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2.xml" ContentType="application/vnd.openxmlformats-officedocument.drawing+xml"/>
  <Override PartName="/xl/comments1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polyus.com\Полюс.Диск\УК Полюс\Дирекция по производству\Балансировки ГТО\Тендеры_Расчеты\КБЕ-2027_Экскаватор 10м3 гидрав_июн.2026\"/>
    </mc:Choice>
  </mc:AlternateContent>
  <xr:revisionPtr revIDLastSave="0" documentId="8_{46BCC690-DABF-4821-A439-C208E3E0FDFE}" xr6:coauthVersionLast="47" xr6:coauthVersionMax="47" xr10:uidLastSave="{00000000-0000-0000-0000-000000000000}"/>
  <bookViews>
    <workbookView xWindow="28680" yWindow="-120" windowWidth="29040" windowHeight="15840" tabRatio="936" xr2:uid="{00000000-000D-0000-FFFF-FFFF00000000}"/>
  </bookViews>
  <sheets>
    <sheet name="1. Сводная_аннуитеты" sheetId="8" r:id="rId1"/>
    <sheet name="2. Произв-сть экскаваторов" sheetId="2" r:id="rId2"/>
    <sheet name="3. Час.произв." sheetId="35" r:id="rId3"/>
    <sheet name="4. Аннуитеты" sheetId="18" r:id="rId4"/>
    <sheet name="PC2000-8 MS" sheetId="56" r:id="rId5"/>
    <sheet name="PC2000-8 MS_ТО" sheetId="57" r:id="rId6"/>
    <sheet name="PC2000-8 MS_Ремонты" sheetId="58" r:id="rId7"/>
    <sheet name="PC2000-11R ИСТК" sheetId="59" r:id="rId8"/>
    <sheet name="PC2000-11R ИСТК_ТО" sheetId="60" r:id="rId9"/>
    <sheet name="PC2000-11R ИСТК_Ремонты" sheetId="61" r:id="rId10"/>
    <sheet name="Zooml_Орикс" sheetId="63" r:id="rId11"/>
    <sheet name="Zooml_Орикс_ТО" sheetId="64" r:id="rId12"/>
    <sheet name="Zooml_Орикс_Ремонты" sheetId="65" r:id="rId13"/>
    <sheet name="Sany АСТ" sheetId="66" r:id="rId14"/>
    <sheet name="Sany АСТ_ТО" sheetId="67" r:id="rId15"/>
    <sheet name="Sany АСТ_Ремонты" sheetId="68" r:id="rId16"/>
    <sheet name="Shantui Стройимп" sheetId="69" r:id="rId17"/>
    <sheet name="Shantui Стройимп_ТО" sheetId="70" r:id="rId18"/>
    <sheet name="Shantui Стройимп_Ремонты" sheetId="71" r:id="rId19"/>
    <sheet name="TZCO Дзикай" sheetId="72" r:id="rId20"/>
    <sheet name="TZCO Дзикай_ТО" sheetId="73" r:id="rId21"/>
    <sheet name="TZCO Дзикай_Ремонты" sheetId="74" r:id="rId22"/>
    <sheet name="Estar ГПБ" sheetId="77" r:id="rId23"/>
    <sheet name="Estar ГПБ_ТО" sheetId="78" r:id="rId24"/>
    <sheet name="Estar ГПБ_Ремонты" sheetId="79" r:id="rId25"/>
    <sheet name="Hitachi Майнтек" sheetId="81" r:id="rId26"/>
    <sheet name="Hitachi Майнтек_ТО" sheetId="82" r:id="rId27"/>
    <sheet name="Hitachi Майнтек_Ремонты" sheetId="83" r:id="rId28"/>
    <sheet name="Зубья ковша, коронки" sheetId="75" r:id="rId29"/>
    <sheet name="Факт.КТГ" sheetId="25" r:id="rId30"/>
    <sheet name="Факт.КТГ Алдан Hitachi" sheetId="80" r:id="rId31"/>
    <sheet name="МТР, ФЗП" sheetId="52" r:id="rId32"/>
    <sheet name="Макро" sheetId="5"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s>
  <definedNames>
    <definedName name="_____NAY14">#REF!</definedName>
    <definedName name="_____PDR11">#REF!</definedName>
    <definedName name="_____PDR13">'[1]#ССЫЛКА'!$I$5</definedName>
    <definedName name="_____PDR14">#REF!</definedName>
    <definedName name="_____PDR20">#REF!</definedName>
    <definedName name="_____PDR9">#REF!</definedName>
    <definedName name="____NAU11">#REF!</definedName>
    <definedName name="____NAU13">#REF!</definedName>
    <definedName name="____NAU14">#REF!</definedName>
    <definedName name="____NAU20">#REF!</definedName>
    <definedName name="____NAY14">#REF!</definedName>
    <definedName name="____PDR11">#REF!</definedName>
    <definedName name="____PDR13">'[2]#ССЫЛКА'!$I$5</definedName>
    <definedName name="____PDR14">#REF!</definedName>
    <definedName name="____PDR20">#REF!</definedName>
    <definedName name="____PDR9">#REF!</definedName>
    <definedName name="___NAU11">#REF!</definedName>
    <definedName name="___NAU13">#REF!</definedName>
    <definedName name="___NAU14">#REF!</definedName>
    <definedName name="___NAU20">#REF!</definedName>
    <definedName name="___NAY14">#REF!</definedName>
    <definedName name="___PDR11">#REF!</definedName>
    <definedName name="___PDR13">'[1]#ССЫЛКА'!$I$5</definedName>
    <definedName name="___PDR14">#REF!</definedName>
    <definedName name="___PDR20">#REF!</definedName>
    <definedName name="___PDR9">#REF!</definedName>
    <definedName name="__123Graph_A" hidden="1">[3]A!$R$18:$R$29</definedName>
    <definedName name="__123Graph_ACASH" hidden="1">'[4]Cash Flow'!$F$50:$N$50</definedName>
    <definedName name="__123Graph_AChart1" hidden="1">[3]A!$R$18:$R$29</definedName>
    <definedName name="__123Graph_AChart2" hidden="1">[3]A!$R$18:$R$29</definedName>
    <definedName name="__123Graph_AChart3" hidden="1">[3]A!$R$18:$R$29</definedName>
    <definedName name="__123Graph_AChart4" hidden="1">[3]A!$B$42:$B$61</definedName>
    <definedName name="__123Graph_ACurrent" hidden="1">[3]A!$R$18:$R$29</definedName>
    <definedName name="__123Graph_ANPV" localSheetId="3" hidden="1">'[4]Cash Flow'!#REF!</definedName>
    <definedName name="__123Graph_ANPV" localSheetId="30" hidden="1">'[4]Cash Flow'!#REF!</definedName>
    <definedName name="__123Graph_ANPV" hidden="1">'[4]Cash Flow'!#REF!</definedName>
    <definedName name="__123Graph_ATHASIA92" hidden="1">[5]PRIC93!$J$23:$J$37</definedName>
    <definedName name="__123Graph_B" hidden="1">[3]A!$R$18:$R$29</definedName>
    <definedName name="__123Graph_BCASH" hidden="1">'[4]Cash Flow'!$F$51:$N$51</definedName>
    <definedName name="__123Graph_BChart1" hidden="1">[3]A!$R$18:$R$29</definedName>
    <definedName name="__123Graph_BChart2" hidden="1">[3]A!$R$18:$R$29</definedName>
    <definedName name="__123Graph_BChart3" hidden="1">[3]A!$R$18:$R$29</definedName>
    <definedName name="__123Graph_BChart4" hidden="1">[3]A!$C$42:$C$61</definedName>
    <definedName name="__123Graph_BCurrent" hidden="1">[3]A!$R$18:$R$29</definedName>
    <definedName name="__123Graph_BTHASIA92" hidden="1">[5]PRIC93!$K$23:$K$36</definedName>
    <definedName name="__123Graph_CChart4" hidden="1">[3]A!$D$42:$D$61</definedName>
    <definedName name="__123Graph_DChart4" hidden="1">[3]A!$E$42:$E$61</definedName>
    <definedName name="__123Graph_X" hidden="1">[3]A!$A$18:$A$29</definedName>
    <definedName name="__123Graph_XChart1" hidden="1">[3]A!$A$18:$A$29</definedName>
    <definedName name="__123Graph_XChart2" hidden="1">[3]A!$A$18:$A$29</definedName>
    <definedName name="__123Graph_XChart3" hidden="1">[3]A!$A$18:$A$29</definedName>
    <definedName name="__123Graph_XChart4" hidden="1">[3]A!$A$42:$A$61</definedName>
    <definedName name="__123Graph_XCurrent" hidden="1">[3]A!$A$18:$A$29</definedName>
    <definedName name="__123Graph_XTHASIA92" hidden="1">[5]PRIC93!$A$7:$A$36</definedName>
    <definedName name="__bas186">[6]Stocks!#REF!</definedName>
    <definedName name="__bas187">[6]Stocks!#REF!</definedName>
    <definedName name="__bas188">[6]Stocks!#REF!</definedName>
    <definedName name="__bas189">[6]Stocks!#REF!</definedName>
    <definedName name="__bas190">[6]Stocks!#REF!</definedName>
    <definedName name="__bas286">[6]Stocks!#REF!</definedName>
    <definedName name="__bas287">[6]Stocks!#REF!</definedName>
    <definedName name="__bas288">[6]Stocks!#REF!</definedName>
    <definedName name="__bas289">[6]Stocks!#REF!</definedName>
    <definedName name="__bas290">[6]Stocks!#REF!</definedName>
    <definedName name="__bas386">[6]Stocks!#REF!</definedName>
    <definedName name="__bas387">[6]Stocks!#REF!</definedName>
    <definedName name="__bas388">[6]Stocks!#REF!</definedName>
    <definedName name="__bas389">[6]Stocks!#REF!</definedName>
    <definedName name="__bas486">[6]Stocks!#REF!</definedName>
    <definedName name="__bas487">[6]Stocks!#REF!</definedName>
    <definedName name="__bas488">[6]Stocks!#REF!</definedName>
    <definedName name="__bas489">[6]Stocks!#REF!</definedName>
    <definedName name="__cap01">'[6]Mine Capacity'!#REF!</definedName>
    <definedName name="__cap02">'[6]Mine Capacity'!#REF!</definedName>
    <definedName name="__cap03">'[6]Mine Capacity'!#REF!</definedName>
    <definedName name="__cap04">'[6]Mine Capacity'!#REF!</definedName>
    <definedName name="__cap05">'[6]Mine Capacity'!#REF!</definedName>
    <definedName name="__cap06">'[6]Mine Capacity'!#REF!</definedName>
    <definedName name="__cap07">'[6]Mine Capacity'!#REF!</definedName>
    <definedName name="__cap20">'[6]Mine Capacity'!#REF!</definedName>
    <definedName name="__cap90">'[6]Mine Capacity'!#REF!</definedName>
    <definedName name="__cap91">'[6]Mine Capacity'!#REF!</definedName>
    <definedName name="__cap92">'[6]Mine Capacity'!#REF!</definedName>
    <definedName name="__cap93">'[6]Mine Capacity'!#REF!</definedName>
    <definedName name="__cap94">'[6]Mine Capacity'!#REF!</definedName>
    <definedName name="__cap95">'[6]Mine Capacity'!#REF!</definedName>
    <definedName name="__cap96">'[6]Mine Capacity'!#REF!</definedName>
    <definedName name="__cap97">'[6]Mine Capacity'!#REF!</definedName>
    <definedName name="__cap98">'[6]Mine Capacity'!#REF!</definedName>
    <definedName name="__cap99">'[6]Mine Capacity'!#REF!</definedName>
    <definedName name="__con190">[7]Consumption!#REF!</definedName>
    <definedName name="__con191">[7]Consumption!#REF!</definedName>
    <definedName name="__con192">[7]Consumption!#REF!</definedName>
    <definedName name="__con193">[7]Consumption!#REF!</definedName>
    <definedName name="__con194">[7]Consumption!#REF!</definedName>
    <definedName name="__con290">[7]Consumption!#REF!</definedName>
    <definedName name="__con291">[7]Consumption!#REF!</definedName>
    <definedName name="__con292">[7]Consumption!#REF!</definedName>
    <definedName name="__con293">[7]Consumption!#REF!</definedName>
    <definedName name="__con294">[7]Consumption!#REF!</definedName>
    <definedName name="__con390">[7]Consumption!#REF!</definedName>
    <definedName name="__con391">[7]Consumption!#REF!</definedName>
    <definedName name="__con392">[7]Consumption!#REF!</definedName>
    <definedName name="__con393">[7]Consumption!#REF!</definedName>
    <definedName name="__con394">[7]Consumption!#REF!</definedName>
    <definedName name="__con490">[7]Consumption!#REF!</definedName>
    <definedName name="__con491">[7]Consumption!#REF!</definedName>
    <definedName name="__con492">[7]Consumption!#REF!</definedName>
    <definedName name="__con493">[7]Consumption!#REF!</definedName>
    <definedName name="__con494">[7]Consumption!#REF!</definedName>
    <definedName name="__cos186">[6]Stocks!#REF!</definedName>
    <definedName name="__cos187">[6]Stocks!#REF!</definedName>
    <definedName name="__cos188">[6]Stocks!#REF!</definedName>
    <definedName name="__cos189">[6]Stocks!#REF!</definedName>
    <definedName name="__cos190">[6]Stocks!#REF!</definedName>
    <definedName name="__cos286">[6]Stocks!#REF!</definedName>
    <definedName name="__cos287">[6]Stocks!#REF!</definedName>
    <definedName name="__cos288">[6]Stocks!#REF!</definedName>
    <definedName name="__cos289">[6]Stocks!#REF!</definedName>
    <definedName name="__cos290">[6]Stocks!#REF!</definedName>
    <definedName name="__cos386">[6]Stocks!#REF!</definedName>
    <definedName name="__cos387">[6]Stocks!#REF!</definedName>
    <definedName name="__cos388">[6]Stocks!#REF!</definedName>
    <definedName name="__cos389">[6]Stocks!#REF!</definedName>
    <definedName name="__cos486">[6]Stocks!#REF!</definedName>
    <definedName name="__cos487">[6]Stocks!#REF!</definedName>
    <definedName name="__cos488">[6]Stocks!#REF!</definedName>
    <definedName name="__cos489">[6]Stocks!#REF!</definedName>
    <definedName name="__mp188">'[6]Mine Prod'!#REF!</definedName>
    <definedName name="__mp189">'[6]Mine Prod'!#REF!</definedName>
    <definedName name="__mp190">'[6]Mine Prod'!#REF!</definedName>
    <definedName name="__mp191">'[7]Mine Production'!#REF!</definedName>
    <definedName name="__mp192">'[7]Mine Production'!#REF!</definedName>
    <definedName name="__mp193">'[7]Mine Production'!#REF!</definedName>
    <definedName name="__mp194">'[7]Mine Production'!#REF!</definedName>
    <definedName name="__mp195">'[7]Mine Production'!#REF!</definedName>
    <definedName name="__mp288">'[6]Mine Prod'!#REF!</definedName>
    <definedName name="__mp289">'[6]Mine Prod'!#REF!</definedName>
    <definedName name="__mp290">'[6]Mine Prod'!#REF!</definedName>
    <definedName name="__mp291">'[7]Mine Production'!#REF!</definedName>
    <definedName name="__mp292">'[7]Mine Production'!#REF!</definedName>
    <definedName name="__mp293">'[7]Mine Production'!#REF!</definedName>
    <definedName name="__mp294">'[7]Mine Production'!#REF!</definedName>
    <definedName name="__mp295">'[7]Mine Production'!#REF!</definedName>
    <definedName name="__mp387">'[6]Mine Prod'!#REF!</definedName>
    <definedName name="__mp388">'[6]Mine Prod'!#REF!</definedName>
    <definedName name="__mp389">'[6]Mine Prod'!#REF!</definedName>
    <definedName name="__mp390">'[6]Mine Prod'!#REF!</definedName>
    <definedName name="__mp391">'[7]Mine Production'!#REF!</definedName>
    <definedName name="__mp392">'[7]Mine Production'!#REF!</definedName>
    <definedName name="__mp393">'[7]Mine Production'!#REF!</definedName>
    <definedName name="__mp394">'[7]Mine Production'!#REF!</definedName>
    <definedName name="__mp395">'[7]Mine Production'!#REF!</definedName>
    <definedName name="__mp487">'[6]Mine Prod'!#REF!</definedName>
    <definedName name="__mp488">'[6]Mine Prod'!#REF!</definedName>
    <definedName name="__mp489">'[6]Mine Prod'!#REF!</definedName>
    <definedName name="__mp490">'[7]Mine Production'!#REF!</definedName>
    <definedName name="__mp491">'[7]Mine Production'!#REF!</definedName>
    <definedName name="__mp492">'[7]Mine Production'!#REF!</definedName>
    <definedName name="__mp493">'[7]Mine Production'!#REF!</definedName>
    <definedName name="__mp494">'[7]Mine Production'!#REF!</definedName>
    <definedName name="__mp495">'[7]Mine Production'!#REF!</definedName>
    <definedName name="__mpe188">'[6]Mine Prod'!#REF!</definedName>
    <definedName name="__mpe189">'[6]Mine Prod'!#REF!</definedName>
    <definedName name="__mpe190">'[6]Mine Prod'!#REF!</definedName>
    <definedName name="__mpe287">'[6]Mine Prod'!#REF!</definedName>
    <definedName name="__mpe288">'[6]Mine Prod'!#REF!</definedName>
    <definedName name="__mpe289">'[6]Mine Prod'!#REF!</definedName>
    <definedName name="__mpe290">'[6]Mine Prod'!#REF!</definedName>
    <definedName name="__mpe387">'[6]Mine Prod'!#REF!</definedName>
    <definedName name="__mpe388">'[6]Mine Prod'!#REF!</definedName>
    <definedName name="__mpe389">'[6]Mine Prod'!#REF!</definedName>
    <definedName name="__mpe390">'[6]Mine Prod'!#REF!</definedName>
    <definedName name="__mpe487">'[6]Mine Prod'!#REF!</definedName>
    <definedName name="__mpe488">'[6]Mine Prod'!#REF!</definedName>
    <definedName name="__mpe489">'[6]Mine Prod'!#REF!</definedName>
    <definedName name="__mpe490">'[6]Mine Prod'!#REF!</definedName>
    <definedName name="__NAU11">#REF!</definedName>
    <definedName name="__NAU13">#REF!</definedName>
    <definedName name="__NAU14">#REF!</definedName>
    <definedName name="__NAU20">#REF!</definedName>
    <definedName name="__NAY14">#REF!</definedName>
    <definedName name="__nbi186">'[6] EW Trade'!#REF!</definedName>
    <definedName name="__nbi187">'[6] EW Trade'!#REF!</definedName>
    <definedName name="__nbi188">'[6] EW Trade'!#REF!</definedName>
    <definedName name="__nbi189">'[6] EW Trade'!#REF!</definedName>
    <definedName name="__nbi190">'[6] EW Trade'!#REF!</definedName>
    <definedName name="__nbi286">'[6] EW Trade'!#REF!</definedName>
    <definedName name="__nbi287">'[6] EW Trade'!#REF!</definedName>
    <definedName name="__nbi288">'[6] EW Trade'!#REF!</definedName>
    <definedName name="__nbi289">'[6] EW Trade'!#REF!</definedName>
    <definedName name="__nbi290">'[6] EW Trade'!#REF!</definedName>
    <definedName name="__nbi386">'[6] EW Trade'!#REF!</definedName>
    <definedName name="__nbi387">'[6] EW Trade'!#REF!</definedName>
    <definedName name="__nbi388">'[6] EW Trade'!#REF!</definedName>
    <definedName name="__nbi389">'[6] EW Trade'!#REF!</definedName>
    <definedName name="__nbi486">'[6] EW Trade'!#REF!</definedName>
    <definedName name="__nbi487">'[6] EW Trade'!#REF!</definedName>
    <definedName name="__nbi488">'[6] EW Trade'!#REF!</definedName>
    <definedName name="__nbi489">'[6] EW Trade'!#REF!</definedName>
    <definedName name="__ncx186">'[6] EW Trade'!#REF!</definedName>
    <definedName name="__ncx187">'[6] EW Trade'!#REF!</definedName>
    <definedName name="__ncx188">'[6] EW Trade'!#REF!</definedName>
    <definedName name="__ncx189">'[6] EW Trade'!#REF!</definedName>
    <definedName name="__ncx190">'[6] EW Trade'!#REF!</definedName>
    <definedName name="__ncx286">'[6] EW Trade'!#REF!</definedName>
    <definedName name="__ncx287">'[6] EW Trade'!#REF!</definedName>
    <definedName name="__ncx288">'[6] EW Trade'!#REF!</definedName>
    <definedName name="__ncx289">'[6] EW Trade'!#REF!</definedName>
    <definedName name="__ncx290">'[6] EW Trade'!#REF!</definedName>
    <definedName name="__ncx386">'[6] EW Trade'!#REF!</definedName>
    <definedName name="__ncx387">'[6] EW Trade'!#REF!</definedName>
    <definedName name="__ncx388">'[6] EW Trade'!#REF!</definedName>
    <definedName name="__ncx389">'[6] EW Trade'!#REF!</definedName>
    <definedName name="__ncx486">'[6] EW Trade'!#REF!</definedName>
    <definedName name="__ncx487">'[6] EW Trade'!#REF!</definedName>
    <definedName name="__ncx488">'[6] EW Trade'!#REF!</definedName>
    <definedName name="__ncx489">'[6] EW Trade'!#REF!</definedName>
    <definedName name="__nri186">'[6] EW Trade'!#REF!</definedName>
    <definedName name="__nri187">'[6] EW Trade'!#REF!</definedName>
    <definedName name="__nri188">'[6] EW Trade'!#REF!</definedName>
    <definedName name="__nri189">'[6] EW Trade'!#REF!</definedName>
    <definedName name="__nri190">'[6] EW Trade'!#REF!</definedName>
    <definedName name="__nri286">'[6] EW Trade'!#REF!</definedName>
    <definedName name="__nri287">'[6] EW Trade'!#REF!</definedName>
    <definedName name="__nri288">'[6] EW Trade'!#REF!</definedName>
    <definedName name="__nri289">'[6] EW Trade'!#REF!</definedName>
    <definedName name="__nri290">'[6] EW Trade'!#REF!</definedName>
    <definedName name="__nri386">'[6] EW Trade'!#REF!</definedName>
    <definedName name="__nri387">'[6] EW Trade'!#REF!</definedName>
    <definedName name="__nri388">'[6] EW Trade'!#REF!</definedName>
    <definedName name="__nri389">'[6] EW Trade'!#REF!</definedName>
    <definedName name="__nri486">'[6] EW Trade'!#REF!</definedName>
    <definedName name="__nri487">'[6] EW Trade'!#REF!</definedName>
    <definedName name="__nri488">'[6] EW Trade'!#REF!</definedName>
    <definedName name="__nri489">'[6] EW Trade'!#REF!</definedName>
    <definedName name="__PDR11">#REF!</definedName>
    <definedName name="__PDR13">'[1]#ССЫЛКА'!$I$5</definedName>
    <definedName name="__PDR14">#REF!</definedName>
    <definedName name="__PDR20">#REF!</definedName>
    <definedName name="__PDR9">#REF!</definedName>
    <definedName name="__rs186">[6]Stocks!#REF!</definedName>
    <definedName name="__rs187">[6]Stocks!#REF!</definedName>
    <definedName name="__rs188">[6]Stocks!#REF!</definedName>
    <definedName name="__rs189">[6]Stocks!#REF!</definedName>
    <definedName name="__rs190">[6]Stocks!#REF!</definedName>
    <definedName name="__rs286">[6]Stocks!#REF!</definedName>
    <definedName name="__rs287">[6]Stocks!#REF!</definedName>
    <definedName name="__rs288">[6]Stocks!#REF!</definedName>
    <definedName name="__rs289">[6]Stocks!#REF!</definedName>
    <definedName name="__rs290">[6]Stocks!#REF!</definedName>
    <definedName name="__rs386">[6]Stocks!#REF!</definedName>
    <definedName name="__rs387">[6]Stocks!#REF!</definedName>
    <definedName name="__rs388">[6]Stocks!#REF!</definedName>
    <definedName name="__rs389">[6]Stocks!#REF!</definedName>
    <definedName name="__rs486">[6]Stocks!#REF!</definedName>
    <definedName name="__rs487">[6]Stocks!#REF!</definedName>
    <definedName name="__rs488">[6]Stocks!#REF!</definedName>
    <definedName name="__rs489">[6]Stocks!#REF!</definedName>
    <definedName name="__wrs010">[6]Stocks!#REF!</definedName>
    <definedName name="__ww186">'[6]Smelter Prod'!#REF!</definedName>
    <definedName name="__ww187">'[6]Smelter Prod'!#REF!</definedName>
    <definedName name="__ww188">'[6]Smelter Prod'!#REF!</definedName>
    <definedName name="__ww189">'[6]Smelter Prod'!#REF!</definedName>
    <definedName name="__ww190">'[6]Smelter Prod'!#REF!</definedName>
    <definedName name="__ww191">'[6]Smelter Prod'!#REF!</definedName>
    <definedName name="__ww192">'[6]Smelter Prod'!#REF!</definedName>
    <definedName name="__ww286">'[6]Smelter Prod'!#REF!</definedName>
    <definedName name="__ww287">'[6]Smelter Prod'!#REF!</definedName>
    <definedName name="__ww288">'[6]Smelter Prod'!#REF!</definedName>
    <definedName name="__ww289">'[6]Smelter Prod'!#REF!</definedName>
    <definedName name="__ww290">'[6]Smelter Prod'!#REF!</definedName>
    <definedName name="__ww291">'[6]Smelter Prod'!#REF!</definedName>
    <definedName name="__ww292">'[6]Smelter Prod'!#REF!</definedName>
    <definedName name="__ww386">'[6]Smelter Prod'!#REF!</definedName>
    <definedName name="__ww387">'[6]Smelter Prod'!#REF!</definedName>
    <definedName name="__ww388">'[6]Smelter Prod'!#REF!</definedName>
    <definedName name="__ww389">'[6]Smelter Prod'!#REF!</definedName>
    <definedName name="__ww390">'[6]Smelter Prod'!#REF!</definedName>
    <definedName name="__ww391">'[6]Smelter Prod'!#REF!</definedName>
    <definedName name="__ww392">'[6]Smelter Prod'!#REF!</definedName>
    <definedName name="__ww486">'[6]Smelter Prod'!#REF!</definedName>
    <definedName name="__ww487">'[6]Smelter Prod'!#REF!</definedName>
    <definedName name="__ww488">'[6]Smelter Prod'!#REF!</definedName>
    <definedName name="__ww489">'[6]Smelter Prod'!#REF!</definedName>
    <definedName name="__ww490">'[6]Smelter Prod'!#REF!</definedName>
    <definedName name="__ww491">'[6]Smelter Prod'!#REF!</definedName>
    <definedName name="__ww492">'[6]Smelter Prod'!#REF!</definedName>
    <definedName name="__ww499">[6]Consumption!#REF!</definedName>
    <definedName name="__wwc06">#REF!</definedName>
    <definedName name="__wwc07">#REF!</definedName>
    <definedName name="__wwc100">[6]Consumption!#REF!</definedName>
    <definedName name="__wwc186">[6]Consumption!#REF!</definedName>
    <definedName name="__wwc187">[6]Consumption!#REF!</definedName>
    <definedName name="__wwc188">[6]Consumption!#REF!</definedName>
    <definedName name="__wwc189">[6]Consumption!#REF!</definedName>
    <definedName name="__wwc190">[6]Consumption!#REF!</definedName>
    <definedName name="__wwc191">[6]Consumption!#REF!</definedName>
    <definedName name="__wwc192">[6]Consumption!#REF!</definedName>
    <definedName name="__wwc193">[6]Consumption!#REF!</definedName>
    <definedName name="__wwc194">[6]Consumption!#REF!</definedName>
    <definedName name="__wwc195">[6]Consumption!#REF!</definedName>
    <definedName name="__wwc196">[6]Consumption!#REF!</definedName>
    <definedName name="__wwc197">[6]Consumption!#REF!</definedName>
    <definedName name="__wwc198">[6]Consumption!#REF!</definedName>
    <definedName name="__wwc199">[6]Consumption!#REF!</definedName>
    <definedName name="__wwc286">[6]Consumption!#REF!</definedName>
    <definedName name="__wwc287">[6]Consumption!#REF!</definedName>
    <definedName name="__wwc288">[6]Consumption!#REF!</definedName>
    <definedName name="__wwc289">[6]Consumption!#REF!</definedName>
    <definedName name="__wwc290">[6]Consumption!#REF!</definedName>
    <definedName name="__wwc291">[6]Consumption!#REF!</definedName>
    <definedName name="__wwc292">[6]Consumption!#REF!</definedName>
    <definedName name="__wwc293">[6]Consumption!#REF!</definedName>
    <definedName name="__wwc294">[6]Consumption!#REF!</definedName>
    <definedName name="__wwc295">[6]Consumption!#REF!</definedName>
    <definedName name="__wwc296">[6]Consumption!#REF!</definedName>
    <definedName name="__wwc297">[6]Consumption!#REF!</definedName>
    <definedName name="__wwc298">[6]Consumption!#REF!</definedName>
    <definedName name="__wwc299">[6]Consumption!#REF!</definedName>
    <definedName name="__wwc386">[6]Consumption!#REF!</definedName>
    <definedName name="__wwc387">[6]Consumption!#REF!</definedName>
    <definedName name="__wwc388">[6]Consumption!#REF!</definedName>
    <definedName name="__wwc389">[6]Consumption!#REF!</definedName>
    <definedName name="__wwc390">[6]Consumption!#REF!</definedName>
    <definedName name="__wwc391">[6]Consumption!#REF!</definedName>
    <definedName name="__wwc392">[6]Consumption!#REF!</definedName>
    <definedName name="__wwc393">[6]Consumption!#REF!</definedName>
    <definedName name="__wwc394">[6]Consumption!#REF!</definedName>
    <definedName name="__wwc395">[6]Consumption!#REF!</definedName>
    <definedName name="__wwc396">[6]Consumption!#REF!</definedName>
    <definedName name="__wwc397">[6]Consumption!#REF!</definedName>
    <definedName name="__wwc398">[6]Consumption!#REF!</definedName>
    <definedName name="__wwc399">[6]Consumption!#REF!</definedName>
    <definedName name="__wwc486">[6]Consumption!#REF!</definedName>
    <definedName name="__wwc487">[6]Consumption!#REF!</definedName>
    <definedName name="__wwc489">[6]Consumption!#REF!</definedName>
    <definedName name="__wwc490">[6]Consumption!#REF!</definedName>
    <definedName name="__wwc491">[6]Consumption!#REF!</definedName>
    <definedName name="__wwc492">[6]Consumption!#REF!</definedName>
    <definedName name="__wwc493">[6]Consumption!#REF!</definedName>
    <definedName name="__wwc494">[6]Consumption!#REF!</definedName>
    <definedName name="__wwc495">[6]Consumption!#REF!</definedName>
    <definedName name="__wwc496">[6]Consumption!#REF!</definedName>
    <definedName name="__wwc497">[6]Consumption!#REF!</definedName>
    <definedName name="__wwc498">[6]Consumption!#REF!</definedName>
    <definedName name="__wwc499">[6]Consumption!#REF!</definedName>
    <definedName name="__wwc80">[6]Consumption!#REF!</definedName>
    <definedName name="__wwc81">[6]Consumption!#REF!</definedName>
    <definedName name="__wwc82">[6]Consumption!#REF!</definedName>
    <definedName name="__wwc83">[6]Consumption!#REF!</definedName>
    <definedName name="__wwc84">[6]Consumption!#REF!</definedName>
    <definedName name="__wwc85">[6]Consumption!#REF!</definedName>
    <definedName name="__wwc86">[6]Consumption!#REF!</definedName>
    <definedName name="__wwc87">[6]Consumption!#REF!</definedName>
    <definedName name="__wwc88">[6]Consumption!#REF!</definedName>
    <definedName name="__wwc89">[6]Consumption!#REF!</definedName>
    <definedName name="__wwc90">[6]Consumption!#REF!</definedName>
    <definedName name="__wwp186">'[8]Mine Prod'!#REF!</definedName>
    <definedName name="__wwp187">'[8]Mine Prod'!#REF!</definedName>
    <definedName name="__wwp188">'[8]Mine Prod'!#REF!</definedName>
    <definedName name="__wwp189">'[8]Mine Prod'!#REF!</definedName>
    <definedName name="__wwp190">'[8]Mine Prod'!#REF!</definedName>
    <definedName name="__wwp286">'[8]Mine Prod'!#REF!</definedName>
    <definedName name="__wwp287">'[8]Mine Prod'!#REF!</definedName>
    <definedName name="__wwp288">'[8]Mine Prod'!#REF!</definedName>
    <definedName name="__wwp289">'[8]Mine Prod'!#REF!</definedName>
    <definedName name="__wwp290">'[8]Mine Prod'!#REF!</definedName>
    <definedName name="__wwp386">'[8]Mine Prod'!#REF!</definedName>
    <definedName name="__wwp387">'[8]Mine Prod'!#REF!</definedName>
    <definedName name="__wwp388">'[8]Mine Prod'!#REF!</definedName>
    <definedName name="__wwp389">'[8]Mine Prod'!#REF!</definedName>
    <definedName name="__wwp390">'[8]Mine Prod'!#REF!</definedName>
    <definedName name="__wwp486">'[8]Mine Prod'!#REF!</definedName>
    <definedName name="__wwp487">'[8]Mine Prod'!#REF!</definedName>
    <definedName name="__wwp488">'[8]Mine Prod'!#REF!</definedName>
    <definedName name="__wwp489">'[8]Mine Prod'!#REF!</definedName>
    <definedName name="_1">#REF!</definedName>
    <definedName name="_10">#REF!</definedName>
    <definedName name="_11">#REF!</definedName>
    <definedName name="_12">#REF!</definedName>
    <definedName name="_12_asd" localSheetId="3" hidden="1">'[9]5Э'!#REF!</definedName>
    <definedName name="_12_asd" localSheetId="30" hidden="1">'[9]5Э'!#REF!</definedName>
    <definedName name="_12_asd" hidden="1">'[9]5Э'!#REF!</definedName>
    <definedName name="_13">#REF!</definedName>
    <definedName name="_14">#REF!</definedName>
    <definedName name="_15">#REF!</definedName>
    <definedName name="_16">#REF!</definedName>
    <definedName name="_1980">#REF!</definedName>
    <definedName name="_1981">#REF!</definedName>
    <definedName name="_1982">#REF!</definedName>
    <definedName name="_1983">#REF!</definedName>
    <definedName name="_1984">#REF!</definedName>
    <definedName name="_1985">#REF!</definedName>
    <definedName name="_1986">#REF!</definedName>
    <definedName name="_1987">#REF!</definedName>
    <definedName name="_1988">#REF!</definedName>
    <definedName name="_1989">#REF!</definedName>
    <definedName name="_1990">#REF!</definedName>
    <definedName name="_1991">#REF!</definedName>
    <definedName name="_1992">#REF!</definedName>
    <definedName name="_1993">#REF!</definedName>
    <definedName name="_1994">#REF!</definedName>
    <definedName name="_1995">#REF!</definedName>
    <definedName name="_1996">#REF!</definedName>
    <definedName name="_1997">#REF!</definedName>
    <definedName name="_1998">#REF!</definedName>
    <definedName name="_1999">#REF!</definedName>
    <definedName name="_2">#REF!</definedName>
    <definedName name="_2000">#REF!</definedName>
    <definedName name="_2001">#REF!</definedName>
    <definedName name="_2002">#REF!</definedName>
    <definedName name="_2003">#REF!</definedName>
    <definedName name="_2004">#REF!</definedName>
    <definedName name="_20041">'[10]Индексы инфляции'!$D$1:$D$65536</definedName>
    <definedName name="_2005">#REF!</definedName>
    <definedName name="_20051">'[10]Индексы инфляции'!$E$1:$E$65536</definedName>
    <definedName name="_2006">#REF!</definedName>
    <definedName name="_2007">#REF!</definedName>
    <definedName name="_2008">#REF!</definedName>
    <definedName name="_3">#REF!</definedName>
    <definedName name="_4">#REF!</definedName>
    <definedName name="_5">#REF!</definedName>
    <definedName name="_6">#REF!</definedName>
    <definedName name="_7">#REF!</definedName>
    <definedName name="_8">#REF!</definedName>
    <definedName name="_9">#REF!</definedName>
    <definedName name="_A" localSheetId="0" hidden="1">#REF!</definedName>
    <definedName name="_A" localSheetId="1" hidden="1">#REF!</definedName>
    <definedName name="_A" localSheetId="2" hidden="1">#REF!</definedName>
    <definedName name="_A" localSheetId="3" hidden="1">#REF!</definedName>
    <definedName name="_A" localSheetId="22" hidden="1">#REF!</definedName>
    <definedName name="_A" localSheetId="23" hidden="1">#REF!</definedName>
    <definedName name="_A" localSheetId="25" hidden="1">#REF!</definedName>
    <definedName name="_A" localSheetId="26" hidden="1">#REF!</definedName>
    <definedName name="_A" localSheetId="7" hidden="1">#REF!</definedName>
    <definedName name="_A" localSheetId="8" hidden="1">#REF!</definedName>
    <definedName name="_A" localSheetId="4" hidden="1">#REF!</definedName>
    <definedName name="_A" localSheetId="5" hidden="1">#REF!</definedName>
    <definedName name="_A" localSheetId="13" hidden="1">#REF!</definedName>
    <definedName name="_A" localSheetId="14" hidden="1">#REF!</definedName>
    <definedName name="_A" localSheetId="16" hidden="1">#REF!</definedName>
    <definedName name="_A" localSheetId="17" hidden="1">#REF!</definedName>
    <definedName name="_A" localSheetId="19" hidden="1">#REF!</definedName>
    <definedName name="_A" localSheetId="20" hidden="1">#REF!</definedName>
    <definedName name="_A" localSheetId="10" hidden="1">#REF!</definedName>
    <definedName name="_A" localSheetId="11" hidden="1">#REF!</definedName>
    <definedName name="_A" localSheetId="30" hidden="1">#REF!</definedName>
    <definedName name="_A" hidden="1">#REF!</definedName>
    <definedName name="_bas186">[6]Stocks!#REF!</definedName>
    <definedName name="_bas187">[6]Stocks!#REF!</definedName>
    <definedName name="_bas188">[6]Stocks!#REF!</definedName>
    <definedName name="_bas189">[6]Stocks!#REF!</definedName>
    <definedName name="_bas190">[6]Stocks!#REF!</definedName>
    <definedName name="_bas286">[6]Stocks!#REF!</definedName>
    <definedName name="_bas287">[6]Stocks!#REF!</definedName>
    <definedName name="_bas288">[6]Stocks!#REF!</definedName>
    <definedName name="_bas289">[6]Stocks!#REF!</definedName>
    <definedName name="_bas290">[6]Stocks!#REF!</definedName>
    <definedName name="_bas386">[6]Stocks!#REF!</definedName>
    <definedName name="_bas387">[6]Stocks!#REF!</definedName>
    <definedName name="_bas388">[6]Stocks!#REF!</definedName>
    <definedName name="_bas389">[6]Stocks!#REF!</definedName>
    <definedName name="_bas486">[6]Stocks!#REF!</definedName>
    <definedName name="_bas487">[6]Stocks!#REF!</definedName>
    <definedName name="_bas488">[6]Stocks!#REF!</definedName>
    <definedName name="_bas489">[6]Stocks!#REF!</definedName>
    <definedName name="_cap01">'[6]Mine Capacity'!#REF!</definedName>
    <definedName name="_cap02">'[6]Mine Capacity'!#REF!</definedName>
    <definedName name="_cap03">'[6]Mine Capacity'!#REF!</definedName>
    <definedName name="_cap04">'[6]Mine Capacity'!#REF!</definedName>
    <definedName name="_cap05">'[6]Mine Capacity'!#REF!</definedName>
    <definedName name="_cap06">'[6]Mine Capacity'!#REF!</definedName>
    <definedName name="_cap07">'[6]Mine Capacity'!#REF!</definedName>
    <definedName name="_cap20">'[6]Mine Capacity'!#REF!</definedName>
    <definedName name="_cap90">'[6]Mine Capacity'!#REF!</definedName>
    <definedName name="_cap91">'[6]Mine Capacity'!#REF!</definedName>
    <definedName name="_cap92">'[6]Mine Capacity'!#REF!</definedName>
    <definedName name="_cap93">'[6]Mine Capacity'!#REF!</definedName>
    <definedName name="_cap94">'[6]Mine Capacity'!#REF!</definedName>
    <definedName name="_cap95">'[6]Mine Capacity'!#REF!</definedName>
    <definedName name="_cap96">'[6]Mine Capacity'!#REF!</definedName>
    <definedName name="_cap97">'[6]Mine Capacity'!#REF!</definedName>
    <definedName name="_cap98">'[6]Mine Capacity'!#REF!</definedName>
    <definedName name="_cap99">'[6]Mine Capacity'!#REF!</definedName>
    <definedName name="_con190">[7]Consumption!#REF!</definedName>
    <definedName name="_con191">[7]Consumption!#REF!</definedName>
    <definedName name="_con192">[7]Consumption!#REF!</definedName>
    <definedName name="_con193">[7]Consumption!#REF!</definedName>
    <definedName name="_con194">[7]Consumption!#REF!</definedName>
    <definedName name="_con290">[7]Consumption!#REF!</definedName>
    <definedName name="_con291">[7]Consumption!#REF!</definedName>
    <definedName name="_con292">[7]Consumption!#REF!</definedName>
    <definedName name="_con293">[7]Consumption!#REF!</definedName>
    <definedName name="_con294">[7]Consumption!#REF!</definedName>
    <definedName name="_con390">[7]Consumption!#REF!</definedName>
    <definedName name="_con391">[7]Consumption!#REF!</definedName>
    <definedName name="_con392">[7]Consumption!#REF!</definedName>
    <definedName name="_con393">[7]Consumption!#REF!</definedName>
    <definedName name="_con394">[7]Consumption!#REF!</definedName>
    <definedName name="_con490">[7]Consumption!#REF!</definedName>
    <definedName name="_con491">[7]Consumption!#REF!</definedName>
    <definedName name="_con492">[7]Consumption!#REF!</definedName>
    <definedName name="_con493">[7]Consumption!#REF!</definedName>
    <definedName name="_con494">[7]Consumption!#REF!</definedName>
    <definedName name="_cos186">[6]Stocks!#REF!</definedName>
    <definedName name="_cos187">[6]Stocks!#REF!</definedName>
    <definedName name="_cos188">[6]Stocks!#REF!</definedName>
    <definedName name="_cos189">[6]Stocks!#REF!</definedName>
    <definedName name="_cos190">[6]Stocks!#REF!</definedName>
    <definedName name="_cos286">[6]Stocks!#REF!</definedName>
    <definedName name="_cos287">[6]Stocks!#REF!</definedName>
    <definedName name="_cos288">[6]Stocks!#REF!</definedName>
    <definedName name="_cos289">[6]Stocks!#REF!</definedName>
    <definedName name="_cos290">[6]Stocks!#REF!</definedName>
    <definedName name="_cos386">[6]Stocks!#REF!</definedName>
    <definedName name="_cos387">[6]Stocks!#REF!</definedName>
    <definedName name="_cos388">[6]Stocks!#REF!</definedName>
    <definedName name="_cos389">[6]Stocks!#REF!</definedName>
    <definedName name="_cos486">[6]Stocks!#REF!</definedName>
    <definedName name="_cos487">[6]Stocks!#REF!</definedName>
    <definedName name="_cos488">[6]Stocks!#REF!</definedName>
    <definedName name="_cos489">[6]Stocks!#REF!</definedName>
    <definedName name="_DLX1.INC">#REF!</definedName>
    <definedName name="_Fill" localSheetId="0" hidden="1">#REF!</definedName>
    <definedName name="_Fill" localSheetId="1" hidden="1">#REF!</definedName>
    <definedName name="_Fill" localSheetId="2" hidden="1">#REF!</definedName>
    <definedName name="_Fill" localSheetId="3" hidden="1">#REF!</definedName>
    <definedName name="_Fill" localSheetId="22" hidden="1">#REF!</definedName>
    <definedName name="_Fill" localSheetId="23" hidden="1">#REF!</definedName>
    <definedName name="_Fill" localSheetId="25" hidden="1">#REF!</definedName>
    <definedName name="_Fill" localSheetId="26" hidden="1">#REF!</definedName>
    <definedName name="_Fill" localSheetId="7" hidden="1">#REF!</definedName>
    <definedName name="_Fill" localSheetId="8" hidden="1">#REF!</definedName>
    <definedName name="_Fill" localSheetId="4" hidden="1">#REF!</definedName>
    <definedName name="_Fill" localSheetId="5" hidden="1">#REF!</definedName>
    <definedName name="_Fill" localSheetId="13" hidden="1">#REF!</definedName>
    <definedName name="_Fill" localSheetId="14" hidden="1">#REF!</definedName>
    <definedName name="_Fill" localSheetId="16" hidden="1">#REF!</definedName>
    <definedName name="_Fill" localSheetId="17" hidden="1">#REF!</definedName>
    <definedName name="_Fill" localSheetId="19" hidden="1">#REF!</definedName>
    <definedName name="_Fill" localSheetId="20" hidden="1">#REF!</definedName>
    <definedName name="_Fill" localSheetId="10" hidden="1">#REF!</definedName>
    <definedName name="_Fill" localSheetId="11" hidden="1">#REF!</definedName>
    <definedName name="_Fill" localSheetId="30" hidden="1">#REF!</definedName>
    <definedName name="_Fill" hidden="1">#REF!</definedName>
    <definedName name="_FilterDatabase" localSheetId="30" hidden="1">#REF!</definedName>
    <definedName name="_FilterDatabase" hidden="1">#REF!</definedName>
    <definedName name="_FilterDatabase1" localSheetId="30" hidden="1">#REF!</definedName>
    <definedName name="_FilterDatabase1" hidden="1">#REF!</definedName>
    <definedName name="_mp188">'[6]Mine Prod'!#REF!</definedName>
    <definedName name="_mp189">'[6]Mine Prod'!#REF!</definedName>
    <definedName name="_mp190">'[6]Mine Prod'!#REF!</definedName>
    <definedName name="_mp191">'[7]Mine Production'!#REF!</definedName>
    <definedName name="_mp192">'[7]Mine Production'!#REF!</definedName>
    <definedName name="_mp193">'[7]Mine Production'!#REF!</definedName>
    <definedName name="_mp194">'[7]Mine Production'!#REF!</definedName>
    <definedName name="_mp195">'[7]Mine Production'!#REF!</definedName>
    <definedName name="_mp288">'[6]Mine Prod'!#REF!</definedName>
    <definedName name="_mp289">'[6]Mine Prod'!#REF!</definedName>
    <definedName name="_mp290">'[6]Mine Prod'!#REF!</definedName>
    <definedName name="_mp291">'[7]Mine Production'!#REF!</definedName>
    <definedName name="_mp292">'[7]Mine Production'!#REF!</definedName>
    <definedName name="_mp293">'[7]Mine Production'!#REF!</definedName>
    <definedName name="_mp294">'[7]Mine Production'!#REF!</definedName>
    <definedName name="_mp295">'[7]Mine Production'!#REF!</definedName>
    <definedName name="_mp387">'[6]Mine Prod'!#REF!</definedName>
    <definedName name="_mp388">'[6]Mine Prod'!#REF!</definedName>
    <definedName name="_mp389">'[6]Mine Prod'!#REF!</definedName>
    <definedName name="_mp390">'[6]Mine Prod'!#REF!</definedName>
    <definedName name="_mp391">'[7]Mine Production'!#REF!</definedName>
    <definedName name="_mp392">'[7]Mine Production'!#REF!</definedName>
    <definedName name="_mp393">'[7]Mine Production'!#REF!</definedName>
    <definedName name="_mp394">'[7]Mine Production'!#REF!</definedName>
    <definedName name="_mp395">'[7]Mine Production'!#REF!</definedName>
    <definedName name="_mp487">'[6]Mine Prod'!#REF!</definedName>
    <definedName name="_mp488">'[6]Mine Prod'!#REF!</definedName>
    <definedName name="_mp489">'[6]Mine Prod'!#REF!</definedName>
    <definedName name="_mp490">'[7]Mine Production'!#REF!</definedName>
    <definedName name="_mp491">'[7]Mine Production'!#REF!</definedName>
    <definedName name="_mp492">'[7]Mine Production'!#REF!</definedName>
    <definedName name="_mp493">'[7]Mine Production'!#REF!</definedName>
    <definedName name="_mp494">'[7]Mine Production'!#REF!</definedName>
    <definedName name="_mp495">'[7]Mine Production'!#REF!</definedName>
    <definedName name="_mpe188">'[6]Mine Prod'!#REF!</definedName>
    <definedName name="_mpe189">'[6]Mine Prod'!#REF!</definedName>
    <definedName name="_mpe190">'[6]Mine Prod'!#REF!</definedName>
    <definedName name="_mpe287">'[6]Mine Prod'!#REF!</definedName>
    <definedName name="_mpe288">'[6]Mine Prod'!#REF!</definedName>
    <definedName name="_mpe289">'[6]Mine Prod'!#REF!</definedName>
    <definedName name="_mpe290">'[6]Mine Prod'!#REF!</definedName>
    <definedName name="_mpe387">'[6]Mine Prod'!#REF!</definedName>
    <definedName name="_mpe388">'[6]Mine Prod'!#REF!</definedName>
    <definedName name="_mpe389">'[6]Mine Prod'!#REF!</definedName>
    <definedName name="_mpe390">'[6]Mine Prod'!#REF!</definedName>
    <definedName name="_mpe487">'[6]Mine Prod'!#REF!</definedName>
    <definedName name="_mpe488">'[6]Mine Prod'!#REF!</definedName>
    <definedName name="_mpe489">'[6]Mine Prod'!#REF!</definedName>
    <definedName name="_mpe490">'[6]Mine Prod'!#REF!</definedName>
    <definedName name="_NAU11">#REF!</definedName>
    <definedName name="_NAU13">#REF!</definedName>
    <definedName name="_NAU14">#REF!</definedName>
    <definedName name="_NAU20">#REF!</definedName>
    <definedName name="_NAY14">#REF!</definedName>
    <definedName name="_nbi186">'[6] EW Trade'!#REF!</definedName>
    <definedName name="_nbi187">'[6] EW Trade'!#REF!</definedName>
    <definedName name="_nbi188">'[6] EW Trade'!#REF!</definedName>
    <definedName name="_nbi189">'[6] EW Trade'!#REF!</definedName>
    <definedName name="_nbi190">'[6] EW Trade'!#REF!</definedName>
    <definedName name="_nbi286">'[6] EW Trade'!#REF!</definedName>
    <definedName name="_nbi287">'[6] EW Trade'!#REF!</definedName>
    <definedName name="_nbi288">'[6] EW Trade'!#REF!</definedName>
    <definedName name="_nbi289">'[6] EW Trade'!#REF!</definedName>
    <definedName name="_nbi290">'[6] EW Trade'!#REF!</definedName>
    <definedName name="_nbi386">'[6] EW Trade'!#REF!</definedName>
    <definedName name="_nbi387">'[6] EW Trade'!#REF!</definedName>
    <definedName name="_nbi388">'[6] EW Trade'!#REF!</definedName>
    <definedName name="_nbi389">'[6] EW Trade'!#REF!</definedName>
    <definedName name="_nbi486">'[6] EW Trade'!#REF!</definedName>
    <definedName name="_nbi487">'[6] EW Trade'!#REF!</definedName>
    <definedName name="_nbi488">'[6] EW Trade'!#REF!</definedName>
    <definedName name="_nbi489">'[6] EW Trade'!#REF!</definedName>
    <definedName name="_ncx186">'[6] EW Trade'!#REF!</definedName>
    <definedName name="_ncx187">'[6] EW Trade'!#REF!</definedName>
    <definedName name="_ncx188">'[6] EW Trade'!#REF!</definedName>
    <definedName name="_ncx189">'[6] EW Trade'!#REF!</definedName>
    <definedName name="_ncx190">'[6] EW Trade'!#REF!</definedName>
    <definedName name="_ncx286">'[6] EW Trade'!#REF!</definedName>
    <definedName name="_ncx287">'[6] EW Trade'!#REF!</definedName>
    <definedName name="_ncx288">'[6] EW Trade'!#REF!</definedName>
    <definedName name="_ncx289">'[6] EW Trade'!#REF!</definedName>
    <definedName name="_ncx290">'[6] EW Trade'!#REF!</definedName>
    <definedName name="_ncx386">'[6] EW Trade'!#REF!</definedName>
    <definedName name="_ncx387">'[6] EW Trade'!#REF!</definedName>
    <definedName name="_ncx388">'[6] EW Trade'!#REF!</definedName>
    <definedName name="_ncx389">'[6] EW Trade'!#REF!</definedName>
    <definedName name="_ncx486">'[6] EW Trade'!#REF!</definedName>
    <definedName name="_ncx487">'[6] EW Trade'!#REF!</definedName>
    <definedName name="_ncx488">'[6] EW Trade'!#REF!</definedName>
    <definedName name="_ncx489">'[6] EW Trade'!#REF!</definedName>
    <definedName name="_nri186">'[6] EW Trade'!#REF!</definedName>
    <definedName name="_nri187">'[6] EW Trade'!#REF!</definedName>
    <definedName name="_nri188">'[6] EW Trade'!#REF!</definedName>
    <definedName name="_nri189">'[6] EW Trade'!#REF!</definedName>
    <definedName name="_nri190">'[6] EW Trade'!#REF!</definedName>
    <definedName name="_nri286">'[6] EW Trade'!#REF!</definedName>
    <definedName name="_nri287">'[6] EW Trade'!#REF!</definedName>
    <definedName name="_nri288">'[6] EW Trade'!#REF!</definedName>
    <definedName name="_nri289">'[6] EW Trade'!#REF!</definedName>
    <definedName name="_nri290">'[6] EW Trade'!#REF!</definedName>
    <definedName name="_nri386">'[6] EW Trade'!#REF!</definedName>
    <definedName name="_nri387">'[6] EW Trade'!#REF!</definedName>
    <definedName name="_nri388">'[6] EW Trade'!#REF!</definedName>
    <definedName name="_nri389">'[6] EW Trade'!#REF!</definedName>
    <definedName name="_nri486">'[6] EW Trade'!#REF!</definedName>
    <definedName name="_nri487">'[6] EW Trade'!#REF!</definedName>
    <definedName name="_nri488">'[6] EW Trade'!#REF!</definedName>
    <definedName name="_nri489">'[6] EW Trade'!#REF!</definedName>
    <definedName name="_Order1" hidden="1">0</definedName>
    <definedName name="_Order2" hidden="1">0</definedName>
    <definedName name="_PDR11">#REF!</definedName>
    <definedName name="_PDR13">'[1]#ССЫЛКА'!$I$5</definedName>
    <definedName name="_PDR14">#REF!</definedName>
    <definedName name="_PDR20">#REF!</definedName>
    <definedName name="_PDR9">#REF!</definedName>
    <definedName name="_pipe">[11]Закупки!$AB$1:$AB$65536</definedName>
    <definedName name="_price">[11]Закупки!$G$4:$G$6649</definedName>
    <definedName name="_priceSTZ">[11]Закупки!$K$1:$K$65536</definedName>
    <definedName name="_Regression_Int" hidden="1">1</definedName>
    <definedName name="_Regression_X" localSheetId="3" hidden="1">'[4]TPD Costs'!#REF!</definedName>
    <definedName name="_Regression_X" localSheetId="30" hidden="1">'[4]TPD Costs'!#REF!</definedName>
    <definedName name="_Regression_X" hidden="1">'[4]TPD Costs'!#REF!</definedName>
    <definedName name="_Regression_Y" localSheetId="3" hidden="1">'[4]TPD Costs'!#REF!</definedName>
    <definedName name="_Regression_Y" localSheetId="30" hidden="1">'[4]TPD Costs'!#REF!</definedName>
    <definedName name="_Regression_Y" hidden="1">'[4]TPD Costs'!#REF!</definedName>
    <definedName name="_rs186">[6]Stocks!#REF!</definedName>
    <definedName name="_rs187">[6]Stocks!#REF!</definedName>
    <definedName name="_rs188">[6]Stocks!#REF!</definedName>
    <definedName name="_rs189">[6]Stocks!#REF!</definedName>
    <definedName name="_rs190">[6]Stocks!#REF!</definedName>
    <definedName name="_rs286">[6]Stocks!#REF!</definedName>
    <definedName name="_rs287">[6]Stocks!#REF!</definedName>
    <definedName name="_rs288">[6]Stocks!#REF!</definedName>
    <definedName name="_rs289">[6]Stocks!#REF!</definedName>
    <definedName name="_rs290">[6]Stocks!#REF!</definedName>
    <definedName name="_rs386">[6]Stocks!#REF!</definedName>
    <definedName name="_rs387">[6]Stocks!#REF!</definedName>
    <definedName name="_rs388">[6]Stocks!#REF!</definedName>
    <definedName name="_rs389">[6]Stocks!#REF!</definedName>
    <definedName name="_rs486">[6]Stocks!#REF!</definedName>
    <definedName name="_rs487">[6]Stocks!#REF!</definedName>
    <definedName name="_rs488">[6]Stocks!#REF!</definedName>
    <definedName name="_rs489">[6]Stocks!#REF!</definedName>
    <definedName name="_size">[11]Закупки!$D$4:$D$5801</definedName>
    <definedName name="_Sort" localSheetId="0" hidden="1">#REF!</definedName>
    <definedName name="_Sort" localSheetId="1" hidden="1">#REF!</definedName>
    <definedName name="_Sort" localSheetId="2" hidden="1">#REF!</definedName>
    <definedName name="_Sort" localSheetId="3" hidden="1">#REF!</definedName>
    <definedName name="_Sort" localSheetId="23" hidden="1">#REF!</definedName>
    <definedName name="_Sort" localSheetId="26" hidden="1">#REF!</definedName>
    <definedName name="_Sort" localSheetId="8" hidden="1">#REF!</definedName>
    <definedName name="_Sort" localSheetId="5" hidden="1">#REF!</definedName>
    <definedName name="_Sort" localSheetId="14" hidden="1">#REF!</definedName>
    <definedName name="_Sort" localSheetId="17" hidden="1">#REF!</definedName>
    <definedName name="_Sort" localSheetId="20" hidden="1">#REF!</definedName>
    <definedName name="_Sort" localSheetId="11" hidden="1">#REF!</definedName>
    <definedName name="_Sort" localSheetId="30" hidden="1">#REF!</definedName>
    <definedName name="_Sort" hidden="1">#REF!</definedName>
    <definedName name="_steel">[11]Закупки!$C$4:$C$5160</definedName>
    <definedName name="_Table1_Out" hidden="1">[3]A!$A$8</definedName>
    <definedName name="_Table2_Out" hidden="1">[3]A!$A$8</definedName>
    <definedName name="_ton">[11]Закупки!$F$4:$F$5076</definedName>
    <definedName name="_TY">[11]Закупки!$H$1:$H$65536</definedName>
    <definedName name="_wrs010">[6]Stocks!#REF!</definedName>
    <definedName name="_ww186">'[6]Smelter Prod'!#REF!</definedName>
    <definedName name="_ww187">'[6]Smelter Prod'!#REF!</definedName>
    <definedName name="_ww188">'[6]Smelter Prod'!#REF!</definedName>
    <definedName name="_ww189">'[6]Smelter Prod'!#REF!</definedName>
    <definedName name="_ww190">'[6]Smelter Prod'!#REF!</definedName>
    <definedName name="_ww191">'[6]Smelter Prod'!#REF!</definedName>
    <definedName name="_ww192">'[6]Smelter Prod'!#REF!</definedName>
    <definedName name="_ww286">'[6]Smelter Prod'!#REF!</definedName>
    <definedName name="_ww287">'[6]Smelter Prod'!#REF!</definedName>
    <definedName name="_ww288">'[6]Smelter Prod'!#REF!</definedName>
    <definedName name="_ww289">'[6]Smelter Prod'!#REF!</definedName>
    <definedName name="_ww290">'[6]Smelter Prod'!#REF!</definedName>
    <definedName name="_ww291">'[6]Smelter Prod'!#REF!</definedName>
    <definedName name="_ww292">'[6]Smelter Prod'!#REF!</definedName>
    <definedName name="_ww386">'[6]Smelter Prod'!#REF!</definedName>
    <definedName name="_ww387">'[6]Smelter Prod'!#REF!</definedName>
    <definedName name="_ww388">'[6]Smelter Prod'!#REF!</definedName>
    <definedName name="_ww389">'[6]Smelter Prod'!#REF!</definedName>
    <definedName name="_ww390">'[6]Smelter Prod'!#REF!</definedName>
    <definedName name="_ww391">'[6]Smelter Prod'!#REF!</definedName>
    <definedName name="_ww392">'[6]Smelter Prod'!#REF!</definedName>
    <definedName name="_ww486">'[6]Smelter Prod'!#REF!</definedName>
    <definedName name="_ww487">'[6]Smelter Prod'!#REF!</definedName>
    <definedName name="_ww488">'[6]Smelter Prod'!#REF!</definedName>
    <definedName name="_ww489">'[6]Smelter Prod'!#REF!</definedName>
    <definedName name="_ww490">'[6]Smelter Prod'!#REF!</definedName>
    <definedName name="_ww491">'[6]Smelter Prod'!#REF!</definedName>
    <definedName name="_ww492">'[6]Smelter Prod'!#REF!</definedName>
    <definedName name="_ww499">[6]Consumption!#REF!</definedName>
    <definedName name="_wwc06">#REF!</definedName>
    <definedName name="_wwc07">#REF!</definedName>
    <definedName name="_wwc100">[6]Consumption!#REF!</definedName>
    <definedName name="_wwc186">[6]Consumption!#REF!</definedName>
    <definedName name="_wwc187">[6]Consumption!#REF!</definedName>
    <definedName name="_wwc188">[6]Consumption!#REF!</definedName>
    <definedName name="_wwc189">[6]Consumption!#REF!</definedName>
    <definedName name="_wwc190">[6]Consumption!#REF!</definedName>
    <definedName name="_wwc191">[6]Consumption!#REF!</definedName>
    <definedName name="_wwc192">[6]Consumption!#REF!</definedName>
    <definedName name="_wwc193">[6]Consumption!#REF!</definedName>
    <definedName name="_wwc194">[6]Consumption!#REF!</definedName>
    <definedName name="_wwc195">[6]Consumption!#REF!</definedName>
    <definedName name="_wwc196">[6]Consumption!#REF!</definedName>
    <definedName name="_wwc197">[6]Consumption!#REF!</definedName>
    <definedName name="_wwc198">[6]Consumption!#REF!</definedName>
    <definedName name="_wwc199">[6]Consumption!#REF!</definedName>
    <definedName name="_wwc286">[6]Consumption!#REF!</definedName>
    <definedName name="_wwc287">[6]Consumption!#REF!</definedName>
    <definedName name="_wwc288">[6]Consumption!#REF!</definedName>
    <definedName name="_wwc289">[6]Consumption!#REF!</definedName>
    <definedName name="_wwc290">[6]Consumption!#REF!</definedName>
    <definedName name="_wwc291">[6]Consumption!#REF!</definedName>
    <definedName name="_wwc292">[6]Consumption!#REF!</definedName>
    <definedName name="_wwc293">[6]Consumption!#REF!</definedName>
    <definedName name="_wwc294">[6]Consumption!#REF!</definedName>
    <definedName name="_wwc295">[6]Consumption!#REF!</definedName>
    <definedName name="_wwc296">[6]Consumption!#REF!</definedName>
    <definedName name="_wwc297">[6]Consumption!#REF!</definedName>
    <definedName name="_wwc298">[6]Consumption!#REF!</definedName>
    <definedName name="_wwc299">[6]Consumption!#REF!</definedName>
    <definedName name="_wwc386">[6]Consumption!#REF!</definedName>
    <definedName name="_wwc387">[6]Consumption!#REF!</definedName>
    <definedName name="_wwc388">[6]Consumption!#REF!</definedName>
    <definedName name="_wwc389">[6]Consumption!#REF!</definedName>
    <definedName name="_wwc390">[6]Consumption!#REF!</definedName>
    <definedName name="_wwc391">[6]Consumption!#REF!</definedName>
    <definedName name="_wwc392">[6]Consumption!#REF!</definedName>
    <definedName name="_wwc393">[6]Consumption!#REF!</definedName>
    <definedName name="_wwc394">[6]Consumption!#REF!</definedName>
    <definedName name="_wwc395">[6]Consumption!#REF!</definedName>
    <definedName name="_wwc396">[6]Consumption!#REF!</definedName>
    <definedName name="_wwc397">[6]Consumption!#REF!</definedName>
    <definedName name="_wwc398">[6]Consumption!#REF!</definedName>
    <definedName name="_wwc399">[6]Consumption!#REF!</definedName>
    <definedName name="_wwc486">[6]Consumption!#REF!</definedName>
    <definedName name="_wwc487">[6]Consumption!#REF!</definedName>
    <definedName name="_wwc489">[6]Consumption!#REF!</definedName>
    <definedName name="_wwc490">[6]Consumption!#REF!</definedName>
    <definedName name="_wwc491">[6]Consumption!#REF!</definedName>
    <definedName name="_wwc492">[6]Consumption!#REF!</definedName>
    <definedName name="_wwc493">[6]Consumption!#REF!</definedName>
    <definedName name="_wwc494">[6]Consumption!#REF!</definedName>
    <definedName name="_wwc495">[6]Consumption!#REF!</definedName>
    <definedName name="_wwc496">[6]Consumption!#REF!</definedName>
    <definedName name="_wwc497">[6]Consumption!#REF!</definedName>
    <definedName name="_wwc498">[6]Consumption!#REF!</definedName>
    <definedName name="_wwc499">[6]Consumption!#REF!</definedName>
    <definedName name="_wwc80">[6]Consumption!#REF!</definedName>
    <definedName name="_wwc81">[6]Consumption!#REF!</definedName>
    <definedName name="_wwc82">[6]Consumption!#REF!</definedName>
    <definedName name="_wwc83">[6]Consumption!#REF!</definedName>
    <definedName name="_wwc84">[6]Consumption!#REF!</definedName>
    <definedName name="_wwc85">[6]Consumption!#REF!</definedName>
    <definedName name="_wwc86">[6]Consumption!#REF!</definedName>
    <definedName name="_wwc87">[6]Consumption!#REF!</definedName>
    <definedName name="_wwc88">[6]Consumption!#REF!</definedName>
    <definedName name="_wwc89">[6]Consumption!#REF!</definedName>
    <definedName name="_wwc90">[6]Consumption!#REF!</definedName>
    <definedName name="_wwp186">'[8]Mine Prod'!#REF!</definedName>
    <definedName name="_wwp187">'[8]Mine Prod'!#REF!</definedName>
    <definedName name="_wwp188">'[8]Mine Prod'!#REF!</definedName>
    <definedName name="_wwp189">'[8]Mine Prod'!#REF!</definedName>
    <definedName name="_wwp190">'[8]Mine Prod'!#REF!</definedName>
    <definedName name="_wwp286">'[8]Mine Prod'!#REF!</definedName>
    <definedName name="_wwp287">'[8]Mine Prod'!#REF!</definedName>
    <definedName name="_wwp288">'[8]Mine Prod'!#REF!</definedName>
    <definedName name="_wwp289">'[8]Mine Prod'!#REF!</definedName>
    <definedName name="_wwp290">'[8]Mine Prod'!#REF!</definedName>
    <definedName name="_wwp386">'[8]Mine Prod'!#REF!</definedName>
    <definedName name="_wwp387">'[8]Mine Prod'!#REF!</definedName>
    <definedName name="_wwp388">'[8]Mine Prod'!#REF!</definedName>
    <definedName name="_wwp389">'[8]Mine Prod'!#REF!</definedName>
    <definedName name="_wwp390">'[8]Mine Prod'!#REF!</definedName>
    <definedName name="_wwp486">'[8]Mine Prod'!#REF!</definedName>
    <definedName name="_wwp487">'[8]Mine Prod'!#REF!</definedName>
    <definedName name="_wwp488">'[8]Mine Prod'!#REF!</definedName>
    <definedName name="_wwp489">'[8]Mine Prod'!#REF!</definedName>
    <definedName name="_xlnm._FilterDatabase" hidden="1">'[12]4'!$B$3:$E$5</definedName>
    <definedName name="a1t_link">#REF!</definedName>
    <definedName name="aa">[13]!aa</definedName>
    <definedName name="aaa">[13]!aaa</definedName>
    <definedName name="aaaa" localSheetId="30" hidden="1">{#N/A,#N/A,FALSE,"Сентябрь";#N/A,#N/A,FALSE,"Пояснительная сентябре 99"}</definedName>
    <definedName name="aaaa" hidden="1">{#N/A,#N/A,FALSE,"Сентябрь";#N/A,#N/A,FALSE,"Пояснительная сентябре 99"}</definedName>
    <definedName name="aaaaaaaaaaaaaaaaaaaaaaaaaaaaaaaaaaaaaaaaaaaaa">[14]!aaaaaaaaaaaaaaaaaaaaaaaaaaaaaaaaaaaaaaaaaaaaa</definedName>
    <definedName name="AccessDatabase" hidden="1">"C:\Documents and Settings\mutygullin\Рабочий стол\Волокитин\Предприятия СУЭК.mdb"</definedName>
    <definedName name="AFC1AtEndYear5" hidden="1">'[15]Global Variables'!$C$30</definedName>
    <definedName name="AFC1BeforeOH" hidden="1">'[15]Global Variables'!$C$31</definedName>
    <definedName name="AFC1TotalLife" hidden="1">'[15]Global Variables'!$C$33</definedName>
    <definedName name="AFC2AfterOH" hidden="1">'[15]Global Variables'!$C$50</definedName>
    <definedName name="AFC2AtEndYear5" hidden="1">'[15]Global Variables'!$C$48</definedName>
    <definedName name="AFC2BeforeOH" hidden="1">'[15]Global Variables'!$C$49</definedName>
    <definedName name="AFC2TotalLife" hidden="1">'[15]Global Variables'!$C$51</definedName>
    <definedName name="AFCA1fterOH" hidden="1">'[15]Global Variables'!$C$32</definedName>
    <definedName name="Africa">#REF!</definedName>
    <definedName name="AFRICA_TOTAL">#REF!</definedName>
    <definedName name="al_wrldconforecast">'[16]Annual Consumption'!#REF!</definedName>
    <definedName name="ALBANIA">[17]EBLOC!$C$11:$AB$11</definedName>
    <definedName name="albania_84_2015">[18]WORLDCON!#REF!</definedName>
    <definedName name="albania_cons">[18]WORLDCON!#REF!</definedName>
    <definedName name="AlcatelCanada">#REF!</definedName>
    <definedName name="AlPrice">#REF!</definedName>
    <definedName name="AlPriceReal">#REF!</definedName>
    <definedName name="AlPriceRealLT">#REF!</definedName>
    <definedName name="AlStocks">#REF!</definedName>
    <definedName name="APL" localSheetId="30" hidden="1">{#N/A,#N/A,FALSE,"Aging Summary";#N/A,#N/A,FALSE,"Ratio Analysis";#N/A,#N/A,FALSE,"Test 120 Day Accts";#N/A,#N/A,FALSE,"Tickmarks"}</definedName>
    <definedName name="APL" hidden="1">{#N/A,#N/A,FALSE,"Aging Summary";#N/A,#N/A,FALSE,"Ratio Analysis";#N/A,#N/A,FALSE,"Test 120 Day Accts";#N/A,#N/A,FALSE,"Tickmarks"}</definedName>
    <definedName name="apr" localSheetId="0" hidden="1">{"'РП (2)'!$A$5:$S$150"}</definedName>
    <definedName name="apr" localSheetId="1" hidden="1">{"'РП (2)'!$A$5:$S$150"}</definedName>
    <definedName name="apr" localSheetId="2" hidden="1">{"'РП (2)'!$A$5:$S$150"}</definedName>
    <definedName name="apr" localSheetId="3" hidden="1">{"'РП (2)'!$A$5:$S$150"}</definedName>
    <definedName name="apr" localSheetId="32" hidden="1">{"'РП (2)'!$A$5:$S$150"}</definedName>
    <definedName name="apr" localSheetId="30" hidden="1">{"'РП (2)'!$A$5:$S$150"}</definedName>
    <definedName name="apr" hidden="1">{"'РП (2)'!$A$5:$S$150"}</definedName>
    <definedName name="Argentina">#REF!</definedName>
    <definedName name="Argentina_weights">#REF!</definedName>
    <definedName name="as">[6]Stocks!#REF!</definedName>
    <definedName name="AS2DocOpenMode" hidden="1">"AS2DocumentBrowse"</definedName>
    <definedName name="AS2ReportLS" hidden="1">1</definedName>
    <definedName name="AS2StaticLS" localSheetId="3" hidden="1">#REF!</definedName>
    <definedName name="AS2StaticLS" localSheetId="30" hidden="1">#REF!</definedName>
    <definedName name="AS2StaticLS" hidden="1">#REF!</definedName>
    <definedName name="AS2SyncStepLS" hidden="1">0</definedName>
    <definedName name="AS2TickmarkLS" localSheetId="3" hidden="1">#REF!</definedName>
    <definedName name="AS2TickmarkLS" localSheetId="30" hidden="1">#REF!</definedName>
    <definedName name="AS2TickmarkLS" hidden="1">#REF!</definedName>
    <definedName name="AS2VersionLS" hidden="1">300</definedName>
    <definedName name="asd">#REF!</definedName>
    <definedName name="asdfg" localSheetId="0" hidden="1">{"'РП (2)'!$A$5:$S$150"}</definedName>
    <definedName name="asdfg" localSheetId="1" hidden="1">{"'РП (2)'!$A$5:$S$150"}</definedName>
    <definedName name="asdfg" localSheetId="2" hidden="1">{"'РП (2)'!$A$5:$S$150"}</definedName>
    <definedName name="asdfg" localSheetId="3" hidden="1">{"'РП (2)'!$A$5:$S$150"}</definedName>
    <definedName name="asdfg" localSheetId="32" hidden="1">{"'РП (2)'!$A$5:$S$150"}</definedName>
    <definedName name="asdfg" localSheetId="30" hidden="1">{"'РП (2)'!$A$5:$S$150"}</definedName>
    <definedName name="asdfg" hidden="1">{"'РП (2)'!$A$5:$S$150"}</definedName>
    <definedName name="ase" localSheetId="30" hidden="1">{#N/A,#N/A,TRUE,"Норильск III";#N/A,#N/A,TRUE,"Североникель III";#N/A,#N/A,TRUE,"Печенга III"}</definedName>
    <definedName name="ase" hidden="1">{#N/A,#N/A,TRUE,"Норильск III";#N/A,#N/A,TRUE,"Североникель III";#N/A,#N/A,TRUE,"Печенга III"}</definedName>
    <definedName name="Asia__exc_Japan">#REF!</definedName>
    <definedName name="Asia_useofscrap">#REF!</definedName>
    <definedName name="Au_prod">[17]WWMINPRO!$C$37:$AV$37</definedName>
    <definedName name="AustExpt">#REF!</definedName>
    <definedName name="Australia">#REF!</definedName>
    <definedName name="Australia_weights">#REF!</definedName>
    <definedName name="Austria">#REF!</definedName>
    <definedName name="Austria_weights">#REF!</definedName>
    <definedName name="b" localSheetId="30" hidden="1">{#N/A,#N/A,FALSE,"МТВ"}</definedName>
    <definedName name="b" hidden="1">{#N/A,#N/A,FALSE,"МТВ"}</definedName>
    <definedName name="bb"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b"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bb">[19]assump!#REF!</definedName>
    <definedName name="bbbb" localSheetId="30" hidden="1">{#N/A,#N/A,FALSE,"МТВ"}</definedName>
    <definedName name="bbbb" hidden="1">{#N/A,#N/A,FALSE,"МТВ"}</definedName>
    <definedName name="Belgium">#REF!</definedName>
    <definedName name="Belgium_weights">#REF!</definedName>
    <definedName name="BG_Del" hidden="1">15</definedName>
    <definedName name="BG_Ins" hidden="1">4</definedName>
    <definedName name="BG_Mod" hidden="1">6</definedName>
    <definedName name="BOTSWANA">#REF!</definedName>
    <definedName name="bpvty"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pvty"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razil">#REF!</definedName>
    <definedName name="Brazil_weights">#REF!</definedName>
    <definedName name="BrazilExpt">#REF!</definedName>
    <definedName name="BRICsCountriesMajorSteelProducersCrudeSteelProduction">#REF!</definedName>
    <definedName name="Brunei">#REF!</definedName>
    <definedName name="building">[20]USA!#REF!</definedName>
    <definedName name="BULGARIA">[17]EBLOC!$C$24:$AB$24</definedName>
    <definedName name="bulgaria_84_2015">[18]WORLDCON!#REF!</definedName>
    <definedName name="bulgaria_cons">[18]WORLDCON!#REF!</definedName>
    <definedName name="Bulgaria_weights">#REF!</definedName>
    <definedName name="Burma">#REF!</definedName>
    <definedName name="Business_Units">[21]Тех!$A$3:$A$9</definedName>
    <definedName name="Button_7">"Предприятия_СУЭК_Лист1_Таблица"</definedName>
    <definedName name="ca_con_80_84">[18]WORLDCON!#REF!</definedName>
    <definedName name="ca_cons_80_83">[18]WORLDCON!#REF!</definedName>
    <definedName name="ca_cons_80_84">[18]WORLDCON!#REF!</definedName>
    <definedName name="Canada">#REF!</definedName>
    <definedName name="Canada_weights">#REF!</definedName>
    <definedName name="CanadaExpt">#REF!</definedName>
    <definedName name="cap00">'[6]Mine Capacity'!#REF!</definedName>
    <definedName name="capacitychanges">[22]Smelters!#REF!</definedName>
    <definedName name="Cashindir" localSheetId="30" hidden="1">{"IASBS",#N/A,TRUE,"IAS";"IASPL",#N/A,TRUE,"IAS";"IASNotes",#N/A,TRUE,"IAS";"CFDir - expanded",#N/A,TRUE,"CF DIR"}</definedName>
    <definedName name="Cashindir" hidden="1">{"IASBS",#N/A,TRUE,"IAS";"IASPL",#N/A,TRUE,"IAS";"IASNotes",#N/A,TRUE,"IAS";"CFDir - expanded",#N/A,TRUE,"CF DIR"}</definedName>
    <definedName name="CategInv">[23]Data!$B$5:$B$10</definedName>
    <definedName name="CategInv_eng">[23]Data!$C$5:$C$10</definedName>
    <definedName name="caxton">#REF!</definedName>
    <definedName name="CF" localSheetId="30" hidden="1">{"IASBS",#N/A,TRUE,"IAS";"IASPL",#N/A,TRUE,"IAS";"IASNotes",#N/A,TRUE,"IAS";"CFDir - expanded",#N/A,TRUE,"CF DIR"}</definedName>
    <definedName name="CF" hidden="1">{"IASBS",#N/A,TRUE,"IAS";"IASPL",#N/A,TRUE,"IAS";"IASNotes",#N/A,TRUE,"IAS";"CFDir - expanded",#N/A,TRUE,"CF DIR"}</definedName>
    <definedName name="Ch_prod">[17]WWMINPRO!$C$44:$AV$44</definedName>
    <definedName name="Chile">#REF!</definedName>
    <definedName name="Chile_weights">#REF!</definedName>
    <definedName name="CHINA">[17]EBLOC!$C$62:$AB$62</definedName>
    <definedName name="china_84_2015">[18]WORLDCON!#REF!</definedName>
    <definedName name="china_84_2020">[18]WORLDCON!#REF!</definedName>
    <definedName name="china_cons">[18]WORLDCON!#REF!</definedName>
    <definedName name="China_weights">#REF!</definedName>
    <definedName name="ChinaImpt">#REF!</definedName>
    <definedName name="CIQWBGuid" hidden="1">"161e7189-2bf9-48b7-8795-5c81fd290549"</definedName>
    <definedName name="CIS">[17]WWMINPRO!$J$76:$AV$76</definedName>
    <definedName name="cis_84_2015">[18]WORLDCON!#REF!</definedName>
    <definedName name="cis_con_80_84">[18]WORLDCON!#REF!</definedName>
    <definedName name="cis_cons">[18]WORLDCON!#REF!</definedName>
    <definedName name="Class_Cost">#REF!</definedName>
    <definedName name="Class_Period">[23]Data!$B$11:$B$12</definedName>
    <definedName name="Class_Period_eng">[23]Data!$C$11:$C$12</definedName>
    <definedName name="ClassInv">[23]Data!$B$2:$B$4</definedName>
    <definedName name="ClassInv_eng">[23]Data!$C$2:$C$4</definedName>
    <definedName name="ClassInvAll">[24]gloss!$B$4:$B$10</definedName>
    <definedName name="ClassInvAll_Eng">[24]gloss!$C$4:$C$10</definedName>
    <definedName name="ClassInvD">[24]gloss!$B$4:$B$12</definedName>
    <definedName name="ClassInvD_Eng">[24]gloss!$C$4:$C$12</definedName>
    <definedName name="ClassInvM">[24]gloss!$B$6:$B$10</definedName>
    <definedName name="ClassInvM_Eng">[24]gloss!$C$6:$C$10</definedName>
    <definedName name="CMX_YR">[25]Stocks!#REF!</definedName>
    <definedName name="Cn_prod">[17]WWMINPRO!$C$51:$AV$51</definedName>
    <definedName name="cogs">[26]СпрПред!$H$4:$H$26</definedName>
    <definedName name="Colombia_weights">#REF!</definedName>
    <definedName name="conc00">'[6]Mine Capacity'!#REF!</definedName>
    <definedName name="conc01">'[6]Mine Capacity'!#REF!</definedName>
    <definedName name="conc02">'[6]Mine Capacity'!#REF!</definedName>
    <definedName name="conc03">'[6]Mine Capacity'!#REF!</definedName>
    <definedName name="conc04">'[6]Mine Capacity'!#REF!</definedName>
    <definedName name="conc05">'[6]Mine Capacity'!#REF!</definedName>
    <definedName name="conc89">'[6]Mine Capacity'!#REF!</definedName>
    <definedName name="conc90">'[6]Mine Capacity'!#REF!</definedName>
    <definedName name="conc91">'[6]Mine Capacity'!#REF!</definedName>
    <definedName name="conc92">'[6]Mine Capacity'!#REF!</definedName>
    <definedName name="conc93">'[6]Mine Capacity'!#REF!</definedName>
    <definedName name="conc94">'[6]Mine Capacity'!#REF!</definedName>
    <definedName name="conc95">'[6]Mine Capacity'!#REF!</definedName>
    <definedName name="conc96">'[6]Mine Capacity'!#REF!</definedName>
    <definedName name="conc97">'[6]Mine Capacity'!#REF!</definedName>
    <definedName name="conc98">'[6]Mine Capacity'!#REF!</definedName>
    <definedName name="conc99">'[6]Mine Capacity'!#REF!</definedName>
    <definedName name="CONGO_DR">#REF!</definedName>
    <definedName name="ConsTrend_Growths">#REF!</definedName>
    <definedName name="consumer">[20]USA!#REF!</definedName>
    <definedName name="consumption">#REF!</definedName>
    <definedName name="Contents">#REF!</definedName>
    <definedName name="Control" localSheetId="0" hidden="1">{"'РП (2)'!$A$5:$S$150"}</definedName>
    <definedName name="Control" localSheetId="1" hidden="1">{"'РП (2)'!$A$5:$S$150"}</definedName>
    <definedName name="Control" localSheetId="2" hidden="1">{"'РП (2)'!$A$5:$S$150"}</definedName>
    <definedName name="Control" localSheetId="3" hidden="1">{"'РП (2)'!$A$5:$S$150"}</definedName>
    <definedName name="Control" localSheetId="32" hidden="1">{"'РП (2)'!$A$5:$S$150"}</definedName>
    <definedName name="Control" localSheetId="30" hidden="1">{"'РП (2)'!$A$5:$S$150"}</definedName>
    <definedName name="Control" hidden="1">{"'РП (2)'!$A$5:$S$150"}</definedName>
    <definedName name="Copyright">#REF!</definedName>
    <definedName name="cover">#REF!</definedName>
    <definedName name="CuPrice">#REF!</definedName>
    <definedName name="CuPriceReal">#REF!</definedName>
    <definedName name="CuPriceRealLT">#REF!</definedName>
    <definedName name="CurrencyExchangeRate" hidden="1">[27]MineVariables!$D$36</definedName>
    <definedName name="CuStocks">#REF!</definedName>
    <definedName name="CuType">#REF!</definedName>
    <definedName name="Czech_Slovak_Reps">[18]WORLDCON!#REF!</definedName>
    <definedName name="CzechRepublic_weights">#REF!</definedName>
    <definedName name="czechslovak_84_2015">[18]WORLDCON!#REF!</definedName>
    <definedName name="czechslovak_cons">[18]WORLDCON!#REF!</definedName>
    <definedName name="dd">[13]!dd</definedName>
    <definedName name="Denmark">#REF!</definedName>
    <definedName name="Developing_economies">#REF!</definedName>
    <definedName name="developing_economies_59_75">#REF!</definedName>
    <definedName name="df">[13]!df</definedName>
    <definedName name="dfg"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irect_Use_of_Scrap__kt">#REF!</definedName>
    <definedName name="div">[23]Data!$Q$4:$Q$7</definedName>
    <definedName name="div_list">[23]Data!$J$4:$J$31</definedName>
    <definedName name="div_list_rus">[23]Data!$K$4:$K$29</definedName>
    <definedName name="div_rus">[23]Data!$R$4:$R$7</definedName>
    <definedName name="e" localSheetId="0" hidden="1">{"'РП (2)'!$A$5:$S$150"}</definedName>
    <definedName name="e" localSheetId="1" hidden="1">{"'РП (2)'!$A$5:$S$150"}</definedName>
    <definedName name="e" localSheetId="2" hidden="1">{"'РП (2)'!$A$5:$S$150"}</definedName>
    <definedName name="e" localSheetId="3" hidden="1">{"'РП (2)'!$A$5:$S$150"}</definedName>
    <definedName name="e" localSheetId="32" hidden="1">{"'РП (2)'!$A$5:$S$150"}</definedName>
    <definedName name="e" localSheetId="30" hidden="1">{"'РП (2)'!$A$5:$S$150"}</definedName>
    <definedName name="e" hidden="1">{"'РП (2)'!$A$5:$S$150"}</definedName>
    <definedName name="ebloc_80_2005">[18]WORLDCON!#REF!</definedName>
    <definedName name="EBloc_link">[18]WORLDCON!#REF!</definedName>
    <definedName name="EBLOC_TOTAL">[17]EBLOC!$C$130:$AB$130</definedName>
    <definedName name="ebloc2000">[18]WORLDCON!#REF!</definedName>
    <definedName name="ebloc2001">[18]WORLDCON!#REF!</definedName>
    <definedName name="ebloc2002">[18]WORLDCON!#REF!</definedName>
    <definedName name="ebloc2003">[18]WORLDCON!#REF!</definedName>
    <definedName name="ebloc97">[18]WORLDCON!#REF!</definedName>
    <definedName name="ebloc98">[18]WORLDCON!#REF!</definedName>
    <definedName name="ebloc99">[18]WORLDCON!#REF!</definedName>
    <definedName name="Ecuador_weights">#REF!</definedName>
    <definedName name="ee">[13]!ee</definedName>
    <definedName name="Egypt">#REF!</definedName>
    <definedName name="ekymay">[13]!ekymay</definedName>
    <definedName name="electrical">[20]USA!#REF!</definedName>
    <definedName name="er" localSheetId="30" hidden="1">{#N/A,#N/A,FALSE,"HMF";#N/A,#N/A,FALSE,"FACIL";#N/A,#N/A,FALSE,"HMFINANCE";#N/A,#N/A,FALSE,"HMEUROPE";#N/A,#N/A,FALSE,"HHAB CONSO";#N/A,#N/A,FALSE,"PAB";#N/A,#N/A,FALSE,"MMC";#N/A,#N/A,FALSE,"THAI";#N/A,#N/A,FALSE,"SINPA";#N/A,#N/A,FALSE,"POLAND"}</definedName>
    <definedName name="er" hidden="1">{#N/A,#N/A,FALSE,"HMF";#N/A,#N/A,FALSE,"FACIL";#N/A,#N/A,FALSE,"HMFINANCE";#N/A,#N/A,FALSE,"HMEUROPE";#N/A,#N/A,FALSE,"HHAB CONSO";#N/A,#N/A,FALSE,"PAB";#N/A,#N/A,FALSE,"MMC";#N/A,#N/A,FALSE,"THAI";#N/A,#N/A,FALSE,"SINPA";#N/A,#N/A,FALSE,"POLAND"}</definedName>
    <definedName name="ert" localSheetId="30" hidden="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ert" hidden="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EuroArea_weights">#REF!</definedName>
    <definedName name="Excel_BuiltIn_Print_Area_1">'[28]11.Приложение в2'!#REF!</definedName>
    <definedName name="ExpAust80">'[29]MINE PRODUCTION'!$B$27:$V$27</definedName>
    <definedName name="ExpBrazil80">'[29]MINE PRODUCTION'!$B$61:$V$61</definedName>
    <definedName name="ExpCanada">'[29]MINE PRODUCTION'!$P$63:$U$63</definedName>
    <definedName name="ExpCanada80">'[29]MINE PRODUCTION'!$B$63:$V$63</definedName>
    <definedName name="ExpIndia80">'[29]MINE PRODUCTION'!$B$64:$V$64</definedName>
    <definedName name="Exports">[29]DEMAND!$A$67:$T$69</definedName>
    <definedName name="ExpOther80">'[30]MINE PRODUCTION'!#REF!</definedName>
    <definedName name="extn"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xtn"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yhtk">#REF!</definedName>
    <definedName name="f" localSheetId="30" hidden="1">{#N/A,#N/A,FALSE,"передел"}</definedName>
    <definedName name="f" hidden="1">{#N/A,#N/A,FALSE,"передел"}</definedName>
    <definedName name="Feb"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eb"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ff">#N/A</definedName>
    <definedName name="fgfg" hidden="1">'[4]Cash Flow'!$F$14:$N$14</definedName>
    <definedName name="fhj" hidden="1">'[31]TPD Graphs'!$H$83:$H$90</definedName>
    <definedName name="FinePriceJFY">#REF!</definedName>
    <definedName name="fines">#REF!</definedName>
    <definedName name="Finland">#REF!</definedName>
    <definedName name="Finland_weights">#REF!</definedName>
    <definedName name="forecast">#REF!</definedName>
    <definedName name="France">#REF!</definedName>
    <definedName name="France_weights">#REF!</definedName>
    <definedName name="FranceImpt">#REF!</definedName>
    <definedName name="gdfh">#REF!</definedName>
    <definedName name="gdr_84_90">[18]WORLDCON!#REF!</definedName>
    <definedName name="GER">[13]!GER</definedName>
    <definedName name="Germany">#REF!</definedName>
    <definedName name="Germany_weights">#REF!</definedName>
    <definedName name="GermanyImpt">#REF!</definedName>
    <definedName name="gfh" localSheetId="30" hidden="1">{#N/A,#N/A,FALSE,"Infl_fact"}</definedName>
    <definedName name="gfh" hidden="1">{#N/A,#N/A,FALSE,"Infl_fact"}</definedName>
    <definedName name="gg">[13]!gg</definedName>
    <definedName name="ggggggg" localSheetId="30" hidden="1">{"'Лист1'!$A$6"}</definedName>
    <definedName name="ggggggg" hidden="1">{"'Лист1'!$A$6"}</definedName>
    <definedName name="gh" localSheetId="30" hidden="1">{"'РП (2)'!$A$5:$S$150"}</definedName>
    <definedName name="gh" hidden="1">{"'РП (2)'!$A$5:$S$150"}</definedName>
    <definedName name="ghis"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is"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jjkk">[13]!ghjjkk</definedName>
    <definedName name="Greece">#REF!</definedName>
    <definedName name="Greece_weights">#REF!</definedName>
    <definedName name="h" localSheetId="30" hidden="1">{#N/A,#N/A,FALSE,"МТВ"}</definedName>
    <definedName name="h" hidden="1">{#N/A,#N/A,FALSE,"МТВ"}</definedName>
    <definedName name="hfcxtn"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cxtn"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vf" localSheetId="30" hidden="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hfvf" hidden="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hgdtgd" localSheetId="30" hidden="1">{"'РП (2)'!$A$5:$S$150"}</definedName>
    <definedName name="hgdtgd" hidden="1">{"'РП (2)'!$A$5:$S$150"}</definedName>
    <definedName name="hh" localSheetId="30" hidden="1">{#N/A,#N/A,TRUE,"ИсхМстржд";#N/A,#N/A,TRUE,"Исх-Центр";#N/A,#N/A,TRUE,"Исх-2рт ";#N/A,#N/A,TRUE,"Исх-2рт ";#N/A,#N/A,TRUE,"Исх-3рт";#N/A,#N/A,TRUE,"Вар1";#N/A,#N/A,TRUE,"Вар2";#N/A,#N/A,TRUE,"Вар2-блоки";#N/A,#N/A,TRUE,"В3-Центр";#N/A,#N/A,TRUE,"В3-2рт";#N/A,#N/A,TRUE,"В3-3рт"}</definedName>
    <definedName name="hh" hidden="1">{#N/A,#N/A,TRUE,"ИсхМстржд";#N/A,#N/A,TRUE,"Исх-Центр";#N/A,#N/A,TRUE,"Исх-2рт ";#N/A,#N/A,TRUE,"Исх-2рт ";#N/A,#N/A,TRUE,"Исх-3рт";#N/A,#N/A,TRUE,"Вар1";#N/A,#N/A,TRUE,"Вар2";#N/A,#N/A,TRUE,"Вар2-блоки";#N/A,#N/A,TRUE,"В3-Центр";#N/A,#N/A,TRUE,"В3-2рт";#N/A,#N/A,TRUE,"В3-3рт"}</definedName>
    <definedName name="hhh">#N/A</definedName>
    <definedName name="hhhhh">[13]!hhhhh</definedName>
    <definedName name="hhhhhhhhhhhhhhhhhhhhhhhhhhhhhhhhhhhhhhhhhhhhhhhhhhhhhhhhhhhhhhhhhhhhhhh">[14]!hhhhhhhhhhhhhhhhhhhhhhhhhhhhhhhhhhhhhhhhhhhhhhhhhhhhhhhhhhhhhhhhhhhhhhh</definedName>
    <definedName name="hjhj" hidden="1">'[31]TPD Graphs'!$H$83:$H$90</definedName>
    <definedName name="hjj">#REF!</definedName>
    <definedName name="hjjk">#REF!</definedName>
    <definedName name="hjjkkll">[13]!hjjkkll</definedName>
    <definedName name="hjkjkghjk" hidden="1">'[31]TPD Graphs'!$I$83:$I$90</definedName>
    <definedName name="hjkkklll">[13]!hjkkklll</definedName>
    <definedName name="hjvfy" localSheetId="30" hidden="1">{#N/A,#N/A,TRUE,"ИсхМстржд";#N/A,#N/A,TRUE,"Исх-Центр";#N/A,#N/A,TRUE,"Исх-2рт ";#N/A,#N/A,TRUE,"Исх-2рт ";#N/A,#N/A,TRUE,"Исх-3рт";#N/A,#N/A,TRUE,"Вар1";#N/A,#N/A,TRUE,"Вар2";#N/A,#N/A,TRUE,"Вар2-блоки";#N/A,#N/A,TRUE,"В3-Центр";#N/A,#N/A,TRUE,"В3-2рт";#N/A,#N/A,TRUE,"В3-3рт"}</definedName>
    <definedName name="hjvfy" hidden="1">{#N/A,#N/A,TRUE,"ИсхМстржд";#N/A,#N/A,TRUE,"Исх-Центр";#N/A,#N/A,TRUE,"Исх-2рт ";#N/A,#N/A,TRUE,"Исх-2рт ";#N/A,#N/A,TRUE,"Исх-3рт";#N/A,#N/A,TRUE,"Вар1";#N/A,#N/A,TRUE,"Вар2";#N/A,#N/A,TRUE,"Вар2-блоки";#N/A,#N/A,TRUE,"В3-Центр";#N/A,#N/A,TRUE,"В3-2рт";#N/A,#N/A,TRUE,"В3-3рт"}</definedName>
    <definedName name="Hong_Kong">#REF!</definedName>
    <definedName name="HongKong_weights">#REF!</definedName>
    <definedName name="hopok">[13]!hopok</definedName>
    <definedName name="HTML_CodePage" hidden="1">1251</definedName>
    <definedName name="HTML_Control" localSheetId="0" hidden="1">{"'РП (2)'!$A$5:$S$150"}</definedName>
    <definedName name="HTML_Control" localSheetId="1" hidden="1">{"'РП (2)'!$A$5:$S$150"}</definedName>
    <definedName name="HTML_Control" localSheetId="2" hidden="1">{"'РП (2)'!$A$5:$S$150"}</definedName>
    <definedName name="HTML_Control" localSheetId="3" hidden="1">{"'РП (2)'!$A$5:$S$150"}</definedName>
    <definedName name="HTML_Control" localSheetId="32" hidden="1">{"'РП (2)'!$A$5:$S$150"}</definedName>
    <definedName name="HTML_Control" localSheetId="30" hidden="1">{"'РП (2)'!$A$5:$S$150"}</definedName>
    <definedName name="HTML_Control" hidden="1">{"'РП (2)'!$A$5:$S$150"}</definedName>
    <definedName name="HTML_Description" hidden="1">""</definedName>
    <definedName name="HTML_Email" hidden="1">""</definedName>
    <definedName name="HTML_Header" hidden="1">"кРАП"</definedName>
    <definedName name="HTML_LastUpdate" hidden="1">"03.06.99"</definedName>
    <definedName name="HTML_LineAfter" hidden="1">FALSE</definedName>
    <definedName name="HTML_LineBefore" hidden="1">FALSE</definedName>
    <definedName name="HTML_Name" hidden="1">"Вячеслав Г. Колчин"</definedName>
    <definedName name="HTML_OBDlg2" hidden="1">TRUE</definedName>
    <definedName name="HTML_OBDlg4" hidden="1">TRUE</definedName>
    <definedName name="HTML_OS" hidden="1">0</definedName>
    <definedName name="HTML_PathFile" hidden="1">"C:\1S\AworkSIBAL\ФИНПЛАН\Платежи-поступления\MyHTML.htm"</definedName>
    <definedName name="HTML_Title" hidden="1">"План платежей 0699"</definedName>
    <definedName name="Hungary">[18]WORLDCON!#REF!</definedName>
    <definedName name="hungary_84_2015">[18]WORLDCON!#REF!</definedName>
    <definedName name="hungary_cons">[18]WORLDCON!#REF!</definedName>
    <definedName name="Hungary_weights">#REF!</definedName>
    <definedName name="ihjhf" localSheetId="30" hidden="1">{"'РП (2)'!$A$5:$S$150"}</definedName>
    <definedName name="ihjhf" hidden="1">{"'РП (2)'!$A$5:$S$150"}</definedName>
    <definedName name="ii">[13]!ii</definedName>
    <definedName name="Img_ML_1c3d1n6n" hidden="1">"IMG_11"</definedName>
    <definedName name="Img_ML_1t5s6u1f" hidden="1">"IMG_6"</definedName>
    <definedName name="Img_ML_1y7a6c1t" hidden="1">"IMG_11"</definedName>
    <definedName name="Img_ML_2v6s9i5c" hidden="1">"IMG_11"</definedName>
    <definedName name="Img_ML_3b3j3x9k" hidden="1">"IMG_11"</definedName>
    <definedName name="Img_ML_3c6e9c4g" hidden="1">"IMG_12"</definedName>
    <definedName name="Img_ML_3e2q4k7i" hidden="1">"IMG_11"</definedName>
    <definedName name="Img_ML_3h2n3p4v" hidden="1">"IMG_11"</definedName>
    <definedName name="Img_ML_3p5d9q5j" hidden="1">"IMG_11"</definedName>
    <definedName name="Img_ML_3y1j4m2m" hidden="1">"IMG_6"</definedName>
    <definedName name="Img_ML_4m3p5r8j" hidden="1">"IMG_11"</definedName>
    <definedName name="Img_ML_5e7s6t2u" hidden="1">"IMG_11"</definedName>
    <definedName name="Img_ML_5h6q3g8u" hidden="1">"IMG_18"</definedName>
    <definedName name="Img_ML_6f2p1m9g" hidden="1">"IMG_11"</definedName>
    <definedName name="Img_ML_6r9u1n9k" hidden="1">"IMG_11"</definedName>
    <definedName name="Img_ML_6y9f7y3n" hidden="1">"IMG_18"</definedName>
    <definedName name="Img_ML_7m5m4k3b" hidden="1">"IMG_11"</definedName>
    <definedName name="Img_ML_7n6h3t1t" hidden="1">"IMG_11"</definedName>
    <definedName name="Img_ML_8b9j5t1p" hidden="1">"IMG_11"</definedName>
    <definedName name="Img_ML_8c2q5i2r" hidden="1">"IMG_11"</definedName>
    <definedName name="Img_ML_8h3m3i1m" hidden="1">"IMG_11"</definedName>
    <definedName name="Img_ML_8j3w6p4c" hidden="1">"IMG_11"</definedName>
    <definedName name="Img_ML_8r1k8t4y" hidden="1">"IMG_11"</definedName>
    <definedName name="Img_ML_8s3q3c1i" hidden="1">"IMG_11"</definedName>
    <definedName name="Img_ML_9n1s4m5f" hidden="1">"IMG_11"</definedName>
    <definedName name="IMPORTANSE">[32]Тех!$A$18:$A$20</definedName>
    <definedName name="ImptChina">[33]DEMAND!#REF!</definedName>
    <definedName name="ImptEC">[29]DEMAND!$A$48:$T$48</definedName>
    <definedName name="ImptJapan">[29]DEMAND!$A$14:$T$14</definedName>
    <definedName name="ImptKorea">[29]DEMAND!$A$23:$T$23</definedName>
    <definedName name="ImptTaiwan">[29]DEMAND!$A$29:$T$29</definedName>
    <definedName name="ImptUS">[29]DEMAND!$A$54:$T$54</definedName>
    <definedName name="India">#REF!</definedName>
    <definedName name="India_weights">#REF!</definedName>
    <definedName name="IndiaExpt">#REF!</definedName>
    <definedName name="Indonesia">#REF!</definedName>
    <definedName name="Indonesia_weights">#REF!</definedName>
    <definedName name="industrial">[20]USA!#REF!</definedName>
    <definedName name="INN">[34]Company!$D$5:$D$604</definedName>
    <definedName name="IpAL02">#REF!</definedName>
    <definedName name="IpAL03">#REF!</definedName>
    <definedName name="IpAL04">#REF!</definedName>
    <definedName name="IpAL05">#REF!</definedName>
    <definedName name="IpAL06">#REF!</definedName>
    <definedName name="IpAL07">#REF!</definedName>
    <definedName name="ipCu03">#REF!</definedName>
    <definedName name="ipcu04">#REF!</definedName>
    <definedName name="ipcu05">#REF!</definedName>
    <definedName name="ipcu06">#REF!</definedName>
    <definedName name="ipcu07">#REF!</definedName>
    <definedName name="IpNi01">#REF!</definedName>
    <definedName name="IpNi02">#REF!</definedName>
    <definedName name="IpNi03">#REF!</definedName>
    <definedName name="IpNi04">#REF!</definedName>
    <definedName name="IpNi05">#REF!</definedName>
    <definedName name="IpNi06">#REF!</definedName>
    <definedName name="IpNi07">#REF!</definedName>
    <definedName name="IpPb02">#REF!</definedName>
    <definedName name="IpPb03">#REF!</definedName>
    <definedName name="IpPb04">#REF!</definedName>
    <definedName name="IpPb05">#REF!</definedName>
    <definedName name="IpPb06">#REF!</definedName>
    <definedName name="IpPb07">#REF!</definedName>
    <definedName name="Ipzn04">#REF!</definedName>
    <definedName name="Ipzn05">#REF!</definedName>
    <definedName name="ipzn06">#REF!</definedName>
    <definedName name="ipzn07">#REF!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41823.2274884259</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QShowHideColumns" hidden="1">"iQShowAll"</definedName>
    <definedName name="Iran">#REF!</definedName>
    <definedName name="Ireland_weights">#REF!</definedName>
    <definedName name="Irina"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ina"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on_Ore_Demand">#REF!</definedName>
    <definedName name="IronChina">[33]DEMAND!#REF!</definedName>
    <definedName name="IronEC">[29]DEMAND!$P$45:$U$45</definedName>
    <definedName name="IronJapan">[29]DEMAND!$P$6:$U$6</definedName>
    <definedName name="IronKorea">[29]DEMAND!$P$18:$U$18</definedName>
    <definedName name="IronOreCoyWorldProductionRankingsManagedProduction">#REF!</definedName>
    <definedName name="IronOreDemandCountryDetails">#REF!</definedName>
    <definedName name="IronOreDemandCountryDetails2">#REF!</definedName>
    <definedName name="IronOrePriceSettlementsBenchmarkFines">#REF!</definedName>
    <definedName name="IronOreSeaborneCapability">'[35]Trade Summary'!#REF!</definedName>
    <definedName name="IronTaiwan">[29]DEMAND!$P$26:$U$26</definedName>
    <definedName name="Is_prod">[17]WWMINPRO!$C$22:$AV$22</definedName>
    <definedName name="Israel_weights">#REF!</definedName>
    <definedName name="Italy">#REF!</definedName>
    <definedName name="Italy_weights">#REF!</definedName>
    <definedName name="ItalyImpt">#REF!</definedName>
    <definedName name="Items">[36]КБК!$A$1:$A$44</definedName>
    <definedName name="iu_conslink">#REF!</definedName>
    <definedName name="iuo" localSheetId="30" hidden="1">{#N/A,#N/A,TRUE,"Смета на пасс. обор. №1"}</definedName>
    <definedName name="iuo" hidden="1">{#N/A,#N/A,TRUE,"Смета на пасс. обор. №1"}</definedName>
    <definedName name="Japan">#REF!</definedName>
    <definedName name="Japan_weights">#REF!</definedName>
    <definedName name="JapanImpt">#REF!</definedName>
    <definedName name="jfhytbvh" localSheetId="30" hidden="1">{"'РП (2)'!$A$5:$S$150"}</definedName>
    <definedName name="jfhytbvh" hidden="1">{"'РП (2)'!$A$5:$S$150"}</definedName>
    <definedName name="jghyf" localSheetId="30" hidden="1">{"'РП (2)'!$A$5:$S$150"}</definedName>
    <definedName name="jghyf" hidden="1">{"'РП (2)'!$A$5:$S$150"}</definedName>
    <definedName name="jhgytf" localSheetId="30" hidden="1">{"'РП (2)'!$A$5:$S$150"}</definedName>
    <definedName name="jhgytf" hidden="1">{"'РП (2)'!$A$5:$S$150"}</definedName>
    <definedName name="jhkhkhj" hidden="1">'[4]Cash Flow'!$F$60:$N$60</definedName>
    <definedName name="jjjjg"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jjjg"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jjjjjjjjjjjjjjjjjjjj">[13]!jjjjjjjjjjjjjjjjjjjjj</definedName>
    <definedName name="jkgjhkghj" hidden="1">'[31]TPD Graphs'!$F$83:$F$90</definedName>
    <definedName name="jkhj" hidden="1">'[4]Cash Flow'!$F$21:$N$21</definedName>
    <definedName name="jkjhkhj" hidden="1">'[31]TPD Graphs'!$C$83:$C$90</definedName>
    <definedName name="jkjk" hidden="1">'[31]TPD Graphs'!$E$83:$E$90</definedName>
    <definedName name="jmbj" localSheetId="30" hidden="1">{"'РП (2)'!$A$5:$S$150"}</definedName>
    <definedName name="jmbj" hidden="1">{"'РП (2)'!$A$5:$S$150"}</definedName>
    <definedName name="jp">#REF!</definedName>
    <definedName name="JrActApr07">'[37]НН по цехам'!$V$16:$V$1300</definedName>
    <definedName name="JrActApr09">[38]Journals!$V$16:'[38]Journals'!$A$708:$IV$708 [38]Journals!$V$1:$V$65536</definedName>
    <definedName name="JrActAug09">[38]Journals!$Z$16:'[38]Journals'!$A$708:$IV$708 [38]Journals!$Z$1:$Z$65536</definedName>
    <definedName name="JrActDec06">'[37]НН по цехам'!$R$16:$R$1300</definedName>
    <definedName name="JrActDec09">[38]Journals!$AD$16:'[38]Journals'!$A$708:$IV$708 [38]Journals!$AD$1:$AD$65536</definedName>
    <definedName name="JrActFeb07">'[37]НН по цехам'!$T$16:$T$1300</definedName>
    <definedName name="JrActFeb09">[38]Journals!$T$16:'[38]Journals'!$A$708:$IV$708 [38]Journals!$T$1:$T$65536</definedName>
    <definedName name="JrActJan07">'[37]НН по цехам'!$S$16:$S$1300</definedName>
    <definedName name="JrActJan09">[38]Journals!$S$16:'[38]Journals'!$A$708:$IV$708 [38]Journals!$S$1:$S$65536</definedName>
    <definedName name="JrActJul08">[39]Journals!$Y$16:'[39]Journals'!$A$1360:$IV$1360 [39]Journals!$Y$1:$Y$65536</definedName>
    <definedName name="JrActJul09">[38]Journals!$Y$16:'[38]Journals'!$A$708:$IV$708 [38]Journals!$Y$1:$Y$65536</definedName>
    <definedName name="JrActJun06">'[37]НН по цехам'!$AE$16:$AE$1300</definedName>
    <definedName name="JrActJun07">'[37]НН по цехам'!$X$16:$X$1300</definedName>
    <definedName name="JrActJun09">[38]Journals!$X$16:'[38]Journals'!$A$708:$IV$708 [38]Journals!$X$1:$X$65536</definedName>
    <definedName name="JrActMar07">'[37]НН по цехам'!$U$16:$U$1300</definedName>
    <definedName name="JrActMar09">[38]Journals!$U$16:'[38]Journals'!$A$708:$IV$708 [38]Journals!$U$1:$U$65536</definedName>
    <definedName name="JrActMay07">'[37]НН по цехам'!$W$16:$W$1300</definedName>
    <definedName name="JrActMay08">[40]Journals!$W$16:'[40]Journals'!$A$1330:$IV$1330 [40]Journals!$W$1:$W$65536</definedName>
    <definedName name="JrActMay09">[38]Journals!$W$16:'[38]Journals'!$A$708:$IV$708 [38]Journals!$W$1:$W$65536</definedName>
    <definedName name="JrActNov09">[38]Journals!$AC$16:'[38]Journals'!$A$708:$IV$708 [38]Journals!$AC$1:$AC$65536</definedName>
    <definedName name="JrActOct09">[38]Journals!$AB$16:'[38]Journals'!$A$708:$IV$708 [38]Journals!$AB$1:$AB$65536</definedName>
    <definedName name="JrActSep09">[38]Journals!$AA$16:'[38]Journals'!$A$708:$IV$708 [38]Journals!$AA$1:$AA$65536</definedName>
    <definedName name="JrBPApr07">'[37]НН по цехам'!$I$16:$I$1300</definedName>
    <definedName name="JrBPApr08">[41]Journals!$I$16:$I$1197</definedName>
    <definedName name="JrBPApr09">[42]Journals!$I$16:'[42]Journals'!$A$820:$IV$820 [42]Journals!$I$1:$I$65536</definedName>
    <definedName name="JrBPAug07">'[37]НН по цехам'!$M$16:$M$1300</definedName>
    <definedName name="JrBPAug08">[41]Journals!$M$16:$M$1197</definedName>
    <definedName name="JrBPAug09">[42]Journals!$M$16:'[42]Journals'!$A$820:$IV$820 [42]Journals!$M$1:$M$65536</definedName>
    <definedName name="JrBPDec06">'[37]НН по цехам'!$E$16:$E$1300</definedName>
    <definedName name="JrBPDec07">'[37]НН по цехам'!$Q$16:$Q$1300</definedName>
    <definedName name="JrBPDec08">[41]Journals!$Q$16:$Q$1197</definedName>
    <definedName name="JrBPDec09">[42]Journals!$Q$16:'[42]Journals'!$A$820:$IV$820 [42]Journals!$Q$1:$Q$65536</definedName>
    <definedName name="JrBPFeb07">'[37]НН по цехам'!$G$16:$G$1300</definedName>
    <definedName name="JrBPFeb08">[41]Journals!$G$16:$G$1197</definedName>
    <definedName name="JrBPFeb09">[42]Journals!$G$16:'[42]Journals'!$A$820:$IV$820 [42]Journals!$G$1:$G$65536</definedName>
    <definedName name="JrBPJan07">'[37]НН по цехам'!$F$16:$F$1300</definedName>
    <definedName name="JrBPJan08">[41]Journals!$F$16:$F$1197</definedName>
    <definedName name="JrBPJan09">[42]Journals!$F$16:'[42]Journals'!$A$820:$IV$820 [42]Journals!$F$1:$F$65536</definedName>
    <definedName name="JrBPJul07">'[37]НН по цехам'!$L$16:$L$1300</definedName>
    <definedName name="JrBPJul08">[41]Journals!$L$16:$L$1197</definedName>
    <definedName name="JrBPJul09">[43]Journals!$L$16:'[43]Journals'!$A$791:$IV$791 [43]Journals!$L$1:$L$65536</definedName>
    <definedName name="JrBPJun07">'[37]НН по цехам'!$K$16:$K$1300</definedName>
    <definedName name="JrBPJun08">[44]Journals!$K$16:$K$1197</definedName>
    <definedName name="JrBPJun09">[42]Journals!$K$16:'[42]Journals'!$A$820:$IV$820 [42]Journals!$K$1:$K$65536</definedName>
    <definedName name="JrBPMar07">'[37]НН по цехам'!$H$16:$H$1300</definedName>
    <definedName name="JrBPMar08">[41]Journals!$H$16:$H$1197</definedName>
    <definedName name="JrBPMar09">[42]Journals!$H$16:'[42]Journals'!$A$820:$IV$820 [42]Journals!$H$1:$H$65536</definedName>
    <definedName name="JrBPMay07">'[37]НН по цехам'!$J$16:$J$1300</definedName>
    <definedName name="JrBPMay08">[41]Journals!$J$16:$J$1197</definedName>
    <definedName name="JrBPMay09">[42]Journals!$J$16:'[42]Journals'!$A$820:$IV$820 [42]Journals!$J$1:$J$65536</definedName>
    <definedName name="JrBPNov07">'[37]НН по цехам'!$P$16:$P$1300</definedName>
    <definedName name="JrBPNov08">[41]Journals!$P$16:$P$1197</definedName>
    <definedName name="JrBPNov09">[42]Journals!$P$16:'[42]Journals'!$A$820:$IV$820 [42]Journals!$P$1:$P$65536</definedName>
    <definedName name="JrBPOct07">'[37]НН по цехам'!$O$16:$O$1300</definedName>
    <definedName name="JrBPOct08">[41]Journals!$O$16:$O$1197</definedName>
    <definedName name="JrBPOct09">[42]Journals!$O$16:'[42]Journals'!$A$820:$IV$820 [42]Journals!$O$1:$O$65536</definedName>
    <definedName name="JrBPSep07">'[37]НН по цехам'!$N$16:$N$1300</definedName>
    <definedName name="JrBPSep08">[41]Journals!$N$16:$N$1197</definedName>
    <definedName name="JrBPSep09">[42]Journals!$N$16:'[42]Journals'!$A$820:$IV$820 [42]Journals!$N$1:$N$65536</definedName>
    <definedName name="JRLines">[44]Journals!$B$16:$B$1197</definedName>
    <definedName name="jyjy">[13]!jyjy</definedName>
    <definedName name="Katya">[13]!Katya</definedName>
    <definedName name="kBNT" localSheetId="0" hidden="1">{"'РП (2)'!$A$5:$S$150"}</definedName>
    <definedName name="kBNT" localSheetId="1" hidden="1">{"'РП (2)'!$A$5:$S$150"}</definedName>
    <definedName name="kBNT" localSheetId="2" hidden="1">{"'РП (2)'!$A$5:$S$150"}</definedName>
    <definedName name="kBNT" localSheetId="3" hidden="1">{"'РП (2)'!$A$5:$S$150"}</definedName>
    <definedName name="kBNT" localSheetId="32" hidden="1">{"'РП (2)'!$A$5:$S$150"}</definedName>
    <definedName name="kBNT" localSheetId="30" hidden="1">{"'РП (2)'!$A$5:$S$150"}</definedName>
    <definedName name="kBNT" hidden="1">{"'РП (2)'!$A$5:$S$150"}</definedName>
    <definedName name="kj" localSheetId="30" hidden="1">{"'РП (2)'!$A$5:$S$150"}</definedName>
    <definedName name="kj" hidden="1">{"'РП (2)'!$A$5:$S$150"}</definedName>
    <definedName name="kjhjhgfgs" localSheetId="30" hidden="1">{"'РП (2)'!$A$5:$S$150"}</definedName>
    <definedName name="kjhjhgfgs" hidden="1">{"'РП (2)'!$A$5:$S$150"}</definedName>
    <definedName name="kjk" localSheetId="30" hidden="1">{"'РП (2)'!$A$5:$S$150"}</definedName>
    <definedName name="kjk" hidden="1">{"'РП (2)'!$A$5:$S$150"}</definedName>
    <definedName name="kor">[45]Consumption!#REF!</definedName>
    <definedName name="Korea_weights">#REF!</definedName>
    <definedName name="KoreaImpt">#REF!</definedName>
    <definedName name="Kumkol" localSheetId="30" hidden="1">{#N/A,#N/A,FALSE,"Сентябрь";#N/A,#N/A,FALSE,"Пояснительная сентябре 99"}</definedName>
    <definedName name="Kumkol" hidden="1">{#N/A,#N/A,FALSE,"Сентябрь";#N/A,#N/A,FALSE,"Пояснительная сентябре 99"}</definedName>
    <definedName name="l" localSheetId="3" hidden="1">'[4]Cash Flow'!#REF!</definedName>
    <definedName name="l" hidden="1">'[4]Cash Flow'!#REF!</definedName>
    <definedName name="L_America">#REF!</definedName>
    <definedName name="Lang">[24]gloss!$B$19:$B$20</definedName>
    <definedName name="Laos">#REF!</definedName>
    <definedName name="LicenseDates" hidden="1">[27]ExtractionSchedule!$BJ$31:$BK$33</definedName>
    <definedName name="lkjhgfd" localSheetId="30" hidden="1">{"'РП (2)'!$A$5:$S$150"}</definedName>
    <definedName name="lkjhgfd" hidden="1">{"'РП (2)'!$A$5:$S$150"}</definedName>
    <definedName name="lkjhug" localSheetId="30" hidden="1">{"'РП (2)'!$A$5:$S$150"}</definedName>
    <definedName name="lkjhug" hidden="1">{"'РП (2)'!$A$5:$S$150"}</definedName>
    <definedName name="llllll">[13]!llllll</definedName>
    <definedName name="LME_YR">[25]Stocks!#REF!</definedName>
    <definedName name="longperiod">#REF!</definedName>
    <definedName name="LongTermTonnagesandGrowthRates">#REF!</definedName>
    <definedName name="lpAL00">#REF!</definedName>
    <definedName name="lpAL01">#REF!</definedName>
    <definedName name="lpAl92">#REF!</definedName>
    <definedName name="lpAl93">#REF!</definedName>
    <definedName name="lpAl94">#REF!</definedName>
    <definedName name="lpAl95">#REF!</definedName>
    <definedName name="lpAl96">#REF!</definedName>
    <definedName name="lpAl97">#REF!</definedName>
    <definedName name="lpAl98">#REF!</definedName>
    <definedName name="lpAl99">#REF!</definedName>
    <definedName name="lpCu00">#REF!</definedName>
    <definedName name="lpCU01">#REF!</definedName>
    <definedName name="lpCu02">#REF!</definedName>
    <definedName name="lpCu92">#REF!</definedName>
    <definedName name="lpCu93">#REF!</definedName>
    <definedName name="lpCu94">#REF!</definedName>
    <definedName name="lpCu95">#REF!</definedName>
    <definedName name="lpCu96">#REF!</definedName>
    <definedName name="lpCu97">#REF!</definedName>
    <definedName name="lpCu98">#REF!</definedName>
    <definedName name="lpCu99">#REF!</definedName>
    <definedName name="lpNi00">#REF!</definedName>
    <definedName name="lpNi92">#REF!</definedName>
    <definedName name="lpNi93">#REF!</definedName>
    <definedName name="lpNi94">#REF!</definedName>
    <definedName name="lpNi95">#REF!</definedName>
    <definedName name="lpNi96">#REF!</definedName>
    <definedName name="lpNi97">#REF!</definedName>
    <definedName name="lpNi98">#REF!</definedName>
    <definedName name="lpNi99">#REF!</definedName>
    <definedName name="lpPb00">#REF!</definedName>
    <definedName name="lpPb01">#REF!</definedName>
    <definedName name="lpPb92">#REF!</definedName>
    <definedName name="lpPb93">#REF!</definedName>
    <definedName name="lpPb94">#REF!</definedName>
    <definedName name="lpPb95">#REF!</definedName>
    <definedName name="lpPb96">#REF!</definedName>
    <definedName name="lpPb97">#REF!</definedName>
    <definedName name="lpPb98">#REF!</definedName>
    <definedName name="lpPb99">#REF!</definedName>
    <definedName name="lpSn00">#REF!</definedName>
    <definedName name="lpSn01">#REF!</definedName>
    <definedName name="lpSn92">#REF!</definedName>
    <definedName name="lpSn93">#REF!</definedName>
    <definedName name="lpSn94">#REF!</definedName>
    <definedName name="lpSn95">#REF!</definedName>
    <definedName name="lpSn96">#REF!</definedName>
    <definedName name="lpSn97">#REF!</definedName>
    <definedName name="lpSn98">#REF!</definedName>
    <definedName name="lpSn99">#REF!</definedName>
    <definedName name="lpZn00">#REF!</definedName>
    <definedName name="lpZn01">#REF!</definedName>
    <definedName name="lpzn02">#REF!</definedName>
    <definedName name="lpzn03">#REF!</definedName>
    <definedName name="lpZn92">#REF!</definedName>
    <definedName name="lpZn93">#REF!</definedName>
    <definedName name="lpZn94">#REF!</definedName>
    <definedName name="lpZn95">#REF!</definedName>
    <definedName name="lpZn96">#REF!</definedName>
    <definedName name="lpZn97">#REF!</definedName>
    <definedName name="lpZn98">#REF!</definedName>
    <definedName name="lpZn99">#REF!</definedName>
    <definedName name="LTUSCPI">[46]LT!$C$65</definedName>
    <definedName name="lump">#REF!</definedName>
    <definedName name="LumpPriceJFY">#REF!</definedName>
    <definedName name="Malaysia">#REF!</definedName>
    <definedName name="Malaysia_weights">#REF!</definedName>
    <definedName name="Mature_economies">#REF!</definedName>
    <definedName name="mature_economies_59_75">#REF!</definedName>
    <definedName name="MAURITANIA">#REF!</definedName>
    <definedName name="may">[13]!may</definedName>
    <definedName name="MAYEK">[13]!MAYEK</definedName>
    <definedName name="Mexico">#REF!</definedName>
    <definedName name="Mexico_weights">#REF!</definedName>
    <definedName name="ML_1e1k9n5y">'[47]Report Tables'!$A$22:$J$50</definedName>
    <definedName name="ML_1k4g9u7k">'[47]Report Tables'!$A$117:$D$129</definedName>
    <definedName name="ML_1y7a6c1t">#REF!</definedName>
    <definedName name="ML_2b2b8h8h">#REF!</definedName>
    <definedName name="ML_3b3j3x9k">#REF!</definedName>
    <definedName name="ML_3e2q4k7i">#REF!</definedName>
    <definedName name="ML_3p2b9c6w">#REF!</definedName>
    <definedName name="ML_3y1j4m2m">[35]Report!#REF!</definedName>
    <definedName name="ML_5h6q3g8u">#REF!</definedName>
    <definedName name="ML_6f2p1m9g">#REF!</definedName>
    <definedName name="ML_6r9u1n9k">[35]Report!#REF!</definedName>
    <definedName name="ML_6y9f7y3n">#REF!</definedName>
    <definedName name="ML_7g4k9d6i">#REF!</definedName>
    <definedName name="ML_7n6h3t1t">#REF!</definedName>
    <definedName name="ML_7s4w7c6r">'[47]Report Tables'!$A$58:$I$70</definedName>
    <definedName name="ML_8b9j5t1p">#REF!</definedName>
    <definedName name="ML_8r1k8t4y">#REF!</definedName>
    <definedName name="mncap89">'[6]Mine Capacity'!#REF!</definedName>
    <definedName name="MONGOLIA">[17]EBLOC!$C$80:$AB$80</definedName>
    <definedName name="mongolia_84_2015">[18]WORLDCON!#REF!</definedName>
    <definedName name="mongolia_cons">[18]WORLDCON!#REF!</definedName>
    <definedName name="monlink">#REF!</definedName>
    <definedName name="MOROCCO">#REF!</definedName>
    <definedName name="Mб.п.">#REF!</definedName>
    <definedName name="Mл.кр.">#REF!</definedName>
    <definedName name="Mн.кр.">#REF!</definedName>
    <definedName name="Mпл.">#REF!</definedName>
    <definedName name="Mпоч.">#REF!</definedName>
    <definedName name="n">[13]!n</definedName>
    <definedName name="N_America">#REF!</definedName>
    <definedName name="NA_useofscrap">#REF!</definedName>
    <definedName name="NAMIBIA">#REF!</definedName>
    <definedName name="NAU11">#REF!</definedName>
    <definedName name="NAU13">#REF!</definedName>
    <definedName name="NAU14">#REF!</definedName>
    <definedName name="NAU20">#REF!</definedName>
    <definedName name="NAY14">#REF!</definedName>
    <definedName name="nbbxx" localSheetId="30" hidden="1">{"'РП (2)'!$A$5:$S$150"}</definedName>
    <definedName name="nbbxx" hidden="1">{"'РП (2)'!$A$5:$S$150"}</definedName>
    <definedName name="Netherlands">#REF!</definedName>
    <definedName name="Netherlands_weights">#REF!</definedName>
    <definedName name="New_Zealand">#REF!</definedName>
    <definedName name="nfy" localSheetId="30" hidden="1">{"'Лист1'!$A$6"}</definedName>
    <definedName name="nfy" hidden="1">{"'Лист1'!$A$6"}</definedName>
    <definedName name="ngkfgnvsd" localSheetId="30" hidden="1">{#N/A,#N/A,FALSE,"HMF";#N/A,#N/A,FALSE,"FACIL";#N/A,#N/A,FALSE,"HMFINANCE";#N/A,#N/A,FALSE,"HMEUROPE";#N/A,#N/A,FALSE,"HHAB CONSO";#N/A,#N/A,FALSE,"PAB";#N/A,#N/A,FALSE,"MMC";#N/A,#N/A,FALSE,"THAI";#N/A,#N/A,FALSE,"SINPA";#N/A,#N/A,FALSE,"POLAND"}</definedName>
    <definedName name="ngkfgnvsd" hidden="1">{#N/A,#N/A,FALSE,"HMF";#N/A,#N/A,FALSE,"FACIL";#N/A,#N/A,FALSE,"HMFINANCE";#N/A,#N/A,FALSE,"HMEUROPE";#N/A,#N/A,FALSE,"HHAB CONSO";#N/A,#N/A,FALSE,"PAB";#N/A,#N/A,FALSE,"MMC";#N/A,#N/A,FALSE,"THAI";#N/A,#N/A,FALSE,"SINPA";#N/A,#N/A,FALSE,"POLAND"}</definedName>
    <definedName name="NiCons">#REF!</definedName>
    <definedName name="NiConsChange">#REF!</definedName>
    <definedName name="NiIOU">#REF!</definedName>
    <definedName name="NiPrice">#REF!</definedName>
    <definedName name="NiPriceReal">#REF!</definedName>
    <definedName name="NiPriceRealLT">#REF!</definedName>
    <definedName name="NiStocks">#REF!</definedName>
    <definedName name="njh" localSheetId="30" hidden="1">{"'РП (2)'!$A$5:$S$150"}</definedName>
    <definedName name="njh" hidden="1">{"'РП (2)'!$A$5:$S$150"}</definedName>
    <definedName name="nkorea_84_2015">[18]WORLDCON!#REF!</definedName>
    <definedName name="nkorea_cons">[18]WORLDCON!#REF!</definedName>
    <definedName name="nnb" localSheetId="30" hidden="1">{"'РП (2)'!$A$5:$S$150"}</definedName>
    <definedName name="nnb" hidden="1">{"'РП (2)'!$A$5:$S$150"}</definedName>
    <definedName name="NORTH_KOREA">[17]EBLOC!$C$83:$AB$83</definedName>
    <definedName name="Norway">#REF!</definedName>
    <definedName name="Norway_weights">#REF!</definedName>
    <definedName name="Oceania">#REF!</definedName>
    <definedName name="oecd">#REF!</definedName>
    <definedName name="oecd_60_75">#REF!</definedName>
    <definedName name="oiuytrel" localSheetId="30" hidden="1">{"'РП (2)'!$A$5:$S$150"}</definedName>
    <definedName name="oiuytrel" hidden="1">{"'РП (2)'!$A$5:$S$150"}</definedName>
    <definedName name="ok" localSheetId="0"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ok" localSheetId="1"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ok" localSheetId="2"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ok" localSheetId="3"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ok" localSheetId="32"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ok" localSheetId="30"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ok"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oo">[13]!oo</definedName>
    <definedName name="ooo" localSheetId="30" hidden="1">{#N/A,#N/A,TRUE,"Смета на пасс. обор. №1"}</definedName>
    <definedName name="ooo" hidden="1">{#N/A,#N/A,TRUE,"Смета на пасс. обор. №1"}</definedName>
    <definedName name="OreImpChina">[33]DEMAND!#REF!</definedName>
    <definedName name="OreImpEC">[29]DEMAND!$P$48:$V$48</definedName>
    <definedName name="OreImpJap">[29]DEMAND!$P$14:$V$14</definedName>
    <definedName name="OreImpKorea">[29]DEMAND!$P$23:$V$23</definedName>
    <definedName name="OreImpTaiwan">[29]DEMAND!$P$29:$V$29</definedName>
    <definedName name="Other_Africa">#REF!</definedName>
    <definedName name="Other_Africa__as_in_WBMS">#REF!</definedName>
    <definedName name="Other_Asia">#REF!</definedName>
    <definedName name="Other_Asia__WBMS">#REF!</definedName>
    <definedName name="Other_CIS">[18]WORLDCON!#REF!</definedName>
    <definedName name="Other_Europe">#REF!</definedName>
    <definedName name="Other_L_America">#REF!</definedName>
    <definedName name="Other_L_America__WBMS">#REF!</definedName>
    <definedName name="other_useofscrap">#REF!</definedName>
    <definedName name="othereur_scrap">#REF!</definedName>
    <definedName name="othereurope_refinedcons">#REF!</definedName>
    <definedName name="p">#REF!</definedName>
    <definedName name="Page_Range">#REF!</definedName>
    <definedName name="page2">#REF!</definedName>
    <definedName name="Pakistan">#REF!</definedName>
    <definedName name="Panama_weights">#REF!</definedName>
    <definedName name="PbPrice">#REF!</definedName>
    <definedName name="PbPriceReal">#REF!</definedName>
    <definedName name="PbPriceRealLT">#REF!</definedName>
    <definedName name="PbStocks">#REF!</definedName>
    <definedName name="pdAl00">#REF!</definedName>
    <definedName name="pdAl01">#REF!</definedName>
    <definedName name="pdal02">#REF!</definedName>
    <definedName name="pdAl03">#REF!</definedName>
    <definedName name="pdAl04">#REF!</definedName>
    <definedName name="pdAl80">#REF!</definedName>
    <definedName name="pdAl81">#REF!</definedName>
    <definedName name="pdAl82">#REF!</definedName>
    <definedName name="pdAl83">#REF!</definedName>
    <definedName name="pdAl84">#REF!</definedName>
    <definedName name="pdAl85">#REF!</definedName>
    <definedName name="pdAl86">#REF!</definedName>
    <definedName name="pdAl87">#REF!</definedName>
    <definedName name="pdAl88">#REF!</definedName>
    <definedName name="pdAl89">#REF!</definedName>
    <definedName name="pdAl90">#REF!</definedName>
    <definedName name="pdAl91">#REF!</definedName>
    <definedName name="pdAl92">#REF!</definedName>
    <definedName name="pdAl93">#REF!</definedName>
    <definedName name="pdAl94">#REF!</definedName>
    <definedName name="pdAl95">#REF!</definedName>
    <definedName name="pdAl96">#REF!</definedName>
    <definedName name="pdAl97">#REF!</definedName>
    <definedName name="pdAl98">#REF!</definedName>
    <definedName name="pdAl99">#REF!</definedName>
    <definedName name="pdCu00">#REF!</definedName>
    <definedName name="pdCu01">#REF!</definedName>
    <definedName name="pdCu80">#REF!</definedName>
    <definedName name="pdCu81">#REF!</definedName>
    <definedName name="pdCu82">#REF!</definedName>
    <definedName name="pdCu83">#REF!</definedName>
    <definedName name="pdCu84">#REF!</definedName>
    <definedName name="pdCu85">#REF!</definedName>
    <definedName name="pdCu86">#REF!</definedName>
    <definedName name="pdCu87">#REF!</definedName>
    <definedName name="pdCu88">#REF!</definedName>
    <definedName name="pdCu89">#REF!</definedName>
    <definedName name="pdCu90">#REF!</definedName>
    <definedName name="pdCu91">#REF!</definedName>
    <definedName name="pdCu92">#REF!</definedName>
    <definedName name="pdCu93">#REF!</definedName>
    <definedName name="pdCu94">#REF!</definedName>
    <definedName name="pdCu95">#REF!</definedName>
    <definedName name="pdCu96">#REF!</definedName>
    <definedName name="pdCu97">#REF!</definedName>
    <definedName name="pdCu98">#REF!</definedName>
    <definedName name="pdCu99">#REF!</definedName>
    <definedName name="pdni00">#REF!</definedName>
    <definedName name="pdNi01">#REF!</definedName>
    <definedName name="pdNi92">#REF!</definedName>
    <definedName name="pdNi93">#REF!</definedName>
    <definedName name="pdNi94">#REF!</definedName>
    <definedName name="pdNi95">#REF!</definedName>
    <definedName name="pdNi96">#REF!</definedName>
    <definedName name="pdNi97">#REF!</definedName>
    <definedName name="pdni98">#REF!</definedName>
    <definedName name="pdni99">#REF!</definedName>
    <definedName name="pdPb00">#REF!</definedName>
    <definedName name="pdPb01">#REF!</definedName>
    <definedName name="pdPb80">#REF!</definedName>
    <definedName name="pdPb81">#REF!</definedName>
    <definedName name="pdPb82">#REF!</definedName>
    <definedName name="pdPb83">#REF!</definedName>
    <definedName name="pdPb84">#REF!</definedName>
    <definedName name="pdPb85">#REF!</definedName>
    <definedName name="pdPb86">#REF!</definedName>
    <definedName name="pdPb87">#REF!</definedName>
    <definedName name="pdPb88">#REF!</definedName>
    <definedName name="pdPb89">#REF!</definedName>
    <definedName name="pdPb90">#REF!</definedName>
    <definedName name="pdPb91">#REF!</definedName>
    <definedName name="pdPb92">#REF!</definedName>
    <definedName name="pdPb93">#REF!</definedName>
    <definedName name="pdPb94">#REF!</definedName>
    <definedName name="pdPb95">#REF!</definedName>
    <definedName name="pdPb96">#REF!</definedName>
    <definedName name="pdPb97">#REF!</definedName>
    <definedName name="pdPb98">#REF!</definedName>
    <definedName name="pdPb99">#REF!</definedName>
    <definedName name="PDR11">#REF!</definedName>
    <definedName name="PDR13">'[2]#ССЫЛКА'!$I$5</definedName>
    <definedName name="PDR14">#REF!</definedName>
    <definedName name="PDR20">#REF!</definedName>
    <definedName name="PDR9">#REF!</definedName>
    <definedName name="pdSn01">#REF!</definedName>
    <definedName name="pdZn00">#REF!</definedName>
    <definedName name="pdZn01">#REF!</definedName>
    <definedName name="pdzn02">#REF!</definedName>
    <definedName name="pdzn03">#REF!</definedName>
    <definedName name="pdZn80">#REF!</definedName>
    <definedName name="pdZn81">#REF!</definedName>
    <definedName name="pdZn82">#REF!</definedName>
    <definedName name="pdZn83">#REF!</definedName>
    <definedName name="pdZn84">#REF!</definedName>
    <definedName name="pdZn85">#REF!</definedName>
    <definedName name="pdZn86">#REF!</definedName>
    <definedName name="pdZn87">#REF!</definedName>
    <definedName name="pdZn88">#REF!</definedName>
    <definedName name="pdZn89">#REF!</definedName>
    <definedName name="pdZn90">#REF!</definedName>
    <definedName name="pdZn91">#REF!</definedName>
    <definedName name="pdZn92">#REF!</definedName>
    <definedName name="pdZn93">#REF!</definedName>
    <definedName name="pdZn94">#REF!</definedName>
    <definedName name="pdZn95">#REF!</definedName>
    <definedName name="pdZn96">#REF!</definedName>
    <definedName name="pdZn97">#REF!</definedName>
    <definedName name="pdZn98">#REF!</definedName>
    <definedName name="pdZn99">#REF!</definedName>
    <definedName name="Peru">#REF!</definedName>
    <definedName name="Peru_weights">#REF!</definedName>
    <definedName name="Philippines">#REF!</definedName>
    <definedName name="Philippines_weights">#REF!</definedName>
    <definedName name="pln" localSheetId="0" hidden="1">{"'РП (2)'!$A$5:$S$150"}</definedName>
    <definedName name="pln" localSheetId="1" hidden="1">{"'РП (2)'!$A$5:$S$150"}</definedName>
    <definedName name="pln" localSheetId="2" hidden="1">{"'РП (2)'!$A$5:$S$150"}</definedName>
    <definedName name="pln" localSheetId="3" hidden="1">{"'РП (2)'!$A$5:$S$150"}</definedName>
    <definedName name="pln" localSheetId="32" hidden="1">{"'РП (2)'!$A$5:$S$150"}</definedName>
    <definedName name="pln" localSheetId="30" hidden="1">{"'РП (2)'!$A$5:$S$150"}</definedName>
    <definedName name="pln" hidden="1">{"'РП (2)'!$A$5:$S$150"}</definedName>
    <definedName name="PNAY9">#REF!</definedName>
    <definedName name="po">[13]!po</definedName>
    <definedName name="POLAND">[17]EBLOC!$C$88:$AB$88</definedName>
    <definedName name="poland_84_2015">[18]WORLDCON!#REF!</definedName>
    <definedName name="poland_cons">[18]WORLDCON!#REF!</definedName>
    <definedName name="Poland_weights">#REF!</definedName>
    <definedName name="POLO">[13]!POLO</definedName>
    <definedName name="Portugal">#REF!</definedName>
    <definedName name="pp">[13]!pp</definedName>
    <definedName name="pppp">[13]!pppp</definedName>
    <definedName name="PR">#REF!</definedName>
    <definedName name="prAl00">#REF!</definedName>
    <definedName name="prAl01">#REF!</definedName>
    <definedName name="prAl02">#REF!</definedName>
    <definedName name="prAl03">#REF!</definedName>
    <definedName name="prAl04">#REF!</definedName>
    <definedName name="prAl05">#REF!</definedName>
    <definedName name="prAl190">#REF!</definedName>
    <definedName name="prAl191">#REF!</definedName>
    <definedName name="prAl192">#REF!</definedName>
    <definedName name="prAl193">#REF!</definedName>
    <definedName name="prAl194">#REF!</definedName>
    <definedName name="prAl195">#REF!</definedName>
    <definedName name="prAl196">#REF!</definedName>
    <definedName name="pral197">#REF!</definedName>
    <definedName name="prAl290">#REF!</definedName>
    <definedName name="prAl291">#REF!</definedName>
    <definedName name="prAl292">#REF!</definedName>
    <definedName name="prAl293">#REF!</definedName>
    <definedName name="prAl294">#REF!</definedName>
    <definedName name="prAl295">#REF!</definedName>
    <definedName name="prAl296">#REF!</definedName>
    <definedName name="pral297">#REF!</definedName>
    <definedName name="prAl390">#REF!</definedName>
    <definedName name="prAl391">#REF!</definedName>
    <definedName name="prAl392">#REF!</definedName>
    <definedName name="prAl393">#REF!</definedName>
    <definedName name="prAl394">#REF!</definedName>
    <definedName name="prAl395">#REF!</definedName>
    <definedName name="prAl396">#REF!</definedName>
    <definedName name="pral397">#REF!</definedName>
    <definedName name="prAl490">#REF!</definedName>
    <definedName name="prAl491">#REF!</definedName>
    <definedName name="prAl493">#REF!</definedName>
    <definedName name="prAl494">#REF!</definedName>
    <definedName name="prAl495">#REF!</definedName>
    <definedName name="prAl496">#REF!</definedName>
    <definedName name="prAl63">#REF!</definedName>
    <definedName name="prAl64">#REF!</definedName>
    <definedName name="prAl65">#REF!</definedName>
    <definedName name="prAl66">#REF!</definedName>
    <definedName name="prAl67">#REF!</definedName>
    <definedName name="prAl68">#REF!</definedName>
    <definedName name="prAl69">#REF!</definedName>
    <definedName name="prAl70">#REF!</definedName>
    <definedName name="prAl71">#REF!</definedName>
    <definedName name="prAl72">#REF!</definedName>
    <definedName name="prAl73">#REF!</definedName>
    <definedName name="prAl74">#REF!</definedName>
    <definedName name="prAl75">#REF!</definedName>
    <definedName name="prAl76">#REF!</definedName>
    <definedName name="prAl77">#REF!</definedName>
    <definedName name="prAl78">#REF!</definedName>
    <definedName name="prAl79">#REF!</definedName>
    <definedName name="prAl80">#REF!</definedName>
    <definedName name="prAl81">#REF!</definedName>
    <definedName name="prAl82">#REF!</definedName>
    <definedName name="prAl83">#REF!</definedName>
    <definedName name="prAl84">#REF!</definedName>
    <definedName name="prAl85">#REF!</definedName>
    <definedName name="prAl86">#REF!</definedName>
    <definedName name="prAl87">#REF!</definedName>
    <definedName name="prAl88">#REF!</definedName>
    <definedName name="prAl89">#REF!</definedName>
    <definedName name="prAl90">#REF!</definedName>
    <definedName name="prAl91">#REF!</definedName>
    <definedName name="prAl92">#REF!</definedName>
    <definedName name="prAl93">#REF!</definedName>
    <definedName name="prAl94">#REF!</definedName>
    <definedName name="prAl95">#REF!</definedName>
    <definedName name="prAl96">#REF!</definedName>
    <definedName name="prAl97">#REF!</definedName>
    <definedName name="prAl98">#REF!</definedName>
    <definedName name="prAl99">#REF!</definedName>
    <definedName name="prCu00">#REF!</definedName>
    <definedName name="prCu01">#REF!</definedName>
    <definedName name="prCu02">#REF!</definedName>
    <definedName name="prCu03">#REF!</definedName>
    <definedName name="prcu04">#REF!</definedName>
    <definedName name="prcu05">#REF!</definedName>
    <definedName name="prcu06">#REF!</definedName>
    <definedName name="prcu07">#REF!</definedName>
    <definedName name="prCu80">#REF!</definedName>
    <definedName name="prCu81">#REF!</definedName>
    <definedName name="prCu82">#REF!</definedName>
    <definedName name="prCu83">#REF!</definedName>
    <definedName name="prCu84">#REF!</definedName>
    <definedName name="prCu85">#REF!</definedName>
    <definedName name="prCu86">#REF!</definedName>
    <definedName name="prCu87">#REF!</definedName>
    <definedName name="prCu88">#REF!</definedName>
    <definedName name="prCu89">#REF!</definedName>
    <definedName name="prCu90">#REF!</definedName>
    <definedName name="prCu91">#REF!</definedName>
    <definedName name="prCu92">#REF!</definedName>
    <definedName name="prCu93">#REF!</definedName>
    <definedName name="prCu94">#REF!</definedName>
    <definedName name="prCu95">#REF!</definedName>
    <definedName name="prCu96">#REF!</definedName>
    <definedName name="prCu97">#REF!</definedName>
    <definedName name="prCu98">#REF!</definedName>
    <definedName name="prCu99">#REF!</definedName>
    <definedName name="PriceAnalytics">#REF!</definedName>
    <definedName name="PriceAnalytics1">#REF!</definedName>
    <definedName name="PriceAnalytics2">#REF!</definedName>
    <definedName name="Printcons_Dv">#REF!</definedName>
    <definedName name="Printer">#REF!</definedName>
    <definedName name="PrintTitle2">#REF!,#REF!</definedName>
    <definedName name="prNi00">#REF!</definedName>
    <definedName name="prNi01">#REF!</definedName>
    <definedName name="prNi02">#REF!</definedName>
    <definedName name="prNi03">#REF!</definedName>
    <definedName name="prNi04">#REF!</definedName>
    <definedName name="prNi05">#REF!</definedName>
    <definedName name="prNi80">#REF!</definedName>
    <definedName name="prNi81">#REF!</definedName>
    <definedName name="prNi82">#REF!</definedName>
    <definedName name="prNi83">#REF!</definedName>
    <definedName name="prNi84">#REF!</definedName>
    <definedName name="prNi85">#REF!</definedName>
    <definedName name="prNi86">#REF!</definedName>
    <definedName name="prNi87">#REF!</definedName>
    <definedName name="prNi88">#REF!</definedName>
    <definedName name="prNi89">#REF!</definedName>
    <definedName name="prNi90">#REF!</definedName>
    <definedName name="prNi91">#REF!</definedName>
    <definedName name="prNi92">#REF!</definedName>
    <definedName name="prNi93">#REF!</definedName>
    <definedName name="prNi94">#REF!</definedName>
    <definedName name="prNi95">#REF!</definedName>
    <definedName name="prNi96">#REF!</definedName>
    <definedName name="prNi97">#REF!</definedName>
    <definedName name="prNi98">#REF!</definedName>
    <definedName name="prNi99">#REF!</definedName>
    <definedName name="prod">[34]Lists!$AM$4:$AM$141</definedName>
    <definedName name="prPb00">#REF!</definedName>
    <definedName name="prPb01">#REF!</definedName>
    <definedName name="prpb02">#REF!</definedName>
    <definedName name="prpb03">#REF!</definedName>
    <definedName name="prpb04">#REF!</definedName>
    <definedName name="prpb05">#REF!</definedName>
    <definedName name="prpb06">#REF!</definedName>
    <definedName name="prpb07">#REF!</definedName>
    <definedName name="prPb80">#REF!</definedName>
    <definedName name="prPb81">#REF!</definedName>
    <definedName name="prPb82">#REF!</definedName>
    <definedName name="prPb83">#REF!</definedName>
    <definedName name="prPb84">#REF!</definedName>
    <definedName name="prPb85">#REF!</definedName>
    <definedName name="prPb86">#REF!</definedName>
    <definedName name="prPb87">#REF!</definedName>
    <definedName name="prPb88">#REF!</definedName>
    <definedName name="prPb89">#REF!</definedName>
    <definedName name="prPb90">#REF!</definedName>
    <definedName name="prPb91">#REF!</definedName>
    <definedName name="prPb92">#REF!</definedName>
    <definedName name="prPb93">#REF!</definedName>
    <definedName name="prPb94">#REF!</definedName>
    <definedName name="prPb95">#REF!</definedName>
    <definedName name="prPb96">#REF!</definedName>
    <definedName name="prPb97">#REF!</definedName>
    <definedName name="prPb98">#REF!</definedName>
    <definedName name="prPb99">#REF!</definedName>
    <definedName name="PRS2AfterOH" hidden="1">'[15]Global Variables'!$C$56</definedName>
    <definedName name="PRS2AtEndYear5" hidden="1">'[15]Global Variables'!$C$54</definedName>
    <definedName name="PRS2BeforeOH" hidden="1">'[15]Global Variables'!$C$55</definedName>
    <definedName name="PRS2TotalLife" hidden="1">'[15]Global Variables'!$C$57</definedName>
    <definedName name="prSn00">#REF!</definedName>
    <definedName name="prSn01">#REF!</definedName>
    <definedName name="prSn80">#REF!</definedName>
    <definedName name="prSn81">#REF!</definedName>
    <definedName name="prSn82">#REF!</definedName>
    <definedName name="prSn83">#REF!</definedName>
    <definedName name="prSn84">#REF!</definedName>
    <definedName name="prSn85">#REF!</definedName>
    <definedName name="prSn86">#REF!</definedName>
    <definedName name="prSn87">#REF!</definedName>
    <definedName name="prSn88">#REF!</definedName>
    <definedName name="prSn89">#REF!</definedName>
    <definedName name="prSn90">#REF!</definedName>
    <definedName name="prSn91">#REF!</definedName>
    <definedName name="prSn92">#REF!</definedName>
    <definedName name="prSn93">#REF!</definedName>
    <definedName name="prSn94">#REF!</definedName>
    <definedName name="prSn95">#REF!</definedName>
    <definedName name="prSn96">#REF!</definedName>
    <definedName name="prSn97">#REF!</definedName>
    <definedName name="prSn98">#REF!</definedName>
    <definedName name="prSn99">#REF!</definedName>
    <definedName name="prZn00">#REF!</definedName>
    <definedName name="prZn01">#REF!</definedName>
    <definedName name="przn02">#REF!</definedName>
    <definedName name="przn03">#REF!</definedName>
    <definedName name="przn04">#REF!</definedName>
    <definedName name="przn05">#REF!</definedName>
    <definedName name="przn06">#REF!</definedName>
    <definedName name="przn07">#REF!</definedName>
    <definedName name="prZn80">#REF!</definedName>
    <definedName name="prZn81">#REF!</definedName>
    <definedName name="prZn82">#REF!</definedName>
    <definedName name="prZn83">#REF!</definedName>
    <definedName name="prZn84">#REF!</definedName>
    <definedName name="prZn85">#REF!</definedName>
    <definedName name="prZn86">#REF!</definedName>
    <definedName name="prZn87">#REF!</definedName>
    <definedName name="prZn88">#REF!</definedName>
    <definedName name="prZn89">#REF!</definedName>
    <definedName name="prZn90">#REF!</definedName>
    <definedName name="prZn91">#REF!</definedName>
    <definedName name="prZn92">#REF!</definedName>
    <definedName name="prZn93">#REF!</definedName>
    <definedName name="prZn94">#REF!</definedName>
    <definedName name="prZn95">#REF!</definedName>
    <definedName name="prZn96">#REF!</definedName>
    <definedName name="prZn97">#REF!</definedName>
    <definedName name="prZn98">#REF!</definedName>
    <definedName name="prZn99">#REF!</definedName>
    <definedName name="q">[13]!q</definedName>
    <definedName name="q1_97">#REF!</definedName>
    <definedName name="q1_98">#REF!</definedName>
    <definedName name="q2_97">#REF!</definedName>
    <definedName name="q2_98">#REF!</definedName>
    <definedName name="q3_97">#REF!</definedName>
    <definedName name="q3_98">#REF!</definedName>
    <definedName name="q4_97">#REF!</definedName>
    <definedName name="q4_98">#REF!</definedName>
    <definedName name="qq" localSheetId="0" hidden="1">{#N/A,#N/A,TRUE,"ИсхМстржд";#N/A,#N/A,TRUE,"Исх-Центр";#N/A,#N/A,TRUE,"Исх-2рт ";#N/A,#N/A,TRUE,"Исх-2рт ";#N/A,#N/A,TRUE,"Исх-3рт";#N/A,#N/A,TRUE,"Вар1";#N/A,#N/A,TRUE,"Вар2";#N/A,#N/A,TRUE,"Вар2-блоки";#N/A,#N/A,TRUE,"В3-Центр";#N/A,#N/A,TRUE,"В3-2рт";#N/A,#N/A,TRUE,"В3-3рт"}</definedName>
    <definedName name="qq" localSheetId="2" hidden="1">{#N/A,#N/A,TRUE,"ИсхМстржд";#N/A,#N/A,TRUE,"Исх-Центр";#N/A,#N/A,TRUE,"Исх-2рт ";#N/A,#N/A,TRUE,"Исх-2рт ";#N/A,#N/A,TRUE,"Исх-3рт";#N/A,#N/A,TRUE,"Вар1";#N/A,#N/A,TRUE,"Вар2";#N/A,#N/A,TRUE,"Вар2-блоки";#N/A,#N/A,TRUE,"В3-Центр";#N/A,#N/A,TRUE,"В3-2рт";#N/A,#N/A,TRUE,"В3-3рт"}</definedName>
    <definedName name="qq" localSheetId="3" hidden="1">{#N/A,#N/A,TRUE,"ИсхМстржд";#N/A,#N/A,TRUE,"Исх-Центр";#N/A,#N/A,TRUE,"Исх-2рт ";#N/A,#N/A,TRUE,"Исх-2рт ";#N/A,#N/A,TRUE,"Исх-3рт";#N/A,#N/A,TRUE,"Вар1";#N/A,#N/A,TRUE,"Вар2";#N/A,#N/A,TRUE,"Вар2-блоки";#N/A,#N/A,TRUE,"В3-Центр";#N/A,#N/A,TRUE,"В3-2рт";#N/A,#N/A,TRUE,"В3-3рт"}</definedName>
    <definedName name="qq" localSheetId="30" hidden="1">{#N/A,#N/A,TRUE,"ИсхМстржд";#N/A,#N/A,TRUE,"Исх-Центр";#N/A,#N/A,TRUE,"Исх-2рт ";#N/A,#N/A,TRUE,"Исх-2рт ";#N/A,#N/A,TRUE,"Исх-3рт";#N/A,#N/A,TRUE,"Вар1";#N/A,#N/A,TRUE,"Вар2";#N/A,#N/A,TRUE,"Вар2-блоки";#N/A,#N/A,TRUE,"В3-Центр";#N/A,#N/A,TRUE,"В3-2рт";#N/A,#N/A,TRUE,"В3-3рт"}</definedName>
    <definedName name="qq" hidden="1">{#N/A,#N/A,TRUE,"ИсхМстржд";#N/A,#N/A,TRUE,"Исх-Центр";#N/A,#N/A,TRUE,"Исх-2рт ";#N/A,#N/A,TRUE,"Исх-2рт ";#N/A,#N/A,TRUE,"Исх-3рт";#N/A,#N/A,TRUE,"Вар1";#N/A,#N/A,TRUE,"Вар2";#N/A,#N/A,TRUE,"Вар2-блоки";#N/A,#N/A,TRUE,"В3-Центр";#N/A,#N/A,TRUE,"В3-2рт";#N/A,#N/A,TRUE,"В3-3рт"}</definedName>
    <definedName name="qqqqqqqq" hidden="1">'[48]Cash Flow'!$F$50:$N$50</definedName>
    <definedName name="quart2000">#REF!</definedName>
    <definedName name="quart2001">#REF!</definedName>
    <definedName name="quart2002">#REF!</definedName>
    <definedName name="quart2003">#REF!</definedName>
    <definedName name="quart2004">#REF!</definedName>
    <definedName name="quart2005">#REF!</definedName>
    <definedName name="quart2006">#REF!</definedName>
    <definedName name="quart2007">#REF!</definedName>
    <definedName name="quart2008">#REF!</definedName>
    <definedName name="quart2009">#REF!</definedName>
    <definedName name="quart98">#REF!</definedName>
    <definedName name="quart99">#REF!</definedName>
    <definedName name="Quarter">#REF!</definedName>
    <definedName name="qwe" localSheetId="3" hidden="1">'[9]5Э'!#REF!</definedName>
    <definedName name="qwe" localSheetId="30" hidden="1">'[9]5Э'!#REF!</definedName>
    <definedName name="qwe" hidden="1">'[9]5Э'!#REF!</definedName>
    <definedName name="qwerty" localSheetId="0" hidden="1">{"'РП (2)'!$A$5:$S$150"}</definedName>
    <definedName name="qwerty" localSheetId="1" hidden="1">{"'РП (2)'!$A$5:$S$150"}</definedName>
    <definedName name="qwerty" localSheetId="2" hidden="1">{"'РП (2)'!$A$5:$S$150"}</definedName>
    <definedName name="qwerty" localSheetId="3" hidden="1">{"'РП (2)'!$A$5:$S$150"}</definedName>
    <definedName name="qwerty" localSheetId="32" hidden="1">{"'РП (2)'!$A$5:$S$150"}</definedName>
    <definedName name="qwerty" localSheetId="30" hidden="1">{"'РП (2)'!$A$5:$S$150"}</definedName>
    <definedName name="qwerty" hidden="1">{"'РП (2)'!$A$5:$S$150"}</definedName>
    <definedName name="RCG" localSheetId="30" hidden="1">{#N/A,#N/A,TRUE,"ИсхМстржд";#N/A,#N/A,TRUE,"Исх-Центр";#N/A,#N/A,TRUE,"Исх-2рт ";#N/A,#N/A,TRUE,"Исх-2рт ";#N/A,#N/A,TRUE,"Исх-3рт";#N/A,#N/A,TRUE,"Вар1";#N/A,#N/A,TRUE,"Вар2";#N/A,#N/A,TRUE,"Вар2-блоки";#N/A,#N/A,TRUE,"В3-Центр";#N/A,#N/A,TRUE,"В3-2рт";#N/A,#N/A,TRUE,"В3-3рт"}</definedName>
    <definedName name="RCG" hidden="1">{#N/A,#N/A,TRUE,"ИсхМстржд";#N/A,#N/A,TRUE,"Исх-Центр";#N/A,#N/A,TRUE,"Исх-2рт ";#N/A,#N/A,TRUE,"Исх-2рт ";#N/A,#N/A,TRUE,"Исх-3рт";#N/A,#N/A,TRUE,"Вар1";#N/A,#N/A,TRUE,"Вар2";#N/A,#N/A,TRUE,"Вар2-блоки";#N/A,#N/A,TRUE,"В3-Центр";#N/A,#N/A,TRUE,"В3-2рт";#N/A,#N/A,TRUE,"В3-3рт"}</definedName>
    <definedName name="RCONS">[49]NI01!#REF!</definedName>
    <definedName name="ref_cons_76_2010">#REF!</definedName>
    <definedName name="refcons_80_2008">#REF!</definedName>
    <definedName name="refconschg">#REF!</definedName>
    <definedName name="Refined_Consumption_Model">#REF!</definedName>
    <definedName name="region">[34]Lists!$Z$4:$Z$33</definedName>
    <definedName name="Restofworld_useofscrap">#REF!</definedName>
    <definedName name="rjgbz" localSheetId="0" hidden="1">{"'РП (2)'!$A$5:$S$150"}</definedName>
    <definedName name="rjgbz" localSheetId="1" hidden="1">{"'РП (2)'!$A$5:$S$150"}</definedName>
    <definedName name="rjgbz" localSheetId="2" hidden="1">{"'РП (2)'!$A$5:$S$150"}</definedName>
    <definedName name="rjgbz" localSheetId="3" hidden="1">{"'РП (2)'!$A$5:$S$150"}</definedName>
    <definedName name="rjgbz" localSheetId="32" hidden="1">{"'РП (2)'!$A$5:$S$150"}</definedName>
    <definedName name="rjgbz" localSheetId="30" hidden="1">{"'РП (2)'!$A$5:$S$150"}</definedName>
    <definedName name="rjgbz" hidden="1">{"'РП (2)'!$A$5:$S$150"}</definedName>
    <definedName name="rjhjdf" localSheetId="30" hidden="1">{#N/A,#N/A,FALSE,"МТВ"}</definedName>
    <definedName name="rjhjdf" hidden="1">{#N/A,#N/A,FALSE,"МТВ"}</definedName>
    <definedName name="rk_92_2010">#REF!</definedName>
    <definedName name="ROMANIA">[17]EBLOC!$C$98:$AB$98</definedName>
    <definedName name="romania_84_2015">[18]WORLDCON!#REF!</definedName>
    <definedName name="romania_cons">[18]WORLDCON!#REF!</definedName>
    <definedName name="Romania_weights">#REF!</definedName>
    <definedName name="roww">#REF!</definedName>
    <definedName name="roww_60_75">#REF!</definedName>
    <definedName name="roww_scrap">#REF!</definedName>
    <definedName name="rr">[13]!rr</definedName>
    <definedName name="rty" localSheetId="30" hidden="1">{#N/A,#N/A,FALSE,"МТВ"}</definedName>
    <definedName name="rty" hidden="1">{#N/A,#N/A,FALSE,"МТВ"}</definedName>
    <definedName name="RubleDollar">'[50]Данные для расчета'!$B$18</definedName>
    <definedName name="Russ">[51]Data!$C$2:$C$4</definedName>
    <definedName name="Russia">[18]WORLDCON!#REF!</definedName>
    <definedName name="Russia_weights">#REF!</definedName>
    <definedName name="ruus">[51]Data!$B$2:$B$4</definedName>
    <definedName name="s" localSheetId="30" hidden="1">{#N/A,#N/A,TRUE,"Норильск III";#N/A,#N/A,TRUE,"Североникель III";#N/A,#N/A,TRUE,"Печенга III"}</definedName>
    <definedName name="s" hidden="1">{#N/A,#N/A,TRUE,"Норильск III";#N/A,#N/A,TRUE,"Североникель III";#N/A,#N/A,TRUE,"Печенга III"}</definedName>
    <definedName name="sadf">[6]Stocks!#REF!</definedName>
    <definedName name="sales">[34]Lists!$A$4:$A$65</definedName>
    <definedName name="SALES_2002">[52]assump!#REF!</definedName>
    <definedName name="sales_2002_1">[19]assump!#REF!</definedName>
    <definedName name="SALES_2003">[52]assump!#REF!</definedName>
    <definedName name="SALES_2004">[52]assump!#REF!</definedName>
    <definedName name="SALES_2005">[52]assump!#REF!</definedName>
    <definedName name="SALES_2006">[52]assump!#REF!</definedName>
    <definedName name="SALES_2007">[52]assump!#REF!</definedName>
    <definedName name="SALES_2008">[52]assump!#REF!</definedName>
    <definedName name="SALES_2009">[52]assump!#REF!</definedName>
    <definedName name="SALES_2010">[52]assump!#REF!</definedName>
    <definedName name="SALES_2011">[52]assump!#REF!</definedName>
    <definedName name="SALES_2012">[52]assump!#REF!</definedName>
    <definedName name="Saudia_Arabia">#REF!</definedName>
    <definedName name="Scandinavia">#REF!</definedName>
    <definedName name="scrap_92_2010">#REF!</definedName>
    <definedName name="scrap_92_2015">#REF!</definedName>
    <definedName name="seg">[23]Data!$L$4:$L$29</definedName>
    <definedName name="seg_rus">[23]Data!$M$4:$M$29</definedName>
    <definedName name="Shearer2AfterOH" hidden="1">'[15]Global Variables'!$C$45</definedName>
    <definedName name="Shearer2atYear5" hidden="1">'[15]Global Variables'!$C$42</definedName>
    <definedName name="Shearer2BeforeOH" hidden="1">'[15]Global Variables'!$C$44</definedName>
    <definedName name="sheetnames">#REF!</definedName>
    <definedName name="shortperiod">#REF!</definedName>
    <definedName name="Singapore">#REF!</definedName>
    <definedName name="Singapore_weights">#REF!</definedName>
    <definedName name="SLOVAK_REPUBLIC">[17]EBLOC!$C$125:$AB$125</definedName>
    <definedName name="Slovakia_weights">#REF!</definedName>
    <definedName name="SnPrice">#REF!</definedName>
    <definedName name="SnPriceReal">#REF!</definedName>
    <definedName name="SnPriceRealLT">#REF!</definedName>
    <definedName name="SnStocks">#REF!</definedName>
    <definedName name="SOC">[45]Consumption!#REF!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hidden="1">1</definedName>
    <definedName name="solver_val" hidden="1">0</definedName>
    <definedName name="SOUTH_AFRICA">#REF!</definedName>
    <definedName name="South_Korea">#REF!</definedName>
    <definedName name="SouthAfrica_weights">#REF!</definedName>
    <definedName name="Spain">#REF!</definedName>
    <definedName name="Spain_weights">#REF!</definedName>
    <definedName name="ss" localSheetId="30" hidden="1">#REF!</definedName>
    <definedName name="ss" hidden="1">#REF!</definedName>
    <definedName name="sss" localSheetId="0" hidden="1">{"'РП (2)'!$A$5:$S$150"}</definedName>
    <definedName name="sss" localSheetId="1" hidden="1">{"'РП (2)'!$A$5:$S$150"}</definedName>
    <definedName name="sss" localSheetId="2" hidden="1">{"'РП (2)'!$A$5:$S$150"}</definedName>
    <definedName name="sss" localSheetId="3" hidden="1">{"'РП (2)'!$A$5:$S$150"}</definedName>
    <definedName name="sss" localSheetId="32" hidden="1">{"'РП (2)'!$A$5:$S$150"}</definedName>
    <definedName name="sss" localSheetId="30" hidden="1">{"'РП (2)'!$A$5:$S$150"}</definedName>
    <definedName name="sss" hidden="1">{"'РП (2)'!$A$5:$S$150"}</definedName>
    <definedName name="START">[45]Consumption!#REF!</definedName>
    <definedName name="Status">[21]Тех!$A$12:$A$15</definedName>
    <definedName name="SteelCoyWorldProductionRankingsCrudeSteelProduction">#REF!</definedName>
    <definedName name="SUPPLY">[49]NI01!#REF!</definedName>
    <definedName name="Sweden">#REF!</definedName>
    <definedName name="Sweden_weights">#REF!</definedName>
    <definedName name="Switzerland">#REF!</definedName>
    <definedName name="Switzerland_weights">#REF!</definedName>
    <definedName name="Table3.1">#REF!</definedName>
    <definedName name="Table3.2">#REF!</definedName>
    <definedName name="Table3.3">#REF!</definedName>
    <definedName name="Table3.4">#REF!</definedName>
    <definedName name="tablecontents">#REF!</definedName>
    <definedName name="Taiwan">#REF!</definedName>
    <definedName name="Taiwan_weights">#REF!</definedName>
    <definedName name="TaiwanImpt">#REF!</definedName>
    <definedName name="TANZANIA">#REF!</definedName>
    <definedName name="TextRefCopy12349" hidden="1">355</definedName>
    <definedName name="TextRefCopyRangeCount" hidden="1">45</definedName>
    <definedName name="Thailand">#REF!</definedName>
    <definedName name="Thailand_weights">#REF!</definedName>
    <definedName name="Time">#REF!</definedName>
    <definedName name="TimeLT">#REF!</definedName>
    <definedName name="TOC">#REF!</definedName>
    <definedName name="TOCX">#REF!</definedName>
    <definedName name="Trailing">'[25]Refined Consumption'!#REF!</definedName>
    <definedName name="transport">[20]USA!#REF!</definedName>
    <definedName name="tt">[13]!tt</definedName>
    <definedName name="Turkey">#REF!</definedName>
    <definedName name="Turkey_weights">#REF!</definedName>
    <definedName name="ujhj">[53]Main!$B$3</definedName>
    <definedName name="UK">#REF!</definedName>
    <definedName name="UK_weights">#REF!</definedName>
    <definedName name="UKImpt">#REF!</definedName>
    <definedName name="Ukraine_weights">#REF!</definedName>
    <definedName name="UnknownName">#REF!</definedName>
    <definedName name="Uruguay_weights">#REF!</definedName>
    <definedName name="us">#REF!</definedName>
    <definedName name="Us_prod">[17]WWMINPRO!$C$52:$AV$52</definedName>
    <definedName name="US_weights">#REF!</definedName>
    <definedName name="USA">#REF!</definedName>
    <definedName name="USImpt">#REF!</definedName>
    <definedName name="uu">[13]!uu</definedName>
    <definedName name="uuu" localSheetId="30" hidden="1">{#N/A,#N/A,TRUE,"Смета на пасс. обор. №1"}</definedName>
    <definedName name="uuu" hidden="1">{#N/A,#N/A,TRUE,"Смета на пасс. обор. №1"}</definedName>
    <definedName name="uuuu">[13]!uuuu</definedName>
    <definedName name="uyg" localSheetId="30" hidden="1">{"'РП (2)'!$A$5:$S$150"}</definedName>
    <definedName name="uyg" hidden="1">{"'РП (2)'!$A$5:$S$150"}</definedName>
    <definedName name="uytrewq" localSheetId="30" hidden="1">{"'РП (2)'!$A$5:$S$150"}</definedName>
    <definedName name="uytrewq" hidden="1">{"'РП (2)'!$A$5:$S$150"}</definedName>
    <definedName name="V" localSheetId="30" hidden="1">{#N/A,#N/A,TRUE,"Смета на пасс. обор. №1"}</definedName>
    <definedName name="V" hidden="1">{#N/A,#N/A,TRUE,"Смета на пасс. обор. №1"}</definedName>
    <definedName name="Variable">[32]Тех!$A$23:$A$31</definedName>
    <definedName name="Venezuela_weights">#REF!</definedName>
    <definedName name="vg" localSheetId="30" hidden="1">{#N/A,#N/A,TRUE,"Смета на пасс. обор. №1"}</definedName>
    <definedName name="vg" hidden="1">{#N/A,#N/A,TRUE,"Смета на пасс. обор. №1"}</definedName>
    <definedName name="Vietnam">#REF!</definedName>
    <definedName name="vv">[13]!vv</definedName>
    <definedName name="VVVVV">[13]!VVVVV</definedName>
    <definedName name="W.World">'[54]consum ind'!$A$62:$W$76+'[54]consum ind'!$A$62:$W$76</definedName>
    <definedName name="W_Europe">#REF!</definedName>
    <definedName name="wdcap02">'[45]Smelter Capacity'!#REF!</definedName>
    <definedName name="wdcn00">#REF!</definedName>
    <definedName name="wdcn01">#REF!</definedName>
    <definedName name="wdcn02">#REF!</definedName>
    <definedName name="wdcn03">#REF!</definedName>
    <definedName name="wdcn04">'[6]Mine Capacity'!#REF!</definedName>
    <definedName name="wdcn05">'[6]Mine Capacity'!#REF!</definedName>
    <definedName name="wdcn06">'[6]Mine Capacity'!#REF!</definedName>
    <definedName name="wdcn07">'[6]Mine Capacity'!#REF!</definedName>
    <definedName name="wdcn80">#REF!</definedName>
    <definedName name="wdcn81">#REF!</definedName>
    <definedName name="wdcn82">#REF!</definedName>
    <definedName name="wdcn83">#REF!</definedName>
    <definedName name="wdcn84">#REF!</definedName>
    <definedName name="wdcn85">#REF!</definedName>
    <definedName name="wdcn86">#REF!</definedName>
    <definedName name="wdcn87">#REF!</definedName>
    <definedName name="wdcn88">#REF!</definedName>
    <definedName name="wdcn89">#REF!</definedName>
    <definedName name="wdcn90">#REF!</definedName>
    <definedName name="wdcn91">#REF!</definedName>
    <definedName name="wdcn92">#REF!</definedName>
    <definedName name="wdcn93">#REF!</definedName>
    <definedName name="wdcn94">#REF!</definedName>
    <definedName name="wdcn95">#REF!</definedName>
    <definedName name="wdcn96">#REF!</definedName>
    <definedName name="wdcn97">#REF!</definedName>
    <definedName name="wdcn98">#REF!</definedName>
    <definedName name="wdcn99">#REF!</definedName>
    <definedName name="wdpd00">'[45]Mine Capacity'!#REF!</definedName>
    <definedName name="wdpd01">'[45]Mine Capacity'!#REF!</definedName>
    <definedName name="wdpd02">'[45]Mine Capacity'!#REF!</definedName>
    <definedName name="wdpd03">'[45]Mine Capacity'!#REF!</definedName>
    <definedName name="wdpd04">'[45]Mine Capacity'!#REF!</definedName>
    <definedName name="wdpd05">'[45]Mine Capacity'!#REF!</definedName>
    <definedName name="wdpd98">'[45]Mine Capacity'!#REF!</definedName>
    <definedName name="wdpd99">'[45]Mine Capacity'!#REF!</definedName>
    <definedName name="we">#REF!</definedName>
    <definedName name="wert">[14]!wert</definedName>
    <definedName name="WESTERN_WORLD">#REF!</definedName>
    <definedName name="western_world_1980_2010">#REF!</definedName>
    <definedName name="Weur_prod">[17]WWMINPRO!$C$67:$AV$67</definedName>
    <definedName name="WEurope_useofscrap">#REF!</definedName>
    <definedName name="WLD_CO79">#REF!</definedName>
    <definedName name="World_Cons">'[16]Annual Consumption'!#REF!</definedName>
    <definedName name="World_Consumption">'[16]Annual Consumption'!#REF!</definedName>
    <definedName name="World_Consumption_Chart">'[16]Annual Consumption'!#REF!</definedName>
    <definedName name="World_Prod">'[16] Annual Production'!#REF!</definedName>
    <definedName name="worldcons">[18]WORLDCON!#REF!</definedName>
    <definedName name="WorldDRIPlantsAfricaMiddleEast">#REF!</definedName>
    <definedName name="WorldDRIPlantsAsiaIndiaI">#REF!</definedName>
    <definedName name="WorldDRIPlantsAsiaIndiaII">#REF!</definedName>
    <definedName name="WorldDRIPlantsCentralSouthAmerica">#REF!</definedName>
    <definedName name="WorldDRIPlantsEuropeCISNorthAmerica">#REF!</definedName>
    <definedName name="WorldDRIPlantsOtherAsia">#REF!</definedName>
    <definedName name="WorldDRIProjectsICurrentandRecentProjects">#REF!</definedName>
    <definedName name="WorldDRIProjectsIIPotentialProjects">#REF!</definedName>
    <definedName name="WorldPelletPlants">#REF!</definedName>
    <definedName name="WorldPelletPlantsAfricaMiddleEast">#REF!</definedName>
    <definedName name="WorldPelletPlantsAsiaChina">#REF!</definedName>
    <definedName name="WorldPelletPlantsAsiaOtherAsia">#REF!</definedName>
    <definedName name="WorldPelletPlantsCIS">#REF!</definedName>
    <definedName name="WorldPelletPlantsEurope">#REF!</definedName>
    <definedName name="WorldPelletPlantsNorthAmerica">#REF!</definedName>
    <definedName name="WorldPelletPlantsSouthAmerica">#REF!</definedName>
    <definedName name="worldsuppydemand">#REF!</definedName>
    <definedName name="wrn.4._.п." localSheetId="30" hidden="1">{#N/A,#N/A,FALSE,"Sheet2";#N/A,#N/A,FALSE,"Sheet3";#N/A,#N/A,FALSE,"Sheet4";#N/A,#N/A,FALSE,"Sheet5";#N/A,#N/A,FALSE,"Sheet7";#N/A,#N/A,FALSE,"Sheet8";#N/A,#N/A,FALSE,"Sheet9";#N/A,#N/A,FALSE,"Sheet10";#N/A,#N/A,FALSE,"Sheet11"}</definedName>
    <definedName name="wrn.4._.п." hidden="1">{#N/A,#N/A,FALSE,"Sheet2";#N/A,#N/A,FALSE,"Sheet3";#N/A,#N/A,FALSE,"Sheet4";#N/A,#N/A,FALSE,"Sheet5";#N/A,#N/A,FALSE,"Sheet7";#N/A,#N/A,FALSE,"Sheet8";#N/A,#N/A,FALSE,"Sheet9";#N/A,#N/A,FALSE,"Sheet10";#N/A,#N/A,FALSE,"Sheet11"}</definedName>
    <definedName name="wrn.Aging._.and._.Trend._.Analysis." localSheetId="3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oded._.IAS._.FS." localSheetId="0" hidden="1">{"IASTrail",#N/A,FALSE,"IAS"}</definedName>
    <definedName name="wrn.Coded._.IAS._.FS." localSheetId="1" hidden="1">{"IASTrail",#N/A,FALSE,"IAS"}</definedName>
    <definedName name="wrn.Coded._.IAS._.FS." localSheetId="2" hidden="1">{"IASTrail",#N/A,FALSE,"IAS"}</definedName>
    <definedName name="wrn.Coded._.IAS._.FS." localSheetId="3" hidden="1">{"IASTrail",#N/A,FALSE,"IAS"}</definedName>
    <definedName name="wrn.Coded._.IAS._.FS." localSheetId="32" hidden="1">{"IASTrail",#N/A,FALSE,"IAS"}</definedName>
    <definedName name="wrn.Coded._.IAS._.FS." localSheetId="30" hidden="1">{"IASTrail",#N/A,FALSE,"IAS"}</definedName>
    <definedName name="wrn.Coded._.IAS._.FS." hidden="1">{"IASTrail",#N/A,FALSE,"IAS"}</definedName>
    <definedName name="wrn.Fixed._.Assets._.Note._.and._.Depreciation." localSheetId="0" hidden="1">{#N/A,#N/A,FALSE,"FA_1";#N/A,#N/A,FALSE,"Dep'n SE";#N/A,#N/A,FALSE,"Dep'n FC"}</definedName>
    <definedName name="wrn.Fixed._.Assets._.Note._.and._.Depreciation." localSheetId="1" hidden="1">{#N/A,#N/A,FALSE,"FA_1";#N/A,#N/A,FALSE,"Dep'n SE";#N/A,#N/A,FALSE,"Dep'n FC"}</definedName>
    <definedName name="wrn.Fixed._.Assets._.Note._.and._.Depreciation." localSheetId="2" hidden="1">{#N/A,#N/A,FALSE,"FA_1";#N/A,#N/A,FALSE,"Dep'n SE";#N/A,#N/A,FALSE,"Dep'n FC"}</definedName>
    <definedName name="wrn.Fixed._.Assets._.Note._.and._.Depreciation." localSheetId="3" hidden="1">{#N/A,#N/A,FALSE,"FA_1";#N/A,#N/A,FALSE,"Dep'n SE";#N/A,#N/A,FALSE,"Dep'n FC"}</definedName>
    <definedName name="wrn.Fixed._.Assets._.Note._.and._.Depreciation." localSheetId="32" hidden="1">{#N/A,#N/A,FALSE,"FA_1";#N/A,#N/A,FALSE,"Dep'n SE";#N/A,#N/A,FALSE,"Dep'n FC"}</definedName>
    <definedName name="wrn.Fixed._.Assets._.Note._.and._.Depreciation." localSheetId="30" hidden="1">{#N/A,#N/A,FALSE,"FA_1";#N/A,#N/A,FALSE,"Dep'n SE";#N/A,#N/A,FALSE,"Dep'n FC"}</definedName>
    <definedName name="wrn.Fixed._.Assets._.Note._.and._.Depreciation." hidden="1">{#N/A,#N/A,FALSE,"FA_1";#N/A,#N/A,FALSE,"Dep'n SE";#N/A,#N/A,FALSE,"Dep'n FC"}</definedName>
    <definedName name="wrn.Full._.IAS._.STATEMENTS." localSheetId="0" hidden="1">{"IASBS",#N/A,FALSE,"IAS";"IASPL",#N/A,FALSE,"IAS";#N/A,#N/A,FALSE,"CF DIR";"IASNotes",#N/A,FALSE,"IAS";#N/A,#N/A,FALSE,"FA_1";#N/A,#N/A,FALSE,"Dep'n FC";#N/A,#N/A,FALSE,"Dep'n SE";#N/A,#N/A,FALSE,"Inv_1";#N/A,#N/A,FALSE,"NMG";#N/A,#N/A,FALSE,"Recon";#N/A,#N/A,FALSE,"EPS"}</definedName>
    <definedName name="wrn.Full._.IAS._.STATEMENTS." localSheetId="1" hidden="1">{"IASBS",#N/A,FALSE,"IAS";"IASPL",#N/A,FALSE,"IAS";#N/A,#N/A,FALSE,"CF DIR";"IASNotes",#N/A,FALSE,"IAS";#N/A,#N/A,FALSE,"FA_1";#N/A,#N/A,FALSE,"Dep'n FC";#N/A,#N/A,FALSE,"Dep'n SE";#N/A,#N/A,FALSE,"Inv_1";#N/A,#N/A,FALSE,"NMG";#N/A,#N/A,FALSE,"Recon";#N/A,#N/A,FALSE,"EPS"}</definedName>
    <definedName name="wrn.Full._.IAS._.STATEMENTS." localSheetId="2" hidden="1">{"IASBS",#N/A,FALSE,"IAS";"IASPL",#N/A,FALSE,"IAS";#N/A,#N/A,FALSE,"CF DIR";"IASNotes",#N/A,FALSE,"IAS";#N/A,#N/A,FALSE,"FA_1";#N/A,#N/A,FALSE,"Dep'n FC";#N/A,#N/A,FALSE,"Dep'n SE";#N/A,#N/A,FALSE,"Inv_1";#N/A,#N/A,FALSE,"NMG";#N/A,#N/A,FALSE,"Recon";#N/A,#N/A,FALSE,"EPS"}</definedName>
    <definedName name="wrn.Full._.IAS._.STATEMENTS." localSheetId="3" hidden="1">{"IASBS",#N/A,FALSE,"IAS";"IASPL",#N/A,FALSE,"IAS";#N/A,#N/A,FALSE,"CF DIR";"IASNotes",#N/A,FALSE,"IAS";#N/A,#N/A,FALSE,"FA_1";#N/A,#N/A,FALSE,"Dep'n FC";#N/A,#N/A,FALSE,"Dep'n SE";#N/A,#N/A,FALSE,"Inv_1";#N/A,#N/A,FALSE,"NMG";#N/A,#N/A,FALSE,"Recon";#N/A,#N/A,FALSE,"EPS"}</definedName>
    <definedName name="wrn.Full._.IAS._.STATEMENTS." localSheetId="32" hidden="1">{"IASBS",#N/A,FALSE,"IAS";"IASPL",#N/A,FALSE,"IAS";#N/A,#N/A,FALSE,"CF DIR";"IASNotes",#N/A,FALSE,"IAS";#N/A,#N/A,FALSE,"FA_1";#N/A,#N/A,FALSE,"Dep'n FC";#N/A,#N/A,FALSE,"Dep'n SE";#N/A,#N/A,FALSE,"Inv_1";#N/A,#N/A,FALSE,"NMG";#N/A,#N/A,FALSE,"Recon";#N/A,#N/A,FALSE,"EPS"}</definedName>
    <definedName name="wrn.Full._.IAS._.STATEMENTS." localSheetId="30" hidden="1">{"IASBS",#N/A,FALSE,"IAS";"IASPL",#N/A,FALSE,"IAS";#N/A,#N/A,FALSE,"CF DIR";"IASNotes",#N/A,FALSE,"IAS";#N/A,#N/A,FALSE,"FA_1";#N/A,#N/A,FALSE,"Dep'n FC";#N/A,#N/A,FALSE,"Dep'n SE";#N/A,#N/A,FALSE,"Inv_1";#N/A,#N/A,FALSE,"NMG";#N/A,#N/A,FALSE,"Recon";#N/A,#N/A,FALSE,"EPS"}</definedName>
    <definedName name="wrn.Full._.IAS._.STATEMENTS."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Full._.TRAIL." localSheetId="1" hidden="1">{"IAS Mapping",#N/A,FALSE,"RSA_FS";#N/A,#N/A,FALSE,"CHECK!";#N/A,#N/A,FALSE,"Recon";#N/A,#N/A,FALSE,"NMG";#N/A,#N/A,FALSE,"Journals";"AnalRSA",#N/A,FALSE,"PL-Anal";"AnalIAS",#N/A,FALSE,"PL-Anal";#N/A,#N/A,FALSE,"COS"}</definedName>
    <definedName name="wrn.Full._.TRAIL." localSheetId="2" hidden="1">{"IAS Mapping",#N/A,FALSE,"RSA_FS";#N/A,#N/A,FALSE,"CHECK!";#N/A,#N/A,FALSE,"Recon";#N/A,#N/A,FALSE,"NMG";#N/A,#N/A,FALSE,"Journals";"AnalRSA",#N/A,FALSE,"PL-Anal";"AnalIAS",#N/A,FALSE,"PL-Anal";#N/A,#N/A,FALSE,"COS"}</definedName>
    <definedName name="wrn.Full._.TRAIL." localSheetId="3" hidden="1">{"IAS Mapping",#N/A,FALSE,"RSA_FS";#N/A,#N/A,FALSE,"CHECK!";#N/A,#N/A,FALSE,"Recon";#N/A,#N/A,FALSE,"NMG";#N/A,#N/A,FALSE,"Journals";"AnalRSA",#N/A,FALSE,"PL-Anal";"AnalIAS",#N/A,FALSE,"PL-Anal";#N/A,#N/A,FALSE,"COS"}</definedName>
    <definedName name="wrn.Full._.TRAIL." localSheetId="32" hidden="1">{"IAS Mapping",#N/A,FALSE,"RSA_FS";#N/A,#N/A,FALSE,"CHECK!";#N/A,#N/A,FALSE,"Recon";#N/A,#N/A,FALSE,"NMG";#N/A,#N/A,FALSE,"Journals";"AnalRSA",#N/A,FALSE,"PL-Anal";"AnalIAS",#N/A,FALSE,"PL-Anal";#N/A,#N/A,FALSE,"COS"}</definedName>
    <definedName name="wrn.Full._.TRAIL." localSheetId="30" hidden="1">{"IAS Mapping",#N/A,FALSE,"RSA_FS";#N/A,#N/A,FALSE,"CHECK!";#N/A,#N/A,FALSE,"Recon";#N/A,#N/A,FALSE,"NMG";#N/A,#N/A,FALSE,"Journals";"AnalRSA",#N/A,FALSE,"PL-Anal";"AnalIAS",#N/A,FALSE,"PL-Anal";#N/A,#N/A,FALSE,"COS"}</definedName>
    <definedName name="wrn.Full._.TRAIL." hidden="1">{"IAS Mapping",#N/A,FALSE,"RSA_FS";#N/A,#N/A,FALSE,"CHECK!";#N/A,#N/A,FALSE,"Recon";#N/A,#N/A,FALSE,"NMG";#N/A,#N/A,FALSE,"Journals";"AnalRSA",#N/A,FALSE,"PL-Anal";"AnalIAS",#N/A,FALSE,"PL-Anal";#N/A,#N/A,FALSE,"COS"}</definedName>
    <definedName name="wrn.Help." localSheetId="0" hidden="1">{#N/A,#N/A,TRUE,"MAP";#N/A,#N/A,TRUE,"STEPS";#N/A,#N/A,TRUE,"RULES"}</definedName>
    <definedName name="wrn.Help." localSheetId="1" hidden="1">{#N/A,#N/A,TRUE,"MAP";#N/A,#N/A,TRUE,"STEPS";#N/A,#N/A,TRUE,"RULES"}</definedName>
    <definedName name="wrn.Help." localSheetId="2" hidden="1">{#N/A,#N/A,TRUE,"MAP";#N/A,#N/A,TRUE,"STEPS";#N/A,#N/A,TRUE,"RULES"}</definedName>
    <definedName name="wrn.Help." localSheetId="3" hidden="1">{#N/A,#N/A,TRUE,"MAP";#N/A,#N/A,TRUE,"STEPS";#N/A,#N/A,TRUE,"RULES"}</definedName>
    <definedName name="wrn.Help." localSheetId="32" hidden="1">{#N/A,#N/A,TRUE,"MAP";#N/A,#N/A,TRUE,"STEPS";#N/A,#N/A,TRUE,"RULES"}</definedName>
    <definedName name="wrn.Help." localSheetId="30" hidden="1">{#N/A,#N/A,TRUE,"MAP";#N/A,#N/A,TRUE,"STEPS";#N/A,#N/A,TRUE,"RULES"}</definedName>
    <definedName name="wrn.Help." hidden="1">{#N/A,#N/A,TRUE,"MAP";#N/A,#N/A,TRUE,"STEPS";#N/A,#N/A,TRUE,"RULES"}</definedName>
    <definedName name="wrn.IAS._.BS._.PL._.CF._.and._.Notes." localSheetId="0" hidden="1">{"IASBS",#N/A,TRUE,"IAS";"IASPL",#N/A,TRUE,"IAS";"IASNotes",#N/A,TRUE,"IAS";"CFDir - expanded",#N/A,TRUE,"CF DIR"}</definedName>
    <definedName name="wrn.IAS._.BS._.PL._.CF._.and._.Notes." localSheetId="1" hidden="1">{"IASBS",#N/A,TRUE,"IAS";"IASPL",#N/A,TRUE,"IAS";"IASNotes",#N/A,TRUE,"IAS";"CFDir - expanded",#N/A,TRUE,"CF DIR"}</definedName>
    <definedName name="wrn.IAS._.BS._.PL._.CF._.and._.Notes." localSheetId="2" hidden="1">{"IASBS",#N/A,TRUE,"IAS";"IASPL",#N/A,TRUE,"IAS";"IASNotes",#N/A,TRUE,"IAS";"CFDir - expanded",#N/A,TRUE,"CF DIR"}</definedName>
    <definedName name="wrn.IAS._.BS._.PL._.CF._.and._.Notes." localSheetId="3" hidden="1">{"IASBS",#N/A,TRUE,"IAS";"IASPL",#N/A,TRUE,"IAS";"IASNotes",#N/A,TRUE,"IAS";"CFDir - expanded",#N/A,TRUE,"CF DIR"}</definedName>
    <definedName name="wrn.IAS._.BS._.PL._.CF._.and._.Notes." localSheetId="32" hidden="1">{"IASBS",#N/A,TRUE,"IAS";"IASPL",#N/A,TRUE,"IAS";"IASNotes",#N/A,TRUE,"IAS";"CFDir - expanded",#N/A,TRUE,"CF DIR"}</definedName>
    <definedName name="wrn.IAS._.BS._.PL._.CF._.and._.Notes." localSheetId="30" hidden="1">{"IASBS",#N/A,TRUE,"IAS";"IASPL",#N/A,TRUE,"IAS";"IASNotes",#N/A,TRUE,"IAS";"CFDir - expanded",#N/A,TRUE,"CF DIR"}</definedName>
    <definedName name="wrn.IAS._.BS._.PL._.CF._.and._.Notes."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FS._.ZOOMED._.IN._.Forms." localSheetId="1" hidden="1">{"IAS_ShortView_1",#N/A,FALSE,"IAS";"IAS_ShortView_2",#N/A,FALSE,"IAS";"IAS_ShortView_3",#N/A,FALSE,"IAS";"IAS_ShortView_4",#N/A,FALSE,"IAS";"IAS_ShortView_5",#N/A,FALSE,"IAS";"IAS_ShortView_6",#N/A,FALSE,"IAS";"IAS_ShortView_7",#N/A,FALSE,"IAS";"CFDir - Zoomed In",#N/A,FALSE,"CF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FS._.ZOOMED._.IN._.Forms." localSheetId="3" hidden="1">{"IAS_ShortView_1",#N/A,FALSE,"IAS";"IAS_ShortView_2",#N/A,FALSE,"IAS";"IAS_ShortView_3",#N/A,FALSE,"IAS";"IAS_ShortView_4",#N/A,FALSE,"IAS";"IAS_ShortView_5",#N/A,FALSE,"IAS";"IAS_ShortView_6",#N/A,FALSE,"IAS";"IAS_ShortView_7",#N/A,FALSE,"IAS";"CFDir - Zoomed In",#N/A,FALSE,"CF DIR"}</definedName>
    <definedName name="wrn.IAS._.FS._.ZOOMED._.IN._.Forms." localSheetId="32" hidden="1">{"IAS_ShortView_1",#N/A,FALSE,"IAS";"IAS_ShortView_2",#N/A,FALSE,"IAS";"IAS_ShortView_3",#N/A,FALSE,"IAS";"IAS_ShortView_4",#N/A,FALSE,"IAS";"IAS_ShortView_5",#N/A,FALSE,"IAS";"IAS_ShortView_6",#N/A,FALSE,"IAS";"IAS_ShortView_7",#N/A,FALSE,"IAS";"CFDir - Zoomed In",#N/A,FALSE,"CF DIR"}</definedName>
    <definedName name="wrn.IAS._.FS._.ZOOMED._.IN._.Forms." localSheetId="30" hidden="1">{"IAS_ShortView_1",#N/A,FALSE,"IAS";"IAS_ShortView_2",#N/A,FALSE,"IAS";"IAS_ShortView_3",#N/A,FALSE,"IAS";"IAS_ShortView_4",#N/A,FALSE,"IAS";"IAS_ShortView_5",#N/A,FALSE,"IAS";"IAS_ShortView_6",#N/A,FALSE,"IAS";"IAS_ShortView_7",#N/A,FALSE,"IAS";"CFDir - Zoomed In",#N/A,FALSE,"CF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AS._.Mapping." localSheetId="1" hidden="1">{"IAS Mapping",#N/A,TRUE,"RSA_FS"}</definedName>
    <definedName name="wrn.IAS._.Mapping." localSheetId="2" hidden="1">{"IAS Mapping",#N/A,TRUE,"RSA_FS"}</definedName>
    <definedName name="wrn.IAS._.Mapping." localSheetId="3" hidden="1">{"IAS Mapping",#N/A,TRUE,"RSA_FS"}</definedName>
    <definedName name="wrn.IAS._.Mapping." localSheetId="32" hidden="1">{"IAS Mapping",#N/A,TRUE,"RSA_FS"}</definedName>
    <definedName name="wrn.IAS._.Mapping." localSheetId="30" hidden="1">{"IAS Mapping",#N/A,TRUE,"RSA_FS"}</definedName>
    <definedName name="wrn.IAS._.Mapping." hidden="1">{"IAS Mapping",#N/A,TRUE,"RSA_FS"}</definedName>
    <definedName name="wrn.III._.квартал." localSheetId="30" hidden="1">{#N/A,#N/A,TRUE,"Норильск III";#N/A,#N/A,TRUE,"Североникель III";#N/A,#N/A,TRUE,"Печенга III"}</definedName>
    <definedName name="wrn.III._.квартал." hidden="1">{#N/A,#N/A,TRUE,"Норильск III";#N/A,#N/A,TRUE,"Североникель III";#N/A,#N/A,TRUE,"Печенга III"}</definedName>
    <definedName name="wrn.Inflation._.factors._.used." localSheetId="0" hidden="1">{#N/A,#N/A,FALSE,"Infl_fact"}</definedName>
    <definedName name="wrn.Inflation._.factors._.used." localSheetId="1" hidden="1">{#N/A,#N/A,FALSE,"Infl_fact"}</definedName>
    <definedName name="wrn.Inflation._.factors._.used." localSheetId="2" hidden="1">{#N/A,#N/A,FALSE,"Infl_fact"}</definedName>
    <definedName name="wrn.Inflation._.factors._.used." localSheetId="3" hidden="1">{#N/A,#N/A,FALSE,"Infl_fact"}</definedName>
    <definedName name="wrn.Inflation._.factors._.used." localSheetId="32" hidden="1">{#N/A,#N/A,FALSE,"Infl_fact"}</definedName>
    <definedName name="wrn.Inflation._.factors._.used." localSheetId="30" hidden="1">{#N/A,#N/A,FALSE,"Infl_fact"}</definedName>
    <definedName name="wrn.Inflation._.factors._.used." hidden="1">{#N/A,#N/A,FALSE,"Infl_fact"}</definedName>
    <definedName name="wrn.kumkol." localSheetId="30" hidden="1">{#N/A,#N/A,FALSE,"Сентябрь";#N/A,#N/A,FALSE,"Пояснительная сентябре 99"}</definedName>
    <definedName name="wrn.kumkol." hidden="1">{#N/A,#N/A,FALSE,"Сентябрь";#N/A,#N/A,FALSE,"Пояснительная сентябре 99"}</definedName>
    <definedName name="wrn.PL._.Analysis." localSheetId="0" hidden="1">{"AnalRSA",#N/A,TRUE,"PL-Anal";"AnalIAS",#N/A,TRUE,"PL-Anal"}</definedName>
    <definedName name="wrn.PL._.Analysis." localSheetId="1" hidden="1">{"AnalRSA",#N/A,TRUE,"PL-Anal";"AnalIAS",#N/A,TRUE,"PL-Anal"}</definedName>
    <definedName name="wrn.PL._.Analysis." localSheetId="2" hidden="1">{"AnalRSA",#N/A,TRUE,"PL-Anal";"AnalIAS",#N/A,TRUE,"PL-Anal"}</definedName>
    <definedName name="wrn.PL._.Analysis." localSheetId="3" hidden="1">{"AnalRSA",#N/A,TRUE,"PL-Anal";"AnalIAS",#N/A,TRUE,"PL-Anal"}</definedName>
    <definedName name="wrn.PL._.Analysis." localSheetId="32" hidden="1">{"AnalRSA",#N/A,TRUE,"PL-Anal";"AnalIAS",#N/A,TRUE,"PL-Anal"}</definedName>
    <definedName name="wrn.PL._.Analysis." localSheetId="30" hidden="1">{"AnalRSA",#N/A,TRUE,"PL-Anal";"AnalIAS",#N/A,TRUE,"PL-Anal"}</definedName>
    <definedName name="wrn.PL._.Analysis." hidden="1">{"AnalRSA",#N/A,TRUE,"PL-Anal";"AnalIAS",#N/A,TRUE,"PL-Anal"}</definedName>
    <definedName name="wrn.RESULTS." localSheetId="30"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SA._.BS._.and._.PL." localSheetId="0" hidden="1">{"BS1",#N/A,TRUE,"RSA_FS";"BS2",#N/A,TRUE,"RSA_FS";"BS3",#N/A,TRUE,"RSA_FS"}</definedName>
    <definedName name="wrn.RSA._.BS._.and._.PL." localSheetId="1" hidden="1">{"BS1",#N/A,TRUE,"RSA_FS";"BS2",#N/A,TRUE,"RSA_FS";"BS3",#N/A,TRUE,"RSA_FS"}</definedName>
    <definedName name="wrn.RSA._.BS._.and._.PL." localSheetId="2" hidden="1">{"BS1",#N/A,TRUE,"RSA_FS";"BS2",#N/A,TRUE,"RSA_FS";"BS3",#N/A,TRUE,"RSA_FS"}</definedName>
    <definedName name="wrn.RSA._.BS._.and._.PL." localSheetId="3" hidden="1">{"BS1",#N/A,TRUE,"RSA_FS";"BS2",#N/A,TRUE,"RSA_FS";"BS3",#N/A,TRUE,"RSA_FS"}</definedName>
    <definedName name="wrn.RSA._.BS._.and._.PL." localSheetId="32" hidden="1">{"BS1",#N/A,TRUE,"RSA_FS";"BS2",#N/A,TRUE,"RSA_FS";"BS3",#N/A,TRUE,"RSA_FS"}</definedName>
    <definedName name="wrn.RSA._.BS._.and._.PL." localSheetId="30" hidden="1">{"BS1",#N/A,TRUE,"RSA_FS";"BS2",#N/A,TRUE,"RSA_FS";"BS3",#N/A,TRUE,"RSA_FS"}</definedName>
    <definedName name="wrn.RSA._.BS._.and._.PL." hidden="1">{"BS1",#N/A,TRUE,"RSA_FS";"BS2",#N/A,TRUE,"RSA_FS";"BS3",#N/A,TRUE,"RSA_FS"}</definedName>
    <definedName name="wrn.sp2344." localSheetId="30" hidden="1">{#N/A,#N/A,TRUE,"Смета на пасс. обор. №1"}</definedName>
    <definedName name="wrn.sp2344." hidden="1">{#N/A,#N/A,TRUE,"Смета на пасс. обор. №1"}</definedName>
    <definedName name="wrn.xrates." localSheetId="30" hidden="1">{#N/A,#N/A,FALSE,"1996";#N/A,#N/A,FALSE,"1995";#N/A,#N/A,FALSE,"1994"}</definedName>
    <definedName name="wrn.xrates." hidden="1">{#N/A,#N/A,FALSE,"1996";#N/A,#N/A,FALSE,"1995";#N/A,#N/A,FALSE,"1994"}</definedName>
    <definedName name="wrn.ку." localSheetId="0" hidden="1">{#N/A,#N/A,TRUE,"Лист2"}</definedName>
    <definedName name="wrn.ку." localSheetId="1" hidden="1">{#N/A,#N/A,TRUE,"Лист2"}</definedName>
    <definedName name="wrn.ку." localSheetId="2" hidden="1">{#N/A,#N/A,TRUE,"Лист2"}</definedName>
    <definedName name="wrn.ку." localSheetId="3" hidden="1">{#N/A,#N/A,TRUE,"Лист2"}</definedName>
    <definedName name="wrn.ку." localSheetId="32" hidden="1">{#N/A,#N/A,TRUE,"Лист2"}</definedName>
    <definedName name="wrn.ку." localSheetId="30" hidden="1">{#N/A,#N/A,TRUE,"Лист2"}</definedName>
    <definedName name="wrn.ку." hidden="1">{#N/A,#N/A,TRUE,"Лист2"}</definedName>
    <definedName name="wrn.ОК._.00002." localSheetId="0"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1"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2"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3"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22"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25"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7"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4"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13"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16"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19"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10"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32"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localSheetId="30"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ОК._.00002." hidden="1">{#N/A,#N/A,FALSE,"Титульный лист";#N/A,#N/A,FALSE,"Потоки денежных средств";#N/A,#N/A,FALSE,"Потоки денежных средств (2)";#N/A,#N/A,FALSE,"Варианты";#N/A,#N/A,FALSE,"График Реализации";#N/A,#N/A,FALSE,"КПЭ";#N/A,#N/A,FALSE,"Инвестиции - варианты";#N/A,#N/A,FALSE,"Инвестиции";#N/A,#N/A,FALSE,"пр-ть";#N/A,#N/A,FALSE,"Вспом. тех.";#N/A,#N/A,FALSE,"Затраты"}</definedName>
    <definedName name="wrn.пар." localSheetId="30" hidden="1">{#N/A,#N/A,FALSE,"передел"}</definedName>
    <definedName name="wrn.пар." hidden="1">{#N/A,#N/A,FALSE,"передел"}</definedName>
    <definedName name="wrn.Потери." localSheetId="0" hidden="1">{#N/A,#N/A,TRUE,"ИсхМстржд";#N/A,#N/A,TRUE,"Исх-Центр";#N/A,#N/A,TRUE,"Исх-2рт ";#N/A,#N/A,TRUE,"Исх-2рт ";#N/A,#N/A,TRUE,"Исх-3рт";#N/A,#N/A,TRUE,"Вар1";#N/A,#N/A,TRUE,"Вар2";#N/A,#N/A,TRUE,"Вар2-блоки";#N/A,#N/A,TRUE,"В3-Центр";#N/A,#N/A,TRUE,"В3-2рт";#N/A,#N/A,TRUE,"В3-3рт"}</definedName>
    <definedName name="wrn.Потери." localSheetId="2" hidden="1">{#N/A,#N/A,TRUE,"ИсхМстржд";#N/A,#N/A,TRUE,"Исх-Центр";#N/A,#N/A,TRUE,"Исх-2рт ";#N/A,#N/A,TRUE,"Исх-2рт ";#N/A,#N/A,TRUE,"Исх-3рт";#N/A,#N/A,TRUE,"Вар1";#N/A,#N/A,TRUE,"Вар2";#N/A,#N/A,TRUE,"Вар2-блоки";#N/A,#N/A,TRUE,"В3-Центр";#N/A,#N/A,TRUE,"В3-2рт";#N/A,#N/A,TRUE,"В3-3рт"}</definedName>
    <definedName name="wrn.Потери." localSheetId="3" hidden="1">{#N/A,#N/A,TRUE,"ИсхМстржд";#N/A,#N/A,TRUE,"Исх-Центр";#N/A,#N/A,TRUE,"Исх-2рт ";#N/A,#N/A,TRUE,"Исх-2рт ";#N/A,#N/A,TRUE,"Исх-3рт";#N/A,#N/A,TRUE,"Вар1";#N/A,#N/A,TRUE,"Вар2";#N/A,#N/A,TRUE,"Вар2-блоки";#N/A,#N/A,TRUE,"В3-Центр";#N/A,#N/A,TRUE,"В3-2рт";#N/A,#N/A,TRUE,"В3-3рт"}</definedName>
    <definedName name="wrn.Потери." localSheetId="30" hidden="1">{#N/A,#N/A,TRUE,"ИсхМстржд";#N/A,#N/A,TRUE,"Исх-Центр";#N/A,#N/A,TRUE,"Исх-2рт ";#N/A,#N/A,TRUE,"Исх-2рт ";#N/A,#N/A,TRUE,"Исх-3рт";#N/A,#N/A,TRUE,"Вар1";#N/A,#N/A,TRUE,"Вар2";#N/A,#N/A,TRUE,"Вар2-блоки";#N/A,#N/A,TRUE,"В3-Центр";#N/A,#N/A,TRUE,"В3-2рт";#N/A,#N/A,TRUE,"В3-3рт"}</definedName>
    <definedName name="wrn.Потери." hidden="1">{#N/A,#N/A,TRUE,"ИсхМстржд";#N/A,#N/A,TRUE,"Исх-Центр";#N/A,#N/A,TRUE,"Исх-2рт ";#N/A,#N/A,TRUE,"Исх-2рт ";#N/A,#N/A,TRUE,"Исх-3рт";#N/A,#N/A,TRUE,"Вар1";#N/A,#N/A,TRUE,"Вар2";#N/A,#N/A,TRUE,"Вар2-блоки";#N/A,#N/A,TRUE,"В3-Центр";#N/A,#N/A,TRUE,"В3-2рт";#N/A,#N/A,TRUE,"В3-3рт"}</definedName>
    <definedName name="wrn.станд." localSheetId="30" hidden="1">{#N/A,#N/A,FALSE,"30";#N/A,#N/A,FALSE,"29";#N/A,#N/A,FALSE,"28";#N/A,#N/A,FALSE,"27";#N/A,#N/A,FALSE,"26";#N/A,#N/A,FALSE,"25";#N/A,#N/A,FALSE,"24";#N/A,#N/A,FALSE,"23";#N/A,#N/A,FALSE,"22";#N/A,#N/A,FALSE,"21";#N/A,#N/A,FALSE,"20";#N/A,#N/A,FALSE,"19";#N/A,#N/A,FALSE,"18"}</definedName>
    <definedName name="wrn.станд." hidden="1">{#N/A,#N/A,FALSE,"30";#N/A,#N/A,FALSE,"29";#N/A,#N/A,FALSE,"28";#N/A,#N/A,FALSE,"27";#N/A,#N/A,FALSE,"26";#N/A,#N/A,FALSE,"25";#N/A,#N/A,FALSE,"24";#N/A,#N/A,FALSE,"23";#N/A,#N/A,FALSE,"22";#N/A,#N/A,FALSE,"21";#N/A,#N/A,FALSE,"20";#N/A,#N/A,FALSE,"19";#N/A,#N/A,FALSE,"18"}</definedName>
    <definedName name="ww">#REF!</definedName>
    <definedName name="ww_60_75">#REF!</definedName>
    <definedName name="WW_CO_78">#REF!</definedName>
    <definedName name="WW_CONS">#REF!</definedName>
    <definedName name="ww_cons_2008">#REF!</definedName>
    <definedName name="ww_cons_82_2015">#REF!</definedName>
    <definedName name="ww_cons_85">#REF!</definedName>
    <definedName name="ww_cons_88_2015">#REF!</definedName>
    <definedName name="ww_cons_88_97">#REF!</definedName>
    <definedName name="ww_cons_88_99">#REF!</definedName>
    <definedName name="ww_cons_90">#REF!</definedName>
    <definedName name="ww_cons_95">#REF!</definedName>
    <definedName name="ww_cons_97_2000">#REF!</definedName>
    <definedName name="WW_Copper_Products">'[18]Total Consumption'!#REF!</definedName>
    <definedName name="WW_Other_Products">'[18]Total Consumption'!#REF!</definedName>
    <definedName name="WW_Prod">'[16] Annual Production'!#REF!</definedName>
    <definedName name="WW_Wire_Rod">'[18]Total Consumption'!#REF!</definedName>
    <definedName name="WWCon50">'[49]Refined Consumption'!#REF!</definedName>
    <definedName name="WWCons">#REF!</definedName>
    <definedName name="wwcons_1950_2015">#REF!</definedName>
    <definedName name="wwcons_76_79">#REF!</definedName>
    <definedName name="wwrefcons_1993_2015">#REF!</definedName>
    <definedName name="wwrefcons_1993_2020">#REF!</definedName>
    <definedName name="WWrld_Refcons80_00">'[49]Refined Consumption'!#REF!</definedName>
    <definedName name="WWrld_Refcons80_02">'[49]Refined Consumption'!#REF!</definedName>
    <definedName name="WWrld_Refprod80_00">'[49]Refined Production'!#REF!</definedName>
    <definedName name="www">#N/A</definedName>
    <definedName name="XREF_COLUMN_1" localSheetId="3" hidden="1">#REF!</definedName>
    <definedName name="XREF_COLUMN_1" localSheetId="30" hidden="1">#REF!</definedName>
    <definedName name="XREF_COLUMN_1" hidden="1">#REF!</definedName>
    <definedName name="XREF_COLUMN_2" localSheetId="3" hidden="1">#REF!</definedName>
    <definedName name="XREF_COLUMN_2" localSheetId="30" hidden="1">#REF!</definedName>
    <definedName name="XREF_COLUMN_2" hidden="1">#REF!</definedName>
    <definedName name="XREF_COLUMN_3" localSheetId="3" hidden="1">#REF!</definedName>
    <definedName name="XREF_COLUMN_3" localSheetId="30" hidden="1">#REF!</definedName>
    <definedName name="XREF_COLUMN_3" hidden="1">#REF!</definedName>
    <definedName name="XRefActiveRow" localSheetId="3" hidden="1">#REF!</definedName>
    <definedName name="XRefActiveRow" localSheetId="30" hidden="1">#REF!</definedName>
    <definedName name="XRefActiveRow" hidden="1">#REF!</definedName>
    <definedName name="XRefColumnsCount" hidden="1">3</definedName>
    <definedName name="XRefCopy1" localSheetId="3" hidden="1">#REF!</definedName>
    <definedName name="XRefCopy1" localSheetId="30" hidden="1">#REF!</definedName>
    <definedName name="XRefCopy1" hidden="1">#REF!</definedName>
    <definedName name="XRefCopy1Row" localSheetId="3" hidden="1">#REF!</definedName>
    <definedName name="XRefCopy1Row" localSheetId="30" hidden="1">#REF!</definedName>
    <definedName name="XRefCopy1Row" hidden="1">#REF!</definedName>
    <definedName name="XRefCopy2" localSheetId="3" hidden="1">#REF!</definedName>
    <definedName name="XRefCopy2" localSheetId="30" hidden="1">#REF!</definedName>
    <definedName name="XRefCopy2" hidden="1">#REF!</definedName>
    <definedName name="XRefCopy3" localSheetId="3" hidden="1">#REF!</definedName>
    <definedName name="XRefCopy3" localSheetId="30" hidden="1">#REF!</definedName>
    <definedName name="XRefCopy3" hidden="1">#REF!</definedName>
    <definedName name="XRefCopy3Row" localSheetId="3" hidden="1">#REF!</definedName>
    <definedName name="XRefCopy3Row" localSheetId="30" hidden="1">#REF!</definedName>
    <definedName name="XRefCopy3Row" hidden="1">#REF!</definedName>
    <definedName name="XRefCopy4" localSheetId="3" hidden="1">#REF!</definedName>
    <definedName name="XRefCopy4" localSheetId="30" hidden="1">#REF!</definedName>
    <definedName name="XRefCopy4" hidden="1">#REF!</definedName>
    <definedName name="XRefCopy5" localSheetId="3" hidden="1">#REF!</definedName>
    <definedName name="XRefCopy5" localSheetId="30" hidden="1">#REF!</definedName>
    <definedName name="XRefCopy5" hidden="1">#REF!</definedName>
    <definedName name="XRefCopy6" localSheetId="3" hidden="1">#REF!</definedName>
    <definedName name="XRefCopy6" localSheetId="30" hidden="1">#REF!</definedName>
    <definedName name="XRefCopy6" hidden="1">#REF!</definedName>
    <definedName name="XRefCopy7" localSheetId="3" hidden="1">#REF!</definedName>
    <definedName name="XRefCopy7" localSheetId="30" hidden="1">#REF!</definedName>
    <definedName name="XRefCopy7" hidden="1">#REF!</definedName>
    <definedName name="XRefCopy8" localSheetId="3" hidden="1">#REF!</definedName>
    <definedName name="XRefCopy8" localSheetId="30" hidden="1">#REF!</definedName>
    <definedName name="XRefCopy8" hidden="1">#REF!</definedName>
    <definedName name="XRefCopyRangeCount" hidden="1">1</definedName>
    <definedName name="XRefPaste1" localSheetId="3" hidden="1">#REF!</definedName>
    <definedName name="XRefPaste1" localSheetId="30" hidden="1">#REF!</definedName>
    <definedName name="XRefPaste1" hidden="1">#REF!</definedName>
    <definedName name="XRefPaste1Row" localSheetId="3" hidden="1">#REF!</definedName>
    <definedName name="XRefPaste1Row" localSheetId="30" hidden="1">#REF!</definedName>
    <definedName name="XRefPaste1Row" hidden="1">#REF!</definedName>
    <definedName name="XRefPaste2" localSheetId="3" hidden="1">#REF!</definedName>
    <definedName name="XRefPaste2" localSheetId="30" hidden="1">#REF!</definedName>
    <definedName name="XRefPaste2" hidden="1">#REF!</definedName>
    <definedName name="XRefPaste2Row" localSheetId="3" hidden="1">#REF!</definedName>
    <definedName name="XRefPaste2Row" localSheetId="30" hidden="1">#REF!</definedName>
    <definedName name="XRefPaste2Row" hidden="1">#REF!</definedName>
    <definedName name="XRefPasteRangeCount" hidden="1">2</definedName>
    <definedName name="xx">[13]!xx</definedName>
    <definedName name="xxx">#REF!</definedName>
    <definedName name="Year">[29]DEMAND!$A$2:$T$2</definedName>
    <definedName name="YearJFY">#REF!</definedName>
    <definedName name="years">#REF!</definedName>
    <definedName name="ylutgl" localSheetId="30" hidden="1">{#N/A,#N/A,TRUE,"Смета на пасс. обор. №1"}</definedName>
    <definedName name="ylutgl" hidden="1">{#N/A,#N/A,TRUE,"Смета на пасс. обор. №1"}</definedName>
    <definedName name="YR_WLD67">#REF!</definedName>
    <definedName name="Yugoslavia">#REF!</definedName>
    <definedName name="yui"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ui"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uii" localSheetId="30" hidden="1">{#N/A,#N/A,TRUE,"Смета на пасс. обор. №1"}</definedName>
    <definedName name="yuii" hidden="1">{#N/A,#N/A,TRUE,"Смета на пасс. обор. №1"}</definedName>
    <definedName name="yy">[13]!yy</definedName>
    <definedName name="Z_00F33AC1_9115_11D7_827F_00104BBA10B0_.wvu.Cols" localSheetId="3" hidden="1">#REF!,#REF!,#REF!</definedName>
    <definedName name="Z_00F33AC1_9115_11D7_827F_00104BBA10B0_.wvu.Cols" localSheetId="30" hidden="1">#REF!,#REF!,#REF!</definedName>
    <definedName name="Z_00F33AC1_9115_11D7_827F_00104BBA10B0_.wvu.Cols" hidden="1">#REF!,#REF!,#REF!</definedName>
    <definedName name="Z_0DD4EB58_0647_11D5_A6F7_00508B654A95_.wvu.Cols" localSheetId="0" hidden="1">#REF!,#REF!,#REF!,#REF!,#REF!</definedName>
    <definedName name="Z_0DD4EB58_0647_11D5_A6F7_00508B654A95_.wvu.Cols" localSheetId="1" hidden="1">#REF!,#REF!,#REF!,#REF!,#REF!</definedName>
    <definedName name="Z_0DD4EB58_0647_11D5_A6F7_00508B654A95_.wvu.Cols" localSheetId="2" hidden="1">#REF!,#REF!,#REF!,#REF!,#REF!</definedName>
    <definedName name="Z_0DD4EB58_0647_11D5_A6F7_00508B654A95_.wvu.Cols" localSheetId="3" hidden="1">#REF!,#REF!,#REF!,#REF!,#REF!</definedName>
    <definedName name="Z_0DD4EB58_0647_11D5_A6F7_00508B654A95_.wvu.Cols" localSheetId="23" hidden="1">#REF!,#REF!,#REF!,#REF!,#REF!</definedName>
    <definedName name="Z_0DD4EB58_0647_11D5_A6F7_00508B654A95_.wvu.Cols" localSheetId="26" hidden="1">#REF!,#REF!,#REF!,#REF!,#REF!</definedName>
    <definedName name="Z_0DD4EB58_0647_11D5_A6F7_00508B654A95_.wvu.Cols" localSheetId="8" hidden="1">#REF!,#REF!,#REF!,#REF!,#REF!</definedName>
    <definedName name="Z_0DD4EB58_0647_11D5_A6F7_00508B654A95_.wvu.Cols" localSheetId="5" hidden="1">#REF!,#REF!,#REF!,#REF!,#REF!</definedName>
    <definedName name="Z_0DD4EB58_0647_11D5_A6F7_00508B654A95_.wvu.Cols" localSheetId="14" hidden="1">#REF!,#REF!,#REF!,#REF!,#REF!</definedName>
    <definedName name="Z_0DD4EB58_0647_11D5_A6F7_00508B654A95_.wvu.Cols" localSheetId="17" hidden="1">#REF!,#REF!,#REF!,#REF!,#REF!</definedName>
    <definedName name="Z_0DD4EB58_0647_11D5_A6F7_00508B654A95_.wvu.Cols" localSheetId="20" hidden="1">#REF!,#REF!,#REF!,#REF!,#REF!</definedName>
    <definedName name="Z_0DD4EB58_0647_11D5_A6F7_00508B654A95_.wvu.Cols" localSheetId="11" hidden="1">#REF!,#REF!,#REF!,#REF!,#REF!</definedName>
    <definedName name="Z_0DD4EB58_0647_11D5_A6F7_00508B654A95_.wvu.Cols" localSheetId="30" hidden="1">#REF!,#REF!,#REF!,#REF!,#REF!</definedName>
    <definedName name="Z_0DD4EB58_0647_11D5_A6F7_00508B654A95_.wvu.Cols" hidden="1">#REF!,#REF!,#REF!,#REF!,#REF!</definedName>
    <definedName name="Z_10435A81_C305_11D5_A6F8_009027BEE0E0_.wvu.Cols" localSheetId="0" hidden="1">#REF!,#REF!,#REF!</definedName>
    <definedName name="Z_10435A81_C305_11D5_A6F8_009027BEE0E0_.wvu.Cols" localSheetId="1" hidden="1">#REF!,#REF!,#REF!</definedName>
    <definedName name="Z_10435A81_C305_11D5_A6F8_009027BEE0E0_.wvu.Cols" localSheetId="2" hidden="1">#REF!,#REF!,#REF!</definedName>
    <definedName name="Z_10435A81_C305_11D5_A6F8_009027BEE0E0_.wvu.Cols" localSheetId="3" hidden="1">#REF!,#REF!,#REF!</definedName>
    <definedName name="Z_10435A81_C305_11D5_A6F8_009027BEE0E0_.wvu.Cols" localSheetId="23" hidden="1">#REF!,#REF!,#REF!</definedName>
    <definedName name="Z_10435A81_C305_11D5_A6F8_009027BEE0E0_.wvu.Cols" localSheetId="26" hidden="1">#REF!,#REF!,#REF!</definedName>
    <definedName name="Z_10435A81_C305_11D5_A6F8_009027BEE0E0_.wvu.Cols" localSheetId="8" hidden="1">#REF!,#REF!,#REF!</definedName>
    <definedName name="Z_10435A81_C305_11D5_A6F8_009027BEE0E0_.wvu.Cols" localSheetId="5" hidden="1">#REF!,#REF!,#REF!</definedName>
    <definedName name="Z_10435A81_C305_11D5_A6F8_009027BEE0E0_.wvu.Cols" localSheetId="14" hidden="1">#REF!,#REF!,#REF!</definedName>
    <definedName name="Z_10435A81_C305_11D5_A6F8_009027BEE0E0_.wvu.Cols" localSheetId="17" hidden="1">#REF!,#REF!,#REF!</definedName>
    <definedName name="Z_10435A81_C305_11D5_A6F8_009027BEE0E0_.wvu.Cols" localSheetId="20" hidden="1">#REF!,#REF!,#REF!</definedName>
    <definedName name="Z_10435A81_C305_11D5_A6F8_009027BEE0E0_.wvu.Cols" localSheetId="11" hidden="1">#REF!,#REF!,#REF!</definedName>
    <definedName name="Z_10435A81_C305_11D5_A6F8_009027BEE0E0_.wvu.Cols" localSheetId="30" hidden="1">#REF!,#REF!,#REF!</definedName>
    <definedName name="Z_10435A81_C305_11D5_A6F8_009027BEE0E0_.wvu.Cols" hidden="1">#REF!,#REF!,#REF!</definedName>
    <definedName name="Z_10435A81_C305_11D5_A6F8_009027BEE0E0_.wvu.FilterData" localSheetId="0" hidden="1">#REF!</definedName>
    <definedName name="Z_10435A81_C305_11D5_A6F8_009027BEE0E0_.wvu.FilterData" localSheetId="1" hidden="1">#REF!</definedName>
    <definedName name="Z_10435A81_C305_11D5_A6F8_009027BEE0E0_.wvu.FilterData" localSheetId="2" hidden="1">#REF!</definedName>
    <definedName name="Z_10435A81_C305_11D5_A6F8_009027BEE0E0_.wvu.FilterData" localSheetId="3" hidden="1">#REF!</definedName>
    <definedName name="Z_10435A81_C305_11D5_A6F8_009027BEE0E0_.wvu.FilterData" localSheetId="23" hidden="1">#REF!</definedName>
    <definedName name="Z_10435A81_C305_11D5_A6F8_009027BEE0E0_.wvu.FilterData" localSheetId="26" hidden="1">#REF!</definedName>
    <definedName name="Z_10435A81_C305_11D5_A6F8_009027BEE0E0_.wvu.FilterData" localSheetId="8" hidden="1">#REF!</definedName>
    <definedName name="Z_10435A81_C305_11D5_A6F8_009027BEE0E0_.wvu.FilterData" localSheetId="5" hidden="1">#REF!</definedName>
    <definedName name="Z_10435A81_C305_11D5_A6F8_009027BEE0E0_.wvu.FilterData" localSheetId="14" hidden="1">#REF!</definedName>
    <definedName name="Z_10435A81_C305_11D5_A6F8_009027BEE0E0_.wvu.FilterData" localSheetId="17" hidden="1">#REF!</definedName>
    <definedName name="Z_10435A81_C305_11D5_A6F8_009027BEE0E0_.wvu.FilterData" localSheetId="20" hidden="1">#REF!</definedName>
    <definedName name="Z_10435A81_C305_11D5_A6F8_009027BEE0E0_.wvu.FilterData" localSheetId="11" hidden="1">#REF!</definedName>
    <definedName name="Z_10435A81_C305_11D5_A6F8_009027BEE0E0_.wvu.FilterData" localSheetId="30" hidden="1">#REF!</definedName>
    <definedName name="Z_10435A81_C305_11D5_A6F8_009027BEE0E0_.wvu.FilterData" hidden="1">#REF!</definedName>
    <definedName name="Z_10435A81_C305_11D5_A6F8_009027BEE0E0_.wvu.PrintArea" localSheetId="0" hidden="1">#REF!</definedName>
    <definedName name="Z_10435A81_C305_11D5_A6F8_009027BEE0E0_.wvu.PrintArea" localSheetId="1" hidden="1">#REF!</definedName>
    <definedName name="Z_10435A81_C305_11D5_A6F8_009027BEE0E0_.wvu.PrintArea" localSheetId="2" hidden="1">#REF!</definedName>
    <definedName name="Z_10435A81_C305_11D5_A6F8_009027BEE0E0_.wvu.PrintArea" localSheetId="3" hidden="1">#REF!</definedName>
    <definedName name="Z_10435A81_C305_11D5_A6F8_009027BEE0E0_.wvu.PrintArea" localSheetId="23" hidden="1">#REF!</definedName>
    <definedName name="Z_10435A81_C305_11D5_A6F8_009027BEE0E0_.wvu.PrintArea" localSheetId="26" hidden="1">#REF!</definedName>
    <definedName name="Z_10435A81_C305_11D5_A6F8_009027BEE0E0_.wvu.PrintArea" localSheetId="8" hidden="1">#REF!</definedName>
    <definedName name="Z_10435A81_C305_11D5_A6F8_009027BEE0E0_.wvu.PrintArea" localSheetId="5" hidden="1">#REF!</definedName>
    <definedName name="Z_10435A81_C305_11D5_A6F8_009027BEE0E0_.wvu.PrintArea" localSheetId="14" hidden="1">#REF!</definedName>
    <definedName name="Z_10435A81_C305_11D5_A6F8_009027BEE0E0_.wvu.PrintArea" localSheetId="17" hidden="1">#REF!</definedName>
    <definedName name="Z_10435A81_C305_11D5_A6F8_009027BEE0E0_.wvu.PrintArea" localSheetId="20" hidden="1">#REF!</definedName>
    <definedName name="Z_10435A81_C305_11D5_A6F8_009027BEE0E0_.wvu.PrintArea" localSheetId="11" hidden="1">#REF!</definedName>
    <definedName name="Z_10435A81_C305_11D5_A6F8_009027BEE0E0_.wvu.PrintArea" localSheetId="30" hidden="1">#REF!</definedName>
    <definedName name="Z_10435A81_C305_11D5_A6F8_009027BEE0E0_.wvu.PrintArea" hidden="1">#REF!</definedName>
    <definedName name="Z_10435A81_C305_11D5_A6F8_009027BEE0E0_.wvu.PrintTitles" localSheetId="0" hidden="1">#REF!</definedName>
    <definedName name="Z_10435A81_C305_11D5_A6F8_009027BEE0E0_.wvu.PrintTitles" localSheetId="1" hidden="1">#REF!</definedName>
    <definedName name="Z_10435A81_C305_11D5_A6F8_009027BEE0E0_.wvu.PrintTitles" localSheetId="2" hidden="1">#REF!</definedName>
    <definedName name="Z_10435A81_C305_11D5_A6F8_009027BEE0E0_.wvu.PrintTitles" localSheetId="3" hidden="1">#REF!</definedName>
    <definedName name="Z_10435A81_C305_11D5_A6F8_009027BEE0E0_.wvu.PrintTitles" localSheetId="23" hidden="1">#REF!</definedName>
    <definedName name="Z_10435A81_C305_11D5_A6F8_009027BEE0E0_.wvu.PrintTitles" localSheetId="26" hidden="1">#REF!</definedName>
    <definedName name="Z_10435A81_C305_11D5_A6F8_009027BEE0E0_.wvu.PrintTitles" localSheetId="8" hidden="1">#REF!</definedName>
    <definedName name="Z_10435A81_C305_11D5_A6F8_009027BEE0E0_.wvu.PrintTitles" localSheetId="5" hidden="1">#REF!</definedName>
    <definedName name="Z_10435A81_C305_11D5_A6F8_009027BEE0E0_.wvu.PrintTitles" localSheetId="14" hidden="1">#REF!</definedName>
    <definedName name="Z_10435A81_C305_11D5_A6F8_009027BEE0E0_.wvu.PrintTitles" localSheetId="17" hidden="1">#REF!</definedName>
    <definedName name="Z_10435A81_C305_11D5_A6F8_009027BEE0E0_.wvu.PrintTitles" localSheetId="20" hidden="1">#REF!</definedName>
    <definedName name="Z_10435A81_C305_11D5_A6F8_009027BEE0E0_.wvu.PrintTitles" localSheetId="11" hidden="1">#REF!</definedName>
    <definedName name="Z_10435A81_C305_11D5_A6F8_009027BEE0E0_.wvu.PrintTitles" localSheetId="30" hidden="1">#REF!</definedName>
    <definedName name="Z_10435A81_C305_11D5_A6F8_009027BEE0E0_.wvu.PrintTitles" hidden="1">#REF!</definedName>
    <definedName name="Z_10435A81_C305_11D5_A6F8_009027BEE0E0_.wvu.Rows" localSheetId="0" hidden="1">#REF!,#REF!</definedName>
    <definedName name="Z_10435A81_C305_11D5_A6F8_009027BEE0E0_.wvu.Rows" localSheetId="1" hidden="1">#REF!,#REF!</definedName>
    <definedName name="Z_10435A81_C305_11D5_A6F8_009027BEE0E0_.wvu.Rows" localSheetId="2" hidden="1">#REF!,#REF!</definedName>
    <definedName name="Z_10435A81_C305_11D5_A6F8_009027BEE0E0_.wvu.Rows" localSheetId="3" hidden="1">#REF!,#REF!</definedName>
    <definedName name="Z_10435A81_C305_11D5_A6F8_009027BEE0E0_.wvu.Rows" localSheetId="23" hidden="1">#REF!,#REF!</definedName>
    <definedName name="Z_10435A81_C305_11D5_A6F8_009027BEE0E0_.wvu.Rows" localSheetId="26" hidden="1">#REF!,#REF!</definedName>
    <definedName name="Z_10435A81_C305_11D5_A6F8_009027BEE0E0_.wvu.Rows" localSheetId="8" hidden="1">#REF!,#REF!</definedName>
    <definedName name="Z_10435A81_C305_11D5_A6F8_009027BEE0E0_.wvu.Rows" localSheetId="5" hidden="1">#REF!,#REF!</definedName>
    <definedName name="Z_10435A81_C305_11D5_A6F8_009027BEE0E0_.wvu.Rows" localSheetId="14" hidden="1">#REF!,#REF!</definedName>
    <definedName name="Z_10435A81_C305_11D5_A6F8_009027BEE0E0_.wvu.Rows" localSheetId="17" hidden="1">#REF!,#REF!</definedName>
    <definedName name="Z_10435A81_C305_11D5_A6F8_009027BEE0E0_.wvu.Rows" localSheetId="20" hidden="1">#REF!,#REF!</definedName>
    <definedName name="Z_10435A81_C305_11D5_A6F8_009027BEE0E0_.wvu.Rows" localSheetId="11" hidden="1">#REF!,#REF!</definedName>
    <definedName name="Z_10435A81_C305_11D5_A6F8_009027BEE0E0_.wvu.Rows" localSheetId="30" hidden="1">#REF!,#REF!</definedName>
    <definedName name="Z_10435A81_C305_11D5_A6F8_009027BEE0E0_.wvu.Rows" hidden="1">#REF!,#REF!</definedName>
    <definedName name="Z_2804E4BB_ED21_11D4_A6F8_00508B654B8B_.wvu.Cols" localSheetId="0" hidden="1">#REF!,#REF!,#REF!</definedName>
    <definedName name="Z_2804E4BB_ED21_11D4_A6F8_00508B654B8B_.wvu.Cols" localSheetId="1" hidden="1">#REF!,#REF!,#REF!</definedName>
    <definedName name="Z_2804E4BB_ED21_11D4_A6F8_00508B654B8B_.wvu.Cols" localSheetId="2" hidden="1">#REF!,#REF!,#REF!</definedName>
    <definedName name="Z_2804E4BB_ED21_11D4_A6F8_00508B654B8B_.wvu.Cols" localSheetId="3" hidden="1">#REF!,#REF!,#REF!</definedName>
    <definedName name="Z_2804E4BB_ED21_11D4_A6F8_00508B654B8B_.wvu.Cols" localSheetId="23" hidden="1">#REF!,#REF!,#REF!</definedName>
    <definedName name="Z_2804E4BB_ED21_11D4_A6F8_00508B654B8B_.wvu.Cols" localSheetId="26" hidden="1">#REF!,#REF!,#REF!</definedName>
    <definedName name="Z_2804E4BB_ED21_11D4_A6F8_00508B654B8B_.wvu.Cols" localSheetId="8" hidden="1">#REF!,#REF!,#REF!</definedName>
    <definedName name="Z_2804E4BB_ED21_11D4_A6F8_00508B654B8B_.wvu.Cols" localSheetId="5" hidden="1">#REF!,#REF!,#REF!</definedName>
    <definedName name="Z_2804E4BB_ED21_11D4_A6F8_00508B654B8B_.wvu.Cols" localSheetId="14" hidden="1">#REF!,#REF!,#REF!</definedName>
    <definedName name="Z_2804E4BB_ED21_11D4_A6F8_00508B654B8B_.wvu.Cols" localSheetId="17" hidden="1">#REF!,#REF!,#REF!</definedName>
    <definedName name="Z_2804E4BB_ED21_11D4_A6F8_00508B654B8B_.wvu.Cols" localSheetId="20" hidden="1">#REF!,#REF!,#REF!</definedName>
    <definedName name="Z_2804E4BB_ED21_11D4_A6F8_00508B654B8B_.wvu.Cols" localSheetId="11" hidden="1">#REF!,#REF!,#REF!</definedName>
    <definedName name="Z_2804E4BB_ED21_11D4_A6F8_00508B654B8B_.wvu.Cols" localSheetId="30" hidden="1">#REF!,#REF!,#REF!</definedName>
    <definedName name="Z_2804E4BB_ED21_11D4_A6F8_00508B654B8B_.wvu.Cols" hidden="1">#REF!,#REF!,#REF!</definedName>
    <definedName name="Z_2804E4BB_ED21_11D4_A6F8_00508B654B8B_.wvu.FilterData" localSheetId="0" hidden="1">#REF!</definedName>
    <definedName name="Z_2804E4BB_ED21_11D4_A6F8_00508B654B8B_.wvu.FilterData" localSheetId="1" hidden="1">#REF!</definedName>
    <definedName name="Z_2804E4BB_ED21_11D4_A6F8_00508B654B8B_.wvu.FilterData" localSheetId="2" hidden="1">#REF!</definedName>
    <definedName name="Z_2804E4BB_ED21_11D4_A6F8_00508B654B8B_.wvu.FilterData" localSheetId="3" hidden="1">#REF!</definedName>
    <definedName name="Z_2804E4BB_ED21_11D4_A6F8_00508B654B8B_.wvu.FilterData" localSheetId="23" hidden="1">#REF!</definedName>
    <definedName name="Z_2804E4BB_ED21_11D4_A6F8_00508B654B8B_.wvu.FilterData" localSheetId="26" hidden="1">#REF!</definedName>
    <definedName name="Z_2804E4BB_ED21_11D4_A6F8_00508B654B8B_.wvu.FilterData" localSheetId="8" hidden="1">#REF!</definedName>
    <definedName name="Z_2804E4BB_ED21_11D4_A6F8_00508B654B8B_.wvu.FilterData" localSheetId="5" hidden="1">#REF!</definedName>
    <definedName name="Z_2804E4BB_ED21_11D4_A6F8_00508B654B8B_.wvu.FilterData" localSheetId="14" hidden="1">#REF!</definedName>
    <definedName name="Z_2804E4BB_ED21_11D4_A6F8_00508B654B8B_.wvu.FilterData" localSheetId="17" hidden="1">#REF!</definedName>
    <definedName name="Z_2804E4BB_ED21_11D4_A6F8_00508B654B8B_.wvu.FilterData" localSheetId="20" hidden="1">#REF!</definedName>
    <definedName name="Z_2804E4BB_ED21_11D4_A6F8_00508B654B8B_.wvu.FilterData" localSheetId="11" hidden="1">#REF!</definedName>
    <definedName name="Z_2804E4BB_ED21_11D4_A6F8_00508B654B8B_.wvu.FilterData" localSheetId="30" hidden="1">#REF!</definedName>
    <definedName name="Z_2804E4BB_ED21_11D4_A6F8_00508B654B8B_.wvu.FilterData" hidden="1">#REF!</definedName>
    <definedName name="Z_2804E4BB_ED21_11D4_A6F8_00508B654B8B_.wvu.PrintArea" localSheetId="0" hidden="1">#REF!</definedName>
    <definedName name="Z_2804E4BB_ED21_11D4_A6F8_00508B654B8B_.wvu.PrintArea" localSheetId="1" hidden="1">#REF!</definedName>
    <definedName name="Z_2804E4BB_ED21_11D4_A6F8_00508B654B8B_.wvu.PrintArea" localSheetId="2" hidden="1">#REF!</definedName>
    <definedName name="Z_2804E4BB_ED21_11D4_A6F8_00508B654B8B_.wvu.PrintArea" localSheetId="3" hidden="1">#REF!</definedName>
    <definedName name="Z_2804E4BB_ED21_11D4_A6F8_00508B654B8B_.wvu.PrintArea" localSheetId="23" hidden="1">#REF!</definedName>
    <definedName name="Z_2804E4BB_ED21_11D4_A6F8_00508B654B8B_.wvu.PrintArea" localSheetId="26" hidden="1">#REF!</definedName>
    <definedName name="Z_2804E4BB_ED21_11D4_A6F8_00508B654B8B_.wvu.PrintArea" localSheetId="8" hidden="1">#REF!</definedName>
    <definedName name="Z_2804E4BB_ED21_11D4_A6F8_00508B654B8B_.wvu.PrintArea" localSheetId="5" hidden="1">#REF!</definedName>
    <definedName name="Z_2804E4BB_ED21_11D4_A6F8_00508B654B8B_.wvu.PrintArea" localSheetId="14" hidden="1">#REF!</definedName>
    <definedName name="Z_2804E4BB_ED21_11D4_A6F8_00508B654B8B_.wvu.PrintArea" localSheetId="17" hidden="1">#REF!</definedName>
    <definedName name="Z_2804E4BB_ED21_11D4_A6F8_00508B654B8B_.wvu.PrintArea" localSheetId="20" hidden="1">#REF!</definedName>
    <definedName name="Z_2804E4BB_ED21_11D4_A6F8_00508B654B8B_.wvu.PrintArea" localSheetId="11" hidden="1">#REF!</definedName>
    <definedName name="Z_2804E4BB_ED21_11D4_A6F8_00508B654B8B_.wvu.PrintArea" localSheetId="30" hidden="1">#REF!</definedName>
    <definedName name="Z_2804E4BB_ED21_11D4_A6F8_00508B654B8B_.wvu.PrintArea" hidden="1">#REF!</definedName>
    <definedName name="Z_2804E4BB_ED21_11D4_A6F8_00508B654B8B_.wvu.Rows" localSheetId="0" hidden="1">#REF!,#REF!</definedName>
    <definedName name="Z_2804E4BB_ED21_11D4_A6F8_00508B654B8B_.wvu.Rows" localSheetId="1" hidden="1">#REF!,#REF!</definedName>
    <definedName name="Z_2804E4BB_ED21_11D4_A6F8_00508B654B8B_.wvu.Rows" localSheetId="2" hidden="1">#REF!,#REF!</definedName>
    <definedName name="Z_2804E4BB_ED21_11D4_A6F8_00508B654B8B_.wvu.Rows" localSheetId="3" hidden="1">#REF!,#REF!</definedName>
    <definedName name="Z_2804E4BB_ED21_11D4_A6F8_00508B654B8B_.wvu.Rows" localSheetId="23" hidden="1">#REF!,#REF!</definedName>
    <definedName name="Z_2804E4BB_ED21_11D4_A6F8_00508B654B8B_.wvu.Rows" localSheetId="26" hidden="1">#REF!,#REF!</definedName>
    <definedName name="Z_2804E4BB_ED21_11D4_A6F8_00508B654B8B_.wvu.Rows" localSheetId="8" hidden="1">#REF!,#REF!</definedName>
    <definedName name="Z_2804E4BB_ED21_11D4_A6F8_00508B654B8B_.wvu.Rows" localSheetId="5" hidden="1">#REF!,#REF!</definedName>
    <definedName name="Z_2804E4BB_ED21_11D4_A6F8_00508B654B8B_.wvu.Rows" localSheetId="14" hidden="1">#REF!,#REF!</definedName>
    <definedName name="Z_2804E4BB_ED21_11D4_A6F8_00508B654B8B_.wvu.Rows" localSheetId="17" hidden="1">#REF!,#REF!</definedName>
    <definedName name="Z_2804E4BB_ED21_11D4_A6F8_00508B654B8B_.wvu.Rows" localSheetId="20" hidden="1">#REF!,#REF!</definedName>
    <definedName name="Z_2804E4BB_ED21_11D4_A6F8_00508B654B8B_.wvu.Rows" localSheetId="11" hidden="1">#REF!,#REF!</definedName>
    <definedName name="Z_2804E4BB_ED21_11D4_A6F8_00508B654B8B_.wvu.Rows" localSheetId="30" hidden="1">#REF!,#REF!</definedName>
    <definedName name="Z_2804E4BB_ED21_11D4_A6F8_00508B654B8B_.wvu.Rows" hidden="1">#REF!,#REF!</definedName>
    <definedName name="Z_30FEE15E_D26F_11D4_A6F7_00508B6A7686_.wvu.FilterData" localSheetId="3" hidden="1">#REF!</definedName>
    <definedName name="Z_30FEE15E_D26F_11D4_A6F7_00508B6A7686_.wvu.FilterData" localSheetId="30" hidden="1">#REF!</definedName>
    <definedName name="Z_30FEE15E_D26F_11D4_A6F7_00508B6A7686_.wvu.FilterData" hidden="1">#REF!</definedName>
    <definedName name="Z_30FEE15E_D26F_11D4_A6F7_00508B6A7686_.wvu.PrintArea" localSheetId="3" hidden="1">#REF!</definedName>
    <definedName name="Z_30FEE15E_D26F_11D4_A6F7_00508B6A7686_.wvu.PrintArea" localSheetId="30" hidden="1">#REF!</definedName>
    <definedName name="Z_30FEE15E_D26F_11D4_A6F7_00508B6A7686_.wvu.PrintArea" hidden="1">#REF!</definedName>
    <definedName name="Z_30FEE15E_D26F_11D4_A6F7_00508B6A7686_.wvu.PrintTitles" localSheetId="3" hidden="1">#REF!</definedName>
    <definedName name="Z_30FEE15E_D26F_11D4_A6F7_00508B6A7686_.wvu.PrintTitles" localSheetId="30" hidden="1">#REF!</definedName>
    <definedName name="Z_30FEE15E_D26F_11D4_A6F7_00508B6A7686_.wvu.PrintTitles" hidden="1">#REF!</definedName>
    <definedName name="Z_30FEE15E_D26F_11D4_A6F7_00508B6A7686_.wvu.Rows" localSheetId="3" hidden="1">#REF!</definedName>
    <definedName name="Z_30FEE15E_D26F_11D4_A6F7_00508B6A7686_.wvu.Rows" localSheetId="30" hidden="1">#REF!</definedName>
    <definedName name="Z_30FEE15E_D26F_11D4_A6F7_00508B6A7686_.wvu.Rows" hidden="1">#REF!</definedName>
    <definedName name="Z_5A868EA0_ED63_11D4_A6F8_009027BEE0E0_.wvu.Cols" localSheetId="0" hidden="1">#REF!,#REF!,#REF!</definedName>
    <definedName name="Z_5A868EA0_ED63_11D4_A6F8_009027BEE0E0_.wvu.Cols" localSheetId="1" hidden="1">#REF!,#REF!,#REF!</definedName>
    <definedName name="Z_5A868EA0_ED63_11D4_A6F8_009027BEE0E0_.wvu.Cols" localSheetId="2" hidden="1">#REF!,#REF!,#REF!</definedName>
    <definedName name="Z_5A868EA0_ED63_11D4_A6F8_009027BEE0E0_.wvu.Cols" localSheetId="3" hidden="1">#REF!,#REF!,#REF!</definedName>
    <definedName name="Z_5A868EA0_ED63_11D4_A6F8_009027BEE0E0_.wvu.Cols" localSheetId="23" hidden="1">#REF!,#REF!,#REF!</definedName>
    <definedName name="Z_5A868EA0_ED63_11D4_A6F8_009027BEE0E0_.wvu.Cols" localSheetId="26" hidden="1">#REF!,#REF!,#REF!</definedName>
    <definedName name="Z_5A868EA0_ED63_11D4_A6F8_009027BEE0E0_.wvu.Cols" localSheetId="8" hidden="1">#REF!,#REF!,#REF!</definedName>
    <definedName name="Z_5A868EA0_ED63_11D4_A6F8_009027BEE0E0_.wvu.Cols" localSheetId="5" hidden="1">#REF!,#REF!,#REF!</definedName>
    <definedName name="Z_5A868EA0_ED63_11D4_A6F8_009027BEE0E0_.wvu.Cols" localSheetId="14" hidden="1">#REF!,#REF!,#REF!</definedName>
    <definedName name="Z_5A868EA0_ED63_11D4_A6F8_009027BEE0E0_.wvu.Cols" localSheetId="17" hidden="1">#REF!,#REF!,#REF!</definedName>
    <definedName name="Z_5A868EA0_ED63_11D4_A6F8_009027BEE0E0_.wvu.Cols" localSheetId="20" hidden="1">#REF!,#REF!,#REF!</definedName>
    <definedName name="Z_5A868EA0_ED63_11D4_A6F8_009027BEE0E0_.wvu.Cols" localSheetId="11" hidden="1">#REF!,#REF!,#REF!</definedName>
    <definedName name="Z_5A868EA0_ED63_11D4_A6F8_009027BEE0E0_.wvu.Cols" localSheetId="30" hidden="1">#REF!,#REF!,#REF!</definedName>
    <definedName name="Z_5A868EA0_ED63_11D4_A6F8_009027BEE0E0_.wvu.Cols" hidden="1">#REF!,#REF!,#REF!</definedName>
    <definedName name="Z_5A868EA0_ED63_11D4_A6F8_009027BEE0E0_.wvu.FilterData" localSheetId="0" hidden="1">#REF!</definedName>
    <definedName name="Z_5A868EA0_ED63_11D4_A6F8_009027BEE0E0_.wvu.FilterData" localSheetId="1" hidden="1">#REF!</definedName>
    <definedName name="Z_5A868EA0_ED63_11D4_A6F8_009027BEE0E0_.wvu.FilterData" localSheetId="2" hidden="1">#REF!</definedName>
    <definedName name="Z_5A868EA0_ED63_11D4_A6F8_009027BEE0E0_.wvu.FilterData" localSheetId="3" hidden="1">#REF!</definedName>
    <definedName name="Z_5A868EA0_ED63_11D4_A6F8_009027BEE0E0_.wvu.FilterData" localSheetId="23" hidden="1">#REF!</definedName>
    <definedName name="Z_5A868EA0_ED63_11D4_A6F8_009027BEE0E0_.wvu.FilterData" localSheetId="26" hidden="1">#REF!</definedName>
    <definedName name="Z_5A868EA0_ED63_11D4_A6F8_009027BEE0E0_.wvu.FilterData" localSheetId="8" hidden="1">#REF!</definedName>
    <definedName name="Z_5A868EA0_ED63_11D4_A6F8_009027BEE0E0_.wvu.FilterData" localSheetId="5" hidden="1">#REF!</definedName>
    <definedName name="Z_5A868EA0_ED63_11D4_A6F8_009027BEE0E0_.wvu.FilterData" localSheetId="14" hidden="1">#REF!</definedName>
    <definedName name="Z_5A868EA0_ED63_11D4_A6F8_009027BEE0E0_.wvu.FilterData" localSheetId="17" hidden="1">#REF!</definedName>
    <definedName name="Z_5A868EA0_ED63_11D4_A6F8_009027BEE0E0_.wvu.FilterData" localSheetId="20" hidden="1">#REF!</definedName>
    <definedName name="Z_5A868EA0_ED63_11D4_A6F8_009027BEE0E0_.wvu.FilterData" localSheetId="11" hidden="1">#REF!</definedName>
    <definedName name="Z_5A868EA0_ED63_11D4_A6F8_009027BEE0E0_.wvu.FilterData" localSheetId="30" hidden="1">#REF!</definedName>
    <definedName name="Z_5A868EA0_ED63_11D4_A6F8_009027BEE0E0_.wvu.FilterData" hidden="1">#REF!</definedName>
    <definedName name="Z_5A868EA0_ED63_11D4_A6F8_009027BEE0E0_.wvu.PrintArea" localSheetId="0" hidden="1">#REF!</definedName>
    <definedName name="Z_5A868EA0_ED63_11D4_A6F8_009027BEE0E0_.wvu.PrintArea" localSheetId="1" hidden="1">#REF!</definedName>
    <definedName name="Z_5A868EA0_ED63_11D4_A6F8_009027BEE0E0_.wvu.PrintArea" localSheetId="2" hidden="1">#REF!</definedName>
    <definedName name="Z_5A868EA0_ED63_11D4_A6F8_009027BEE0E0_.wvu.PrintArea" localSheetId="3" hidden="1">#REF!</definedName>
    <definedName name="Z_5A868EA0_ED63_11D4_A6F8_009027BEE0E0_.wvu.PrintArea" localSheetId="23" hidden="1">#REF!</definedName>
    <definedName name="Z_5A868EA0_ED63_11D4_A6F8_009027BEE0E0_.wvu.PrintArea" localSheetId="26" hidden="1">#REF!</definedName>
    <definedName name="Z_5A868EA0_ED63_11D4_A6F8_009027BEE0E0_.wvu.PrintArea" localSheetId="8" hidden="1">#REF!</definedName>
    <definedName name="Z_5A868EA0_ED63_11D4_A6F8_009027BEE0E0_.wvu.PrintArea" localSheetId="5" hidden="1">#REF!</definedName>
    <definedName name="Z_5A868EA0_ED63_11D4_A6F8_009027BEE0E0_.wvu.PrintArea" localSheetId="14" hidden="1">#REF!</definedName>
    <definedName name="Z_5A868EA0_ED63_11D4_A6F8_009027BEE0E0_.wvu.PrintArea" localSheetId="17" hidden="1">#REF!</definedName>
    <definedName name="Z_5A868EA0_ED63_11D4_A6F8_009027BEE0E0_.wvu.PrintArea" localSheetId="20" hidden="1">#REF!</definedName>
    <definedName name="Z_5A868EA0_ED63_11D4_A6F8_009027BEE0E0_.wvu.PrintArea" localSheetId="11" hidden="1">#REF!</definedName>
    <definedName name="Z_5A868EA0_ED63_11D4_A6F8_009027BEE0E0_.wvu.PrintArea" localSheetId="30" hidden="1">#REF!</definedName>
    <definedName name="Z_5A868EA0_ED63_11D4_A6F8_009027BEE0E0_.wvu.PrintArea" hidden="1">#REF!</definedName>
    <definedName name="Z_5A868EA0_ED63_11D4_A6F8_009027BEE0E0_.wvu.Rows" localSheetId="0" hidden="1">#REF!,#REF!</definedName>
    <definedName name="Z_5A868EA0_ED63_11D4_A6F8_009027BEE0E0_.wvu.Rows" localSheetId="1" hidden="1">#REF!,#REF!</definedName>
    <definedName name="Z_5A868EA0_ED63_11D4_A6F8_009027BEE0E0_.wvu.Rows" localSheetId="2" hidden="1">#REF!,#REF!</definedName>
    <definedName name="Z_5A868EA0_ED63_11D4_A6F8_009027BEE0E0_.wvu.Rows" localSheetId="3" hidden="1">#REF!,#REF!</definedName>
    <definedName name="Z_5A868EA0_ED63_11D4_A6F8_009027BEE0E0_.wvu.Rows" localSheetId="23" hidden="1">#REF!,#REF!</definedName>
    <definedName name="Z_5A868EA0_ED63_11D4_A6F8_009027BEE0E0_.wvu.Rows" localSheetId="26" hidden="1">#REF!,#REF!</definedName>
    <definedName name="Z_5A868EA0_ED63_11D4_A6F8_009027BEE0E0_.wvu.Rows" localSheetId="8" hidden="1">#REF!,#REF!</definedName>
    <definedName name="Z_5A868EA0_ED63_11D4_A6F8_009027BEE0E0_.wvu.Rows" localSheetId="5" hidden="1">#REF!,#REF!</definedName>
    <definedName name="Z_5A868EA0_ED63_11D4_A6F8_009027BEE0E0_.wvu.Rows" localSheetId="14" hidden="1">#REF!,#REF!</definedName>
    <definedName name="Z_5A868EA0_ED63_11D4_A6F8_009027BEE0E0_.wvu.Rows" localSheetId="17" hidden="1">#REF!,#REF!</definedName>
    <definedName name="Z_5A868EA0_ED63_11D4_A6F8_009027BEE0E0_.wvu.Rows" localSheetId="20" hidden="1">#REF!,#REF!</definedName>
    <definedName name="Z_5A868EA0_ED63_11D4_A6F8_009027BEE0E0_.wvu.Rows" localSheetId="11" hidden="1">#REF!,#REF!</definedName>
    <definedName name="Z_5A868EA0_ED63_11D4_A6F8_009027BEE0E0_.wvu.Rows" localSheetId="30" hidden="1">#REF!,#REF!</definedName>
    <definedName name="Z_5A868EA0_ED63_11D4_A6F8_009027BEE0E0_.wvu.Rows" hidden="1">#REF!,#REF!</definedName>
    <definedName name="Z_6E40955B_C2F5_11D5_A6F7_009027BEE7F1_.wvu.Cols" localSheetId="0" hidden="1">#REF!,#REF!,#REF!</definedName>
    <definedName name="Z_6E40955B_C2F5_11D5_A6F7_009027BEE7F1_.wvu.Cols" localSheetId="1" hidden="1">#REF!,#REF!,#REF!</definedName>
    <definedName name="Z_6E40955B_C2F5_11D5_A6F7_009027BEE7F1_.wvu.Cols" localSheetId="2" hidden="1">#REF!,#REF!,#REF!</definedName>
    <definedName name="Z_6E40955B_C2F5_11D5_A6F7_009027BEE7F1_.wvu.Cols" localSheetId="3" hidden="1">#REF!,#REF!,#REF!</definedName>
    <definedName name="Z_6E40955B_C2F5_11D5_A6F7_009027BEE7F1_.wvu.Cols" localSheetId="23" hidden="1">#REF!,#REF!,#REF!</definedName>
    <definedName name="Z_6E40955B_C2F5_11D5_A6F7_009027BEE7F1_.wvu.Cols" localSheetId="26" hidden="1">#REF!,#REF!,#REF!</definedName>
    <definedName name="Z_6E40955B_C2F5_11D5_A6F7_009027BEE7F1_.wvu.Cols" localSheetId="8" hidden="1">#REF!,#REF!,#REF!</definedName>
    <definedName name="Z_6E40955B_C2F5_11D5_A6F7_009027BEE7F1_.wvu.Cols" localSheetId="5" hidden="1">#REF!,#REF!,#REF!</definedName>
    <definedName name="Z_6E40955B_C2F5_11D5_A6F7_009027BEE7F1_.wvu.Cols" localSheetId="14" hidden="1">#REF!,#REF!,#REF!</definedName>
    <definedName name="Z_6E40955B_C2F5_11D5_A6F7_009027BEE7F1_.wvu.Cols" localSheetId="17" hidden="1">#REF!,#REF!,#REF!</definedName>
    <definedName name="Z_6E40955B_C2F5_11D5_A6F7_009027BEE7F1_.wvu.Cols" localSheetId="20" hidden="1">#REF!,#REF!,#REF!</definedName>
    <definedName name="Z_6E40955B_C2F5_11D5_A6F7_009027BEE7F1_.wvu.Cols" localSheetId="11" hidden="1">#REF!,#REF!,#REF!</definedName>
    <definedName name="Z_6E40955B_C2F5_11D5_A6F7_009027BEE7F1_.wvu.Cols" localSheetId="30" hidden="1">#REF!,#REF!,#REF!</definedName>
    <definedName name="Z_6E40955B_C2F5_11D5_A6F7_009027BEE7F1_.wvu.Cols" hidden="1">#REF!,#REF!,#REF!</definedName>
    <definedName name="Z_6E40955B_C2F5_11D5_A6F7_009027BEE7F1_.wvu.FilterData" localSheetId="0" hidden="1">#REF!</definedName>
    <definedName name="Z_6E40955B_C2F5_11D5_A6F7_009027BEE7F1_.wvu.FilterData" localSheetId="1" hidden="1">#REF!</definedName>
    <definedName name="Z_6E40955B_C2F5_11D5_A6F7_009027BEE7F1_.wvu.FilterData" localSheetId="2" hidden="1">#REF!</definedName>
    <definedName name="Z_6E40955B_C2F5_11D5_A6F7_009027BEE7F1_.wvu.FilterData" localSheetId="3" hidden="1">#REF!</definedName>
    <definedName name="Z_6E40955B_C2F5_11D5_A6F7_009027BEE7F1_.wvu.FilterData" localSheetId="23" hidden="1">#REF!</definedName>
    <definedName name="Z_6E40955B_C2F5_11D5_A6F7_009027BEE7F1_.wvu.FilterData" localSheetId="26" hidden="1">#REF!</definedName>
    <definedName name="Z_6E40955B_C2F5_11D5_A6F7_009027BEE7F1_.wvu.FilterData" localSheetId="8" hidden="1">#REF!</definedName>
    <definedName name="Z_6E40955B_C2F5_11D5_A6F7_009027BEE7F1_.wvu.FilterData" localSheetId="5" hidden="1">#REF!</definedName>
    <definedName name="Z_6E40955B_C2F5_11D5_A6F7_009027BEE7F1_.wvu.FilterData" localSheetId="14" hidden="1">#REF!</definedName>
    <definedName name="Z_6E40955B_C2F5_11D5_A6F7_009027BEE7F1_.wvu.FilterData" localSheetId="17" hidden="1">#REF!</definedName>
    <definedName name="Z_6E40955B_C2F5_11D5_A6F7_009027BEE7F1_.wvu.FilterData" localSheetId="20" hidden="1">#REF!</definedName>
    <definedName name="Z_6E40955B_C2F5_11D5_A6F7_009027BEE7F1_.wvu.FilterData" localSheetId="11" hidden="1">#REF!</definedName>
    <definedName name="Z_6E40955B_C2F5_11D5_A6F7_009027BEE7F1_.wvu.FilterData" localSheetId="30" hidden="1">#REF!</definedName>
    <definedName name="Z_6E40955B_C2F5_11D5_A6F7_009027BEE7F1_.wvu.FilterData" hidden="1">#REF!</definedName>
    <definedName name="Z_6E40955B_C2F5_11D5_A6F7_009027BEE7F1_.wvu.PrintArea" localSheetId="0" hidden="1">#REF!</definedName>
    <definedName name="Z_6E40955B_C2F5_11D5_A6F7_009027BEE7F1_.wvu.PrintArea" localSheetId="1" hidden="1">#REF!</definedName>
    <definedName name="Z_6E40955B_C2F5_11D5_A6F7_009027BEE7F1_.wvu.PrintArea" localSheetId="2" hidden="1">#REF!</definedName>
    <definedName name="Z_6E40955B_C2F5_11D5_A6F7_009027BEE7F1_.wvu.PrintArea" localSheetId="3" hidden="1">#REF!</definedName>
    <definedName name="Z_6E40955B_C2F5_11D5_A6F7_009027BEE7F1_.wvu.PrintArea" localSheetId="23" hidden="1">#REF!</definedName>
    <definedName name="Z_6E40955B_C2F5_11D5_A6F7_009027BEE7F1_.wvu.PrintArea" localSheetId="26" hidden="1">#REF!</definedName>
    <definedName name="Z_6E40955B_C2F5_11D5_A6F7_009027BEE7F1_.wvu.PrintArea" localSheetId="8" hidden="1">#REF!</definedName>
    <definedName name="Z_6E40955B_C2F5_11D5_A6F7_009027BEE7F1_.wvu.PrintArea" localSheetId="5" hidden="1">#REF!</definedName>
    <definedName name="Z_6E40955B_C2F5_11D5_A6F7_009027BEE7F1_.wvu.PrintArea" localSheetId="14" hidden="1">#REF!</definedName>
    <definedName name="Z_6E40955B_C2F5_11D5_A6F7_009027BEE7F1_.wvu.PrintArea" localSheetId="17" hidden="1">#REF!</definedName>
    <definedName name="Z_6E40955B_C2F5_11D5_A6F7_009027BEE7F1_.wvu.PrintArea" localSheetId="20" hidden="1">#REF!</definedName>
    <definedName name="Z_6E40955B_C2F5_11D5_A6F7_009027BEE7F1_.wvu.PrintArea" localSheetId="11" hidden="1">#REF!</definedName>
    <definedName name="Z_6E40955B_C2F5_11D5_A6F7_009027BEE7F1_.wvu.PrintArea" localSheetId="30" hidden="1">#REF!</definedName>
    <definedName name="Z_6E40955B_C2F5_11D5_A6F7_009027BEE7F1_.wvu.PrintArea" hidden="1">#REF!</definedName>
    <definedName name="Z_6E40955B_C2F5_11D5_A6F7_009027BEE7F1_.wvu.PrintTitles" localSheetId="0" hidden="1">#REF!</definedName>
    <definedName name="Z_6E40955B_C2F5_11D5_A6F7_009027BEE7F1_.wvu.PrintTitles" localSheetId="1" hidden="1">#REF!</definedName>
    <definedName name="Z_6E40955B_C2F5_11D5_A6F7_009027BEE7F1_.wvu.PrintTitles" localSheetId="2" hidden="1">#REF!</definedName>
    <definedName name="Z_6E40955B_C2F5_11D5_A6F7_009027BEE7F1_.wvu.PrintTitles" localSheetId="3" hidden="1">#REF!</definedName>
    <definedName name="Z_6E40955B_C2F5_11D5_A6F7_009027BEE7F1_.wvu.PrintTitles" localSheetId="23" hidden="1">#REF!</definedName>
    <definedName name="Z_6E40955B_C2F5_11D5_A6F7_009027BEE7F1_.wvu.PrintTitles" localSheetId="26" hidden="1">#REF!</definedName>
    <definedName name="Z_6E40955B_C2F5_11D5_A6F7_009027BEE7F1_.wvu.PrintTitles" localSheetId="8" hidden="1">#REF!</definedName>
    <definedName name="Z_6E40955B_C2F5_11D5_A6F7_009027BEE7F1_.wvu.PrintTitles" localSheetId="5" hidden="1">#REF!</definedName>
    <definedName name="Z_6E40955B_C2F5_11D5_A6F7_009027BEE7F1_.wvu.PrintTitles" localSheetId="14" hidden="1">#REF!</definedName>
    <definedName name="Z_6E40955B_C2F5_11D5_A6F7_009027BEE7F1_.wvu.PrintTitles" localSheetId="17" hidden="1">#REF!</definedName>
    <definedName name="Z_6E40955B_C2F5_11D5_A6F7_009027BEE7F1_.wvu.PrintTitles" localSheetId="20" hidden="1">#REF!</definedName>
    <definedName name="Z_6E40955B_C2F5_11D5_A6F7_009027BEE7F1_.wvu.PrintTitles" localSheetId="11" hidden="1">#REF!</definedName>
    <definedName name="Z_6E40955B_C2F5_11D5_A6F7_009027BEE7F1_.wvu.PrintTitles" localSheetId="30" hidden="1">#REF!</definedName>
    <definedName name="Z_6E40955B_C2F5_11D5_A6F7_009027BEE7F1_.wvu.PrintTitles" hidden="1">#REF!</definedName>
    <definedName name="Z_6E40955B_C2F5_11D5_A6F7_009027BEE7F1_.wvu.Rows" localSheetId="0" hidden="1">#REF!,#REF!</definedName>
    <definedName name="Z_6E40955B_C2F5_11D5_A6F7_009027BEE7F1_.wvu.Rows" localSheetId="1" hidden="1">#REF!,#REF!</definedName>
    <definedName name="Z_6E40955B_C2F5_11D5_A6F7_009027BEE7F1_.wvu.Rows" localSheetId="2" hidden="1">#REF!,#REF!</definedName>
    <definedName name="Z_6E40955B_C2F5_11D5_A6F7_009027BEE7F1_.wvu.Rows" localSheetId="3" hidden="1">#REF!,#REF!</definedName>
    <definedName name="Z_6E40955B_C2F5_11D5_A6F7_009027BEE7F1_.wvu.Rows" localSheetId="23" hidden="1">#REF!,#REF!</definedName>
    <definedName name="Z_6E40955B_C2F5_11D5_A6F7_009027BEE7F1_.wvu.Rows" localSheetId="26" hidden="1">#REF!,#REF!</definedName>
    <definedName name="Z_6E40955B_C2F5_11D5_A6F7_009027BEE7F1_.wvu.Rows" localSheetId="8" hidden="1">#REF!,#REF!</definedName>
    <definedName name="Z_6E40955B_C2F5_11D5_A6F7_009027BEE7F1_.wvu.Rows" localSheetId="5" hidden="1">#REF!,#REF!</definedName>
    <definedName name="Z_6E40955B_C2F5_11D5_A6F7_009027BEE7F1_.wvu.Rows" localSheetId="14" hidden="1">#REF!,#REF!</definedName>
    <definedName name="Z_6E40955B_C2F5_11D5_A6F7_009027BEE7F1_.wvu.Rows" localSheetId="17" hidden="1">#REF!,#REF!</definedName>
    <definedName name="Z_6E40955B_C2F5_11D5_A6F7_009027BEE7F1_.wvu.Rows" localSheetId="20" hidden="1">#REF!,#REF!</definedName>
    <definedName name="Z_6E40955B_C2F5_11D5_A6F7_009027BEE7F1_.wvu.Rows" localSheetId="11" hidden="1">#REF!,#REF!</definedName>
    <definedName name="Z_6E40955B_C2F5_11D5_A6F7_009027BEE7F1_.wvu.Rows" localSheetId="30" hidden="1">#REF!,#REF!</definedName>
    <definedName name="Z_6E40955B_C2F5_11D5_A6F7_009027BEE7F1_.wvu.Rows" hidden="1">#REF!,#REF!</definedName>
    <definedName name="Z_76A1FCE3_7480_11D3_A213_00A0244F6D87_.wvu.PrintTitles" localSheetId="3" hidden="1">#REF!</definedName>
    <definedName name="Z_76A1FCE3_7480_11D3_A213_00A0244F6D87_.wvu.PrintTitles" localSheetId="30" hidden="1">#REF!</definedName>
    <definedName name="Z_76A1FCE3_7480_11D3_A213_00A0244F6D87_.wvu.PrintTitles" hidden="1">#REF!</definedName>
    <definedName name="Z_8736EE71_74BD_11D3_B29E_00A02425C4D3_.wvu.PrintTitles" localSheetId="3" hidden="1">#REF!</definedName>
    <definedName name="Z_8736EE71_74BD_11D3_B29E_00A02425C4D3_.wvu.PrintTitles" localSheetId="30" hidden="1">#REF!</definedName>
    <definedName name="Z_8736EE71_74BD_11D3_B29E_00A02425C4D3_.wvu.PrintTitles" hidden="1">#REF!</definedName>
    <definedName name="Z_901DD601_3312_11D5_8F89_00010215A1CA_.wvu.Rows" localSheetId="0" hidden="1">#REF!,#REF!</definedName>
    <definedName name="Z_901DD601_3312_11D5_8F89_00010215A1CA_.wvu.Rows" localSheetId="1" hidden="1">#REF!,#REF!</definedName>
    <definedName name="Z_901DD601_3312_11D5_8F89_00010215A1CA_.wvu.Rows" localSheetId="2" hidden="1">#REF!,#REF!</definedName>
    <definedName name="Z_901DD601_3312_11D5_8F89_00010215A1CA_.wvu.Rows" localSheetId="3" hidden="1">#REF!,#REF!</definedName>
    <definedName name="Z_901DD601_3312_11D5_8F89_00010215A1CA_.wvu.Rows" localSheetId="23" hidden="1">#REF!,#REF!</definedName>
    <definedName name="Z_901DD601_3312_11D5_8F89_00010215A1CA_.wvu.Rows" localSheetId="26" hidden="1">#REF!,#REF!</definedName>
    <definedName name="Z_901DD601_3312_11D5_8F89_00010215A1CA_.wvu.Rows" localSheetId="8" hidden="1">#REF!,#REF!</definedName>
    <definedName name="Z_901DD601_3312_11D5_8F89_00010215A1CA_.wvu.Rows" localSheetId="5" hidden="1">#REF!,#REF!</definedName>
    <definedName name="Z_901DD601_3312_11D5_8F89_00010215A1CA_.wvu.Rows" localSheetId="14" hidden="1">#REF!,#REF!</definedName>
    <definedName name="Z_901DD601_3312_11D5_8F89_00010215A1CA_.wvu.Rows" localSheetId="17" hidden="1">#REF!,#REF!</definedName>
    <definedName name="Z_901DD601_3312_11D5_8F89_00010215A1CA_.wvu.Rows" localSheetId="20" hidden="1">#REF!,#REF!</definedName>
    <definedName name="Z_901DD601_3312_11D5_8F89_00010215A1CA_.wvu.Rows" localSheetId="11" hidden="1">#REF!,#REF!</definedName>
    <definedName name="Z_901DD601_3312_11D5_8F89_00010215A1CA_.wvu.Rows" localSheetId="30" hidden="1">#REF!,#REF!</definedName>
    <definedName name="Z_901DD601_3312_11D5_8F89_00010215A1CA_.wvu.Rows" hidden="1">#REF!,#REF!</definedName>
    <definedName name="Z_A158D6E1_ED44_11D4_A6F7_00508B654028_.wvu.Cols" localSheetId="0" hidden="1">#REF!,#REF!,#REF!</definedName>
    <definedName name="Z_A158D6E1_ED44_11D4_A6F7_00508B654028_.wvu.Cols" localSheetId="1" hidden="1">#REF!,#REF!,#REF!</definedName>
    <definedName name="Z_A158D6E1_ED44_11D4_A6F7_00508B654028_.wvu.Cols" localSheetId="2" hidden="1">#REF!,#REF!,#REF!</definedName>
    <definedName name="Z_A158D6E1_ED44_11D4_A6F7_00508B654028_.wvu.Cols" localSheetId="3" hidden="1">#REF!,#REF!,#REF!</definedName>
    <definedName name="Z_A158D6E1_ED44_11D4_A6F7_00508B654028_.wvu.Cols" localSheetId="23" hidden="1">#REF!,#REF!,#REF!</definedName>
    <definedName name="Z_A158D6E1_ED44_11D4_A6F7_00508B654028_.wvu.Cols" localSheetId="26" hidden="1">#REF!,#REF!,#REF!</definedName>
    <definedName name="Z_A158D6E1_ED44_11D4_A6F7_00508B654028_.wvu.Cols" localSheetId="8" hidden="1">#REF!,#REF!,#REF!</definedName>
    <definedName name="Z_A158D6E1_ED44_11D4_A6F7_00508B654028_.wvu.Cols" localSheetId="5" hidden="1">#REF!,#REF!,#REF!</definedName>
    <definedName name="Z_A158D6E1_ED44_11D4_A6F7_00508B654028_.wvu.Cols" localSheetId="14" hidden="1">#REF!,#REF!,#REF!</definedName>
    <definedName name="Z_A158D6E1_ED44_11D4_A6F7_00508B654028_.wvu.Cols" localSheetId="17" hidden="1">#REF!,#REF!,#REF!</definedName>
    <definedName name="Z_A158D6E1_ED44_11D4_A6F7_00508B654028_.wvu.Cols" localSheetId="20" hidden="1">#REF!,#REF!,#REF!</definedName>
    <definedName name="Z_A158D6E1_ED44_11D4_A6F7_00508B654028_.wvu.Cols" localSheetId="11" hidden="1">#REF!,#REF!,#REF!</definedName>
    <definedName name="Z_A158D6E1_ED44_11D4_A6F7_00508B654028_.wvu.Cols" localSheetId="30" hidden="1">#REF!,#REF!,#REF!</definedName>
    <definedName name="Z_A158D6E1_ED44_11D4_A6F7_00508B654028_.wvu.Cols" hidden="1">#REF!,#REF!,#REF!</definedName>
    <definedName name="Z_A158D6E1_ED44_11D4_A6F7_00508B654028_.wvu.FilterData" localSheetId="0" hidden="1">#REF!</definedName>
    <definedName name="Z_A158D6E1_ED44_11D4_A6F7_00508B654028_.wvu.FilterData" localSheetId="1" hidden="1">#REF!</definedName>
    <definedName name="Z_A158D6E1_ED44_11D4_A6F7_00508B654028_.wvu.FilterData" localSheetId="2" hidden="1">#REF!</definedName>
    <definedName name="Z_A158D6E1_ED44_11D4_A6F7_00508B654028_.wvu.FilterData" localSheetId="3" hidden="1">#REF!</definedName>
    <definedName name="Z_A158D6E1_ED44_11D4_A6F7_00508B654028_.wvu.FilterData" localSheetId="23" hidden="1">#REF!</definedName>
    <definedName name="Z_A158D6E1_ED44_11D4_A6F7_00508B654028_.wvu.FilterData" localSheetId="26" hidden="1">#REF!</definedName>
    <definedName name="Z_A158D6E1_ED44_11D4_A6F7_00508B654028_.wvu.FilterData" localSheetId="8" hidden="1">#REF!</definedName>
    <definedName name="Z_A158D6E1_ED44_11D4_A6F7_00508B654028_.wvu.FilterData" localSheetId="5" hidden="1">#REF!</definedName>
    <definedName name="Z_A158D6E1_ED44_11D4_A6F7_00508B654028_.wvu.FilterData" localSheetId="14" hidden="1">#REF!</definedName>
    <definedName name="Z_A158D6E1_ED44_11D4_A6F7_00508B654028_.wvu.FilterData" localSheetId="17" hidden="1">#REF!</definedName>
    <definedName name="Z_A158D6E1_ED44_11D4_A6F7_00508B654028_.wvu.FilterData" localSheetId="20" hidden="1">#REF!</definedName>
    <definedName name="Z_A158D6E1_ED44_11D4_A6F7_00508B654028_.wvu.FilterData" localSheetId="11" hidden="1">#REF!</definedName>
    <definedName name="Z_A158D6E1_ED44_11D4_A6F7_00508B654028_.wvu.FilterData" localSheetId="30" hidden="1">#REF!</definedName>
    <definedName name="Z_A158D6E1_ED44_11D4_A6F7_00508B654028_.wvu.FilterData" hidden="1">#REF!</definedName>
    <definedName name="Z_A158D6E1_ED44_11D4_A6F7_00508B654028_.wvu.PrintArea" localSheetId="0" hidden="1">#REF!</definedName>
    <definedName name="Z_A158D6E1_ED44_11D4_A6F7_00508B654028_.wvu.PrintArea" localSheetId="1" hidden="1">#REF!</definedName>
    <definedName name="Z_A158D6E1_ED44_11D4_A6F7_00508B654028_.wvu.PrintArea" localSheetId="2" hidden="1">#REF!</definedName>
    <definedName name="Z_A158D6E1_ED44_11D4_A6F7_00508B654028_.wvu.PrintArea" localSheetId="3" hidden="1">#REF!</definedName>
    <definedName name="Z_A158D6E1_ED44_11D4_A6F7_00508B654028_.wvu.PrintArea" localSheetId="23" hidden="1">#REF!</definedName>
    <definedName name="Z_A158D6E1_ED44_11D4_A6F7_00508B654028_.wvu.PrintArea" localSheetId="26" hidden="1">#REF!</definedName>
    <definedName name="Z_A158D6E1_ED44_11D4_A6F7_00508B654028_.wvu.PrintArea" localSheetId="8" hidden="1">#REF!</definedName>
    <definedName name="Z_A158D6E1_ED44_11D4_A6F7_00508B654028_.wvu.PrintArea" localSheetId="5" hidden="1">#REF!</definedName>
    <definedName name="Z_A158D6E1_ED44_11D4_A6F7_00508B654028_.wvu.PrintArea" localSheetId="14" hidden="1">#REF!</definedName>
    <definedName name="Z_A158D6E1_ED44_11D4_A6F7_00508B654028_.wvu.PrintArea" localSheetId="17" hidden="1">#REF!</definedName>
    <definedName name="Z_A158D6E1_ED44_11D4_A6F7_00508B654028_.wvu.PrintArea" localSheetId="20" hidden="1">#REF!</definedName>
    <definedName name="Z_A158D6E1_ED44_11D4_A6F7_00508B654028_.wvu.PrintArea" localSheetId="11" hidden="1">#REF!</definedName>
    <definedName name="Z_A158D6E1_ED44_11D4_A6F7_00508B654028_.wvu.PrintArea" localSheetId="30" hidden="1">#REF!</definedName>
    <definedName name="Z_A158D6E1_ED44_11D4_A6F7_00508B654028_.wvu.PrintArea" hidden="1">#REF!</definedName>
    <definedName name="Z_A158D6E1_ED44_11D4_A6F7_00508B654028_.wvu.Rows" localSheetId="0" hidden="1">#REF!,#REF!</definedName>
    <definedName name="Z_A158D6E1_ED44_11D4_A6F7_00508B654028_.wvu.Rows" localSheetId="1" hidden="1">#REF!,#REF!</definedName>
    <definedName name="Z_A158D6E1_ED44_11D4_A6F7_00508B654028_.wvu.Rows" localSheetId="2" hidden="1">#REF!,#REF!</definedName>
    <definedName name="Z_A158D6E1_ED44_11D4_A6F7_00508B654028_.wvu.Rows" localSheetId="3" hidden="1">#REF!,#REF!</definedName>
    <definedName name="Z_A158D6E1_ED44_11D4_A6F7_00508B654028_.wvu.Rows" localSheetId="23" hidden="1">#REF!,#REF!</definedName>
    <definedName name="Z_A158D6E1_ED44_11D4_A6F7_00508B654028_.wvu.Rows" localSheetId="26" hidden="1">#REF!,#REF!</definedName>
    <definedName name="Z_A158D6E1_ED44_11D4_A6F7_00508B654028_.wvu.Rows" localSheetId="8" hidden="1">#REF!,#REF!</definedName>
    <definedName name="Z_A158D6E1_ED44_11D4_A6F7_00508B654028_.wvu.Rows" localSheetId="5" hidden="1">#REF!,#REF!</definedName>
    <definedName name="Z_A158D6E1_ED44_11D4_A6F7_00508B654028_.wvu.Rows" localSheetId="14" hidden="1">#REF!,#REF!</definedName>
    <definedName name="Z_A158D6E1_ED44_11D4_A6F7_00508B654028_.wvu.Rows" localSheetId="17" hidden="1">#REF!,#REF!</definedName>
    <definedName name="Z_A158D6E1_ED44_11D4_A6F7_00508B654028_.wvu.Rows" localSheetId="20" hidden="1">#REF!,#REF!</definedName>
    <definedName name="Z_A158D6E1_ED44_11D4_A6F7_00508B654028_.wvu.Rows" localSheetId="11" hidden="1">#REF!,#REF!</definedName>
    <definedName name="Z_A158D6E1_ED44_11D4_A6F7_00508B654028_.wvu.Rows" localSheetId="30" hidden="1">#REF!,#REF!</definedName>
    <definedName name="Z_A158D6E1_ED44_11D4_A6F7_00508B654028_.wvu.Rows" hidden="1">#REF!,#REF!</definedName>
    <definedName name="Z_AB45FFAE_19AD_47F2_A68A_497CFA02F912_.wvu.Rows" localSheetId="3" hidden="1">#REF!</definedName>
    <definedName name="Z_AB45FFAE_19AD_47F2_A68A_497CFA02F912_.wvu.Rows" localSheetId="30" hidden="1">#REF!</definedName>
    <definedName name="Z_AB45FFAE_19AD_47F2_A68A_497CFA02F912_.wvu.Rows" hidden="1">#REF!</definedName>
    <definedName name="Z_ADA92181_C3E4_11D5_A6F7_00508B6A7686_.wvu.Cols" localSheetId="0" hidden="1">#REF!,#REF!,#REF!</definedName>
    <definedName name="Z_ADA92181_C3E4_11D5_A6F7_00508B6A7686_.wvu.Cols" localSheetId="1" hidden="1">#REF!,#REF!,#REF!</definedName>
    <definedName name="Z_ADA92181_C3E4_11D5_A6F7_00508B6A7686_.wvu.Cols" localSheetId="2" hidden="1">#REF!,#REF!,#REF!</definedName>
    <definedName name="Z_ADA92181_C3E4_11D5_A6F7_00508B6A7686_.wvu.Cols" localSheetId="3" hidden="1">#REF!,#REF!,#REF!</definedName>
    <definedName name="Z_ADA92181_C3E4_11D5_A6F7_00508B6A7686_.wvu.Cols" localSheetId="23" hidden="1">#REF!,#REF!,#REF!</definedName>
    <definedName name="Z_ADA92181_C3E4_11D5_A6F7_00508B6A7686_.wvu.Cols" localSheetId="26" hidden="1">#REF!,#REF!,#REF!</definedName>
    <definedName name="Z_ADA92181_C3E4_11D5_A6F7_00508B6A7686_.wvu.Cols" localSheetId="8" hidden="1">#REF!,#REF!,#REF!</definedName>
    <definedName name="Z_ADA92181_C3E4_11D5_A6F7_00508B6A7686_.wvu.Cols" localSheetId="5" hidden="1">#REF!,#REF!,#REF!</definedName>
    <definedName name="Z_ADA92181_C3E4_11D5_A6F7_00508B6A7686_.wvu.Cols" localSheetId="14" hidden="1">#REF!,#REF!,#REF!</definedName>
    <definedName name="Z_ADA92181_C3E4_11D5_A6F7_00508B6A7686_.wvu.Cols" localSheetId="17" hidden="1">#REF!,#REF!,#REF!</definedName>
    <definedName name="Z_ADA92181_C3E4_11D5_A6F7_00508B6A7686_.wvu.Cols" localSheetId="20" hidden="1">#REF!,#REF!,#REF!</definedName>
    <definedName name="Z_ADA92181_C3E4_11D5_A6F7_00508B6A7686_.wvu.Cols" localSheetId="11" hidden="1">#REF!,#REF!,#REF!</definedName>
    <definedName name="Z_ADA92181_C3E4_11D5_A6F7_00508B6A7686_.wvu.Cols" localSheetId="30" hidden="1">#REF!,#REF!,#REF!</definedName>
    <definedName name="Z_ADA92181_C3E4_11D5_A6F7_00508B6A7686_.wvu.Cols" hidden="1">#REF!,#REF!,#REF!</definedName>
    <definedName name="Z_ADA92181_C3E4_11D5_A6F7_00508B6A7686_.wvu.FilterData" localSheetId="0" hidden="1">#REF!</definedName>
    <definedName name="Z_ADA92181_C3E4_11D5_A6F7_00508B6A7686_.wvu.FilterData" localSheetId="1" hidden="1">#REF!</definedName>
    <definedName name="Z_ADA92181_C3E4_11D5_A6F7_00508B6A7686_.wvu.FilterData" localSheetId="2" hidden="1">#REF!</definedName>
    <definedName name="Z_ADA92181_C3E4_11D5_A6F7_00508B6A7686_.wvu.FilterData" localSheetId="3" hidden="1">#REF!</definedName>
    <definedName name="Z_ADA92181_C3E4_11D5_A6F7_00508B6A7686_.wvu.FilterData" localSheetId="23" hidden="1">#REF!</definedName>
    <definedName name="Z_ADA92181_C3E4_11D5_A6F7_00508B6A7686_.wvu.FilterData" localSheetId="26" hidden="1">#REF!</definedName>
    <definedName name="Z_ADA92181_C3E4_11D5_A6F7_00508B6A7686_.wvu.FilterData" localSheetId="8" hidden="1">#REF!</definedName>
    <definedName name="Z_ADA92181_C3E4_11D5_A6F7_00508B6A7686_.wvu.FilterData" localSheetId="5" hidden="1">#REF!</definedName>
    <definedName name="Z_ADA92181_C3E4_11D5_A6F7_00508B6A7686_.wvu.FilterData" localSheetId="14" hidden="1">#REF!</definedName>
    <definedName name="Z_ADA92181_C3E4_11D5_A6F7_00508B6A7686_.wvu.FilterData" localSheetId="17" hidden="1">#REF!</definedName>
    <definedName name="Z_ADA92181_C3E4_11D5_A6F7_00508B6A7686_.wvu.FilterData" localSheetId="20" hidden="1">#REF!</definedName>
    <definedName name="Z_ADA92181_C3E4_11D5_A6F7_00508B6A7686_.wvu.FilterData" localSheetId="11" hidden="1">#REF!</definedName>
    <definedName name="Z_ADA92181_C3E4_11D5_A6F7_00508B6A7686_.wvu.FilterData" localSheetId="30" hidden="1">#REF!</definedName>
    <definedName name="Z_ADA92181_C3E4_11D5_A6F7_00508B6A7686_.wvu.FilterData" hidden="1">#REF!</definedName>
    <definedName name="Z_ADA92181_C3E4_11D5_A6F7_00508B6A7686_.wvu.PrintArea" localSheetId="0" hidden="1">#REF!</definedName>
    <definedName name="Z_ADA92181_C3E4_11D5_A6F7_00508B6A7686_.wvu.PrintArea" localSheetId="1" hidden="1">#REF!</definedName>
    <definedName name="Z_ADA92181_C3E4_11D5_A6F7_00508B6A7686_.wvu.PrintArea" localSheetId="2" hidden="1">#REF!</definedName>
    <definedName name="Z_ADA92181_C3E4_11D5_A6F7_00508B6A7686_.wvu.PrintArea" localSheetId="3" hidden="1">#REF!</definedName>
    <definedName name="Z_ADA92181_C3E4_11D5_A6F7_00508B6A7686_.wvu.PrintArea" localSheetId="23" hidden="1">#REF!</definedName>
    <definedName name="Z_ADA92181_C3E4_11D5_A6F7_00508B6A7686_.wvu.PrintArea" localSheetId="26" hidden="1">#REF!</definedName>
    <definedName name="Z_ADA92181_C3E4_11D5_A6F7_00508B6A7686_.wvu.PrintArea" localSheetId="8" hidden="1">#REF!</definedName>
    <definedName name="Z_ADA92181_C3E4_11D5_A6F7_00508B6A7686_.wvu.PrintArea" localSheetId="5" hidden="1">#REF!</definedName>
    <definedName name="Z_ADA92181_C3E4_11D5_A6F7_00508B6A7686_.wvu.PrintArea" localSheetId="14" hidden="1">#REF!</definedName>
    <definedName name="Z_ADA92181_C3E4_11D5_A6F7_00508B6A7686_.wvu.PrintArea" localSheetId="17" hidden="1">#REF!</definedName>
    <definedName name="Z_ADA92181_C3E4_11D5_A6F7_00508B6A7686_.wvu.PrintArea" localSheetId="20" hidden="1">#REF!</definedName>
    <definedName name="Z_ADA92181_C3E4_11D5_A6F7_00508B6A7686_.wvu.PrintArea" localSheetId="11" hidden="1">#REF!</definedName>
    <definedName name="Z_ADA92181_C3E4_11D5_A6F7_00508B6A7686_.wvu.PrintArea" localSheetId="30" hidden="1">#REF!</definedName>
    <definedName name="Z_ADA92181_C3E4_11D5_A6F7_00508B6A7686_.wvu.PrintArea" hidden="1">#REF!</definedName>
    <definedName name="Z_ADA92181_C3E4_11D5_A6F7_00508B6A7686_.wvu.PrintTitles" localSheetId="0" hidden="1">#REF!</definedName>
    <definedName name="Z_ADA92181_C3E4_11D5_A6F7_00508B6A7686_.wvu.PrintTitles" localSheetId="1" hidden="1">#REF!</definedName>
    <definedName name="Z_ADA92181_C3E4_11D5_A6F7_00508B6A7686_.wvu.PrintTitles" localSheetId="2" hidden="1">#REF!</definedName>
    <definedName name="Z_ADA92181_C3E4_11D5_A6F7_00508B6A7686_.wvu.PrintTitles" localSheetId="3" hidden="1">#REF!</definedName>
    <definedName name="Z_ADA92181_C3E4_11D5_A6F7_00508B6A7686_.wvu.PrintTitles" localSheetId="23" hidden="1">#REF!</definedName>
    <definedName name="Z_ADA92181_C3E4_11D5_A6F7_00508B6A7686_.wvu.PrintTitles" localSheetId="26" hidden="1">#REF!</definedName>
    <definedName name="Z_ADA92181_C3E4_11D5_A6F7_00508B6A7686_.wvu.PrintTitles" localSheetId="8" hidden="1">#REF!</definedName>
    <definedName name="Z_ADA92181_C3E4_11D5_A6F7_00508B6A7686_.wvu.PrintTitles" localSheetId="5" hidden="1">#REF!</definedName>
    <definedName name="Z_ADA92181_C3E4_11D5_A6F7_00508B6A7686_.wvu.PrintTitles" localSheetId="14" hidden="1">#REF!</definedName>
    <definedName name="Z_ADA92181_C3E4_11D5_A6F7_00508B6A7686_.wvu.PrintTitles" localSheetId="17" hidden="1">#REF!</definedName>
    <definedName name="Z_ADA92181_C3E4_11D5_A6F7_00508B6A7686_.wvu.PrintTitles" localSheetId="20" hidden="1">#REF!</definedName>
    <definedName name="Z_ADA92181_C3E4_11D5_A6F7_00508B6A7686_.wvu.PrintTitles" localSheetId="11" hidden="1">#REF!</definedName>
    <definedName name="Z_ADA92181_C3E4_11D5_A6F7_00508B6A7686_.wvu.PrintTitles" localSheetId="30" hidden="1">#REF!</definedName>
    <definedName name="Z_ADA92181_C3E4_11D5_A6F7_00508B6A7686_.wvu.PrintTitles" hidden="1">#REF!</definedName>
    <definedName name="Z_ADA92181_C3E4_11D5_A6F7_00508B6A7686_.wvu.Rows" localSheetId="0" hidden="1">#REF!,#REF!</definedName>
    <definedName name="Z_ADA92181_C3E4_11D5_A6F7_00508B6A7686_.wvu.Rows" localSheetId="1" hidden="1">#REF!,#REF!</definedName>
    <definedName name="Z_ADA92181_C3E4_11D5_A6F7_00508B6A7686_.wvu.Rows" localSheetId="2" hidden="1">#REF!,#REF!</definedName>
    <definedName name="Z_ADA92181_C3E4_11D5_A6F7_00508B6A7686_.wvu.Rows" localSheetId="3" hidden="1">#REF!,#REF!</definedName>
    <definedName name="Z_ADA92181_C3E4_11D5_A6F7_00508B6A7686_.wvu.Rows" localSheetId="23" hidden="1">#REF!,#REF!</definedName>
    <definedName name="Z_ADA92181_C3E4_11D5_A6F7_00508B6A7686_.wvu.Rows" localSheetId="26" hidden="1">#REF!,#REF!</definedName>
    <definedName name="Z_ADA92181_C3E4_11D5_A6F7_00508B6A7686_.wvu.Rows" localSheetId="8" hidden="1">#REF!,#REF!</definedName>
    <definedName name="Z_ADA92181_C3E4_11D5_A6F7_00508B6A7686_.wvu.Rows" localSheetId="5" hidden="1">#REF!,#REF!</definedName>
    <definedName name="Z_ADA92181_C3E4_11D5_A6F7_00508B6A7686_.wvu.Rows" localSheetId="14" hidden="1">#REF!,#REF!</definedName>
    <definedName name="Z_ADA92181_C3E4_11D5_A6F7_00508B6A7686_.wvu.Rows" localSheetId="17" hidden="1">#REF!,#REF!</definedName>
    <definedName name="Z_ADA92181_C3E4_11D5_A6F7_00508B6A7686_.wvu.Rows" localSheetId="20" hidden="1">#REF!,#REF!</definedName>
    <definedName name="Z_ADA92181_C3E4_11D5_A6F7_00508B6A7686_.wvu.Rows" localSheetId="11" hidden="1">#REF!,#REF!</definedName>
    <definedName name="Z_ADA92181_C3E4_11D5_A6F7_00508B6A7686_.wvu.Rows" localSheetId="30" hidden="1">#REF!,#REF!</definedName>
    <definedName name="Z_ADA92181_C3E4_11D5_A6F7_00508B6A7686_.wvu.Rows" hidden="1">#REF!,#REF!</definedName>
    <definedName name="Z_C9194940_7599_11D3_AB38_006097B36CB2_.wvu.PrintTitles" localSheetId="3" hidden="1">#REF!</definedName>
    <definedName name="Z_C9194940_7599_11D3_AB38_006097B36CB2_.wvu.PrintTitles" localSheetId="30" hidden="1">#REF!</definedName>
    <definedName name="Z_C9194940_7599_11D3_AB38_006097B36CB2_.wvu.PrintTitles" hidden="1">#REF!</definedName>
    <definedName name="Z_D4FBBAF2_ED2F_11D4_A6F7_00508B6540C5_.wvu.FilterData" localSheetId="0" hidden="1">#REF!</definedName>
    <definedName name="Z_D4FBBAF2_ED2F_11D4_A6F7_00508B6540C5_.wvu.FilterData" localSheetId="1" hidden="1">#REF!</definedName>
    <definedName name="Z_D4FBBAF2_ED2F_11D4_A6F7_00508B6540C5_.wvu.FilterData" localSheetId="2" hidden="1">#REF!</definedName>
    <definedName name="Z_D4FBBAF2_ED2F_11D4_A6F7_00508B6540C5_.wvu.FilterData" localSheetId="3" hidden="1">#REF!</definedName>
    <definedName name="Z_D4FBBAF2_ED2F_11D4_A6F7_00508B6540C5_.wvu.FilterData" localSheetId="23" hidden="1">#REF!</definedName>
    <definedName name="Z_D4FBBAF2_ED2F_11D4_A6F7_00508B6540C5_.wvu.FilterData" localSheetId="26" hidden="1">#REF!</definedName>
    <definedName name="Z_D4FBBAF2_ED2F_11D4_A6F7_00508B6540C5_.wvu.FilterData" localSheetId="8" hidden="1">#REF!</definedName>
    <definedName name="Z_D4FBBAF2_ED2F_11D4_A6F7_00508B6540C5_.wvu.FilterData" localSheetId="5" hidden="1">#REF!</definedName>
    <definedName name="Z_D4FBBAF2_ED2F_11D4_A6F7_00508B6540C5_.wvu.FilterData" localSheetId="14" hidden="1">#REF!</definedName>
    <definedName name="Z_D4FBBAF2_ED2F_11D4_A6F7_00508B6540C5_.wvu.FilterData" localSheetId="17" hidden="1">#REF!</definedName>
    <definedName name="Z_D4FBBAF2_ED2F_11D4_A6F7_00508B6540C5_.wvu.FilterData" localSheetId="20" hidden="1">#REF!</definedName>
    <definedName name="Z_D4FBBAF2_ED2F_11D4_A6F7_00508B6540C5_.wvu.FilterData" localSheetId="11" hidden="1">#REF!</definedName>
    <definedName name="Z_D4FBBAF2_ED2F_11D4_A6F7_00508B6540C5_.wvu.FilterData" localSheetId="30" hidden="1">#REF!</definedName>
    <definedName name="Z_D4FBBAF2_ED2F_11D4_A6F7_00508B6540C5_.wvu.FilterData" hidden="1">#REF!</definedName>
    <definedName name="Z_D9E68341_C2F0_11D5_A6F7_00508B6540C5_.wvu.Cols" localSheetId="0" hidden="1">#REF!,#REF!,#REF!</definedName>
    <definedName name="Z_D9E68341_C2F0_11D5_A6F7_00508B6540C5_.wvu.Cols" localSheetId="1" hidden="1">#REF!,#REF!,#REF!</definedName>
    <definedName name="Z_D9E68341_C2F0_11D5_A6F7_00508B6540C5_.wvu.Cols" localSheetId="2" hidden="1">#REF!,#REF!,#REF!</definedName>
    <definedName name="Z_D9E68341_C2F0_11D5_A6F7_00508B6540C5_.wvu.Cols" localSheetId="3" hidden="1">#REF!,#REF!,#REF!</definedName>
    <definedName name="Z_D9E68341_C2F0_11D5_A6F7_00508B6540C5_.wvu.Cols" localSheetId="23" hidden="1">#REF!,#REF!,#REF!</definedName>
    <definedName name="Z_D9E68341_C2F0_11D5_A6F7_00508B6540C5_.wvu.Cols" localSheetId="26" hidden="1">#REF!,#REF!,#REF!</definedName>
    <definedName name="Z_D9E68341_C2F0_11D5_A6F7_00508B6540C5_.wvu.Cols" localSheetId="8" hidden="1">#REF!,#REF!,#REF!</definedName>
    <definedName name="Z_D9E68341_C2F0_11D5_A6F7_00508B6540C5_.wvu.Cols" localSheetId="5" hidden="1">#REF!,#REF!,#REF!</definedName>
    <definedName name="Z_D9E68341_C2F0_11D5_A6F7_00508B6540C5_.wvu.Cols" localSheetId="14" hidden="1">#REF!,#REF!,#REF!</definedName>
    <definedName name="Z_D9E68341_C2F0_11D5_A6F7_00508B6540C5_.wvu.Cols" localSheetId="17" hidden="1">#REF!,#REF!,#REF!</definedName>
    <definedName name="Z_D9E68341_C2F0_11D5_A6F7_00508B6540C5_.wvu.Cols" localSheetId="20" hidden="1">#REF!,#REF!,#REF!</definedName>
    <definedName name="Z_D9E68341_C2F0_11D5_A6F7_00508B6540C5_.wvu.Cols" localSheetId="11" hidden="1">#REF!,#REF!,#REF!</definedName>
    <definedName name="Z_D9E68341_C2F0_11D5_A6F7_00508B6540C5_.wvu.Cols" localSheetId="30" hidden="1">#REF!,#REF!,#REF!</definedName>
    <definedName name="Z_D9E68341_C2F0_11D5_A6F7_00508B6540C5_.wvu.Cols" hidden="1">#REF!,#REF!,#REF!</definedName>
    <definedName name="Z_D9E68341_C2F0_11D5_A6F7_00508B6540C5_.wvu.FilterData" localSheetId="0" hidden="1">#REF!</definedName>
    <definedName name="Z_D9E68341_C2F0_11D5_A6F7_00508B6540C5_.wvu.FilterData" localSheetId="1" hidden="1">#REF!</definedName>
    <definedName name="Z_D9E68341_C2F0_11D5_A6F7_00508B6540C5_.wvu.FilterData" localSheetId="2" hidden="1">#REF!</definedName>
    <definedName name="Z_D9E68341_C2F0_11D5_A6F7_00508B6540C5_.wvu.FilterData" localSheetId="3" hidden="1">#REF!</definedName>
    <definedName name="Z_D9E68341_C2F0_11D5_A6F7_00508B6540C5_.wvu.FilterData" localSheetId="23" hidden="1">#REF!</definedName>
    <definedName name="Z_D9E68341_C2F0_11D5_A6F7_00508B6540C5_.wvu.FilterData" localSheetId="26" hidden="1">#REF!</definedName>
    <definedName name="Z_D9E68341_C2F0_11D5_A6F7_00508B6540C5_.wvu.FilterData" localSheetId="8" hidden="1">#REF!</definedName>
    <definedName name="Z_D9E68341_C2F0_11D5_A6F7_00508B6540C5_.wvu.FilterData" localSheetId="5" hidden="1">#REF!</definedName>
    <definedName name="Z_D9E68341_C2F0_11D5_A6F7_00508B6540C5_.wvu.FilterData" localSheetId="14" hidden="1">#REF!</definedName>
    <definedName name="Z_D9E68341_C2F0_11D5_A6F7_00508B6540C5_.wvu.FilterData" localSheetId="17" hidden="1">#REF!</definedName>
    <definedName name="Z_D9E68341_C2F0_11D5_A6F7_00508B6540C5_.wvu.FilterData" localSheetId="20" hidden="1">#REF!</definedName>
    <definedName name="Z_D9E68341_C2F0_11D5_A6F7_00508B6540C5_.wvu.FilterData" localSheetId="11" hidden="1">#REF!</definedName>
    <definedName name="Z_D9E68341_C2F0_11D5_A6F7_00508B6540C5_.wvu.FilterData" localSheetId="30" hidden="1">#REF!</definedName>
    <definedName name="Z_D9E68341_C2F0_11D5_A6F7_00508B6540C5_.wvu.FilterData" hidden="1">#REF!</definedName>
    <definedName name="Z_D9E68341_C2F0_11D5_A6F7_00508B6540C5_.wvu.PrintArea" localSheetId="0" hidden="1">#REF!</definedName>
    <definedName name="Z_D9E68341_C2F0_11D5_A6F7_00508B6540C5_.wvu.PrintArea" localSheetId="1" hidden="1">#REF!</definedName>
    <definedName name="Z_D9E68341_C2F0_11D5_A6F7_00508B6540C5_.wvu.PrintArea" localSheetId="2" hidden="1">#REF!</definedName>
    <definedName name="Z_D9E68341_C2F0_11D5_A6F7_00508B6540C5_.wvu.PrintArea" localSheetId="3" hidden="1">#REF!</definedName>
    <definedName name="Z_D9E68341_C2F0_11D5_A6F7_00508B6540C5_.wvu.PrintArea" localSheetId="23" hidden="1">#REF!</definedName>
    <definedName name="Z_D9E68341_C2F0_11D5_A6F7_00508B6540C5_.wvu.PrintArea" localSheetId="26" hidden="1">#REF!</definedName>
    <definedName name="Z_D9E68341_C2F0_11D5_A6F7_00508B6540C5_.wvu.PrintArea" localSheetId="8" hidden="1">#REF!</definedName>
    <definedName name="Z_D9E68341_C2F0_11D5_A6F7_00508B6540C5_.wvu.PrintArea" localSheetId="5" hidden="1">#REF!</definedName>
    <definedName name="Z_D9E68341_C2F0_11D5_A6F7_00508B6540C5_.wvu.PrintArea" localSheetId="14" hidden="1">#REF!</definedName>
    <definedName name="Z_D9E68341_C2F0_11D5_A6F7_00508B6540C5_.wvu.PrintArea" localSheetId="17" hidden="1">#REF!</definedName>
    <definedName name="Z_D9E68341_C2F0_11D5_A6F7_00508B6540C5_.wvu.PrintArea" localSheetId="20" hidden="1">#REF!</definedName>
    <definedName name="Z_D9E68341_C2F0_11D5_A6F7_00508B6540C5_.wvu.PrintArea" localSheetId="11" hidden="1">#REF!</definedName>
    <definedName name="Z_D9E68341_C2F0_11D5_A6F7_00508B6540C5_.wvu.PrintArea" localSheetId="30" hidden="1">#REF!</definedName>
    <definedName name="Z_D9E68341_C2F0_11D5_A6F7_00508B6540C5_.wvu.PrintArea" hidden="1">#REF!</definedName>
    <definedName name="Z_D9E68341_C2F0_11D5_A6F7_00508B6540C5_.wvu.PrintTitles" localSheetId="0" hidden="1">#REF!</definedName>
    <definedName name="Z_D9E68341_C2F0_11D5_A6F7_00508B6540C5_.wvu.PrintTitles" localSheetId="1" hidden="1">#REF!</definedName>
    <definedName name="Z_D9E68341_C2F0_11D5_A6F7_00508B6540C5_.wvu.PrintTitles" localSheetId="2" hidden="1">#REF!</definedName>
    <definedName name="Z_D9E68341_C2F0_11D5_A6F7_00508B6540C5_.wvu.PrintTitles" localSheetId="3" hidden="1">#REF!</definedName>
    <definedName name="Z_D9E68341_C2F0_11D5_A6F7_00508B6540C5_.wvu.PrintTitles" localSheetId="23" hidden="1">#REF!</definedName>
    <definedName name="Z_D9E68341_C2F0_11D5_A6F7_00508B6540C5_.wvu.PrintTitles" localSheetId="26" hidden="1">#REF!</definedName>
    <definedName name="Z_D9E68341_C2F0_11D5_A6F7_00508B6540C5_.wvu.PrintTitles" localSheetId="8" hidden="1">#REF!</definedName>
    <definedName name="Z_D9E68341_C2F0_11D5_A6F7_00508B6540C5_.wvu.PrintTitles" localSheetId="5" hidden="1">#REF!</definedName>
    <definedName name="Z_D9E68341_C2F0_11D5_A6F7_00508B6540C5_.wvu.PrintTitles" localSheetId="14" hidden="1">#REF!</definedName>
    <definedName name="Z_D9E68341_C2F0_11D5_A6F7_00508B6540C5_.wvu.PrintTitles" localSheetId="17" hidden="1">#REF!</definedName>
    <definedName name="Z_D9E68341_C2F0_11D5_A6F7_00508B6540C5_.wvu.PrintTitles" localSheetId="20" hidden="1">#REF!</definedName>
    <definedName name="Z_D9E68341_C2F0_11D5_A6F7_00508B6540C5_.wvu.PrintTitles" localSheetId="11" hidden="1">#REF!</definedName>
    <definedName name="Z_D9E68341_C2F0_11D5_A6F7_00508B6540C5_.wvu.PrintTitles" localSheetId="30" hidden="1">#REF!</definedName>
    <definedName name="Z_D9E68341_C2F0_11D5_A6F7_00508B6540C5_.wvu.PrintTitles" hidden="1">#REF!</definedName>
    <definedName name="Z_D9E68341_C2F0_11D5_A6F7_00508B6540C5_.wvu.Rows" localSheetId="0" hidden="1">#REF!</definedName>
    <definedName name="Z_D9E68341_C2F0_11D5_A6F7_00508B6540C5_.wvu.Rows" localSheetId="1" hidden="1">#REF!</definedName>
    <definedName name="Z_D9E68341_C2F0_11D5_A6F7_00508B6540C5_.wvu.Rows" localSheetId="2" hidden="1">#REF!</definedName>
    <definedName name="Z_D9E68341_C2F0_11D5_A6F7_00508B6540C5_.wvu.Rows" localSheetId="3" hidden="1">#REF!</definedName>
    <definedName name="Z_D9E68341_C2F0_11D5_A6F7_00508B6540C5_.wvu.Rows" localSheetId="23" hidden="1">#REF!</definedName>
    <definedName name="Z_D9E68341_C2F0_11D5_A6F7_00508B6540C5_.wvu.Rows" localSheetId="26" hidden="1">#REF!</definedName>
    <definedName name="Z_D9E68341_C2F0_11D5_A6F7_00508B6540C5_.wvu.Rows" localSheetId="8" hidden="1">#REF!</definedName>
    <definedName name="Z_D9E68341_C2F0_11D5_A6F7_00508B6540C5_.wvu.Rows" localSheetId="5" hidden="1">#REF!</definedName>
    <definedName name="Z_D9E68341_C2F0_11D5_A6F7_00508B6540C5_.wvu.Rows" localSheetId="14" hidden="1">#REF!</definedName>
    <definedName name="Z_D9E68341_C2F0_11D5_A6F7_00508B6540C5_.wvu.Rows" localSheetId="17" hidden="1">#REF!</definedName>
    <definedName name="Z_D9E68341_C2F0_11D5_A6F7_00508B6540C5_.wvu.Rows" localSheetId="20" hidden="1">#REF!</definedName>
    <definedName name="Z_D9E68341_C2F0_11D5_A6F7_00508B6540C5_.wvu.Rows" localSheetId="11" hidden="1">#REF!</definedName>
    <definedName name="Z_D9E68341_C2F0_11D5_A6F7_00508B6540C5_.wvu.Rows" localSheetId="30" hidden="1">#REF!</definedName>
    <definedName name="Z_D9E68341_C2F0_11D5_A6F7_00508B6540C5_.wvu.Rows" hidden="1">#REF!</definedName>
    <definedName name="Z_E64C5E10_7571_11D3_88FC_0060973D788D_.wvu.PrintTitles" localSheetId="3" hidden="1">#REF!</definedName>
    <definedName name="Z_E64C5E10_7571_11D3_88FC_0060973D788D_.wvu.PrintTitles" localSheetId="30" hidden="1">#REF!</definedName>
    <definedName name="Z_E64C5E10_7571_11D3_88FC_0060973D788D_.wvu.PrintTitles" hidden="1">#REF!</definedName>
    <definedName name="ZAMBIA">#REF!</definedName>
    <definedName name="ZIMBABWE">#REF!</definedName>
    <definedName name="ZnPrice">#REF!</definedName>
    <definedName name="ZnPriceReal">#REF!</definedName>
    <definedName name="ZnPriceRealLT">#REF!</definedName>
    <definedName name="ZnStocks">#REF!</definedName>
    <definedName name="zzz" localSheetId="0" hidden="1">{"'РП (2)'!$A$5:$S$150"}</definedName>
    <definedName name="zzz" localSheetId="1" hidden="1">{"'РП (2)'!$A$5:$S$150"}</definedName>
    <definedName name="zzz" localSheetId="2" hidden="1">{"'РП (2)'!$A$5:$S$150"}</definedName>
    <definedName name="zzz" localSheetId="3" hidden="1">{"'РП (2)'!$A$5:$S$150"}</definedName>
    <definedName name="zzz" localSheetId="32" hidden="1">{"'РП (2)'!$A$5:$S$150"}</definedName>
    <definedName name="zzz" localSheetId="30" hidden="1">{"'РП (2)'!$A$5:$S$150"}</definedName>
    <definedName name="zzz" hidden="1">{"'РП (2)'!$A$5:$S$150"}</definedName>
    <definedName name="а">[13]!а</definedName>
    <definedName name="А_б.п.">#REF!</definedName>
    <definedName name="А_д.н.з.">#REF!</definedName>
    <definedName name="А_л.кр.">#REF!</definedName>
    <definedName name="А_н.кр.">#REF!</definedName>
    <definedName name="А_пл.">#REF!</definedName>
    <definedName name="А_поч.">#REF!</definedName>
    <definedName name="А15">#REF!</definedName>
    <definedName name="аа">"{3,001:4}"</definedName>
    <definedName name="ааа">[13]!ааа</definedName>
    <definedName name="аааа" localSheetId="30" hidden="1">{"'Лист1'!$A$6"}</definedName>
    <definedName name="аааа" hidden="1">{"'Лист1'!$A$6"}</definedName>
    <definedName name="ааааа" localSheetId="0" hidden="1">{"'РП (2)'!$A$5:$S$150"}</definedName>
    <definedName name="ааааа" localSheetId="1" hidden="1">{"'РП (2)'!$A$5:$S$150"}</definedName>
    <definedName name="ааааа" localSheetId="2" hidden="1">{"'РП (2)'!$A$5:$S$150"}</definedName>
    <definedName name="ааааа" localSheetId="3" hidden="1">{"'РП (2)'!$A$5:$S$150"}</definedName>
    <definedName name="ааааа" localSheetId="32" hidden="1">{"'РП (2)'!$A$5:$S$150"}</definedName>
    <definedName name="ааааа" localSheetId="30" hidden="1">{"'РП (2)'!$A$5:$S$150"}</definedName>
    <definedName name="ааааа" hidden="1">{"'РП (2)'!$A$5:$S$150"}</definedName>
    <definedName name="ааааааааааааааа" localSheetId="30" hidden="1">{"'Лист1'!$A$6"}</definedName>
    <definedName name="ааааааааааааааа" hidden="1">{"'Лист1'!$A$6"}</definedName>
    <definedName name="ааааааааааааааааа" localSheetId="30" hidden="1">{"'Лист1'!$A$6"}</definedName>
    <definedName name="ааааааааааааааааа" hidden="1">{"'Лист1'!$A$6"}</definedName>
    <definedName name="аааааааааааааааааа" localSheetId="30" hidden="1">{#N/A,#N/A,TRUE,"Норильск III";#N/A,#N/A,TRUE,"Североникель III";#N/A,#N/A,TRUE,"Печенга III"}</definedName>
    <definedName name="аааааааааааааааааа" hidden="1">{#N/A,#N/A,TRUE,"Норильск III";#N/A,#N/A,TRUE,"Североникель III";#N/A,#N/A,TRUE,"Печенга III"}</definedName>
    <definedName name="аааааааааааааааааааа" localSheetId="30" hidden="1">{#N/A,#N/A,TRUE,"Норильск III";#N/A,#N/A,TRUE,"Североникель III";#N/A,#N/A,TRUE,"Печенга III"}</definedName>
    <definedName name="аааааааааааааааааааа" hidden="1">{#N/A,#N/A,TRUE,"Норильск III";#N/A,#N/A,TRUE,"Североникель III";#N/A,#N/A,TRUE,"Печенга III"}</definedName>
    <definedName name="аааааааааааааааааааааа" localSheetId="0" hidden="1">{"'РП (2)'!$A$5:$S$150"}</definedName>
    <definedName name="аааааааааааааааааааааа" localSheetId="1" hidden="1">{"'РП (2)'!$A$5:$S$150"}</definedName>
    <definedName name="аааааааааааааааааааааа" localSheetId="2" hidden="1">{"'РП (2)'!$A$5:$S$150"}</definedName>
    <definedName name="аааааааааааааааааааааа" localSheetId="3" hidden="1">{"'РП (2)'!$A$5:$S$150"}</definedName>
    <definedName name="аааааааааааааааааааааа" localSheetId="32" hidden="1">{"'РП (2)'!$A$5:$S$150"}</definedName>
    <definedName name="аааааааааааааааааааааа" localSheetId="30" hidden="1">{"'РП (2)'!$A$5:$S$150"}</definedName>
    <definedName name="аааааааааааааааааааааа" hidden="1">{"'РП (2)'!$A$5:$S$150"}</definedName>
    <definedName name="аааааааааааааааввввввввввввв" localSheetId="0" hidden="1">{"'РП (2)'!$A$5:$S$150"}</definedName>
    <definedName name="аааааааааааааааввввввввввввв" localSheetId="1" hidden="1">{"'РП (2)'!$A$5:$S$150"}</definedName>
    <definedName name="аааааааааааааааввввввввввввв" localSheetId="2" hidden="1">{"'РП (2)'!$A$5:$S$150"}</definedName>
    <definedName name="аааааааааааааааввввввввввввв" localSheetId="3" hidden="1">{"'РП (2)'!$A$5:$S$150"}</definedName>
    <definedName name="аааааааааааааааввввввввввввв" localSheetId="32" hidden="1">{"'РП (2)'!$A$5:$S$150"}</definedName>
    <definedName name="аааааааааааааааввввввввввввв" localSheetId="30" hidden="1">{"'РП (2)'!$A$5:$S$150"}</definedName>
    <definedName name="аааааааааааааааввввввввввввв" hidden="1">{"'РП (2)'!$A$5:$S$150"}</definedName>
    <definedName name="абакан" localSheetId="0" hidden="1">{"'РП (2)'!$A$5:$S$150"}</definedName>
    <definedName name="абакан" localSheetId="1" hidden="1">{"'РП (2)'!$A$5:$S$150"}</definedName>
    <definedName name="абакан" localSheetId="2" hidden="1">{"'РП (2)'!$A$5:$S$150"}</definedName>
    <definedName name="абакан" localSheetId="3" hidden="1">{"'РП (2)'!$A$5:$S$150"}</definedName>
    <definedName name="абакан" localSheetId="32" hidden="1">{"'РП (2)'!$A$5:$S$150"}</definedName>
    <definedName name="абакан" localSheetId="30" hidden="1">{"'РП (2)'!$A$5:$S$150"}</definedName>
    <definedName name="абакан" hidden="1">{"'РП (2)'!$A$5:$S$150"}</definedName>
    <definedName name="ав" localSheetId="0" hidden="1">{"'РП (2)'!$A$5:$S$150"}</definedName>
    <definedName name="ав" localSheetId="1" hidden="1">{"'РП (2)'!$A$5:$S$150"}</definedName>
    <definedName name="ав" localSheetId="2" hidden="1">{"'РП (2)'!$A$5:$S$150"}</definedName>
    <definedName name="ав" localSheetId="3" hidden="1">{"'РП (2)'!$A$5:$S$150"}</definedName>
    <definedName name="ав" localSheetId="32" hidden="1">{"'РП (2)'!$A$5:$S$150"}</definedName>
    <definedName name="ав" localSheetId="30" hidden="1">{"'РП (2)'!$A$5:$S$150"}</definedName>
    <definedName name="ав" hidden="1">{"'РП (2)'!$A$5:$S$150"}</definedName>
    <definedName name="август">[13]!август</definedName>
    <definedName name="авпавпа" localSheetId="30" hidden="1">{"'РП (2)'!$A$5:$S$150"}</definedName>
    <definedName name="авпавпа" hidden="1">{"'РП (2)'!$A$5:$S$150"}</definedName>
    <definedName name="аж" localSheetId="0" hidden="1">{"'РП (2)'!$A$5:$S$150"}</definedName>
    <definedName name="аж" localSheetId="1" hidden="1">{"'РП (2)'!$A$5:$S$150"}</definedName>
    <definedName name="аж" localSheetId="2" hidden="1">{"'РП (2)'!$A$5:$S$150"}</definedName>
    <definedName name="аж" localSheetId="3" hidden="1">{"'РП (2)'!$A$5:$S$150"}</definedName>
    <definedName name="аж" localSheetId="32" hidden="1">{"'РП (2)'!$A$5:$S$150"}</definedName>
    <definedName name="аж" localSheetId="30" hidden="1">{"'РП (2)'!$A$5:$S$150"}</definedName>
    <definedName name="аж" hidden="1">{"'РП (2)'!$A$5:$S$150"}</definedName>
    <definedName name="алормж" localSheetId="0" hidden="1">{"'РП (2)'!$A$5:$S$150"}</definedName>
    <definedName name="алормж" localSheetId="1" hidden="1">{"'РП (2)'!$A$5:$S$150"}</definedName>
    <definedName name="алормж" localSheetId="2" hidden="1">{"'РП (2)'!$A$5:$S$150"}</definedName>
    <definedName name="алормж" localSheetId="3" hidden="1">{"'РП (2)'!$A$5:$S$150"}</definedName>
    <definedName name="алормж" localSheetId="32" hidden="1">{"'РП (2)'!$A$5:$S$150"}</definedName>
    <definedName name="алормж" localSheetId="30" hidden="1">{"'РП (2)'!$A$5:$S$150"}</definedName>
    <definedName name="алормж" hidden="1">{"'РП (2)'!$A$5:$S$150"}</definedName>
    <definedName name="алплодлдэдэ" localSheetId="30" hidden="1">{#N/A,#N/A,TRUE,"ИсхМстржд";#N/A,#N/A,TRUE,"Исх-Центр";#N/A,#N/A,TRUE,"Исх-2рт ";#N/A,#N/A,TRUE,"Исх-2рт ";#N/A,#N/A,TRUE,"Исх-3рт";#N/A,#N/A,TRUE,"Вар1";#N/A,#N/A,TRUE,"Вар2";#N/A,#N/A,TRUE,"Вар2-блоки";#N/A,#N/A,TRUE,"В3-Центр";#N/A,#N/A,TRUE,"В3-2рт";#N/A,#N/A,TRUE,"В3-3рт"}</definedName>
    <definedName name="алплодлдэдэ" hidden="1">{#N/A,#N/A,TRUE,"ИсхМстржд";#N/A,#N/A,TRUE,"Исх-Центр";#N/A,#N/A,TRUE,"Исх-2рт ";#N/A,#N/A,TRUE,"Исх-2рт ";#N/A,#N/A,TRUE,"Исх-3рт";#N/A,#N/A,TRUE,"Вар1";#N/A,#N/A,TRUE,"Вар2";#N/A,#N/A,TRUE,"Вар2-блоки";#N/A,#N/A,TRUE,"В3-Центр";#N/A,#N/A,TRUE,"В3-2рт";#N/A,#N/A,TRUE,"В3-3рт"}</definedName>
    <definedName name="альфа" localSheetId="30"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льфа"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н" localSheetId="0" hidden="1">{"'РП (2)'!$A$5:$S$150"}</definedName>
    <definedName name="ан" localSheetId="1" hidden="1">{"'РП (2)'!$A$5:$S$150"}</definedName>
    <definedName name="ан" localSheetId="2" hidden="1">{"'РП (2)'!$A$5:$S$150"}</definedName>
    <definedName name="ан" localSheetId="3" hidden="1">{"'РП (2)'!$A$5:$S$150"}</definedName>
    <definedName name="ан" localSheetId="32" hidden="1">{"'РП (2)'!$A$5:$S$150"}</definedName>
    <definedName name="ан" localSheetId="30" hidden="1">{"'РП (2)'!$A$5:$S$150"}</definedName>
    <definedName name="ан" hidden="1">{"'РП (2)'!$A$5:$S$150"}</definedName>
    <definedName name="андрей" localSheetId="30"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ндрей"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п" localSheetId="0" hidden="1">{"'РП (2)'!$A$5:$S$150"}</definedName>
    <definedName name="ап" localSheetId="1" hidden="1">{"'РП (2)'!$A$5:$S$150"}</definedName>
    <definedName name="ап" localSheetId="2" hidden="1">{"'РП (2)'!$A$5:$S$150"}</definedName>
    <definedName name="ап" localSheetId="3" hidden="1">{"'РП (2)'!$A$5:$S$150"}</definedName>
    <definedName name="ап" localSheetId="32" hidden="1">{"'РП (2)'!$A$5:$S$150"}</definedName>
    <definedName name="ап" localSheetId="30" hidden="1">{"'РП (2)'!$A$5:$S$150"}</definedName>
    <definedName name="ап" hidden="1">{"'РП (2)'!$A$5:$S$150"}</definedName>
    <definedName name="апп" localSheetId="0" hidden="1">{#N/A,#N/A,TRUE,"ИсхМстржд";#N/A,#N/A,TRUE,"Исх-Центр";#N/A,#N/A,TRUE,"Исх-2рт ";#N/A,#N/A,TRUE,"Исх-2рт ";#N/A,#N/A,TRUE,"Исх-3рт";#N/A,#N/A,TRUE,"Вар1";#N/A,#N/A,TRUE,"Вар2";#N/A,#N/A,TRUE,"Вар2-блоки";#N/A,#N/A,TRUE,"В3-Центр";#N/A,#N/A,TRUE,"В3-2рт";#N/A,#N/A,TRUE,"В3-3рт"}</definedName>
    <definedName name="апп" localSheetId="2" hidden="1">{#N/A,#N/A,TRUE,"ИсхМстржд";#N/A,#N/A,TRUE,"Исх-Центр";#N/A,#N/A,TRUE,"Исх-2рт ";#N/A,#N/A,TRUE,"Исх-2рт ";#N/A,#N/A,TRUE,"Исх-3рт";#N/A,#N/A,TRUE,"Вар1";#N/A,#N/A,TRUE,"Вар2";#N/A,#N/A,TRUE,"Вар2-блоки";#N/A,#N/A,TRUE,"В3-Центр";#N/A,#N/A,TRUE,"В3-2рт";#N/A,#N/A,TRUE,"В3-3рт"}</definedName>
    <definedName name="апп" localSheetId="3" hidden="1">{#N/A,#N/A,TRUE,"ИсхМстржд";#N/A,#N/A,TRUE,"Исх-Центр";#N/A,#N/A,TRUE,"Исх-2рт ";#N/A,#N/A,TRUE,"Исх-2рт ";#N/A,#N/A,TRUE,"Исх-3рт";#N/A,#N/A,TRUE,"Вар1";#N/A,#N/A,TRUE,"Вар2";#N/A,#N/A,TRUE,"Вар2-блоки";#N/A,#N/A,TRUE,"В3-Центр";#N/A,#N/A,TRUE,"В3-2рт";#N/A,#N/A,TRUE,"В3-3рт"}</definedName>
    <definedName name="апп" localSheetId="30" hidden="1">{#N/A,#N/A,TRUE,"ИсхМстржд";#N/A,#N/A,TRUE,"Исх-Центр";#N/A,#N/A,TRUE,"Исх-2рт ";#N/A,#N/A,TRUE,"Исх-2рт ";#N/A,#N/A,TRUE,"Исх-3рт";#N/A,#N/A,TRUE,"Вар1";#N/A,#N/A,TRUE,"Вар2";#N/A,#N/A,TRUE,"Вар2-блоки";#N/A,#N/A,TRUE,"В3-Центр";#N/A,#N/A,TRUE,"В3-2рт";#N/A,#N/A,TRUE,"В3-3рт"}</definedName>
    <definedName name="апп" hidden="1">{#N/A,#N/A,TRUE,"ИсхМстржд";#N/A,#N/A,TRUE,"Исх-Центр";#N/A,#N/A,TRUE,"Исх-2рт ";#N/A,#N/A,TRUE,"Исх-2рт ";#N/A,#N/A,TRUE,"Исх-3рт";#N/A,#N/A,TRUE,"Вар1";#N/A,#N/A,TRUE,"Вар2";#N/A,#N/A,TRUE,"Вар2-блоки";#N/A,#N/A,TRUE,"В3-Центр";#N/A,#N/A,TRUE,"В3-2рт";#N/A,#N/A,TRUE,"В3-3рт"}</definedName>
    <definedName name="апр">#REF!</definedName>
    <definedName name="апрель">#N/A</definedName>
    <definedName name="апрель_" localSheetId="0" hidden="1">{"'РП (2)'!$A$5:$S$150"}</definedName>
    <definedName name="апрель_" localSheetId="1" hidden="1">{"'РП (2)'!$A$5:$S$150"}</definedName>
    <definedName name="апрель_" localSheetId="2" hidden="1">{"'РП (2)'!$A$5:$S$150"}</definedName>
    <definedName name="апрель_" localSheetId="3" hidden="1">{"'РП (2)'!$A$5:$S$150"}</definedName>
    <definedName name="апрель_" localSheetId="32" hidden="1">{"'РП (2)'!$A$5:$S$150"}</definedName>
    <definedName name="апрель_" localSheetId="30" hidden="1">{"'РП (2)'!$A$5:$S$150"}</definedName>
    <definedName name="апрель_" hidden="1">{"'РП (2)'!$A$5:$S$150"}</definedName>
    <definedName name="Апрель2005">#N/A</definedName>
    <definedName name="ар" localSheetId="0" hidden="1">{"'РП (2)'!$A$5:$S$150"}</definedName>
    <definedName name="ар" localSheetId="1" hidden="1">{"'РП (2)'!$A$5:$S$150"}</definedName>
    <definedName name="ар" localSheetId="2" hidden="1">{"'РП (2)'!$A$5:$S$150"}</definedName>
    <definedName name="ар" localSheetId="3" hidden="1">{"'РП (2)'!$A$5:$S$150"}</definedName>
    <definedName name="ар" localSheetId="32" hidden="1">{"'РП (2)'!$A$5:$S$150"}</definedName>
    <definedName name="ар" localSheetId="30" hidden="1">{"'РП (2)'!$A$5:$S$150"}</definedName>
    <definedName name="ар" hidden="1">{"'РП (2)'!$A$5:$S$150"}</definedName>
    <definedName name="арарарарра" localSheetId="0" hidden="1">{"'РП (2)'!$A$5:$S$150"}</definedName>
    <definedName name="арарарарра" localSheetId="1" hidden="1">{"'РП (2)'!$A$5:$S$150"}</definedName>
    <definedName name="арарарарра" localSheetId="2" hidden="1">{"'РП (2)'!$A$5:$S$150"}</definedName>
    <definedName name="арарарарра" localSheetId="3" hidden="1">{"'РП (2)'!$A$5:$S$150"}</definedName>
    <definedName name="арарарарра" localSheetId="32" hidden="1">{"'РП (2)'!$A$5:$S$150"}</definedName>
    <definedName name="арарарарра" localSheetId="30" hidden="1">{"'РП (2)'!$A$5:$S$150"}</definedName>
    <definedName name="арарарарра" hidden="1">{"'РП (2)'!$A$5:$S$150"}</definedName>
    <definedName name="ари" hidden="1">'[55]TPD Costs'!#REF!</definedName>
    <definedName name="аристон" localSheetId="30"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ристон"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рложлд" localSheetId="0" hidden="1">{"'РП (2)'!$A$5:$S$150"}</definedName>
    <definedName name="арложлд" localSheetId="1" hidden="1">{"'РП (2)'!$A$5:$S$150"}</definedName>
    <definedName name="арложлд" localSheetId="2" hidden="1">{"'РП (2)'!$A$5:$S$150"}</definedName>
    <definedName name="арложлд" localSheetId="3" hidden="1">{"'РП (2)'!$A$5:$S$150"}</definedName>
    <definedName name="арложлд" localSheetId="32" hidden="1">{"'РП (2)'!$A$5:$S$150"}</definedName>
    <definedName name="арложлд" localSheetId="30" hidden="1">{"'РП (2)'!$A$5:$S$150"}</definedName>
    <definedName name="арложлд" hidden="1">{"'РП (2)'!$A$5:$S$150"}</definedName>
    <definedName name="арр" localSheetId="30" hidden="1">{#N/A,#N/A,TRUE,"ИсхМстржд";#N/A,#N/A,TRUE,"Исх-Центр";#N/A,#N/A,TRUE,"Исх-2рт ";#N/A,#N/A,TRUE,"Исх-2рт ";#N/A,#N/A,TRUE,"Исх-3рт";#N/A,#N/A,TRUE,"Вар1";#N/A,#N/A,TRUE,"Вар2";#N/A,#N/A,TRUE,"Вар2-блоки";#N/A,#N/A,TRUE,"В3-Центр";#N/A,#N/A,TRUE,"В3-2рт";#N/A,#N/A,TRUE,"В3-3рт"}</definedName>
    <definedName name="арр" hidden="1">{#N/A,#N/A,TRUE,"ИсхМстржд";#N/A,#N/A,TRUE,"Исх-Центр";#N/A,#N/A,TRUE,"Исх-2рт ";#N/A,#N/A,TRUE,"Исх-2рт ";#N/A,#N/A,TRUE,"Исх-3рт";#N/A,#N/A,TRUE,"Вар1";#N/A,#N/A,TRUE,"Вар2";#N/A,#N/A,TRUE,"Вар2-блоки";#N/A,#N/A,TRUE,"В3-Центр";#N/A,#N/A,TRUE,"В3-2рт";#N/A,#N/A,TRUE,"В3-3рт"}</definedName>
    <definedName name="арыщдр" localSheetId="0" hidden="1">{"'РП (2)'!$A$5:$S$150"}</definedName>
    <definedName name="арыщдр" localSheetId="1" hidden="1">{"'РП (2)'!$A$5:$S$150"}</definedName>
    <definedName name="арыщдр" localSheetId="2" hidden="1">{"'РП (2)'!$A$5:$S$150"}</definedName>
    <definedName name="арыщдр" localSheetId="3" hidden="1">{"'РП (2)'!$A$5:$S$150"}</definedName>
    <definedName name="арыщдр" localSheetId="32" hidden="1">{"'РП (2)'!$A$5:$S$150"}</definedName>
    <definedName name="арыщдр" localSheetId="30" hidden="1">{"'РП (2)'!$A$5:$S$150"}</definedName>
    <definedName name="арыщдр" hidden="1">{"'РП (2)'!$A$5:$S$150"}</definedName>
    <definedName name="атн" localSheetId="30" hidden="1">{#N/A,#N/A,TRUE,"ИсхМстржд";#N/A,#N/A,TRUE,"Исх-Центр";#N/A,#N/A,TRUE,"Исх-2рт ";#N/A,#N/A,TRUE,"Исх-2рт ";#N/A,#N/A,TRUE,"Исх-3рт";#N/A,#N/A,TRUE,"Вар1";#N/A,#N/A,TRUE,"Вар2";#N/A,#N/A,TRUE,"Вар2-блоки";#N/A,#N/A,TRUE,"В3-Центр";#N/A,#N/A,TRUE,"В3-2рт";#N/A,#N/A,TRUE,"В3-3рт"}</definedName>
    <definedName name="атн" hidden="1">{#N/A,#N/A,TRUE,"ИсхМстржд";#N/A,#N/A,TRUE,"Исх-Центр";#N/A,#N/A,TRUE,"Исх-2рт ";#N/A,#N/A,TRUE,"Исх-2рт ";#N/A,#N/A,TRUE,"Исх-3рт";#N/A,#N/A,TRUE,"Вар1";#N/A,#N/A,TRUE,"Вар2";#N/A,#N/A,TRUE,"Вар2-блоки";#N/A,#N/A,TRUE,"В3-Центр";#N/A,#N/A,TRUE,"В3-2рт";#N/A,#N/A,TRUE,"В3-3рт"}</definedName>
    <definedName name="ауа" localSheetId="30" hidden="1">{#N/A,#N/A,TRUE,"ИсхМстржд";#N/A,#N/A,TRUE,"Исх-Центр";#N/A,#N/A,TRUE,"Исх-2рт ";#N/A,#N/A,TRUE,"Исх-2рт ";#N/A,#N/A,TRUE,"Исх-3рт";#N/A,#N/A,TRUE,"Вар1";#N/A,#N/A,TRUE,"Вар2";#N/A,#N/A,TRUE,"Вар2-блоки";#N/A,#N/A,TRUE,"В3-Центр";#N/A,#N/A,TRUE,"В3-2рт";#N/A,#N/A,TRUE,"В3-3рт"}</definedName>
    <definedName name="ауа" hidden="1">{#N/A,#N/A,TRUE,"ИсхМстржд";#N/A,#N/A,TRUE,"Исх-Центр";#N/A,#N/A,TRUE,"Исх-2рт ";#N/A,#N/A,TRUE,"Исх-2рт ";#N/A,#N/A,TRUE,"Исх-3рт";#N/A,#N/A,TRUE,"Вар1";#N/A,#N/A,TRUE,"Вар2";#N/A,#N/A,TRUE,"Вар2-блоки";#N/A,#N/A,TRUE,"В3-Центр";#N/A,#N/A,TRUE,"В3-2рт";#N/A,#N/A,TRUE,"В3-3рт"}</definedName>
    <definedName name="б" localSheetId="0" hidden="1">{"'РП (2)'!$A$5:$S$150"}</definedName>
    <definedName name="б" localSheetId="1" hidden="1">{"'РП (2)'!$A$5:$S$150"}</definedName>
    <definedName name="б" localSheetId="2" hidden="1">{"'РП (2)'!$A$5:$S$150"}</definedName>
    <definedName name="б" localSheetId="3" hidden="1">{"'РП (2)'!$A$5:$S$150"}</definedName>
    <definedName name="б" localSheetId="32" hidden="1">{"'РП (2)'!$A$5:$S$150"}</definedName>
    <definedName name="б" localSheetId="30" hidden="1">{"'РП (2)'!$A$5:$S$150"}</definedName>
    <definedName name="б" hidden="1">{"'РП (2)'!$A$5:$S$150"}</definedName>
    <definedName name="_xlnm.Database">#REF!</definedName>
    <definedName name="бб" localSheetId="0" hidden="1">{"'РП (2)'!$A$5:$S$150"}</definedName>
    <definedName name="бб" localSheetId="1" hidden="1">{"'РП (2)'!$A$5:$S$150"}</definedName>
    <definedName name="бб" localSheetId="2" hidden="1">{"'РП (2)'!$A$5:$S$150"}</definedName>
    <definedName name="бб" localSheetId="3" hidden="1">{"'РП (2)'!$A$5:$S$150"}</definedName>
    <definedName name="бб" localSheetId="32" hidden="1">{"'РП (2)'!$A$5:$S$150"}</definedName>
    <definedName name="бб" localSheetId="30" hidden="1">{"'РП (2)'!$A$5:$S$150"}</definedName>
    <definedName name="бб" hidden="1">{"'РП (2)'!$A$5:$S$150"}</definedName>
    <definedName name="ббб">[13]!ббб</definedName>
    <definedName name="бббб" localSheetId="0" hidden="1">{"'РП (2)'!$A$5:$S$150"}</definedName>
    <definedName name="бббб" localSheetId="1" hidden="1">{"'РП (2)'!$A$5:$S$150"}</definedName>
    <definedName name="бббб" localSheetId="2" hidden="1">{"'РП (2)'!$A$5:$S$150"}</definedName>
    <definedName name="бббб" localSheetId="3" hidden="1">{"'РП (2)'!$A$5:$S$150"}</definedName>
    <definedName name="бббб" localSheetId="32" hidden="1">{"'РП (2)'!$A$5:$S$150"}</definedName>
    <definedName name="бббб" localSheetId="30" hidden="1">{"'РП (2)'!$A$5:$S$150"}</definedName>
    <definedName name="бббб" hidden="1">{"'РП (2)'!$A$5:$S$150"}</definedName>
    <definedName name="ббббб" localSheetId="0" hidden="1">{"'РП (2)'!$A$5:$S$150"}</definedName>
    <definedName name="ббббб" localSheetId="1" hidden="1">{"'РП (2)'!$A$5:$S$150"}</definedName>
    <definedName name="ббббб" localSheetId="2" hidden="1">{"'РП (2)'!$A$5:$S$150"}</definedName>
    <definedName name="ббббб" localSheetId="3" hidden="1">{"'РП (2)'!$A$5:$S$150"}</definedName>
    <definedName name="ббббб" localSheetId="32" hidden="1">{"'РП (2)'!$A$5:$S$150"}</definedName>
    <definedName name="ббббб" localSheetId="30" hidden="1">{"'РП (2)'!$A$5:$S$150"}</definedName>
    <definedName name="ббббб" hidden="1">{"'РП (2)'!$A$5:$S$150"}</definedName>
    <definedName name="бббббб" localSheetId="0" hidden="1">{"'РП (2)'!$A$5:$S$150"}</definedName>
    <definedName name="бббббб" localSheetId="1" hidden="1">{"'РП (2)'!$A$5:$S$150"}</definedName>
    <definedName name="бббббб" localSheetId="2" hidden="1">{"'РП (2)'!$A$5:$S$150"}</definedName>
    <definedName name="бббббб" localSheetId="3" hidden="1">{"'РП (2)'!$A$5:$S$150"}</definedName>
    <definedName name="бббббб" localSheetId="32" hidden="1">{"'РП (2)'!$A$5:$S$150"}</definedName>
    <definedName name="бббббб" localSheetId="30" hidden="1">{"'РП (2)'!$A$5:$S$150"}</definedName>
    <definedName name="бббббб" hidden="1">{"'РП (2)'!$A$5:$S$150"}</definedName>
    <definedName name="бббббббб" localSheetId="0" hidden="1">{"'РП (2)'!$A$5:$S$150"}</definedName>
    <definedName name="бббббббб" localSheetId="1" hidden="1">{"'РП (2)'!$A$5:$S$150"}</definedName>
    <definedName name="бббббббб" localSheetId="2" hidden="1">{"'РП (2)'!$A$5:$S$150"}</definedName>
    <definedName name="бббббббб" localSheetId="3" hidden="1">{"'РП (2)'!$A$5:$S$150"}</definedName>
    <definedName name="бббббббб" localSheetId="32" hidden="1">{"'РП (2)'!$A$5:$S$150"}</definedName>
    <definedName name="бббббббб" localSheetId="30" hidden="1">{"'РП (2)'!$A$5:$S$150"}</definedName>
    <definedName name="бббббббб" hidden="1">{"'РП (2)'!$A$5:$S$150"}</definedName>
    <definedName name="ббббббббббббб" localSheetId="0" hidden="1">{"'РП (2)'!$A$5:$S$150"}</definedName>
    <definedName name="ббббббббббббб" localSheetId="1" hidden="1">{"'РП (2)'!$A$5:$S$150"}</definedName>
    <definedName name="ббббббббббббб" localSheetId="2" hidden="1">{"'РП (2)'!$A$5:$S$150"}</definedName>
    <definedName name="ббббббббббббб" localSheetId="3" hidden="1">{"'РП (2)'!$A$5:$S$150"}</definedName>
    <definedName name="ббббббббббббб" localSheetId="32" hidden="1">{"'РП (2)'!$A$5:$S$150"}</definedName>
    <definedName name="ббббббббббббб" localSheetId="30" hidden="1">{"'РП (2)'!$A$5:$S$150"}</definedName>
    <definedName name="ббббббббббббб" hidden="1">{"'РП (2)'!$A$5:$S$150"}</definedName>
    <definedName name="ббббббббббббббб" localSheetId="0" hidden="1">{"'РП (2)'!$A$5:$S$150"}</definedName>
    <definedName name="ббббббббббббббб" localSheetId="1" hidden="1">{"'РП (2)'!$A$5:$S$150"}</definedName>
    <definedName name="ббббббббббббббб" localSheetId="2" hidden="1">{"'РП (2)'!$A$5:$S$150"}</definedName>
    <definedName name="ббббббббббббббб" localSheetId="3" hidden="1">{"'РП (2)'!$A$5:$S$150"}</definedName>
    <definedName name="ббббббббббббббб" localSheetId="32" hidden="1">{"'РП (2)'!$A$5:$S$150"}</definedName>
    <definedName name="ббббббббббббббб" localSheetId="30" hidden="1">{"'РП (2)'!$A$5:$S$150"}</definedName>
    <definedName name="ббббббббббббббб" hidden="1">{"'РП (2)'!$A$5:$S$150"}</definedName>
    <definedName name="ббббббббббббббббббб" localSheetId="0" hidden="1">{"'РП (2)'!$A$5:$S$150"}</definedName>
    <definedName name="ббббббббббббббббббб" localSheetId="1" hidden="1">{"'РП (2)'!$A$5:$S$150"}</definedName>
    <definedName name="ббббббббббббббббббб" localSheetId="2" hidden="1">{"'РП (2)'!$A$5:$S$150"}</definedName>
    <definedName name="ббббббббббббббббббб" localSheetId="3" hidden="1">{"'РП (2)'!$A$5:$S$150"}</definedName>
    <definedName name="ббббббббббббббббббб" localSheetId="32" hidden="1">{"'РП (2)'!$A$5:$S$150"}</definedName>
    <definedName name="ббббббббббббббббббб" localSheetId="30" hidden="1">{"'РП (2)'!$A$5:$S$150"}</definedName>
    <definedName name="ббббббббббббббббббб" hidden="1">{"'РП (2)'!$A$5:$S$150"}</definedName>
    <definedName name="бббббббююю" localSheetId="0" hidden="1">{"'РП (2)'!$A$5:$S$150"}</definedName>
    <definedName name="бббббббююю" localSheetId="1" hidden="1">{"'РП (2)'!$A$5:$S$150"}</definedName>
    <definedName name="бббббббююю" localSheetId="2" hidden="1">{"'РП (2)'!$A$5:$S$150"}</definedName>
    <definedName name="бббббббююю" localSheetId="3" hidden="1">{"'РП (2)'!$A$5:$S$150"}</definedName>
    <definedName name="бббббббююю" localSheetId="32" hidden="1">{"'РП (2)'!$A$5:$S$150"}</definedName>
    <definedName name="бббббббююю" localSheetId="30" hidden="1">{"'РП (2)'!$A$5:$S$150"}</definedName>
    <definedName name="бббббббююю" hidden="1">{"'РП (2)'!$A$5:$S$150"}</definedName>
    <definedName name="БДДС" localSheetId="0" hidden="1">#REF!,#REF!,#REF!</definedName>
    <definedName name="БДДС" localSheetId="1" hidden="1">#REF!,#REF!,#REF!</definedName>
    <definedName name="БДДС" localSheetId="2" hidden="1">#REF!,#REF!,#REF!</definedName>
    <definedName name="БДДС" localSheetId="3" hidden="1">#REF!,#REF!,#REF!</definedName>
    <definedName name="БДДС" localSheetId="23" hidden="1">#REF!,#REF!,#REF!</definedName>
    <definedName name="БДДС" localSheetId="26" hidden="1">#REF!,#REF!,#REF!</definedName>
    <definedName name="БДДС" localSheetId="8" hidden="1">#REF!,#REF!,#REF!</definedName>
    <definedName name="БДДС" localSheetId="5" hidden="1">#REF!,#REF!,#REF!</definedName>
    <definedName name="БДДС" localSheetId="14" hidden="1">#REF!,#REF!,#REF!</definedName>
    <definedName name="БДДС" localSheetId="17" hidden="1">#REF!,#REF!,#REF!</definedName>
    <definedName name="БДДС" localSheetId="20" hidden="1">#REF!,#REF!,#REF!</definedName>
    <definedName name="БДДС" localSheetId="11" hidden="1">#REF!,#REF!,#REF!</definedName>
    <definedName name="БДДС" localSheetId="30" hidden="1">#REF!,#REF!,#REF!</definedName>
    <definedName name="БДДС" hidden="1">#REF!,#REF!,#REF!</definedName>
    <definedName name="бдолпи" localSheetId="30" hidden="1">{"'РП (2)'!$A$5:$S$150"}</definedName>
    <definedName name="бдолпи" hidden="1">{"'РП (2)'!$A$5:$S$150"}</definedName>
    <definedName name="бдс_завод" localSheetId="30" hidden="1">{"'РП (2)'!$A$5:$S$150"}</definedName>
    <definedName name="бдс_завод" hidden="1">{"'РП (2)'!$A$5:$S$150"}</definedName>
    <definedName name="бебебе">[13]!бебебе</definedName>
    <definedName name="бер" localSheetId="0" hidden="1">{"'РП (2)'!$A$5:$S$150"}</definedName>
    <definedName name="бер" localSheetId="1" hidden="1">{"'РП (2)'!$A$5:$S$150"}</definedName>
    <definedName name="бер" localSheetId="2" hidden="1">{"'РП (2)'!$A$5:$S$150"}</definedName>
    <definedName name="бер" localSheetId="3" hidden="1">{"'РП (2)'!$A$5:$S$150"}</definedName>
    <definedName name="бер" localSheetId="32" hidden="1">{"'РП (2)'!$A$5:$S$150"}</definedName>
    <definedName name="бер" localSheetId="30" hidden="1">{"'РП (2)'!$A$5:$S$150"}</definedName>
    <definedName name="бер" hidden="1">{"'РП (2)'!$A$5:$S$150"}</definedName>
    <definedName name="береза" localSheetId="0" hidden="1">{"'РП (2)'!$A$5:$S$150"}</definedName>
    <definedName name="береза" localSheetId="1" hidden="1">{"'РП (2)'!$A$5:$S$150"}</definedName>
    <definedName name="береза" localSheetId="2" hidden="1">{"'РП (2)'!$A$5:$S$150"}</definedName>
    <definedName name="береза" localSheetId="3" hidden="1">{"'РП (2)'!$A$5:$S$150"}</definedName>
    <definedName name="береза" localSheetId="32" hidden="1">{"'РП (2)'!$A$5:$S$150"}</definedName>
    <definedName name="береза" localSheetId="30" hidden="1">{"'РП (2)'!$A$5:$S$150"}</definedName>
    <definedName name="береза" hidden="1">{"'РП (2)'!$A$5:$S$150"}</definedName>
    <definedName name="бизнес">#N/A</definedName>
    <definedName name="Бизнес_единица">[56]Справочники!$B$4:$B$10</definedName>
    <definedName name="Бор" localSheetId="0" hidden="1">{"'РП (2)'!$A$5:$S$150"}</definedName>
    <definedName name="Бор" localSheetId="1" hidden="1">{"'РП (2)'!$A$5:$S$150"}</definedName>
    <definedName name="Бор" localSheetId="2" hidden="1">{"'РП (2)'!$A$5:$S$150"}</definedName>
    <definedName name="Бор" localSheetId="3" hidden="1">{"'РП (2)'!$A$5:$S$150"}</definedName>
    <definedName name="Бор" localSheetId="32" hidden="1">{"'РП (2)'!$A$5:$S$150"}</definedName>
    <definedName name="Бор" localSheetId="30" hidden="1">{"'РП (2)'!$A$5:$S$150"}</definedName>
    <definedName name="Бор" hidden="1">{"'РП (2)'!$A$5:$S$150"}</definedName>
    <definedName name="Бородино" localSheetId="0" hidden="1">{"'РП (2)'!$A$5:$S$150"}</definedName>
    <definedName name="Бородино" localSheetId="1" hidden="1">{"'РП (2)'!$A$5:$S$150"}</definedName>
    <definedName name="Бородино" localSheetId="2" hidden="1">{"'РП (2)'!$A$5:$S$150"}</definedName>
    <definedName name="Бородино" localSheetId="3" hidden="1">{"'РП (2)'!$A$5:$S$150"}</definedName>
    <definedName name="Бородино" localSheetId="32" hidden="1">{"'РП (2)'!$A$5:$S$150"}</definedName>
    <definedName name="Бородино" localSheetId="30" hidden="1">{"'РП (2)'!$A$5:$S$150"}</definedName>
    <definedName name="Бородино" hidden="1">{"'РП (2)'!$A$5:$S$150"}</definedName>
    <definedName name="борт" localSheetId="0" hidden="1">{#N/A,#N/A,TRUE,"ИсхМстржд";#N/A,#N/A,TRUE,"Исх-Центр";#N/A,#N/A,TRUE,"Исх-2рт ";#N/A,#N/A,TRUE,"Исх-2рт ";#N/A,#N/A,TRUE,"Исх-3рт";#N/A,#N/A,TRUE,"Вар1";#N/A,#N/A,TRUE,"Вар2";#N/A,#N/A,TRUE,"Вар2-блоки";#N/A,#N/A,TRUE,"В3-Центр";#N/A,#N/A,TRUE,"В3-2рт";#N/A,#N/A,TRUE,"В3-3рт"}</definedName>
    <definedName name="борт" localSheetId="2" hidden="1">{#N/A,#N/A,TRUE,"ИсхМстржд";#N/A,#N/A,TRUE,"Исх-Центр";#N/A,#N/A,TRUE,"Исх-2рт ";#N/A,#N/A,TRUE,"Исх-2рт ";#N/A,#N/A,TRUE,"Исх-3рт";#N/A,#N/A,TRUE,"Вар1";#N/A,#N/A,TRUE,"Вар2";#N/A,#N/A,TRUE,"Вар2-блоки";#N/A,#N/A,TRUE,"В3-Центр";#N/A,#N/A,TRUE,"В3-2рт";#N/A,#N/A,TRUE,"В3-3рт"}</definedName>
    <definedName name="борт" localSheetId="3" hidden="1">{#N/A,#N/A,TRUE,"ИсхМстржд";#N/A,#N/A,TRUE,"Исх-Центр";#N/A,#N/A,TRUE,"Исх-2рт ";#N/A,#N/A,TRUE,"Исх-2рт ";#N/A,#N/A,TRUE,"Исх-3рт";#N/A,#N/A,TRUE,"Вар1";#N/A,#N/A,TRUE,"Вар2";#N/A,#N/A,TRUE,"Вар2-блоки";#N/A,#N/A,TRUE,"В3-Центр";#N/A,#N/A,TRUE,"В3-2рт";#N/A,#N/A,TRUE,"В3-3рт"}</definedName>
    <definedName name="борт" localSheetId="30" hidden="1">{#N/A,#N/A,TRUE,"ИсхМстржд";#N/A,#N/A,TRUE,"Исх-Центр";#N/A,#N/A,TRUE,"Исх-2рт ";#N/A,#N/A,TRUE,"Исх-2рт ";#N/A,#N/A,TRUE,"Исх-3рт";#N/A,#N/A,TRUE,"Вар1";#N/A,#N/A,TRUE,"Вар2";#N/A,#N/A,TRUE,"Вар2-блоки";#N/A,#N/A,TRUE,"В3-Центр";#N/A,#N/A,TRUE,"В3-2рт";#N/A,#N/A,TRUE,"В3-3рт"}</definedName>
    <definedName name="борт" hidden="1">{#N/A,#N/A,TRUE,"ИсхМстржд";#N/A,#N/A,TRUE,"Исх-Центр";#N/A,#N/A,TRUE,"Исх-2рт ";#N/A,#N/A,TRUE,"Исх-2рт ";#N/A,#N/A,TRUE,"Исх-3рт";#N/A,#N/A,TRUE,"Вар1";#N/A,#N/A,TRUE,"Вар2";#N/A,#N/A,TRUE,"Вар2-блоки";#N/A,#N/A,TRUE,"В3-Центр";#N/A,#N/A,TRUE,"В3-2рт";#N/A,#N/A,TRUE,"В3-3рт"}</definedName>
    <definedName name="борт2" localSheetId="0" hidden="1">{#N/A,#N/A,TRUE,"ИсхМстржд";#N/A,#N/A,TRUE,"Исх-Центр";#N/A,#N/A,TRUE,"Исх-2рт ";#N/A,#N/A,TRUE,"Исх-2рт ";#N/A,#N/A,TRUE,"Исх-3рт";#N/A,#N/A,TRUE,"Вар1";#N/A,#N/A,TRUE,"Вар2";#N/A,#N/A,TRUE,"Вар2-блоки";#N/A,#N/A,TRUE,"В3-Центр";#N/A,#N/A,TRUE,"В3-2рт";#N/A,#N/A,TRUE,"В3-3рт"}</definedName>
    <definedName name="борт2" localSheetId="2" hidden="1">{#N/A,#N/A,TRUE,"ИсхМстржд";#N/A,#N/A,TRUE,"Исх-Центр";#N/A,#N/A,TRUE,"Исх-2рт ";#N/A,#N/A,TRUE,"Исх-2рт ";#N/A,#N/A,TRUE,"Исх-3рт";#N/A,#N/A,TRUE,"Вар1";#N/A,#N/A,TRUE,"Вар2";#N/A,#N/A,TRUE,"Вар2-блоки";#N/A,#N/A,TRUE,"В3-Центр";#N/A,#N/A,TRUE,"В3-2рт";#N/A,#N/A,TRUE,"В3-3рт"}</definedName>
    <definedName name="борт2" localSheetId="3" hidden="1">{#N/A,#N/A,TRUE,"ИсхМстржд";#N/A,#N/A,TRUE,"Исх-Центр";#N/A,#N/A,TRUE,"Исх-2рт ";#N/A,#N/A,TRUE,"Исх-2рт ";#N/A,#N/A,TRUE,"Исх-3рт";#N/A,#N/A,TRUE,"Вар1";#N/A,#N/A,TRUE,"Вар2";#N/A,#N/A,TRUE,"Вар2-блоки";#N/A,#N/A,TRUE,"В3-Центр";#N/A,#N/A,TRUE,"В3-2рт";#N/A,#N/A,TRUE,"В3-3рт"}</definedName>
    <definedName name="борт2" localSheetId="30" hidden="1">{#N/A,#N/A,TRUE,"ИсхМстржд";#N/A,#N/A,TRUE,"Исх-Центр";#N/A,#N/A,TRUE,"Исх-2рт ";#N/A,#N/A,TRUE,"Исх-2рт ";#N/A,#N/A,TRUE,"Исх-3рт";#N/A,#N/A,TRUE,"Вар1";#N/A,#N/A,TRUE,"Вар2";#N/A,#N/A,TRUE,"Вар2-блоки";#N/A,#N/A,TRUE,"В3-Центр";#N/A,#N/A,TRUE,"В3-2рт";#N/A,#N/A,TRUE,"В3-3рт"}</definedName>
    <definedName name="борт2" hidden="1">{#N/A,#N/A,TRUE,"ИсхМстржд";#N/A,#N/A,TRUE,"Исх-Центр";#N/A,#N/A,TRUE,"Исх-2рт ";#N/A,#N/A,TRUE,"Исх-2рт ";#N/A,#N/A,TRUE,"Исх-3рт";#N/A,#N/A,TRUE,"Вар1";#N/A,#N/A,TRUE,"Вар2";#N/A,#N/A,TRUE,"Вар2-блоки";#N/A,#N/A,TRUE,"В3-Центр";#N/A,#N/A,TRUE,"В3-2рт";#N/A,#N/A,TRUE,"В3-3рт"}</definedName>
    <definedName name="борт22" localSheetId="30" hidden="1">{#N/A,#N/A,TRUE,"ИсхМстржд";#N/A,#N/A,TRUE,"Исх-Центр";#N/A,#N/A,TRUE,"Исх-2рт ";#N/A,#N/A,TRUE,"Исх-2рт ";#N/A,#N/A,TRUE,"Исх-3рт";#N/A,#N/A,TRUE,"Вар1";#N/A,#N/A,TRUE,"Вар2";#N/A,#N/A,TRUE,"Вар2-блоки";#N/A,#N/A,TRUE,"В3-Центр";#N/A,#N/A,TRUE,"В3-2рт";#N/A,#N/A,TRUE,"В3-3рт"}</definedName>
    <definedName name="борт22" hidden="1">{#N/A,#N/A,TRUE,"ИсхМстржд";#N/A,#N/A,TRUE,"Исх-Центр";#N/A,#N/A,TRUE,"Исх-2рт ";#N/A,#N/A,TRUE,"Исх-2рт ";#N/A,#N/A,TRUE,"Исх-3рт";#N/A,#N/A,TRUE,"Вар1";#N/A,#N/A,TRUE,"Вар2";#N/A,#N/A,TRUE,"Вар2-блоки";#N/A,#N/A,TRUE,"В3-Центр";#N/A,#N/A,TRUE,"В3-2рт";#N/A,#N/A,TRUE,"В3-3рт"}</definedName>
    <definedName name="бртрвпауфц4" localSheetId="30" hidden="1">{"'РП (2)'!$A$5:$S$150"}</definedName>
    <definedName name="бртрвпауфц4" hidden="1">{"'РП (2)'!$A$5:$S$150"}</definedName>
    <definedName name="БТ" localSheetId="0" hidden="1">{"'РП (2)'!$A$5:$S$150"}</definedName>
    <definedName name="БТ" localSheetId="1" hidden="1">{"'РП (2)'!$A$5:$S$150"}</definedName>
    <definedName name="БТ" localSheetId="2" hidden="1">{"'РП (2)'!$A$5:$S$150"}</definedName>
    <definedName name="БТ" localSheetId="3" hidden="1">{"'РП (2)'!$A$5:$S$150"}</definedName>
    <definedName name="БТ" localSheetId="32" hidden="1">{"'РП (2)'!$A$5:$S$150"}</definedName>
    <definedName name="БТ" localSheetId="30" hidden="1">{"'РП (2)'!$A$5:$S$150"}</definedName>
    <definedName name="БТ" hidden="1">{"'РП (2)'!$A$5:$S$150"}</definedName>
    <definedName name="бьтимсч" localSheetId="30" hidden="1">{"'РП (2)'!$A$5:$S$150"}</definedName>
    <definedName name="бьтимсч" hidden="1">{"'РП (2)'!$A$5:$S$150"}</definedName>
    <definedName name="бьторп" localSheetId="30" hidden="1">{"'РП (2)'!$A$5:$S$150"}</definedName>
    <definedName name="бьторп" hidden="1">{"'РП (2)'!$A$5:$S$150"}</definedName>
    <definedName name="бю." localSheetId="0" hidden="1">{"'РП (2)'!$A$5:$S$150"}</definedName>
    <definedName name="бю." localSheetId="1" hidden="1">{"'РП (2)'!$A$5:$S$150"}</definedName>
    <definedName name="бю." localSheetId="2" hidden="1">{"'РП (2)'!$A$5:$S$150"}</definedName>
    <definedName name="бю." localSheetId="3" hidden="1">{"'РП (2)'!$A$5:$S$150"}</definedName>
    <definedName name="бю." localSheetId="32" hidden="1">{"'РП (2)'!$A$5:$S$150"}</definedName>
    <definedName name="бю." localSheetId="30" hidden="1">{"'РП (2)'!$A$5:$S$150"}</definedName>
    <definedName name="бю." hidden="1">{"'РП (2)'!$A$5:$S$150"}</definedName>
    <definedName name="бюдж">'[21]19.Лист согласования'!#REF!</definedName>
    <definedName name="бюджет" localSheetId="0" hidden="1">{"'РП (2)'!$A$5:$S$150"}</definedName>
    <definedName name="бюджет" localSheetId="1" hidden="1">{"'РП (2)'!$A$5:$S$150"}</definedName>
    <definedName name="бюджет" localSheetId="2" hidden="1">{"'РП (2)'!$A$5:$S$150"}</definedName>
    <definedName name="бюджет" localSheetId="3" hidden="1">{"'РП (2)'!$A$5:$S$150"}</definedName>
    <definedName name="бюджет" localSheetId="32" hidden="1">{"'РП (2)'!$A$5:$S$150"}</definedName>
    <definedName name="бюджет" localSheetId="30" hidden="1">{"'РП (2)'!$A$5:$S$150"}</definedName>
    <definedName name="бюджет" hidden="1">{"'РП (2)'!$A$5:$S$150"}</definedName>
    <definedName name="Бюджет1" localSheetId="0" hidden="1">{"'РП (2)'!$A$5:$S$150"}</definedName>
    <definedName name="Бюджет1" localSheetId="1" hidden="1">{"'РП (2)'!$A$5:$S$150"}</definedName>
    <definedName name="Бюджет1" localSheetId="2" hidden="1">{"'РП (2)'!$A$5:$S$150"}</definedName>
    <definedName name="Бюджет1" localSheetId="3" hidden="1">{"'РП (2)'!$A$5:$S$150"}</definedName>
    <definedName name="Бюджет1" localSheetId="32" hidden="1">{"'РП (2)'!$A$5:$S$150"}</definedName>
    <definedName name="Бюджет1" localSheetId="30" hidden="1">{"'РП (2)'!$A$5:$S$150"}</definedName>
    <definedName name="Бюджет1" hidden="1">{"'РП (2)'!$A$5:$S$150"}</definedName>
    <definedName name="Бюджет2" localSheetId="0" hidden="1">{"'РП (2)'!$A$5:$S$150"}</definedName>
    <definedName name="Бюджет2" localSheetId="1" hidden="1">{"'РП (2)'!$A$5:$S$150"}</definedName>
    <definedName name="Бюджет2" localSheetId="2" hidden="1">{"'РП (2)'!$A$5:$S$150"}</definedName>
    <definedName name="Бюджет2" localSheetId="3" hidden="1">{"'РП (2)'!$A$5:$S$150"}</definedName>
    <definedName name="Бюджет2" localSheetId="32" hidden="1">{"'РП (2)'!$A$5:$S$150"}</definedName>
    <definedName name="Бюджет2" localSheetId="30" hidden="1">{"'РП (2)'!$A$5:$S$150"}</definedName>
    <definedName name="Бюджет2" hidden="1">{"'РП (2)'!$A$5:$S$150"}</definedName>
    <definedName name="бюджетик" localSheetId="0" hidden="1">{"'РП (2)'!$A$5:$S$150"}</definedName>
    <definedName name="бюджетик" localSheetId="1" hidden="1">{"'РП (2)'!$A$5:$S$150"}</definedName>
    <definedName name="бюджетик" localSheetId="2" hidden="1">{"'РП (2)'!$A$5:$S$150"}</definedName>
    <definedName name="бюджетик" localSheetId="3" hidden="1">{"'РП (2)'!$A$5:$S$150"}</definedName>
    <definedName name="бюджетик" localSheetId="32" hidden="1">{"'РП (2)'!$A$5:$S$150"}</definedName>
    <definedName name="бюджетик" localSheetId="30" hidden="1">{"'РП (2)'!$A$5:$S$150"}</definedName>
    <definedName name="бюджетик" hidden="1">{"'РП (2)'!$A$5:$S$150"}</definedName>
    <definedName name="в">{"'РП (2)'!$A$5:$S$150"}</definedName>
    <definedName name="в6">#REF!</definedName>
    <definedName name="вадло" localSheetId="0" hidden="1">{"'РП (2)'!$A$5:$S$150"}</definedName>
    <definedName name="вадло" localSheetId="1" hidden="1">{"'РП (2)'!$A$5:$S$150"}</definedName>
    <definedName name="вадло" localSheetId="2" hidden="1">{"'РП (2)'!$A$5:$S$150"}</definedName>
    <definedName name="вадло" localSheetId="3" hidden="1">{"'РП (2)'!$A$5:$S$150"}</definedName>
    <definedName name="вадло" localSheetId="32" hidden="1">{"'РП (2)'!$A$5:$S$150"}</definedName>
    <definedName name="вадло" localSheetId="30" hidden="1">{"'РП (2)'!$A$5:$S$150"}</definedName>
    <definedName name="вадло" hidden="1">{"'РП (2)'!$A$5:$S$150"}</definedName>
    <definedName name="вап" localSheetId="30" hidden="1">{#N/A,#N/A,TRUE,"Смета на пасс. обор. №1"}</definedName>
    <definedName name="вап" hidden="1">{#N/A,#N/A,TRUE,"Смета на пасс. обор. №1"}</definedName>
    <definedName name="вапвапва" localSheetId="30" hidden="1">{"'РП (2)'!$A$5:$S$150"}</definedName>
    <definedName name="вапвапва" hidden="1">{"'РП (2)'!$A$5:$S$150"}</definedName>
    <definedName name="вар" localSheetId="30" hidden="1">{#N/A,#N/A,FALSE,"МТВ"}</definedName>
    <definedName name="вар" hidden="1">{#N/A,#N/A,FALSE,"МТВ"}</definedName>
    <definedName name="вариант" localSheetId="30" hidden="1">{#N/A,#N/A,TRUE,"ИсхМстржд";#N/A,#N/A,TRUE,"Исх-Центр";#N/A,#N/A,TRUE,"Исх-2рт ";#N/A,#N/A,TRUE,"Исх-2рт ";#N/A,#N/A,TRUE,"Исх-3рт";#N/A,#N/A,TRUE,"Вар1";#N/A,#N/A,TRUE,"Вар2";#N/A,#N/A,TRUE,"Вар2-блоки";#N/A,#N/A,TRUE,"В3-Центр";#N/A,#N/A,TRUE,"В3-2рт";#N/A,#N/A,TRUE,"В3-3рт"}</definedName>
    <definedName name="вариант" hidden="1">{#N/A,#N/A,TRUE,"ИсхМстржд";#N/A,#N/A,TRUE,"Исх-Центр";#N/A,#N/A,TRUE,"Исх-2рт ";#N/A,#N/A,TRUE,"Исх-2рт ";#N/A,#N/A,TRUE,"Исх-3рт";#N/A,#N/A,TRUE,"Вар1";#N/A,#N/A,TRUE,"Вар2";#N/A,#N/A,TRUE,"Вар2-блоки";#N/A,#N/A,TRUE,"В3-Центр";#N/A,#N/A,TRUE,"В3-2рт";#N/A,#N/A,TRUE,"В3-3рт"}</definedName>
    <definedName name="Вариант3" localSheetId="0" hidden="1">{"'РП (2)'!$A$5:$S$150"}</definedName>
    <definedName name="Вариант3" localSheetId="1" hidden="1">{"'РП (2)'!$A$5:$S$150"}</definedName>
    <definedName name="Вариант3" localSheetId="2" hidden="1">{"'РП (2)'!$A$5:$S$150"}</definedName>
    <definedName name="Вариант3" localSheetId="3" hidden="1">{"'РП (2)'!$A$5:$S$150"}</definedName>
    <definedName name="Вариант3" localSheetId="32" hidden="1">{"'РП (2)'!$A$5:$S$150"}</definedName>
    <definedName name="Вариант3" localSheetId="30" hidden="1">{"'РП (2)'!$A$5:$S$150"}</definedName>
    <definedName name="Вариант3" hidden="1">{"'РП (2)'!$A$5:$S$150"}</definedName>
    <definedName name="ВариантыDAEWOO">[13]!ВариантыDAEWOO</definedName>
    <definedName name="ваф" localSheetId="0" hidden="1">{"'РП (2)'!$A$5:$S$150"}</definedName>
    <definedName name="ваф" localSheetId="1" hidden="1">{"'РП (2)'!$A$5:$S$150"}</definedName>
    <definedName name="ваф" localSheetId="2" hidden="1">{"'РП (2)'!$A$5:$S$150"}</definedName>
    <definedName name="ваф" localSheetId="3" hidden="1">{"'РП (2)'!$A$5:$S$150"}</definedName>
    <definedName name="ваф" localSheetId="32" hidden="1">{"'РП (2)'!$A$5:$S$150"}</definedName>
    <definedName name="ваф" localSheetId="30" hidden="1">{"'РП (2)'!$A$5:$S$150"}</definedName>
    <definedName name="ваф" hidden="1">{"'РП (2)'!$A$5:$S$150"}</definedName>
    <definedName name="вв" localSheetId="0" hidden="1">{"'РП (2)'!$A$5:$S$150"}</definedName>
    <definedName name="вв" localSheetId="1" hidden="1">{"'РП (2)'!$A$5:$S$150"}</definedName>
    <definedName name="вв" localSheetId="2" hidden="1">{"'РП (2)'!$A$5:$S$150"}</definedName>
    <definedName name="вв" localSheetId="3" hidden="1">{"'РП (2)'!$A$5:$S$150"}</definedName>
    <definedName name="вв" localSheetId="32" hidden="1">{"'РП (2)'!$A$5:$S$150"}</definedName>
    <definedName name="вв" localSheetId="30" hidden="1">{"'РП (2)'!$A$5:$S$150"}</definedName>
    <definedName name="вв" hidden="1">{"'РП (2)'!$A$5:$S$150"}</definedName>
    <definedName name="ввв" localSheetId="0" hidden="1">{"'РП (2)'!$A$5:$S$150"}</definedName>
    <definedName name="ввв" localSheetId="1" hidden="1">{"'РП (2)'!$A$5:$S$150"}</definedName>
    <definedName name="ввв" localSheetId="2" hidden="1">{"'РП (2)'!$A$5:$S$150"}</definedName>
    <definedName name="ввв" localSheetId="3" hidden="1">{"'РП (2)'!$A$5:$S$150"}</definedName>
    <definedName name="ввв" localSheetId="32" hidden="1">{"'РП (2)'!$A$5:$S$150"}</definedName>
    <definedName name="ввв" localSheetId="30" hidden="1">{"'РП (2)'!$A$5:$S$150"}</definedName>
    <definedName name="ввв" hidden="1">{"'РП (2)'!$A$5:$S$150"}</definedName>
    <definedName name="вввв" localSheetId="0" hidden="1">{"'РП (2)'!$A$5:$S$150"}</definedName>
    <definedName name="вввв" localSheetId="1" hidden="1">{"'РП (2)'!$A$5:$S$150"}</definedName>
    <definedName name="вввв" localSheetId="2" hidden="1">{"'РП (2)'!$A$5:$S$150"}</definedName>
    <definedName name="вввв" localSheetId="3" hidden="1">{"'РП (2)'!$A$5:$S$150"}</definedName>
    <definedName name="вввв" localSheetId="32" hidden="1">{"'РП (2)'!$A$5:$S$150"}</definedName>
    <definedName name="вввв" localSheetId="30" hidden="1">{"'РП (2)'!$A$5:$S$150"}</definedName>
    <definedName name="вввв" hidden="1">{"'РП (2)'!$A$5:$S$150"}</definedName>
    <definedName name="вввввввввв" localSheetId="30" hidden="1">{"'Лист1'!$A$6"}</definedName>
    <definedName name="вввввввввв" hidden="1">{"'Лист1'!$A$6"}</definedName>
    <definedName name="вввввввввввввввввввв" localSheetId="0" hidden="1">{"'РП (2)'!$A$5:$S$150"}</definedName>
    <definedName name="вввввввввввввввввввв" localSheetId="1" hidden="1">{"'РП (2)'!$A$5:$S$150"}</definedName>
    <definedName name="вввввввввввввввввввв" localSheetId="2" hidden="1">{"'РП (2)'!$A$5:$S$150"}</definedName>
    <definedName name="вввввввввввввввввввв" localSheetId="3" hidden="1">{"'РП (2)'!$A$5:$S$150"}</definedName>
    <definedName name="вввввввввввввввввввв" localSheetId="32" hidden="1">{"'РП (2)'!$A$5:$S$150"}</definedName>
    <definedName name="вввввввввввввввввввв" localSheetId="30" hidden="1">{"'РП (2)'!$A$5:$S$150"}</definedName>
    <definedName name="вввввввввввввввввввв" hidden="1">{"'РП (2)'!$A$5:$S$150"}</definedName>
    <definedName name="вера" localSheetId="0" hidden="1">{"'РП (2)'!$A$5:$S$150"}</definedName>
    <definedName name="вера" localSheetId="1" hidden="1">{"'РП (2)'!$A$5:$S$150"}</definedName>
    <definedName name="вера" localSheetId="2" hidden="1">{"'РП (2)'!$A$5:$S$150"}</definedName>
    <definedName name="вера" localSheetId="3" hidden="1">{"'РП (2)'!$A$5:$S$150"}</definedName>
    <definedName name="вера" localSheetId="32" hidden="1">{"'РП (2)'!$A$5:$S$150"}</definedName>
    <definedName name="вера" localSheetId="30" hidden="1">{"'РП (2)'!$A$5:$S$150"}</definedName>
    <definedName name="вера" hidden="1">{"'РП (2)'!$A$5:$S$150"}</definedName>
    <definedName name="Вид">#REF!</definedName>
    <definedName name="вид1">#REF!</definedName>
    <definedName name="вл">[57]Данные!$C$9</definedName>
    <definedName name="Влажность">#REF!</definedName>
    <definedName name="вор" localSheetId="30" hidden="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вор" hidden="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ВОРГ">#REF!</definedName>
    <definedName name="ВОРК">#REF!</definedName>
    <definedName name="Восстание_жужи">[13]!Восстание_жужи</definedName>
    <definedName name="ВЫапвап" localSheetId="30" hidden="1">{"'РП (2)'!$A$5:$S$150"}</definedName>
    <definedName name="ВЫапвап" hidden="1">{"'РП (2)'!$A$5:$S$150"}</definedName>
    <definedName name="Выручка">#REF!</definedName>
    <definedName name="вяч" localSheetId="30" hidden="1">{#N/A,#N/A,TRUE,"ИсхМстржд";#N/A,#N/A,TRUE,"Исх-Центр";#N/A,#N/A,TRUE,"Исх-2рт ";#N/A,#N/A,TRUE,"Исх-2рт ";#N/A,#N/A,TRUE,"Исх-3рт";#N/A,#N/A,TRUE,"Вар1";#N/A,#N/A,TRUE,"Вар2";#N/A,#N/A,TRUE,"Вар2-блоки";#N/A,#N/A,TRUE,"В3-Центр";#N/A,#N/A,TRUE,"В3-2рт";#N/A,#N/A,TRUE,"В3-3рт"}</definedName>
    <definedName name="вяч" hidden="1">{#N/A,#N/A,TRUE,"ИсхМстржд";#N/A,#N/A,TRUE,"Исх-Центр";#N/A,#N/A,TRUE,"Исх-2рт ";#N/A,#N/A,TRUE,"Исх-2рт ";#N/A,#N/A,TRUE,"Исх-3рт";#N/A,#N/A,TRUE,"Вар1";#N/A,#N/A,TRUE,"Вар2";#N/A,#N/A,TRUE,"Вар2-блоки";#N/A,#N/A,TRUE,"В3-Центр";#N/A,#N/A,TRUE,"В3-2рт";#N/A,#N/A,TRUE,"В3-3рт"}</definedName>
    <definedName name="г" localSheetId="0" hidden="1">{"'РП (2)'!$A$5:$S$150"}</definedName>
    <definedName name="г" localSheetId="1" hidden="1">{"'РП (2)'!$A$5:$S$150"}</definedName>
    <definedName name="г" localSheetId="2" hidden="1">{"'РП (2)'!$A$5:$S$150"}</definedName>
    <definedName name="г" localSheetId="3" hidden="1">{"'РП (2)'!$A$5:$S$150"}</definedName>
    <definedName name="г" localSheetId="32" hidden="1">{"'РП (2)'!$A$5:$S$150"}</definedName>
    <definedName name="г" localSheetId="30" hidden="1">{"'РП (2)'!$A$5:$S$150"}</definedName>
    <definedName name="г" hidden="1">{"'РП (2)'!$A$5:$S$150"}</definedName>
    <definedName name="Г_7НБ">#REF!</definedName>
    <definedName name="Г_КИР">#REF!</definedName>
    <definedName name="Г_КМС">#REF!</definedName>
    <definedName name="Г7">'[58]Выход продуктов'!$G$17</definedName>
    <definedName name="гараж"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араж"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ггг" localSheetId="0" hidden="1">{"'РП (2)'!$A$5:$S$150"}</definedName>
    <definedName name="гггг" localSheetId="1" hidden="1">{"'РП (2)'!$A$5:$S$150"}</definedName>
    <definedName name="гггг" localSheetId="2" hidden="1">{"'РП (2)'!$A$5:$S$150"}</definedName>
    <definedName name="гггг" localSheetId="3" hidden="1">{"'РП (2)'!$A$5:$S$150"}</definedName>
    <definedName name="гггг" localSheetId="32" hidden="1">{"'РП (2)'!$A$5:$S$150"}</definedName>
    <definedName name="гггг" localSheetId="30" hidden="1">{"'РП (2)'!$A$5:$S$150"}</definedName>
    <definedName name="гггг" hidden="1">{"'РП (2)'!$A$5:$S$150"}</definedName>
    <definedName name="гггггггггггггггг" localSheetId="0" hidden="1">{"'РП (2)'!$A$5:$S$150"}</definedName>
    <definedName name="гггггггггггггггг" localSheetId="1" hidden="1">{"'РП (2)'!$A$5:$S$150"}</definedName>
    <definedName name="гггггггггггггггг" localSheetId="2" hidden="1">{"'РП (2)'!$A$5:$S$150"}</definedName>
    <definedName name="гггггггггггггггг" localSheetId="3" hidden="1">{"'РП (2)'!$A$5:$S$150"}</definedName>
    <definedName name="гггггггггггггггг" localSheetId="32" hidden="1">{"'РП (2)'!$A$5:$S$150"}</definedName>
    <definedName name="гггггггггггггггг" localSheetId="30" hidden="1">{"'РП (2)'!$A$5:$S$150"}</definedName>
    <definedName name="гггггггггггггггг" hidden="1">{"'РП (2)'!$A$5:$S$150"}</definedName>
    <definedName name="ГЖ2575">#REF!</definedName>
    <definedName name="ГЖ5050">#REF!</definedName>
    <definedName name="ГЖ7525">#REF!</definedName>
    <definedName name="ГКОМ_ПЛС">#REF!</definedName>
    <definedName name="ГМНУ" localSheetId="0" hidden="1">{"'РП (2)'!$A$5:$S$150"}</definedName>
    <definedName name="ГМНУ" localSheetId="1" hidden="1">{"'РП (2)'!$A$5:$S$150"}</definedName>
    <definedName name="ГМНУ" localSheetId="2" hidden="1">{"'РП (2)'!$A$5:$S$150"}</definedName>
    <definedName name="ГМНУ" localSheetId="3" hidden="1">{"'РП (2)'!$A$5:$S$150"}</definedName>
    <definedName name="ГМНУ" localSheetId="32" hidden="1">{"'РП (2)'!$A$5:$S$150"}</definedName>
    <definedName name="ГМНУ" localSheetId="30" hidden="1">{"'РП (2)'!$A$5:$S$150"}</definedName>
    <definedName name="ГМНУ" hidden="1">{"'РП (2)'!$A$5:$S$150"}</definedName>
    <definedName name="го" localSheetId="0" hidden="1">{"'РП (2)'!$A$5:$S$150"}</definedName>
    <definedName name="го" localSheetId="1" hidden="1">{"'РП (2)'!$A$5:$S$150"}</definedName>
    <definedName name="го" localSheetId="2" hidden="1">{"'РП (2)'!$A$5:$S$150"}</definedName>
    <definedName name="го" localSheetId="3" hidden="1">{"'РП (2)'!$A$5:$S$150"}</definedName>
    <definedName name="го" localSheetId="32" hidden="1">{"'РП (2)'!$A$5:$S$150"}</definedName>
    <definedName name="го" localSheetId="30" hidden="1">{"'РП (2)'!$A$5:$S$150"}</definedName>
    <definedName name="го" hidden="1">{"'РП (2)'!$A$5:$S$150"}</definedName>
    <definedName name="ГорнМасса_м_В1">'[59]Модуль_414-с'!#REF!</definedName>
    <definedName name="ГорнМасса_м_В2">'[59]Модуль_414-с'!#REF!</definedName>
    <definedName name="ГорнМасса_м_В3">[60]ИсходныеДанные!#REF!</definedName>
    <definedName name="ГорнМассаБаза">#REF!</definedName>
    <definedName name="ГорнМассаВ0">[61]ИсхДан!#REF!</definedName>
    <definedName name="ГорнМассалавы634ю">[62]ИсходныеДанные!#REF!</definedName>
    <definedName name="ГорнМассалавы734юбаза">[62]ИсходныеДанные!#REF!</definedName>
    <definedName name="ГорнМассалавы734юпроект1">[62]ИсходныеДанные!#REF!</definedName>
    <definedName name="ГорнМассалавы734юпроект2">[63]ИсходныеДанные!#REF!</definedName>
    <definedName name="город"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ород"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руппа">[64]Служебный!$A$2:$A$5</definedName>
    <definedName name="ГСМ_В1">'[59]Модуль_414-с'!#REF!</definedName>
    <definedName name="ГСМ_В2">'[59]Модуль_414-с'!#REF!</definedName>
    <definedName name="ГСМ_В3">[60]ИсходныеДанные!#REF!</definedName>
    <definedName name="ГСМбаза">[62]ИсходныеДанные!#REF!</definedName>
    <definedName name="ГСМПост_В1">'[59]Модуль_414-с'!#REF!</definedName>
    <definedName name="ГСМПост_В2">'[59]Модуль_414-с'!#REF!</definedName>
    <definedName name="ГСМПост_В3">[60]ИсходныеДанные!#REF!</definedName>
    <definedName name="ГСМПостбаза">[62]ИсходныеДанные!#REF!</definedName>
    <definedName name="ГСМПостпроект1">[62]ИсходныеДанные!#REF!</definedName>
    <definedName name="ГСМПостпроект2">[63]ИсходныеДанные!#REF!</definedName>
    <definedName name="ГСМпроект1">[62]ИсходныеДанные!#REF!</definedName>
    <definedName name="ГСМпроект2">[63]ИсходныеДанные!#REF!</definedName>
    <definedName name="гшщ" localSheetId="30" hidden="1">{#N/A,#N/A,TRUE,"ИсхМстржд";#N/A,#N/A,TRUE,"Исх-Центр";#N/A,#N/A,TRUE,"Исх-2рт ";#N/A,#N/A,TRUE,"Исх-2рт ";#N/A,#N/A,TRUE,"Исх-3рт";#N/A,#N/A,TRUE,"Вар1";#N/A,#N/A,TRUE,"Вар2";#N/A,#N/A,TRUE,"Вар2-блоки";#N/A,#N/A,TRUE,"В3-Центр";#N/A,#N/A,TRUE,"В3-2рт";#N/A,#N/A,TRUE,"В3-3рт"}</definedName>
    <definedName name="гшщ" hidden="1">{#N/A,#N/A,TRUE,"ИсхМстржд";#N/A,#N/A,TRUE,"Исх-Центр";#N/A,#N/A,TRUE,"Исх-2рт ";#N/A,#N/A,TRUE,"Исх-2рт ";#N/A,#N/A,TRUE,"Исх-3рт";#N/A,#N/A,TRUE,"Вар1";#N/A,#N/A,TRUE,"Вар2";#N/A,#N/A,TRUE,"Вар2-блоки";#N/A,#N/A,TRUE,"В3-Центр";#N/A,#N/A,TRUE,"В3-2рт";#N/A,#N/A,TRUE,"В3-3рт"}</definedName>
    <definedName name="д" localSheetId="0" hidden="1">{"'РП (2)'!$A$5:$S$150"}</definedName>
    <definedName name="д" localSheetId="1" hidden="1">{"'РП (2)'!$A$5:$S$150"}</definedName>
    <definedName name="д" localSheetId="2" hidden="1">{"'РП (2)'!$A$5:$S$150"}</definedName>
    <definedName name="д" localSheetId="3" hidden="1">{"'РП (2)'!$A$5:$S$150"}</definedName>
    <definedName name="д" localSheetId="32" hidden="1">{"'РП (2)'!$A$5:$S$150"}</definedName>
    <definedName name="д" localSheetId="30" hidden="1">{"'РП (2)'!$A$5:$S$150"}</definedName>
    <definedName name="д" hidden="1">{"'РП (2)'!$A$5:$S$150"}</definedName>
    <definedName name="Дата_договора">#REF!</definedName>
    <definedName name="дгонеап" localSheetId="30" hidden="1">{"'РП (2)'!$A$5:$S$150"}</definedName>
    <definedName name="дгонеап" hidden="1">{"'РП (2)'!$A$5:$S$150"}</definedName>
    <definedName name="дд" localSheetId="0" hidden="1">{"'РП (2)'!$A$5:$S$150"}</definedName>
    <definedName name="дд" localSheetId="1" hidden="1">{"'РП (2)'!$A$5:$S$150"}</definedName>
    <definedName name="дд" localSheetId="2" hidden="1">{"'РП (2)'!$A$5:$S$150"}</definedName>
    <definedName name="дд" localSheetId="3" hidden="1">{"'РП (2)'!$A$5:$S$150"}</definedName>
    <definedName name="дд" localSheetId="32" hidden="1">{"'РП (2)'!$A$5:$S$150"}</definedName>
    <definedName name="дд" localSheetId="30" hidden="1">{"'РП (2)'!$A$5:$S$150"}</definedName>
    <definedName name="дд" hidden="1">{"'РП (2)'!$A$5:$S$150"}</definedName>
    <definedName name="ддд">[13]!ддд</definedName>
    <definedName name="дддд" localSheetId="0" hidden="1">{#N/A,#N/A,TRUE,"Лист2"}</definedName>
    <definedName name="дддд" localSheetId="1" hidden="1">{#N/A,#N/A,TRUE,"Лист2"}</definedName>
    <definedName name="дддд" localSheetId="2" hidden="1">{#N/A,#N/A,TRUE,"Лист2"}</definedName>
    <definedName name="дддд" localSheetId="3" hidden="1">{#N/A,#N/A,TRUE,"Лист2"}</definedName>
    <definedName name="дддд" localSheetId="32" hidden="1">{#N/A,#N/A,TRUE,"Лист2"}</definedName>
    <definedName name="дддд" localSheetId="30" hidden="1">{#N/A,#N/A,TRUE,"Лист2"}</definedName>
    <definedName name="дддд" hidden="1">{#N/A,#N/A,TRUE,"Лист2"}</definedName>
    <definedName name="ддддд" localSheetId="0" hidden="1">{"'РП (2)'!$A$5:$S$150"}</definedName>
    <definedName name="ддддд" localSheetId="1" hidden="1">{"'РП (2)'!$A$5:$S$150"}</definedName>
    <definedName name="ддддд" localSheetId="2" hidden="1">{"'РП (2)'!$A$5:$S$150"}</definedName>
    <definedName name="ддддд" localSheetId="3" hidden="1">{"'РП (2)'!$A$5:$S$150"}</definedName>
    <definedName name="ддддд" localSheetId="32" hidden="1">{"'РП (2)'!$A$5:$S$150"}</definedName>
    <definedName name="ддддд" localSheetId="30" hidden="1">{"'РП (2)'!$A$5:$S$150"}</definedName>
    <definedName name="ддддд" hidden="1">{"'РП (2)'!$A$5:$S$150"}</definedName>
    <definedName name="дддддд" localSheetId="0" hidden="1">{"'РП (2)'!$A$5:$S$150"}</definedName>
    <definedName name="дддддд" localSheetId="1" hidden="1">{"'РП (2)'!$A$5:$S$150"}</definedName>
    <definedName name="дддддд" localSheetId="2" hidden="1">{"'РП (2)'!$A$5:$S$150"}</definedName>
    <definedName name="дддддд" localSheetId="3" hidden="1">{"'РП (2)'!$A$5:$S$150"}</definedName>
    <definedName name="дддддд" localSheetId="32" hidden="1">{"'РП (2)'!$A$5:$S$150"}</definedName>
    <definedName name="дддддд" localSheetId="30" hidden="1">{"'РП (2)'!$A$5:$S$150"}</definedName>
    <definedName name="дддддд" hidden="1">{"'РП (2)'!$A$5:$S$150"}</definedName>
    <definedName name="ддддддд" localSheetId="30" hidden="1">{"'Лист1'!$A$6"}</definedName>
    <definedName name="ддддддд" hidden="1">{"'Лист1'!$A$6"}</definedName>
    <definedName name="дддддддддд" localSheetId="0" hidden="1">{"'РП (2)'!$A$5:$S$150"}</definedName>
    <definedName name="дддддддддд" localSheetId="1" hidden="1">{"'РП (2)'!$A$5:$S$150"}</definedName>
    <definedName name="дддддддддд" localSheetId="2" hidden="1">{"'РП (2)'!$A$5:$S$150"}</definedName>
    <definedName name="дддддддддд" localSheetId="3" hidden="1">{"'РП (2)'!$A$5:$S$150"}</definedName>
    <definedName name="дддддддддд" localSheetId="32" hidden="1">{"'РП (2)'!$A$5:$S$150"}</definedName>
    <definedName name="дддддддддд" localSheetId="30" hidden="1">{"'РП (2)'!$A$5:$S$150"}</definedName>
    <definedName name="дддддддддд" hidden="1">{"'РП (2)'!$A$5:$S$150"}</definedName>
    <definedName name="ддддддддддддддд" localSheetId="30" hidden="1">{"'Лист1'!$A$6"}</definedName>
    <definedName name="ддддддддддддддд" hidden="1">{"'Лист1'!$A$6"}</definedName>
    <definedName name="декабрь">[13]!декабрь</definedName>
    <definedName name="дело" localSheetId="30" hidden="1">{"'РП (2)'!$A$5:$S$150"}</definedName>
    <definedName name="дело" hidden="1">{"'РП (2)'!$A$5:$S$150"}</definedName>
    <definedName name="ДКО_ЕГЗ">#REF!</definedName>
    <definedName name="ДКО_КРН">#REF!</definedName>
    <definedName name="дл" localSheetId="0" hidden="1">{"'РП (2)'!$A$5:$S$150"}</definedName>
    <definedName name="дл" localSheetId="1" hidden="1">{"'РП (2)'!$A$5:$S$150"}</definedName>
    <definedName name="дл" localSheetId="2" hidden="1">{"'РП (2)'!$A$5:$S$150"}</definedName>
    <definedName name="дл" localSheetId="3" hidden="1">{"'РП (2)'!$A$5:$S$150"}</definedName>
    <definedName name="дл" localSheetId="32" hidden="1">{"'РП (2)'!$A$5:$S$150"}</definedName>
    <definedName name="дл" localSheetId="30" hidden="1">{"'РП (2)'!$A$5:$S$150"}</definedName>
    <definedName name="дл" hidden="1">{"'РП (2)'!$A$5:$S$150"}</definedName>
    <definedName name="ДлитМонтажа_В1">#REF!</definedName>
    <definedName name="ДлитМонтажа_В2">#REF!</definedName>
    <definedName name="ДлитМонтажа_В3">#REF!</definedName>
    <definedName name="дло" localSheetId="0" hidden="1">{"'РП (2)'!$A$5:$S$150"}</definedName>
    <definedName name="дло" localSheetId="1" hidden="1">{"'РП (2)'!$A$5:$S$150"}</definedName>
    <definedName name="дло" localSheetId="2" hidden="1">{"'РП (2)'!$A$5:$S$150"}</definedName>
    <definedName name="дло" localSheetId="3" hidden="1">{"'РП (2)'!$A$5:$S$150"}</definedName>
    <definedName name="дло" localSheetId="32" hidden="1">{"'РП (2)'!$A$5:$S$150"}</definedName>
    <definedName name="дло" localSheetId="30" hidden="1">{"'РП (2)'!$A$5:$S$150"}</definedName>
    <definedName name="дло" hidden="1">{"'РП (2)'!$A$5:$S$150"}</definedName>
    <definedName name="длогне" localSheetId="30" hidden="1">{"'РП (2)'!$A$5:$S$150"}</definedName>
    <definedName name="длогне" hidden="1">{"'РП (2)'!$A$5:$S$150"}</definedName>
    <definedName name="длогнпе" localSheetId="30" hidden="1">{"'РП (2)'!$A$5:$S$150"}</definedName>
    <definedName name="длогнпе" hidden="1">{"'РП (2)'!$A$5:$S$150"}</definedName>
    <definedName name="длор" localSheetId="30" hidden="1">{"'РП (2)'!$A$5:$S$150"}</definedName>
    <definedName name="длор" hidden="1">{"'РП (2)'!$A$5:$S$150"}</definedName>
    <definedName name="длорп" localSheetId="30" hidden="1">{"'РП (2)'!$A$5:$S$150"}</definedName>
    <definedName name="длорп" hidden="1">{"'РП (2)'!$A$5:$S$150"}</definedName>
    <definedName name="длорпавые" localSheetId="30" hidden="1">{"'РП (2)'!$A$5:$S$150"}</definedName>
    <definedName name="длорпавые" hidden="1">{"'РП (2)'!$A$5:$S$150"}</definedName>
    <definedName name="длорпн" localSheetId="30" hidden="1">{"'РП (2)'!$A$5:$S$150"}</definedName>
    <definedName name="длорпн" hidden="1">{"'РП (2)'!$A$5:$S$150"}</definedName>
    <definedName name="длошсмидш" localSheetId="0" hidden="1">{"'РП (2)'!$A$5:$S$150"}</definedName>
    <definedName name="длошсмидш" localSheetId="1" hidden="1">{"'РП (2)'!$A$5:$S$150"}</definedName>
    <definedName name="длошсмидш" localSheetId="2" hidden="1">{"'РП (2)'!$A$5:$S$150"}</definedName>
    <definedName name="длошсмидш" localSheetId="3" hidden="1">{"'РП (2)'!$A$5:$S$150"}</definedName>
    <definedName name="длошсмидш" localSheetId="32" hidden="1">{"'РП (2)'!$A$5:$S$150"}</definedName>
    <definedName name="длошсмидш" localSheetId="30" hidden="1">{"'РП (2)'!$A$5:$S$150"}</definedName>
    <definedName name="длошсмидш" hidden="1">{"'РП (2)'!$A$5:$S$150"}</definedName>
    <definedName name="длэз" localSheetId="0" hidden="1">{"'РП (2)'!$A$5:$S$150"}</definedName>
    <definedName name="длэз" localSheetId="1" hidden="1">{"'РП (2)'!$A$5:$S$150"}</definedName>
    <definedName name="длэз" localSheetId="2" hidden="1">{"'РП (2)'!$A$5:$S$150"}</definedName>
    <definedName name="длэз" localSheetId="3" hidden="1">{"'РП (2)'!$A$5:$S$150"}</definedName>
    <definedName name="длэз" localSheetId="32" hidden="1">{"'РП (2)'!$A$5:$S$150"}</definedName>
    <definedName name="длэз" localSheetId="30" hidden="1">{"'РП (2)'!$A$5:$S$150"}</definedName>
    <definedName name="длэз" hidden="1">{"'РП (2)'!$A$5:$S$150"}</definedName>
    <definedName name="дм">[13]!дм</definedName>
    <definedName name="ДМ_ЕГЗ">#REF!</definedName>
    <definedName name="ДМ_КРН">#REF!</definedName>
    <definedName name="договор">#REF!</definedName>
    <definedName name="Дподр09" localSheetId="0" hidden="1">#REF!</definedName>
    <definedName name="Дподр09" localSheetId="1" hidden="1">#REF!</definedName>
    <definedName name="Дподр09" localSheetId="2" hidden="1">#REF!</definedName>
    <definedName name="Дподр09" localSheetId="3" hidden="1">#REF!</definedName>
    <definedName name="Дподр09" localSheetId="22" hidden="1">#REF!</definedName>
    <definedName name="Дподр09" localSheetId="23" hidden="1">#REF!</definedName>
    <definedName name="Дподр09" localSheetId="25" hidden="1">#REF!</definedName>
    <definedName name="Дподр09" localSheetId="26" hidden="1">#REF!</definedName>
    <definedName name="Дподр09" localSheetId="7" hidden="1">#REF!</definedName>
    <definedName name="Дподр09" localSheetId="8" hidden="1">#REF!</definedName>
    <definedName name="Дподр09" localSheetId="4" hidden="1">#REF!</definedName>
    <definedName name="Дподр09" localSheetId="5" hidden="1">#REF!</definedName>
    <definedName name="Дподр09" localSheetId="13" hidden="1">#REF!</definedName>
    <definedName name="Дподр09" localSheetId="14" hidden="1">#REF!</definedName>
    <definedName name="Дподр09" localSheetId="16" hidden="1">#REF!</definedName>
    <definedName name="Дподр09" localSheetId="17" hidden="1">#REF!</definedName>
    <definedName name="Дподр09" localSheetId="19" hidden="1">#REF!</definedName>
    <definedName name="Дподр09" localSheetId="20" hidden="1">#REF!</definedName>
    <definedName name="Дподр09" localSheetId="10" hidden="1">#REF!</definedName>
    <definedName name="Дподр09" localSheetId="11" hidden="1">#REF!</definedName>
    <definedName name="Дподр09" localSheetId="30" hidden="1">#REF!</definedName>
    <definedName name="Дподр09" hidden="1">#REF!</definedName>
    <definedName name="дрлж" localSheetId="0" hidden="1">{"'РП (2)'!$A$5:$S$150"}</definedName>
    <definedName name="дрлж" localSheetId="1" hidden="1">{"'РП (2)'!$A$5:$S$150"}</definedName>
    <definedName name="дрлж" localSheetId="2" hidden="1">{"'РП (2)'!$A$5:$S$150"}</definedName>
    <definedName name="дрлж" localSheetId="3" hidden="1">{"'РП (2)'!$A$5:$S$150"}</definedName>
    <definedName name="дрлж" localSheetId="32" hidden="1">{"'РП (2)'!$A$5:$S$150"}</definedName>
    <definedName name="дрлж" localSheetId="30" hidden="1">{"'РП (2)'!$A$5:$S$150"}</definedName>
    <definedName name="дрлж" hidden="1">{"'РП (2)'!$A$5:$S$150"}</definedName>
    <definedName name="дурак" localSheetId="30"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дурак"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дш" localSheetId="30" hidden="1">{#N/A,#N/A,TRUE,"ИсхМстржд";#N/A,#N/A,TRUE,"Исх-Центр";#N/A,#N/A,TRUE,"Исх-2рт ";#N/A,#N/A,TRUE,"Исх-2рт ";#N/A,#N/A,TRUE,"Исх-3рт";#N/A,#N/A,TRUE,"Вар1";#N/A,#N/A,TRUE,"Вар2";#N/A,#N/A,TRUE,"Вар2-блоки";#N/A,#N/A,TRUE,"В3-Центр";#N/A,#N/A,TRUE,"В3-2рт";#N/A,#N/A,TRUE,"В3-3рт"}</definedName>
    <definedName name="дш" hidden="1">{#N/A,#N/A,TRUE,"ИсхМстржд";#N/A,#N/A,TRUE,"Исх-Центр";#N/A,#N/A,TRUE,"Исх-2рт ";#N/A,#N/A,TRUE,"Исх-2рт ";#N/A,#N/A,TRUE,"Исх-3рт";#N/A,#N/A,TRUE,"Вар1";#N/A,#N/A,TRUE,"Вар2";#N/A,#N/A,TRUE,"Вар2-блоки";#N/A,#N/A,TRUE,"В3-Центр";#N/A,#N/A,TRUE,"В3-2рт";#N/A,#N/A,TRUE,"В3-3рт"}</definedName>
    <definedName name="дюо" localSheetId="30" hidden="1">{#N/A,#N/A,TRUE,"ИсхМстржд";#N/A,#N/A,TRUE,"Исх-Центр";#N/A,#N/A,TRUE,"Исх-2рт ";#N/A,#N/A,TRUE,"Исх-2рт ";#N/A,#N/A,TRUE,"Исх-3рт";#N/A,#N/A,TRUE,"Вар1";#N/A,#N/A,TRUE,"Вар2";#N/A,#N/A,TRUE,"Вар2-блоки";#N/A,#N/A,TRUE,"В3-Центр";#N/A,#N/A,TRUE,"В3-2рт";#N/A,#N/A,TRUE,"В3-3рт"}</definedName>
    <definedName name="дюо" hidden="1">{#N/A,#N/A,TRUE,"ИсхМстржд";#N/A,#N/A,TRUE,"Исх-Центр";#N/A,#N/A,TRUE,"Исх-2рт ";#N/A,#N/A,TRUE,"Исх-2рт ";#N/A,#N/A,TRUE,"Исх-3рт";#N/A,#N/A,TRUE,"Вар1";#N/A,#N/A,TRUE,"Вар2";#N/A,#N/A,TRUE,"Вар2-блоки";#N/A,#N/A,TRUE,"В3-Центр";#N/A,#N/A,TRUE,"В3-2рт";#N/A,#N/A,TRUE,"В3-3рт"}</definedName>
    <definedName name="е">[13]!е</definedName>
    <definedName name="Ед.">#REF!</definedName>
    <definedName name="ее" localSheetId="0" hidden="1">{"'РП (2)'!$A$5:$S$150"}</definedName>
    <definedName name="ее" localSheetId="1" hidden="1">{"'РП (2)'!$A$5:$S$150"}</definedName>
    <definedName name="ее" localSheetId="2" hidden="1">{"'РП (2)'!$A$5:$S$150"}</definedName>
    <definedName name="ее" localSheetId="3" hidden="1">{"'РП (2)'!$A$5:$S$150"}</definedName>
    <definedName name="ее" localSheetId="32" hidden="1">{"'РП (2)'!$A$5:$S$150"}</definedName>
    <definedName name="ее" localSheetId="30" hidden="1">{"'РП (2)'!$A$5:$S$150"}</definedName>
    <definedName name="ее" hidden="1">{"'РП (2)'!$A$5:$S$150"}</definedName>
    <definedName name="еееееееее" localSheetId="0" hidden="1">{#N/A,#N/A,TRUE,"Лист2"}</definedName>
    <definedName name="еееееееее" localSheetId="1" hidden="1">{#N/A,#N/A,TRUE,"Лист2"}</definedName>
    <definedName name="еееееееее" localSheetId="2" hidden="1">{#N/A,#N/A,TRUE,"Лист2"}</definedName>
    <definedName name="еееееееее" localSheetId="3" hidden="1">{#N/A,#N/A,TRUE,"Лист2"}</definedName>
    <definedName name="еееееееее" localSheetId="32" hidden="1">{#N/A,#N/A,TRUE,"Лист2"}</definedName>
    <definedName name="еееееееее" localSheetId="30" hidden="1">{#N/A,#N/A,TRUE,"Лист2"}</definedName>
    <definedName name="еееееееее" hidden="1">{#N/A,#N/A,TRUE,"Лист2"}</definedName>
    <definedName name="ееееееееееееееее" localSheetId="0" hidden="1">{"'РП (2)'!$A$5:$S$150"}</definedName>
    <definedName name="ееееееееееееееее" localSheetId="1" hidden="1">{"'РП (2)'!$A$5:$S$150"}</definedName>
    <definedName name="ееееееееееееееее" localSheetId="2" hidden="1">{"'РП (2)'!$A$5:$S$150"}</definedName>
    <definedName name="ееееееееееееееее" localSheetId="3" hidden="1">{"'РП (2)'!$A$5:$S$150"}</definedName>
    <definedName name="ееееееееееееееее" localSheetId="32" hidden="1">{"'РП (2)'!$A$5:$S$150"}</definedName>
    <definedName name="ееееееееееееееее" localSheetId="30" hidden="1">{"'РП (2)'!$A$5:$S$150"}</definedName>
    <definedName name="ееееееееееееееее" hidden="1">{"'РП (2)'!$A$5:$S$150"}</definedName>
    <definedName name="ек" localSheetId="0" hidden="1">{"'РП (2)'!$A$5:$S$150"}</definedName>
    <definedName name="ек" localSheetId="1" hidden="1">{"'РП (2)'!$A$5:$S$150"}</definedName>
    <definedName name="ек" localSheetId="2" hidden="1">{"'РП (2)'!$A$5:$S$150"}</definedName>
    <definedName name="ек" localSheetId="3" hidden="1">{"'РП (2)'!$A$5:$S$150"}</definedName>
    <definedName name="ек" localSheetId="32" hidden="1">{"'РП (2)'!$A$5:$S$150"}</definedName>
    <definedName name="ек" localSheetId="30" hidden="1">{"'РП (2)'!$A$5:$S$150"}</definedName>
    <definedName name="ек" hidden="1">{"'РП (2)'!$A$5:$S$150"}</definedName>
    <definedName name="екн" localSheetId="0" hidden="1">{"'РП (2)'!$A$5:$S$150"}</definedName>
    <definedName name="екн" localSheetId="1" hidden="1">{"'РП (2)'!$A$5:$S$150"}</definedName>
    <definedName name="екн" localSheetId="2" hidden="1">{"'РП (2)'!$A$5:$S$150"}</definedName>
    <definedName name="екн" localSheetId="3" hidden="1">{"'РП (2)'!$A$5:$S$150"}</definedName>
    <definedName name="екн" localSheetId="32" hidden="1">{"'РП (2)'!$A$5:$S$150"}</definedName>
    <definedName name="екн" localSheetId="30" hidden="1">{"'РП (2)'!$A$5:$S$150"}</definedName>
    <definedName name="екн" hidden="1">{"'РП (2)'!$A$5:$S$150"}</definedName>
    <definedName name="екне" localSheetId="30" hidden="1">{#N/A,#N/A,TRUE,"ИсхМстржд";#N/A,#N/A,TRUE,"Исх-Центр";#N/A,#N/A,TRUE,"Исх-2рт ";#N/A,#N/A,TRUE,"Исх-2рт ";#N/A,#N/A,TRUE,"Исх-3рт";#N/A,#N/A,TRUE,"Вар1";#N/A,#N/A,TRUE,"Вар2";#N/A,#N/A,TRUE,"Вар2-блоки";#N/A,#N/A,TRUE,"В3-Центр";#N/A,#N/A,TRUE,"В3-2рт";#N/A,#N/A,TRUE,"В3-3рт"}</definedName>
    <definedName name="екне" hidden="1">{#N/A,#N/A,TRUE,"ИсхМстржд";#N/A,#N/A,TRUE,"Исх-Центр";#N/A,#N/A,TRUE,"Исх-2рт ";#N/A,#N/A,TRUE,"Исх-2рт ";#N/A,#N/A,TRUE,"Исх-3рт";#N/A,#N/A,TRUE,"Вар1";#N/A,#N/A,TRUE,"Вар2";#N/A,#N/A,TRUE,"Вар2-блоки";#N/A,#N/A,TRUE,"В3-Центр";#N/A,#N/A,TRUE,"В3-2рт";#N/A,#N/A,TRUE,"В3-3рт"}</definedName>
    <definedName name="ж" localSheetId="0" hidden="1">{"'РП (2)'!$A$5:$S$150"}</definedName>
    <definedName name="ж" localSheetId="1" hidden="1">{"'РП (2)'!$A$5:$S$150"}</definedName>
    <definedName name="ж" localSheetId="2" hidden="1">{"'РП (2)'!$A$5:$S$150"}</definedName>
    <definedName name="ж" localSheetId="3" hidden="1">{"'РП (2)'!$A$5:$S$150"}</definedName>
    <definedName name="ж" localSheetId="32" hidden="1">{"'РП (2)'!$A$5:$S$150"}</definedName>
    <definedName name="ж" localSheetId="30" hidden="1">{"'РП (2)'!$A$5:$S$150"}</definedName>
    <definedName name="ж" hidden="1">{"'РП (2)'!$A$5:$S$150"}</definedName>
    <definedName name="Ж2">#REF!</definedName>
    <definedName name="жд" localSheetId="0" hidden="1">{"'РП (2)'!$A$5:$S$150"}</definedName>
    <definedName name="жд" localSheetId="1" hidden="1">{"'РП (2)'!$A$5:$S$150"}</definedName>
    <definedName name="жд" localSheetId="2" hidden="1">{"'РП (2)'!$A$5:$S$150"}</definedName>
    <definedName name="жд" localSheetId="3" hidden="1">{"'РП (2)'!$A$5:$S$150"}</definedName>
    <definedName name="жд" localSheetId="32" hidden="1">{"'РП (2)'!$A$5:$S$150"}</definedName>
    <definedName name="жд" localSheetId="30" hidden="1">{"'РП (2)'!$A$5:$S$150"}</definedName>
    <definedName name="жд" hidden="1">{"'РП (2)'!$A$5:$S$150"}</definedName>
    <definedName name="ждт">[65]Номенклатура!$L$1:$L$65536</definedName>
    <definedName name="жж" localSheetId="0" hidden="1">{"'РП (2)'!$A$5:$S$150"}</definedName>
    <definedName name="жж" localSheetId="1" hidden="1">{"'РП (2)'!$A$5:$S$150"}</definedName>
    <definedName name="жж" localSheetId="2" hidden="1">{"'РП (2)'!$A$5:$S$150"}</definedName>
    <definedName name="жж" localSheetId="3" hidden="1">{"'РП (2)'!$A$5:$S$150"}</definedName>
    <definedName name="жж" localSheetId="32" hidden="1">{"'РП (2)'!$A$5:$S$150"}</definedName>
    <definedName name="жж" localSheetId="30" hidden="1">{"'РП (2)'!$A$5:$S$150"}</definedName>
    <definedName name="жж" hidden="1">{"'РП (2)'!$A$5:$S$150"}</definedName>
    <definedName name="жжж" localSheetId="0" hidden="1">{"'РП (2)'!$A$5:$S$150"}</definedName>
    <definedName name="жжж" localSheetId="1" hidden="1">{"'РП (2)'!$A$5:$S$150"}</definedName>
    <definedName name="жжж" localSheetId="2" hidden="1">{"'РП (2)'!$A$5:$S$150"}</definedName>
    <definedName name="жжж" localSheetId="3" hidden="1">{"'РП (2)'!$A$5:$S$150"}</definedName>
    <definedName name="жжж" localSheetId="32" hidden="1">{"'РП (2)'!$A$5:$S$150"}</definedName>
    <definedName name="жжж" localSheetId="30" hidden="1">{"'РП (2)'!$A$5:$S$150"}</definedName>
    <definedName name="жжж" hidden="1">{"'РП (2)'!$A$5:$S$150"}</definedName>
    <definedName name="жжжжж" localSheetId="0" hidden="1">{"'РП (2)'!$A$5:$S$150"}</definedName>
    <definedName name="жжжжж" localSheetId="1" hidden="1">{"'РП (2)'!$A$5:$S$150"}</definedName>
    <definedName name="жжжжж" localSheetId="2" hidden="1">{"'РП (2)'!$A$5:$S$150"}</definedName>
    <definedName name="жжжжж" localSheetId="3" hidden="1">{"'РП (2)'!$A$5:$S$150"}</definedName>
    <definedName name="жжжжж" localSheetId="32" hidden="1">{"'РП (2)'!$A$5:$S$150"}</definedName>
    <definedName name="жжжжж" localSheetId="30" hidden="1">{"'РП (2)'!$A$5:$S$150"}</definedName>
    <definedName name="жжжжж" hidden="1">{"'РП (2)'!$A$5:$S$150"}</definedName>
    <definedName name="жжжжжжж" localSheetId="0" hidden="1">{#N/A,#N/A,TRUE,"Лист2"}</definedName>
    <definedName name="жжжжжжж" localSheetId="1" hidden="1">{#N/A,#N/A,TRUE,"Лист2"}</definedName>
    <definedName name="жжжжжжж" localSheetId="2" hidden="1">{#N/A,#N/A,TRUE,"Лист2"}</definedName>
    <definedName name="жжжжжжж" localSheetId="3" hidden="1">{#N/A,#N/A,TRUE,"Лист2"}</definedName>
    <definedName name="жжжжжжж" localSheetId="32" hidden="1">{#N/A,#N/A,TRUE,"Лист2"}</definedName>
    <definedName name="жжжжжжж" localSheetId="30" hidden="1">{#N/A,#N/A,TRUE,"Лист2"}</definedName>
    <definedName name="жжжжжжж" hidden="1">{#N/A,#N/A,TRUE,"Лист2"}</definedName>
    <definedName name="жжжжз" localSheetId="0" hidden="1">{"'РП (2)'!$A$5:$S$150"}</definedName>
    <definedName name="жжжжз" localSheetId="1" hidden="1">{"'РП (2)'!$A$5:$S$150"}</definedName>
    <definedName name="жжжжз" localSheetId="2" hidden="1">{"'РП (2)'!$A$5:$S$150"}</definedName>
    <definedName name="жжжжз" localSheetId="3" hidden="1">{"'РП (2)'!$A$5:$S$150"}</definedName>
    <definedName name="жжжжз" localSheetId="32" hidden="1">{"'РП (2)'!$A$5:$S$150"}</definedName>
    <definedName name="жжжжз" localSheetId="30" hidden="1">{"'РП (2)'!$A$5:$S$150"}</definedName>
    <definedName name="жжжжз" hidden="1">{"'РП (2)'!$A$5:$S$150"}</definedName>
    <definedName name="жш" localSheetId="30" hidden="1">{#N/A,#N/A,TRUE,"ИсхМстржд";#N/A,#N/A,TRUE,"Исх-Центр";#N/A,#N/A,TRUE,"Исх-2рт ";#N/A,#N/A,TRUE,"Исх-2рт ";#N/A,#N/A,TRUE,"Исх-3рт";#N/A,#N/A,TRUE,"Вар1";#N/A,#N/A,TRUE,"Вар2";#N/A,#N/A,TRUE,"Вар2-блоки";#N/A,#N/A,TRUE,"В3-Центр";#N/A,#N/A,TRUE,"В3-2рт";#N/A,#N/A,TRUE,"В3-3рт"}</definedName>
    <definedName name="жш" hidden="1">{#N/A,#N/A,TRUE,"ИсхМстржд";#N/A,#N/A,TRUE,"Исх-Центр";#N/A,#N/A,TRUE,"Исх-2рт ";#N/A,#N/A,TRUE,"Исх-2рт ";#N/A,#N/A,TRUE,"Исх-3рт";#N/A,#N/A,TRUE,"Вар1";#N/A,#N/A,TRUE,"Вар2";#N/A,#N/A,TRUE,"Вар2-блоки";#N/A,#N/A,TRUE,"В3-Центр";#N/A,#N/A,TRUE,"В3-2рт";#N/A,#N/A,TRUE,"В3-3рт"}</definedName>
    <definedName name="жэзщшгн" localSheetId="0" hidden="1">{"'РП (2)'!$A$5:$S$150"}</definedName>
    <definedName name="жэзщшгн" localSheetId="1" hidden="1">{"'РП (2)'!$A$5:$S$150"}</definedName>
    <definedName name="жэзщшгн" localSheetId="2" hidden="1">{"'РП (2)'!$A$5:$S$150"}</definedName>
    <definedName name="жэзщшгн" localSheetId="3" hidden="1">{"'РП (2)'!$A$5:$S$150"}</definedName>
    <definedName name="жэзщшгн" localSheetId="32" hidden="1">{"'РП (2)'!$A$5:$S$150"}</definedName>
    <definedName name="жэзщшгн" localSheetId="30" hidden="1">{"'РП (2)'!$A$5:$S$150"}</definedName>
    <definedName name="жэзщшгн" hidden="1">{"'РП (2)'!$A$5:$S$150"}</definedName>
    <definedName name="Завоз">#REF!</definedName>
    <definedName name="_xlnm.Print_Titles" localSheetId="1">'2. Произв-сть экскаваторов'!$3:$3</definedName>
    <definedName name="Загрузка">#REF!</definedName>
    <definedName name="Закдогов" localSheetId="30" hidden="1">{"'РП (2)'!$A$5:$S$150"}</definedName>
    <definedName name="Закдогов" hidden="1">{"'РП (2)'!$A$5:$S$150"}</definedName>
    <definedName name="ЗАП">#REF!</definedName>
    <definedName name="ЗатратыДоВводаЭксплуатацию_В1">'[59]Модуль_414-с'!#REF!</definedName>
    <definedName name="ЗатратыДоВводаЭксплуатацию_В2">'[59]Модуль_414-с'!#REF!</definedName>
    <definedName name="ЗатратыДоВводаЭксплуатацию_В3">[60]ИсходныеДанные!#REF!</definedName>
    <definedName name="ЗатратыДоВводаЭксплуатациюпроект1">[62]ИсходныеДанные!#REF!</definedName>
    <definedName name="ЗатратыДоВводаЭксплуатациюпроект2">[63]ИсходныеДанные!#REF!</definedName>
    <definedName name="ЗатратыМонтаж_В1">'[59]Модуль_414-с'!#REF!</definedName>
    <definedName name="ЗатратыМонтаж_В2">'[59]Модуль_414-с'!#REF!</definedName>
    <definedName name="ЗатратыМонтаж_В3">[60]ИсходныеДанные!#REF!</definedName>
    <definedName name="ЗатратыМонтажпроект1">[62]ИсходныеДанные!#REF!</definedName>
    <definedName name="ЗатратыМонтажпроект2">[63]ИсходныеДанные!#REF!</definedName>
    <definedName name="ЗатрМатер_В1">'[59]Модуль_414-с'!#REF!</definedName>
    <definedName name="ЗатрМатер_В2">'[59]Модуль_414-с'!#REF!</definedName>
    <definedName name="ЗатрМатер_В3">[60]ИсходныеДанные!#REF!</definedName>
    <definedName name="ЗатрМатербаза">[62]ИсходныеДанные!#REF!</definedName>
    <definedName name="ЗатрМатерПост_В1">'[59]Модуль_414-с'!#REF!</definedName>
    <definedName name="ЗатрМатерПост_В2">'[59]Модуль_414-с'!#REF!</definedName>
    <definedName name="ЗатрМатерПост_В3">[60]ИсходныеДанные!#REF!</definedName>
    <definedName name="ЗатрМатерПостбаза">[62]ИсходныеДанные!#REF!</definedName>
    <definedName name="ЗатрМатерПостпроект1">[62]ИсходныеДанные!#REF!</definedName>
    <definedName name="ЗатрМатерПостпроект2">[63]ИсходныеДанные!#REF!</definedName>
    <definedName name="ЗатрМатерпроект1">[62]ИсходныеДанные!#REF!</definedName>
    <definedName name="ЗатрМатерпроект2">[63]ИсходныеДанные!#REF!</definedName>
    <definedName name="здздздзд" localSheetId="0" hidden="1">{"'РП (2)'!$A$5:$S$150"}</definedName>
    <definedName name="здздздзд" localSheetId="1" hidden="1">{"'РП (2)'!$A$5:$S$150"}</definedName>
    <definedName name="здздздзд" localSheetId="2" hidden="1">{"'РП (2)'!$A$5:$S$150"}</definedName>
    <definedName name="здздздзд" localSheetId="3" hidden="1">{"'РП (2)'!$A$5:$S$150"}</definedName>
    <definedName name="здздздзд" localSheetId="32" hidden="1">{"'РП (2)'!$A$5:$S$150"}</definedName>
    <definedName name="здздздзд" localSheetId="30" hidden="1">{"'РП (2)'!$A$5:$S$150"}</definedName>
    <definedName name="здздздзд" hidden="1">{"'РП (2)'!$A$5:$S$150"}</definedName>
    <definedName name="зезезе">[13]!зезезе</definedName>
    <definedName name="ззз">[13]!ззз</definedName>
    <definedName name="зззз" localSheetId="0" hidden="1">{"'РП (2)'!$A$5:$S$150"}</definedName>
    <definedName name="зззз" localSheetId="1" hidden="1">{"'РП (2)'!$A$5:$S$150"}</definedName>
    <definedName name="зззз" localSheetId="2" hidden="1">{"'РП (2)'!$A$5:$S$150"}</definedName>
    <definedName name="зззз" localSheetId="3" hidden="1">{"'РП (2)'!$A$5:$S$150"}</definedName>
    <definedName name="зззз" localSheetId="32" hidden="1">{"'РП (2)'!$A$5:$S$150"}</definedName>
    <definedName name="зззз" localSheetId="30" hidden="1">{"'РП (2)'!$A$5:$S$150"}</definedName>
    <definedName name="зззз" hidden="1">{"'РП (2)'!$A$5:$S$150"}</definedName>
    <definedName name="ззззззззззззз" localSheetId="0" hidden="1">{"'РП (2)'!$A$5:$S$150"}</definedName>
    <definedName name="ззззззззззззз" localSheetId="1" hidden="1">{"'РП (2)'!$A$5:$S$150"}</definedName>
    <definedName name="ззззззззззззз" localSheetId="2" hidden="1">{"'РП (2)'!$A$5:$S$150"}</definedName>
    <definedName name="ззззззззззззз" localSheetId="3" hidden="1">{"'РП (2)'!$A$5:$S$150"}</definedName>
    <definedName name="ззззззззззззз" localSheetId="32" hidden="1">{"'РП (2)'!$A$5:$S$150"}</definedName>
    <definedName name="ззззззззззззз" localSheetId="30" hidden="1">{"'РП (2)'!$A$5:$S$150"}</definedName>
    <definedName name="ззззззззззззз" hidden="1">{"'РП (2)'!$A$5:$S$150"}</definedName>
    <definedName name="ззззш" localSheetId="0" hidden="1">{"'РП (2)'!$A$5:$S$150"}</definedName>
    <definedName name="ззззш" localSheetId="1" hidden="1">{"'РП (2)'!$A$5:$S$150"}</definedName>
    <definedName name="ззззш" localSheetId="2" hidden="1">{"'РП (2)'!$A$5:$S$150"}</definedName>
    <definedName name="ззззш" localSheetId="3" hidden="1">{"'РП (2)'!$A$5:$S$150"}</definedName>
    <definedName name="ззззш" localSheetId="32" hidden="1">{"'РП (2)'!$A$5:$S$150"}</definedName>
    <definedName name="ззззш" localSheetId="30" hidden="1">{"'РП (2)'!$A$5:$S$150"}</definedName>
    <definedName name="ззззш" hidden="1">{"'РП (2)'!$A$5:$S$150"}</definedName>
    <definedName name="ззщзззщзщ" localSheetId="0" hidden="1">{"'РП (2)'!$A$5:$S$150"}</definedName>
    <definedName name="ззщзззщзщ" localSheetId="1" hidden="1">{"'РП (2)'!$A$5:$S$150"}</definedName>
    <definedName name="ззщзззщзщ" localSheetId="2" hidden="1">{"'РП (2)'!$A$5:$S$150"}</definedName>
    <definedName name="ззщзззщзщ" localSheetId="3" hidden="1">{"'РП (2)'!$A$5:$S$150"}</definedName>
    <definedName name="ззщзззщзщ" localSheetId="32" hidden="1">{"'РП (2)'!$A$5:$S$150"}</definedName>
    <definedName name="ззщзззщзщ" localSheetId="30" hidden="1">{"'РП (2)'!$A$5:$S$150"}</definedName>
    <definedName name="ззщзззщзщ" hidden="1">{"'РП (2)'!$A$5:$S$150"}</definedName>
    <definedName name="Зольность">#REF!</definedName>
    <definedName name="ЗП" localSheetId="30" hidden="1">{"'РП (2)'!$A$5:$S$150"}</definedName>
    <definedName name="ЗП" hidden="1">{"'РП (2)'!$A$5:$S$150"}</definedName>
    <definedName name="зхъ" localSheetId="30" hidden="1">{#N/A,#N/A,TRUE,"ИсхМстржд";#N/A,#N/A,TRUE,"Исх-Центр";#N/A,#N/A,TRUE,"Исх-2рт ";#N/A,#N/A,TRUE,"Исх-2рт ";#N/A,#N/A,TRUE,"Исх-3рт";#N/A,#N/A,TRUE,"Вар1";#N/A,#N/A,TRUE,"Вар2";#N/A,#N/A,TRUE,"Вар2-блоки";#N/A,#N/A,TRUE,"В3-Центр";#N/A,#N/A,TRUE,"В3-2рт";#N/A,#N/A,TRUE,"В3-3рт"}</definedName>
    <definedName name="зхъ" hidden="1">{#N/A,#N/A,TRUE,"ИсхМстржд";#N/A,#N/A,TRUE,"Исх-Центр";#N/A,#N/A,TRUE,"Исх-2рт ";#N/A,#N/A,TRUE,"Исх-2рт ";#N/A,#N/A,TRUE,"Исх-3рт";#N/A,#N/A,TRUE,"Вар1";#N/A,#N/A,TRUE,"Вар2";#N/A,#N/A,TRUE,"Вар2-блоки";#N/A,#N/A,TRUE,"В3-Центр";#N/A,#N/A,TRUE,"В3-2рт";#N/A,#N/A,TRUE,"В3-3рт"}</definedName>
    <definedName name="зш" localSheetId="0" hidden="1">{"'РП (2)'!$A$5:$S$150"}</definedName>
    <definedName name="зш" localSheetId="1" hidden="1">{"'РП (2)'!$A$5:$S$150"}</definedName>
    <definedName name="зш" localSheetId="2" hidden="1">{"'РП (2)'!$A$5:$S$150"}</definedName>
    <definedName name="зш" localSheetId="3" hidden="1">{"'РП (2)'!$A$5:$S$150"}</definedName>
    <definedName name="зш" localSheetId="32" hidden="1">{"'РП (2)'!$A$5:$S$150"}</definedName>
    <definedName name="зш" localSheetId="30" hidden="1">{"'РП (2)'!$A$5:$S$150"}</definedName>
    <definedName name="зш" hidden="1">{"'РП (2)'!$A$5:$S$150"}</definedName>
    <definedName name="зщх" localSheetId="30" hidden="1">{#N/A,#N/A,TRUE,"ИсхМстржд";#N/A,#N/A,TRUE,"Исх-Центр";#N/A,#N/A,TRUE,"Исх-2рт ";#N/A,#N/A,TRUE,"Исх-2рт ";#N/A,#N/A,TRUE,"Исх-3рт";#N/A,#N/A,TRUE,"Вар1";#N/A,#N/A,TRUE,"Вар2";#N/A,#N/A,TRUE,"Вар2-блоки";#N/A,#N/A,TRUE,"В3-Центр";#N/A,#N/A,TRUE,"В3-2рт";#N/A,#N/A,TRUE,"В3-3рт"}</definedName>
    <definedName name="зщх" hidden="1">{#N/A,#N/A,TRUE,"ИсхМстржд";#N/A,#N/A,TRUE,"Исх-Центр";#N/A,#N/A,TRUE,"Исх-2рт ";#N/A,#N/A,TRUE,"Исх-2рт ";#N/A,#N/A,TRUE,"Исх-3рт";#N/A,#N/A,TRUE,"Вар1";#N/A,#N/A,TRUE,"Вар2";#N/A,#N/A,TRUE,"Вар2-блоки";#N/A,#N/A,TRUE,"В3-Центр";#N/A,#N/A,TRUE,"В3-2рт";#N/A,#N/A,TRUE,"В3-3рт"}</definedName>
    <definedName name="зщш" localSheetId="0" hidden="1">{"'РП (2)'!$A$5:$S$150"}</definedName>
    <definedName name="зщш" localSheetId="1" hidden="1">{"'РП (2)'!$A$5:$S$150"}</definedName>
    <definedName name="зщш" localSheetId="2" hidden="1">{"'РП (2)'!$A$5:$S$150"}</definedName>
    <definedName name="зщш" localSheetId="3" hidden="1">{"'РП (2)'!$A$5:$S$150"}</definedName>
    <definedName name="зщш" localSheetId="32" hidden="1">{"'РП (2)'!$A$5:$S$150"}</definedName>
    <definedName name="зщш" localSheetId="30" hidden="1">{"'РП (2)'!$A$5:$S$150"}</definedName>
    <definedName name="зщш" hidden="1">{"'РП (2)'!$A$5:$S$150"}</definedName>
    <definedName name="зщшщз" localSheetId="30" hidden="1">{#N/A,#N/A,TRUE,"ИсхМстржд";#N/A,#N/A,TRUE,"Исх-Центр";#N/A,#N/A,TRUE,"Исх-2рт ";#N/A,#N/A,TRUE,"Исх-2рт ";#N/A,#N/A,TRUE,"Исх-3рт";#N/A,#N/A,TRUE,"Вар1";#N/A,#N/A,TRUE,"Вар2";#N/A,#N/A,TRUE,"Вар2-блоки";#N/A,#N/A,TRUE,"В3-Центр";#N/A,#N/A,TRUE,"В3-2рт";#N/A,#N/A,TRUE,"В3-3рт"}</definedName>
    <definedName name="зщшщз" hidden="1">{#N/A,#N/A,TRUE,"ИсхМстржд";#N/A,#N/A,TRUE,"Исх-Центр";#N/A,#N/A,TRUE,"Исх-2рт ";#N/A,#N/A,TRUE,"Исх-2рт ";#N/A,#N/A,TRUE,"Исх-3рт";#N/A,#N/A,TRUE,"Вар1";#N/A,#N/A,TRUE,"Вар2";#N/A,#N/A,TRUE,"Вар2-блоки";#N/A,#N/A,TRUE,"В3-Центр";#N/A,#N/A,TRUE,"В3-2рт";#N/A,#N/A,TRUE,"В3-3рт"}</definedName>
    <definedName name="зщщщ" localSheetId="0" hidden="1">{"'РП (2)'!$A$5:$S$150"}</definedName>
    <definedName name="зщщщ" localSheetId="1" hidden="1">{"'РП (2)'!$A$5:$S$150"}</definedName>
    <definedName name="зщщщ" localSheetId="2" hidden="1">{"'РП (2)'!$A$5:$S$150"}</definedName>
    <definedName name="зщщщ" localSheetId="3" hidden="1">{"'РП (2)'!$A$5:$S$150"}</definedName>
    <definedName name="зщщщ" localSheetId="32" hidden="1">{"'РП (2)'!$A$5:$S$150"}</definedName>
    <definedName name="зщщщ" localSheetId="30" hidden="1">{"'РП (2)'!$A$5:$S$150"}</definedName>
    <definedName name="зщщщ" hidden="1">{"'РП (2)'!$A$5:$S$150"}</definedName>
    <definedName name="зъх" localSheetId="30" hidden="1">{#N/A,#N/A,TRUE,"ИсхМстржд";#N/A,#N/A,TRUE,"Исх-Центр";#N/A,#N/A,TRUE,"Исх-2рт ";#N/A,#N/A,TRUE,"Исх-2рт ";#N/A,#N/A,TRUE,"Исх-3рт";#N/A,#N/A,TRUE,"Вар1";#N/A,#N/A,TRUE,"Вар2";#N/A,#N/A,TRUE,"Вар2-блоки";#N/A,#N/A,TRUE,"В3-Центр";#N/A,#N/A,TRUE,"В3-2рт";#N/A,#N/A,TRUE,"В3-3рт"}</definedName>
    <definedName name="зъх" hidden="1">{#N/A,#N/A,TRUE,"ИсхМстржд";#N/A,#N/A,TRUE,"Исх-Центр";#N/A,#N/A,TRUE,"Исх-2рт ";#N/A,#N/A,TRUE,"Исх-2рт ";#N/A,#N/A,TRUE,"Исх-3рт";#N/A,#N/A,TRUE,"Вар1";#N/A,#N/A,TRUE,"Вар2";#N/A,#N/A,TRUE,"Вар2-блоки";#N/A,#N/A,TRUE,"В3-Центр";#N/A,#N/A,TRUE,"В3-2рт";#N/A,#N/A,TRUE,"В3-3рт"}</definedName>
    <definedName name="ИзмВспПерс_В1">'[59]Модуль_414-с'!#REF!</definedName>
    <definedName name="ИзмВспПерс_В2">'[59]Модуль_414-с'!#REF!</definedName>
    <definedName name="ИзмВспПерс_В3">[60]ИсходныеДанные!#REF!</definedName>
    <definedName name="ИзмВспПерспроект1">[63]ИсходныеДанные!#REF!</definedName>
    <definedName name="ИзмВспПерспроект2">[63]ИсходныеДанные!#REF!</definedName>
    <definedName name="ИзмГСМ_В1">'[59]Модуль_414-с'!#REF!</definedName>
    <definedName name="ИзмГСМ_В2">'[59]Модуль_414-с'!#REF!</definedName>
    <definedName name="ИзмГСМ_В3">[60]ИсходныеДанные!#REF!</definedName>
    <definedName name="ИзмГСМпроект1">[63]ИсходныеДанные!#REF!</definedName>
    <definedName name="ИзмГСМпроект2">[63]ИсходныеДанные!#REF!</definedName>
    <definedName name="изменения"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зменения"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змЗатрМатер_В1">#REF!</definedName>
    <definedName name="ИзмЗатрМатер_В2">'[59]Модуль_414-с'!#REF!</definedName>
    <definedName name="ИзмЗатрМатер_В3">[60]ИсходныеДанные!#REF!</definedName>
    <definedName name="ИзмЗатрМатерпроект1">[63]ИсходныеДанные!#REF!</definedName>
    <definedName name="ИзмЗатрМатерпроект2">[63]ИсходныеДанные!#REF!</definedName>
    <definedName name="ИзмЗпВспПерс">[62]ИсходныеДанные!#REF!</definedName>
    <definedName name="ИзмЗпОснПерс">[62]ИсходныеДанные!#REF!</definedName>
    <definedName name="ИзмЗпРукСлуж">[62]ИсходныеДанные!#REF!</definedName>
    <definedName name="ИзмМатЗапчаст_В1">'[59]Модуль_414-с'!#REF!</definedName>
    <definedName name="ИзмМатЗапчаст_В2">'[59]Модуль_414-с'!#REF!</definedName>
    <definedName name="ИзмМатЗапчаст_В3">[60]ИсходныеДанные!#REF!</definedName>
    <definedName name="ИзмМатЗапчастпроект1">[63]ИсходныеДанные!#REF!</definedName>
    <definedName name="ИзмМатЗапчастпроект2">[63]ИсходныеДанные!#REF!</definedName>
    <definedName name="ИзмОснПерс_В1">'[59]Модуль_414-с'!#REF!</definedName>
    <definedName name="ИзмОснПерс_В2">'[59]Модуль_414-с'!#REF!</definedName>
    <definedName name="ИзмОснПерс_В3">[60]ИсходныеДанные!#REF!</definedName>
    <definedName name="ИзмОснПерспроект1">[63]ИсходныеДанные!#REF!</definedName>
    <definedName name="ИзмОснПерспроект2">[63]ИсходныеДанные!#REF!</definedName>
    <definedName name="ИзмПостГСМ_В1">'[59]Модуль_414-с'!#REF!</definedName>
    <definedName name="ИзмПостГСМ_В2">'[59]Модуль_414-с'!#REF!</definedName>
    <definedName name="ИзмПостГСМ_В3">[60]ИсходныеДанные!#REF!</definedName>
    <definedName name="ИзмПостГСМпроект1">[63]ИсходныеДанные!#REF!</definedName>
    <definedName name="ИзмПостГСМпроект2">[63]ИсходныеДанные!#REF!</definedName>
    <definedName name="ИзмПостЗатрМатер_В1">'[59]Модуль_414-с'!#REF!</definedName>
    <definedName name="ИзмПостЗатрМатер_В2">'[59]Модуль_414-с'!#REF!</definedName>
    <definedName name="ИзмПостЗатрМатер_В3">[60]ИсходныеДанные!#REF!</definedName>
    <definedName name="ИзмПостЗатрМатерпроект1">[63]ИсходныеДанные!#REF!</definedName>
    <definedName name="ИзмПостЗатрМатерпроект2">[63]ИсходныеДанные!#REF!</definedName>
    <definedName name="ИзмПостМатЗапч_В1">'[59]Модуль_414-с'!#REF!</definedName>
    <definedName name="ИзмПостМатЗапч_В2">'[59]Модуль_414-с'!#REF!</definedName>
    <definedName name="ИзмПостМатЗапч_В3">[60]ИсходныеДанные!#REF!</definedName>
    <definedName name="ИзмПостМатЗапчпроект1">[63]ИсходныеДанные!#REF!</definedName>
    <definedName name="ИзмПостМатЗапчпроект2">[63]ИсходныеДанные!#REF!</definedName>
    <definedName name="ИзмПостЭлЭн_В1">'[59]Модуль_414-с'!#REF!</definedName>
    <definedName name="ИзмПостЭлЭн_В2">'[59]Модуль_414-с'!#REF!</definedName>
    <definedName name="ИзмПостЭлЭн_В3">[60]ИсходныеДанные!#REF!</definedName>
    <definedName name="ИзмПостЭлЭнпроект1">[63]ИсходныеДанные!#REF!</definedName>
    <definedName name="ИзмПостЭлЭнпроект2">[63]ИсходныеДанные!#REF!</definedName>
    <definedName name="ИзмРукСлуж_В1">'[59]Модуль_414-с'!#REF!</definedName>
    <definedName name="ИзмРукСлуж_В2">'[59]Модуль_414-с'!#REF!</definedName>
    <definedName name="ИзмРукСлуж_В3">[60]ИсходныеДанные!#REF!</definedName>
    <definedName name="ИзмРукСлужпроект1">[63]ИсходныеДанные!#REF!</definedName>
    <definedName name="ИзмРукСлужпроект2">[63]ИсходныеДанные!#REF!</definedName>
    <definedName name="ИзмЭлЭн_В1">'[59]Модуль_414-с'!#REF!</definedName>
    <definedName name="ИзмЭлЭн_В2">'[59]Модуль_414-с'!#REF!</definedName>
    <definedName name="ИзмЭлЭн_В3">[60]ИсходныеДанные!#REF!</definedName>
    <definedName name="ИзмЭлЭнпроект1">[63]ИсходныеДанные!#REF!</definedName>
    <definedName name="ИзмЭлЭнпроект2">[63]ИсходныеДанные!#REF!</definedName>
    <definedName name="ии" localSheetId="0" hidden="1">{"'РП (2)'!$A$5:$S$150"}</definedName>
    <definedName name="ии" localSheetId="1" hidden="1">{"'РП (2)'!$A$5:$S$150"}</definedName>
    <definedName name="ии" localSheetId="2" hidden="1">{"'РП (2)'!$A$5:$S$150"}</definedName>
    <definedName name="ии" localSheetId="3" hidden="1">{"'РП (2)'!$A$5:$S$150"}</definedName>
    <definedName name="ии" localSheetId="32" hidden="1">{"'РП (2)'!$A$5:$S$150"}</definedName>
    <definedName name="ии" localSheetId="30" hidden="1">{"'РП (2)'!$A$5:$S$150"}</definedName>
    <definedName name="ии" hidden="1">{"'РП (2)'!$A$5:$S$150"}</definedName>
    <definedName name="иии">[13]!иии</definedName>
    <definedName name="ииии" localSheetId="0" hidden="1">{"'РП (2)'!$A$5:$S$150"}</definedName>
    <definedName name="ииии" localSheetId="1" hidden="1">{"'РП (2)'!$A$5:$S$150"}</definedName>
    <definedName name="ииии" localSheetId="2" hidden="1">{"'РП (2)'!$A$5:$S$150"}</definedName>
    <definedName name="ииии" localSheetId="3" hidden="1">{"'РП (2)'!$A$5:$S$150"}</definedName>
    <definedName name="ииии" localSheetId="32" hidden="1">{"'РП (2)'!$A$5:$S$150"}</definedName>
    <definedName name="ииии" localSheetId="30" hidden="1">{"'РП (2)'!$A$5:$S$150"}</definedName>
    <definedName name="ииии" hidden="1">{"'РП (2)'!$A$5:$S$150"}</definedName>
    <definedName name="иииииииииииииииииииии" localSheetId="0" hidden="1">{"'РП (2)'!$A$5:$S$150"}</definedName>
    <definedName name="иииииииииииииииииииии" localSheetId="1" hidden="1">{"'РП (2)'!$A$5:$S$150"}</definedName>
    <definedName name="иииииииииииииииииииии" localSheetId="2" hidden="1">{"'РП (2)'!$A$5:$S$150"}</definedName>
    <definedName name="иииииииииииииииииииии" localSheetId="3" hidden="1">{"'РП (2)'!$A$5:$S$150"}</definedName>
    <definedName name="иииииииииииииииииииии" localSheetId="32" hidden="1">{"'РП (2)'!$A$5:$S$150"}</definedName>
    <definedName name="иииииииииииииииииииии" localSheetId="30" hidden="1">{"'РП (2)'!$A$5:$S$150"}</definedName>
    <definedName name="иииииииииииииииииииии" hidden="1">{"'РП (2)'!$A$5:$S$150"}</definedName>
    <definedName name="иииииииииимммммммммм" localSheetId="0" hidden="1">{"'РП (2)'!$A$5:$S$150"}</definedName>
    <definedName name="иииииииииимммммммммм" localSheetId="1" hidden="1">{"'РП (2)'!$A$5:$S$150"}</definedName>
    <definedName name="иииииииииимммммммммм" localSheetId="2" hidden="1">{"'РП (2)'!$A$5:$S$150"}</definedName>
    <definedName name="иииииииииимммммммммм" localSheetId="3" hidden="1">{"'РП (2)'!$A$5:$S$150"}</definedName>
    <definedName name="иииииииииимммммммммм" localSheetId="32" hidden="1">{"'РП (2)'!$A$5:$S$150"}</definedName>
    <definedName name="иииииииииимммммммммм" localSheetId="30" hidden="1">{"'РП (2)'!$A$5:$S$150"}</definedName>
    <definedName name="иииииииииимммммммммм" hidden="1">{"'РП (2)'!$A$5:$S$150"}</definedName>
    <definedName name="иииитт" localSheetId="0" hidden="1">{"'РП (2)'!$A$5:$S$150"}</definedName>
    <definedName name="иииитт" localSheetId="1" hidden="1">{"'РП (2)'!$A$5:$S$150"}</definedName>
    <definedName name="иииитт" localSheetId="2" hidden="1">{"'РП (2)'!$A$5:$S$150"}</definedName>
    <definedName name="иииитт" localSheetId="3" hidden="1">{"'РП (2)'!$A$5:$S$150"}</definedName>
    <definedName name="иииитт" localSheetId="32" hidden="1">{"'РП (2)'!$A$5:$S$150"}</definedName>
    <definedName name="иииитт" localSheetId="30" hidden="1">{"'РП (2)'!$A$5:$S$150"}</definedName>
    <definedName name="иииитт" hidden="1">{"'РП (2)'!$A$5:$S$150"}</definedName>
    <definedName name="ииимм" localSheetId="0" hidden="1">{"'РП (2)'!$A$5:$S$150"}</definedName>
    <definedName name="ииимм" localSheetId="1" hidden="1">{"'РП (2)'!$A$5:$S$150"}</definedName>
    <definedName name="ииимм" localSheetId="2" hidden="1">{"'РП (2)'!$A$5:$S$150"}</definedName>
    <definedName name="ииимм" localSheetId="3" hidden="1">{"'РП (2)'!$A$5:$S$150"}</definedName>
    <definedName name="ииимм" localSheetId="32" hidden="1">{"'РП (2)'!$A$5:$S$150"}</definedName>
    <definedName name="ииимм" localSheetId="30" hidden="1">{"'РП (2)'!$A$5:$S$150"}</definedName>
    <definedName name="ииимм" hidden="1">{"'РП (2)'!$A$5:$S$150"}</definedName>
    <definedName name="имився" localSheetId="30" hidden="1">{"'РП (2)'!$A$5:$S$150"}</definedName>
    <definedName name="имився" hidden="1">{"'РП (2)'!$A$5:$S$150"}</definedName>
    <definedName name="инвест" localSheetId="30" hidden="1">{"'РП (2)'!$A$5:$S$150"}</definedName>
    <definedName name="инвест" hidden="1">{"'РП (2)'!$A$5:$S$150"}</definedName>
    <definedName name="Ира"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а"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ина"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ина"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сп" localSheetId="30" hidden="1">{"'РП (2)'!$A$5:$S$150"}</definedName>
    <definedName name="исп" hidden="1">{"'РП (2)'!$A$5:$S$150"}</definedName>
    <definedName name="исп06" localSheetId="30" hidden="1">{"'РП (2)'!$A$5:$S$150"}</definedName>
    <definedName name="исп06" hidden="1">{"'РП (2)'!$A$5:$S$150"}</definedName>
    <definedName name="исп062" localSheetId="30" hidden="1">{"'РП (2)'!$A$5:$S$150"}</definedName>
    <definedName name="исп062" hidden="1">{"'РП (2)'!$A$5:$S$150"}</definedName>
    <definedName name="Исполнение" localSheetId="0" hidden="1">{"'РП (2)'!$A$5:$S$150"}</definedName>
    <definedName name="Исполнение" localSheetId="1" hidden="1">{"'РП (2)'!$A$5:$S$150"}</definedName>
    <definedName name="Исполнение" localSheetId="2" hidden="1">{"'РП (2)'!$A$5:$S$150"}</definedName>
    <definedName name="Исполнение" localSheetId="3" hidden="1">{"'РП (2)'!$A$5:$S$150"}</definedName>
    <definedName name="Исполнение" localSheetId="32" hidden="1">{"'РП (2)'!$A$5:$S$150"}</definedName>
    <definedName name="Исполнение" localSheetId="30" hidden="1">{"'РП (2)'!$A$5:$S$150"}</definedName>
    <definedName name="Исполнение" hidden="1">{"'РП (2)'!$A$5:$S$150"}</definedName>
    <definedName name="Исполь" hidden="1">#REF!</definedName>
    <definedName name="ит">[57]ПТУ_ППП!$X$10</definedName>
    <definedName name="ить" localSheetId="0" hidden="1">{"'РП (2)'!$A$5:$S$150"}</definedName>
    <definedName name="ить" localSheetId="1" hidden="1">{"'РП (2)'!$A$5:$S$150"}</definedName>
    <definedName name="ить" localSheetId="2" hidden="1">{"'РП (2)'!$A$5:$S$150"}</definedName>
    <definedName name="ить" localSheetId="3" hidden="1">{"'РП (2)'!$A$5:$S$150"}</definedName>
    <definedName name="ить" localSheetId="32" hidden="1">{"'РП (2)'!$A$5:$S$150"}</definedName>
    <definedName name="ить" localSheetId="30" hidden="1">{"'РП (2)'!$A$5:$S$150"}</definedName>
    <definedName name="ить" hidden="1">{"'РП (2)'!$A$5:$S$150"}</definedName>
    <definedName name="июлбиюнь" localSheetId="30" hidden="1">{"'РП (2)'!$A$5:$S$150"}</definedName>
    <definedName name="июлбиюнь" hidden="1">{"'РП (2)'!$A$5:$S$150"}</definedName>
    <definedName name="июль">#N/A</definedName>
    <definedName name="июль3" localSheetId="0" hidden="1">{"'РП (2)'!$A$5:$S$150"}</definedName>
    <definedName name="июль3" localSheetId="1" hidden="1">{"'РП (2)'!$A$5:$S$150"}</definedName>
    <definedName name="июль3" localSheetId="2" hidden="1">{"'РП (2)'!$A$5:$S$150"}</definedName>
    <definedName name="июль3" localSheetId="3" hidden="1">{"'РП (2)'!$A$5:$S$150"}</definedName>
    <definedName name="июль3" localSheetId="32" hidden="1">{"'РП (2)'!$A$5:$S$150"}</definedName>
    <definedName name="июль3" localSheetId="30" hidden="1">{"'РП (2)'!$A$5:$S$150"}</definedName>
    <definedName name="июль3" hidden="1">{"'РП (2)'!$A$5:$S$150"}</definedName>
    <definedName name="июнь">#N/A</definedName>
    <definedName name="й" localSheetId="0" hidden="1">{"'РП (2)'!$A$5:$S$150"}</definedName>
    <definedName name="й" localSheetId="1" hidden="1">{"'РП (2)'!$A$5:$S$150"}</definedName>
    <definedName name="й" localSheetId="2" hidden="1">{"'РП (2)'!$A$5:$S$150"}</definedName>
    <definedName name="й" localSheetId="3" hidden="1">{"'РП (2)'!$A$5:$S$150"}</definedName>
    <definedName name="й" localSheetId="32" hidden="1">{"'РП (2)'!$A$5:$S$150"}</definedName>
    <definedName name="й" localSheetId="30" hidden="1">{"'РП (2)'!$A$5:$S$150"}</definedName>
    <definedName name="й" hidden="1">{"'РП (2)'!$A$5:$S$150"}</definedName>
    <definedName name="й23ц" localSheetId="30" hidden="1">{"'РП (2)'!$A$5:$S$150"}</definedName>
    <definedName name="й23ц" hidden="1">{"'РП (2)'!$A$5:$S$150"}</definedName>
    <definedName name="й3" localSheetId="30" hidden="1">{"'РП (2)'!$A$5:$S$150"}</definedName>
    <definedName name="й3" hidden="1">{"'РП (2)'!$A$5:$S$150"}</definedName>
    <definedName name="йй" localSheetId="0" hidden="1">{"'РП (2)'!$A$5:$S$150"}</definedName>
    <definedName name="йй" localSheetId="1" hidden="1">{"'РП (2)'!$A$5:$S$150"}</definedName>
    <definedName name="йй" localSheetId="2" hidden="1">{"'РП (2)'!$A$5:$S$150"}</definedName>
    <definedName name="йй" localSheetId="3" hidden="1">{"'РП (2)'!$A$5:$S$150"}</definedName>
    <definedName name="йй" localSheetId="32" hidden="1">{"'РП (2)'!$A$5:$S$150"}</definedName>
    <definedName name="йй" localSheetId="30" hidden="1">{"'РП (2)'!$A$5:$S$150"}</definedName>
    <definedName name="йй" hidden="1">{"'РП (2)'!$A$5:$S$150"}</definedName>
    <definedName name="ййй" localSheetId="0" hidden="1">{"'РП (2)'!$A$5:$S$150"}</definedName>
    <definedName name="ййй" localSheetId="1" hidden="1">{"'РП (2)'!$A$5:$S$150"}</definedName>
    <definedName name="ййй" localSheetId="2" hidden="1">{"'РП (2)'!$A$5:$S$150"}</definedName>
    <definedName name="ййй" localSheetId="3" hidden="1">{"'РП (2)'!$A$5:$S$150"}</definedName>
    <definedName name="ййй" localSheetId="32" hidden="1">{"'РП (2)'!$A$5:$S$150"}</definedName>
    <definedName name="ййй" localSheetId="30" hidden="1">{"'РП (2)'!$A$5:$S$150"}</definedName>
    <definedName name="ййй" hidden="1">{"'РП (2)'!$A$5:$S$150"}</definedName>
    <definedName name="йййй" localSheetId="0" hidden="1">{#N/A,#N/A,TRUE,"ИсхМстржд";#N/A,#N/A,TRUE,"Исх-Центр";#N/A,#N/A,TRUE,"Исх-2рт ";#N/A,#N/A,TRUE,"Исх-2рт ";#N/A,#N/A,TRUE,"Исх-3рт";#N/A,#N/A,TRUE,"Вар1";#N/A,#N/A,TRUE,"Вар2";#N/A,#N/A,TRUE,"Вар2-блоки";#N/A,#N/A,TRUE,"В3-Центр";#N/A,#N/A,TRUE,"В3-2рт";#N/A,#N/A,TRUE,"В3-3рт"}</definedName>
    <definedName name="йййй" localSheetId="2" hidden="1">{#N/A,#N/A,TRUE,"ИсхМстржд";#N/A,#N/A,TRUE,"Исх-Центр";#N/A,#N/A,TRUE,"Исх-2рт ";#N/A,#N/A,TRUE,"Исх-2рт ";#N/A,#N/A,TRUE,"Исх-3рт";#N/A,#N/A,TRUE,"Вар1";#N/A,#N/A,TRUE,"Вар2";#N/A,#N/A,TRUE,"Вар2-блоки";#N/A,#N/A,TRUE,"В3-Центр";#N/A,#N/A,TRUE,"В3-2рт";#N/A,#N/A,TRUE,"В3-3рт"}</definedName>
    <definedName name="йййй" localSheetId="3" hidden="1">{#N/A,#N/A,TRUE,"ИсхМстржд";#N/A,#N/A,TRUE,"Исх-Центр";#N/A,#N/A,TRUE,"Исх-2рт ";#N/A,#N/A,TRUE,"Исх-2рт ";#N/A,#N/A,TRUE,"Исх-3рт";#N/A,#N/A,TRUE,"Вар1";#N/A,#N/A,TRUE,"Вар2";#N/A,#N/A,TRUE,"Вар2-блоки";#N/A,#N/A,TRUE,"В3-Центр";#N/A,#N/A,TRUE,"В3-2рт";#N/A,#N/A,TRUE,"В3-3рт"}</definedName>
    <definedName name="йййй" localSheetId="30" hidden="1">{#N/A,#N/A,TRUE,"ИсхМстржд";#N/A,#N/A,TRUE,"Исх-Центр";#N/A,#N/A,TRUE,"Исх-2рт ";#N/A,#N/A,TRUE,"Исх-2рт ";#N/A,#N/A,TRUE,"Исх-3рт";#N/A,#N/A,TRUE,"Вар1";#N/A,#N/A,TRUE,"Вар2";#N/A,#N/A,TRUE,"Вар2-блоки";#N/A,#N/A,TRUE,"В3-Центр";#N/A,#N/A,TRUE,"В3-2рт";#N/A,#N/A,TRUE,"В3-3рт"}</definedName>
    <definedName name="йййй" hidden="1">{#N/A,#N/A,TRUE,"ИсхМстржд";#N/A,#N/A,TRUE,"Исх-Центр";#N/A,#N/A,TRUE,"Исх-2рт ";#N/A,#N/A,TRUE,"Исх-2рт ";#N/A,#N/A,TRUE,"Исх-3рт";#N/A,#N/A,TRUE,"Вар1";#N/A,#N/A,TRUE,"Вар2";#N/A,#N/A,TRUE,"Вар2-блоки";#N/A,#N/A,TRUE,"В3-Центр";#N/A,#N/A,TRUE,"В3-2рт";#N/A,#N/A,TRUE,"В3-3рт"}</definedName>
    <definedName name="ййййй" localSheetId="0" hidden="1">{"'РП (2)'!$A$5:$S$150"}</definedName>
    <definedName name="ййййй" localSheetId="1" hidden="1">{"'РП (2)'!$A$5:$S$150"}</definedName>
    <definedName name="ййййй" localSheetId="2" hidden="1">{"'РП (2)'!$A$5:$S$150"}</definedName>
    <definedName name="ййййй" localSheetId="3" hidden="1">{"'РП (2)'!$A$5:$S$150"}</definedName>
    <definedName name="ййййй" localSheetId="32" hidden="1">{"'РП (2)'!$A$5:$S$150"}</definedName>
    <definedName name="ййййй" localSheetId="30" hidden="1">{"'РП (2)'!$A$5:$S$150"}</definedName>
    <definedName name="ййййй" hidden="1">{"'РП (2)'!$A$5:$S$150"}</definedName>
    <definedName name="ййййййй" localSheetId="0" hidden="1">{"'РП (2)'!$A$5:$S$150"}</definedName>
    <definedName name="ййййййй" localSheetId="1" hidden="1">{"'РП (2)'!$A$5:$S$150"}</definedName>
    <definedName name="ййййййй" localSheetId="2" hidden="1">{"'РП (2)'!$A$5:$S$150"}</definedName>
    <definedName name="ййййййй" localSheetId="3" hidden="1">{"'РП (2)'!$A$5:$S$150"}</definedName>
    <definedName name="ййййййй" localSheetId="32" hidden="1">{"'РП (2)'!$A$5:$S$150"}</definedName>
    <definedName name="ййййййй" localSheetId="30" hidden="1">{"'РП (2)'!$A$5:$S$150"}</definedName>
    <definedName name="ййййййй" hidden="1">{"'РП (2)'!$A$5:$S$150"}</definedName>
    <definedName name="ййййййййййййй" localSheetId="0" hidden="1">{"'РП (2)'!$A$5:$S$150"}</definedName>
    <definedName name="ййййййййййййй" localSheetId="1" hidden="1">{"'РП (2)'!$A$5:$S$150"}</definedName>
    <definedName name="ййййййййййййй" localSheetId="2" hidden="1">{"'РП (2)'!$A$5:$S$150"}</definedName>
    <definedName name="ййййййййййййй" localSheetId="3" hidden="1">{"'РП (2)'!$A$5:$S$150"}</definedName>
    <definedName name="ййййййййййййй" localSheetId="32" hidden="1">{"'РП (2)'!$A$5:$S$150"}</definedName>
    <definedName name="ййййййййййййй" localSheetId="30" hidden="1">{"'РП (2)'!$A$5:$S$150"}</definedName>
    <definedName name="ййййййййййййй" hidden="1">{"'РП (2)'!$A$5:$S$150"}</definedName>
    <definedName name="йц">#N/A</definedName>
    <definedName name="йцу">[13]!йцу</definedName>
    <definedName name="йцуцуцу" localSheetId="30" hidden="1">{"'РП (2)'!$A$5:$S$150"}</definedName>
    <definedName name="йцуцуцу" hidden="1">{"'РП (2)'!$A$5:$S$150"}</definedName>
    <definedName name="К">[66]Исходные!$B$1</definedName>
    <definedName name="кабель">#REF!</definedName>
    <definedName name="Казтрансойл" localSheetId="30"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Казтрансойл"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Капстрой" localSheetId="30" hidden="1">{#N/A,#N/A,FALSE,"Infl_fact"}</definedName>
    <definedName name="Капстрой" hidden="1">{#N/A,#N/A,FALSE,"Infl_fact"}</definedName>
    <definedName name="ке" localSheetId="0" hidden="1">{"'РП (2)'!$A$5:$S$150"}</definedName>
    <definedName name="ке" localSheetId="1" hidden="1">{"'РП (2)'!$A$5:$S$150"}</definedName>
    <definedName name="ке" localSheetId="2" hidden="1">{"'РП (2)'!$A$5:$S$150"}</definedName>
    <definedName name="ке" localSheetId="3" hidden="1">{"'РП (2)'!$A$5:$S$150"}</definedName>
    <definedName name="ке" localSheetId="32" hidden="1">{"'РП (2)'!$A$5:$S$150"}</definedName>
    <definedName name="ке" localSheetId="30" hidden="1">{"'РП (2)'!$A$5:$S$150"}</definedName>
    <definedName name="ке" hidden="1">{"'РП (2)'!$A$5:$S$150"}</definedName>
    <definedName name="кееннгш" localSheetId="30" hidden="1">{"'РП (2)'!$A$5:$S$150"}</definedName>
    <definedName name="кееннгш" hidden="1">{"'РП (2)'!$A$5:$S$150"}</definedName>
    <definedName name="кен" localSheetId="30" hidden="1">{#N/A,#N/A,TRUE,"ИсхМстржд";#N/A,#N/A,TRUE,"Исх-Центр";#N/A,#N/A,TRUE,"Исх-2рт ";#N/A,#N/A,TRUE,"Исх-2рт ";#N/A,#N/A,TRUE,"Исх-3рт";#N/A,#N/A,TRUE,"Вар1";#N/A,#N/A,TRUE,"Вар2";#N/A,#N/A,TRUE,"Вар2-блоки";#N/A,#N/A,TRUE,"В3-Центр";#N/A,#N/A,TRUE,"В3-2рт";#N/A,#N/A,TRUE,"В3-3рт"}</definedName>
    <definedName name="кен" hidden="1">{#N/A,#N/A,TRUE,"ИсхМстржд";#N/A,#N/A,TRUE,"Исх-Центр";#N/A,#N/A,TRUE,"Исх-2рт ";#N/A,#N/A,TRUE,"Исх-2рт ";#N/A,#N/A,TRUE,"Исх-3рт";#N/A,#N/A,TRUE,"Вар1";#N/A,#N/A,TRUE,"Вар2";#N/A,#N/A,TRUE,"Вар2-блоки";#N/A,#N/A,TRUE,"В3-Центр";#N/A,#N/A,TRUE,"В3-2рт";#N/A,#N/A,TRUE,"В3-3рт"}</definedName>
    <definedName name="КЖ5050">#REF!</definedName>
    <definedName name="кк" localSheetId="0" hidden="1">{"'РП (2)'!$A$5:$S$150"}</definedName>
    <definedName name="кк" localSheetId="1" hidden="1">{"'РП (2)'!$A$5:$S$150"}</definedName>
    <definedName name="кк" localSheetId="2" hidden="1">{"'РП (2)'!$A$5:$S$150"}</definedName>
    <definedName name="кк" localSheetId="3" hidden="1">{"'РП (2)'!$A$5:$S$150"}</definedName>
    <definedName name="кк" localSheetId="32" hidden="1">{"'РП (2)'!$A$5:$S$150"}</definedName>
    <definedName name="кк" localSheetId="30" hidden="1">{"'РП (2)'!$A$5:$S$150"}</definedName>
    <definedName name="кк" hidden="1">{"'РП (2)'!$A$5:$S$150"}</definedName>
    <definedName name="ккк" localSheetId="0" hidden="1">{#N/A,#N/A,TRUE,"Лист2"}</definedName>
    <definedName name="ккк" localSheetId="1" hidden="1">{#N/A,#N/A,TRUE,"Лист2"}</definedName>
    <definedName name="ккк" localSheetId="2" hidden="1">{#N/A,#N/A,TRUE,"Лист2"}</definedName>
    <definedName name="ккк" localSheetId="3" hidden="1">{#N/A,#N/A,TRUE,"Лист2"}</definedName>
    <definedName name="ккк" localSheetId="32" hidden="1">{#N/A,#N/A,TRUE,"Лист2"}</definedName>
    <definedName name="ккк" localSheetId="30" hidden="1">{#N/A,#N/A,TRUE,"Лист2"}</definedName>
    <definedName name="ккк" hidden="1">{#N/A,#N/A,TRUE,"Лист2"}</definedName>
    <definedName name="кккк" localSheetId="30" hidden="1">{#N/A,#N/A,TRUE,"Норильск III";#N/A,#N/A,TRUE,"Североникель III";#N/A,#N/A,TRUE,"Печенга III"}</definedName>
    <definedName name="кккк" hidden="1">{#N/A,#N/A,TRUE,"Норильск III";#N/A,#N/A,TRUE,"Североникель III";#N/A,#N/A,TRUE,"Печенга III"}</definedName>
    <definedName name="ккккк" localSheetId="0" hidden="1">{"'РП (2)'!$A$5:$S$150"}</definedName>
    <definedName name="ккккк" localSheetId="1" hidden="1">{"'РП (2)'!$A$5:$S$150"}</definedName>
    <definedName name="ккккк" localSheetId="2" hidden="1">{"'РП (2)'!$A$5:$S$150"}</definedName>
    <definedName name="ккккк" localSheetId="3" hidden="1">{"'РП (2)'!$A$5:$S$150"}</definedName>
    <definedName name="ккккк" localSheetId="32" hidden="1">{"'РП (2)'!$A$5:$S$150"}</definedName>
    <definedName name="ккккк" localSheetId="30" hidden="1">{"'РП (2)'!$A$5:$S$150"}</definedName>
    <definedName name="ккккк" hidden="1">{"'РП (2)'!$A$5:$S$150"}</definedName>
    <definedName name="кккккккккккк" localSheetId="0" hidden="1">{"'РП (2)'!$A$5:$S$150"}</definedName>
    <definedName name="кккккккккккк" localSheetId="1" hidden="1">{"'РП (2)'!$A$5:$S$150"}</definedName>
    <definedName name="кккккккккккк" localSheetId="2" hidden="1">{"'РП (2)'!$A$5:$S$150"}</definedName>
    <definedName name="кккккккккккк" localSheetId="3" hidden="1">{"'РП (2)'!$A$5:$S$150"}</definedName>
    <definedName name="кккккккккккк" localSheetId="32" hidden="1">{"'РП (2)'!$A$5:$S$150"}</definedName>
    <definedName name="кккккккккккк" localSheetId="30" hidden="1">{"'РП (2)'!$A$5:$S$150"}</definedName>
    <definedName name="кккккккккккк" hidden="1">{"'РП (2)'!$A$5:$S$150"}</definedName>
    <definedName name="кл" localSheetId="0" hidden="1">{"'РП (2)'!$A$5:$S$150"}</definedName>
    <definedName name="кл" localSheetId="1" hidden="1">{"'РП (2)'!$A$5:$S$150"}</definedName>
    <definedName name="кл" localSheetId="2" hidden="1">{"'РП (2)'!$A$5:$S$150"}</definedName>
    <definedName name="кл" localSheetId="3" hidden="1">{"'РП (2)'!$A$5:$S$150"}</definedName>
    <definedName name="кл" localSheetId="32" hidden="1">{"'РП (2)'!$A$5:$S$150"}</definedName>
    <definedName name="кл" localSheetId="30" hidden="1">{"'РП (2)'!$A$5:$S$150"}</definedName>
    <definedName name="кл" hidden="1">{"'РП (2)'!$A$5:$S$150"}</definedName>
    <definedName name="Клиент">#REF!</definedName>
    <definedName name="км" localSheetId="0" hidden="1">{"'РП (2)'!$A$5:$S$150"}</definedName>
    <definedName name="км" localSheetId="1" hidden="1">{"'РП (2)'!$A$5:$S$150"}</definedName>
    <definedName name="км" localSheetId="2" hidden="1">{"'РП (2)'!$A$5:$S$150"}</definedName>
    <definedName name="км" localSheetId="3" hidden="1">{"'РП (2)'!$A$5:$S$150"}</definedName>
    <definedName name="км" localSheetId="32" hidden="1">{"'РП (2)'!$A$5:$S$150"}</definedName>
    <definedName name="км" localSheetId="30" hidden="1">{"'РП (2)'!$A$5:$S$150"}</definedName>
    <definedName name="км" hidden="1">{"'РП (2)'!$A$5:$S$150"}</definedName>
    <definedName name="КМС">#REF!</definedName>
    <definedName name="кн" localSheetId="30" hidden="1">{#N/A,#N/A,TRUE,"ИсхМстржд";#N/A,#N/A,TRUE,"Исх-Центр";#N/A,#N/A,TRUE,"Исх-2рт ";#N/A,#N/A,TRUE,"Исх-2рт ";#N/A,#N/A,TRUE,"Исх-3рт";#N/A,#N/A,TRUE,"Вар1";#N/A,#N/A,TRUE,"Вар2";#N/A,#N/A,TRUE,"Вар2-блоки";#N/A,#N/A,TRUE,"В3-Центр";#N/A,#N/A,TRUE,"В3-2рт";#N/A,#N/A,TRUE,"В3-3рт"}</definedName>
    <definedName name="кн" hidden="1">{#N/A,#N/A,TRUE,"ИсхМстржд";#N/A,#N/A,TRUE,"Исх-Центр";#N/A,#N/A,TRUE,"Исх-2рт ";#N/A,#N/A,TRUE,"Исх-2рт ";#N/A,#N/A,TRUE,"Исх-3рт";#N/A,#N/A,TRUE,"Вар1";#N/A,#N/A,TRUE,"Вар2";#N/A,#N/A,TRUE,"Вар2-блоки";#N/A,#N/A,TRUE,"В3-Центр";#N/A,#N/A,TRUE,"В3-2рт";#N/A,#N/A,TRUE,"В3-3рт"}</definedName>
    <definedName name="кнеу" localSheetId="30" hidden="1">{#N/A,#N/A,TRUE,"ИсхМстржд";#N/A,#N/A,TRUE,"Исх-Центр";#N/A,#N/A,TRUE,"Исх-2рт ";#N/A,#N/A,TRUE,"Исх-2рт ";#N/A,#N/A,TRUE,"Исх-3рт";#N/A,#N/A,TRUE,"Вар1";#N/A,#N/A,TRUE,"Вар2";#N/A,#N/A,TRUE,"Вар2-блоки";#N/A,#N/A,TRUE,"В3-Центр";#N/A,#N/A,TRUE,"В3-2рт";#N/A,#N/A,TRUE,"В3-3рт"}</definedName>
    <definedName name="кнеу" hidden="1">{#N/A,#N/A,TRUE,"ИсхМстржд";#N/A,#N/A,TRUE,"Исх-Центр";#N/A,#N/A,TRUE,"Исх-2рт ";#N/A,#N/A,TRUE,"Исх-2рт ";#N/A,#N/A,TRUE,"Исх-3рт";#N/A,#N/A,TRUE,"Вар1";#N/A,#N/A,TRUE,"Вар2";#N/A,#N/A,TRUE,"Вар2-блоки";#N/A,#N/A,TRUE,"В3-Центр";#N/A,#N/A,TRUE,"В3-2рт";#N/A,#N/A,TRUE,"В3-3рт"}</definedName>
    <definedName name="ко" localSheetId="0" hidden="1">{"'РП (2)'!$A$5:$S$150"}</definedName>
    <definedName name="ко" localSheetId="1" hidden="1">{"'РП (2)'!$A$5:$S$150"}</definedName>
    <definedName name="ко" localSheetId="2" hidden="1">{"'РП (2)'!$A$5:$S$150"}</definedName>
    <definedName name="ко" localSheetId="3" hidden="1">{"'РП (2)'!$A$5:$S$150"}</definedName>
    <definedName name="ко" localSheetId="32" hidden="1">{"'РП (2)'!$A$5:$S$150"}</definedName>
    <definedName name="ко" localSheetId="30" hidden="1">{"'РП (2)'!$A$5:$S$150"}</definedName>
    <definedName name="ко" hidden="1">{"'РП (2)'!$A$5:$S$150"}</definedName>
    <definedName name="козёл" localSheetId="0" hidden="1">{"'РП (2)'!$A$5:$S$150"}</definedName>
    <definedName name="козёл" localSheetId="1" hidden="1">{"'РП (2)'!$A$5:$S$150"}</definedName>
    <definedName name="козёл" localSheetId="2" hidden="1">{"'РП (2)'!$A$5:$S$150"}</definedName>
    <definedName name="козёл" localSheetId="3" hidden="1">{"'РП (2)'!$A$5:$S$150"}</definedName>
    <definedName name="козёл" localSheetId="32" hidden="1">{"'РП (2)'!$A$5:$S$150"}</definedName>
    <definedName name="козёл" localSheetId="30" hidden="1">{"'РП (2)'!$A$5:$S$150"}</definedName>
    <definedName name="козёл" hidden="1">{"'РП (2)'!$A$5:$S$150"}</definedName>
    <definedName name="Количество">#REF!</definedName>
    <definedName name="КолМесЗаКотПредставлДанные">#REF!</definedName>
    <definedName name="конф" localSheetId="0" hidden="1">{"'РП (2)'!$A$5:$S$150"}</definedName>
    <definedName name="конф" localSheetId="1" hidden="1">{"'РП (2)'!$A$5:$S$150"}</definedName>
    <definedName name="конф" localSheetId="2" hidden="1">{"'РП (2)'!$A$5:$S$150"}</definedName>
    <definedName name="конф" localSheetId="3" hidden="1">{"'РП (2)'!$A$5:$S$150"}</definedName>
    <definedName name="конф" localSheetId="32" hidden="1">{"'РП (2)'!$A$5:$S$150"}</definedName>
    <definedName name="конф" localSheetId="30" hidden="1">{"'РП (2)'!$A$5:$S$150"}</definedName>
    <definedName name="конф" hidden="1">{"'РП (2)'!$A$5:$S$150"}</definedName>
    <definedName name="КОП" localSheetId="30" hidden="1">{#N/A,#N/A,TRUE,"Смета на пасс. обор. №1"}</definedName>
    <definedName name="КОП" hidden="1">{#N/A,#N/A,TRUE,"Смета на пасс. обор. №1"}</definedName>
    <definedName name="копия" localSheetId="0" hidden="1">{"'РП (2)'!$A$5:$S$150"}</definedName>
    <definedName name="копия" localSheetId="1" hidden="1">{"'РП (2)'!$A$5:$S$150"}</definedName>
    <definedName name="копия" localSheetId="2" hidden="1">{"'РП (2)'!$A$5:$S$150"}</definedName>
    <definedName name="копия" localSheetId="3" hidden="1">{"'РП (2)'!$A$5:$S$150"}</definedName>
    <definedName name="копия" localSheetId="32" hidden="1">{"'РП (2)'!$A$5:$S$150"}</definedName>
    <definedName name="копия" localSheetId="30" hidden="1">{"'РП (2)'!$A$5:$S$150"}</definedName>
    <definedName name="копия" hidden="1">{"'РП (2)'!$A$5:$S$150"}</definedName>
    <definedName name="корп" localSheetId="30" hidden="1">{#N/A,#N/A,TRUE,"ИсхМстржд";#N/A,#N/A,TRUE,"Исх-Центр";#N/A,#N/A,TRUE,"Исх-2рт ";#N/A,#N/A,TRUE,"Исх-2рт ";#N/A,#N/A,TRUE,"Исх-3рт";#N/A,#N/A,TRUE,"Вар1";#N/A,#N/A,TRUE,"Вар2";#N/A,#N/A,TRUE,"Вар2-блоки";#N/A,#N/A,TRUE,"В3-Центр";#N/A,#N/A,TRUE,"В3-2рт";#N/A,#N/A,TRUE,"В3-3рт"}</definedName>
    <definedName name="корп" hidden="1">{#N/A,#N/A,TRUE,"ИсхМстржд";#N/A,#N/A,TRUE,"Исх-Центр";#N/A,#N/A,TRUE,"Исх-2рт ";#N/A,#N/A,TRUE,"Исх-2рт ";#N/A,#N/A,TRUE,"Исх-3рт";#N/A,#N/A,TRUE,"Вар1";#N/A,#N/A,TRUE,"Вар2";#N/A,#N/A,TRUE,"Вар2-блоки";#N/A,#N/A,TRUE,"В3-Центр";#N/A,#N/A,TRUE,"В3-2рт";#N/A,#N/A,TRUE,"В3-3рт"}</definedName>
    <definedName name="корпорация" localSheetId="0" hidden="1">{#N/A,#N/A,TRUE,"ИсхМстржд";#N/A,#N/A,TRUE,"Исх-Центр";#N/A,#N/A,TRUE,"Исх-2рт ";#N/A,#N/A,TRUE,"Исх-2рт ";#N/A,#N/A,TRUE,"Исх-3рт";#N/A,#N/A,TRUE,"Вар1";#N/A,#N/A,TRUE,"Вар2";#N/A,#N/A,TRUE,"Вар2-блоки";#N/A,#N/A,TRUE,"В3-Центр";#N/A,#N/A,TRUE,"В3-2рт";#N/A,#N/A,TRUE,"В3-3рт"}</definedName>
    <definedName name="корпорация" localSheetId="2" hidden="1">{#N/A,#N/A,TRUE,"ИсхМстржд";#N/A,#N/A,TRUE,"Исх-Центр";#N/A,#N/A,TRUE,"Исх-2рт ";#N/A,#N/A,TRUE,"Исх-2рт ";#N/A,#N/A,TRUE,"Исх-3рт";#N/A,#N/A,TRUE,"Вар1";#N/A,#N/A,TRUE,"Вар2";#N/A,#N/A,TRUE,"Вар2-блоки";#N/A,#N/A,TRUE,"В3-Центр";#N/A,#N/A,TRUE,"В3-2рт";#N/A,#N/A,TRUE,"В3-3рт"}</definedName>
    <definedName name="корпорация" localSheetId="3" hidden="1">{#N/A,#N/A,TRUE,"ИсхМстржд";#N/A,#N/A,TRUE,"Исх-Центр";#N/A,#N/A,TRUE,"Исх-2рт ";#N/A,#N/A,TRUE,"Исх-2рт ";#N/A,#N/A,TRUE,"Исх-3рт";#N/A,#N/A,TRUE,"Вар1";#N/A,#N/A,TRUE,"Вар2";#N/A,#N/A,TRUE,"Вар2-блоки";#N/A,#N/A,TRUE,"В3-Центр";#N/A,#N/A,TRUE,"В3-2рт";#N/A,#N/A,TRUE,"В3-3рт"}</definedName>
    <definedName name="корпорация" localSheetId="30" hidden="1">{#N/A,#N/A,TRUE,"ИсхМстржд";#N/A,#N/A,TRUE,"Исх-Центр";#N/A,#N/A,TRUE,"Исх-2рт ";#N/A,#N/A,TRUE,"Исх-2рт ";#N/A,#N/A,TRUE,"Исх-3рт";#N/A,#N/A,TRUE,"Вар1";#N/A,#N/A,TRUE,"Вар2";#N/A,#N/A,TRUE,"Вар2-блоки";#N/A,#N/A,TRUE,"В3-Центр";#N/A,#N/A,TRUE,"В3-2рт";#N/A,#N/A,TRUE,"В3-3рт"}</definedName>
    <definedName name="корпорация" hidden="1">{#N/A,#N/A,TRUE,"ИсхМстржд";#N/A,#N/A,TRUE,"Исх-Центр";#N/A,#N/A,TRUE,"Исх-2рт ";#N/A,#N/A,TRUE,"Исх-2рт ";#N/A,#N/A,TRUE,"Исх-3рт";#N/A,#N/A,TRUE,"Вар1";#N/A,#N/A,TRUE,"Вар2";#N/A,#N/A,TRUE,"Вар2-блоки";#N/A,#N/A,TRUE,"В3-Центр";#N/A,#N/A,TRUE,"В3-2рт";#N/A,#N/A,TRUE,"В3-3рт"}</definedName>
    <definedName name="коэф">[65]Номенклатура!$J$1:$J$65536</definedName>
    <definedName name="Коэфф">'[67]Добыча за месяц '!$H$31</definedName>
    <definedName name="КРАСНОЯРСК" localSheetId="0" hidden="1">{"'РП (2)'!$A$5:$S$150"}</definedName>
    <definedName name="КРАСНОЯРСК" localSheetId="1" hidden="1">{"'РП (2)'!$A$5:$S$150"}</definedName>
    <definedName name="КРАСНОЯРСК" localSheetId="2" hidden="1">{"'РП (2)'!$A$5:$S$150"}</definedName>
    <definedName name="КРАСНОЯРСК" localSheetId="3" hidden="1">{"'РП (2)'!$A$5:$S$150"}</definedName>
    <definedName name="КРАСНОЯРСК" localSheetId="32" hidden="1">{"'РП (2)'!$A$5:$S$150"}</definedName>
    <definedName name="КРАСНОЯРСК" localSheetId="30" hidden="1">{"'РП (2)'!$A$5:$S$150"}</definedName>
    <definedName name="КРАСНОЯРСК" hidden="1">{"'РП (2)'!$A$5:$S$150"}</definedName>
    <definedName name="_xlnm.Criteria">#REF!</definedName>
    <definedName name="Ктов">'[67]Добыча за месяц '!$H$32</definedName>
    <definedName name="куе" localSheetId="30" hidden="1">{#N/A,#N/A,TRUE,"ИсхМстржд";#N/A,#N/A,TRUE,"Исх-Центр";#N/A,#N/A,TRUE,"Исх-2рт ";#N/A,#N/A,TRUE,"Исх-2рт ";#N/A,#N/A,TRUE,"Исх-3рт";#N/A,#N/A,TRUE,"Вар1";#N/A,#N/A,TRUE,"Вар2";#N/A,#N/A,TRUE,"Вар2-блоки";#N/A,#N/A,TRUE,"В3-Центр";#N/A,#N/A,TRUE,"В3-2рт";#N/A,#N/A,TRUE,"В3-3рт"}</definedName>
    <definedName name="куе" hidden="1">{#N/A,#N/A,TRUE,"ИсхМстржд";#N/A,#N/A,TRUE,"Исх-Центр";#N/A,#N/A,TRUE,"Исх-2рт ";#N/A,#N/A,TRUE,"Исх-2рт ";#N/A,#N/A,TRUE,"Исх-3рт";#N/A,#N/A,TRUE,"Вар1";#N/A,#N/A,TRUE,"Вар2";#N/A,#N/A,TRUE,"Вар2-блоки";#N/A,#N/A,TRUE,"В3-Центр";#N/A,#N/A,TRUE,"В3-2рт";#N/A,#N/A,TRUE,"В3-3рт"}</definedName>
    <definedName name="куку" localSheetId="30" hidden="1">{"'РП (2)'!$A$5:$S$150"}</definedName>
    <definedName name="куку" hidden="1">{"'РП (2)'!$A$5:$S$150"}</definedName>
    <definedName name="КумЧистДенСредств">#REF!</definedName>
    <definedName name="КумЧистДенСредствпроект1">#REF!</definedName>
    <definedName name="КумЧистДенСредствпроект2">#REF!</definedName>
    <definedName name="л">[13]!л</definedName>
    <definedName name="лаопнре" localSheetId="30" hidden="1">{"'РП (2)'!$A$5:$S$150"}</definedName>
    <definedName name="лаопнре" hidden="1">{"'РП (2)'!$A$5:$S$150"}</definedName>
    <definedName name="Лариса" localSheetId="30" hidden="1">{#N/A,#N/A,TRUE,"Смета на пасс. обор. №1"}</definedName>
    <definedName name="Лариса" hidden="1">{#N/A,#N/A,TRUE,"Смета на пасс. обор. №1"}</definedName>
    <definedName name="лб" localSheetId="0" hidden="1">{"'РП (2)'!$A$5:$S$150"}</definedName>
    <definedName name="лб" localSheetId="1" hidden="1">{"'РП (2)'!$A$5:$S$150"}</definedName>
    <definedName name="лб" localSheetId="2" hidden="1">{"'РП (2)'!$A$5:$S$150"}</definedName>
    <definedName name="лб" localSheetId="3" hidden="1">{"'РП (2)'!$A$5:$S$150"}</definedName>
    <definedName name="лб" localSheetId="32" hidden="1">{"'РП (2)'!$A$5:$S$150"}</definedName>
    <definedName name="лб" localSheetId="30" hidden="1">{"'РП (2)'!$A$5:$S$150"}</definedName>
    <definedName name="лб" hidden="1">{"'РП (2)'!$A$5:$S$150"}</definedName>
    <definedName name="лдж">[13]!лдж</definedName>
    <definedName name="лена" localSheetId="0" hidden="1">{"'РП (2)'!$A$5:$S$150"}</definedName>
    <definedName name="лена" localSheetId="1" hidden="1">{"'РП (2)'!$A$5:$S$150"}</definedName>
    <definedName name="лена" localSheetId="2" hidden="1">{"'РП (2)'!$A$5:$S$150"}</definedName>
    <definedName name="лена" localSheetId="3" hidden="1">{"'РП (2)'!$A$5:$S$150"}</definedName>
    <definedName name="лена" localSheetId="32" hidden="1">{"'РП (2)'!$A$5:$S$150"}</definedName>
    <definedName name="лена" localSheetId="30" hidden="1">{"'РП (2)'!$A$5:$S$150"}</definedName>
    <definedName name="лена" hidden="1">{"'РП (2)'!$A$5:$S$150"}</definedName>
    <definedName name="ленинград" localSheetId="0" hidden="1">{"'РП (2)'!$A$5:$S$150"}</definedName>
    <definedName name="ленинград" localSheetId="1" hidden="1">{"'РП (2)'!$A$5:$S$150"}</definedName>
    <definedName name="ленинград" localSheetId="2" hidden="1">{"'РП (2)'!$A$5:$S$150"}</definedName>
    <definedName name="ленинград" localSheetId="3" hidden="1">{"'РП (2)'!$A$5:$S$150"}</definedName>
    <definedName name="ленинград" localSheetId="32" hidden="1">{"'РП (2)'!$A$5:$S$150"}</definedName>
    <definedName name="ленинград" localSheetId="30" hidden="1">{"'РП (2)'!$A$5:$S$150"}</definedName>
    <definedName name="ленинград" hidden="1">{"'РП (2)'!$A$5:$S$150"}</definedName>
    <definedName name="ленинск" localSheetId="0" hidden="1">{"'РП (2)'!$A$5:$S$150"}</definedName>
    <definedName name="ленинск" localSheetId="1" hidden="1">{"'РП (2)'!$A$5:$S$150"}</definedName>
    <definedName name="ленинск" localSheetId="2" hidden="1">{"'РП (2)'!$A$5:$S$150"}</definedName>
    <definedName name="ленинск" localSheetId="3" hidden="1">{"'РП (2)'!$A$5:$S$150"}</definedName>
    <definedName name="ленинск" localSheetId="32" hidden="1">{"'РП (2)'!$A$5:$S$150"}</definedName>
    <definedName name="ленинск" localSheetId="30" hidden="1">{"'РП (2)'!$A$5:$S$150"}</definedName>
    <definedName name="ленинск" hidden="1">{"'РП (2)'!$A$5:$S$150"}</definedName>
    <definedName name="ли" localSheetId="30" hidden="1">{#N/A,#N/A,TRUE,"ИсхМстржд";#N/A,#N/A,TRUE,"Исх-Центр";#N/A,#N/A,TRUE,"Исх-2рт ";#N/A,#N/A,TRUE,"Исх-2рт ";#N/A,#N/A,TRUE,"Исх-3рт";#N/A,#N/A,TRUE,"Вар1";#N/A,#N/A,TRUE,"Вар2";#N/A,#N/A,TRUE,"Вар2-блоки";#N/A,#N/A,TRUE,"В3-Центр";#N/A,#N/A,TRUE,"В3-2рт";#N/A,#N/A,TRUE,"В3-3рт"}</definedName>
    <definedName name="ли" hidden="1">{#N/A,#N/A,TRUE,"ИсхМстржд";#N/A,#N/A,TRUE,"Исх-Центр";#N/A,#N/A,TRUE,"Исх-2рт ";#N/A,#N/A,TRUE,"Исх-2рт ";#N/A,#N/A,TRUE,"Исх-3рт";#N/A,#N/A,TRUE,"Вар1";#N/A,#N/A,TRUE,"Вар2";#N/A,#N/A,TRUE,"Вар2-блоки";#N/A,#N/A,TRUE,"В3-Центр";#N/A,#N/A,TRUE,"В3-2рт";#N/A,#N/A,TRUE,"В3-3рт"}</definedName>
    <definedName name="ЛикивидацЗатраты">[68]ИсхДан!#REF!</definedName>
    <definedName name="лист">#REF!</definedName>
    <definedName name="лл">[13]!лл</definedName>
    <definedName name="ллл" localSheetId="0" hidden="1">{"'РП (2)'!$A$5:$S$150"}</definedName>
    <definedName name="ллл" localSheetId="1" hidden="1">{"'РП (2)'!$A$5:$S$150"}</definedName>
    <definedName name="ллл" localSheetId="2" hidden="1">{"'РП (2)'!$A$5:$S$150"}</definedName>
    <definedName name="ллл" localSheetId="3" hidden="1">{"'РП (2)'!$A$5:$S$150"}</definedName>
    <definedName name="ллл" localSheetId="32" hidden="1">{"'РП (2)'!$A$5:$S$150"}</definedName>
    <definedName name="ллл" localSheetId="30" hidden="1">{"'РП (2)'!$A$5:$S$150"}</definedName>
    <definedName name="ллл" hidden="1">{"'РП (2)'!$A$5:$S$150"}</definedName>
    <definedName name="ллллллллллллллллллллллл" localSheetId="0" hidden="1">{"'РП (2)'!$A$5:$S$150"}</definedName>
    <definedName name="ллллллллллллллллллллллл" localSheetId="1" hidden="1">{"'РП (2)'!$A$5:$S$150"}</definedName>
    <definedName name="ллллллллллллллллллллллл" localSheetId="2" hidden="1">{"'РП (2)'!$A$5:$S$150"}</definedName>
    <definedName name="ллллллллллллллллллллллл" localSheetId="3" hidden="1">{"'РП (2)'!$A$5:$S$150"}</definedName>
    <definedName name="ллллллллллллллллллллллл" localSheetId="32" hidden="1">{"'РП (2)'!$A$5:$S$150"}</definedName>
    <definedName name="ллллллллллллллллллллллл" localSheetId="30" hidden="1">{"'РП (2)'!$A$5:$S$150"}</definedName>
    <definedName name="ллллллллллллллллллллллл" hidden="1">{"'РП (2)'!$A$5:$S$150"}</definedName>
    <definedName name="ллллт" localSheetId="0" hidden="1">{"'РП (2)'!$A$5:$S$150"}</definedName>
    <definedName name="ллллт" localSheetId="1" hidden="1">{"'РП (2)'!$A$5:$S$150"}</definedName>
    <definedName name="ллллт" localSheetId="2" hidden="1">{"'РП (2)'!$A$5:$S$150"}</definedName>
    <definedName name="ллллт" localSheetId="3" hidden="1">{"'РП (2)'!$A$5:$S$150"}</definedName>
    <definedName name="ллллт" localSheetId="32" hidden="1">{"'РП (2)'!$A$5:$S$150"}</definedName>
    <definedName name="ллллт" localSheetId="30" hidden="1">{"'РП (2)'!$A$5:$S$150"}</definedName>
    <definedName name="ллллт" hidden="1">{"'РП (2)'!$A$5:$S$150"}</definedName>
    <definedName name="лн" localSheetId="0" hidden="1">{"'РП (2)'!$A$5:$S$150"}</definedName>
    <definedName name="лн" localSheetId="1" hidden="1">{"'РП (2)'!$A$5:$S$150"}</definedName>
    <definedName name="лн" localSheetId="2" hidden="1">{"'РП (2)'!$A$5:$S$150"}</definedName>
    <definedName name="лн" localSheetId="3" hidden="1">{"'РП (2)'!$A$5:$S$150"}</definedName>
    <definedName name="лн" localSheetId="32" hidden="1">{"'РП (2)'!$A$5:$S$150"}</definedName>
    <definedName name="лн" localSheetId="30" hidden="1">{"'РП (2)'!$A$5:$S$150"}</definedName>
    <definedName name="лн" hidden="1">{"'РП (2)'!$A$5:$S$150"}</definedName>
    <definedName name="ло" localSheetId="0" hidden="1">{"'РП (2)'!$A$5:$S$150"}</definedName>
    <definedName name="ло" localSheetId="1" hidden="1">{"'РП (2)'!$A$5:$S$150"}</definedName>
    <definedName name="ло" localSheetId="2" hidden="1">{"'РП (2)'!$A$5:$S$150"}</definedName>
    <definedName name="ло" localSheetId="3" hidden="1">{"'РП (2)'!$A$5:$S$150"}</definedName>
    <definedName name="ло" localSheetId="32" hidden="1">{"'РП (2)'!$A$5:$S$150"}</definedName>
    <definedName name="ло" localSheetId="30" hidden="1">{"'РП (2)'!$A$5:$S$150"}</definedName>
    <definedName name="ло" hidden="1">{"'РП (2)'!$A$5:$S$150"}</definedName>
    <definedName name="лол" localSheetId="0" hidden="1">{"'РП (2)'!$A$5:$S$150"}</definedName>
    <definedName name="лол" localSheetId="1" hidden="1">{"'РП (2)'!$A$5:$S$150"}</definedName>
    <definedName name="лол" localSheetId="2" hidden="1">{"'РП (2)'!$A$5:$S$150"}</definedName>
    <definedName name="лол" localSheetId="3" hidden="1">{"'РП (2)'!$A$5:$S$150"}</definedName>
    <definedName name="лол" localSheetId="32" hidden="1">{"'РП (2)'!$A$5:$S$150"}</definedName>
    <definedName name="лол" localSheetId="30" hidden="1">{"'РП (2)'!$A$5:$S$150"}</definedName>
    <definedName name="лол" hidden="1">{"'РП (2)'!$A$5:$S$150"}</definedName>
    <definedName name="лопнав" localSheetId="30" hidden="1">{"'РП (2)'!$A$5:$S$150"}</definedName>
    <definedName name="лопнав" hidden="1">{"'РП (2)'!$A$5:$S$150"}</definedName>
    <definedName name="лор" localSheetId="0" hidden="1">{"'РП (2)'!$A$5:$S$150"}</definedName>
    <definedName name="лор" localSheetId="1" hidden="1">{"'РП (2)'!$A$5:$S$150"}</definedName>
    <definedName name="лор" localSheetId="2" hidden="1">{"'РП (2)'!$A$5:$S$150"}</definedName>
    <definedName name="лор" localSheetId="3" hidden="1">{"'РП (2)'!$A$5:$S$150"}</definedName>
    <definedName name="лор" localSheetId="32" hidden="1">{"'РП (2)'!$A$5:$S$150"}</definedName>
    <definedName name="лор" localSheetId="30" hidden="1">{"'РП (2)'!$A$5:$S$150"}</definedName>
    <definedName name="лор" hidden="1">{"'РП (2)'!$A$5:$S$150"}</definedName>
    <definedName name="лорп" localSheetId="30" hidden="1">{"'РП (2)'!$A$5:$S$150"}</definedName>
    <definedName name="лорп" hidden="1">{"'РП (2)'!$A$5:$S$150"}</definedName>
    <definedName name="лорпа" localSheetId="30" hidden="1">{"'РП (2)'!$A$5:$S$150"}</definedName>
    <definedName name="лорпа" hidden="1">{"'РП (2)'!$A$5:$S$150"}</definedName>
    <definedName name="лпопге" localSheetId="30" hidden="1">{"'РП (2)'!$A$5:$S$150"}</definedName>
    <definedName name="лпопге" hidden="1">{"'РП (2)'!$A$5:$S$150"}</definedName>
    <definedName name="лр" localSheetId="0" hidden="1">{"'РП (2)'!$A$5:$S$150"}</definedName>
    <definedName name="лр" localSheetId="1" hidden="1">{"'РП (2)'!$A$5:$S$150"}</definedName>
    <definedName name="лр" localSheetId="2" hidden="1">{"'РП (2)'!$A$5:$S$150"}</definedName>
    <definedName name="лр" localSheetId="3" hidden="1">{"'РП (2)'!$A$5:$S$150"}</definedName>
    <definedName name="лр" localSheetId="32" hidden="1">{"'РП (2)'!$A$5:$S$150"}</definedName>
    <definedName name="лр" localSheetId="30" hidden="1">{"'РП (2)'!$A$5:$S$150"}</definedName>
    <definedName name="лр" hidden="1">{"'РП (2)'!$A$5:$S$150"}</definedName>
    <definedName name="лропг" localSheetId="30" hidden="1">{"'РП (2)'!$A$5:$S$150"}</definedName>
    <definedName name="лропг" hidden="1">{"'РП (2)'!$A$5:$S$150"}</definedName>
    <definedName name="лс" localSheetId="0" hidden="1">{#N/A,#N/A,TRUE,"Лист2"}</definedName>
    <definedName name="лс" localSheetId="1" hidden="1">{#N/A,#N/A,TRUE,"Лист2"}</definedName>
    <definedName name="лс" localSheetId="2" hidden="1">{#N/A,#N/A,TRUE,"Лист2"}</definedName>
    <definedName name="лс" localSheetId="3" hidden="1">{#N/A,#N/A,TRUE,"Лист2"}</definedName>
    <definedName name="лс" localSheetId="32" hidden="1">{#N/A,#N/A,TRUE,"Лист2"}</definedName>
    <definedName name="лс" localSheetId="30" hidden="1">{#N/A,#N/A,TRUE,"Лист2"}</definedName>
    <definedName name="лс" hidden="1">{#N/A,#N/A,TRUE,"Лист2"}</definedName>
    <definedName name="люрпывпу" localSheetId="30" hidden="1">{"'РП (2)'!$A$5:$S$150"}</definedName>
    <definedName name="люрпывпу" hidden="1">{"'РП (2)'!$A$5:$S$150"}</definedName>
    <definedName name="м">[69]Номенклатура!$N$1:$N$65536</definedName>
    <definedName name="май">#N/A</definedName>
    <definedName name="Макрос2">[70]!Макрос2</definedName>
    <definedName name="мапап">[71]Титул!$D$21</definedName>
    <definedName name="марина" localSheetId="0" hidden="1">{#N/A,#N/A,TRUE,"ИсхМстржд";#N/A,#N/A,TRUE,"Исх-Центр";#N/A,#N/A,TRUE,"Исх-2рт ";#N/A,#N/A,TRUE,"Исх-2рт ";#N/A,#N/A,TRUE,"Исх-3рт";#N/A,#N/A,TRUE,"Вар1";#N/A,#N/A,TRUE,"Вар2";#N/A,#N/A,TRUE,"Вар2-блоки";#N/A,#N/A,TRUE,"В3-Центр";#N/A,#N/A,TRUE,"В3-2рт";#N/A,#N/A,TRUE,"В3-3рт"}</definedName>
    <definedName name="марина" localSheetId="2" hidden="1">{#N/A,#N/A,TRUE,"ИсхМстржд";#N/A,#N/A,TRUE,"Исх-Центр";#N/A,#N/A,TRUE,"Исх-2рт ";#N/A,#N/A,TRUE,"Исх-2рт ";#N/A,#N/A,TRUE,"Исх-3рт";#N/A,#N/A,TRUE,"Вар1";#N/A,#N/A,TRUE,"Вар2";#N/A,#N/A,TRUE,"Вар2-блоки";#N/A,#N/A,TRUE,"В3-Центр";#N/A,#N/A,TRUE,"В3-2рт";#N/A,#N/A,TRUE,"В3-3рт"}</definedName>
    <definedName name="марина" localSheetId="3" hidden="1">{#N/A,#N/A,TRUE,"ИсхМстржд";#N/A,#N/A,TRUE,"Исх-Центр";#N/A,#N/A,TRUE,"Исх-2рт ";#N/A,#N/A,TRUE,"Исх-2рт ";#N/A,#N/A,TRUE,"Исх-3рт";#N/A,#N/A,TRUE,"Вар1";#N/A,#N/A,TRUE,"Вар2";#N/A,#N/A,TRUE,"Вар2-блоки";#N/A,#N/A,TRUE,"В3-Центр";#N/A,#N/A,TRUE,"В3-2рт";#N/A,#N/A,TRUE,"В3-3рт"}</definedName>
    <definedName name="марина" localSheetId="30" hidden="1">{#N/A,#N/A,TRUE,"ИсхМстржд";#N/A,#N/A,TRUE,"Исх-Центр";#N/A,#N/A,TRUE,"Исх-2рт ";#N/A,#N/A,TRUE,"Исх-2рт ";#N/A,#N/A,TRUE,"Исх-3рт";#N/A,#N/A,TRUE,"Вар1";#N/A,#N/A,TRUE,"Вар2";#N/A,#N/A,TRUE,"Вар2-блоки";#N/A,#N/A,TRUE,"В3-Центр";#N/A,#N/A,TRUE,"В3-2рт";#N/A,#N/A,TRUE,"В3-3рт"}</definedName>
    <definedName name="марина" hidden="1">{#N/A,#N/A,TRUE,"ИсхМстржд";#N/A,#N/A,TRUE,"Исх-Центр";#N/A,#N/A,TRUE,"Исх-2рт ";#N/A,#N/A,TRUE,"Исх-2рт ";#N/A,#N/A,TRUE,"Исх-3рт";#N/A,#N/A,TRUE,"Вар1";#N/A,#N/A,TRUE,"Вар2";#N/A,#N/A,TRUE,"Вар2-блоки";#N/A,#N/A,TRUE,"В3-Центр";#N/A,#N/A,TRUE,"В3-2рт";#N/A,#N/A,TRUE,"В3-3рт"}</definedName>
    <definedName name="Марка">#REF!</definedName>
    <definedName name="март">#N/A</definedName>
    <definedName name="март2005">#N/A</definedName>
    <definedName name="МатЗапч_В1">'[59]Модуль_414-с'!#REF!</definedName>
    <definedName name="МатЗапч_В2">'[59]Модуль_414-с'!#REF!</definedName>
    <definedName name="МатЗапч_В3">[60]ИсходныеДанные!#REF!</definedName>
    <definedName name="МатЗапчбаза">[62]ИсходныеДанные!#REF!</definedName>
    <definedName name="МатЗапчПост_В1">'[59]Модуль_414-с'!#REF!</definedName>
    <definedName name="МатЗапчПост_В2">'[59]Модуль_414-с'!#REF!</definedName>
    <definedName name="МатЗапчПост_В3">[60]ИсходныеДанные!#REF!</definedName>
    <definedName name="МатЗапчПостбаза">[62]ИсходныеДанные!#REF!</definedName>
    <definedName name="МатЗапчПостпроект1">[62]ИсходныеДанные!#REF!</definedName>
    <definedName name="МатЗапчПостпроект2">[63]ИсходныеДанные!#REF!</definedName>
    <definedName name="МатЗапчпроект1">[62]ИсходныеДанные!#REF!</definedName>
    <definedName name="МатЗапчпроект2">[63]ИсходныеДанные!#REF!</definedName>
    <definedName name="Машиностр">#REF!</definedName>
    <definedName name="МесНачМонтажа">[62]ИсходныеДанные!#REF!</definedName>
    <definedName name="МесНачМонтажа_В1">#REF!</definedName>
    <definedName name="МесНачМонтажа_В2">#REF!</definedName>
    <definedName name="МесНачМонтажа_В3">[60]ИсходныеДанные!#REF!</definedName>
    <definedName name="МесНачМонтажа2модуль">[72]ИсходныеДанные!$H$123</definedName>
    <definedName name="МесОкончМонтажа">[62]ИсходныеДанные!#REF!</definedName>
    <definedName name="МесОкончМонтажа_В1">#REF!</definedName>
    <definedName name="МесОкончМонтажа_В2">#REF!</definedName>
    <definedName name="МесОкончМонтажа_В3">[60]ИсходныеДанные!#REF!</definedName>
    <definedName name="МесОкончМонтажа2модуль">[72]ИсходныеДанные!$H$124</definedName>
    <definedName name="МесяцМонтажаФакт">#REF!</definedName>
    <definedName name="Металл">#REF!</definedName>
    <definedName name="мм" localSheetId="0" hidden="1">{"'РП (2)'!$A$5:$S$150"}</definedName>
    <definedName name="мм" localSheetId="1" hidden="1">{"'РП (2)'!$A$5:$S$150"}</definedName>
    <definedName name="мм" localSheetId="2" hidden="1">{"'РП (2)'!$A$5:$S$150"}</definedName>
    <definedName name="мм" localSheetId="3" hidden="1">{"'РП (2)'!$A$5:$S$150"}</definedName>
    <definedName name="мм" localSheetId="32" hidden="1">{"'РП (2)'!$A$5:$S$150"}</definedName>
    <definedName name="мм" localSheetId="30" hidden="1">{"'РП (2)'!$A$5:$S$150"}</definedName>
    <definedName name="мм" hidden="1">{"'РП (2)'!$A$5:$S$150"}</definedName>
    <definedName name="ммм" localSheetId="0" hidden="1">{"'РП (2)'!$A$5:$S$150"}</definedName>
    <definedName name="ммм" localSheetId="1" hidden="1">{"'РП (2)'!$A$5:$S$150"}</definedName>
    <definedName name="ммм" localSheetId="2" hidden="1">{"'РП (2)'!$A$5:$S$150"}</definedName>
    <definedName name="ммм" localSheetId="3" hidden="1">{"'РП (2)'!$A$5:$S$150"}</definedName>
    <definedName name="ммм" localSheetId="32" hidden="1">{"'РП (2)'!$A$5:$S$150"}</definedName>
    <definedName name="ммм" localSheetId="30" hidden="1">{"'РП (2)'!$A$5:$S$150"}</definedName>
    <definedName name="ммм" hidden="1">{"'РП (2)'!$A$5:$S$150"}</definedName>
    <definedName name="мммм" localSheetId="0" hidden="1">{"'РП (2)'!$A$5:$S$150"}</definedName>
    <definedName name="мммм" localSheetId="1" hidden="1">{"'РП (2)'!$A$5:$S$150"}</definedName>
    <definedName name="мммм" localSheetId="2" hidden="1">{"'РП (2)'!$A$5:$S$150"}</definedName>
    <definedName name="мммм" localSheetId="3" hidden="1">{"'РП (2)'!$A$5:$S$150"}</definedName>
    <definedName name="мммм" localSheetId="32" hidden="1">{"'РП (2)'!$A$5:$S$150"}</definedName>
    <definedName name="мммм" localSheetId="30" hidden="1">{"'РП (2)'!$A$5:$S$150"}</definedName>
    <definedName name="мммм" hidden="1">{"'РП (2)'!$A$5:$S$150"}</definedName>
    <definedName name="ммммм" localSheetId="30" hidden="1">{"'Лист1'!$A$6"}</definedName>
    <definedName name="ммммм" hidden="1">{"'Лист1'!$A$6"}</definedName>
    <definedName name="мммммм" localSheetId="30" hidden="1">{"'Лист1'!$A$6"}</definedName>
    <definedName name="мммммм" hidden="1">{"'Лист1'!$A$6"}</definedName>
    <definedName name="мммммммммммммммммммм" localSheetId="0" hidden="1">{"'РП (2)'!$A$5:$S$150"}</definedName>
    <definedName name="мммммммммммммммммммм" localSheetId="1" hidden="1">{"'РП (2)'!$A$5:$S$150"}</definedName>
    <definedName name="мммммммммммммммммммм" localSheetId="2" hidden="1">{"'РП (2)'!$A$5:$S$150"}</definedName>
    <definedName name="мммммммммммммммммммм" localSheetId="3" hidden="1">{"'РП (2)'!$A$5:$S$150"}</definedName>
    <definedName name="мммммммммммммммммммм" localSheetId="32" hidden="1">{"'РП (2)'!$A$5:$S$150"}</definedName>
    <definedName name="мммммммммммммммммммм" localSheetId="30" hidden="1">{"'РП (2)'!$A$5:$S$150"}</definedName>
    <definedName name="мммммммммммммммммммм" hidden="1">{"'РП (2)'!$A$5:$S$150"}</definedName>
    <definedName name="ммммммммммммммммммммммммм" localSheetId="0" hidden="1">{"'РП (2)'!$A$5:$S$150"}</definedName>
    <definedName name="ммммммммммммммммммммммммм" localSheetId="1" hidden="1">{"'РП (2)'!$A$5:$S$150"}</definedName>
    <definedName name="ммммммммммммммммммммммммм" localSheetId="2" hidden="1">{"'РП (2)'!$A$5:$S$150"}</definedName>
    <definedName name="ммммммммммммммммммммммммм" localSheetId="3" hidden="1">{"'РП (2)'!$A$5:$S$150"}</definedName>
    <definedName name="ммммммммммммммммммммммммм" localSheetId="32" hidden="1">{"'РП (2)'!$A$5:$S$150"}</definedName>
    <definedName name="ммммммммммммммммммммммммм" localSheetId="30" hidden="1">{"'РП (2)'!$A$5:$S$150"}</definedName>
    <definedName name="ммммммммммммммммммммммммм" hidden="1">{"'РП (2)'!$A$5:$S$150"}</definedName>
    <definedName name="москва" localSheetId="0" hidden="1">{"'РП (2)'!$A$5:$S$150"}</definedName>
    <definedName name="москва" localSheetId="1" hidden="1">{"'РП (2)'!$A$5:$S$150"}</definedName>
    <definedName name="москва" localSheetId="2" hidden="1">{"'РП (2)'!$A$5:$S$150"}</definedName>
    <definedName name="москва" localSheetId="3" hidden="1">{"'РП (2)'!$A$5:$S$150"}</definedName>
    <definedName name="москва" localSheetId="32" hidden="1">{"'РП (2)'!$A$5:$S$150"}</definedName>
    <definedName name="москва" localSheetId="30" hidden="1">{"'РП (2)'!$A$5:$S$150"}</definedName>
    <definedName name="москва" hidden="1">{"'РП (2)'!$A$5:$S$150"}</definedName>
    <definedName name="моцарт" localSheetId="30" hidden="1">{"'РП (2)'!$A$5:$S$150"}</definedName>
    <definedName name="моцарт" hidden="1">{"'РП (2)'!$A$5:$S$150"}</definedName>
    <definedName name="мощ">[73]assump!#REF!</definedName>
    <definedName name="мощности">[73]assump!#REF!</definedName>
    <definedName name="мп">[57]Данные!$C$10</definedName>
    <definedName name="Мпл1">#REF!</definedName>
    <definedName name="мси" localSheetId="30" hidden="1">{#N/A,#N/A,TRUE,"ИсхМстржд";#N/A,#N/A,TRUE,"Исх-Центр";#N/A,#N/A,TRUE,"Исх-2рт ";#N/A,#N/A,TRUE,"Исх-2рт ";#N/A,#N/A,TRUE,"Исх-3рт";#N/A,#N/A,TRUE,"Вар1";#N/A,#N/A,TRUE,"Вар2";#N/A,#N/A,TRUE,"Вар2-блоки";#N/A,#N/A,TRUE,"В3-Центр";#N/A,#N/A,TRUE,"В3-2рт";#N/A,#N/A,TRUE,"В3-3рт"}</definedName>
    <definedName name="мси" hidden="1">{#N/A,#N/A,TRUE,"ИсхМстржд";#N/A,#N/A,TRUE,"Исх-Центр";#N/A,#N/A,TRUE,"Исх-2рт ";#N/A,#N/A,TRUE,"Исх-2рт ";#N/A,#N/A,TRUE,"Исх-3рт";#N/A,#N/A,TRUE,"Вар1";#N/A,#N/A,TRUE,"Вар2";#N/A,#N/A,TRUE,"Вар2-блоки";#N/A,#N/A,TRUE,"В3-Центр";#N/A,#N/A,TRUE,"В3-2рт";#N/A,#N/A,TRUE,"В3-3рт"}</definedName>
    <definedName name="мы" localSheetId="0" hidden="1">{"'РП (2)'!$A$5:$S$150"}</definedName>
    <definedName name="мы" localSheetId="1" hidden="1">{"'РП (2)'!$A$5:$S$150"}</definedName>
    <definedName name="мы" localSheetId="2" hidden="1">{"'РП (2)'!$A$5:$S$150"}</definedName>
    <definedName name="мы" localSheetId="3" hidden="1">{"'РП (2)'!$A$5:$S$150"}</definedName>
    <definedName name="мы" localSheetId="32" hidden="1">{"'РП (2)'!$A$5:$S$150"}</definedName>
    <definedName name="мы" localSheetId="30" hidden="1">{"'РП (2)'!$A$5:$S$150"}</definedName>
    <definedName name="мы" hidden="1">{"'РП (2)'!$A$5:$S$150"}</definedName>
    <definedName name="н" localSheetId="0" hidden="1">{"'РП (2)'!$A$5:$S$150"}</definedName>
    <definedName name="н" localSheetId="1" hidden="1">{"'РП (2)'!$A$5:$S$150"}</definedName>
    <definedName name="н" localSheetId="2" hidden="1">{"'РП (2)'!$A$5:$S$150"}</definedName>
    <definedName name="н" localSheetId="3" hidden="1">{"'РП (2)'!$A$5:$S$150"}</definedName>
    <definedName name="н" localSheetId="32" hidden="1">{"'РП (2)'!$A$5:$S$150"}</definedName>
    <definedName name="н" localSheetId="30" hidden="1">{"'РП (2)'!$A$5:$S$150"}</definedName>
    <definedName name="н" hidden="1">{"'РП (2)'!$A$5:$S$150"}</definedName>
    <definedName name="Назарово" localSheetId="0" hidden="1">{"'РП (2)'!$A$5:$S$150"}</definedName>
    <definedName name="Назарово" localSheetId="1" hidden="1">{"'РП (2)'!$A$5:$S$150"}</definedName>
    <definedName name="Назарово" localSheetId="2" hidden="1">{"'РП (2)'!$A$5:$S$150"}</definedName>
    <definedName name="Назарово" localSheetId="3" hidden="1">{"'РП (2)'!$A$5:$S$150"}</definedName>
    <definedName name="Назарово" localSheetId="32" hidden="1">{"'РП (2)'!$A$5:$S$150"}</definedName>
    <definedName name="Назарово" localSheetId="30" hidden="1">{"'РП (2)'!$A$5:$S$150"}</definedName>
    <definedName name="Назарово" hidden="1">{"'РП (2)'!$A$5:$S$150"}</definedName>
    <definedName name="Назарово_1151" localSheetId="0" hidden="1">{"'РП (2)'!$A$5:$S$150"}</definedName>
    <definedName name="Назарово_1151" localSheetId="1" hidden="1">{"'РП (2)'!$A$5:$S$150"}</definedName>
    <definedName name="Назарово_1151" localSheetId="2" hidden="1">{"'РП (2)'!$A$5:$S$150"}</definedName>
    <definedName name="Назарово_1151" localSheetId="3" hidden="1">{"'РП (2)'!$A$5:$S$150"}</definedName>
    <definedName name="Назарово_1151" localSheetId="32" hidden="1">{"'РП (2)'!$A$5:$S$150"}</definedName>
    <definedName name="Назарово_1151" localSheetId="30" hidden="1">{"'РП (2)'!$A$5:$S$150"}</definedName>
    <definedName name="Назарово_1151" hidden="1">{"'РП (2)'!$A$5:$S$150"}</definedName>
    <definedName name="назаровский" localSheetId="0" hidden="1">{"'РП (2)'!$A$5:$S$150"}</definedName>
    <definedName name="назаровский" localSheetId="1" hidden="1">{"'РП (2)'!$A$5:$S$150"}</definedName>
    <definedName name="назаровский" localSheetId="2" hidden="1">{"'РП (2)'!$A$5:$S$150"}</definedName>
    <definedName name="назаровский" localSheetId="3" hidden="1">{"'РП (2)'!$A$5:$S$150"}</definedName>
    <definedName name="назаровский" localSheetId="32" hidden="1">{"'РП (2)'!$A$5:$S$150"}</definedName>
    <definedName name="назаровский" localSheetId="30" hidden="1">{"'РП (2)'!$A$5:$S$150"}</definedName>
    <definedName name="назаровский" hidden="1">{"'РП (2)'!$A$5:$S$150"}</definedName>
    <definedName name="напр">[74]Справочники!$B$4:$B$7</definedName>
    <definedName name="Направления_инвестиций">[75]Справочники!$B$4:$B$7</definedName>
    <definedName name="нарастание" localSheetId="0" hidden="1">{"'РП (2)'!$A$5:$S$150"}</definedName>
    <definedName name="нарастание" localSheetId="1" hidden="1">{"'РП (2)'!$A$5:$S$150"}</definedName>
    <definedName name="нарастание" localSheetId="2" hidden="1">{"'РП (2)'!$A$5:$S$150"}</definedName>
    <definedName name="нарастание" localSheetId="3" hidden="1">{"'РП (2)'!$A$5:$S$150"}</definedName>
    <definedName name="нарастание" localSheetId="32" hidden="1">{"'РП (2)'!$A$5:$S$150"}</definedName>
    <definedName name="нарастание" localSheetId="30" hidden="1">{"'РП (2)'!$A$5:$S$150"}</definedName>
    <definedName name="нарастание" hidden="1">{"'РП (2)'!$A$5:$S$150"}</definedName>
    <definedName name="наташа" localSheetId="30" hidden="1">{"'РП (2)'!$A$5:$S$150"}</definedName>
    <definedName name="наташа" hidden="1">{"'РП (2)'!$A$5:$S$150"}</definedName>
    <definedName name="нач1дек">[76]Исходные!$B$3</definedName>
    <definedName name="наш10" localSheetId="30" hidden="1">{"'РП (2)'!$A$5:$S$150"}</definedName>
    <definedName name="наш10" hidden="1">{"'РП (2)'!$A$5:$S$150"}</definedName>
    <definedName name="наш5" localSheetId="30" hidden="1">{"'РП (2)'!$A$5:$S$150"}</definedName>
    <definedName name="наш5" hidden="1">{"'РП (2)'!$A$5:$S$150"}</definedName>
    <definedName name="нб">[13]!нб</definedName>
    <definedName name="НДС">1.2</definedName>
    <definedName name="нек" localSheetId="30" hidden="1">{"'РП (2)'!$A$5:$S$150"}</definedName>
    <definedName name="нек" hidden="1">{"'РП (2)'!$A$5:$S$150"}</definedName>
    <definedName name="некуцй" localSheetId="30" hidden="1">{"'РП (2)'!$A$5:$S$150"}</definedName>
    <definedName name="некуцй" hidden="1">{"'РП (2)'!$A$5:$S$150"}</definedName>
    <definedName name="нет" localSheetId="0" hidden="1">{"'РП (2)'!$A$5:$S$150"}</definedName>
    <definedName name="нет" localSheetId="1" hidden="1">{"'РП (2)'!$A$5:$S$150"}</definedName>
    <definedName name="нет" localSheetId="2" hidden="1">{"'РП (2)'!$A$5:$S$150"}</definedName>
    <definedName name="нет" localSheetId="3" hidden="1">{"'РП (2)'!$A$5:$S$150"}</definedName>
    <definedName name="нет" localSheetId="32" hidden="1">{"'РП (2)'!$A$5:$S$150"}</definedName>
    <definedName name="нет" localSheetId="30" hidden="1">{"'РП (2)'!$A$5:$S$150"}</definedName>
    <definedName name="нет" hidden="1">{"'РП (2)'!$A$5:$S$150"}</definedName>
    <definedName name="нк" localSheetId="0" hidden="1">{"'РП (2)'!$A$5:$S$150"}</definedName>
    <definedName name="нк" localSheetId="1" hidden="1">{"'РП (2)'!$A$5:$S$150"}</definedName>
    <definedName name="нк" localSheetId="2" hidden="1">{"'РП (2)'!$A$5:$S$150"}</definedName>
    <definedName name="нк" localSheetId="3" hidden="1">{"'РП (2)'!$A$5:$S$150"}</definedName>
    <definedName name="нк" localSheetId="32" hidden="1">{"'РП (2)'!$A$5:$S$150"}</definedName>
    <definedName name="нк" localSheetId="30" hidden="1">{"'РП (2)'!$A$5:$S$150"}</definedName>
    <definedName name="нк" hidden="1">{"'РП (2)'!$A$5:$S$150"}</definedName>
    <definedName name="нкн" localSheetId="30" hidden="1">{#N/A,#N/A,TRUE,"ИсхМстржд";#N/A,#N/A,TRUE,"Исх-Центр";#N/A,#N/A,TRUE,"Исх-2рт ";#N/A,#N/A,TRUE,"Исх-2рт ";#N/A,#N/A,TRUE,"Исх-3рт";#N/A,#N/A,TRUE,"Вар1";#N/A,#N/A,TRUE,"Вар2";#N/A,#N/A,TRUE,"Вар2-блоки";#N/A,#N/A,TRUE,"В3-Центр";#N/A,#N/A,TRUE,"В3-2рт";#N/A,#N/A,TRUE,"В3-3рт"}</definedName>
    <definedName name="нкн" hidden="1">{#N/A,#N/A,TRUE,"ИсхМстржд";#N/A,#N/A,TRUE,"Исх-Центр";#N/A,#N/A,TRUE,"Исх-2рт ";#N/A,#N/A,TRUE,"Исх-2рт ";#N/A,#N/A,TRUE,"Исх-3рт";#N/A,#N/A,TRUE,"Вар1";#N/A,#N/A,TRUE,"Вар2";#N/A,#N/A,TRUE,"Вар2-блоки";#N/A,#N/A,TRUE,"В3-Центр";#N/A,#N/A,TRUE,"В3-2рт";#N/A,#N/A,TRUE,"В3-3рт"}</definedName>
    <definedName name="нннннннннннн" localSheetId="0" hidden="1">{"'РП (2)'!$A$5:$S$150"}</definedName>
    <definedName name="нннннннннннн" localSheetId="1" hidden="1">{"'РП (2)'!$A$5:$S$150"}</definedName>
    <definedName name="нннннннннннн" localSheetId="2" hidden="1">{"'РП (2)'!$A$5:$S$150"}</definedName>
    <definedName name="нннннннннннн" localSheetId="3" hidden="1">{"'РП (2)'!$A$5:$S$150"}</definedName>
    <definedName name="нннннннннннн" localSheetId="32" hidden="1">{"'РП (2)'!$A$5:$S$150"}</definedName>
    <definedName name="нннннннннннн" localSheetId="30" hidden="1">{"'РП (2)'!$A$5:$S$150"}</definedName>
    <definedName name="нннннннннннн" hidden="1">{"'РП (2)'!$A$5:$S$150"}</definedName>
    <definedName name="номм">#REF!</definedName>
    <definedName name="нор" localSheetId="30" hidden="1">{"'РП (2)'!$A$5:$S$150"}</definedName>
    <definedName name="нор" hidden="1">{"'РП (2)'!$A$5:$S$150"}</definedName>
    <definedName name="НормаАм_1">'[59]Модуль_414-с'!#REF!</definedName>
    <definedName name="НормаАм_2">'[59]Модуль_414-с'!#REF!</definedName>
    <definedName name="НормаАмортШахта">#REF!</definedName>
    <definedName name="ноябрь">[13]!ноябрь</definedName>
    <definedName name="о">[73]assump!#REF!</definedName>
    <definedName name="о_ЕГЗ">#REF!</definedName>
    <definedName name="о_КРН">#REF!</definedName>
    <definedName name="о_ПЛС">#REF!</definedName>
    <definedName name="О2" localSheetId="30" hidden="1">{#N/A,#N/A,TRUE,"Смета на пасс. обор. №1"}</definedName>
    <definedName name="О2" hidden="1">{#N/A,#N/A,TRUE,"Смета на пасс. обор. №1"}</definedName>
    <definedName name="оарнкеим" localSheetId="30" hidden="1">{"'РП (2)'!$A$5:$S$150"}</definedName>
    <definedName name="оарнкеим" hidden="1">{"'РП (2)'!$A$5:$S$150"}</definedName>
    <definedName name="обл">'[21]19.Лист согласования'!#REF!</definedName>
    <definedName name="_xlnm.Print_Area" localSheetId="0">'1. Сводная_аннуитеты'!$A$1:$M$48</definedName>
    <definedName name="_xlnm.Print_Area" localSheetId="1">'2. Произв-сть экскаваторов'!$A$2:$N$92</definedName>
    <definedName name="_xlnm.Print_Area" localSheetId="2">'3. Час.произв.'!$A$1:$N$36</definedName>
    <definedName name="_xlnm.Print_Area" localSheetId="22">'Estar ГПБ'!$A$1:$O$38</definedName>
    <definedName name="_xlnm.Print_Area" localSheetId="25">'Hitachi Майнтек'!$A$1:$Y$38</definedName>
    <definedName name="_xlnm.Print_Area" localSheetId="7">'PC2000-11R ИСТК'!$A$1:$Y$40</definedName>
    <definedName name="_xlnm.Print_Area" localSheetId="6">'PC2000-8 MS_Ремонты'!$A$1:$P$134</definedName>
    <definedName name="_xlnm.Print_Area" localSheetId="13">'Sany АСТ'!$A$1:$O$40</definedName>
    <definedName name="_xlnm.Print_Area" localSheetId="15">'Sany АСТ_Ремонты'!$A$1:$Z$78</definedName>
    <definedName name="_xlnm.Print_Area" localSheetId="16">'Shantui Стройимп'!$A$1:$AA$40</definedName>
    <definedName name="_xlnm.Print_Area" localSheetId="19">'TZCO Дзикай'!$A$1:$Y$51</definedName>
    <definedName name="_xlnm.Print_Area" localSheetId="10">Zooml_Орикс!$A$1:$Y$40</definedName>
    <definedName name="_xlnm.Print_Area">'[12]Незав.пр-во '!$A:$IV</definedName>
    <definedName name="Область_печати_ИМ">#REF!</definedName>
    <definedName name="Общеж." localSheetId="0" hidden="1">{"'РП (2)'!$A$5:$S$150"}</definedName>
    <definedName name="Общеж." localSheetId="1" hidden="1">{"'РП (2)'!$A$5:$S$150"}</definedName>
    <definedName name="Общеж." localSheetId="2" hidden="1">{"'РП (2)'!$A$5:$S$150"}</definedName>
    <definedName name="Общеж." localSheetId="3" hidden="1">{"'РП (2)'!$A$5:$S$150"}</definedName>
    <definedName name="Общеж." localSheetId="32" hidden="1">{"'РП (2)'!$A$5:$S$150"}</definedName>
    <definedName name="Общеж." localSheetId="30" hidden="1">{"'РП (2)'!$A$5:$S$150"}</definedName>
    <definedName name="Общеж." hidden="1">{"'РП (2)'!$A$5:$S$150"}</definedName>
    <definedName name="объём">[65]Номенклатура!$H$1:$H$65536</definedName>
    <definedName name="оекон" localSheetId="30" hidden="1">{#N/A,#N/A,TRUE,"ИсхМстржд";#N/A,#N/A,TRUE,"Исх-Центр";#N/A,#N/A,TRUE,"Исх-2рт ";#N/A,#N/A,TRUE,"Исх-2рт ";#N/A,#N/A,TRUE,"Исх-3рт";#N/A,#N/A,TRUE,"Вар1";#N/A,#N/A,TRUE,"Вар2";#N/A,#N/A,TRUE,"Вар2-блоки";#N/A,#N/A,TRUE,"В3-Центр";#N/A,#N/A,TRUE,"В3-2рт";#N/A,#N/A,TRUE,"В3-3рт"}</definedName>
    <definedName name="оекон" hidden="1">{#N/A,#N/A,TRUE,"ИсхМстржд";#N/A,#N/A,TRUE,"Исх-Центр";#N/A,#N/A,TRUE,"Исх-2рт ";#N/A,#N/A,TRUE,"Исх-2рт ";#N/A,#N/A,TRUE,"Исх-3рт";#N/A,#N/A,TRUE,"Вар1";#N/A,#N/A,TRUE,"Вар2";#N/A,#N/A,TRUE,"Вар2-блоки";#N/A,#N/A,TRUE,"В3-Центр";#N/A,#N/A,TRUE,"В3-2рт";#N/A,#N/A,TRUE,"В3-3рт"}</definedName>
    <definedName name="ОКТ">#REF!</definedName>
    <definedName name="ололололо">{"'РП (2)'!$A$5:$S$150"}</definedName>
    <definedName name="олпрв" localSheetId="30" hidden="1">{"'РП (2)'!$A$5:$S$150"}</definedName>
    <definedName name="олпрв" hidden="1">{"'РП (2)'!$A$5:$S$150"}</definedName>
    <definedName name="оля" localSheetId="0" hidden="1">#REF!</definedName>
    <definedName name="оля" localSheetId="1" hidden="1">#REF!</definedName>
    <definedName name="оля" localSheetId="2" hidden="1">#REF!</definedName>
    <definedName name="оля" localSheetId="3" hidden="1">#REF!</definedName>
    <definedName name="оля" localSheetId="23" hidden="1">#REF!</definedName>
    <definedName name="оля" localSheetId="26" hidden="1">#REF!</definedName>
    <definedName name="оля" localSheetId="8" hidden="1">#REF!</definedName>
    <definedName name="оля" localSheetId="5" hidden="1">#REF!</definedName>
    <definedName name="оля" localSheetId="14" hidden="1">#REF!</definedName>
    <definedName name="оля" localSheetId="17" hidden="1">#REF!</definedName>
    <definedName name="оля" localSheetId="20" hidden="1">#REF!</definedName>
    <definedName name="оля" localSheetId="11" hidden="1">#REF!</definedName>
    <definedName name="оля" localSheetId="30" hidden="1">#REF!</definedName>
    <definedName name="оля" hidden="1">#REF!</definedName>
    <definedName name="онап" localSheetId="30" hidden="1">{#N/A,#N/A,TRUE,"ИсхМстржд";#N/A,#N/A,TRUE,"Исх-Центр";#N/A,#N/A,TRUE,"Исх-2рт ";#N/A,#N/A,TRUE,"Исх-2рт ";#N/A,#N/A,TRUE,"Исх-3рт";#N/A,#N/A,TRUE,"Вар1";#N/A,#N/A,TRUE,"Вар2";#N/A,#N/A,TRUE,"Вар2-блоки";#N/A,#N/A,TRUE,"В3-Центр";#N/A,#N/A,TRUE,"В3-2рт";#N/A,#N/A,TRUE,"В3-3рт"}</definedName>
    <definedName name="онап" hidden="1">{#N/A,#N/A,TRUE,"ИсхМстржд";#N/A,#N/A,TRUE,"Исх-Центр";#N/A,#N/A,TRUE,"Исх-2рт ";#N/A,#N/A,TRUE,"Исх-2рт ";#N/A,#N/A,TRUE,"Исх-3рт";#N/A,#N/A,TRUE,"Вар1";#N/A,#N/A,TRUE,"Вар2";#N/A,#N/A,TRUE,"Вар2-блоки";#N/A,#N/A,TRUE,"В3-Центр";#N/A,#N/A,TRUE,"В3-2рт";#N/A,#N/A,TRUE,"В3-3рт"}</definedName>
    <definedName name="онраео" localSheetId="30" hidden="1">{"'РП (2)'!$A$5:$S$150"}</definedName>
    <definedName name="онраео" hidden="1">{"'РП (2)'!$A$5:$S$150"}</definedName>
    <definedName name="оо" localSheetId="0" hidden="1">{"'РП (2)'!$A$5:$S$150"}</definedName>
    <definedName name="оо" localSheetId="1" hidden="1">{"'РП (2)'!$A$5:$S$150"}</definedName>
    <definedName name="оо" localSheetId="2" hidden="1">{"'РП (2)'!$A$5:$S$150"}</definedName>
    <definedName name="оо" localSheetId="3" hidden="1">{"'РП (2)'!$A$5:$S$150"}</definedName>
    <definedName name="оо" localSheetId="32" hidden="1">{"'РП (2)'!$A$5:$S$150"}</definedName>
    <definedName name="оо" localSheetId="30" hidden="1">{"'РП (2)'!$A$5:$S$150"}</definedName>
    <definedName name="оо" hidden="1">{"'РП (2)'!$A$5:$S$150"}</definedName>
    <definedName name="оолдж" localSheetId="0" hidden="1">{"'РП (2)'!$A$5:$S$150"}</definedName>
    <definedName name="оолдж" localSheetId="1" hidden="1">{"'РП (2)'!$A$5:$S$150"}</definedName>
    <definedName name="оолдж" localSheetId="2" hidden="1">{"'РП (2)'!$A$5:$S$150"}</definedName>
    <definedName name="оолдж" localSheetId="3" hidden="1">{"'РП (2)'!$A$5:$S$150"}</definedName>
    <definedName name="оолдж" localSheetId="32" hidden="1">{"'РП (2)'!$A$5:$S$150"}</definedName>
    <definedName name="оолдж" localSheetId="30" hidden="1">{"'РП (2)'!$A$5:$S$150"}</definedName>
    <definedName name="оолдж" hidden="1">{"'РП (2)'!$A$5:$S$150"}</definedName>
    <definedName name="ооо">[13]!ооо</definedName>
    <definedName name="ооод" localSheetId="0" hidden="1">{"'РП (2)'!$A$5:$S$150"}</definedName>
    <definedName name="ооод" localSheetId="1" hidden="1">{"'РП (2)'!$A$5:$S$150"}</definedName>
    <definedName name="ооод" localSheetId="2" hidden="1">{"'РП (2)'!$A$5:$S$150"}</definedName>
    <definedName name="ооод" localSheetId="3" hidden="1">{"'РП (2)'!$A$5:$S$150"}</definedName>
    <definedName name="ооод" localSheetId="32" hidden="1">{"'РП (2)'!$A$5:$S$150"}</definedName>
    <definedName name="ооод" localSheetId="30" hidden="1">{"'РП (2)'!$A$5:$S$150"}</definedName>
    <definedName name="ооод" hidden="1">{"'РП (2)'!$A$5:$S$150"}</definedName>
    <definedName name="ооож" localSheetId="0" hidden="1">{"'РП (2)'!$A$5:$S$150"}</definedName>
    <definedName name="ооож" localSheetId="1" hidden="1">{"'РП (2)'!$A$5:$S$150"}</definedName>
    <definedName name="ооож" localSheetId="2" hidden="1">{"'РП (2)'!$A$5:$S$150"}</definedName>
    <definedName name="ооож" localSheetId="3" hidden="1">{"'РП (2)'!$A$5:$S$150"}</definedName>
    <definedName name="ооож" localSheetId="32" hidden="1">{"'РП (2)'!$A$5:$S$150"}</definedName>
    <definedName name="ооож" localSheetId="30" hidden="1">{"'РП (2)'!$A$5:$S$150"}</definedName>
    <definedName name="ооож" hidden="1">{"'РП (2)'!$A$5:$S$150"}</definedName>
    <definedName name="оооо" localSheetId="0" hidden="1">{#N/A,#N/A,TRUE,"Лист2"}</definedName>
    <definedName name="оооо" localSheetId="1" hidden="1">{#N/A,#N/A,TRUE,"Лист2"}</definedName>
    <definedName name="оооо" localSheetId="2" hidden="1">{#N/A,#N/A,TRUE,"Лист2"}</definedName>
    <definedName name="оооо" localSheetId="3" hidden="1">{#N/A,#N/A,TRUE,"Лист2"}</definedName>
    <definedName name="оооо" localSheetId="32" hidden="1">{#N/A,#N/A,TRUE,"Лист2"}</definedName>
    <definedName name="оооо" localSheetId="30" hidden="1">{#N/A,#N/A,TRUE,"Лист2"}</definedName>
    <definedName name="оооо" hidden="1">{#N/A,#N/A,TRUE,"Лист2"}</definedName>
    <definedName name="ооооооооо" localSheetId="0" hidden="1">{"'РП (2)'!$A$5:$S$150"}</definedName>
    <definedName name="ооооооооо" localSheetId="1" hidden="1">{"'РП (2)'!$A$5:$S$150"}</definedName>
    <definedName name="ооооооооо" localSheetId="2" hidden="1">{"'РП (2)'!$A$5:$S$150"}</definedName>
    <definedName name="ооооооооо" localSheetId="3" hidden="1">{"'РП (2)'!$A$5:$S$150"}</definedName>
    <definedName name="ооооооооо" localSheetId="32" hidden="1">{"'РП (2)'!$A$5:$S$150"}</definedName>
    <definedName name="ооооооооо" localSheetId="30" hidden="1">{"'РП (2)'!$A$5:$S$150"}</definedName>
    <definedName name="ооооооооо" hidden="1">{"'РП (2)'!$A$5:$S$150"}</definedName>
    <definedName name="оооооооооооооооооо" localSheetId="0" hidden="1">{"'РП (2)'!$A$5:$S$150"}</definedName>
    <definedName name="оооооооооооооооооо" localSheetId="1" hidden="1">{"'РП (2)'!$A$5:$S$150"}</definedName>
    <definedName name="оооооооооооооооооо" localSheetId="2" hidden="1">{"'РП (2)'!$A$5:$S$150"}</definedName>
    <definedName name="оооооооооооооооооо" localSheetId="3" hidden="1">{"'РП (2)'!$A$5:$S$150"}</definedName>
    <definedName name="оооооооооооооооооо" localSheetId="32" hidden="1">{"'РП (2)'!$A$5:$S$150"}</definedName>
    <definedName name="оооооооооооооооооо" localSheetId="30" hidden="1">{"'РП (2)'!$A$5:$S$150"}</definedName>
    <definedName name="оооооооооооооооооо" hidden="1">{"'РП (2)'!$A$5:$S$150"}</definedName>
    <definedName name="оооэхз" localSheetId="0" hidden="1">{"'РП (2)'!$A$5:$S$150"}</definedName>
    <definedName name="оооэхз" localSheetId="1" hidden="1">{"'РП (2)'!$A$5:$S$150"}</definedName>
    <definedName name="оооэхз" localSheetId="2" hidden="1">{"'РП (2)'!$A$5:$S$150"}</definedName>
    <definedName name="оооэхз" localSheetId="3" hidden="1">{"'РП (2)'!$A$5:$S$150"}</definedName>
    <definedName name="оооэхз" localSheetId="32" hidden="1">{"'РП (2)'!$A$5:$S$150"}</definedName>
    <definedName name="оооэхз" localSheetId="30" hidden="1">{"'РП (2)'!$A$5:$S$150"}</definedName>
    <definedName name="оооэхз" hidden="1">{"'РП (2)'!$A$5:$S$150"}</definedName>
    <definedName name="оператор">[64]Служебный!$A$80:$A$89</definedName>
    <definedName name="опрана" localSheetId="30" hidden="1">{"'РП (2)'!$A$5:$S$150"}</definedName>
    <definedName name="опрана" hidden="1">{"'РП (2)'!$A$5:$S$150"}</definedName>
    <definedName name="ор">[13]!ор</definedName>
    <definedName name="орев" localSheetId="30" hidden="1">{"'РП (2)'!$A$5:$S$150"}</definedName>
    <definedName name="орев" hidden="1">{"'РП (2)'!$A$5:$S$150"}</definedName>
    <definedName name="оригинал" localSheetId="30"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оригинал"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орпнеамп" localSheetId="30" hidden="1">{"'РП (2)'!$A$5:$S$150"}</definedName>
    <definedName name="орпнеамп" hidden="1">{"'РП (2)'!$A$5:$S$150"}</definedName>
    <definedName name="ОС" localSheetId="30" hidden="1">{#N/A,#N/A,TRUE,"Смета на пасс. обор. №1"}</definedName>
    <definedName name="ОС" hidden="1">{#N/A,#N/A,TRUE,"Смета на пасс. обор. №1"}</definedName>
    <definedName name="Остатки">#REF!</definedName>
    <definedName name="ОстСтоимостьШахта">#REF!</definedName>
    <definedName name="ответств">[64]Служебный!$A$91:$A$112</definedName>
    <definedName name="Отгрузки">#REF!</definedName>
    <definedName name="отпртв" localSheetId="30" hidden="1">{"'РП (2)'!$A$5:$S$150"}</definedName>
    <definedName name="отпртв" hidden="1">{"'РП (2)'!$A$5:$S$150"}</definedName>
    <definedName name="отчдата">[76]Исходные!$B$1</definedName>
    <definedName name="охрана" localSheetId="30" hidden="1">{#N/A,#N/A,FALSE,"передел"}</definedName>
    <definedName name="охрана" hidden="1">{#N/A,#N/A,FALSE,"передел"}</definedName>
    <definedName name="оценка" localSheetId="0" hidden="1">{#N/A,#N/A,TRUE,"ИсхМстржд";#N/A,#N/A,TRUE,"Исх-Центр";#N/A,#N/A,TRUE,"Исх-2рт ";#N/A,#N/A,TRUE,"Исх-2рт ";#N/A,#N/A,TRUE,"Исх-3рт";#N/A,#N/A,TRUE,"Вар1";#N/A,#N/A,TRUE,"Вар2";#N/A,#N/A,TRUE,"Вар2-блоки";#N/A,#N/A,TRUE,"В3-Центр";#N/A,#N/A,TRUE,"В3-2рт";#N/A,#N/A,TRUE,"В3-3рт"}</definedName>
    <definedName name="оценка" localSheetId="2" hidden="1">{#N/A,#N/A,TRUE,"ИсхМстржд";#N/A,#N/A,TRUE,"Исх-Центр";#N/A,#N/A,TRUE,"Исх-2рт ";#N/A,#N/A,TRUE,"Исх-2рт ";#N/A,#N/A,TRUE,"Исх-3рт";#N/A,#N/A,TRUE,"Вар1";#N/A,#N/A,TRUE,"Вар2";#N/A,#N/A,TRUE,"Вар2-блоки";#N/A,#N/A,TRUE,"В3-Центр";#N/A,#N/A,TRUE,"В3-2рт";#N/A,#N/A,TRUE,"В3-3рт"}</definedName>
    <definedName name="оценка" localSheetId="3" hidden="1">{#N/A,#N/A,TRUE,"ИсхМстржд";#N/A,#N/A,TRUE,"Исх-Центр";#N/A,#N/A,TRUE,"Исх-2рт ";#N/A,#N/A,TRUE,"Исх-2рт ";#N/A,#N/A,TRUE,"Исх-3рт";#N/A,#N/A,TRUE,"Вар1";#N/A,#N/A,TRUE,"Вар2";#N/A,#N/A,TRUE,"Вар2-блоки";#N/A,#N/A,TRUE,"В3-Центр";#N/A,#N/A,TRUE,"В3-2рт";#N/A,#N/A,TRUE,"В3-3рт"}</definedName>
    <definedName name="оценка" localSheetId="30" hidden="1">{#N/A,#N/A,TRUE,"ИсхМстржд";#N/A,#N/A,TRUE,"Исх-Центр";#N/A,#N/A,TRUE,"Исх-2рт ";#N/A,#N/A,TRUE,"Исх-2рт ";#N/A,#N/A,TRUE,"Исх-3рт";#N/A,#N/A,TRUE,"Вар1";#N/A,#N/A,TRUE,"Вар2";#N/A,#N/A,TRUE,"Вар2-блоки";#N/A,#N/A,TRUE,"В3-Центр";#N/A,#N/A,TRUE,"В3-2рт";#N/A,#N/A,TRUE,"В3-3рт"}</definedName>
    <definedName name="оценка" hidden="1">{#N/A,#N/A,TRUE,"ИсхМстржд";#N/A,#N/A,TRUE,"Исх-Центр";#N/A,#N/A,TRUE,"Исх-2рт ";#N/A,#N/A,TRUE,"Исх-2рт ";#N/A,#N/A,TRUE,"Исх-3рт";#N/A,#N/A,TRUE,"Вар1";#N/A,#N/A,TRUE,"Вар2";#N/A,#N/A,TRUE,"Вар2-блоки";#N/A,#N/A,TRUE,"В3-Центр";#N/A,#N/A,TRUE,"В3-2рт";#N/A,#N/A,TRUE,"В3-3рт"}</definedName>
    <definedName name="Очист.соор" localSheetId="30" hidden="1">{#N/A,#N/A,TRUE,"ИсхМстржд";#N/A,#N/A,TRUE,"Исх-Центр";#N/A,#N/A,TRUE,"Исх-2рт ";#N/A,#N/A,TRUE,"Исх-2рт ";#N/A,#N/A,TRUE,"Исх-3рт";#N/A,#N/A,TRUE,"Вар1";#N/A,#N/A,TRUE,"Вар2";#N/A,#N/A,TRUE,"Вар2-блоки";#N/A,#N/A,TRUE,"В3-Центр";#N/A,#N/A,TRUE,"В3-2рт";#N/A,#N/A,TRUE,"В3-3рт"}</definedName>
    <definedName name="Очист.соор" hidden="1">{#N/A,#N/A,TRUE,"ИсхМстржд";#N/A,#N/A,TRUE,"Исх-Центр";#N/A,#N/A,TRUE,"Исх-2рт ";#N/A,#N/A,TRUE,"Исх-2рт ";#N/A,#N/A,TRUE,"Исх-3рт";#N/A,#N/A,TRUE,"Вар1";#N/A,#N/A,TRUE,"Вар2";#N/A,#N/A,TRUE,"Вар2-блоки";#N/A,#N/A,TRUE,"В3-Центр";#N/A,#N/A,TRUE,"В3-2рт";#N/A,#N/A,TRUE,"В3-3рт"}</definedName>
    <definedName name="оштлош" localSheetId="0" hidden="1">{"'РП (2)'!$A$5:$S$150"}</definedName>
    <definedName name="оштлош" localSheetId="1" hidden="1">{"'РП (2)'!$A$5:$S$150"}</definedName>
    <definedName name="оштлош" localSheetId="2" hidden="1">{"'РП (2)'!$A$5:$S$150"}</definedName>
    <definedName name="оштлош" localSheetId="3" hidden="1">{"'РП (2)'!$A$5:$S$150"}</definedName>
    <definedName name="оштлош" localSheetId="32" hidden="1">{"'РП (2)'!$A$5:$S$150"}</definedName>
    <definedName name="оштлош" localSheetId="30" hidden="1">{"'РП (2)'!$A$5:$S$150"}</definedName>
    <definedName name="оштлош" hidden="1">{"'РП (2)'!$A$5:$S$150"}</definedName>
    <definedName name="ощлщл" localSheetId="0" hidden="1">{"'РП (2)'!$A$5:$S$150"}</definedName>
    <definedName name="ощлщл" localSheetId="1" hidden="1">{"'РП (2)'!$A$5:$S$150"}</definedName>
    <definedName name="ощлщл" localSheetId="2" hidden="1">{"'РП (2)'!$A$5:$S$150"}</definedName>
    <definedName name="ощлщл" localSheetId="3" hidden="1">{"'РП (2)'!$A$5:$S$150"}</definedName>
    <definedName name="ощлщл" localSheetId="32" hidden="1">{"'РП (2)'!$A$5:$S$150"}</definedName>
    <definedName name="ощлщл" localSheetId="30" hidden="1">{"'РП (2)'!$A$5:$S$150"}</definedName>
    <definedName name="ощлщл" hidden="1">{"'РП (2)'!$A$5:$S$150"}</definedName>
    <definedName name="ою" localSheetId="30" hidden="1">{#N/A,#N/A,TRUE,"ИсхМстржд";#N/A,#N/A,TRUE,"Исх-Центр";#N/A,#N/A,TRUE,"Исх-2рт ";#N/A,#N/A,TRUE,"Исх-2рт ";#N/A,#N/A,TRUE,"Исх-3рт";#N/A,#N/A,TRUE,"Вар1";#N/A,#N/A,TRUE,"Вар2";#N/A,#N/A,TRUE,"Вар2-блоки";#N/A,#N/A,TRUE,"В3-Центр";#N/A,#N/A,TRUE,"В3-2рт";#N/A,#N/A,TRUE,"В3-3рт"}</definedName>
    <definedName name="ою" hidden="1">{#N/A,#N/A,TRUE,"ИсхМстржд";#N/A,#N/A,TRUE,"Исх-Центр";#N/A,#N/A,TRUE,"Исх-2рт ";#N/A,#N/A,TRUE,"Исх-2рт ";#N/A,#N/A,TRUE,"Исх-3рт";#N/A,#N/A,TRUE,"Вар1";#N/A,#N/A,TRUE,"Вар2";#N/A,#N/A,TRUE,"Вар2-блоки";#N/A,#N/A,TRUE,"В3-Центр";#N/A,#N/A,TRUE,"В3-2рт";#N/A,#N/A,TRUE,"В3-3рт"}</definedName>
    <definedName name="п">#N/A</definedName>
    <definedName name="па" localSheetId="0" hidden="1">{"'РП (2)'!$A$5:$S$150"}</definedName>
    <definedName name="па" localSheetId="1" hidden="1">{"'РП (2)'!$A$5:$S$150"}</definedName>
    <definedName name="па" localSheetId="2" hidden="1">{"'РП (2)'!$A$5:$S$150"}</definedName>
    <definedName name="па" localSheetId="3" hidden="1">{"'РП (2)'!$A$5:$S$150"}</definedName>
    <definedName name="па" localSheetId="32" hidden="1">{"'РП (2)'!$A$5:$S$150"}</definedName>
    <definedName name="па" localSheetId="30" hidden="1">{"'РП (2)'!$A$5:$S$150"}</definedName>
    <definedName name="па" hidden="1">{"'РП (2)'!$A$5:$S$150"}</definedName>
    <definedName name="палрмапоапол" localSheetId="0" hidden="1">#REF!,#REF!</definedName>
    <definedName name="палрмапоапол" localSheetId="1" hidden="1">#REF!,#REF!</definedName>
    <definedName name="палрмапоапол" localSheetId="2" hidden="1">#REF!,#REF!</definedName>
    <definedName name="палрмапоапол" localSheetId="3" hidden="1">#REF!,#REF!</definedName>
    <definedName name="палрмапоапол" localSheetId="23" hidden="1">#REF!,#REF!</definedName>
    <definedName name="палрмапоапол" localSheetId="26" hidden="1">#REF!,#REF!</definedName>
    <definedName name="палрмапоапол" localSheetId="8" hidden="1">#REF!,#REF!</definedName>
    <definedName name="палрмапоапол" localSheetId="5" hidden="1">#REF!,#REF!</definedName>
    <definedName name="палрмапоапол" localSheetId="14" hidden="1">#REF!,#REF!</definedName>
    <definedName name="палрмапоапол" localSheetId="17" hidden="1">#REF!,#REF!</definedName>
    <definedName name="палрмапоапол" localSheetId="20" hidden="1">#REF!,#REF!</definedName>
    <definedName name="палрмапоапол" localSheetId="11" hidden="1">#REF!,#REF!</definedName>
    <definedName name="палрмапоапол" localSheetId="30" hidden="1">#REF!,#REF!</definedName>
    <definedName name="палрмапоапол" hidden="1">#REF!,#REF!</definedName>
    <definedName name="папав" localSheetId="30" hidden="1">{"'РП (2)'!$A$5:$S$150"}</definedName>
    <definedName name="папав" hidden="1">{"'РП (2)'!$A$5:$S$150"}</definedName>
    <definedName name="пе" localSheetId="0" hidden="1">{"'РП (2)'!$A$5:$S$150"}</definedName>
    <definedName name="пе" localSheetId="1" hidden="1">{"'РП (2)'!$A$5:$S$150"}</definedName>
    <definedName name="пе" localSheetId="2" hidden="1">{"'РП (2)'!$A$5:$S$150"}</definedName>
    <definedName name="пе" localSheetId="3" hidden="1">{"'РП (2)'!$A$5:$S$150"}</definedName>
    <definedName name="пе" localSheetId="32" hidden="1">{"'РП (2)'!$A$5:$S$150"}</definedName>
    <definedName name="пе" localSheetId="30" hidden="1">{"'РП (2)'!$A$5:$S$150"}</definedName>
    <definedName name="пе" hidden="1">{"'РП (2)'!$A$5:$S$150"}</definedName>
    <definedName name="пепвапа" localSheetId="30" hidden="1">{"'РП (2)'!$A$5:$S$150"}</definedName>
    <definedName name="пепвапа" hidden="1">{"'РП (2)'!$A$5:$S$150"}</definedName>
    <definedName name="пер1">[77]Дефлятор!$D$30</definedName>
    <definedName name="пер2">[77]Дефлятор!$G$30</definedName>
    <definedName name="пер3">[77]Дефлятор!$J$30</definedName>
    <definedName name="пер4">[77]Дефлятор!$M$30</definedName>
    <definedName name="период">#REF!</definedName>
    <definedName name="периодПроект1">#REF!</definedName>
    <definedName name="периодПроект2">#REF!</definedName>
    <definedName name="Письмо" localSheetId="30" hidden="1">{"'Лист1'!$A$6"}</definedName>
    <definedName name="Письмо" hidden="1">{"'Лист1'!$A$6"}</definedName>
    <definedName name="План" localSheetId="0" hidden="1">{"'РП (2)'!$A$5:$S$150"}</definedName>
    <definedName name="План" localSheetId="1" hidden="1">{"'РП (2)'!$A$5:$S$150"}</definedName>
    <definedName name="План" localSheetId="2" hidden="1">{"'РП (2)'!$A$5:$S$150"}</definedName>
    <definedName name="План" localSheetId="3" hidden="1">{"'РП (2)'!$A$5:$S$150"}</definedName>
    <definedName name="План" localSheetId="32" hidden="1">{"'РП (2)'!$A$5:$S$150"}</definedName>
    <definedName name="План" localSheetId="30" hidden="1">{"'РП (2)'!$A$5:$S$150"}</definedName>
    <definedName name="План" hidden="1">{"'РП (2)'!$A$5:$S$150"}</definedName>
    <definedName name="план06" localSheetId="30" hidden="1">{"'РП (2)'!$A$5:$S$150"}</definedName>
    <definedName name="план06" hidden="1">{"'РП (2)'!$A$5:$S$150"}</definedName>
    <definedName name="подготовка"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подготовка"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поро">[13]!поро</definedName>
    <definedName name="Построение_жука">[13]!Построение_жука</definedName>
    <definedName name="поясн">[13]!поясн</definedName>
    <definedName name="пп" localSheetId="0" hidden="1">{"'РП (2)'!$A$5:$S$150"}</definedName>
    <definedName name="пп" localSheetId="1" hidden="1">{"'РП (2)'!$A$5:$S$150"}</definedName>
    <definedName name="пп" localSheetId="2" hidden="1">{"'РП (2)'!$A$5:$S$150"}</definedName>
    <definedName name="пп" localSheetId="3" hidden="1">{"'РП (2)'!$A$5:$S$150"}</definedName>
    <definedName name="пп" localSheetId="32" hidden="1">{"'РП (2)'!$A$5:$S$150"}</definedName>
    <definedName name="пп" localSheetId="30" hidden="1">{"'РП (2)'!$A$5:$S$150"}</definedName>
    <definedName name="пп" hidden="1">{"'РП (2)'!$A$5:$S$150"}</definedName>
    <definedName name="пп_7НБ">#REF!</definedName>
    <definedName name="пп_КИР">#REF!</definedName>
    <definedName name="пп_КМС">#REF!</definedName>
    <definedName name="ппп">[13]!ппп</definedName>
    <definedName name="пппп" localSheetId="0" hidden="1">{#N/A,#N/A,TRUE,"Лист2"}</definedName>
    <definedName name="пппп" localSheetId="1" hidden="1">{#N/A,#N/A,TRUE,"Лист2"}</definedName>
    <definedName name="пппп" localSheetId="2" hidden="1">{#N/A,#N/A,TRUE,"Лист2"}</definedName>
    <definedName name="пппп" localSheetId="3" hidden="1">{#N/A,#N/A,TRUE,"Лист2"}</definedName>
    <definedName name="пппп" localSheetId="32" hidden="1">{#N/A,#N/A,TRUE,"Лист2"}</definedName>
    <definedName name="пппп" localSheetId="30" hidden="1">{#N/A,#N/A,TRUE,"Лист2"}</definedName>
    <definedName name="пппп" hidden="1">{#N/A,#N/A,TRUE,"Лист2"}</definedName>
    <definedName name="пппппп" localSheetId="30" hidden="1">{"'Лист1'!$A$6"}</definedName>
    <definedName name="пппппп" hidden="1">{"'Лист1'!$A$6"}</definedName>
    <definedName name="ппппппп" localSheetId="0" hidden="1">{"'РП (2)'!$A$5:$S$150"}</definedName>
    <definedName name="ппппппп" localSheetId="1" hidden="1">{"'РП (2)'!$A$5:$S$150"}</definedName>
    <definedName name="ппппппп" localSheetId="2" hidden="1">{"'РП (2)'!$A$5:$S$150"}</definedName>
    <definedName name="ппппппп" localSheetId="3" hidden="1">{"'РП (2)'!$A$5:$S$150"}</definedName>
    <definedName name="ппппппп" localSheetId="32" hidden="1">{"'РП (2)'!$A$5:$S$150"}</definedName>
    <definedName name="ппппппп" localSheetId="30" hidden="1">{"'РП (2)'!$A$5:$S$150"}</definedName>
    <definedName name="ппппппп" hidden="1">{"'РП (2)'!$A$5:$S$150"}</definedName>
    <definedName name="пппппппп" localSheetId="30" hidden="1">{#N/A,#N/A,TRUE,"ИсхМстржд";#N/A,#N/A,TRUE,"Исх-Центр";#N/A,#N/A,TRUE,"Исх-2рт ";#N/A,#N/A,TRUE,"Исх-2рт ";#N/A,#N/A,TRUE,"Исх-3рт";#N/A,#N/A,TRUE,"Вар1";#N/A,#N/A,TRUE,"Вар2";#N/A,#N/A,TRUE,"Вар2-блоки";#N/A,#N/A,TRUE,"В3-Центр";#N/A,#N/A,TRUE,"В3-2рт";#N/A,#N/A,TRUE,"В3-3рт"}</definedName>
    <definedName name="пппппппп" hidden="1">{#N/A,#N/A,TRUE,"ИсхМстржд";#N/A,#N/A,TRUE,"Исх-Центр";#N/A,#N/A,TRUE,"Исх-2рт ";#N/A,#N/A,TRUE,"Исх-2рт ";#N/A,#N/A,TRUE,"Исх-3рт";#N/A,#N/A,TRUE,"Вар1";#N/A,#N/A,TRUE,"Вар2";#N/A,#N/A,TRUE,"Вар2-блоки";#N/A,#N/A,TRUE,"В3-Центр";#N/A,#N/A,TRUE,"В3-2рт";#N/A,#N/A,TRUE,"В3-3рт"}</definedName>
    <definedName name="пппппппппппппппппппппппп" localSheetId="0" hidden="1">{"'РП (2)'!$A$5:$S$150"}</definedName>
    <definedName name="пппппппппппппппппппппппп" localSheetId="1" hidden="1">{"'РП (2)'!$A$5:$S$150"}</definedName>
    <definedName name="пппппппппппппппппппппппп" localSheetId="2" hidden="1">{"'РП (2)'!$A$5:$S$150"}</definedName>
    <definedName name="пппппппппппппппппппппппп" localSheetId="3" hidden="1">{"'РП (2)'!$A$5:$S$150"}</definedName>
    <definedName name="пппппппппппппппппппппппп" localSheetId="32" hidden="1">{"'РП (2)'!$A$5:$S$150"}</definedName>
    <definedName name="пппппппппппппппппппппппп" localSheetId="30" hidden="1">{"'РП (2)'!$A$5:$S$150"}</definedName>
    <definedName name="пппппппппппппппппппппппп" hidden="1">{"'РП (2)'!$A$5:$S$150"}</definedName>
    <definedName name="пр">[13]!пр</definedName>
    <definedName name="Правка1" localSheetId="30" hidden="1">{"'РП (2)'!$A$5:$S$150"}</definedName>
    <definedName name="Правка1" hidden="1">{"'РП (2)'!$A$5:$S$150"}</definedName>
    <definedName name="прайс" localSheetId="30" hidden="1">{"'Лист1'!$A$6"}</definedName>
    <definedName name="прайс" hidden="1">{"'Лист1'!$A$6"}</definedName>
    <definedName name="Прайс3" localSheetId="30" hidden="1">{"'Лист1'!$A$6"}</definedName>
    <definedName name="Прайс3" hidden="1">{"'Лист1'!$A$6"}</definedName>
    <definedName name="при" localSheetId="30" hidden="1">{#N/A,#N/A,TRUE,"ИсхМстржд";#N/A,#N/A,TRUE,"Исх-Центр";#N/A,#N/A,TRUE,"Исх-2рт ";#N/A,#N/A,TRUE,"Исх-2рт ";#N/A,#N/A,TRUE,"Исх-3рт";#N/A,#N/A,TRUE,"Вар1";#N/A,#N/A,TRUE,"Вар2";#N/A,#N/A,TRUE,"Вар2-блоки";#N/A,#N/A,TRUE,"В3-Центр";#N/A,#N/A,TRUE,"В3-2рт";#N/A,#N/A,TRUE,"В3-3рт"}</definedName>
    <definedName name="при" hidden="1">{#N/A,#N/A,TRUE,"ИсхМстржд";#N/A,#N/A,TRUE,"Исх-Центр";#N/A,#N/A,TRUE,"Исх-2рт ";#N/A,#N/A,TRUE,"Исх-2рт ";#N/A,#N/A,TRUE,"Исх-3рт";#N/A,#N/A,TRUE,"Вар1";#N/A,#N/A,TRUE,"Вар2";#N/A,#N/A,TRUE,"Вар2-блоки";#N/A,#N/A,TRUE,"В3-Центр";#N/A,#N/A,TRUE,"В3-2рт";#N/A,#N/A,TRUE,"В3-3рт"}</definedName>
    <definedName name="прибыль" localSheetId="0" hidden="1">{"'РП (2)'!$A$5:$S$150"}</definedName>
    <definedName name="прибыль" localSheetId="1" hidden="1">{"'РП (2)'!$A$5:$S$150"}</definedName>
    <definedName name="прибыль" localSheetId="2" hidden="1">{"'РП (2)'!$A$5:$S$150"}</definedName>
    <definedName name="прибыль" localSheetId="3" hidden="1">{"'РП (2)'!$A$5:$S$150"}</definedName>
    <definedName name="прибыль" localSheetId="32" hidden="1">{"'РП (2)'!$A$5:$S$150"}</definedName>
    <definedName name="прибыль" localSheetId="30" hidden="1">{"'РП (2)'!$A$5:$S$150"}</definedName>
    <definedName name="прибыль" hidden="1">{"'РП (2)'!$A$5:$S$150"}</definedName>
    <definedName name="про">#REF!</definedName>
    <definedName name="про1">[78]ставки!$A$15:$P$32</definedName>
    <definedName name="проект">'[21]19.Лист согласования'!#REF!</definedName>
    <definedName name="пром" localSheetId="0" hidden="1">{"'РП (2)'!$A$5:$S$150"}</definedName>
    <definedName name="пром" localSheetId="1" hidden="1">{"'РП (2)'!$A$5:$S$150"}</definedName>
    <definedName name="пром" localSheetId="2" hidden="1">{"'РП (2)'!$A$5:$S$150"}</definedName>
    <definedName name="пром" localSheetId="3" hidden="1">{"'РП (2)'!$A$5:$S$150"}</definedName>
    <definedName name="пром" localSheetId="32" hidden="1">{"'РП (2)'!$A$5:$S$150"}</definedName>
    <definedName name="пром" localSheetId="30" hidden="1">{"'РП (2)'!$A$5:$S$150"}</definedName>
    <definedName name="пром" hidden="1">{"'РП (2)'!$A$5:$S$150"}</definedName>
    <definedName name="пропр">[13]!пропр</definedName>
    <definedName name="прпрп" localSheetId="0" hidden="1">#REF!,#REF!</definedName>
    <definedName name="прпрп" localSheetId="1" hidden="1">#REF!,#REF!</definedName>
    <definedName name="прпрп" localSheetId="2" hidden="1">#REF!,#REF!</definedName>
    <definedName name="прпрп" localSheetId="3" hidden="1">#REF!,#REF!</definedName>
    <definedName name="прпрп" localSheetId="23" hidden="1">#REF!,#REF!</definedName>
    <definedName name="прпрп" localSheetId="26" hidden="1">#REF!,#REF!</definedName>
    <definedName name="прпрп" localSheetId="8" hidden="1">#REF!,#REF!</definedName>
    <definedName name="прпрп" localSheetId="5" hidden="1">#REF!,#REF!</definedName>
    <definedName name="прпрп" localSheetId="14" hidden="1">#REF!,#REF!</definedName>
    <definedName name="прпрп" localSheetId="17" hidden="1">#REF!,#REF!</definedName>
    <definedName name="прпрп" localSheetId="20" hidden="1">#REF!,#REF!</definedName>
    <definedName name="прпрп" localSheetId="11" hidden="1">#REF!,#REF!</definedName>
    <definedName name="прпрп" localSheetId="30" hidden="1">#REF!,#REF!</definedName>
    <definedName name="прпрп" hidden="1">#REF!,#REF!</definedName>
    <definedName name="птоа">[73]assump!#REF!</definedName>
    <definedName name="пту1" localSheetId="0" hidden="1">{"'РП (2)'!$A$5:$S$150"}</definedName>
    <definedName name="пту1" localSheetId="1" hidden="1">{"'РП (2)'!$A$5:$S$150"}</definedName>
    <definedName name="пту1" localSheetId="2" hidden="1">{"'РП (2)'!$A$5:$S$150"}</definedName>
    <definedName name="пту1" localSheetId="3" hidden="1">{"'РП (2)'!$A$5:$S$150"}</definedName>
    <definedName name="пту1" localSheetId="32" hidden="1">{"'РП (2)'!$A$5:$S$150"}</definedName>
    <definedName name="пту1" localSheetId="30" hidden="1">{"'РП (2)'!$A$5:$S$150"}</definedName>
    <definedName name="пту1" hidden="1">{"'РП (2)'!$A$5:$S$150"}</definedName>
    <definedName name="ПУ" localSheetId="30" hidden="1">{"'РП (2)'!$A$5:$S$150"}</definedName>
    <definedName name="ПУ" hidden="1">{"'РП (2)'!$A$5:$S$150"}</definedName>
    <definedName name="пыпыппывапа" localSheetId="0" hidden="1">#REF!,#REF!,#REF!</definedName>
    <definedName name="пыпыппывапа" localSheetId="1" hidden="1">#REF!,#REF!,#REF!</definedName>
    <definedName name="пыпыппывапа" localSheetId="2" hidden="1">#REF!,#REF!,#REF!</definedName>
    <definedName name="пыпыппывапа" localSheetId="3" hidden="1">#REF!,#REF!,#REF!</definedName>
    <definedName name="пыпыппывапа" localSheetId="23" hidden="1">#REF!,#REF!,#REF!</definedName>
    <definedName name="пыпыппывапа" localSheetId="26" hidden="1">#REF!,#REF!,#REF!</definedName>
    <definedName name="пыпыппывапа" localSheetId="8" hidden="1">#REF!,#REF!,#REF!</definedName>
    <definedName name="пыпыппывапа" localSheetId="5" hidden="1">#REF!,#REF!,#REF!</definedName>
    <definedName name="пыпыппывапа" localSheetId="14" hidden="1">#REF!,#REF!,#REF!</definedName>
    <definedName name="пыпыппывапа" localSheetId="17" hidden="1">#REF!,#REF!,#REF!</definedName>
    <definedName name="пыпыппывапа" localSheetId="20" hidden="1">#REF!,#REF!,#REF!</definedName>
    <definedName name="пыпыппывапа" localSheetId="11" hidden="1">#REF!,#REF!,#REF!</definedName>
    <definedName name="пыпыппывапа" localSheetId="30" hidden="1">#REF!,#REF!,#REF!</definedName>
    <definedName name="пыпыппывапа" hidden="1">#REF!,#REF!,#REF!</definedName>
    <definedName name="ПЭБ" localSheetId="0" hidden="1">{"'РП (2)'!$A$5:$S$150"}</definedName>
    <definedName name="ПЭБ" localSheetId="1" hidden="1">{"'РП (2)'!$A$5:$S$150"}</definedName>
    <definedName name="ПЭБ" localSheetId="2" hidden="1">{"'РП (2)'!$A$5:$S$150"}</definedName>
    <definedName name="ПЭБ" localSheetId="3" hidden="1">{"'РП (2)'!$A$5:$S$150"}</definedName>
    <definedName name="ПЭБ" localSheetId="32" hidden="1">{"'РП (2)'!$A$5:$S$150"}</definedName>
    <definedName name="ПЭБ" localSheetId="30" hidden="1">{"'РП (2)'!$A$5:$S$150"}</definedName>
    <definedName name="ПЭБ" hidden="1">{"'РП (2)'!$A$5:$S$150"}</definedName>
    <definedName name="р">[13]!р</definedName>
    <definedName name="раб" localSheetId="30" hidden="1">{"'РП (2)'!$A$5:$S$150"}</definedName>
    <definedName name="раб" hidden="1">{"'РП (2)'!$A$5:$S$150"}</definedName>
    <definedName name="Раб2">[79]!Раб2</definedName>
    <definedName name="Рабочие" localSheetId="0" hidden="1">{"'РП (2)'!$A$5:$S$150"}</definedName>
    <definedName name="Рабочие" localSheetId="1" hidden="1">{"'РП (2)'!$A$5:$S$150"}</definedName>
    <definedName name="Рабочие" localSheetId="2" hidden="1">{"'РП (2)'!$A$5:$S$150"}</definedName>
    <definedName name="Рабочие" localSheetId="3" hidden="1">{"'РП (2)'!$A$5:$S$150"}</definedName>
    <definedName name="Рабочие" localSheetId="32" hidden="1">{"'РП (2)'!$A$5:$S$150"}</definedName>
    <definedName name="Рабочие" localSheetId="30" hidden="1">{"'РП (2)'!$A$5:$S$150"}</definedName>
    <definedName name="Рабочие" hidden="1">{"'РП (2)'!$A$5:$S$150"}</definedName>
    <definedName name="рава" localSheetId="30" hidden="1">{"'РП (2)'!$A$5:$S$150"}</definedName>
    <definedName name="рава" hidden="1">{"'РП (2)'!$A$5:$S$150"}</definedName>
    <definedName name="размер">[65]Номенклатура!$D$1:$D$65536</definedName>
    <definedName name="разр">[80]Лист1!$A$2:$A$19</definedName>
    <definedName name="разрезы1">[64]Служебный!$A$7:$A$25</definedName>
    <definedName name="разрезы2">[64]Служебный!$A$27:$A$48</definedName>
    <definedName name="рамрт" localSheetId="30" hidden="1">{"'РП (2)'!$A$5:$S$150"}</definedName>
    <definedName name="рамрт" hidden="1">{"'РП (2)'!$A$5:$S$150"}</definedName>
    <definedName name="расходники">[13]!расходники</definedName>
    <definedName name="расчет" localSheetId="0" hidden="1">{"'РП (2)'!$A$5:$S$150"}</definedName>
    <definedName name="расчет" localSheetId="1" hidden="1">{"'РП (2)'!$A$5:$S$150"}</definedName>
    <definedName name="расчет" localSheetId="2" hidden="1">{"'РП (2)'!$A$5:$S$150"}</definedName>
    <definedName name="расчет" localSheetId="3" hidden="1">{"'РП (2)'!$A$5:$S$150"}</definedName>
    <definedName name="расчет" localSheetId="32" hidden="1">{"'РП (2)'!$A$5:$S$150"}</definedName>
    <definedName name="расчет" localSheetId="30" hidden="1">{"'РП (2)'!$A$5:$S$150"}</definedName>
    <definedName name="расчет" hidden="1">{"'РП (2)'!$A$5:$S$150"}</definedName>
    <definedName name="рго" localSheetId="30" hidden="1">{"IAS Mapping",#N/A,TRUE,"RSA_FS"}</definedName>
    <definedName name="рго" hidden="1">{"IAS Mapping",#N/A,TRUE,"RSA_FS"}</definedName>
    <definedName name="ре" localSheetId="30" hidden="1">{#N/A,#N/A,TRUE,"ИсхМстржд";#N/A,#N/A,TRUE,"Исх-Центр";#N/A,#N/A,TRUE,"Исх-2рт ";#N/A,#N/A,TRUE,"Исх-2рт ";#N/A,#N/A,TRUE,"Исх-3рт";#N/A,#N/A,TRUE,"Вар1";#N/A,#N/A,TRUE,"Вар2";#N/A,#N/A,TRUE,"Вар2-блоки";#N/A,#N/A,TRUE,"В3-Центр";#N/A,#N/A,TRUE,"В3-2рт";#N/A,#N/A,TRUE,"В3-3рт"}</definedName>
    <definedName name="ре" hidden="1">{#N/A,#N/A,TRUE,"ИсхМстржд";#N/A,#N/A,TRUE,"Исх-Центр";#N/A,#N/A,TRUE,"Исх-2рт ";#N/A,#N/A,TRUE,"Исх-2рт ";#N/A,#N/A,TRUE,"Исх-3рт";#N/A,#N/A,TRUE,"Вар1";#N/A,#N/A,TRUE,"Вар2";#N/A,#N/A,TRUE,"Вар2-блоки";#N/A,#N/A,TRUE,"В3-Центр";#N/A,#N/A,TRUE,"В3-2рт";#N/A,#N/A,TRUE,"В3-3рт"}</definedName>
    <definedName name="Реестр" localSheetId="0" hidden="1">{#N/A,#N/A,TRUE,"ИсхМстржд";#N/A,#N/A,TRUE,"Исх-Центр";#N/A,#N/A,TRUE,"Исх-2рт ";#N/A,#N/A,TRUE,"Исх-2рт ";#N/A,#N/A,TRUE,"Исх-3рт";#N/A,#N/A,TRUE,"Вар1";#N/A,#N/A,TRUE,"Вар2";#N/A,#N/A,TRUE,"Вар2-блоки";#N/A,#N/A,TRUE,"В3-Центр";#N/A,#N/A,TRUE,"В3-2рт";#N/A,#N/A,TRUE,"В3-3рт"}</definedName>
    <definedName name="Реестр" localSheetId="2" hidden="1">{#N/A,#N/A,TRUE,"ИсхМстржд";#N/A,#N/A,TRUE,"Исх-Центр";#N/A,#N/A,TRUE,"Исх-2рт ";#N/A,#N/A,TRUE,"Исх-2рт ";#N/A,#N/A,TRUE,"Исх-3рт";#N/A,#N/A,TRUE,"Вар1";#N/A,#N/A,TRUE,"Вар2";#N/A,#N/A,TRUE,"Вар2-блоки";#N/A,#N/A,TRUE,"В3-Центр";#N/A,#N/A,TRUE,"В3-2рт";#N/A,#N/A,TRUE,"В3-3рт"}</definedName>
    <definedName name="Реестр" localSheetId="3" hidden="1">{#N/A,#N/A,TRUE,"ИсхМстржд";#N/A,#N/A,TRUE,"Исх-Центр";#N/A,#N/A,TRUE,"Исх-2рт ";#N/A,#N/A,TRUE,"Исх-2рт ";#N/A,#N/A,TRUE,"Исх-3рт";#N/A,#N/A,TRUE,"Вар1";#N/A,#N/A,TRUE,"Вар2";#N/A,#N/A,TRUE,"Вар2-блоки";#N/A,#N/A,TRUE,"В3-Центр";#N/A,#N/A,TRUE,"В3-2рт";#N/A,#N/A,TRUE,"В3-3рт"}</definedName>
    <definedName name="Реестр" localSheetId="30" hidden="1">{#N/A,#N/A,TRUE,"ИсхМстржд";#N/A,#N/A,TRUE,"Исх-Центр";#N/A,#N/A,TRUE,"Исх-2рт ";#N/A,#N/A,TRUE,"Исх-2рт ";#N/A,#N/A,TRUE,"Исх-3рт";#N/A,#N/A,TRUE,"Вар1";#N/A,#N/A,TRUE,"Вар2";#N/A,#N/A,TRUE,"Вар2-блоки";#N/A,#N/A,TRUE,"В3-Центр";#N/A,#N/A,TRUE,"В3-2рт";#N/A,#N/A,TRUE,"В3-3рт"}</definedName>
    <definedName name="Реестр" hidden="1">{#N/A,#N/A,TRUE,"ИсхМстржд";#N/A,#N/A,TRUE,"Исх-Центр";#N/A,#N/A,TRUE,"Исх-2рт ";#N/A,#N/A,TRUE,"Исх-2рт ";#N/A,#N/A,TRUE,"Исх-3рт";#N/A,#N/A,TRUE,"Вар1";#N/A,#N/A,TRUE,"Вар2";#N/A,#N/A,TRUE,"Вар2-блоки";#N/A,#N/A,TRUE,"В3-Центр";#N/A,#N/A,TRUE,"В3-2рт";#N/A,#N/A,TRUE,"В3-3рт"}</definedName>
    <definedName name="РискИзмОбъемаТовПродукции">[61]ИсхДан!#REF!</definedName>
    <definedName name="РискИзмОбъемаТовПродукцииПроект1">#REF!</definedName>
    <definedName name="РискИзмОбъемаТовПродукцииПроект2">#REF!</definedName>
    <definedName name="РискИзмПеремИздержекПроект1">#REF!</definedName>
    <definedName name="РискИзмПеремИздержекПроект2">#REF!</definedName>
    <definedName name="РискИзмРазмераИнвестицийПроект1">#REF!</definedName>
    <definedName name="РискИзмРазмераИнвестицийПроект2">#REF!</definedName>
    <definedName name="рита" localSheetId="30" hidden="1">{#N/A,#N/A,TRUE,"ИсхМстржд";#N/A,#N/A,TRUE,"Исх-Центр";#N/A,#N/A,TRUE,"Исх-2рт ";#N/A,#N/A,TRUE,"Исх-2рт ";#N/A,#N/A,TRUE,"Исх-3рт";#N/A,#N/A,TRUE,"Вар1";#N/A,#N/A,TRUE,"Вар2";#N/A,#N/A,TRUE,"Вар2-блоки";#N/A,#N/A,TRUE,"В3-Центр";#N/A,#N/A,TRUE,"В3-2рт";#N/A,#N/A,TRUE,"В3-3рт"}</definedName>
    <definedName name="рита" hidden="1">{#N/A,#N/A,TRUE,"ИсхМстржд";#N/A,#N/A,TRUE,"Исх-Центр";#N/A,#N/A,TRUE,"Исх-2рт ";#N/A,#N/A,TRUE,"Исх-2рт ";#N/A,#N/A,TRUE,"Исх-3рт";#N/A,#N/A,TRUE,"Вар1";#N/A,#N/A,TRUE,"Вар2";#N/A,#N/A,TRUE,"Вар2-блоки";#N/A,#N/A,TRUE,"В3-Центр";#N/A,#N/A,TRUE,"В3-2рт";#N/A,#N/A,TRUE,"В3-3рт"}</definedName>
    <definedName name="рита2" localSheetId="30" hidden="1">{#N/A,#N/A,TRUE,"ИсхМстржд";#N/A,#N/A,TRUE,"Исх-Центр";#N/A,#N/A,TRUE,"Исх-2рт ";#N/A,#N/A,TRUE,"Исх-2рт ";#N/A,#N/A,TRUE,"Исх-3рт";#N/A,#N/A,TRUE,"Вар1";#N/A,#N/A,TRUE,"Вар2";#N/A,#N/A,TRUE,"Вар2-блоки";#N/A,#N/A,TRUE,"В3-Центр";#N/A,#N/A,TRUE,"В3-2рт";#N/A,#N/A,TRUE,"В3-3рт"}</definedName>
    <definedName name="рита2" hidden="1">{#N/A,#N/A,TRUE,"ИсхМстржд";#N/A,#N/A,TRUE,"Исх-Центр";#N/A,#N/A,TRUE,"Исх-2рт ";#N/A,#N/A,TRUE,"Исх-2рт ";#N/A,#N/A,TRUE,"Исх-3рт";#N/A,#N/A,TRUE,"Вар1";#N/A,#N/A,TRUE,"Вар2";#N/A,#N/A,TRUE,"Вар2-блоки";#N/A,#N/A,TRUE,"В3-Центр";#N/A,#N/A,TRUE,"В3-2рт";#N/A,#N/A,TRUE,"В3-3рт"}</definedName>
    <definedName name="рл" localSheetId="0" hidden="1">{"'РП (2)'!$A$5:$S$150"}</definedName>
    <definedName name="рл" localSheetId="1" hidden="1">{"'РП (2)'!$A$5:$S$150"}</definedName>
    <definedName name="рл" localSheetId="2" hidden="1">{"'РП (2)'!$A$5:$S$150"}</definedName>
    <definedName name="рл" localSheetId="3" hidden="1">{"'РП (2)'!$A$5:$S$150"}</definedName>
    <definedName name="рл" localSheetId="32" hidden="1">{"'РП (2)'!$A$5:$S$150"}</definedName>
    <definedName name="рл" localSheetId="30" hidden="1">{"'РП (2)'!$A$5:$S$150"}</definedName>
    <definedName name="рл" hidden="1">{"'РП (2)'!$A$5:$S$150"}</definedName>
    <definedName name="рлрлрл">#N/A</definedName>
    <definedName name="роапыолр" localSheetId="0" hidden="1">{#N/A,#N/A,TRUE,"ИсхМстржд";#N/A,#N/A,TRUE,"Исх-Центр";#N/A,#N/A,TRUE,"Исх-2рт ";#N/A,#N/A,TRUE,"Исх-2рт ";#N/A,#N/A,TRUE,"Исх-3рт";#N/A,#N/A,TRUE,"Вар1";#N/A,#N/A,TRUE,"Вар2";#N/A,#N/A,TRUE,"Вар2-блоки";#N/A,#N/A,TRUE,"В3-Центр";#N/A,#N/A,TRUE,"В3-2рт";#N/A,#N/A,TRUE,"В3-3рт"}</definedName>
    <definedName name="роапыолр" localSheetId="2" hidden="1">{#N/A,#N/A,TRUE,"ИсхМстржд";#N/A,#N/A,TRUE,"Исх-Центр";#N/A,#N/A,TRUE,"Исх-2рт ";#N/A,#N/A,TRUE,"Исх-2рт ";#N/A,#N/A,TRUE,"Исх-3рт";#N/A,#N/A,TRUE,"Вар1";#N/A,#N/A,TRUE,"Вар2";#N/A,#N/A,TRUE,"Вар2-блоки";#N/A,#N/A,TRUE,"В3-Центр";#N/A,#N/A,TRUE,"В3-2рт";#N/A,#N/A,TRUE,"В3-3рт"}</definedName>
    <definedName name="роапыолр" localSheetId="3" hidden="1">{#N/A,#N/A,TRUE,"ИсхМстржд";#N/A,#N/A,TRUE,"Исх-Центр";#N/A,#N/A,TRUE,"Исх-2рт ";#N/A,#N/A,TRUE,"Исх-2рт ";#N/A,#N/A,TRUE,"Исх-3рт";#N/A,#N/A,TRUE,"Вар1";#N/A,#N/A,TRUE,"Вар2";#N/A,#N/A,TRUE,"Вар2-блоки";#N/A,#N/A,TRUE,"В3-Центр";#N/A,#N/A,TRUE,"В3-2рт";#N/A,#N/A,TRUE,"В3-3рт"}</definedName>
    <definedName name="роапыолр" localSheetId="30" hidden="1">{#N/A,#N/A,TRUE,"ИсхМстржд";#N/A,#N/A,TRUE,"Исх-Центр";#N/A,#N/A,TRUE,"Исх-2рт ";#N/A,#N/A,TRUE,"Исх-2рт ";#N/A,#N/A,TRUE,"Исх-3рт";#N/A,#N/A,TRUE,"Вар1";#N/A,#N/A,TRUE,"Вар2";#N/A,#N/A,TRUE,"Вар2-блоки";#N/A,#N/A,TRUE,"В3-Центр";#N/A,#N/A,TRUE,"В3-2рт";#N/A,#N/A,TRUE,"В3-3рт"}</definedName>
    <definedName name="роапыолр" hidden="1">{#N/A,#N/A,TRUE,"ИсхМстржд";#N/A,#N/A,TRUE,"Исх-Центр";#N/A,#N/A,TRUE,"Исх-2рт ";#N/A,#N/A,TRUE,"Исх-2рт ";#N/A,#N/A,TRUE,"Исх-3рт";#N/A,#N/A,TRUE,"Вар1";#N/A,#N/A,TRUE,"Вар2";#N/A,#N/A,TRUE,"Вар2-блоки";#N/A,#N/A,TRUE,"В3-Центр";#N/A,#N/A,TRUE,"В3-2рт";#N/A,#N/A,TRUE,"В3-3рт"}</definedName>
    <definedName name="рол">[13]!рол</definedName>
    <definedName name="ролдж" localSheetId="0" hidden="1">{"'РП (2)'!$A$5:$S$150"}</definedName>
    <definedName name="ролдж" localSheetId="1" hidden="1">{"'РП (2)'!$A$5:$S$150"}</definedName>
    <definedName name="ролдж" localSheetId="2" hidden="1">{"'РП (2)'!$A$5:$S$150"}</definedName>
    <definedName name="ролдж" localSheetId="3" hidden="1">{"'РП (2)'!$A$5:$S$150"}</definedName>
    <definedName name="ролдж" localSheetId="32" hidden="1">{"'РП (2)'!$A$5:$S$150"}</definedName>
    <definedName name="ролдж" localSheetId="30" hidden="1">{"'РП (2)'!$A$5:$S$150"}</definedName>
    <definedName name="ролдж" hidden="1">{"'РП (2)'!$A$5:$S$150"}</definedName>
    <definedName name="рп">[13]!рп</definedName>
    <definedName name="рпа" localSheetId="30" hidden="1">{"'РП (2)'!$A$5:$S$150"}</definedName>
    <definedName name="рпа" hidden="1">{"'РП (2)'!$A$5:$S$150"}</definedName>
    <definedName name="рпо" localSheetId="0" hidden="1">{"'РП (2)'!$A$5:$S$150"}</definedName>
    <definedName name="рпо" localSheetId="1" hidden="1">{"'РП (2)'!$A$5:$S$150"}</definedName>
    <definedName name="рпо" localSheetId="2" hidden="1">{"'РП (2)'!$A$5:$S$150"}</definedName>
    <definedName name="рпо" localSheetId="3" hidden="1">{"'РП (2)'!$A$5:$S$150"}</definedName>
    <definedName name="рпо" localSheetId="32" hidden="1">{"'РП (2)'!$A$5:$S$150"}</definedName>
    <definedName name="рпо" localSheetId="30" hidden="1">{"'РП (2)'!$A$5:$S$150"}</definedName>
    <definedName name="рпо" hidden="1">{"'РП (2)'!$A$5:$S$150"}</definedName>
    <definedName name="рппав" localSheetId="30" hidden="1">{"'РП (2)'!$A$5:$S$150"}</definedName>
    <definedName name="рппав" hidden="1">{"'РП (2)'!$A$5:$S$150"}</definedName>
    <definedName name="рпроп" localSheetId="30" hidden="1">{"'РП (2)'!$A$5:$S$150"}</definedName>
    <definedName name="рпроп" hidden="1">{"'РП (2)'!$A$5:$S$150"}</definedName>
    <definedName name="рр" localSheetId="0" hidden="1">{"'РП (2)'!$A$5:$S$150"}</definedName>
    <definedName name="рр" localSheetId="1" hidden="1">{"'РП (2)'!$A$5:$S$150"}</definedName>
    <definedName name="рр" localSheetId="2" hidden="1">{"'РП (2)'!$A$5:$S$150"}</definedName>
    <definedName name="рр" localSheetId="3" hidden="1">{"'РП (2)'!$A$5:$S$150"}</definedName>
    <definedName name="рр" localSheetId="32" hidden="1">{"'РП (2)'!$A$5:$S$150"}</definedName>
    <definedName name="рр" localSheetId="30" hidden="1">{"'РП (2)'!$A$5:$S$150"}</definedName>
    <definedName name="рр" hidden="1">{"'РП (2)'!$A$5:$S$150"}</definedName>
    <definedName name="рролдж" localSheetId="0" hidden="1">{"'РП (2)'!$A$5:$S$150"}</definedName>
    <definedName name="рролдж" localSheetId="1" hidden="1">{"'РП (2)'!$A$5:$S$150"}</definedName>
    <definedName name="рролдж" localSheetId="2" hidden="1">{"'РП (2)'!$A$5:$S$150"}</definedName>
    <definedName name="рролдж" localSheetId="3" hidden="1">{"'РП (2)'!$A$5:$S$150"}</definedName>
    <definedName name="рролдж" localSheetId="32" hidden="1">{"'РП (2)'!$A$5:$S$150"}</definedName>
    <definedName name="рролдж" localSheetId="30" hidden="1">{"'РП (2)'!$A$5:$S$150"}</definedName>
    <definedName name="рролдж" hidden="1">{"'РП (2)'!$A$5:$S$150"}</definedName>
    <definedName name="рроророророр" localSheetId="0" hidden="1">{"'РП (2)'!$A$5:$S$150"}</definedName>
    <definedName name="рроророророр" localSheetId="1" hidden="1">{"'РП (2)'!$A$5:$S$150"}</definedName>
    <definedName name="рроророророр" localSheetId="2" hidden="1">{"'РП (2)'!$A$5:$S$150"}</definedName>
    <definedName name="рроророророр" localSheetId="3" hidden="1">{"'РП (2)'!$A$5:$S$150"}</definedName>
    <definedName name="рроророророр" localSheetId="32" hidden="1">{"'РП (2)'!$A$5:$S$150"}</definedName>
    <definedName name="рроророророр" localSheetId="30" hidden="1">{"'РП (2)'!$A$5:$S$150"}</definedName>
    <definedName name="рроророророр" hidden="1">{"'РП (2)'!$A$5:$S$150"}</definedName>
    <definedName name="ррр" localSheetId="0" hidden="1">{"'РП (2)'!$A$5:$S$150"}</definedName>
    <definedName name="ррр" localSheetId="1" hidden="1">{"'РП (2)'!$A$5:$S$150"}</definedName>
    <definedName name="ррр" localSheetId="2" hidden="1">{"'РП (2)'!$A$5:$S$150"}</definedName>
    <definedName name="ррр" localSheetId="3" hidden="1">{"'РП (2)'!$A$5:$S$150"}</definedName>
    <definedName name="ррр" localSheetId="32" hidden="1">{"'РП (2)'!$A$5:$S$150"}</definedName>
    <definedName name="ррр" localSheetId="30" hidden="1">{"'РП (2)'!$A$5:$S$150"}</definedName>
    <definedName name="ррр" hidden="1">{"'РП (2)'!$A$5:$S$150"}</definedName>
    <definedName name="рррр" localSheetId="0" hidden="1">{#N/A,#N/A,TRUE,"Лист2"}</definedName>
    <definedName name="рррр" localSheetId="1" hidden="1">{#N/A,#N/A,TRUE,"Лист2"}</definedName>
    <definedName name="рррр" localSheetId="2" hidden="1">{#N/A,#N/A,TRUE,"Лист2"}</definedName>
    <definedName name="рррр" localSheetId="3" hidden="1">{#N/A,#N/A,TRUE,"Лист2"}</definedName>
    <definedName name="рррр" localSheetId="32" hidden="1">{#N/A,#N/A,TRUE,"Лист2"}</definedName>
    <definedName name="рррр" localSheetId="30" hidden="1">{#N/A,#N/A,TRUE,"Лист2"}</definedName>
    <definedName name="рррр" hidden="1">{#N/A,#N/A,TRUE,"Лист2"}</definedName>
    <definedName name="ррррр" localSheetId="0" hidden="1">{"'РП (2)'!$A$5:$S$150"}</definedName>
    <definedName name="ррррр" localSheetId="1" hidden="1">{"'РП (2)'!$A$5:$S$150"}</definedName>
    <definedName name="ррррр" localSheetId="2" hidden="1">{"'РП (2)'!$A$5:$S$150"}</definedName>
    <definedName name="ррррр" localSheetId="3" hidden="1">{"'РП (2)'!$A$5:$S$150"}</definedName>
    <definedName name="ррррр" localSheetId="32" hidden="1">{"'РП (2)'!$A$5:$S$150"}</definedName>
    <definedName name="ррррр" localSheetId="30" hidden="1">{"'РП (2)'!$A$5:$S$150"}</definedName>
    <definedName name="ррррр" hidden="1">{"'РП (2)'!$A$5:$S$150"}</definedName>
    <definedName name="ррррррр" localSheetId="0" hidden="1">{"'РП (2)'!$A$5:$S$150"}</definedName>
    <definedName name="ррррррр" localSheetId="1" hidden="1">{"'РП (2)'!$A$5:$S$150"}</definedName>
    <definedName name="ррррррр" localSheetId="2" hidden="1">{"'РП (2)'!$A$5:$S$150"}</definedName>
    <definedName name="ррррррр" localSheetId="3" hidden="1">{"'РП (2)'!$A$5:$S$150"}</definedName>
    <definedName name="ррррррр" localSheetId="32" hidden="1">{"'РП (2)'!$A$5:$S$150"}</definedName>
    <definedName name="ррррррр" localSheetId="30" hidden="1">{"'РП (2)'!$A$5:$S$150"}</definedName>
    <definedName name="ррррррр" hidden="1">{"'РП (2)'!$A$5:$S$150"}</definedName>
    <definedName name="рррррррр" localSheetId="0" hidden="1">{"'РП (2)'!$A$5:$S$150"}</definedName>
    <definedName name="рррррррр" localSheetId="1" hidden="1">{"'РП (2)'!$A$5:$S$150"}</definedName>
    <definedName name="рррррррр" localSheetId="2" hidden="1">{"'РП (2)'!$A$5:$S$150"}</definedName>
    <definedName name="рррррррр" localSheetId="3" hidden="1">{"'РП (2)'!$A$5:$S$150"}</definedName>
    <definedName name="рррррррр" localSheetId="32" hidden="1">{"'РП (2)'!$A$5:$S$150"}</definedName>
    <definedName name="рррррррр" localSheetId="30" hidden="1">{"'РП (2)'!$A$5:$S$150"}</definedName>
    <definedName name="рррррррр" hidden="1">{"'РП (2)'!$A$5:$S$150"}</definedName>
    <definedName name="ррррррррррррррр" localSheetId="0" hidden="1">{"'РП (2)'!$A$5:$S$150"}</definedName>
    <definedName name="ррррррррррррррр" localSheetId="1" hidden="1">{"'РП (2)'!$A$5:$S$150"}</definedName>
    <definedName name="ррррррррррррррр" localSheetId="2" hidden="1">{"'РП (2)'!$A$5:$S$150"}</definedName>
    <definedName name="ррррррррррррррр" localSheetId="3" hidden="1">{"'РП (2)'!$A$5:$S$150"}</definedName>
    <definedName name="ррррррррррррррр" localSheetId="32" hidden="1">{"'РП (2)'!$A$5:$S$150"}</definedName>
    <definedName name="ррррррррррррррр" localSheetId="30" hidden="1">{"'РП (2)'!$A$5:$S$150"}</definedName>
    <definedName name="ррррррррррррррр" hidden="1">{"'РП (2)'!$A$5:$S$150"}</definedName>
    <definedName name="рррррррррррррррр" localSheetId="30" hidden="1">{"'Лист1'!$A$6"}</definedName>
    <definedName name="рррррррррррррррр" hidden="1">{"'Лист1'!$A$6"}</definedName>
    <definedName name="ртмрьтм" localSheetId="30" hidden="1">{"'РП (2)'!$A$5:$S$150"}</definedName>
    <definedName name="ртмрьтм" hidden="1">{"'РП (2)'!$A$5:$S$150"}</definedName>
    <definedName name="руков" localSheetId="0" hidden="1">{"'РП (2)'!$A$5:$S$150"}</definedName>
    <definedName name="руков" localSheetId="1" hidden="1">{"'РП (2)'!$A$5:$S$150"}</definedName>
    <definedName name="руков" localSheetId="2" hidden="1">{"'РП (2)'!$A$5:$S$150"}</definedName>
    <definedName name="руков" localSheetId="3" hidden="1">{"'РП (2)'!$A$5:$S$150"}</definedName>
    <definedName name="руков" localSheetId="32" hidden="1">{"'РП (2)'!$A$5:$S$150"}</definedName>
    <definedName name="руков" localSheetId="30" hidden="1">{"'РП (2)'!$A$5:$S$150"}</definedName>
    <definedName name="руков" hidden="1">{"'РП (2)'!$A$5:$S$150"}</definedName>
    <definedName name="рядов.">#REF!</definedName>
    <definedName name="с" localSheetId="0" hidden="1">{#N/A,#N/A,TRUE,"Лист2"}</definedName>
    <definedName name="с" localSheetId="1" hidden="1">{#N/A,#N/A,TRUE,"Лист2"}</definedName>
    <definedName name="с" localSheetId="2" hidden="1">{#N/A,#N/A,TRUE,"Лист2"}</definedName>
    <definedName name="с" localSheetId="3" hidden="1">{#N/A,#N/A,TRUE,"Лист2"}</definedName>
    <definedName name="с" localSheetId="32" hidden="1">{#N/A,#N/A,TRUE,"Лист2"}</definedName>
    <definedName name="с" localSheetId="30" hidden="1">{#N/A,#N/A,TRUE,"Лист2"}</definedName>
    <definedName name="с" hidden="1">{#N/A,#N/A,TRUE,"Лист2"}</definedName>
    <definedName name="Самосвалы" localSheetId="0" hidden="1">{#N/A,#N/A,TRUE,"ИсхМстржд";#N/A,#N/A,TRUE,"Исх-Центр";#N/A,#N/A,TRUE,"Исх-2рт ";#N/A,#N/A,TRUE,"Исх-2рт ";#N/A,#N/A,TRUE,"Исх-3рт";#N/A,#N/A,TRUE,"Вар1";#N/A,#N/A,TRUE,"Вар2";#N/A,#N/A,TRUE,"Вар2-блоки";#N/A,#N/A,TRUE,"В3-Центр";#N/A,#N/A,TRUE,"В3-2рт";#N/A,#N/A,TRUE,"В3-3рт"}</definedName>
    <definedName name="Самосвалы" localSheetId="2" hidden="1">{#N/A,#N/A,TRUE,"ИсхМстржд";#N/A,#N/A,TRUE,"Исх-Центр";#N/A,#N/A,TRUE,"Исх-2рт ";#N/A,#N/A,TRUE,"Исх-2рт ";#N/A,#N/A,TRUE,"Исх-3рт";#N/A,#N/A,TRUE,"Вар1";#N/A,#N/A,TRUE,"Вар2";#N/A,#N/A,TRUE,"Вар2-блоки";#N/A,#N/A,TRUE,"В3-Центр";#N/A,#N/A,TRUE,"В3-2рт";#N/A,#N/A,TRUE,"В3-3рт"}</definedName>
    <definedName name="Самосвалы" localSheetId="3" hidden="1">{#N/A,#N/A,TRUE,"ИсхМстржд";#N/A,#N/A,TRUE,"Исх-Центр";#N/A,#N/A,TRUE,"Исх-2рт ";#N/A,#N/A,TRUE,"Исх-2рт ";#N/A,#N/A,TRUE,"Исх-3рт";#N/A,#N/A,TRUE,"Вар1";#N/A,#N/A,TRUE,"Вар2";#N/A,#N/A,TRUE,"Вар2-блоки";#N/A,#N/A,TRUE,"В3-Центр";#N/A,#N/A,TRUE,"В3-2рт";#N/A,#N/A,TRUE,"В3-3рт"}</definedName>
    <definedName name="Самосвалы" localSheetId="30" hidden="1">{#N/A,#N/A,TRUE,"ИсхМстржд";#N/A,#N/A,TRUE,"Исх-Центр";#N/A,#N/A,TRUE,"Исх-2рт ";#N/A,#N/A,TRUE,"Исх-2рт ";#N/A,#N/A,TRUE,"Исх-3рт";#N/A,#N/A,TRUE,"Вар1";#N/A,#N/A,TRUE,"Вар2";#N/A,#N/A,TRUE,"Вар2-блоки";#N/A,#N/A,TRUE,"В3-Центр";#N/A,#N/A,TRUE,"В3-2рт";#N/A,#N/A,TRUE,"В3-3рт"}</definedName>
    <definedName name="Самосвалы" hidden="1">{#N/A,#N/A,TRUE,"ИсхМстржд";#N/A,#N/A,TRUE,"Исх-Центр";#N/A,#N/A,TRUE,"Исх-2рт ";#N/A,#N/A,TRUE,"Исх-2рт ";#N/A,#N/A,TRUE,"Исх-3рт";#N/A,#N/A,TRUE,"Вар1";#N/A,#N/A,TRUE,"Вар2";#N/A,#N/A,TRUE,"Вар2-блоки";#N/A,#N/A,TRUE,"В3-Центр";#N/A,#N/A,TRUE,"В3-2рт";#N/A,#N/A,TRUE,"В3-3рт"}</definedName>
    <definedName name="света">#N/A</definedName>
    <definedName name="свод" localSheetId="0" hidden="1">{#N/A,#N/A,TRUE,"ИсхМстржд";#N/A,#N/A,TRUE,"Исх-Центр";#N/A,#N/A,TRUE,"Исх-2рт ";#N/A,#N/A,TRUE,"Исх-2рт ";#N/A,#N/A,TRUE,"Исх-3рт";#N/A,#N/A,TRUE,"Вар1";#N/A,#N/A,TRUE,"Вар2";#N/A,#N/A,TRUE,"Вар2-блоки";#N/A,#N/A,TRUE,"В3-Центр";#N/A,#N/A,TRUE,"В3-2рт";#N/A,#N/A,TRUE,"В3-3рт"}</definedName>
    <definedName name="свод" localSheetId="2" hidden="1">{#N/A,#N/A,TRUE,"ИсхМстржд";#N/A,#N/A,TRUE,"Исх-Центр";#N/A,#N/A,TRUE,"Исх-2рт ";#N/A,#N/A,TRUE,"Исх-2рт ";#N/A,#N/A,TRUE,"Исх-3рт";#N/A,#N/A,TRUE,"Вар1";#N/A,#N/A,TRUE,"Вар2";#N/A,#N/A,TRUE,"Вар2-блоки";#N/A,#N/A,TRUE,"В3-Центр";#N/A,#N/A,TRUE,"В3-2рт";#N/A,#N/A,TRUE,"В3-3рт"}</definedName>
    <definedName name="свод" localSheetId="3" hidden="1">{#N/A,#N/A,TRUE,"ИсхМстржд";#N/A,#N/A,TRUE,"Исх-Центр";#N/A,#N/A,TRUE,"Исх-2рт ";#N/A,#N/A,TRUE,"Исх-2рт ";#N/A,#N/A,TRUE,"Исх-3рт";#N/A,#N/A,TRUE,"Вар1";#N/A,#N/A,TRUE,"Вар2";#N/A,#N/A,TRUE,"Вар2-блоки";#N/A,#N/A,TRUE,"В3-Центр";#N/A,#N/A,TRUE,"В3-2рт";#N/A,#N/A,TRUE,"В3-3рт"}</definedName>
    <definedName name="свод" localSheetId="30" hidden="1">{#N/A,#N/A,TRUE,"ИсхМстржд";#N/A,#N/A,TRUE,"Исх-Центр";#N/A,#N/A,TRUE,"Исх-2рт ";#N/A,#N/A,TRUE,"Исх-2рт ";#N/A,#N/A,TRUE,"Исх-3рт";#N/A,#N/A,TRUE,"Вар1";#N/A,#N/A,TRUE,"Вар2";#N/A,#N/A,TRUE,"Вар2-блоки";#N/A,#N/A,TRUE,"В3-Центр";#N/A,#N/A,TRUE,"В3-2рт";#N/A,#N/A,TRUE,"В3-3рт"}</definedName>
    <definedName name="свод" hidden="1">{#N/A,#N/A,TRUE,"ИсхМстржд";#N/A,#N/A,TRUE,"Исх-Центр";#N/A,#N/A,TRUE,"Исх-2рт ";#N/A,#N/A,TRUE,"Исх-2рт ";#N/A,#N/A,TRUE,"Исх-3рт";#N/A,#N/A,TRUE,"Вар1";#N/A,#N/A,TRUE,"Вар2";#N/A,#N/A,TRUE,"Вар2-блоки";#N/A,#N/A,TRUE,"В3-Центр";#N/A,#N/A,TRUE,"В3-2рт";#N/A,#N/A,TRUE,"В3-3рт"}</definedName>
    <definedName name="СЕВ">#REF!</definedName>
    <definedName name="сентябрь">#N/A</definedName>
    <definedName name="СЕРЖ">[13]!СЕРЖ</definedName>
    <definedName name="совм" localSheetId="0" hidden="1">{"'РП (2)'!$A$5:$S$150"}</definedName>
    <definedName name="совм" localSheetId="1" hidden="1">{"'РП (2)'!$A$5:$S$150"}</definedName>
    <definedName name="совм" localSheetId="2" hidden="1">{"'РП (2)'!$A$5:$S$150"}</definedName>
    <definedName name="совм" localSheetId="3" hidden="1">{"'РП (2)'!$A$5:$S$150"}</definedName>
    <definedName name="совм" localSheetId="32" hidden="1">{"'РП (2)'!$A$5:$S$150"}</definedName>
    <definedName name="совм" localSheetId="30" hidden="1">{"'РП (2)'!$A$5:$S$150"}</definedName>
    <definedName name="совм" hidden="1">{"'РП (2)'!$A$5:$S$150"}</definedName>
    <definedName name="согласовано" localSheetId="0" hidden="1">{#N/A,#N/A,TRUE,"ИсхМстржд";#N/A,#N/A,TRUE,"Исх-Центр";#N/A,#N/A,TRUE,"Исх-2рт ";#N/A,#N/A,TRUE,"Исх-2рт ";#N/A,#N/A,TRUE,"Исх-3рт";#N/A,#N/A,TRUE,"Вар1";#N/A,#N/A,TRUE,"Вар2";#N/A,#N/A,TRUE,"Вар2-блоки";#N/A,#N/A,TRUE,"В3-Центр";#N/A,#N/A,TRUE,"В3-2рт";#N/A,#N/A,TRUE,"В3-3рт"}</definedName>
    <definedName name="согласовано" localSheetId="2" hidden="1">{#N/A,#N/A,TRUE,"ИсхМстржд";#N/A,#N/A,TRUE,"Исх-Центр";#N/A,#N/A,TRUE,"Исх-2рт ";#N/A,#N/A,TRUE,"Исх-2рт ";#N/A,#N/A,TRUE,"Исх-3рт";#N/A,#N/A,TRUE,"Вар1";#N/A,#N/A,TRUE,"Вар2";#N/A,#N/A,TRUE,"Вар2-блоки";#N/A,#N/A,TRUE,"В3-Центр";#N/A,#N/A,TRUE,"В3-2рт";#N/A,#N/A,TRUE,"В3-3рт"}</definedName>
    <definedName name="согласовано" localSheetId="3" hidden="1">{#N/A,#N/A,TRUE,"ИсхМстржд";#N/A,#N/A,TRUE,"Исх-Центр";#N/A,#N/A,TRUE,"Исх-2рт ";#N/A,#N/A,TRUE,"Исх-2рт ";#N/A,#N/A,TRUE,"Исх-3рт";#N/A,#N/A,TRUE,"Вар1";#N/A,#N/A,TRUE,"Вар2";#N/A,#N/A,TRUE,"Вар2-блоки";#N/A,#N/A,TRUE,"В3-Центр";#N/A,#N/A,TRUE,"В3-2рт";#N/A,#N/A,TRUE,"В3-3рт"}</definedName>
    <definedName name="согласовано" localSheetId="30" hidden="1">{#N/A,#N/A,TRUE,"ИсхМстржд";#N/A,#N/A,TRUE,"Исх-Центр";#N/A,#N/A,TRUE,"Исх-2рт ";#N/A,#N/A,TRUE,"Исх-2рт ";#N/A,#N/A,TRUE,"Исх-3рт";#N/A,#N/A,TRUE,"Вар1";#N/A,#N/A,TRUE,"Вар2";#N/A,#N/A,TRUE,"Вар2-блоки";#N/A,#N/A,TRUE,"В3-Центр";#N/A,#N/A,TRUE,"В3-2рт";#N/A,#N/A,TRUE,"В3-3рт"}</definedName>
    <definedName name="согласовано" hidden="1">{#N/A,#N/A,TRUE,"ИсхМстржд";#N/A,#N/A,TRUE,"Исх-Центр";#N/A,#N/A,TRUE,"Исх-2рт ";#N/A,#N/A,TRUE,"Исх-2рт ";#N/A,#N/A,TRUE,"Исх-3рт";#N/A,#N/A,TRUE,"Вар1";#N/A,#N/A,TRUE,"Вар2";#N/A,#N/A,TRUE,"Вар2-блоки";#N/A,#N/A,TRUE,"В3-Центр";#N/A,#N/A,TRUE,"В3-2рт";#N/A,#N/A,TRUE,"В3-3рт"}</definedName>
    <definedName name="Сорт">#REF!</definedName>
    <definedName name="справочник" localSheetId="0" hidden="1">{#N/A,#N/A,TRUE,"Лист2"}</definedName>
    <definedName name="справочник" localSheetId="1" hidden="1">{#N/A,#N/A,TRUE,"Лист2"}</definedName>
    <definedName name="справочник" localSheetId="2" hidden="1">{#N/A,#N/A,TRUE,"Лист2"}</definedName>
    <definedName name="справочник" localSheetId="3" hidden="1">{#N/A,#N/A,TRUE,"Лист2"}</definedName>
    <definedName name="справочник" localSheetId="32" hidden="1">{#N/A,#N/A,TRUE,"Лист2"}</definedName>
    <definedName name="справочник" localSheetId="30" hidden="1">{#N/A,#N/A,TRUE,"Лист2"}</definedName>
    <definedName name="справочник" hidden="1">{#N/A,#N/A,TRUE,"Лист2"}</definedName>
    <definedName name="сс" localSheetId="0" hidden="1">{"'РП (2)'!$A$5:$S$150"}</definedName>
    <definedName name="сс" localSheetId="1" hidden="1">{"'РП (2)'!$A$5:$S$150"}</definedName>
    <definedName name="сс" localSheetId="2" hidden="1">{"'РП (2)'!$A$5:$S$150"}</definedName>
    <definedName name="сс" localSheetId="3" hidden="1">{"'РП (2)'!$A$5:$S$150"}</definedName>
    <definedName name="сс" localSheetId="32" hidden="1">{"'РП (2)'!$A$5:$S$150"}</definedName>
    <definedName name="сс" localSheetId="30" hidden="1">{"'РП (2)'!$A$5:$S$150"}</definedName>
    <definedName name="сс" hidden="1">{"'РП (2)'!$A$5:$S$150"}</definedName>
    <definedName name="ССР" localSheetId="30" hidden="1">{#N/A,#N/A,TRUE,"Смета на пасс. обор. №1"}</definedName>
    <definedName name="ССР" hidden="1">{#N/A,#N/A,TRUE,"Смета на пасс. обор. №1"}</definedName>
    <definedName name="сср2" localSheetId="30" hidden="1">{#N/A,#N/A,TRUE,"Смета на пасс. обор. №1"}</definedName>
    <definedName name="сср2" hidden="1">{#N/A,#N/A,TRUE,"Смета на пасс. обор. №1"}</definedName>
    <definedName name="сср3" localSheetId="30" hidden="1">{#N/A,#N/A,TRUE,"Смета на пасс. обор. №1"}</definedName>
    <definedName name="сср3" hidden="1">{#N/A,#N/A,TRUE,"Смета на пасс. обор. №1"}</definedName>
    <definedName name="ссс">#N/A</definedName>
    <definedName name="сссс" localSheetId="0" hidden="1">{"'РП (2)'!$A$5:$S$150"}</definedName>
    <definedName name="сссс" localSheetId="1" hidden="1">{"'РП (2)'!$A$5:$S$150"}</definedName>
    <definedName name="сссс" localSheetId="2" hidden="1">{"'РП (2)'!$A$5:$S$150"}</definedName>
    <definedName name="сссс" localSheetId="3" hidden="1">{"'РП (2)'!$A$5:$S$150"}</definedName>
    <definedName name="сссс" localSheetId="32" hidden="1">{"'РП (2)'!$A$5:$S$150"}</definedName>
    <definedName name="сссс" localSheetId="30" hidden="1">{"'РП (2)'!$A$5:$S$150"}</definedName>
    <definedName name="сссс" hidden="1">{"'РП (2)'!$A$5:$S$150"}</definedName>
    <definedName name="сссссс" localSheetId="0" hidden="1">{"'РП (2)'!$A$5:$S$150"}</definedName>
    <definedName name="сссссс" localSheetId="1" hidden="1">{"'РП (2)'!$A$5:$S$150"}</definedName>
    <definedName name="сссссс" localSheetId="2" hidden="1">{"'РП (2)'!$A$5:$S$150"}</definedName>
    <definedName name="сссссс" localSheetId="3" hidden="1">{"'РП (2)'!$A$5:$S$150"}</definedName>
    <definedName name="сссссс" localSheetId="32" hidden="1">{"'РП (2)'!$A$5:$S$150"}</definedName>
    <definedName name="сссссс" localSheetId="30" hidden="1">{"'РП (2)'!$A$5:$S$150"}</definedName>
    <definedName name="сссссс" hidden="1">{"'РП (2)'!$A$5:$S$150"}</definedName>
    <definedName name="сссссссссссммммммммммм" localSheetId="0" hidden="1">{"'РП (2)'!$A$5:$S$150"}</definedName>
    <definedName name="сссссссссссммммммммммм" localSheetId="1" hidden="1">{"'РП (2)'!$A$5:$S$150"}</definedName>
    <definedName name="сссссссссссммммммммммм" localSheetId="2" hidden="1">{"'РП (2)'!$A$5:$S$150"}</definedName>
    <definedName name="сссссссссссммммммммммм" localSheetId="3" hidden="1">{"'РП (2)'!$A$5:$S$150"}</definedName>
    <definedName name="сссссссссссммммммммммм" localSheetId="32" hidden="1">{"'РП (2)'!$A$5:$S$150"}</definedName>
    <definedName name="сссссссссссммммммммммм" localSheetId="30" hidden="1">{"'РП (2)'!$A$5:$S$150"}</definedName>
    <definedName name="сссссссссссммммммммммм" hidden="1">{"'РП (2)'!$A$5:$S$150"}</definedName>
    <definedName name="сссссссссссссс" localSheetId="0" hidden="1">{"'РП (2)'!$A$5:$S$150"}</definedName>
    <definedName name="сссссссссссссс" localSheetId="1" hidden="1">{"'РП (2)'!$A$5:$S$150"}</definedName>
    <definedName name="сссссссссссссс" localSheetId="2" hidden="1">{"'РП (2)'!$A$5:$S$150"}</definedName>
    <definedName name="сссссссссссссс" localSheetId="3" hidden="1">{"'РП (2)'!$A$5:$S$150"}</definedName>
    <definedName name="сссссссссссссс" localSheetId="32" hidden="1">{"'РП (2)'!$A$5:$S$150"}</definedName>
    <definedName name="сссссссссссссс" localSheetId="30" hidden="1">{"'РП (2)'!$A$5:$S$150"}</definedName>
    <definedName name="сссссссссссссс" hidden="1">{"'РП (2)'!$A$5:$S$150"}</definedName>
    <definedName name="сссссссссссссссссссссс" localSheetId="0" hidden="1">{"'РП (2)'!$A$5:$S$150"}</definedName>
    <definedName name="сссссссссссссссссссссс" localSheetId="1" hidden="1">{"'РП (2)'!$A$5:$S$150"}</definedName>
    <definedName name="сссссссссссссссссссссс" localSheetId="2" hidden="1">{"'РП (2)'!$A$5:$S$150"}</definedName>
    <definedName name="сссссссссссссссссссссс" localSheetId="3" hidden="1">{"'РП (2)'!$A$5:$S$150"}</definedName>
    <definedName name="сссссссссссссссссссссс" localSheetId="32" hidden="1">{"'РП (2)'!$A$5:$S$150"}</definedName>
    <definedName name="сссссссссссссссссссссс" localSheetId="30" hidden="1">{"'РП (2)'!$A$5:$S$150"}</definedName>
    <definedName name="сссссссссссссссссссссс" hidden="1">{"'РП (2)'!$A$5:$S$150"}</definedName>
    <definedName name="сталь">[65]Номенклатура!$C$1:$C$65536</definedName>
    <definedName name="СтоимКапРемонтаБаза">[62]ИсходныеДанные!#REF!</definedName>
    <definedName name="СтоимКапРемонтаПроект1">[62]ИсходныеДанные!#REF!</definedName>
    <definedName name="СтоимКапРемонтаПроект2">[63]ИсходныеДанные!#REF!</definedName>
    <definedName name="СтоимОснСредств_В1">#REF!</definedName>
    <definedName name="СтоимОснСредств_В2">#REF!</definedName>
    <definedName name="СтоимОснСредств_В3">#REF!</definedName>
    <definedName name="СтоимОснСредств_В4">#REF!</definedName>
    <definedName name="СтоимОснСредств1модуль">[72]Северная_График!$U$28+[72]Северная_График!$U$18</definedName>
    <definedName name="СтоимПриобрОборудования_В1">#REF!</definedName>
    <definedName name="СтоимПриобрОборудования_В2">#REF!</definedName>
    <definedName name="СтоимПриобрОборудования1модуль">[72]Северная_График!$T$18+[72]Северная_График!$T$28</definedName>
    <definedName name="СтоимРемонта_В1">#REF!</definedName>
    <definedName name="СтоимРемонта_В2">#REF!</definedName>
    <definedName name="СтоимРемонта_В3">#REF!</definedName>
    <definedName name="СтоимРемонта_В4">#REF!</definedName>
    <definedName name="Структурное_подразделение">[56]Справочники!$B$30:$B$116</definedName>
    <definedName name="Сум.доб02">#REF!</definedName>
    <definedName name="Сумма">#REF!</definedName>
    <definedName name="Сумма_Продаж">#REF!</definedName>
    <definedName name="счет" localSheetId="30"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счет" hidden="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сяасчсмчсм" localSheetId="30" hidden="1">{"'РП (2)'!$A$5:$S$150"}</definedName>
    <definedName name="сяасчсмчсм" hidden="1">{"'РП (2)'!$A$5:$S$150"}</definedName>
    <definedName name="сячсяфсяф" localSheetId="30" hidden="1">{"'РП (2)'!$A$5:$S$150"}</definedName>
    <definedName name="сячсяфсяф" hidden="1">{"'РП (2)'!$A$5:$S$150"}</definedName>
    <definedName name="т" localSheetId="0" hidden="1">{"'РП (2)'!$A$5:$S$150"}</definedName>
    <definedName name="т" localSheetId="1" hidden="1">{"'РП (2)'!$A$5:$S$150"}</definedName>
    <definedName name="т" localSheetId="2" hidden="1">{"'РП (2)'!$A$5:$S$150"}</definedName>
    <definedName name="т" localSheetId="3" hidden="1">{"'РП (2)'!$A$5:$S$150"}</definedName>
    <definedName name="т" localSheetId="32" hidden="1">{"'РП (2)'!$A$5:$S$150"}</definedName>
    <definedName name="т" localSheetId="30" hidden="1">{"'РП (2)'!$A$5:$S$150"}</definedName>
    <definedName name="т" hidden="1">{"'РП (2)'!$A$5:$S$150"}</definedName>
    <definedName name="Таня" localSheetId="30" hidden="1">{#N/A,#N/A,TRUE,"Норильск III";#N/A,#N/A,TRUE,"Североникель III";#N/A,#N/A,TRUE,"Печенга III"}</definedName>
    <definedName name="Таня" hidden="1">{#N/A,#N/A,TRUE,"Норильск III";#N/A,#N/A,TRUE,"Североникель III";#N/A,#N/A,TRUE,"Печенга III"}</definedName>
    <definedName name="тмт" localSheetId="0" hidden="1">{"'РП (2)'!$A$5:$S$150"}</definedName>
    <definedName name="тмт" localSheetId="1" hidden="1">{"'РП (2)'!$A$5:$S$150"}</definedName>
    <definedName name="тмт" localSheetId="2" hidden="1">{"'РП (2)'!$A$5:$S$150"}</definedName>
    <definedName name="тмт" localSheetId="3" hidden="1">{"'РП (2)'!$A$5:$S$150"}</definedName>
    <definedName name="тмт" localSheetId="32" hidden="1">{"'РП (2)'!$A$5:$S$150"}</definedName>
    <definedName name="тмт" localSheetId="30" hidden="1">{"'РП (2)'!$A$5:$S$150"}</definedName>
    <definedName name="тмт" hidden="1">{"'РП (2)'!$A$5:$S$150"}</definedName>
    <definedName name="ТовПрод_В1">[61]ИсхДан!#REF!</definedName>
    <definedName name="ТовПрод_В2">[61]ИсхДан!#REF!</definedName>
    <definedName name="ТовПрод_В3">[60]ИсходныеДанные!#REF!</definedName>
    <definedName name="ТовПродБаза">[62]ИсходныеДанные!#REF!</definedName>
    <definedName name="ТовПродПроект1">[62]ИсходныеДанные!#REF!</definedName>
    <definedName name="ТовПродПроект2">[63]ИсходныеДанные!#REF!</definedName>
    <definedName name="томск" localSheetId="0" hidden="1">{"'РП (2)'!$A$5:$S$150"}</definedName>
    <definedName name="томск" localSheetId="1" hidden="1">{"'РП (2)'!$A$5:$S$150"}</definedName>
    <definedName name="томск" localSheetId="2" hidden="1">{"'РП (2)'!$A$5:$S$150"}</definedName>
    <definedName name="томск" localSheetId="3" hidden="1">{"'РП (2)'!$A$5:$S$150"}</definedName>
    <definedName name="томск" localSheetId="32" hidden="1">{"'РП (2)'!$A$5:$S$150"}</definedName>
    <definedName name="томск" localSheetId="30" hidden="1">{"'РП (2)'!$A$5:$S$150"}</definedName>
    <definedName name="томск" hidden="1">{"'РП (2)'!$A$5:$S$150"}</definedName>
    <definedName name="трп" localSheetId="30" hidden="1">{#N/A,#N/A,TRUE,"ИсхМстржд";#N/A,#N/A,TRUE,"Исх-Центр";#N/A,#N/A,TRUE,"Исх-2рт ";#N/A,#N/A,TRUE,"Исх-2рт ";#N/A,#N/A,TRUE,"Исх-3рт";#N/A,#N/A,TRUE,"Вар1";#N/A,#N/A,TRUE,"Вар2";#N/A,#N/A,TRUE,"Вар2-блоки";#N/A,#N/A,TRUE,"В3-Центр";#N/A,#N/A,TRUE,"В3-2рт";#N/A,#N/A,TRUE,"В3-3рт"}</definedName>
    <definedName name="трп" hidden="1">{#N/A,#N/A,TRUE,"ИсхМстржд";#N/A,#N/A,TRUE,"Исх-Центр";#N/A,#N/A,TRUE,"Исх-2рт ";#N/A,#N/A,TRUE,"Исх-2рт ";#N/A,#N/A,TRUE,"Исх-3рт";#N/A,#N/A,TRUE,"Вар1";#N/A,#N/A,TRUE,"Вар2";#N/A,#N/A,TRUE,"Вар2-блоки";#N/A,#N/A,TRUE,"В3-Центр";#N/A,#N/A,TRUE,"В3-2рт";#N/A,#N/A,TRUE,"В3-3рт"}</definedName>
    <definedName name="труба">[65]Номенклатура!$N$1:$N$65536</definedName>
    <definedName name="труд" localSheetId="30" hidden="1">{#N/A,#N/A,FALSE,"передел"}</definedName>
    <definedName name="труд" hidden="1">{#N/A,#N/A,FALSE,"передел"}</definedName>
    <definedName name="ттт" localSheetId="30" hidden="1">{"'Лист1'!$A$6"}</definedName>
    <definedName name="ттт" hidden="1">{"'Лист1'!$A$6"}</definedName>
    <definedName name="тттт" localSheetId="0" hidden="1">{"'РП (2)'!$A$5:$S$150"}</definedName>
    <definedName name="тттт" localSheetId="1" hidden="1">{"'РП (2)'!$A$5:$S$150"}</definedName>
    <definedName name="тттт" localSheetId="2" hidden="1">{"'РП (2)'!$A$5:$S$150"}</definedName>
    <definedName name="тттт" localSheetId="3" hidden="1">{"'РП (2)'!$A$5:$S$150"}</definedName>
    <definedName name="тттт" localSheetId="32" hidden="1">{"'РП (2)'!$A$5:$S$150"}</definedName>
    <definedName name="тттт" localSheetId="30" hidden="1">{"'РП (2)'!$A$5:$S$150"}</definedName>
    <definedName name="тттт" hidden="1">{"'РП (2)'!$A$5:$S$150"}</definedName>
    <definedName name="ттттт" localSheetId="30" hidden="1">{"'Лист1'!$A$6"}</definedName>
    <definedName name="ттттт" hidden="1">{"'Лист1'!$A$6"}</definedName>
    <definedName name="тттттт" localSheetId="0" hidden="1">{"'РП (2)'!$A$5:$S$150"}</definedName>
    <definedName name="тттттт" localSheetId="1" hidden="1">{"'РП (2)'!$A$5:$S$150"}</definedName>
    <definedName name="тттттт" localSheetId="2" hidden="1">{"'РП (2)'!$A$5:$S$150"}</definedName>
    <definedName name="тттттт" localSheetId="3" hidden="1">{"'РП (2)'!$A$5:$S$150"}</definedName>
    <definedName name="тттттт" localSheetId="32" hidden="1">{"'РП (2)'!$A$5:$S$150"}</definedName>
    <definedName name="тттттт" localSheetId="30" hidden="1">{"'РП (2)'!$A$5:$S$150"}</definedName>
    <definedName name="тттттт" hidden="1">{"'РП (2)'!$A$5:$S$150"}</definedName>
    <definedName name="ттттттт" localSheetId="30" hidden="1">{"'Лист1'!$A$6"}</definedName>
    <definedName name="ттттттт" hidden="1">{"'Лист1'!$A$6"}</definedName>
    <definedName name="ттттттттттттт" localSheetId="0" hidden="1">{"'РП (2)'!$A$5:$S$150"}</definedName>
    <definedName name="ттттттттттттт" localSheetId="1" hidden="1">{"'РП (2)'!$A$5:$S$150"}</definedName>
    <definedName name="ттттттттттттт" localSheetId="2" hidden="1">{"'РП (2)'!$A$5:$S$150"}</definedName>
    <definedName name="ттттттттттттт" localSheetId="3" hidden="1">{"'РП (2)'!$A$5:$S$150"}</definedName>
    <definedName name="ттттттттттттт" localSheetId="32" hidden="1">{"'РП (2)'!$A$5:$S$150"}</definedName>
    <definedName name="ттттттттттттт" localSheetId="30" hidden="1">{"'РП (2)'!$A$5:$S$150"}</definedName>
    <definedName name="ттттттттттттт" hidden="1">{"'РП (2)'!$A$5:$S$150"}</definedName>
    <definedName name="тттттттттттттттттттттт" localSheetId="0" hidden="1">{"'РП (2)'!$A$5:$S$150"}</definedName>
    <definedName name="тттттттттттттттттттттт" localSheetId="1" hidden="1">{"'РП (2)'!$A$5:$S$150"}</definedName>
    <definedName name="тттттттттттттттттттттт" localSheetId="2" hidden="1">{"'РП (2)'!$A$5:$S$150"}</definedName>
    <definedName name="тттттттттттттттттттттт" localSheetId="3" hidden="1">{"'РП (2)'!$A$5:$S$150"}</definedName>
    <definedName name="тттттттттттттттттттттт" localSheetId="32" hidden="1">{"'РП (2)'!$A$5:$S$150"}</definedName>
    <definedName name="тттттттттттттттттттттт" localSheetId="30" hidden="1">{"'РП (2)'!$A$5:$S$150"}</definedName>
    <definedName name="тттттттттттттттттттттт" hidden="1">{"'РП (2)'!$A$5:$S$150"}</definedName>
    <definedName name="ТУ">[65]Номенклатура!$G$1:$G$65536</definedName>
    <definedName name="тьб" localSheetId="0" hidden="1">{"'РП (2)'!$A$5:$S$150"}</definedName>
    <definedName name="тьб" localSheetId="1" hidden="1">{"'РП (2)'!$A$5:$S$150"}</definedName>
    <definedName name="тьб" localSheetId="2" hidden="1">{"'РП (2)'!$A$5:$S$150"}</definedName>
    <definedName name="тьб" localSheetId="3" hidden="1">{"'РП (2)'!$A$5:$S$150"}</definedName>
    <definedName name="тьб" localSheetId="32" hidden="1">{"'РП (2)'!$A$5:$S$150"}</definedName>
    <definedName name="тьб" localSheetId="30" hidden="1">{"'РП (2)'!$A$5:$S$150"}</definedName>
    <definedName name="тьб" hidden="1">{"'РП (2)'!$A$5:$S$150"}</definedName>
    <definedName name="тьтьтьтьт" localSheetId="0" hidden="1">{"'РП (2)'!$A$5:$S$150"}</definedName>
    <definedName name="тьтьтьтьт" localSheetId="1" hidden="1">{"'РП (2)'!$A$5:$S$150"}</definedName>
    <definedName name="тьтьтьтьт" localSheetId="2" hidden="1">{"'РП (2)'!$A$5:$S$150"}</definedName>
    <definedName name="тьтьтьтьт" localSheetId="3" hidden="1">{"'РП (2)'!$A$5:$S$150"}</definedName>
    <definedName name="тьтьтьтьт" localSheetId="32" hidden="1">{"'РП (2)'!$A$5:$S$150"}</definedName>
    <definedName name="тьтьтьтьт" localSheetId="30" hidden="1">{"'РП (2)'!$A$5:$S$150"}</definedName>
    <definedName name="тьтьтьтьт" hidden="1">{"'РП (2)'!$A$5:$S$150"}</definedName>
    <definedName name="тьтьтььтм" localSheetId="0" hidden="1">{"'РП (2)'!$A$5:$S$150"}</definedName>
    <definedName name="тьтьтььтм" localSheetId="1" hidden="1">{"'РП (2)'!$A$5:$S$150"}</definedName>
    <definedName name="тьтьтььтм" localSheetId="2" hidden="1">{"'РП (2)'!$A$5:$S$150"}</definedName>
    <definedName name="тьтьтььтм" localSheetId="3" hidden="1">{"'РП (2)'!$A$5:$S$150"}</definedName>
    <definedName name="тьтьтььтм" localSheetId="32" hidden="1">{"'РП (2)'!$A$5:$S$150"}</definedName>
    <definedName name="тьтьтььтм" localSheetId="30" hidden="1">{"'РП (2)'!$A$5:$S$150"}</definedName>
    <definedName name="тьтьтььтм" hidden="1">{"'РП (2)'!$A$5:$S$150"}</definedName>
    <definedName name="тэп" localSheetId="0" hidden="1">{"'РП (2)'!$A$5:$S$150"}</definedName>
    <definedName name="тэп" localSheetId="1" hidden="1">{"'РП (2)'!$A$5:$S$150"}</definedName>
    <definedName name="тэп" localSheetId="2" hidden="1">{"'РП (2)'!$A$5:$S$150"}</definedName>
    <definedName name="тэп" localSheetId="3" hidden="1">{"'РП (2)'!$A$5:$S$150"}</definedName>
    <definedName name="тэп" localSheetId="32" hidden="1">{"'РП (2)'!$A$5:$S$150"}</definedName>
    <definedName name="тэп" localSheetId="30" hidden="1">{"'РП (2)'!$A$5:$S$150"}</definedName>
    <definedName name="тэп" hidden="1">{"'РП (2)'!$A$5:$S$150"}</definedName>
    <definedName name="у" localSheetId="0" hidden="1">{"'РП (2)'!$A$5:$S$150"}</definedName>
    <definedName name="у" localSheetId="1" hidden="1">{"'РП (2)'!$A$5:$S$150"}</definedName>
    <definedName name="у" localSheetId="2" hidden="1">{"'РП (2)'!$A$5:$S$150"}</definedName>
    <definedName name="у" localSheetId="3" hidden="1">{"'РП (2)'!$A$5:$S$150"}</definedName>
    <definedName name="у" localSheetId="32" hidden="1">{"'РП (2)'!$A$5:$S$150"}</definedName>
    <definedName name="у" localSheetId="30" hidden="1">{"'РП (2)'!$A$5:$S$150"}</definedName>
    <definedName name="у" hidden="1">{"'РП (2)'!$A$5:$S$150"}</definedName>
    <definedName name="у5ну" localSheetId="30" hidden="1">{#N/A,#N/A,TRUE,"ИсхМстржд";#N/A,#N/A,TRUE,"Исх-Центр";#N/A,#N/A,TRUE,"Исх-2рт ";#N/A,#N/A,TRUE,"Исх-2рт ";#N/A,#N/A,TRUE,"Исх-3рт";#N/A,#N/A,TRUE,"Вар1";#N/A,#N/A,TRUE,"Вар2";#N/A,#N/A,TRUE,"Вар2-блоки";#N/A,#N/A,TRUE,"В3-Центр";#N/A,#N/A,TRUE,"В3-2рт";#N/A,#N/A,TRUE,"В3-3рт"}</definedName>
    <definedName name="у5ну" hidden="1">{#N/A,#N/A,TRUE,"ИсхМстржд";#N/A,#N/A,TRUE,"Исх-Центр";#N/A,#N/A,TRUE,"Исх-2рт ";#N/A,#N/A,TRUE,"Исх-2рт ";#N/A,#N/A,TRUE,"Исх-3рт";#N/A,#N/A,TRUE,"Вар1";#N/A,#N/A,TRUE,"Вар2";#N/A,#N/A,TRUE,"Вар2-блоки";#N/A,#N/A,TRUE,"В3-Центр";#N/A,#N/A,TRUE,"В3-2рт";#N/A,#N/A,TRUE,"В3-3рт"}</definedName>
    <definedName name="уакцуацуа" localSheetId="30" hidden="1">{#N/A,#N/A,TRUE,"ИсхМстржд";#N/A,#N/A,TRUE,"Исх-Центр";#N/A,#N/A,TRUE,"Исх-2рт ";#N/A,#N/A,TRUE,"Исх-2рт ";#N/A,#N/A,TRUE,"Исх-3рт";#N/A,#N/A,TRUE,"Вар1";#N/A,#N/A,TRUE,"Вар2";#N/A,#N/A,TRUE,"Вар2-блоки";#N/A,#N/A,TRUE,"В3-Центр";#N/A,#N/A,TRUE,"В3-2рт";#N/A,#N/A,TRUE,"В3-3рт"}</definedName>
    <definedName name="уакцуацуа" hidden="1">{#N/A,#N/A,TRUE,"ИсхМстржд";#N/A,#N/A,TRUE,"Исх-Центр";#N/A,#N/A,TRUE,"Исх-2рт ";#N/A,#N/A,TRUE,"Исх-2рт ";#N/A,#N/A,TRUE,"Исх-3рт";#N/A,#N/A,TRUE,"Вар1";#N/A,#N/A,TRUE,"Вар2";#N/A,#N/A,TRUE,"Вар2-блоки";#N/A,#N/A,TRUE,"В3-Центр";#N/A,#N/A,TRUE,"В3-2рт";#N/A,#N/A,TRUE,"В3-3рт"}</definedName>
    <definedName name="Уголь">#REF!</definedName>
    <definedName name="УЖДТ">[13]!УЖДТ</definedName>
    <definedName name="уравне" localSheetId="30" hidden="1">{"'РП (2)'!$A$5:$S$150"}</definedName>
    <definedName name="уравне" hidden="1">{"'РП (2)'!$A$5:$S$150"}</definedName>
    <definedName name="Услуги" localSheetId="30" hidden="1">{"'РП (2)'!$A$5:$S$150"}</definedName>
    <definedName name="Услуги" hidden="1">{"'РП (2)'!$A$5:$S$150"}</definedName>
    <definedName name="уу" localSheetId="0" hidden="1">{"'РП (2)'!$A$5:$S$150"}</definedName>
    <definedName name="уу" localSheetId="1" hidden="1">{"'РП (2)'!$A$5:$S$150"}</definedName>
    <definedName name="уу" localSheetId="2" hidden="1">{"'РП (2)'!$A$5:$S$150"}</definedName>
    <definedName name="уу" localSheetId="3" hidden="1">{"'РП (2)'!$A$5:$S$150"}</definedName>
    <definedName name="уу" localSheetId="32" hidden="1">{"'РП (2)'!$A$5:$S$150"}</definedName>
    <definedName name="уу" localSheetId="30" hidden="1">{"'РП (2)'!$A$5:$S$150"}</definedName>
    <definedName name="уу" hidden="1">{"'РП (2)'!$A$5:$S$150"}</definedName>
    <definedName name="ууу">[13]!ууу</definedName>
    <definedName name="уууууу" localSheetId="0" hidden="1">{"'РП (2)'!$A$5:$S$150"}</definedName>
    <definedName name="уууууу" localSheetId="1" hidden="1">{"'РП (2)'!$A$5:$S$150"}</definedName>
    <definedName name="уууууу" localSheetId="2" hidden="1">{"'РП (2)'!$A$5:$S$150"}</definedName>
    <definedName name="уууууу" localSheetId="3" hidden="1">{"'РП (2)'!$A$5:$S$150"}</definedName>
    <definedName name="уууууу" localSheetId="32" hidden="1">{"'РП (2)'!$A$5:$S$150"}</definedName>
    <definedName name="уууууу" localSheetId="30" hidden="1">{"'РП (2)'!$A$5:$S$150"}</definedName>
    <definedName name="уууууу" hidden="1">{"'РП (2)'!$A$5:$S$150"}</definedName>
    <definedName name="ууууууууууууу" localSheetId="0" hidden="1">{"'РП (2)'!$A$5:$S$150"}</definedName>
    <definedName name="ууууууууууууу" localSheetId="1" hidden="1">{"'РП (2)'!$A$5:$S$150"}</definedName>
    <definedName name="ууууууууууууу" localSheetId="2" hidden="1">{"'РП (2)'!$A$5:$S$150"}</definedName>
    <definedName name="ууууууууууууу" localSheetId="3" hidden="1">{"'РП (2)'!$A$5:$S$150"}</definedName>
    <definedName name="ууууууууууууу" localSheetId="32" hidden="1">{"'РП (2)'!$A$5:$S$150"}</definedName>
    <definedName name="ууууууууууууу" localSheetId="30" hidden="1">{"'РП (2)'!$A$5:$S$150"}</definedName>
    <definedName name="ууууууууууууу" hidden="1">{"'РП (2)'!$A$5:$S$150"}</definedName>
    <definedName name="ф" localSheetId="0" hidden="1">{"'РП (2)'!$A$5:$S$150"}</definedName>
    <definedName name="ф" localSheetId="1" hidden="1">{"'РП (2)'!$A$5:$S$150"}</definedName>
    <definedName name="ф" localSheetId="2" hidden="1">{"'РП (2)'!$A$5:$S$150"}</definedName>
    <definedName name="ф" localSheetId="3" hidden="1">{"'РП (2)'!$A$5:$S$150"}</definedName>
    <definedName name="ф" localSheetId="32" hidden="1">{"'РП (2)'!$A$5:$S$150"}</definedName>
    <definedName name="ф" localSheetId="30" hidden="1">{"'РП (2)'!$A$5:$S$150"}</definedName>
    <definedName name="ф" hidden="1">{"'РП (2)'!$A$5:$S$150"}</definedName>
    <definedName name="Фабрика">#REF!</definedName>
    <definedName name="факт" localSheetId="0" hidden="1">{"'РП (2)'!$A$5:$S$150"}</definedName>
    <definedName name="факт" localSheetId="1" hidden="1">{"'РП (2)'!$A$5:$S$150"}</definedName>
    <definedName name="факт" localSheetId="2" hidden="1">{"'РП (2)'!$A$5:$S$150"}</definedName>
    <definedName name="факт" localSheetId="3" hidden="1">{"'РП (2)'!$A$5:$S$150"}</definedName>
    <definedName name="факт" localSheetId="32" hidden="1">{"'РП (2)'!$A$5:$S$150"}</definedName>
    <definedName name="факт" localSheetId="30" hidden="1">{"'РП (2)'!$A$5:$S$150"}</definedName>
    <definedName name="факт" hidden="1">{"'РП (2)'!$A$5:$S$150"}</definedName>
    <definedName name="ФАКТОРНЫЙ_АНАЛИЗ_2" localSheetId="30" hidden="1">{"IASBS",#N/A,TRUE,"IAS";"IASPL",#N/A,TRUE,"IAS";"IASNotes",#N/A,TRUE,"IAS";"CFDir - expanded",#N/A,TRUE,"CF DIR"}</definedName>
    <definedName name="ФАКТОРНЫЙ_АНАЛИЗ_2" hidden="1">{"IASBS",#N/A,TRUE,"IAS";"IASPL",#N/A,TRUE,"IAS";"IASNotes",#N/A,TRUE,"IAS";"CFDir - expanded",#N/A,TRUE,"CF DIR"}</definedName>
    <definedName name="фв" localSheetId="0" hidden="1">{"'РП (2)'!$A$5:$S$150"}</definedName>
    <definedName name="фв" localSheetId="1" hidden="1">{"'РП (2)'!$A$5:$S$150"}</definedName>
    <definedName name="фв" localSheetId="2" hidden="1">{"'РП (2)'!$A$5:$S$150"}</definedName>
    <definedName name="фв" localSheetId="3" hidden="1">{"'РП (2)'!$A$5:$S$150"}</definedName>
    <definedName name="фв" localSheetId="32" hidden="1">{"'РП (2)'!$A$5:$S$150"}</definedName>
    <definedName name="фв" localSheetId="30" hidden="1">{"'РП (2)'!$A$5:$S$150"}</definedName>
    <definedName name="фв" hidden="1">{"'РП (2)'!$A$5:$S$150"}</definedName>
    <definedName name="фвар" localSheetId="30" hidden="1">{#N/A,#N/A,TRUE,"Смета на пасс. обор. №1"}</definedName>
    <definedName name="фвар" hidden="1">{#N/A,#N/A,TRUE,"Смета на пасс. обор. №1"}</definedName>
    <definedName name="фвфыв" localSheetId="30" hidden="1">{"'РП (2)'!$A$5:$S$150"}</definedName>
    <definedName name="фвфыв" hidden="1">{"'РП (2)'!$A$5:$S$150"}</definedName>
    <definedName name="фвы" localSheetId="30" hidden="1">{#N/A,#N/A,TRUE,"ИсхМстржд";#N/A,#N/A,TRUE,"Исх-Центр";#N/A,#N/A,TRUE,"Исх-2рт ";#N/A,#N/A,TRUE,"Исх-2рт ";#N/A,#N/A,TRUE,"Исх-3рт";#N/A,#N/A,TRUE,"Вар1";#N/A,#N/A,TRUE,"Вар2";#N/A,#N/A,TRUE,"Вар2-блоки";#N/A,#N/A,TRUE,"В3-Центр";#N/A,#N/A,TRUE,"В3-2рт";#N/A,#N/A,TRUE,"В3-3рт"}</definedName>
    <definedName name="фвы" hidden="1">{#N/A,#N/A,TRUE,"ИсхМстржд";#N/A,#N/A,TRUE,"Исх-Центр";#N/A,#N/A,TRUE,"Исх-2рт ";#N/A,#N/A,TRUE,"Исх-2рт ";#N/A,#N/A,TRUE,"Исх-3рт";#N/A,#N/A,TRUE,"Вар1";#N/A,#N/A,TRUE,"Вар2";#N/A,#N/A,TRUE,"Вар2-блоки";#N/A,#N/A,TRUE,"В3-Центр";#N/A,#N/A,TRUE,"В3-2рт";#N/A,#N/A,TRUE,"В3-3рт"}</definedName>
    <definedName name="фев">#N/A</definedName>
    <definedName name="февр.">[13]!февр.</definedName>
    <definedName name="февраль">#N/A</definedName>
    <definedName name="фига" localSheetId="0" hidden="1">{#N/A,#N/A,TRUE,"ИсхМстржд";#N/A,#N/A,TRUE,"Исх-Центр";#N/A,#N/A,TRUE,"Исх-2рт ";#N/A,#N/A,TRUE,"Исх-2рт ";#N/A,#N/A,TRUE,"Исх-3рт";#N/A,#N/A,TRUE,"Вар1";#N/A,#N/A,TRUE,"Вар2";#N/A,#N/A,TRUE,"Вар2-блоки";#N/A,#N/A,TRUE,"В3-Центр";#N/A,#N/A,TRUE,"В3-2рт";#N/A,#N/A,TRUE,"В3-3рт"}</definedName>
    <definedName name="фига" localSheetId="2" hidden="1">{#N/A,#N/A,TRUE,"ИсхМстржд";#N/A,#N/A,TRUE,"Исх-Центр";#N/A,#N/A,TRUE,"Исх-2рт ";#N/A,#N/A,TRUE,"Исх-2рт ";#N/A,#N/A,TRUE,"Исх-3рт";#N/A,#N/A,TRUE,"Вар1";#N/A,#N/A,TRUE,"Вар2";#N/A,#N/A,TRUE,"Вар2-блоки";#N/A,#N/A,TRUE,"В3-Центр";#N/A,#N/A,TRUE,"В3-2рт";#N/A,#N/A,TRUE,"В3-3рт"}</definedName>
    <definedName name="фига" localSheetId="3" hidden="1">{#N/A,#N/A,TRUE,"ИсхМстржд";#N/A,#N/A,TRUE,"Исх-Центр";#N/A,#N/A,TRUE,"Исх-2рт ";#N/A,#N/A,TRUE,"Исх-2рт ";#N/A,#N/A,TRUE,"Исх-3рт";#N/A,#N/A,TRUE,"Вар1";#N/A,#N/A,TRUE,"Вар2";#N/A,#N/A,TRUE,"Вар2-блоки";#N/A,#N/A,TRUE,"В3-Центр";#N/A,#N/A,TRUE,"В3-2рт";#N/A,#N/A,TRUE,"В3-3рт"}</definedName>
    <definedName name="фига" localSheetId="30" hidden="1">{#N/A,#N/A,TRUE,"ИсхМстржд";#N/A,#N/A,TRUE,"Исх-Центр";#N/A,#N/A,TRUE,"Исх-2рт ";#N/A,#N/A,TRUE,"Исх-2рт ";#N/A,#N/A,TRUE,"Исх-3рт";#N/A,#N/A,TRUE,"Вар1";#N/A,#N/A,TRUE,"Вар2";#N/A,#N/A,TRUE,"Вар2-блоки";#N/A,#N/A,TRUE,"В3-Центр";#N/A,#N/A,TRUE,"В3-2рт";#N/A,#N/A,TRUE,"В3-3рт"}</definedName>
    <definedName name="фига" hidden="1">{#N/A,#N/A,TRUE,"ИсхМстржд";#N/A,#N/A,TRUE,"Исх-Центр";#N/A,#N/A,TRUE,"Исх-2рт ";#N/A,#N/A,TRUE,"Исх-2рт ";#N/A,#N/A,TRUE,"Исх-3рт";#N/A,#N/A,TRUE,"Вар1";#N/A,#N/A,TRUE,"Вар2";#N/A,#N/A,TRUE,"Вар2-блоки";#N/A,#N/A,TRUE,"В3-Центр";#N/A,#N/A,TRUE,"В3-2рт";#N/A,#N/A,TRUE,"В3-3рт"}</definedName>
    <definedName name="фигаи" localSheetId="30" hidden="1">{#N/A,#N/A,TRUE,"ИсхМстржд";#N/A,#N/A,TRUE,"Исх-Центр";#N/A,#N/A,TRUE,"Исх-2рт ";#N/A,#N/A,TRUE,"Исх-2рт ";#N/A,#N/A,TRUE,"Исх-3рт";#N/A,#N/A,TRUE,"Вар1";#N/A,#N/A,TRUE,"Вар2";#N/A,#N/A,TRUE,"Вар2-блоки";#N/A,#N/A,TRUE,"В3-Центр";#N/A,#N/A,TRUE,"В3-2рт";#N/A,#N/A,TRUE,"В3-3рт"}</definedName>
    <definedName name="фигаи" hidden="1">{#N/A,#N/A,TRUE,"ИсхМстржд";#N/A,#N/A,TRUE,"Исх-Центр";#N/A,#N/A,TRUE,"Исх-2рт ";#N/A,#N/A,TRUE,"Исх-2рт ";#N/A,#N/A,TRUE,"Исх-3рт";#N/A,#N/A,TRUE,"Вар1";#N/A,#N/A,TRUE,"Вар2";#N/A,#N/A,TRUE,"Вар2-блоки";#N/A,#N/A,TRUE,"В3-Центр";#N/A,#N/A,TRUE,"В3-2рт";#N/A,#N/A,TRUE,"В3-3рт"}</definedName>
    <definedName name="фифа"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ифа"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ке" localSheetId="30" hidden="1">{#N/A,#N/A,TRUE,"Смета на пасс. обор. №1"}</definedName>
    <definedName name="фке" hidden="1">{#N/A,#N/A,TRUE,"Смета на пасс. обор. №1"}</definedName>
    <definedName name="фонарь"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онарь"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ССН">1.5%</definedName>
    <definedName name="фф" localSheetId="0" hidden="1">{"'РП (2)'!$A$5:$S$150"}</definedName>
    <definedName name="фф" localSheetId="1" hidden="1">{"'РП (2)'!$A$5:$S$150"}</definedName>
    <definedName name="фф" localSheetId="2" hidden="1">{"'РП (2)'!$A$5:$S$150"}</definedName>
    <definedName name="фф" localSheetId="3" hidden="1">{"'РП (2)'!$A$5:$S$150"}</definedName>
    <definedName name="фф" localSheetId="32" hidden="1">{"'РП (2)'!$A$5:$S$150"}</definedName>
    <definedName name="фф" localSheetId="30" hidden="1">{"'РП (2)'!$A$5:$S$150"}</definedName>
    <definedName name="фф" hidden="1">{"'РП (2)'!$A$5:$S$150"}</definedName>
    <definedName name="ффф" localSheetId="0" hidden="1">{"'РП (2)'!$A$5:$S$150"}</definedName>
    <definedName name="ффф" localSheetId="1" hidden="1">{"'РП (2)'!$A$5:$S$150"}</definedName>
    <definedName name="ффф" localSheetId="2" hidden="1">{"'РП (2)'!$A$5:$S$150"}</definedName>
    <definedName name="ффф" localSheetId="3" hidden="1">{"'РП (2)'!$A$5:$S$150"}</definedName>
    <definedName name="ффф" localSheetId="32" hidden="1">{"'РП (2)'!$A$5:$S$150"}</definedName>
    <definedName name="ффф" localSheetId="30" hidden="1">{"'РП (2)'!$A$5:$S$150"}</definedName>
    <definedName name="ффф" hidden="1">{"'РП (2)'!$A$5:$S$150"}</definedName>
    <definedName name="фффф" localSheetId="0" hidden="1">{"'РП (2)'!$A$5:$S$150"}</definedName>
    <definedName name="фффф" localSheetId="1" hidden="1">{"'РП (2)'!$A$5:$S$150"}</definedName>
    <definedName name="фффф" localSheetId="2" hidden="1">{"'РП (2)'!$A$5:$S$150"}</definedName>
    <definedName name="фффф" localSheetId="3" hidden="1">{"'РП (2)'!$A$5:$S$150"}</definedName>
    <definedName name="фффф" localSheetId="32" hidden="1">{"'РП (2)'!$A$5:$S$150"}</definedName>
    <definedName name="фффф" localSheetId="30" hidden="1">{"'РП (2)'!$A$5:$S$150"}</definedName>
    <definedName name="фффф" hidden="1">{"'РП (2)'!$A$5:$S$150"}</definedName>
    <definedName name="ффффффффффффф" localSheetId="0" hidden="1">{"'РП (2)'!$A$5:$S$150"}</definedName>
    <definedName name="ффффффффффффф" localSheetId="1" hidden="1">{"'РП (2)'!$A$5:$S$150"}</definedName>
    <definedName name="ффффффффффффф" localSheetId="2" hidden="1">{"'РП (2)'!$A$5:$S$150"}</definedName>
    <definedName name="ффффффффффффф" localSheetId="3" hidden="1">{"'РП (2)'!$A$5:$S$150"}</definedName>
    <definedName name="ффффффффффффф" localSheetId="32" hidden="1">{"'РП (2)'!$A$5:$S$150"}</definedName>
    <definedName name="ффффффффффффф" localSheetId="30" hidden="1">{"'РП (2)'!$A$5:$S$150"}</definedName>
    <definedName name="ффффффффффффф" hidden="1">{"'РП (2)'!$A$5:$S$150"}</definedName>
    <definedName name="фц" localSheetId="0" hidden="1">{"'РП (2)'!$A$5:$S$150"}</definedName>
    <definedName name="фц" localSheetId="1" hidden="1">{"'РП (2)'!$A$5:$S$150"}</definedName>
    <definedName name="фц" localSheetId="2" hidden="1">{"'РП (2)'!$A$5:$S$150"}</definedName>
    <definedName name="фц" localSheetId="3" hidden="1">{"'РП (2)'!$A$5:$S$150"}</definedName>
    <definedName name="фц" localSheetId="32" hidden="1">{"'РП (2)'!$A$5:$S$150"}</definedName>
    <definedName name="фц" localSheetId="30" hidden="1">{"'РП (2)'!$A$5:$S$150"}</definedName>
    <definedName name="фц" hidden="1">{"'РП (2)'!$A$5:$S$150"}</definedName>
    <definedName name="фывфы" localSheetId="30" hidden="1">{"'РП (2)'!$A$5:$S$150"}</definedName>
    <definedName name="фывфы" hidden="1">{"'РП (2)'!$A$5:$S$150"}</definedName>
    <definedName name="фывфыв" localSheetId="30" hidden="1">{"'РП (2)'!$A$5:$S$150"}</definedName>
    <definedName name="фывфыв" hidden="1">{"'РП (2)'!$A$5:$S$150"}</definedName>
    <definedName name="хаха" localSheetId="30"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хаха" hidden="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хдлортир" localSheetId="30" hidden="1">{"'РП (2)'!$A$5:$S$150"}</definedName>
    <definedName name="хдлортир" hidden="1">{"'РП (2)'!$A$5:$S$150"}</definedName>
    <definedName name="ххх" localSheetId="0" hidden="1">{"'РП (2)'!$A$5:$S$150"}</definedName>
    <definedName name="ххх" localSheetId="1" hidden="1">{"'РП (2)'!$A$5:$S$150"}</definedName>
    <definedName name="ххх" localSheetId="2" hidden="1">{"'РП (2)'!$A$5:$S$150"}</definedName>
    <definedName name="ххх" localSheetId="3" hidden="1">{"'РП (2)'!$A$5:$S$150"}</definedName>
    <definedName name="ххх" localSheetId="32" hidden="1">{"'РП (2)'!$A$5:$S$150"}</definedName>
    <definedName name="ххх" localSheetId="30" hidden="1">{"'РП (2)'!$A$5:$S$150"}</definedName>
    <definedName name="ххх" hidden="1">{"'РП (2)'!$A$5:$S$150"}</definedName>
    <definedName name="ххх_" localSheetId="0" hidden="1">{"'РП (2)'!$A$5:$S$150"}</definedName>
    <definedName name="ххх_" localSheetId="1" hidden="1">{"'РП (2)'!$A$5:$S$150"}</definedName>
    <definedName name="ххх_" localSheetId="2" hidden="1">{"'РП (2)'!$A$5:$S$150"}</definedName>
    <definedName name="ххх_" localSheetId="3" hidden="1">{"'РП (2)'!$A$5:$S$150"}</definedName>
    <definedName name="ххх_" localSheetId="32" hidden="1">{"'РП (2)'!$A$5:$S$150"}</definedName>
    <definedName name="ххх_" localSheetId="30" hidden="1">{"'РП (2)'!$A$5:$S$150"}</definedName>
    <definedName name="ххх_" hidden="1">{"'РП (2)'!$A$5:$S$150"}</definedName>
    <definedName name="ххххх" localSheetId="0" hidden="1">{"'РП (2)'!$A$5:$S$150"}</definedName>
    <definedName name="ххххх" localSheetId="1" hidden="1">{"'РП (2)'!$A$5:$S$150"}</definedName>
    <definedName name="ххххх" localSheetId="2" hidden="1">{"'РП (2)'!$A$5:$S$150"}</definedName>
    <definedName name="ххххх" localSheetId="3" hidden="1">{"'РП (2)'!$A$5:$S$150"}</definedName>
    <definedName name="ххххх" localSheetId="32" hidden="1">{"'РП (2)'!$A$5:$S$150"}</definedName>
    <definedName name="ххххх" localSheetId="30" hidden="1">{"'РП (2)'!$A$5:$S$150"}</definedName>
    <definedName name="ххххх" hidden="1">{"'РП (2)'!$A$5:$S$150"}</definedName>
    <definedName name="ххххххх" localSheetId="0" hidden="1">{"'РП (2)'!$A$5:$S$150"}</definedName>
    <definedName name="ххххххх" localSheetId="1" hidden="1">{"'РП (2)'!$A$5:$S$150"}</definedName>
    <definedName name="ххххххх" localSheetId="2" hidden="1">{"'РП (2)'!$A$5:$S$150"}</definedName>
    <definedName name="ххххххх" localSheetId="3" hidden="1">{"'РП (2)'!$A$5:$S$150"}</definedName>
    <definedName name="ххххххх" localSheetId="32" hidden="1">{"'РП (2)'!$A$5:$S$150"}</definedName>
    <definedName name="ххххххх" localSheetId="30" hidden="1">{"'РП (2)'!$A$5:$S$150"}</definedName>
    <definedName name="ххххххх" hidden="1">{"'РП (2)'!$A$5:$S$150"}</definedName>
    <definedName name="хххххххххххххххххххх" localSheetId="0" hidden="1">{"'РП (2)'!$A$5:$S$150"}</definedName>
    <definedName name="хххххххххххххххххххх" localSheetId="1" hidden="1">{"'РП (2)'!$A$5:$S$150"}</definedName>
    <definedName name="хххххххххххххххххххх" localSheetId="2" hidden="1">{"'РП (2)'!$A$5:$S$150"}</definedName>
    <definedName name="хххххххххххххххххххх" localSheetId="3" hidden="1">{"'РП (2)'!$A$5:$S$150"}</definedName>
    <definedName name="хххххххххххххххххххх" localSheetId="32" hidden="1">{"'РП (2)'!$A$5:$S$150"}</definedName>
    <definedName name="хххххххххххххххххххх" localSheetId="30" hidden="1">{"'РП (2)'!$A$5:$S$150"}</definedName>
    <definedName name="хххххххххххххххххххх" hidden="1">{"'РП (2)'!$A$5:$S$150"}</definedName>
    <definedName name="ц">#N/A</definedName>
    <definedName name="це" localSheetId="0" hidden="1">{"'РП (2)'!$A$5:$S$150"}</definedName>
    <definedName name="це" localSheetId="1" hidden="1">{"'РП (2)'!$A$5:$S$150"}</definedName>
    <definedName name="це" localSheetId="2" hidden="1">{"'РП (2)'!$A$5:$S$150"}</definedName>
    <definedName name="це" localSheetId="3" hidden="1">{"'РП (2)'!$A$5:$S$150"}</definedName>
    <definedName name="це" localSheetId="32" hidden="1">{"'РП (2)'!$A$5:$S$150"}</definedName>
    <definedName name="це" localSheetId="30" hidden="1">{"'РП (2)'!$A$5:$S$150"}</definedName>
    <definedName name="це" hidden="1">{"'РП (2)'!$A$5:$S$150"}</definedName>
    <definedName name="Цена">#REF!</definedName>
    <definedName name="цк" localSheetId="0" hidden="1">{"'РП (2)'!$A$5:$S$150"}</definedName>
    <definedName name="цк" localSheetId="1" hidden="1">{"'РП (2)'!$A$5:$S$150"}</definedName>
    <definedName name="цк" localSheetId="2" hidden="1">{"'РП (2)'!$A$5:$S$150"}</definedName>
    <definedName name="цк" localSheetId="3" hidden="1">{"'РП (2)'!$A$5:$S$150"}</definedName>
    <definedName name="цк" localSheetId="32" hidden="1">{"'РП (2)'!$A$5:$S$150"}</definedName>
    <definedName name="цк" localSheetId="30" hidden="1">{"'РП (2)'!$A$5:$S$150"}</definedName>
    <definedName name="цк" hidden="1">{"'РП (2)'!$A$5:$S$150"}</definedName>
    <definedName name="цуеукпеук" localSheetId="30" hidden="1">{#N/A,#N/A,TRUE,"ИсхМстржд";#N/A,#N/A,TRUE,"Исх-Центр";#N/A,#N/A,TRUE,"Исх-2рт ";#N/A,#N/A,TRUE,"Исх-2рт ";#N/A,#N/A,TRUE,"Исх-3рт";#N/A,#N/A,TRUE,"Вар1";#N/A,#N/A,TRUE,"Вар2";#N/A,#N/A,TRUE,"Вар2-блоки";#N/A,#N/A,TRUE,"В3-Центр";#N/A,#N/A,TRUE,"В3-2рт";#N/A,#N/A,TRUE,"В3-3рт"}</definedName>
    <definedName name="цуеукпеук" hidden="1">{#N/A,#N/A,TRUE,"ИсхМстржд";#N/A,#N/A,TRUE,"Исх-Центр";#N/A,#N/A,TRUE,"Исх-2рт ";#N/A,#N/A,TRUE,"Исх-2рт ";#N/A,#N/A,TRUE,"Исх-3рт";#N/A,#N/A,TRUE,"Вар1";#N/A,#N/A,TRUE,"Вар2";#N/A,#N/A,TRUE,"Вар2-блоки";#N/A,#N/A,TRUE,"В3-Центр";#N/A,#N/A,TRUE,"В3-2рт";#N/A,#N/A,TRUE,"В3-3рт"}</definedName>
    <definedName name="цукенгшлщдщз" localSheetId="30" hidden="1">{"'РП (2)'!$A$5:$S$150"}</definedName>
    <definedName name="цукенгшлщдщз" hidden="1">{"'РП (2)'!$A$5:$S$150"}</definedName>
    <definedName name="цф" localSheetId="0" hidden="1">{"'РП (2)'!$A$5:$S$150"}</definedName>
    <definedName name="цф" localSheetId="1" hidden="1">{"'РП (2)'!$A$5:$S$150"}</definedName>
    <definedName name="цф" localSheetId="2" hidden="1">{"'РП (2)'!$A$5:$S$150"}</definedName>
    <definedName name="цф" localSheetId="3" hidden="1">{"'РП (2)'!$A$5:$S$150"}</definedName>
    <definedName name="цф" localSheetId="32" hidden="1">{"'РП (2)'!$A$5:$S$150"}</definedName>
    <definedName name="цф" localSheetId="30" hidden="1">{"'РП (2)'!$A$5:$S$150"}</definedName>
    <definedName name="цф" hidden="1">{"'РП (2)'!$A$5:$S$150"}</definedName>
    <definedName name="цц" localSheetId="0" hidden="1">{"'РП (2)'!$A$5:$S$150"}</definedName>
    <definedName name="цц" localSheetId="1" hidden="1">{"'РП (2)'!$A$5:$S$150"}</definedName>
    <definedName name="цц" localSheetId="2" hidden="1">{"'РП (2)'!$A$5:$S$150"}</definedName>
    <definedName name="цц" localSheetId="3" hidden="1">{"'РП (2)'!$A$5:$S$150"}</definedName>
    <definedName name="цц" localSheetId="32" hidden="1">{"'РП (2)'!$A$5:$S$150"}</definedName>
    <definedName name="цц" localSheetId="30" hidden="1">{"'РП (2)'!$A$5:$S$150"}</definedName>
    <definedName name="цц" hidden="1">{"'РП (2)'!$A$5:$S$150"}</definedName>
    <definedName name="ццц" localSheetId="0" hidden="1">{#N/A,#N/A,TRUE,"Лист2"}</definedName>
    <definedName name="ццц" localSheetId="1" hidden="1">{#N/A,#N/A,TRUE,"Лист2"}</definedName>
    <definedName name="ццц" localSheetId="2" hidden="1">{#N/A,#N/A,TRUE,"Лист2"}</definedName>
    <definedName name="ццц" localSheetId="3" hidden="1">{#N/A,#N/A,TRUE,"Лист2"}</definedName>
    <definedName name="ццц" localSheetId="32" hidden="1">{#N/A,#N/A,TRUE,"Лист2"}</definedName>
    <definedName name="ццц" localSheetId="30" hidden="1">{#N/A,#N/A,TRUE,"Лист2"}</definedName>
    <definedName name="ццц" hidden="1">{#N/A,#N/A,TRUE,"Лист2"}</definedName>
    <definedName name="ццццц" localSheetId="0" hidden="1">{"'РП (2)'!$A$5:$S$150"}</definedName>
    <definedName name="ццццц" localSheetId="1" hidden="1">{"'РП (2)'!$A$5:$S$150"}</definedName>
    <definedName name="ццццц" localSheetId="2" hidden="1">{"'РП (2)'!$A$5:$S$150"}</definedName>
    <definedName name="ццццц" localSheetId="3" hidden="1">{"'РП (2)'!$A$5:$S$150"}</definedName>
    <definedName name="ццццц" localSheetId="32" hidden="1">{"'РП (2)'!$A$5:$S$150"}</definedName>
    <definedName name="ццццц" localSheetId="30" hidden="1">{"'РП (2)'!$A$5:$S$150"}</definedName>
    <definedName name="ццццц" hidden="1">{"'РП (2)'!$A$5:$S$150"}</definedName>
    <definedName name="цццццц" localSheetId="0" hidden="1">{"'РП (2)'!$A$5:$S$150"}</definedName>
    <definedName name="цццццц" localSheetId="1" hidden="1">{"'РП (2)'!$A$5:$S$150"}</definedName>
    <definedName name="цццццц" localSheetId="2" hidden="1">{"'РП (2)'!$A$5:$S$150"}</definedName>
    <definedName name="цццццц" localSheetId="3" hidden="1">{"'РП (2)'!$A$5:$S$150"}</definedName>
    <definedName name="цццццц" localSheetId="32" hidden="1">{"'РП (2)'!$A$5:$S$150"}</definedName>
    <definedName name="цццццц" localSheetId="30" hidden="1">{"'РП (2)'!$A$5:$S$150"}</definedName>
    <definedName name="цццццц" hidden="1">{"'РП (2)'!$A$5:$S$150"}</definedName>
    <definedName name="ццццццццццццццццц" localSheetId="0" hidden="1">{"'РП (2)'!$A$5:$S$150"}</definedName>
    <definedName name="ццццццццццццццццц" localSheetId="1" hidden="1">{"'РП (2)'!$A$5:$S$150"}</definedName>
    <definedName name="ццццццццццццццццц" localSheetId="2" hidden="1">{"'РП (2)'!$A$5:$S$150"}</definedName>
    <definedName name="ццццццццццццццццц" localSheetId="3" hidden="1">{"'РП (2)'!$A$5:$S$150"}</definedName>
    <definedName name="ццццццццццццццццц" localSheetId="32" hidden="1">{"'РП (2)'!$A$5:$S$150"}</definedName>
    <definedName name="ццццццццццццццццц" localSheetId="30" hidden="1">{"'РП (2)'!$A$5:$S$150"}</definedName>
    <definedName name="ццццццццццццццццц" hidden="1">{"'РП (2)'!$A$5:$S$150"}</definedName>
    <definedName name="ч" localSheetId="0" hidden="1">{"'РП (2)'!$A$5:$S$150"}</definedName>
    <definedName name="ч" localSheetId="1" hidden="1">{"'РП (2)'!$A$5:$S$150"}</definedName>
    <definedName name="ч" localSheetId="2" hidden="1">{"'РП (2)'!$A$5:$S$150"}</definedName>
    <definedName name="ч" localSheetId="3" hidden="1">{"'РП (2)'!$A$5:$S$150"}</definedName>
    <definedName name="ч" localSheetId="32" hidden="1">{"'РП (2)'!$A$5:$S$150"}</definedName>
    <definedName name="ч" localSheetId="30" hidden="1">{"'РП (2)'!$A$5:$S$150"}</definedName>
    <definedName name="ч" hidden="1">{"'РП (2)'!$A$5:$S$150"}</definedName>
    <definedName name="Численность" localSheetId="0" hidden="1">{"'РП (2)'!$A$5:$S$150"}</definedName>
    <definedName name="Численность" localSheetId="1" hidden="1">{"'РП (2)'!$A$5:$S$150"}</definedName>
    <definedName name="Численность" localSheetId="2" hidden="1">{"'РП (2)'!$A$5:$S$150"}</definedName>
    <definedName name="Численность" localSheetId="3" hidden="1">{"'РП (2)'!$A$5:$S$150"}</definedName>
    <definedName name="Численность" localSheetId="32" hidden="1">{"'РП (2)'!$A$5:$S$150"}</definedName>
    <definedName name="Численность" localSheetId="30" hidden="1">{"'РП (2)'!$A$5:$S$150"}</definedName>
    <definedName name="Численность" hidden="1">{"'РП (2)'!$A$5:$S$150"}</definedName>
    <definedName name="ЧистПотокДенсредств">#REF!</definedName>
    <definedName name="ЧистПотокДенсредствПроект1">#REF!</definedName>
    <definedName name="ЧистПотокДенсредствПроект2">#REF!</definedName>
    <definedName name="чт" localSheetId="0" hidden="1">{"'РП (2)'!$A$5:$S$150"}</definedName>
    <definedName name="чт" localSheetId="1" hidden="1">{"'РП (2)'!$A$5:$S$150"}</definedName>
    <definedName name="чт" localSheetId="2" hidden="1">{"'РП (2)'!$A$5:$S$150"}</definedName>
    <definedName name="чт" localSheetId="3" hidden="1">{"'РП (2)'!$A$5:$S$150"}</definedName>
    <definedName name="чт" localSheetId="32" hidden="1">{"'РП (2)'!$A$5:$S$150"}</definedName>
    <definedName name="чт" localSheetId="30" hidden="1">{"'РП (2)'!$A$5:$S$150"}</definedName>
    <definedName name="чт" hidden="1">{"'РП (2)'!$A$5:$S$150"}</definedName>
    <definedName name="чч" localSheetId="0" hidden="1">{"'РП (2)'!$A$5:$S$150"}</definedName>
    <definedName name="чч" localSheetId="1" hidden="1">{"'РП (2)'!$A$5:$S$150"}</definedName>
    <definedName name="чч" localSheetId="2" hidden="1">{"'РП (2)'!$A$5:$S$150"}</definedName>
    <definedName name="чч" localSheetId="3" hidden="1">{"'РП (2)'!$A$5:$S$150"}</definedName>
    <definedName name="чч" localSheetId="32" hidden="1">{"'РП (2)'!$A$5:$S$150"}</definedName>
    <definedName name="чч" localSheetId="30" hidden="1">{"'РП (2)'!$A$5:$S$150"}</definedName>
    <definedName name="чч" hidden="1">{"'РП (2)'!$A$5:$S$150"}</definedName>
    <definedName name="ччч" localSheetId="0" hidden="1">{"'РП (2)'!$A$5:$S$150"}</definedName>
    <definedName name="ччч" localSheetId="1" hidden="1">{"'РП (2)'!$A$5:$S$150"}</definedName>
    <definedName name="ччч" localSheetId="2" hidden="1">{"'РП (2)'!$A$5:$S$150"}</definedName>
    <definedName name="ччч" localSheetId="3" hidden="1">{"'РП (2)'!$A$5:$S$150"}</definedName>
    <definedName name="ччч" localSheetId="32" hidden="1">{"'РП (2)'!$A$5:$S$150"}</definedName>
    <definedName name="ччч" localSheetId="30" hidden="1">{"'РП (2)'!$A$5:$S$150"}</definedName>
    <definedName name="ччч" hidden="1">{"'РП (2)'!$A$5:$S$150"}</definedName>
    <definedName name="чччч" localSheetId="0" hidden="1">{"'РП (2)'!$A$5:$S$150"}</definedName>
    <definedName name="чччч" localSheetId="1" hidden="1">{"'РП (2)'!$A$5:$S$150"}</definedName>
    <definedName name="чччч" localSheetId="2" hidden="1">{"'РП (2)'!$A$5:$S$150"}</definedName>
    <definedName name="чччч" localSheetId="3" hidden="1">{"'РП (2)'!$A$5:$S$150"}</definedName>
    <definedName name="чччч" localSheetId="32" hidden="1">{"'РП (2)'!$A$5:$S$150"}</definedName>
    <definedName name="чччч" localSheetId="30" hidden="1">{"'РП (2)'!$A$5:$S$150"}</definedName>
    <definedName name="чччч" hidden="1">{"'РП (2)'!$A$5:$S$150"}</definedName>
    <definedName name="ччччччч" localSheetId="0" hidden="1">{"'РП (2)'!$A$5:$S$150"}</definedName>
    <definedName name="ччччччч" localSheetId="1" hidden="1">{"'РП (2)'!$A$5:$S$150"}</definedName>
    <definedName name="ччччччч" localSheetId="2" hidden="1">{"'РП (2)'!$A$5:$S$150"}</definedName>
    <definedName name="ччччччч" localSheetId="3" hidden="1">{"'РП (2)'!$A$5:$S$150"}</definedName>
    <definedName name="ччччччч" localSheetId="32" hidden="1">{"'РП (2)'!$A$5:$S$150"}</definedName>
    <definedName name="ччччччч" localSheetId="30" hidden="1">{"'РП (2)'!$A$5:$S$150"}</definedName>
    <definedName name="ччччччч" hidden="1">{"'РП (2)'!$A$5:$S$150"}</definedName>
    <definedName name="ччччччччччччччч" localSheetId="0" hidden="1">{"'РП (2)'!$A$5:$S$150"}</definedName>
    <definedName name="ччччччччччччччч" localSheetId="1" hidden="1">{"'РП (2)'!$A$5:$S$150"}</definedName>
    <definedName name="ччччччччччччччч" localSheetId="2" hidden="1">{"'РП (2)'!$A$5:$S$150"}</definedName>
    <definedName name="ччччччччччччччч" localSheetId="3" hidden="1">{"'РП (2)'!$A$5:$S$150"}</definedName>
    <definedName name="ччччччччччччччч" localSheetId="32" hidden="1">{"'РП (2)'!$A$5:$S$150"}</definedName>
    <definedName name="ччччччччччччччч" localSheetId="30" hidden="1">{"'РП (2)'!$A$5:$S$150"}</definedName>
    <definedName name="ччччччччччччччч" hidden="1">{"'РП (2)'!$A$5:$S$150"}</definedName>
    <definedName name="чччччччччччччччччч" localSheetId="0" hidden="1">{"'РП (2)'!$A$5:$S$150"}</definedName>
    <definedName name="чччччччччччччччччч" localSheetId="1" hidden="1">{"'РП (2)'!$A$5:$S$150"}</definedName>
    <definedName name="чччччччччччччччччч" localSheetId="2" hidden="1">{"'РП (2)'!$A$5:$S$150"}</definedName>
    <definedName name="чччччччччччччччччч" localSheetId="3" hidden="1">{"'РП (2)'!$A$5:$S$150"}</definedName>
    <definedName name="чччччччччччччччччч" localSheetId="32" hidden="1">{"'РП (2)'!$A$5:$S$150"}</definedName>
    <definedName name="чччччччччччччччччч" localSheetId="30" hidden="1">{"'РП (2)'!$A$5:$S$150"}</definedName>
    <definedName name="чччччччччччччччччч" hidden="1">{"'РП (2)'!$A$5:$S$150"}</definedName>
    <definedName name="ш">[81]assump!#REF!</definedName>
    <definedName name="ш_7НБ">#REF!</definedName>
    <definedName name="ш_КИР">#REF!</definedName>
    <definedName name="ш_КМС">#REF!</definedName>
    <definedName name="шгзлхз" localSheetId="0" hidden="1">{"'РП (2)'!$A$5:$S$150"}</definedName>
    <definedName name="шгзлхз" localSheetId="1" hidden="1">{"'РП (2)'!$A$5:$S$150"}</definedName>
    <definedName name="шгзлхз" localSheetId="2" hidden="1">{"'РП (2)'!$A$5:$S$150"}</definedName>
    <definedName name="шгзлхз" localSheetId="3" hidden="1">{"'РП (2)'!$A$5:$S$150"}</definedName>
    <definedName name="шгзлхз" localSheetId="32" hidden="1">{"'РП (2)'!$A$5:$S$150"}</definedName>
    <definedName name="шгзлхз" localSheetId="30" hidden="1">{"'РП (2)'!$A$5:$S$150"}</definedName>
    <definedName name="шгзлхз" hidden="1">{"'РП (2)'!$A$5:$S$150"}</definedName>
    <definedName name="шгзщш" localSheetId="0" hidden="1">{"'РП (2)'!$A$5:$S$150"}</definedName>
    <definedName name="шгзщш" localSheetId="1" hidden="1">{"'РП (2)'!$A$5:$S$150"}</definedName>
    <definedName name="шгзщш" localSheetId="2" hidden="1">{"'РП (2)'!$A$5:$S$150"}</definedName>
    <definedName name="шгзщш" localSheetId="3" hidden="1">{"'РП (2)'!$A$5:$S$150"}</definedName>
    <definedName name="шгзщш" localSheetId="32" hidden="1">{"'РП (2)'!$A$5:$S$150"}</definedName>
    <definedName name="шгзщш" localSheetId="30" hidden="1">{"'РП (2)'!$A$5:$S$150"}</definedName>
    <definedName name="шгзщш" hidden="1">{"'РП (2)'!$A$5:$S$150"}</definedName>
    <definedName name="шгн" localSheetId="0" hidden="1">{"'РП (2)'!$A$5:$S$150"}</definedName>
    <definedName name="шгн" localSheetId="1" hidden="1">{"'РП (2)'!$A$5:$S$150"}</definedName>
    <definedName name="шгн" localSheetId="2" hidden="1">{"'РП (2)'!$A$5:$S$150"}</definedName>
    <definedName name="шгн" localSheetId="3" hidden="1">{"'РП (2)'!$A$5:$S$150"}</definedName>
    <definedName name="шгн" localSheetId="32" hidden="1">{"'РП (2)'!$A$5:$S$150"}</definedName>
    <definedName name="шгн" localSheetId="30" hidden="1">{"'РП (2)'!$A$5:$S$150"}</definedName>
    <definedName name="шгн" hidden="1">{"'РП (2)'!$A$5:$S$150"}</definedName>
    <definedName name="шгшгшг" localSheetId="0" hidden="1">{"'РП (2)'!$A$5:$S$150"}</definedName>
    <definedName name="шгшгшг" localSheetId="1" hidden="1">{"'РП (2)'!$A$5:$S$150"}</definedName>
    <definedName name="шгшгшг" localSheetId="2" hidden="1">{"'РП (2)'!$A$5:$S$150"}</definedName>
    <definedName name="шгшгшг" localSheetId="3" hidden="1">{"'РП (2)'!$A$5:$S$150"}</definedName>
    <definedName name="шгшгшг" localSheetId="32" hidden="1">{"'РП (2)'!$A$5:$S$150"}</definedName>
    <definedName name="шгшгшг" localSheetId="30" hidden="1">{"'РП (2)'!$A$5:$S$150"}</definedName>
    <definedName name="шгшгшг" hidden="1">{"'РП (2)'!$A$5:$S$150"}</definedName>
    <definedName name="Шика">[13]!Шика</definedName>
    <definedName name="шн" localSheetId="0" hidden="1">{"'РП (2)'!$A$5:$S$150"}</definedName>
    <definedName name="шн" localSheetId="1" hidden="1">{"'РП (2)'!$A$5:$S$150"}</definedName>
    <definedName name="шн" localSheetId="2" hidden="1">{"'РП (2)'!$A$5:$S$150"}</definedName>
    <definedName name="шн" localSheetId="3" hidden="1">{"'РП (2)'!$A$5:$S$150"}</definedName>
    <definedName name="шн" localSheetId="32" hidden="1">{"'РП (2)'!$A$5:$S$150"}</definedName>
    <definedName name="шн" localSheetId="30" hidden="1">{"'РП (2)'!$A$5:$S$150"}</definedName>
    <definedName name="шн" hidden="1">{"'РП (2)'!$A$5:$S$150"}</definedName>
    <definedName name="шшрш" localSheetId="0" hidden="1">{"'РП (2)'!$A$5:$S$150"}</definedName>
    <definedName name="шшрш" localSheetId="1" hidden="1">{"'РП (2)'!$A$5:$S$150"}</definedName>
    <definedName name="шшрш" localSheetId="2" hidden="1">{"'РП (2)'!$A$5:$S$150"}</definedName>
    <definedName name="шшрш" localSheetId="3" hidden="1">{"'РП (2)'!$A$5:$S$150"}</definedName>
    <definedName name="шшрш" localSheetId="32" hidden="1">{"'РП (2)'!$A$5:$S$150"}</definedName>
    <definedName name="шшрш" localSheetId="30" hidden="1">{"'РП (2)'!$A$5:$S$150"}</definedName>
    <definedName name="шшрш" hidden="1">{"'РП (2)'!$A$5:$S$150"}</definedName>
    <definedName name="шшш">[13]!шшш</definedName>
    <definedName name="шшшшш" localSheetId="0" hidden="1">{"'РП (2)'!$A$5:$S$150"}</definedName>
    <definedName name="шшшшш" localSheetId="1" hidden="1">{"'РП (2)'!$A$5:$S$150"}</definedName>
    <definedName name="шшшшш" localSheetId="2" hidden="1">{"'РП (2)'!$A$5:$S$150"}</definedName>
    <definedName name="шшшшш" localSheetId="3" hidden="1">{"'РП (2)'!$A$5:$S$150"}</definedName>
    <definedName name="шшшшш" localSheetId="32" hidden="1">{"'РП (2)'!$A$5:$S$150"}</definedName>
    <definedName name="шшшшш" localSheetId="30" hidden="1">{"'РП (2)'!$A$5:$S$150"}</definedName>
    <definedName name="шшшшш" hidden="1">{"'РП (2)'!$A$5:$S$150"}</definedName>
    <definedName name="шшшшшшшшшшшшшш" localSheetId="0" hidden="1">{"'РП (2)'!$A$5:$S$150"}</definedName>
    <definedName name="шшшшшшшшшшшшшш" localSheetId="1" hidden="1">{"'РП (2)'!$A$5:$S$150"}</definedName>
    <definedName name="шшшшшшшшшшшшшш" localSheetId="2" hidden="1">{"'РП (2)'!$A$5:$S$150"}</definedName>
    <definedName name="шшшшшшшшшшшшшш" localSheetId="3" hidden="1">{"'РП (2)'!$A$5:$S$150"}</definedName>
    <definedName name="шшшшшшшшшшшшшш" localSheetId="32" hidden="1">{"'РП (2)'!$A$5:$S$150"}</definedName>
    <definedName name="шшшшшшшшшшшшшш" localSheetId="30" hidden="1">{"'РП (2)'!$A$5:$S$150"}</definedName>
    <definedName name="шшшшшшшшшшшшшш" hidden="1">{"'РП (2)'!$A$5:$S$150"}</definedName>
    <definedName name="шщзхжшщ" localSheetId="30" hidden="1">{#N/A,#N/A,TRUE,"ИсхМстржд";#N/A,#N/A,TRUE,"Исх-Центр";#N/A,#N/A,TRUE,"Исх-2рт ";#N/A,#N/A,TRUE,"Исх-2рт ";#N/A,#N/A,TRUE,"Исх-3рт";#N/A,#N/A,TRUE,"Вар1";#N/A,#N/A,TRUE,"Вар2";#N/A,#N/A,TRUE,"Вар2-блоки";#N/A,#N/A,TRUE,"В3-Центр";#N/A,#N/A,TRUE,"В3-2рт";#N/A,#N/A,TRUE,"В3-3рт"}</definedName>
    <definedName name="шщзхжшщ" hidden="1">{#N/A,#N/A,TRUE,"ИсхМстржд";#N/A,#N/A,TRUE,"Исх-Центр";#N/A,#N/A,TRUE,"Исх-2рт ";#N/A,#N/A,TRUE,"Исх-2рт ";#N/A,#N/A,TRUE,"Исх-3рт";#N/A,#N/A,TRUE,"Вар1";#N/A,#N/A,TRUE,"Вар2";#N/A,#N/A,TRUE,"Вар2-блоки";#N/A,#N/A,TRUE,"В3-Центр";#N/A,#N/A,TRUE,"В3-2рт";#N/A,#N/A,TRUE,"В3-3рт"}</definedName>
    <definedName name="щ" localSheetId="0" hidden="1">{"'РП (2)'!$A$5:$S$150"}</definedName>
    <definedName name="щ" localSheetId="1" hidden="1">{"'РП (2)'!$A$5:$S$150"}</definedName>
    <definedName name="щ" localSheetId="2" hidden="1">{"'РП (2)'!$A$5:$S$150"}</definedName>
    <definedName name="щ" localSheetId="3" hidden="1">{"'РП (2)'!$A$5:$S$150"}</definedName>
    <definedName name="щ" localSheetId="32" hidden="1">{"'РП (2)'!$A$5:$S$150"}</definedName>
    <definedName name="щ" localSheetId="30" hidden="1">{"'РП (2)'!$A$5:$S$150"}</definedName>
    <definedName name="щ" hidden="1">{"'РП (2)'!$A$5:$S$150"}</definedName>
    <definedName name="щжш" localSheetId="30" hidden="1">{#N/A,#N/A,TRUE,"ИсхМстржд";#N/A,#N/A,TRUE,"Исх-Центр";#N/A,#N/A,TRUE,"Исх-2рт ";#N/A,#N/A,TRUE,"Исх-2рт ";#N/A,#N/A,TRUE,"Исх-3рт";#N/A,#N/A,TRUE,"Вар1";#N/A,#N/A,TRUE,"Вар2";#N/A,#N/A,TRUE,"Вар2-блоки";#N/A,#N/A,TRUE,"В3-Центр";#N/A,#N/A,TRUE,"В3-2рт";#N/A,#N/A,TRUE,"В3-3рт"}</definedName>
    <definedName name="щжш" hidden="1">{#N/A,#N/A,TRUE,"ИсхМстржд";#N/A,#N/A,TRUE,"Исх-Центр";#N/A,#N/A,TRUE,"Исх-2рт ";#N/A,#N/A,TRUE,"Исх-2рт ";#N/A,#N/A,TRUE,"Исх-3рт";#N/A,#N/A,TRUE,"Вар1";#N/A,#N/A,TRUE,"Вар2";#N/A,#N/A,TRUE,"Вар2-блоки";#N/A,#N/A,TRUE,"В3-Центр";#N/A,#N/A,TRUE,"В3-2рт";#N/A,#N/A,TRUE,"В3-3рт"}</definedName>
    <definedName name="щз" localSheetId="30" hidden="1">{#N/A,#N/A,TRUE,"ИсхМстржд";#N/A,#N/A,TRUE,"Исх-Центр";#N/A,#N/A,TRUE,"Исх-2рт ";#N/A,#N/A,TRUE,"Исх-2рт ";#N/A,#N/A,TRUE,"Исх-3рт";#N/A,#N/A,TRUE,"Вар1";#N/A,#N/A,TRUE,"Вар2";#N/A,#N/A,TRUE,"Вар2-блоки";#N/A,#N/A,TRUE,"В3-Центр";#N/A,#N/A,TRUE,"В3-2рт";#N/A,#N/A,TRUE,"В3-3рт"}</definedName>
    <definedName name="щз" hidden="1">{#N/A,#N/A,TRUE,"ИсхМстржд";#N/A,#N/A,TRUE,"Исх-Центр";#N/A,#N/A,TRUE,"Исх-2рт ";#N/A,#N/A,TRUE,"Исх-2рт ";#N/A,#N/A,TRUE,"Исх-3рт";#N/A,#N/A,TRUE,"Вар1";#N/A,#N/A,TRUE,"Вар2";#N/A,#N/A,TRUE,"Вар2-блоки";#N/A,#N/A,TRUE,"В3-Центр";#N/A,#N/A,TRUE,"В3-2рт";#N/A,#N/A,TRUE,"В3-3рт"}</definedName>
    <definedName name="щзщ" localSheetId="30" hidden="1">{#N/A,#N/A,TRUE,"ИсхМстржд";#N/A,#N/A,TRUE,"Исх-Центр";#N/A,#N/A,TRUE,"Исх-2рт ";#N/A,#N/A,TRUE,"Исх-2рт ";#N/A,#N/A,TRUE,"Исх-3рт";#N/A,#N/A,TRUE,"Вар1";#N/A,#N/A,TRUE,"Вар2";#N/A,#N/A,TRUE,"Вар2-блоки";#N/A,#N/A,TRUE,"В3-Центр";#N/A,#N/A,TRUE,"В3-2рт";#N/A,#N/A,TRUE,"В3-3рт"}</definedName>
    <definedName name="щзщ" hidden="1">{#N/A,#N/A,TRUE,"ИсхМстржд";#N/A,#N/A,TRUE,"Исх-Центр";#N/A,#N/A,TRUE,"Исх-2рт ";#N/A,#N/A,TRUE,"Исх-2рт ";#N/A,#N/A,TRUE,"Исх-3рт";#N/A,#N/A,TRUE,"Вар1";#N/A,#N/A,TRUE,"Вар2";#N/A,#N/A,TRUE,"Вар2-блоки";#N/A,#N/A,TRUE,"В3-Центр";#N/A,#N/A,TRUE,"В3-2рт";#N/A,#N/A,TRUE,"В3-3рт"}</definedName>
    <definedName name="щр" localSheetId="0" hidden="1">{"'РП (2)'!$A$5:$S$150"}</definedName>
    <definedName name="щр" localSheetId="1" hidden="1">{"'РП (2)'!$A$5:$S$150"}</definedName>
    <definedName name="щр" localSheetId="2" hidden="1">{"'РП (2)'!$A$5:$S$150"}</definedName>
    <definedName name="щр" localSheetId="3" hidden="1">{"'РП (2)'!$A$5:$S$150"}</definedName>
    <definedName name="щр" localSheetId="32" hidden="1">{"'РП (2)'!$A$5:$S$150"}</definedName>
    <definedName name="щр" localSheetId="30" hidden="1">{"'РП (2)'!$A$5:$S$150"}</definedName>
    <definedName name="щр" hidden="1">{"'РП (2)'!$A$5:$S$150"}</definedName>
    <definedName name="щшоджл" localSheetId="0" hidden="1">{"'РП (2)'!$A$5:$S$150"}</definedName>
    <definedName name="щшоджл" localSheetId="1" hidden="1">{"'РП (2)'!$A$5:$S$150"}</definedName>
    <definedName name="щшоджл" localSheetId="2" hidden="1">{"'РП (2)'!$A$5:$S$150"}</definedName>
    <definedName name="щшоджл" localSheetId="3" hidden="1">{"'РП (2)'!$A$5:$S$150"}</definedName>
    <definedName name="щшоджл" localSheetId="32" hidden="1">{"'РП (2)'!$A$5:$S$150"}</definedName>
    <definedName name="щшоджл" localSheetId="30" hidden="1">{"'РП (2)'!$A$5:$S$150"}</definedName>
    <definedName name="щшоджл" hidden="1">{"'РП (2)'!$A$5:$S$150"}</definedName>
    <definedName name="щщ" localSheetId="0" hidden="1">{"'РП (2)'!$A$5:$S$150"}</definedName>
    <definedName name="щщ" localSheetId="1" hidden="1">{"'РП (2)'!$A$5:$S$150"}</definedName>
    <definedName name="щщ" localSheetId="2" hidden="1">{"'РП (2)'!$A$5:$S$150"}</definedName>
    <definedName name="щщ" localSheetId="3" hidden="1">{"'РП (2)'!$A$5:$S$150"}</definedName>
    <definedName name="щщ" localSheetId="32" hidden="1">{"'РП (2)'!$A$5:$S$150"}</definedName>
    <definedName name="щщ" localSheetId="30" hidden="1">{"'РП (2)'!$A$5:$S$150"}</definedName>
    <definedName name="щщ" hidden="1">{"'РП (2)'!$A$5:$S$150"}</definedName>
    <definedName name="щщощщ" localSheetId="0" hidden="1">{"'РП (2)'!$A$5:$S$150"}</definedName>
    <definedName name="щщощщ" localSheetId="1" hidden="1">{"'РП (2)'!$A$5:$S$150"}</definedName>
    <definedName name="щщощщ" localSheetId="2" hidden="1">{"'РП (2)'!$A$5:$S$150"}</definedName>
    <definedName name="щщощщ" localSheetId="3" hidden="1">{"'РП (2)'!$A$5:$S$150"}</definedName>
    <definedName name="щщощщ" localSheetId="32" hidden="1">{"'РП (2)'!$A$5:$S$150"}</definedName>
    <definedName name="щщощщ" localSheetId="30" hidden="1">{"'РП (2)'!$A$5:$S$150"}</definedName>
    <definedName name="щщощщ" hidden="1">{"'РП (2)'!$A$5:$S$150"}</definedName>
    <definedName name="щщщщщ" localSheetId="0" hidden="1">{"'РП (2)'!$A$5:$S$150"}</definedName>
    <definedName name="щщщщщ" localSheetId="1" hidden="1">{"'РП (2)'!$A$5:$S$150"}</definedName>
    <definedName name="щщщщщ" localSheetId="2" hidden="1">{"'РП (2)'!$A$5:$S$150"}</definedName>
    <definedName name="щщщщщ" localSheetId="3" hidden="1">{"'РП (2)'!$A$5:$S$150"}</definedName>
    <definedName name="щщщщщ" localSheetId="32" hidden="1">{"'РП (2)'!$A$5:$S$150"}</definedName>
    <definedName name="щщщщщ" localSheetId="30" hidden="1">{"'РП (2)'!$A$5:$S$150"}</definedName>
    <definedName name="щщщщщ" hidden="1">{"'РП (2)'!$A$5:$S$150"}</definedName>
    <definedName name="щщщщщщщщщщщщ" localSheetId="0" hidden="1">{"'РП (2)'!$A$5:$S$150"}</definedName>
    <definedName name="щщщщщщщщщщщщ" localSheetId="1" hidden="1">{"'РП (2)'!$A$5:$S$150"}</definedName>
    <definedName name="щщщщщщщщщщщщ" localSheetId="2" hidden="1">{"'РП (2)'!$A$5:$S$150"}</definedName>
    <definedName name="щщщщщщщщщщщщ" localSheetId="3" hidden="1">{"'РП (2)'!$A$5:$S$150"}</definedName>
    <definedName name="щщщщщщщщщщщщ" localSheetId="32" hidden="1">{"'РП (2)'!$A$5:$S$150"}</definedName>
    <definedName name="щщщщщщщщщщщщ" localSheetId="30" hidden="1">{"'РП (2)'!$A$5:$S$150"}</definedName>
    <definedName name="щщщщщщщщщщщщ" hidden="1">{"'РП (2)'!$A$5:$S$150"}</definedName>
    <definedName name="ъ" localSheetId="0" hidden="1">{"'РП (2)'!$A$5:$S$150"}</definedName>
    <definedName name="ъ" localSheetId="1" hidden="1">{"'РП (2)'!$A$5:$S$150"}</definedName>
    <definedName name="ъ" localSheetId="2" hidden="1">{"'РП (2)'!$A$5:$S$150"}</definedName>
    <definedName name="ъ" localSheetId="3" hidden="1">{"'РП (2)'!$A$5:$S$150"}</definedName>
    <definedName name="ъ" localSheetId="32" hidden="1">{"'РП (2)'!$A$5:$S$150"}</definedName>
    <definedName name="ъ" localSheetId="30" hidden="1">{"'РП (2)'!$A$5:$S$150"}</definedName>
    <definedName name="ъ" hidden="1">{"'РП (2)'!$A$5:$S$150"}</definedName>
    <definedName name="ъжъждоп" localSheetId="0" hidden="1">{"'РП (2)'!$A$5:$S$150"}</definedName>
    <definedName name="ъжъждоп" localSheetId="1" hidden="1">{"'РП (2)'!$A$5:$S$150"}</definedName>
    <definedName name="ъжъждоп" localSheetId="2" hidden="1">{"'РП (2)'!$A$5:$S$150"}</definedName>
    <definedName name="ъжъждоп" localSheetId="3" hidden="1">{"'РП (2)'!$A$5:$S$150"}</definedName>
    <definedName name="ъжъждоп" localSheetId="32" hidden="1">{"'РП (2)'!$A$5:$S$150"}</definedName>
    <definedName name="ъжъждоп" localSheetId="30" hidden="1">{"'РП (2)'!$A$5:$S$150"}</definedName>
    <definedName name="ъжъждоп" hidden="1">{"'РП (2)'!$A$5:$S$150"}</definedName>
    <definedName name="ъх" localSheetId="30" hidden="1">{#N/A,#N/A,TRUE,"ИсхМстржд";#N/A,#N/A,TRUE,"Исх-Центр";#N/A,#N/A,TRUE,"Исх-2рт ";#N/A,#N/A,TRUE,"Исх-2рт ";#N/A,#N/A,TRUE,"Исх-3рт";#N/A,#N/A,TRUE,"Вар1";#N/A,#N/A,TRUE,"Вар2";#N/A,#N/A,TRUE,"Вар2-блоки";#N/A,#N/A,TRUE,"В3-Центр";#N/A,#N/A,TRUE,"В3-2рт";#N/A,#N/A,TRUE,"В3-3рт"}</definedName>
    <definedName name="ъх" hidden="1">{#N/A,#N/A,TRUE,"ИсхМстржд";#N/A,#N/A,TRUE,"Исх-Центр";#N/A,#N/A,TRUE,"Исх-2рт ";#N/A,#N/A,TRUE,"Исх-2рт ";#N/A,#N/A,TRUE,"Исх-3рт";#N/A,#N/A,TRUE,"Вар1";#N/A,#N/A,TRUE,"Вар2";#N/A,#N/A,TRUE,"Вар2-блоки";#N/A,#N/A,TRUE,"В3-Центр";#N/A,#N/A,TRUE,"В3-2рт";#N/A,#N/A,TRUE,"В3-3рт"}</definedName>
    <definedName name="ъхз" localSheetId="0" hidden="1">{"'РП (2)'!$A$5:$S$150"}</definedName>
    <definedName name="ъхз" localSheetId="1" hidden="1">{"'РП (2)'!$A$5:$S$150"}</definedName>
    <definedName name="ъхз" localSheetId="2" hidden="1">{"'РП (2)'!$A$5:$S$150"}</definedName>
    <definedName name="ъхз" localSheetId="3" hidden="1">{"'РП (2)'!$A$5:$S$150"}</definedName>
    <definedName name="ъхз" localSheetId="32" hidden="1">{"'РП (2)'!$A$5:$S$150"}</definedName>
    <definedName name="ъхз" localSheetId="30" hidden="1">{"'РП (2)'!$A$5:$S$150"}</definedName>
    <definedName name="ъхз" hidden="1">{"'РП (2)'!$A$5:$S$150"}</definedName>
    <definedName name="ъъъъъ" localSheetId="0" hidden="1">{"'РП (2)'!$A$5:$S$150"}</definedName>
    <definedName name="ъъъъъ" localSheetId="1" hidden="1">{"'РП (2)'!$A$5:$S$150"}</definedName>
    <definedName name="ъъъъъ" localSheetId="2" hidden="1">{"'РП (2)'!$A$5:$S$150"}</definedName>
    <definedName name="ъъъъъ" localSheetId="3" hidden="1">{"'РП (2)'!$A$5:$S$150"}</definedName>
    <definedName name="ъъъъъ" localSheetId="32" hidden="1">{"'РП (2)'!$A$5:$S$150"}</definedName>
    <definedName name="ъъъъъ" localSheetId="30" hidden="1">{"'РП (2)'!$A$5:$S$150"}</definedName>
    <definedName name="ъъъъъ" hidden="1">{"'РП (2)'!$A$5:$S$150"}</definedName>
    <definedName name="ъъъъъъ" localSheetId="0" hidden="1">{"'РП (2)'!$A$5:$S$150"}</definedName>
    <definedName name="ъъъъъъ" localSheetId="1" hidden="1">{"'РП (2)'!$A$5:$S$150"}</definedName>
    <definedName name="ъъъъъъ" localSheetId="2" hidden="1">{"'РП (2)'!$A$5:$S$150"}</definedName>
    <definedName name="ъъъъъъ" localSheetId="3" hidden="1">{"'РП (2)'!$A$5:$S$150"}</definedName>
    <definedName name="ъъъъъъ" localSheetId="32" hidden="1">{"'РП (2)'!$A$5:$S$150"}</definedName>
    <definedName name="ъъъъъъ" localSheetId="30" hidden="1">{"'РП (2)'!$A$5:$S$150"}</definedName>
    <definedName name="ъъъъъъ" hidden="1">{"'РП (2)'!$A$5:$S$150"}</definedName>
    <definedName name="ъъъъъъъъъъъъъъъъъ" localSheetId="0" hidden="1">{"'РП (2)'!$A$5:$S$150"}</definedName>
    <definedName name="ъъъъъъъъъъъъъъъъъ" localSheetId="1" hidden="1">{"'РП (2)'!$A$5:$S$150"}</definedName>
    <definedName name="ъъъъъъъъъъъъъъъъъ" localSheetId="2" hidden="1">{"'РП (2)'!$A$5:$S$150"}</definedName>
    <definedName name="ъъъъъъъъъъъъъъъъъ" localSheetId="3" hidden="1">{"'РП (2)'!$A$5:$S$150"}</definedName>
    <definedName name="ъъъъъъъъъъъъъъъъъ" localSheetId="32" hidden="1">{"'РП (2)'!$A$5:$S$150"}</definedName>
    <definedName name="ъъъъъъъъъъъъъъъъъ" localSheetId="30" hidden="1">{"'РП (2)'!$A$5:$S$150"}</definedName>
    <definedName name="ъъъъъъъъъъъъъъъъъ" hidden="1">{"'РП (2)'!$A$5:$S$150"}</definedName>
    <definedName name="ы" localSheetId="0" hidden="1">{"'РП (2)'!$A$5:$S$150"}</definedName>
    <definedName name="ы" localSheetId="1" hidden="1">{"'РП (2)'!$A$5:$S$150"}</definedName>
    <definedName name="ы" localSheetId="2" hidden="1">{"'РП (2)'!$A$5:$S$150"}</definedName>
    <definedName name="ы" localSheetId="3" hidden="1">{"'РП (2)'!$A$5:$S$150"}</definedName>
    <definedName name="ы" localSheetId="32" hidden="1">{"'РП (2)'!$A$5:$S$150"}</definedName>
    <definedName name="ы" localSheetId="30" hidden="1">{"'РП (2)'!$A$5:$S$150"}</definedName>
    <definedName name="ы" hidden="1">{"'РП (2)'!$A$5:$S$150"}</definedName>
    <definedName name="ыв">[13]!ыв</definedName>
    <definedName name="ывп" localSheetId="30" hidden="1">{#N/A,#N/A,TRUE,"Смета на пасс. обор. №1"}</definedName>
    <definedName name="ывп" hidden="1">{#N/A,#N/A,TRUE,"Смета на пасс. обор. №1"}</definedName>
    <definedName name="ыпв" localSheetId="30" hidden="1">{#N/A,#N/A,TRUE,"ИсхМстржд";#N/A,#N/A,TRUE,"Исх-Центр";#N/A,#N/A,TRUE,"Исх-2рт ";#N/A,#N/A,TRUE,"Исх-2рт ";#N/A,#N/A,TRUE,"Исх-3рт";#N/A,#N/A,TRUE,"Вар1";#N/A,#N/A,TRUE,"Вар2";#N/A,#N/A,TRUE,"Вар2-блоки";#N/A,#N/A,TRUE,"В3-Центр";#N/A,#N/A,TRUE,"В3-2рт";#N/A,#N/A,TRUE,"В3-3рт"}</definedName>
    <definedName name="ыпв" hidden="1">{#N/A,#N/A,TRUE,"ИсхМстржд";#N/A,#N/A,TRUE,"Исх-Центр";#N/A,#N/A,TRUE,"Исх-2рт ";#N/A,#N/A,TRUE,"Исх-2рт ";#N/A,#N/A,TRUE,"Исх-3рт";#N/A,#N/A,TRUE,"Вар1";#N/A,#N/A,TRUE,"Вар2";#N/A,#N/A,TRUE,"Вар2-блоки";#N/A,#N/A,TRUE,"В3-Центр";#N/A,#N/A,TRUE,"В3-2рт";#N/A,#N/A,TRUE,"В3-3рт"}</definedName>
    <definedName name="ыпып" localSheetId="30" hidden="1">{#N/A,#N/A,FALSE,"FA_1";#N/A,#N/A,FALSE,"Dep'n SE";#N/A,#N/A,FALSE,"Dep'n FC"}</definedName>
    <definedName name="ыпып" hidden="1">{#N/A,#N/A,FALSE,"FA_1";#N/A,#N/A,FALSE,"Dep'n SE";#N/A,#N/A,FALSE,"Dep'n FC"}</definedName>
    <definedName name="ыы" localSheetId="0" hidden="1">{"'РП (2)'!$A$5:$S$150"}</definedName>
    <definedName name="ыы" localSheetId="1" hidden="1">{"'РП (2)'!$A$5:$S$150"}</definedName>
    <definedName name="ыы" localSheetId="2" hidden="1">{"'РП (2)'!$A$5:$S$150"}</definedName>
    <definedName name="ыы" localSheetId="3" hidden="1">{"'РП (2)'!$A$5:$S$150"}</definedName>
    <definedName name="ыы" localSheetId="32" hidden="1">{"'РП (2)'!$A$5:$S$150"}</definedName>
    <definedName name="ыы" localSheetId="30" hidden="1">{"'РП (2)'!$A$5:$S$150"}</definedName>
    <definedName name="ыы" hidden="1">{"'РП (2)'!$A$5:$S$150"}</definedName>
    <definedName name="ыывв" localSheetId="0" hidden="1">{"'РП (2)'!$A$5:$S$150"}</definedName>
    <definedName name="ыывв" localSheetId="1" hidden="1">{"'РП (2)'!$A$5:$S$150"}</definedName>
    <definedName name="ыывв" localSheetId="2" hidden="1">{"'РП (2)'!$A$5:$S$150"}</definedName>
    <definedName name="ыывв" localSheetId="3" hidden="1">{"'РП (2)'!$A$5:$S$150"}</definedName>
    <definedName name="ыывв" localSheetId="32" hidden="1">{"'РП (2)'!$A$5:$S$150"}</definedName>
    <definedName name="ыывв" localSheetId="30" hidden="1">{"'РП (2)'!$A$5:$S$150"}</definedName>
    <definedName name="ыывв" hidden="1">{"'РП (2)'!$A$5:$S$150"}</definedName>
    <definedName name="ыыы" localSheetId="0" hidden="1">{"'РП (2)'!$A$5:$S$150"}</definedName>
    <definedName name="ыыы" localSheetId="1" hidden="1">{"'РП (2)'!$A$5:$S$150"}</definedName>
    <definedName name="ыыы" localSheetId="2" hidden="1">{"'РП (2)'!$A$5:$S$150"}</definedName>
    <definedName name="ыыы" localSheetId="3" hidden="1">{"'РП (2)'!$A$5:$S$150"}</definedName>
    <definedName name="ыыы" localSheetId="32" hidden="1">{"'РП (2)'!$A$5:$S$150"}</definedName>
    <definedName name="ыыы" localSheetId="30" hidden="1">{"'РП (2)'!$A$5:$S$150"}</definedName>
    <definedName name="ыыы" hidden="1">{"'РП (2)'!$A$5:$S$150"}</definedName>
    <definedName name="ыыыы" localSheetId="30" hidden="1">{"'Лист1'!$A$6"}</definedName>
    <definedName name="ыыыы" hidden="1">{"'Лист1'!$A$6"}</definedName>
    <definedName name="ыыыыыыыыыы" localSheetId="0" hidden="1">{"'РП (2)'!$A$5:$S$150"}</definedName>
    <definedName name="ыыыыыыыыыы" localSheetId="1" hidden="1">{"'РП (2)'!$A$5:$S$150"}</definedName>
    <definedName name="ыыыыыыыыыы" localSheetId="2" hidden="1">{"'РП (2)'!$A$5:$S$150"}</definedName>
    <definedName name="ыыыыыыыыыы" localSheetId="3" hidden="1">{"'РП (2)'!$A$5:$S$150"}</definedName>
    <definedName name="ыыыыыыыыыы" localSheetId="32" hidden="1">{"'РП (2)'!$A$5:$S$150"}</definedName>
    <definedName name="ыыыыыыыыыы" localSheetId="30" hidden="1">{"'РП (2)'!$A$5:$S$150"}</definedName>
    <definedName name="ыыыыыыыыыы" hidden="1">{"'РП (2)'!$A$5:$S$150"}</definedName>
    <definedName name="ыыыыыыыыыыввввввввввввв" localSheetId="0" hidden="1">{"'РП (2)'!$A$5:$S$150"}</definedName>
    <definedName name="ыыыыыыыыыыввввввввввввв" localSheetId="1" hidden="1">{"'РП (2)'!$A$5:$S$150"}</definedName>
    <definedName name="ыыыыыыыыыыввввввввввввв" localSheetId="2" hidden="1">{"'РП (2)'!$A$5:$S$150"}</definedName>
    <definedName name="ыыыыыыыыыыввввввввввввв" localSheetId="3" hidden="1">{"'РП (2)'!$A$5:$S$150"}</definedName>
    <definedName name="ыыыыыыыыыыввввввввввввв" localSheetId="32" hidden="1">{"'РП (2)'!$A$5:$S$150"}</definedName>
    <definedName name="ыыыыыыыыыыввввввввввввв" localSheetId="30" hidden="1">{"'РП (2)'!$A$5:$S$150"}</definedName>
    <definedName name="ыыыыыыыыыыввввввввввввв" hidden="1">{"'РП (2)'!$A$5:$S$150"}</definedName>
    <definedName name="Ь">#REF!</definedName>
    <definedName name="ьиотпг" localSheetId="30" hidden="1">{"'РП (2)'!$A$5:$S$150"}</definedName>
    <definedName name="ьиотпг" hidden="1">{"'РП (2)'!$A$5:$S$150"}</definedName>
    <definedName name="ьлрв" localSheetId="30" hidden="1">{"'РП (2)'!$A$5:$S$150"}</definedName>
    <definedName name="ьлрв" hidden="1">{"'РП (2)'!$A$5:$S$150"}</definedName>
    <definedName name="ьпрапиыв" localSheetId="30" hidden="1">{"'РП (2)'!$A$5:$S$150"}</definedName>
    <definedName name="ьпрапиыв" hidden="1">{"'РП (2)'!$A$5:$S$150"}</definedName>
    <definedName name="ьро" localSheetId="30" hidden="1">{#N/A,#N/A,TRUE,"ИсхМстржд";#N/A,#N/A,TRUE,"Исх-Центр";#N/A,#N/A,TRUE,"Исх-2рт ";#N/A,#N/A,TRUE,"Исх-2рт ";#N/A,#N/A,TRUE,"Исх-3рт";#N/A,#N/A,TRUE,"Вар1";#N/A,#N/A,TRUE,"Вар2";#N/A,#N/A,TRUE,"Вар2-блоки";#N/A,#N/A,TRUE,"В3-Центр";#N/A,#N/A,TRUE,"В3-2рт";#N/A,#N/A,TRUE,"В3-3рт"}</definedName>
    <definedName name="ьро" hidden="1">{#N/A,#N/A,TRUE,"ИсхМстржд";#N/A,#N/A,TRUE,"Исх-Центр";#N/A,#N/A,TRUE,"Исх-2рт ";#N/A,#N/A,TRUE,"Исх-2рт ";#N/A,#N/A,TRUE,"Исх-3рт";#N/A,#N/A,TRUE,"Вар1";#N/A,#N/A,TRUE,"Вар2";#N/A,#N/A,TRUE,"Вар2-блоки";#N/A,#N/A,TRUE,"В3-Центр";#N/A,#N/A,TRUE,"В3-2рт";#N/A,#N/A,TRUE,"В3-3рт"}</definedName>
    <definedName name="ьь" localSheetId="0" hidden="1">{"'РП (2)'!$A$5:$S$150"}</definedName>
    <definedName name="ьь" localSheetId="1" hidden="1">{"'РП (2)'!$A$5:$S$150"}</definedName>
    <definedName name="ьь" localSheetId="2" hidden="1">{"'РП (2)'!$A$5:$S$150"}</definedName>
    <definedName name="ьь" localSheetId="3" hidden="1">{"'РП (2)'!$A$5:$S$150"}</definedName>
    <definedName name="ьь" localSheetId="32" hidden="1">{"'РП (2)'!$A$5:$S$150"}</definedName>
    <definedName name="ьь" localSheetId="30" hidden="1">{"'РП (2)'!$A$5:$S$150"}</definedName>
    <definedName name="ьь" hidden="1">{"'РП (2)'!$A$5:$S$150"}</definedName>
    <definedName name="ььь">[69]Номенклатура!$C$1:$C$65536</definedName>
    <definedName name="ьььььььььььбб" localSheetId="0" hidden="1">{"'РП (2)'!$A$5:$S$150"}</definedName>
    <definedName name="ьььььььььььбб" localSheetId="1" hidden="1">{"'РП (2)'!$A$5:$S$150"}</definedName>
    <definedName name="ьььььььььььбб" localSheetId="2" hidden="1">{"'РП (2)'!$A$5:$S$150"}</definedName>
    <definedName name="ьььььььььььбб" localSheetId="3" hidden="1">{"'РП (2)'!$A$5:$S$150"}</definedName>
    <definedName name="ьььььььььььбб" localSheetId="32" hidden="1">{"'РП (2)'!$A$5:$S$150"}</definedName>
    <definedName name="ьььььььььььбб" localSheetId="30" hidden="1">{"'РП (2)'!$A$5:$S$150"}</definedName>
    <definedName name="ьььььььььььбб" hidden="1">{"'РП (2)'!$A$5:$S$150"}</definedName>
    <definedName name="ььььььььььььььь" localSheetId="0" hidden="1">{"'РП (2)'!$A$5:$S$150"}</definedName>
    <definedName name="ььььььььььььььь" localSheetId="1" hidden="1">{"'РП (2)'!$A$5:$S$150"}</definedName>
    <definedName name="ььььььььььььььь" localSheetId="2" hidden="1">{"'РП (2)'!$A$5:$S$150"}</definedName>
    <definedName name="ььььььььььььььь" localSheetId="3" hidden="1">{"'РП (2)'!$A$5:$S$150"}</definedName>
    <definedName name="ььььььььььььььь" localSheetId="32" hidden="1">{"'РП (2)'!$A$5:$S$150"}</definedName>
    <definedName name="ььььььььььььььь" localSheetId="30" hidden="1">{"'РП (2)'!$A$5:$S$150"}</definedName>
    <definedName name="ььььььььььььььь" hidden="1">{"'РП (2)'!$A$5:$S$150"}</definedName>
    <definedName name="ььььььььььььььььььььь" localSheetId="0" hidden="1">{"'РП (2)'!$A$5:$S$150"}</definedName>
    <definedName name="ььььььььььььььььььььь" localSheetId="1" hidden="1">{"'РП (2)'!$A$5:$S$150"}</definedName>
    <definedName name="ььььььььььььььььььььь" localSheetId="2" hidden="1">{"'РП (2)'!$A$5:$S$150"}</definedName>
    <definedName name="ььььььььььььььььььььь" localSheetId="3" hidden="1">{"'РП (2)'!$A$5:$S$150"}</definedName>
    <definedName name="ььььььььььььььььььььь" localSheetId="32" hidden="1">{"'РП (2)'!$A$5:$S$150"}</definedName>
    <definedName name="ььььььььььььььььььььь" localSheetId="30" hidden="1">{"'РП (2)'!$A$5:$S$150"}</definedName>
    <definedName name="ььььььььььььььььььььь" hidden="1">{"'РП (2)'!$A$5:$S$150"}</definedName>
    <definedName name="э" localSheetId="0" hidden="1">{"'РП (2)'!$A$5:$S$150"}</definedName>
    <definedName name="э" localSheetId="1" hidden="1">{"'РП (2)'!$A$5:$S$150"}</definedName>
    <definedName name="э" localSheetId="2" hidden="1">{"'РП (2)'!$A$5:$S$150"}</definedName>
    <definedName name="э" localSheetId="3" hidden="1">{"'РП (2)'!$A$5:$S$150"}</definedName>
    <definedName name="э" localSheetId="32" hidden="1">{"'РП (2)'!$A$5:$S$150"}</definedName>
    <definedName name="э" localSheetId="30" hidden="1">{"'РП (2)'!$A$5:$S$150"}</definedName>
    <definedName name="э" hidden="1">{"'РП (2)'!$A$5:$S$150"}</definedName>
    <definedName name="эж" localSheetId="0" hidden="1">{"'РП (2)'!$A$5:$S$150"}</definedName>
    <definedName name="эж" localSheetId="1" hidden="1">{"'РП (2)'!$A$5:$S$150"}</definedName>
    <definedName name="эж" localSheetId="2" hidden="1">{"'РП (2)'!$A$5:$S$150"}</definedName>
    <definedName name="эж" localSheetId="3" hidden="1">{"'РП (2)'!$A$5:$S$150"}</definedName>
    <definedName name="эж" localSheetId="32" hidden="1">{"'РП (2)'!$A$5:$S$150"}</definedName>
    <definedName name="эж" localSheetId="30" hidden="1">{"'РП (2)'!$A$5:$S$150"}</definedName>
    <definedName name="эж" hidden="1">{"'РП (2)'!$A$5:$S$150"}</definedName>
    <definedName name="эжд" localSheetId="0" hidden="1">{"'РП (2)'!$A$5:$S$150"}</definedName>
    <definedName name="эжд" localSheetId="1" hidden="1">{"'РП (2)'!$A$5:$S$150"}</definedName>
    <definedName name="эжд" localSheetId="2" hidden="1">{"'РП (2)'!$A$5:$S$150"}</definedName>
    <definedName name="эжд" localSheetId="3" hidden="1">{"'РП (2)'!$A$5:$S$150"}</definedName>
    <definedName name="эжд" localSheetId="32" hidden="1">{"'РП (2)'!$A$5:$S$150"}</definedName>
    <definedName name="эжд" localSheetId="30" hidden="1">{"'РП (2)'!$A$5:$S$150"}</definedName>
    <definedName name="эжд" hidden="1">{"'РП (2)'!$A$5:$S$150"}</definedName>
    <definedName name="эзп" localSheetId="0" hidden="1">{"'РП (2)'!$A$5:$S$150"}</definedName>
    <definedName name="эзп" localSheetId="1" hidden="1">{"'РП (2)'!$A$5:$S$150"}</definedName>
    <definedName name="эзп" localSheetId="2" hidden="1">{"'РП (2)'!$A$5:$S$150"}</definedName>
    <definedName name="эзп" localSheetId="3" hidden="1">{"'РП (2)'!$A$5:$S$150"}</definedName>
    <definedName name="эзп" localSheetId="32" hidden="1">{"'РП (2)'!$A$5:$S$150"}</definedName>
    <definedName name="эзп" localSheetId="30" hidden="1">{"'РП (2)'!$A$5:$S$150"}</definedName>
    <definedName name="эзп" hidden="1">{"'РП (2)'!$A$5:$S$150"}</definedName>
    <definedName name="Электро">#REF!</definedName>
    <definedName name="ЭлЭн_В1">'[59]Модуль_414-с'!#REF!</definedName>
    <definedName name="ЭлЭн_В2">'[59]Модуль_414-с'!#REF!</definedName>
    <definedName name="ЭлЭн_В3">[60]ИсходныеДанные!#REF!</definedName>
    <definedName name="ЭлЭнбаза">[62]ИсходныеДанные!#REF!</definedName>
    <definedName name="ЭлЭнПост_В1">'[59]Модуль_414-с'!#REF!</definedName>
    <definedName name="ЭлЭнПост_В2">'[59]Модуль_414-с'!#REF!</definedName>
    <definedName name="ЭлЭнПост_В3">[60]ИсходныеДанные!#REF!</definedName>
    <definedName name="ЭлЭнПостбаза">[62]ИсходныеДанные!#REF!</definedName>
    <definedName name="ЭлЭнПостпроект1">[62]ИсходныеДанные!#REF!</definedName>
    <definedName name="ЭлЭнПостпроект2">[63]ИсходныеДанные!#REF!</definedName>
    <definedName name="ЭлЭнпроект1">[62]ИсходныеДанные!#REF!</definedName>
    <definedName name="ЭлЭнпроект2">[63]ИсходныеДанные!#REF!</definedName>
    <definedName name="ээ" localSheetId="0" hidden="1">{"'РП (2)'!$A$5:$S$150"}</definedName>
    <definedName name="ээ" localSheetId="1" hidden="1">{"'РП (2)'!$A$5:$S$150"}</definedName>
    <definedName name="ээ" localSheetId="2" hidden="1">{"'РП (2)'!$A$5:$S$150"}</definedName>
    <definedName name="ээ" localSheetId="3" hidden="1">{"'РП (2)'!$A$5:$S$150"}</definedName>
    <definedName name="ээ" localSheetId="32" hidden="1">{"'РП (2)'!$A$5:$S$150"}</definedName>
    <definedName name="ээ" localSheetId="30" hidden="1">{"'РП (2)'!$A$5:$S$150"}</definedName>
    <definedName name="ээ" hidden="1">{"'РП (2)'!$A$5:$S$150"}</definedName>
    <definedName name="эээ">[13]!эээ</definedName>
    <definedName name="ээээ" localSheetId="30" hidden="1">{#N/A,#N/A,TRUE,"Норильск III";#N/A,#N/A,TRUE,"Североникель III";#N/A,#N/A,TRUE,"Печенга III"}</definedName>
    <definedName name="ээээ" hidden="1">{#N/A,#N/A,TRUE,"Норильск III";#N/A,#N/A,TRUE,"Североникель III";#N/A,#N/A,TRUE,"Печенга III"}</definedName>
    <definedName name="эээээ" localSheetId="0" hidden="1">{"'РП (2)'!$A$5:$S$150"}</definedName>
    <definedName name="эээээ" localSheetId="1" hidden="1">{"'РП (2)'!$A$5:$S$150"}</definedName>
    <definedName name="эээээ" localSheetId="2" hidden="1">{"'РП (2)'!$A$5:$S$150"}</definedName>
    <definedName name="эээээ" localSheetId="3" hidden="1">{"'РП (2)'!$A$5:$S$150"}</definedName>
    <definedName name="эээээ" localSheetId="32" hidden="1">{"'РП (2)'!$A$5:$S$150"}</definedName>
    <definedName name="эээээ" localSheetId="30" hidden="1">{"'РП (2)'!$A$5:$S$150"}</definedName>
    <definedName name="эээээ" hidden="1">{"'РП (2)'!$A$5:$S$150"}</definedName>
    <definedName name="ээээээ" localSheetId="0" hidden="1">{"'РП (2)'!$A$5:$S$150"}</definedName>
    <definedName name="ээээээ" localSheetId="1" hidden="1">{"'РП (2)'!$A$5:$S$150"}</definedName>
    <definedName name="ээээээ" localSheetId="2" hidden="1">{"'РП (2)'!$A$5:$S$150"}</definedName>
    <definedName name="ээээээ" localSheetId="3" hidden="1">{"'РП (2)'!$A$5:$S$150"}</definedName>
    <definedName name="ээээээ" localSheetId="32" hidden="1">{"'РП (2)'!$A$5:$S$150"}</definedName>
    <definedName name="ээээээ" localSheetId="30" hidden="1">{"'РП (2)'!$A$5:$S$150"}</definedName>
    <definedName name="ээээээ" hidden="1">{"'РП (2)'!$A$5:$S$150"}</definedName>
    <definedName name="ээээээээ" localSheetId="0" hidden="1">{"'РП (2)'!$A$5:$S$150"}</definedName>
    <definedName name="ээээээээ" localSheetId="1" hidden="1">{"'РП (2)'!$A$5:$S$150"}</definedName>
    <definedName name="ээээээээ" localSheetId="2" hidden="1">{"'РП (2)'!$A$5:$S$150"}</definedName>
    <definedName name="ээээээээ" localSheetId="3" hidden="1">{"'РП (2)'!$A$5:$S$150"}</definedName>
    <definedName name="ээээээээ" localSheetId="32" hidden="1">{"'РП (2)'!$A$5:$S$150"}</definedName>
    <definedName name="ээээээээ" localSheetId="30" hidden="1">{"'РП (2)'!$A$5:$S$150"}</definedName>
    <definedName name="ээээээээ" hidden="1">{"'РП (2)'!$A$5:$S$150"}</definedName>
    <definedName name="ээээээээээ" localSheetId="0" hidden="1">{"'РП (2)'!$A$5:$S$150"}</definedName>
    <definedName name="ээээээээээ" localSheetId="1" hidden="1">{"'РП (2)'!$A$5:$S$150"}</definedName>
    <definedName name="ээээээээээ" localSheetId="2" hidden="1">{"'РП (2)'!$A$5:$S$150"}</definedName>
    <definedName name="ээээээээээ" localSheetId="3" hidden="1">{"'РП (2)'!$A$5:$S$150"}</definedName>
    <definedName name="ээээээээээ" localSheetId="32" hidden="1">{"'РП (2)'!$A$5:$S$150"}</definedName>
    <definedName name="ээээээээээ" localSheetId="30" hidden="1">{"'РП (2)'!$A$5:$S$150"}</definedName>
    <definedName name="ээээээээээ" hidden="1">{"'РП (2)'!$A$5:$S$150"}</definedName>
    <definedName name="ю">[13]!ю</definedName>
    <definedName name="юбьти" localSheetId="30" hidden="1">{"'РП (2)'!$A$5:$S$150"}</definedName>
    <definedName name="юбьти" hidden="1">{"'РП (2)'!$A$5:$S$150"}</definedName>
    <definedName name="юбьтимс" localSheetId="30" hidden="1">{"'РП (2)'!$A$5:$S$150"}</definedName>
    <definedName name="юбьтимс" hidden="1">{"'РП (2)'!$A$5:$S$150"}</definedName>
    <definedName name="юбьтор" localSheetId="30" hidden="1">{"'РП (2)'!$A$5:$S$150"}</definedName>
    <definedName name="юбьтор" hidden="1">{"'РП (2)'!$A$5:$S$150"}</definedName>
    <definedName name="южлжд" localSheetId="30" hidden="1">{#N/A,#N/A,TRUE,"ИсхМстржд";#N/A,#N/A,TRUE,"Исх-Центр";#N/A,#N/A,TRUE,"Исх-2рт ";#N/A,#N/A,TRUE,"Исх-2рт ";#N/A,#N/A,TRUE,"Исх-3рт";#N/A,#N/A,TRUE,"Вар1";#N/A,#N/A,TRUE,"Вар2";#N/A,#N/A,TRUE,"Вар2-блоки";#N/A,#N/A,TRUE,"В3-Центр";#N/A,#N/A,TRUE,"В3-2рт";#N/A,#N/A,TRUE,"В3-3рт"}</definedName>
    <definedName name="южлжд" hidden="1">{#N/A,#N/A,TRUE,"ИсхМстржд";#N/A,#N/A,TRUE,"Исх-Центр";#N/A,#N/A,TRUE,"Исх-2рт ";#N/A,#N/A,TRUE,"Исх-2рт ";#N/A,#N/A,TRUE,"Исх-3рт";#N/A,#N/A,TRUE,"Вар1";#N/A,#N/A,TRUE,"Вар2";#N/A,#N/A,TRUE,"Вар2-блоки";#N/A,#N/A,TRUE,"В3-Центр";#N/A,#N/A,TRUE,"В3-2рт";#N/A,#N/A,TRUE,"В3-3рт"}</definedName>
    <definedName name="юю" localSheetId="0" hidden="1">{"'РП (2)'!$A$5:$S$150"}</definedName>
    <definedName name="юю" localSheetId="1" hidden="1">{"'РП (2)'!$A$5:$S$150"}</definedName>
    <definedName name="юю" localSheetId="2" hidden="1">{"'РП (2)'!$A$5:$S$150"}</definedName>
    <definedName name="юю" localSheetId="3" hidden="1">{"'РП (2)'!$A$5:$S$150"}</definedName>
    <definedName name="юю" localSheetId="32" hidden="1">{"'РП (2)'!$A$5:$S$150"}</definedName>
    <definedName name="юю" localSheetId="30" hidden="1">{"'РП (2)'!$A$5:$S$150"}</definedName>
    <definedName name="юю" hidden="1">{"'РП (2)'!$A$5:$S$150"}</definedName>
    <definedName name="юююю" localSheetId="0" hidden="1">{"'РП (2)'!$A$5:$S$150"}</definedName>
    <definedName name="юююю" localSheetId="1" hidden="1">{"'РП (2)'!$A$5:$S$150"}</definedName>
    <definedName name="юююю" localSheetId="2" hidden="1">{"'РП (2)'!$A$5:$S$150"}</definedName>
    <definedName name="юююю" localSheetId="3" hidden="1">{"'РП (2)'!$A$5:$S$150"}</definedName>
    <definedName name="юююю" localSheetId="32" hidden="1">{"'РП (2)'!$A$5:$S$150"}</definedName>
    <definedName name="юююю" localSheetId="30" hidden="1">{"'РП (2)'!$A$5:$S$150"}</definedName>
    <definedName name="юююю" hidden="1">{"'РП (2)'!$A$5:$S$150"}</definedName>
    <definedName name="ююююю" localSheetId="0" hidden="1">{"'РП (2)'!$A$5:$S$150"}</definedName>
    <definedName name="ююююю" localSheetId="1" hidden="1">{"'РП (2)'!$A$5:$S$150"}</definedName>
    <definedName name="ююююю" localSheetId="2" hidden="1">{"'РП (2)'!$A$5:$S$150"}</definedName>
    <definedName name="ююююю" localSheetId="3" hidden="1">{"'РП (2)'!$A$5:$S$150"}</definedName>
    <definedName name="ююююю" localSheetId="32" hidden="1">{"'РП (2)'!$A$5:$S$150"}</definedName>
    <definedName name="ююююю" localSheetId="30" hidden="1">{"'РП (2)'!$A$5:$S$150"}</definedName>
    <definedName name="ююююю" hidden="1">{"'РП (2)'!$A$5:$S$150"}</definedName>
    <definedName name="юююююю" localSheetId="0" hidden="1">{"'РП (2)'!$A$5:$S$150"}</definedName>
    <definedName name="юююююю" localSheetId="1" hidden="1">{"'РП (2)'!$A$5:$S$150"}</definedName>
    <definedName name="юююююю" localSheetId="2" hidden="1">{"'РП (2)'!$A$5:$S$150"}</definedName>
    <definedName name="юююююю" localSheetId="3" hidden="1">{"'РП (2)'!$A$5:$S$150"}</definedName>
    <definedName name="юююююю" localSheetId="32" hidden="1">{"'РП (2)'!$A$5:$S$150"}</definedName>
    <definedName name="юююююю" localSheetId="30" hidden="1">{"'РП (2)'!$A$5:$S$150"}</definedName>
    <definedName name="юююююю" hidden="1">{"'РП (2)'!$A$5:$S$150"}</definedName>
    <definedName name="ююююююююююююю" localSheetId="0" hidden="1">{"'РП (2)'!$A$5:$S$150"}</definedName>
    <definedName name="ююююююююююююю" localSheetId="1" hidden="1">{"'РП (2)'!$A$5:$S$150"}</definedName>
    <definedName name="ююююююююююююю" localSheetId="2" hidden="1">{"'РП (2)'!$A$5:$S$150"}</definedName>
    <definedName name="ююююююююююююю" localSheetId="3" hidden="1">{"'РП (2)'!$A$5:$S$150"}</definedName>
    <definedName name="ююююююююююююю" localSheetId="32" hidden="1">{"'РП (2)'!$A$5:$S$150"}</definedName>
    <definedName name="ююююююююююююю" localSheetId="30" hidden="1">{"'РП (2)'!$A$5:$S$150"}</definedName>
    <definedName name="ююююююююююююю" hidden="1">{"'РП (2)'!$A$5:$S$150"}</definedName>
    <definedName name="ЮЯ">#REF!</definedName>
    <definedName name="я" localSheetId="0" hidden="1">{"'РП (2)'!$A$5:$S$150"}</definedName>
    <definedName name="я" localSheetId="1" hidden="1">{"'РП (2)'!$A$5:$S$150"}</definedName>
    <definedName name="я" localSheetId="2" hidden="1">{"'РП (2)'!$A$5:$S$150"}</definedName>
    <definedName name="я" localSheetId="3" hidden="1">{"'РП (2)'!$A$5:$S$150"}</definedName>
    <definedName name="я" localSheetId="30" hidden="1">{"'РП (2)'!$A$5:$S$150"}</definedName>
    <definedName name="я" hidden="1">{"'РП (2)'!$A$5:$S$150"}</definedName>
    <definedName name="яфыв" localSheetId="30" hidden="1">{"'РП (2)'!$A$5:$S$150"}</definedName>
    <definedName name="яфыв" hidden="1">{"'РП (2)'!$A$5:$S$150"}</definedName>
    <definedName name="яфывсф" localSheetId="30" hidden="1">{"'РП (2)'!$A$5:$S$150"}</definedName>
    <definedName name="яфывсф" hidden="1">{"'РП (2)'!$A$5:$S$150"}</definedName>
    <definedName name="ячсячс" localSheetId="30" hidden="1">{"'РП (2)'!$A$5:$S$150"}</definedName>
    <definedName name="ячсячс" hidden="1">{"'РП (2)'!$A$5:$S$150"}</definedName>
    <definedName name="яя" localSheetId="0" hidden="1">{"'РП (2)'!$A$5:$S$150"}</definedName>
    <definedName name="яя" localSheetId="1" hidden="1">{"'РП (2)'!$A$5:$S$150"}</definedName>
    <definedName name="яя" localSheetId="2" hidden="1">{"'РП (2)'!$A$5:$S$150"}</definedName>
    <definedName name="яя" localSheetId="3" hidden="1">{"'РП (2)'!$A$5:$S$150"}</definedName>
    <definedName name="яя" localSheetId="32" hidden="1">{"'РП (2)'!$A$5:$S$150"}</definedName>
    <definedName name="яя" localSheetId="30" hidden="1">{"'РП (2)'!$A$5:$S$150"}</definedName>
    <definedName name="яя" hidden="1">{"'РП (2)'!$A$5:$S$150"}</definedName>
    <definedName name="яяя" localSheetId="0" hidden="1">{"'РП (2)'!$A$5:$S$150"}</definedName>
    <definedName name="яяя" localSheetId="1" hidden="1">{"'РП (2)'!$A$5:$S$150"}</definedName>
    <definedName name="яяя" localSheetId="2" hidden="1">{"'РП (2)'!$A$5:$S$150"}</definedName>
    <definedName name="яяя" localSheetId="3" hidden="1">{"'РП (2)'!$A$5:$S$150"}</definedName>
    <definedName name="яяя" localSheetId="32" hidden="1">{"'РП (2)'!$A$5:$S$150"}</definedName>
    <definedName name="яяя" localSheetId="30" hidden="1">{"'РП (2)'!$A$5:$S$150"}</definedName>
    <definedName name="яяя" hidden="1">{"'РП (2)'!$A$5:$S$150"}</definedName>
    <definedName name="яяяя" localSheetId="0" hidden="1">{"'РП (2)'!$A$5:$S$150"}</definedName>
    <definedName name="яяяя" localSheetId="1" hidden="1">{"'РП (2)'!$A$5:$S$150"}</definedName>
    <definedName name="яяяя" localSheetId="2" hidden="1">{"'РП (2)'!$A$5:$S$150"}</definedName>
    <definedName name="яяяя" localSheetId="3" hidden="1">{"'РП (2)'!$A$5:$S$150"}</definedName>
    <definedName name="яяяя" localSheetId="32" hidden="1">{"'РП (2)'!$A$5:$S$150"}</definedName>
    <definedName name="яяяя" localSheetId="30" hidden="1">{"'РП (2)'!$A$5:$S$150"}</definedName>
    <definedName name="яяяя" hidden="1">{"'РП (2)'!$A$5:$S$150"}</definedName>
    <definedName name="яяяяя" localSheetId="0" hidden="1">{"'РП (2)'!$A$5:$S$150"}</definedName>
    <definedName name="яяяяя" localSheetId="1" hidden="1">{"'РП (2)'!$A$5:$S$150"}</definedName>
    <definedName name="яяяяя" localSheetId="2" hidden="1">{"'РП (2)'!$A$5:$S$150"}</definedName>
    <definedName name="яяяяя" localSheetId="3" hidden="1">{"'РП (2)'!$A$5:$S$150"}</definedName>
    <definedName name="яяяяя" localSheetId="32" hidden="1">{"'РП (2)'!$A$5:$S$150"}</definedName>
    <definedName name="яяяяя" localSheetId="30" hidden="1">{"'РП (2)'!$A$5:$S$150"}</definedName>
    <definedName name="яяяяя" hidden="1">{"'РП (2)'!$A$5:$S$150"}</definedName>
    <definedName name="яяяяяяяяяяяяяяя" localSheetId="0" hidden="1">{"'РП (2)'!$A$5:$S$150"}</definedName>
    <definedName name="яяяяяяяяяяяяяяя" localSheetId="1" hidden="1">{"'РП (2)'!$A$5:$S$150"}</definedName>
    <definedName name="яяяяяяяяяяяяяяя" localSheetId="2" hidden="1">{"'РП (2)'!$A$5:$S$150"}</definedName>
    <definedName name="яяяяяяяяяяяяяяя" localSheetId="3" hidden="1">{"'РП (2)'!$A$5:$S$150"}</definedName>
    <definedName name="яяяяяяяяяяяяяяя" localSheetId="32" hidden="1">{"'РП (2)'!$A$5:$S$150"}</definedName>
    <definedName name="яяяяяяяяяяяяяяя" localSheetId="30" hidden="1">{"'РП (2)'!$A$5:$S$150"}</definedName>
    <definedName name="яяяяяяяяяяяяяяя" hidden="1">{"'РП (2)'!$A$5:$S$150"}</definedName>
    <definedName name="яяяяяяяяяяяяяяяяяя" localSheetId="0" hidden="1">{"'РП (2)'!$A$5:$S$150"}</definedName>
    <definedName name="яяяяяяяяяяяяяяяяяя" localSheetId="1" hidden="1">{"'РП (2)'!$A$5:$S$150"}</definedName>
    <definedName name="яяяяяяяяяяяяяяяяяя" localSheetId="2" hidden="1">{"'РП (2)'!$A$5:$S$150"}</definedName>
    <definedName name="яяяяяяяяяяяяяяяяяя" localSheetId="3" hidden="1">{"'РП (2)'!$A$5:$S$150"}</definedName>
    <definedName name="яяяяяяяяяяяяяяяяяя" localSheetId="32" hidden="1">{"'РП (2)'!$A$5:$S$150"}</definedName>
    <definedName name="яяяяяяяяяяяяяяяяяя" localSheetId="30" hidden="1">{"'РП (2)'!$A$5:$S$150"}</definedName>
    <definedName name="яяяяяяяяяяяяяяяяяя" hidden="1">{"'РП (2)'!$A$5:$S$150"}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83" l="1"/>
  <c r="G12" i="83"/>
  <c r="F12" i="83"/>
  <c r="F25" i="83"/>
  <c r="G34" i="83"/>
  <c r="G10" i="83" s="1"/>
  <c r="F34" i="83"/>
  <c r="F35" i="83"/>
  <c r="G35" i="83"/>
  <c r="H35" i="83"/>
  <c r="I35" i="83"/>
  <c r="J35" i="83"/>
  <c r="K35" i="83"/>
  <c r="L35" i="83"/>
  <c r="M35" i="83"/>
  <c r="N35" i="83"/>
  <c r="O35" i="83"/>
  <c r="F36" i="83"/>
  <c r="F37" i="83"/>
  <c r="G40" i="83"/>
  <c r="G11" i="83"/>
  <c r="G10" i="58"/>
  <c r="G26" i="61"/>
  <c r="G3" i="82"/>
  <c r="I33" i="82"/>
  <c r="G26" i="82"/>
  <c r="G22" i="82" s="1"/>
  <c r="G63" i="82"/>
  <c r="G19" i="82"/>
  <c r="K19" i="82"/>
  <c r="L19" i="82"/>
  <c r="M19" i="82"/>
  <c r="N19" i="82"/>
  <c r="O19" i="82"/>
  <c r="P19" i="82"/>
  <c r="I19" i="82"/>
  <c r="H19" i="82"/>
  <c r="E16" i="82"/>
  <c r="E15" i="82"/>
  <c r="E15" i="57"/>
  <c r="E14" i="57"/>
  <c r="J31" i="8"/>
  <c r="D34" i="8"/>
  <c r="D31" i="8"/>
  <c r="E1171" i="18"/>
  <c r="G9" i="83" l="1"/>
  <c r="L27" i="8"/>
  <c r="D1170" i="18"/>
  <c r="D36" i="81"/>
  <c r="E36" i="77"/>
  <c r="E23" i="25"/>
  <c r="H40" i="83"/>
  <c r="I40" i="83"/>
  <c r="J40" i="83"/>
  <c r="K40" i="83"/>
  <c r="L40" i="83"/>
  <c r="M40" i="83"/>
  <c r="N40" i="83"/>
  <c r="H47" i="83"/>
  <c r="K72" i="83"/>
  <c r="K71" i="83"/>
  <c r="K70" i="83"/>
  <c r="K69" i="83"/>
  <c r="K68" i="83"/>
  <c r="K67" i="83"/>
  <c r="K66" i="83"/>
  <c r="K65" i="83"/>
  <c r="K64" i="83"/>
  <c r="K63" i="83"/>
  <c r="K62" i="83"/>
  <c r="L60" i="83"/>
  <c r="I60" i="83"/>
  <c r="L59" i="83"/>
  <c r="I59" i="83"/>
  <c r="L58" i="83"/>
  <c r="I58" i="83"/>
  <c r="L57" i="83"/>
  <c r="I57" i="83"/>
  <c r="L56" i="83"/>
  <c r="I56" i="83"/>
  <c r="L55" i="83"/>
  <c r="I55" i="83"/>
  <c r="L54" i="83"/>
  <c r="I54" i="83"/>
  <c r="L53" i="83"/>
  <c r="I53" i="83"/>
  <c r="M51" i="83"/>
  <c r="K51" i="83"/>
  <c r="H51" i="83"/>
  <c r="M50" i="83"/>
  <c r="K50" i="83"/>
  <c r="H50" i="83"/>
  <c r="M49" i="83"/>
  <c r="K49" i="83"/>
  <c r="H49" i="83"/>
  <c r="M48" i="83"/>
  <c r="K48" i="83"/>
  <c r="H48" i="83"/>
  <c r="M47" i="83"/>
  <c r="K47" i="83"/>
  <c r="N45" i="83"/>
  <c r="L45" i="83"/>
  <c r="K45" i="83"/>
  <c r="I45" i="83"/>
  <c r="G45" i="83"/>
  <c r="N44" i="83"/>
  <c r="L44" i="83"/>
  <c r="K44" i="83"/>
  <c r="I44" i="83"/>
  <c r="G44" i="83"/>
  <c r="N43" i="83"/>
  <c r="L43" i="83"/>
  <c r="K43" i="83"/>
  <c r="I43" i="83"/>
  <c r="G43" i="83"/>
  <c r="N42" i="83"/>
  <c r="L42" i="83"/>
  <c r="K42" i="83"/>
  <c r="I42" i="83"/>
  <c r="G42" i="83"/>
  <c r="Q22" i="82"/>
  <c r="R22" i="82"/>
  <c r="S22" i="82"/>
  <c r="T22" i="82"/>
  <c r="U22" i="82"/>
  <c r="V22" i="82"/>
  <c r="W22" i="82"/>
  <c r="X22" i="82"/>
  <c r="Y22" i="82"/>
  <c r="Z22" i="82"/>
  <c r="N18" i="2"/>
  <c r="D83" i="2"/>
  <c r="G39" i="70"/>
  <c r="G24" i="60"/>
  <c r="E23" i="82"/>
  <c r="G24" i="78"/>
  <c r="E23" i="78"/>
  <c r="E46" i="82"/>
  <c r="G15" i="82"/>
  <c r="G33" i="82" s="1"/>
  <c r="E31" i="82"/>
  <c r="P105" i="82"/>
  <c r="N105" i="82"/>
  <c r="K105" i="82"/>
  <c r="I105" i="82"/>
  <c r="G105" i="82"/>
  <c r="P104" i="82"/>
  <c r="N104" i="82"/>
  <c r="K104" i="82"/>
  <c r="I104" i="82"/>
  <c r="G104" i="82"/>
  <c r="P103" i="82"/>
  <c r="N103" i="82"/>
  <c r="K103" i="82"/>
  <c r="I103" i="82"/>
  <c r="G103" i="82"/>
  <c r="P102" i="82"/>
  <c r="N102" i="82"/>
  <c r="K102" i="82"/>
  <c r="I102" i="82"/>
  <c r="G102" i="82"/>
  <c r="P101" i="82"/>
  <c r="N101" i="82"/>
  <c r="K101" i="82"/>
  <c r="I101" i="82"/>
  <c r="G101" i="82"/>
  <c r="P100" i="82"/>
  <c r="N100" i="82"/>
  <c r="K100" i="82"/>
  <c r="I100" i="82"/>
  <c r="G100" i="82"/>
  <c r="P99" i="82"/>
  <c r="N99" i="82"/>
  <c r="K99" i="82"/>
  <c r="I99" i="82"/>
  <c r="G99" i="82"/>
  <c r="P98" i="82"/>
  <c r="N98" i="82"/>
  <c r="K98" i="82"/>
  <c r="I98" i="82"/>
  <c r="G98" i="82"/>
  <c r="P97" i="82"/>
  <c r="N97" i="82"/>
  <c r="K97" i="82"/>
  <c r="I97" i="82"/>
  <c r="G97" i="82"/>
  <c r="P96" i="82"/>
  <c r="N96" i="82"/>
  <c r="K96" i="82"/>
  <c r="I96" i="82"/>
  <c r="G96" i="82"/>
  <c r="P95" i="82"/>
  <c r="N95" i="82"/>
  <c r="K95" i="82"/>
  <c r="I95" i="82"/>
  <c r="G95" i="82"/>
  <c r="P94" i="82"/>
  <c r="N94" i="82"/>
  <c r="K94" i="82"/>
  <c r="I94" i="82"/>
  <c r="G94" i="82"/>
  <c r="P93" i="82"/>
  <c r="N93" i="82"/>
  <c r="K93" i="82"/>
  <c r="I93" i="82"/>
  <c r="G93" i="82"/>
  <c r="P92" i="82"/>
  <c r="N92" i="82"/>
  <c r="K92" i="82"/>
  <c r="I92" i="82"/>
  <c r="G92" i="82"/>
  <c r="P91" i="82"/>
  <c r="N91" i="82"/>
  <c r="K91" i="82"/>
  <c r="I91" i="82"/>
  <c r="G91" i="82"/>
  <c r="P90" i="82"/>
  <c r="N90" i="82"/>
  <c r="K90" i="82"/>
  <c r="I90" i="82"/>
  <c r="G90" i="82"/>
  <c r="P89" i="82"/>
  <c r="N89" i="82"/>
  <c r="K89" i="82"/>
  <c r="I89" i="82"/>
  <c r="G89" i="82"/>
  <c r="P88" i="82"/>
  <c r="N88" i="82"/>
  <c r="K88" i="82"/>
  <c r="I88" i="82"/>
  <c r="G88" i="82"/>
  <c r="P87" i="82"/>
  <c r="N87" i="82"/>
  <c r="K87" i="82"/>
  <c r="I87" i="82"/>
  <c r="G87" i="82"/>
  <c r="P86" i="82"/>
  <c r="N86" i="82"/>
  <c r="K86" i="82"/>
  <c r="I86" i="82"/>
  <c r="G86" i="82"/>
  <c r="P85" i="82"/>
  <c r="N85" i="82"/>
  <c r="K85" i="82"/>
  <c r="I85" i="82"/>
  <c r="G85" i="82"/>
  <c r="P84" i="82"/>
  <c r="N84" i="82"/>
  <c r="K84" i="82"/>
  <c r="I84" i="82"/>
  <c r="G84" i="82"/>
  <c r="P83" i="82"/>
  <c r="N83" i="82"/>
  <c r="K83" i="82"/>
  <c r="I83" i="82"/>
  <c r="G83" i="82"/>
  <c r="P82" i="82"/>
  <c r="N82" i="82"/>
  <c r="K82" i="82"/>
  <c r="I82" i="82"/>
  <c r="G82" i="82"/>
  <c r="E81" i="82"/>
  <c r="E61" i="82"/>
  <c r="E35" i="82"/>
  <c r="F31" i="82"/>
  <c r="P30" i="82"/>
  <c r="O30" i="82"/>
  <c r="N30" i="82"/>
  <c r="M30" i="82"/>
  <c r="L30" i="82"/>
  <c r="K30" i="82"/>
  <c r="J30" i="82"/>
  <c r="I30" i="82"/>
  <c r="H30" i="82"/>
  <c r="P29" i="82"/>
  <c r="O29" i="82"/>
  <c r="N29" i="82"/>
  <c r="M29" i="82"/>
  <c r="L29" i="82"/>
  <c r="K29" i="82"/>
  <c r="J29" i="82"/>
  <c r="I29" i="82"/>
  <c r="H29" i="82"/>
  <c r="P28" i="82"/>
  <c r="O28" i="82"/>
  <c r="N28" i="82"/>
  <c r="M28" i="82"/>
  <c r="L28" i="82"/>
  <c r="K28" i="82"/>
  <c r="J28" i="82"/>
  <c r="I28" i="82"/>
  <c r="H28" i="82"/>
  <c r="P27" i="82"/>
  <c r="O27" i="82"/>
  <c r="N27" i="82"/>
  <c r="M27" i="82"/>
  <c r="L27" i="82"/>
  <c r="K27" i="82"/>
  <c r="J27" i="82"/>
  <c r="I27" i="82"/>
  <c r="H27" i="82"/>
  <c r="P26" i="82"/>
  <c r="O26" i="82"/>
  <c r="N26" i="82"/>
  <c r="M26" i="82"/>
  <c r="L26" i="82"/>
  <c r="K26" i="82"/>
  <c r="J26" i="82"/>
  <c r="I26" i="82"/>
  <c r="H26" i="82"/>
  <c r="P25" i="82"/>
  <c r="O25" i="82"/>
  <c r="N25" i="82"/>
  <c r="M25" i="82"/>
  <c r="L25" i="82"/>
  <c r="K25" i="82"/>
  <c r="J25" i="82"/>
  <c r="I25" i="82"/>
  <c r="H25" i="82"/>
  <c r="P24" i="82"/>
  <c r="O24" i="82"/>
  <c r="N24" i="82"/>
  <c r="M24" i="82"/>
  <c r="L24" i="82"/>
  <c r="K24" i="82"/>
  <c r="J24" i="82"/>
  <c r="I24" i="82"/>
  <c r="H24" i="82"/>
  <c r="F23" i="82"/>
  <c r="F35" i="82"/>
  <c r="L34" i="8"/>
  <c r="L31" i="8"/>
  <c r="G34" i="8"/>
  <c r="G31" i="8" s="1"/>
  <c r="G32" i="82" l="1"/>
  <c r="Q13" i="82"/>
  <c r="F61" i="82"/>
  <c r="F46" i="82"/>
  <c r="G14" i="82"/>
  <c r="G24" i="82" l="1"/>
  <c r="G27" i="82"/>
  <c r="G25" i="82"/>
  <c r="G29" i="82"/>
  <c r="G28" i="82"/>
  <c r="G30" i="82"/>
  <c r="L28" i="8"/>
  <c r="L23" i="8"/>
  <c r="L20" i="8"/>
  <c r="L21" i="8"/>
  <c r="I6" i="35"/>
  <c r="I7" i="35"/>
  <c r="B76" i="8"/>
  <c r="D62" i="8"/>
  <c r="Y40" i="83"/>
  <c r="Y11" i="83" s="1"/>
  <c r="X16" i="81" s="1"/>
  <c r="L11" i="83"/>
  <c r="K16" i="81" s="1"/>
  <c r="X40" i="83"/>
  <c r="X11" i="83" s="1"/>
  <c r="W16" i="81" s="1"/>
  <c r="W40" i="83"/>
  <c r="W11" i="83" s="1"/>
  <c r="V16" i="81" s="1"/>
  <c r="V40" i="83"/>
  <c r="V11" i="83" s="1"/>
  <c r="U16" i="81" s="1"/>
  <c r="U40" i="83"/>
  <c r="U11" i="83" s="1"/>
  <c r="T16" i="81" s="1"/>
  <c r="R40" i="83"/>
  <c r="R11" i="83" s="1"/>
  <c r="Q16" i="81" s="1"/>
  <c r="Q40" i="83"/>
  <c r="Q11" i="83" s="1"/>
  <c r="P16" i="81" s="1"/>
  <c r="P40" i="83"/>
  <c r="N11" i="83"/>
  <c r="M16" i="81" s="1"/>
  <c r="J11" i="83"/>
  <c r="I11" i="83"/>
  <c r="H16" i="81" s="1"/>
  <c r="F40" i="83"/>
  <c r="Y39" i="83"/>
  <c r="X39" i="83"/>
  <c r="W39" i="83"/>
  <c r="V39" i="83"/>
  <c r="U39" i="83"/>
  <c r="T39" i="83"/>
  <c r="S39" i="83"/>
  <c r="R39" i="83"/>
  <c r="Q39" i="83"/>
  <c r="P39" i="83"/>
  <c r="Y38" i="83"/>
  <c r="X38" i="83"/>
  <c r="W38" i="83"/>
  <c r="V38" i="83"/>
  <c r="U38" i="83"/>
  <c r="T38" i="83"/>
  <c r="S38" i="83"/>
  <c r="R38" i="83"/>
  <c r="Q38" i="83"/>
  <c r="P38" i="83"/>
  <c r="Y37" i="83"/>
  <c r="X37" i="83"/>
  <c r="W37" i="83"/>
  <c r="V37" i="83"/>
  <c r="U37" i="83"/>
  <c r="T37" i="83"/>
  <c r="S37" i="83"/>
  <c r="R37" i="83"/>
  <c r="Q37" i="83"/>
  <c r="P37" i="83"/>
  <c r="Y36" i="83"/>
  <c r="X36" i="83"/>
  <c r="W36" i="83"/>
  <c r="V36" i="83"/>
  <c r="U36" i="83"/>
  <c r="T36" i="83"/>
  <c r="S36" i="83"/>
  <c r="R36" i="83"/>
  <c r="Q36" i="83"/>
  <c r="P36" i="83"/>
  <c r="Y35" i="83"/>
  <c r="Y34" i="83" s="1"/>
  <c r="Y10" i="83" s="1"/>
  <c r="X15" i="81" s="1"/>
  <c r="X35" i="83"/>
  <c r="W35" i="83"/>
  <c r="W34" i="83" s="1"/>
  <c r="W10" i="83" s="1"/>
  <c r="V15" i="81" s="1"/>
  <c r="V35" i="83"/>
  <c r="V34" i="83" s="1"/>
  <c r="V10" i="83" s="1"/>
  <c r="U35" i="83"/>
  <c r="U34" i="83" s="1"/>
  <c r="U10" i="83" s="1"/>
  <c r="T15" i="81" s="1"/>
  <c r="T35" i="83"/>
  <c r="T34" i="83" s="1"/>
  <c r="T10" i="83" s="1"/>
  <c r="S15" i="81" s="1"/>
  <c r="S35" i="83"/>
  <c r="R35" i="83"/>
  <c r="R34" i="83" s="1"/>
  <c r="R10" i="83" s="1"/>
  <c r="Q15" i="81" s="1"/>
  <c r="Q35" i="83"/>
  <c r="Q34" i="83" s="1"/>
  <c r="Q10" i="83" s="1"/>
  <c r="P15" i="81" s="1"/>
  <c r="P35" i="83"/>
  <c r="P34" i="83" s="1"/>
  <c r="P10" i="83" s="1"/>
  <c r="O15" i="81" s="1"/>
  <c r="O34" i="83"/>
  <c r="O10" i="83" s="1"/>
  <c r="N15" i="81" s="1"/>
  <c r="M34" i="83"/>
  <c r="M10" i="83" s="1"/>
  <c r="L15" i="81" s="1"/>
  <c r="L34" i="83"/>
  <c r="L10" i="83" s="1"/>
  <c r="K15" i="81" s="1"/>
  <c r="K34" i="83"/>
  <c r="K10" i="83" s="1"/>
  <c r="J15" i="81" s="1"/>
  <c r="I34" i="83"/>
  <c r="I10" i="83" s="1"/>
  <c r="H15" i="81" s="1"/>
  <c r="H34" i="83"/>
  <c r="H10" i="83" s="1"/>
  <c r="G15" i="81" s="1"/>
  <c r="F15" i="81"/>
  <c r="F10" i="83"/>
  <c r="E15" i="81" s="1"/>
  <c r="B30" i="83"/>
  <c r="B29" i="83"/>
  <c r="B28" i="83"/>
  <c r="B27" i="83"/>
  <c r="B26" i="83"/>
  <c r="Y25" i="83"/>
  <c r="X25" i="83"/>
  <c r="W25" i="83"/>
  <c r="V25" i="83"/>
  <c r="U25" i="83"/>
  <c r="T25" i="83"/>
  <c r="S25" i="83"/>
  <c r="R25" i="83"/>
  <c r="Q25" i="83"/>
  <c r="P25" i="83"/>
  <c r="O25" i="83"/>
  <c r="N25" i="83"/>
  <c r="M25" i="83"/>
  <c r="L25" i="83"/>
  <c r="K25" i="83"/>
  <c r="J25" i="83"/>
  <c r="I25" i="83"/>
  <c r="H25" i="83"/>
  <c r="G25" i="83"/>
  <c r="D23" i="83"/>
  <c r="D29" i="83" s="1"/>
  <c r="Y16" i="83"/>
  <c r="Y8" i="83" s="1"/>
  <c r="X9" i="81" s="1"/>
  <c r="X16" i="83"/>
  <c r="X8" i="83" s="1"/>
  <c r="W9" i="81" s="1"/>
  <c r="W16" i="83"/>
  <c r="W8" i="83" s="1"/>
  <c r="V9" i="81" s="1"/>
  <c r="V16" i="83"/>
  <c r="U16" i="83"/>
  <c r="T16" i="83"/>
  <c r="T8" i="83" s="1"/>
  <c r="S16" i="83"/>
  <c r="R16" i="83"/>
  <c r="R8" i="83" s="1"/>
  <c r="Q9" i="81" s="1"/>
  <c r="Q16" i="83"/>
  <c r="Q8" i="83" s="1"/>
  <c r="P9" i="81" s="1"/>
  <c r="P16" i="83"/>
  <c r="P8" i="83" s="1"/>
  <c r="O9" i="81" s="1"/>
  <c r="O16" i="83"/>
  <c r="N16" i="83"/>
  <c r="M16" i="83"/>
  <c r="L16" i="83"/>
  <c r="L8" i="83" s="1"/>
  <c r="K16" i="83"/>
  <c r="J16" i="83"/>
  <c r="I16" i="83"/>
  <c r="H16" i="83"/>
  <c r="G16" i="83"/>
  <c r="F16" i="83"/>
  <c r="F15" i="83"/>
  <c r="F24" i="83" s="1"/>
  <c r="P11" i="83"/>
  <c r="M11" i="83"/>
  <c r="L16" i="81" s="1"/>
  <c r="K11" i="83"/>
  <c r="J16" i="81" s="1"/>
  <c r="H11" i="83"/>
  <c r="G16" i="81" s="1"/>
  <c r="F16" i="81"/>
  <c r="F11" i="83"/>
  <c r="E16" i="81" s="1"/>
  <c r="V8" i="83"/>
  <c r="U8" i="83"/>
  <c r="T9" i="81" s="1"/>
  <c r="S8" i="83"/>
  <c r="R9" i="81" s="1"/>
  <c r="O8" i="83"/>
  <c r="N8" i="83"/>
  <c r="M8" i="83"/>
  <c r="K8" i="83"/>
  <c r="J8" i="83"/>
  <c r="I8" i="83"/>
  <c r="H8" i="83"/>
  <c r="G8" i="83"/>
  <c r="F8" i="83"/>
  <c r="E9" i="81" s="1"/>
  <c r="E6" i="83"/>
  <c r="F6" i="83" s="1"/>
  <c r="H4" i="83"/>
  <c r="I4" i="83" s="1"/>
  <c r="G4" i="83"/>
  <c r="G15" i="83" s="1"/>
  <c r="G24" i="83" s="1"/>
  <c r="Y70" i="82"/>
  <c r="W70" i="82"/>
  <c r="U70" i="82"/>
  <c r="S70" i="82"/>
  <c r="Y69" i="82"/>
  <c r="W69" i="82"/>
  <c r="U69" i="82"/>
  <c r="S69" i="82"/>
  <c r="Y68" i="82"/>
  <c r="W68" i="82"/>
  <c r="U68" i="82"/>
  <c r="S68" i="82"/>
  <c r="Y67" i="82"/>
  <c r="W67" i="82"/>
  <c r="U67" i="82"/>
  <c r="S67" i="82"/>
  <c r="Y66" i="82"/>
  <c r="W66" i="82"/>
  <c r="U66" i="82"/>
  <c r="S66" i="82"/>
  <c r="Y65" i="82"/>
  <c r="W65" i="82"/>
  <c r="U65" i="82"/>
  <c r="S65" i="82"/>
  <c r="R58" i="82"/>
  <c r="X69" i="82"/>
  <c r="T67" i="82"/>
  <c r="J19" i="82"/>
  <c r="Z60" i="82"/>
  <c r="Y59" i="82"/>
  <c r="V59" i="82"/>
  <c r="U62" i="82"/>
  <c r="Q59" i="82"/>
  <c r="P18" i="82"/>
  <c r="O18" i="82"/>
  <c r="N18" i="82"/>
  <c r="M18" i="82"/>
  <c r="L18" i="82"/>
  <c r="K18" i="82"/>
  <c r="J18" i="82"/>
  <c r="I18" i="82"/>
  <c r="H18" i="82"/>
  <c r="G18" i="82"/>
  <c r="X52" i="82"/>
  <c r="W51" i="82"/>
  <c r="T55" i="82"/>
  <c r="S54" i="82"/>
  <c r="P17" i="82"/>
  <c r="O17" i="82"/>
  <c r="N17" i="82"/>
  <c r="M17" i="82"/>
  <c r="L17" i="82"/>
  <c r="K17" i="82"/>
  <c r="J17" i="82"/>
  <c r="I17" i="82"/>
  <c r="H17" i="82"/>
  <c r="G17" i="82"/>
  <c r="Z49" i="82"/>
  <c r="Y47" i="82"/>
  <c r="V46" i="82"/>
  <c r="U48" i="82"/>
  <c r="S46" i="82"/>
  <c r="R45" i="82"/>
  <c r="Q45" i="82"/>
  <c r="P16" i="82"/>
  <c r="O16" i="82"/>
  <c r="N16" i="82"/>
  <c r="M16" i="82"/>
  <c r="L16" i="82"/>
  <c r="K16" i="82"/>
  <c r="J16" i="82"/>
  <c r="I16" i="82"/>
  <c r="H16" i="82"/>
  <c r="G16" i="82"/>
  <c r="S8" i="81"/>
  <c r="G6" i="82"/>
  <c r="G4" i="82"/>
  <c r="H4" i="82" s="1"/>
  <c r="I4" i="82" s="1"/>
  <c r="J4" i="82" s="1"/>
  <c r="K4" i="82" s="1"/>
  <c r="L4" i="82" s="1"/>
  <c r="M4" i="82" s="1"/>
  <c r="N4" i="82" s="1"/>
  <c r="O4" i="82" s="1"/>
  <c r="P4" i="82" s="1"/>
  <c r="Q4" i="82" s="1"/>
  <c r="R4" i="82" s="1"/>
  <c r="S4" i="82" s="1"/>
  <c r="T4" i="82" s="1"/>
  <c r="U4" i="82" s="1"/>
  <c r="V4" i="82" s="1"/>
  <c r="W4" i="82" s="1"/>
  <c r="X4" i="82" s="1"/>
  <c r="Y4" i="82" s="1"/>
  <c r="Z4" i="82" s="1"/>
  <c r="S17" i="81"/>
  <c r="O16" i="81"/>
  <c r="I16" i="81"/>
  <c r="U15" i="81"/>
  <c r="U9" i="81"/>
  <c r="S9" i="81"/>
  <c r="N9" i="81"/>
  <c r="M9" i="81"/>
  <c r="L9" i="81"/>
  <c r="K9" i="81"/>
  <c r="J9" i="81"/>
  <c r="I9" i="81"/>
  <c r="H9" i="81"/>
  <c r="G9" i="81"/>
  <c r="F9" i="81"/>
  <c r="A6" i="81"/>
  <c r="A7" i="81" s="1"/>
  <c r="A8" i="81" s="1"/>
  <c r="A9" i="81" s="1"/>
  <c r="A10" i="81" s="1"/>
  <c r="A11" i="81" s="1"/>
  <c r="A12" i="81" s="1"/>
  <c r="A13" i="81" s="1"/>
  <c r="A14" i="81" s="1"/>
  <c r="A15" i="81" s="1"/>
  <c r="A16" i="81" s="1"/>
  <c r="A17" i="81" s="1"/>
  <c r="A18" i="81" s="1"/>
  <c r="A19" i="81" s="1"/>
  <c r="A20" i="81" s="1"/>
  <c r="A21" i="81" s="1"/>
  <c r="A22" i="81" s="1"/>
  <c r="A23" i="81" s="1"/>
  <c r="A24" i="81" s="1"/>
  <c r="A25" i="81" s="1"/>
  <c r="A26" i="81" s="1"/>
  <c r="A27" i="81" s="1"/>
  <c r="A28" i="81" s="1"/>
  <c r="A29" i="81" s="1"/>
  <c r="A30" i="81" s="1"/>
  <c r="A31" i="81" s="1"/>
  <c r="A32" i="81" s="1"/>
  <c r="A33" i="81" s="1"/>
  <c r="A34" i="81" s="1"/>
  <c r="A35" i="81" s="1"/>
  <c r="A36" i="81" s="1"/>
  <c r="A37" i="81" s="1"/>
  <c r="A5" i="81"/>
  <c r="E4" i="81"/>
  <c r="F4" i="81" s="1"/>
  <c r="G4" i="81" s="1"/>
  <c r="H4" i="81" s="1"/>
  <c r="I4" i="81" s="1"/>
  <c r="J4" i="81" s="1"/>
  <c r="K4" i="81" s="1"/>
  <c r="L4" i="81" s="1"/>
  <c r="M4" i="81" s="1"/>
  <c r="N4" i="81" s="1"/>
  <c r="O4" i="81" s="1"/>
  <c r="P4" i="81" s="1"/>
  <c r="Q4" i="81" s="1"/>
  <c r="R4" i="81" s="1"/>
  <c r="S4" i="81" s="1"/>
  <c r="T4" i="81" s="1"/>
  <c r="U4" i="81" s="1"/>
  <c r="V4" i="81" s="1"/>
  <c r="W4" i="81" s="1"/>
  <c r="X4" i="81" s="1"/>
  <c r="G36" i="82" l="1"/>
  <c r="G13" i="82"/>
  <c r="G34" i="82"/>
  <c r="G10" i="82"/>
  <c r="J34" i="83"/>
  <c r="J10" i="83" s="1"/>
  <c r="I15" i="81" s="1"/>
  <c r="X34" i="83"/>
  <c r="X10" i="83" s="1"/>
  <c r="W15" i="81" s="1"/>
  <c r="N34" i="83"/>
  <c r="N10" i="83" s="1"/>
  <c r="M15" i="81" s="1"/>
  <c r="S34" i="83"/>
  <c r="S10" i="83" s="1"/>
  <c r="R15" i="81" s="1"/>
  <c r="T40" i="83"/>
  <c r="T11" i="83" s="1"/>
  <c r="S16" i="81" s="1"/>
  <c r="M88" i="82"/>
  <c r="M100" i="82"/>
  <c r="M94" i="82"/>
  <c r="M105" i="82"/>
  <c r="M103" i="82"/>
  <c r="M101" i="82"/>
  <c r="M99" i="82"/>
  <c r="M97" i="82"/>
  <c r="M95" i="82"/>
  <c r="M93" i="82"/>
  <c r="M91" i="82"/>
  <c r="M89" i="82"/>
  <c r="M87" i="82"/>
  <c r="M85" i="82"/>
  <c r="M83" i="82"/>
  <c r="M86" i="82"/>
  <c r="M92" i="82"/>
  <c r="M90" i="82"/>
  <c r="M96" i="82"/>
  <c r="M102" i="82"/>
  <c r="M84" i="82"/>
  <c r="M82" i="82"/>
  <c r="M104" i="82"/>
  <c r="M98" i="82"/>
  <c r="I80" i="82"/>
  <c r="I78" i="82"/>
  <c r="I76" i="82"/>
  <c r="I74" i="82"/>
  <c r="I72" i="82"/>
  <c r="I70" i="82"/>
  <c r="I68" i="82"/>
  <c r="I66" i="82"/>
  <c r="I64" i="82"/>
  <c r="I62" i="82"/>
  <c r="I77" i="82"/>
  <c r="I75" i="82"/>
  <c r="I73" i="82"/>
  <c r="I65" i="82"/>
  <c r="I63" i="82"/>
  <c r="I67" i="82"/>
  <c r="I79" i="82"/>
  <c r="I71" i="82"/>
  <c r="I69" i="82"/>
  <c r="G55" i="82"/>
  <c r="G53" i="82"/>
  <c r="G60" i="82"/>
  <c r="G58" i="82"/>
  <c r="G56" i="82"/>
  <c r="G54" i="82"/>
  <c r="G52" i="82"/>
  <c r="G50" i="82"/>
  <c r="G48" i="82"/>
  <c r="G57" i="82"/>
  <c r="G51" i="82"/>
  <c r="G47" i="82"/>
  <c r="G49" i="82"/>
  <c r="G59" i="82"/>
  <c r="M80" i="82"/>
  <c r="M78" i="82"/>
  <c r="M76" i="82"/>
  <c r="M74" i="82"/>
  <c r="M72" i="82"/>
  <c r="M70" i="82"/>
  <c r="M68" i="82"/>
  <c r="M66" i="82"/>
  <c r="M64" i="82"/>
  <c r="M62" i="82"/>
  <c r="M79" i="82"/>
  <c r="M77" i="82"/>
  <c r="M75" i="82"/>
  <c r="M71" i="82"/>
  <c r="M69" i="82"/>
  <c r="M67" i="82"/>
  <c r="M65" i="82"/>
  <c r="M63" i="82"/>
  <c r="M73" i="82"/>
  <c r="N59" i="82"/>
  <c r="N57" i="82"/>
  <c r="N55" i="82"/>
  <c r="N53" i="82"/>
  <c r="N51" i="82"/>
  <c r="N49" i="82"/>
  <c r="N47" i="82"/>
  <c r="N50" i="82"/>
  <c r="N60" i="82"/>
  <c r="N56" i="82"/>
  <c r="N48" i="82"/>
  <c r="N54" i="82"/>
  <c r="N52" i="82"/>
  <c r="N58" i="82"/>
  <c r="H105" i="82"/>
  <c r="H103" i="82"/>
  <c r="H101" i="82"/>
  <c r="H99" i="82"/>
  <c r="H97" i="82"/>
  <c r="H95" i="82"/>
  <c r="H93" i="82"/>
  <c r="H91" i="82"/>
  <c r="H89" i="82"/>
  <c r="H87" i="82"/>
  <c r="H85" i="82"/>
  <c r="H83" i="82"/>
  <c r="H104" i="82"/>
  <c r="H102" i="82"/>
  <c r="H92" i="82"/>
  <c r="H82" i="82"/>
  <c r="H86" i="82"/>
  <c r="H84" i="82"/>
  <c r="H90" i="82"/>
  <c r="H96" i="82"/>
  <c r="H98" i="82"/>
  <c r="H88" i="82"/>
  <c r="H100" i="82"/>
  <c r="H94" i="82"/>
  <c r="O100" i="82"/>
  <c r="O105" i="82"/>
  <c r="O103" i="82"/>
  <c r="O101" i="82"/>
  <c r="O99" i="82"/>
  <c r="O97" i="82"/>
  <c r="O95" i="82"/>
  <c r="O93" i="82"/>
  <c r="O91" i="82"/>
  <c r="O89" i="82"/>
  <c r="O87" i="82"/>
  <c r="O85" i="82"/>
  <c r="O83" i="82"/>
  <c r="O94" i="82"/>
  <c r="O90" i="82"/>
  <c r="O86" i="82"/>
  <c r="O88" i="82"/>
  <c r="O92" i="82"/>
  <c r="O98" i="82"/>
  <c r="O104" i="82"/>
  <c r="O84" i="82"/>
  <c r="O82" i="82"/>
  <c r="O102" i="82"/>
  <c r="O96" i="82"/>
  <c r="H60" i="82"/>
  <c r="H58" i="82"/>
  <c r="H56" i="82"/>
  <c r="H54" i="82"/>
  <c r="H52" i="82"/>
  <c r="H50" i="82"/>
  <c r="H48" i="82"/>
  <c r="H55" i="82"/>
  <c r="H47" i="82"/>
  <c r="H53" i="82"/>
  <c r="H59" i="82"/>
  <c r="H49" i="82"/>
  <c r="H57" i="82"/>
  <c r="H51" i="82"/>
  <c r="N80" i="82"/>
  <c r="N78" i="82"/>
  <c r="N76" i="82"/>
  <c r="N74" i="82"/>
  <c r="N72" i="82"/>
  <c r="N70" i="82"/>
  <c r="N68" i="82"/>
  <c r="N66" i="82"/>
  <c r="N64" i="82"/>
  <c r="N62" i="82"/>
  <c r="N79" i="82"/>
  <c r="N77" i="82"/>
  <c r="N75" i="82"/>
  <c r="N73" i="82"/>
  <c r="N69" i="82"/>
  <c r="N67" i="82"/>
  <c r="N65" i="82"/>
  <c r="N63" i="82"/>
  <c r="N71" i="82"/>
  <c r="K45" i="82"/>
  <c r="K43" i="82"/>
  <c r="K41" i="82"/>
  <c r="K39" i="82"/>
  <c r="K37" i="82"/>
  <c r="K34" i="82"/>
  <c r="K40" i="82"/>
  <c r="K38" i="82"/>
  <c r="K44" i="82"/>
  <c r="K42" i="82"/>
  <c r="K36" i="82"/>
  <c r="O44" i="82"/>
  <c r="O42" i="82"/>
  <c r="O40" i="82"/>
  <c r="O38" i="82"/>
  <c r="O36" i="82"/>
  <c r="O39" i="82"/>
  <c r="O37" i="82"/>
  <c r="O34" i="82"/>
  <c r="O41" i="82"/>
  <c r="O45" i="82"/>
  <c r="O43" i="82"/>
  <c r="P44" i="82"/>
  <c r="P42" i="82"/>
  <c r="P40" i="82"/>
  <c r="P38" i="82"/>
  <c r="P36" i="82"/>
  <c r="P45" i="82"/>
  <c r="P41" i="82"/>
  <c r="P34" i="82"/>
  <c r="P39" i="82"/>
  <c r="P43" i="82"/>
  <c r="P37" i="82"/>
  <c r="H80" i="82"/>
  <c r="H78" i="82"/>
  <c r="H76" i="82"/>
  <c r="H74" i="82"/>
  <c r="H72" i="82"/>
  <c r="H70" i="82"/>
  <c r="H68" i="82"/>
  <c r="H66" i="82"/>
  <c r="H64" i="82"/>
  <c r="H62" i="82"/>
  <c r="H77" i="82"/>
  <c r="H73" i="82"/>
  <c r="H65" i="82"/>
  <c r="H67" i="82"/>
  <c r="H79" i="82"/>
  <c r="H63" i="82"/>
  <c r="H75" i="82"/>
  <c r="H71" i="82"/>
  <c r="H69" i="82"/>
  <c r="I60" i="82"/>
  <c r="I58" i="82"/>
  <c r="I56" i="82"/>
  <c r="I54" i="82"/>
  <c r="I52" i="82"/>
  <c r="I50" i="82"/>
  <c r="I48" i="82"/>
  <c r="I55" i="82"/>
  <c r="I49" i="82"/>
  <c r="I47" i="82"/>
  <c r="I59" i="82"/>
  <c r="I53" i="82"/>
  <c r="I51" i="82"/>
  <c r="I57" i="82"/>
  <c r="O80" i="82"/>
  <c r="O78" i="82"/>
  <c r="O76" i="82"/>
  <c r="O74" i="82"/>
  <c r="O72" i="82"/>
  <c r="O70" i="82"/>
  <c r="O68" i="82"/>
  <c r="O66" i="82"/>
  <c r="O64" i="82"/>
  <c r="O62" i="82"/>
  <c r="O79" i="82"/>
  <c r="O77" i="82"/>
  <c r="O75" i="82"/>
  <c r="O73" i="82"/>
  <c r="O71" i="82"/>
  <c r="O69" i="82"/>
  <c r="O67" i="82"/>
  <c r="O65" i="82"/>
  <c r="O63" i="82"/>
  <c r="P50" i="82"/>
  <c r="P59" i="82"/>
  <c r="P57" i="82"/>
  <c r="P55" i="82"/>
  <c r="P53" i="82"/>
  <c r="P51" i="82"/>
  <c r="P49" i="82"/>
  <c r="P47" i="82"/>
  <c r="P60" i="82"/>
  <c r="P56" i="82"/>
  <c r="P54" i="82"/>
  <c r="P58" i="82"/>
  <c r="P48" i="82"/>
  <c r="P52" i="82"/>
  <c r="J80" i="82"/>
  <c r="J78" i="82"/>
  <c r="J76" i="82"/>
  <c r="J74" i="82"/>
  <c r="J72" i="82"/>
  <c r="J70" i="82"/>
  <c r="J68" i="82"/>
  <c r="J66" i="82"/>
  <c r="J64" i="82"/>
  <c r="J62" i="82"/>
  <c r="J75" i="82"/>
  <c r="J73" i="82"/>
  <c r="J65" i="82"/>
  <c r="J67" i="82"/>
  <c r="J71" i="82"/>
  <c r="J63" i="82"/>
  <c r="J69" i="82"/>
  <c r="J79" i="82"/>
  <c r="J77" i="82"/>
  <c r="G45" i="82"/>
  <c r="G43" i="82"/>
  <c r="G41" i="82"/>
  <c r="G39" i="82"/>
  <c r="G37" i="82"/>
  <c r="G42" i="82"/>
  <c r="G44" i="82"/>
  <c r="G40" i="82"/>
  <c r="G38" i="82"/>
  <c r="J59" i="82"/>
  <c r="J57" i="82"/>
  <c r="J55" i="82"/>
  <c r="J53" i="82"/>
  <c r="J51" i="82"/>
  <c r="J49" i="82"/>
  <c r="J47" i="82"/>
  <c r="J58" i="82"/>
  <c r="J50" i="82"/>
  <c r="J54" i="82"/>
  <c r="J56" i="82"/>
  <c r="J48" i="82"/>
  <c r="J52" i="82"/>
  <c r="J60" i="82"/>
  <c r="P80" i="82"/>
  <c r="P78" i="82"/>
  <c r="P76" i="82"/>
  <c r="P74" i="82"/>
  <c r="P72" i="82"/>
  <c r="P70" i="82"/>
  <c r="P68" i="82"/>
  <c r="P66" i="82"/>
  <c r="P64" i="82"/>
  <c r="P62" i="82"/>
  <c r="P67" i="82"/>
  <c r="P63" i="82"/>
  <c r="P79" i="82"/>
  <c r="P77" i="82"/>
  <c r="P75" i="82"/>
  <c r="P73" i="82"/>
  <c r="P71" i="82"/>
  <c r="P69" i="82"/>
  <c r="P65" i="82"/>
  <c r="O59" i="82"/>
  <c r="O57" i="82"/>
  <c r="O55" i="82"/>
  <c r="O53" i="82"/>
  <c r="O51" i="82"/>
  <c r="O49" i="82"/>
  <c r="O47" i="82"/>
  <c r="O58" i="82"/>
  <c r="O54" i="82"/>
  <c r="O50" i="82"/>
  <c r="O56" i="82"/>
  <c r="O52" i="82"/>
  <c r="O60" i="82"/>
  <c r="O48" i="82"/>
  <c r="L94" i="82"/>
  <c r="L90" i="82"/>
  <c r="L88" i="82"/>
  <c r="L102" i="82"/>
  <c r="L105" i="82"/>
  <c r="L103" i="82"/>
  <c r="L101" i="82"/>
  <c r="L99" i="82"/>
  <c r="L97" i="82"/>
  <c r="L95" i="82"/>
  <c r="L93" i="82"/>
  <c r="L91" i="82"/>
  <c r="L89" i="82"/>
  <c r="L87" i="82"/>
  <c r="L85" i="82"/>
  <c r="L83" i="82"/>
  <c r="L100" i="82"/>
  <c r="L98" i="82"/>
  <c r="L92" i="82"/>
  <c r="L104" i="82"/>
  <c r="L86" i="82"/>
  <c r="L84" i="82"/>
  <c r="L82" i="82"/>
  <c r="L96" i="82"/>
  <c r="H42" i="82"/>
  <c r="H40" i="82"/>
  <c r="H45" i="82"/>
  <c r="H43" i="82"/>
  <c r="H41" i="82"/>
  <c r="H39" i="82"/>
  <c r="H37" i="82"/>
  <c r="H36" i="82"/>
  <c r="H34" i="82"/>
  <c r="H44" i="82"/>
  <c r="H38" i="82"/>
  <c r="K47" i="82"/>
  <c r="K59" i="82"/>
  <c r="K57" i="82"/>
  <c r="K55" i="82"/>
  <c r="K53" i="82"/>
  <c r="K51" i="82"/>
  <c r="K49" i="82"/>
  <c r="K58" i="82"/>
  <c r="K48" i="82"/>
  <c r="K50" i="82"/>
  <c r="K56" i="82"/>
  <c r="K54" i="82"/>
  <c r="K60" i="82"/>
  <c r="K52" i="82"/>
  <c r="M34" i="82"/>
  <c r="M42" i="82"/>
  <c r="M36" i="82"/>
  <c r="M38" i="82"/>
  <c r="M44" i="82"/>
  <c r="M40" i="82"/>
  <c r="M43" i="82"/>
  <c r="M45" i="82"/>
  <c r="M37" i="82"/>
  <c r="M41" i="82"/>
  <c r="M39" i="82"/>
  <c r="N44" i="82"/>
  <c r="N42" i="82"/>
  <c r="N40" i="82"/>
  <c r="N38" i="82"/>
  <c r="N36" i="82"/>
  <c r="N43" i="82"/>
  <c r="N37" i="82"/>
  <c r="N45" i="82"/>
  <c r="N39" i="82"/>
  <c r="N41" i="82"/>
  <c r="N34" i="82"/>
  <c r="K80" i="82"/>
  <c r="K78" i="82"/>
  <c r="K76" i="82"/>
  <c r="K74" i="82"/>
  <c r="K72" i="82"/>
  <c r="K70" i="82"/>
  <c r="K68" i="82"/>
  <c r="K66" i="82"/>
  <c r="K64" i="82"/>
  <c r="K62" i="82"/>
  <c r="K65" i="82"/>
  <c r="K73" i="82"/>
  <c r="K75" i="82"/>
  <c r="K79" i="82"/>
  <c r="K71" i="82"/>
  <c r="K63" i="82"/>
  <c r="K69" i="82"/>
  <c r="K67" i="82"/>
  <c r="K77" i="82"/>
  <c r="L80" i="82"/>
  <c r="L78" i="82"/>
  <c r="L76" i="82"/>
  <c r="L74" i="82"/>
  <c r="L72" i="82"/>
  <c r="L70" i="82"/>
  <c r="L68" i="82"/>
  <c r="L66" i="82"/>
  <c r="L64" i="82"/>
  <c r="L62" i="82"/>
  <c r="L73" i="82"/>
  <c r="L65" i="82"/>
  <c r="L75" i="82"/>
  <c r="L67" i="82"/>
  <c r="L77" i="82"/>
  <c r="L79" i="82"/>
  <c r="L71" i="82"/>
  <c r="L63" i="82"/>
  <c r="L69" i="82"/>
  <c r="I36" i="82"/>
  <c r="I45" i="82"/>
  <c r="I43" i="82"/>
  <c r="I41" i="82"/>
  <c r="I39" i="82"/>
  <c r="I37" i="82"/>
  <c r="I34" i="82"/>
  <c r="I44" i="82"/>
  <c r="I42" i="82"/>
  <c r="I38" i="82"/>
  <c r="I40" i="82"/>
  <c r="L59" i="82"/>
  <c r="L57" i="82"/>
  <c r="L55" i="82"/>
  <c r="L53" i="82"/>
  <c r="L51" i="82"/>
  <c r="L49" i="82"/>
  <c r="L47" i="82"/>
  <c r="L52" i="82"/>
  <c r="L50" i="82"/>
  <c r="L54" i="82"/>
  <c r="L60" i="82"/>
  <c r="L48" i="82"/>
  <c r="L58" i="82"/>
  <c r="L56" i="82"/>
  <c r="L34" i="82"/>
  <c r="L44" i="82"/>
  <c r="L42" i="82"/>
  <c r="L40" i="82"/>
  <c r="L38" i="82"/>
  <c r="L36" i="82"/>
  <c r="L37" i="82"/>
  <c r="L43" i="82"/>
  <c r="L39" i="82"/>
  <c r="L45" i="82"/>
  <c r="L41" i="82"/>
  <c r="J105" i="82"/>
  <c r="J103" i="82"/>
  <c r="J101" i="82"/>
  <c r="J99" i="82"/>
  <c r="J97" i="82"/>
  <c r="J95" i="82"/>
  <c r="J93" i="82"/>
  <c r="J91" i="82"/>
  <c r="J89" i="82"/>
  <c r="J87" i="82"/>
  <c r="J85" i="82"/>
  <c r="J83" i="82"/>
  <c r="J102" i="82"/>
  <c r="J92" i="82"/>
  <c r="J82" i="82"/>
  <c r="J94" i="82"/>
  <c r="J90" i="82"/>
  <c r="J98" i="82"/>
  <c r="J88" i="82"/>
  <c r="J86" i="82"/>
  <c r="J104" i="82"/>
  <c r="J84" i="82"/>
  <c r="J100" i="82"/>
  <c r="J96" i="82"/>
  <c r="G79" i="82"/>
  <c r="G77" i="82"/>
  <c r="G75" i="82"/>
  <c r="G73" i="82"/>
  <c r="G71" i="82"/>
  <c r="G69" i="82"/>
  <c r="G67" i="82"/>
  <c r="G65" i="82"/>
  <c r="G74" i="82"/>
  <c r="G64" i="82"/>
  <c r="G66" i="82"/>
  <c r="G70" i="82"/>
  <c r="G78" i="82"/>
  <c r="G76" i="82"/>
  <c r="G72" i="82"/>
  <c r="G68" i="82"/>
  <c r="G62" i="82"/>
  <c r="G80" i="82"/>
  <c r="J38" i="82"/>
  <c r="J45" i="82"/>
  <c r="J43" i="82"/>
  <c r="J41" i="82"/>
  <c r="J39" i="82"/>
  <c r="J37" i="82"/>
  <c r="J34" i="82"/>
  <c r="J44" i="82"/>
  <c r="J42" i="82"/>
  <c r="J40" i="82"/>
  <c r="J36" i="82"/>
  <c r="M59" i="82"/>
  <c r="M57" i="82"/>
  <c r="M55" i="82"/>
  <c r="M53" i="82"/>
  <c r="M51" i="82"/>
  <c r="M49" i="82"/>
  <c r="M47" i="82"/>
  <c r="M50" i="82"/>
  <c r="M58" i="82"/>
  <c r="M52" i="82"/>
  <c r="M56" i="82"/>
  <c r="M48" i="82"/>
  <c r="M60" i="82"/>
  <c r="M54" i="82"/>
  <c r="H6" i="82"/>
  <c r="I5" i="82" s="1"/>
  <c r="H5" i="82"/>
  <c r="D26" i="83"/>
  <c r="D28" i="83"/>
  <c r="D30" i="83"/>
  <c r="W56" i="82"/>
  <c r="U49" i="82"/>
  <c r="V48" i="82"/>
  <c r="Z47" i="82"/>
  <c r="U59" i="82"/>
  <c r="U60" i="82"/>
  <c r="V61" i="82"/>
  <c r="X68" i="82"/>
  <c r="Y62" i="82"/>
  <c r="Y44" i="82"/>
  <c r="Y63" i="82"/>
  <c r="Z29" i="82"/>
  <c r="Z31" i="82"/>
  <c r="Z34" i="82"/>
  <c r="P15" i="82"/>
  <c r="W37" i="82"/>
  <c r="S37" i="82"/>
  <c r="U42" i="82"/>
  <c r="R30" i="82"/>
  <c r="S34" i="82"/>
  <c r="T31" i="82"/>
  <c r="X34" i="82"/>
  <c r="H15" i="82"/>
  <c r="H32" i="82" s="1"/>
  <c r="K15" i="82"/>
  <c r="M15" i="82"/>
  <c r="O15" i="82"/>
  <c r="S10" i="81"/>
  <c r="S7" i="81" s="1"/>
  <c r="I6" i="82"/>
  <c r="J5" i="82" s="1"/>
  <c r="S39" i="82"/>
  <c r="S41" i="82"/>
  <c r="S38" i="82"/>
  <c r="Q17" i="81"/>
  <c r="S53" i="82"/>
  <c r="W48" i="82"/>
  <c r="W46" i="82"/>
  <c r="W44" i="82"/>
  <c r="W49" i="82"/>
  <c r="W47" i="82"/>
  <c r="W45" i="82"/>
  <c r="S56" i="82"/>
  <c r="S55" i="82"/>
  <c r="S52" i="82"/>
  <c r="S51" i="82"/>
  <c r="W63" i="82"/>
  <c r="W61" i="82"/>
  <c r="W59" i="82"/>
  <c r="W62" i="82"/>
  <c r="W60" i="82"/>
  <c r="W58" i="82"/>
  <c r="U17" i="81"/>
  <c r="W34" i="82"/>
  <c r="W31" i="82"/>
  <c r="W29" i="82"/>
  <c r="W13" i="82"/>
  <c r="U8" i="81" s="1"/>
  <c r="W35" i="82"/>
  <c r="W32" i="82"/>
  <c r="W30" i="82"/>
  <c r="L15" i="82"/>
  <c r="X49" i="82"/>
  <c r="X47" i="82"/>
  <c r="X45" i="82"/>
  <c r="X48" i="82"/>
  <c r="X46" i="82"/>
  <c r="X44" i="82"/>
  <c r="T56" i="82"/>
  <c r="T54" i="82"/>
  <c r="T52" i="82"/>
  <c r="X62" i="82"/>
  <c r="X60" i="82"/>
  <c r="X58" i="82"/>
  <c r="X63" i="82"/>
  <c r="X61" i="82"/>
  <c r="X59" i="82"/>
  <c r="Q70" i="82"/>
  <c r="Q68" i="82"/>
  <c r="Q66" i="82"/>
  <c r="S29" i="82"/>
  <c r="S31" i="82"/>
  <c r="Z44" i="82"/>
  <c r="U45" i="82"/>
  <c r="Q46" i="82"/>
  <c r="Y48" i="82"/>
  <c r="Y49" i="82"/>
  <c r="T53" i="82"/>
  <c r="W54" i="82"/>
  <c r="W55" i="82"/>
  <c r="X56" i="82"/>
  <c r="U58" i="82"/>
  <c r="Y60" i="82"/>
  <c r="Y61" i="82"/>
  <c r="Z62" i="82"/>
  <c r="Q65" i="82"/>
  <c r="T66" i="82"/>
  <c r="Q69" i="82"/>
  <c r="T70" i="82"/>
  <c r="U55" i="82"/>
  <c r="U53" i="82"/>
  <c r="U51" i="82"/>
  <c r="U56" i="82"/>
  <c r="U54" i="82"/>
  <c r="U52" i="82"/>
  <c r="R69" i="82"/>
  <c r="R67" i="82"/>
  <c r="R65" i="82"/>
  <c r="R70" i="82"/>
  <c r="R68" i="82"/>
  <c r="R66" i="82"/>
  <c r="T51" i="82"/>
  <c r="W52" i="82"/>
  <c r="W53" i="82"/>
  <c r="X54" i="82"/>
  <c r="Y58" i="82"/>
  <c r="X67" i="82"/>
  <c r="N15" i="82"/>
  <c r="R48" i="82"/>
  <c r="R46" i="82"/>
  <c r="Z48" i="82"/>
  <c r="Z46" i="82"/>
  <c r="V56" i="82"/>
  <c r="V54" i="82"/>
  <c r="V52" i="82"/>
  <c r="V55" i="82"/>
  <c r="V53" i="82"/>
  <c r="V51" i="82"/>
  <c r="R63" i="82"/>
  <c r="R61" i="82"/>
  <c r="R59" i="82"/>
  <c r="Z63" i="82"/>
  <c r="Z61" i="82"/>
  <c r="Z59" i="82"/>
  <c r="U31" i="82"/>
  <c r="Q44" i="82"/>
  <c r="Y45" i="82"/>
  <c r="U46" i="82"/>
  <c r="Q47" i="82"/>
  <c r="Z58" i="82"/>
  <c r="T65" i="82"/>
  <c r="T69" i="82"/>
  <c r="H15" i="83"/>
  <c r="H24" i="83" s="1"/>
  <c r="S49" i="82"/>
  <c r="S47" i="82"/>
  <c r="S45" i="82"/>
  <c r="S62" i="82"/>
  <c r="S60" i="82"/>
  <c r="S58" i="82"/>
  <c r="S63" i="82"/>
  <c r="S61" i="82"/>
  <c r="S59" i="82"/>
  <c r="V70" i="82"/>
  <c r="V68" i="82"/>
  <c r="V66" i="82"/>
  <c r="V69" i="82"/>
  <c r="V67" i="82"/>
  <c r="V65" i="82"/>
  <c r="Z30" i="82"/>
  <c r="R32" i="82"/>
  <c r="Z32" i="82"/>
  <c r="R35" i="82"/>
  <c r="Z35" i="82"/>
  <c r="R44" i="82"/>
  <c r="Z45" i="82"/>
  <c r="R47" i="82"/>
  <c r="X66" i="82"/>
  <c r="X70" i="82"/>
  <c r="V17" i="81"/>
  <c r="T48" i="82"/>
  <c r="T46" i="82"/>
  <c r="T44" i="82"/>
  <c r="T49" i="82"/>
  <c r="T47" i="82"/>
  <c r="T45" i="82"/>
  <c r="X55" i="82"/>
  <c r="X53" i="82"/>
  <c r="X51" i="82"/>
  <c r="T63" i="82"/>
  <c r="T61" i="82"/>
  <c r="T59" i="82"/>
  <c r="T62" i="82"/>
  <c r="T60" i="82"/>
  <c r="T58" i="82"/>
  <c r="W41" i="82"/>
  <c r="S44" i="82"/>
  <c r="Y46" i="82"/>
  <c r="U47" i="82"/>
  <c r="Q48" i="82"/>
  <c r="Q62" i="82"/>
  <c r="Q63" i="82"/>
  <c r="Q67" i="82"/>
  <c r="T68" i="82"/>
  <c r="G5" i="83"/>
  <c r="G6" i="83"/>
  <c r="S40" i="83"/>
  <c r="S11" i="83" s="1"/>
  <c r="I15" i="82"/>
  <c r="Q56" i="82"/>
  <c r="Q54" i="82"/>
  <c r="Q52" i="82"/>
  <c r="Q55" i="82"/>
  <c r="Q53" i="82"/>
  <c r="Q51" i="82"/>
  <c r="Y56" i="82"/>
  <c r="Y54" i="82"/>
  <c r="Y52" i="82"/>
  <c r="Y55" i="82"/>
  <c r="Y53" i="82"/>
  <c r="Y51" i="82"/>
  <c r="Z69" i="82"/>
  <c r="Z67" i="82"/>
  <c r="Z65" i="82"/>
  <c r="Z70" i="82"/>
  <c r="Z68" i="82"/>
  <c r="Z66" i="82"/>
  <c r="U44" i="82"/>
  <c r="S48" i="82"/>
  <c r="Q49" i="82"/>
  <c r="Q60" i="82"/>
  <c r="Q61" i="82"/>
  <c r="R62" i="82"/>
  <c r="U63" i="82"/>
  <c r="X65" i="82"/>
  <c r="O40" i="83"/>
  <c r="O11" i="83" s="1"/>
  <c r="J15" i="82"/>
  <c r="R13" i="82"/>
  <c r="P8" i="81" s="1"/>
  <c r="Z13" i="82"/>
  <c r="X8" i="81" s="1"/>
  <c r="V49" i="82"/>
  <c r="V47" i="82"/>
  <c r="V45" i="82"/>
  <c r="R55" i="82"/>
  <c r="R53" i="82"/>
  <c r="R51" i="82"/>
  <c r="R56" i="82"/>
  <c r="R54" i="82"/>
  <c r="R52" i="82"/>
  <c r="Z55" i="82"/>
  <c r="Z53" i="82"/>
  <c r="Z51" i="82"/>
  <c r="Z56" i="82"/>
  <c r="Z54" i="82"/>
  <c r="Z52" i="82"/>
  <c r="V62" i="82"/>
  <c r="V60" i="82"/>
  <c r="V58" i="82"/>
  <c r="V44" i="82"/>
  <c r="R49" i="82"/>
  <c r="Q58" i="82"/>
  <c r="R60" i="82"/>
  <c r="U61" i="82"/>
  <c r="V63" i="82"/>
  <c r="J4" i="83"/>
  <c r="I15" i="83"/>
  <c r="I24" i="83" s="1"/>
  <c r="D27" i="83"/>
  <c r="N33" i="82" l="1"/>
  <c r="N32" i="82"/>
  <c r="P33" i="82"/>
  <c r="P32" i="82"/>
  <c r="I32" i="82"/>
  <c r="M32" i="82"/>
  <c r="M33" i="82"/>
  <c r="K32" i="82"/>
  <c r="K33" i="82"/>
  <c r="J13" i="82"/>
  <c r="J7" i="82" s="1"/>
  <c r="H8" i="81" s="1"/>
  <c r="H10" i="81" s="1"/>
  <c r="H7" i="81" s="1"/>
  <c r="J32" i="82"/>
  <c r="J33" i="82"/>
  <c r="H10" i="82"/>
  <c r="F17" i="81" s="1"/>
  <c r="H33" i="82"/>
  <c r="H22" i="82" s="1"/>
  <c r="L32" i="82"/>
  <c r="L33" i="82"/>
  <c r="G7" i="82"/>
  <c r="E8" i="81" s="1"/>
  <c r="O33" i="82"/>
  <c r="O32" i="82"/>
  <c r="O12" i="83"/>
  <c r="N18" i="81" s="1"/>
  <c r="P10" i="82"/>
  <c r="N17" i="81" s="1"/>
  <c r="N12" i="83"/>
  <c r="M18" i="81" s="1"/>
  <c r="W42" i="82"/>
  <c r="S40" i="82"/>
  <c r="L13" i="82"/>
  <c r="L7" i="82" s="1"/>
  <c r="J8" i="81" s="1"/>
  <c r="J10" i="81" s="1"/>
  <c r="J7" i="81" s="1"/>
  <c r="W38" i="82"/>
  <c r="U39" i="82"/>
  <c r="S42" i="82"/>
  <c r="U40" i="82"/>
  <c r="U35" i="82"/>
  <c r="U13" i="82"/>
  <c r="U29" i="82"/>
  <c r="X30" i="82"/>
  <c r="T32" i="82"/>
  <c r="T29" i="82"/>
  <c r="X32" i="82"/>
  <c r="M13" i="82"/>
  <c r="M7" i="82" s="1"/>
  <c r="K8" i="81" s="1"/>
  <c r="M10" i="82"/>
  <c r="K17" i="81" s="1"/>
  <c r="S13" i="82"/>
  <c r="Q8" i="81" s="1"/>
  <c r="Q10" i="81" s="1"/>
  <c r="Q7" i="81" s="1"/>
  <c r="S35" i="82"/>
  <c r="X35" i="82"/>
  <c r="K13" i="82"/>
  <c r="K7" i="82" s="1"/>
  <c r="I8" i="81" s="1"/>
  <c r="I10" i="81" s="1"/>
  <c r="I7" i="81" s="1"/>
  <c r="J3" i="83" s="1"/>
  <c r="K10" i="82"/>
  <c r="I17" i="81" s="1"/>
  <c r="T34" i="82"/>
  <c r="U32" i="82"/>
  <c r="T35" i="82"/>
  <c r="T30" i="82"/>
  <c r="S32" i="82"/>
  <c r="X29" i="82"/>
  <c r="U41" i="82"/>
  <c r="P13" i="82"/>
  <c r="X31" i="82"/>
  <c r="R29" i="82"/>
  <c r="R34" i="82"/>
  <c r="R31" i="82"/>
  <c r="S30" i="82"/>
  <c r="W39" i="82"/>
  <c r="W40" i="82"/>
  <c r="U30" i="82"/>
  <c r="U38" i="82"/>
  <c r="U37" i="82"/>
  <c r="H13" i="82"/>
  <c r="U34" i="82"/>
  <c r="P10" i="81"/>
  <c r="P7" i="81" s="1"/>
  <c r="X10" i="81"/>
  <c r="X7" i="81" s="1"/>
  <c r="T3" i="83"/>
  <c r="U3" i="82"/>
  <c r="K4" i="83"/>
  <c r="J15" i="83"/>
  <c r="J24" i="83" s="1"/>
  <c r="O9" i="83"/>
  <c r="N16" i="81"/>
  <c r="H5" i="83"/>
  <c r="H6" i="83"/>
  <c r="L10" i="82"/>
  <c r="J17" i="81" s="1"/>
  <c r="Y41" i="82"/>
  <c r="Y37" i="82"/>
  <c r="Y42" i="82"/>
  <c r="Y40" i="82"/>
  <c r="Y39" i="82"/>
  <c r="Y38" i="82"/>
  <c r="Y34" i="82"/>
  <c r="Y31" i="82"/>
  <c r="Y29" i="82"/>
  <c r="Y13" i="82"/>
  <c r="W8" i="81" s="1"/>
  <c r="Y35" i="82"/>
  <c r="Y32" i="82"/>
  <c r="Y30" i="82"/>
  <c r="W17" i="81"/>
  <c r="Q41" i="82"/>
  <c r="Q37" i="82"/>
  <c r="Q42" i="82"/>
  <c r="Q40" i="82"/>
  <c r="Q39" i="82"/>
  <c r="Q38" i="82"/>
  <c r="V12" i="83"/>
  <c r="Q34" i="82"/>
  <c r="Q31" i="82"/>
  <c r="Q29" i="82"/>
  <c r="O8" i="81"/>
  <c r="Q35" i="82"/>
  <c r="Q32" i="82"/>
  <c r="Q30" i="82"/>
  <c r="O17" i="81"/>
  <c r="J6" i="82"/>
  <c r="I13" i="82"/>
  <c r="I7" i="82" s="1"/>
  <c r="G8" i="81" s="1"/>
  <c r="I10" i="82"/>
  <c r="G17" i="81" s="1"/>
  <c r="Z42" i="82"/>
  <c r="Z40" i="82"/>
  <c r="Z38" i="82"/>
  <c r="Z41" i="82"/>
  <c r="Z37" i="82"/>
  <c r="Z39" i="82"/>
  <c r="R42" i="82"/>
  <c r="R40" i="82"/>
  <c r="R38" i="82"/>
  <c r="R41" i="82"/>
  <c r="R39" i="82"/>
  <c r="R37" i="82"/>
  <c r="T17" i="81"/>
  <c r="V34" i="82"/>
  <c r="V31" i="82"/>
  <c r="V29" i="82"/>
  <c r="V13" i="82"/>
  <c r="T8" i="81" s="1"/>
  <c r="V35" i="82"/>
  <c r="V30" i="82"/>
  <c r="V32" i="82"/>
  <c r="K12" i="83"/>
  <c r="X17" i="81"/>
  <c r="V41" i="82"/>
  <c r="V39" i="82"/>
  <c r="V37" i="82"/>
  <c r="V42" i="82"/>
  <c r="V40" i="82"/>
  <c r="V38" i="82"/>
  <c r="Q12" i="83"/>
  <c r="P12" i="83"/>
  <c r="L12" i="83"/>
  <c r="I12" i="83"/>
  <c r="Y12" i="83"/>
  <c r="X12" i="83"/>
  <c r="N10" i="82"/>
  <c r="L17" i="81" s="1"/>
  <c r="N13" i="82"/>
  <c r="N7" i="82" s="1"/>
  <c r="L8" i="81" s="1"/>
  <c r="S12" i="83"/>
  <c r="R18" i="81" s="1"/>
  <c r="W12" i="83"/>
  <c r="P17" i="81"/>
  <c r="U10" i="81"/>
  <c r="U7" i="81" s="1"/>
  <c r="T12" i="83"/>
  <c r="O10" i="82"/>
  <c r="M17" i="81" s="1"/>
  <c r="M1145" i="18" s="1"/>
  <c r="O13" i="82"/>
  <c r="O7" i="82" s="1"/>
  <c r="M8" i="81" s="1"/>
  <c r="R16" i="81"/>
  <c r="M12" i="83"/>
  <c r="J12" i="83"/>
  <c r="J10" i="82"/>
  <c r="H17" i="81" s="1"/>
  <c r="E17" i="81"/>
  <c r="X38" i="82"/>
  <c r="X41" i="82"/>
  <c r="X37" i="82"/>
  <c r="X42" i="82"/>
  <c r="X40" i="82"/>
  <c r="X39" i="82"/>
  <c r="U12" i="83"/>
  <c r="R12" i="83"/>
  <c r="T40" i="82"/>
  <c r="T39" i="82"/>
  <c r="T41" i="82"/>
  <c r="T38" i="82"/>
  <c r="R17" i="81"/>
  <c r="T37" i="82"/>
  <c r="T42" i="82"/>
  <c r="T13" i="82"/>
  <c r="R8" i="81" s="1"/>
  <c r="X13" i="82"/>
  <c r="V8" i="81" s="1"/>
  <c r="P22" i="82" l="1"/>
  <c r="N22" i="82"/>
  <c r="L22" i="82"/>
  <c r="I22" i="82"/>
  <c r="I9" i="82" s="1"/>
  <c r="K22" i="82"/>
  <c r="M22" i="82"/>
  <c r="J22" i="82"/>
  <c r="O22" i="82"/>
  <c r="O9" i="82" s="1"/>
  <c r="N1145" i="18"/>
  <c r="N9" i="83"/>
  <c r="S9" i="83"/>
  <c r="F18" i="81"/>
  <c r="F1145" i="18" s="1"/>
  <c r="H7" i="82"/>
  <c r="F8" i="81" s="1"/>
  <c r="F10" i="81" s="1"/>
  <c r="F7" i="81" s="1"/>
  <c r="P7" i="82"/>
  <c r="N8" i="81" s="1"/>
  <c r="N10" i="81" s="1"/>
  <c r="N7" i="81" s="1"/>
  <c r="P9" i="82"/>
  <c r="P8" i="82" s="1"/>
  <c r="H9" i="82"/>
  <c r="F14" i="81" s="1"/>
  <c r="K9" i="82"/>
  <c r="I14" i="81" s="1"/>
  <c r="M9" i="82"/>
  <c r="K14" i="81" s="1"/>
  <c r="K1142" i="18" s="1"/>
  <c r="K3" i="82"/>
  <c r="L9" i="82"/>
  <c r="J14" i="81" s="1"/>
  <c r="J1142" i="18" s="1"/>
  <c r="K10" i="81"/>
  <c r="K7" i="81" s="1"/>
  <c r="J9" i="82"/>
  <c r="J8" i="82" s="1"/>
  <c r="P14" i="81"/>
  <c r="X14" i="81"/>
  <c r="R14" i="81"/>
  <c r="R13" i="81" s="1"/>
  <c r="Y3" i="83"/>
  <c r="Z3" i="82"/>
  <c r="V14" i="81"/>
  <c r="Q3" i="83"/>
  <c r="R3" i="82"/>
  <c r="K18" i="81"/>
  <c r="K1145" i="18" s="1"/>
  <c r="L9" i="83"/>
  <c r="O10" i="81"/>
  <c r="O7" i="81" s="1"/>
  <c r="W10" i="81"/>
  <c r="W7" i="81" s="1"/>
  <c r="H18" i="81"/>
  <c r="H1145" i="18" s="1"/>
  <c r="I9" i="83"/>
  <c r="E10" i="81"/>
  <c r="E7" i="81" s="1"/>
  <c r="I18" i="81"/>
  <c r="I1145" i="18" s="1"/>
  <c r="J9" i="83"/>
  <c r="L10" i="81"/>
  <c r="L7" i="81" s="1"/>
  <c r="P9" i="83"/>
  <c r="O18" i="81"/>
  <c r="K15" i="83"/>
  <c r="K24" i="83" s="1"/>
  <c r="L4" i="83"/>
  <c r="L18" i="81"/>
  <c r="L1145" i="18" s="1"/>
  <c r="M9" i="83"/>
  <c r="N9" i="82"/>
  <c r="P18" i="81"/>
  <c r="Q9" i="83"/>
  <c r="K5" i="82"/>
  <c r="K6" i="82"/>
  <c r="U18" i="81"/>
  <c r="V9" i="83"/>
  <c r="Q14" i="81"/>
  <c r="R3" i="83"/>
  <c r="S3" i="82"/>
  <c r="M10" i="81"/>
  <c r="M7" i="81" s="1"/>
  <c r="G9" i="82"/>
  <c r="T10" i="81"/>
  <c r="T7" i="81" s="1"/>
  <c r="K3" i="83"/>
  <c r="L3" i="82"/>
  <c r="E18" i="81"/>
  <c r="E1145" i="18" s="1"/>
  <c r="F9" i="83"/>
  <c r="V3" i="83"/>
  <c r="W3" i="82"/>
  <c r="W9" i="83"/>
  <c r="V18" i="81"/>
  <c r="I6" i="83"/>
  <c r="I5" i="83"/>
  <c r="I3" i="83"/>
  <c r="J3" i="82"/>
  <c r="T18" i="81"/>
  <c r="U9" i="83"/>
  <c r="W18" i="81"/>
  <c r="X9" i="83"/>
  <c r="T9" i="83"/>
  <c r="S18" i="81"/>
  <c r="X18" i="81"/>
  <c r="Y9" i="83"/>
  <c r="U14" i="81"/>
  <c r="K9" i="83"/>
  <c r="J18" i="81"/>
  <c r="J1145" i="18" s="1"/>
  <c r="V10" i="81"/>
  <c r="V7" i="81" s="1"/>
  <c r="R10" i="81"/>
  <c r="R7" i="81" s="1"/>
  <c r="Q18" i="81"/>
  <c r="R9" i="83"/>
  <c r="H9" i="83"/>
  <c r="G18" i="81"/>
  <c r="G1145" i="18" s="1"/>
  <c r="S14" i="81"/>
  <c r="G10" i="81"/>
  <c r="G7" i="81" s="1"/>
  <c r="N14" i="81" l="1"/>
  <c r="H8" i="82"/>
  <c r="K8" i="82"/>
  <c r="G3" i="83"/>
  <c r="H3" i="82"/>
  <c r="L8" i="82"/>
  <c r="M8" i="82"/>
  <c r="S13" i="81"/>
  <c r="O3" i="83"/>
  <c r="P3" i="82"/>
  <c r="H14" i="81"/>
  <c r="L3" i="83"/>
  <c r="M3" i="82"/>
  <c r="F3" i="83"/>
  <c r="F13" i="81"/>
  <c r="F1142" i="18"/>
  <c r="N13" i="81"/>
  <c r="N1142" i="18"/>
  <c r="H13" i="81"/>
  <c r="H1142" i="18"/>
  <c r="I13" i="81"/>
  <c r="I1142" i="18"/>
  <c r="M3" i="83"/>
  <c r="N3" i="82"/>
  <c r="P3" i="83"/>
  <c r="Q3" i="82"/>
  <c r="W3" i="83"/>
  <c r="X3" i="82"/>
  <c r="U3" i="83"/>
  <c r="V3" i="82"/>
  <c r="S3" i="83"/>
  <c r="T3" i="82"/>
  <c r="J6" i="83"/>
  <c r="J5" i="83"/>
  <c r="X3" i="83"/>
  <c r="Y3" i="82"/>
  <c r="L5" i="82"/>
  <c r="L6" i="82"/>
  <c r="W14" i="81"/>
  <c r="W13" i="81" s="1"/>
  <c r="V13" i="81"/>
  <c r="G8" i="82"/>
  <c r="E14" i="81"/>
  <c r="U13" i="81"/>
  <c r="O14" i="81"/>
  <c r="O13" i="81" s="1"/>
  <c r="O8" i="82"/>
  <c r="M14" i="81"/>
  <c r="X13" i="81"/>
  <c r="H3" i="83"/>
  <c r="I3" i="82"/>
  <c r="N3" i="83"/>
  <c r="O3" i="82"/>
  <c r="L14" i="81"/>
  <c r="N8" i="82"/>
  <c r="I8" i="82"/>
  <c r="G14" i="81"/>
  <c r="L15" i="83"/>
  <c r="L24" i="83" s="1"/>
  <c r="M4" i="83"/>
  <c r="T14" i="81"/>
  <c r="T13" i="81" s="1"/>
  <c r="Q13" i="81"/>
  <c r="J13" i="81"/>
  <c r="P13" i="81"/>
  <c r="K13" i="81"/>
  <c r="E13" i="81" l="1"/>
  <c r="E1142" i="18"/>
  <c r="M13" i="81"/>
  <c r="M1142" i="18"/>
  <c r="L13" i="81"/>
  <c r="L1142" i="18"/>
  <c r="G13" i="81"/>
  <c r="G1142" i="18"/>
  <c r="N4" i="83"/>
  <c r="M15" i="83"/>
  <c r="M24" i="83" s="1"/>
  <c r="K5" i="83"/>
  <c r="K6" i="83"/>
  <c r="M6" i="82"/>
  <c r="M5" i="82"/>
  <c r="N6" i="82" l="1"/>
  <c r="N5" i="82"/>
  <c r="L5" i="83"/>
  <c r="L6" i="83"/>
  <c r="N15" i="83"/>
  <c r="N24" i="83" s="1"/>
  <c r="O4" i="83"/>
  <c r="O15" i="83" l="1"/>
  <c r="O24" i="83" s="1"/>
  <c r="M6" i="83"/>
  <c r="M5" i="83"/>
  <c r="O6" i="82"/>
  <c r="O5" i="82"/>
  <c r="P6" i="82" l="1"/>
  <c r="P5" i="82"/>
  <c r="N6" i="83"/>
  <c r="N5" i="83"/>
  <c r="P15" i="83"/>
  <c r="P24" i="83" s="1"/>
  <c r="Q15" i="83" l="1"/>
  <c r="Q24" i="83" s="1"/>
  <c r="O5" i="83"/>
  <c r="O6" i="83"/>
  <c r="R15" i="83" l="1"/>
  <c r="R24" i="83" s="1"/>
  <c r="S15" i="83" l="1"/>
  <c r="S24" i="83" s="1"/>
  <c r="T15" i="83" l="1"/>
  <c r="T24" i="83" s="1"/>
  <c r="U15" i="83" l="1"/>
  <c r="U24" i="83" s="1"/>
  <c r="V15" i="83" l="1"/>
  <c r="V24" i="83" s="1"/>
  <c r="W15" i="83" l="1"/>
  <c r="W24" i="83" s="1"/>
  <c r="Y15" i="83" l="1"/>
  <c r="Y24" i="83" s="1"/>
  <c r="X15" i="83"/>
  <c r="X24" i="83" s="1"/>
  <c r="F1138" i="18" l="1"/>
  <c r="G1138" i="18"/>
  <c r="H1138" i="18"/>
  <c r="I1138" i="18"/>
  <c r="J1138" i="18"/>
  <c r="K1138" i="18"/>
  <c r="L1138" i="18"/>
  <c r="M1138" i="18"/>
  <c r="N1138" i="18"/>
  <c r="E1138" i="18"/>
  <c r="D26" i="2"/>
  <c r="E26" i="2"/>
  <c r="F26" i="2"/>
  <c r="G26" i="2"/>
  <c r="H26" i="2"/>
  <c r="I26" i="2"/>
  <c r="J26" i="2"/>
  <c r="K26" i="2"/>
  <c r="L26" i="2"/>
  <c r="M26" i="2"/>
  <c r="S54" i="80"/>
  <c r="J53" i="80"/>
  <c r="K53" i="80" s="1"/>
  <c r="L53" i="80" s="1"/>
  <c r="M53" i="80" s="1"/>
  <c r="N53" i="80" s="1"/>
  <c r="O53" i="80" s="1"/>
  <c r="P53" i="80" s="1"/>
  <c r="Q53" i="80" s="1"/>
  <c r="O49" i="80"/>
  <c r="O50" i="80" s="1"/>
  <c r="N49" i="80"/>
  <c r="N50" i="80" s="1"/>
  <c r="J49" i="80"/>
  <c r="G48" i="80"/>
  <c r="F48" i="80"/>
  <c r="P47" i="80"/>
  <c r="P49" i="80" s="1"/>
  <c r="O47" i="80"/>
  <c r="N47" i="80"/>
  <c r="M47" i="80"/>
  <c r="M49" i="80" s="1"/>
  <c r="L47" i="80"/>
  <c r="L49" i="80" s="1"/>
  <c r="L50" i="80" s="1"/>
  <c r="K47" i="80"/>
  <c r="K49" i="80" s="1"/>
  <c r="K50" i="80" s="1"/>
  <c r="J47" i="80"/>
  <c r="I47" i="80"/>
  <c r="I49" i="80" s="1"/>
  <c r="H47" i="80"/>
  <c r="G47" i="80"/>
  <c r="F47" i="80"/>
  <c r="M46" i="80"/>
  <c r="N46" i="80" s="1"/>
  <c r="O46" i="80" s="1"/>
  <c r="P46" i="80" s="1"/>
  <c r="Q46" i="80" s="1"/>
  <c r="R46" i="80" s="1"/>
  <c r="L46" i="80"/>
  <c r="K46" i="80"/>
  <c r="J46" i="80"/>
  <c r="H46" i="80"/>
  <c r="G46" i="80"/>
  <c r="F46" i="80"/>
  <c r="J41" i="80"/>
  <c r="K41" i="80" s="1"/>
  <c r="L41" i="80" s="1"/>
  <c r="M41" i="80" s="1"/>
  <c r="N41" i="80" s="1"/>
  <c r="O41" i="80" s="1"/>
  <c r="R33" i="80"/>
  <c r="Q33" i="80"/>
  <c r="Q34" i="80" s="1"/>
  <c r="M33" i="80"/>
  <c r="K33" i="80"/>
  <c r="J33" i="80"/>
  <c r="K34" i="80" s="1"/>
  <c r="I33" i="80"/>
  <c r="H32" i="80"/>
  <c r="G32" i="80"/>
  <c r="F32" i="80"/>
  <c r="R31" i="80"/>
  <c r="Q31" i="80"/>
  <c r="P31" i="80"/>
  <c r="P33" i="80" s="1"/>
  <c r="O31" i="80"/>
  <c r="O33" i="80" s="1"/>
  <c r="N31" i="80"/>
  <c r="N33" i="80" s="1"/>
  <c r="N34" i="80" s="1"/>
  <c r="M31" i="80"/>
  <c r="L31" i="80"/>
  <c r="L33" i="80" s="1"/>
  <c r="L34" i="80" s="1"/>
  <c r="K31" i="80"/>
  <c r="J31" i="80"/>
  <c r="I31" i="80"/>
  <c r="H31" i="80"/>
  <c r="G31" i="80"/>
  <c r="F31" i="80"/>
  <c r="K30" i="80"/>
  <c r="L30" i="80" s="1"/>
  <c r="M30" i="80" s="1"/>
  <c r="N30" i="80" s="1"/>
  <c r="O30" i="80" s="1"/>
  <c r="P30" i="80" s="1"/>
  <c r="Q30" i="80" s="1"/>
  <c r="R30" i="80" s="1"/>
  <c r="J30" i="80"/>
  <c r="H30" i="80"/>
  <c r="G30" i="80"/>
  <c r="F30" i="80"/>
  <c r="K25" i="80"/>
  <c r="L25" i="80" s="1"/>
  <c r="M25" i="80" s="1"/>
  <c r="N25" i="80" s="1"/>
  <c r="O25" i="80" s="1"/>
  <c r="P25" i="80" s="1"/>
  <c r="Q25" i="80" s="1"/>
  <c r="R25" i="80" s="1"/>
  <c r="J25" i="80"/>
  <c r="S16" i="80"/>
  <c r="I16" i="80"/>
  <c r="H16" i="80"/>
  <c r="G16" i="80"/>
  <c r="F16" i="80"/>
  <c r="S15" i="80"/>
  <c r="J15" i="80"/>
  <c r="I15" i="80"/>
  <c r="H15" i="80"/>
  <c r="G15" i="80"/>
  <c r="F15" i="80"/>
  <c r="S14" i="80"/>
  <c r="L14" i="80"/>
  <c r="L17" i="80" s="1"/>
  <c r="K14" i="80"/>
  <c r="K17" i="80" s="1"/>
  <c r="J14" i="80"/>
  <c r="J17" i="80" s="1"/>
  <c r="I14" i="80"/>
  <c r="I17" i="80" s="1"/>
  <c r="H14" i="80"/>
  <c r="G14" i="80"/>
  <c r="F14" i="80"/>
  <c r="S13" i="80"/>
  <c r="H13" i="80"/>
  <c r="G13" i="80"/>
  <c r="F13" i="80"/>
  <c r="L12" i="80"/>
  <c r="M12" i="80" s="1"/>
  <c r="N12" i="80" s="1"/>
  <c r="O12" i="80" s="1"/>
  <c r="P12" i="80" s="1"/>
  <c r="Q12" i="80" s="1"/>
  <c r="R12" i="80" s="1"/>
  <c r="K12" i="80"/>
  <c r="J12" i="80"/>
  <c r="H12" i="80"/>
  <c r="G12" i="80"/>
  <c r="F12" i="80"/>
  <c r="J5" i="80"/>
  <c r="K5" i="80" s="1"/>
  <c r="L5" i="80" s="1"/>
  <c r="M5" i="80" s="1"/>
  <c r="N5" i="80" s="1"/>
  <c r="O5" i="80" s="1"/>
  <c r="P5" i="80" s="1"/>
  <c r="S33" i="80" l="1"/>
  <c r="P50" i="80"/>
  <c r="S17" i="80"/>
  <c r="O34" i="80"/>
  <c r="M50" i="80"/>
  <c r="P34" i="80"/>
  <c r="M34" i="80"/>
  <c r="J50" i="80"/>
  <c r="P51" i="80" s="1"/>
  <c r="Q49" i="80" s="1"/>
  <c r="J34" i="80"/>
  <c r="R49" i="80" l="1"/>
  <c r="S49" i="80"/>
  <c r="Q35" i="80"/>
  <c r="E15" i="2" l="1"/>
  <c r="F15" i="2"/>
  <c r="G15" i="2"/>
  <c r="H15" i="2" s="1"/>
  <c r="I15" i="2" s="1"/>
  <c r="J15" i="2" s="1"/>
  <c r="K15" i="2" s="1"/>
  <c r="L15" i="2" s="1"/>
  <c r="M15" i="2" s="1"/>
  <c r="F1137" i="18"/>
  <c r="G1137" i="18"/>
  <c r="H1137" i="18"/>
  <c r="I1137" i="18"/>
  <c r="J1137" i="18"/>
  <c r="K1137" i="18"/>
  <c r="L1137" i="18"/>
  <c r="M1137" i="18"/>
  <c r="N1137" i="18"/>
  <c r="E1137" i="18"/>
  <c r="B1133" i="18"/>
  <c r="P1134" i="18" s="1"/>
  <c r="P1135" i="18" s="1"/>
  <c r="P1136" i="18" s="1"/>
  <c r="P1137" i="18" s="1"/>
  <c r="P1138" i="18" s="1"/>
  <c r="P1139" i="18" s="1"/>
  <c r="P1140" i="18" s="1"/>
  <c r="P1141" i="18" s="1"/>
  <c r="P1142" i="18" s="1"/>
  <c r="P1143" i="18" s="1"/>
  <c r="P1144" i="18" s="1"/>
  <c r="P1145" i="18" s="1"/>
  <c r="P1146" i="18" s="1"/>
  <c r="P1147" i="18" s="1"/>
  <c r="P1148" i="18" s="1"/>
  <c r="P1149" i="18" s="1"/>
  <c r="P1150" i="18" s="1"/>
  <c r="P1151" i="18" s="1"/>
  <c r="P1152" i="18" s="1"/>
  <c r="P1153" i="18" s="1"/>
  <c r="P1154" i="18" s="1"/>
  <c r="P1155" i="18" s="1"/>
  <c r="P1156" i="18" s="1"/>
  <c r="P1157" i="18" s="1"/>
  <c r="P1158" i="18" s="1"/>
  <c r="P1159" i="18" s="1"/>
  <c r="P1160" i="18" s="1"/>
  <c r="P1161" i="18" s="1"/>
  <c r="P1162" i="18" s="1"/>
  <c r="P1163" i="18" s="1"/>
  <c r="P1164" i="18" s="1"/>
  <c r="P1165" i="18" s="1"/>
  <c r="P1166" i="18" s="1"/>
  <c r="P1167" i="18" s="1"/>
  <c r="P1168" i="18" s="1"/>
  <c r="P1169" i="18" s="1"/>
  <c r="P1170" i="18" s="1"/>
  <c r="P1171" i="18" s="1"/>
  <c r="P1172" i="18" s="1"/>
  <c r="P1173" i="18" s="1"/>
  <c r="P1174" i="18" s="1"/>
  <c r="P1175" i="18" s="1"/>
  <c r="P1176" i="18" s="1"/>
  <c r="P1177" i="18" s="1"/>
  <c r="P1178" i="18" s="1"/>
  <c r="P1179" i="18" s="1"/>
  <c r="P1180" i="18" s="1"/>
  <c r="P1181" i="18" s="1"/>
  <c r="P1182" i="18" s="1"/>
  <c r="P1183" i="18" s="1"/>
  <c r="P1184" i="18" s="1"/>
  <c r="P1185" i="18" s="1"/>
  <c r="P1186" i="18" s="1"/>
  <c r="P1187" i="18" s="1"/>
  <c r="P1188" i="18" s="1"/>
  <c r="P1189" i="18" s="1"/>
  <c r="P1190" i="18" s="1"/>
  <c r="P1191" i="18" s="1"/>
  <c r="P1192" i="18" s="1"/>
  <c r="P1193" i="18" s="1"/>
  <c r="P1194" i="18" s="1"/>
  <c r="P1195" i="18" s="1"/>
  <c r="P1196" i="18" s="1"/>
  <c r="P1197" i="18" s="1"/>
  <c r="P1198" i="18" s="1"/>
  <c r="P1199" i="18" s="1"/>
  <c r="P1200" i="18" s="1"/>
  <c r="P1201" i="18" s="1"/>
  <c r="P1202" i="18" s="1"/>
  <c r="P1203" i="18" s="1"/>
  <c r="P1204" i="18" s="1"/>
  <c r="P1205" i="18" s="1"/>
  <c r="P1206" i="18" s="1"/>
  <c r="P1207" i="18" s="1"/>
  <c r="P1208" i="18" s="1"/>
  <c r="P1209" i="18" s="1"/>
  <c r="P1210" i="18" s="1"/>
  <c r="P1211" i="18" s="1"/>
  <c r="P1212" i="18" s="1"/>
  <c r="P1213" i="18" s="1"/>
  <c r="P1214" i="18" s="1"/>
  <c r="P1215" i="18" s="1"/>
  <c r="P1216" i="18" s="1"/>
  <c r="P1217" i="18" s="1"/>
  <c r="P1218" i="18" s="1"/>
  <c r="P1219" i="18" s="1"/>
  <c r="P1220" i="18" s="1"/>
  <c r="P1221" i="18" s="1"/>
  <c r="P1222" i="18" s="1"/>
  <c r="P1223" i="18" s="1"/>
  <c r="P1224" i="18" s="1"/>
  <c r="P1225" i="18" s="1"/>
  <c r="P1226" i="18" s="1"/>
  <c r="P1227" i="18" s="1"/>
  <c r="P1228" i="18" s="1"/>
  <c r="P1229" i="18" s="1"/>
  <c r="P1230" i="18" s="1"/>
  <c r="P1231" i="18" s="1"/>
  <c r="P1232" i="18" s="1"/>
  <c r="P1233" i="18" s="1"/>
  <c r="P1234" i="18" s="1"/>
  <c r="P1235" i="18" s="1"/>
  <c r="P1236" i="18" s="1"/>
  <c r="P1237" i="18" s="1"/>
  <c r="P1238" i="18" s="1"/>
  <c r="P1239" i="18" s="1"/>
  <c r="P1240" i="18" s="1"/>
  <c r="P1241" i="18" s="1"/>
  <c r="P1242" i="18" s="1"/>
  <c r="P1243" i="18" s="1"/>
  <c r="P1244" i="18" s="1"/>
  <c r="P1245" i="18" s="1"/>
  <c r="P1246" i="18" s="1"/>
  <c r="P1247" i="18" s="1"/>
  <c r="P1248" i="18" s="1"/>
  <c r="P1249" i="18" s="1"/>
  <c r="P1250" i="18" s="1"/>
  <c r="P1251" i="18" s="1"/>
  <c r="P1252" i="18" s="1"/>
  <c r="P1253" i="18" s="1"/>
  <c r="P1254" i="18" s="1"/>
  <c r="P1255" i="18" s="1"/>
  <c r="P1256" i="18" s="1"/>
  <c r="P1257" i="18" s="1"/>
  <c r="P1258" i="18" s="1"/>
  <c r="P1259" i="18" s="1"/>
  <c r="P1260" i="18" s="1"/>
  <c r="P1261" i="18" s="1"/>
  <c r="P1262" i="18" s="1"/>
  <c r="P1263" i="18" s="1"/>
  <c r="P1264" i="18" s="1"/>
  <c r="P1265" i="18" s="1"/>
  <c r="P1266" i="18" s="1"/>
  <c r="P1267" i="18" s="1"/>
  <c r="P1268" i="18" s="1"/>
  <c r="P1269" i="18" s="1"/>
  <c r="P1270" i="18" s="1"/>
  <c r="B1268" i="18"/>
  <c r="B1267" i="18"/>
  <c r="B1251" i="18"/>
  <c r="B1250" i="18"/>
  <c r="B1249" i="18"/>
  <c r="B1234" i="18"/>
  <c r="B1248" i="18" s="1"/>
  <c r="B1259" i="18" s="1"/>
  <c r="B1266" i="18" s="1"/>
  <c r="D1229" i="18"/>
  <c r="D1237" i="18" s="1"/>
  <c r="D1228" i="18"/>
  <c r="D1236" i="18" s="1"/>
  <c r="D1227" i="18"/>
  <c r="D1235" i="18" s="1"/>
  <c r="D1226" i="18"/>
  <c r="D1234" i="18" s="1"/>
  <c r="D1225" i="18"/>
  <c r="D1233" i="18" s="1"/>
  <c r="B1225" i="18"/>
  <c r="B1233" i="18" s="1"/>
  <c r="B1247" i="18" s="1"/>
  <c r="B1258" i="18" s="1"/>
  <c r="B1265" i="18" s="1"/>
  <c r="D1224" i="18"/>
  <c r="D1232" i="18" s="1"/>
  <c r="B1224" i="18"/>
  <c r="B1232" i="18" s="1"/>
  <c r="B1246" i="18" s="1"/>
  <c r="B1257" i="18" s="1"/>
  <c r="B1264" i="18" s="1"/>
  <c r="D1223" i="18"/>
  <c r="D1231" i="18" s="1"/>
  <c r="B1223" i="18"/>
  <c r="B1231" i="18" s="1"/>
  <c r="B1245" i="18" s="1"/>
  <c r="B1256" i="18" s="1"/>
  <c r="B1263" i="18" s="1"/>
  <c r="D1222" i="18"/>
  <c r="D1230" i="18" s="1"/>
  <c r="N1218" i="18"/>
  <c r="M1218" i="18"/>
  <c r="L1218" i="18"/>
  <c r="K1218" i="18"/>
  <c r="J1218" i="18"/>
  <c r="I1218" i="18"/>
  <c r="H1218" i="18"/>
  <c r="G1218" i="18"/>
  <c r="F1218" i="18"/>
  <c r="E1218" i="18"/>
  <c r="B1204" i="18"/>
  <c r="M1197" i="18"/>
  <c r="L1197" i="18"/>
  <c r="B1197" i="18"/>
  <c r="B1196" i="18"/>
  <c r="B1203" i="18" s="1"/>
  <c r="E1195" i="18"/>
  <c r="B1195" i="18"/>
  <c r="B1202" i="18" s="1"/>
  <c r="B1194" i="18"/>
  <c r="B1201" i="18" s="1"/>
  <c r="E1193" i="18"/>
  <c r="B1193" i="18"/>
  <c r="B1200" i="18" s="1"/>
  <c r="B1192" i="18"/>
  <c r="B1199" i="18" s="1"/>
  <c r="E1176" i="18"/>
  <c r="F1176" i="18" s="1"/>
  <c r="G1176" i="18" s="1"/>
  <c r="N1172" i="18"/>
  <c r="H1172" i="18"/>
  <c r="D1172" i="18"/>
  <c r="L1172" i="18" s="1"/>
  <c r="E1170" i="18"/>
  <c r="F1170" i="18" s="1"/>
  <c r="G1170" i="18" s="1"/>
  <c r="H1170" i="18" s="1"/>
  <c r="I1170" i="18" s="1"/>
  <c r="J1170" i="18" s="1"/>
  <c r="K1170" i="18" s="1"/>
  <c r="L1170" i="18" s="1"/>
  <c r="N1153" i="18"/>
  <c r="M1153" i="18"/>
  <c r="L1153" i="18"/>
  <c r="K1153" i="18"/>
  <c r="J1153" i="18"/>
  <c r="I1153" i="18"/>
  <c r="H1153" i="18"/>
  <c r="G1153" i="18"/>
  <c r="F1153" i="18"/>
  <c r="E1153" i="18"/>
  <c r="N1136" i="18"/>
  <c r="N1197" i="18" s="1"/>
  <c r="M1136" i="18"/>
  <c r="M1196" i="18" s="1"/>
  <c r="L1136" i="18"/>
  <c r="L1196" i="18" s="1"/>
  <c r="K1136" i="18"/>
  <c r="K1196" i="18" s="1"/>
  <c r="J1136" i="18"/>
  <c r="J1197" i="18" s="1"/>
  <c r="I1136" i="18"/>
  <c r="I1196" i="18" s="1"/>
  <c r="H1136" i="18"/>
  <c r="H1192" i="18" s="1"/>
  <c r="G1136" i="18"/>
  <c r="G1197" i="18" s="1"/>
  <c r="F1136" i="18"/>
  <c r="F1196" i="18" s="1"/>
  <c r="E1136" i="18"/>
  <c r="E1196" i="18" s="1"/>
  <c r="E1135" i="18"/>
  <c r="F1135" i="18" s="1"/>
  <c r="G1135" i="18" s="1"/>
  <c r="H1135" i="18" s="1"/>
  <c r="I1135" i="18" s="1"/>
  <c r="J1135" i="18" s="1"/>
  <c r="K1135" i="18" s="1"/>
  <c r="L1135" i="18" s="1"/>
  <c r="M1135" i="18" s="1"/>
  <c r="N1135" i="18" s="1"/>
  <c r="B992" i="18"/>
  <c r="P993" i="18" s="1"/>
  <c r="L20" i="35"/>
  <c r="L19" i="35"/>
  <c r="L16" i="35"/>
  <c r="L15" i="35"/>
  <c r="L8" i="35"/>
  <c r="L9" i="35"/>
  <c r="L10" i="35"/>
  <c r="L11" i="35"/>
  <c r="L12" i="35" s="1"/>
  <c r="L13" i="35"/>
  <c r="L5" i="35"/>
  <c r="L4" i="35"/>
  <c r="N64" i="2"/>
  <c r="N65" i="2"/>
  <c r="N66" i="2"/>
  <c r="N67" i="2"/>
  <c r="N68" i="2"/>
  <c r="N70" i="2"/>
  <c r="N63" i="2"/>
  <c r="N26" i="2"/>
  <c r="F58" i="2"/>
  <c r="F69" i="2" s="1"/>
  <c r="I58" i="2"/>
  <c r="I69" i="2" s="1"/>
  <c r="D37" i="2"/>
  <c r="D58" i="2" s="1"/>
  <c r="D69" i="2" s="1"/>
  <c r="E37" i="2"/>
  <c r="E58" i="2" s="1"/>
  <c r="E69" i="2" s="1"/>
  <c r="F37" i="2"/>
  <c r="G37" i="2"/>
  <c r="G58" i="2" s="1"/>
  <c r="G69" i="2" s="1"/>
  <c r="H37" i="2"/>
  <c r="H58" i="2" s="1"/>
  <c r="H69" i="2" s="1"/>
  <c r="I37" i="2"/>
  <c r="J37" i="2"/>
  <c r="J58" i="2" s="1"/>
  <c r="J69" i="2" s="1"/>
  <c r="K37" i="2"/>
  <c r="K58" i="2" s="1"/>
  <c r="K69" i="2" s="1"/>
  <c r="L37" i="2"/>
  <c r="L58" i="2" s="1"/>
  <c r="L69" i="2" s="1"/>
  <c r="M37" i="2"/>
  <c r="M58" i="2" s="1"/>
  <c r="M69" i="2" s="1"/>
  <c r="B15" i="2"/>
  <c r="B26" i="2" s="1"/>
  <c r="E36" i="8"/>
  <c r="M33" i="35"/>
  <c r="M7" i="35"/>
  <c r="G10" i="71"/>
  <c r="H10" i="71"/>
  <c r="I10" i="71"/>
  <c r="J10" i="71"/>
  <c r="K10" i="71"/>
  <c r="L10" i="71"/>
  <c r="M10" i="71"/>
  <c r="N10" i="71"/>
  <c r="O10" i="71"/>
  <c r="P10" i="71"/>
  <c r="Q10" i="71"/>
  <c r="R10" i="71"/>
  <c r="S10" i="71"/>
  <c r="T10" i="71"/>
  <c r="U10" i="71"/>
  <c r="V10" i="71"/>
  <c r="W10" i="71"/>
  <c r="X10" i="71"/>
  <c r="Y10" i="71"/>
  <c r="G11" i="71"/>
  <c r="H11" i="71"/>
  <c r="I11" i="71"/>
  <c r="J11" i="71"/>
  <c r="K11" i="71"/>
  <c r="L11" i="71"/>
  <c r="M11" i="71"/>
  <c r="N11" i="71"/>
  <c r="O11" i="71"/>
  <c r="P11" i="71"/>
  <c r="Q11" i="71"/>
  <c r="R11" i="71"/>
  <c r="S11" i="71"/>
  <c r="T11" i="71"/>
  <c r="U11" i="71"/>
  <c r="V11" i="71"/>
  <c r="W11" i="71"/>
  <c r="X11" i="71"/>
  <c r="Y11" i="71"/>
  <c r="F10" i="71"/>
  <c r="F11" i="71"/>
  <c r="F43" i="71"/>
  <c r="S863" i="18"/>
  <c r="J28" i="8"/>
  <c r="D1311" i="18"/>
  <c r="F1286" i="18"/>
  <c r="G1286" i="18"/>
  <c r="H1286" i="18"/>
  <c r="I1286" i="18"/>
  <c r="J1286" i="18"/>
  <c r="K1286" i="18"/>
  <c r="L1286" i="18"/>
  <c r="M1286" i="18"/>
  <c r="N1286" i="18"/>
  <c r="E1286" i="18"/>
  <c r="F1283" i="18"/>
  <c r="G1283" i="18"/>
  <c r="H1283" i="18"/>
  <c r="I1283" i="18"/>
  <c r="J1283" i="18"/>
  <c r="K1283" i="18"/>
  <c r="L1283" i="18"/>
  <c r="M1283" i="18"/>
  <c r="N1283" i="18"/>
  <c r="H70" i="79"/>
  <c r="I70" i="79"/>
  <c r="J70" i="79"/>
  <c r="K70" i="79"/>
  <c r="L70" i="79"/>
  <c r="M70" i="79"/>
  <c r="N70" i="79"/>
  <c r="O70" i="79"/>
  <c r="G70" i="79"/>
  <c r="F70" i="79"/>
  <c r="F16" i="79"/>
  <c r="H16" i="79"/>
  <c r="H8" i="79" s="1"/>
  <c r="J19" i="78"/>
  <c r="N270" i="79"/>
  <c r="K270" i="79"/>
  <c r="H270" i="79"/>
  <c r="N269" i="79"/>
  <c r="K269" i="79"/>
  <c r="H269" i="79"/>
  <c r="N268" i="79"/>
  <c r="K268" i="79"/>
  <c r="H268" i="79"/>
  <c r="N267" i="79"/>
  <c r="K267" i="79"/>
  <c r="H267" i="79"/>
  <c r="N266" i="79"/>
  <c r="K266" i="79"/>
  <c r="H266" i="79"/>
  <c r="N265" i="79"/>
  <c r="K265" i="79"/>
  <c r="H265" i="79"/>
  <c r="N264" i="79"/>
  <c r="K264" i="79"/>
  <c r="H264" i="79"/>
  <c r="N263" i="79"/>
  <c r="K263" i="79"/>
  <c r="H263" i="79"/>
  <c r="N262" i="79"/>
  <c r="K262" i="79"/>
  <c r="H262" i="79"/>
  <c r="M261" i="79"/>
  <c r="I261" i="79"/>
  <c r="N259" i="79"/>
  <c r="K259" i="79"/>
  <c r="H259" i="79"/>
  <c r="N258" i="79"/>
  <c r="K258" i="79"/>
  <c r="H258" i="79"/>
  <c r="N257" i="79"/>
  <c r="K257" i="79"/>
  <c r="H257" i="79"/>
  <c r="N255" i="79"/>
  <c r="K255" i="79"/>
  <c r="H255" i="79"/>
  <c r="N254" i="79"/>
  <c r="K254" i="79"/>
  <c r="H254" i="79"/>
  <c r="N253" i="79"/>
  <c r="K253" i="79"/>
  <c r="H253" i="79"/>
  <c r="N252" i="79"/>
  <c r="K252" i="79"/>
  <c r="H252" i="79"/>
  <c r="N251" i="79"/>
  <c r="K251" i="79"/>
  <c r="H251" i="79"/>
  <c r="N250" i="79"/>
  <c r="K250" i="79"/>
  <c r="H250" i="79"/>
  <c r="N249" i="79"/>
  <c r="K249" i="79"/>
  <c r="H249" i="79"/>
  <c r="N248" i="79"/>
  <c r="K248" i="79"/>
  <c r="H248" i="79"/>
  <c r="N247" i="79"/>
  <c r="K247" i="79"/>
  <c r="H247" i="79"/>
  <c r="N246" i="79"/>
  <c r="K246" i="79"/>
  <c r="H246" i="79"/>
  <c r="N245" i="79"/>
  <c r="K245" i="79"/>
  <c r="H245" i="79"/>
  <c r="N244" i="79"/>
  <c r="K244" i="79"/>
  <c r="H244" i="79"/>
  <c r="N243" i="79"/>
  <c r="K243" i="79"/>
  <c r="H243" i="79"/>
  <c r="N242" i="79"/>
  <c r="K242" i="79"/>
  <c r="H242" i="79"/>
  <c r="N241" i="79"/>
  <c r="K241" i="79"/>
  <c r="H241" i="79"/>
  <c r="N240" i="79"/>
  <c r="K240" i="79"/>
  <c r="H240" i="79"/>
  <c r="N239" i="79"/>
  <c r="K239" i="79"/>
  <c r="H239" i="79"/>
  <c r="N238" i="79"/>
  <c r="K238" i="79"/>
  <c r="H238" i="79"/>
  <c r="N237" i="79"/>
  <c r="K237" i="79"/>
  <c r="H237" i="79"/>
  <c r="N236" i="79"/>
  <c r="K236" i="79"/>
  <c r="H236" i="79"/>
  <c r="N235" i="79"/>
  <c r="K235" i="79"/>
  <c r="H235" i="79"/>
  <c r="N234" i="79"/>
  <c r="K234" i="79"/>
  <c r="H234" i="79"/>
  <c r="N233" i="79"/>
  <c r="K233" i="79"/>
  <c r="H233" i="79"/>
  <c r="N232" i="79"/>
  <c r="K232" i="79"/>
  <c r="H232" i="79"/>
  <c r="N231" i="79"/>
  <c r="K231" i="79"/>
  <c r="H231" i="79"/>
  <c r="N230" i="79"/>
  <c r="K230" i="79"/>
  <c r="H230" i="79"/>
  <c r="N229" i="79"/>
  <c r="K229" i="79"/>
  <c r="H229" i="79"/>
  <c r="H225" i="79" s="1"/>
  <c r="H11" i="79" s="1"/>
  <c r="G16" i="77" s="1"/>
  <c r="O225" i="79"/>
  <c r="M225" i="79"/>
  <c r="L225" i="79"/>
  <c r="J225" i="79"/>
  <c r="I225" i="79"/>
  <c r="G225" i="79"/>
  <c r="F225" i="79"/>
  <c r="N223" i="79"/>
  <c r="K223" i="79"/>
  <c r="H223" i="79"/>
  <c r="N222" i="79"/>
  <c r="K222" i="79"/>
  <c r="H222" i="79"/>
  <c r="N221" i="79"/>
  <c r="K221" i="79"/>
  <c r="H221" i="79"/>
  <c r="N220" i="79"/>
  <c r="K220" i="79"/>
  <c r="H220" i="79"/>
  <c r="N219" i="79"/>
  <c r="K219" i="79"/>
  <c r="H219" i="79"/>
  <c r="N218" i="79"/>
  <c r="K218" i="79"/>
  <c r="H218" i="79"/>
  <c r="N217" i="79"/>
  <c r="K217" i="79"/>
  <c r="H217" i="79"/>
  <c r="N216" i="79"/>
  <c r="K216" i="79"/>
  <c r="H216" i="79"/>
  <c r="N215" i="79"/>
  <c r="K215" i="79"/>
  <c r="H215" i="79"/>
  <c r="N214" i="79"/>
  <c r="K214" i="79"/>
  <c r="H214" i="79"/>
  <c r="N213" i="79"/>
  <c r="K213" i="79"/>
  <c r="H213" i="79"/>
  <c r="N212" i="79"/>
  <c r="K212" i="79"/>
  <c r="H212" i="79"/>
  <c r="N211" i="79"/>
  <c r="K211" i="79"/>
  <c r="H211" i="79"/>
  <c r="N210" i="79"/>
  <c r="K210" i="79"/>
  <c r="H210" i="79"/>
  <c r="N209" i="79"/>
  <c r="K209" i="79"/>
  <c r="H209" i="79"/>
  <c r="N208" i="79"/>
  <c r="K208" i="79"/>
  <c r="H208" i="79"/>
  <c r="N207" i="79"/>
  <c r="K207" i="79"/>
  <c r="H207" i="79"/>
  <c r="N206" i="79"/>
  <c r="K206" i="79"/>
  <c r="H206" i="79"/>
  <c r="N205" i="79"/>
  <c r="K205" i="79"/>
  <c r="H205" i="79"/>
  <c r="N204" i="79"/>
  <c r="K204" i="79"/>
  <c r="H204" i="79"/>
  <c r="N203" i="79"/>
  <c r="K203" i="79"/>
  <c r="H203" i="79"/>
  <c r="N202" i="79"/>
  <c r="K202" i="79"/>
  <c r="H202" i="79"/>
  <c r="N201" i="79"/>
  <c r="K201" i="79"/>
  <c r="H201" i="79"/>
  <c r="N200" i="79"/>
  <c r="K200" i="79"/>
  <c r="H200" i="79"/>
  <c r="N199" i="79"/>
  <c r="K199" i="79"/>
  <c r="H199" i="79"/>
  <c r="N198" i="79"/>
  <c r="K198" i="79"/>
  <c r="H198" i="79"/>
  <c r="N197" i="79"/>
  <c r="K197" i="79"/>
  <c r="H197" i="79"/>
  <c r="N196" i="79"/>
  <c r="K196" i="79"/>
  <c r="H196" i="79"/>
  <c r="N195" i="79"/>
  <c r="K195" i="79"/>
  <c r="H195" i="79"/>
  <c r="N194" i="79"/>
  <c r="K194" i="79"/>
  <c r="H194" i="79"/>
  <c r="N193" i="79"/>
  <c r="K193" i="79"/>
  <c r="H193" i="79"/>
  <c r="N192" i="79"/>
  <c r="K192" i="79"/>
  <c r="H192" i="79"/>
  <c r="N191" i="79"/>
  <c r="K191" i="79"/>
  <c r="H191" i="79"/>
  <c r="N190" i="79"/>
  <c r="K190" i="79"/>
  <c r="H190" i="79"/>
  <c r="N189" i="79"/>
  <c r="K189" i="79"/>
  <c r="H189" i="79"/>
  <c r="N188" i="79"/>
  <c r="K188" i="79"/>
  <c r="H188" i="79"/>
  <c r="N187" i="79"/>
  <c r="K187" i="79"/>
  <c r="H187" i="79"/>
  <c r="N186" i="79"/>
  <c r="K186" i="79"/>
  <c r="H186" i="79"/>
  <c r="N185" i="79"/>
  <c r="K185" i="79"/>
  <c r="H185" i="79"/>
  <c r="N184" i="79"/>
  <c r="K184" i="79"/>
  <c r="H184" i="79"/>
  <c r="N183" i="79"/>
  <c r="K183" i="79"/>
  <c r="H183" i="79"/>
  <c r="N182" i="79"/>
  <c r="K182" i="79"/>
  <c r="H182" i="79"/>
  <c r="N181" i="79"/>
  <c r="K181" i="79"/>
  <c r="H181" i="79"/>
  <c r="N180" i="79"/>
  <c r="K180" i="79"/>
  <c r="H180" i="79"/>
  <c r="N179" i="79"/>
  <c r="K179" i="79"/>
  <c r="H179" i="79"/>
  <c r="N178" i="79"/>
  <c r="K178" i="79"/>
  <c r="H178" i="79"/>
  <c r="N177" i="79"/>
  <c r="K177" i="79"/>
  <c r="H177" i="79"/>
  <c r="N176" i="79"/>
  <c r="K176" i="79"/>
  <c r="H176" i="79"/>
  <c r="N175" i="79"/>
  <c r="K175" i="79"/>
  <c r="H175" i="79"/>
  <c r="N174" i="79"/>
  <c r="K174" i="79"/>
  <c r="H174" i="79"/>
  <c r="N173" i="79"/>
  <c r="K173" i="79"/>
  <c r="H173" i="79"/>
  <c r="N172" i="79"/>
  <c r="K172" i="79"/>
  <c r="H172" i="79"/>
  <c r="N171" i="79"/>
  <c r="K171" i="79"/>
  <c r="H171" i="79"/>
  <c r="N170" i="79"/>
  <c r="K170" i="79"/>
  <c r="H170" i="79"/>
  <c r="N169" i="79"/>
  <c r="K169" i="79"/>
  <c r="H169" i="79"/>
  <c r="N168" i="79"/>
  <c r="K168" i="79"/>
  <c r="H168" i="79"/>
  <c r="N167" i="79"/>
  <c r="K167" i="79"/>
  <c r="H167" i="79"/>
  <c r="N166" i="79"/>
  <c r="K166" i="79"/>
  <c r="H166" i="79"/>
  <c r="N165" i="79"/>
  <c r="K165" i="79"/>
  <c r="H165" i="79"/>
  <c r="N164" i="79"/>
  <c r="K164" i="79"/>
  <c r="H164" i="79"/>
  <c r="M163" i="79"/>
  <c r="K163" i="79"/>
  <c r="I163" i="79"/>
  <c r="G163" i="79"/>
  <c r="M162" i="79"/>
  <c r="K162" i="79"/>
  <c r="I162" i="79"/>
  <c r="G162" i="79"/>
  <c r="M161" i="79"/>
  <c r="K161" i="79"/>
  <c r="I161" i="79"/>
  <c r="G161" i="79"/>
  <c r="M160" i="79"/>
  <c r="K160" i="79"/>
  <c r="I160" i="79"/>
  <c r="G160" i="79"/>
  <c r="M159" i="79"/>
  <c r="K159" i="79"/>
  <c r="I159" i="79"/>
  <c r="G159" i="79"/>
  <c r="M158" i="79"/>
  <c r="K158" i="79"/>
  <c r="I158" i="79"/>
  <c r="G158" i="79"/>
  <c r="M157" i="79"/>
  <c r="K157" i="79"/>
  <c r="I157" i="79"/>
  <c r="G157" i="79"/>
  <c r="M156" i="79"/>
  <c r="K156" i="79"/>
  <c r="I156" i="79"/>
  <c r="G156" i="79"/>
  <c r="M155" i="79"/>
  <c r="K155" i="79"/>
  <c r="I155" i="79"/>
  <c r="G155" i="79"/>
  <c r="M154" i="79"/>
  <c r="K154" i="79"/>
  <c r="I154" i="79"/>
  <c r="G154" i="79"/>
  <c r="M153" i="79"/>
  <c r="K153" i="79"/>
  <c r="I153" i="79"/>
  <c r="G153" i="79"/>
  <c r="M152" i="79"/>
  <c r="K152" i="79"/>
  <c r="I152" i="79"/>
  <c r="G152" i="79"/>
  <c r="O150" i="79"/>
  <c r="M150" i="79"/>
  <c r="L150" i="79"/>
  <c r="J150" i="79"/>
  <c r="I150" i="79"/>
  <c r="G150" i="79"/>
  <c r="F150" i="79"/>
  <c r="O149" i="79"/>
  <c r="M149" i="79"/>
  <c r="L149" i="79"/>
  <c r="J149" i="79"/>
  <c r="I149" i="79"/>
  <c r="G149" i="79"/>
  <c r="F149" i="79"/>
  <c r="O148" i="79"/>
  <c r="M148" i="79"/>
  <c r="L148" i="79"/>
  <c r="J148" i="79"/>
  <c r="I148" i="79"/>
  <c r="G148" i="79"/>
  <c r="F148" i="79"/>
  <c r="O146" i="79"/>
  <c r="N146" i="79"/>
  <c r="M146" i="79"/>
  <c r="L146" i="79"/>
  <c r="K146" i="79"/>
  <c r="J146" i="79"/>
  <c r="I146" i="79"/>
  <c r="H146" i="79"/>
  <c r="G146" i="79"/>
  <c r="F146" i="79"/>
  <c r="O145" i="79"/>
  <c r="N145" i="79"/>
  <c r="M145" i="79"/>
  <c r="L145" i="79"/>
  <c r="K145" i="79"/>
  <c r="J145" i="79"/>
  <c r="I145" i="79"/>
  <c r="H145" i="79"/>
  <c r="G145" i="79"/>
  <c r="F145" i="79"/>
  <c r="O144" i="79"/>
  <c r="N144" i="79"/>
  <c r="M144" i="79"/>
  <c r="L144" i="79"/>
  <c r="K144" i="79"/>
  <c r="J144" i="79"/>
  <c r="I144" i="79"/>
  <c r="H144" i="79"/>
  <c r="G144" i="79"/>
  <c r="F144" i="79"/>
  <c r="O143" i="79"/>
  <c r="N143" i="79"/>
  <c r="M143" i="79"/>
  <c r="L143" i="79"/>
  <c r="K143" i="79"/>
  <c r="J143" i="79"/>
  <c r="I143" i="79"/>
  <c r="H143" i="79"/>
  <c r="G143" i="79"/>
  <c r="F143" i="79"/>
  <c r="O142" i="79"/>
  <c r="N142" i="79"/>
  <c r="M142" i="79"/>
  <c r="L142" i="79"/>
  <c r="K142" i="79"/>
  <c r="J142" i="79"/>
  <c r="I142" i="79"/>
  <c r="H142" i="79"/>
  <c r="G142" i="79"/>
  <c r="F142" i="79"/>
  <c r="O141" i="79"/>
  <c r="N141" i="79"/>
  <c r="M141" i="79"/>
  <c r="L141" i="79"/>
  <c r="K141" i="79"/>
  <c r="J141" i="79"/>
  <c r="I141" i="79"/>
  <c r="H141" i="79"/>
  <c r="G141" i="79"/>
  <c r="F141" i="79"/>
  <c r="O140" i="79"/>
  <c r="N140" i="79"/>
  <c r="M140" i="79"/>
  <c r="L140" i="79"/>
  <c r="K140" i="79"/>
  <c r="J140" i="79"/>
  <c r="I140" i="79"/>
  <c r="H140" i="79"/>
  <c r="G140" i="79"/>
  <c r="F140" i="79"/>
  <c r="O139" i="79"/>
  <c r="N139" i="79"/>
  <c r="M139" i="79"/>
  <c r="L139" i="79"/>
  <c r="K139" i="79"/>
  <c r="J139" i="79"/>
  <c r="I139" i="79"/>
  <c r="H139" i="79"/>
  <c r="G139" i="79"/>
  <c r="F139" i="79"/>
  <c r="O138" i="79"/>
  <c r="N138" i="79"/>
  <c r="M138" i="79"/>
  <c r="L138" i="79"/>
  <c r="K138" i="79"/>
  <c r="J138" i="79"/>
  <c r="I138" i="79"/>
  <c r="H138" i="79"/>
  <c r="G138" i="79"/>
  <c r="F138" i="79"/>
  <c r="O137" i="79"/>
  <c r="N137" i="79"/>
  <c r="M137" i="79"/>
  <c r="M124" i="79" s="1"/>
  <c r="L137" i="79"/>
  <c r="K137" i="79"/>
  <c r="J137" i="79"/>
  <c r="I137" i="79"/>
  <c r="H137" i="79"/>
  <c r="G137" i="79"/>
  <c r="F137" i="79"/>
  <c r="O136" i="79"/>
  <c r="N136" i="79"/>
  <c r="M136" i="79"/>
  <c r="L136" i="79"/>
  <c r="K136" i="79"/>
  <c r="J136" i="79"/>
  <c r="I136" i="79"/>
  <c r="H136" i="79"/>
  <c r="G136" i="79"/>
  <c r="F136" i="79"/>
  <c r="O135" i="79"/>
  <c r="N135" i="79"/>
  <c r="M135" i="79"/>
  <c r="L135" i="79"/>
  <c r="K135" i="79"/>
  <c r="J135" i="79"/>
  <c r="I135" i="79"/>
  <c r="H135" i="79"/>
  <c r="G135" i="79"/>
  <c r="F135" i="79"/>
  <c r="O134" i="79"/>
  <c r="O124" i="79" s="1"/>
  <c r="N134" i="79"/>
  <c r="N124" i="79" s="1"/>
  <c r="M134" i="79"/>
  <c r="L134" i="79"/>
  <c r="L124" i="79" s="1"/>
  <c r="K134" i="79"/>
  <c r="J134" i="79"/>
  <c r="J124" i="79" s="1"/>
  <c r="I134" i="79"/>
  <c r="H134" i="79"/>
  <c r="H124" i="79" s="1"/>
  <c r="G134" i="79"/>
  <c r="F134" i="79"/>
  <c r="F124" i="79" s="1"/>
  <c r="M132" i="79"/>
  <c r="K132" i="79"/>
  <c r="I132" i="79"/>
  <c r="G132" i="79"/>
  <c r="M131" i="79"/>
  <c r="K131" i="79"/>
  <c r="I131" i="79"/>
  <c r="G131" i="79"/>
  <c r="M130" i="79"/>
  <c r="K130" i="79"/>
  <c r="I130" i="79"/>
  <c r="G130" i="79"/>
  <c r="M129" i="79"/>
  <c r="K129" i="79"/>
  <c r="I129" i="79"/>
  <c r="G129" i="79"/>
  <c r="M128" i="79"/>
  <c r="K128" i="79"/>
  <c r="I128" i="79"/>
  <c r="G128" i="79"/>
  <c r="M127" i="79"/>
  <c r="K127" i="79"/>
  <c r="I127" i="79"/>
  <c r="G127" i="79"/>
  <c r="M126" i="79"/>
  <c r="K126" i="79"/>
  <c r="K124" i="79" s="1"/>
  <c r="I126" i="79"/>
  <c r="I124" i="79" s="1"/>
  <c r="G126" i="79"/>
  <c r="G124" i="79" s="1"/>
  <c r="O125" i="79"/>
  <c r="N125" i="79"/>
  <c r="M125" i="79"/>
  <c r="L125" i="79"/>
  <c r="K125" i="79"/>
  <c r="J125" i="79"/>
  <c r="I125" i="79"/>
  <c r="H125" i="79"/>
  <c r="G125" i="79"/>
  <c r="F125" i="79"/>
  <c r="M121" i="79"/>
  <c r="G121" i="79"/>
  <c r="M120" i="79"/>
  <c r="I120" i="79"/>
  <c r="M119" i="79"/>
  <c r="I119" i="79"/>
  <c r="N116" i="79"/>
  <c r="K116" i="79"/>
  <c r="H116" i="79"/>
  <c r="N115" i="79"/>
  <c r="K115" i="79"/>
  <c r="H115" i="79"/>
  <c r="N114" i="79"/>
  <c r="K114" i="79"/>
  <c r="H114" i="79"/>
  <c r="N110" i="79"/>
  <c r="K110" i="79"/>
  <c r="H110" i="79"/>
  <c r="N109" i="79"/>
  <c r="K109" i="79"/>
  <c r="H109" i="79"/>
  <c r="N108" i="79"/>
  <c r="K108" i="79"/>
  <c r="H108" i="79"/>
  <c r="N107" i="79"/>
  <c r="K107" i="79"/>
  <c r="H107" i="79"/>
  <c r="N106" i="79"/>
  <c r="K106" i="79"/>
  <c r="H106" i="79"/>
  <c r="N105" i="79"/>
  <c r="K105" i="79"/>
  <c r="H105" i="79"/>
  <c r="N104" i="79"/>
  <c r="K104" i="79"/>
  <c r="H104" i="79"/>
  <c r="N103" i="79"/>
  <c r="K103" i="79"/>
  <c r="H103" i="79"/>
  <c r="N102" i="79"/>
  <c r="K102" i="79"/>
  <c r="H102" i="79"/>
  <c r="N101" i="79"/>
  <c r="K101" i="79"/>
  <c r="H101" i="79"/>
  <c r="N100" i="79"/>
  <c r="K100" i="79"/>
  <c r="H100" i="79"/>
  <c r="N99" i="79"/>
  <c r="K99" i="79"/>
  <c r="H99" i="79"/>
  <c r="N98" i="79"/>
  <c r="K98" i="79"/>
  <c r="H98" i="79"/>
  <c r="N97" i="79"/>
  <c r="K97" i="79"/>
  <c r="H97" i="79"/>
  <c r="N96" i="79"/>
  <c r="K96" i="79"/>
  <c r="H96" i="79"/>
  <c r="N95" i="79"/>
  <c r="K95" i="79"/>
  <c r="H95" i="79"/>
  <c r="N94" i="79"/>
  <c r="K94" i="79"/>
  <c r="H94" i="79"/>
  <c r="N93" i="79"/>
  <c r="K93" i="79"/>
  <c r="H93" i="79"/>
  <c r="K90" i="79"/>
  <c r="H90" i="79"/>
  <c r="M89" i="79"/>
  <c r="K89" i="79"/>
  <c r="I89" i="79"/>
  <c r="G89" i="79"/>
  <c r="M88" i="79"/>
  <c r="K88" i="79"/>
  <c r="I88" i="79"/>
  <c r="G88" i="79"/>
  <c r="M87" i="79"/>
  <c r="K87" i="79"/>
  <c r="I87" i="79"/>
  <c r="G87" i="79"/>
  <c r="N86" i="79"/>
  <c r="K86" i="79"/>
  <c r="H86" i="79"/>
  <c r="N84" i="79"/>
  <c r="M84" i="79"/>
  <c r="L84" i="79"/>
  <c r="K84" i="79"/>
  <c r="J84" i="79"/>
  <c r="I84" i="79"/>
  <c r="H84" i="79"/>
  <c r="G84" i="79"/>
  <c r="F84" i="79"/>
  <c r="N83" i="79"/>
  <c r="M83" i="79"/>
  <c r="L83" i="79"/>
  <c r="K83" i="79"/>
  <c r="J83" i="79"/>
  <c r="I83" i="79"/>
  <c r="H83" i="79"/>
  <c r="G83" i="79"/>
  <c r="F83" i="79"/>
  <c r="N82" i="79"/>
  <c r="M82" i="79"/>
  <c r="L82" i="79"/>
  <c r="K82" i="79"/>
  <c r="J82" i="79"/>
  <c r="I82" i="79"/>
  <c r="H82" i="79"/>
  <c r="G82" i="79"/>
  <c r="F82" i="79"/>
  <c r="N80" i="79"/>
  <c r="M80" i="79"/>
  <c r="L80" i="79"/>
  <c r="K80" i="79"/>
  <c r="J80" i="79"/>
  <c r="I80" i="79"/>
  <c r="H80" i="79"/>
  <c r="G80" i="79"/>
  <c r="F80" i="79"/>
  <c r="N79" i="79"/>
  <c r="M79" i="79"/>
  <c r="L79" i="79"/>
  <c r="K79" i="79"/>
  <c r="J79" i="79"/>
  <c r="I79" i="79"/>
  <c r="H79" i="79"/>
  <c r="G79" i="79"/>
  <c r="F79" i="79"/>
  <c r="K75" i="79"/>
  <c r="D75" i="79"/>
  <c r="G75" i="79" s="1"/>
  <c r="D74" i="79"/>
  <c r="D68" i="79"/>
  <c r="K121" i="79" s="1"/>
  <c r="M65" i="79"/>
  <c r="I65" i="79"/>
  <c r="M64" i="79"/>
  <c r="I64" i="79"/>
  <c r="N61" i="79"/>
  <c r="K61" i="79"/>
  <c r="H61" i="79"/>
  <c r="N60" i="79"/>
  <c r="K60" i="79"/>
  <c r="H60" i="79"/>
  <c r="N59" i="79"/>
  <c r="K59" i="79"/>
  <c r="H59" i="79"/>
  <c r="N56" i="79"/>
  <c r="K56" i="79"/>
  <c r="H56" i="79"/>
  <c r="N55" i="79"/>
  <c r="K55" i="79"/>
  <c r="H55" i="79"/>
  <c r="N54" i="79"/>
  <c r="K54" i="79"/>
  <c r="H54" i="79"/>
  <c r="N53" i="79"/>
  <c r="K53" i="79"/>
  <c r="H53" i="79"/>
  <c r="N52" i="79"/>
  <c r="K52" i="79"/>
  <c r="H52" i="79"/>
  <c r="N51" i="79"/>
  <c r="K51" i="79"/>
  <c r="H51" i="79"/>
  <c r="N50" i="79"/>
  <c r="K50" i="79"/>
  <c r="H50" i="79"/>
  <c r="N49" i="79"/>
  <c r="K49" i="79"/>
  <c r="H49" i="79"/>
  <c r="N48" i="79"/>
  <c r="K48" i="79"/>
  <c r="H48" i="79"/>
  <c r="N47" i="79"/>
  <c r="K47" i="79"/>
  <c r="H47" i="79"/>
  <c r="N46" i="79"/>
  <c r="K46" i="79"/>
  <c r="H46" i="79"/>
  <c r="N45" i="79"/>
  <c r="K45" i="79"/>
  <c r="H45" i="79"/>
  <c r="N44" i="79"/>
  <c r="K44" i="79"/>
  <c r="H44" i="79"/>
  <c r="N43" i="79"/>
  <c r="K43" i="79"/>
  <c r="H43" i="79"/>
  <c r="N42" i="79"/>
  <c r="K42" i="79"/>
  <c r="H42" i="79"/>
  <c r="N41" i="79"/>
  <c r="K41" i="79"/>
  <c r="H41" i="79"/>
  <c r="N40" i="79"/>
  <c r="K40" i="79"/>
  <c r="H40" i="79"/>
  <c r="N39" i="79"/>
  <c r="K39" i="79"/>
  <c r="H39" i="79"/>
  <c r="N38" i="79"/>
  <c r="K38" i="79"/>
  <c r="H38" i="79"/>
  <c r="M35" i="79"/>
  <c r="K35" i="79"/>
  <c r="H35" i="79"/>
  <c r="M34" i="79"/>
  <c r="K34" i="79"/>
  <c r="I34" i="79"/>
  <c r="G34" i="79"/>
  <c r="M33" i="79"/>
  <c r="K33" i="79"/>
  <c r="I33" i="79"/>
  <c r="G33" i="79"/>
  <c r="M32" i="79"/>
  <c r="K32" i="79"/>
  <c r="I32" i="79"/>
  <c r="G32" i="79"/>
  <c r="N31" i="79"/>
  <c r="K31" i="79"/>
  <c r="H31" i="79"/>
  <c r="N29" i="79"/>
  <c r="M29" i="79"/>
  <c r="L29" i="79"/>
  <c r="K29" i="79"/>
  <c r="J29" i="79"/>
  <c r="I29" i="79"/>
  <c r="H29" i="79"/>
  <c r="G29" i="79"/>
  <c r="F29" i="79"/>
  <c r="N28" i="79"/>
  <c r="M28" i="79"/>
  <c r="L28" i="79"/>
  <c r="K28" i="79"/>
  <c r="J28" i="79"/>
  <c r="I28" i="79"/>
  <c r="H28" i="79"/>
  <c r="G28" i="79"/>
  <c r="F28" i="79"/>
  <c r="N27" i="79"/>
  <c r="M27" i="79"/>
  <c r="L27" i="79"/>
  <c r="K27" i="79"/>
  <c r="J27" i="79"/>
  <c r="I27" i="79"/>
  <c r="H27" i="79"/>
  <c r="G27" i="79"/>
  <c r="F27" i="79"/>
  <c r="N25" i="79"/>
  <c r="M25" i="79"/>
  <c r="L25" i="79"/>
  <c r="K25" i="79"/>
  <c r="J25" i="79"/>
  <c r="I25" i="79"/>
  <c r="I16" i="79" s="1"/>
  <c r="I8" i="79" s="1"/>
  <c r="H25" i="79"/>
  <c r="G25" i="79"/>
  <c r="F25" i="79"/>
  <c r="N24" i="79"/>
  <c r="M24" i="79"/>
  <c r="L24" i="79"/>
  <c r="K24" i="79"/>
  <c r="J24" i="79"/>
  <c r="J16" i="79" s="1"/>
  <c r="J8" i="79" s="1"/>
  <c r="I24" i="79"/>
  <c r="H24" i="79"/>
  <c r="G24" i="79"/>
  <c r="F24" i="79"/>
  <c r="M22" i="79"/>
  <c r="K22" i="79"/>
  <c r="I22" i="79"/>
  <c r="G22" i="79"/>
  <c r="M21" i="79"/>
  <c r="K21" i="79"/>
  <c r="I21" i="79"/>
  <c r="G21" i="79"/>
  <c r="M20" i="79"/>
  <c r="K20" i="79"/>
  <c r="I20" i="79"/>
  <c r="G20" i="79"/>
  <c r="M19" i="79"/>
  <c r="K19" i="79"/>
  <c r="I19" i="79"/>
  <c r="G19" i="79"/>
  <c r="M18" i="79"/>
  <c r="K18" i="79"/>
  <c r="I18" i="79"/>
  <c r="G18" i="79"/>
  <c r="M17" i="79"/>
  <c r="K17" i="79"/>
  <c r="I17" i="79"/>
  <c r="G17" i="79"/>
  <c r="O16" i="79"/>
  <c r="L16" i="79"/>
  <c r="L8" i="79" s="1"/>
  <c r="F15" i="79"/>
  <c r="F69" i="79" s="1"/>
  <c r="O11" i="79"/>
  <c r="M11" i="79"/>
  <c r="L11" i="79"/>
  <c r="J11" i="79"/>
  <c r="I11" i="79"/>
  <c r="G11" i="79"/>
  <c r="F11" i="79"/>
  <c r="O8" i="79"/>
  <c r="F6" i="79"/>
  <c r="G6" i="79" s="1"/>
  <c r="E6" i="79"/>
  <c r="G4" i="79"/>
  <c r="H4" i="79" s="1"/>
  <c r="F95" i="78"/>
  <c r="E95" i="78"/>
  <c r="K92" i="78"/>
  <c r="O90" i="78"/>
  <c r="M87" i="78"/>
  <c r="K87" i="78"/>
  <c r="O86" i="78"/>
  <c r="O85" i="78"/>
  <c r="K84" i="78"/>
  <c r="O81" i="78"/>
  <c r="M79" i="78"/>
  <c r="G78" i="78"/>
  <c r="K75" i="78"/>
  <c r="O74" i="78"/>
  <c r="M71" i="78"/>
  <c r="F70" i="78"/>
  <c r="E70" i="78"/>
  <c r="P68" i="78"/>
  <c r="N66" i="78"/>
  <c r="L66" i="78"/>
  <c r="K66" i="78"/>
  <c r="I65" i="78"/>
  <c r="J64" i="78"/>
  <c r="I64" i="78"/>
  <c r="L63" i="78"/>
  <c r="J63" i="78"/>
  <c r="I63" i="78"/>
  <c r="J62" i="78"/>
  <c r="G62" i="78"/>
  <c r="H61" i="78"/>
  <c r="G61" i="78"/>
  <c r="J60" i="78"/>
  <c r="G60" i="78"/>
  <c r="M59" i="78"/>
  <c r="I59" i="78"/>
  <c r="H59" i="78"/>
  <c r="L58" i="78"/>
  <c r="J58" i="78"/>
  <c r="I58" i="78"/>
  <c r="O57" i="78"/>
  <c r="M57" i="78"/>
  <c r="I57" i="78"/>
  <c r="N56" i="78"/>
  <c r="L56" i="78"/>
  <c r="K56" i="78"/>
  <c r="M55" i="78"/>
  <c r="J55" i="78"/>
  <c r="P54" i="78"/>
  <c r="O54" i="78"/>
  <c r="J54" i="78"/>
  <c r="G54" i="78"/>
  <c r="J53" i="78"/>
  <c r="I53" i="78"/>
  <c r="N52" i="78"/>
  <c r="L52" i="78"/>
  <c r="K52" i="78"/>
  <c r="F51" i="78"/>
  <c r="E51" i="78"/>
  <c r="O49" i="78"/>
  <c r="L49" i="78"/>
  <c r="J49" i="78"/>
  <c r="H49" i="78"/>
  <c r="G49" i="78"/>
  <c r="L48" i="78"/>
  <c r="I48" i="78"/>
  <c r="L47" i="78"/>
  <c r="K47" i="78"/>
  <c r="H47" i="78"/>
  <c r="P46" i="78"/>
  <c r="O45" i="78"/>
  <c r="L45" i="78"/>
  <c r="J45" i="78"/>
  <c r="G45" i="78"/>
  <c r="L44" i="78"/>
  <c r="I44" i="78"/>
  <c r="P43" i="78"/>
  <c r="N43" i="78"/>
  <c r="L43" i="78"/>
  <c r="K43" i="78"/>
  <c r="J42" i="78"/>
  <c r="H42" i="78"/>
  <c r="F41" i="78"/>
  <c r="E41" i="78"/>
  <c r="N39" i="78"/>
  <c r="I39" i="78"/>
  <c r="P38" i="78"/>
  <c r="N38" i="78"/>
  <c r="K38" i="78"/>
  <c r="N37" i="78"/>
  <c r="M37" i="78"/>
  <c r="J37" i="78"/>
  <c r="H37" i="78"/>
  <c r="N35" i="78"/>
  <c r="L35" i="78"/>
  <c r="I35" i="78"/>
  <c r="F34" i="78"/>
  <c r="G31" i="78"/>
  <c r="G29" i="78"/>
  <c r="G28" i="78"/>
  <c r="G25" i="78"/>
  <c r="F23" i="78"/>
  <c r="P19" i="78"/>
  <c r="P107" i="78" s="1"/>
  <c r="O19" i="78"/>
  <c r="O89" i="78" s="1"/>
  <c r="N19" i="78"/>
  <c r="N90" i="78" s="1"/>
  <c r="M19" i="78"/>
  <c r="M75" i="78" s="1"/>
  <c r="L19" i="78"/>
  <c r="L80" i="78" s="1"/>
  <c r="K19" i="78"/>
  <c r="K79" i="78" s="1"/>
  <c r="J89" i="78"/>
  <c r="I19" i="78"/>
  <c r="I93" i="78" s="1"/>
  <c r="H19" i="78"/>
  <c r="H89" i="78" s="1"/>
  <c r="G19" i="78"/>
  <c r="G89" i="78" s="1"/>
  <c r="P18" i="78"/>
  <c r="P67" i="78" s="1"/>
  <c r="O18" i="78"/>
  <c r="O68" i="78" s="1"/>
  <c r="N18" i="78"/>
  <c r="M18" i="78"/>
  <c r="L18" i="78"/>
  <c r="K18" i="78"/>
  <c r="J18" i="78"/>
  <c r="J59" i="78" s="1"/>
  <c r="I18" i="78"/>
  <c r="I55" i="78" s="1"/>
  <c r="H18" i="78"/>
  <c r="H55" i="78" s="1"/>
  <c r="G18" i="78"/>
  <c r="G55" i="78" s="1"/>
  <c r="P17" i="78"/>
  <c r="P45" i="78" s="1"/>
  <c r="O17" i="78"/>
  <c r="O48" i="78" s="1"/>
  <c r="N17" i="78"/>
  <c r="M17" i="78"/>
  <c r="M13" i="78" s="1"/>
  <c r="M7" i="78" s="1"/>
  <c r="K8" i="77" s="1"/>
  <c r="L17" i="78"/>
  <c r="L46" i="78" s="1"/>
  <c r="K17" i="78"/>
  <c r="K46" i="78" s="1"/>
  <c r="J17" i="78"/>
  <c r="J46" i="78" s="1"/>
  <c r="I17" i="78"/>
  <c r="I47" i="78" s="1"/>
  <c r="H17" i="78"/>
  <c r="G17" i="78"/>
  <c r="G48" i="78" s="1"/>
  <c r="P16" i="78"/>
  <c r="O16" i="78"/>
  <c r="N16" i="78"/>
  <c r="N36" i="78" s="1"/>
  <c r="M16" i="78"/>
  <c r="M36" i="78" s="1"/>
  <c r="L16" i="78"/>
  <c r="L37" i="78" s="1"/>
  <c r="K16" i="78"/>
  <c r="K37" i="78" s="1"/>
  <c r="J16" i="78"/>
  <c r="J38" i="78" s="1"/>
  <c r="I16" i="78"/>
  <c r="I38" i="78" s="1"/>
  <c r="H16" i="78"/>
  <c r="G16" i="78"/>
  <c r="G10" i="78" s="1"/>
  <c r="E17" i="77" s="1"/>
  <c r="P15" i="78"/>
  <c r="O15" i="78"/>
  <c r="N15" i="78"/>
  <c r="M15" i="78"/>
  <c r="L15" i="78"/>
  <c r="K15" i="78"/>
  <c r="J15" i="78"/>
  <c r="I15" i="78"/>
  <c r="I10" i="78" s="1"/>
  <c r="G17" i="77" s="1"/>
  <c r="H15" i="78"/>
  <c r="G15" i="78"/>
  <c r="G27" i="78" s="1"/>
  <c r="G14" i="78"/>
  <c r="G13" i="78"/>
  <c r="G7" i="78" s="1"/>
  <c r="E8" i="77" s="1"/>
  <c r="O10" i="78"/>
  <c r="M17" i="77" s="1"/>
  <c r="G6" i="78"/>
  <c r="H6" i="78" s="1"/>
  <c r="I5" i="78" s="1"/>
  <c r="J4" i="78"/>
  <c r="K4" i="78" s="1"/>
  <c r="L4" i="78" s="1"/>
  <c r="M4" i="78" s="1"/>
  <c r="N4" i="78" s="1"/>
  <c r="O4" i="78" s="1"/>
  <c r="P4" i="78" s="1"/>
  <c r="I4" i="78"/>
  <c r="G4" i="78"/>
  <c r="H4" i="78" s="1"/>
  <c r="N16" i="77"/>
  <c r="L16" i="77"/>
  <c r="K16" i="77"/>
  <c r="I16" i="77"/>
  <c r="H16" i="77"/>
  <c r="F16" i="77"/>
  <c r="E16" i="77"/>
  <c r="N9" i="77"/>
  <c r="K9" i="77"/>
  <c r="I9" i="77"/>
  <c r="H9" i="77"/>
  <c r="A5" i="77"/>
  <c r="A6" i="77" s="1"/>
  <c r="A7" i="77" s="1"/>
  <c r="A8" i="77" s="1"/>
  <c r="A9" i="77" s="1"/>
  <c r="A10" i="77" s="1"/>
  <c r="A11" i="77" s="1"/>
  <c r="A12" i="77" s="1"/>
  <c r="A13" i="77" s="1"/>
  <c r="A14" i="77" s="1"/>
  <c r="A15" i="77" s="1"/>
  <c r="A16" i="77" s="1"/>
  <c r="A17" i="77" s="1"/>
  <c r="A18" i="77" s="1"/>
  <c r="A19" i="77" s="1"/>
  <c r="A20" i="77" s="1"/>
  <c r="A21" i="77" s="1"/>
  <c r="A22" i="77" s="1"/>
  <c r="A23" i="77" s="1"/>
  <c r="A24" i="77" s="1"/>
  <c r="A25" i="77" s="1"/>
  <c r="A26" i="77" s="1"/>
  <c r="A27" i="77" s="1"/>
  <c r="A28" i="77" s="1"/>
  <c r="A29" i="77" s="1"/>
  <c r="A30" i="77" s="1"/>
  <c r="A31" i="77" s="1"/>
  <c r="A32" i="77" s="1"/>
  <c r="A33" i="77" s="1"/>
  <c r="A34" i="77" s="1"/>
  <c r="A35" i="77" s="1"/>
  <c r="A36" i="77" s="1"/>
  <c r="A37" i="77" s="1"/>
  <c r="E4" i="77"/>
  <c r="F4" i="77" s="1"/>
  <c r="G4" i="77" s="1"/>
  <c r="H4" i="77" s="1"/>
  <c r="I4" i="77" s="1"/>
  <c r="J4" i="77" s="1"/>
  <c r="K4" i="77" s="1"/>
  <c r="L4" i="77" s="1"/>
  <c r="M4" i="77" s="1"/>
  <c r="N4" i="77" s="1"/>
  <c r="H40" i="68"/>
  <c r="D471" i="18"/>
  <c r="F6" i="35"/>
  <c r="F7" i="35"/>
  <c r="G40" i="68"/>
  <c r="G10" i="67"/>
  <c r="G22" i="67"/>
  <c r="G9" i="67" s="1"/>
  <c r="L14" i="35" l="1"/>
  <c r="L17" i="35" s="1"/>
  <c r="L18" i="35" s="1"/>
  <c r="L27" i="35" s="1"/>
  <c r="L22" i="8"/>
  <c r="E1172" i="18"/>
  <c r="L1195" i="18"/>
  <c r="F1172" i="18"/>
  <c r="M1195" i="18"/>
  <c r="I1172" i="18"/>
  <c r="L1193" i="18"/>
  <c r="M1172" i="18"/>
  <c r="M1193" i="18"/>
  <c r="E1197" i="18"/>
  <c r="D1219" i="18"/>
  <c r="D1218" i="18" s="1"/>
  <c r="D1238" i="18" s="1"/>
  <c r="D1239" i="18" s="1"/>
  <c r="C62" i="8"/>
  <c r="B37" i="2"/>
  <c r="B58" i="2" s="1"/>
  <c r="B69" i="2" s="1"/>
  <c r="B80" i="2" s="1"/>
  <c r="B91" i="2" s="1"/>
  <c r="L21" i="35"/>
  <c r="L22" i="35" s="1"/>
  <c r="L23" i="35" s="1"/>
  <c r="E1169" i="18"/>
  <c r="E1167" i="18" s="1"/>
  <c r="N69" i="2"/>
  <c r="M1170" i="18"/>
  <c r="L1171" i="18"/>
  <c r="H1176" i="18"/>
  <c r="H1196" i="18"/>
  <c r="K1171" i="18"/>
  <c r="G1172" i="18"/>
  <c r="G1192" i="18"/>
  <c r="K1193" i="18"/>
  <c r="G1194" i="18"/>
  <c r="K1195" i="18"/>
  <c r="G1196" i="18"/>
  <c r="K1197" i="18"/>
  <c r="H1194" i="18"/>
  <c r="I1194" i="18"/>
  <c r="F1171" i="18"/>
  <c r="J1172" i="18"/>
  <c r="J1192" i="18"/>
  <c r="F1193" i="18"/>
  <c r="N1193" i="18"/>
  <c r="J1194" i="18"/>
  <c r="F1195" i="18"/>
  <c r="N1195" i="18"/>
  <c r="J1196" i="18"/>
  <c r="F1197" i="18"/>
  <c r="I1192" i="18"/>
  <c r="G1171" i="18"/>
  <c r="K1172" i="18"/>
  <c r="K1192" i="18"/>
  <c r="G1193" i="18"/>
  <c r="K1194" i="18"/>
  <c r="G1195" i="18"/>
  <c r="H1171" i="18"/>
  <c r="L1192" i="18"/>
  <c r="H1193" i="18"/>
  <c r="L1194" i="18"/>
  <c r="H1195" i="18"/>
  <c r="H1197" i="18"/>
  <c r="I1171" i="18"/>
  <c r="E1192" i="18"/>
  <c r="M1192" i="18"/>
  <c r="I1193" i="18"/>
  <c r="E1194" i="18"/>
  <c r="M1194" i="18"/>
  <c r="I1195" i="18"/>
  <c r="I1197" i="18"/>
  <c r="J1171" i="18"/>
  <c r="F1192" i="18"/>
  <c r="N1192" i="18"/>
  <c r="J1193" i="18"/>
  <c r="F1194" i="18"/>
  <c r="N1194" i="18"/>
  <c r="J1195" i="18"/>
  <c r="N1196" i="18"/>
  <c r="L24" i="35"/>
  <c r="L25" i="35" s="1"/>
  <c r="L26" i="35" s="1"/>
  <c r="D80" i="2" s="1"/>
  <c r="D91" i="2" s="1"/>
  <c r="G9" i="77"/>
  <c r="G10" i="79"/>
  <c r="F15" i="77" s="1"/>
  <c r="K10" i="79"/>
  <c r="J15" i="77" s="1"/>
  <c r="I10" i="79"/>
  <c r="H15" i="77" s="1"/>
  <c r="O10" i="79"/>
  <c r="N15" i="77" s="1"/>
  <c r="F10" i="79"/>
  <c r="E15" i="77" s="1"/>
  <c r="N10" i="79"/>
  <c r="M15" i="77" s="1"/>
  <c r="H10" i="79"/>
  <c r="G15" i="77" s="1"/>
  <c r="J12" i="79"/>
  <c r="I18" i="77" s="1"/>
  <c r="H12" i="79"/>
  <c r="G18" i="77" s="1"/>
  <c r="F12" i="79"/>
  <c r="E18" i="77" s="1"/>
  <c r="P82" i="78"/>
  <c r="H99" i="78"/>
  <c r="P102" i="78"/>
  <c r="H80" i="78"/>
  <c r="P92" i="78"/>
  <c r="P72" i="78"/>
  <c r="L76" i="78"/>
  <c r="K80" i="78"/>
  <c r="P84" i="78"/>
  <c r="O93" i="78"/>
  <c r="H106" i="78"/>
  <c r="H72" i="78"/>
  <c r="G73" i="78"/>
  <c r="P76" i="78"/>
  <c r="G81" i="78"/>
  <c r="H85" i="78"/>
  <c r="N89" i="78"/>
  <c r="P106" i="78"/>
  <c r="I73" i="78"/>
  <c r="H77" i="78"/>
  <c r="P89" i="78"/>
  <c r="N108" i="78"/>
  <c r="G74" i="78"/>
  <c r="P77" i="78"/>
  <c r="P81" i="78"/>
  <c r="G86" i="78"/>
  <c r="H90" i="78"/>
  <c r="K96" i="78"/>
  <c r="H110" i="78"/>
  <c r="H82" i="78"/>
  <c r="L96" i="78"/>
  <c r="H74" i="78"/>
  <c r="M74" i="78"/>
  <c r="M82" i="78"/>
  <c r="P86" i="78"/>
  <c r="H92" i="78"/>
  <c r="H98" i="78"/>
  <c r="K10" i="77"/>
  <c r="K7" i="77" s="1"/>
  <c r="I13" i="78"/>
  <c r="I7" i="78" s="1"/>
  <c r="G8" i="77" s="1"/>
  <c r="J13" i="78"/>
  <c r="J7" i="78" s="1"/>
  <c r="H8" i="77" s="1"/>
  <c r="J10" i="78"/>
  <c r="H17" i="77" s="1"/>
  <c r="H39" i="78"/>
  <c r="H35" i="78"/>
  <c r="H13" i="78"/>
  <c r="H7" i="78" s="1"/>
  <c r="F8" i="77" s="1"/>
  <c r="H10" i="78"/>
  <c r="F17" i="77" s="1"/>
  <c r="P39" i="78"/>
  <c r="P35" i="78"/>
  <c r="P13" i="78"/>
  <c r="P7" i="78" s="1"/>
  <c r="N8" i="77" s="1"/>
  <c r="P10" i="78"/>
  <c r="N17" i="77" s="1"/>
  <c r="N49" i="78"/>
  <c r="N45" i="78"/>
  <c r="N48" i="78"/>
  <c r="L68" i="78"/>
  <c r="L64" i="78"/>
  <c r="L60" i="78"/>
  <c r="L55" i="78"/>
  <c r="L54" i="78"/>
  <c r="L59" i="78"/>
  <c r="L57" i="78"/>
  <c r="J108" i="78"/>
  <c r="J104" i="78"/>
  <c r="J100" i="78"/>
  <c r="J107" i="78"/>
  <c r="J103" i="78"/>
  <c r="J99" i="78"/>
  <c r="J90" i="78"/>
  <c r="J86" i="78"/>
  <c r="J82" i="78"/>
  <c r="J78" i="78"/>
  <c r="J74" i="78"/>
  <c r="J105" i="78"/>
  <c r="J96" i="78"/>
  <c r="J85" i="78"/>
  <c r="J80" i="78"/>
  <c r="J75" i="78"/>
  <c r="J98" i="78"/>
  <c r="J81" i="78"/>
  <c r="J76" i="78"/>
  <c r="J71" i="78"/>
  <c r="J101" i="78"/>
  <c r="J77" i="78"/>
  <c r="J72" i="78"/>
  <c r="J110" i="78"/>
  <c r="J73" i="78"/>
  <c r="J97" i="78"/>
  <c r="J91" i="78"/>
  <c r="J106" i="78"/>
  <c r="J92" i="78"/>
  <c r="J87" i="78"/>
  <c r="G36" i="78"/>
  <c r="M42" i="78"/>
  <c r="J83" i="78"/>
  <c r="J109" i="78"/>
  <c r="N12" i="79"/>
  <c r="M18" i="77" s="1"/>
  <c r="I6" i="78"/>
  <c r="K65" i="78"/>
  <c r="K61" i="78"/>
  <c r="K55" i="78"/>
  <c r="K60" i="78"/>
  <c r="K54" i="78"/>
  <c r="K64" i="78"/>
  <c r="K63" i="78"/>
  <c r="K62" i="78"/>
  <c r="K58" i="78"/>
  <c r="K53" i="78"/>
  <c r="H5" i="78"/>
  <c r="L13" i="78"/>
  <c r="L7" i="78" s="1"/>
  <c r="J8" i="77" s="1"/>
  <c r="K13" i="78"/>
  <c r="K7" i="78" s="1"/>
  <c r="I8" i="77" s="1"/>
  <c r="H36" i="78"/>
  <c r="J39" i="78"/>
  <c r="N42" i="78"/>
  <c r="J44" i="78"/>
  <c r="L61" i="78"/>
  <c r="K67" i="78"/>
  <c r="L71" i="78"/>
  <c r="J84" i="78"/>
  <c r="J93" i="78"/>
  <c r="N99" i="78"/>
  <c r="M74" i="79"/>
  <c r="K74" i="79"/>
  <c r="I74" i="79"/>
  <c r="G74" i="79"/>
  <c r="O39" i="78"/>
  <c r="O35" i="78"/>
  <c r="O38" i="78"/>
  <c r="O37" i="78"/>
  <c r="L10" i="78"/>
  <c r="J17" i="77" s="1"/>
  <c r="H48" i="78"/>
  <c r="H44" i="78"/>
  <c r="P48" i="78"/>
  <c r="P44" i="78"/>
  <c r="P47" i="78"/>
  <c r="N67" i="78"/>
  <c r="N63" i="78"/>
  <c r="N59" i="78"/>
  <c r="N54" i="78"/>
  <c r="N62" i="78"/>
  <c r="N61" i="78"/>
  <c r="N60" i="78"/>
  <c r="N58" i="78"/>
  <c r="N53" i="78"/>
  <c r="N57" i="78"/>
  <c r="L107" i="78"/>
  <c r="L103" i="78"/>
  <c r="L99" i="78"/>
  <c r="L110" i="78"/>
  <c r="L106" i="78"/>
  <c r="L102" i="78"/>
  <c r="L98" i="78"/>
  <c r="L93" i="78"/>
  <c r="L89" i="78"/>
  <c r="L85" i="78"/>
  <c r="L81" i="78"/>
  <c r="L77" i="78"/>
  <c r="L73" i="78"/>
  <c r="L108" i="78"/>
  <c r="L72" i="78"/>
  <c r="L101" i="78"/>
  <c r="L90" i="78"/>
  <c r="L104" i="78"/>
  <c r="L91" i="78"/>
  <c r="L86" i="78"/>
  <c r="L97" i="78"/>
  <c r="L92" i="78"/>
  <c r="L87" i="78"/>
  <c r="L82" i="78"/>
  <c r="L100" i="78"/>
  <c r="L88" i="78"/>
  <c r="L83" i="78"/>
  <c r="L109" i="78"/>
  <c r="L84" i="78"/>
  <c r="L79" i="78"/>
  <c r="L74" i="78"/>
  <c r="J36" i="78"/>
  <c r="P37" i="78"/>
  <c r="L39" i="78"/>
  <c r="P42" i="78"/>
  <c r="H46" i="78"/>
  <c r="N47" i="78"/>
  <c r="K57" i="78"/>
  <c r="K59" i="78"/>
  <c r="N64" i="78"/>
  <c r="L67" i="78"/>
  <c r="J102" i="78"/>
  <c r="I4" i="79"/>
  <c r="H15" i="79"/>
  <c r="H69" i="79" s="1"/>
  <c r="I109" i="78"/>
  <c r="I105" i="78"/>
  <c r="I101" i="78"/>
  <c r="I97" i="78"/>
  <c r="I108" i="78"/>
  <c r="I104" i="78"/>
  <c r="I100" i="78"/>
  <c r="I96" i="78"/>
  <c r="I91" i="78"/>
  <c r="I87" i="78"/>
  <c r="I83" i="78"/>
  <c r="I79" i="78"/>
  <c r="I75" i="78"/>
  <c r="I71" i="78"/>
  <c r="I107" i="78"/>
  <c r="I103" i="78"/>
  <c r="I99" i="78"/>
  <c r="I90" i="78"/>
  <c r="I86" i="78"/>
  <c r="I82" i="78"/>
  <c r="I78" i="78"/>
  <c r="I74" i="78"/>
  <c r="I110" i="78"/>
  <c r="I106" i="78"/>
  <c r="I102" i="78"/>
  <c r="I98" i="78"/>
  <c r="I89" i="78"/>
  <c r="I84" i="78"/>
  <c r="I85" i="78"/>
  <c r="I80" i="78"/>
  <c r="I81" i="78"/>
  <c r="I76" i="78"/>
  <c r="I77" i="78"/>
  <c r="I72" i="78"/>
  <c r="O13" i="78"/>
  <c r="O7" i="78" s="1"/>
  <c r="M8" i="77" s="1"/>
  <c r="L36" i="78"/>
  <c r="H38" i="78"/>
  <c r="H43" i="78"/>
  <c r="N44" i="78"/>
  <c r="P49" i="78"/>
  <c r="L53" i="78"/>
  <c r="L78" i="78"/>
  <c r="M10" i="78"/>
  <c r="K17" i="77" s="1"/>
  <c r="M49" i="78"/>
  <c r="M45" i="78"/>
  <c r="M48" i="78"/>
  <c r="M44" i="78"/>
  <c r="M47" i="78"/>
  <c r="M43" i="78"/>
  <c r="K10" i="78"/>
  <c r="I17" i="77" s="1"/>
  <c r="N13" i="78"/>
  <c r="N7" i="78" s="1"/>
  <c r="L8" i="77" s="1"/>
  <c r="J47" i="78"/>
  <c r="J43" i="78"/>
  <c r="H66" i="78"/>
  <c r="H62" i="78"/>
  <c r="H58" i="78"/>
  <c r="H65" i="78"/>
  <c r="H64" i="78"/>
  <c r="H63" i="78"/>
  <c r="H57" i="78"/>
  <c r="H53" i="78"/>
  <c r="H68" i="78"/>
  <c r="H67" i="78"/>
  <c r="H56" i="78"/>
  <c r="H52" i="78"/>
  <c r="P66" i="78"/>
  <c r="P62" i="78"/>
  <c r="P58" i="78"/>
  <c r="P61" i="78"/>
  <c r="P60" i="78"/>
  <c r="P59" i="78"/>
  <c r="P53" i="78"/>
  <c r="P57" i="78"/>
  <c r="P65" i="78"/>
  <c r="P64" i="78"/>
  <c r="P63" i="78"/>
  <c r="P56" i="78"/>
  <c r="P52" i="78"/>
  <c r="N110" i="78"/>
  <c r="N106" i="78"/>
  <c r="N102" i="78"/>
  <c r="N98" i="78"/>
  <c r="N109" i="78"/>
  <c r="N105" i="78"/>
  <c r="N101" i="78"/>
  <c r="N97" i="78"/>
  <c r="N92" i="78"/>
  <c r="N88" i="78"/>
  <c r="N84" i="78"/>
  <c r="N80" i="78"/>
  <c r="N76" i="78"/>
  <c r="N72" i="78"/>
  <c r="N91" i="78"/>
  <c r="N86" i="78"/>
  <c r="N81" i="78"/>
  <c r="N104" i="78"/>
  <c r="N87" i="78"/>
  <c r="N82" i="78"/>
  <c r="N77" i="78"/>
  <c r="N107" i="78"/>
  <c r="N83" i="78"/>
  <c r="N78" i="78"/>
  <c r="N73" i="78"/>
  <c r="N100" i="78"/>
  <c r="N79" i="78"/>
  <c r="N74" i="78"/>
  <c r="N103" i="78"/>
  <c r="N96" i="78"/>
  <c r="N93" i="78"/>
  <c r="N71" i="78"/>
  <c r="O36" i="78"/>
  <c r="M46" i="78"/>
  <c r="J48" i="78"/>
  <c r="N55" i="78"/>
  <c r="L62" i="78"/>
  <c r="L65" i="78"/>
  <c r="K68" i="78"/>
  <c r="L75" i="78"/>
  <c r="J79" i="78"/>
  <c r="I88" i="78"/>
  <c r="L105" i="78"/>
  <c r="G39" i="78"/>
  <c r="G35" i="78"/>
  <c r="G38" i="78"/>
  <c r="G37" i="78"/>
  <c r="N10" i="78"/>
  <c r="L17" i="77" s="1"/>
  <c r="J35" i="78"/>
  <c r="P36" i="78"/>
  <c r="L38" i="78"/>
  <c r="H45" i="78"/>
  <c r="N46" i="78"/>
  <c r="H54" i="78"/>
  <c r="P55" i="78"/>
  <c r="H60" i="78"/>
  <c r="N65" i="78"/>
  <c r="N68" i="78"/>
  <c r="N75" i="78"/>
  <c r="N85" i="78"/>
  <c r="J88" i="78"/>
  <c r="I92" i="78"/>
  <c r="M68" i="78"/>
  <c r="M64" i="78"/>
  <c r="M60" i="78"/>
  <c r="K108" i="78"/>
  <c r="K104" i="78"/>
  <c r="K100" i="78"/>
  <c r="K107" i="78"/>
  <c r="K103" i="78"/>
  <c r="K99" i="78"/>
  <c r="K90" i="78"/>
  <c r="K86" i="78"/>
  <c r="K82" i="78"/>
  <c r="K78" i="78"/>
  <c r="K74" i="78"/>
  <c r="K110" i="78"/>
  <c r="K106" i="78"/>
  <c r="K102" i="78"/>
  <c r="K98" i="78"/>
  <c r="K93" i="78"/>
  <c r="K89" i="78"/>
  <c r="K85" i="78"/>
  <c r="K81" i="78"/>
  <c r="K77" i="78"/>
  <c r="K73" i="78"/>
  <c r="K109" i="78"/>
  <c r="K105" i="78"/>
  <c r="K101" i="78"/>
  <c r="K97" i="78"/>
  <c r="G30" i="78"/>
  <c r="K35" i="78"/>
  <c r="I36" i="78"/>
  <c r="M38" i="78"/>
  <c r="K39" i="78"/>
  <c r="G42" i="78"/>
  <c r="O42" i="78"/>
  <c r="K44" i="78"/>
  <c r="I45" i="78"/>
  <c r="G46" i="78"/>
  <c r="O46" i="78"/>
  <c r="K48" i="78"/>
  <c r="I49" i="78"/>
  <c r="M52" i="78"/>
  <c r="I54" i="78"/>
  <c r="O55" i="78"/>
  <c r="M56" i="78"/>
  <c r="I60" i="78"/>
  <c r="I61" i="78"/>
  <c r="M65" i="78"/>
  <c r="M66" i="78"/>
  <c r="M67" i="78"/>
  <c r="H73" i="78"/>
  <c r="G77" i="78"/>
  <c r="H78" i="78"/>
  <c r="P80" i="78"/>
  <c r="G82" i="78"/>
  <c r="K83" i="78"/>
  <c r="P85" i="78"/>
  <c r="K88" i="78"/>
  <c r="P90" i="78"/>
  <c r="P99" i="78"/>
  <c r="H103" i="78"/>
  <c r="G67" i="78"/>
  <c r="G63" i="78"/>
  <c r="O67" i="78"/>
  <c r="O63" i="78"/>
  <c r="M107" i="78"/>
  <c r="M103" i="78"/>
  <c r="M99" i="78"/>
  <c r="M110" i="78"/>
  <c r="M106" i="78"/>
  <c r="M102" i="78"/>
  <c r="M98" i="78"/>
  <c r="M93" i="78"/>
  <c r="M89" i="78"/>
  <c r="M85" i="78"/>
  <c r="M81" i="78"/>
  <c r="M77" i="78"/>
  <c r="M73" i="78"/>
  <c r="M109" i="78"/>
  <c r="M105" i="78"/>
  <c r="M101" i="78"/>
  <c r="M97" i="78"/>
  <c r="M92" i="78"/>
  <c r="M88" i="78"/>
  <c r="M84" i="78"/>
  <c r="M80" i="78"/>
  <c r="M76" i="78"/>
  <c r="M72" i="78"/>
  <c r="M108" i="78"/>
  <c r="M104" i="78"/>
  <c r="M100" i="78"/>
  <c r="M96" i="78"/>
  <c r="G32" i="78"/>
  <c r="M35" i="78"/>
  <c r="K36" i="78"/>
  <c r="I37" i="78"/>
  <c r="M39" i="78"/>
  <c r="I42" i="78"/>
  <c r="G43" i="78"/>
  <c r="O43" i="78"/>
  <c r="K45" i="78"/>
  <c r="I46" i="78"/>
  <c r="G47" i="78"/>
  <c r="O47" i="78"/>
  <c r="K49" i="78"/>
  <c r="G52" i="78"/>
  <c r="O52" i="78"/>
  <c r="M53" i="78"/>
  <c r="G56" i="78"/>
  <c r="O56" i="78"/>
  <c r="M58" i="78"/>
  <c r="M61" i="78"/>
  <c r="M62" i="78"/>
  <c r="M63" i="78"/>
  <c r="O64" i="78"/>
  <c r="O65" i="78"/>
  <c r="O66" i="78"/>
  <c r="G68" i="78"/>
  <c r="H76" i="78"/>
  <c r="M78" i="78"/>
  <c r="H81" i="78"/>
  <c r="M83" i="78"/>
  <c r="G85" i="78"/>
  <c r="H86" i="78"/>
  <c r="P88" i="78"/>
  <c r="G90" i="78"/>
  <c r="K91" i="78"/>
  <c r="P93" i="78"/>
  <c r="P103" i="78"/>
  <c r="H107" i="78"/>
  <c r="H6" i="79"/>
  <c r="H5" i="79"/>
  <c r="P110" i="78"/>
  <c r="K225" i="79"/>
  <c r="K11" i="79" s="1"/>
  <c r="J16" i="77" s="1"/>
  <c r="I66" i="78"/>
  <c r="I62" i="78"/>
  <c r="G110" i="78"/>
  <c r="G106" i="78"/>
  <c r="G102" i="78"/>
  <c r="G98" i="78"/>
  <c r="G109" i="78"/>
  <c r="G105" i="78"/>
  <c r="G101" i="78"/>
  <c r="G97" i="78"/>
  <c r="G92" i="78"/>
  <c r="G88" i="78"/>
  <c r="G84" i="78"/>
  <c r="G80" i="78"/>
  <c r="G76" i="78"/>
  <c r="G72" i="78"/>
  <c r="G108" i="78"/>
  <c r="G104" i="78"/>
  <c r="G100" i="78"/>
  <c r="G96" i="78"/>
  <c r="G91" i="78"/>
  <c r="G87" i="78"/>
  <c r="G83" i="78"/>
  <c r="G79" i="78"/>
  <c r="G75" i="78"/>
  <c r="G71" i="78"/>
  <c r="G107" i="78"/>
  <c r="G103" i="78"/>
  <c r="G99" i="78"/>
  <c r="O110" i="78"/>
  <c r="O106" i="78"/>
  <c r="O102" i="78"/>
  <c r="O98" i="78"/>
  <c r="O109" i="78"/>
  <c r="O105" i="78"/>
  <c r="O101" i="78"/>
  <c r="O97" i="78"/>
  <c r="O92" i="78"/>
  <c r="O88" i="78"/>
  <c r="O84" i="78"/>
  <c r="O80" i="78"/>
  <c r="O76" i="78"/>
  <c r="O72" i="78"/>
  <c r="O108" i="78"/>
  <c r="O104" i="78"/>
  <c r="O100" i="78"/>
  <c r="O96" i="78"/>
  <c r="O91" i="78"/>
  <c r="O87" i="78"/>
  <c r="O83" i="78"/>
  <c r="O79" i="78"/>
  <c r="O75" i="78"/>
  <c r="O71" i="78"/>
  <c r="O107" i="78"/>
  <c r="O103" i="78"/>
  <c r="O99" i="78"/>
  <c r="G26" i="78"/>
  <c r="K42" i="78"/>
  <c r="I43" i="78"/>
  <c r="G44" i="78"/>
  <c r="O44" i="78"/>
  <c r="I52" i="78"/>
  <c r="G53" i="78"/>
  <c r="O53" i="78"/>
  <c r="M54" i="78"/>
  <c r="I56" i="78"/>
  <c r="G57" i="78"/>
  <c r="O58" i="78"/>
  <c r="O59" i="78"/>
  <c r="O60" i="78"/>
  <c r="O61" i="78"/>
  <c r="O62" i="78"/>
  <c r="G64" i="78"/>
  <c r="G65" i="78"/>
  <c r="G66" i="78"/>
  <c r="I67" i="78"/>
  <c r="I68" i="78"/>
  <c r="K72" i="78"/>
  <c r="O73" i="78"/>
  <c r="P74" i="78"/>
  <c r="O78" i="78"/>
  <c r="H84" i="78"/>
  <c r="M86" i="78"/>
  <c r="M91" i="78"/>
  <c r="G93" i="78"/>
  <c r="L10" i="79"/>
  <c r="J10" i="79"/>
  <c r="N225" i="79"/>
  <c r="N11" i="79" s="1"/>
  <c r="M16" i="77" s="1"/>
  <c r="J65" i="78"/>
  <c r="J61" i="78"/>
  <c r="J57" i="78"/>
  <c r="H109" i="78"/>
  <c r="H105" i="78"/>
  <c r="H101" i="78"/>
  <c r="H97" i="78"/>
  <c r="H108" i="78"/>
  <c r="H104" i="78"/>
  <c r="H100" i="78"/>
  <c r="H96" i="78"/>
  <c r="H91" i="78"/>
  <c r="H87" i="78"/>
  <c r="H83" i="78"/>
  <c r="H79" i="78"/>
  <c r="H75" i="78"/>
  <c r="H71" i="78"/>
  <c r="P109" i="78"/>
  <c r="P105" i="78"/>
  <c r="P101" i="78"/>
  <c r="P97" i="78"/>
  <c r="P108" i="78"/>
  <c r="P104" i="78"/>
  <c r="P100" i="78"/>
  <c r="P96" i="78"/>
  <c r="P91" i="78"/>
  <c r="P87" i="78"/>
  <c r="P83" i="78"/>
  <c r="P79" i="78"/>
  <c r="P75" i="78"/>
  <c r="P71" i="78"/>
  <c r="L42" i="78"/>
  <c r="J52" i="78"/>
  <c r="J56" i="78"/>
  <c r="G58" i="78"/>
  <c r="G59" i="78"/>
  <c r="J66" i="78"/>
  <c r="J67" i="78"/>
  <c r="J68" i="78"/>
  <c r="K71" i="78"/>
  <c r="P73" i="78"/>
  <c r="K76" i="78"/>
  <c r="O77" i="78"/>
  <c r="P78" i="78"/>
  <c r="O82" i="78"/>
  <c r="H88" i="78"/>
  <c r="M90" i="78"/>
  <c r="H93" i="78"/>
  <c r="P98" i="78"/>
  <c r="H102" i="78"/>
  <c r="G16" i="79"/>
  <c r="G8" i="79" s="1"/>
  <c r="F9" i="77" s="1"/>
  <c r="F8" i="79"/>
  <c r="E9" i="77" s="1"/>
  <c r="E10" i="77" s="1"/>
  <c r="N16" i="79"/>
  <c r="N8" i="79" s="1"/>
  <c r="M9" i="77" s="1"/>
  <c r="M16" i="79"/>
  <c r="M8" i="79" s="1"/>
  <c r="L9" i="77" s="1"/>
  <c r="K16" i="79"/>
  <c r="K8" i="79" s="1"/>
  <c r="J9" i="77" s="1"/>
  <c r="M10" i="79"/>
  <c r="I75" i="79"/>
  <c r="D77" i="79"/>
  <c r="L121" i="79"/>
  <c r="L12" i="79" s="1"/>
  <c r="K18" i="77" s="1"/>
  <c r="G15" i="79"/>
  <c r="G69" i="79" s="1"/>
  <c r="M75" i="79"/>
  <c r="N121" i="79"/>
  <c r="G5" i="79"/>
  <c r="D76" i="79"/>
  <c r="O121" i="79"/>
  <c r="O12" i="79" s="1"/>
  <c r="N18" i="77" s="1"/>
  <c r="D73" i="79"/>
  <c r="D72" i="79"/>
  <c r="G28" i="8"/>
  <c r="G27" i="8"/>
  <c r="D183" i="18"/>
  <c r="D747" i="18"/>
  <c r="D41" i="72"/>
  <c r="F28" i="8"/>
  <c r="L10" i="25"/>
  <c r="E18" i="2"/>
  <c r="F18" i="2"/>
  <c r="G18" i="2"/>
  <c r="H18" i="2"/>
  <c r="I18" i="2"/>
  <c r="J18" i="2"/>
  <c r="K18" i="2"/>
  <c r="M18" i="2"/>
  <c r="D1214" i="18" l="1"/>
  <c r="D1215" i="18" s="1"/>
  <c r="E1214" i="18" s="1"/>
  <c r="D1221" i="18"/>
  <c r="D1241" i="18" s="1"/>
  <c r="D1242" i="18" s="1"/>
  <c r="F1183" i="18"/>
  <c r="E1183" i="18"/>
  <c r="W1183" i="18" s="1"/>
  <c r="E80" i="2"/>
  <c r="E91" i="2" s="1"/>
  <c r="F1139" i="18" s="1"/>
  <c r="F1177" i="18" s="1"/>
  <c r="F1175" i="18" s="1"/>
  <c r="E1139" i="18"/>
  <c r="L29" i="35"/>
  <c r="E1270" i="18"/>
  <c r="M1183" i="18"/>
  <c r="M1260" i="18" s="1"/>
  <c r="H1183" i="18"/>
  <c r="K1183" i="18"/>
  <c r="K1260" i="18" s="1"/>
  <c r="H1260" i="18"/>
  <c r="E1260" i="18"/>
  <c r="N1183" i="18"/>
  <c r="I1169" i="18"/>
  <c r="I1167" i="18" s="1"/>
  <c r="G1169" i="18"/>
  <c r="G1167" i="18" s="1"/>
  <c r="J1183" i="18"/>
  <c r="E1259" i="18"/>
  <c r="F1169" i="18"/>
  <c r="F1167" i="18" s="1"/>
  <c r="N1170" i="18"/>
  <c r="N1171" i="18" s="1"/>
  <c r="M1171" i="18"/>
  <c r="F1260" i="18"/>
  <c r="L1169" i="18"/>
  <c r="L1167" i="18" s="1"/>
  <c r="L1183" i="18"/>
  <c r="G1183" i="18"/>
  <c r="J1169" i="18"/>
  <c r="J1167" i="18" s="1"/>
  <c r="H1169" i="18"/>
  <c r="H1167" i="18" s="1"/>
  <c r="I1183" i="18"/>
  <c r="K1169" i="18"/>
  <c r="K1167" i="18" s="1"/>
  <c r="I1176" i="18"/>
  <c r="H9" i="79"/>
  <c r="F9" i="79"/>
  <c r="N22" i="78"/>
  <c r="N9" i="78" s="1"/>
  <c r="L14" i="77" s="1"/>
  <c r="I22" i="78"/>
  <c r="I9" i="78" s="1"/>
  <c r="I8" i="78" s="1"/>
  <c r="L22" i="78"/>
  <c r="L9" i="78" s="1"/>
  <c r="L8" i="78" s="1"/>
  <c r="G14" i="77"/>
  <c r="G13" i="77" s="1"/>
  <c r="J14" i="77"/>
  <c r="M72" i="79"/>
  <c r="K72" i="79"/>
  <c r="G72" i="79"/>
  <c r="I72" i="79"/>
  <c r="N10" i="77"/>
  <c r="N7" i="77" s="1"/>
  <c r="K73" i="79"/>
  <c r="I73" i="79"/>
  <c r="G73" i="79"/>
  <c r="M73" i="79"/>
  <c r="M10" i="77"/>
  <c r="M7" i="77" s="1"/>
  <c r="P22" i="78"/>
  <c r="P9" i="78" s="1"/>
  <c r="G10" i="77"/>
  <c r="G7" i="77"/>
  <c r="N9" i="79"/>
  <c r="L10" i="77"/>
  <c r="L7" i="77" s="1"/>
  <c r="M76" i="79"/>
  <c r="K76" i="79"/>
  <c r="I76" i="79"/>
  <c r="G76" i="79"/>
  <c r="L15" i="77"/>
  <c r="O22" i="78"/>
  <c r="O9" i="78" s="1"/>
  <c r="I10" i="77"/>
  <c r="I7" i="77" s="1"/>
  <c r="E7" i="77"/>
  <c r="M77" i="79"/>
  <c r="K77" i="79"/>
  <c r="I77" i="79"/>
  <c r="G77" i="79"/>
  <c r="J10" i="77"/>
  <c r="J7" i="77"/>
  <c r="F10" i="77"/>
  <c r="F7" i="77"/>
  <c r="J6" i="78"/>
  <c r="J5" i="78"/>
  <c r="H10" i="77"/>
  <c r="H7" i="77"/>
  <c r="J9" i="79"/>
  <c r="I15" i="77"/>
  <c r="M22" i="78"/>
  <c r="M9" i="78" s="1"/>
  <c r="J22" i="78"/>
  <c r="J9" i="78" s="1"/>
  <c r="L9" i="79"/>
  <c r="K15" i="77"/>
  <c r="H22" i="78"/>
  <c r="H9" i="78" s="1"/>
  <c r="L3" i="79"/>
  <c r="M3" i="78"/>
  <c r="K22" i="78"/>
  <c r="K9" i="78" s="1"/>
  <c r="G22" i="78"/>
  <c r="G9" i="78" s="1"/>
  <c r="J4" i="79"/>
  <c r="I15" i="79"/>
  <c r="I69" i="79" s="1"/>
  <c r="I5" i="79"/>
  <c r="I6" i="79"/>
  <c r="O9" i="79"/>
  <c r="K99" i="58"/>
  <c r="K11" i="58"/>
  <c r="H6" i="35"/>
  <c r="H5" i="35" s="1"/>
  <c r="D606" i="18"/>
  <c r="D42" i="69"/>
  <c r="F19" i="35"/>
  <c r="G19" i="35" s="1"/>
  <c r="E19" i="35"/>
  <c r="F5" i="35"/>
  <c r="C299" i="18"/>
  <c r="C296" i="18"/>
  <c r="G33" i="25"/>
  <c r="G34" i="25" s="1"/>
  <c r="B27" i="25"/>
  <c r="C27" i="25"/>
  <c r="D27" i="25"/>
  <c r="E27" i="25"/>
  <c r="F27" i="25"/>
  <c r="G27" i="25"/>
  <c r="H27" i="25"/>
  <c r="I27" i="25"/>
  <c r="J27" i="25"/>
  <c r="K27" i="25"/>
  <c r="L27" i="25"/>
  <c r="M27" i="25"/>
  <c r="N27" i="25"/>
  <c r="O27" i="25"/>
  <c r="P27" i="25"/>
  <c r="Q27" i="25"/>
  <c r="R27" i="25"/>
  <c r="S27" i="25"/>
  <c r="B28" i="25"/>
  <c r="C28" i="25"/>
  <c r="D28" i="25"/>
  <c r="E28" i="25"/>
  <c r="F28" i="25"/>
  <c r="G28" i="25"/>
  <c r="H28" i="25"/>
  <c r="I28" i="25"/>
  <c r="J28" i="25"/>
  <c r="K28" i="25"/>
  <c r="L28" i="25"/>
  <c r="M28" i="25"/>
  <c r="N28" i="25"/>
  <c r="O28" i="25"/>
  <c r="P28" i="25"/>
  <c r="Q28" i="25"/>
  <c r="R28" i="25"/>
  <c r="S28" i="25"/>
  <c r="B29" i="25"/>
  <c r="C29" i="25"/>
  <c r="D29" i="25"/>
  <c r="E29" i="25"/>
  <c r="F29" i="25"/>
  <c r="G29" i="25"/>
  <c r="H29" i="25"/>
  <c r="I29" i="25"/>
  <c r="J29" i="25"/>
  <c r="K29" i="25"/>
  <c r="L29" i="25"/>
  <c r="M29" i="25"/>
  <c r="N29" i="25"/>
  <c r="O29" i="25"/>
  <c r="P29" i="25"/>
  <c r="Q29" i="25"/>
  <c r="R29" i="25"/>
  <c r="S29" i="25"/>
  <c r="B30" i="25"/>
  <c r="C30" i="25"/>
  <c r="D30" i="25"/>
  <c r="E30" i="25"/>
  <c r="F30" i="25"/>
  <c r="G30" i="25"/>
  <c r="H30" i="25"/>
  <c r="I30" i="25"/>
  <c r="J30" i="25"/>
  <c r="K30" i="25"/>
  <c r="L30" i="25"/>
  <c r="M30" i="25"/>
  <c r="N30" i="25"/>
  <c r="O30" i="25"/>
  <c r="P30" i="25"/>
  <c r="Q30" i="25"/>
  <c r="R30" i="25"/>
  <c r="S30" i="25"/>
  <c r="B31" i="25"/>
  <c r="C31" i="25"/>
  <c r="D31" i="25"/>
  <c r="E31" i="25"/>
  <c r="F31" i="25"/>
  <c r="G31" i="25"/>
  <c r="H31" i="25"/>
  <c r="I31" i="25"/>
  <c r="J31" i="25"/>
  <c r="K31" i="25"/>
  <c r="L31" i="25"/>
  <c r="M31" i="25"/>
  <c r="N31" i="25"/>
  <c r="O31" i="25"/>
  <c r="P31" i="25"/>
  <c r="Q31" i="25"/>
  <c r="R31" i="25"/>
  <c r="S31" i="25"/>
  <c r="B32" i="25"/>
  <c r="C32" i="25"/>
  <c r="D32" i="25"/>
  <c r="E32" i="25"/>
  <c r="F32" i="25"/>
  <c r="G32" i="25"/>
  <c r="H32" i="25"/>
  <c r="I32" i="25"/>
  <c r="J32" i="25"/>
  <c r="K32" i="25"/>
  <c r="L32" i="25"/>
  <c r="M32" i="25"/>
  <c r="N32" i="25"/>
  <c r="O32" i="25"/>
  <c r="P32" i="25"/>
  <c r="Q32" i="25"/>
  <c r="R32" i="25"/>
  <c r="S32" i="25"/>
  <c r="B33" i="25"/>
  <c r="C33" i="25"/>
  <c r="D33" i="25"/>
  <c r="D34" i="25" s="1"/>
  <c r="E33" i="25"/>
  <c r="E34" i="25" s="1"/>
  <c r="F33" i="25"/>
  <c r="F34" i="25" s="1"/>
  <c r="H33" i="25"/>
  <c r="H34" i="25" s="1"/>
  <c r="I33" i="25"/>
  <c r="I34" i="25" s="1"/>
  <c r="J33" i="25"/>
  <c r="J34" i="25" s="1"/>
  <c r="K33" i="25"/>
  <c r="K34" i="25" s="1"/>
  <c r="L33" i="25"/>
  <c r="L34" i="25" s="1"/>
  <c r="M33" i="25"/>
  <c r="M34" i="25" s="1"/>
  <c r="N33" i="25"/>
  <c r="O33" i="25"/>
  <c r="P33" i="25"/>
  <c r="Q33" i="25"/>
  <c r="R33" i="25"/>
  <c r="S33" i="25"/>
  <c r="F80" i="2" l="1"/>
  <c r="F1270" i="18"/>
  <c r="F1267" i="18"/>
  <c r="E1177" i="18"/>
  <c r="E1175" i="18" s="1"/>
  <c r="E1220" i="18"/>
  <c r="F1220" i="18" s="1"/>
  <c r="H1259" i="18"/>
  <c r="G1260" i="18"/>
  <c r="F1259" i="18"/>
  <c r="I1259" i="18"/>
  <c r="K1259" i="18"/>
  <c r="J1259" i="18"/>
  <c r="N1260" i="18"/>
  <c r="E1267" i="18"/>
  <c r="J1260" i="18"/>
  <c r="N1169" i="18"/>
  <c r="N1167" i="18" s="1"/>
  <c r="J1176" i="18"/>
  <c r="I1260" i="18"/>
  <c r="L1260" i="18"/>
  <c r="E1266" i="18"/>
  <c r="L1259" i="18"/>
  <c r="M1169" i="18"/>
  <c r="M1167" i="18" s="1"/>
  <c r="G1259" i="18"/>
  <c r="G80" i="2"/>
  <c r="F91" i="2"/>
  <c r="G1139" i="18" s="1"/>
  <c r="H19" i="35"/>
  <c r="I19" i="35" s="1"/>
  <c r="J19" i="35" s="1"/>
  <c r="N8" i="78"/>
  <c r="N3" i="79"/>
  <c r="O3" i="78"/>
  <c r="O3" i="79"/>
  <c r="P3" i="78"/>
  <c r="J3" i="79"/>
  <c r="K3" i="78"/>
  <c r="K8" i="78"/>
  <c r="I14" i="77"/>
  <c r="I13" i="77" s="1"/>
  <c r="K3" i="79"/>
  <c r="L3" i="78"/>
  <c r="G12" i="79"/>
  <c r="K12" i="79"/>
  <c r="I3" i="79"/>
  <c r="J3" i="78"/>
  <c r="O8" i="78"/>
  <c r="M14" i="77"/>
  <c r="M13" i="77" s="1"/>
  <c r="M3" i="79"/>
  <c r="N3" i="78"/>
  <c r="M12" i="79"/>
  <c r="J5" i="79"/>
  <c r="J6" i="79"/>
  <c r="H8" i="78"/>
  <c r="F14" i="77"/>
  <c r="H3" i="79"/>
  <c r="I3" i="78"/>
  <c r="K5" i="78"/>
  <c r="K6" i="78"/>
  <c r="K4" i="79"/>
  <c r="J15" i="79"/>
  <c r="J69" i="79" s="1"/>
  <c r="H14" i="77"/>
  <c r="J8" i="78"/>
  <c r="G3" i="79"/>
  <c r="H3" i="78"/>
  <c r="P8" i="78"/>
  <c r="N14" i="77"/>
  <c r="N13" i="77" s="1"/>
  <c r="E14" i="77"/>
  <c r="G8" i="78"/>
  <c r="M8" i="78"/>
  <c r="K14" i="77"/>
  <c r="K13" i="77" s="1"/>
  <c r="F3" i="79"/>
  <c r="G3" i="78"/>
  <c r="I12" i="79"/>
  <c r="D23" i="25"/>
  <c r="F36" i="71"/>
  <c r="G36" i="71"/>
  <c r="C52" i="61"/>
  <c r="E50" i="52"/>
  <c r="D50" i="52"/>
  <c r="E45" i="52"/>
  <c r="D45" i="52"/>
  <c r="E13" i="77" l="1"/>
  <c r="E1283" i="18"/>
  <c r="G1267" i="18"/>
  <c r="G1177" i="18"/>
  <c r="G1175" i="18" s="1"/>
  <c r="G1270" i="18"/>
  <c r="G1220" i="18"/>
  <c r="K1176" i="18"/>
  <c r="G1266" i="18"/>
  <c r="N1259" i="18"/>
  <c r="M1259" i="18"/>
  <c r="F1266" i="18"/>
  <c r="H80" i="2"/>
  <c r="G91" i="2"/>
  <c r="H1139" i="18" s="1"/>
  <c r="H1266" i="18" s="1"/>
  <c r="K19" i="35"/>
  <c r="M19" i="35" s="1"/>
  <c r="J22" i="8"/>
  <c r="L18" i="77"/>
  <c r="L13" i="77" s="1"/>
  <c r="M9" i="79"/>
  <c r="F18" i="77"/>
  <c r="F13" i="77" s="1"/>
  <c r="G9" i="79"/>
  <c r="L4" i="79"/>
  <c r="K15" i="79"/>
  <c r="K69" i="79" s="1"/>
  <c r="K5" i="79"/>
  <c r="K6" i="79"/>
  <c r="H18" i="77"/>
  <c r="H13" i="77" s="1"/>
  <c r="I9" i="79"/>
  <c r="L6" i="78"/>
  <c r="L5" i="78"/>
  <c r="J18" i="77"/>
  <c r="J13" i="77" s="1"/>
  <c r="K9" i="79"/>
  <c r="H1270" i="18" l="1"/>
  <c r="H1177" i="18"/>
  <c r="H1175" i="18" s="1"/>
  <c r="H1267" i="18"/>
  <c r="H1220" i="18"/>
  <c r="L1176" i="18"/>
  <c r="I80" i="2"/>
  <c r="H91" i="2"/>
  <c r="I1139" i="18" s="1"/>
  <c r="L15" i="79"/>
  <c r="L69" i="79" s="1"/>
  <c r="M4" i="79"/>
  <c r="M6" i="78"/>
  <c r="M5" i="78"/>
  <c r="L6" i="79"/>
  <c r="L5" i="79"/>
  <c r="I1220" i="18" l="1"/>
  <c r="I1270" i="18"/>
  <c r="I1177" i="18"/>
  <c r="I1175" i="18" s="1"/>
  <c r="I1266" i="18"/>
  <c r="I1267" i="18"/>
  <c r="M1176" i="18"/>
  <c r="J80" i="2"/>
  <c r="I91" i="2"/>
  <c r="J1139" i="18" s="1"/>
  <c r="M6" i="79"/>
  <c r="M5" i="79"/>
  <c r="N5" i="78"/>
  <c r="N6" i="78"/>
  <c r="M15" i="79"/>
  <c r="M69" i="79" s="1"/>
  <c r="N4" i="79"/>
  <c r="E67" i="8"/>
  <c r="F67" i="8" s="1"/>
  <c r="G67" i="8" s="1"/>
  <c r="H67" i="8" s="1"/>
  <c r="I67" i="8" s="1"/>
  <c r="J67" i="8" s="1"/>
  <c r="K67" i="8" s="1"/>
  <c r="L67" i="8" s="1"/>
  <c r="M67" i="8" s="1"/>
  <c r="J1270" i="18" l="1"/>
  <c r="J1267" i="18"/>
  <c r="J1266" i="18"/>
  <c r="J1177" i="18"/>
  <c r="J1175" i="18" s="1"/>
  <c r="J1220" i="18"/>
  <c r="N1176" i="18"/>
  <c r="K80" i="2"/>
  <c r="J91" i="2"/>
  <c r="K1139" i="18" s="1"/>
  <c r="O4" i="79"/>
  <c r="O15" i="79" s="1"/>
  <c r="O69" i="79" s="1"/>
  <c r="N15" i="79"/>
  <c r="N69" i="79" s="1"/>
  <c r="O5" i="78"/>
  <c r="O6" i="78"/>
  <c r="N6" i="79"/>
  <c r="N5" i="79"/>
  <c r="K1220" i="18" l="1"/>
  <c r="K1270" i="18"/>
  <c r="K1267" i="18"/>
  <c r="K1266" i="18"/>
  <c r="K1177" i="18"/>
  <c r="K1175" i="18" s="1"/>
  <c r="L80" i="2"/>
  <c r="K91" i="2"/>
  <c r="L1139" i="18" s="1"/>
  <c r="P6" i="78"/>
  <c r="P5" i="78"/>
  <c r="O6" i="79"/>
  <c r="O5" i="79"/>
  <c r="L1270" i="18" l="1"/>
  <c r="L1266" i="18"/>
  <c r="L1267" i="18"/>
  <c r="L1177" i="18"/>
  <c r="L1175" i="18" s="1"/>
  <c r="L1220" i="18"/>
  <c r="M80" i="2"/>
  <c r="M91" i="2" s="1"/>
  <c r="L91" i="2"/>
  <c r="M1139" i="18" s="1"/>
  <c r="F158" i="18"/>
  <c r="F17" i="18" s="1"/>
  <c r="G158" i="18"/>
  <c r="G17" i="18" s="1"/>
  <c r="H158" i="18"/>
  <c r="H17" i="18" s="1"/>
  <c r="I158" i="18"/>
  <c r="I17" i="18" s="1"/>
  <c r="J158" i="18"/>
  <c r="J17" i="18" s="1"/>
  <c r="K158" i="18"/>
  <c r="K17" i="18" s="1"/>
  <c r="L158" i="18"/>
  <c r="L17" i="18" s="1"/>
  <c r="M158" i="18"/>
  <c r="M17" i="18" s="1"/>
  <c r="N158" i="18"/>
  <c r="N17" i="18" s="1"/>
  <c r="E158" i="18"/>
  <c r="E17" i="18" s="1"/>
  <c r="F155" i="18"/>
  <c r="F14" i="18" s="1"/>
  <c r="G155" i="18"/>
  <c r="G14" i="18" s="1"/>
  <c r="H155" i="18"/>
  <c r="H14" i="18" s="1"/>
  <c r="I155" i="18"/>
  <c r="I14" i="18" s="1"/>
  <c r="J155" i="18"/>
  <c r="J14" i="18" s="1"/>
  <c r="K155" i="18"/>
  <c r="K14" i="18" s="1"/>
  <c r="L155" i="18"/>
  <c r="L14" i="18" s="1"/>
  <c r="M155" i="18"/>
  <c r="M14" i="18" s="1"/>
  <c r="N155" i="18"/>
  <c r="N14" i="18" s="1"/>
  <c r="G40" i="61"/>
  <c r="G11" i="61" s="1"/>
  <c r="G22" i="60"/>
  <c r="G13" i="60"/>
  <c r="M1220" i="18" l="1"/>
  <c r="M1270" i="18"/>
  <c r="M1267" i="18"/>
  <c r="M1266" i="18"/>
  <c r="M1177" i="18"/>
  <c r="M1175" i="18" s="1"/>
  <c r="N91" i="2"/>
  <c r="L24" i="8" s="1"/>
  <c r="N1139" i="18"/>
  <c r="G20" i="73"/>
  <c r="F12" i="71"/>
  <c r="G10" i="70"/>
  <c r="E18" i="69"/>
  <c r="I43" i="71"/>
  <c r="H18" i="69" s="1"/>
  <c r="J43" i="71"/>
  <c r="K43" i="71"/>
  <c r="J18" i="69" s="1"/>
  <c r="L43" i="71"/>
  <c r="M43" i="71"/>
  <c r="N43" i="71"/>
  <c r="O43" i="71"/>
  <c r="P43" i="71"/>
  <c r="Q43" i="71"/>
  <c r="R43" i="71"/>
  <c r="Q18" i="69" s="1"/>
  <c r="S43" i="71"/>
  <c r="R18" i="69" s="1"/>
  <c r="T43" i="71"/>
  <c r="U43" i="71"/>
  <c r="V43" i="71"/>
  <c r="U18" i="69" s="1"/>
  <c r="W43" i="71"/>
  <c r="V18" i="69" s="1"/>
  <c r="X43" i="71"/>
  <c r="Y43" i="71"/>
  <c r="X18" i="69" s="1"/>
  <c r="G43" i="71"/>
  <c r="H43" i="71"/>
  <c r="L18" i="69"/>
  <c r="N18" i="69"/>
  <c r="G9" i="71"/>
  <c r="F16" i="69"/>
  <c r="G16" i="69"/>
  <c r="H16" i="69"/>
  <c r="I16" i="69"/>
  <c r="J16" i="69"/>
  <c r="K16" i="69"/>
  <c r="L16" i="69"/>
  <c r="M16" i="69"/>
  <c r="N16" i="69"/>
  <c r="O16" i="69"/>
  <c r="P16" i="69"/>
  <c r="Q16" i="69"/>
  <c r="R16" i="69"/>
  <c r="S16" i="69"/>
  <c r="T16" i="69"/>
  <c r="U16" i="69"/>
  <c r="V16" i="69"/>
  <c r="W16" i="69"/>
  <c r="X16" i="69"/>
  <c r="F10" i="70"/>
  <c r="N75" i="71"/>
  <c r="K75" i="71"/>
  <c r="H75" i="71"/>
  <c r="N74" i="71"/>
  <c r="K74" i="71"/>
  <c r="H74" i="71"/>
  <c r="O73" i="71"/>
  <c r="N73" i="71"/>
  <c r="M73" i="71"/>
  <c r="L73" i="71"/>
  <c r="K73" i="71"/>
  <c r="J73" i="71"/>
  <c r="I73" i="71"/>
  <c r="H73" i="71"/>
  <c r="G73" i="71"/>
  <c r="F73" i="71"/>
  <c r="N72" i="71"/>
  <c r="K72" i="71"/>
  <c r="H72" i="71"/>
  <c r="O71" i="71"/>
  <c r="M71" i="71"/>
  <c r="K71" i="71"/>
  <c r="I71" i="71"/>
  <c r="G71" i="71"/>
  <c r="O70" i="71"/>
  <c r="M70" i="71"/>
  <c r="K70" i="71"/>
  <c r="I70" i="71"/>
  <c r="G70" i="71"/>
  <c r="O69" i="71"/>
  <c r="M69" i="71"/>
  <c r="K69" i="71"/>
  <c r="I69" i="71"/>
  <c r="G69" i="71"/>
  <c r="O68" i="71"/>
  <c r="J68" i="71"/>
  <c r="O67" i="71"/>
  <c r="J67" i="71"/>
  <c r="O66" i="71"/>
  <c r="J66" i="71"/>
  <c r="O65" i="71"/>
  <c r="M65" i="71"/>
  <c r="K65" i="71"/>
  <c r="I65" i="71"/>
  <c r="G65" i="71"/>
  <c r="O64" i="71"/>
  <c r="M64" i="71"/>
  <c r="K64" i="71"/>
  <c r="I64" i="71"/>
  <c r="G64" i="71"/>
  <c r="O63" i="71"/>
  <c r="M63" i="71"/>
  <c r="K63" i="71"/>
  <c r="I63" i="71"/>
  <c r="G63" i="71"/>
  <c r="N62" i="71"/>
  <c r="K62" i="71"/>
  <c r="H62" i="71"/>
  <c r="N61" i="71"/>
  <c r="K61" i="71"/>
  <c r="H61" i="71"/>
  <c r="N60" i="71"/>
  <c r="K60" i="71"/>
  <c r="H60" i="71"/>
  <c r="N59" i="71"/>
  <c r="K59" i="71"/>
  <c r="H59" i="71"/>
  <c r="N58" i="71"/>
  <c r="K58" i="71"/>
  <c r="H58" i="71"/>
  <c r="N57" i="71"/>
  <c r="K57" i="71"/>
  <c r="H57" i="71"/>
  <c r="N56" i="71"/>
  <c r="K56" i="71"/>
  <c r="H56" i="71"/>
  <c r="N55" i="71"/>
  <c r="K55" i="71"/>
  <c r="H55" i="71"/>
  <c r="N54" i="71"/>
  <c r="K54" i="71"/>
  <c r="H54" i="71"/>
  <c r="O53" i="71"/>
  <c r="M53" i="71"/>
  <c r="K53" i="71"/>
  <c r="I53" i="71"/>
  <c r="G53" i="71"/>
  <c r="M52" i="71"/>
  <c r="I52" i="71"/>
  <c r="O51" i="71"/>
  <c r="M51" i="71"/>
  <c r="K51" i="71"/>
  <c r="I51" i="71"/>
  <c r="G51" i="71"/>
  <c r="O50" i="71"/>
  <c r="M50" i="71"/>
  <c r="K50" i="71"/>
  <c r="I50" i="71"/>
  <c r="G50" i="71"/>
  <c r="O49" i="71"/>
  <c r="M49" i="71"/>
  <c r="K49" i="71"/>
  <c r="I49" i="71"/>
  <c r="G49" i="71"/>
  <c r="O48" i="71"/>
  <c r="M48" i="71"/>
  <c r="K48" i="71"/>
  <c r="I48" i="71"/>
  <c r="G48" i="71"/>
  <c r="N47" i="71"/>
  <c r="K47" i="71"/>
  <c r="H47" i="71"/>
  <c r="N46" i="71"/>
  <c r="K46" i="71"/>
  <c r="H46" i="71"/>
  <c r="N45" i="71"/>
  <c r="K45" i="71"/>
  <c r="H45" i="71"/>
  <c r="W18" i="69"/>
  <c r="P18" i="69"/>
  <c r="O18" i="69"/>
  <c r="G18" i="69"/>
  <c r="H42" i="71"/>
  <c r="G41" i="71"/>
  <c r="J39" i="71"/>
  <c r="Y36" i="71"/>
  <c r="X36" i="71"/>
  <c r="W36" i="71"/>
  <c r="V36" i="71"/>
  <c r="U36" i="71"/>
  <c r="T36" i="71"/>
  <c r="S36" i="71"/>
  <c r="R36" i="71"/>
  <c r="Q36" i="71"/>
  <c r="P36" i="71"/>
  <c r="O36" i="71"/>
  <c r="N36" i="71"/>
  <c r="M36" i="71"/>
  <c r="L36" i="71"/>
  <c r="K36" i="71"/>
  <c r="J36" i="71"/>
  <c r="I36" i="71"/>
  <c r="H36" i="71"/>
  <c r="D32" i="71"/>
  <c r="B32" i="71"/>
  <c r="D31" i="71"/>
  <c r="B31" i="71"/>
  <c r="D30" i="71"/>
  <c r="B30" i="71"/>
  <c r="D29" i="71"/>
  <c r="V12" i="71" s="1"/>
  <c r="B29" i="71"/>
  <c r="D28" i="71"/>
  <c r="B28" i="71"/>
  <c r="D27" i="71"/>
  <c r="B27" i="71"/>
  <c r="Y26" i="71"/>
  <c r="X26" i="71"/>
  <c r="W26" i="71"/>
  <c r="V26" i="71"/>
  <c r="U26" i="71"/>
  <c r="T26" i="71"/>
  <c r="S26" i="71"/>
  <c r="R26" i="71"/>
  <c r="Q26" i="71"/>
  <c r="P26" i="71"/>
  <c r="O26" i="71"/>
  <c r="N26" i="71"/>
  <c r="M26" i="71"/>
  <c r="L26" i="71"/>
  <c r="K26" i="71"/>
  <c r="J26" i="71"/>
  <c r="I26" i="71"/>
  <c r="H26" i="71"/>
  <c r="G26" i="71"/>
  <c r="F26" i="71"/>
  <c r="Y16" i="71"/>
  <c r="X16" i="71"/>
  <c r="W16" i="71"/>
  <c r="V16" i="71"/>
  <c r="U16" i="71"/>
  <c r="T16" i="71"/>
  <c r="S16" i="71"/>
  <c r="R16" i="71"/>
  <c r="Q16" i="71"/>
  <c r="P16" i="71"/>
  <c r="O16" i="71"/>
  <c r="N16" i="71"/>
  <c r="M16" i="71"/>
  <c r="L16" i="71"/>
  <c r="K16" i="71"/>
  <c r="J16" i="71"/>
  <c r="I16" i="71"/>
  <c r="H16" i="71"/>
  <c r="G16" i="71"/>
  <c r="F16" i="71"/>
  <c r="F15" i="71"/>
  <c r="F25" i="71" s="1"/>
  <c r="X12" i="71"/>
  <c r="W12" i="71"/>
  <c r="P12" i="71"/>
  <c r="O12" i="71"/>
  <c r="H12" i="71"/>
  <c r="G12" i="71"/>
  <c r="T18" i="69"/>
  <c r="S18" i="69"/>
  <c r="M18" i="69"/>
  <c r="K18" i="69"/>
  <c r="I18" i="69"/>
  <c r="F18" i="69"/>
  <c r="Y8" i="71"/>
  <c r="X8" i="71"/>
  <c r="W8" i="71"/>
  <c r="V8" i="71"/>
  <c r="U8" i="71"/>
  <c r="T8" i="71"/>
  <c r="S8" i="71"/>
  <c r="R8" i="71"/>
  <c r="Q8" i="71"/>
  <c r="P8" i="71"/>
  <c r="O8" i="71"/>
  <c r="N8" i="71"/>
  <c r="M8" i="71"/>
  <c r="L8" i="71"/>
  <c r="K8" i="71"/>
  <c r="J8" i="71"/>
  <c r="I8" i="71"/>
  <c r="H8" i="71"/>
  <c r="G8" i="71"/>
  <c r="F8" i="71"/>
  <c r="E6" i="71"/>
  <c r="F6" i="71" s="1"/>
  <c r="G4" i="71"/>
  <c r="H4" i="71" s="1"/>
  <c r="Y3" i="71"/>
  <c r="X3" i="71"/>
  <c r="W3" i="71"/>
  <c r="V3" i="71"/>
  <c r="U3" i="71"/>
  <c r="T3" i="71"/>
  <c r="S3" i="71"/>
  <c r="R3" i="71"/>
  <c r="Q3" i="71"/>
  <c r="P3" i="71"/>
  <c r="O3" i="71"/>
  <c r="N3" i="71"/>
  <c r="M3" i="71"/>
  <c r="L3" i="71"/>
  <c r="K3" i="71"/>
  <c r="J3" i="71"/>
  <c r="I3" i="71"/>
  <c r="H3" i="71"/>
  <c r="G3" i="71"/>
  <c r="F3" i="71"/>
  <c r="G13" i="70"/>
  <c r="G14" i="70"/>
  <c r="H22" i="64"/>
  <c r="I22" i="64"/>
  <c r="J22" i="64"/>
  <c r="K22" i="64"/>
  <c r="L22" i="64"/>
  <c r="M22" i="64"/>
  <c r="N22" i="64"/>
  <c r="O22" i="64"/>
  <c r="P22" i="64"/>
  <c r="Q22" i="64"/>
  <c r="R22" i="64"/>
  <c r="S22" i="64"/>
  <c r="T22" i="64"/>
  <c r="U22" i="64"/>
  <c r="V22" i="64"/>
  <c r="W22" i="64"/>
  <c r="X22" i="64"/>
  <c r="Y22" i="64"/>
  <c r="Z22" i="64"/>
  <c r="G22" i="64"/>
  <c r="G13" i="64"/>
  <c r="Y64" i="64"/>
  <c r="X64" i="64"/>
  <c r="W64" i="64"/>
  <c r="U64" i="64"/>
  <c r="S64" i="64"/>
  <c r="P64" i="64"/>
  <c r="O64" i="64"/>
  <c r="N64" i="64"/>
  <c r="K64" i="64"/>
  <c r="J64" i="64"/>
  <c r="I64" i="64"/>
  <c r="G64" i="64"/>
  <c r="Y63" i="64"/>
  <c r="W63" i="64"/>
  <c r="U63" i="64"/>
  <c r="T63" i="64"/>
  <c r="S63" i="64"/>
  <c r="P63" i="64"/>
  <c r="N63" i="64"/>
  <c r="K63" i="64"/>
  <c r="I63" i="64"/>
  <c r="G63" i="64"/>
  <c r="Y62" i="64"/>
  <c r="W62" i="64"/>
  <c r="V62" i="64"/>
  <c r="U62" i="64"/>
  <c r="S62" i="64"/>
  <c r="R62" i="64"/>
  <c r="P62" i="64"/>
  <c r="O62" i="64"/>
  <c r="N62" i="64"/>
  <c r="K62" i="64"/>
  <c r="I62" i="64"/>
  <c r="H62" i="64"/>
  <c r="G62" i="64"/>
  <c r="Z61" i="64"/>
  <c r="Y61" i="64"/>
  <c r="W61" i="64"/>
  <c r="V61" i="64"/>
  <c r="U61" i="64"/>
  <c r="S61" i="64"/>
  <c r="R61" i="64"/>
  <c r="P61" i="64"/>
  <c r="N61" i="64"/>
  <c r="K61" i="64"/>
  <c r="I61" i="64"/>
  <c r="G61" i="64"/>
  <c r="Y60" i="64"/>
  <c r="W60" i="64"/>
  <c r="V60" i="64"/>
  <c r="U60" i="64"/>
  <c r="S60" i="64"/>
  <c r="R60" i="64"/>
  <c r="P60" i="64"/>
  <c r="N60" i="64"/>
  <c r="M60" i="64"/>
  <c r="K60" i="64"/>
  <c r="I60" i="64"/>
  <c r="H60" i="64"/>
  <c r="G60" i="64"/>
  <c r="Y59" i="64"/>
  <c r="W59" i="64"/>
  <c r="V59" i="64"/>
  <c r="U59" i="64"/>
  <c r="T59" i="64"/>
  <c r="S59" i="64"/>
  <c r="P59" i="64"/>
  <c r="N59" i="64"/>
  <c r="K59" i="64"/>
  <c r="I59" i="64"/>
  <c r="G59" i="64"/>
  <c r="E58" i="64"/>
  <c r="W57" i="64"/>
  <c r="S57" i="64"/>
  <c r="Q57" i="64"/>
  <c r="P57" i="64"/>
  <c r="K57" i="64"/>
  <c r="G57" i="64"/>
  <c r="Z56" i="64"/>
  <c r="W56" i="64"/>
  <c r="S56" i="64"/>
  <c r="R56" i="64"/>
  <c r="M56" i="64"/>
  <c r="L56" i="64"/>
  <c r="K56" i="64"/>
  <c r="V55" i="64"/>
  <c r="S55" i="64"/>
  <c r="Q55" i="64"/>
  <c r="N55" i="64"/>
  <c r="K55" i="64"/>
  <c r="G55" i="64"/>
  <c r="Z54" i="64"/>
  <c r="S54" i="64"/>
  <c r="O54" i="64"/>
  <c r="M54" i="64"/>
  <c r="L54" i="64"/>
  <c r="G54" i="64"/>
  <c r="W53" i="64"/>
  <c r="V53" i="64"/>
  <c r="S53" i="64"/>
  <c r="O53" i="64"/>
  <c r="N53" i="64"/>
  <c r="I53" i="64"/>
  <c r="G53" i="64"/>
  <c r="R52" i="64"/>
  <c r="O52" i="64"/>
  <c r="M52" i="64"/>
  <c r="J52" i="64"/>
  <c r="G52" i="64"/>
  <c r="F51" i="64"/>
  <c r="E51" i="64"/>
  <c r="Z50" i="64"/>
  <c r="R50" i="64"/>
  <c r="P50" i="64"/>
  <c r="H50" i="64"/>
  <c r="Y49" i="64"/>
  <c r="T49" i="64"/>
  <c r="Z48" i="64"/>
  <c r="Q48" i="64"/>
  <c r="P48" i="64"/>
  <c r="H48" i="64"/>
  <c r="W47" i="64"/>
  <c r="R46" i="64"/>
  <c r="Q46" i="64"/>
  <c r="P46" i="64"/>
  <c r="W45" i="64"/>
  <c r="M45" i="64"/>
  <c r="E44" i="64"/>
  <c r="E37" i="64"/>
  <c r="O36" i="64"/>
  <c r="O34" i="64"/>
  <c r="R31" i="64"/>
  <c r="E30" i="64"/>
  <c r="P29" i="64"/>
  <c r="K29" i="64"/>
  <c r="U28" i="64"/>
  <c r="M28" i="64"/>
  <c r="O27" i="64"/>
  <c r="I27" i="64"/>
  <c r="U26" i="64"/>
  <c r="M26" i="64"/>
  <c r="K26" i="64"/>
  <c r="T24" i="64"/>
  <c r="S24" i="64"/>
  <c r="Q24" i="64"/>
  <c r="K24" i="64"/>
  <c r="E23" i="64"/>
  <c r="Z19" i="64"/>
  <c r="Z59" i="64" s="1"/>
  <c r="X19" i="64"/>
  <c r="V19" i="64"/>
  <c r="V64" i="64" s="1"/>
  <c r="T19" i="64"/>
  <c r="T61" i="64" s="1"/>
  <c r="R19" i="64"/>
  <c r="R64" i="64" s="1"/>
  <c r="Q19" i="64"/>
  <c r="O19" i="64"/>
  <c r="M19" i="64"/>
  <c r="L19" i="64"/>
  <c r="J19" i="64"/>
  <c r="J59" i="64" s="1"/>
  <c r="H19" i="64"/>
  <c r="H64" i="64" s="1"/>
  <c r="Z18" i="64"/>
  <c r="Y18" i="64"/>
  <c r="X18" i="64"/>
  <c r="X57" i="64" s="1"/>
  <c r="W18" i="64"/>
  <c r="W54" i="64" s="1"/>
  <c r="V18" i="64"/>
  <c r="U18" i="64"/>
  <c r="T18" i="64"/>
  <c r="S18" i="64"/>
  <c r="S52" i="64" s="1"/>
  <c r="R18" i="64"/>
  <c r="R54" i="64" s="1"/>
  <c r="Q18" i="64"/>
  <c r="P18" i="64"/>
  <c r="O18" i="64"/>
  <c r="O57" i="64" s="1"/>
  <c r="N18" i="64"/>
  <c r="M18" i="64"/>
  <c r="L18" i="64"/>
  <c r="K18" i="64"/>
  <c r="K54" i="64" s="1"/>
  <c r="J18" i="64"/>
  <c r="I18" i="64"/>
  <c r="H18" i="64"/>
  <c r="G18" i="64"/>
  <c r="G56" i="64" s="1"/>
  <c r="Z17" i="64"/>
  <c r="Y17" i="64"/>
  <c r="X17" i="64"/>
  <c r="U17" i="64"/>
  <c r="T17" i="64"/>
  <c r="R17" i="64"/>
  <c r="Q17" i="64"/>
  <c r="Q45" i="64" s="1"/>
  <c r="P17" i="64"/>
  <c r="M17" i="64"/>
  <c r="L17" i="64"/>
  <c r="L47" i="64" s="1"/>
  <c r="J17" i="64"/>
  <c r="J46" i="64" s="1"/>
  <c r="I17" i="64"/>
  <c r="H17" i="64"/>
  <c r="E17" i="64"/>
  <c r="W17" i="64" s="1"/>
  <c r="R16" i="64"/>
  <c r="E16" i="64"/>
  <c r="V15" i="64"/>
  <c r="V36" i="64" s="1"/>
  <c r="T15" i="64"/>
  <c r="T34" i="64" s="1"/>
  <c r="R15" i="64"/>
  <c r="O15" i="64"/>
  <c r="N15" i="64"/>
  <c r="J15" i="64"/>
  <c r="J35" i="64" s="1"/>
  <c r="G15" i="64"/>
  <c r="E15" i="64"/>
  <c r="Y14" i="64"/>
  <c r="X14" i="64"/>
  <c r="X25" i="64" s="1"/>
  <c r="W14" i="64"/>
  <c r="U14" i="64"/>
  <c r="T14" i="64"/>
  <c r="T27" i="64" s="1"/>
  <c r="S14" i="64"/>
  <c r="S27" i="64" s="1"/>
  <c r="Q14" i="64"/>
  <c r="Q29" i="64" s="1"/>
  <c r="P14" i="64"/>
  <c r="O14" i="64"/>
  <c r="M14" i="64"/>
  <c r="L14" i="64"/>
  <c r="K14" i="64"/>
  <c r="K27" i="64" s="1"/>
  <c r="I14" i="64"/>
  <c r="I24" i="64" s="1"/>
  <c r="H14" i="64"/>
  <c r="H25" i="64" s="1"/>
  <c r="G14" i="64"/>
  <c r="G29" i="64" s="1"/>
  <c r="E14" i="64"/>
  <c r="F23" i="64" s="1"/>
  <c r="J6" i="64"/>
  <c r="I6" i="64"/>
  <c r="J5" i="64" s="1"/>
  <c r="H6" i="64"/>
  <c r="G6" i="64"/>
  <c r="I5" i="64"/>
  <c r="H5" i="64"/>
  <c r="H4" i="64"/>
  <c r="I4" i="64" s="1"/>
  <c r="J4" i="64" s="1"/>
  <c r="K4" i="64" s="1"/>
  <c r="L4" i="64" s="1"/>
  <c r="M4" i="64" s="1"/>
  <c r="N4" i="64" s="1"/>
  <c r="O4" i="64" s="1"/>
  <c r="P4" i="64" s="1"/>
  <c r="Q4" i="64" s="1"/>
  <c r="R4" i="64" s="1"/>
  <c r="S4" i="64" s="1"/>
  <c r="T4" i="64" s="1"/>
  <c r="U4" i="64" s="1"/>
  <c r="V4" i="64" s="1"/>
  <c r="W4" i="64" s="1"/>
  <c r="X4" i="64" s="1"/>
  <c r="Y4" i="64" s="1"/>
  <c r="Z4" i="64" s="1"/>
  <c r="G4" i="64"/>
  <c r="G36" i="65"/>
  <c r="H36" i="65"/>
  <c r="I36" i="65"/>
  <c r="J36" i="65"/>
  <c r="K36" i="65"/>
  <c r="L36" i="65"/>
  <c r="M36" i="65"/>
  <c r="N36" i="65"/>
  <c r="N10" i="65" s="1"/>
  <c r="O36" i="65"/>
  <c r="P36" i="65"/>
  <c r="Q36" i="65"/>
  <c r="Q10" i="65" s="1"/>
  <c r="R36" i="65"/>
  <c r="S36" i="65"/>
  <c r="T36" i="65"/>
  <c r="U36" i="65"/>
  <c r="V36" i="65"/>
  <c r="V10" i="65" s="1"/>
  <c r="W36" i="65"/>
  <c r="X36" i="65"/>
  <c r="Y36" i="65"/>
  <c r="Y10" i="65" s="1"/>
  <c r="F36" i="65"/>
  <c r="W63" i="65"/>
  <c r="T63" i="65"/>
  <c r="P63" i="65"/>
  <c r="M63" i="65"/>
  <c r="I63" i="65"/>
  <c r="W62" i="65"/>
  <c r="T62" i="65"/>
  <c r="T42" i="65" s="1"/>
  <c r="T11" i="65" s="1"/>
  <c r="P62" i="65"/>
  <c r="M62" i="65"/>
  <c r="I62" i="65"/>
  <c r="Y57" i="65"/>
  <c r="W57" i="65"/>
  <c r="U57" i="65"/>
  <c r="R57" i="65"/>
  <c r="P57" i="65"/>
  <c r="N57" i="65"/>
  <c r="L57" i="65"/>
  <c r="J57" i="65"/>
  <c r="H57" i="65"/>
  <c r="Y56" i="65"/>
  <c r="W56" i="65"/>
  <c r="U56" i="65"/>
  <c r="R56" i="65"/>
  <c r="P56" i="65"/>
  <c r="N56" i="65"/>
  <c r="L56" i="65"/>
  <c r="J56" i="65"/>
  <c r="H56" i="65"/>
  <c r="Y53" i="65"/>
  <c r="W53" i="65"/>
  <c r="U53" i="65"/>
  <c r="R53" i="65"/>
  <c r="P53" i="65"/>
  <c r="N53" i="65"/>
  <c r="L53" i="65"/>
  <c r="J53" i="65"/>
  <c r="H53" i="65"/>
  <c r="Y52" i="65"/>
  <c r="W52" i="65"/>
  <c r="U52" i="65"/>
  <c r="R52" i="65"/>
  <c r="P52" i="65"/>
  <c r="N52" i="65"/>
  <c r="L52" i="65"/>
  <c r="J52" i="65"/>
  <c r="H52" i="65"/>
  <c r="Y51" i="65"/>
  <c r="Y42" i="65" s="1"/>
  <c r="Y11" i="65" s="1"/>
  <c r="W51" i="65"/>
  <c r="U51" i="65"/>
  <c r="R51" i="65"/>
  <c r="P51" i="65"/>
  <c r="N51" i="65"/>
  <c r="L51" i="65"/>
  <c r="J51" i="65"/>
  <c r="H51" i="65"/>
  <c r="Y50" i="65"/>
  <c r="W50" i="65"/>
  <c r="U50" i="65"/>
  <c r="R50" i="65"/>
  <c r="P50" i="65"/>
  <c r="N50" i="65"/>
  <c r="L50" i="65"/>
  <c r="L42" i="65" s="1"/>
  <c r="L11" i="65" s="1"/>
  <c r="J50" i="65"/>
  <c r="J42" i="65" s="1"/>
  <c r="J11" i="65" s="1"/>
  <c r="H50" i="65"/>
  <c r="X48" i="65"/>
  <c r="V48" i="65"/>
  <c r="T48" i="65"/>
  <c r="Q48" i="65"/>
  <c r="O48" i="65"/>
  <c r="M48" i="65"/>
  <c r="K48" i="65"/>
  <c r="K42" i="65" s="1"/>
  <c r="K11" i="65" s="1"/>
  <c r="I48" i="65"/>
  <c r="G48" i="65"/>
  <c r="X47" i="65"/>
  <c r="V47" i="65"/>
  <c r="T47" i="65"/>
  <c r="Q47" i="65"/>
  <c r="O47" i="65"/>
  <c r="O42" i="65" s="1"/>
  <c r="O11" i="65" s="1"/>
  <c r="M47" i="65"/>
  <c r="M42" i="65" s="1"/>
  <c r="M11" i="65" s="1"/>
  <c r="K47" i="65"/>
  <c r="I47" i="65"/>
  <c r="G47" i="65"/>
  <c r="Y46" i="65"/>
  <c r="W46" i="65"/>
  <c r="U46" i="65"/>
  <c r="R46" i="65"/>
  <c r="P46" i="65"/>
  <c r="N46" i="65"/>
  <c r="L46" i="65"/>
  <c r="J46" i="65"/>
  <c r="H46" i="65"/>
  <c r="Y45" i="65"/>
  <c r="W45" i="65"/>
  <c r="U45" i="65"/>
  <c r="R45" i="65"/>
  <c r="R42" i="65" s="1"/>
  <c r="R11" i="65" s="1"/>
  <c r="P45" i="65"/>
  <c r="N45" i="65"/>
  <c r="L45" i="65"/>
  <c r="J45" i="65"/>
  <c r="H45" i="65"/>
  <c r="Y44" i="65"/>
  <c r="W44" i="65"/>
  <c r="W42" i="65" s="1"/>
  <c r="W11" i="65" s="1"/>
  <c r="U44" i="65"/>
  <c r="U42" i="65" s="1"/>
  <c r="U11" i="65" s="1"/>
  <c r="R44" i="65"/>
  <c r="P44" i="65"/>
  <c r="N44" i="65"/>
  <c r="L44" i="65"/>
  <c r="J44" i="65"/>
  <c r="H44" i="65"/>
  <c r="X42" i="65"/>
  <c r="X11" i="65" s="1"/>
  <c r="V42" i="65"/>
  <c r="S42" i="65"/>
  <c r="Q42" i="65"/>
  <c r="P42" i="65"/>
  <c r="P11" i="65" s="1"/>
  <c r="N42" i="65"/>
  <c r="I42" i="65"/>
  <c r="H42" i="65"/>
  <c r="H11" i="65" s="1"/>
  <c r="G42" i="65"/>
  <c r="F42" i="65"/>
  <c r="Y41" i="65"/>
  <c r="X41" i="65"/>
  <c r="W41" i="65"/>
  <c r="V41" i="65"/>
  <c r="U41" i="65"/>
  <c r="T41" i="65"/>
  <c r="S41" i="65"/>
  <c r="R41" i="65"/>
  <c r="Q41" i="65"/>
  <c r="P41" i="65"/>
  <c r="O41" i="65"/>
  <c r="N41" i="65"/>
  <c r="M41" i="65"/>
  <c r="M10" i="65" s="1"/>
  <c r="L41" i="65"/>
  <c r="K41" i="65"/>
  <c r="J41" i="65"/>
  <c r="I41" i="65"/>
  <c r="H41" i="65"/>
  <c r="G41" i="65"/>
  <c r="F41" i="65"/>
  <c r="W40" i="65"/>
  <c r="T40" i="65"/>
  <c r="Q40" i="65"/>
  <c r="N40" i="65"/>
  <c r="K40" i="65"/>
  <c r="H40" i="65"/>
  <c r="Y39" i="65"/>
  <c r="W39" i="65"/>
  <c r="U39" i="65"/>
  <c r="U10" i="65" s="1"/>
  <c r="R39" i="65"/>
  <c r="R10" i="65" s="1"/>
  <c r="P39" i="65"/>
  <c r="N39" i="65"/>
  <c r="L39" i="65"/>
  <c r="J39" i="65"/>
  <c r="H39" i="65"/>
  <c r="Y38" i="65"/>
  <c r="X38" i="65"/>
  <c r="W38" i="65"/>
  <c r="W10" i="65" s="1"/>
  <c r="V38" i="65"/>
  <c r="U38" i="65"/>
  <c r="T38" i="65"/>
  <c r="S38" i="65"/>
  <c r="R38" i="65"/>
  <c r="Q38" i="65"/>
  <c r="P38" i="65"/>
  <c r="O38" i="65"/>
  <c r="N38" i="65"/>
  <c r="M38" i="65"/>
  <c r="L38" i="65"/>
  <c r="K38" i="65"/>
  <c r="J38" i="65"/>
  <c r="I38" i="65"/>
  <c r="H38" i="65"/>
  <c r="G38" i="65"/>
  <c r="F38" i="65"/>
  <c r="Y37" i="65"/>
  <c r="X37" i="65"/>
  <c r="W37" i="65"/>
  <c r="V37" i="65"/>
  <c r="U37" i="65"/>
  <c r="T37" i="65"/>
  <c r="T10" i="65" s="1"/>
  <c r="S37" i="65"/>
  <c r="S10" i="65" s="1"/>
  <c r="R37" i="65"/>
  <c r="Q37" i="65"/>
  <c r="P37" i="65"/>
  <c r="O37" i="65"/>
  <c r="N37" i="65"/>
  <c r="M37" i="65"/>
  <c r="L37" i="65"/>
  <c r="L10" i="65" s="1"/>
  <c r="K37" i="65"/>
  <c r="K10" i="65" s="1"/>
  <c r="J37" i="65"/>
  <c r="I37" i="65"/>
  <c r="H37" i="65"/>
  <c r="G37" i="65"/>
  <c r="F37" i="65"/>
  <c r="O10" i="65"/>
  <c r="G10" i="65"/>
  <c r="B32" i="65"/>
  <c r="B31" i="65"/>
  <c r="B30" i="65"/>
  <c r="B29" i="65"/>
  <c r="B28" i="65"/>
  <c r="B27" i="65"/>
  <c r="Y26" i="65"/>
  <c r="X26" i="65"/>
  <c r="W26" i="65"/>
  <c r="V26" i="65"/>
  <c r="U26" i="65"/>
  <c r="T26" i="65"/>
  <c r="S26" i="65"/>
  <c r="R26" i="65"/>
  <c r="Q26" i="65"/>
  <c r="P26" i="65"/>
  <c r="O26" i="65"/>
  <c r="N26" i="65"/>
  <c r="M26" i="65"/>
  <c r="L26" i="65"/>
  <c r="K26" i="65"/>
  <c r="J26" i="65"/>
  <c r="I26" i="65"/>
  <c r="H26" i="65"/>
  <c r="G26" i="65"/>
  <c r="F26" i="65"/>
  <c r="D24" i="65"/>
  <c r="D32" i="65" s="1"/>
  <c r="Y16" i="65"/>
  <c r="X16" i="65"/>
  <c r="W16" i="65"/>
  <c r="V16" i="65"/>
  <c r="U16" i="65"/>
  <c r="T16" i="65"/>
  <c r="S16" i="65"/>
  <c r="R16" i="65"/>
  <c r="Q16" i="65"/>
  <c r="P16" i="65"/>
  <c r="O16" i="65"/>
  <c r="N16" i="65"/>
  <c r="M16" i="65"/>
  <c r="L16" i="65"/>
  <c r="K16" i="65"/>
  <c r="J16" i="65"/>
  <c r="I16" i="65"/>
  <c r="H16" i="65"/>
  <c r="G16" i="65"/>
  <c r="F16" i="65"/>
  <c r="F15" i="65"/>
  <c r="F25" i="65" s="1"/>
  <c r="V11" i="65"/>
  <c r="S11" i="65"/>
  <c r="Q11" i="65"/>
  <c r="N11" i="65"/>
  <c r="I11" i="65"/>
  <c r="G11" i="65"/>
  <c r="F11" i="65"/>
  <c r="X10" i="65"/>
  <c r="P10" i="65"/>
  <c r="J10" i="65"/>
  <c r="I10" i="65"/>
  <c r="H10" i="65"/>
  <c r="F10" i="65"/>
  <c r="Y8" i="65"/>
  <c r="X8" i="65"/>
  <c r="W8" i="65"/>
  <c r="V8" i="65"/>
  <c r="U8" i="65"/>
  <c r="T8" i="65"/>
  <c r="S8" i="65"/>
  <c r="R8" i="65"/>
  <c r="Q8" i="65"/>
  <c r="P8" i="65"/>
  <c r="O8" i="65"/>
  <c r="N8" i="65"/>
  <c r="M8" i="65"/>
  <c r="L8" i="65"/>
  <c r="K8" i="65"/>
  <c r="J8" i="65"/>
  <c r="I8" i="65"/>
  <c r="H8" i="65"/>
  <c r="G8" i="65"/>
  <c r="F8" i="65"/>
  <c r="F6" i="65"/>
  <c r="G5" i="65" s="1"/>
  <c r="E6" i="65"/>
  <c r="G4" i="65"/>
  <c r="H4" i="65" s="1"/>
  <c r="N1270" i="18" l="1"/>
  <c r="N1267" i="18"/>
  <c r="N1266" i="18"/>
  <c r="N1177" i="18"/>
  <c r="N1175" i="18" s="1"/>
  <c r="D1266" i="18"/>
  <c r="D1267" i="18"/>
  <c r="N1220" i="18"/>
  <c r="G6" i="71"/>
  <c r="H6" i="71" s="1"/>
  <c r="G5" i="71"/>
  <c r="D29" i="65"/>
  <c r="G6" i="65"/>
  <c r="H6" i="65" s="1"/>
  <c r="I5" i="65" s="1"/>
  <c r="V9" i="71"/>
  <c r="O9" i="71"/>
  <c r="W9" i="71"/>
  <c r="I4" i="71"/>
  <c r="H15" i="71"/>
  <c r="H25" i="71" s="1"/>
  <c r="F9" i="71"/>
  <c r="H9" i="71"/>
  <c r="P9" i="71"/>
  <c r="X9" i="71"/>
  <c r="I9" i="71"/>
  <c r="Q9" i="71"/>
  <c r="I12" i="71"/>
  <c r="Q12" i="71"/>
  <c r="Y12" i="71"/>
  <c r="Y9" i="71" s="1"/>
  <c r="J12" i="71"/>
  <c r="J9" i="71" s="1"/>
  <c r="R12" i="71"/>
  <c r="R9" i="71" s="1"/>
  <c r="K12" i="71"/>
  <c r="K9" i="71" s="1"/>
  <c r="S12" i="71"/>
  <c r="S9" i="71" s="1"/>
  <c r="G15" i="71"/>
  <c r="G25" i="71" s="1"/>
  <c r="L12" i="71"/>
  <c r="L9" i="71" s="1"/>
  <c r="T12" i="71"/>
  <c r="T9" i="71" s="1"/>
  <c r="M12" i="71"/>
  <c r="M9" i="71" s="1"/>
  <c r="U12" i="71"/>
  <c r="U9" i="71" s="1"/>
  <c r="N12" i="71"/>
  <c r="N9" i="71" s="1"/>
  <c r="I50" i="64"/>
  <c r="I49" i="64"/>
  <c r="I48" i="64"/>
  <c r="I47" i="64"/>
  <c r="I46" i="64"/>
  <c r="I45" i="64"/>
  <c r="U45" i="64"/>
  <c r="U50" i="64"/>
  <c r="U48" i="64"/>
  <c r="U46" i="64"/>
  <c r="U49" i="64"/>
  <c r="U47" i="64"/>
  <c r="K6" i="64"/>
  <c r="K5" i="64"/>
  <c r="L29" i="64"/>
  <c r="L27" i="64"/>
  <c r="L13" i="64"/>
  <c r="L7" i="64" s="1"/>
  <c r="L24" i="64"/>
  <c r="L10" i="64"/>
  <c r="L26" i="64"/>
  <c r="L28" i="64"/>
  <c r="W28" i="64"/>
  <c r="W26" i="64"/>
  <c r="W25" i="64"/>
  <c r="W27" i="64"/>
  <c r="W24" i="64"/>
  <c r="W29" i="64"/>
  <c r="L25" i="64"/>
  <c r="R42" i="64"/>
  <c r="R40" i="64"/>
  <c r="R38" i="64"/>
  <c r="R43" i="64"/>
  <c r="R41" i="64"/>
  <c r="R39" i="64"/>
  <c r="N35" i="64"/>
  <c r="N33" i="64"/>
  <c r="N31" i="64"/>
  <c r="N34" i="64"/>
  <c r="N32" i="64"/>
  <c r="N36" i="64"/>
  <c r="T16" i="64"/>
  <c r="T10" i="64" s="1"/>
  <c r="L16" i="64"/>
  <c r="S16" i="64"/>
  <c r="K16" i="64"/>
  <c r="X16" i="64"/>
  <c r="P16" i="64"/>
  <c r="H16" i="64"/>
  <c r="G16" i="64"/>
  <c r="Q16" i="64"/>
  <c r="Q13" i="64" s="1"/>
  <c r="Q7" i="64" s="1"/>
  <c r="Z16" i="64"/>
  <c r="M16" i="64"/>
  <c r="O16" i="64"/>
  <c r="F37" i="64"/>
  <c r="N16" i="64"/>
  <c r="Y16" i="64"/>
  <c r="W16" i="64"/>
  <c r="J16" i="64"/>
  <c r="V16" i="64"/>
  <c r="I16" i="64"/>
  <c r="U16" i="64"/>
  <c r="O35" i="64"/>
  <c r="O33" i="64"/>
  <c r="O31" i="64"/>
  <c r="O32" i="64"/>
  <c r="X49" i="64"/>
  <c r="X47" i="64"/>
  <c r="X45" i="64"/>
  <c r="X50" i="64"/>
  <c r="X48" i="64"/>
  <c r="T57" i="64"/>
  <c r="T55" i="64"/>
  <c r="T53" i="64"/>
  <c r="T56" i="64"/>
  <c r="X63" i="64"/>
  <c r="X61" i="64"/>
  <c r="X59" i="64"/>
  <c r="X62" i="64"/>
  <c r="X60" i="64"/>
  <c r="G26" i="64"/>
  <c r="O29" i="64"/>
  <c r="O28" i="64"/>
  <c r="Y28" i="64"/>
  <c r="Y26" i="64"/>
  <c r="Y24" i="64"/>
  <c r="Y29" i="64"/>
  <c r="Y27" i="64"/>
  <c r="Y25" i="64"/>
  <c r="R36" i="64"/>
  <c r="R34" i="64"/>
  <c r="R32" i="64"/>
  <c r="R35" i="64"/>
  <c r="Y48" i="64"/>
  <c r="Y46" i="64"/>
  <c r="Y47" i="64"/>
  <c r="M57" i="64"/>
  <c r="M55" i="64"/>
  <c r="M53" i="64"/>
  <c r="U57" i="64"/>
  <c r="U55" i="64"/>
  <c r="U53" i="64"/>
  <c r="U56" i="64"/>
  <c r="U54" i="64"/>
  <c r="L64" i="64"/>
  <c r="L62" i="64"/>
  <c r="L60" i="64"/>
  <c r="L63" i="64"/>
  <c r="H24" i="64"/>
  <c r="O25" i="64"/>
  <c r="X26" i="64"/>
  <c r="H29" i="64"/>
  <c r="T31" i="64"/>
  <c r="R33" i="64"/>
  <c r="Z60" i="64"/>
  <c r="J63" i="64"/>
  <c r="Z64" i="64"/>
  <c r="P27" i="64"/>
  <c r="P25" i="64"/>
  <c r="F30" i="64"/>
  <c r="Y15" i="64"/>
  <c r="Q15" i="64"/>
  <c r="I15" i="64"/>
  <c r="X15" i="64"/>
  <c r="P15" i="64"/>
  <c r="H15" i="64"/>
  <c r="U15" i="64"/>
  <c r="M15" i="64"/>
  <c r="S15" i="64"/>
  <c r="M46" i="64"/>
  <c r="M47" i="64"/>
  <c r="Z49" i="64"/>
  <c r="Z47" i="64"/>
  <c r="Z45" i="64"/>
  <c r="Z46" i="64"/>
  <c r="N56" i="64"/>
  <c r="N54" i="64"/>
  <c r="N52" i="64"/>
  <c r="N57" i="64"/>
  <c r="V56" i="64"/>
  <c r="V54" i="64"/>
  <c r="V52" i="64"/>
  <c r="V57" i="64"/>
  <c r="M63" i="64"/>
  <c r="M61" i="64"/>
  <c r="M59" i="64"/>
  <c r="M64" i="64"/>
  <c r="M62" i="64"/>
  <c r="Q25" i="64"/>
  <c r="P28" i="64"/>
  <c r="V34" i="64"/>
  <c r="Y50" i="64"/>
  <c r="L59" i="64"/>
  <c r="G27" i="64"/>
  <c r="G25" i="64"/>
  <c r="T35" i="64"/>
  <c r="T33" i="64"/>
  <c r="T36" i="64"/>
  <c r="X24" i="64"/>
  <c r="G35" i="64"/>
  <c r="G33" i="64"/>
  <c r="G31" i="64"/>
  <c r="G34" i="64"/>
  <c r="T52" i="64"/>
  <c r="T54" i="64"/>
  <c r="J62" i="64"/>
  <c r="S26" i="64"/>
  <c r="S13" i="64"/>
  <c r="S7" i="64" s="1"/>
  <c r="S25" i="64"/>
  <c r="S29" i="64"/>
  <c r="S10" i="64"/>
  <c r="V35" i="64"/>
  <c r="V33" i="64"/>
  <c r="V31" i="64"/>
  <c r="V32" i="64"/>
  <c r="Q49" i="64"/>
  <c r="Q47" i="64"/>
  <c r="Q50" i="64"/>
  <c r="P56" i="64"/>
  <c r="P54" i="64"/>
  <c r="P52" i="64"/>
  <c r="P55" i="64"/>
  <c r="P53" i="64"/>
  <c r="Q64" i="64"/>
  <c r="Q62" i="64"/>
  <c r="Q60" i="64"/>
  <c r="Q59" i="64"/>
  <c r="G32" i="64"/>
  <c r="Y45" i="64"/>
  <c r="U52" i="64"/>
  <c r="X55" i="64"/>
  <c r="T13" i="64"/>
  <c r="T7" i="64" s="1"/>
  <c r="I28" i="64"/>
  <c r="I26" i="64"/>
  <c r="I29" i="64"/>
  <c r="T29" i="64"/>
  <c r="T25" i="64"/>
  <c r="T28" i="64"/>
  <c r="K15" i="64"/>
  <c r="K13" i="64" s="1"/>
  <c r="K7" i="64" s="1"/>
  <c r="W15" i="64"/>
  <c r="W13" i="64" s="1"/>
  <c r="W7" i="64" s="1"/>
  <c r="W50" i="64"/>
  <c r="W48" i="64"/>
  <c r="W46" i="64"/>
  <c r="W49" i="64"/>
  <c r="R49" i="64"/>
  <c r="R47" i="64"/>
  <c r="R45" i="64"/>
  <c r="R48" i="64"/>
  <c r="I56" i="64"/>
  <c r="I54" i="64"/>
  <c r="I52" i="64"/>
  <c r="I55" i="64"/>
  <c r="Q56" i="64"/>
  <c r="Q54" i="64"/>
  <c r="Q52" i="64"/>
  <c r="Q53" i="64"/>
  <c r="Y56" i="64"/>
  <c r="Y54" i="64"/>
  <c r="Y52" i="64"/>
  <c r="Y57" i="64"/>
  <c r="O24" i="64"/>
  <c r="P26" i="64"/>
  <c r="G28" i="64"/>
  <c r="J33" i="64"/>
  <c r="Y53" i="64"/>
  <c r="Y55" i="64"/>
  <c r="R59" i="64"/>
  <c r="L61" i="64"/>
  <c r="Q63" i="64"/>
  <c r="Q28" i="64"/>
  <c r="Q26" i="64"/>
  <c r="Q27" i="64"/>
  <c r="P49" i="64"/>
  <c r="P47" i="64"/>
  <c r="P45" i="64"/>
  <c r="X46" i="64"/>
  <c r="H27" i="64"/>
  <c r="H26" i="64"/>
  <c r="J36" i="64"/>
  <c r="J34" i="64"/>
  <c r="J32" i="64"/>
  <c r="H56" i="64"/>
  <c r="H54" i="64"/>
  <c r="H52" i="64"/>
  <c r="H57" i="64"/>
  <c r="X56" i="64"/>
  <c r="X54" i="64"/>
  <c r="X52" i="64"/>
  <c r="X53" i="64"/>
  <c r="O26" i="64"/>
  <c r="X27" i="64"/>
  <c r="S28" i="64"/>
  <c r="J31" i="64"/>
  <c r="G36" i="64"/>
  <c r="Z63" i="64"/>
  <c r="H13" i="64"/>
  <c r="H7" i="64" s="1"/>
  <c r="K25" i="64"/>
  <c r="K28" i="64"/>
  <c r="L15" i="64"/>
  <c r="Z15" i="64"/>
  <c r="H49" i="64"/>
  <c r="H47" i="64"/>
  <c r="H45" i="64"/>
  <c r="H46" i="64"/>
  <c r="T50" i="64"/>
  <c r="T48" i="64"/>
  <c r="T46" i="64"/>
  <c r="T47" i="64"/>
  <c r="T45" i="64"/>
  <c r="P24" i="64"/>
  <c r="I25" i="64"/>
  <c r="T26" i="64"/>
  <c r="H28" i="64"/>
  <c r="L45" i="64"/>
  <c r="M48" i="64"/>
  <c r="M49" i="64"/>
  <c r="M50" i="64"/>
  <c r="H53" i="64"/>
  <c r="H55" i="64"/>
  <c r="I57" i="64"/>
  <c r="Z62" i="64"/>
  <c r="R63" i="64"/>
  <c r="Q61" i="64"/>
  <c r="X28" i="64"/>
  <c r="X29" i="64"/>
  <c r="J49" i="64"/>
  <c r="J47" i="64"/>
  <c r="J45" i="64"/>
  <c r="J50" i="64"/>
  <c r="J48" i="64"/>
  <c r="L57" i="64"/>
  <c r="L55" i="64"/>
  <c r="L53" i="64"/>
  <c r="L52" i="64"/>
  <c r="J61" i="64"/>
  <c r="J60" i="64"/>
  <c r="G24" i="64"/>
  <c r="L50" i="64"/>
  <c r="L48" i="64"/>
  <c r="L46" i="64"/>
  <c r="L49" i="64"/>
  <c r="T32" i="64"/>
  <c r="J14" i="64"/>
  <c r="R14" i="64"/>
  <c r="Z14" i="64"/>
  <c r="K17" i="64"/>
  <c r="S17" i="64"/>
  <c r="O63" i="64"/>
  <c r="O61" i="64"/>
  <c r="O59" i="64"/>
  <c r="K53" i="64"/>
  <c r="W55" i="64"/>
  <c r="O56" i="64"/>
  <c r="M29" i="64"/>
  <c r="M27" i="64"/>
  <c r="M25" i="64"/>
  <c r="U29" i="64"/>
  <c r="U27" i="64"/>
  <c r="U25" i="64"/>
  <c r="N17" i="64"/>
  <c r="V17" i="64"/>
  <c r="J57" i="64"/>
  <c r="J55" i="64"/>
  <c r="J53" i="64"/>
  <c r="R57" i="64"/>
  <c r="R55" i="64"/>
  <c r="R53" i="64"/>
  <c r="Z57" i="64"/>
  <c r="Z55" i="64"/>
  <c r="Z53" i="64"/>
  <c r="T64" i="64"/>
  <c r="T62" i="64"/>
  <c r="T60" i="64"/>
  <c r="M24" i="64"/>
  <c r="U24" i="64"/>
  <c r="F44" i="64"/>
  <c r="K52" i="64"/>
  <c r="W52" i="64"/>
  <c r="J54" i="64"/>
  <c r="O55" i="64"/>
  <c r="V63" i="64"/>
  <c r="N14" i="64"/>
  <c r="V14" i="64"/>
  <c r="G17" i="64"/>
  <c r="G10" i="64" s="1"/>
  <c r="O17" i="64"/>
  <c r="O13" i="64" s="1"/>
  <c r="O7" i="64" s="1"/>
  <c r="H63" i="64"/>
  <c r="H61" i="64"/>
  <c r="H59" i="64"/>
  <c r="Z52" i="64"/>
  <c r="J56" i="64"/>
  <c r="O60" i="64"/>
  <c r="I4" i="65"/>
  <c r="H15" i="65"/>
  <c r="H25" i="65" s="1"/>
  <c r="I6" i="65"/>
  <c r="H5" i="65"/>
  <c r="D30" i="65"/>
  <c r="G15" i="65"/>
  <c r="G25" i="65" s="1"/>
  <c r="D27" i="65"/>
  <c r="D31" i="65"/>
  <c r="D28" i="65"/>
  <c r="H5" i="71" l="1"/>
  <c r="I6" i="71"/>
  <c r="I5" i="71"/>
  <c r="J4" i="71"/>
  <c r="I15" i="71"/>
  <c r="I25" i="71" s="1"/>
  <c r="N43" i="64"/>
  <c r="N41" i="64"/>
  <c r="N39" i="64"/>
  <c r="N40" i="64"/>
  <c r="N38" i="64"/>
  <c r="N42" i="64"/>
  <c r="Z36" i="64"/>
  <c r="Z34" i="64"/>
  <c r="Z32" i="64"/>
  <c r="Z35" i="64"/>
  <c r="Z33" i="64"/>
  <c r="Z31" i="64"/>
  <c r="Q36" i="64"/>
  <c r="Q34" i="64"/>
  <c r="Q33" i="64"/>
  <c r="Q9" i="64" s="1"/>
  <c r="Q8" i="64" s="1"/>
  <c r="Q35" i="64"/>
  <c r="Q32" i="64"/>
  <c r="Q10" i="64"/>
  <c r="Q31" i="64"/>
  <c r="U42" i="64"/>
  <c r="U40" i="64"/>
  <c r="U38" i="64"/>
  <c r="U43" i="64"/>
  <c r="U41" i="64"/>
  <c r="U39" i="64"/>
  <c r="O38" i="64"/>
  <c r="O43" i="64"/>
  <c r="O41" i="64"/>
  <c r="O39" i="64"/>
  <c r="O9" i="64" s="1"/>
  <c r="O8" i="64" s="1"/>
  <c r="O42" i="64"/>
  <c r="O40" i="64"/>
  <c r="K42" i="64"/>
  <c r="K40" i="64"/>
  <c r="K43" i="64"/>
  <c r="K41" i="64"/>
  <c r="K39" i="64"/>
  <c r="K38" i="64"/>
  <c r="K49" i="64"/>
  <c r="K47" i="64"/>
  <c r="K45" i="64"/>
  <c r="K48" i="64"/>
  <c r="K46" i="64"/>
  <c r="K50" i="64"/>
  <c r="L35" i="64"/>
  <c r="L33" i="64"/>
  <c r="L36" i="64"/>
  <c r="L31" i="64"/>
  <c r="L9" i="64" s="1"/>
  <c r="L8" i="64" s="1"/>
  <c r="L34" i="64"/>
  <c r="L32" i="64"/>
  <c r="S36" i="64"/>
  <c r="S34" i="64"/>
  <c r="S32" i="64"/>
  <c r="S9" i="64" s="1"/>
  <c r="S8" i="64" s="1"/>
  <c r="S35" i="64"/>
  <c r="S33" i="64"/>
  <c r="S31" i="64"/>
  <c r="Y36" i="64"/>
  <c r="Y31" i="64"/>
  <c r="Y34" i="64"/>
  <c r="Y32" i="64"/>
  <c r="Y9" i="64" s="1"/>
  <c r="Y8" i="64" s="1"/>
  <c r="Y10" i="64"/>
  <c r="Y35" i="64"/>
  <c r="Y33" i="64"/>
  <c r="Y13" i="64"/>
  <c r="Y7" i="64" s="1"/>
  <c r="O10" i="64"/>
  <c r="I43" i="64"/>
  <c r="I41" i="64"/>
  <c r="I39" i="64"/>
  <c r="I42" i="64"/>
  <c r="I40" i="64"/>
  <c r="I38" i="64"/>
  <c r="M42" i="64"/>
  <c r="M40" i="64"/>
  <c r="M38" i="64"/>
  <c r="M39" i="64"/>
  <c r="M41" i="64"/>
  <c r="M43" i="64"/>
  <c r="S41" i="64"/>
  <c r="S39" i="64"/>
  <c r="S40" i="64"/>
  <c r="S43" i="64"/>
  <c r="S38" i="64"/>
  <c r="S42" i="64"/>
  <c r="W10" i="64"/>
  <c r="X43" i="64"/>
  <c r="X41" i="64"/>
  <c r="X39" i="64"/>
  <c r="X42" i="64"/>
  <c r="X40" i="64"/>
  <c r="X38" i="64"/>
  <c r="S49" i="64"/>
  <c r="S47" i="64"/>
  <c r="S45" i="64"/>
  <c r="S46" i="64"/>
  <c r="S50" i="64"/>
  <c r="S48" i="64"/>
  <c r="O50" i="64"/>
  <c r="O48" i="64"/>
  <c r="O46" i="64"/>
  <c r="O49" i="64"/>
  <c r="O47" i="64"/>
  <c r="O45" i="64"/>
  <c r="V50" i="64"/>
  <c r="V48" i="64"/>
  <c r="V46" i="64"/>
  <c r="V49" i="64"/>
  <c r="V47" i="64"/>
  <c r="V45" i="64"/>
  <c r="Z27" i="64"/>
  <c r="Z13" i="64"/>
  <c r="Z7" i="64" s="1"/>
  <c r="Z24" i="64"/>
  <c r="Z10" i="64"/>
  <c r="Z26" i="64"/>
  <c r="Z29" i="64"/>
  <c r="Z28" i="64"/>
  <c r="Z25" i="64"/>
  <c r="K10" i="64"/>
  <c r="M36" i="64"/>
  <c r="M31" i="64"/>
  <c r="M34" i="64"/>
  <c r="M35" i="64"/>
  <c r="M10" i="64"/>
  <c r="M13" i="64"/>
  <c r="M7" i="64" s="1"/>
  <c r="M33" i="64"/>
  <c r="M32" i="64"/>
  <c r="V43" i="64"/>
  <c r="V41" i="64"/>
  <c r="V39" i="64"/>
  <c r="V38" i="64"/>
  <c r="V42" i="64"/>
  <c r="V40" i="64"/>
  <c r="Z42" i="64"/>
  <c r="Z40" i="64"/>
  <c r="Z38" i="64"/>
  <c r="Z41" i="64"/>
  <c r="Z39" i="64"/>
  <c r="Z43" i="64"/>
  <c r="L42" i="64"/>
  <c r="L40" i="64"/>
  <c r="L38" i="64"/>
  <c r="L41" i="64"/>
  <c r="L43" i="64"/>
  <c r="L39" i="64"/>
  <c r="L6" i="64"/>
  <c r="L5" i="64"/>
  <c r="X36" i="64"/>
  <c r="X34" i="64"/>
  <c r="X32" i="64"/>
  <c r="X31" i="64"/>
  <c r="X9" i="64" s="1"/>
  <c r="X8" i="64" s="1"/>
  <c r="X10" i="64"/>
  <c r="X35" i="64"/>
  <c r="X33" i="64"/>
  <c r="X13" i="64"/>
  <c r="X7" i="64" s="1"/>
  <c r="P43" i="64"/>
  <c r="P41" i="64"/>
  <c r="P39" i="64"/>
  <c r="P9" i="64" s="1"/>
  <c r="P8" i="64" s="1"/>
  <c r="P42" i="64"/>
  <c r="P40" i="64"/>
  <c r="P38" i="64"/>
  <c r="G50" i="64"/>
  <c r="G48" i="64"/>
  <c r="G46" i="64"/>
  <c r="G45" i="64"/>
  <c r="G49" i="64"/>
  <c r="G47" i="64"/>
  <c r="N50" i="64"/>
  <c r="N48" i="64"/>
  <c r="N46" i="64"/>
  <c r="N45" i="64"/>
  <c r="N47" i="64"/>
  <c r="N49" i="64"/>
  <c r="U33" i="64"/>
  <c r="U34" i="64"/>
  <c r="U13" i="64"/>
  <c r="U7" i="64" s="1"/>
  <c r="U32" i="64"/>
  <c r="U9" i="64" s="1"/>
  <c r="U8" i="64" s="1"/>
  <c r="U31" i="64"/>
  <c r="U10" i="64"/>
  <c r="U36" i="64"/>
  <c r="U35" i="64"/>
  <c r="J42" i="64"/>
  <c r="J40" i="64"/>
  <c r="J38" i="64"/>
  <c r="J43" i="64"/>
  <c r="J41" i="64"/>
  <c r="J39" i="64"/>
  <c r="Q43" i="64"/>
  <c r="Q41" i="64"/>
  <c r="Q39" i="64"/>
  <c r="Q42" i="64"/>
  <c r="Q40" i="64"/>
  <c r="Q38" i="64"/>
  <c r="T42" i="64"/>
  <c r="T40" i="64"/>
  <c r="T38" i="64"/>
  <c r="T39" i="64"/>
  <c r="T43" i="64"/>
  <c r="T9" i="64" s="1"/>
  <c r="T8" i="64" s="1"/>
  <c r="T41" i="64"/>
  <c r="R26" i="64"/>
  <c r="R13" i="64"/>
  <c r="R7" i="64" s="1"/>
  <c r="R24" i="64"/>
  <c r="R29" i="64"/>
  <c r="R28" i="64"/>
  <c r="R25" i="64"/>
  <c r="R27" i="64"/>
  <c r="R10" i="64"/>
  <c r="V24" i="64"/>
  <c r="V10" i="64"/>
  <c r="V27" i="64"/>
  <c r="V26" i="64"/>
  <c r="V28" i="64"/>
  <c r="V25" i="64"/>
  <c r="V13" i="64"/>
  <c r="V7" i="64" s="1"/>
  <c r="V29" i="64"/>
  <c r="J26" i="64"/>
  <c r="J25" i="64"/>
  <c r="J13" i="64"/>
  <c r="J7" i="64" s="1"/>
  <c r="J24" i="64"/>
  <c r="J9" i="64" s="1"/>
  <c r="J8" i="64" s="1"/>
  <c r="J27" i="64"/>
  <c r="J10" i="64"/>
  <c r="J29" i="64"/>
  <c r="J28" i="64"/>
  <c r="H36" i="64"/>
  <c r="H34" i="64"/>
  <c r="H35" i="64"/>
  <c r="H33" i="64"/>
  <c r="H32" i="64"/>
  <c r="H31" i="64"/>
  <c r="H9" i="64" s="1"/>
  <c r="H8" i="64" s="1"/>
  <c r="H10" i="64"/>
  <c r="W42" i="64"/>
  <c r="W43" i="64"/>
  <c r="W39" i="64"/>
  <c r="W40" i="64"/>
  <c r="W41" i="64"/>
  <c r="W38" i="64"/>
  <c r="G39" i="64"/>
  <c r="G40" i="64"/>
  <c r="G43" i="64"/>
  <c r="G38" i="64"/>
  <c r="G42" i="64"/>
  <c r="G41" i="64"/>
  <c r="G9" i="64" s="1"/>
  <c r="G8" i="64" s="1"/>
  <c r="N24" i="64"/>
  <c r="N9" i="64" s="1"/>
  <c r="N8" i="64" s="1"/>
  <c r="N29" i="64"/>
  <c r="N28" i="64"/>
  <c r="N10" i="64"/>
  <c r="N26" i="64"/>
  <c r="N27" i="64"/>
  <c r="N13" i="64"/>
  <c r="N7" i="64" s="1"/>
  <c r="N25" i="64"/>
  <c r="M9" i="64"/>
  <c r="M8" i="64" s="1"/>
  <c r="G7" i="64"/>
  <c r="P36" i="64"/>
  <c r="P34" i="64"/>
  <c r="P32" i="64"/>
  <c r="P33" i="64"/>
  <c r="P31" i="64"/>
  <c r="P10" i="64"/>
  <c r="P13" i="64"/>
  <c r="P7" i="64" s="1"/>
  <c r="P35" i="64"/>
  <c r="Y43" i="64"/>
  <c r="Y41" i="64"/>
  <c r="Y39" i="64"/>
  <c r="Y40" i="64"/>
  <c r="Y38" i="64"/>
  <c r="Y42" i="64"/>
  <c r="H43" i="64"/>
  <c r="H41" i="64"/>
  <c r="H39" i="64"/>
  <c r="H38" i="64"/>
  <c r="H42" i="64"/>
  <c r="H40" i="64"/>
  <c r="W35" i="64"/>
  <c r="W33" i="64"/>
  <c r="W31" i="64"/>
  <c r="W9" i="64" s="1"/>
  <c r="W8" i="64" s="1"/>
  <c r="W36" i="64"/>
  <c r="W32" i="64"/>
  <c r="W34" i="64"/>
  <c r="K36" i="64"/>
  <c r="K34" i="64"/>
  <c r="K32" i="64"/>
  <c r="K35" i="64"/>
  <c r="K33" i="64"/>
  <c r="K31" i="64"/>
  <c r="K9" i="64" s="1"/>
  <c r="K8" i="64" s="1"/>
  <c r="I33" i="64"/>
  <c r="I32" i="64"/>
  <c r="I31" i="64"/>
  <c r="I9" i="64" s="1"/>
  <c r="I8" i="64" s="1"/>
  <c r="I35" i="64"/>
  <c r="I36" i="64"/>
  <c r="I34" i="64"/>
  <c r="I10" i="64"/>
  <c r="I13" i="64"/>
  <c r="I7" i="64" s="1"/>
  <c r="J4" i="65"/>
  <c r="I15" i="65"/>
  <c r="I25" i="65" s="1"/>
  <c r="V12" i="65"/>
  <c r="V9" i="65" s="1"/>
  <c r="N12" i="65"/>
  <c r="N9" i="65" s="1"/>
  <c r="F12" i="65"/>
  <c r="F9" i="65" s="1"/>
  <c r="U12" i="65"/>
  <c r="U9" i="65" s="1"/>
  <c r="M12" i="65"/>
  <c r="M9" i="65" s="1"/>
  <c r="T12" i="65"/>
  <c r="T9" i="65" s="1"/>
  <c r="L12" i="65"/>
  <c r="L9" i="65" s="1"/>
  <c r="X12" i="65"/>
  <c r="X9" i="65" s="1"/>
  <c r="S12" i="65"/>
  <c r="S9" i="65" s="1"/>
  <c r="K12" i="65"/>
  <c r="K9" i="65" s="1"/>
  <c r="R12" i="65"/>
  <c r="R9" i="65" s="1"/>
  <c r="J12" i="65"/>
  <c r="J9" i="65" s="1"/>
  <c r="H12" i="65"/>
  <c r="H9" i="65" s="1"/>
  <c r="Y12" i="65"/>
  <c r="Y9" i="65" s="1"/>
  <c r="Q12" i="65"/>
  <c r="Q9" i="65" s="1"/>
  <c r="I12" i="65"/>
  <c r="I9" i="65" s="1"/>
  <c r="W12" i="65"/>
  <c r="W9" i="65" s="1"/>
  <c r="O12" i="65"/>
  <c r="O9" i="65" s="1"/>
  <c r="G12" i="65"/>
  <c r="G9" i="65" s="1"/>
  <c r="P12" i="65"/>
  <c r="P9" i="65" s="1"/>
  <c r="J6" i="65"/>
  <c r="J5" i="65"/>
  <c r="J15" i="71" l="1"/>
  <c r="J25" i="71" s="1"/>
  <c r="K4" i="71"/>
  <c r="J6" i="71"/>
  <c r="J5" i="71"/>
  <c r="V9" i="64"/>
  <c r="V8" i="64" s="1"/>
  <c r="R9" i="64"/>
  <c r="R8" i="64" s="1"/>
  <c r="M6" i="64"/>
  <c r="M5" i="64"/>
  <c r="Z9" i="64"/>
  <c r="Z8" i="64" s="1"/>
  <c r="J15" i="65"/>
  <c r="J25" i="65" s="1"/>
  <c r="K4" i="65"/>
  <c r="K5" i="65"/>
  <c r="K6" i="65"/>
  <c r="L4" i="71" l="1"/>
  <c r="K15" i="71"/>
  <c r="K25" i="71" s="1"/>
  <c r="K5" i="71"/>
  <c r="K6" i="71"/>
  <c r="N6" i="64"/>
  <c r="N5" i="64"/>
  <c r="L4" i="65"/>
  <c r="K15" i="65"/>
  <c r="K25" i="65" s="1"/>
  <c r="L5" i="65"/>
  <c r="L6" i="65"/>
  <c r="M4" i="71" l="1"/>
  <c r="L15" i="71"/>
  <c r="L25" i="71" s="1"/>
  <c r="L5" i="71"/>
  <c r="L6" i="71"/>
  <c r="O6" i="64"/>
  <c r="O5" i="64"/>
  <c r="M4" i="65"/>
  <c r="L15" i="65"/>
  <c r="L25" i="65" s="1"/>
  <c r="M5" i="65"/>
  <c r="M6" i="65"/>
  <c r="N4" i="71" l="1"/>
  <c r="M15" i="71"/>
  <c r="M25" i="71" s="1"/>
  <c r="M5" i="71"/>
  <c r="M6" i="71"/>
  <c r="P6" i="64"/>
  <c r="P5" i="64"/>
  <c r="N4" i="65"/>
  <c r="M15" i="65"/>
  <c r="M25" i="65" s="1"/>
  <c r="N5" i="65"/>
  <c r="N6" i="65"/>
  <c r="O4" i="71" l="1"/>
  <c r="N15" i="71"/>
  <c r="N25" i="71" s="1"/>
  <c r="N5" i="71"/>
  <c r="N6" i="71"/>
  <c r="Q6" i="64"/>
  <c r="Q5" i="64"/>
  <c r="O4" i="65"/>
  <c r="N15" i="65"/>
  <c r="N25" i="65" s="1"/>
  <c r="O5" i="65"/>
  <c r="O6" i="65"/>
  <c r="P4" i="71" l="1"/>
  <c r="O15" i="71"/>
  <c r="O25" i="71" s="1"/>
  <c r="O5" i="71"/>
  <c r="O6" i="71"/>
  <c r="R6" i="64"/>
  <c r="R5" i="64"/>
  <c r="P4" i="65"/>
  <c r="O15" i="65"/>
  <c r="O25" i="65" s="1"/>
  <c r="P6" i="65"/>
  <c r="P5" i="65"/>
  <c r="Q4" i="71" l="1"/>
  <c r="P15" i="71"/>
  <c r="P25" i="71" s="1"/>
  <c r="P6" i="71"/>
  <c r="P5" i="71"/>
  <c r="S5" i="64"/>
  <c r="S6" i="64"/>
  <c r="Q4" i="65"/>
  <c r="P15" i="65"/>
  <c r="P25" i="65" s="1"/>
  <c r="Q6" i="65"/>
  <c r="Q5" i="65"/>
  <c r="R4" i="71" l="1"/>
  <c r="Q15" i="71"/>
  <c r="Q25" i="71" s="1"/>
  <c r="Q6" i="71"/>
  <c r="Q5" i="71"/>
  <c r="T6" i="64"/>
  <c r="T5" i="64"/>
  <c r="R4" i="65"/>
  <c r="Q15" i="65"/>
  <c r="Q25" i="65" s="1"/>
  <c r="R6" i="65"/>
  <c r="R5" i="65"/>
  <c r="R6" i="71" l="1"/>
  <c r="R5" i="71"/>
  <c r="R15" i="71"/>
  <c r="R25" i="71" s="1"/>
  <c r="S4" i="71"/>
  <c r="U5" i="64"/>
  <c r="U6" i="64"/>
  <c r="R15" i="65"/>
  <c r="R25" i="65" s="1"/>
  <c r="S4" i="65"/>
  <c r="S5" i="65"/>
  <c r="S6" i="65"/>
  <c r="T4" i="71" l="1"/>
  <c r="S15" i="71"/>
  <c r="S25" i="71" s="1"/>
  <c r="S5" i="71"/>
  <c r="S6" i="71"/>
  <c r="V6" i="64"/>
  <c r="V5" i="64"/>
  <c r="T5" i="65"/>
  <c r="T6" i="65"/>
  <c r="T4" i="65"/>
  <c r="S15" i="65"/>
  <c r="S25" i="65" s="1"/>
  <c r="T5" i="71" l="1"/>
  <c r="T6" i="71"/>
  <c r="T15" i="71"/>
  <c r="T25" i="71" s="1"/>
  <c r="U4" i="71"/>
  <c r="W6" i="64"/>
  <c r="W5" i="64"/>
  <c r="T15" i="65"/>
  <c r="T25" i="65" s="1"/>
  <c r="U4" i="65"/>
  <c r="U5" i="65"/>
  <c r="U6" i="65"/>
  <c r="V4" i="71" l="1"/>
  <c r="U15" i="71"/>
  <c r="U25" i="71" s="1"/>
  <c r="U5" i="71"/>
  <c r="U6" i="71"/>
  <c r="X6" i="64"/>
  <c r="X5" i="64"/>
  <c r="V5" i="65"/>
  <c r="V6" i="65"/>
  <c r="V4" i="65"/>
  <c r="U15" i="65"/>
  <c r="U25" i="65" s="1"/>
  <c r="V5" i="71" l="1"/>
  <c r="V6" i="71"/>
  <c r="W4" i="71"/>
  <c r="V15" i="71"/>
  <c r="V25" i="71" s="1"/>
  <c r="Y6" i="64"/>
  <c r="Y5" i="64"/>
  <c r="W4" i="65"/>
  <c r="V15" i="65"/>
  <c r="V25" i="65" s="1"/>
  <c r="W5" i="65"/>
  <c r="W6" i="65"/>
  <c r="X4" i="71" l="1"/>
  <c r="W15" i="71"/>
  <c r="W25" i="71" s="1"/>
  <c r="W5" i="71"/>
  <c r="W6" i="71"/>
  <c r="Z6" i="64"/>
  <c r="Z5" i="64"/>
  <c r="X6" i="65"/>
  <c r="X5" i="65"/>
  <c r="X4" i="65"/>
  <c r="W15" i="65"/>
  <c r="W25" i="65" s="1"/>
  <c r="X6" i="71" l="1"/>
  <c r="X5" i="71"/>
  <c r="Y4" i="71"/>
  <c r="Y15" i="71" s="1"/>
  <c r="Y25" i="71" s="1"/>
  <c r="X15" i="71"/>
  <c r="X25" i="71" s="1"/>
  <c r="Y4" i="65"/>
  <c r="Y15" i="65" s="1"/>
  <c r="Y25" i="65" s="1"/>
  <c r="X15" i="65"/>
  <c r="X25" i="65" s="1"/>
  <c r="Y6" i="65"/>
  <c r="Y5" i="65"/>
  <c r="Y6" i="71" l="1"/>
  <c r="Y5" i="71"/>
  <c r="E6" i="35"/>
  <c r="J6" i="35" l="1"/>
  <c r="E5" i="35"/>
  <c r="D6" i="35"/>
  <c r="D5" i="35" s="1"/>
  <c r="G8" i="58"/>
  <c r="F16" i="58"/>
  <c r="F8" i="58" s="1"/>
  <c r="J20" i="8" l="1"/>
  <c r="J5" i="35"/>
  <c r="E25" i="2"/>
  <c r="F25" i="2"/>
  <c r="G25" i="2"/>
  <c r="H25" i="2"/>
  <c r="I25" i="2"/>
  <c r="J25" i="2"/>
  <c r="K25" i="2"/>
  <c r="D25" i="2"/>
  <c r="D27" i="2" s="1"/>
  <c r="F7" i="72"/>
  <c r="G7" i="72"/>
  <c r="H7" i="72"/>
  <c r="I7" i="72"/>
  <c r="J7" i="72"/>
  <c r="K7" i="72"/>
  <c r="L7" i="72"/>
  <c r="E7" i="72"/>
  <c r="F7" i="69"/>
  <c r="G7" i="69"/>
  <c r="H7" i="69"/>
  <c r="I7" i="69"/>
  <c r="J7" i="69"/>
  <c r="K7" i="69"/>
  <c r="L7" i="69"/>
  <c r="E7" i="69"/>
  <c r="F7" i="66"/>
  <c r="G7" i="66"/>
  <c r="H7" i="66"/>
  <c r="I7" i="66"/>
  <c r="J7" i="66"/>
  <c r="K7" i="66"/>
  <c r="L7" i="66"/>
  <c r="E7" i="66"/>
  <c r="D10" i="25"/>
  <c r="E10" i="25"/>
  <c r="F10" i="25"/>
  <c r="G10" i="25"/>
  <c r="H10" i="25"/>
  <c r="I10" i="25"/>
  <c r="J10" i="25"/>
  <c r="K10" i="25"/>
  <c r="M10" i="25"/>
  <c r="N10" i="25"/>
  <c r="O10" i="25"/>
  <c r="P10" i="25"/>
  <c r="Q10" i="25"/>
  <c r="R10" i="25"/>
  <c r="E7" i="63" l="1"/>
  <c r="F7" i="63" l="1"/>
  <c r="F863" i="18"/>
  <c r="G863" i="18"/>
  <c r="H863" i="18"/>
  <c r="I863" i="18"/>
  <c r="J863" i="18"/>
  <c r="K863" i="18"/>
  <c r="L863" i="18"/>
  <c r="M863" i="18"/>
  <c r="N863" i="18"/>
  <c r="E863" i="18"/>
  <c r="F860" i="18"/>
  <c r="G860" i="18"/>
  <c r="H860" i="18"/>
  <c r="I860" i="18"/>
  <c r="J860" i="18"/>
  <c r="K860" i="18"/>
  <c r="L860" i="18"/>
  <c r="M860" i="18"/>
  <c r="N860" i="18"/>
  <c r="F7" i="59"/>
  <c r="N7" i="59"/>
  <c r="E7" i="56"/>
  <c r="E7" i="59" s="1"/>
  <c r="F7" i="56"/>
  <c r="G7" i="56"/>
  <c r="G7" i="59" s="1"/>
  <c r="H7" i="56"/>
  <c r="H7" i="59" s="1"/>
  <c r="I7" i="56"/>
  <c r="I7" i="59" s="1"/>
  <c r="J7" i="56"/>
  <c r="J7" i="59" s="1"/>
  <c r="K7" i="56"/>
  <c r="K7" i="59" s="1"/>
  <c r="L7" i="56"/>
  <c r="L7" i="59" s="1"/>
  <c r="M7" i="56"/>
  <c r="N7" i="56"/>
  <c r="M7" i="59" l="1"/>
  <c r="L18" i="2"/>
  <c r="F23" i="25"/>
  <c r="G23" i="25"/>
  <c r="G7" i="63"/>
  <c r="H23" i="25" l="1"/>
  <c r="H7" i="63"/>
  <c r="I23" i="25" l="1"/>
  <c r="I7" i="63"/>
  <c r="J23" i="25" l="1"/>
  <c r="J7" i="63"/>
  <c r="K23" i="25" l="1"/>
  <c r="K7" i="63"/>
  <c r="L23" i="25" l="1"/>
  <c r="L7" i="63"/>
  <c r="M7" i="63" l="1"/>
  <c r="L25" i="2"/>
  <c r="M7" i="66"/>
  <c r="M7" i="69"/>
  <c r="M7" i="72"/>
  <c r="M23" i="25"/>
  <c r="M25" i="2" l="1"/>
  <c r="N7" i="66"/>
  <c r="N7" i="72"/>
  <c r="N7" i="69"/>
  <c r="N7" i="63"/>
  <c r="N23" i="25"/>
  <c r="M28" i="8" l="1"/>
  <c r="M27" i="8"/>
  <c r="H28" i="8"/>
  <c r="H27" i="8"/>
  <c r="E28" i="8"/>
  <c r="D28" i="8"/>
  <c r="G26" i="8"/>
  <c r="D26" i="8"/>
  <c r="B1274" i="18"/>
  <c r="P1275" i="18" s="1"/>
  <c r="P1276" i="18" s="1"/>
  <c r="P1277" i="18" s="1"/>
  <c r="P1278" i="18" s="1"/>
  <c r="P1279" i="18" s="1"/>
  <c r="P1280" i="18" s="1"/>
  <c r="P1281" i="18" s="1"/>
  <c r="P1282" i="18" s="1"/>
  <c r="P1283" i="18" s="1"/>
  <c r="P1284" i="18" s="1"/>
  <c r="P1285" i="18" s="1"/>
  <c r="P1286" i="18" s="1"/>
  <c r="P1287" i="18" s="1"/>
  <c r="P1288" i="18" s="1"/>
  <c r="P1289" i="18" s="1"/>
  <c r="P1290" i="18" s="1"/>
  <c r="P1291" i="18" s="1"/>
  <c r="P1292" i="18" s="1"/>
  <c r="P1293" i="18" s="1"/>
  <c r="P1294" i="18" s="1"/>
  <c r="P1295" i="18" s="1"/>
  <c r="P1296" i="18" s="1"/>
  <c r="P1297" i="18" s="1"/>
  <c r="P1298" i="18" s="1"/>
  <c r="P1299" i="18" s="1"/>
  <c r="P1300" i="18" s="1"/>
  <c r="P1301" i="18" s="1"/>
  <c r="P1302" i="18" s="1"/>
  <c r="P1303" i="18" s="1"/>
  <c r="P1304" i="18" s="1"/>
  <c r="P1305" i="18" s="1"/>
  <c r="P1306" i="18" s="1"/>
  <c r="P1307" i="18" s="1"/>
  <c r="P1308" i="18" s="1"/>
  <c r="P1309" i="18" s="1"/>
  <c r="P1310" i="18" s="1"/>
  <c r="P1311" i="18" s="1"/>
  <c r="P1312" i="18" s="1"/>
  <c r="P1313" i="18" s="1"/>
  <c r="P1314" i="18" s="1"/>
  <c r="P1315" i="18" s="1"/>
  <c r="P1316" i="18" s="1"/>
  <c r="P1317" i="18" s="1"/>
  <c r="P1318" i="18" s="1"/>
  <c r="P1319" i="18" s="1"/>
  <c r="P1320" i="18" s="1"/>
  <c r="P1321" i="18" s="1"/>
  <c r="P1322" i="18" s="1"/>
  <c r="P1323" i="18" s="1"/>
  <c r="P1324" i="18" s="1"/>
  <c r="P1325" i="18" s="1"/>
  <c r="P1326" i="18" s="1"/>
  <c r="P1327" i="18" s="1"/>
  <c r="P1328" i="18" s="1"/>
  <c r="P1329" i="18" s="1"/>
  <c r="P1330" i="18" s="1"/>
  <c r="P1331" i="18" s="1"/>
  <c r="P1332" i="18" s="1"/>
  <c r="P1333" i="18" s="1"/>
  <c r="P1334" i="18" s="1"/>
  <c r="P1335" i="18" s="1"/>
  <c r="P1336" i="18" s="1"/>
  <c r="P1337" i="18" s="1"/>
  <c r="P1338" i="18" s="1"/>
  <c r="P1339" i="18" s="1"/>
  <c r="P1340" i="18" s="1"/>
  <c r="P1341" i="18" s="1"/>
  <c r="P1342" i="18" s="1"/>
  <c r="P1343" i="18" s="1"/>
  <c r="P1344" i="18" s="1"/>
  <c r="P1345" i="18" s="1"/>
  <c r="P1346" i="18" s="1"/>
  <c r="P1347" i="18" s="1"/>
  <c r="P1348" i="18" s="1"/>
  <c r="P1349" i="18" s="1"/>
  <c r="P1350" i="18" s="1"/>
  <c r="P1351" i="18" s="1"/>
  <c r="P1352" i="18" s="1"/>
  <c r="P1353" i="18" s="1"/>
  <c r="P1354" i="18" s="1"/>
  <c r="P1355" i="18" s="1"/>
  <c r="P1356" i="18" s="1"/>
  <c r="P1357" i="18" s="1"/>
  <c r="P1358" i="18" s="1"/>
  <c r="P1359" i="18" s="1"/>
  <c r="P1360" i="18" s="1"/>
  <c r="P1361" i="18" s="1"/>
  <c r="P1362" i="18" s="1"/>
  <c r="P1363" i="18" s="1"/>
  <c r="P1364" i="18" s="1"/>
  <c r="P1365" i="18" s="1"/>
  <c r="P1366" i="18" s="1"/>
  <c r="P1367" i="18" s="1"/>
  <c r="P1368" i="18" s="1"/>
  <c r="P1369" i="18" s="1"/>
  <c r="P1370" i="18" s="1"/>
  <c r="P1371" i="18" s="1"/>
  <c r="P1372" i="18" s="1"/>
  <c r="P1373" i="18" s="1"/>
  <c r="P1374" i="18" s="1"/>
  <c r="P1375" i="18" s="1"/>
  <c r="P1376" i="18" s="1"/>
  <c r="P1377" i="18" s="1"/>
  <c r="P1378" i="18" s="1"/>
  <c r="P1379" i="18" s="1"/>
  <c r="P1380" i="18" s="1"/>
  <c r="P1381" i="18" s="1"/>
  <c r="P1382" i="18" s="1"/>
  <c r="P1383" i="18" s="1"/>
  <c r="P1384" i="18" s="1"/>
  <c r="P1385" i="18" s="1"/>
  <c r="P1386" i="18" s="1"/>
  <c r="P1387" i="18" s="1"/>
  <c r="P1388" i="18" s="1"/>
  <c r="P1389" i="18" s="1"/>
  <c r="P1390" i="18" s="1"/>
  <c r="P1391" i="18" s="1"/>
  <c r="P1392" i="18" s="1"/>
  <c r="P1393" i="18" s="1"/>
  <c r="P1394" i="18" s="1"/>
  <c r="P1395" i="18" s="1"/>
  <c r="P1396" i="18" s="1"/>
  <c r="P1397" i="18" s="1"/>
  <c r="P1398" i="18" s="1"/>
  <c r="P1399" i="18" s="1"/>
  <c r="P1400" i="18" s="1"/>
  <c r="P1401" i="18" s="1"/>
  <c r="P1402" i="18" s="1"/>
  <c r="P1403" i="18" s="1"/>
  <c r="P1404" i="18" s="1"/>
  <c r="P1405" i="18" s="1"/>
  <c r="P1406" i="18" s="1"/>
  <c r="P1407" i="18" s="1"/>
  <c r="P1408" i="18" s="1"/>
  <c r="P1409" i="18" s="1"/>
  <c r="P1410" i="18" s="1"/>
  <c r="P1411" i="18" s="1"/>
  <c r="B1409" i="18"/>
  <c r="B1408" i="18"/>
  <c r="B1392" i="18"/>
  <c r="B1391" i="18"/>
  <c r="B1390" i="18"/>
  <c r="B1375" i="18"/>
  <c r="B1389" i="18" s="1"/>
  <c r="B1400" i="18" s="1"/>
  <c r="B1407" i="18" s="1"/>
  <c r="D1370" i="18"/>
  <c r="D1378" i="18" s="1"/>
  <c r="D1369" i="18"/>
  <c r="D1377" i="18" s="1"/>
  <c r="D1368" i="18"/>
  <c r="D1376" i="18" s="1"/>
  <c r="D1367" i="18"/>
  <c r="D1375" i="18" s="1"/>
  <c r="D1366" i="18"/>
  <c r="D1374" i="18" s="1"/>
  <c r="B1366" i="18"/>
  <c r="B1374" i="18" s="1"/>
  <c r="B1388" i="18" s="1"/>
  <c r="B1399" i="18" s="1"/>
  <c r="B1406" i="18" s="1"/>
  <c r="D1365" i="18"/>
  <c r="D1373" i="18" s="1"/>
  <c r="B1365" i="18"/>
  <c r="B1373" i="18" s="1"/>
  <c r="B1387" i="18" s="1"/>
  <c r="B1398" i="18" s="1"/>
  <c r="B1405" i="18" s="1"/>
  <c r="D1364" i="18"/>
  <c r="D1372" i="18" s="1"/>
  <c r="B1364" i="18"/>
  <c r="B1372" i="18" s="1"/>
  <c r="B1386" i="18" s="1"/>
  <c r="B1397" i="18" s="1"/>
  <c r="B1404" i="18" s="1"/>
  <c r="D1363" i="18"/>
  <c r="D1371" i="18" s="1"/>
  <c r="N1359" i="18"/>
  <c r="M1359" i="18"/>
  <c r="L1359" i="18"/>
  <c r="K1359" i="18"/>
  <c r="J1359" i="18"/>
  <c r="I1359" i="18"/>
  <c r="H1359" i="18"/>
  <c r="G1359" i="18"/>
  <c r="F1359" i="18"/>
  <c r="E1359" i="18"/>
  <c r="B1338" i="18"/>
  <c r="B1345" i="18" s="1"/>
  <c r="B1337" i="18"/>
  <c r="B1344" i="18" s="1"/>
  <c r="B1336" i="18"/>
  <c r="B1343" i="18" s="1"/>
  <c r="B1335" i="18"/>
  <c r="B1342" i="18" s="1"/>
  <c r="B1334" i="18"/>
  <c r="B1341" i="18" s="1"/>
  <c r="B1333" i="18"/>
  <c r="B1340" i="18" s="1"/>
  <c r="E1317" i="18"/>
  <c r="F1317" i="18" s="1"/>
  <c r="G1317" i="18" s="1"/>
  <c r="H1317" i="18" s="1"/>
  <c r="I1317" i="18" s="1"/>
  <c r="J1317" i="18" s="1"/>
  <c r="D1313" i="18"/>
  <c r="M1313" i="18" s="1"/>
  <c r="E1311" i="18"/>
  <c r="F1311" i="18" s="1"/>
  <c r="G1311" i="18" s="1"/>
  <c r="H1311" i="18" s="1"/>
  <c r="I1311" i="18" s="1"/>
  <c r="J1311" i="18" s="1"/>
  <c r="K1311" i="18" s="1"/>
  <c r="L1311" i="18" s="1"/>
  <c r="N1294" i="18"/>
  <c r="M1294" i="18"/>
  <c r="L1294" i="18"/>
  <c r="K1294" i="18"/>
  <c r="J1294" i="18"/>
  <c r="I1294" i="18"/>
  <c r="H1294" i="18"/>
  <c r="G1294" i="18"/>
  <c r="F1294" i="18"/>
  <c r="E1294" i="18"/>
  <c r="E1276" i="18"/>
  <c r="F1276" i="18" s="1"/>
  <c r="G1276" i="18" s="1"/>
  <c r="H1276" i="18" s="1"/>
  <c r="I1276" i="18" s="1"/>
  <c r="J1276" i="18" s="1"/>
  <c r="K1276" i="18" s="1"/>
  <c r="L1276" i="18" s="1"/>
  <c r="M1276" i="18" s="1"/>
  <c r="N1276" i="18" s="1"/>
  <c r="P994" i="18"/>
  <c r="P995" i="18" s="1"/>
  <c r="P996" i="18" s="1"/>
  <c r="P997" i="18" s="1"/>
  <c r="P998" i="18" s="1"/>
  <c r="P999" i="18" s="1"/>
  <c r="P1000" i="18" s="1"/>
  <c r="P1001" i="18" s="1"/>
  <c r="P1002" i="18" s="1"/>
  <c r="P1003" i="18" s="1"/>
  <c r="P1004" i="18" s="1"/>
  <c r="P1005" i="18" s="1"/>
  <c r="P1006" i="18" s="1"/>
  <c r="P1007" i="18" s="1"/>
  <c r="P1008" i="18" s="1"/>
  <c r="P1009" i="18" s="1"/>
  <c r="P1010" i="18" s="1"/>
  <c r="P1011" i="18" s="1"/>
  <c r="P1012" i="18" s="1"/>
  <c r="P1013" i="18" s="1"/>
  <c r="P1014" i="18" s="1"/>
  <c r="P1015" i="18" s="1"/>
  <c r="P1016" i="18" s="1"/>
  <c r="P1017" i="18" s="1"/>
  <c r="P1018" i="18" s="1"/>
  <c r="P1019" i="18" s="1"/>
  <c r="P1020" i="18" s="1"/>
  <c r="P1021" i="18" s="1"/>
  <c r="P1022" i="18" s="1"/>
  <c r="P1023" i="18" s="1"/>
  <c r="P1024" i="18" s="1"/>
  <c r="P1025" i="18" s="1"/>
  <c r="P1026" i="18" s="1"/>
  <c r="P1027" i="18" s="1"/>
  <c r="P1028" i="18" s="1"/>
  <c r="P1029" i="18" s="1"/>
  <c r="P1030" i="18" s="1"/>
  <c r="P1031" i="18" s="1"/>
  <c r="P1032" i="18" s="1"/>
  <c r="P1033" i="18" s="1"/>
  <c r="P1034" i="18" s="1"/>
  <c r="P1035" i="18" s="1"/>
  <c r="P1036" i="18" s="1"/>
  <c r="P1037" i="18" s="1"/>
  <c r="P1038" i="18" s="1"/>
  <c r="P1039" i="18" s="1"/>
  <c r="P1040" i="18" s="1"/>
  <c r="P1041" i="18" s="1"/>
  <c r="P1042" i="18" s="1"/>
  <c r="P1043" i="18" s="1"/>
  <c r="P1044" i="18" s="1"/>
  <c r="P1045" i="18" s="1"/>
  <c r="P1046" i="18" s="1"/>
  <c r="P1047" i="18" s="1"/>
  <c r="P1048" i="18" s="1"/>
  <c r="P1049" i="18" s="1"/>
  <c r="P1050" i="18" s="1"/>
  <c r="P1051" i="18" s="1"/>
  <c r="P1052" i="18" s="1"/>
  <c r="P1053" i="18" s="1"/>
  <c r="P1054" i="18" s="1"/>
  <c r="P1055" i="18" s="1"/>
  <c r="P1056" i="18" s="1"/>
  <c r="P1057" i="18" s="1"/>
  <c r="P1058" i="18" s="1"/>
  <c r="P1059" i="18" s="1"/>
  <c r="P1060" i="18" s="1"/>
  <c r="P1061" i="18" s="1"/>
  <c r="P1062" i="18" s="1"/>
  <c r="P1063" i="18" s="1"/>
  <c r="P1064" i="18" s="1"/>
  <c r="P1065" i="18" s="1"/>
  <c r="P1066" i="18" s="1"/>
  <c r="P1067" i="18" s="1"/>
  <c r="P1068" i="18" s="1"/>
  <c r="P1069" i="18" s="1"/>
  <c r="P1070" i="18" s="1"/>
  <c r="P1071" i="18" s="1"/>
  <c r="P1072" i="18" s="1"/>
  <c r="P1073" i="18" s="1"/>
  <c r="P1074" i="18" s="1"/>
  <c r="P1075" i="18" s="1"/>
  <c r="P1076" i="18" s="1"/>
  <c r="P1077" i="18" s="1"/>
  <c r="P1078" i="18" s="1"/>
  <c r="P1079" i="18" s="1"/>
  <c r="P1080" i="18" s="1"/>
  <c r="P1081" i="18" s="1"/>
  <c r="P1082" i="18" s="1"/>
  <c r="P1083" i="18" s="1"/>
  <c r="P1084" i="18" s="1"/>
  <c r="P1085" i="18" s="1"/>
  <c r="P1086" i="18" s="1"/>
  <c r="P1087" i="18" s="1"/>
  <c r="P1088" i="18" s="1"/>
  <c r="P1089" i="18" s="1"/>
  <c r="P1090" i="18" s="1"/>
  <c r="P1091" i="18" s="1"/>
  <c r="P1092" i="18" s="1"/>
  <c r="P1093" i="18" s="1"/>
  <c r="P1094" i="18" s="1"/>
  <c r="P1095" i="18" s="1"/>
  <c r="P1096" i="18" s="1"/>
  <c r="P1097" i="18" s="1"/>
  <c r="P1098" i="18" s="1"/>
  <c r="P1099" i="18" s="1"/>
  <c r="P1100" i="18" s="1"/>
  <c r="P1101" i="18" s="1"/>
  <c r="P1102" i="18" s="1"/>
  <c r="P1103" i="18" s="1"/>
  <c r="P1104" i="18" s="1"/>
  <c r="P1105" i="18" s="1"/>
  <c r="P1106" i="18" s="1"/>
  <c r="P1107" i="18" s="1"/>
  <c r="P1108" i="18" s="1"/>
  <c r="P1109" i="18" s="1"/>
  <c r="P1110" i="18" s="1"/>
  <c r="P1111" i="18" s="1"/>
  <c r="P1112" i="18" s="1"/>
  <c r="P1113" i="18" s="1"/>
  <c r="P1114" i="18" s="1"/>
  <c r="P1115" i="18" s="1"/>
  <c r="P1116" i="18" s="1"/>
  <c r="P1117" i="18" s="1"/>
  <c r="P1118" i="18" s="1"/>
  <c r="P1119" i="18" s="1"/>
  <c r="P1120" i="18" s="1"/>
  <c r="P1121" i="18" s="1"/>
  <c r="P1122" i="18" s="1"/>
  <c r="P1123" i="18" s="1"/>
  <c r="P1124" i="18" s="1"/>
  <c r="P1125" i="18" s="1"/>
  <c r="P1126" i="18" s="1"/>
  <c r="P1127" i="18" s="1"/>
  <c r="P1128" i="18" s="1"/>
  <c r="P1129" i="18" s="1"/>
  <c r="B1127" i="18"/>
  <c r="B1126" i="18"/>
  <c r="B1110" i="18"/>
  <c r="B1109" i="18"/>
  <c r="B1108" i="18"/>
  <c r="B1093" i="18"/>
  <c r="B1107" i="18" s="1"/>
  <c r="B1118" i="18" s="1"/>
  <c r="B1125" i="18" s="1"/>
  <c r="D1088" i="18"/>
  <c r="D1096" i="18" s="1"/>
  <c r="D1087" i="18"/>
  <c r="D1095" i="18" s="1"/>
  <c r="D1086" i="18"/>
  <c r="D1094" i="18" s="1"/>
  <c r="D1085" i="18"/>
  <c r="D1093" i="18" s="1"/>
  <c r="D1084" i="18"/>
  <c r="D1092" i="18" s="1"/>
  <c r="B1084" i="18"/>
  <c r="B1092" i="18" s="1"/>
  <c r="B1106" i="18" s="1"/>
  <c r="B1117" i="18" s="1"/>
  <c r="B1124" i="18" s="1"/>
  <c r="D1083" i="18"/>
  <c r="D1091" i="18" s="1"/>
  <c r="B1083" i="18"/>
  <c r="B1091" i="18" s="1"/>
  <c r="B1105" i="18" s="1"/>
  <c r="B1116" i="18" s="1"/>
  <c r="B1123" i="18" s="1"/>
  <c r="D1082" i="18"/>
  <c r="D1090" i="18" s="1"/>
  <c r="B1082" i="18"/>
  <c r="B1090" i="18" s="1"/>
  <c r="B1104" i="18" s="1"/>
  <c r="B1115" i="18" s="1"/>
  <c r="B1122" i="18" s="1"/>
  <c r="D1081" i="18"/>
  <c r="D1089" i="18" s="1"/>
  <c r="N1077" i="18"/>
  <c r="M1077" i="18"/>
  <c r="L1077" i="18"/>
  <c r="K1077" i="18"/>
  <c r="J1077" i="18"/>
  <c r="I1077" i="18"/>
  <c r="H1077" i="18"/>
  <c r="G1077" i="18"/>
  <c r="F1077" i="18"/>
  <c r="E1077" i="18"/>
  <c r="B1056" i="18"/>
  <c r="B1063" i="18" s="1"/>
  <c r="B1055" i="18"/>
  <c r="B1062" i="18" s="1"/>
  <c r="B1054" i="18"/>
  <c r="B1061" i="18" s="1"/>
  <c r="B1053" i="18"/>
  <c r="B1060" i="18" s="1"/>
  <c r="B1052" i="18"/>
  <c r="B1059" i="18" s="1"/>
  <c r="B1051" i="18"/>
  <c r="B1058" i="18" s="1"/>
  <c r="E1035" i="18"/>
  <c r="D1031" i="18"/>
  <c r="J1031" i="18" s="1"/>
  <c r="E1029" i="18"/>
  <c r="F1029" i="18" s="1"/>
  <c r="G1029" i="18" s="1"/>
  <c r="H1029" i="18" s="1"/>
  <c r="N1012" i="18"/>
  <c r="M1012" i="18"/>
  <c r="L1012" i="18"/>
  <c r="K1012" i="18"/>
  <c r="J1012" i="18"/>
  <c r="I1012" i="18"/>
  <c r="H1012" i="18"/>
  <c r="G1012" i="18"/>
  <c r="F1012" i="18"/>
  <c r="E1012" i="18"/>
  <c r="E994" i="18"/>
  <c r="F994" i="18" s="1"/>
  <c r="G994" i="18" s="1"/>
  <c r="H994" i="18" s="1"/>
  <c r="I994" i="18" s="1"/>
  <c r="J994" i="18" s="1"/>
  <c r="K994" i="18" s="1"/>
  <c r="L994" i="18" s="1"/>
  <c r="M994" i="18" s="1"/>
  <c r="N994" i="18" s="1"/>
  <c r="B851" i="18"/>
  <c r="P852" i="18" s="1"/>
  <c r="P853" i="18" s="1"/>
  <c r="P854" i="18" s="1"/>
  <c r="P855" i="18" s="1"/>
  <c r="P856" i="18" s="1"/>
  <c r="P857" i="18" s="1"/>
  <c r="P858" i="18" s="1"/>
  <c r="P859" i="18" s="1"/>
  <c r="P860" i="18" s="1"/>
  <c r="P861" i="18" s="1"/>
  <c r="P862" i="18" s="1"/>
  <c r="P863" i="18" s="1"/>
  <c r="P864" i="18" s="1"/>
  <c r="P865" i="18" s="1"/>
  <c r="P866" i="18" s="1"/>
  <c r="P867" i="18" s="1"/>
  <c r="P868" i="18" s="1"/>
  <c r="P869" i="18" s="1"/>
  <c r="P870" i="18" s="1"/>
  <c r="P871" i="18" s="1"/>
  <c r="P872" i="18" s="1"/>
  <c r="P873" i="18" s="1"/>
  <c r="P874" i="18" s="1"/>
  <c r="P875" i="18" s="1"/>
  <c r="P876" i="18" s="1"/>
  <c r="P877" i="18" s="1"/>
  <c r="P878" i="18" s="1"/>
  <c r="P879" i="18" s="1"/>
  <c r="P880" i="18" s="1"/>
  <c r="P881" i="18" s="1"/>
  <c r="P882" i="18" s="1"/>
  <c r="P883" i="18" s="1"/>
  <c r="P884" i="18" s="1"/>
  <c r="P885" i="18" s="1"/>
  <c r="P886" i="18" s="1"/>
  <c r="P887" i="18" s="1"/>
  <c r="P888" i="18" s="1"/>
  <c r="P889" i="18" s="1"/>
  <c r="P890" i="18" s="1"/>
  <c r="P891" i="18" s="1"/>
  <c r="P892" i="18" s="1"/>
  <c r="P893" i="18" s="1"/>
  <c r="P894" i="18" s="1"/>
  <c r="P895" i="18" s="1"/>
  <c r="P896" i="18" s="1"/>
  <c r="P897" i="18" s="1"/>
  <c r="P898" i="18" s="1"/>
  <c r="P899" i="18" s="1"/>
  <c r="P900" i="18" s="1"/>
  <c r="P901" i="18" s="1"/>
  <c r="P902" i="18" s="1"/>
  <c r="P903" i="18" s="1"/>
  <c r="P904" i="18" s="1"/>
  <c r="P905" i="18" s="1"/>
  <c r="P906" i="18" s="1"/>
  <c r="P907" i="18" s="1"/>
  <c r="P908" i="18" s="1"/>
  <c r="P909" i="18" s="1"/>
  <c r="P910" i="18" s="1"/>
  <c r="P911" i="18" s="1"/>
  <c r="P912" i="18" s="1"/>
  <c r="P913" i="18" s="1"/>
  <c r="P914" i="18" s="1"/>
  <c r="P915" i="18" s="1"/>
  <c r="P916" i="18" s="1"/>
  <c r="P917" i="18" s="1"/>
  <c r="P918" i="18" s="1"/>
  <c r="P919" i="18" s="1"/>
  <c r="P920" i="18" s="1"/>
  <c r="P921" i="18" s="1"/>
  <c r="P922" i="18" s="1"/>
  <c r="P923" i="18" s="1"/>
  <c r="P924" i="18" s="1"/>
  <c r="P925" i="18" s="1"/>
  <c r="P926" i="18" s="1"/>
  <c r="P927" i="18" s="1"/>
  <c r="P928" i="18" s="1"/>
  <c r="P929" i="18" s="1"/>
  <c r="P930" i="18" s="1"/>
  <c r="P931" i="18" s="1"/>
  <c r="P932" i="18" s="1"/>
  <c r="P933" i="18" s="1"/>
  <c r="P934" i="18" s="1"/>
  <c r="P935" i="18" s="1"/>
  <c r="P936" i="18" s="1"/>
  <c r="P937" i="18" s="1"/>
  <c r="P938" i="18" s="1"/>
  <c r="P939" i="18" s="1"/>
  <c r="P940" i="18" s="1"/>
  <c r="P941" i="18" s="1"/>
  <c r="P942" i="18" s="1"/>
  <c r="P943" i="18" s="1"/>
  <c r="P944" i="18" s="1"/>
  <c r="P945" i="18" s="1"/>
  <c r="P946" i="18" s="1"/>
  <c r="P947" i="18" s="1"/>
  <c r="P948" i="18" s="1"/>
  <c r="P949" i="18" s="1"/>
  <c r="P950" i="18" s="1"/>
  <c r="P951" i="18" s="1"/>
  <c r="P952" i="18" s="1"/>
  <c r="P953" i="18" s="1"/>
  <c r="P954" i="18" s="1"/>
  <c r="P955" i="18" s="1"/>
  <c r="P956" i="18" s="1"/>
  <c r="P957" i="18" s="1"/>
  <c r="P958" i="18" s="1"/>
  <c r="P959" i="18" s="1"/>
  <c r="P960" i="18" s="1"/>
  <c r="P961" i="18" s="1"/>
  <c r="P962" i="18" s="1"/>
  <c r="P963" i="18" s="1"/>
  <c r="P964" i="18" s="1"/>
  <c r="P965" i="18" s="1"/>
  <c r="P966" i="18" s="1"/>
  <c r="P967" i="18" s="1"/>
  <c r="P968" i="18" s="1"/>
  <c r="P969" i="18" s="1"/>
  <c r="P970" i="18" s="1"/>
  <c r="P971" i="18" s="1"/>
  <c r="P972" i="18" s="1"/>
  <c r="P973" i="18" s="1"/>
  <c r="P974" i="18" s="1"/>
  <c r="P975" i="18" s="1"/>
  <c r="P976" i="18" s="1"/>
  <c r="P977" i="18" s="1"/>
  <c r="P978" i="18" s="1"/>
  <c r="P979" i="18" s="1"/>
  <c r="P980" i="18" s="1"/>
  <c r="P981" i="18" s="1"/>
  <c r="P982" i="18" s="1"/>
  <c r="P983" i="18" s="1"/>
  <c r="P984" i="18" s="1"/>
  <c r="P985" i="18" s="1"/>
  <c r="P986" i="18" s="1"/>
  <c r="P987" i="18" s="1"/>
  <c r="P988" i="18" s="1"/>
  <c r="B986" i="18"/>
  <c r="B985" i="18"/>
  <c r="B969" i="18"/>
  <c r="B968" i="18"/>
  <c r="B967" i="18"/>
  <c r="B952" i="18"/>
  <c r="B966" i="18" s="1"/>
  <c r="B977" i="18" s="1"/>
  <c r="B984" i="18" s="1"/>
  <c r="D947" i="18"/>
  <c r="D955" i="18" s="1"/>
  <c r="D946" i="18"/>
  <c r="D954" i="18" s="1"/>
  <c r="D945" i="18"/>
  <c r="D953" i="18" s="1"/>
  <c r="D944" i="18"/>
  <c r="D952" i="18" s="1"/>
  <c r="D943" i="18"/>
  <c r="D951" i="18" s="1"/>
  <c r="B943" i="18"/>
  <c r="B951" i="18" s="1"/>
  <c r="B965" i="18" s="1"/>
  <c r="B976" i="18" s="1"/>
  <c r="B983" i="18" s="1"/>
  <c r="D942" i="18"/>
  <c r="D950" i="18" s="1"/>
  <c r="B942" i="18"/>
  <c r="B950" i="18" s="1"/>
  <c r="B964" i="18" s="1"/>
  <c r="B975" i="18" s="1"/>
  <c r="B982" i="18" s="1"/>
  <c r="D941" i="18"/>
  <c r="D949" i="18" s="1"/>
  <c r="B941" i="18"/>
  <c r="B949" i="18" s="1"/>
  <c r="B963" i="18" s="1"/>
  <c r="B974" i="18" s="1"/>
  <c r="B981" i="18" s="1"/>
  <c r="D940" i="18"/>
  <c r="D948" i="18" s="1"/>
  <c r="N936" i="18"/>
  <c r="M936" i="18"/>
  <c r="L936" i="18"/>
  <c r="K936" i="18"/>
  <c r="J936" i="18"/>
  <c r="I936" i="18"/>
  <c r="H936" i="18"/>
  <c r="G936" i="18"/>
  <c r="F936" i="18"/>
  <c r="E936" i="18"/>
  <c r="B915" i="18"/>
  <c r="B922" i="18" s="1"/>
  <c r="B914" i="18"/>
  <c r="B921" i="18" s="1"/>
  <c r="B913" i="18"/>
  <c r="B920" i="18" s="1"/>
  <c r="B912" i="18"/>
  <c r="B919" i="18" s="1"/>
  <c r="B911" i="18"/>
  <c r="B918" i="18" s="1"/>
  <c r="B910" i="18"/>
  <c r="B917" i="18" s="1"/>
  <c r="E894" i="18"/>
  <c r="D890" i="18"/>
  <c r="L890" i="18" s="1"/>
  <c r="N871" i="18"/>
  <c r="M871" i="18"/>
  <c r="L871" i="18"/>
  <c r="K871" i="18"/>
  <c r="J871" i="18"/>
  <c r="I871" i="18"/>
  <c r="H871" i="18"/>
  <c r="G871" i="18"/>
  <c r="F871" i="18"/>
  <c r="E871" i="18"/>
  <c r="E853" i="18"/>
  <c r="F853" i="18" s="1"/>
  <c r="G853" i="18" s="1"/>
  <c r="H853" i="18" s="1"/>
  <c r="I853" i="18" s="1"/>
  <c r="J853" i="18" s="1"/>
  <c r="K853" i="18" s="1"/>
  <c r="L853" i="18" s="1"/>
  <c r="M853" i="18" s="1"/>
  <c r="N853" i="18" s="1"/>
  <c r="B710" i="18"/>
  <c r="P711" i="18" s="1"/>
  <c r="P712" i="18" s="1"/>
  <c r="P713" i="18" s="1"/>
  <c r="P714" i="18" s="1"/>
  <c r="P715" i="18" s="1"/>
  <c r="P716" i="18" s="1"/>
  <c r="P717" i="18" s="1"/>
  <c r="P718" i="18" s="1"/>
  <c r="P719" i="18" s="1"/>
  <c r="P720" i="18" s="1"/>
  <c r="P721" i="18" s="1"/>
  <c r="P722" i="18" s="1"/>
  <c r="P723" i="18" s="1"/>
  <c r="P724" i="18" s="1"/>
  <c r="P725" i="18" s="1"/>
  <c r="P726" i="18" s="1"/>
  <c r="P727" i="18" s="1"/>
  <c r="P728" i="18" s="1"/>
  <c r="P729" i="18" s="1"/>
  <c r="P730" i="18" s="1"/>
  <c r="P731" i="18" s="1"/>
  <c r="P732" i="18" s="1"/>
  <c r="P733" i="18" s="1"/>
  <c r="P734" i="18" s="1"/>
  <c r="P735" i="18" s="1"/>
  <c r="P736" i="18" s="1"/>
  <c r="P737" i="18" s="1"/>
  <c r="P738" i="18" s="1"/>
  <c r="P739" i="18" s="1"/>
  <c r="P740" i="18" s="1"/>
  <c r="P741" i="18" s="1"/>
  <c r="P742" i="18" s="1"/>
  <c r="P743" i="18" s="1"/>
  <c r="P744" i="18" s="1"/>
  <c r="P745" i="18" s="1"/>
  <c r="P746" i="18" s="1"/>
  <c r="P747" i="18" s="1"/>
  <c r="P748" i="18" s="1"/>
  <c r="P749" i="18" s="1"/>
  <c r="P750" i="18" s="1"/>
  <c r="P751" i="18" s="1"/>
  <c r="P752" i="18" s="1"/>
  <c r="P753" i="18" s="1"/>
  <c r="P754" i="18" s="1"/>
  <c r="P755" i="18" s="1"/>
  <c r="P756" i="18" s="1"/>
  <c r="P757" i="18" s="1"/>
  <c r="P758" i="18" s="1"/>
  <c r="P759" i="18" s="1"/>
  <c r="P760" i="18" s="1"/>
  <c r="P761" i="18" s="1"/>
  <c r="P762" i="18" s="1"/>
  <c r="P763" i="18" s="1"/>
  <c r="P764" i="18" s="1"/>
  <c r="P765" i="18" s="1"/>
  <c r="P766" i="18" s="1"/>
  <c r="P767" i="18" s="1"/>
  <c r="P768" i="18" s="1"/>
  <c r="P769" i="18" s="1"/>
  <c r="P770" i="18" s="1"/>
  <c r="P771" i="18" s="1"/>
  <c r="P772" i="18" s="1"/>
  <c r="P773" i="18" s="1"/>
  <c r="P774" i="18" s="1"/>
  <c r="P775" i="18" s="1"/>
  <c r="P776" i="18" s="1"/>
  <c r="P777" i="18" s="1"/>
  <c r="P778" i="18" s="1"/>
  <c r="P779" i="18" s="1"/>
  <c r="P780" i="18" s="1"/>
  <c r="P781" i="18" s="1"/>
  <c r="P782" i="18" s="1"/>
  <c r="P783" i="18" s="1"/>
  <c r="P784" i="18" s="1"/>
  <c r="P785" i="18" s="1"/>
  <c r="P786" i="18" s="1"/>
  <c r="P787" i="18" s="1"/>
  <c r="P788" i="18" s="1"/>
  <c r="P789" i="18" s="1"/>
  <c r="P790" i="18" s="1"/>
  <c r="P791" i="18" s="1"/>
  <c r="P792" i="18" s="1"/>
  <c r="P793" i="18" s="1"/>
  <c r="P794" i="18" s="1"/>
  <c r="P795" i="18" s="1"/>
  <c r="P796" i="18" s="1"/>
  <c r="P797" i="18" s="1"/>
  <c r="P798" i="18" s="1"/>
  <c r="P799" i="18" s="1"/>
  <c r="P800" i="18" s="1"/>
  <c r="P801" i="18" s="1"/>
  <c r="P802" i="18" s="1"/>
  <c r="P803" i="18" s="1"/>
  <c r="P804" i="18" s="1"/>
  <c r="P805" i="18" s="1"/>
  <c r="P806" i="18" s="1"/>
  <c r="P807" i="18" s="1"/>
  <c r="P808" i="18" s="1"/>
  <c r="P809" i="18" s="1"/>
  <c r="P810" i="18" s="1"/>
  <c r="P811" i="18" s="1"/>
  <c r="P812" i="18" s="1"/>
  <c r="P813" i="18" s="1"/>
  <c r="P814" i="18" s="1"/>
  <c r="P815" i="18" s="1"/>
  <c r="P816" i="18" s="1"/>
  <c r="P817" i="18" s="1"/>
  <c r="P818" i="18" s="1"/>
  <c r="P819" i="18" s="1"/>
  <c r="P820" i="18" s="1"/>
  <c r="P821" i="18" s="1"/>
  <c r="P822" i="18" s="1"/>
  <c r="P823" i="18" s="1"/>
  <c r="P824" i="18" s="1"/>
  <c r="P825" i="18" s="1"/>
  <c r="P826" i="18" s="1"/>
  <c r="P827" i="18" s="1"/>
  <c r="P828" i="18" s="1"/>
  <c r="P829" i="18" s="1"/>
  <c r="P830" i="18" s="1"/>
  <c r="P831" i="18" s="1"/>
  <c r="P832" i="18" s="1"/>
  <c r="P833" i="18" s="1"/>
  <c r="P834" i="18" s="1"/>
  <c r="P835" i="18" s="1"/>
  <c r="P836" i="18" s="1"/>
  <c r="P837" i="18" s="1"/>
  <c r="P838" i="18" s="1"/>
  <c r="P839" i="18" s="1"/>
  <c r="P840" i="18" s="1"/>
  <c r="P841" i="18" s="1"/>
  <c r="P842" i="18" s="1"/>
  <c r="P843" i="18" s="1"/>
  <c r="P844" i="18" s="1"/>
  <c r="P845" i="18" s="1"/>
  <c r="P846" i="18" s="1"/>
  <c r="P847" i="18" s="1"/>
  <c r="B845" i="18"/>
  <c r="B844" i="18"/>
  <c r="B828" i="18"/>
  <c r="B827" i="18"/>
  <c r="B826" i="18"/>
  <c r="B811" i="18"/>
  <c r="B825" i="18" s="1"/>
  <c r="B836" i="18" s="1"/>
  <c r="B843" i="18" s="1"/>
  <c r="D806" i="18"/>
  <c r="D814" i="18" s="1"/>
  <c r="D805" i="18"/>
  <c r="D813" i="18" s="1"/>
  <c r="D804" i="18"/>
  <c r="D812" i="18" s="1"/>
  <c r="D803" i="18"/>
  <c r="D811" i="18" s="1"/>
  <c r="D802" i="18"/>
  <c r="D810" i="18" s="1"/>
  <c r="B802" i="18"/>
  <c r="B810" i="18" s="1"/>
  <c r="B824" i="18" s="1"/>
  <c r="B835" i="18" s="1"/>
  <c r="B842" i="18" s="1"/>
  <c r="D801" i="18"/>
  <c r="D809" i="18" s="1"/>
  <c r="B801" i="18"/>
  <c r="B809" i="18" s="1"/>
  <c r="B823" i="18" s="1"/>
  <c r="B834" i="18" s="1"/>
  <c r="B841" i="18" s="1"/>
  <c r="D800" i="18"/>
  <c r="D808" i="18" s="1"/>
  <c r="B800" i="18"/>
  <c r="B808" i="18" s="1"/>
  <c r="B822" i="18" s="1"/>
  <c r="B833" i="18" s="1"/>
  <c r="B840" i="18" s="1"/>
  <c r="D799" i="18"/>
  <c r="D807" i="18" s="1"/>
  <c r="N795" i="18"/>
  <c r="M795" i="18"/>
  <c r="L795" i="18"/>
  <c r="K795" i="18"/>
  <c r="J795" i="18"/>
  <c r="I795" i="18"/>
  <c r="H795" i="18"/>
  <c r="G795" i="18"/>
  <c r="F795" i="18"/>
  <c r="E795" i="18"/>
  <c r="B774" i="18"/>
  <c r="B781" i="18" s="1"/>
  <c r="B773" i="18"/>
  <c r="B780" i="18" s="1"/>
  <c r="B772" i="18"/>
  <c r="B779" i="18" s="1"/>
  <c r="B771" i="18"/>
  <c r="B778" i="18" s="1"/>
  <c r="B770" i="18"/>
  <c r="B777" i="18" s="1"/>
  <c r="B769" i="18"/>
  <c r="B776" i="18" s="1"/>
  <c r="E753" i="18"/>
  <c r="F753" i="18" s="1"/>
  <c r="D749" i="18"/>
  <c r="G749" i="18" s="1"/>
  <c r="E747" i="18"/>
  <c r="F747" i="18" s="1"/>
  <c r="G747" i="18" s="1"/>
  <c r="H747" i="18" s="1"/>
  <c r="I747" i="18" s="1"/>
  <c r="J747" i="18" s="1"/>
  <c r="K747" i="18" s="1"/>
  <c r="L747" i="18" s="1"/>
  <c r="M747" i="18" s="1"/>
  <c r="N747" i="18" s="1"/>
  <c r="N730" i="18"/>
  <c r="M730" i="18"/>
  <c r="L730" i="18"/>
  <c r="K730" i="18"/>
  <c r="J730" i="18"/>
  <c r="I730" i="18"/>
  <c r="H730" i="18"/>
  <c r="G730" i="18"/>
  <c r="F730" i="18"/>
  <c r="E730" i="18"/>
  <c r="E712" i="18"/>
  <c r="F712" i="18" s="1"/>
  <c r="G712" i="18" s="1"/>
  <c r="H712" i="18" s="1"/>
  <c r="I712" i="18" s="1"/>
  <c r="J712" i="18" s="1"/>
  <c r="K712" i="18" s="1"/>
  <c r="L712" i="18" s="1"/>
  <c r="M712" i="18" s="1"/>
  <c r="N712" i="18" s="1"/>
  <c r="Z15" i="69"/>
  <c r="Z16" i="69"/>
  <c r="AA16" i="69"/>
  <c r="Z17" i="69"/>
  <c r="AA17" i="69"/>
  <c r="Z18" i="69"/>
  <c r="AA18" i="69"/>
  <c r="N1313" i="18" l="1"/>
  <c r="G45" i="69"/>
  <c r="O45" i="69"/>
  <c r="W45" i="69"/>
  <c r="H45" i="69"/>
  <c r="X45" i="69"/>
  <c r="I45" i="69"/>
  <c r="Q45" i="69"/>
  <c r="E45" i="69"/>
  <c r="J45" i="69"/>
  <c r="R45" i="69"/>
  <c r="K45" i="69"/>
  <c r="L45" i="69"/>
  <c r="U45" i="69"/>
  <c r="S45" i="69"/>
  <c r="T45" i="69"/>
  <c r="M45" i="69"/>
  <c r="F45" i="69"/>
  <c r="N45" i="69"/>
  <c r="V45" i="69"/>
  <c r="P45" i="69"/>
  <c r="K46" i="72"/>
  <c r="K47" i="72" s="1"/>
  <c r="K17" i="72" s="1"/>
  <c r="T46" i="72"/>
  <c r="T47" i="72" s="1"/>
  <c r="T17" i="72" s="1"/>
  <c r="M46" i="72"/>
  <c r="M47" i="72" s="1"/>
  <c r="M20" i="72" s="1"/>
  <c r="M722" i="18" s="1"/>
  <c r="U46" i="72"/>
  <c r="U47" i="72" s="1"/>
  <c r="U17" i="72" s="1"/>
  <c r="F46" i="72"/>
  <c r="F47" i="72" s="1"/>
  <c r="F17" i="72" s="1"/>
  <c r="N46" i="72"/>
  <c r="N47" i="72" s="1"/>
  <c r="N17" i="72" s="1"/>
  <c r="V46" i="72"/>
  <c r="V47" i="72" s="1"/>
  <c r="V17" i="72" s="1"/>
  <c r="P46" i="72"/>
  <c r="P47" i="72" s="1"/>
  <c r="P17" i="72" s="1"/>
  <c r="I46" i="72"/>
  <c r="I47" i="72" s="1"/>
  <c r="I20" i="72" s="1"/>
  <c r="I722" i="18" s="1"/>
  <c r="E46" i="72"/>
  <c r="E47" i="72" s="1"/>
  <c r="E20" i="72" s="1"/>
  <c r="E722" i="18" s="1"/>
  <c r="G46" i="72"/>
  <c r="G47" i="72" s="1"/>
  <c r="G17" i="72" s="1"/>
  <c r="O46" i="72"/>
  <c r="O47" i="72" s="1"/>
  <c r="O18" i="72" s="1"/>
  <c r="W46" i="72"/>
  <c r="W47" i="72" s="1"/>
  <c r="W18" i="72" s="1"/>
  <c r="H46" i="72"/>
  <c r="H47" i="72" s="1"/>
  <c r="H18" i="72" s="1"/>
  <c r="X46" i="72"/>
  <c r="X47" i="72" s="1"/>
  <c r="X18" i="72" s="1"/>
  <c r="U18" i="72"/>
  <c r="Q46" i="72"/>
  <c r="Q47" i="72" s="1"/>
  <c r="Q20" i="72" s="1"/>
  <c r="F18" i="72"/>
  <c r="V18" i="72"/>
  <c r="J46" i="72"/>
  <c r="J47" i="72" s="1"/>
  <c r="J18" i="72" s="1"/>
  <c r="R46" i="72"/>
  <c r="R47" i="72" s="1"/>
  <c r="R20" i="72" s="1"/>
  <c r="S46" i="72"/>
  <c r="S47" i="72" s="1"/>
  <c r="S17" i="72" s="1"/>
  <c r="L46" i="72"/>
  <c r="L47" i="72" s="1"/>
  <c r="L17" i="72" s="1"/>
  <c r="H749" i="18"/>
  <c r="E749" i="18"/>
  <c r="I749" i="18"/>
  <c r="F890" i="18"/>
  <c r="F1313" i="18"/>
  <c r="K749" i="18"/>
  <c r="G890" i="18"/>
  <c r="G1313" i="18"/>
  <c r="I890" i="18"/>
  <c r="H1313" i="18"/>
  <c r="E890" i="18"/>
  <c r="J890" i="18"/>
  <c r="I1313" i="18"/>
  <c r="M890" i="18"/>
  <c r="J1313" i="18"/>
  <c r="N890" i="18"/>
  <c r="K1313" i="18"/>
  <c r="K1317" i="18"/>
  <c r="M1311" i="18"/>
  <c r="N1311" i="18" s="1"/>
  <c r="L1313" i="18"/>
  <c r="E1313" i="18"/>
  <c r="I1029" i="18"/>
  <c r="M1031" i="18"/>
  <c r="K1031" i="18"/>
  <c r="F1031" i="18"/>
  <c r="N1031" i="18"/>
  <c r="F1035" i="18"/>
  <c r="G1031" i="18"/>
  <c r="H1031" i="18"/>
  <c r="L1031" i="18"/>
  <c r="I1031" i="18"/>
  <c r="E1031" i="18"/>
  <c r="F894" i="18"/>
  <c r="H890" i="18"/>
  <c r="K890" i="18"/>
  <c r="G753" i="18"/>
  <c r="J749" i="18"/>
  <c r="L749" i="18"/>
  <c r="M749" i="18"/>
  <c r="F749" i="18"/>
  <c r="N749" i="18"/>
  <c r="H13" i="70"/>
  <c r="I13" i="70"/>
  <c r="J13" i="70"/>
  <c r="K13" i="70"/>
  <c r="L13" i="70"/>
  <c r="M13" i="70"/>
  <c r="N13" i="70"/>
  <c r="O13" i="70"/>
  <c r="P13" i="70"/>
  <c r="Q13" i="70"/>
  <c r="R13" i="70"/>
  <c r="S13" i="70"/>
  <c r="T13" i="70"/>
  <c r="U13" i="70"/>
  <c r="V13" i="70"/>
  <c r="W13" i="70"/>
  <c r="X13" i="70"/>
  <c r="Y13" i="70"/>
  <c r="Z13" i="70"/>
  <c r="G7" i="70"/>
  <c r="H10" i="70"/>
  <c r="I10" i="70"/>
  <c r="J10" i="70"/>
  <c r="K10" i="70"/>
  <c r="L10" i="70"/>
  <c r="M10" i="70"/>
  <c r="N10" i="70"/>
  <c r="O10" i="70"/>
  <c r="P10" i="70"/>
  <c r="Q10" i="70"/>
  <c r="R10" i="70"/>
  <c r="S10" i="70"/>
  <c r="T10" i="70"/>
  <c r="U10" i="70"/>
  <c r="V10" i="70"/>
  <c r="W10" i="70"/>
  <c r="X10" i="70"/>
  <c r="Y10" i="70"/>
  <c r="Z10" i="70"/>
  <c r="G28" i="70"/>
  <c r="G9" i="70" s="1"/>
  <c r="E16" i="69" s="1"/>
  <c r="B569" i="18"/>
  <c r="P570" i="18" s="1"/>
  <c r="P571" i="18" s="1"/>
  <c r="P572" i="18" s="1"/>
  <c r="P573" i="18" s="1"/>
  <c r="P574" i="18" s="1"/>
  <c r="P575" i="18" s="1"/>
  <c r="P576" i="18" s="1"/>
  <c r="P577" i="18" s="1"/>
  <c r="P578" i="18" s="1"/>
  <c r="P579" i="18" s="1"/>
  <c r="P580" i="18" s="1"/>
  <c r="P581" i="18" s="1"/>
  <c r="P582" i="18" s="1"/>
  <c r="P583" i="18" s="1"/>
  <c r="P584" i="18" s="1"/>
  <c r="P585" i="18" s="1"/>
  <c r="P586" i="18" s="1"/>
  <c r="P587" i="18" s="1"/>
  <c r="P588" i="18" s="1"/>
  <c r="P589" i="18" s="1"/>
  <c r="P590" i="18" s="1"/>
  <c r="P591" i="18" s="1"/>
  <c r="P592" i="18" s="1"/>
  <c r="P593" i="18" s="1"/>
  <c r="P594" i="18" s="1"/>
  <c r="P595" i="18" s="1"/>
  <c r="P596" i="18" s="1"/>
  <c r="P597" i="18" s="1"/>
  <c r="P598" i="18" s="1"/>
  <c r="P599" i="18" s="1"/>
  <c r="P600" i="18" s="1"/>
  <c r="P601" i="18" s="1"/>
  <c r="P602" i="18" s="1"/>
  <c r="P603" i="18" s="1"/>
  <c r="P604" i="18" s="1"/>
  <c r="P605" i="18" s="1"/>
  <c r="P606" i="18" s="1"/>
  <c r="P607" i="18" s="1"/>
  <c r="P608" i="18" s="1"/>
  <c r="P609" i="18" s="1"/>
  <c r="P610" i="18" s="1"/>
  <c r="P611" i="18" s="1"/>
  <c r="P612" i="18" s="1"/>
  <c r="P613" i="18" s="1"/>
  <c r="P614" i="18" s="1"/>
  <c r="P615" i="18" s="1"/>
  <c r="P616" i="18" s="1"/>
  <c r="P617" i="18" s="1"/>
  <c r="P618" i="18" s="1"/>
  <c r="P619" i="18" s="1"/>
  <c r="P620" i="18" s="1"/>
  <c r="P621" i="18" s="1"/>
  <c r="P622" i="18" s="1"/>
  <c r="P623" i="18" s="1"/>
  <c r="P624" i="18" s="1"/>
  <c r="P625" i="18" s="1"/>
  <c r="P626" i="18" s="1"/>
  <c r="P627" i="18" s="1"/>
  <c r="P628" i="18" s="1"/>
  <c r="P629" i="18" s="1"/>
  <c r="P630" i="18" s="1"/>
  <c r="P631" i="18" s="1"/>
  <c r="P632" i="18" s="1"/>
  <c r="P633" i="18" s="1"/>
  <c r="P634" i="18" s="1"/>
  <c r="P635" i="18" s="1"/>
  <c r="P636" i="18" s="1"/>
  <c r="P637" i="18" s="1"/>
  <c r="P638" i="18" s="1"/>
  <c r="P639" i="18" s="1"/>
  <c r="P640" i="18" s="1"/>
  <c r="P641" i="18" s="1"/>
  <c r="P642" i="18" s="1"/>
  <c r="P643" i="18" s="1"/>
  <c r="P644" i="18" s="1"/>
  <c r="P645" i="18" s="1"/>
  <c r="P646" i="18" s="1"/>
  <c r="P647" i="18" s="1"/>
  <c r="P648" i="18" s="1"/>
  <c r="P649" i="18" s="1"/>
  <c r="P650" i="18" s="1"/>
  <c r="P651" i="18" s="1"/>
  <c r="P652" i="18" s="1"/>
  <c r="P653" i="18" s="1"/>
  <c r="P654" i="18" s="1"/>
  <c r="P655" i="18" s="1"/>
  <c r="P656" i="18" s="1"/>
  <c r="P657" i="18" s="1"/>
  <c r="P658" i="18" s="1"/>
  <c r="P659" i="18" s="1"/>
  <c r="P660" i="18" s="1"/>
  <c r="P661" i="18" s="1"/>
  <c r="P662" i="18" s="1"/>
  <c r="P663" i="18" s="1"/>
  <c r="P664" i="18" s="1"/>
  <c r="P665" i="18" s="1"/>
  <c r="P666" i="18" s="1"/>
  <c r="P667" i="18" s="1"/>
  <c r="P668" i="18" s="1"/>
  <c r="P669" i="18" s="1"/>
  <c r="P670" i="18" s="1"/>
  <c r="P671" i="18" s="1"/>
  <c r="P672" i="18" s="1"/>
  <c r="P673" i="18" s="1"/>
  <c r="P674" i="18" s="1"/>
  <c r="P675" i="18" s="1"/>
  <c r="P676" i="18" s="1"/>
  <c r="P677" i="18" s="1"/>
  <c r="P678" i="18" s="1"/>
  <c r="P679" i="18" s="1"/>
  <c r="P680" i="18" s="1"/>
  <c r="P681" i="18" s="1"/>
  <c r="P682" i="18" s="1"/>
  <c r="P683" i="18" s="1"/>
  <c r="P684" i="18" s="1"/>
  <c r="P685" i="18" s="1"/>
  <c r="P686" i="18" s="1"/>
  <c r="P687" i="18" s="1"/>
  <c r="P688" i="18" s="1"/>
  <c r="P689" i="18" s="1"/>
  <c r="P690" i="18" s="1"/>
  <c r="P691" i="18" s="1"/>
  <c r="P692" i="18" s="1"/>
  <c r="P693" i="18" s="1"/>
  <c r="P694" i="18" s="1"/>
  <c r="P695" i="18" s="1"/>
  <c r="P696" i="18" s="1"/>
  <c r="P697" i="18" s="1"/>
  <c r="P698" i="18" s="1"/>
  <c r="P699" i="18" s="1"/>
  <c r="P700" i="18" s="1"/>
  <c r="P701" i="18" s="1"/>
  <c r="P702" i="18" s="1"/>
  <c r="P703" i="18" s="1"/>
  <c r="P704" i="18" s="1"/>
  <c r="P705" i="18" s="1"/>
  <c r="P706" i="18" s="1"/>
  <c r="B704" i="18"/>
  <c r="B703" i="18"/>
  <c r="B687" i="18"/>
  <c r="B686" i="18"/>
  <c r="B685" i="18"/>
  <c r="B670" i="18"/>
  <c r="B684" i="18" s="1"/>
  <c r="B695" i="18" s="1"/>
  <c r="B702" i="18" s="1"/>
  <c r="D665" i="18"/>
  <c r="D673" i="18" s="1"/>
  <c r="D664" i="18"/>
  <c r="D672" i="18" s="1"/>
  <c r="D663" i="18"/>
  <c r="D671" i="18" s="1"/>
  <c r="D662" i="18"/>
  <c r="D670" i="18" s="1"/>
  <c r="D661" i="18"/>
  <c r="D669" i="18" s="1"/>
  <c r="B661" i="18"/>
  <c r="B669" i="18" s="1"/>
  <c r="B683" i="18" s="1"/>
  <c r="B694" i="18" s="1"/>
  <c r="B701" i="18" s="1"/>
  <c r="D660" i="18"/>
  <c r="D668" i="18" s="1"/>
  <c r="B660" i="18"/>
  <c r="B668" i="18" s="1"/>
  <c r="B682" i="18" s="1"/>
  <c r="B693" i="18" s="1"/>
  <c r="B700" i="18" s="1"/>
  <c r="D659" i="18"/>
  <c r="D667" i="18" s="1"/>
  <c r="B659" i="18"/>
  <c r="B667" i="18" s="1"/>
  <c r="B681" i="18" s="1"/>
  <c r="B692" i="18" s="1"/>
  <c r="B699" i="18" s="1"/>
  <c r="D658" i="18"/>
  <c r="D666" i="18" s="1"/>
  <c r="N654" i="18"/>
  <c r="M654" i="18"/>
  <c r="L654" i="18"/>
  <c r="K654" i="18"/>
  <c r="J654" i="18"/>
  <c r="I654" i="18"/>
  <c r="H654" i="18"/>
  <c r="G654" i="18"/>
  <c r="F654" i="18"/>
  <c r="E654" i="18"/>
  <c r="B633" i="18"/>
  <c r="B640" i="18" s="1"/>
  <c r="B632" i="18"/>
  <c r="B639" i="18" s="1"/>
  <c r="B631" i="18"/>
  <c r="B638" i="18" s="1"/>
  <c r="B630" i="18"/>
  <c r="B637" i="18" s="1"/>
  <c r="B629" i="18"/>
  <c r="B636" i="18" s="1"/>
  <c r="B628" i="18"/>
  <c r="B635" i="18" s="1"/>
  <c r="E612" i="18"/>
  <c r="D608" i="18"/>
  <c r="L608" i="18" s="1"/>
  <c r="E606" i="18"/>
  <c r="F606" i="18" s="1"/>
  <c r="G606" i="18" s="1"/>
  <c r="H606" i="18" s="1"/>
  <c r="I606" i="18" s="1"/>
  <c r="N589" i="18"/>
  <c r="M589" i="18"/>
  <c r="L589" i="18"/>
  <c r="K589" i="18"/>
  <c r="J589" i="18"/>
  <c r="I589" i="18"/>
  <c r="H589" i="18"/>
  <c r="G589" i="18"/>
  <c r="F589" i="18"/>
  <c r="E589" i="18"/>
  <c r="E571" i="18"/>
  <c r="F571" i="18" s="1"/>
  <c r="G571" i="18" s="1"/>
  <c r="H571" i="18" s="1"/>
  <c r="I571" i="18" s="1"/>
  <c r="J571" i="18" s="1"/>
  <c r="K571" i="18" s="1"/>
  <c r="L571" i="18" s="1"/>
  <c r="M571" i="18" s="1"/>
  <c r="N571" i="18" s="1"/>
  <c r="F441" i="18"/>
  <c r="F439" i="18" s="1"/>
  <c r="G441" i="18"/>
  <c r="G439" i="18" s="1"/>
  <c r="H441" i="18"/>
  <c r="H439" i="18" s="1"/>
  <c r="I441" i="18"/>
  <c r="I439" i="18" s="1"/>
  <c r="J441" i="18"/>
  <c r="J439" i="18" s="1"/>
  <c r="K441" i="18"/>
  <c r="K439" i="18" s="1"/>
  <c r="L441" i="18"/>
  <c r="L439" i="18" s="1"/>
  <c r="M441" i="18"/>
  <c r="M439" i="18" s="1"/>
  <c r="N441" i="18"/>
  <c r="N439" i="18" s="1"/>
  <c r="H438" i="18"/>
  <c r="H436" i="18" s="1"/>
  <c r="I438" i="18"/>
  <c r="I436" i="18" s="1"/>
  <c r="J438" i="18"/>
  <c r="J436" i="18" s="1"/>
  <c r="K438" i="18"/>
  <c r="K436" i="18" s="1"/>
  <c r="L438" i="18"/>
  <c r="L436" i="18" s="1"/>
  <c r="M438" i="18"/>
  <c r="M436" i="18" s="1"/>
  <c r="N438" i="18"/>
  <c r="N436" i="18" s="1"/>
  <c r="B428" i="18"/>
  <c r="P429" i="18" s="1"/>
  <c r="P430" i="18" s="1"/>
  <c r="P431" i="18" s="1"/>
  <c r="P432" i="18" s="1"/>
  <c r="P433" i="18" s="1"/>
  <c r="P434" i="18" s="1"/>
  <c r="P435" i="18" s="1"/>
  <c r="P436" i="18" s="1"/>
  <c r="P437" i="18" s="1"/>
  <c r="P438" i="18" s="1"/>
  <c r="P439" i="18" s="1"/>
  <c r="P440" i="18" s="1"/>
  <c r="P441" i="18" s="1"/>
  <c r="P442" i="18" s="1"/>
  <c r="P443" i="18" s="1"/>
  <c r="P444" i="18" s="1"/>
  <c r="P445" i="18" s="1"/>
  <c r="P446" i="18" s="1"/>
  <c r="P447" i="18" s="1"/>
  <c r="P448" i="18" s="1"/>
  <c r="P449" i="18" s="1"/>
  <c r="P450" i="18" s="1"/>
  <c r="P451" i="18" s="1"/>
  <c r="P452" i="18" s="1"/>
  <c r="P453" i="18" s="1"/>
  <c r="P454" i="18" s="1"/>
  <c r="P455" i="18" s="1"/>
  <c r="P456" i="18" s="1"/>
  <c r="P457" i="18" s="1"/>
  <c r="P458" i="18" s="1"/>
  <c r="P459" i="18" s="1"/>
  <c r="P460" i="18" s="1"/>
  <c r="P461" i="18" s="1"/>
  <c r="P462" i="18" s="1"/>
  <c r="P463" i="18" s="1"/>
  <c r="P464" i="18" s="1"/>
  <c r="P465" i="18" s="1"/>
  <c r="P466" i="18" s="1"/>
  <c r="P467" i="18" s="1"/>
  <c r="P468" i="18" s="1"/>
  <c r="P469" i="18" s="1"/>
  <c r="P470" i="18" s="1"/>
  <c r="P471" i="18" s="1"/>
  <c r="P472" i="18" s="1"/>
  <c r="P473" i="18" s="1"/>
  <c r="P474" i="18" s="1"/>
  <c r="P475" i="18" s="1"/>
  <c r="P476" i="18" s="1"/>
  <c r="P477" i="18" s="1"/>
  <c r="P478" i="18" s="1"/>
  <c r="P479" i="18" s="1"/>
  <c r="P480" i="18" s="1"/>
  <c r="P481" i="18" s="1"/>
  <c r="P482" i="18" s="1"/>
  <c r="P483" i="18" s="1"/>
  <c r="P484" i="18" s="1"/>
  <c r="P485" i="18" s="1"/>
  <c r="P486" i="18" s="1"/>
  <c r="P487" i="18" s="1"/>
  <c r="P488" i="18" s="1"/>
  <c r="P489" i="18" s="1"/>
  <c r="P490" i="18" s="1"/>
  <c r="P491" i="18" s="1"/>
  <c r="P492" i="18" s="1"/>
  <c r="P493" i="18" s="1"/>
  <c r="P494" i="18" s="1"/>
  <c r="P495" i="18" s="1"/>
  <c r="P496" i="18" s="1"/>
  <c r="P497" i="18" s="1"/>
  <c r="P498" i="18" s="1"/>
  <c r="P499" i="18" s="1"/>
  <c r="P500" i="18" s="1"/>
  <c r="P501" i="18" s="1"/>
  <c r="P502" i="18" s="1"/>
  <c r="P503" i="18" s="1"/>
  <c r="P504" i="18" s="1"/>
  <c r="P505" i="18" s="1"/>
  <c r="P506" i="18" s="1"/>
  <c r="P507" i="18" s="1"/>
  <c r="P508" i="18" s="1"/>
  <c r="P509" i="18" s="1"/>
  <c r="P510" i="18" s="1"/>
  <c r="P511" i="18" s="1"/>
  <c r="P512" i="18" s="1"/>
  <c r="P513" i="18" s="1"/>
  <c r="P514" i="18" s="1"/>
  <c r="P515" i="18" s="1"/>
  <c r="P516" i="18" s="1"/>
  <c r="P517" i="18" s="1"/>
  <c r="P518" i="18" s="1"/>
  <c r="P519" i="18" s="1"/>
  <c r="P520" i="18" s="1"/>
  <c r="P521" i="18" s="1"/>
  <c r="P522" i="18" s="1"/>
  <c r="P523" i="18" s="1"/>
  <c r="P524" i="18" s="1"/>
  <c r="P525" i="18" s="1"/>
  <c r="P526" i="18" s="1"/>
  <c r="P527" i="18" s="1"/>
  <c r="P528" i="18" s="1"/>
  <c r="P529" i="18" s="1"/>
  <c r="P530" i="18" s="1"/>
  <c r="P531" i="18" s="1"/>
  <c r="P532" i="18" s="1"/>
  <c r="P533" i="18" s="1"/>
  <c r="P534" i="18" s="1"/>
  <c r="P535" i="18" s="1"/>
  <c r="P536" i="18" s="1"/>
  <c r="P537" i="18" s="1"/>
  <c r="P538" i="18" s="1"/>
  <c r="P539" i="18" s="1"/>
  <c r="P540" i="18" s="1"/>
  <c r="P541" i="18" s="1"/>
  <c r="P542" i="18" s="1"/>
  <c r="P543" i="18" s="1"/>
  <c r="P544" i="18" s="1"/>
  <c r="P545" i="18" s="1"/>
  <c r="P546" i="18" s="1"/>
  <c r="P547" i="18" s="1"/>
  <c r="P548" i="18" s="1"/>
  <c r="P549" i="18" s="1"/>
  <c r="P550" i="18" s="1"/>
  <c r="P551" i="18" s="1"/>
  <c r="P552" i="18" s="1"/>
  <c r="P553" i="18" s="1"/>
  <c r="P554" i="18" s="1"/>
  <c r="P555" i="18" s="1"/>
  <c r="P556" i="18" s="1"/>
  <c r="P557" i="18" s="1"/>
  <c r="P558" i="18" s="1"/>
  <c r="P559" i="18" s="1"/>
  <c r="P560" i="18" s="1"/>
  <c r="P561" i="18" s="1"/>
  <c r="P562" i="18" s="1"/>
  <c r="P563" i="18" s="1"/>
  <c r="P564" i="18" s="1"/>
  <c r="P565" i="18" s="1"/>
  <c r="B563" i="18"/>
  <c r="B562" i="18"/>
  <c r="B546" i="18"/>
  <c r="B545" i="18"/>
  <c r="B544" i="18"/>
  <c r="B529" i="18"/>
  <c r="B543" i="18" s="1"/>
  <c r="B554" i="18" s="1"/>
  <c r="B561" i="18" s="1"/>
  <c r="D524" i="18"/>
  <c r="D532" i="18" s="1"/>
  <c r="D523" i="18"/>
  <c r="D531" i="18" s="1"/>
  <c r="D522" i="18"/>
  <c r="D530" i="18" s="1"/>
  <c r="D521" i="18"/>
  <c r="D529" i="18" s="1"/>
  <c r="D520" i="18"/>
  <c r="D528" i="18" s="1"/>
  <c r="B520" i="18"/>
  <c r="B528" i="18" s="1"/>
  <c r="B542" i="18" s="1"/>
  <c r="B553" i="18" s="1"/>
  <c r="B560" i="18" s="1"/>
  <c r="D519" i="18"/>
  <c r="D527" i="18" s="1"/>
  <c r="B519" i="18"/>
  <c r="B527" i="18" s="1"/>
  <c r="B541" i="18" s="1"/>
  <c r="B552" i="18" s="1"/>
  <c r="B559" i="18" s="1"/>
  <c r="D518" i="18"/>
  <c r="D526" i="18" s="1"/>
  <c r="B518" i="18"/>
  <c r="B526" i="18" s="1"/>
  <c r="B540" i="18" s="1"/>
  <c r="B551" i="18" s="1"/>
  <c r="B558" i="18" s="1"/>
  <c r="D517" i="18"/>
  <c r="D525" i="18" s="1"/>
  <c r="N513" i="18"/>
  <c r="M513" i="18"/>
  <c r="L513" i="18"/>
  <c r="K513" i="18"/>
  <c r="J513" i="18"/>
  <c r="I513" i="18"/>
  <c r="H513" i="18"/>
  <c r="G513" i="18"/>
  <c r="F513" i="18"/>
  <c r="E513" i="18"/>
  <c r="B492" i="18"/>
  <c r="B499" i="18" s="1"/>
  <c r="B491" i="18"/>
  <c r="B498" i="18" s="1"/>
  <c r="B490" i="18"/>
  <c r="B497" i="18" s="1"/>
  <c r="B489" i="18"/>
  <c r="B496" i="18" s="1"/>
  <c r="B488" i="18"/>
  <c r="B495" i="18" s="1"/>
  <c r="B487" i="18"/>
  <c r="B494" i="18" s="1"/>
  <c r="E471" i="18"/>
  <c r="D467" i="18"/>
  <c r="H467" i="18" s="1"/>
  <c r="N448" i="18"/>
  <c r="M448" i="18"/>
  <c r="L448" i="18"/>
  <c r="K448" i="18"/>
  <c r="J448" i="18"/>
  <c r="I448" i="18"/>
  <c r="H448" i="18"/>
  <c r="G448" i="18"/>
  <c r="F448" i="18"/>
  <c r="E448" i="18"/>
  <c r="E430" i="18"/>
  <c r="F430" i="18" s="1"/>
  <c r="G430" i="18" s="1"/>
  <c r="H430" i="18" s="1"/>
  <c r="I430" i="18" s="1"/>
  <c r="J430" i="18" s="1"/>
  <c r="K430" i="18" s="1"/>
  <c r="L430" i="18" s="1"/>
  <c r="M430" i="18" s="1"/>
  <c r="N430" i="18" s="1"/>
  <c r="D330" i="18"/>
  <c r="F27" i="8" s="1"/>
  <c r="B287" i="18"/>
  <c r="P288" i="18" s="1"/>
  <c r="P289" i="18" s="1"/>
  <c r="P290" i="18" s="1"/>
  <c r="P291" i="18" s="1"/>
  <c r="P292" i="18" s="1"/>
  <c r="P293" i="18" s="1"/>
  <c r="P294" i="18" s="1"/>
  <c r="P295" i="18" s="1"/>
  <c r="P296" i="18" s="1"/>
  <c r="P297" i="18" s="1"/>
  <c r="P298" i="18" s="1"/>
  <c r="P299" i="18" s="1"/>
  <c r="P300" i="18" s="1"/>
  <c r="P301" i="18" s="1"/>
  <c r="P302" i="18" s="1"/>
  <c r="P303" i="18" s="1"/>
  <c r="P304" i="18" s="1"/>
  <c r="P305" i="18" s="1"/>
  <c r="P306" i="18" s="1"/>
  <c r="P307" i="18" s="1"/>
  <c r="P308" i="18" s="1"/>
  <c r="P309" i="18" s="1"/>
  <c r="P310" i="18" s="1"/>
  <c r="P311" i="18" s="1"/>
  <c r="P312" i="18" s="1"/>
  <c r="P313" i="18" s="1"/>
  <c r="P314" i="18" s="1"/>
  <c r="P315" i="18" s="1"/>
  <c r="P316" i="18" s="1"/>
  <c r="P317" i="18" s="1"/>
  <c r="P318" i="18" s="1"/>
  <c r="P319" i="18" s="1"/>
  <c r="P320" i="18" s="1"/>
  <c r="P321" i="18" s="1"/>
  <c r="P322" i="18" s="1"/>
  <c r="P323" i="18" s="1"/>
  <c r="P324" i="18" s="1"/>
  <c r="P325" i="18" s="1"/>
  <c r="P326" i="18" s="1"/>
  <c r="P327" i="18" s="1"/>
  <c r="P328" i="18" s="1"/>
  <c r="P329" i="18" s="1"/>
  <c r="P330" i="18" s="1"/>
  <c r="P331" i="18" s="1"/>
  <c r="P332" i="18" s="1"/>
  <c r="P333" i="18" s="1"/>
  <c r="P334" i="18" s="1"/>
  <c r="P335" i="18" s="1"/>
  <c r="P336" i="18" s="1"/>
  <c r="P337" i="18" s="1"/>
  <c r="P338" i="18" s="1"/>
  <c r="P339" i="18" s="1"/>
  <c r="P340" i="18" s="1"/>
  <c r="P341" i="18" s="1"/>
  <c r="P342" i="18" s="1"/>
  <c r="P343" i="18" s="1"/>
  <c r="P344" i="18" s="1"/>
  <c r="P345" i="18" s="1"/>
  <c r="P346" i="18" s="1"/>
  <c r="P347" i="18" s="1"/>
  <c r="P348" i="18" s="1"/>
  <c r="P349" i="18" s="1"/>
  <c r="P350" i="18" s="1"/>
  <c r="P351" i="18" s="1"/>
  <c r="P352" i="18" s="1"/>
  <c r="P353" i="18" s="1"/>
  <c r="P354" i="18" s="1"/>
  <c r="P355" i="18" s="1"/>
  <c r="P356" i="18" s="1"/>
  <c r="P357" i="18" s="1"/>
  <c r="P358" i="18" s="1"/>
  <c r="P359" i="18" s="1"/>
  <c r="P360" i="18" s="1"/>
  <c r="P361" i="18" s="1"/>
  <c r="P362" i="18" s="1"/>
  <c r="P363" i="18" s="1"/>
  <c r="P364" i="18" s="1"/>
  <c r="P365" i="18" s="1"/>
  <c r="P366" i="18" s="1"/>
  <c r="P367" i="18" s="1"/>
  <c r="P368" i="18" s="1"/>
  <c r="P369" i="18" s="1"/>
  <c r="P370" i="18" s="1"/>
  <c r="P371" i="18" s="1"/>
  <c r="P372" i="18" s="1"/>
  <c r="P373" i="18" s="1"/>
  <c r="P374" i="18" s="1"/>
  <c r="P375" i="18" s="1"/>
  <c r="P376" i="18" s="1"/>
  <c r="P377" i="18" s="1"/>
  <c r="P378" i="18" s="1"/>
  <c r="P379" i="18" s="1"/>
  <c r="P380" i="18" s="1"/>
  <c r="P381" i="18" s="1"/>
  <c r="P382" i="18" s="1"/>
  <c r="P383" i="18" s="1"/>
  <c r="P384" i="18" s="1"/>
  <c r="P385" i="18" s="1"/>
  <c r="P386" i="18" s="1"/>
  <c r="P387" i="18" s="1"/>
  <c r="P388" i="18" s="1"/>
  <c r="P389" i="18" s="1"/>
  <c r="P390" i="18" s="1"/>
  <c r="P391" i="18" s="1"/>
  <c r="P392" i="18" s="1"/>
  <c r="P393" i="18" s="1"/>
  <c r="P394" i="18" s="1"/>
  <c r="P395" i="18" s="1"/>
  <c r="P396" i="18" s="1"/>
  <c r="P397" i="18" s="1"/>
  <c r="P398" i="18" s="1"/>
  <c r="P399" i="18" s="1"/>
  <c r="P400" i="18" s="1"/>
  <c r="P401" i="18" s="1"/>
  <c r="P402" i="18" s="1"/>
  <c r="P403" i="18" s="1"/>
  <c r="P404" i="18" s="1"/>
  <c r="P405" i="18" s="1"/>
  <c r="P406" i="18" s="1"/>
  <c r="P407" i="18" s="1"/>
  <c r="P408" i="18" s="1"/>
  <c r="P409" i="18" s="1"/>
  <c r="P410" i="18" s="1"/>
  <c r="P411" i="18" s="1"/>
  <c r="P412" i="18" s="1"/>
  <c r="P413" i="18" s="1"/>
  <c r="P414" i="18" s="1"/>
  <c r="P415" i="18" s="1"/>
  <c r="P416" i="18" s="1"/>
  <c r="P417" i="18" s="1"/>
  <c r="P418" i="18" s="1"/>
  <c r="P419" i="18" s="1"/>
  <c r="P420" i="18" s="1"/>
  <c r="P421" i="18" s="1"/>
  <c r="P422" i="18" s="1"/>
  <c r="P423" i="18" s="1"/>
  <c r="P424" i="18" s="1"/>
  <c r="B422" i="18"/>
  <c r="B421" i="18"/>
  <c r="B405" i="18"/>
  <c r="B404" i="18"/>
  <c r="B403" i="18"/>
  <c r="B388" i="18"/>
  <c r="B402" i="18" s="1"/>
  <c r="B413" i="18" s="1"/>
  <c r="B420" i="18" s="1"/>
  <c r="D383" i="18"/>
  <c r="D391" i="18" s="1"/>
  <c r="D382" i="18"/>
  <c r="D390" i="18" s="1"/>
  <c r="D381" i="18"/>
  <c r="D389" i="18" s="1"/>
  <c r="D380" i="18"/>
  <c r="D388" i="18" s="1"/>
  <c r="D379" i="18"/>
  <c r="D387" i="18" s="1"/>
  <c r="B379" i="18"/>
  <c r="B387" i="18" s="1"/>
  <c r="B401" i="18" s="1"/>
  <c r="B412" i="18" s="1"/>
  <c r="B419" i="18" s="1"/>
  <c r="D378" i="18"/>
  <c r="D386" i="18" s="1"/>
  <c r="B378" i="18"/>
  <c r="B386" i="18" s="1"/>
  <c r="B400" i="18" s="1"/>
  <c r="B411" i="18" s="1"/>
  <c r="B418" i="18" s="1"/>
  <c r="D377" i="18"/>
  <c r="D385" i="18" s="1"/>
  <c r="B377" i="18"/>
  <c r="B385" i="18" s="1"/>
  <c r="B399" i="18" s="1"/>
  <c r="B410" i="18" s="1"/>
  <c r="B417" i="18" s="1"/>
  <c r="D376" i="18"/>
  <c r="D384" i="18" s="1"/>
  <c r="N372" i="18"/>
  <c r="M372" i="18"/>
  <c r="L372" i="18"/>
  <c r="K372" i="18"/>
  <c r="J372" i="18"/>
  <c r="I372" i="18"/>
  <c r="H372" i="18"/>
  <c r="G372" i="18"/>
  <c r="F372" i="18"/>
  <c r="E372" i="18"/>
  <c r="B351" i="18"/>
  <c r="B358" i="18" s="1"/>
  <c r="B350" i="18"/>
  <c r="B357" i="18" s="1"/>
  <c r="B349" i="18"/>
  <c r="B356" i="18" s="1"/>
  <c r="B348" i="18"/>
  <c r="B355" i="18" s="1"/>
  <c r="B347" i="18"/>
  <c r="B354" i="18" s="1"/>
  <c r="B346" i="18"/>
  <c r="B353" i="18" s="1"/>
  <c r="D326" i="18"/>
  <c r="N307" i="18"/>
  <c r="M307" i="18"/>
  <c r="L307" i="18"/>
  <c r="K307" i="18"/>
  <c r="J307" i="18"/>
  <c r="I307" i="18"/>
  <c r="H307" i="18"/>
  <c r="G307" i="18"/>
  <c r="F307" i="18"/>
  <c r="E307" i="18"/>
  <c r="E289" i="18"/>
  <c r="F289" i="18" s="1"/>
  <c r="G289" i="18" s="1"/>
  <c r="H289" i="18" s="1"/>
  <c r="I289" i="18" s="1"/>
  <c r="J289" i="18" s="1"/>
  <c r="K289" i="18" s="1"/>
  <c r="L289" i="18" s="1"/>
  <c r="M289" i="18" s="1"/>
  <c r="N289" i="18" s="1"/>
  <c r="E7" i="35"/>
  <c r="J7" i="35" s="1"/>
  <c r="J21" i="8" s="1"/>
  <c r="E6" i="52"/>
  <c r="U20" i="72" l="1"/>
  <c r="E46" i="69"/>
  <c r="M18" i="72"/>
  <c r="P20" i="72"/>
  <c r="J17" i="72"/>
  <c r="H17" i="72"/>
  <c r="T18" i="72"/>
  <c r="T20" i="72"/>
  <c r="E17" i="72"/>
  <c r="W17" i="72"/>
  <c r="K18" i="72"/>
  <c r="K20" i="72"/>
  <c r="K722" i="18" s="1"/>
  <c r="J20" i="72"/>
  <c r="J722" i="18" s="1"/>
  <c r="M17" i="72"/>
  <c r="Q17" i="72"/>
  <c r="L18" i="72"/>
  <c r="E330" i="18"/>
  <c r="F330" i="18" s="1"/>
  <c r="G330" i="18" s="1"/>
  <c r="H330" i="18" s="1"/>
  <c r="I330" i="18" s="1"/>
  <c r="J330" i="18" s="1"/>
  <c r="K330" i="18" s="1"/>
  <c r="L330" i="18" s="1"/>
  <c r="M330" i="18" s="1"/>
  <c r="N330" i="18" s="1"/>
  <c r="O20" i="72"/>
  <c r="R18" i="72"/>
  <c r="G20" i="72"/>
  <c r="G722" i="18" s="1"/>
  <c r="H20" i="72"/>
  <c r="H722" i="18" s="1"/>
  <c r="E18" i="72"/>
  <c r="P18" i="72"/>
  <c r="G18" i="72"/>
  <c r="R17" i="72"/>
  <c r="X17" i="72"/>
  <c r="V20" i="72"/>
  <c r="Q18" i="72"/>
  <c r="S20" i="72"/>
  <c r="O17" i="72"/>
  <c r="N20" i="72"/>
  <c r="N722" i="18" s="1"/>
  <c r="I17" i="72"/>
  <c r="F20" i="72"/>
  <c r="F722" i="18" s="1"/>
  <c r="I18" i="72"/>
  <c r="N18" i="72"/>
  <c r="X20" i="72"/>
  <c r="S18" i="72"/>
  <c r="L20" i="72"/>
  <c r="L722" i="18" s="1"/>
  <c r="W20" i="72"/>
  <c r="E608" i="18"/>
  <c r="F608" i="18"/>
  <c r="J608" i="18"/>
  <c r="M608" i="18"/>
  <c r="N608" i="18"/>
  <c r="L1317" i="18"/>
  <c r="J1029" i="18"/>
  <c r="G1035" i="18"/>
  <c r="G894" i="18"/>
  <c r="H753" i="18"/>
  <c r="J606" i="18"/>
  <c r="G608" i="18"/>
  <c r="F612" i="18"/>
  <c r="H608" i="18"/>
  <c r="I608" i="18"/>
  <c r="K608" i="18"/>
  <c r="K552" i="18"/>
  <c r="I551" i="18"/>
  <c r="K551" i="18"/>
  <c r="I552" i="18"/>
  <c r="J552" i="18"/>
  <c r="M552" i="18"/>
  <c r="N551" i="18"/>
  <c r="F552" i="18"/>
  <c r="N552" i="18"/>
  <c r="F471" i="18"/>
  <c r="M551" i="18"/>
  <c r="L552" i="18"/>
  <c r="L551" i="18"/>
  <c r="G552" i="18"/>
  <c r="H551" i="18"/>
  <c r="M467" i="18"/>
  <c r="E467" i="18"/>
  <c r="K467" i="18"/>
  <c r="J467" i="18"/>
  <c r="G467" i="18"/>
  <c r="N467" i="18"/>
  <c r="I467" i="18"/>
  <c r="L467" i="18"/>
  <c r="F467" i="18"/>
  <c r="J551" i="18"/>
  <c r="H552" i="18"/>
  <c r="K326" i="18"/>
  <c r="H326" i="18"/>
  <c r="L326" i="18"/>
  <c r="J326" i="18"/>
  <c r="G326" i="18"/>
  <c r="E326" i="18"/>
  <c r="F326" i="18"/>
  <c r="I326" i="18"/>
  <c r="M326" i="18"/>
  <c r="N326" i="18"/>
  <c r="B146" i="18"/>
  <c r="P147" i="18" s="1"/>
  <c r="P148" i="18" s="1"/>
  <c r="P149" i="18" s="1"/>
  <c r="P150" i="18" s="1"/>
  <c r="P151" i="18" s="1"/>
  <c r="P152" i="18" s="1"/>
  <c r="P153" i="18" s="1"/>
  <c r="P154" i="18" s="1"/>
  <c r="P155" i="18" s="1"/>
  <c r="P156" i="18" s="1"/>
  <c r="P157" i="18" s="1"/>
  <c r="P158" i="18" s="1"/>
  <c r="P159" i="18" s="1"/>
  <c r="P160" i="18" s="1"/>
  <c r="P161" i="18" s="1"/>
  <c r="P162" i="18" s="1"/>
  <c r="P163" i="18" s="1"/>
  <c r="P164" i="18" s="1"/>
  <c r="P165" i="18" s="1"/>
  <c r="P166" i="18" s="1"/>
  <c r="P167" i="18" s="1"/>
  <c r="P168" i="18" s="1"/>
  <c r="P169" i="18" s="1"/>
  <c r="P170" i="18" s="1"/>
  <c r="P171" i="18" s="1"/>
  <c r="P172" i="18" s="1"/>
  <c r="P173" i="18" s="1"/>
  <c r="P174" i="18" s="1"/>
  <c r="P175" i="18" s="1"/>
  <c r="P176" i="18" s="1"/>
  <c r="P177" i="18" s="1"/>
  <c r="P178" i="18" s="1"/>
  <c r="P179" i="18" s="1"/>
  <c r="P180" i="18" s="1"/>
  <c r="P181" i="18" s="1"/>
  <c r="P182" i="18" s="1"/>
  <c r="P183" i="18" s="1"/>
  <c r="P184" i="18" s="1"/>
  <c r="P185" i="18" s="1"/>
  <c r="P186" i="18" s="1"/>
  <c r="P187" i="18" s="1"/>
  <c r="P188" i="18" s="1"/>
  <c r="P189" i="18" s="1"/>
  <c r="P190" i="18" s="1"/>
  <c r="P191" i="18" s="1"/>
  <c r="P192" i="18" s="1"/>
  <c r="P193" i="18" s="1"/>
  <c r="P194" i="18" s="1"/>
  <c r="P195" i="18" s="1"/>
  <c r="P196" i="18" s="1"/>
  <c r="P197" i="18" s="1"/>
  <c r="P198" i="18" s="1"/>
  <c r="P199" i="18" s="1"/>
  <c r="P200" i="18" s="1"/>
  <c r="P201" i="18" s="1"/>
  <c r="P202" i="18" s="1"/>
  <c r="P203" i="18" s="1"/>
  <c r="P204" i="18" s="1"/>
  <c r="P205" i="18" s="1"/>
  <c r="P206" i="18" s="1"/>
  <c r="P207" i="18" s="1"/>
  <c r="P208" i="18" s="1"/>
  <c r="P209" i="18" s="1"/>
  <c r="P210" i="18" s="1"/>
  <c r="P211" i="18" s="1"/>
  <c r="P212" i="18" s="1"/>
  <c r="P213" i="18" s="1"/>
  <c r="P214" i="18" s="1"/>
  <c r="P215" i="18" s="1"/>
  <c r="P216" i="18" s="1"/>
  <c r="P217" i="18" s="1"/>
  <c r="P218" i="18" s="1"/>
  <c r="P219" i="18" s="1"/>
  <c r="P220" i="18" s="1"/>
  <c r="P221" i="18" s="1"/>
  <c r="P222" i="18" s="1"/>
  <c r="P223" i="18" s="1"/>
  <c r="P224" i="18" s="1"/>
  <c r="P225" i="18" s="1"/>
  <c r="P226" i="18" s="1"/>
  <c r="P227" i="18" s="1"/>
  <c r="P228" i="18" s="1"/>
  <c r="P229" i="18" s="1"/>
  <c r="P230" i="18" s="1"/>
  <c r="P231" i="18" s="1"/>
  <c r="P232" i="18" s="1"/>
  <c r="P233" i="18" s="1"/>
  <c r="P234" i="18" s="1"/>
  <c r="P235" i="18" s="1"/>
  <c r="P236" i="18" s="1"/>
  <c r="P237" i="18" s="1"/>
  <c r="P238" i="18" s="1"/>
  <c r="P239" i="18" s="1"/>
  <c r="P240" i="18" s="1"/>
  <c r="P241" i="18" s="1"/>
  <c r="P242" i="18" s="1"/>
  <c r="P243" i="18" s="1"/>
  <c r="P244" i="18" s="1"/>
  <c r="P245" i="18" s="1"/>
  <c r="P246" i="18" s="1"/>
  <c r="P247" i="18" s="1"/>
  <c r="P248" i="18" s="1"/>
  <c r="P249" i="18" s="1"/>
  <c r="P250" i="18" s="1"/>
  <c r="P251" i="18" s="1"/>
  <c r="P252" i="18" s="1"/>
  <c r="P253" i="18" s="1"/>
  <c r="P254" i="18" s="1"/>
  <c r="P255" i="18" s="1"/>
  <c r="P256" i="18" s="1"/>
  <c r="P257" i="18" s="1"/>
  <c r="P258" i="18" s="1"/>
  <c r="P259" i="18" s="1"/>
  <c r="P260" i="18" s="1"/>
  <c r="P261" i="18" s="1"/>
  <c r="P262" i="18" s="1"/>
  <c r="P263" i="18" s="1"/>
  <c r="P264" i="18" s="1"/>
  <c r="P265" i="18" s="1"/>
  <c r="P266" i="18" s="1"/>
  <c r="P267" i="18" s="1"/>
  <c r="P268" i="18" s="1"/>
  <c r="P269" i="18" s="1"/>
  <c r="P270" i="18" s="1"/>
  <c r="P271" i="18" s="1"/>
  <c r="P272" i="18" s="1"/>
  <c r="P273" i="18" s="1"/>
  <c r="P274" i="18" s="1"/>
  <c r="P275" i="18" s="1"/>
  <c r="P276" i="18" s="1"/>
  <c r="P277" i="18" s="1"/>
  <c r="P278" i="18" s="1"/>
  <c r="P279" i="18" s="1"/>
  <c r="P280" i="18" s="1"/>
  <c r="P281" i="18" s="1"/>
  <c r="P282" i="18" s="1"/>
  <c r="P283" i="18" s="1"/>
  <c r="B281" i="18"/>
  <c r="B280" i="18"/>
  <c r="B264" i="18"/>
  <c r="B263" i="18"/>
  <c r="B262" i="18"/>
  <c r="B247" i="18"/>
  <c r="B261" i="18" s="1"/>
  <c r="B272" i="18" s="1"/>
  <c r="B279" i="18" s="1"/>
  <c r="D242" i="18"/>
  <c r="D250" i="18" s="1"/>
  <c r="D241" i="18"/>
  <c r="D249" i="18" s="1"/>
  <c r="D240" i="18"/>
  <c r="D248" i="18" s="1"/>
  <c r="D239" i="18"/>
  <c r="D247" i="18" s="1"/>
  <c r="D238" i="18"/>
  <c r="D246" i="18" s="1"/>
  <c r="B238" i="18"/>
  <c r="B246" i="18" s="1"/>
  <c r="B260" i="18" s="1"/>
  <c r="B271" i="18" s="1"/>
  <c r="B278" i="18" s="1"/>
  <c r="D237" i="18"/>
  <c r="D245" i="18" s="1"/>
  <c r="B237" i="18"/>
  <c r="B245" i="18" s="1"/>
  <c r="B259" i="18" s="1"/>
  <c r="B270" i="18" s="1"/>
  <c r="B277" i="18" s="1"/>
  <c r="D236" i="18"/>
  <c r="D244" i="18" s="1"/>
  <c r="B236" i="18"/>
  <c r="B244" i="18" s="1"/>
  <c r="B258" i="18" s="1"/>
  <c r="B269" i="18" s="1"/>
  <c r="B276" i="18" s="1"/>
  <c r="D235" i="18"/>
  <c r="D243" i="18" s="1"/>
  <c r="N231" i="18"/>
  <c r="M231" i="18"/>
  <c r="L231" i="18"/>
  <c r="K231" i="18"/>
  <c r="J231" i="18"/>
  <c r="I231" i="18"/>
  <c r="H231" i="18"/>
  <c r="G231" i="18"/>
  <c r="F231" i="18"/>
  <c r="E231" i="18"/>
  <c r="B210" i="18"/>
  <c r="B217" i="18" s="1"/>
  <c r="B209" i="18"/>
  <c r="B216" i="18" s="1"/>
  <c r="B208" i="18"/>
  <c r="B215" i="18" s="1"/>
  <c r="B207" i="18"/>
  <c r="B214" i="18" s="1"/>
  <c r="B206" i="18"/>
  <c r="B213" i="18" s="1"/>
  <c r="B205" i="18"/>
  <c r="B212" i="18" s="1"/>
  <c r="D185" i="18"/>
  <c r="L185" i="18" s="1"/>
  <c r="N166" i="18"/>
  <c r="M166" i="18"/>
  <c r="L166" i="18"/>
  <c r="K166" i="18"/>
  <c r="J166" i="18"/>
  <c r="I166" i="18"/>
  <c r="H166" i="18"/>
  <c r="G166" i="18"/>
  <c r="F166" i="18"/>
  <c r="E166" i="18"/>
  <c r="E148" i="18"/>
  <c r="F148" i="18" s="1"/>
  <c r="G148" i="18" s="1"/>
  <c r="H148" i="18" s="1"/>
  <c r="I148" i="18" s="1"/>
  <c r="J148" i="18" s="1"/>
  <c r="K148" i="18" s="1"/>
  <c r="L148" i="18" s="1"/>
  <c r="M148" i="18" s="1"/>
  <c r="N148" i="18" s="1"/>
  <c r="B123" i="18"/>
  <c r="B122" i="18"/>
  <c r="B121" i="18"/>
  <c r="G99" i="58"/>
  <c r="G11" i="58" s="1"/>
  <c r="E90" i="18"/>
  <c r="D85" i="18"/>
  <c r="D226" i="18" s="1"/>
  <c r="D367" i="18" s="1"/>
  <c r="D508" i="18" s="1"/>
  <c r="D649" i="18" s="1"/>
  <c r="D790" i="18" s="1"/>
  <c r="D931" i="18" s="1"/>
  <c r="D1072" i="18" s="1"/>
  <c r="J34" i="52"/>
  <c r="J35" i="52"/>
  <c r="I31" i="52"/>
  <c r="J31" i="52" s="1"/>
  <c r="E21" i="52"/>
  <c r="D44" i="18"/>
  <c r="D1354" i="18" l="1"/>
  <c r="D1213" i="18"/>
  <c r="J33" i="52"/>
  <c r="J32" i="52"/>
  <c r="J30" i="52"/>
  <c r="J37" i="52" s="1"/>
  <c r="M1317" i="18"/>
  <c r="K1029" i="18"/>
  <c r="H1035" i="18"/>
  <c r="H894" i="18"/>
  <c r="I753" i="18"/>
  <c r="G612" i="18"/>
  <c r="K606" i="18"/>
  <c r="G471" i="18"/>
  <c r="J185" i="18"/>
  <c r="I185" i="18"/>
  <c r="H185" i="18"/>
  <c r="G185" i="18"/>
  <c r="N185" i="18"/>
  <c r="F185" i="18"/>
  <c r="M185" i="18"/>
  <c r="E185" i="18"/>
  <c r="K185" i="18"/>
  <c r="I1212" i="18" l="1"/>
  <c r="H1212" i="18"/>
  <c r="G1212" i="18"/>
  <c r="F1212" i="18"/>
  <c r="E1212" i="18"/>
  <c r="N1317" i="18"/>
  <c r="L1029" i="18"/>
  <c r="I1035" i="18"/>
  <c r="I894" i="18"/>
  <c r="J753" i="18"/>
  <c r="H612" i="18"/>
  <c r="L606" i="18"/>
  <c r="H471" i="18"/>
  <c r="D42" i="18"/>
  <c r="J1212" i="18" l="1"/>
  <c r="O1212" i="18" s="1"/>
  <c r="E1215" i="18"/>
  <c r="F1214" i="18" s="1"/>
  <c r="F1215" i="18" s="1"/>
  <c r="G1214" i="18" s="1"/>
  <c r="G1215" i="18" s="1"/>
  <c r="H1214" i="18" s="1"/>
  <c r="H1215" i="18" s="1"/>
  <c r="I1214" i="18" s="1"/>
  <c r="I1215" i="18" s="1"/>
  <c r="J1214" i="18" s="1"/>
  <c r="E42" i="18"/>
  <c r="D27" i="8"/>
  <c r="J1035" i="18"/>
  <c r="M1029" i="18"/>
  <c r="J894" i="18"/>
  <c r="K753" i="18"/>
  <c r="I612" i="18"/>
  <c r="M606" i="18"/>
  <c r="I471" i="18"/>
  <c r="J1215" i="18" l="1"/>
  <c r="K1214" i="18" s="1"/>
  <c r="K1215" i="18" s="1"/>
  <c r="L1214" i="18" s="1"/>
  <c r="L1215" i="18" s="1"/>
  <c r="M1214" i="18" s="1"/>
  <c r="M1215" i="18" s="1"/>
  <c r="N1214" i="18" s="1"/>
  <c r="N1215" i="18" s="1"/>
  <c r="E465" i="18"/>
  <c r="F465" i="18" s="1"/>
  <c r="G465" i="18" s="1"/>
  <c r="H465" i="18" s="1"/>
  <c r="I465" i="18" s="1"/>
  <c r="J465" i="18" s="1"/>
  <c r="K465" i="18" s="1"/>
  <c r="L465" i="18" s="1"/>
  <c r="M465" i="18" s="1"/>
  <c r="N465" i="18" s="1"/>
  <c r="E324" i="18"/>
  <c r="F324" i="18" s="1"/>
  <c r="G324" i="18" s="1"/>
  <c r="H324" i="18" s="1"/>
  <c r="I324" i="18" s="1"/>
  <c r="J324" i="18" s="1"/>
  <c r="K324" i="18" s="1"/>
  <c r="L324" i="18" s="1"/>
  <c r="M324" i="18" s="1"/>
  <c r="N324" i="18" s="1"/>
  <c r="D888" i="18"/>
  <c r="J27" i="8" s="1"/>
  <c r="E27" i="8"/>
  <c r="E183" i="18"/>
  <c r="F183" i="18" s="1"/>
  <c r="G183" i="18" s="1"/>
  <c r="H183" i="18" s="1"/>
  <c r="I183" i="18" s="1"/>
  <c r="J183" i="18" s="1"/>
  <c r="K183" i="18" s="1"/>
  <c r="L183" i="18" s="1"/>
  <c r="M183" i="18" s="1"/>
  <c r="N183" i="18" s="1"/>
  <c r="N1029" i="18"/>
  <c r="K1035" i="18"/>
  <c r="K894" i="18"/>
  <c r="L753" i="18"/>
  <c r="J612" i="18"/>
  <c r="N606" i="18"/>
  <c r="J471" i="18"/>
  <c r="R13" i="75"/>
  <c r="T13" i="75" s="1"/>
  <c r="R12" i="75"/>
  <c r="T12" i="75" s="1"/>
  <c r="R11" i="75"/>
  <c r="T11" i="75" s="1"/>
  <c r="R10" i="75"/>
  <c r="T10" i="75" s="1"/>
  <c r="R8" i="75"/>
  <c r="T8" i="75" s="1"/>
  <c r="R7" i="75"/>
  <c r="E35" i="75"/>
  <c r="F40" i="75"/>
  <c r="C57" i="75"/>
  <c r="O55" i="75"/>
  <c r="N55" i="75"/>
  <c r="M55" i="75"/>
  <c r="L55" i="75"/>
  <c r="K55" i="75"/>
  <c r="J55" i="75"/>
  <c r="I55" i="75"/>
  <c r="H55" i="75"/>
  <c r="G55" i="75"/>
  <c r="F55" i="75"/>
  <c r="E55" i="75"/>
  <c r="D55" i="75"/>
  <c r="O50" i="75"/>
  <c r="N50" i="75"/>
  <c r="M50" i="75"/>
  <c r="L50" i="75"/>
  <c r="K50" i="75"/>
  <c r="J50" i="75"/>
  <c r="I50" i="75"/>
  <c r="H50" i="75"/>
  <c r="G50" i="75"/>
  <c r="F50" i="75"/>
  <c r="E50" i="75"/>
  <c r="D50" i="75"/>
  <c r="O47" i="75"/>
  <c r="N47" i="75"/>
  <c r="M47" i="75"/>
  <c r="L47" i="75"/>
  <c r="K47" i="75"/>
  <c r="J47" i="75"/>
  <c r="I47" i="75"/>
  <c r="H47" i="75"/>
  <c r="G47" i="75"/>
  <c r="F47" i="75"/>
  <c r="E47" i="75"/>
  <c r="D47" i="75"/>
  <c r="O46" i="75"/>
  <c r="N46" i="75"/>
  <c r="M46" i="75"/>
  <c r="L46" i="75"/>
  <c r="K46" i="75"/>
  <c r="J46" i="75"/>
  <c r="I46" i="75"/>
  <c r="H46" i="75"/>
  <c r="G46" i="75"/>
  <c r="F46" i="75"/>
  <c r="E46" i="75"/>
  <c r="D46" i="75"/>
  <c r="B42" i="75"/>
  <c r="B55" i="75" s="1"/>
  <c r="N32" i="75"/>
  <c r="N45" i="75" s="1"/>
  <c r="F32" i="75"/>
  <c r="F45" i="75" s="1"/>
  <c r="E32" i="75"/>
  <c r="E45" i="75" s="1"/>
  <c r="O41" i="75"/>
  <c r="M39" i="75"/>
  <c r="L38" i="75"/>
  <c r="K39" i="75"/>
  <c r="J43" i="75"/>
  <c r="I39" i="75"/>
  <c r="H39" i="75"/>
  <c r="G41" i="75"/>
  <c r="D40" i="75"/>
  <c r="O28" i="75"/>
  <c r="N28" i="75"/>
  <c r="M28" i="75"/>
  <c r="L28" i="75"/>
  <c r="K28" i="75"/>
  <c r="J28" i="75"/>
  <c r="I28" i="75"/>
  <c r="H28" i="75"/>
  <c r="G28" i="75"/>
  <c r="F28" i="75"/>
  <c r="E28" i="75"/>
  <c r="D28" i="75"/>
  <c r="B28" i="75"/>
  <c r="B43" i="75" s="1"/>
  <c r="B56" i="75" s="1"/>
  <c r="P27" i="75"/>
  <c r="P55" i="75" s="1"/>
  <c r="B27" i="75"/>
  <c r="O26" i="75"/>
  <c r="N26" i="75"/>
  <c r="M26" i="75"/>
  <c r="L26" i="75"/>
  <c r="K26" i="75"/>
  <c r="J26" i="75"/>
  <c r="I26" i="75"/>
  <c r="I54" i="75" s="1"/>
  <c r="H26" i="75"/>
  <c r="H54" i="75" s="1"/>
  <c r="G26" i="75"/>
  <c r="G54" i="75" s="1"/>
  <c r="F26" i="75"/>
  <c r="E26" i="75"/>
  <c r="D26" i="75"/>
  <c r="B26" i="75"/>
  <c r="B41" i="75" s="1"/>
  <c r="B54" i="75" s="1"/>
  <c r="O25" i="75"/>
  <c r="N25" i="75"/>
  <c r="M25" i="75"/>
  <c r="L25" i="75"/>
  <c r="K25" i="75"/>
  <c r="J25" i="75"/>
  <c r="I25" i="75"/>
  <c r="H25" i="75"/>
  <c r="G25" i="75"/>
  <c r="F25" i="75"/>
  <c r="E25" i="75"/>
  <c r="D25" i="75"/>
  <c r="B25" i="75"/>
  <c r="B40" i="75" s="1"/>
  <c r="B53" i="75" s="1"/>
  <c r="O24" i="75"/>
  <c r="N24" i="75"/>
  <c r="M24" i="75"/>
  <c r="L24" i="75"/>
  <c r="K24" i="75"/>
  <c r="J24" i="75"/>
  <c r="I24" i="75"/>
  <c r="H24" i="75"/>
  <c r="G24" i="75"/>
  <c r="F24" i="75"/>
  <c r="E24" i="75"/>
  <c r="D24" i="75"/>
  <c r="B24" i="75"/>
  <c r="B39" i="75" s="1"/>
  <c r="B52" i="75" s="1"/>
  <c r="O23" i="75"/>
  <c r="O51" i="75" s="1"/>
  <c r="N23" i="75"/>
  <c r="N51" i="75" s="1"/>
  <c r="M23" i="75"/>
  <c r="M51" i="75" s="1"/>
  <c r="L23" i="75"/>
  <c r="K23" i="75"/>
  <c r="J23" i="75"/>
  <c r="I23" i="75"/>
  <c r="H23" i="75"/>
  <c r="G23" i="75"/>
  <c r="F23" i="75"/>
  <c r="E23" i="75"/>
  <c r="D23" i="75"/>
  <c r="B23" i="75"/>
  <c r="B38" i="75" s="1"/>
  <c r="B51" i="75" s="1"/>
  <c r="P22" i="75"/>
  <c r="P50" i="75" s="1"/>
  <c r="B22" i="75"/>
  <c r="B37" i="75" s="1"/>
  <c r="B50" i="75" s="1"/>
  <c r="O21" i="75"/>
  <c r="N21" i="75"/>
  <c r="M21" i="75"/>
  <c r="L21" i="75"/>
  <c r="K21" i="75"/>
  <c r="J21" i="75"/>
  <c r="I21" i="75"/>
  <c r="H21" i="75"/>
  <c r="G21" i="75"/>
  <c r="F21" i="75"/>
  <c r="E21" i="75"/>
  <c r="D21" i="75"/>
  <c r="B21" i="75"/>
  <c r="B36" i="75" s="1"/>
  <c r="B49" i="75" s="1"/>
  <c r="O20" i="75"/>
  <c r="N20" i="75"/>
  <c r="N48" i="75" s="1"/>
  <c r="M20" i="75"/>
  <c r="L20" i="75"/>
  <c r="K20" i="75"/>
  <c r="J20" i="75"/>
  <c r="I20" i="75"/>
  <c r="H20" i="75"/>
  <c r="G20" i="75"/>
  <c r="F20" i="75"/>
  <c r="E20" i="75"/>
  <c r="E48" i="75" s="1"/>
  <c r="D20" i="75"/>
  <c r="B20" i="75"/>
  <c r="B35" i="75" s="1"/>
  <c r="B48" i="75" s="1"/>
  <c r="P19" i="75"/>
  <c r="P47" i="75" s="1"/>
  <c r="B19" i="75"/>
  <c r="B34" i="75" s="1"/>
  <c r="B47" i="75" s="1"/>
  <c r="P18" i="75"/>
  <c r="P46" i="75" s="1"/>
  <c r="B18" i="75"/>
  <c r="B33" i="75" s="1"/>
  <c r="B46" i="75" s="1"/>
  <c r="P17" i="75"/>
  <c r="P32" i="75" s="1"/>
  <c r="P45" i="75" s="1"/>
  <c r="O17" i="75"/>
  <c r="O32" i="75" s="1"/>
  <c r="O45" i="75" s="1"/>
  <c r="N17" i="75"/>
  <c r="M17" i="75"/>
  <c r="M32" i="75" s="1"/>
  <c r="M45" i="75" s="1"/>
  <c r="L17" i="75"/>
  <c r="L32" i="75" s="1"/>
  <c r="L45" i="75" s="1"/>
  <c r="K17" i="75"/>
  <c r="K32" i="75" s="1"/>
  <c r="K45" i="75" s="1"/>
  <c r="J17" i="75"/>
  <c r="J32" i="75" s="1"/>
  <c r="J45" i="75" s="1"/>
  <c r="I17" i="75"/>
  <c r="I32" i="75" s="1"/>
  <c r="I45" i="75" s="1"/>
  <c r="H17" i="75"/>
  <c r="H32" i="75" s="1"/>
  <c r="H45" i="75" s="1"/>
  <c r="G17" i="75"/>
  <c r="G32" i="75" s="1"/>
  <c r="G45" i="75" s="1"/>
  <c r="F17" i="75"/>
  <c r="E17" i="75"/>
  <c r="D17" i="75"/>
  <c r="D32" i="75" s="1"/>
  <c r="D45" i="75" s="1"/>
  <c r="O43" i="75"/>
  <c r="N43" i="75"/>
  <c r="M43" i="75"/>
  <c r="M56" i="75" s="1"/>
  <c r="L43" i="75"/>
  <c r="L56" i="75" s="1"/>
  <c r="F43" i="75"/>
  <c r="E43" i="75"/>
  <c r="D43" i="75"/>
  <c r="N42" i="75"/>
  <c r="M42" i="75"/>
  <c r="L42" i="75"/>
  <c r="J42" i="75"/>
  <c r="I42" i="75"/>
  <c r="H42" i="75"/>
  <c r="F42" i="75"/>
  <c r="E42" i="75"/>
  <c r="P14" i="75"/>
  <c r="N41" i="75"/>
  <c r="M41" i="75"/>
  <c r="M54" i="75" s="1"/>
  <c r="L41" i="75"/>
  <c r="L54" i="75" s="1"/>
  <c r="F41" i="75"/>
  <c r="E41" i="75"/>
  <c r="E54" i="75" s="1"/>
  <c r="N40" i="75"/>
  <c r="N53" i="75" s="1"/>
  <c r="M40" i="75"/>
  <c r="J40" i="75"/>
  <c r="J53" i="75" s="1"/>
  <c r="I40" i="75"/>
  <c r="E40" i="75"/>
  <c r="O39" i="75"/>
  <c r="N39" i="75"/>
  <c r="J39" i="75"/>
  <c r="G39" i="75"/>
  <c r="F39" i="75"/>
  <c r="E39" i="75"/>
  <c r="O38" i="75"/>
  <c r="N38" i="75"/>
  <c r="J38" i="75"/>
  <c r="G38" i="75"/>
  <c r="G51" i="75" s="1"/>
  <c r="F38" i="75"/>
  <c r="E38" i="75"/>
  <c r="P10" i="75"/>
  <c r="O37" i="75"/>
  <c r="N37" i="75"/>
  <c r="M37" i="75"/>
  <c r="J37" i="75"/>
  <c r="F37" i="75"/>
  <c r="E37" i="75"/>
  <c r="O36" i="75"/>
  <c r="N36" i="75"/>
  <c r="M36" i="75"/>
  <c r="J36" i="75"/>
  <c r="F36" i="75"/>
  <c r="E36" i="75"/>
  <c r="P8" i="75"/>
  <c r="N35" i="75"/>
  <c r="M35" i="75"/>
  <c r="M48" i="75" s="1"/>
  <c r="J35" i="75"/>
  <c r="F35" i="75"/>
  <c r="N34" i="75"/>
  <c r="M34" i="75"/>
  <c r="J34" i="75"/>
  <c r="G34" i="75"/>
  <c r="F34" i="75"/>
  <c r="P6" i="75"/>
  <c r="N33" i="75"/>
  <c r="M33" i="75"/>
  <c r="J33" i="75"/>
  <c r="G33" i="75"/>
  <c r="F33" i="75"/>
  <c r="E33" i="75"/>
  <c r="P5" i="75"/>
  <c r="O49" i="75" l="1"/>
  <c r="E56" i="75"/>
  <c r="F49" i="75"/>
  <c r="T7" i="75"/>
  <c r="E22" i="52"/>
  <c r="E23" i="52" s="1"/>
  <c r="D1209" i="18" s="1"/>
  <c r="E1209" i="18" s="1"/>
  <c r="E888" i="18"/>
  <c r="F888" i="18" s="1"/>
  <c r="G888" i="18" s="1"/>
  <c r="H888" i="18" s="1"/>
  <c r="I888" i="18" s="1"/>
  <c r="J888" i="18" s="1"/>
  <c r="K888" i="18" s="1"/>
  <c r="L888" i="18" s="1"/>
  <c r="M888" i="18" s="1"/>
  <c r="N888" i="18" s="1"/>
  <c r="L1035" i="18"/>
  <c r="L894" i="18"/>
  <c r="M753" i="18"/>
  <c r="K612" i="18"/>
  <c r="K471" i="18"/>
  <c r="F53" i="75"/>
  <c r="K38" i="75"/>
  <c r="K40" i="75"/>
  <c r="K53" i="75" s="1"/>
  <c r="O33" i="75"/>
  <c r="O57" i="75" s="1"/>
  <c r="O34" i="75"/>
  <c r="O35" i="75"/>
  <c r="N49" i="75"/>
  <c r="M38" i="75"/>
  <c r="M57" i="75" s="1"/>
  <c r="L40" i="75"/>
  <c r="K41" i="75"/>
  <c r="G42" i="75"/>
  <c r="O42" i="75"/>
  <c r="G35" i="75"/>
  <c r="O40" i="75"/>
  <c r="O53" i="75" s="1"/>
  <c r="G36" i="75"/>
  <c r="G49" i="75" s="1"/>
  <c r="G37" i="75"/>
  <c r="F51" i="75"/>
  <c r="G40" i="75"/>
  <c r="G53" i="75" s="1"/>
  <c r="D41" i="75"/>
  <c r="K42" i="75"/>
  <c r="G43" i="75"/>
  <c r="K34" i="75"/>
  <c r="K35" i="75"/>
  <c r="K43" i="75"/>
  <c r="K36" i="75"/>
  <c r="K49" i="75" s="1"/>
  <c r="F48" i="75"/>
  <c r="K54" i="75"/>
  <c r="H52" i="75"/>
  <c r="K33" i="75"/>
  <c r="K37" i="75"/>
  <c r="I52" i="75"/>
  <c r="H34" i="75"/>
  <c r="D35" i="75"/>
  <c r="D48" i="75" s="1"/>
  <c r="L35" i="75"/>
  <c r="L48" i="75" s="1"/>
  <c r="H36" i="75"/>
  <c r="H49" i="75" s="1"/>
  <c r="L37" i="75"/>
  <c r="H38" i="75"/>
  <c r="D39" i="75"/>
  <c r="D52" i="75" s="1"/>
  <c r="L39" i="75"/>
  <c r="L52" i="75" s="1"/>
  <c r="L33" i="75"/>
  <c r="D37" i="75"/>
  <c r="I34" i="75"/>
  <c r="I36" i="75"/>
  <c r="I38" i="75"/>
  <c r="I51" i="75" s="1"/>
  <c r="E52" i="75"/>
  <c r="M52" i="75"/>
  <c r="E51" i="75"/>
  <c r="P26" i="75"/>
  <c r="Q13" i="75" s="1"/>
  <c r="J51" i="75"/>
  <c r="H43" i="75"/>
  <c r="H56" i="75" s="1"/>
  <c r="H41" i="75"/>
  <c r="K51" i="75"/>
  <c r="I41" i="75"/>
  <c r="I43" i="75"/>
  <c r="I56" i="75" s="1"/>
  <c r="H33" i="75"/>
  <c r="D34" i="75"/>
  <c r="L34" i="75"/>
  <c r="H35" i="75"/>
  <c r="H48" i="75" s="1"/>
  <c r="L36" i="75"/>
  <c r="H37" i="75"/>
  <c r="J41" i="75"/>
  <c r="P23" i="75"/>
  <c r="Q10" i="75" s="1"/>
  <c r="J49" i="75"/>
  <c r="I33" i="75"/>
  <c r="I35" i="75"/>
  <c r="I48" i="75" s="1"/>
  <c r="I37" i="75"/>
  <c r="P24" i="75"/>
  <c r="Q11" i="75" s="1"/>
  <c r="N57" i="75"/>
  <c r="I49" i="75"/>
  <c r="P12" i="75"/>
  <c r="F57" i="75"/>
  <c r="G48" i="75"/>
  <c r="O48" i="75"/>
  <c r="F52" i="75"/>
  <c r="N52" i="75"/>
  <c r="I53" i="75"/>
  <c r="P41" i="75"/>
  <c r="D54" i="75"/>
  <c r="D56" i="75"/>
  <c r="L51" i="75"/>
  <c r="G52" i="75"/>
  <c r="O52" i="75"/>
  <c r="F56" i="75"/>
  <c r="N56" i="75"/>
  <c r="L49" i="75"/>
  <c r="N54" i="75"/>
  <c r="G56" i="75"/>
  <c r="O56" i="75"/>
  <c r="J48" i="75"/>
  <c r="E49" i="75"/>
  <c r="M49" i="75"/>
  <c r="D53" i="75"/>
  <c r="O54" i="75"/>
  <c r="K48" i="75"/>
  <c r="J52" i="75"/>
  <c r="E53" i="75"/>
  <c r="M53" i="75"/>
  <c r="J57" i="75"/>
  <c r="K52" i="75"/>
  <c r="J56" i="75"/>
  <c r="J54" i="75"/>
  <c r="K56" i="75"/>
  <c r="P7" i="75"/>
  <c r="P15" i="75"/>
  <c r="D38" i="75"/>
  <c r="H40" i="75"/>
  <c r="H53" i="75" s="1"/>
  <c r="D42" i="75"/>
  <c r="P25" i="75"/>
  <c r="Q12" i="75" s="1"/>
  <c r="E34" i="75"/>
  <c r="E57" i="75" s="1"/>
  <c r="P9" i="75"/>
  <c r="D33" i="75"/>
  <c r="H51" i="75"/>
  <c r="F54" i="75"/>
  <c r="P11" i="75"/>
  <c r="D36" i="75"/>
  <c r="P21" i="75"/>
  <c r="Q8" i="75" s="1"/>
  <c r="P13" i="75"/>
  <c r="P20" i="75"/>
  <c r="Q7" i="75" s="1"/>
  <c r="P28" i="75"/>
  <c r="Q15" i="75" s="1"/>
  <c r="F1209" i="18" l="1"/>
  <c r="E1208" i="18"/>
  <c r="E1261" i="18" s="1"/>
  <c r="D927" i="18"/>
  <c r="E927" i="18" s="1"/>
  <c r="D81" i="18"/>
  <c r="D1068" i="18"/>
  <c r="E1068" i="18" s="1"/>
  <c r="D363" i="18"/>
  <c r="E363" i="18" s="1"/>
  <c r="D645" i="18"/>
  <c r="E645" i="18" s="1"/>
  <c r="D1350" i="18"/>
  <c r="E1350" i="18" s="1"/>
  <c r="D786" i="18"/>
  <c r="E786" i="18" s="1"/>
  <c r="D504" i="18"/>
  <c r="E504" i="18" s="1"/>
  <c r="D222" i="18"/>
  <c r="E222" i="18" s="1"/>
  <c r="M1035" i="18"/>
  <c r="M894" i="18"/>
  <c r="N753" i="18"/>
  <c r="L612" i="18"/>
  <c r="L471" i="18"/>
  <c r="I57" i="75"/>
  <c r="L57" i="75"/>
  <c r="P35" i="75"/>
  <c r="P48" i="75" s="1"/>
  <c r="G57" i="75"/>
  <c r="P42" i="75"/>
  <c r="K57" i="75"/>
  <c r="P38" i="75"/>
  <c r="P51" i="75" s="1"/>
  <c r="L53" i="75"/>
  <c r="P43" i="75"/>
  <c r="P56" i="75" s="1"/>
  <c r="P54" i="75"/>
  <c r="P39" i="75"/>
  <c r="P52" i="75" s="1"/>
  <c r="P36" i="75"/>
  <c r="P49" i="75" s="1"/>
  <c r="P37" i="75"/>
  <c r="P40" i="75"/>
  <c r="P53" i="75" s="1"/>
  <c r="P33" i="75"/>
  <c r="D57" i="75"/>
  <c r="H57" i="75"/>
  <c r="P34" i="75"/>
  <c r="D49" i="75"/>
  <c r="D51" i="75"/>
  <c r="C3" i="5"/>
  <c r="E14" i="2"/>
  <c r="F14" i="2" s="1"/>
  <c r="G14" i="2" s="1"/>
  <c r="H14" i="2" s="1"/>
  <c r="I14" i="2" s="1"/>
  <c r="J14" i="2" s="1"/>
  <c r="K14" i="2" s="1"/>
  <c r="L14" i="2" s="1"/>
  <c r="M14" i="2" s="1"/>
  <c r="E16" i="2"/>
  <c r="F16" i="2" s="1"/>
  <c r="G16" i="2" s="1"/>
  <c r="H16" i="2" s="1"/>
  <c r="I16" i="2" s="1"/>
  <c r="J16" i="2" s="1"/>
  <c r="K16" i="2" s="1"/>
  <c r="L16" i="2" s="1"/>
  <c r="M16" i="2" s="1"/>
  <c r="B16" i="2"/>
  <c r="B38" i="2" s="1"/>
  <c r="B59" i="2" s="1"/>
  <c r="B70" i="2" s="1"/>
  <c r="B81" i="2" s="1"/>
  <c r="B92" i="2" s="1"/>
  <c r="B14" i="2"/>
  <c r="B36" i="2" s="1"/>
  <c r="B57" i="2" s="1"/>
  <c r="B68" i="2" s="1"/>
  <c r="B79" i="2" s="1"/>
  <c r="B90" i="2" s="1"/>
  <c r="K6" i="35"/>
  <c r="K5" i="35" s="1"/>
  <c r="K7" i="35"/>
  <c r="M21" i="8" s="1"/>
  <c r="I5" i="35"/>
  <c r="H7" i="35"/>
  <c r="G7" i="35"/>
  <c r="G6" i="35"/>
  <c r="K4" i="35"/>
  <c r="M4" i="35"/>
  <c r="M32" i="35" s="1"/>
  <c r="E1268" i="18" l="1"/>
  <c r="G1209" i="18"/>
  <c r="F1208" i="18"/>
  <c r="F1261" i="18" s="1"/>
  <c r="F1268" i="18" s="1"/>
  <c r="G5" i="35"/>
  <c r="G20" i="8"/>
  <c r="E503" i="18"/>
  <c r="E556" i="18" s="1"/>
  <c r="F504" i="18"/>
  <c r="E1349" i="18"/>
  <c r="E1402" i="18" s="1"/>
  <c r="F1350" i="18"/>
  <c r="E644" i="18"/>
  <c r="E697" i="18" s="1"/>
  <c r="F645" i="18"/>
  <c r="F363" i="18"/>
  <c r="E362" i="18"/>
  <c r="E415" i="18" s="1"/>
  <c r="F1068" i="18"/>
  <c r="E1067" i="18"/>
  <c r="E1120" i="18" s="1"/>
  <c r="F786" i="18"/>
  <c r="E785" i="18"/>
  <c r="E838" i="18" s="1"/>
  <c r="E221" i="18"/>
  <c r="E274" i="18" s="1"/>
  <c r="F222" i="18"/>
  <c r="F927" i="18"/>
  <c r="E926" i="18"/>
  <c r="E979" i="18" s="1"/>
  <c r="D3" i="5"/>
  <c r="B27" i="2"/>
  <c r="N1035" i="18"/>
  <c r="N894" i="18"/>
  <c r="B25" i="2"/>
  <c r="K32" i="35"/>
  <c r="M612" i="18"/>
  <c r="M471" i="18"/>
  <c r="P57" i="75"/>
  <c r="D1152" i="18" s="1"/>
  <c r="M6" i="35"/>
  <c r="I33" i="35"/>
  <c r="H33" i="35"/>
  <c r="G1208" i="18" l="1"/>
  <c r="G1261" i="18" s="1"/>
  <c r="G1268" i="18" s="1"/>
  <c r="H1209" i="18"/>
  <c r="F221" i="18"/>
  <c r="F274" i="18" s="1"/>
  <c r="G222" i="18"/>
  <c r="F644" i="18"/>
  <c r="F697" i="18" s="1"/>
  <c r="G645" i="18"/>
  <c r="F362" i="18"/>
  <c r="F415" i="18" s="1"/>
  <c r="G363" i="18"/>
  <c r="G1350" i="18"/>
  <c r="F1349" i="18"/>
  <c r="F1402" i="18" s="1"/>
  <c r="F926" i="18"/>
  <c r="F979" i="18" s="1"/>
  <c r="G927" i="18"/>
  <c r="F785" i="18"/>
  <c r="F838" i="18" s="1"/>
  <c r="G786" i="18"/>
  <c r="D24" i="18"/>
  <c r="D729" i="18"/>
  <c r="D1011" i="18"/>
  <c r="D870" i="18"/>
  <c r="D1293" i="18"/>
  <c r="D447" i="18"/>
  <c r="D306" i="18"/>
  <c r="D588" i="18"/>
  <c r="D165" i="18"/>
  <c r="G504" i="18"/>
  <c r="F503" i="18"/>
  <c r="F556" i="18" s="1"/>
  <c r="G1068" i="18"/>
  <c r="F1067" i="18"/>
  <c r="F1120" i="18" s="1"/>
  <c r="M5" i="35"/>
  <c r="M20" i="8"/>
  <c r="M22" i="8"/>
  <c r="E3" i="5"/>
  <c r="N612" i="18"/>
  <c r="N471" i="18"/>
  <c r="E13" i="66"/>
  <c r="G33" i="35" s="1"/>
  <c r="F33" i="35"/>
  <c r="E33" i="35"/>
  <c r="D33" i="35"/>
  <c r="D67" i="35"/>
  <c r="H1208" i="18" l="1"/>
  <c r="H1261" i="18" s="1"/>
  <c r="I1209" i="18"/>
  <c r="H1068" i="18"/>
  <c r="G1067" i="18"/>
  <c r="G1120" i="18" s="1"/>
  <c r="G503" i="18"/>
  <c r="G556" i="18" s="1"/>
  <c r="H504" i="18"/>
  <c r="G362" i="18"/>
  <c r="G415" i="18" s="1"/>
  <c r="H363" i="18"/>
  <c r="G785" i="18"/>
  <c r="G838" i="18" s="1"/>
  <c r="H786" i="18"/>
  <c r="H645" i="18"/>
  <c r="G644" i="18"/>
  <c r="G697" i="18" s="1"/>
  <c r="G1349" i="18"/>
  <c r="G1402" i="18" s="1"/>
  <c r="H1350" i="18"/>
  <c r="G926" i="18"/>
  <c r="G979" i="18" s="1"/>
  <c r="H927" i="18"/>
  <c r="H222" i="18"/>
  <c r="G221" i="18"/>
  <c r="G274" i="18" s="1"/>
  <c r="F3" i="5"/>
  <c r="D43" i="2"/>
  <c r="J1209" i="18" l="1"/>
  <c r="I1208" i="18"/>
  <c r="I1261" i="18" s="1"/>
  <c r="I1268" i="18" s="1"/>
  <c r="H1268" i="18"/>
  <c r="H785" i="18"/>
  <c r="H838" i="18" s="1"/>
  <c r="I786" i="18"/>
  <c r="I927" i="18"/>
  <c r="H926" i="18"/>
  <c r="H979" i="18" s="1"/>
  <c r="H362" i="18"/>
  <c r="H415" i="18" s="1"/>
  <c r="I363" i="18"/>
  <c r="H1349" i="18"/>
  <c r="H1402" i="18" s="1"/>
  <c r="I1350" i="18"/>
  <c r="H503" i="18"/>
  <c r="H556" i="18" s="1"/>
  <c r="I504" i="18"/>
  <c r="I222" i="18"/>
  <c r="H221" i="18"/>
  <c r="H274" i="18" s="1"/>
  <c r="I645" i="18"/>
  <c r="H644" i="18"/>
  <c r="H697" i="18" s="1"/>
  <c r="H1067" i="18"/>
  <c r="H1120" i="18" s="1"/>
  <c r="I1068" i="18"/>
  <c r="G3" i="5"/>
  <c r="D12" i="2"/>
  <c r="D11" i="2"/>
  <c r="D10" i="2"/>
  <c r="D9" i="2"/>
  <c r="K1209" i="18" l="1"/>
  <c r="J1208" i="18"/>
  <c r="J1261" i="18" s="1"/>
  <c r="I1067" i="18"/>
  <c r="I1120" i="18" s="1"/>
  <c r="J1068" i="18"/>
  <c r="I1349" i="18"/>
  <c r="I1402" i="18" s="1"/>
  <c r="J1350" i="18"/>
  <c r="J363" i="18"/>
  <c r="I362" i="18"/>
  <c r="I415" i="18" s="1"/>
  <c r="I644" i="18"/>
  <c r="I697" i="18" s="1"/>
  <c r="J645" i="18"/>
  <c r="I221" i="18"/>
  <c r="I274" i="18" s="1"/>
  <c r="J222" i="18"/>
  <c r="I926" i="18"/>
  <c r="I979" i="18" s="1"/>
  <c r="J927" i="18"/>
  <c r="J504" i="18"/>
  <c r="I503" i="18"/>
  <c r="I556" i="18" s="1"/>
  <c r="J786" i="18"/>
  <c r="I785" i="18"/>
  <c r="I838" i="18" s="1"/>
  <c r="H3" i="5"/>
  <c r="D8" i="2"/>
  <c r="O23" i="2"/>
  <c r="D23" i="2"/>
  <c r="E23" i="2"/>
  <c r="F23" i="2"/>
  <c r="G23" i="2"/>
  <c r="H23" i="2"/>
  <c r="I23" i="2"/>
  <c r="J23" i="2"/>
  <c r="K23" i="2"/>
  <c r="L23" i="2"/>
  <c r="M23" i="2"/>
  <c r="S70" i="74"/>
  <c r="L70" i="74"/>
  <c r="S69" i="74"/>
  <c r="L69" i="74"/>
  <c r="Y68" i="74"/>
  <c r="T68" i="74"/>
  <c r="O68" i="74"/>
  <c r="J68" i="74"/>
  <c r="O67" i="74"/>
  <c r="O66" i="74"/>
  <c r="S64" i="74"/>
  <c r="L64" i="74"/>
  <c r="S63" i="74"/>
  <c r="L63" i="74"/>
  <c r="Y62" i="74"/>
  <c r="T62" i="74"/>
  <c r="O62" i="74"/>
  <c r="J62" i="74"/>
  <c r="O61" i="74"/>
  <c r="O60" i="74"/>
  <c r="S58" i="74"/>
  <c r="L58" i="74"/>
  <c r="S57" i="74"/>
  <c r="L57" i="74"/>
  <c r="Y56" i="74"/>
  <c r="T56" i="74"/>
  <c r="O56" i="74"/>
  <c r="J56" i="74"/>
  <c r="O55" i="74"/>
  <c r="O54" i="74"/>
  <c r="O40" i="74" s="1"/>
  <c r="O11" i="74" s="1"/>
  <c r="S52" i="74"/>
  <c r="L52" i="74"/>
  <c r="S51" i="74"/>
  <c r="L51" i="74"/>
  <c r="Y50" i="74"/>
  <c r="T50" i="74"/>
  <c r="O50" i="74"/>
  <c r="J50" i="74"/>
  <c r="O49" i="74"/>
  <c r="O48" i="74"/>
  <c r="S46" i="74"/>
  <c r="L46" i="74"/>
  <c r="S45" i="74"/>
  <c r="L45" i="74"/>
  <c r="Y44" i="74"/>
  <c r="Y40" i="74" s="1"/>
  <c r="T44" i="74"/>
  <c r="O44" i="74"/>
  <c r="J44" i="74"/>
  <c r="O43" i="74"/>
  <c r="O42" i="74"/>
  <c r="X40" i="74"/>
  <c r="W40" i="74"/>
  <c r="V40" i="74"/>
  <c r="U40" i="74"/>
  <c r="T40" i="74"/>
  <c r="T11" i="74" s="1"/>
  <c r="S40" i="74"/>
  <c r="R40" i="74"/>
  <c r="Q40" i="74"/>
  <c r="P40" i="74"/>
  <c r="N40" i="74"/>
  <c r="M40" i="74"/>
  <c r="L40" i="74"/>
  <c r="L11" i="74" s="1"/>
  <c r="K40" i="74"/>
  <c r="I40" i="74"/>
  <c r="H40" i="74"/>
  <c r="H11" i="74" s="1"/>
  <c r="G40" i="74"/>
  <c r="F40" i="74"/>
  <c r="F11" i="74" s="1"/>
  <c r="Y39" i="74"/>
  <c r="X39" i="74"/>
  <c r="W39" i="74"/>
  <c r="V39" i="74"/>
  <c r="U39" i="74"/>
  <c r="T39" i="74"/>
  <c r="S39" i="74"/>
  <c r="R39" i="74"/>
  <c r="Q39" i="74"/>
  <c r="P39" i="74"/>
  <c r="O39" i="74"/>
  <c r="N39" i="74"/>
  <c r="M39" i="74"/>
  <c r="L39" i="74"/>
  <c r="K39" i="74"/>
  <c r="J39" i="74"/>
  <c r="I39" i="74"/>
  <c r="H39" i="74"/>
  <c r="G39" i="74"/>
  <c r="F39" i="74"/>
  <c r="Y38" i="74"/>
  <c r="X38" i="74"/>
  <c r="W38" i="74"/>
  <c r="V38" i="74"/>
  <c r="U38" i="74"/>
  <c r="T38" i="74"/>
  <c r="S38" i="74"/>
  <c r="R38" i="74"/>
  <c r="Q38" i="74"/>
  <c r="P38" i="74"/>
  <c r="O38" i="74"/>
  <c r="N38" i="74"/>
  <c r="M38" i="74"/>
  <c r="L38" i="74"/>
  <c r="K38" i="74"/>
  <c r="J38" i="74"/>
  <c r="I38" i="74"/>
  <c r="H38" i="74"/>
  <c r="G38" i="74"/>
  <c r="F38" i="74"/>
  <c r="Y37" i="74"/>
  <c r="X37" i="74"/>
  <c r="W37" i="74"/>
  <c r="V37" i="74"/>
  <c r="U37" i="74"/>
  <c r="T37" i="74"/>
  <c r="S37" i="74"/>
  <c r="R37" i="74"/>
  <c r="Q37" i="74"/>
  <c r="P37" i="74"/>
  <c r="O37" i="74"/>
  <c r="N37" i="74"/>
  <c r="M37" i="74"/>
  <c r="L37" i="74"/>
  <c r="K37" i="74"/>
  <c r="J37" i="74"/>
  <c r="I37" i="74"/>
  <c r="H37" i="74"/>
  <c r="G37" i="74"/>
  <c r="F37" i="74"/>
  <c r="Y36" i="74"/>
  <c r="X36" i="74"/>
  <c r="W36" i="74"/>
  <c r="V36" i="74"/>
  <c r="V34" i="74" s="1"/>
  <c r="V10" i="74" s="1"/>
  <c r="U36" i="74"/>
  <c r="T36" i="74"/>
  <c r="S36" i="74"/>
  <c r="S34" i="74" s="1"/>
  <c r="S10" i="74" s="1"/>
  <c r="R36" i="74"/>
  <c r="Q36" i="74"/>
  <c r="P36" i="74"/>
  <c r="O36" i="74"/>
  <c r="N36" i="74"/>
  <c r="N34" i="74" s="1"/>
  <c r="N10" i="74" s="1"/>
  <c r="M36" i="74"/>
  <c r="L36" i="74"/>
  <c r="K36" i="74"/>
  <c r="K34" i="74" s="1"/>
  <c r="K10" i="74" s="1"/>
  <c r="J36" i="74"/>
  <c r="I36" i="74"/>
  <c r="H36" i="74"/>
  <c r="G36" i="74"/>
  <c r="F36" i="74"/>
  <c r="Y35" i="74"/>
  <c r="Y34" i="74" s="1"/>
  <c r="X35" i="74"/>
  <c r="X34" i="74" s="1"/>
  <c r="X10" i="74" s="1"/>
  <c r="W35" i="74"/>
  <c r="W34" i="74" s="1"/>
  <c r="W10" i="74" s="1"/>
  <c r="V35" i="74"/>
  <c r="U35" i="74"/>
  <c r="T35" i="74"/>
  <c r="S35" i="74"/>
  <c r="R35" i="74"/>
  <c r="R34" i="74" s="1"/>
  <c r="Q35" i="74"/>
  <c r="Q34" i="74" s="1"/>
  <c r="P35" i="74"/>
  <c r="P34" i="74" s="1"/>
  <c r="P10" i="74" s="1"/>
  <c r="O35" i="74"/>
  <c r="O34" i="74" s="1"/>
  <c r="O10" i="74" s="1"/>
  <c r="N35" i="74"/>
  <c r="M35" i="74"/>
  <c r="L35" i="74"/>
  <c r="K35" i="74"/>
  <c r="J35" i="74"/>
  <c r="J34" i="74" s="1"/>
  <c r="J10" i="74" s="1"/>
  <c r="I35" i="74"/>
  <c r="I34" i="74" s="1"/>
  <c r="H35" i="74"/>
  <c r="H34" i="74" s="1"/>
  <c r="H10" i="74" s="1"/>
  <c r="G35" i="74"/>
  <c r="G34" i="74" s="1"/>
  <c r="G10" i="74" s="1"/>
  <c r="F35" i="74"/>
  <c r="U34" i="74"/>
  <c r="M34" i="74"/>
  <c r="F34" i="74"/>
  <c r="B30" i="74"/>
  <c r="B29" i="74"/>
  <c r="B28" i="74"/>
  <c r="D27" i="74"/>
  <c r="B27" i="74"/>
  <c r="B26" i="74"/>
  <c r="Y25" i="74"/>
  <c r="X25" i="74"/>
  <c r="W25" i="74"/>
  <c r="V25" i="74"/>
  <c r="U25" i="74"/>
  <c r="T25" i="74"/>
  <c r="S25" i="74"/>
  <c r="R25" i="74"/>
  <c r="Q25" i="74"/>
  <c r="P25" i="74"/>
  <c r="O25" i="74"/>
  <c r="N25" i="74"/>
  <c r="M25" i="74"/>
  <c r="L25" i="74"/>
  <c r="K25" i="74"/>
  <c r="J25" i="74"/>
  <c r="I25" i="74"/>
  <c r="H25" i="74"/>
  <c r="G25" i="74"/>
  <c r="F25" i="74"/>
  <c r="D23" i="74"/>
  <c r="Y16" i="74"/>
  <c r="X16" i="74"/>
  <c r="W16" i="74"/>
  <c r="V16" i="74"/>
  <c r="U16" i="74"/>
  <c r="U8" i="74" s="1"/>
  <c r="T16" i="74"/>
  <c r="S16" i="74"/>
  <c r="R16" i="74"/>
  <c r="Q16" i="74"/>
  <c r="P16" i="74"/>
  <c r="O16" i="74"/>
  <c r="N16" i="74"/>
  <c r="M16" i="74"/>
  <c r="M8" i="74" s="1"/>
  <c r="L16" i="74"/>
  <c r="K16" i="74"/>
  <c r="J16" i="74"/>
  <c r="I16" i="74"/>
  <c r="H16" i="74"/>
  <c r="G16" i="74"/>
  <c r="F16" i="74"/>
  <c r="F15" i="74"/>
  <c r="F24" i="74" s="1"/>
  <c r="Y11" i="74"/>
  <c r="X11" i="74"/>
  <c r="W11" i="74"/>
  <c r="V11" i="74"/>
  <c r="U11" i="74"/>
  <c r="S11" i="74"/>
  <c r="R11" i="74"/>
  <c r="Q11" i="74"/>
  <c r="P11" i="74"/>
  <c r="N11" i="74"/>
  <c r="M11" i="74"/>
  <c r="K11" i="74"/>
  <c r="I11" i="74"/>
  <c r="G11" i="74"/>
  <c r="Y10" i="74"/>
  <c r="U10" i="74"/>
  <c r="R10" i="74"/>
  <c r="Q10" i="74"/>
  <c r="M10" i="74"/>
  <c r="I10" i="74"/>
  <c r="F10" i="74"/>
  <c r="Y8" i="74"/>
  <c r="X8" i="74"/>
  <c r="W8" i="74"/>
  <c r="V8" i="74"/>
  <c r="T8" i="74"/>
  <c r="S8" i="74"/>
  <c r="R8" i="74"/>
  <c r="Q8" i="74"/>
  <c r="P8" i="74"/>
  <c r="O8" i="74"/>
  <c r="N8" i="74"/>
  <c r="L8" i="74"/>
  <c r="K8" i="74"/>
  <c r="J8" i="74"/>
  <c r="I8" i="74"/>
  <c r="H8" i="74"/>
  <c r="G8" i="74"/>
  <c r="F8" i="74"/>
  <c r="F6" i="74"/>
  <c r="E6" i="74"/>
  <c r="G4" i="74"/>
  <c r="U84" i="73"/>
  <c r="L84" i="73"/>
  <c r="I82" i="73"/>
  <c r="Z81" i="73"/>
  <c r="U79" i="73"/>
  <c r="O77" i="73"/>
  <c r="Z76" i="73"/>
  <c r="T74" i="73"/>
  <c r="I70" i="73"/>
  <c r="S69" i="73"/>
  <c r="P67" i="73"/>
  <c r="H65" i="73"/>
  <c r="F64" i="73"/>
  <c r="E64" i="73"/>
  <c r="U62" i="73"/>
  <c r="N61" i="73"/>
  <c r="I61" i="73"/>
  <c r="V59" i="73"/>
  <c r="P58" i="73"/>
  <c r="N58" i="73"/>
  <c r="H57" i="73"/>
  <c r="X56" i="73"/>
  <c r="X55" i="73"/>
  <c r="S55" i="73"/>
  <c r="U54" i="73"/>
  <c r="W53" i="73"/>
  <c r="W52" i="73"/>
  <c r="G52" i="73"/>
  <c r="N51" i="73"/>
  <c r="U50" i="73"/>
  <c r="G50" i="73"/>
  <c r="N49" i="73"/>
  <c r="M49" i="73"/>
  <c r="V48" i="73"/>
  <c r="U48" i="73"/>
  <c r="I48" i="73"/>
  <c r="H48" i="73"/>
  <c r="I47" i="73"/>
  <c r="Q46" i="73"/>
  <c r="P46" i="73"/>
  <c r="G46" i="73"/>
  <c r="F45" i="73"/>
  <c r="E45" i="73"/>
  <c r="S44" i="73"/>
  <c r="P44" i="73"/>
  <c r="G44" i="73"/>
  <c r="Z43" i="73"/>
  <c r="Q43" i="73"/>
  <c r="Y41" i="73"/>
  <c r="X41" i="73"/>
  <c r="L41" i="73"/>
  <c r="H40" i="73"/>
  <c r="T39" i="73"/>
  <c r="S39" i="73"/>
  <c r="L39" i="73"/>
  <c r="K39" i="73"/>
  <c r="P38" i="73"/>
  <c r="H38" i="73"/>
  <c r="T37" i="73"/>
  <c r="S37" i="73"/>
  <c r="L37" i="73"/>
  <c r="K37" i="73"/>
  <c r="X36" i="73"/>
  <c r="P36" i="73"/>
  <c r="F35" i="73"/>
  <c r="E35" i="73"/>
  <c r="V30" i="73"/>
  <c r="U30" i="73"/>
  <c r="N30" i="73"/>
  <c r="M30" i="73"/>
  <c r="Y29" i="73"/>
  <c r="Q29" i="73"/>
  <c r="I29" i="73"/>
  <c r="V28" i="73"/>
  <c r="U28" i="73"/>
  <c r="N28" i="73"/>
  <c r="M28" i="73"/>
  <c r="Y27" i="73"/>
  <c r="X27" i="73"/>
  <c r="Q27" i="73"/>
  <c r="P27" i="73"/>
  <c r="I27" i="73"/>
  <c r="H27" i="73"/>
  <c r="V26" i="73"/>
  <c r="U26" i="73"/>
  <c r="T26" i="73"/>
  <c r="N26" i="73"/>
  <c r="M26" i="73"/>
  <c r="Y25" i="73"/>
  <c r="X25" i="73"/>
  <c r="Q25" i="73"/>
  <c r="P25" i="73"/>
  <c r="I25" i="73"/>
  <c r="H25" i="73"/>
  <c r="V24" i="73"/>
  <c r="U24" i="73"/>
  <c r="T24" i="73"/>
  <c r="N24" i="73"/>
  <c r="M24" i="73"/>
  <c r="Y23" i="73"/>
  <c r="X23" i="73"/>
  <c r="Q23" i="73"/>
  <c r="P23" i="73"/>
  <c r="I23" i="73"/>
  <c r="H23" i="73"/>
  <c r="V22" i="73"/>
  <c r="U22" i="73"/>
  <c r="T22" i="73"/>
  <c r="N22" i="73"/>
  <c r="M22" i="73"/>
  <c r="L22" i="73"/>
  <c r="F21" i="73"/>
  <c r="E21" i="73"/>
  <c r="Z17" i="73"/>
  <c r="Y17" i="73"/>
  <c r="Y83" i="73" s="1"/>
  <c r="X17" i="73"/>
  <c r="W17" i="73"/>
  <c r="V17" i="73"/>
  <c r="U17" i="73"/>
  <c r="U68" i="73" s="1"/>
  <c r="T17" i="73"/>
  <c r="S17" i="73"/>
  <c r="S65" i="73" s="1"/>
  <c r="R17" i="73"/>
  <c r="Q17" i="73"/>
  <c r="Q81" i="73" s="1"/>
  <c r="P17" i="73"/>
  <c r="O17" i="73"/>
  <c r="N17" i="73"/>
  <c r="N67" i="73" s="1"/>
  <c r="M17" i="73"/>
  <c r="M78" i="73" s="1"/>
  <c r="L17" i="73"/>
  <c r="L80" i="73" s="1"/>
  <c r="K17" i="73"/>
  <c r="K70" i="73" s="1"/>
  <c r="J17" i="73"/>
  <c r="J80" i="73" s="1"/>
  <c r="I17" i="73"/>
  <c r="H17" i="73"/>
  <c r="G17" i="73"/>
  <c r="Z16" i="73"/>
  <c r="Z52" i="73" s="1"/>
  <c r="Y16" i="73"/>
  <c r="Y47" i="73" s="1"/>
  <c r="X16" i="73"/>
  <c r="X61" i="73" s="1"/>
  <c r="W16" i="73"/>
  <c r="W50" i="73" s="1"/>
  <c r="V16" i="73"/>
  <c r="V50" i="73" s="1"/>
  <c r="U16" i="73"/>
  <c r="T16" i="73"/>
  <c r="S16" i="73"/>
  <c r="S53" i="73" s="1"/>
  <c r="R16" i="73"/>
  <c r="R47" i="73" s="1"/>
  <c r="Q16" i="73"/>
  <c r="Q51" i="73" s="1"/>
  <c r="P16" i="73"/>
  <c r="P55" i="73" s="1"/>
  <c r="O16" i="73"/>
  <c r="O57" i="73" s="1"/>
  <c r="N16" i="73"/>
  <c r="N57" i="73" s="1"/>
  <c r="M16" i="73"/>
  <c r="L16" i="73"/>
  <c r="K16" i="73"/>
  <c r="J16" i="73"/>
  <c r="I16" i="73"/>
  <c r="I49" i="73" s="1"/>
  <c r="H16" i="73"/>
  <c r="H54" i="73" s="1"/>
  <c r="G16" i="73"/>
  <c r="G54" i="73" s="1"/>
  <c r="Z15" i="73"/>
  <c r="Z41" i="73" s="1"/>
  <c r="Y15" i="73"/>
  <c r="Y43" i="73" s="1"/>
  <c r="X15" i="73"/>
  <c r="W15" i="73"/>
  <c r="W13" i="73" s="1"/>
  <c r="W7" i="73" s="1"/>
  <c r="U10" i="72" s="1"/>
  <c r="V15" i="73"/>
  <c r="V13" i="73" s="1"/>
  <c r="V7" i="73" s="1"/>
  <c r="T10" i="72" s="1"/>
  <c r="U15" i="73"/>
  <c r="U42" i="73" s="1"/>
  <c r="T15" i="73"/>
  <c r="T41" i="73" s="1"/>
  <c r="S15" i="73"/>
  <c r="S41" i="73" s="1"/>
  <c r="R15" i="73"/>
  <c r="R43" i="73" s="1"/>
  <c r="Q15" i="73"/>
  <c r="P15" i="73"/>
  <c r="O15" i="73"/>
  <c r="O38" i="73" s="1"/>
  <c r="N15" i="73"/>
  <c r="N42" i="73" s="1"/>
  <c r="M15" i="73"/>
  <c r="M44" i="73" s="1"/>
  <c r="L15" i="73"/>
  <c r="L43" i="73" s="1"/>
  <c r="K15" i="73"/>
  <c r="K43" i="73" s="1"/>
  <c r="J15" i="73"/>
  <c r="J39" i="73" s="1"/>
  <c r="I15" i="73"/>
  <c r="H15" i="73"/>
  <c r="G15" i="73"/>
  <c r="G43" i="73" s="1"/>
  <c r="Z14" i="73"/>
  <c r="Z27" i="73" s="1"/>
  <c r="Y14" i="73"/>
  <c r="Y30" i="73" s="1"/>
  <c r="X14" i="73"/>
  <c r="X30" i="73" s="1"/>
  <c r="W14" i="73"/>
  <c r="W29" i="73" s="1"/>
  <c r="V14" i="73"/>
  <c r="V29" i="73" s="1"/>
  <c r="U14" i="73"/>
  <c r="U13" i="73" s="1"/>
  <c r="U7" i="73" s="1"/>
  <c r="T14" i="73"/>
  <c r="S14" i="73"/>
  <c r="R14" i="73"/>
  <c r="R27" i="73" s="1"/>
  <c r="Q14" i="73"/>
  <c r="Q30" i="73" s="1"/>
  <c r="P14" i="73"/>
  <c r="P30" i="73" s="1"/>
  <c r="O14" i="73"/>
  <c r="O29" i="73" s="1"/>
  <c r="N14" i="73"/>
  <c r="N29" i="73" s="1"/>
  <c r="M14" i="73"/>
  <c r="M13" i="73" s="1"/>
  <c r="M7" i="73" s="1"/>
  <c r="L14" i="73"/>
  <c r="K14" i="73"/>
  <c r="J14" i="73"/>
  <c r="I14" i="73"/>
  <c r="I30" i="73" s="1"/>
  <c r="H14" i="73"/>
  <c r="H30" i="73" s="1"/>
  <c r="G14" i="73"/>
  <c r="G29" i="73" s="1"/>
  <c r="Y13" i="73"/>
  <c r="X13" i="73"/>
  <c r="Q13" i="73"/>
  <c r="P13" i="73"/>
  <c r="I13" i="73"/>
  <c r="H13" i="73"/>
  <c r="U10" i="73"/>
  <c r="T10" i="73"/>
  <c r="R19" i="72" s="1"/>
  <c r="Q10" i="73"/>
  <c r="M10" i="73"/>
  <c r="L10" i="73"/>
  <c r="K10" i="73"/>
  <c r="J10" i="73"/>
  <c r="I10" i="73"/>
  <c r="Y7" i="73"/>
  <c r="W10" i="72" s="1"/>
  <c r="X7" i="73"/>
  <c r="Q7" i="73"/>
  <c r="O10" i="72" s="1"/>
  <c r="P7" i="73"/>
  <c r="I7" i="73"/>
  <c r="G10" i="72" s="1"/>
  <c r="H7" i="73"/>
  <c r="I6" i="73"/>
  <c r="J5" i="73" s="1"/>
  <c r="H6" i="73"/>
  <c r="I5" i="73" s="1"/>
  <c r="G6" i="73"/>
  <c r="H5" i="73"/>
  <c r="H4" i="73"/>
  <c r="I4" i="73" s="1"/>
  <c r="J4" i="73" s="1"/>
  <c r="K4" i="73" s="1"/>
  <c r="L4" i="73" s="1"/>
  <c r="M4" i="73" s="1"/>
  <c r="N4" i="73" s="1"/>
  <c r="O4" i="73" s="1"/>
  <c r="P4" i="73" s="1"/>
  <c r="Q4" i="73" s="1"/>
  <c r="R4" i="73" s="1"/>
  <c r="S4" i="73" s="1"/>
  <c r="T4" i="73" s="1"/>
  <c r="U4" i="73" s="1"/>
  <c r="V4" i="73" s="1"/>
  <c r="W4" i="73" s="1"/>
  <c r="X4" i="73" s="1"/>
  <c r="Y4" i="73" s="1"/>
  <c r="Z4" i="73" s="1"/>
  <c r="G4" i="73"/>
  <c r="S19" i="72"/>
  <c r="O19" i="72"/>
  <c r="K19" i="72"/>
  <c r="J19" i="72"/>
  <c r="I19" i="72"/>
  <c r="H19" i="72"/>
  <c r="G19" i="72"/>
  <c r="X11" i="72"/>
  <c r="W11" i="72"/>
  <c r="V11" i="72"/>
  <c r="U11" i="72"/>
  <c r="T11" i="72"/>
  <c r="S11" i="72"/>
  <c r="R11" i="72"/>
  <c r="Q11" i="72"/>
  <c r="P11" i="72"/>
  <c r="O11" i="72"/>
  <c r="N11" i="72"/>
  <c r="M11" i="72"/>
  <c r="L11" i="72"/>
  <c r="K11" i="72"/>
  <c r="J11" i="72"/>
  <c r="I11" i="72"/>
  <c r="H11" i="72"/>
  <c r="G11" i="72"/>
  <c r="F11" i="72"/>
  <c r="E11" i="72"/>
  <c r="V10" i="72"/>
  <c r="S10" i="72"/>
  <c r="S12" i="72" s="1"/>
  <c r="N10" i="72"/>
  <c r="K10" i="72"/>
  <c r="F10" i="72"/>
  <c r="A5" i="72"/>
  <c r="A6"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E4" i="72"/>
  <c r="F4" i="72" s="1"/>
  <c r="G4" i="72" s="1"/>
  <c r="H4" i="72" s="1"/>
  <c r="I4" i="72" s="1"/>
  <c r="J4" i="72" s="1"/>
  <c r="K4" i="72" s="1"/>
  <c r="L4" i="72" s="1"/>
  <c r="M4" i="72" s="1"/>
  <c r="N4" i="72" s="1"/>
  <c r="O4" i="72" s="1"/>
  <c r="P4" i="72" s="1"/>
  <c r="Q4" i="72" s="1"/>
  <c r="R4" i="72" s="1"/>
  <c r="S4" i="72" s="1"/>
  <c r="T4" i="72" s="1"/>
  <c r="U4" i="72" s="1"/>
  <c r="V4" i="72" s="1"/>
  <c r="W4" i="72" s="1"/>
  <c r="X4" i="72" s="1"/>
  <c r="J1268" i="18" l="1"/>
  <c r="K1208" i="18"/>
  <c r="K1261" i="18" s="1"/>
  <c r="K1268" i="18" s="1"/>
  <c r="L1209" i="18"/>
  <c r="J644" i="18"/>
  <c r="J697" i="18" s="1"/>
  <c r="K645" i="18"/>
  <c r="J785" i="18"/>
  <c r="J838" i="18" s="1"/>
  <c r="K786" i="18"/>
  <c r="K504" i="18"/>
  <c r="J503" i="18"/>
  <c r="J556" i="18" s="1"/>
  <c r="J362" i="18"/>
  <c r="J415" i="18" s="1"/>
  <c r="K363" i="18"/>
  <c r="K927" i="18"/>
  <c r="J926" i="18"/>
  <c r="J979" i="18" s="1"/>
  <c r="K1350" i="18"/>
  <c r="J1349" i="18"/>
  <c r="J1402" i="18" s="1"/>
  <c r="J221" i="18"/>
  <c r="J274" i="18" s="1"/>
  <c r="K222" i="18"/>
  <c r="J1067" i="18"/>
  <c r="J1120" i="18" s="1"/>
  <c r="K1068" i="18"/>
  <c r="F714" i="18"/>
  <c r="E714" i="18"/>
  <c r="L714" i="18"/>
  <c r="K714" i="18"/>
  <c r="J714" i="18"/>
  <c r="I714" i="18"/>
  <c r="H714" i="18"/>
  <c r="G714" i="18"/>
  <c r="M714" i="18"/>
  <c r="N714" i="18"/>
  <c r="I3" i="5"/>
  <c r="S9" i="72"/>
  <c r="T3" i="74" s="1"/>
  <c r="K12" i="72"/>
  <c r="K9" i="72" s="1"/>
  <c r="U12" i="72"/>
  <c r="U9" i="72" s="1"/>
  <c r="G12" i="72"/>
  <c r="G9" i="72" s="1"/>
  <c r="O12" i="72"/>
  <c r="O9" i="72" s="1"/>
  <c r="W9" i="72"/>
  <c r="W12" i="72"/>
  <c r="T12" i="72"/>
  <c r="T9" i="72" s="1"/>
  <c r="J6" i="73"/>
  <c r="W36" i="73"/>
  <c r="G40" i="73"/>
  <c r="Z59" i="73"/>
  <c r="R30" i="73"/>
  <c r="R28" i="73"/>
  <c r="R26" i="73"/>
  <c r="R24" i="73"/>
  <c r="R22" i="73"/>
  <c r="R13" i="73"/>
  <c r="R7" i="73" s="1"/>
  <c r="P10" i="72" s="1"/>
  <c r="J63" i="73"/>
  <c r="J57" i="73"/>
  <c r="J56" i="73"/>
  <c r="J61" i="73"/>
  <c r="J60" i="73"/>
  <c r="J54" i="73"/>
  <c r="J49" i="73"/>
  <c r="J62" i="73"/>
  <c r="J59" i="73"/>
  <c r="J55" i="73"/>
  <c r="J46" i="73"/>
  <c r="J53" i="73"/>
  <c r="J50" i="73"/>
  <c r="J48" i="73"/>
  <c r="J47" i="73"/>
  <c r="J58" i="73"/>
  <c r="J51" i="73"/>
  <c r="N81" i="73"/>
  <c r="N70" i="73"/>
  <c r="N65" i="73"/>
  <c r="N85" i="73"/>
  <c r="N74" i="73"/>
  <c r="N69" i="73"/>
  <c r="N78" i="73"/>
  <c r="N73" i="73"/>
  <c r="N76" i="73"/>
  <c r="N71" i="73"/>
  <c r="N75" i="73"/>
  <c r="N84" i="73"/>
  <c r="N82" i="73"/>
  <c r="N80" i="73"/>
  <c r="N77" i="73"/>
  <c r="N66" i="73"/>
  <c r="N83" i="73"/>
  <c r="N68" i="73"/>
  <c r="O39" i="73"/>
  <c r="O37" i="73"/>
  <c r="O10" i="73"/>
  <c r="M19" i="72" s="1"/>
  <c r="O44" i="73"/>
  <c r="O43" i="73"/>
  <c r="G85" i="73"/>
  <c r="G74" i="73"/>
  <c r="G69" i="73"/>
  <c r="G78" i="73"/>
  <c r="G73" i="73"/>
  <c r="G82" i="73"/>
  <c r="G77" i="73"/>
  <c r="G66" i="73"/>
  <c r="G80" i="73"/>
  <c r="G75" i="73"/>
  <c r="G79" i="73"/>
  <c r="G68" i="73"/>
  <c r="G67" i="73"/>
  <c r="G65" i="73"/>
  <c r="G84" i="73"/>
  <c r="G81" i="73"/>
  <c r="G70" i="73"/>
  <c r="G76" i="73"/>
  <c r="G83" i="73"/>
  <c r="G71" i="73"/>
  <c r="O40" i="73"/>
  <c r="G13" i="73"/>
  <c r="G7" i="73" s="1"/>
  <c r="E10" i="72" s="1"/>
  <c r="L13" i="73"/>
  <c r="L7" i="73" s="1"/>
  <c r="J10" i="72" s="1"/>
  <c r="L29" i="73"/>
  <c r="L27" i="73"/>
  <c r="L25" i="73"/>
  <c r="L23" i="73"/>
  <c r="L30" i="73"/>
  <c r="L28" i="73"/>
  <c r="T13" i="73"/>
  <c r="T7" i="73" s="1"/>
  <c r="R10" i="72" s="1"/>
  <c r="T29" i="73"/>
  <c r="T27" i="73"/>
  <c r="T25" i="73"/>
  <c r="T20" i="73" s="1"/>
  <c r="T9" i="73" s="1"/>
  <c r="T23" i="73"/>
  <c r="T30" i="73"/>
  <c r="T28" i="73"/>
  <c r="H39" i="73"/>
  <c r="H37" i="73"/>
  <c r="H10" i="73"/>
  <c r="F19" i="72" s="1"/>
  <c r="H42" i="73"/>
  <c r="H41" i="73"/>
  <c r="H44" i="73"/>
  <c r="H43" i="73"/>
  <c r="P39" i="73"/>
  <c r="P37" i="73"/>
  <c r="P10" i="73"/>
  <c r="N19" i="72" s="1"/>
  <c r="P42" i="73"/>
  <c r="P41" i="73"/>
  <c r="X44" i="73"/>
  <c r="X43" i="73"/>
  <c r="X39" i="73"/>
  <c r="X37" i="73"/>
  <c r="X10" i="73"/>
  <c r="V19" i="72" s="1"/>
  <c r="L58" i="73"/>
  <c r="L55" i="73"/>
  <c r="L52" i="73"/>
  <c r="L50" i="73"/>
  <c r="L48" i="73"/>
  <c r="L46" i="73"/>
  <c r="L59" i="73"/>
  <c r="L61" i="73"/>
  <c r="L62" i="73"/>
  <c r="L53" i="73"/>
  <c r="L51" i="73"/>
  <c r="L49" i="73"/>
  <c r="L57" i="73"/>
  <c r="L56" i="73"/>
  <c r="L54" i="73"/>
  <c r="L47" i="73"/>
  <c r="L63" i="73"/>
  <c r="L60" i="73"/>
  <c r="T56" i="73"/>
  <c r="T52" i="73"/>
  <c r="T50" i="73"/>
  <c r="T48" i="73"/>
  <c r="T46" i="73"/>
  <c r="T63" i="73"/>
  <c r="T57" i="73"/>
  <c r="T55" i="73"/>
  <c r="T59" i="73"/>
  <c r="T54" i="73"/>
  <c r="T60" i="73"/>
  <c r="T53" i="73"/>
  <c r="T51" i="73"/>
  <c r="T49" i="73"/>
  <c r="T61" i="73"/>
  <c r="T58" i="73"/>
  <c r="T47" i="73"/>
  <c r="H84" i="73"/>
  <c r="H82" i="73"/>
  <c r="H80" i="73"/>
  <c r="H78" i="73"/>
  <c r="H76" i="73"/>
  <c r="H74" i="73"/>
  <c r="H72" i="73"/>
  <c r="H70" i="73"/>
  <c r="H68" i="73"/>
  <c r="H66" i="73"/>
  <c r="H79" i="73"/>
  <c r="H83" i="73"/>
  <c r="H67" i="73"/>
  <c r="H71" i="73"/>
  <c r="H85" i="73"/>
  <c r="H69" i="73"/>
  <c r="H77" i="73"/>
  <c r="H75" i="73"/>
  <c r="H73" i="73"/>
  <c r="H81" i="73"/>
  <c r="P84" i="73"/>
  <c r="P82" i="73"/>
  <c r="P80" i="73"/>
  <c r="P78" i="73"/>
  <c r="P76" i="73"/>
  <c r="P74" i="73"/>
  <c r="P72" i="73"/>
  <c r="P70" i="73"/>
  <c r="P68" i="73"/>
  <c r="P66" i="73"/>
  <c r="P85" i="73"/>
  <c r="P69" i="73"/>
  <c r="P73" i="73"/>
  <c r="P77" i="73"/>
  <c r="P75" i="73"/>
  <c r="P83" i="73"/>
  <c r="P81" i="73"/>
  <c r="P79" i="73"/>
  <c r="P65" i="73"/>
  <c r="P71" i="73"/>
  <c r="X84" i="73"/>
  <c r="X82" i="73"/>
  <c r="X80" i="73"/>
  <c r="X78" i="73"/>
  <c r="X76" i="73"/>
  <c r="X74" i="73"/>
  <c r="X72" i="73"/>
  <c r="X70" i="73"/>
  <c r="X68" i="73"/>
  <c r="X66" i="73"/>
  <c r="X75" i="73"/>
  <c r="X79" i="73"/>
  <c r="X83" i="73"/>
  <c r="X67" i="73"/>
  <c r="X81" i="73"/>
  <c r="X65" i="73"/>
  <c r="X69" i="73"/>
  <c r="X85" i="73"/>
  <c r="X71" i="73"/>
  <c r="X73" i="73"/>
  <c r="X77" i="73"/>
  <c r="R29" i="73"/>
  <c r="X38" i="73"/>
  <c r="P40" i="73"/>
  <c r="O42" i="73"/>
  <c r="Z49" i="73"/>
  <c r="T62" i="73"/>
  <c r="Z30" i="73"/>
  <c r="Z28" i="73"/>
  <c r="Z26" i="73"/>
  <c r="Z24" i="73"/>
  <c r="Z22" i="73"/>
  <c r="Z13" i="73"/>
  <c r="Z7" i="73" s="1"/>
  <c r="X10" i="72" s="1"/>
  <c r="R63" i="73"/>
  <c r="R62" i="73"/>
  <c r="R55" i="73"/>
  <c r="R59" i="73"/>
  <c r="R58" i="73"/>
  <c r="R56" i="73"/>
  <c r="R52" i="73"/>
  <c r="R60" i="73"/>
  <c r="R57" i="73"/>
  <c r="R51" i="73"/>
  <c r="R49" i="73"/>
  <c r="R61" i="73"/>
  <c r="R46" i="73"/>
  <c r="R53" i="73"/>
  <c r="R48" i="73"/>
  <c r="K30" i="73"/>
  <c r="K28" i="73"/>
  <c r="K26" i="73"/>
  <c r="K24" i="73"/>
  <c r="K22" i="73"/>
  <c r="K13" i="73"/>
  <c r="K7" i="73" s="1"/>
  <c r="I10" i="72" s="1"/>
  <c r="K29" i="73"/>
  <c r="K27" i="73"/>
  <c r="K25" i="73"/>
  <c r="K23" i="73"/>
  <c r="W44" i="73"/>
  <c r="W43" i="73"/>
  <c r="W39" i="73"/>
  <c r="W37" i="73"/>
  <c r="W10" i="73"/>
  <c r="U19" i="72" s="1"/>
  <c r="W42" i="73"/>
  <c r="W41" i="73"/>
  <c r="O80" i="73"/>
  <c r="O75" i="73"/>
  <c r="O84" i="73"/>
  <c r="O79" i="73"/>
  <c r="O68" i="73"/>
  <c r="O83" i="73"/>
  <c r="O72" i="73"/>
  <c r="O67" i="73"/>
  <c r="O81" i="73"/>
  <c r="O70" i="73"/>
  <c r="O65" i="73"/>
  <c r="O85" i="73"/>
  <c r="O74" i="73"/>
  <c r="O73" i="73"/>
  <c r="O71" i="73"/>
  <c r="O69" i="73"/>
  <c r="O76" i="73"/>
  <c r="O78" i="73"/>
  <c r="O66" i="73"/>
  <c r="O82" i="73"/>
  <c r="F12" i="72"/>
  <c r="F9" i="72" s="1"/>
  <c r="N12" i="72"/>
  <c r="N9" i="72" s="1"/>
  <c r="V12" i="72"/>
  <c r="V9" i="72" s="1"/>
  <c r="Z25" i="73"/>
  <c r="G36" i="73"/>
  <c r="W40" i="73"/>
  <c r="X42" i="73"/>
  <c r="S47" i="73"/>
  <c r="G72" i="73"/>
  <c r="J30" i="73"/>
  <c r="J28" i="73"/>
  <c r="J26" i="73"/>
  <c r="J24" i="73"/>
  <c r="J22" i="73"/>
  <c r="J13" i="73"/>
  <c r="J7" i="73" s="1"/>
  <c r="H10" i="72" s="1"/>
  <c r="N43" i="73"/>
  <c r="N41" i="73"/>
  <c r="N44" i="73"/>
  <c r="N39" i="73"/>
  <c r="N37" i="73"/>
  <c r="N10" i="73"/>
  <c r="L19" i="72" s="1"/>
  <c r="N40" i="73"/>
  <c r="N38" i="73"/>
  <c r="N20" i="73" s="1"/>
  <c r="N9" i="73" s="1"/>
  <c r="N36" i="73"/>
  <c r="Z63" i="73"/>
  <c r="Z62" i="73"/>
  <c r="Z61" i="73"/>
  <c r="Z60" i="73"/>
  <c r="Z57" i="73"/>
  <c r="Z56" i="73"/>
  <c r="Z55" i="73"/>
  <c r="Z47" i="73"/>
  <c r="Z50" i="73"/>
  <c r="Z48" i="73"/>
  <c r="Z58" i="73"/>
  <c r="Z54" i="73"/>
  <c r="Z53" i="73"/>
  <c r="Z51" i="73"/>
  <c r="H4" i="74"/>
  <c r="G15" i="74"/>
  <c r="G24" i="74" s="1"/>
  <c r="Z10" i="73"/>
  <c r="X19" i="72" s="1"/>
  <c r="S30" i="73"/>
  <c r="S28" i="73"/>
  <c r="S26" i="73"/>
  <c r="S24" i="73"/>
  <c r="S22" i="73"/>
  <c r="S13" i="73"/>
  <c r="S7" i="73" s="1"/>
  <c r="Q10" i="72" s="1"/>
  <c r="S29" i="73"/>
  <c r="S27" i="73"/>
  <c r="S25" i="73"/>
  <c r="S23" i="73"/>
  <c r="K61" i="73"/>
  <c r="K59" i="73"/>
  <c r="K57" i="73"/>
  <c r="K56" i="73"/>
  <c r="K58" i="73"/>
  <c r="K55" i="73"/>
  <c r="K52" i="73"/>
  <c r="K50" i="73"/>
  <c r="K48" i="73"/>
  <c r="K46" i="73"/>
  <c r="K60" i="73"/>
  <c r="K54" i="73"/>
  <c r="K63" i="73"/>
  <c r="K62" i="73"/>
  <c r="K53" i="73"/>
  <c r="K47" i="73"/>
  <c r="K49" i="73"/>
  <c r="Z23" i="73"/>
  <c r="L26" i="73"/>
  <c r="J27" i="73"/>
  <c r="Z29" i="73"/>
  <c r="H36" i="73"/>
  <c r="X40" i="73"/>
  <c r="R50" i="73"/>
  <c r="N72" i="73"/>
  <c r="V43" i="73"/>
  <c r="V41" i="73"/>
  <c r="V42" i="73"/>
  <c r="V44" i="73"/>
  <c r="V39" i="73"/>
  <c r="V37" i="73"/>
  <c r="V10" i="73"/>
  <c r="T19" i="72" s="1"/>
  <c r="V40" i="73"/>
  <c r="V38" i="73"/>
  <c r="V36" i="73"/>
  <c r="R25" i="73"/>
  <c r="J29" i="73"/>
  <c r="Z46" i="73"/>
  <c r="G39" i="73"/>
  <c r="G37" i="73"/>
  <c r="G10" i="73"/>
  <c r="E19" i="72" s="1"/>
  <c r="G42" i="73"/>
  <c r="G41" i="73"/>
  <c r="S61" i="73"/>
  <c r="S59" i="73"/>
  <c r="S57" i="73"/>
  <c r="S56" i="73"/>
  <c r="S52" i="73"/>
  <c r="S50" i="73"/>
  <c r="S48" i="73"/>
  <c r="S46" i="73"/>
  <c r="S58" i="73"/>
  <c r="S54" i="73"/>
  <c r="S62" i="73"/>
  <c r="S63" i="73"/>
  <c r="S60" i="73"/>
  <c r="S51" i="73"/>
  <c r="S49" i="73"/>
  <c r="W81" i="73"/>
  <c r="W70" i="73"/>
  <c r="W65" i="73"/>
  <c r="W85" i="73"/>
  <c r="W74" i="73"/>
  <c r="W69" i="73"/>
  <c r="W78" i="73"/>
  <c r="W73" i="73"/>
  <c r="W76" i="73"/>
  <c r="W71" i="73"/>
  <c r="W80" i="73"/>
  <c r="W79" i="73"/>
  <c r="W68" i="73"/>
  <c r="W77" i="73"/>
  <c r="W66" i="73"/>
  <c r="W75" i="73"/>
  <c r="W82" i="73"/>
  <c r="W83" i="73"/>
  <c r="W84" i="73"/>
  <c r="W72" i="73"/>
  <c r="W67" i="73"/>
  <c r="R23" i="73"/>
  <c r="W38" i="73"/>
  <c r="J52" i="73"/>
  <c r="N79" i="73"/>
  <c r="R10" i="73"/>
  <c r="P19" i="72" s="1"/>
  <c r="N13" i="73"/>
  <c r="N7" i="73" s="1"/>
  <c r="L10" i="72" s="1"/>
  <c r="L24" i="73"/>
  <c r="J25" i="73"/>
  <c r="O36" i="73"/>
  <c r="G38" i="73"/>
  <c r="P43" i="73"/>
  <c r="V76" i="73"/>
  <c r="V71" i="73"/>
  <c r="V80" i="73"/>
  <c r="V75" i="73"/>
  <c r="V84" i="73"/>
  <c r="V79" i="73"/>
  <c r="V68" i="73"/>
  <c r="V82" i="73"/>
  <c r="V77" i="73"/>
  <c r="V66" i="73"/>
  <c r="V81" i="73"/>
  <c r="V70" i="73"/>
  <c r="V69" i="73"/>
  <c r="V67" i="73"/>
  <c r="V65" i="73"/>
  <c r="V83" i="73"/>
  <c r="V72" i="73"/>
  <c r="V78" i="73"/>
  <c r="V85" i="73"/>
  <c r="V73" i="73"/>
  <c r="S10" i="73"/>
  <c r="Q19" i="72" s="1"/>
  <c r="O13" i="73"/>
  <c r="O7" i="73" s="1"/>
  <c r="M10" i="72" s="1"/>
  <c r="J23" i="73"/>
  <c r="O41" i="73"/>
  <c r="K51" i="73"/>
  <c r="R54" i="73"/>
  <c r="V74" i="73"/>
  <c r="H29" i="73"/>
  <c r="P29" i="73"/>
  <c r="X29" i="73"/>
  <c r="J37" i="73"/>
  <c r="R37" i="73"/>
  <c r="Z37" i="73"/>
  <c r="R39" i="73"/>
  <c r="Z39" i="73"/>
  <c r="K41" i="73"/>
  <c r="M42" i="73"/>
  <c r="O46" i="73"/>
  <c r="Y46" i="73"/>
  <c r="Q47" i="73"/>
  <c r="G48" i="73"/>
  <c r="Y49" i="73"/>
  <c r="Q50" i="73"/>
  <c r="V52" i="73"/>
  <c r="P54" i="73"/>
  <c r="V56" i="73"/>
  <c r="Q59" i="73"/>
  <c r="H61" i="73"/>
  <c r="N62" i="73"/>
  <c r="Y66" i="73"/>
  <c r="M69" i="73"/>
  <c r="Y71" i="73"/>
  <c r="K74" i="73"/>
  <c r="S76" i="73"/>
  <c r="K79" i="73"/>
  <c r="I44" i="73"/>
  <c r="I42" i="73"/>
  <c r="Q44" i="73"/>
  <c r="Q42" i="73"/>
  <c r="Y44" i="73"/>
  <c r="Y42" i="73"/>
  <c r="Y40" i="73"/>
  <c r="M61" i="73"/>
  <c r="M59" i="73"/>
  <c r="M57" i="73"/>
  <c r="M55" i="73"/>
  <c r="M63" i="73"/>
  <c r="M60" i="73"/>
  <c r="M54" i="73"/>
  <c r="M62" i="73"/>
  <c r="M53" i="73"/>
  <c r="M51" i="73"/>
  <c r="M58" i="73"/>
  <c r="U61" i="73"/>
  <c r="U59" i="73"/>
  <c r="U57" i="73"/>
  <c r="U55" i="73"/>
  <c r="U53" i="73"/>
  <c r="U63" i="73"/>
  <c r="U58" i="73"/>
  <c r="U60" i="73"/>
  <c r="U51" i="73"/>
  <c r="U56" i="73"/>
  <c r="I84" i="73"/>
  <c r="I73" i="73"/>
  <c r="I68" i="73"/>
  <c r="I77" i="73"/>
  <c r="I72" i="73"/>
  <c r="I81" i="73"/>
  <c r="I76" i="73"/>
  <c r="I65" i="73"/>
  <c r="I79" i="73"/>
  <c r="I74" i="73"/>
  <c r="I78" i="73"/>
  <c r="I67" i="73"/>
  <c r="I66" i="73"/>
  <c r="I85" i="73"/>
  <c r="I83" i="73"/>
  <c r="I80" i="73"/>
  <c r="I69" i="73"/>
  <c r="Q79" i="73"/>
  <c r="Q74" i="73"/>
  <c r="Q83" i="73"/>
  <c r="Q78" i="73"/>
  <c r="Q67" i="73"/>
  <c r="Q82" i="73"/>
  <c r="Q71" i="73"/>
  <c r="Q66" i="73"/>
  <c r="Q85" i="73"/>
  <c r="Q80" i="73"/>
  <c r="Q69" i="73"/>
  <c r="Q84" i="73"/>
  <c r="Q73" i="73"/>
  <c r="Q72" i="73"/>
  <c r="Q70" i="73"/>
  <c r="Q68" i="73"/>
  <c r="Q75" i="73"/>
  <c r="Y85" i="73"/>
  <c r="Y80" i="73"/>
  <c r="Y69" i="73"/>
  <c r="Y84" i="73"/>
  <c r="Y73" i="73"/>
  <c r="Y68" i="73"/>
  <c r="Y77" i="73"/>
  <c r="Y72" i="73"/>
  <c r="Y75" i="73"/>
  <c r="Y70" i="73"/>
  <c r="Y79" i="73"/>
  <c r="Y78" i="73"/>
  <c r="Y67" i="73"/>
  <c r="Y76" i="73"/>
  <c r="Y65" i="73"/>
  <c r="Y74" i="73"/>
  <c r="Y81" i="73"/>
  <c r="G22" i="73"/>
  <c r="O22" i="73"/>
  <c r="W22" i="73"/>
  <c r="G24" i="73"/>
  <c r="O24" i="73"/>
  <c r="W24" i="73"/>
  <c r="G26" i="73"/>
  <c r="O26" i="73"/>
  <c r="W26" i="73"/>
  <c r="G28" i="73"/>
  <c r="O28" i="73"/>
  <c r="W28" i="73"/>
  <c r="G30" i="73"/>
  <c r="O30" i="73"/>
  <c r="W30" i="73"/>
  <c r="I36" i="73"/>
  <c r="Q36" i="73"/>
  <c r="Y36" i="73"/>
  <c r="M37" i="73"/>
  <c r="U37" i="73"/>
  <c r="I38" i="73"/>
  <c r="Q38" i="73"/>
  <c r="Y38" i="73"/>
  <c r="M39" i="73"/>
  <c r="U39" i="73"/>
  <c r="I40" i="73"/>
  <c r="Q40" i="73"/>
  <c r="Z40" i="73"/>
  <c r="T44" i="73"/>
  <c r="H46" i="73"/>
  <c r="W48" i="73"/>
  <c r="Q49" i="73"/>
  <c r="I50" i="73"/>
  <c r="M52" i="73"/>
  <c r="I53" i="73"/>
  <c r="X54" i="73"/>
  <c r="Y55" i="73"/>
  <c r="H60" i="73"/>
  <c r="G63" i="73"/>
  <c r="Q65" i="73"/>
  <c r="I75" i="73"/>
  <c r="Q77" i="73"/>
  <c r="J44" i="73"/>
  <c r="J42" i="73"/>
  <c r="R44" i="73"/>
  <c r="R42" i="73"/>
  <c r="Z44" i="73"/>
  <c r="Z42" i="73"/>
  <c r="N60" i="73"/>
  <c r="N59" i="73"/>
  <c r="N54" i="73"/>
  <c r="N55" i="73"/>
  <c r="V62" i="73"/>
  <c r="V63" i="73"/>
  <c r="V58" i="73"/>
  <c r="V57" i="73"/>
  <c r="V55" i="73"/>
  <c r="V54" i="73"/>
  <c r="V53" i="73"/>
  <c r="V61" i="73"/>
  <c r="J83" i="73"/>
  <c r="J78" i="73"/>
  <c r="J67" i="73"/>
  <c r="J82" i="73"/>
  <c r="J71" i="73"/>
  <c r="J66" i="73"/>
  <c r="J75" i="73"/>
  <c r="J70" i="73"/>
  <c r="J84" i="73"/>
  <c r="J73" i="73"/>
  <c r="J68" i="73"/>
  <c r="J77" i="73"/>
  <c r="J76" i="73"/>
  <c r="J65" i="73"/>
  <c r="J74" i="73"/>
  <c r="J72" i="73"/>
  <c r="J79" i="73"/>
  <c r="R84" i="73"/>
  <c r="R73" i="73"/>
  <c r="R68" i="73"/>
  <c r="R77" i="73"/>
  <c r="R72" i="73"/>
  <c r="R81" i="73"/>
  <c r="R76" i="73"/>
  <c r="R65" i="73"/>
  <c r="R79" i="73"/>
  <c r="R74" i="73"/>
  <c r="R83" i="73"/>
  <c r="R82" i="73"/>
  <c r="R71" i="73"/>
  <c r="R80" i="73"/>
  <c r="R69" i="73"/>
  <c r="R78" i="73"/>
  <c r="R67" i="73"/>
  <c r="R85" i="73"/>
  <c r="Z79" i="73"/>
  <c r="Z74" i="73"/>
  <c r="Z83" i="73"/>
  <c r="Z78" i="73"/>
  <c r="Z67" i="73"/>
  <c r="Z82" i="73"/>
  <c r="Z71" i="73"/>
  <c r="Z66" i="73"/>
  <c r="Z85" i="73"/>
  <c r="Z80" i="73"/>
  <c r="Z69" i="73"/>
  <c r="Z68" i="73"/>
  <c r="Z77" i="73"/>
  <c r="Z75" i="73"/>
  <c r="Z84" i="73"/>
  <c r="Z73" i="73"/>
  <c r="Z70" i="73"/>
  <c r="H22" i="73"/>
  <c r="P22" i="73"/>
  <c r="X22" i="73"/>
  <c r="H24" i="73"/>
  <c r="P24" i="73"/>
  <c r="X24" i="73"/>
  <c r="H26" i="73"/>
  <c r="P26" i="73"/>
  <c r="X26" i="73"/>
  <c r="H28" i="73"/>
  <c r="P28" i="73"/>
  <c r="X28" i="73"/>
  <c r="J36" i="73"/>
  <c r="R36" i="73"/>
  <c r="Z36" i="73"/>
  <c r="J38" i="73"/>
  <c r="R38" i="73"/>
  <c r="Z38" i="73"/>
  <c r="J40" i="73"/>
  <c r="R40" i="73"/>
  <c r="Q41" i="73"/>
  <c r="S42" i="73"/>
  <c r="I43" i="73"/>
  <c r="S43" i="73"/>
  <c r="K44" i="73"/>
  <c r="U44" i="73"/>
  <c r="I46" i="73"/>
  <c r="U46" i="73"/>
  <c r="U47" i="73"/>
  <c r="M48" i="73"/>
  <c r="Y48" i="73"/>
  <c r="N52" i="73"/>
  <c r="H56" i="73"/>
  <c r="L68" i="73"/>
  <c r="R70" i="73"/>
  <c r="Z72" i="73"/>
  <c r="R75" i="73"/>
  <c r="Y82" i="73"/>
  <c r="J85" i="73"/>
  <c r="G62" i="73"/>
  <c r="G60" i="73"/>
  <c r="G58" i="73"/>
  <c r="G53" i="73"/>
  <c r="G51" i="73"/>
  <c r="G49" i="73"/>
  <c r="G47" i="73"/>
  <c r="G57" i="73"/>
  <c r="G56" i="73"/>
  <c r="G61" i="73"/>
  <c r="O63" i="73"/>
  <c r="O62" i="73"/>
  <c r="O60" i="73"/>
  <c r="O58" i="73"/>
  <c r="O61" i="73"/>
  <c r="O53" i="73"/>
  <c r="O51" i="73"/>
  <c r="O49" i="73"/>
  <c r="O47" i="73"/>
  <c r="O56" i="73"/>
  <c r="O59" i="73"/>
  <c r="W60" i="73"/>
  <c r="W58" i="73"/>
  <c r="W56" i="73"/>
  <c r="W54" i="73"/>
  <c r="W59" i="73"/>
  <c r="W51" i="73"/>
  <c r="W49" i="73"/>
  <c r="W47" i="73"/>
  <c r="W61" i="73"/>
  <c r="W62" i="73"/>
  <c r="W63" i="73"/>
  <c r="W57" i="73"/>
  <c r="W55" i="73"/>
  <c r="K77" i="73"/>
  <c r="K72" i="73"/>
  <c r="K81" i="73"/>
  <c r="K76" i="73"/>
  <c r="K65" i="73"/>
  <c r="K85" i="73"/>
  <c r="K80" i="73"/>
  <c r="K69" i="73"/>
  <c r="K83" i="73"/>
  <c r="K78" i="73"/>
  <c r="K67" i="73"/>
  <c r="K66" i="73"/>
  <c r="K75" i="73"/>
  <c r="K84" i="73"/>
  <c r="K73" i="73"/>
  <c r="K82" i="73"/>
  <c r="K71" i="73"/>
  <c r="K68" i="73"/>
  <c r="S83" i="73"/>
  <c r="S78" i="73"/>
  <c r="S67" i="73"/>
  <c r="S82" i="73"/>
  <c r="S71" i="73"/>
  <c r="S66" i="73"/>
  <c r="S75" i="73"/>
  <c r="S70" i="73"/>
  <c r="S84" i="73"/>
  <c r="S73" i="73"/>
  <c r="S68" i="73"/>
  <c r="S72" i="73"/>
  <c r="S81" i="73"/>
  <c r="S79" i="73"/>
  <c r="S77" i="73"/>
  <c r="S74" i="73"/>
  <c r="I22" i="73"/>
  <c r="Q22" i="73"/>
  <c r="Y22" i="73"/>
  <c r="M23" i="73"/>
  <c r="M20" i="73" s="1"/>
  <c r="M9" i="73" s="1"/>
  <c r="U23" i="73"/>
  <c r="U20" i="73" s="1"/>
  <c r="U9" i="73" s="1"/>
  <c r="I24" i="73"/>
  <c r="Q24" i="73"/>
  <c r="Y24" i="73"/>
  <c r="M25" i="73"/>
  <c r="U25" i="73"/>
  <c r="I26" i="73"/>
  <c r="Q26" i="73"/>
  <c r="Y26" i="73"/>
  <c r="M27" i="73"/>
  <c r="U27" i="73"/>
  <c r="I28" i="73"/>
  <c r="Q28" i="73"/>
  <c r="Y28" i="73"/>
  <c r="M29" i="73"/>
  <c r="U29" i="73"/>
  <c r="K36" i="73"/>
  <c r="S36" i="73"/>
  <c r="K38" i="73"/>
  <c r="S38" i="73"/>
  <c r="K40" i="73"/>
  <c r="S40" i="73"/>
  <c r="R41" i="73"/>
  <c r="T42" i="73"/>
  <c r="J43" i="73"/>
  <c r="T43" i="73"/>
  <c r="L44" i="73"/>
  <c r="V46" i="73"/>
  <c r="V47" i="73"/>
  <c r="N48" i="73"/>
  <c r="M50" i="73"/>
  <c r="Y50" i="73"/>
  <c r="O52" i="73"/>
  <c r="G55" i="73"/>
  <c r="M56" i="73"/>
  <c r="G59" i="73"/>
  <c r="N63" i="73"/>
  <c r="Z65" i="73"/>
  <c r="M73" i="73"/>
  <c r="U75" i="73"/>
  <c r="S80" i="73"/>
  <c r="S85" i="73"/>
  <c r="H53" i="73"/>
  <c r="H51" i="73"/>
  <c r="H49" i="73"/>
  <c r="H47" i="73"/>
  <c r="H63" i="73"/>
  <c r="H58" i="73"/>
  <c r="H59" i="73"/>
  <c r="H55" i="73"/>
  <c r="H52" i="73"/>
  <c r="H50" i="73"/>
  <c r="H62" i="73"/>
  <c r="P61" i="73"/>
  <c r="P53" i="73"/>
  <c r="P51" i="73"/>
  <c r="P49" i="73"/>
  <c r="P47" i="73"/>
  <c r="P62" i="73"/>
  <c r="P56" i="73"/>
  <c r="P63" i="73"/>
  <c r="P57" i="73"/>
  <c r="P52" i="73"/>
  <c r="P50" i="73"/>
  <c r="P48" i="73"/>
  <c r="P60" i="73"/>
  <c r="X63" i="73"/>
  <c r="X62" i="73"/>
  <c r="X59" i="73"/>
  <c r="X51" i="73"/>
  <c r="X49" i="73"/>
  <c r="X47" i="73"/>
  <c r="X60" i="73"/>
  <c r="X53" i="73"/>
  <c r="X52" i="73"/>
  <c r="X50" i="73"/>
  <c r="X48" i="73"/>
  <c r="X58" i="73"/>
  <c r="L85" i="73"/>
  <c r="L83" i="73"/>
  <c r="L81" i="73"/>
  <c r="L79" i="73"/>
  <c r="L77" i="73"/>
  <c r="L75" i="73"/>
  <c r="L73" i="73"/>
  <c r="L71" i="73"/>
  <c r="L69" i="73"/>
  <c r="L67" i="73"/>
  <c r="L65" i="73"/>
  <c r="L82" i="73"/>
  <c r="L66" i="73"/>
  <c r="L70" i="73"/>
  <c r="L74" i="73"/>
  <c r="L72" i="73"/>
  <c r="L76" i="73"/>
  <c r="L78" i="73"/>
  <c r="T85" i="73"/>
  <c r="T83" i="73"/>
  <c r="T81" i="73"/>
  <c r="T79" i="73"/>
  <c r="T77" i="73"/>
  <c r="T75" i="73"/>
  <c r="T73" i="73"/>
  <c r="T71" i="73"/>
  <c r="T69" i="73"/>
  <c r="T67" i="73"/>
  <c r="T65" i="73"/>
  <c r="T72" i="73"/>
  <c r="T76" i="73"/>
  <c r="T80" i="73"/>
  <c r="T78" i="73"/>
  <c r="T82" i="73"/>
  <c r="T70" i="73"/>
  <c r="T68" i="73"/>
  <c r="T66" i="73"/>
  <c r="T84" i="73"/>
  <c r="N23" i="73"/>
  <c r="V23" i="73"/>
  <c r="V20" i="73" s="1"/>
  <c r="V9" i="73" s="1"/>
  <c r="N25" i="73"/>
  <c r="V25" i="73"/>
  <c r="N27" i="73"/>
  <c r="V27" i="73"/>
  <c r="L36" i="73"/>
  <c r="T36" i="73"/>
  <c r="L38" i="73"/>
  <c r="T38" i="73"/>
  <c r="L40" i="73"/>
  <c r="T40" i="73"/>
  <c r="I41" i="73"/>
  <c r="K42" i="73"/>
  <c r="M46" i="73"/>
  <c r="W46" i="73"/>
  <c r="M47" i="73"/>
  <c r="O48" i="73"/>
  <c r="U49" i="73"/>
  <c r="N50" i="73"/>
  <c r="V51" i="73"/>
  <c r="N53" i="73"/>
  <c r="N56" i="73"/>
  <c r="X57" i="73"/>
  <c r="I71" i="73"/>
  <c r="Y10" i="73"/>
  <c r="W19" i="72" s="1"/>
  <c r="M43" i="73"/>
  <c r="M41" i="73"/>
  <c r="U43" i="73"/>
  <c r="U41" i="73"/>
  <c r="I62" i="73"/>
  <c r="I60" i="73"/>
  <c r="I58" i="73"/>
  <c r="I56" i="73"/>
  <c r="I54" i="73"/>
  <c r="I63" i="73"/>
  <c r="I57" i="73"/>
  <c r="I59" i="73"/>
  <c r="I55" i="73"/>
  <c r="I52" i="73"/>
  <c r="Q62" i="73"/>
  <c r="Q60" i="73"/>
  <c r="Q58" i="73"/>
  <c r="Q56" i="73"/>
  <c r="Q54" i="73"/>
  <c r="Q63" i="73"/>
  <c r="Q57" i="73"/>
  <c r="Q52" i="73"/>
  <c r="Q55" i="73"/>
  <c r="Q61" i="73"/>
  <c r="Y60" i="73"/>
  <c r="Y58" i="73"/>
  <c r="Y56" i="73"/>
  <c r="Y54" i="73"/>
  <c r="Y53" i="73"/>
  <c r="Y61" i="73"/>
  <c r="Y62" i="73"/>
  <c r="Y52" i="73"/>
  <c r="Y59" i="73"/>
  <c r="M76" i="73"/>
  <c r="M71" i="73"/>
  <c r="M80" i="73"/>
  <c r="M75" i="73"/>
  <c r="M84" i="73"/>
  <c r="M79" i="73"/>
  <c r="M68" i="73"/>
  <c r="M82" i="73"/>
  <c r="M77" i="73"/>
  <c r="M66" i="73"/>
  <c r="M65" i="73"/>
  <c r="M85" i="73"/>
  <c r="M74" i="73"/>
  <c r="M83" i="73"/>
  <c r="M72" i="73"/>
  <c r="M81" i="73"/>
  <c r="M70" i="73"/>
  <c r="M67" i="73"/>
  <c r="U82" i="73"/>
  <c r="U77" i="73"/>
  <c r="U66" i="73"/>
  <c r="U81" i="73"/>
  <c r="U70" i="73"/>
  <c r="U65" i="73"/>
  <c r="U85" i="73"/>
  <c r="U74" i="73"/>
  <c r="U69" i="73"/>
  <c r="U83" i="73"/>
  <c r="U72" i="73"/>
  <c r="U67" i="73"/>
  <c r="U71" i="73"/>
  <c r="U80" i="73"/>
  <c r="U78" i="73"/>
  <c r="U76" i="73"/>
  <c r="U73" i="73"/>
  <c r="G23" i="73"/>
  <c r="O23" i="73"/>
  <c r="W23" i="73"/>
  <c r="G25" i="73"/>
  <c r="O25" i="73"/>
  <c r="W25" i="73"/>
  <c r="G27" i="73"/>
  <c r="O27" i="73"/>
  <c r="W27" i="73"/>
  <c r="M36" i="73"/>
  <c r="U36" i="73"/>
  <c r="I37" i="73"/>
  <c r="Q37" i="73"/>
  <c r="Y37" i="73"/>
  <c r="M38" i="73"/>
  <c r="U38" i="73"/>
  <c r="I39" i="73"/>
  <c r="Q39" i="73"/>
  <c r="Y39" i="73"/>
  <c r="M40" i="73"/>
  <c r="U40" i="73"/>
  <c r="J41" i="73"/>
  <c r="L42" i="73"/>
  <c r="N46" i="73"/>
  <c r="X46" i="73"/>
  <c r="N47" i="73"/>
  <c r="Q48" i="73"/>
  <c r="V49" i="73"/>
  <c r="O50" i="73"/>
  <c r="I51" i="73"/>
  <c r="Y51" i="73"/>
  <c r="U52" i="73"/>
  <c r="Q53" i="73"/>
  <c r="O54" i="73"/>
  <c r="O55" i="73"/>
  <c r="Y57" i="73"/>
  <c r="P59" i="73"/>
  <c r="V60" i="73"/>
  <c r="Y63" i="73"/>
  <c r="R66" i="73"/>
  <c r="J69" i="73"/>
  <c r="Q76" i="73"/>
  <c r="J81" i="73"/>
  <c r="G6" i="74"/>
  <c r="G5" i="74"/>
  <c r="L34" i="74"/>
  <c r="L10" i="74" s="1"/>
  <c r="T34" i="74"/>
  <c r="T10" i="74" s="1"/>
  <c r="J40" i="74"/>
  <c r="J11" i="74" s="1"/>
  <c r="D28" i="74"/>
  <c r="D30" i="74"/>
  <c r="D26" i="74"/>
  <c r="D29" i="74"/>
  <c r="M1209" i="18" l="1"/>
  <c r="L1208" i="18"/>
  <c r="L1261" i="18" s="1"/>
  <c r="L1268" i="18" s="1"/>
  <c r="L1068" i="18"/>
  <c r="K1067" i="18"/>
  <c r="K1120" i="18" s="1"/>
  <c r="L363" i="18"/>
  <c r="K362" i="18"/>
  <c r="K415" i="18" s="1"/>
  <c r="K221" i="18"/>
  <c r="K274" i="18" s="1"/>
  <c r="L222" i="18"/>
  <c r="K503" i="18"/>
  <c r="K556" i="18" s="1"/>
  <c r="L504" i="18"/>
  <c r="K785" i="18"/>
  <c r="K838" i="18" s="1"/>
  <c r="L786" i="18"/>
  <c r="K1349" i="18"/>
  <c r="K1402" i="18" s="1"/>
  <c r="L1350" i="18"/>
  <c r="K644" i="18"/>
  <c r="K697" i="18" s="1"/>
  <c r="L645" i="18"/>
  <c r="L927" i="18"/>
  <c r="K926" i="18"/>
  <c r="K979" i="18" s="1"/>
  <c r="J3" i="5"/>
  <c r="L3" i="74"/>
  <c r="M3" i="73"/>
  <c r="U3" i="73"/>
  <c r="U8" i="73"/>
  <c r="S16" i="72"/>
  <c r="G3" i="74"/>
  <c r="H3" i="73"/>
  <c r="U3" i="74"/>
  <c r="V3" i="73"/>
  <c r="T8" i="73"/>
  <c r="R16" i="72"/>
  <c r="V3" i="74"/>
  <c r="W3" i="73"/>
  <c r="P3" i="74"/>
  <c r="Q3" i="73"/>
  <c r="V8" i="73"/>
  <c r="T16" i="72"/>
  <c r="N8" i="73"/>
  <c r="L16" i="72"/>
  <c r="M8" i="73"/>
  <c r="K16" i="72"/>
  <c r="W3" i="74"/>
  <c r="X3" i="73"/>
  <c r="Q20" i="73"/>
  <c r="Q9" i="73" s="1"/>
  <c r="Q12" i="72"/>
  <c r="Q9" i="72"/>
  <c r="H3" i="74"/>
  <c r="I3" i="73"/>
  <c r="X12" i="74"/>
  <c r="P12" i="74"/>
  <c r="H12" i="74"/>
  <c r="Y12" i="74"/>
  <c r="O12" i="74"/>
  <c r="F12" i="74"/>
  <c r="W12" i="74"/>
  <c r="V12" i="74"/>
  <c r="M12" i="74"/>
  <c r="U12" i="74"/>
  <c r="T12" i="74"/>
  <c r="K12" i="74"/>
  <c r="Q12" i="74"/>
  <c r="G12" i="74"/>
  <c r="N12" i="74"/>
  <c r="L12" i="74"/>
  <c r="I12" i="74"/>
  <c r="R12" i="74"/>
  <c r="S12" i="74"/>
  <c r="J12" i="74"/>
  <c r="Y20" i="73"/>
  <c r="Y9" i="73" s="1"/>
  <c r="Z20" i="73"/>
  <c r="Z9" i="73" s="1"/>
  <c r="X3" i="74"/>
  <c r="Y3" i="73"/>
  <c r="H12" i="72"/>
  <c r="H9" i="72" s="1"/>
  <c r="J20" i="73"/>
  <c r="J9" i="73" s="1"/>
  <c r="I12" i="72"/>
  <c r="I9" i="72" s="1"/>
  <c r="P12" i="72"/>
  <c r="P9" i="72" s="1"/>
  <c r="O3" i="74"/>
  <c r="P3" i="73"/>
  <c r="X20" i="73"/>
  <c r="X9" i="73" s="1"/>
  <c r="K20" i="73"/>
  <c r="K9" i="73" s="1"/>
  <c r="R12" i="72"/>
  <c r="R9" i="72" s="1"/>
  <c r="E12" i="72"/>
  <c r="E9" i="72" s="1"/>
  <c r="R20" i="73"/>
  <c r="R9" i="73" s="1"/>
  <c r="L12" i="72"/>
  <c r="L9" i="72" s="1"/>
  <c r="S20" i="73"/>
  <c r="S9" i="73" s="1"/>
  <c r="J12" i="72"/>
  <c r="J9" i="72" s="1"/>
  <c r="H5" i="74"/>
  <c r="H6" i="74"/>
  <c r="P20" i="73"/>
  <c r="P9" i="73" s="1"/>
  <c r="W20" i="73"/>
  <c r="W9" i="73" s="1"/>
  <c r="K5" i="73"/>
  <c r="K6" i="73"/>
  <c r="I20" i="73"/>
  <c r="I9" i="73" s="1"/>
  <c r="G9" i="73"/>
  <c r="L20" i="73"/>
  <c r="L9" i="73" s="1"/>
  <c r="I4" i="74"/>
  <c r="H15" i="74"/>
  <c r="H24" i="74" s="1"/>
  <c r="H20" i="73"/>
  <c r="H9" i="73" s="1"/>
  <c r="O20" i="73"/>
  <c r="O9" i="73" s="1"/>
  <c r="M9" i="72"/>
  <c r="M12" i="72"/>
  <c r="X12" i="72"/>
  <c r="X9" i="72" s="1"/>
  <c r="N1209" i="18" l="1"/>
  <c r="N1208" i="18" s="1"/>
  <c r="N1261" i="18" s="1"/>
  <c r="M1208" i="18"/>
  <c r="M1261" i="18" s="1"/>
  <c r="M1268" i="18" s="1"/>
  <c r="L503" i="18"/>
  <c r="L556" i="18" s="1"/>
  <c r="M504" i="18"/>
  <c r="M927" i="18"/>
  <c r="L926" i="18"/>
  <c r="L979" i="18" s="1"/>
  <c r="M645" i="18"/>
  <c r="L644" i="18"/>
  <c r="L697" i="18" s="1"/>
  <c r="L221" i="18"/>
  <c r="L274" i="18" s="1"/>
  <c r="M222" i="18"/>
  <c r="M1350" i="18"/>
  <c r="L1349" i="18"/>
  <c r="L1402" i="18" s="1"/>
  <c r="L362" i="18"/>
  <c r="L415" i="18" s="1"/>
  <c r="M363" i="18"/>
  <c r="L785" i="18"/>
  <c r="L838" i="18" s="1"/>
  <c r="M786" i="18"/>
  <c r="M1068" i="18"/>
  <c r="L1067" i="18"/>
  <c r="L1120" i="18" s="1"/>
  <c r="K3" i="5"/>
  <c r="I3" i="74"/>
  <c r="J3" i="73"/>
  <c r="K3" i="74"/>
  <c r="L3" i="73"/>
  <c r="J3" i="74"/>
  <c r="K3" i="73"/>
  <c r="Y3" i="74"/>
  <c r="Z3" i="73"/>
  <c r="T3" i="73"/>
  <c r="S3" i="74"/>
  <c r="I8" i="73"/>
  <c r="G16" i="72"/>
  <c r="Y8" i="73"/>
  <c r="W16" i="72"/>
  <c r="Q9" i="74"/>
  <c r="O9" i="74"/>
  <c r="M16" i="72"/>
  <c r="O8" i="73"/>
  <c r="L5" i="73"/>
  <c r="L6" i="73"/>
  <c r="R3" i="74"/>
  <c r="S3" i="73"/>
  <c r="S8" i="73"/>
  <c r="Q16" i="72"/>
  <c r="H9" i="74"/>
  <c r="J4" i="74"/>
  <c r="I15" i="74"/>
  <c r="I24" i="74" s="1"/>
  <c r="W8" i="73"/>
  <c r="U16" i="72"/>
  <c r="M3" i="74"/>
  <c r="N3" i="73"/>
  <c r="X8" i="73"/>
  <c r="V16" i="72"/>
  <c r="R9" i="74"/>
  <c r="U9" i="74"/>
  <c r="P9" i="74"/>
  <c r="Q8" i="73"/>
  <c r="O16" i="72"/>
  <c r="Y9" i="74"/>
  <c r="P8" i="73"/>
  <c r="N16" i="72"/>
  <c r="I9" i="74"/>
  <c r="M9" i="74"/>
  <c r="X9" i="74"/>
  <c r="J8" i="73"/>
  <c r="H16" i="72"/>
  <c r="T9" i="74"/>
  <c r="J9" i="74"/>
  <c r="R8" i="73"/>
  <c r="P16" i="72"/>
  <c r="V9" i="74"/>
  <c r="H8" i="73"/>
  <c r="F16" i="72"/>
  <c r="S9" i="74"/>
  <c r="L8" i="73"/>
  <c r="J16" i="72"/>
  <c r="I5" i="74"/>
  <c r="I6" i="74"/>
  <c r="N9" i="74"/>
  <c r="W9" i="74"/>
  <c r="L9" i="74"/>
  <c r="K9" i="74"/>
  <c r="K8" i="73"/>
  <c r="I16" i="72"/>
  <c r="N3" i="74"/>
  <c r="O3" i="73"/>
  <c r="E16" i="72"/>
  <c r="G8" i="73"/>
  <c r="F3" i="74"/>
  <c r="G3" i="73"/>
  <c r="Q3" i="74"/>
  <c r="R3" i="73"/>
  <c r="X16" i="72"/>
  <c r="Z8" i="73"/>
  <c r="G9" i="74"/>
  <c r="F9" i="74"/>
  <c r="N1268" i="18" l="1"/>
  <c r="D1268" i="18"/>
  <c r="N222" i="18"/>
  <c r="N221" i="18" s="1"/>
  <c r="N274" i="18" s="1"/>
  <c r="M221" i="18"/>
  <c r="M274" i="18" s="1"/>
  <c r="N786" i="18"/>
  <c r="N785" i="18" s="1"/>
  <c r="N838" i="18" s="1"/>
  <c r="M785" i="18"/>
  <c r="M838" i="18" s="1"/>
  <c r="M644" i="18"/>
  <c r="M697" i="18" s="1"/>
  <c r="N645" i="18"/>
  <c r="N644" i="18" s="1"/>
  <c r="N697" i="18" s="1"/>
  <c r="M362" i="18"/>
  <c r="M415" i="18" s="1"/>
  <c r="N363" i="18"/>
  <c r="N362" i="18" s="1"/>
  <c r="N415" i="18" s="1"/>
  <c r="N927" i="18"/>
  <c r="N926" i="18" s="1"/>
  <c r="N979" i="18" s="1"/>
  <c r="M926" i="18"/>
  <c r="M979" i="18" s="1"/>
  <c r="M503" i="18"/>
  <c r="M556" i="18" s="1"/>
  <c r="N504" i="18"/>
  <c r="N503" i="18" s="1"/>
  <c r="N556" i="18" s="1"/>
  <c r="N1068" i="18"/>
  <c r="N1067" i="18" s="1"/>
  <c r="N1120" i="18" s="1"/>
  <c r="M1067" i="18"/>
  <c r="M1120" i="18" s="1"/>
  <c r="M1349" i="18"/>
  <c r="M1402" i="18" s="1"/>
  <c r="N1350" i="18"/>
  <c r="N1349" i="18" s="1"/>
  <c r="N1402" i="18" s="1"/>
  <c r="L3" i="5"/>
  <c r="J5" i="74"/>
  <c r="J6" i="74"/>
  <c r="M5" i="73"/>
  <c r="M6" i="73"/>
  <c r="J15" i="74"/>
  <c r="J24" i="74" s="1"/>
  <c r="K4" i="74"/>
  <c r="M3" i="5" l="1"/>
  <c r="L4" i="74"/>
  <c r="K15" i="74"/>
  <c r="K24" i="74" s="1"/>
  <c r="N6" i="73"/>
  <c r="N5" i="73"/>
  <c r="K5" i="74"/>
  <c r="K6" i="74"/>
  <c r="N3" i="5" l="1"/>
  <c r="L15" i="74"/>
  <c r="L24" i="74" s="1"/>
  <c r="M4" i="74"/>
  <c r="L6" i="74"/>
  <c r="L5" i="74"/>
  <c r="O6" i="73"/>
  <c r="O5" i="73"/>
  <c r="O3" i="5" l="1"/>
  <c r="P6" i="73"/>
  <c r="P5" i="73"/>
  <c r="M5" i="74"/>
  <c r="M6" i="74"/>
  <c r="M15" i="74"/>
  <c r="M24" i="74" s="1"/>
  <c r="N4" i="74"/>
  <c r="P3" i="5" l="1"/>
  <c r="N15" i="74"/>
  <c r="N24" i="74" s="1"/>
  <c r="O4" i="74"/>
  <c r="N6" i="74"/>
  <c r="N5" i="74"/>
  <c r="Q6" i="73"/>
  <c r="Q5" i="73"/>
  <c r="Q3" i="5" l="1"/>
  <c r="O15" i="74"/>
  <c r="O24" i="74" s="1"/>
  <c r="P4" i="74"/>
  <c r="R6" i="73"/>
  <c r="R5" i="73"/>
  <c r="O6" i="74"/>
  <c r="O5" i="74"/>
  <c r="R3" i="5" l="1"/>
  <c r="P6" i="74"/>
  <c r="P5" i="74"/>
  <c r="S5" i="73"/>
  <c r="S6" i="73"/>
  <c r="Q4" i="74"/>
  <c r="P15" i="74"/>
  <c r="P24" i="74" s="1"/>
  <c r="S3" i="5" l="1"/>
  <c r="Q5" i="74"/>
  <c r="Q6" i="74"/>
  <c r="Q15" i="74"/>
  <c r="Q24" i="74" s="1"/>
  <c r="R4" i="74"/>
  <c r="T6" i="73"/>
  <c r="T5" i="73"/>
  <c r="T3" i="5" l="1"/>
  <c r="R6" i="74"/>
  <c r="R5" i="74"/>
  <c r="U5" i="73"/>
  <c r="U6" i="73"/>
  <c r="S4" i="74"/>
  <c r="R15" i="74"/>
  <c r="R24" i="74" s="1"/>
  <c r="U3" i="5" l="1"/>
  <c r="V6" i="73"/>
  <c r="V5" i="73"/>
  <c r="T4" i="74"/>
  <c r="S15" i="74"/>
  <c r="S24" i="74" s="1"/>
  <c r="S5" i="74"/>
  <c r="S6" i="74"/>
  <c r="V3" i="5" l="1"/>
  <c r="W5" i="73"/>
  <c r="W6" i="73"/>
  <c r="T6" i="74"/>
  <c r="T5" i="74"/>
  <c r="T15" i="74"/>
  <c r="T24" i="74" s="1"/>
  <c r="U4" i="74"/>
  <c r="W3" i="5" l="1"/>
  <c r="V4" i="74"/>
  <c r="U15" i="74"/>
  <c r="U24" i="74" s="1"/>
  <c r="U5" i="74"/>
  <c r="U6" i="74"/>
  <c r="X6" i="73"/>
  <c r="X5" i="73"/>
  <c r="V5" i="74" l="1"/>
  <c r="V6" i="74"/>
  <c r="Y6" i="73"/>
  <c r="Y5" i="73"/>
  <c r="V15" i="74"/>
  <c r="V24" i="74" s="1"/>
  <c r="W4" i="74"/>
  <c r="W15" i="74" l="1"/>
  <c r="W24" i="74" s="1"/>
  <c r="X4" i="74"/>
  <c r="Z6" i="73"/>
  <c r="Z5" i="73"/>
  <c r="W6" i="74"/>
  <c r="W5" i="74"/>
  <c r="O22" i="2"/>
  <c r="W11" i="69"/>
  <c r="O11" i="69"/>
  <c r="G11" i="69"/>
  <c r="O153" i="70"/>
  <c r="F142" i="70"/>
  <c r="F135" i="70"/>
  <c r="F126" i="70"/>
  <c r="F119" i="70"/>
  <c r="F97" i="70"/>
  <c r="F90" i="70"/>
  <c r="F81" i="70"/>
  <c r="E81" i="70"/>
  <c r="F74" i="70"/>
  <c r="E74" i="70"/>
  <c r="U73" i="70"/>
  <c r="V69" i="70"/>
  <c r="S68" i="70"/>
  <c r="S67" i="70"/>
  <c r="N67" i="70"/>
  <c r="K65" i="70"/>
  <c r="V63" i="70"/>
  <c r="N63" i="70"/>
  <c r="S62" i="70"/>
  <c r="K62" i="70"/>
  <c r="S61" i="70"/>
  <c r="K61" i="70"/>
  <c r="P58" i="70"/>
  <c r="N57" i="70"/>
  <c r="K57" i="70"/>
  <c r="X56" i="70"/>
  <c r="H56" i="70"/>
  <c r="V55" i="70"/>
  <c r="S55" i="70"/>
  <c r="P54" i="70"/>
  <c r="N53" i="70"/>
  <c r="K53" i="70"/>
  <c r="F52" i="70"/>
  <c r="E52" i="70"/>
  <c r="R51" i="70"/>
  <c r="Q51" i="70"/>
  <c r="L51" i="70"/>
  <c r="Y50" i="70"/>
  <c r="I50" i="70"/>
  <c r="Z49" i="70"/>
  <c r="Y49" i="70"/>
  <c r="T49" i="70"/>
  <c r="J49" i="70"/>
  <c r="I49" i="70"/>
  <c r="Q48" i="70"/>
  <c r="Y47" i="70"/>
  <c r="T47" i="70"/>
  <c r="Q47" i="70"/>
  <c r="I47" i="70"/>
  <c r="Y46" i="70"/>
  <c r="W46" i="70"/>
  <c r="T46" i="70"/>
  <c r="O46" i="70"/>
  <c r="F45" i="70"/>
  <c r="E45" i="70"/>
  <c r="M42" i="70"/>
  <c r="P41" i="70"/>
  <c r="K41" i="70"/>
  <c r="H41" i="70"/>
  <c r="X39" i="70"/>
  <c r="V39" i="70"/>
  <c r="U39" i="70"/>
  <c r="S39" i="70"/>
  <c r="P39" i="70"/>
  <c r="N39" i="70"/>
  <c r="M39" i="70"/>
  <c r="K39" i="70"/>
  <c r="H39" i="70"/>
  <c r="T38" i="70"/>
  <c r="X37" i="70"/>
  <c r="V37" i="70"/>
  <c r="U37" i="70"/>
  <c r="S37" i="70"/>
  <c r="P37" i="70"/>
  <c r="N37" i="70"/>
  <c r="M37" i="70"/>
  <c r="K37" i="70"/>
  <c r="H37" i="70"/>
  <c r="F36" i="70"/>
  <c r="E36" i="70"/>
  <c r="Y35" i="70"/>
  <c r="T35" i="70"/>
  <c r="S35" i="70"/>
  <c r="Q35" i="70"/>
  <c r="L35" i="70"/>
  <c r="I35" i="70"/>
  <c r="Z34" i="70"/>
  <c r="W34" i="70"/>
  <c r="R34" i="70"/>
  <c r="O34" i="70"/>
  <c r="J34" i="70"/>
  <c r="G34" i="70"/>
  <c r="Y31" i="70"/>
  <c r="T31" i="70"/>
  <c r="Q31" i="70"/>
  <c r="L31" i="70"/>
  <c r="K31" i="70"/>
  <c r="I31" i="70"/>
  <c r="Z30" i="70"/>
  <c r="W30" i="70"/>
  <c r="R30" i="70"/>
  <c r="O30" i="70"/>
  <c r="J30" i="70"/>
  <c r="G30" i="70"/>
  <c r="F29" i="70"/>
  <c r="E29" i="70"/>
  <c r="Z25" i="70"/>
  <c r="Y25" i="70"/>
  <c r="X25" i="70"/>
  <c r="W25" i="70"/>
  <c r="V25" i="70"/>
  <c r="U25" i="70"/>
  <c r="T25" i="70"/>
  <c r="S25" i="70"/>
  <c r="R25" i="70"/>
  <c r="Q25" i="70"/>
  <c r="P25" i="70"/>
  <c r="O25" i="70"/>
  <c r="N25" i="70"/>
  <c r="M25" i="70"/>
  <c r="L25" i="70"/>
  <c r="K25" i="70"/>
  <c r="J25" i="70"/>
  <c r="I25" i="70"/>
  <c r="H25" i="70"/>
  <c r="G25" i="70"/>
  <c r="Z24" i="70"/>
  <c r="Y24" i="70"/>
  <c r="X24" i="70"/>
  <c r="W24" i="70"/>
  <c r="V24" i="70"/>
  <c r="U24" i="70"/>
  <c r="T24" i="70"/>
  <c r="S24" i="70"/>
  <c r="R24" i="70"/>
  <c r="Q24" i="70"/>
  <c r="P24" i="70"/>
  <c r="O24" i="70"/>
  <c r="N24" i="70"/>
  <c r="M24" i="70"/>
  <c r="L24" i="70"/>
  <c r="K24" i="70"/>
  <c r="J24" i="70"/>
  <c r="I24" i="70"/>
  <c r="H24" i="70"/>
  <c r="G24" i="70"/>
  <c r="Z23" i="70"/>
  <c r="Y23" i="70"/>
  <c r="X23" i="70"/>
  <c r="W23" i="70"/>
  <c r="V23" i="70"/>
  <c r="U23" i="70"/>
  <c r="T23" i="70"/>
  <c r="S23" i="70"/>
  <c r="R23" i="70"/>
  <c r="Q23" i="70"/>
  <c r="P23" i="70"/>
  <c r="O23" i="70"/>
  <c r="N23" i="70"/>
  <c r="M23" i="70"/>
  <c r="L23" i="70"/>
  <c r="K23" i="70"/>
  <c r="J23" i="70"/>
  <c r="I23" i="70"/>
  <c r="H23" i="70"/>
  <c r="G23" i="70"/>
  <c r="Z22" i="70"/>
  <c r="Y22" i="70"/>
  <c r="X22" i="70"/>
  <c r="W22" i="70"/>
  <c r="V22" i="70"/>
  <c r="U22" i="70"/>
  <c r="T22" i="70"/>
  <c r="S22" i="70"/>
  <c r="R22" i="70"/>
  <c r="Q22" i="70"/>
  <c r="P22" i="70"/>
  <c r="O22" i="70"/>
  <c r="N22" i="70"/>
  <c r="M22" i="70"/>
  <c r="L22" i="70"/>
  <c r="K22" i="70"/>
  <c r="J22" i="70"/>
  <c r="I22" i="70"/>
  <c r="H22" i="70"/>
  <c r="G22" i="70"/>
  <c r="Z21" i="70"/>
  <c r="Y21" i="70"/>
  <c r="X21" i="70"/>
  <c r="W21" i="70"/>
  <c r="V21" i="70"/>
  <c r="U21" i="70"/>
  <c r="T21" i="70"/>
  <c r="S21" i="70"/>
  <c r="R21" i="70"/>
  <c r="Q21" i="70"/>
  <c r="P21" i="70"/>
  <c r="O21" i="70"/>
  <c r="N21" i="70"/>
  <c r="M21" i="70"/>
  <c r="L21" i="70"/>
  <c r="K21" i="70"/>
  <c r="J21" i="70"/>
  <c r="I21" i="70"/>
  <c r="H21" i="70"/>
  <c r="G21" i="70"/>
  <c r="Z20" i="70"/>
  <c r="Y20" i="70"/>
  <c r="X20" i="70"/>
  <c r="W20" i="70"/>
  <c r="V20" i="70"/>
  <c r="U20" i="70"/>
  <c r="T20" i="70"/>
  <c r="S20" i="70"/>
  <c r="R20" i="70"/>
  <c r="Q20" i="70"/>
  <c r="P20" i="70"/>
  <c r="O20" i="70"/>
  <c r="N20" i="70"/>
  <c r="M20" i="70"/>
  <c r="L20" i="70"/>
  <c r="K20" i="70"/>
  <c r="J20" i="70"/>
  <c r="I20" i="70"/>
  <c r="H20" i="70"/>
  <c r="G20" i="70"/>
  <c r="Z19" i="70"/>
  <c r="Y19" i="70"/>
  <c r="X19" i="70"/>
  <c r="W19" i="70"/>
  <c r="V19" i="70"/>
  <c r="U19" i="70"/>
  <c r="T19" i="70"/>
  <c r="S19" i="70"/>
  <c r="R19" i="70"/>
  <c r="Q19" i="70"/>
  <c r="P19" i="70"/>
  <c r="O19" i="70"/>
  <c r="N19" i="70"/>
  <c r="M19" i="70"/>
  <c r="L19" i="70"/>
  <c r="K19" i="70"/>
  <c r="J19" i="70"/>
  <c r="I19" i="70"/>
  <c r="H19" i="70"/>
  <c r="G19" i="70"/>
  <c r="Z18" i="70"/>
  <c r="Y18" i="70"/>
  <c r="X18" i="70"/>
  <c r="W18" i="70"/>
  <c r="V18" i="70"/>
  <c r="U18" i="70"/>
  <c r="T18" i="70"/>
  <c r="S18" i="70"/>
  <c r="R18" i="70"/>
  <c r="Q18" i="70"/>
  <c r="P18" i="70"/>
  <c r="O18" i="70"/>
  <c r="N18" i="70"/>
  <c r="M18" i="70"/>
  <c r="L18" i="70"/>
  <c r="K18" i="70"/>
  <c r="J18" i="70"/>
  <c r="I18" i="70"/>
  <c r="H18" i="70"/>
  <c r="G18" i="70"/>
  <c r="Z17" i="70"/>
  <c r="Y17" i="70"/>
  <c r="X17" i="70"/>
  <c r="W17" i="70"/>
  <c r="V17" i="70"/>
  <c r="U17" i="70"/>
  <c r="T17" i="70"/>
  <c r="S17" i="70"/>
  <c r="S64" i="70" s="1"/>
  <c r="R17" i="70"/>
  <c r="Q17" i="70"/>
  <c r="P17" i="70"/>
  <c r="O17" i="70"/>
  <c r="O64" i="70" s="1"/>
  <c r="N17" i="70"/>
  <c r="N61" i="70" s="1"/>
  <c r="M17" i="70"/>
  <c r="L17" i="70"/>
  <c r="K17" i="70"/>
  <c r="K64" i="70" s="1"/>
  <c r="J17" i="70"/>
  <c r="I17" i="70"/>
  <c r="H17" i="70"/>
  <c r="G17" i="70"/>
  <c r="Z16" i="70"/>
  <c r="Z47" i="70" s="1"/>
  <c r="Y16" i="70"/>
  <c r="Y48" i="70" s="1"/>
  <c r="X16" i="70"/>
  <c r="W16" i="70"/>
  <c r="V16" i="70"/>
  <c r="U16" i="70"/>
  <c r="T16" i="70"/>
  <c r="T51" i="70" s="1"/>
  <c r="S16" i="70"/>
  <c r="R16" i="70"/>
  <c r="Q16" i="70"/>
  <c r="Q50" i="70" s="1"/>
  <c r="P16" i="70"/>
  <c r="O16" i="70"/>
  <c r="N16" i="70"/>
  <c r="M16" i="70"/>
  <c r="L16" i="70"/>
  <c r="L46" i="70" s="1"/>
  <c r="K16" i="70"/>
  <c r="K47" i="70" s="1"/>
  <c r="J16" i="70"/>
  <c r="J47" i="70" s="1"/>
  <c r="I16" i="70"/>
  <c r="I48" i="70" s="1"/>
  <c r="H16" i="70"/>
  <c r="G16" i="70"/>
  <c r="Z15" i="70"/>
  <c r="Z54" i="70" s="1"/>
  <c r="Y15" i="70"/>
  <c r="X15" i="70"/>
  <c r="X54" i="70" s="1"/>
  <c r="W15" i="70"/>
  <c r="W159" i="70" s="1"/>
  <c r="V15" i="70"/>
  <c r="V67" i="70" s="1"/>
  <c r="U15" i="70"/>
  <c r="T15" i="70"/>
  <c r="S15" i="70"/>
  <c r="R15" i="70"/>
  <c r="R66" i="70" s="1"/>
  <c r="Q15" i="70"/>
  <c r="P15" i="70"/>
  <c r="P56" i="70" s="1"/>
  <c r="O15" i="70"/>
  <c r="N15" i="70"/>
  <c r="M15" i="70"/>
  <c r="L15" i="70"/>
  <c r="L7" i="70" s="1"/>
  <c r="J10" i="69" s="1"/>
  <c r="K15" i="70"/>
  <c r="J15" i="70"/>
  <c r="J58" i="70" s="1"/>
  <c r="I15" i="70"/>
  <c r="H15" i="70"/>
  <c r="H58" i="70" s="1"/>
  <c r="G15" i="70"/>
  <c r="G59" i="70" s="1"/>
  <c r="Z14" i="70"/>
  <c r="Z35" i="70" s="1"/>
  <c r="Y14" i="70"/>
  <c r="Y34" i="70" s="1"/>
  <c r="X14" i="70"/>
  <c r="X34" i="70" s="1"/>
  <c r="W14" i="70"/>
  <c r="W35" i="70" s="1"/>
  <c r="V14" i="70"/>
  <c r="U14" i="70"/>
  <c r="T14" i="70"/>
  <c r="T34" i="70" s="1"/>
  <c r="S14" i="70"/>
  <c r="S31" i="70" s="1"/>
  <c r="R14" i="70"/>
  <c r="R35" i="70" s="1"/>
  <c r="Q14" i="70"/>
  <c r="Q34" i="70" s="1"/>
  <c r="P14" i="70"/>
  <c r="P30" i="70" s="1"/>
  <c r="O14" i="70"/>
  <c r="O35" i="70" s="1"/>
  <c r="N14" i="70"/>
  <c r="N31" i="70" s="1"/>
  <c r="M14" i="70"/>
  <c r="L14" i="70"/>
  <c r="L34" i="70" s="1"/>
  <c r="K14" i="70"/>
  <c r="K35" i="70" s="1"/>
  <c r="J14" i="70"/>
  <c r="J35" i="70" s="1"/>
  <c r="I14" i="70"/>
  <c r="I34" i="70" s="1"/>
  <c r="H14" i="70"/>
  <c r="H34" i="70" s="1"/>
  <c r="G35" i="70"/>
  <c r="Z7" i="70"/>
  <c r="X10" i="69" s="1"/>
  <c r="V19" i="69"/>
  <c r="L19" i="69"/>
  <c r="F19" i="69"/>
  <c r="Y7" i="70"/>
  <c r="T7" i="70"/>
  <c r="R10" i="69" s="1"/>
  <c r="J7" i="70"/>
  <c r="H10" i="69" s="1"/>
  <c r="I7" i="70"/>
  <c r="H6" i="70"/>
  <c r="I6" i="70" s="1"/>
  <c r="J6" i="70" s="1"/>
  <c r="K5" i="70" s="1"/>
  <c r="G6" i="70"/>
  <c r="H5" i="70" s="1"/>
  <c r="G4" i="70"/>
  <c r="H4" i="70" s="1"/>
  <c r="I4" i="70" s="1"/>
  <c r="J4" i="70" s="1"/>
  <c r="K4" i="70" s="1"/>
  <c r="L4" i="70" s="1"/>
  <c r="M4" i="70" s="1"/>
  <c r="N4" i="70" s="1"/>
  <c r="O4" i="70" s="1"/>
  <c r="P4" i="70" s="1"/>
  <c r="Q4" i="70" s="1"/>
  <c r="R4" i="70" s="1"/>
  <c r="S4" i="70" s="1"/>
  <c r="T4" i="70" s="1"/>
  <c r="U4" i="70" s="1"/>
  <c r="V4" i="70" s="1"/>
  <c r="W4" i="70" s="1"/>
  <c r="X4" i="70" s="1"/>
  <c r="Y4" i="70" s="1"/>
  <c r="Z4" i="70" s="1"/>
  <c r="K19" i="69"/>
  <c r="X17" i="69"/>
  <c r="W17" i="69"/>
  <c r="V17" i="69"/>
  <c r="U17" i="69"/>
  <c r="T17" i="69"/>
  <c r="S17" i="69"/>
  <c r="R17" i="69"/>
  <c r="Q17" i="69"/>
  <c r="O17" i="69"/>
  <c r="N17" i="69"/>
  <c r="M17" i="69"/>
  <c r="L17" i="69"/>
  <c r="K17" i="69"/>
  <c r="J17" i="69"/>
  <c r="I17" i="69"/>
  <c r="G17" i="69"/>
  <c r="F17" i="69"/>
  <c r="E17" i="69"/>
  <c r="X11" i="69"/>
  <c r="V11" i="69"/>
  <c r="U11" i="69"/>
  <c r="T11" i="69"/>
  <c r="S11" i="69"/>
  <c r="R11" i="69"/>
  <c r="Q11" i="69"/>
  <c r="P11" i="69"/>
  <c r="N11" i="69"/>
  <c r="M11" i="69"/>
  <c r="L11" i="69"/>
  <c r="K11" i="69"/>
  <c r="J11" i="69"/>
  <c r="I11" i="69"/>
  <c r="H11" i="69"/>
  <c r="F11" i="69"/>
  <c r="E11" i="69"/>
  <c r="W10" i="69"/>
  <c r="G10" i="69"/>
  <c r="A5" i="69"/>
  <c r="A6" i="69" s="1"/>
  <c r="A9" i="69" s="1"/>
  <c r="A10" i="69" s="1"/>
  <c r="A11" i="69" s="1"/>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E4" i="69"/>
  <c r="F4" i="69" s="1"/>
  <c r="G4" i="69" s="1"/>
  <c r="H4" i="69" s="1"/>
  <c r="I4" i="69" s="1"/>
  <c r="J4" i="69" s="1"/>
  <c r="K4" i="69" s="1"/>
  <c r="L4" i="69" s="1"/>
  <c r="M4" i="69" s="1"/>
  <c r="N4" i="69" s="1"/>
  <c r="O4" i="69" s="1"/>
  <c r="P4" i="69" s="1"/>
  <c r="Q4" i="69" s="1"/>
  <c r="R4" i="69" s="1"/>
  <c r="S4" i="69" s="1"/>
  <c r="T4" i="69" s="1"/>
  <c r="U4" i="69" s="1"/>
  <c r="V4" i="69" s="1"/>
  <c r="W4" i="69" s="1"/>
  <c r="X4" i="69" s="1"/>
  <c r="I578" i="18" l="1"/>
  <c r="I296" i="18" s="1"/>
  <c r="I297" i="18" s="1"/>
  <c r="I15" i="69"/>
  <c r="R15" i="72"/>
  <c r="R15" i="69"/>
  <c r="T15" i="72"/>
  <c r="T15" i="69"/>
  <c r="J578" i="18"/>
  <c r="J296" i="18" s="1"/>
  <c r="J15" i="69"/>
  <c r="K578" i="18"/>
  <c r="K296" i="18" s="1"/>
  <c r="K297" i="18" s="1"/>
  <c r="K15" i="69"/>
  <c r="L578" i="18"/>
  <c r="L296" i="18" s="1"/>
  <c r="L297" i="18" s="1"/>
  <c r="L15" i="69"/>
  <c r="U15" i="72"/>
  <c r="U15" i="69"/>
  <c r="M578" i="18"/>
  <c r="M296" i="18" s="1"/>
  <c r="M297" i="18" s="1"/>
  <c r="M15" i="69"/>
  <c r="V15" i="72"/>
  <c r="V15" i="69"/>
  <c r="N578" i="18"/>
  <c r="N296" i="18" s="1"/>
  <c r="N15" i="69"/>
  <c r="W15" i="72"/>
  <c r="W15" i="69"/>
  <c r="S15" i="72"/>
  <c r="S15" i="69"/>
  <c r="F719" i="18"/>
  <c r="F15" i="72"/>
  <c r="O15" i="72"/>
  <c r="O15" i="69"/>
  <c r="X15" i="72"/>
  <c r="X15" i="69"/>
  <c r="G578" i="18"/>
  <c r="G296" i="18" s="1"/>
  <c r="G297" i="18" s="1"/>
  <c r="G15" i="69"/>
  <c r="Q15" i="72"/>
  <c r="Q15" i="69"/>
  <c r="E15" i="72"/>
  <c r="E719" i="18"/>
  <c r="E578" i="18"/>
  <c r="E296" i="18" s="1"/>
  <c r="E15" i="69"/>
  <c r="F578" i="18"/>
  <c r="F296" i="18" s="1"/>
  <c r="F15" i="69"/>
  <c r="X6" i="74"/>
  <c r="X5" i="74"/>
  <c r="X15" i="74"/>
  <c r="X24" i="74" s="1"/>
  <c r="Y4" i="74"/>
  <c r="Y15" i="74" s="1"/>
  <c r="Y24" i="74" s="1"/>
  <c r="H12" i="69"/>
  <c r="X12" i="69"/>
  <c r="X9" i="69" s="1"/>
  <c r="W12" i="69"/>
  <c r="W9" i="69" s="1"/>
  <c r="J12" i="69"/>
  <c r="J9" i="69" s="1"/>
  <c r="I22" i="2" s="1"/>
  <c r="J573" i="18" s="1"/>
  <c r="R12" i="69"/>
  <c r="R9" i="69" s="1"/>
  <c r="G12" i="69"/>
  <c r="G9" i="69" s="1"/>
  <c r="F22" i="2" s="1"/>
  <c r="G573" i="18" s="1"/>
  <c r="O72" i="70"/>
  <c r="O160" i="70"/>
  <c r="O158" i="70"/>
  <c r="O156" i="70"/>
  <c r="O154" i="70"/>
  <c r="O152" i="70"/>
  <c r="O150" i="70"/>
  <c r="O148" i="70"/>
  <c r="O146" i="70"/>
  <c r="O144" i="70"/>
  <c r="O73" i="70"/>
  <c r="O71" i="70"/>
  <c r="O159" i="70"/>
  <c r="O151" i="70"/>
  <c r="O143" i="70"/>
  <c r="O155" i="70"/>
  <c r="O147" i="70"/>
  <c r="O145" i="70"/>
  <c r="O69" i="70"/>
  <c r="O68" i="70"/>
  <c r="O56" i="70"/>
  <c r="O157" i="70"/>
  <c r="O55" i="70"/>
  <c r="O42" i="70"/>
  <c r="O41" i="70"/>
  <c r="O149" i="70"/>
  <c r="O59" i="70"/>
  <c r="O40" i="70"/>
  <c r="O38" i="70"/>
  <c r="O70" i="70"/>
  <c r="O60" i="70"/>
  <c r="O58" i="70"/>
  <c r="O54" i="70"/>
  <c r="O57" i="70"/>
  <c r="O53" i="70"/>
  <c r="O67" i="70"/>
  <c r="O66" i="70"/>
  <c r="O39" i="70"/>
  <c r="O37" i="70"/>
  <c r="M19" i="69"/>
  <c r="G63" i="70"/>
  <c r="G62" i="70"/>
  <c r="G65" i="70"/>
  <c r="G64" i="70"/>
  <c r="G61" i="70"/>
  <c r="M7" i="70"/>
  <c r="K10" i="69" s="1"/>
  <c r="M35" i="70"/>
  <c r="M31" i="70"/>
  <c r="U7" i="70"/>
  <c r="S10" i="69" s="1"/>
  <c r="U35" i="70"/>
  <c r="U31" i="70"/>
  <c r="I160" i="70"/>
  <c r="I158" i="70"/>
  <c r="I156" i="70"/>
  <c r="I154" i="70"/>
  <c r="I152" i="70"/>
  <c r="I150" i="70"/>
  <c r="I148" i="70"/>
  <c r="I146" i="70"/>
  <c r="I144" i="70"/>
  <c r="I73" i="70"/>
  <c r="I71" i="70"/>
  <c r="I159" i="70"/>
  <c r="I157" i="70"/>
  <c r="I155" i="70"/>
  <c r="I153" i="70"/>
  <c r="I151" i="70"/>
  <c r="I149" i="70"/>
  <c r="I147" i="70"/>
  <c r="I145" i="70"/>
  <c r="I143" i="70"/>
  <c r="I68" i="70"/>
  <c r="I66" i="70"/>
  <c r="I60" i="70"/>
  <c r="I58" i="70"/>
  <c r="I56" i="70"/>
  <c r="I54" i="70"/>
  <c r="I70" i="70"/>
  <c r="I69" i="70"/>
  <c r="I67" i="70"/>
  <c r="I59" i="70"/>
  <c r="I57" i="70"/>
  <c r="I55" i="70"/>
  <c r="I53" i="70"/>
  <c r="I42" i="70"/>
  <c r="I72" i="70"/>
  <c r="I40" i="70"/>
  <c r="I38" i="70"/>
  <c r="I41" i="70"/>
  <c r="I39" i="70"/>
  <c r="I37" i="70"/>
  <c r="G19" i="69"/>
  <c r="Q160" i="70"/>
  <c r="Q158" i="70"/>
  <c r="Q156" i="70"/>
  <c r="Q154" i="70"/>
  <c r="Q152" i="70"/>
  <c r="Q150" i="70"/>
  <c r="Q148" i="70"/>
  <c r="Q146" i="70"/>
  <c r="Q144" i="70"/>
  <c r="Q73" i="70"/>
  <c r="Q71" i="70"/>
  <c r="Q159" i="70"/>
  <c r="Q157" i="70"/>
  <c r="Q155" i="70"/>
  <c r="Q153" i="70"/>
  <c r="Q151" i="70"/>
  <c r="Q149" i="70"/>
  <c r="Q147" i="70"/>
  <c r="Q145" i="70"/>
  <c r="Q143" i="70"/>
  <c r="Q68" i="70"/>
  <c r="Q66" i="70"/>
  <c r="Q60" i="70"/>
  <c r="Q58" i="70"/>
  <c r="Q56" i="70"/>
  <c r="Q54" i="70"/>
  <c r="Q70" i="70"/>
  <c r="Q72" i="70"/>
  <c r="Q69" i="70"/>
  <c r="Q67" i="70"/>
  <c r="Q59" i="70"/>
  <c r="Q57" i="70"/>
  <c r="Q55" i="70"/>
  <c r="Q53" i="70"/>
  <c r="Q42" i="70"/>
  <c r="Q40" i="70"/>
  <c r="Q38" i="70"/>
  <c r="Q39" i="70"/>
  <c r="Q37" i="70"/>
  <c r="O19" i="69"/>
  <c r="Q41" i="70"/>
  <c r="Y160" i="70"/>
  <c r="Y158" i="70"/>
  <c r="Y156" i="70"/>
  <c r="Y154" i="70"/>
  <c r="Y152" i="70"/>
  <c r="Y150" i="70"/>
  <c r="Y148" i="70"/>
  <c r="Y146" i="70"/>
  <c r="Y144" i="70"/>
  <c r="Y73" i="70"/>
  <c r="Y71" i="70"/>
  <c r="Y69" i="70"/>
  <c r="Y159" i="70"/>
  <c r="Y157" i="70"/>
  <c r="Y155" i="70"/>
  <c r="Y153" i="70"/>
  <c r="Y151" i="70"/>
  <c r="Y149" i="70"/>
  <c r="Y147" i="70"/>
  <c r="Y145" i="70"/>
  <c r="Y143" i="70"/>
  <c r="Y68" i="70"/>
  <c r="Y66" i="70"/>
  <c r="Y60" i="70"/>
  <c r="Y58" i="70"/>
  <c r="Y56" i="70"/>
  <c r="Y54" i="70"/>
  <c r="Y67" i="70"/>
  <c r="Y59" i="70"/>
  <c r="Y57" i="70"/>
  <c r="Y55" i="70"/>
  <c r="Y53" i="70"/>
  <c r="Y42" i="70"/>
  <c r="Y41" i="70"/>
  <c r="Y40" i="70"/>
  <c r="Y38" i="70"/>
  <c r="Y70" i="70"/>
  <c r="Y39" i="70"/>
  <c r="Y37" i="70"/>
  <c r="W19" i="69"/>
  <c r="Y72" i="70"/>
  <c r="M48" i="70"/>
  <c r="M51" i="70"/>
  <c r="M46" i="70"/>
  <c r="M47" i="70"/>
  <c r="M50" i="70"/>
  <c r="U50" i="70"/>
  <c r="U49" i="70"/>
  <c r="U48" i="70"/>
  <c r="U46" i="70"/>
  <c r="U47" i="70"/>
  <c r="I64" i="70"/>
  <c r="I62" i="70"/>
  <c r="I65" i="70"/>
  <c r="I63" i="70"/>
  <c r="I61" i="70"/>
  <c r="Q64" i="70"/>
  <c r="Q62" i="70"/>
  <c r="Q65" i="70"/>
  <c r="Q63" i="70"/>
  <c r="Q61" i="70"/>
  <c r="Y64" i="70"/>
  <c r="Y62" i="70"/>
  <c r="Y65" i="70"/>
  <c r="Y63" i="70"/>
  <c r="Y61" i="70"/>
  <c r="M30" i="70"/>
  <c r="U34" i="70"/>
  <c r="L38" i="70"/>
  <c r="R41" i="70"/>
  <c r="G147" i="70"/>
  <c r="V51" i="70"/>
  <c r="V49" i="70"/>
  <c r="V47" i="70"/>
  <c r="V50" i="70"/>
  <c r="V48" i="70"/>
  <c r="V46" i="70"/>
  <c r="N19" i="69"/>
  <c r="V34" i="70"/>
  <c r="V30" i="70"/>
  <c r="V7" i="70"/>
  <c r="T10" i="69" s="1"/>
  <c r="N51" i="70"/>
  <c r="N49" i="70"/>
  <c r="N47" i="70"/>
  <c r="N48" i="70"/>
  <c r="N46" i="70"/>
  <c r="N50" i="70"/>
  <c r="R65" i="70"/>
  <c r="R63" i="70"/>
  <c r="R61" i="70"/>
  <c r="R62" i="70"/>
  <c r="R64" i="70"/>
  <c r="J54" i="70"/>
  <c r="I5" i="70"/>
  <c r="Q19" i="69"/>
  <c r="O7" i="70"/>
  <c r="M10" i="69" s="1"/>
  <c r="H7" i="70"/>
  <c r="F10" i="69" s="1"/>
  <c r="H35" i="70"/>
  <c r="H31" i="70"/>
  <c r="P7" i="70"/>
  <c r="N10" i="69" s="1"/>
  <c r="P35" i="70"/>
  <c r="P31" i="70"/>
  <c r="X7" i="70"/>
  <c r="V10" i="69" s="1"/>
  <c r="X35" i="70"/>
  <c r="X31" i="70"/>
  <c r="L73" i="70"/>
  <c r="L71" i="70"/>
  <c r="L159" i="70"/>
  <c r="L157" i="70"/>
  <c r="L155" i="70"/>
  <c r="L153" i="70"/>
  <c r="L151" i="70"/>
  <c r="L149" i="70"/>
  <c r="L147" i="70"/>
  <c r="L145" i="70"/>
  <c r="L143" i="70"/>
  <c r="L72" i="70"/>
  <c r="L70" i="70"/>
  <c r="L156" i="70"/>
  <c r="L148" i="70"/>
  <c r="L154" i="70"/>
  <c r="L146" i="70"/>
  <c r="L69" i="70"/>
  <c r="L67" i="70"/>
  <c r="L59" i="70"/>
  <c r="L160" i="70"/>
  <c r="L152" i="70"/>
  <c r="L144" i="70"/>
  <c r="L158" i="70"/>
  <c r="L150" i="70"/>
  <c r="L68" i="70"/>
  <c r="L66" i="70"/>
  <c r="L60" i="70"/>
  <c r="L58" i="70"/>
  <c r="L56" i="70"/>
  <c r="L54" i="70"/>
  <c r="L41" i="70"/>
  <c r="L39" i="70"/>
  <c r="L37" i="70"/>
  <c r="J19" i="69"/>
  <c r="L55" i="70"/>
  <c r="L42" i="70"/>
  <c r="L57" i="70"/>
  <c r="L53" i="70"/>
  <c r="T73" i="70"/>
  <c r="T71" i="70"/>
  <c r="T159" i="70"/>
  <c r="T157" i="70"/>
  <c r="T155" i="70"/>
  <c r="T153" i="70"/>
  <c r="T151" i="70"/>
  <c r="T149" i="70"/>
  <c r="T147" i="70"/>
  <c r="T145" i="70"/>
  <c r="T143" i="70"/>
  <c r="T72" i="70"/>
  <c r="T70" i="70"/>
  <c r="T154" i="70"/>
  <c r="T146" i="70"/>
  <c r="T160" i="70"/>
  <c r="T152" i="70"/>
  <c r="T144" i="70"/>
  <c r="T69" i="70"/>
  <c r="T67" i="70"/>
  <c r="T59" i="70"/>
  <c r="T158" i="70"/>
  <c r="T150" i="70"/>
  <c r="T156" i="70"/>
  <c r="T148" i="70"/>
  <c r="T68" i="70"/>
  <c r="T66" i="70"/>
  <c r="T60" i="70"/>
  <c r="T58" i="70"/>
  <c r="T56" i="70"/>
  <c r="T54" i="70"/>
  <c r="T41" i="70"/>
  <c r="T39" i="70"/>
  <c r="T37" i="70"/>
  <c r="R19" i="69"/>
  <c r="T57" i="70"/>
  <c r="T53" i="70"/>
  <c r="T55" i="70"/>
  <c r="H51" i="70"/>
  <c r="H49" i="70"/>
  <c r="H47" i="70"/>
  <c r="H48" i="70"/>
  <c r="H50" i="70"/>
  <c r="P51" i="70"/>
  <c r="P49" i="70"/>
  <c r="P47" i="70"/>
  <c r="P46" i="70"/>
  <c r="P50" i="70"/>
  <c r="P48" i="70"/>
  <c r="X51" i="70"/>
  <c r="X49" i="70"/>
  <c r="X47" i="70"/>
  <c r="X46" i="70"/>
  <c r="X48" i="70"/>
  <c r="X50" i="70"/>
  <c r="L65" i="70"/>
  <c r="L63" i="70"/>
  <c r="L61" i="70"/>
  <c r="L64" i="70"/>
  <c r="L62" i="70"/>
  <c r="T65" i="70"/>
  <c r="T63" i="70"/>
  <c r="T61" i="70"/>
  <c r="T64" i="70"/>
  <c r="T62" i="70"/>
  <c r="V35" i="70"/>
  <c r="L40" i="70"/>
  <c r="T42" i="70"/>
  <c r="M49" i="70"/>
  <c r="J160" i="70"/>
  <c r="J158" i="70"/>
  <c r="J156" i="70"/>
  <c r="J154" i="70"/>
  <c r="J152" i="70"/>
  <c r="J150" i="70"/>
  <c r="J148" i="70"/>
  <c r="J146" i="70"/>
  <c r="J144" i="70"/>
  <c r="J73" i="70"/>
  <c r="J71" i="70"/>
  <c r="J159" i="70"/>
  <c r="J157" i="70"/>
  <c r="J155" i="70"/>
  <c r="J153" i="70"/>
  <c r="J151" i="70"/>
  <c r="J149" i="70"/>
  <c r="J147" i="70"/>
  <c r="J145" i="70"/>
  <c r="J143" i="70"/>
  <c r="J70" i="70"/>
  <c r="J69" i="70"/>
  <c r="J67" i="70"/>
  <c r="J59" i="70"/>
  <c r="J57" i="70"/>
  <c r="J55" i="70"/>
  <c r="J53" i="70"/>
  <c r="J72" i="70"/>
  <c r="J40" i="70"/>
  <c r="J38" i="70"/>
  <c r="J66" i="70"/>
  <c r="J68" i="70"/>
  <c r="J56" i="70"/>
  <c r="J41" i="70"/>
  <c r="J39" i="70"/>
  <c r="J37" i="70"/>
  <c r="H19" i="69"/>
  <c r="Z160" i="70"/>
  <c r="Z158" i="70"/>
  <c r="Z156" i="70"/>
  <c r="Z154" i="70"/>
  <c r="Z152" i="70"/>
  <c r="Z150" i="70"/>
  <c r="Z148" i="70"/>
  <c r="Z146" i="70"/>
  <c r="Z144" i="70"/>
  <c r="Z73" i="70"/>
  <c r="Z71" i="70"/>
  <c r="Z69" i="70"/>
  <c r="Z159" i="70"/>
  <c r="Z157" i="70"/>
  <c r="Z155" i="70"/>
  <c r="Z153" i="70"/>
  <c r="Z151" i="70"/>
  <c r="Z149" i="70"/>
  <c r="Z147" i="70"/>
  <c r="Z145" i="70"/>
  <c r="Z143" i="70"/>
  <c r="Z72" i="70"/>
  <c r="Z67" i="70"/>
  <c r="Z59" i="70"/>
  <c r="Z57" i="70"/>
  <c r="Z55" i="70"/>
  <c r="Z53" i="70"/>
  <c r="Z70" i="70"/>
  <c r="Z60" i="70"/>
  <c r="Z41" i="70"/>
  <c r="Z40" i="70"/>
  <c r="Z38" i="70"/>
  <c r="Z56" i="70"/>
  <c r="Z42" i="70"/>
  <c r="Z66" i="70"/>
  <c r="Z68" i="70"/>
  <c r="Z39" i="70"/>
  <c r="Z37" i="70"/>
  <c r="X19" i="69"/>
  <c r="Z58" i="70"/>
  <c r="J65" i="70"/>
  <c r="J63" i="70"/>
  <c r="J61" i="70"/>
  <c r="J64" i="70"/>
  <c r="J62" i="70"/>
  <c r="J42" i="70"/>
  <c r="H9" i="69"/>
  <c r="G22" i="2" s="1"/>
  <c r="H573" i="18" s="1"/>
  <c r="H17" i="69"/>
  <c r="P17" i="69"/>
  <c r="J5" i="70"/>
  <c r="S19" i="69"/>
  <c r="Q7" i="70"/>
  <c r="O10" i="69" s="1"/>
  <c r="U30" i="70"/>
  <c r="M34" i="70"/>
  <c r="T40" i="70"/>
  <c r="U51" i="70"/>
  <c r="R160" i="70"/>
  <c r="R158" i="70"/>
  <c r="R156" i="70"/>
  <c r="R154" i="70"/>
  <c r="R152" i="70"/>
  <c r="R150" i="70"/>
  <c r="R148" i="70"/>
  <c r="R146" i="70"/>
  <c r="R144" i="70"/>
  <c r="R73" i="70"/>
  <c r="R71" i="70"/>
  <c r="R159" i="70"/>
  <c r="R157" i="70"/>
  <c r="R155" i="70"/>
  <c r="R153" i="70"/>
  <c r="R151" i="70"/>
  <c r="R149" i="70"/>
  <c r="R147" i="70"/>
  <c r="R145" i="70"/>
  <c r="R143" i="70"/>
  <c r="R70" i="70"/>
  <c r="R72" i="70"/>
  <c r="R69" i="70"/>
  <c r="R67" i="70"/>
  <c r="R59" i="70"/>
  <c r="R57" i="70"/>
  <c r="R55" i="70"/>
  <c r="R53" i="70"/>
  <c r="R42" i="70"/>
  <c r="R40" i="70"/>
  <c r="R38" i="70"/>
  <c r="R58" i="70"/>
  <c r="R54" i="70"/>
  <c r="R60" i="70"/>
  <c r="R39" i="70"/>
  <c r="R37" i="70"/>
  <c r="P19" i="69"/>
  <c r="R68" i="70"/>
  <c r="Z65" i="70"/>
  <c r="Z63" i="70"/>
  <c r="Z61" i="70"/>
  <c r="Z62" i="70"/>
  <c r="Z64" i="70"/>
  <c r="T19" i="69"/>
  <c r="R7" i="70"/>
  <c r="P10" i="69" s="1"/>
  <c r="K34" i="70"/>
  <c r="K30" i="70"/>
  <c r="K7" i="70"/>
  <c r="I10" i="69" s="1"/>
  <c r="G72" i="70"/>
  <c r="G160" i="70"/>
  <c r="G158" i="70"/>
  <c r="G156" i="70"/>
  <c r="G154" i="70"/>
  <c r="G152" i="70"/>
  <c r="G150" i="70"/>
  <c r="G148" i="70"/>
  <c r="G146" i="70"/>
  <c r="G144" i="70"/>
  <c r="G73" i="70"/>
  <c r="G71" i="70"/>
  <c r="G153" i="70"/>
  <c r="G145" i="70"/>
  <c r="G157" i="70"/>
  <c r="G149" i="70"/>
  <c r="G58" i="70"/>
  <c r="G54" i="70"/>
  <c r="G151" i="70"/>
  <c r="G57" i="70"/>
  <c r="G53" i="70"/>
  <c r="G67" i="70"/>
  <c r="G66" i="70"/>
  <c r="G143" i="70"/>
  <c r="G69" i="70"/>
  <c r="G68" i="70"/>
  <c r="G40" i="70"/>
  <c r="G38" i="70"/>
  <c r="G155" i="70"/>
  <c r="G56" i="70"/>
  <c r="G70" i="70"/>
  <c r="G55" i="70"/>
  <c r="G159" i="70"/>
  <c r="G60" i="70"/>
  <c r="G42" i="70"/>
  <c r="G41" i="70"/>
  <c r="G37" i="70"/>
  <c r="E19" i="69"/>
  <c r="W72" i="70"/>
  <c r="W160" i="70"/>
  <c r="W158" i="70"/>
  <c r="W156" i="70"/>
  <c r="W154" i="70"/>
  <c r="W152" i="70"/>
  <c r="W150" i="70"/>
  <c r="W148" i="70"/>
  <c r="W146" i="70"/>
  <c r="W144" i="70"/>
  <c r="W73" i="70"/>
  <c r="W71" i="70"/>
  <c r="W69" i="70"/>
  <c r="W157" i="70"/>
  <c r="W149" i="70"/>
  <c r="W153" i="70"/>
  <c r="W145" i="70"/>
  <c r="W151" i="70"/>
  <c r="W59" i="70"/>
  <c r="W58" i="70"/>
  <c r="W54" i="70"/>
  <c r="W60" i="70"/>
  <c r="W57" i="70"/>
  <c r="W53" i="70"/>
  <c r="W143" i="70"/>
  <c r="W155" i="70"/>
  <c r="W70" i="70"/>
  <c r="W42" i="70"/>
  <c r="W41" i="70"/>
  <c r="W40" i="70"/>
  <c r="W38" i="70"/>
  <c r="W67" i="70"/>
  <c r="W66" i="70"/>
  <c r="W56" i="70"/>
  <c r="W147" i="70"/>
  <c r="W68" i="70"/>
  <c r="W55" i="70"/>
  <c r="W39" i="70"/>
  <c r="W37" i="70"/>
  <c r="U19" i="69"/>
  <c r="S51" i="70"/>
  <c r="S49" i="70"/>
  <c r="S50" i="70"/>
  <c r="S48" i="70"/>
  <c r="S46" i="70"/>
  <c r="S47" i="70"/>
  <c r="W61" i="70"/>
  <c r="W63" i="70"/>
  <c r="W62" i="70"/>
  <c r="W65" i="70"/>
  <c r="W64" i="70"/>
  <c r="H30" i="70"/>
  <c r="X30" i="70"/>
  <c r="P34" i="70"/>
  <c r="H46" i="70"/>
  <c r="J60" i="70"/>
  <c r="N34" i="70"/>
  <c r="N30" i="70"/>
  <c r="N7" i="70"/>
  <c r="L10" i="69" s="1"/>
  <c r="S34" i="70"/>
  <c r="S30" i="70"/>
  <c r="S7" i="70"/>
  <c r="Q10" i="69" s="1"/>
  <c r="K51" i="70"/>
  <c r="K49" i="70"/>
  <c r="K50" i="70"/>
  <c r="K48" i="70"/>
  <c r="K46" i="70"/>
  <c r="O61" i="70"/>
  <c r="O63" i="70"/>
  <c r="O62" i="70"/>
  <c r="K6" i="70"/>
  <c r="I19" i="69"/>
  <c r="E10" i="69"/>
  <c r="W7" i="70"/>
  <c r="U10" i="69" s="1"/>
  <c r="V31" i="70"/>
  <c r="N35" i="70"/>
  <c r="R56" i="70"/>
  <c r="O65" i="70"/>
  <c r="K73" i="70"/>
  <c r="K159" i="70"/>
  <c r="K157" i="70"/>
  <c r="K155" i="70"/>
  <c r="K153" i="70"/>
  <c r="K151" i="70"/>
  <c r="K149" i="70"/>
  <c r="K147" i="70"/>
  <c r="K145" i="70"/>
  <c r="K143" i="70"/>
  <c r="K72" i="70"/>
  <c r="K70" i="70"/>
  <c r="K156" i="70"/>
  <c r="K148" i="70"/>
  <c r="K160" i="70"/>
  <c r="K152" i="70"/>
  <c r="K144" i="70"/>
  <c r="K71" i="70"/>
  <c r="S73" i="70"/>
  <c r="S159" i="70"/>
  <c r="S157" i="70"/>
  <c r="S155" i="70"/>
  <c r="S153" i="70"/>
  <c r="S151" i="70"/>
  <c r="S149" i="70"/>
  <c r="S147" i="70"/>
  <c r="S145" i="70"/>
  <c r="S143" i="70"/>
  <c r="S72" i="70"/>
  <c r="S70" i="70"/>
  <c r="S154" i="70"/>
  <c r="S146" i="70"/>
  <c r="S71" i="70"/>
  <c r="S158" i="70"/>
  <c r="S150" i="70"/>
  <c r="G50" i="70"/>
  <c r="G51" i="70"/>
  <c r="G49" i="70"/>
  <c r="G47" i="70"/>
  <c r="O50" i="70"/>
  <c r="O48" i="70"/>
  <c r="O51" i="70"/>
  <c r="O49" i="70"/>
  <c r="O47" i="70"/>
  <c r="W50" i="70"/>
  <c r="W48" i="70"/>
  <c r="W51" i="70"/>
  <c r="W49" i="70"/>
  <c r="W47" i="70"/>
  <c r="I30" i="70"/>
  <c r="Q30" i="70"/>
  <c r="Y30" i="70"/>
  <c r="K38" i="70"/>
  <c r="S38" i="70"/>
  <c r="K40" i="70"/>
  <c r="S40" i="70"/>
  <c r="S42" i="70"/>
  <c r="G46" i="70"/>
  <c r="Q46" i="70"/>
  <c r="L49" i="70"/>
  <c r="H54" i="70"/>
  <c r="K63" i="70"/>
  <c r="N65" i="70"/>
  <c r="S69" i="70"/>
  <c r="K146" i="70"/>
  <c r="S152" i="70"/>
  <c r="M159" i="70"/>
  <c r="M157" i="70"/>
  <c r="M155" i="70"/>
  <c r="M153" i="70"/>
  <c r="M151" i="70"/>
  <c r="M149" i="70"/>
  <c r="M147" i="70"/>
  <c r="M145" i="70"/>
  <c r="M143" i="70"/>
  <c r="M72" i="70"/>
  <c r="M70" i="70"/>
  <c r="M160" i="70"/>
  <c r="M158" i="70"/>
  <c r="M156" i="70"/>
  <c r="M154" i="70"/>
  <c r="M152" i="70"/>
  <c r="M150" i="70"/>
  <c r="M148" i="70"/>
  <c r="M146" i="70"/>
  <c r="M144" i="70"/>
  <c r="M73" i="70"/>
  <c r="M69" i="70"/>
  <c r="M67" i="70"/>
  <c r="M59" i="70"/>
  <c r="M57" i="70"/>
  <c r="M55" i="70"/>
  <c r="M53" i="70"/>
  <c r="M71" i="70"/>
  <c r="M68" i="70"/>
  <c r="M66" i="70"/>
  <c r="M60" i="70"/>
  <c r="M58" i="70"/>
  <c r="M56" i="70"/>
  <c r="M54" i="70"/>
  <c r="M41" i="70"/>
  <c r="U159" i="70"/>
  <c r="U157" i="70"/>
  <c r="U155" i="70"/>
  <c r="U153" i="70"/>
  <c r="U151" i="70"/>
  <c r="U149" i="70"/>
  <c r="U147" i="70"/>
  <c r="U145" i="70"/>
  <c r="U143" i="70"/>
  <c r="U72" i="70"/>
  <c r="U70" i="70"/>
  <c r="U160" i="70"/>
  <c r="U158" i="70"/>
  <c r="U156" i="70"/>
  <c r="U154" i="70"/>
  <c r="U152" i="70"/>
  <c r="U150" i="70"/>
  <c r="U148" i="70"/>
  <c r="U146" i="70"/>
  <c r="U144" i="70"/>
  <c r="U71" i="70"/>
  <c r="U69" i="70"/>
  <c r="U67" i="70"/>
  <c r="U59" i="70"/>
  <c r="U57" i="70"/>
  <c r="U55" i="70"/>
  <c r="U53" i="70"/>
  <c r="U68" i="70"/>
  <c r="U66" i="70"/>
  <c r="U60" i="70"/>
  <c r="U58" i="70"/>
  <c r="U56" i="70"/>
  <c r="U54" i="70"/>
  <c r="U41" i="70"/>
  <c r="M65" i="70"/>
  <c r="M63" i="70"/>
  <c r="M61" i="70"/>
  <c r="M64" i="70"/>
  <c r="M62" i="70"/>
  <c r="U65" i="70"/>
  <c r="U63" i="70"/>
  <c r="U61" i="70"/>
  <c r="U64" i="70"/>
  <c r="U62" i="70"/>
  <c r="G31" i="70"/>
  <c r="O31" i="70"/>
  <c r="O28" i="70" s="1"/>
  <c r="O9" i="70" s="1"/>
  <c r="W31" i="70"/>
  <c r="W28" i="70" s="1"/>
  <c r="W9" i="70" s="1"/>
  <c r="M38" i="70"/>
  <c r="U38" i="70"/>
  <c r="M40" i="70"/>
  <c r="U40" i="70"/>
  <c r="S41" i="70"/>
  <c r="K42" i="70"/>
  <c r="U42" i="70"/>
  <c r="I46" i="70"/>
  <c r="L47" i="70"/>
  <c r="Q49" i="70"/>
  <c r="I51" i="70"/>
  <c r="Y51" i="70"/>
  <c r="K54" i="70"/>
  <c r="S56" i="70"/>
  <c r="K58" i="70"/>
  <c r="K59" i="70"/>
  <c r="K60" i="70"/>
  <c r="S65" i="70"/>
  <c r="S66" i="70"/>
  <c r="K154" i="70"/>
  <c r="S160" i="70"/>
  <c r="N159" i="70"/>
  <c r="N157" i="70"/>
  <c r="N155" i="70"/>
  <c r="N153" i="70"/>
  <c r="N151" i="70"/>
  <c r="N149" i="70"/>
  <c r="N147" i="70"/>
  <c r="N145" i="70"/>
  <c r="N143" i="70"/>
  <c r="N72" i="70"/>
  <c r="N70" i="70"/>
  <c r="N160" i="70"/>
  <c r="N158" i="70"/>
  <c r="N156" i="70"/>
  <c r="N154" i="70"/>
  <c r="N152" i="70"/>
  <c r="N150" i="70"/>
  <c r="N148" i="70"/>
  <c r="N146" i="70"/>
  <c r="N144" i="70"/>
  <c r="N73" i="70"/>
  <c r="N68" i="70"/>
  <c r="N66" i="70"/>
  <c r="N60" i="70"/>
  <c r="N58" i="70"/>
  <c r="N56" i="70"/>
  <c r="N54" i="70"/>
  <c r="V159" i="70"/>
  <c r="V157" i="70"/>
  <c r="V155" i="70"/>
  <c r="V153" i="70"/>
  <c r="V151" i="70"/>
  <c r="V149" i="70"/>
  <c r="V147" i="70"/>
  <c r="V145" i="70"/>
  <c r="V143" i="70"/>
  <c r="V72" i="70"/>
  <c r="V70" i="70"/>
  <c r="V160" i="70"/>
  <c r="V158" i="70"/>
  <c r="V156" i="70"/>
  <c r="V154" i="70"/>
  <c r="V152" i="70"/>
  <c r="V150" i="70"/>
  <c r="V148" i="70"/>
  <c r="V146" i="70"/>
  <c r="V144" i="70"/>
  <c r="V71" i="70"/>
  <c r="V68" i="70"/>
  <c r="V66" i="70"/>
  <c r="V60" i="70"/>
  <c r="V58" i="70"/>
  <c r="V56" i="70"/>
  <c r="V54" i="70"/>
  <c r="V73" i="70"/>
  <c r="J50" i="70"/>
  <c r="J48" i="70"/>
  <c r="J46" i="70"/>
  <c r="R50" i="70"/>
  <c r="R48" i="70"/>
  <c r="R46" i="70"/>
  <c r="Z50" i="70"/>
  <c r="Z48" i="70"/>
  <c r="Z46" i="70"/>
  <c r="N64" i="70"/>
  <c r="N62" i="70"/>
  <c r="V64" i="70"/>
  <c r="V62" i="70"/>
  <c r="L30" i="70"/>
  <c r="T30" i="70"/>
  <c r="N38" i="70"/>
  <c r="V38" i="70"/>
  <c r="N40" i="70"/>
  <c r="V40" i="70"/>
  <c r="V41" i="70"/>
  <c r="V42" i="70"/>
  <c r="G48" i="70"/>
  <c r="R49" i="70"/>
  <c r="J51" i="70"/>
  <c r="Z51" i="70"/>
  <c r="S53" i="70"/>
  <c r="K55" i="70"/>
  <c r="S57" i="70"/>
  <c r="N59" i="70"/>
  <c r="S63" i="70"/>
  <c r="V65" i="70"/>
  <c r="S148" i="70"/>
  <c r="H72" i="70"/>
  <c r="H160" i="70"/>
  <c r="H158" i="70"/>
  <c r="H156" i="70"/>
  <c r="H154" i="70"/>
  <c r="H152" i="70"/>
  <c r="H150" i="70"/>
  <c r="H148" i="70"/>
  <c r="H146" i="70"/>
  <c r="H144" i="70"/>
  <c r="H73" i="70"/>
  <c r="H71" i="70"/>
  <c r="H153" i="70"/>
  <c r="H145" i="70"/>
  <c r="H159" i="70"/>
  <c r="H151" i="70"/>
  <c r="H143" i="70"/>
  <c r="H68" i="70"/>
  <c r="H66" i="70"/>
  <c r="H60" i="70"/>
  <c r="H157" i="70"/>
  <c r="H149" i="70"/>
  <c r="H155" i="70"/>
  <c r="H147" i="70"/>
  <c r="H70" i="70"/>
  <c r="H69" i="70"/>
  <c r="H67" i="70"/>
  <c r="H59" i="70"/>
  <c r="H57" i="70"/>
  <c r="H55" i="70"/>
  <c r="H53" i="70"/>
  <c r="H42" i="70"/>
  <c r="P72" i="70"/>
  <c r="P70" i="70"/>
  <c r="P160" i="70"/>
  <c r="P158" i="70"/>
  <c r="P156" i="70"/>
  <c r="P154" i="70"/>
  <c r="P152" i="70"/>
  <c r="P150" i="70"/>
  <c r="P148" i="70"/>
  <c r="P146" i="70"/>
  <c r="P144" i="70"/>
  <c r="P73" i="70"/>
  <c r="P71" i="70"/>
  <c r="P159" i="70"/>
  <c r="P151" i="70"/>
  <c r="P143" i="70"/>
  <c r="P157" i="70"/>
  <c r="P149" i="70"/>
  <c r="P68" i="70"/>
  <c r="P66" i="70"/>
  <c r="P60" i="70"/>
  <c r="P155" i="70"/>
  <c r="P147" i="70"/>
  <c r="P153" i="70"/>
  <c r="P145" i="70"/>
  <c r="P69" i="70"/>
  <c r="P28" i="70" s="1"/>
  <c r="P9" i="70" s="1"/>
  <c r="P67" i="70"/>
  <c r="P59" i="70"/>
  <c r="P57" i="70"/>
  <c r="P55" i="70"/>
  <c r="P53" i="70"/>
  <c r="P42" i="70"/>
  <c r="X72" i="70"/>
  <c r="X70" i="70"/>
  <c r="X160" i="70"/>
  <c r="X158" i="70"/>
  <c r="X156" i="70"/>
  <c r="X154" i="70"/>
  <c r="X152" i="70"/>
  <c r="X150" i="70"/>
  <c r="X148" i="70"/>
  <c r="X146" i="70"/>
  <c r="X144" i="70"/>
  <c r="X73" i="70"/>
  <c r="X71" i="70"/>
  <c r="X69" i="70"/>
  <c r="X157" i="70"/>
  <c r="X149" i="70"/>
  <c r="X155" i="70"/>
  <c r="X147" i="70"/>
  <c r="X68" i="70"/>
  <c r="X66" i="70"/>
  <c r="X60" i="70"/>
  <c r="X58" i="70"/>
  <c r="X153" i="70"/>
  <c r="X145" i="70"/>
  <c r="X159" i="70"/>
  <c r="X151" i="70"/>
  <c r="X143" i="70"/>
  <c r="X67" i="70"/>
  <c r="X59" i="70"/>
  <c r="X57" i="70"/>
  <c r="X55" i="70"/>
  <c r="X53" i="70"/>
  <c r="X42" i="70"/>
  <c r="L50" i="70"/>
  <c r="L48" i="70"/>
  <c r="T50" i="70"/>
  <c r="T48" i="70"/>
  <c r="H64" i="70"/>
  <c r="H62" i="70"/>
  <c r="H65" i="70"/>
  <c r="H63" i="70"/>
  <c r="H61" i="70"/>
  <c r="P64" i="70"/>
  <c r="P62" i="70"/>
  <c r="P65" i="70"/>
  <c r="P63" i="70"/>
  <c r="P61" i="70"/>
  <c r="X64" i="70"/>
  <c r="X62" i="70"/>
  <c r="X65" i="70"/>
  <c r="X63" i="70"/>
  <c r="X61" i="70"/>
  <c r="J31" i="70"/>
  <c r="J28" i="70" s="1"/>
  <c r="J9" i="70" s="1"/>
  <c r="R31" i="70"/>
  <c r="R28" i="70" s="1"/>
  <c r="R9" i="70" s="1"/>
  <c r="Z31" i="70"/>
  <c r="Z28" i="70" s="1"/>
  <c r="Z9" i="70" s="1"/>
  <c r="H38" i="70"/>
  <c r="P38" i="70"/>
  <c r="X38" i="70"/>
  <c r="H40" i="70"/>
  <c r="P40" i="70"/>
  <c r="X40" i="70"/>
  <c r="N41" i="70"/>
  <c r="X41" i="70"/>
  <c r="N42" i="70"/>
  <c r="R47" i="70"/>
  <c r="V53" i="70"/>
  <c r="N55" i="70"/>
  <c r="V57" i="70"/>
  <c r="S59" i="70"/>
  <c r="S60" i="70"/>
  <c r="V61" i="70"/>
  <c r="K69" i="70"/>
  <c r="K150" i="70"/>
  <c r="S156" i="70"/>
  <c r="S54" i="70"/>
  <c r="K56" i="70"/>
  <c r="S58" i="70"/>
  <c r="V59" i="70"/>
  <c r="K67" i="70"/>
  <c r="K68" i="70"/>
  <c r="N69" i="70"/>
  <c r="N71" i="70"/>
  <c r="S144" i="70"/>
  <c r="K66" i="70"/>
  <c r="K158" i="70"/>
  <c r="E20" i="69"/>
  <c r="S20" i="69"/>
  <c r="K20" i="69"/>
  <c r="K581" i="18" s="1"/>
  <c r="R20" i="69"/>
  <c r="J20" i="69"/>
  <c r="J581" i="18" s="1"/>
  <c r="X20" i="69"/>
  <c r="F20" i="69"/>
  <c r="F581" i="18" s="1"/>
  <c r="G20" i="69"/>
  <c r="I20" i="69"/>
  <c r="Q20" i="69"/>
  <c r="L20" i="69"/>
  <c r="L581" i="18" s="1"/>
  <c r="T20" i="69"/>
  <c r="M20" i="69"/>
  <c r="M581" i="18" s="1"/>
  <c r="I579" i="18" l="1"/>
  <c r="L579" i="18"/>
  <c r="K299" i="18"/>
  <c r="K300" i="18" s="1"/>
  <c r="K582" i="18"/>
  <c r="L299" i="18"/>
  <c r="L300" i="18" s="1"/>
  <c r="L582" i="18"/>
  <c r="G579" i="18"/>
  <c r="M299" i="18"/>
  <c r="M300" i="18" s="1"/>
  <c r="M582" i="18"/>
  <c r="M579" i="18"/>
  <c r="J299" i="18"/>
  <c r="J300" i="18" s="1"/>
  <c r="J582" i="18"/>
  <c r="F299" i="18"/>
  <c r="F300" i="18" s="1"/>
  <c r="F582" i="18"/>
  <c r="K579" i="18"/>
  <c r="N579" i="18"/>
  <c r="N297" i="18"/>
  <c r="L719" i="18"/>
  <c r="L15" i="72"/>
  <c r="P15" i="72"/>
  <c r="P15" i="69"/>
  <c r="G719" i="18"/>
  <c r="G15" i="72"/>
  <c r="H578" i="18"/>
  <c r="H296" i="18" s="1"/>
  <c r="H15" i="69"/>
  <c r="J297" i="18"/>
  <c r="M719" i="18"/>
  <c r="M15" i="72"/>
  <c r="K719" i="18"/>
  <c r="K15" i="72"/>
  <c r="J579" i="18"/>
  <c r="I719" i="18"/>
  <c r="I15" i="72"/>
  <c r="N719" i="18"/>
  <c r="N15" i="72"/>
  <c r="J719" i="18"/>
  <c r="J15" i="72"/>
  <c r="F297" i="18"/>
  <c r="E297" i="18"/>
  <c r="E295" i="18" s="1"/>
  <c r="E579" i="18"/>
  <c r="F579" i="18"/>
  <c r="E581" i="18"/>
  <c r="I581" i="18"/>
  <c r="G581" i="18"/>
  <c r="Y5" i="74"/>
  <c r="Y6" i="74"/>
  <c r="J8" i="70"/>
  <c r="W8" i="70"/>
  <c r="O8" i="70"/>
  <c r="P8" i="70"/>
  <c r="G8" i="70"/>
  <c r="T3" i="70"/>
  <c r="H20" i="69"/>
  <c r="H581" i="18" s="1"/>
  <c r="L3" i="70"/>
  <c r="Z8" i="70"/>
  <c r="Y3" i="70"/>
  <c r="R8" i="70"/>
  <c r="Z3" i="70"/>
  <c r="K28" i="70"/>
  <c r="K9" i="70" s="1"/>
  <c r="N12" i="69"/>
  <c r="N9" i="69" s="1"/>
  <c r="M22" i="2" s="1"/>
  <c r="Q12" i="69"/>
  <c r="Q9" i="69" s="1"/>
  <c r="J3" i="70"/>
  <c r="I3" i="70"/>
  <c r="S28" i="70"/>
  <c r="S9" i="70" s="1"/>
  <c r="X28" i="70"/>
  <c r="X9" i="70" s="1"/>
  <c r="F12" i="69"/>
  <c r="F9" i="69" s="1"/>
  <c r="E22" i="2" s="1"/>
  <c r="F573" i="18" s="1"/>
  <c r="L6" i="70"/>
  <c r="L5" i="70"/>
  <c r="T28" i="70"/>
  <c r="T9" i="70" s="1"/>
  <c r="Y28" i="70"/>
  <c r="Y9" i="70" s="1"/>
  <c r="H28" i="70"/>
  <c r="H9" i="70" s="1"/>
  <c r="P12" i="69"/>
  <c r="P9" i="69" s="1"/>
  <c r="U28" i="70"/>
  <c r="U9" i="70" s="1"/>
  <c r="M12" i="69"/>
  <c r="M9" i="69" s="1"/>
  <c r="L22" i="2" s="1"/>
  <c r="T12" i="69"/>
  <c r="T9" i="69" s="1"/>
  <c r="S12" i="69"/>
  <c r="S9" i="69" s="1"/>
  <c r="L28" i="70"/>
  <c r="L9" i="70" s="1"/>
  <c r="Q28" i="70"/>
  <c r="Q9" i="70" s="1"/>
  <c r="L12" i="69"/>
  <c r="L9" i="69" s="1"/>
  <c r="K22" i="2" s="1"/>
  <c r="L573" i="18" s="1"/>
  <c r="O12" i="69"/>
  <c r="O9" i="69" s="1"/>
  <c r="V12" i="69"/>
  <c r="V9" i="69" s="1"/>
  <c r="V28" i="70"/>
  <c r="V9" i="70" s="1"/>
  <c r="M28" i="70"/>
  <c r="M9" i="70" s="1"/>
  <c r="I28" i="70"/>
  <c r="I9" i="70" s="1"/>
  <c r="U12" i="69"/>
  <c r="U9" i="69" s="1"/>
  <c r="N28" i="70"/>
  <c r="N9" i="70" s="1"/>
  <c r="E12" i="69"/>
  <c r="E9" i="69" s="1"/>
  <c r="D22" i="2" s="1"/>
  <c r="E573" i="18" s="1"/>
  <c r="I12" i="69"/>
  <c r="I9" i="69" s="1"/>
  <c r="H22" i="2" s="1"/>
  <c r="I573" i="18" s="1"/>
  <c r="K12" i="69"/>
  <c r="K9" i="69" s="1"/>
  <c r="J22" i="2" s="1"/>
  <c r="K573" i="18" s="1"/>
  <c r="H579" i="18" l="1"/>
  <c r="I299" i="18"/>
  <c r="I300" i="18" s="1"/>
  <c r="I582" i="18"/>
  <c r="H299" i="18"/>
  <c r="H300" i="18" s="1"/>
  <c r="H582" i="18"/>
  <c r="G299" i="18"/>
  <c r="G300" i="18" s="1"/>
  <c r="G582" i="18"/>
  <c r="E299" i="18"/>
  <c r="E300" i="18" s="1"/>
  <c r="E582" i="18"/>
  <c r="H297" i="18"/>
  <c r="H719" i="18"/>
  <c r="H15" i="72"/>
  <c r="M573" i="18"/>
  <c r="N573" i="18"/>
  <c r="V3" i="70"/>
  <c r="Q3" i="70"/>
  <c r="S3" i="70"/>
  <c r="G3" i="70"/>
  <c r="R3" i="70"/>
  <c r="H3" i="70"/>
  <c r="O3" i="70"/>
  <c r="M3" i="70"/>
  <c r="K3" i="70"/>
  <c r="X3" i="70"/>
  <c r="U20" i="69"/>
  <c r="M5" i="70"/>
  <c r="M6" i="70"/>
  <c r="P20" i="69"/>
  <c r="U3" i="70"/>
  <c r="H8" i="70"/>
  <c r="P3" i="70"/>
  <c r="N20" i="69"/>
  <c r="N581" i="18" s="1"/>
  <c r="Y8" i="70"/>
  <c r="X8" i="70"/>
  <c r="N8" i="70"/>
  <c r="W20" i="69"/>
  <c r="N3" i="70"/>
  <c r="S8" i="70"/>
  <c r="K8" i="70"/>
  <c r="V20" i="69"/>
  <c r="T8" i="70"/>
  <c r="O20" i="69"/>
  <c r="W3" i="70"/>
  <c r="M8" i="70"/>
  <c r="Q8" i="70"/>
  <c r="I8" i="70"/>
  <c r="V8" i="70"/>
  <c r="L8" i="70"/>
  <c r="U8" i="70"/>
  <c r="N299" i="18" l="1"/>
  <c r="N300" i="18" s="1"/>
  <c r="N582" i="18"/>
  <c r="N5" i="70"/>
  <c r="N6" i="70"/>
  <c r="O6" i="70" l="1"/>
  <c r="O5" i="70"/>
  <c r="P5" i="70" l="1"/>
  <c r="P6" i="70"/>
  <c r="Q6" i="70" l="1"/>
  <c r="Q5" i="70"/>
  <c r="R6" i="70" l="1"/>
  <c r="R5" i="70"/>
  <c r="S5" i="70" l="1"/>
  <c r="S6" i="70"/>
  <c r="T6" i="70" l="1"/>
  <c r="T5" i="70"/>
  <c r="U5" i="70" l="1"/>
  <c r="U6" i="70"/>
  <c r="V5" i="70" l="1"/>
  <c r="V6" i="70"/>
  <c r="W6" i="70" l="1"/>
  <c r="W5" i="70"/>
  <c r="X5" i="70" l="1"/>
  <c r="X6" i="70"/>
  <c r="Y6" i="70" l="1"/>
  <c r="Y5" i="70"/>
  <c r="Z6" i="70" l="1"/>
  <c r="Z5" i="70"/>
  <c r="O21" i="2" l="1"/>
  <c r="D21" i="2"/>
  <c r="E432" i="18" s="1"/>
  <c r="E21" i="2"/>
  <c r="F432" i="18" s="1"/>
  <c r="F21" i="2"/>
  <c r="G432" i="18" s="1"/>
  <c r="G21" i="2"/>
  <c r="H432" i="18" s="1"/>
  <c r="H21" i="2"/>
  <c r="I432" i="18" s="1"/>
  <c r="I21" i="2"/>
  <c r="J432" i="18" s="1"/>
  <c r="J21" i="2"/>
  <c r="K432" i="18" s="1"/>
  <c r="K21" i="2"/>
  <c r="L432" i="18" s="1"/>
  <c r="L21" i="2"/>
  <c r="M21" i="2"/>
  <c r="Q76" i="68"/>
  <c r="R76" i="68" s="1"/>
  <c r="S76" i="68" s="1"/>
  <c r="T76" i="68" s="1"/>
  <c r="U76" i="68" s="1"/>
  <c r="V76" i="68" s="1"/>
  <c r="W76" i="68" s="1"/>
  <c r="P76" i="68"/>
  <c r="N76" i="68"/>
  <c r="K76" i="68"/>
  <c r="H76" i="68"/>
  <c r="T75" i="68"/>
  <c r="U75" i="68" s="1"/>
  <c r="V75" i="68" s="1"/>
  <c r="W75" i="68" s="1"/>
  <c r="P75" i="68"/>
  <c r="Q75" i="68" s="1"/>
  <c r="R75" i="68" s="1"/>
  <c r="S75" i="68" s="1"/>
  <c r="M75" i="68"/>
  <c r="K75" i="68"/>
  <c r="H75" i="68"/>
  <c r="P74" i="68"/>
  <c r="Q74" i="68" s="1"/>
  <c r="R74" i="68" s="1"/>
  <c r="S74" i="68" s="1"/>
  <c r="T74" i="68" s="1"/>
  <c r="U74" i="68" s="1"/>
  <c r="V74" i="68" s="1"/>
  <c r="W74" i="68" s="1"/>
  <c r="M74" i="68"/>
  <c r="K74" i="68"/>
  <c r="H74" i="68"/>
  <c r="P72" i="68"/>
  <c r="Q72" i="68" s="1"/>
  <c r="R72" i="68" s="1"/>
  <c r="S72" i="68" s="1"/>
  <c r="T72" i="68" s="1"/>
  <c r="U72" i="68" s="1"/>
  <c r="V72" i="68" s="1"/>
  <c r="W72" i="68" s="1"/>
  <c r="O72" i="68"/>
  <c r="M72" i="68"/>
  <c r="K72" i="68"/>
  <c r="I72" i="68"/>
  <c r="G72" i="68"/>
  <c r="W71" i="68"/>
  <c r="P71" i="68"/>
  <c r="Q71" i="68" s="1"/>
  <c r="R71" i="68" s="1"/>
  <c r="S71" i="68" s="1"/>
  <c r="T71" i="68" s="1"/>
  <c r="U71" i="68" s="1"/>
  <c r="V71" i="68" s="1"/>
  <c r="O71" i="68"/>
  <c r="M71" i="68"/>
  <c r="K71" i="68"/>
  <c r="I71" i="68"/>
  <c r="G71" i="68"/>
  <c r="T70" i="68"/>
  <c r="U70" i="68" s="1"/>
  <c r="V70" i="68" s="1"/>
  <c r="W70" i="68" s="1"/>
  <c r="P70" i="68"/>
  <c r="Q70" i="68" s="1"/>
  <c r="R70" i="68" s="1"/>
  <c r="S70" i="68" s="1"/>
  <c r="O70" i="68"/>
  <c r="M70" i="68"/>
  <c r="K70" i="68"/>
  <c r="I70" i="68"/>
  <c r="G70" i="68"/>
  <c r="Q69" i="68"/>
  <c r="R69" i="68" s="1"/>
  <c r="S69" i="68" s="1"/>
  <c r="T69" i="68" s="1"/>
  <c r="U69" i="68" s="1"/>
  <c r="V69" i="68" s="1"/>
  <c r="W69" i="68" s="1"/>
  <c r="P69" i="68"/>
  <c r="O69" i="68"/>
  <c r="M69" i="68"/>
  <c r="K69" i="68"/>
  <c r="I69" i="68"/>
  <c r="G69" i="68"/>
  <c r="V68" i="68"/>
  <c r="W68" i="68" s="1"/>
  <c r="P68" i="68"/>
  <c r="Q68" i="68" s="1"/>
  <c r="R68" i="68" s="1"/>
  <c r="S68" i="68" s="1"/>
  <c r="T68" i="68" s="1"/>
  <c r="U68" i="68" s="1"/>
  <c r="O68" i="68"/>
  <c r="O40" i="68" s="1"/>
  <c r="O11" i="68" s="1"/>
  <c r="M68" i="68"/>
  <c r="K68" i="68"/>
  <c r="I68" i="68"/>
  <c r="G68" i="68"/>
  <c r="S67" i="68"/>
  <c r="T67" i="68" s="1"/>
  <c r="U67" i="68" s="1"/>
  <c r="V67" i="68" s="1"/>
  <c r="W67" i="68" s="1"/>
  <c r="Q67" i="68"/>
  <c r="R67" i="68" s="1"/>
  <c r="P67" i="68"/>
  <c r="O67" i="68"/>
  <c r="M67" i="68"/>
  <c r="K67" i="68"/>
  <c r="I67" i="68"/>
  <c r="I40" i="68" s="1"/>
  <c r="I11" i="68" s="1"/>
  <c r="G67" i="68"/>
  <c r="G11" i="68" s="1"/>
  <c r="Q66" i="68"/>
  <c r="R66" i="68" s="1"/>
  <c r="S66" i="68" s="1"/>
  <c r="T66" i="68" s="1"/>
  <c r="U66" i="68" s="1"/>
  <c r="V66" i="68" s="1"/>
  <c r="W66" i="68" s="1"/>
  <c r="P66" i="68"/>
  <c r="M66" i="68"/>
  <c r="K66" i="68"/>
  <c r="H66" i="68"/>
  <c r="S65" i="68"/>
  <c r="T65" i="68" s="1"/>
  <c r="U65" i="68" s="1"/>
  <c r="V65" i="68" s="1"/>
  <c r="W65" i="68" s="1"/>
  <c r="Q65" i="68"/>
  <c r="R65" i="68" s="1"/>
  <c r="P65" i="68"/>
  <c r="M65" i="68"/>
  <c r="K65" i="68"/>
  <c r="H65" i="68"/>
  <c r="P63" i="68"/>
  <c r="Q63" i="68" s="1"/>
  <c r="R63" i="68" s="1"/>
  <c r="S63" i="68" s="1"/>
  <c r="T63" i="68" s="1"/>
  <c r="U63" i="68" s="1"/>
  <c r="V63" i="68" s="1"/>
  <c r="W63" i="68" s="1"/>
  <c r="N63" i="68"/>
  <c r="J63" i="68"/>
  <c r="P62" i="68"/>
  <c r="Q62" i="68" s="1"/>
  <c r="R62" i="68" s="1"/>
  <c r="S62" i="68" s="1"/>
  <c r="T62" i="68" s="1"/>
  <c r="U62" i="68" s="1"/>
  <c r="V62" i="68" s="1"/>
  <c r="W62" i="68" s="1"/>
  <c r="N62" i="68"/>
  <c r="J62" i="68"/>
  <c r="R61" i="68"/>
  <c r="S61" i="68" s="1"/>
  <c r="T61" i="68" s="1"/>
  <c r="U61" i="68" s="1"/>
  <c r="V61" i="68" s="1"/>
  <c r="W61" i="68" s="1"/>
  <c r="P61" i="68"/>
  <c r="Q61" i="68" s="1"/>
  <c r="N61" i="68"/>
  <c r="J61" i="68"/>
  <c r="P60" i="68"/>
  <c r="Q60" i="68" s="1"/>
  <c r="R60" i="68" s="1"/>
  <c r="S60" i="68" s="1"/>
  <c r="T60" i="68" s="1"/>
  <c r="U60" i="68" s="1"/>
  <c r="V60" i="68" s="1"/>
  <c r="W60" i="68" s="1"/>
  <c r="N60" i="68"/>
  <c r="J60" i="68"/>
  <c r="V59" i="68"/>
  <c r="W59" i="68" s="1"/>
  <c r="P59" i="68"/>
  <c r="Q59" i="68" s="1"/>
  <c r="R59" i="68" s="1"/>
  <c r="S59" i="68" s="1"/>
  <c r="T59" i="68" s="1"/>
  <c r="U59" i="68" s="1"/>
  <c r="N59" i="68"/>
  <c r="J59" i="68"/>
  <c r="Q58" i="68"/>
  <c r="R58" i="68" s="1"/>
  <c r="S58" i="68" s="1"/>
  <c r="T58" i="68" s="1"/>
  <c r="U58" i="68" s="1"/>
  <c r="V58" i="68" s="1"/>
  <c r="W58" i="68" s="1"/>
  <c r="P58" i="68"/>
  <c r="N58" i="68"/>
  <c r="J58" i="68"/>
  <c r="P57" i="68"/>
  <c r="Q57" i="68" s="1"/>
  <c r="R57" i="68" s="1"/>
  <c r="S57" i="68" s="1"/>
  <c r="T57" i="68" s="1"/>
  <c r="U57" i="68" s="1"/>
  <c r="V57" i="68" s="1"/>
  <c r="W57" i="68" s="1"/>
  <c r="N57" i="68"/>
  <c r="K57" i="68"/>
  <c r="H57" i="68"/>
  <c r="Q56" i="68"/>
  <c r="R56" i="68" s="1"/>
  <c r="S56" i="68" s="1"/>
  <c r="T56" i="68" s="1"/>
  <c r="U56" i="68" s="1"/>
  <c r="V56" i="68" s="1"/>
  <c r="W56" i="68" s="1"/>
  <c r="P56" i="68"/>
  <c r="N56" i="68"/>
  <c r="L56" i="68"/>
  <c r="K56" i="68"/>
  <c r="I56" i="68"/>
  <c r="G56" i="68"/>
  <c r="R54" i="68"/>
  <c r="S54" i="68" s="1"/>
  <c r="T54" i="68" s="1"/>
  <c r="U54" i="68" s="1"/>
  <c r="V54" i="68" s="1"/>
  <c r="W54" i="68" s="1"/>
  <c r="P54" i="68"/>
  <c r="Q54" i="68" s="1"/>
  <c r="M54" i="68"/>
  <c r="K54" i="68"/>
  <c r="H54" i="68"/>
  <c r="U53" i="68"/>
  <c r="V53" i="68" s="1"/>
  <c r="W53" i="68" s="1"/>
  <c r="Q53" i="68"/>
  <c r="R53" i="68" s="1"/>
  <c r="S53" i="68" s="1"/>
  <c r="T53" i="68" s="1"/>
  <c r="P53" i="68"/>
  <c r="M53" i="68"/>
  <c r="K53" i="68"/>
  <c r="H53" i="68"/>
  <c r="Q52" i="68"/>
  <c r="R52" i="68" s="1"/>
  <c r="S52" i="68" s="1"/>
  <c r="T52" i="68" s="1"/>
  <c r="U52" i="68" s="1"/>
  <c r="V52" i="68" s="1"/>
  <c r="W52" i="68" s="1"/>
  <c r="P52" i="68"/>
  <c r="M52" i="68"/>
  <c r="K52" i="68"/>
  <c r="H52" i="68"/>
  <c r="S51" i="68"/>
  <c r="T51" i="68" s="1"/>
  <c r="U51" i="68" s="1"/>
  <c r="V51" i="68" s="1"/>
  <c r="W51" i="68" s="1"/>
  <c r="Q51" i="68"/>
  <c r="R51" i="68" s="1"/>
  <c r="P51" i="68"/>
  <c r="M51" i="68"/>
  <c r="K51" i="68"/>
  <c r="H51" i="68"/>
  <c r="R50" i="68"/>
  <c r="S50" i="68" s="1"/>
  <c r="T50" i="68" s="1"/>
  <c r="U50" i="68" s="1"/>
  <c r="V50" i="68" s="1"/>
  <c r="W50" i="68" s="1"/>
  <c r="Q50" i="68"/>
  <c r="P50" i="68"/>
  <c r="M50" i="68"/>
  <c r="K50" i="68"/>
  <c r="K40" i="68" s="1"/>
  <c r="K11" i="68" s="1"/>
  <c r="J18" i="66" s="1"/>
  <c r="H50" i="68"/>
  <c r="R48" i="68"/>
  <c r="S48" i="68" s="1"/>
  <c r="T48" i="68" s="1"/>
  <c r="U48" i="68" s="1"/>
  <c r="V48" i="68" s="1"/>
  <c r="W48" i="68" s="1"/>
  <c r="Q48" i="68"/>
  <c r="P48" i="68"/>
  <c r="M48" i="68"/>
  <c r="K48" i="68"/>
  <c r="H48" i="68"/>
  <c r="P47" i="68"/>
  <c r="Q47" i="68" s="1"/>
  <c r="R47" i="68" s="1"/>
  <c r="S47" i="68" s="1"/>
  <c r="T47" i="68" s="1"/>
  <c r="U47" i="68" s="1"/>
  <c r="V47" i="68" s="1"/>
  <c r="W47" i="68" s="1"/>
  <c r="M47" i="68"/>
  <c r="K47" i="68"/>
  <c r="H47" i="68"/>
  <c r="W46" i="68"/>
  <c r="P46" i="68"/>
  <c r="Q46" i="68" s="1"/>
  <c r="R46" i="68" s="1"/>
  <c r="S46" i="68" s="1"/>
  <c r="T46" i="68" s="1"/>
  <c r="U46" i="68" s="1"/>
  <c r="V46" i="68" s="1"/>
  <c r="N46" i="68"/>
  <c r="N40" i="68" s="1"/>
  <c r="N11" i="68" s="1"/>
  <c r="M18" i="66" s="1"/>
  <c r="K46" i="68"/>
  <c r="H46" i="68"/>
  <c r="R45" i="68"/>
  <c r="S45" i="68" s="1"/>
  <c r="T45" i="68" s="1"/>
  <c r="U45" i="68" s="1"/>
  <c r="V45" i="68" s="1"/>
  <c r="W45" i="68" s="1"/>
  <c r="P45" i="68"/>
  <c r="Q45" i="68" s="1"/>
  <c r="N45" i="68"/>
  <c r="K45" i="68"/>
  <c r="H45" i="68"/>
  <c r="U44" i="68"/>
  <c r="V44" i="68" s="1"/>
  <c r="W44" i="68" s="1"/>
  <c r="Q44" i="68"/>
  <c r="R44" i="68" s="1"/>
  <c r="S44" i="68" s="1"/>
  <c r="T44" i="68" s="1"/>
  <c r="P44" i="68"/>
  <c r="N44" i="68"/>
  <c r="K44" i="68"/>
  <c r="H44" i="68"/>
  <c r="Q43" i="68"/>
  <c r="R43" i="68" s="1"/>
  <c r="S43" i="68" s="1"/>
  <c r="T43" i="68" s="1"/>
  <c r="U43" i="68" s="1"/>
  <c r="V43" i="68" s="1"/>
  <c r="W43" i="68" s="1"/>
  <c r="P43" i="68"/>
  <c r="N43" i="68"/>
  <c r="K43" i="68"/>
  <c r="H43" i="68"/>
  <c r="L40" i="68"/>
  <c r="L11" i="68" s="1"/>
  <c r="F40" i="68"/>
  <c r="O39" i="68"/>
  <c r="N39" i="68"/>
  <c r="M39" i="68"/>
  <c r="L39" i="68"/>
  <c r="K39" i="68"/>
  <c r="J39" i="68"/>
  <c r="I39" i="68"/>
  <c r="H39" i="68"/>
  <c r="G39" i="68"/>
  <c r="F39" i="68"/>
  <c r="O38" i="68"/>
  <c r="N38" i="68"/>
  <c r="M38" i="68"/>
  <c r="L38" i="68"/>
  <c r="K38" i="68"/>
  <c r="J38" i="68"/>
  <c r="I38" i="68"/>
  <c r="H38" i="68"/>
  <c r="G38" i="68"/>
  <c r="G34" i="68" s="1"/>
  <c r="G10" i="68" s="1"/>
  <c r="F38" i="68"/>
  <c r="O37" i="68"/>
  <c r="N37" i="68"/>
  <c r="M37" i="68"/>
  <c r="L37" i="68"/>
  <c r="K37" i="68"/>
  <c r="J37" i="68"/>
  <c r="J34" i="68" s="1"/>
  <c r="J10" i="68" s="1"/>
  <c r="I37" i="68"/>
  <c r="H37" i="68"/>
  <c r="G37" i="68"/>
  <c r="F37" i="68"/>
  <c r="O36" i="68"/>
  <c r="N36" i="68"/>
  <c r="M36" i="68"/>
  <c r="L36" i="68"/>
  <c r="L34" i="68" s="1"/>
  <c r="L10" i="68" s="1"/>
  <c r="K36" i="68"/>
  <c r="K34" i="68" s="1"/>
  <c r="K10" i="68" s="1"/>
  <c r="J36" i="68"/>
  <c r="I36" i="68"/>
  <c r="H36" i="68"/>
  <c r="G36" i="68"/>
  <c r="F36" i="68"/>
  <c r="O35" i="68"/>
  <c r="N35" i="68"/>
  <c r="N34" i="68" s="1"/>
  <c r="N10" i="68" s="1"/>
  <c r="M35" i="68"/>
  <c r="M34" i="68" s="1"/>
  <c r="M10" i="68" s="1"/>
  <c r="L35" i="68"/>
  <c r="K35" i="68"/>
  <c r="J35" i="68"/>
  <c r="I35" i="68"/>
  <c r="H35" i="68"/>
  <c r="G35" i="68"/>
  <c r="F35" i="68"/>
  <c r="F34" i="68" s="1"/>
  <c r="F10" i="68" s="1"/>
  <c r="O34" i="68"/>
  <c r="O10" i="68" s="1"/>
  <c r="H34" i="68"/>
  <c r="D30" i="68"/>
  <c r="B30" i="68"/>
  <c r="D29" i="68"/>
  <c r="B29" i="68"/>
  <c r="D28" i="68"/>
  <c r="B28" i="68"/>
  <c r="D27" i="68"/>
  <c r="B27" i="68"/>
  <c r="D26" i="68"/>
  <c r="B26" i="68"/>
  <c r="O25" i="68"/>
  <c r="N25" i="68"/>
  <c r="M25" i="68"/>
  <c r="L25" i="68"/>
  <c r="K25" i="68"/>
  <c r="J25" i="68"/>
  <c r="I25" i="68"/>
  <c r="H25" i="68"/>
  <c r="G25" i="68"/>
  <c r="F25" i="68"/>
  <c r="F24" i="68"/>
  <c r="O16" i="68"/>
  <c r="O8" i="68" s="1"/>
  <c r="N11" i="66" s="1"/>
  <c r="N16" i="68"/>
  <c r="M16" i="68"/>
  <c r="M8" i="68" s="1"/>
  <c r="L16" i="68"/>
  <c r="K16" i="68"/>
  <c r="J16" i="68"/>
  <c r="I16" i="68"/>
  <c r="H16" i="68"/>
  <c r="H8" i="68" s="1"/>
  <c r="G16" i="68"/>
  <c r="G8" i="68" s="1"/>
  <c r="F11" i="66" s="1"/>
  <c r="F16" i="68"/>
  <c r="F15" i="68"/>
  <c r="L12" i="68"/>
  <c r="K20" i="66" s="1"/>
  <c r="K12" i="68"/>
  <c r="F11" i="68"/>
  <c r="H10" i="68"/>
  <c r="N8" i="68"/>
  <c r="L8" i="68"/>
  <c r="K8" i="68"/>
  <c r="J8" i="68"/>
  <c r="I8" i="68"/>
  <c r="F8" i="68"/>
  <c r="E6" i="68"/>
  <c r="F6" i="68" s="1"/>
  <c r="G4" i="68"/>
  <c r="G15" i="68" s="1"/>
  <c r="G24" i="68" s="1"/>
  <c r="P64" i="67"/>
  <c r="O64" i="67"/>
  <c r="N64" i="67"/>
  <c r="M64" i="67"/>
  <c r="L64" i="67"/>
  <c r="K64" i="67"/>
  <c r="J64" i="67"/>
  <c r="I64" i="67"/>
  <c r="H64" i="67"/>
  <c r="G64" i="67"/>
  <c r="P63" i="67"/>
  <c r="O63" i="67"/>
  <c r="N63" i="67"/>
  <c r="M63" i="67"/>
  <c r="L63" i="67"/>
  <c r="K63" i="67"/>
  <c r="J63" i="67"/>
  <c r="I63" i="67"/>
  <c r="H63" i="67"/>
  <c r="G63" i="67"/>
  <c r="P62" i="67"/>
  <c r="O62" i="67"/>
  <c r="N62" i="67"/>
  <c r="M62" i="67"/>
  <c r="L62" i="67"/>
  <c r="K62" i="67"/>
  <c r="J62" i="67"/>
  <c r="I62" i="67"/>
  <c r="H62" i="67"/>
  <c r="G62" i="67"/>
  <c r="P61" i="67"/>
  <c r="O61" i="67"/>
  <c r="N61" i="67"/>
  <c r="M61" i="67"/>
  <c r="L61" i="67"/>
  <c r="K61" i="67"/>
  <c r="J61" i="67"/>
  <c r="I61" i="67"/>
  <c r="H61" i="67"/>
  <c r="G61" i="67"/>
  <c r="P60" i="67"/>
  <c r="O60" i="67"/>
  <c r="N60" i="67"/>
  <c r="M60" i="67"/>
  <c r="L60" i="67"/>
  <c r="K60" i="67"/>
  <c r="J60" i="67"/>
  <c r="I60" i="67"/>
  <c r="H60" i="67"/>
  <c r="G60" i="67"/>
  <c r="P59" i="67"/>
  <c r="O59" i="67"/>
  <c r="N59" i="67"/>
  <c r="M59" i="67"/>
  <c r="L59" i="67"/>
  <c r="K59" i="67"/>
  <c r="J59" i="67"/>
  <c r="I59" i="67"/>
  <c r="H59" i="67"/>
  <c r="G59" i="67"/>
  <c r="P57" i="67"/>
  <c r="O57" i="67"/>
  <c r="N57" i="67"/>
  <c r="M57" i="67"/>
  <c r="L57" i="67"/>
  <c r="K57" i="67"/>
  <c r="J57" i="67"/>
  <c r="I57" i="67"/>
  <c r="H57" i="67"/>
  <c r="G57" i="67"/>
  <c r="P56" i="67"/>
  <c r="O56" i="67"/>
  <c r="N56" i="67"/>
  <c r="M56" i="67"/>
  <c r="L56" i="67"/>
  <c r="K56" i="67"/>
  <c r="J56" i="67"/>
  <c r="I56" i="67"/>
  <c r="H56" i="67"/>
  <c r="G56" i="67"/>
  <c r="P55" i="67"/>
  <c r="O55" i="67"/>
  <c r="N55" i="67"/>
  <c r="M55" i="67"/>
  <c r="L55" i="67"/>
  <c r="K55" i="67"/>
  <c r="J55" i="67"/>
  <c r="I55" i="67"/>
  <c r="H55" i="67"/>
  <c r="G55" i="67"/>
  <c r="P54" i="67"/>
  <c r="O54" i="67"/>
  <c r="N54" i="67"/>
  <c r="M54" i="67"/>
  <c r="L54" i="67"/>
  <c r="K54" i="67"/>
  <c r="J54" i="67"/>
  <c r="I54" i="67"/>
  <c r="H54" i="67"/>
  <c r="G54" i="67"/>
  <c r="P53" i="67"/>
  <c r="O53" i="67"/>
  <c r="N53" i="67"/>
  <c r="M53" i="67"/>
  <c r="L53" i="67"/>
  <c r="K53" i="67"/>
  <c r="J53" i="67"/>
  <c r="I53" i="67"/>
  <c r="H53" i="67"/>
  <c r="G53" i="67"/>
  <c r="P52" i="67"/>
  <c r="O52" i="67"/>
  <c r="N52" i="67"/>
  <c r="M52" i="67"/>
  <c r="L52" i="67"/>
  <c r="K52" i="67"/>
  <c r="J52" i="67"/>
  <c r="I52" i="67"/>
  <c r="H52" i="67"/>
  <c r="G52" i="67"/>
  <c r="N50" i="67"/>
  <c r="M50" i="67"/>
  <c r="P49" i="67"/>
  <c r="O49" i="67"/>
  <c r="H49" i="67"/>
  <c r="G49" i="67"/>
  <c r="J48" i="67"/>
  <c r="I48" i="67"/>
  <c r="L47" i="67"/>
  <c r="N46" i="67"/>
  <c r="M46" i="67"/>
  <c r="P45" i="67"/>
  <c r="O45" i="67"/>
  <c r="H45" i="67"/>
  <c r="G45" i="67"/>
  <c r="F44" i="67"/>
  <c r="K43" i="67"/>
  <c r="J43" i="67"/>
  <c r="L42" i="67"/>
  <c r="O41" i="67"/>
  <c r="N41" i="67"/>
  <c r="G41" i="67"/>
  <c r="P40" i="67"/>
  <c r="I40" i="67"/>
  <c r="H40" i="67"/>
  <c r="K39" i="67"/>
  <c r="J39" i="67"/>
  <c r="L38" i="67"/>
  <c r="F37" i="67"/>
  <c r="P36" i="67"/>
  <c r="J35" i="67"/>
  <c r="I35" i="67"/>
  <c r="L34" i="67"/>
  <c r="K34" i="67"/>
  <c r="N33" i="67"/>
  <c r="M33" i="67"/>
  <c r="P32" i="67"/>
  <c r="H32" i="67"/>
  <c r="J31" i="67"/>
  <c r="I31" i="67"/>
  <c r="F30" i="67"/>
  <c r="M29" i="67"/>
  <c r="L29" i="67"/>
  <c r="O28" i="67"/>
  <c r="N28" i="67"/>
  <c r="G28" i="67"/>
  <c r="P27" i="67"/>
  <c r="H27" i="67"/>
  <c r="K26" i="67"/>
  <c r="J26" i="67"/>
  <c r="M25" i="67"/>
  <c r="L25" i="67"/>
  <c r="O24" i="67"/>
  <c r="N24" i="67"/>
  <c r="G24" i="67"/>
  <c r="F23" i="67"/>
  <c r="P17" i="67"/>
  <c r="P47" i="67" s="1"/>
  <c r="O17" i="67"/>
  <c r="O48" i="67" s="1"/>
  <c r="N17" i="67"/>
  <c r="N48" i="67" s="1"/>
  <c r="M17" i="67"/>
  <c r="M49" i="67" s="1"/>
  <c r="L17" i="67"/>
  <c r="K17" i="67"/>
  <c r="K47" i="67" s="1"/>
  <c r="J17" i="67"/>
  <c r="J50" i="67" s="1"/>
  <c r="I17" i="67"/>
  <c r="I47" i="67" s="1"/>
  <c r="H17" i="67"/>
  <c r="H47" i="67" s="1"/>
  <c r="G17" i="67"/>
  <c r="G48" i="67" s="1"/>
  <c r="P16" i="67"/>
  <c r="P43" i="67" s="1"/>
  <c r="O16" i="67"/>
  <c r="O43" i="67" s="1"/>
  <c r="N16" i="67"/>
  <c r="M16" i="67"/>
  <c r="M42" i="67" s="1"/>
  <c r="L16" i="67"/>
  <c r="L41" i="67" s="1"/>
  <c r="K16" i="67"/>
  <c r="K41" i="67" s="1"/>
  <c r="J16" i="67"/>
  <c r="J42" i="67" s="1"/>
  <c r="I16" i="67"/>
  <c r="I42" i="67" s="1"/>
  <c r="H16" i="67"/>
  <c r="H43" i="67" s="1"/>
  <c r="G16" i="67"/>
  <c r="G43" i="67" s="1"/>
  <c r="P15" i="67"/>
  <c r="O15" i="67"/>
  <c r="O36" i="67" s="1"/>
  <c r="N15" i="67"/>
  <c r="N35" i="67" s="1"/>
  <c r="M15" i="67"/>
  <c r="M36" i="67" s="1"/>
  <c r="L15" i="67"/>
  <c r="L36" i="67" s="1"/>
  <c r="K15" i="67"/>
  <c r="K33" i="67" s="1"/>
  <c r="J15" i="67"/>
  <c r="J33" i="67" s="1"/>
  <c r="I15" i="67"/>
  <c r="I34" i="67" s="1"/>
  <c r="H15" i="67"/>
  <c r="H36" i="67" s="1"/>
  <c r="G15" i="67"/>
  <c r="G36" i="67" s="1"/>
  <c r="P14" i="67"/>
  <c r="P26" i="67" s="1"/>
  <c r="O14" i="67"/>
  <c r="O26" i="67" s="1"/>
  <c r="N14" i="67"/>
  <c r="N27" i="67" s="1"/>
  <c r="M14" i="67"/>
  <c r="M27" i="67" s="1"/>
  <c r="L14" i="67"/>
  <c r="L28" i="67" s="1"/>
  <c r="K14" i="67"/>
  <c r="K28" i="67" s="1"/>
  <c r="J14" i="67"/>
  <c r="I14" i="67"/>
  <c r="H14" i="67"/>
  <c r="H26" i="67" s="1"/>
  <c r="G14" i="67"/>
  <c r="G26" i="67" s="1"/>
  <c r="L13" i="67"/>
  <c r="N10" i="67"/>
  <c r="L19" i="66" s="1"/>
  <c r="L7" i="67"/>
  <c r="G6" i="67"/>
  <c r="H6" i="67" s="1"/>
  <c r="H5" i="67"/>
  <c r="I4" i="67"/>
  <c r="J4" i="67" s="1"/>
  <c r="K4" i="67" s="1"/>
  <c r="L4" i="67" s="1"/>
  <c r="M4" i="67" s="1"/>
  <c r="N4" i="67" s="1"/>
  <c r="O4" i="67" s="1"/>
  <c r="P4" i="67" s="1"/>
  <c r="H4" i="67"/>
  <c r="G4" i="67"/>
  <c r="J20" i="66"/>
  <c r="N18" i="66"/>
  <c r="K18" i="66"/>
  <c r="H18" i="66"/>
  <c r="F18" i="66"/>
  <c r="F438" i="18" s="1"/>
  <c r="F436" i="18" s="1"/>
  <c r="F551" i="18" s="1"/>
  <c r="E18" i="66"/>
  <c r="M17" i="66"/>
  <c r="L17" i="66"/>
  <c r="K17" i="66"/>
  <c r="J17" i="66"/>
  <c r="I17" i="66"/>
  <c r="G17" i="66"/>
  <c r="E17" i="66"/>
  <c r="M11" i="66"/>
  <c r="L11" i="66"/>
  <c r="K11" i="66"/>
  <c r="J11" i="66"/>
  <c r="I11" i="66"/>
  <c r="H11" i="66"/>
  <c r="G11" i="66"/>
  <c r="E11" i="66"/>
  <c r="J10" i="66"/>
  <c r="A5" i="66"/>
  <c r="A6" i="66" s="1"/>
  <c r="A9" i="66" s="1"/>
  <c r="A10" i="66" s="1"/>
  <c r="A11" i="66" s="1"/>
  <c r="A12" i="66" s="1"/>
  <c r="A13" i="66" s="1"/>
  <c r="A14" i="66" s="1"/>
  <c r="A15" i="66" s="1"/>
  <c r="A16" i="66" s="1"/>
  <c r="A17" i="66" s="1"/>
  <c r="A18" i="66" s="1"/>
  <c r="A19" i="66" s="1"/>
  <c r="A20" i="66" s="1"/>
  <c r="A21" i="66" s="1"/>
  <c r="A22" i="66" s="1"/>
  <c r="A23" i="66" s="1"/>
  <c r="A24" i="66" s="1"/>
  <c r="A25" i="66" s="1"/>
  <c r="A26" i="66" s="1"/>
  <c r="A27" i="66" s="1"/>
  <c r="A28" i="66" s="1"/>
  <c r="A29" i="66" s="1"/>
  <c r="A30" i="66" s="1"/>
  <c r="A31" i="66" s="1"/>
  <c r="A32" i="66" s="1"/>
  <c r="A33" i="66" s="1"/>
  <c r="A34" i="66" s="1"/>
  <c r="A35" i="66" s="1"/>
  <c r="A36" i="66" s="1"/>
  <c r="A37" i="66" s="1"/>
  <c r="A38" i="66" s="1"/>
  <c r="A39" i="66" s="1"/>
  <c r="F4" i="66"/>
  <c r="G4" i="66" s="1"/>
  <c r="H4" i="66" s="1"/>
  <c r="I4" i="66" s="1"/>
  <c r="J4" i="66" s="1"/>
  <c r="K4" i="66" s="1"/>
  <c r="L4" i="66" s="1"/>
  <c r="M4" i="66" s="1"/>
  <c r="N4" i="66" s="1"/>
  <c r="E4" i="66"/>
  <c r="N432" i="18" l="1"/>
  <c r="M432" i="18"/>
  <c r="J12" i="66"/>
  <c r="J9" i="66" s="1"/>
  <c r="G6" i="68"/>
  <c r="G5" i="68"/>
  <c r="N17" i="66"/>
  <c r="F17" i="66"/>
  <c r="O32" i="67"/>
  <c r="H11" i="68"/>
  <c r="G18" i="66" s="1"/>
  <c r="G438" i="18" s="1"/>
  <c r="G436" i="18" s="1"/>
  <c r="G551" i="18" s="1"/>
  <c r="K13" i="67"/>
  <c r="K7" i="67" s="1"/>
  <c r="I10" i="66" s="1"/>
  <c r="I34" i="68"/>
  <c r="I10" i="68" s="1"/>
  <c r="I6" i="67"/>
  <c r="I5" i="67"/>
  <c r="H12" i="68"/>
  <c r="G20" i="66" s="1"/>
  <c r="M40" i="68"/>
  <c r="M11" i="68" s="1"/>
  <c r="L18" i="66" s="1"/>
  <c r="M40" i="67"/>
  <c r="M43" i="67"/>
  <c r="M39" i="67"/>
  <c r="M13" i="67"/>
  <c r="M7" i="67" s="1"/>
  <c r="K10" i="66" s="1"/>
  <c r="M41" i="67"/>
  <c r="I13" i="67"/>
  <c r="I7" i="67" s="1"/>
  <c r="G10" i="66" s="1"/>
  <c r="I29" i="67"/>
  <c r="I25" i="67"/>
  <c r="I10" i="67"/>
  <c r="G19" i="66" s="1"/>
  <c r="I28" i="67"/>
  <c r="I24" i="67"/>
  <c r="I26" i="67"/>
  <c r="G35" i="67"/>
  <c r="G31" i="67"/>
  <c r="G34" i="67"/>
  <c r="G13" i="67"/>
  <c r="G7" i="67" s="1"/>
  <c r="E10" i="66" s="1"/>
  <c r="G33" i="67"/>
  <c r="E19" i="66"/>
  <c r="E441" i="18" s="1"/>
  <c r="E439" i="18" s="1"/>
  <c r="E552" i="18" s="1"/>
  <c r="J29" i="67"/>
  <c r="J25" i="67"/>
  <c r="J10" i="67"/>
  <c r="H19" i="66" s="1"/>
  <c r="J28" i="67"/>
  <c r="J24" i="67"/>
  <c r="J27" i="67"/>
  <c r="J13" i="67"/>
  <c r="J7" i="67" s="1"/>
  <c r="H10" i="66" s="1"/>
  <c r="H34" i="67"/>
  <c r="H13" i="67"/>
  <c r="H7" i="67" s="1"/>
  <c r="F10" i="66" s="1"/>
  <c r="H33" i="67"/>
  <c r="H10" i="67"/>
  <c r="F19" i="66" s="1"/>
  <c r="H35" i="67"/>
  <c r="H31" i="67"/>
  <c r="P34" i="67"/>
  <c r="P13" i="67"/>
  <c r="P7" i="67" s="1"/>
  <c r="N10" i="66" s="1"/>
  <c r="P33" i="67"/>
  <c r="P10" i="67"/>
  <c r="N19" i="66" s="1"/>
  <c r="P35" i="67"/>
  <c r="P31" i="67"/>
  <c r="N40" i="67"/>
  <c r="N43" i="67"/>
  <c r="N39" i="67"/>
  <c r="N42" i="67"/>
  <c r="N38" i="67"/>
  <c r="L49" i="67"/>
  <c r="L45" i="67"/>
  <c r="L48" i="67"/>
  <c r="L50" i="67"/>
  <c r="L46" i="67"/>
  <c r="L10" i="67"/>
  <c r="J19" i="66" s="1"/>
  <c r="I27" i="67"/>
  <c r="I12" i="68"/>
  <c r="H20" i="66" s="1"/>
  <c r="O12" i="68"/>
  <c r="N20" i="66" s="1"/>
  <c r="G12" i="68"/>
  <c r="F20" i="66" s="1"/>
  <c r="O35" i="67"/>
  <c r="O31" i="67"/>
  <c r="O34" i="67"/>
  <c r="O13" i="67"/>
  <c r="O7" i="67" s="1"/>
  <c r="M10" i="66" s="1"/>
  <c r="O33" i="67"/>
  <c r="O10" i="67"/>
  <c r="M19" i="66" s="1"/>
  <c r="K9" i="68"/>
  <c r="K50" i="67"/>
  <c r="K46" i="67"/>
  <c r="K10" i="67"/>
  <c r="I19" i="66" s="1"/>
  <c r="K49" i="67"/>
  <c r="K45" i="67"/>
  <c r="K48" i="67"/>
  <c r="M10" i="67"/>
  <c r="K19" i="66" s="1"/>
  <c r="G32" i="67"/>
  <c r="M38" i="67"/>
  <c r="L9" i="68"/>
  <c r="J40" i="68"/>
  <c r="J11" i="68" s="1"/>
  <c r="M24" i="67"/>
  <c r="K25" i="67"/>
  <c r="G27" i="67"/>
  <c r="O27" i="67"/>
  <c r="M28" i="67"/>
  <c r="K29" i="67"/>
  <c r="N32" i="67"/>
  <c r="L33" i="67"/>
  <c r="J34" i="67"/>
  <c r="N36" i="67"/>
  <c r="K38" i="67"/>
  <c r="I39" i="67"/>
  <c r="G40" i="67"/>
  <c r="O40" i="67"/>
  <c r="K42" i="67"/>
  <c r="I43" i="67"/>
  <c r="N45" i="67"/>
  <c r="J47" i="67"/>
  <c r="H48" i="67"/>
  <c r="P48" i="67"/>
  <c r="N49" i="67"/>
  <c r="H4" i="68"/>
  <c r="J12" i="68"/>
  <c r="I20" i="66" s="1"/>
  <c r="H24" i="67"/>
  <c r="P24" i="67"/>
  <c r="N25" i="67"/>
  <c r="L26" i="67"/>
  <c r="H28" i="67"/>
  <c r="P28" i="67"/>
  <c r="N29" i="67"/>
  <c r="K31" i="67"/>
  <c r="I32" i="67"/>
  <c r="M34" i="67"/>
  <c r="K35" i="67"/>
  <c r="I36" i="67"/>
  <c r="L39" i="67"/>
  <c r="J40" i="67"/>
  <c r="H41" i="67"/>
  <c r="P41" i="67"/>
  <c r="L43" i="67"/>
  <c r="I45" i="67"/>
  <c r="G46" i="67"/>
  <c r="O46" i="67"/>
  <c r="M47" i="67"/>
  <c r="I49" i="67"/>
  <c r="G50" i="67"/>
  <c r="O50" i="67"/>
  <c r="M12" i="68"/>
  <c r="L20" i="66" s="1"/>
  <c r="N13" i="67"/>
  <c r="N7" i="67" s="1"/>
  <c r="L10" i="66" s="1"/>
  <c r="G25" i="67"/>
  <c r="O25" i="67"/>
  <c r="O22" i="67" s="1"/>
  <c r="O9" i="67" s="1"/>
  <c r="M26" i="67"/>
  <c r="K27" i="67"/>
  <c r="G29" i="67"/>
  <c r="O29" i="67"/>
  <c r="L31" i="67"/>
  <c r="J32" i="67"/>
  <c r="N34" i="67"/>
  <c r="L35" i="67"/>
  <c r="J36" i="67"/>
  <c r="G38" i="67"/>
  <c r="O38" i="67"/>
  <c r="K40" i="67"/>
  <c r="I41" i="67"/>
  <c r="G42" i="67"/>
  <c r="O42" i="67"/>
  <c r="J45" i="67"/>
  <c r="H46" i="67"/>
  <c r="P46" i="67"/>
  <c r="N47" i="67"/>
  <c r="J49" i="67"/>
  <c r="H50" i="67"/>
  <c r="P50" i="67"/>
  <c r="F12" i="68"/>
  <c r="E20" i="66" s="1"/>
  <c r="N12" i="68"/>
  <c r="M20" i="66" s="1"/>
  <c r="H25" i="67"/>
  <c r="P25" i="67"/>
  <c r="N26" i="67"/>
  <c r="N22" i="67" s="1"/>
  <c r="N9" i="67" s="1"/>
  <c r="L27" i="67"/>
  <c r="H29" i="67"/>
  <c r="P29" i="67"/>
  <c r="M31" i="67"/>
  <c r="K32" i="67"/>
  <c r="I33" i="67"/>
  <c r="M35" i="67"/>
  <c r="K36" i="67"/>
  <c r="H38" i="67"/>
  <c r="P38" i="67"/>
  <c r="L40" i="67"/>
  <c r="J41" i="67"/>
  <c r="H42" i="67"/>
  <c r="P42" i="67"/>
  <c r="I46" i="67"/>
  <c r="G47" i="67"/>
  <c r="O47" i="67"/>
  <c r="M48" i="67"/>
  <c r="I50" i="67"/>
  <c r="K24" i="67"/>
  <c r="N31" i="67"/>
  <c r="L32" i="67"/>
  <c r="I38" i="67"/>
  <c r="G39" i="67"/>
  <c r="O39" i="67"/>
  <c r="J46" i="67"/>
  <c r="L24" i="67"/>
  <c r="L22" i="67" s="1"/>
  <c r="L9" i="67" s="1"/>
  <c r="M32" i="67"/>
  <c r="J38" i="67"/>
  <c r="H39" i="67"/>
  <c r="P39" i="67"/>
  <c r="M45" i="67"/>
  <c r="G8" i="67" l="1"/>
  <c r="E16" i="66"/>
  <c r="O8" i="67"/>
  <c r="M16" i="66"/>
  <c r="M15" i="66" s="1"/>
  <c r="N8" i="67"/>
  <c r="L16" i="66"/>
  <c r="L15" i="66" s="1"/>
  <c r="E12" i="66"/>
  <c r="E9" i="66" s="1"/>
  <c r="J22" i="67"/>
  <c r="J9" i="67" s="1"/>
  <c r="L3" i="67"/>
  <c r="K3" i="68"/>
  <c r="K22" i="67"/>
  <c r="K9" i="67" s="1"/>
  <c r="G12" i="66"/>
  <c r="G9" i="66" s="1"/>
  <c r="L8" i="67"/>
  <c r="J16" i="66"/>
  <c r="J15" i="66" s="1"/>
  <c r="L12" i="66"/>
  <c r="L9" i="66" s="1"/>
  <c r="P22" i="67"/>
  <c r="P9" i="67" s="1"/>
  <c r="M22" i="67"/>
  <c r="M9" i="67" s="1"/>
  <c r="J6" i="67"/>
  <c r="J5" i="67"/>
  <c r="G9" i="68"/>
  <c r="H22" i="67"/>
  <c r="H9" i="67" s="1"/>
  <c r="J9" i="68"/>
  <c r="I18" i="66"/>
  <c r="M9" i="68"/>
  <c r="K12" i="66"/>
  <c r="K9" i="66" s="1"/>
  <c r="I9" i="68"/>
  <c r="H17" i="66"/>
  <c r="F12" i="66"/>
  <c r="F9" i="66" s="1"/>
  <c r="I22" i="67"/>
  <c r="I9" i="67" s="1"/>
  <c r="I12" i="66"/>
  <c r="I9" i="66" s="1"/>
  <c r="O9" i="68"/>
  <c r="H15" i="68"/>
  <c r="H24" i="68" s="1"/>
  <c r="I4" i="68"/>
  <c r="N9" i="68"/>
  <c r="F9" i="68"/>
  <c r="M12" i="66"/>
  <c r="M9" i="66" s="1"/>
  <c r="N12" i="66"/>
  <c r="N9" i="66" s="1"/>
  <c r="H12" i="66"/>
  <c r="H9" i="66" s="1"/>
  <c r="H9" i="68"/>
  <c r="H6" i="68"/>
  <c r="H5" i="68"/>
  <c r="E15" i="66" l="1"/>
  <c r="E438" i="18"/>
  <c r="E436" i="18" s="1"/>
  <c r="E551" i="18" s="1"/>
  <c r="H3" i="67"/>
  <c r="G3" i="68"/>
  <c r="I3" i="68"/>
  <c r="J3" i="67"/>
  <c r="H3" i="68"/>
  <c r="I3" i="67"/>
  <c r="N3" i="68"/>
  <c r="O3" i="67"/>
  <c r="M3" i="67"/>
  <c r="L3" i="68"/>
  <c r="P3" i="67"/>
  <c r="O3" i="68"/>
  <c r="J3" i="68"/>
  <c r="K3" i="67"/>
  <c r="H8" i="67"/>
  <c r="F16" i="66"/>
  <c r="F15" i="66" s="1"/>
  <c r="F3" i="68"/>
  <c r="G3" i="67"/>
  <c r="K6" i="67"/>
  <c r="K5" i="67"/>
  <c r="K8" i="67"/>
  <c r="I16" i="66"/>
  <c r="I15" i="66" s="1"/>
  <c r="M8" i="67"/>
  <c r="K16" i="66"/>
  <c r="K15" i="66" s="1"/>
  <c r="P8" i="67"/>
  <c r="N16" i="66"/>
  <c r="N15" i="66" s="1"/>
  <c r="I15" i="68"/>
  <c r="I24" i="68" s="1"/>
  <c r="J4" i="68"/>
  <c r="G16" i="66"/>
  <c r="G15" i="66" s="1"/>
  <c r="I8" i="67"/>
  <c r="N3" i="67"/>
  <c r="M3" i="68"/>
  <c r="I6" i="68"/>
  <c r="I5" i="68"/>
  <c r="J8" i="67"/>
  <c r="H16" i="66"/>
  <c r="H15" i="66" s="1"/>
  <c r="J6" i="68" l="1"/>
  <c r="J5" i="68"/>
  <c r="K4" i="68"/>
  <c r="J15" i="68"/>
  <c r="J24" i="68" s="1"/>
  <c r="L5" i="67"/>
  <c r="L6" i="67"/>
  <c r="K6" i="68" l="1"/>
  <c r="K5" i="68"/>
  <c r="M5" i="67"/>
  <c r="M6" i="67"/>
  <c r="L4" i="68"/>
  <c r="K15" i="68"/>
  <c r="K24" i="68" s="1"/>
  <c r="N5" i="67" l="1"/>
  <c r="N6" i="67"/>
  <c r="M4" i="68"/>
  <c r="L15" i="68"/>
  <c r="L24" i="68" s="1"/>
  <c r="L5" i="68"/>
  <c r="L6" i="68"/>
  <c r="M5" i="68" l="1"/>
  <c r="M6" i="68"/>
  <c r="N4" i="68"/>
  <c r="M15" i="68"/>
  <c r="M24" i="68" s="1"/>
  <c r="O6" i="67"/>
  <c r="O5" i="67"/>
  <c r="P6" i="67" l="1"/>
  <c r="P5" i="67"/>
  <c r="O4" i="68"/>
  <c r="O15" i="68" s="1"/>
  <c r="O24" i="68" s="1"/>
  <c r="N15" i="68"/>
  <c r="N24" i="68" s="1"/>
  <c r="N5" i="68"/>
  <c r="N6" i="68"/>
  <c r="O6" i="68" l="1"/>
  <c r="O5" i="68"/>
  <c r="O20" i="2" l="1"/>
  <c r="O25" i="2" s="1"/>
  <c r="O27" i="2" s="1"/>
  <c r="E20" i="2"/>
  <c r="F291" i="18" s="1"/>
  <c r="F20" i="2"/>
  <c r="G291" i="18" s="1"/>
  <c r="G20" i="2"/>
  <c r="H291" i="18" s="1"/>
  <c r="H20" i="2"/>
  <c r="I291" i="18" s="1"/>
  <c r="I20" i="2"/>
  <c r="J291" i="18" s="1"/>
  <c r="J20" i="2"/>
  <c r="K291" i="18" s="1"/>
  <c r="K20" i="2"/>
  <c r="L291" i="18" s="1"/>
  <c r="L20" i="2"/>
  <c r="M20" i="2"/>
  <c r="D20" i="2"/>
  <c r="E291" i="18" s="1"/>
  <c r="V18" i="63"/>
  <c r="M18" i="63"/>
  <c r="U11" i="63"/>
  <c r="M11" i="63"/>
  <c r="E11" i="63"/>
  <c r="L10" i="63"/>
  <c r="W18" i="63"/>
  <c r="U18" i="63"/>
  <c r="T18" i="63"/>
  <c r="R18" i="63"/>
  <c r="P18" i="63"/>
  <c r="N18" i="63"/>
  <c r="L18" i="63"/>
  <c r="J18" i="63"/>
  <c r="H18" i="63"/>
  <c r="F18" i="63"/>
  <c r="E18" i="63"/>
  <c r="X17" i="63"/>
  <c r="W17" i="63"/>
  <c r="V17" i="63"/>
  <c r="T17" i="63"/>
  <c r="S17" i="63"/>
  <c r="R17" i="63"/>
  <c r="Q17" i="63"/>
  <c r="P17" i="63"/>
  <c r="O17" i="63"/>
  <c r="N17" i="63"/>
  <c r="K17" i="63"/>
  <c r="J17" i="63"/>
  <c r="I17" i="63"/>
  <c r="H17" i="63"/>
  <c r="G17" i="63"/>
  <c r="F17" i="63"/>
  <c r="X11" i="63"/>
  <c r="W11" i="63"/>
  <c r="V11" i="63"/>
  <c r="T11" i="63"/>
  <c r="S11" i="63"/>
  <c r="R11" i="63"/>
  <c r="Q11" i="63"/>
  <c r="P11" i="63"/>
  <c r="O11" i="63"/>
  <c r="N11" i="63"/>
  <c r="L11" i="63"/>
  <c r="K11" i="63"/>
  <c r="J11" i="63"/>
  <c r="I11" i="63"/>
  <c r="H11" i="63"/>
  <c r="G11" i="63"/>
  <c r="F11" i="63"/>
  <c r="A5" i="63"/>
  <c r="A6" i="63" s="1"/>
  <c r="A9" i="63" s="1"/>
  <c r="A10" i="63" s="1"/>
  <c r="A11" i="63" s="1"/>
  <c r="A12" i="63" s="1"/>
  <c r="A13" i="63" s="1"/>
  <c r="A14" i="63" s="1"/>
  <c r="A15" i="63" s="1"/>
  <c r="A16" i="63" s="1"/>
  <c r="A17" i="63" s="1"/>
  <c r="A18" i="63" s="1"/>
  <c r="A19" i="63" s="1"/>
  <c r="A20" i="63" s="1"/>
  <c r="A21" i="63" s="1"/>
  <c r="A22" i="63" s="1"/>
  <c r="A23" i="63" s="1"/>
  <c r="A24" i="63" s="1"/>
  <c r="A25" i="63" s="1"/>
  <c r="A26" i="63" s="1"/>
  <c r="A27" i="63" s="1"/>
  <c r="A28" i="63" s="1"/>
  <c r="A29" i="63" s="1"/>
  <c r="A30" i="63" s="1"/>
  <c r="A31" i="63" s="1"/>
  <c r="A32" i="63" s="1"/>
  <c r="A33" i="63" s="1"/>
  <c r="A34" i="63" s="1"/>
  <c r="A35" i="63" s="1"/>
  <c r="A36" i="63" s="1"/>
  <c r="A37" i="63" s="1"/>
  <c r="A38" i="63" s="1"/>
  <c r="A39" i="63" s="1"/>
  <c r="E4" i="63"/>
  <c r="F4" i="63" s="1"/>
  <c r="G4" i="63" s="1"/>
  <c r="H4" i="63" s="1"/>
  <c r="I4" i="63" s="1"/>
  <c r="J4" i="63" s="1"/>
  <c r="K4" i="63" s="1"/>
  <c r="L4" i="63" s="1"/>
  <c r="M4" i="63" s="1"/>
  <c r="N4" i="63" s="1"/>
  <c r="O4" i="63" s="1"/>
  <c r="P4" i="63" s="1"/>
  <c r="Q4" i="63" s="1"/>
  <c r="R4" i="63" s="1"/>
  <c r="S4" i="63" s="1"/>
  <c r="T4" i="63" s="1"/>
  <c r="U4" i="63" s="1"/>
  <c r="V4" i="63" s="1"/>
  <c r="W4" i="63" s="1"/>
  <c r="X4" i="63" s="1"/>
  <c r="N291" i="18" l="1"/>
  <c r="M291" i="18"/>
  <c r="T19" i="63"/>
  <c r="E17" i="63"/>
  <c r="M17" i="63"/>
  <c r="L12" i="63"/>
  <c r="L9" i="63" s="1"/>
  <c r="L19" i="63"/>
  <c r="U17" i="63"/>
  <c r="O18" i="63"/>
  <c r="L17" i="63"/>
  <c r="T10" i="63"/>
  <c r="Q19" i="63"/>
  <c r="I19" i="63"/>
  <c r="O19" i="63"/>
  <c r="M3" i="65" l="1"/>
  <c r="N3" i="64"/>
  <c r="S18" i="63"/>
  <c r="M10" i="63"/>
  <c r="M19" i="63"/>
  <c r="U10" i="63"/>
  <c r="U19" i="63"/>
  <c r="I10" i="63"/>
  <c r="G19" i="63"/>
  <c r="G10" i="63"/>
  <c r="N19" i="63"/>
  <c r="N10" i="63"/>
  <c r="G18" i="63"/>
  <c r="S10" i="63"/>
  <c r="S19" i="63"/>
  <c r="Q18" i="63"/>
  <c r="V19" i="63"/>
  <c r="V10" i="63"/>
  <c r="X18" i="63"/>
  <c r="Q20" i="63"/>
  <c r="I20" i="63"/>
  <c r="X20" i="63"/>
  <c r="G20" i="63"/>
  <c r="S20" i="63"/>
  <c r="K20" i="63"/>
  <c r="I18" i="63"/>
  <c r="W19" i="63"/>
  <c r="W10" i="63"/>
  <c r="R10" i="63"/>
  <c r="R19" i="63"/>
  <c r="H10" i="63"/>
  <c r="H19" i="63"/>
  <c r="K18" i="63"/>
  <c r="K10" i="63"/>
  <c r="K19" i="63"/>
  <c r="J10" i="63"/>
  <c r="J19" i="63"/>
  <c r="P19" i="63"/>
  <c r="P10" i="63"/>
  <c r="F19" i="63"/>
  <c r="F10" i="63"/>
  <c r="T12" i="63"/>
  <c r="T9" i="63" s="1"/>
  <c r="E10" i="63"/>
  <c r="E19" i="63"/>
  <c r="X19" i="63"/>
  <c r="X10" i="63"/>
  <c r="Q10" i="63"/>
  <c r="O10" i="63"/>
  <c r="I16" i="63" l="1"/>
  <c r="I15" i="63" s="1"/>
  <c r="O16" i="63"/>
  <c r="Q16" i="63"/>
  <c r="Q15" i="63" s="1"/>
  <c r="L16" i="63"/>
  <c r="W12" i="63"/>
  <c r="W9" i="63" s="1"/>
  <c r="I12" i="63"/>
  <c r="I9" i="63" s="1"/>
  <c r="M12" i="63"/>
  <c r="M9" i="63" s="1"/>
  <c r="Q12" i="63"/>
  <c r="Q9" i="63" s="1"/>
  <c r="J12" i="63"/>
  <c r="J9" i="63" s="1"/>
  <c r="K12" i="63"/>
  <c r="K9" i="63" s="1"/>
  <c r="H12" i="63"/>
  <c r="H9" i="63" s="1"/>
  <c r="F20" i="63"/>
  <c r="V12" i="63"/>
  <c r="V9" i="63" s="1"/>
  <c r="G12" i="63"/>
  <c r="G9" i="63" s="1"/>
  <c r="T20" i="63"/>
  <c r="X9" i="63"/>
  <c r="X12" i="63"/>
  <c r="R12" i="63"/>
  <c r="R9" i="63"/>
  <c r="M20" i="63"/>
  <c r="J20" i="63"/>
  <c r="S12" i="63"/>
  <c r="S9" i="63" s="1"/>
  <c r="F16" i="63"/>
  <c r="U20" i="63"/>
  <c r="U3" i="65"/>
  <c r="V3" i="64"/>
  <c r="F12" i="63"/>
  <c r="F9" i="63" s="1"/>
  <c r="P12" i="63"/>
  <c r="P9" i="63" s="1"/>
  <c r="T16" i="63"/>
  <c r="E20" i="63"/>
  <c r="O20" i="63"/>
  <c r="R20" i="63"/>
  <c r="N12" i="63"/>
  <c r="N9" i="63" s="1"/>
  <c r="N20" i="63"/>
  <c r="E12" i="63"/>
  <c r="E9" i="63" s="1"/>
  <c r="V20" i="63"/>
  <c r="L20" i="63"/>
  <c r="W20" i="63"/>
  <c r="U12" i="63"/>
  <c r="U9" i="63" s="1"/>
  <c r="H20" i="63"/>
  <c r="O12" i="63"/>
  <c r="O9" i="63" s="1"/>
  <c r="P20" i="63"/>
  <c r="T15" i="63" l="1"/>
  <c r="F15" i="63"/>
  <c r="L15" i="63"/>
  <c r="H3" i="65"/>
  <c r="I3" i="64"/>
  <c r="F3" i="65"/>
  <c r="G3" i="64"/>
  <c r="I3" i="65"/>
  <c r="J3" i="64"/>
  <c r="V3" i="65"/>
  <c r="W3" i="64"/>
  <c r="P3" i="65"/>
  <c r="Q3" i="64"/>
  <c r="K3" i="65"/>
  <c r="L3" i="64"/>
  <c r="G3" i="65"/>
  <c r="H3" i="64"/>
  <c r="O3" i="65"/>
  <c r="P3" i="64"/>
  <c r="R3" i="65"/>
  <c r="S3" i="64"/>
  <c r="X3" i="65"/>
  <c r="Y3" i="64"/>
  <c r="G16" i="63"/>
  <c r="Y3" i="65"/>
  <c r="Z3" i="64"/>
  <c r="N3" i="65"/>
  <c r="O3" i="64"/>
  <c r="E16" i="63"/>
  <c r="R16" i="63"/>
  <c r="R15" i="63" s="1"/>
  <c r="J3" i="65"/>
  <c r="K3" i="64"/>
  <c r="V16" i="63"/>
  <c r="V15" i="63" s="1"/>
  <c r="S3" i="65"/>
  <c r="T3" i="64"/>
  <c r="X16" i="63"/>
  <c r="X15" i="63" s="1"/>
  <c r="O15" i="63"/>
  <c r="L3" i="65"/>
  <c r="M3" i="64"/>
  <c r="U16" i="63"/>
  <c r="U15" i="63" s="1"/>
  <c r="K16" i="63"/>
  <c r="W16" i="63"/>
  <c r="W15" i="63" s="1"/>
  <c r="J16" i="63"/>
  <c r="H16" i="63"/>
  <c r="Q3" i="65"/>
  <c r="R3" i="64"/>
  <c r="N16" i="63"/>
  <c r="U3" i="64"/>
  <c r="T3" i="65"/>
  <c r="M16" i="63"/>
  <c r="W3" i="65"/>
  <c r="X3" i="64"/>
  <c r="S16" i="63"/>
  <c r="S15" i="63" s="1"/>
  <c r="P16" i="63"/>
  <c r="P15" i="63" s="1"/>
  <c r="N15" i="63" l="1"/>
  <c r="E15" i="63"/>
  <c r="H15" i="63"/>
  <c r="M15" i="63"/>
  <c r="J15" i="63"/>
  <c r="K15" i="63"/>
  <c r="G15" i="63"/>
  <c r="O19" i="2"/>
  <c r="O24" i="2" s="1"/>
  <c r="E19" i="2"/>
  <c r="F19" i="2"/>
  <c r="G19" i="2"/>
  <c r="H19" i="2"/>
  <c r="I19" i="2"/>
  <c r="I24" i="2" s="1"/>
  <c r="J19" i="2"/>
  <c r="J24" i="2" s="1"/>
  <c r="K19" i="2"/>
  <c r="K24" i="2" s="1"/>
  <c r="L19" i="2"/>
  <c r="M19" i="2"/>
  <c r="D19" i="2"/>
  <c r="D24" i="2" s="1"/>
  <c r="D36" i="8"/>
  <c r="K36" i="8"/>
  <c r="F36" i="8"/>
  <c r="J36" i="8"/>
  <c r="G36" i="8"/>
  <c r="H36" i="8"/>
  <c r="D63" i="8"/>
  <c r="D61" i="8"/>
  <c r="D60" i="8"/>
  <c r="D59" i="8"/>
  <c r="E34" i="8"/>
  <c r="D33" i="8"/>
  <c r="K32" i="8"/>
  <c r="K34" i="8" s="1"/>
  <c r="K31" i="8" s="1"/>
  <c r="F32" i="8"/>
  <c r="F34" i="8" s="1"/>
  <c r="F31" i="8" s="1"/>
  <c r="J32" i="8"/>
  <c r="J34" i="8" s="1"/>
  <c r="M32" i="8"/>
  <c r="M34" i="8" s="1"/>
  <c r="M31" i="8" s="1"/>
  <c r="G32" i="8"/>
  <c r="H32" i="8"/>
  <c r="H34" i="8" s="1"/>
  <c r="H31" i="8" s="1"/>
  <c r="Q36" i="8"/>
  <c r="I36" i="8"/>
  <c r="I34" i="8"/>
  <c r="I31" i="8" s="1"/>
  <c r="E20" i="8"/>
  <c r="E21" i="8"/>
  <c r="D58" i="8"/>
  <c r="D57" i="8"/>
  <c r="D56" i="8"/>
  <c r="D55" i="8"/>
  <c r="G22" i="8"/>
  <c r="E13" i="56"/>
  <c r="D7" i="35"/>
  <c r="J855" i="18" l="1"/>
  <c r="H150" i="18"/>
  <c r="G24" i="2"/>
  <c r="L855" i="18"/>
  <c r="I150" i="18"/>
  <c r="H24" i="2"/>
  <c r="E150" i="18"/>
  <c r="G150" i="18"/>
  <c r="F24" i="2"/>
  <c r="F150" i="18"/>
  <c r="E24" i="2"/>
  <c r="K855" i="18"/>
  <c r="N150" i="18"/>
  <c r="M24" i="2"/>
  <c r="M150" i="18"/>
  <c r="L24" i="2"/>
  <c r="L150" i="18"/>
  <c r="K150" i="18"/>
  <c r="J150" i="18"/>
  <c r="C59" i="8"/>
  <c r="D796" i="18"/>
  <c r="C61" i="8"/>
  <c r="D1078" i="18"/>
  <c r="C58" i="8"/>
  <c r="D655" i="18"/>
  <c r="C63" i="8"/>
  <c r="D1360" i="18"/>
  <c r="C60" i="8"/>
  <c r="D937" i="18"/>
  <c r="C57" i="8"/>
  <c r="D514" i="18"/>
  <c r="F21" i="8"/>
  <c r="F22" i="8"/>
  <c r="E22" i="8"/>
  <c r="F20" i="8"/>
  <c r="I20" i="8"/>
  <c r="H20" i="8"/>
  <c r="H22" i="8"/>
  <c r="K996" i="18" l="1"/>
  <c r="J27" i="2"/>
  <c r="F855" i="18"/>
  <c r="K27" i="2"/>
  <c r="L996" i="18"/>
  <c r="I855" i="18"/>
  <c r="G855" i="18"/>
  <c r="H855" i="18"/>
  <c r="M855" i="18"/>
  <c r="N855" i="18"/>
  <c r="E855" i="18"/>
  <c r="I27" i="2"/>
  <c r="J1278" i="18" s="1"/>
  <c r="J996" i="18"/>
  <c r="D1355" i="18"/>
  <c r="D1356" i="18" s="1"/>
  <c r="E1355" i="18" s="1"/>
  <c r="D1359" i="18"/>
  <c r="D1362" i="18"/>
  <c r="D1382" i="18" s="1"/>
  <c r="D1383" i="18" s="1"/>
  <c r="D1077" i="18"/>
  <c r="D1080" i="18"/>
  <c r="D1100" i="18" s="1"/>
  <c r="D1101" i="18" s="1"/>
  <c r="D1073" i="18"/>
  <c r="D1074" i="18" s="1"/>
  <c r="E1073" i="18" s="1"/>
  <c r="D654" i="18"/>
  <c r="D657" i="18"/>
  <c r="D677" i="18" s="1"/>
  <c r="D678" i="18" s="1"/>
  <c r="D650" i="18"/>
  <c r="D651" i="18" s="1"/>
  <c r="E650" i="18" s="1"/>
  <c r="D936" i="18"/>
  <c r="D939" i="18"/>
  <c r="D959" i="18" s="1"/>
  <c r="D960" i="18" s="1"/>
  <c r="D932" i="18"/>
  <c r="D933" i="18" s="1"/>
  <c r="E932" i="18" s="1"/>
  <c r="D798" i="18"/>
  <c r="D818" i="18" s="1"/>
  <c r="D819" i="18" s="1"/>
  <c r="D791" i="18"/>
  <c r="D792" i="18" s="1"/>
  <c r="E791" i="18" s="1"/>
  <c r="D795" i="18"/>
  <c r="D516" i="18"/>
  <c r="D536" i="18" s="1"/>
  <c r="D537" i="18" s="1"/>
  <c r="D513" i="18"/>
  <c r="D509" i="18"/>
  <c r="D510" i="18" s="1"/>
  <c r="E509" i="18" s="1"/>
  <c r="G21" i="8"/>
  <c r="I22" i="8"/>
  <c r="M996" i="18" l="1"/>
  <c r="L27" i="2"/>
  <c r="F996" i="18"/>
  <c r="E27" i="2"/>
  <c r="F1278" i="18" s="1"/>
  <c r="E996" i="18"/>
  <c r="N25" i="2"/>
  <c r="K1278" i="18"/>
  <c r="L1278" i="18"/>
  <c r="H996" i="18"/>
  <c r="G27" i="2"/>
  <c r="G996" i="18"/>
  <c r="F27" i="2"/>
  <c r="N996" i="18"/>
  <c r="M27" i="2"/>
  <c r="I996" i="18"/>
  <c r="H27" i="2"/>
  <c r="E648" i="18"/>
  <c r="E651" i="18" s="1"/>
  <c r="F650" i="18" s="1"/>
  <c r="D674" i="18"/>
  <c r="D675" i="18" s="1"/>
  <c r="F648" i="18"/>
  <c r="I648" i="18"/>
  <c r="H648" i="18"/>
  <c r="G648" i="18"/>
  <c r="E1071" i="18"/>
  <c r="E1074" i="18" s="1"/>
  <c r="F1073" i="18" s="1"/>
  <c r="F1071" i="18"/>
  <c r="D1097" i="18"/>
  <c r="D1098" i="18" s="1"/>
  <c r="I1071" i="18"/>
  <c r="H1071" i="18"/>
  <c r="G1071" i="18"/>
  <c r="F930" i="18"/>
  <c r="E930" i="18"/>
  <c r="E933" i="18" s="1"/>
  <c r="F932" i="18" s="1"/>
  <c r="G930" i="18"/>
  <c r="H930" i="18"/>
  <c r="D956" i="18"/>
  <c r="D957" i="18" s="1"/>
  <c r="I930" i="18"/>
  <c r="I789" i="18"/>
  <c r="D815" i="18"/>
  <c r="D816" i="18" s="1"/>
  <c r="F789" i="18"/>
  <c r="H789" i="18"/>
  <c r="G789" i="18"/>
  <c r="E789" i="18"/>
  <c r="F1353" i="18"/>
  <c r="D1379" i="18"/>
  <c r="D1380" i="18" s="1"/>
  <c r="E1353" i="18"/>
  <c r="G1353" i="18"/>
  <c r="I1353" i="18"/>
  <c r="H1353" i="18"/>
  <c r="H507" i="18"/>
  <c r="G507" i="18"/>
  <c r="E507" i="18"/>
  <c r="D533" i="18"/>
  <c r="D534" i="18" s="1"/>
  <c r="I507" i="18"/>
  <c r="F507" i="18"/>
  <c r="H21" i="8"/>
  <c r="N1278" i="18" l="1"/>
  <c r="I1278" i="18"/>
  <c r="G1278" i="18"/>
  <c r="H1278" i="18"/>
  <c r="M1278" i="18"/>
  <c r="N27" i="2"/>
  <c r="E1278" i="18"/>
  <c r="F933" i="18"/>
  <c r="G932" i="18" s="1"/>
  <c r="G933" i="18" s="1"/>
  <c r="H932" i="18" s="1"/>
  <c r="H933" i="18" s="1"/>
  <c r="I932" i="18" s="1"/>
  <c r="I933" i="18" s="1"/>
  <c r="J932" i="18" s="1"/>
  <c r="F651" i="18"/>
  <c r="G650" i="18" s="1"/>
  <c r="G651" i="18" s="1"/>
  <c r="H650" i="18" s="1"/>
  <c r="H651" i="18" s="1"/>
  <c r="I650" i="18" s="1"/>
  <c r="I651" i="18" s="1"/>
  <c r="J650" i="18" s="1"/>
  <c r="F1074" i="18"/>
  <c r="G1073" i="18" s="1"/>
  <c r="G1074" i="18" s="1"/>
  <c r="H1073" i="18" s="1"/>
  <c r="H1074" i="18" s="1"/>
  <c r="I1073" i="18" s="1"/>
  <c r="I1074" i="18" s="1"/>
  <c r="J1073" i="18" s="1"/>
  <c r="J1353" i="18"/>
  <c r="O1353" i="18" s="1"/>
  <c r="J1071" i="18"/>
  <c r="O1071" i="18" s="1"/>
  <c r="J930" i="18"/>
  <c r="E1356" i="18"/>
  <c r="F1355" i="18" s="1"/>
  <c r="F1356" i="18" s="1"/>
  <c r="G1355" i="18" s="1"/>
  <c r="G1356" i="18" s="1"/>
  <c r="H1355" i="18" s="1"/>
  <c r="H1356" i="18" s="1"/>
  <c r="I1355" i="18" s="1"/>
  <c r="I1356" i="18" s="1"/>
  <c r="J1355" i="18" s="1"/>
  <c r="E792" i="18"/>
  <c r="F791" i="18" s="1"/>
  <c r="F792" i="18" s="1"/>
  <c r="G791" i="18" s="1"/>
  <c r="G792" i="18" s="1"/>
  <c r="H791" i="18" s="1"/>
  <c r="H792" i="18" s="1"/>
  <c r="I791" i="18" s="1"/>
  <c r="I792" i="18" s="1"/>
  <c r="J791" i="18" s="1"/>
  <c r="J789" i="18"/>
  <c r="O789" i="18" s="1"/>
  <c r="J648" i="18"/>
  <c r="O648" i="18" s="1"/>
  <c r="J507" i="18"/>
  <c r="O507" i="18" s="1"/>
  <c r="E510" i="18"/>
  <c r="F509" i="18" s="1"/>
  <c r="F510" i="18" s="1"/>
  <c r="G509" i="18" s="1"/>
  <c r="G510" i="18" s="1"/>
  <c r="H509" i="18" s="1"/>
  <c r="H510" i="18" s="1"/>
  <c r="I509" i="18" s="1"/>
  <c r="I510" i="18" s="1"/>
  <c r="J509" i="18" s="1"/>
  <c r="J510" i="18" s="1"/>
  <c r="K509" i="18" s="1"/>
  <c r="K510" i="18" s="1"/>
  <c r="L509" i="18" s="1"/>
  <c r="L510" i="18" s="1"/>
  <c r="M509" i="18" s="1"/>
  <c r="M510" i="18" s="1"/>
  <c r="N509" i="18" s="1"/>
  <c r="N510" i="18" s="1"/>
  <c r="I21" i="8"/>
  <c r="M23" i="8" l="1"/>
  <c r="J1356" i="18"/>
  <c r="K1355" i="18" s="1"/>
  <c r="K1356" i="18" s="1"/>
  <c r="L1355" i="18" s="1"/>
  <c r="L1356" i="18" s="1"/>
  <c r="M1355" i="18" s="1"/>
  <c r="M1356" i="18" s="1"/>
  <c r="N1355" i="18" s="1"/>
  <c r="N1356" i="18" s="1"/>
  <c r="J933" i="18"/>
  <c r="K932" i="18" s="1"/>
  <c r="K933" i="18" s="1"/>
  <c r="L932" i="18" s="1"/>
  <c r="L933" i="18" s="1"/>
  <c r="M932" i="18" s="1"/>
  <c r="M933" i="18" s="1"/>
  <c r="N932" i="18" s="1"/>
  <c r="N933" i="18" s="1"/>
  <c r="J792" i="18"/>
  <c r="K791" i="18" s="1"/>
  <c r="K792" i="18" s="1"/>
  <c r="L791" i="18" s="1"/>
  <c r="L792" i="18" s="1"/>
  <c r="M791" i="18" s="1"/>
  <c r="M792" i="18" s="1"/>
  <c r="N791" i="18" s="1"/>
  <c r="N792" i="18" s="1"/>
  <c r="J1074" i="18"/>
  <c r="K1073" i="18" s="1"/>
  <c r="K1074" i="18" s="1"/>
  <c r="L1073" i="18" s="1"/>
  <c r="L1074" i="18" s="1"/>
  <c r="M1073" i="18" s="1"/>
  <c r="M1074" i="18" s="1"/>
  <c r="N1073" i="18" s="1"/>
  <c r="N1074" i="18" s="1"/>
  <c r="O930" i="18"/>
  <c r="J651" i="18"/>
  <c r="K650" i="18" s="1"/>
  <c r="K651" i="18" s="1"/>
  <c r="L650" i="18" s="1"/>
  <c r="L651" i="18" s="1"/>
  <c r="M650" i="18" s="1"/>
  <c r="M651" i="18" s="1"/>
  <c r="N650" i="18" s="1"/>
  <c r="N651" i="18" s="1"/>
  <c r="J4" i="35"/>
  <c r="G4" i="35"/>
  <c r="H4" i="35"/>
  <c r="I4" i="35"/>
  <c r="I32" i="35" l="1"/>
  <c r="H32" i="35"/>
  <c r="G32" i="35"/>
  <c r="J32" i="35"/>
  <c r="H60" i="61"/>
  <c r="G59" i="61"/>
  <c r="G58" i="61"/>
  <c r="G57" i="61"/>
  <c r="I55" i="61"/>
  <c r="I54" i="61"/>
  <c r="I53" i="61"/>
  <c r="H51" i="61"/>
  <c r="I50" i="61"/>
  <c r="H48" i="61"/>
  <c r="J47" i="61"/>
  <c r="H46" i="61"/>
  <c r="H45" i="61"/>
  <c r="H44" i="61"/>
  <c r="H40" i="61" s="1"/>
  <c r="I43" i="61"/>
  <c r="I42" i="61"/>
  <c r="I40" i="61" s="1"/>
  <c r="I11" i="61" s="1"/>
  <c r="Y40" i="61"/>
  <c r="X40" i="61"/>
  <c r="W40" i="61"/>
  <c r="V40" i="61"/>
  <c r="U40" i="61"/>
  <c r="U11" i="61" s="1"/>
  <c r="T40" i="61"/>
  <c r="T11" i="61" s="1"/>
  <c r="S40" i="61"/>
  <c r="R40" i="61"/>
  <c r="Q40" i="61"/>
  <c r="P40" i="61"/>
  <c r="O40" i="61"/>
  <c r="N40" i="61"/>
  <c r="M40" i="61"/>
  <c r="M11" i="61" s="1"/>
  <c r="L40" i="61"/>
  <c r="L11" i="61" s="1"/>
  <c r="K40" i="61"/>
  <c r="J40" i="61"/>
  <c r="F40" i="61"/>
  <c r="Y39" i="61"/>
  <c r="X39" i="61"/>
  <c r="W39" i="61"/>
  <c r="V39" i="61"/>
  <c r="U39" i="61"/>
  <c r="T39" i="61"/>
  <c r="S39" i="61"/>
  <c r="R39" i="61"/>
  <c r="Q39" i="61"/>
  <c r="P39" i="61"/>
  <c r="O39" i="61"/>
  <c r="N39" i="61"/>
  <c r="M39" i="61"/>
  <c r="L39" i="61"/>
  <c r="K39" i="61"/>
  <c r="J39" i="61"/>
  <c r="I39" i="61"/>
  <c r="H39" i="61"/>
  <c r="G39" i="61"/>
  <c r="F39" i="61"/>
  <c r="Y38" i="61"/>
  <c r="X38" i="61"/>
  <c r="W38" i="61"/>
  <c r="V38" i="61"/>
  <c r="U38" i="61"/>
  <c r="T38" i="61"/>
  <c r="S38" i="61"/>
  <c r="R38" i="61"/>
  <c r="Q38" i="61"/>
  <c r="P38" i="61"/>
  <c r="O38" i="61"/>
  <c r="N38" i="61"/>
  <c r="M38" i="61"/>
  <c r="L38" i="61"/>
  <c r="K38" i="61"/>
  <c r="J38" i="61"/>
  <c r="I38" i="61"/>
  <c r="H38" i="61"/>
  <c r="G38" i="61"/>
  <c r="F38" i="61"/>
  <c r="Y37" i="61"/>
  <c r="X37" i="61"/>
  <c r="W37" i="61"/>
  <c r="V37" i="61"/>
  <c r="U37" i="61"/>
  <c r="T37" i="61"/>
  <c r="S37" i="61"/>
  <c r="R37" i="61"/>
  <c r="Q37" i="61"/>
  <c r="P37" i="61"/>
  <c r="O37" i="61"/>
  <c r="N37" i="61"/>
  <c r="M37" i="61"/>
  <c r="L37" i="61"/>
  <c r="K37" i="61"/>
  <c r="J37" i="61"/>
  <c r="I37" i="61"/>
  <c r="H37" i="61"/>
  <c r="G37" i="61"/>
  <c r="F37" i="61"/>
  <c r="Y36" i="61"/>
  <c r="X36" i="61"/>
  <c r="W36" i="61"/>
  <c r="V36" i="61"/>
  <c r="U36" i="61"/>
  <c r="T36" i="61"/>
  <c r="S36" i="61"/>
  <c r="R36" i="61"/>
  <c r="Q36" i="61"/>
  <c r="P36" i="61"/>
  <c r="O36" i="61"/>
  <c r="N36" i="61"/>
  <c r="M36" i="61"/>
  <c r="L36" i="61"/>
  <c r="K36" i="61"/>
  <c r="J36" i="61"/>
  <c r="I36" i="61"/>
  <c r="H36" i="61"/>
  <c r="G36" i="61"/>
  <c r="F36" i="61"/>
  <c r="Y35" i="61"/>
  <c r="Y34" i="61" s="1"/>
  <c r="Y10" i="61" s="1"/>
  <c r="X35" i="61"/>
  <c r="X34" i="61" s="1"/>
  <c r="X10" i="61" s="1"/>
  <c r="W35" i="61"/>
  <c r="W34" i="61" s="1"/>
  <c r="V35" i="61"/>
  <c r="V34" i="61" s="1"/>
  <c r="U35" i="61"/>
  <c r="T35" i="61"/>
  <c r="S35" i="61"/>
  <c r="R35" i="61"/>
  <c r="Q35" i="61"/>
  <c r="Q34" i="61" s="1"/>
  <c r="Q10" i="61" s="1"/>
  <c r="P35" i="61"/>
  <c r="P34" i="61" s="1"/>
  <c r="P10" i="61" s="1"/>
  <c r="O35" i="61"/>
  <c r="O34" i="61" s="1"/>
  <c r="N35" i="61"/>
  <c r="N34" i="61" s="1"/>
  <c r="M35" i="61"/>
  <c r="L35" i="61"/>
  <c r="K35" i="61"/>
  <c r="J35" i="61"/>
  <c r="I35" i="61"/>
  <c r="I34" i="61" s="1"/>
  <c r="I10" i="61" s="1"/>
  <c r="H35" i="61"/>
  <c r="H34" i="61" s="1"/>
  <c r="H10" i="61" s="1"/>
  <c r="G35" i="61"/>
  <c r="G34" i="61" s="1"/>
  <c r="F35" i="61"/>
  <c r="F34" i="61" s="1"/>
  <c r="U34" i="61"/>
  <c r="U10" i="61" s="1"/>
  <c r="T34" i="61"/>
  <c r="T10" i="61" s="1"/>
  <c r="S34" i="61"/>
  <c r="S10" i="61" s="1"/>
  <c r="R34" i="61"/>
  <c r="R10" i="61" s="1"/>
  <c r="M34" i="61"/>
  <c r="M10" i="61" s="1"/>
  <c r="L34" i="61"/>
  <c r="K34" i="61"/>
  <c r="K10" i="61" s="1"/>
  <c r="J34" i="61"/>
  <c r="J10" i="61" s="1"/>
  <c r="D30" i="61"/>
  <c r="B30" i="61"/>
  <c r="D29" i="61"/>
  <c r="B29" i="61"/>
  <c r="D28" i="61"/>
  <c r="B28" i="61"/>
  <c r="B27" i="61"/>
  <c r="Y26" i="61"/>
  <c r="Y25" i="61" s="1"/>
  <c r="X26" i="61"/>
  <c r="X25" i="61" s="1"/>
  <c r="W26" i="61"/>
  <c r="W25" i="61" s="1"/>
  <c r="V26" i="61"/>
  <c r="V25" i="61" s="1"/>
  <c r="U26" i="61"/>
  <c r="T26" i="61"/>
  <c r="S26" i="61"/>
  <c r="R26" i="61"/>
  <c r="Q26" i="61"/>
  <c r="Q25" i="61" s="1"/>
  <c r="P26" i="61"/>
  <c r="P25" i="61" s="1"/>
  <c r="O26" i="61"/>
  <c r="O25" i="61" s="1"/>
  <c r="N26" i="61"/>
  <c r="N25" i="61" s="1"/>
  <c r="M26" i="61"/>
  <c r="L26" i="61"/>
  <c r="K26" i="61"/>
  <c r="J26" i="61"/>
  <c r="I26" i="61"/>
  <c r="I25" i="61" s="1"/>
  <c r="H26" i="61"/>
  <c r="H25" i="61" s="1"/>
  <c r="G25" i="61"/>
  <c r="D26" i="61"/>
  <c r="B26" i="61"/>
  <c r="U25" i="61"/>
  <c r="T25" i="61"/>
  <c r="S25" i="61"/>
  <c r="R25" i="61"/>
  <c r="M25" i="61"/>
  <c r="L25" i="61"/>
  <c r="K25" i="61"/>
  <c r="J25" i="61"/>
  <c r="F25" i="61"/>
  <c r="F24" i="61"/>
  <c r="D23" i="61"/>
  <c r="D27" i="61" s="1"/>
  <c r="Y16" i="61"/>
  <c r="X16" i="61"/>
  <c r="W16" i="61"/>
  <c r="V16" i="61"/>
  <c r="U16" i="61"/>
  <c r="T16" i="61"/>
  <c r="S16" i="61"/>
  <c r="R16" i="61"/>
  <c r="Q16" i="61"/>
  <c r="P16" i="61"/>
  <c r="O16" i="61"/>
  <c r="N16" i="61"/>
  <c r="M16" i="61"/>
  <c r="L16" i="61"/>
  <c r="K16" i="61"/>
  <c r="J16" i="61"/>
  <c r="I16" i="61"/>
  <c r="H16" i="61"/>
  <c r="G16" i="61"/>
  <c r="F16" i="61"/>
  <c r="F15" i="61"/>
  <c r="N12" i="61"/>
  <c r="L12" i="61"/>
  <c r="Y11" i="61"/>
  <c r="X11" i="61"/>
  <c r="W11" i="61"/>
  <c r="V11" i="61"/>
  <c r="S11" i="61"/>
  <c r="R11" i="61"/>
  <c r="Q11" i="61"/>
  <c r="P11" i="61"/>
  <c r="O11" i="61"/>
  <c r="N11" i="61"/>
  <c r="K11" i="61"/>
  <c r="J11" i="61"/>
  <c r="H11" i="61"/>
  <c r="F11" i="61"/>
  <c r="W10" i="61"/>
  <c r="V10" i="61"/>
  <c r="O10" i="61"/>
  <c r="N10" i="61"/>
  <c r="L10" i="61"/>
  <c r="G10" i="61"/>
  <c r="F10" i="61"/>
  <c r="Y8" i="61"/>
  <c r="X8" i="61"/>
  <c r="W8" i="61"/>
  <c r="V8" i="61"/>
  <c r="U8" i="61"/>
  <c r="T8" i="61"/>
  <c r="S8" i="61"/>
  <c r="R8" i="61"/>
  <c r="Q8" i="61"/>
  <c r="P8" i="61"/>
  <c r="O8" i="61"/>
  <c r="N8" i="61"/>
  <c r="M8" i="61"/>
  <c r="L8" i="61"/>
  <c r="K8" i="61"/>
  <c r="J8" i="61"/>
  <c r="I8" i="61"/>
  <c r="H8" i="61"/>
  <c r="G8" i="61"/>
  <c r="F8" i="61"/>
  <c r="E6" i="61"/>
  <c r="F6" i="61" s="1"/>
  <c r="I4" i="61"/>
  <c r="I15" i="61" s="1"/>
  <c r="I24" i="61" s="1"/>
  <c r="H4" i="61"/>
  <c r="H15" i="61" s="1"/>
  <c r="H24" i="61" s="1"/>
  <c r="G4" i="61"/>
  <c r="G15" i="61" s="1"/>
  <c r="G24" i="61" s="1"/>
  <c r="Y107" i="60"/>
  <c r="W107" i="60"/>
  <c r="U107" i="60"/>
  <c r="S107" i="60"/>
  <c r="P107" i="60"/>
  <c r="N107" i="60"/>
  <c r="K107" i="60"/>
  <c r="I107" i="60"/>
  <c r="G107" i="60"/>
  <c r="Y106" i="60"/>
  <c r="W106" i="60"/>
  <c r="U106" i="60"/>
  <c r="S106" i="60"/>
  <c r="P106" i="60"/>
  <c r="N106" i="60"/>
  <c r="K106" i="60"/>
  <c r="I106" i="60"/>
  <c r="G106" i="60"/>
  <c r="Y105" i="60"/>
  <c r="W105" i="60"/>
  <c r="U105" i="60"/>
  <c r="S105" i="60"/>
  <c r="P105" i="60"/>
  <c r="N105" i="60"/>
  <c r="K105" i="60"/>
  <c r="I105" i="60"/>
  <c r="G105" i="60"/>
  <c r="Y104" i="60"/>
  <c r="W104" i="60"/>
  <c r="U104" i="60"/>
  <c r="S104" i="60"/>
  <c r="P104" i="60"/>
  <c r="N104" i="60"/>
  <c r="K104" i="60"/>
  <c r="I104" i="60"/>
  <c r="G104" i="60"/>
  <c r="Y103" i="60"/>
  <c r="W103" i="60"/>
  <c r="U103" i="60"/>
  <c r="S103" i="60"/>
  <c r="P103" i="60"/>
  <c r="N103" i="60"/>
  <c r="K103" i="60"/>
  <c r="I103" i="60"/>
  <c r="G103" i="60"/>
  <c r="Y102" i="60"/>
  <c r="W102" i="60"/>
  <c r="U102" i="60"/>
  <c r="S102" i="60"/>
  <c r="P102" i="60"/>
  <c r="N102" i="60"/>
  <c r="K102" i="60"/>
  <c r="I102" i="60"/>
  <c r="G102" i="60"/>
  <c r="E101" i="60"/>
  <c r="F94" i="60"/>
  <c r="E94" i="60"/>
  <c r="Y82" i="60"/>
  <c r="S76" i="60"/>
  <c r="W74" i="60"/>
  <c r="F73" i="60"/>
  <c r="E73" i="60"/>
  <c r="L65" i="60"/>
  <c r="R59" i="60"/>
  <c r="T57" i="60"/>
  <c r="Z56" i="60"/>
  <c r="F52" i="60"/>
  <c r="E52" i="60"/>
  <c r="L48" i="60"/>
  <c r="S45" i="60"/>
  <c r="G44" i="60"/>
  <c r="R43" i="60"/>
  <c r="Y41" i="60"/>
  <c r="V38" i="60"/>
  <c r="Z37" i="60"/>
  <c r="J37" i="60"/>
  <c r="U36" i="60"/>
  <c r="N36" i="60"/>
  <c r="R35" i="60"/>
  <c r="I35" i="60"/>
  <c r="F34" i="60"/>
  <c r="E34" i="60"/>
  <c r="G33" i="60"/>
  <c r="G32" i="60"/>
  <c r="S31" i="60"/>
  <c r="V30" i="60"/>
  <c r="G30" i="60"/>
  <c r="Z29" i="60"/>
  <c r="P29" i="60"/>
  <c r="O29" i="60"/>
  <c r="J29" i="60"/>
  <c r="S28" i="60"/>
  <c r="O28" i="60"/>
  <c r="N28" i="60"/>
  <c r="X27" i="60"/>
  <c r="W27" i="60"/>
  <c r="R27" i="60"/>
  <c r="M27" i="60"/>
  <c r="G27" i="60"/>
  <c r="W26" i="60"/>
  <c r="V26" i="60"/>
  <c r="M26" i="60"/>
  <c r="G26" i="60"/>
  <c r="X25" i="60"/>
  <c r="W25" i="60"/>
  <c r="R25" i="60"/>
  <c r="O25" i="60"/>
  <c r="M25" i="60"/>
  <c r="Y24" i="60"/>
  <c r="P24" i="60"/>
  <c r="O24" i="60"/>
  <c r="K24" i="60"/>
  <c r="F23" i="60"/>
  <c r="E23" i="60"/>
  <c r="Z19" i="60"/>
  <c r="X19" i="60"/>
  <c r="V19" i="60"/>
  <c r="T19" i="60"/>
  <c r="R19" i="60"/>
  <c r="Q19" i="60"/>
  <c r="O19" i="60"/>
  <c r="M19" i="60"/>
  <c r="L19" i="60"/>
  <c r="J19" i="60"/>
  <c r="J13" i="60" s="1"/>
  <c r="J7" i="60" s="1"/>
  <c r="H10" i="59" s="1"/>
  <c r="H19" i="60"/>
  <c r="Z18" i="60"/>
  <c r="Y18" i="60"/>
  <c r="X18" i="60"/>
  <c r="W18" i="60"/>
  <c r="V18" i="60"/>
  <c r="U18" i="60"/>
  <c r="T18" i="60"/>
  <c r="S18" i="60"/>
  <c r="R18" i="60"/>
  <c r="Q18" i="60"/>
  <c r="P18" i="60"/>
  <c r="O18" i="60"/>
  <c r="N18" i="60"/>
  <c r="M18" i="60"/>
  <c r="L18" i="60"/>
  <c r="K18" i="60"/>
  <c r="J18" i="60"/>
  <c r="I18" i="60"/>
  <c r="H18" i="60"/>
  <c r="G18" i="60"/>
  <c r="Z17" i="60"/>
  <c r="Y17" i="60"/>
  <c r="X17" i="60"/>
  <c r="W17" i="60"/>
  <c r="V17" i="60"/>
  <c r="U17" i="60"/>
  <c r="T17" i="60"/>
  <c r="S17" i="60"/>
  <c r="R17" i="60"/>
  <c r="Q17" i="60"/>
  <c r="P17" i="60"/>
  <c r="O17" i="60"/>
  <c r="N17" i="60"/>
  <c r="M17" i="60"/>
  <c r="L17" i="60"/>
  <c r="K17" i="60"/>
  <c r="J17" i="60"/>
  <c r="I17" i="60"/>
  <c r="H17" i="60"/>
  <c r="G17" i="60"/>
  <c r="Z16" i="60"/>
  <c r="Y16" i="60"/>
  <c r="X16" i="60"/>
  <c r="X60" i="60" s="1"/>
  <c r="W16" i="60"/>
  <c r="W68" i="60" s="1"/>
  <c r="V16" i="60"/>
  <c r="U16" i="60"/>
  <c r="T16" i="60"/>
  <c r="T70" i="60" s="1"/>
  <c r="S16" i="60"/>
  <c r="R16" i="60"/>
  <c r="Q16" i="60"/>
  <c r="P16" i="60"/>
  <c r="P72" i="60" s="1"/>
  <c r="O16" i="60"/>
  <c r="O53" i="60" s="1"/>
  <c r="N16" i="60"/>
  <c r="M16" i="60"/>
  <c r="M58" i="60" s="1"/>
  <c r="L16" i="60"/>
  <c r="K16" i="60"/>
  <c r="J16" i="60"/>
  <c r="I16" i="60"/>
  <c r="H16" i="60"/>
  <c r="H62" i="60" s="1"/>
  <c r="G16" i="60"/>
  <c r="G67" i="60" s="1"/>
  <c r="Z15" i="60"/>
  <c r="Y15" i="60"/>
  <c r="X15" i="60"/>
  <c r="W15" i="60"/>
  <c r="W48" i="60" s="1"/>
  <c r="V15" i="60"/>
  <c r="U15" i="60"/>
  <c r="T15" i="60"/>
  <c r="T10" i="60" s="1"/>
  <c r="R19" i="59" s="1"/>
  <c r="S15" i="60"/>
  <c r="R15" i="60"/>
  <c r="Q15" i="60"/>
  <c r="Q41" i="60" s="1"/>
  <c r="P15" i="60"/>
  <c r="O15" i="60"/>
  <c r="N15" i="60"/>
  <c r="M15" i="60"/>
  <c r="L15" i="60"/>
  <c r="L10" i="60" s="1"/>
  <c r="J19" i="59" s="1"/>
  <c r="K15" i="60"/>
  <c r="J15" i="60"/>
  <c r="J35" i="60" s="1"/>
  <c r="I15" i="60"/>
  <c r="I37" i="60" s="1"/>
  <c r="H15" i="60"/>
  <c r="H45" i="60" s="1"/>
  <c r="G15" i="60"/>
  <c r="Z14" i="60"/>
  <c r="Y14" i="60"/>
  <c r="Y28" i="60" s="1"/>
  <c r="X14" i="60"/>
  <c r="X29" i="60" s="1"/>
  <c r="W14" i="60"/>
  <c r="W32" i="60" s="1"/>
  <c r="V14" i="60"/>
  <c r="U14" i="60"/>
  <c r="T14" i="60"/>
  <c r="T27" i="60" s="1"/>
  <c r="S14" i="60"/>
  <c r="S33" i="60" s="1"/>
  <c r="R14" i="60"/>
  <c r="Q14" i="60"/>
  <c r="P14" i="60"/>
  <c r="P13" i="60" s="1"/>
  <c r="P7" i="60" s="1"/>
  <c r="N10" i="59" s="1"/>
  <c r="O14" i="60"/>
  <c r="O32" i="60" s="1"/>
  <c r="N14" i="60"/>
  <c r="N30" i="60" s="1"/>
  <c r="M14" i="60"/>
  <c r="L14" i="60"/>
  <c r="K14" i="60"/>
  <c r="K33" i="60" s="1"/>
  <c r="J14" i="60"/>
  <c r="I14" i="60"/>
  <c r="H14" i="60"/>
  <c r="H27" i="60" s="1"/>
  <c r="G14" i="60"/>
  <c r="G31" i="60" s="1"/>
  <c r="Z13" i="60"/>
  <c r="W13" i="60"/>
  <c r="V13" i="60"/>
  <c r="T13" i="60"/>
  <c r="S13" i="60"/>
  <c r="O13" i="60"/>
  <c r="N13" i="60"/>
  <c r="M13" i="60"/>
  <c r="M7" i="60" s="1"/>
  <c r="K10" i="59" s="1"/>
  <c r="L13" i="60"/>
  <c r="K13" i="60"/>
  <c r="Z10" i="60"/>
  <c r="Y10" i="60"/>
  <c r="W19" i="59" s="1"/>
  <c r="X10" i="60"/>
  <c r="W10" i="60"/>
  <c r="V10" i="60"/>
  <c r="S10" i="60"/>
  <c r="Q10" i="60"/>
  <c r="O19" i="59" s="1"/>
  <c r="P10" i="60"/>
  <c r="O10" i="60"/>
  <c r="N10" i="60"/>
  <c r="K10" i="60"/>
  <c r="I10" i="60"/>
  <c r="G19" i="59" s="1"/>
  <c r="H10" i="60"/>
  <c r="F19" i="59" s="1"/>
  <c r="G10" i="60"/>
  <c r="Z7" i="60"/>
  <c r="W7" i="60"/>
  <c r="V7" i="60"/>
  <c r="T7" i="60"/>
  <c r="R10" i="59" s="1"/>
  <c r="S7" i="60"/>
  <c r="O7" i="60"/>
  <c r="N7" i="60"/>
  <c r="L7" i="60"/>
  <c r="K7" i="60"/>
  <c r="G7" i="60"/>
  <c r="E10" i="59" s="1"/>
  <c r="H6" i="60"/>
  <c r="I5" i="60" s="1"/>
  <c r="G6" i="60"/>
  <c r="H5" i="60"/>
  <c r="H4" i="60"/>
  <c r="I4" i="60" s="1"/>
  <c r="J4" i="60" s="1"/>
  <c r="K4" i="60" s="1"/>
  <c r="L4" i="60" s="1"/>
  <c r="M4" i="60" s="1"/>
  <c r="N4" i="60" s="1"/>
  <c r="O4" i="60" s="1"/>
  <c r="P4" i="60" s="1"/>
  <c r="Q4" i="60" s="1"/>
  <c r="R4" i="60" s="1"/>
  <c r="S4" i="60" s="1"/>
  <c r="T4" i="60" s="1"/>
  <c r="U4" i="60" s="1"/>
  <c r="V4" i="60" s="1"/>
  <c r="W4" i="60" s="1"/>
  <c r="X4" i="60" s="1"/>
  <c r="Y4" i="60" s="1"/>
  <c r="Z4" i="60" s="1"/>
  <c r="G4" i="60"/>
  <c r="M20" i="59"/>
  <c r="K20" i="59"/>
  <c r="X19" i="59"/>
  <c r="V19" i="59"/>
  <c r="U19" i="59"/>
  <c r="T19" i="59"/>
  <c r="Q19" i="59"/>
  <c r="N19" i="59"/>
  <c r="M19" i="59"/>
  <c r="L19" i="59"/>
  <c r="I19" i="59"/>
  <c r="E19" i="59"/>
  <c r="X18" i="59"/>
  <c r="W18" i="59"/>
  <c r="V18" i="59"/>
  <c r="U18" i="59"/>
  <c r="T18" i="59"/>
  <c r="S18" i="59"/>
  <c r="R18" i="59"/>
  <c r="Q18" i="59"/>
  <c r="P18" i="59"/>
  <c r="O18" i="59"/>
  <c r="N18" i="59"/>
  <c r="M18" i="59"/>
  <c r="L18" i="59"/>
  <c r="K18" i="59"/>
  <c r="J18" i="59"/>
  <c r="I18" i="59"/>
  <c r="H18" i="59"/>
  <c r="G18" i="59"/>
  <c r="F18" i="59"/>
  <c r="E18" i="59"/>
  <c r="X17" i="59"/>
  <c r="W17" i="59"/>
  <c r="V17" i="59"/>
  <c r="U17" i="59"/>
  <c r="T17" i="59"/>
  <c r="S17" i="59"/>
  <c r="R17" i="59"/>
  <c r="Q17" i="59"/>
  <c r="P17" i="59"/>
  <c r="O17" i="59"/>
  <c r="N17" i="59"/>
  <c r="M17" i="59"/>
  <c r="L17" i="59"/>
  <c r="K17" i="59"/>
  <c r="J17" i="59"/>
  <c r="I17" i="59"/>
  <c r="H17" i="59"/>
  <c r="G17" i="59"/>
  <c r="F17" i="59"/>
  <c r="E17" i="59"/>
  <c r="T12" i="59"/>
  <c r="T9" i="59" s="1"/>
  <c r="X11" i="59"/>
  <c r="W11" i="59"/>
  <c r="V11" i="59"/>
  <c r="U11" i="59"/>
  <c r="T11" i="59"/>
  <c r="S11" i="59"/>
  <c r="R11" i="59"/>
  <c r="Q11" i="59"/>
  <c r="P11" i="59"/>
  <c r="O11" i="59"/>
  <c r="N11" i="59"/>
  <c r="M11" i="59"/>
  <c r="L11" i="59"/>
  <c r="K11" i="59"/>
  <c r="J11" i="59"/>
  <c r="I11" i="59"/>
  <c r="H11" i="59"/>
  <c r="G11" i="59"/>
  <c r="F11" i="59"/>
  <c r="E11" i="59"/>
  <c r="X10" i="59"/>
  <c r="X12" i="59" s="1"/>
  <c r="X9" i="59" s="1"/>
  <c r="U10" i="59"/>
  <c r="T10" i="59"/>
  <c r="Q10" i="59"/>
  <c r="Q12" i="59" s="1"/>
  <c r="M10" i="59"/>
  <c r="L10" i="59"/>
  <c r="L12" i="59" s="1"/>
  <c r="L9" i="59" s="1"/>
  <c r="J10" i="59"/>
  <c r="I10" i="59"/>
  <c r="A6" i="59"/>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33" i="59" s="1"/>
  <c r="A34" i="59" s="1"/>
  <c r="A35" i="59" s="1"/>
  <c r="A36" i="59" s="1"/>
  <c r="A37" i="59" s="1"/>
  <c r="A38" i="59" s="1"/>
  <c r="A39" i="59" s="1"/>
  <c r="A5" i="59"/>
  <c r="F4" i="59"/>
  <c r="G4" i="59" s="1"/>
  <c r="H4" i="59" s="1"/>
  <c r="I4" i="59" s="1"/>
  <c r="J4" i="59" s="1"/>
  <c r="K4" i="59" s="1"/>
  <c r="L4" i="59" s="1"/>
  <c r="M4" i="59" s="1"/>
  <c r="N4" i="59" s="1"/>
  <c r="O4" i="59" s="1"/>
  <c r="P4" i="59" s="1"/>
  <c r="Q4" i="59" s="1"/>
  <c r="R4" i="59" s="1"/>
  <c r="S4" i="59" s="1"/>
  <c r="T4" i="59" s="1"/>
  <c r="U4" i="59" s="1"/>
  <c r="V4" i="59" s="1"/>
  <c r="W4" i="59" s="1"/>
  <c r="X4" i="59" s="1"/>
  <c r="E4" i="59"/>
  <c r="M12" i="59" l="1"/>
  <c r="H12" i="59"/>
  <c r="H9" i="59" s="1"/>
  <c r="U12" i="59"/>
  <c r="E12" i="59"/>
  <c r="Y3" i="61"/>
  <c r="Z3" i="60"/>
  <c r="R12" i="59"/>
  <c r="R9" i="59" s="1"/>
  <c r="K12" i="59"/>
  <c r="K9" i="59" s="1"/>
  <c r="N12" i="59"/>
  <c r="N9" i="59" s="1"/>
  <c r="I32" i="60"/>
  <c r="I33" i="60"/>
  <c r="I31" i="60"/>
  <c r="I29" i="60"/>
  <c r="I27" i="60"/>
  <c r="I26" i="60"/>
  <c r="I28" i="60"/>
  <c r="I13" i="60"/>
  <c r="I7" i="60" s="1"/>
  <c r="G10" i="59" s="1"/>
  <c r="I25" i="60"/>
  <c r="I24" i="60"/>
  <c r="I30" i="60"/>
  <c r="Q32" i="60"/>
  <c r="Q30" i="60"/>
  <c r="Q33" i="60"/>
  <c r="Q31" i="60"/>
  <c r="Q29" i="60"/>
  <c r="Q27" i="60"/>
  <c r="Q26" i="60"/>
  <c r="Q13" i="60"/>
  <c r="Q7" i="60" s="1"/>
  <c r="O10" i="59" s="1"/>
  <c r="Q28" i="60"/>
  <c r="Q25" i="60"/>
  <c r="Q24" i="60"/>
  <c r="Y32" i="60"/>
  <c r="Y30" i="60"/>
  <c r="Y33" i="60"/>
  <c r="Y22" i="60" s="1"/>
  <c r="Y9" i="60" s="1"/>
  <c r="Y31" i="60"/>
  <c r="Y29" i="60"/>
  <c r="Y27" i="60"/>
  <c r="Y13" i="60"/>
  <c r="Y7" i="60" s="1"/>
  <c r="W10" i="59" s="1"/>
  <c r="Y26" i="60"/>
  <c r="Y25" i="60"/>
  <c r="M50" i="60"/>
  <c r="M48" i="60"/>
  <c r="M46" i="60"/>
  <c r="M44" i="60"/>
  <c r="M51" i="60"/>
  <c r="M45" i="60"/>
  <c r="M43" i="60"/>
  <c r="M41" i="60"/>
  <c r="M39" i="60"/>
  <c r="M37" i="60"/>
  <c r="M35" i="60"/>
  <c r="M47" i="60"/>
  <c r="M40" i="60"/>
  <c r="M36" i="60"/>
  <c r="M42" i="60"/>
  <c r="M10" i="60"/>
  <c r="K19" i="59" s="1"/>
  <c r="M49" i="60"/>
  <c r="U50" i="60"/>
  <c r="U48" i="60"/>
  <c r="U46" i="60"/>
  <c r="U44" i="60"/>
  <c r="U49" i="60"/>
  <c r="U51" i="60"/>
  <c r="U41" i="60"/>
  <c r="U39" i="60"/>
  <c r="U37" i="60"/>
  <c r="U35" i="60"/>
  <c r="U43" i="60"/>
  <c r="U45" i="60"/>
  <c r="U47" i="60"/>
  <c r="U42" i="60"/>
  <c r="U10" i="60"/>
  <c r="S19" i="59" s="1"/>
  <c r="U38" i="60"/>
  <c r="I70" i="60"/>
  <c r="I69" i="60"/>
  <c r="I65" i="60"/>
  <c r="I63" i="60"/>
  <c r="I68" i="60"/>
  <c r="I72" i="60"/>
  <c r="I67" i="60"/>
  <c r="I60" i="60"/>
  <c r="I58" i="60"/>
  <c r="I66" i="60"/>
  <c r="I56" i="60"/>
  <c r="I64" i="60"/>
  <c r="I53" i="60"/>
  <c r="I71" i="60"/>
  <c r="I61" i="60"/>
  <c r="I59" i="60"/>
  <c r="I54" i="60"/>
  <c r="I62" i="60"/>
  <c r="I57" i="60"/>
  <c r="I55" i="60"/>
  <c r="Q71" i="60"/>
  <c r="Q70" i="60"/>
  <c r="Q65" i="60"/>
  <c r="Q63" i="60"/>
  <c r="Q61" i="60"/>
  <c r="Q69" i="60"/>
  <c r="Q68" i="60"/>
  <c r="Q59" i="60"/>
  <c r="Q66" i="60"/>
  <c r="Q57" i="60"/>
  <c r="Q64" i="60"/>
  <c r="Q55" i="60"/>
  <c r="Q60" i="60"/>
  <c r="Q67" i="60"/>
  <c r="Q62" i="60"/>
  <c r="Q58" i="60"/>
  <c r="Q56" i="60"/>
  <c r="Q72" i="60"/>
  <c r="Q53" i="60"/>
  <c r="Q54" i="60"/>
  <c r="Y66" i="60"/>
  <c r="Y71" i="60"/>
  <c r="Y70" i="60"/>
  <c r="Y65" i="60"/>
  <c r="Y63" i="60"/>
  <c r="Y61" i="60"/>
  <c r="Y69" i="60"/>
  <c r="Y68" i="60"/>
  <c r="Y64" i="60"/>
  <c r="Y56" i="60"/>
  <c r="Y53" i="60"/>
  <c r="Y54" i="60"/>
  <c r="Y62" i="60"/>
  <c r="Y67" i="60"/>
  <c r="Y59" i="60"/>
  <c r="Y57" i="60"/>
  <c r="Y72" i="60"/>
  <c r="Y55" i="60"/>
  <c r="Y60" i="60"/>
  <c r="Y58" i="60"/>
  <c r="M86" i="60"/>
  <c r="M92" i="60"/>
  <c r="M90" i="60"/>
  <c r="M84" i="60"/>
  <c r="M82" i="60"/>
  <c r="M89" i="60"/>
  <c r="M88" i="60"/>
  <c r="M83" i="60"/>
  <c r="M85" i="60"/>
  <c r="M77" i="60"/>
  <c r="M91" i="60"/>
  <c r="M87" i="60"/>
  <c r="M79" i="60"/>
  <c r="M78" i="60"/>
  <c r="M76" i="60"/>
  <c r="M75" i="60"/>
  <c r="M80" i="60"/>
  <c r="M93" i="60"/>
  <c r="M74" i="60"/>
  <c r="M81" i="60"/>
  <c r="U93" i="60"/>
  <c r="U91" i="60"/>
  <c r="U89" i="60"/>
  <c r="U85" i="60"/>
  <c r="U87" i="60"/>
  <c r="U84" i="60"/>
  <c r="U81" i="60"/>
  <c r="U80" i="60"/>
  <c r="U74" i="60"/>
  <c r="U92" i="60"/>
  <c r="U82" i="60"/>
  <c r="U86" i="60"/>
  <c r="U83" i="60"/>
  <c r="U77" i="60"/>
  <c r="U76" i="60"/>
  <c r="U90" i="60"/>
  <c r="U79" i="60"/>
  <c r="U75" i="60"/>
  <c r="U88" i="60"/>
  <c r="U78" i="60"/>
  <c r="I99" i="60"/>
  <c r="I97" i="60"/>
  <c r="I95" i="60"/>
  <c r="I98" i="60"/>
  <c r="I96" i="60"/>
  <c r="I100" i="60"/>
  <c r="Q99" i="60"/>
  <c r="Q97" i="60"/>
  <c r="Q95" i="60"/>
  <c r="Q100" i="60"/>
  <c r="Q96" i="60"/>
  <c r="Q98" i="60"/>
  <c r="Y99" i="60"/>
  <c r="Y97" i="60"/>
  <c r="Y95" i="60"/>
  <c r="Y98" i="60"/>
  <c r="Y100" i="60"/>
  <c r="Y96" i="60"/>
  <c r="R106" i="60"/>
  <c r="R104" i="60"/>
  <c r="R102" i="60"/>
  <c r="R105" i="60"/>
  <c r="R107" i="60"/>
  <c r="R103" i="60"/>
  <c r="R13" i="60"/>
  <c r="R7" i="60" s="1"/>
  <c r="P10" i="59" s="1"/>
  <c r="R10" i="60"/>
  <c r="P19" i="59" s="1"/>
  <c r="J12" i="59"/>
  <c r="J9" i="59" s="1"/>
  <c r="I6" i="60"/>
  <c r="M38" i="60"/>
  <c r="U3" i="61"/>
  <c r="V3" i="60"/>
  <c r="Q9" i="59"/>
  <c r="I12" i="59"/>
  <c r="I9" i="59" s="1"/>
  <c r="U13" i="60"/>
  <c r="U7" i="60" s="1"/>
  <c r="S10" i="59" s="1"/>
  <c r="U40" i="60"/>
  <c r="M3" i="61"/>
  <c r="N3" i="60"/>
  <c r="E9" i="59"/>
  <c r="M9" i="59"/>
  <c r="U9" i="59"/>
  <c r="J10" i="60"/>
  <c r="H19" i="59" s="1"/>
  <c r="J32" i="60"/>
  <c r="J30" i="60"/>
  <c r="J28" i="60"/>
  <c r="J26" i="60"/>
  <c r="J24" i="60"/>
  <c r="J33" i="60"/>
  <c r="R32" i="60"/>
  <c r="R30" i="60"/>
  <c r="R28" i="60"/>
  <c r="R26" i="60"/>
  <c r="R24" i="60"/>
  <c r="R33" i="60"/>
  <c r="R31" i="60"/>
  <c r="Z32" i="60"/>
  <c r="Z30" i="60"/>
  <c r="Z28" i="60"/>
  <c r="Z26" i="60"/>
  <c r="Z24" i="60"/>
  <c r="Z33" i="60"/>
  <c r="Z31" i="60"/>
  <c r="N51" i="60"/>
  <c r="N49" i="60"/>
  <c r="N47" i="60"/>
  <c r="N45" i="60"/>
  <c r="N50" i="60"/>
  <c r="N44" i="60"/>
  <c r="N43" i="60"/>
  <c r="N41" i="60"/>
  <c r="N39" i="60"/>
  <c r="N37" i="60"/>
  <c r="N35" i="60"/>
  <c r="N46" i="60"/>
  <c r="N48" i="60"/>
  <c r="N42" i="60"/>
  <c r="N40" i="60"/>
  <c r="V51" i="60"/>
  <c r="V49" i="60"/>
  <c r="V47" i="60"/>
  <c r="V45" i="60"/>
  <c r="V48" i="60"/>
  <c r="V50" i="60"/>
  <c r="V41" i="60"/>
  <c r="V39" i="60"/>
  <c r="V37" i="60"/>
  <c r="V35" i="60"/>
  <c r="V43" i="60"/>
  <c r="V44" i="60"/>
  <c r="V46" i="60"/>
  <c r="V42" i="60"/>
  <c r="V40" i="60"/>
  <c r="J72" i="60"/>
  <c r="J70" i="60"/>
  <c r="J68" i="60"/>
  <c r="J66" i="60"/>
  <c r="J69" i="60"/>
  <c r="J65" i="60"/>
  <c r="J63" i="60"/>
  <c r="J67" i="60"/>
  <c r="J64" i="60"/>
  <c r="J62" i="60"/>
  <c r="J58" i="60"/>
  <c r="J56" i="60"/>
  <c r="J53" i="60"/>
  <c r="J71" i="60"/>
  <c r="J61" i="60"/>
  <c r="J59" i="60"/>
  <c r="J54" i="60"/>
  <c r="J57" i="60"/>
  <c r="J55" i="60"/>
  <c r="R72" i="60"/>
  <c r="R70" i="60"/>
  <c r="R68" i="60"/>
  <c r="R66" i="60"/>
  <c r="R65" i="60"/>
  <c r="R63" i="60"/>
  <c r="R61" i="60"/>
  <c r="R69" i="60"/>
  <c r="R67" i="60"/>
  <c r="R64" i="60"/>
  <c r="R62" i="60"/>
  <c r="R57" i="60"/>
  <c r="R55" i="60"/>
  <c r="R60" i="60"/>
  <c r="R71" i="60"/>
  <c r="R58" i="60"/>
  <c r="R56" i="60"/>
  <c r="R53" i="60"/>
  <c r="R54" i="60"/>
  <c r="Z72" i="60"/>
  <c r="Z70" i="60"/>
  <c r="Z68" i="60"/>
  <c r="Z66" i="60"/>
  <c r="Z71" i="60"/>
  <c r="Z65" i="60"/>
  <c r="Z63" i="60"/>
  <c r="Z61" i="60"/>
  <c r="Z69" i="60"/>
  <c r="Z64" i="60"/>
  <c r="Z62" i="60"/>
  <c r="Z60" i="60"/>
  <c r="Z54" i="60"/>
  <c r="Z67" i="60"/>
  <c r="Z59" i="60"/>
  <c r="Z57" i="60"/>
  <c r="Z55" i="60"/>
  <c r="Z58" i="60"/>
  <c r="N92" i="60"/>
  <c r="N90" i="60"/>
  <c r="N88" i="60"/>
  <c r="N85" i="60"/>
  <c r="N84" i="60"/>
  <c r="N81" i="60"/>
  <c r="N79" i="60"/>
  <c r="N77" i="60"/>
  <c r="N89" i="60"/>
  <c r="N83" i="60"/>
  <c r="N91" i="60"/>
  <c r="N87" i="60"/>
  <c r="N78" i="60"/>
  <c r="N76" i="60"/>
  <c r="N75" i="60"/>
  <c r="N93" i="60"/>
  <c r="N80" i="60"/>
  <c r="N86" i="60"/>
  <c r="N74" i="60"/>
  <c r="N82" i="60"/>
  <c r="V92" i="60"/>
  <c r="V90" i="60"/>
  <c r="V88" i="60"/>
  <c r="V91" i="60"/>
  <c r="V86" i="60"/>
  <c r="V81" i="60"/>
  <c r="V79" i="60"/>
  <c r="V77" i="60"/>
  <c r="V84" i="60"/>
  <c r="V82" i="60"/>
  <c r="V83" i="60"/>
  <c r="V93" i="60"/>
  <c r="V76" i="60"/>
  <c r="V89" i="60"/>
  <c r="V85" i="60"/>
  <c r="V78" i="60"/>
  <c r="V75" i="60"/>
  <c r="V87" i="60"/>
  <c r="V80" i="60"/>
  <c r="V74" i="60"/>
  <c r="J99" i="60"/>
  <c r="J97" i="60"/>
  <c r="J95" i="60"/>
  <c r="J98" i="60"/>
  <c r="J96" i="60"/>
  <c r="J100" i="60"/>
  <c r="R99" i="60"/>
  <c r="R97" i="60"/>
  <c r="R95" i="60"/>
  <c r="R100" i="60"/>
  <c r="R96" i="60"/>
  <c r="R98" i="60"/>
  <c r="Z99" i="60"/>
  <c r="Z97" i="60"/>
  <c r="Z95" i="60"/>
  <c r="Z98" i="60"/>
  <c r="Z100" i="60"/>
  <c r="Z96" i="60"/>
  <c r="T107" i="60"/>
  <c r="T105" i="60"/>
  <c r="T103" i="60"/>
  <c r="T106" i="60"/>
  <c r="T102" i="60"/>
  <c r="T104" i="60"/>
  <c r="H24" i="60"/>
  <c r="G25" i="60"/>
  <c r="G9" i="60" s="1"/>
  <c r="P25" i="60"/>
  <c r="P22" i="60" s="1"/>
  <c r="P9" i="60" s="1"/>
  <c r="N26" i="60"/>
  <c r="X26" i="60"/>
  <c r="O27" i="60"/>
  <c r="Z27" i="60"/>
  <c r="P28" i="60"/>
  <c r="G29" i="60"/>
  <c r="R29" i="60"/>
  <c r="W30" i="60"/>
  <c r="W31" i="60"/>
  <c r="H33" i="60"/>
  <c r="V36" i="60"/>
  <c r="N38" i="60"/>
  <c r="I41" i="60"/>
  <c r="Q44" i="60"/>
  <c r="G45" i="60"/>
  <c r="G46" i="60"/>
  <c r="G43" i="60"/>
  <c r="G41" i="60"/>
  <c r="G39" i="60"/>
  <c r="G37" i="60"/>
  <c r="G35" i="60"/>
  <c r="G47" i="60"/>
  <c r="G48" i="60"/>
  <c r="G49" i="60"/>
  <c r="G50" i="60"/>
  <c r="G42" i="60"/>
  <c r="G40" i="60"/>
  <c r="G38" i="60"/>
  <c r="G36" i="60"/>
  <c r="G51" i="60"/>
  <c r="O51" i="60"/>
  <c r="O44" i="60"/>
  <c r="O43" i="60"/>
  <c r="O41" i="60"/>
  <c r="O39" i="60"/>
  <c r="O37" i="60"/>
  <c r="O35" i="60"/>
  <c r="O45" i="60"/>
  <c r="O46" i="60"/>
  <c r="O47" i="60"/>
  <c r="O48" i="60"/>
  <c r="O42" i="60"/>
  <c r="O40" i="60"/>
  <c r="O38" i="60"/>
  <c r="O36" i="60"/>
  <c r="O49" i="60"/>
  <c r="W49" i="60"/>
  <c r="W50" i="60"/>
  <c r="W41" i="60"/>
  <c r="W39" i="60"/>
  <c r="W37" i="60"/>
  <c r="W35" i="60"/>
  <c r="W51" i="60"/>
  <c r="W43" i="60"/>
  <c r="W44" i="60"/>
  <c r="W45" i="60"/>
  <c r="W46" i="60"/>
  <c r="W42" i="60"/>
  <c r="W40" i="60"/>
  <c r="W38" i="60"/>
  <c r="W36" i="60"/>
  <c r="W47" i="60"/>
  <c r="K69" i="60"/>
  <c r="K65" i="60"/>
  <c r="K63" i="60"/>
  <c r="K61" i="60"/>
  <c r="K59" i="60"/>
  <c r="K57" i="60"/>
  <c r="K55" i="60"/>
  <c r="K53" i="60"/>
  <c r="K68" i="60"/>
  <c r="K67" i="60"/>
  <c r="K72" i="60"/>
  <c r="K64" i="60"/>
  <c r="K62" i="60"/>
  <c r="K60" i="60"/>
  <c r="K58" i="60"/>
  <c r="K56" i="60"/>
  <c r="K71" i="60"/>
  <c r="K66" i="60"/>
  <c r="K70" i="60"/>
  <c r="K54" i="60"/>
  <c r="S70" i="60"/>
  <c r="S65" i="60"/>
  <c r="S63" i="60"/>
  <c r="S61" i="60"/>
  <c r="S59" i="60"/>
  <c r="S57" i="60"/>
  <c r="S55" i="60"/>
  <c r="S53" i="60"/>
  <c r="S69" i="60"/>
  <c r="S68" i="60"/>
  <c r="S67" i="60"/>
  <c r="S64" i="60"/>
  <c r="S62" i="60"/>
  <c r="S60" i="60"/>
  <c r="S58" i="60"/>
  <c r="S56" i="60"/>
  <c r="S72" i="60"/>
  <c r="S66" i="60"/>
  <c r="S71" i="60"/>
  <c r="S54" i="60"/>
  <c r="G93" i="60"/>
  <c r="G91" i="60"/>
  <c r="G89" i="60"/>
  <c r="G87" i="60"/>
  <c r="G85" i="60"/>
  <c r="G83" i="60"/>
  <c r="G84" i="60"/>
  <c r="G88" i="60"/>
  <c r="G78" i="60"/>
  <c r="G79" i="60"/>
  <c r="G76" i="60"/>
  <c r="G86" i="60"/>
  <c r="G80" i="60"/>
  <c r="G75" i="60"/>
  <c r="G81" i="60"/>
  <c r="G90" i="60"/>
  <c r="G82" i="60"/>
  <c r="G74" i="60"/>
  <c r="G92" i="60"/>
  <c r="G77" i="60"/>
  <c r="O93" i="60"/>
  <c r="O91" i="60"/>
  <c r="O89" i="60"/>
  <c r="O87" i="60"/>
  <c r="O85" i="60"/>
  <c r="O83" i="60"/>
  <c r="O92" i="60"/>
  <c r="O90" i="60"/>
  <c r="O88" i="60"/>
  <c r="O77" i="60"/>
  <c r="O78" i="60"/>
  <c r="O76" i="60"/>
  <c r="O79" i="60"/>
  <c r="O75" i="60"/>
  <c r="O84" i="60"/>
  <c r="O80" i="60"/>
  <c r="O81" i="60"/>
  <c r="O74" i="60"/>
  <c r="O86" i="60"/>
  <c r="O82" i="60"/>
  <c r="W93" i="60"/>
  <c r="W91" i="60"/>
  <c r="W89" i="60"/>
  <c r="W87" i="60"/>
  <c r="W85" i="60"/>
  <c r="W83" i="60"/>
  <c r="W84" i="60"/>
  <c r="W82" i="60"/>
  <c r="W92" i="60"/>
  <c r="W86" i="60"/>
  <c r="W77" i="60"/>
  <c r="W76" i="60"/>
  <c r="W78" i="60"/>
  <c r="W75" i="60"/>
  <c r="W88" i="60"/>
  <c r="W79" i="60"/>
  <c r="W90" i="60"/>
  <c r="W81" i="60"/>
  <c r="K99" i="60"/>
  <c r="K97" i="60"/>
  <c r="K98" i="60"/>
  <c r="K95" i="60"/>
  <c r="K96" i="60"/>
  <c r="K100" i="60"/>
  <c r="S99" i="60"/>
  <c r="S97" i="60"/>
  <c r="S100" i="60"/>
  <c r="S96" i="60"/>
  <c r="S98" i="60"/>
  <c r="S95" i="60"/>
  <c r="H106" i="60"/>
  <c r="H104" i="60"/>
  <c r="H102" i="60"/>
  <c r="H107" i="60"/>
  <c r="H103" i="60"/>
  <c r="H105" i="60"/>
  <c r="V107" i="60"/>
  <c r="V105" i="60"/>
  <c r="V103" i="60"/>
  <c r="V102" i="60"/>
  <c r="V104" i="60"/>
  <c r="V106" i="60"/>
  <c r="S24" i="60"/>
  <c r="H25" i="60"/>
  <c r="Z25" i="60"/>
  <c r="O26" i="60"/>
  <c r="O22" i="60" s="1"/>
  <c r="O9" i="60" s="1"/>
  <c r="P27" i="60"/>
  <c r="G28" i="60"/>
  <c r="H29" i="60"/>
  <c r="S29" i="60"/>
  <c r="K30" i="60"/>
  <c r="X31" i="60"/>
  <c r="O33" i="60"/>
  <c r="Q35" i="60"/>
  <c r="Z53" i="60"/>
  <c r="W80" i="60"/>
  <c r="H13" i="60"/>
  <c r="H7" i="60" s="1"/>
  <c r="F10" i="59" s="1"/>
  <c r="L33" i="60"/>
  <c r="L31" i="60"/>
  <c r="H46" i="60"/>
  <c r="H43" i="60"/>
  <c r="H41" i="60"/>
  <c r="H39" i="60"/>
  <c r="H37" i="60"/>
  <c r="H35" i="60"/>
  <c r="H47" i="60"/>
  <c r="H48" i="60"/>
  <c r="H49" i="60"/>
  <c r="H50" i="60"/>
  <c r="H42" i="60"/>
  <c r="H40" i="60"/>
  <c r="H38" i="60"/>
  <c r="H36" i="60"/>
  <c r="H51" i="60"/>
  <c r="H44" i="60"/>
  <c r="X50" i="60"/>
  <c r="X41" i="60"/>
  <c r="X39" i="60"/>
  <c r="X37" i="60"/>
  <c r="X35" i="60"/>
  <c r="X51" i="60"/>
  <c r="X43" i="60"/>
  <c r="X44" i="60"/>
  <c r="X45" i="60"/>
  <c r="X46" i="60"/>
  <c r="X42" i="60"/>
  <c r="X40" i="60"/>
  <c r="X38" i="60"/>
  <c r="X36" i="60"/>
  <c r="X47" i="60"/>
  <c r="X48" i="60"/>
  <c r="H93" i="60"/>
  <c r="H91" i="60"/>
  <c r="H89" i="60"/>
  <c r="H81" i="60"/>
  <c r="H79" i="60"/>
  <c r="H77" i="60"/>
  <c r="H75" i="60"/>
  <c r="H87" i="60"/>
  <c r="H84" i="60"/>
  <c r="H76" i="60"/>
  <c r="H86" i="60"/>
  <c r="H80" i="60"/>
  <c r="H90" i="60"/>
  <c r="H82" i="60"/>
  <c r="H74" i="60"/>
  <c r="H88" i="60"/>
  <c r="H85" i="60"/>
  <c r="H83" i="60"/>
  <c r="H78" i="60"/>
  <c r="H92" i="60"/>
  <c r="P93" i="60"/>
  <c r="P91" i="60"/>
  <c r="P89" i="60"/>
  <c r="P92" i="60"/>
  <c r="P84" i="60"/>
  <c r="P81" i="60"/>
  <c r="P79" i="60"/>
  <c r="P77" i="60"/>
  <c r="P75" i="60"/>
  <c r="P90" i="60"/>
  <c r="P83" i="60"/>
  <c r="P88" i="60"/>
  <c r="P85" i="60"/>
  <c r="P78" i="60"/>
  <c r="P76" i="60"/>
  <c r="P87" i="60"/>
  <c r="P80" i="60"/>
  <c r="P74" i="60"/>
  <c r="P86" i="60"/>
  <c r="P82" i="60"/>
  <c r="X93" i="60"/>
  <c r="X91" i="60"/>
  <c r="X89" i="60"/>
  <c r="X85" i="60"/>
  <c r="X81" i="60"/>
  <c r="X79" i="60"/>
  <c r="X77" i="60"/>
  <c r="X75" i="60"/>
  <c r="X92" i="60"/>
  <c r="X86" i="60"/>
  <c r="X83" i="60"/>
  <c r="X76" i="60"/>
  <c r="X78" i="60"/>
  <c r="X88" i="60"/>
  <c r="X90" i="60"/>
  <c r="X80" i="60"/>
  <c r="X74" i="60"/>
  <c r="X84" i="60"/>
  <c r="X82" i="60"/>
  <c r="L99" i="60"/>
  <c r="L97" i="60"/>
  <c r="L95" i="60"/>
  <c r="L100" i="60"/>
  <c r="L96" i="60"/>
  <c r="L98" i="60"/>
  <c r="T99" i="60"/>
  <c r="T97" i="60"/>
  <c r="T95" i="60"/>
  <c r="T98" i="60"/>
  <c r="T96" i="60"/>
  <c r="T100" i="60"/>
  <c r="T24" i="60"/>
  <c r="P26" i="60"/>
  <c r="H28" i="60"/>
  <c r="T29" i="60"/>
  <c r="L30" i="60"/>
  <c r="H31" i="60"/>
  <c r="P33" i="60"/>
  <c r="X49" i="60"/>
  <c r="P44" i="60"/>
  <c r="P43" i="60"/>
  <c r="P41" i="60"/>
  <c r="P39" i="60"/>
  <c r="P37" i="60"/>
  <c r="P35" i="60"/>
  <c r="P45" i="60"/>
  <c r="P46" i="60"/>
  <c r="P47" i="60"/>
  <c r="P48" i="60"/>
  <c r="P42" i="60"/>
  <c r="P40" i="60"/>
  <c r="P38" i="60"/>
  <c r="P36" i="60"/>
  <c r="P49" i="60"/>
  <c r="P50" i="60"/>
  <c r="M33" i="60"/>
  <c r="M31" i="60"/>
  <c r="M32" i="60"/>
  <c r="M30" i="60"/>
  <c r="M28" i="60"/>
  <c r="U33" i="60"/>
  <c r="U31" i="60"/>
  <c r="U32" i="60"/>
  <c r="U30" i="60"/>
  <c r="U28" i="60"/>
  <c r="U26" i="60"/>
  <c r="I51" i="60"/>
  <c r="I49" i="60"/>
  <c r="I47" i="60"/>
  <c r="I45" i="60"/>
  <c r="I48" i="60"/>
  <c r="I50" i="60"/>
  <c r="I42" i="60"/>
  <c r="I40" i="60"/>
  <c r="I38" i="60"/>
  <c r="I36" i="60"/>
  <c r="I44" i="60"/>
  <c r="Q51" i="60"/>
  <c r="Q49" i="60"/>
  <c r="Q47" i="60"/>
  <c r="Q45" i="60"/>
  <c r="Q43" i="60"/>
  <c r="Q46" i="60"/>
  <c r="Q48" i="60"/>
  <c r="Q42" i="60"/>
  <c r="Q40" i="60"/>
  <c r="Q38" i="60"/>
  <c r="Q36" i="60"/>
  <c r="Q50" i="60"/>
  <c r="Y51" i="60"/>
  <c r="Y49" i="60"/>
  <c r="Y47" i="60"/>
  <c r="Y45" i="60"/>
  <c r="Y43" i="60"/>
  <c r="Y44" i="60"/>
  <c r="Y46" i="60"/>
  <c r="Y42" i="60"/>
  <c r="Y40" i="60"/>
  <c r="Y38" i="60"/>
  <c r="Y36" i="60"/>
  <c r="Y48" i="60"/>
  <c r="M68" i="60"/>
  <c r="M67" i="60"/>
  <c r="M72" i="60"/>
  <c r="M64" i="60"/>
  <c r="M62" i="60"/>
  <c r="M71" i="60"/>
  <c r="M66" i="60"/>
  <c r="M70" i="60"/>
  <c r="M63" i="60"/>
  <c r="M56" i="60"/>
  <c r="M53" i="60"/>
  <c r="M61" i="60"/>
  <c r="M59" i="60"/>
  <c r="M54" i="60"/>
  <c r="M57" i="60"/>
  <c r="M69" i="60"/>
  <c r="M55" i="60"/>
  <c r="M65" i="60"/>
  <c r="M60" i="60"/>
  <c r="U68" i="60"/>
  <c r="U67" i="60"/>
  <c r="U64" i="60"/>
  <c r="U62" i="60"/>
  <c r="U72" i="60"/>
  <c r="U71" i="60"/>
  <c r="U66" i="60"/>
  <c r="U61" i="60"/>
  <c r="U60" i="60"/>
  <c r="U58" i="60"/>
  <c r="U69" i="60"/>
  <c r="U56" i="60"/>
  <c r="U53" i="60"/>
  <c r="U65" i="60"/>
  <c r="U54" i="60"/>
  <c r="U59" i="60"/>
  <c r="U70" i="60"/>
  <c r="U63" i="60"/>
  <c r="U57" i="60"/>
  <c r="I93" i="60"/>
  <c r="I88" i="60"/>
  <c r="I83" i="60"/>
  <c r="I91" i="60"/>
  <c r="I89" i="60"/>
  <c r="I87" i="60"/>
  <c r="I86" i="60"/>
  <c r="I80" i="60"/>
  <c r="I79" i="60"/>
  <c r="I75" i="60"/>
  <c r="I90" i="60"/>
  <c r="I82" i="60"/>
  <c r="I81" i="60"/>
  <c r="I74" i="60"/>
  <c r="I85" i="60"/>
  <c r="I92" i="60"/>
  <c r="I84" i="60"/>
  <c r="I78" i="60"/>
  <c r="I76" i="60"/>
  <c r="I77" i="60"/>
  <c r="Q90" i="60"/>
  <c r="Q88" i="60"/>
  <c r="Q93" i="60"/>
  <c r="Q87" i="60"/>
  <c r="Q85" i="60"/>
  <c r="Q78" i="60"/>
  <c r="Q77" i="60"/>
  <c r="Q76" i="60"/>
  <c r="Q91" i="60"/>
  <c r="Q80" i="60"/>
  <c r="Q79" i="60"/>
  <c r="Q75" i="60"/>
  <c r="Q84" i="60"/>
  <c r="Q74" i="60"/>
  <c r="Q92" i="60"/>
  <c r="Q86" i="60"/>
  <c r="Q82" i="60"/>
  <c r="Q81" i="60"/>
  <c r="Q89" i="60"/>
  <c r="Q83" i="60"/>
  <c r="Y89" i="60"/>
  <c r="Y84" i="60"/>
  <c r="Y92" i="60"/>
  <c r="Y83" i="60"/>
  <c r="Y90" i="60"/>
  <c r="Y91" i="60"/>
  <c r="Y86" i="60"/>
  <c r="Y76" i="60"/>
  <c r="Y78" i="60"/>
  <c r="Y77" i="60"/>
  <c r="Y93" i="60"/>
  <c r="Y88" i="60"/>
  <c r="Y75" i="60"/>
  <c r="Y85" i="60"/>
  <c r="Y80" i="60"/>
  <c r="Y79" i="60"/>
  <c r="Y74" i="60"/>
  <c r="Y87" i="60"/>
  <c r="Y81" i="60"/>
  <c r="M100" i="60"/>
  <c r="M98" i="60"/>
  <c r="M96" i="60"/>
  <c r="M95" i="60"/>
  <c r="M97" i="60"/>
  <c r="M99" i="60"/>
  <c r="U100" i="60"/>
  <c r="U98" i="60"/>
  <c r="U96" i="60"/>
  <c r="U99" i="60"/>
  <c r="U95" i="60"/>
  <c r="U97" i="60"/>
  <c r="L107" i="60"/>
  <c r="L105" i="60"/>
  <c r="L103" i="60"/>
  <c r="L102" i="60"/>
  <c r="L104" i="60"/>
  <c r="L106" i="60"/>
  <c r="Z106" i="60"/>
  <c r="Z104" i="60"/>
  <c r="Z102" i="60"/>
  <c r="Z105" i="60"/>
  <c r="Z103" i="60"/>
  <c r="Z107" i="60"/>
  <c r="L24" i="60"/>
  <c r="U24" i="60"/>
  <c r="J25" i="60"/>
  <c r="S25" i="60"/>
  <c r="H26" i="60"/>
  <c r="S27" i="60"/>
  <c r="T28" i="60"/>
  <c r="K29" i="60"/>
  <c r="U29" i="60"/>
  <c r="J31" i="60"/>
  <c r="K32" i="60"/>
  <c r="W33" i="60"/>
  <c r="Y35" i="60"/>
  <c r="Q37" i="60"/>
  <c r="I39" i="60"/>
  <c r="I46" i="60"/>
  <c r="O50" i="60"/>
  <c r="J60" i="60"/>
  <c r="X87" i="60"/>
  <c r="X13" i="60"/>
  <c r="X7" i="60" s="1"/>
  <c r="V10" i="59" s="1"/>
  <c r="L68" i="60"/>
  <c r="L67" i="60"/>
  <c r="L72" i="60"/>
  <c r="L64" i="60"/>
  <c r="L62" i="60"/>
  <c r="L60" i="60"/>
  <c r="L58" i="60"/>
  <c r="L56" i="60"/>
  <c r="L54" i="60"/>
  <c r="L71" i="60"/>
  <c r="L66" i="60"/>
  <c r="L70" i="60"/>
  <c r="L63" i="60"/>
  <c r="L53" i="60"/>
  <c r="L61" i="60"/>
  <c r="L59" i="60"/>
  <c r="L57" i="60"/>
  <c r="L69" i="60"/>
  <c r="L55" i="60"/>
  <c r="X106" i="60"/>
  <c r="X104" i="60"/>
  <c r="X102" i="60"/>
  <c r="X103" i="60"/>
  <c r="X105" i="60"/>
  <c r="X107" i="60"/>
  <c r="N33" i="60"/>
  <c r="N31" i="60"/>
  <c r="N29" i="60"/>
  <c r="N27" i="60"/>
  <c r="N25" i="60"/>
  <c r="N32" i="60"/>
  <c r="V33" i="60"/>
  <c r="V31" i="60"/>
  <c r="V29" i="60"/>
  <c r="V27" i="60"/>
  <c r="V25" i="60"/>
  <c r="V32" i="60"/>
  <c r="J50" i="60"/>
  <c r="J48" i="60"/>
  <c r="J46" i="60"/>
  <c r="J44" i="60"/>
  <c r="J47" i="60"/>
  <c r="J49" i="60"/>
  <c r="J42" i="60"/>
  <c r="J40" i="60"/>
  <c r="J38" i="60"/>
  <c r="J36" i="60"/>
  <c r="J51" i="60"/>
  <c r="J45" i="60"/>
  <c r="J43" i="60"/>
  <c r="J41" i="60"/>
  <c r="J39" i="60"/>
  <c r="R50" i="60"/>
  <c r="R48" i="60"/>
  <c r="R46" i="60"/>
  <c r="R44" i="60"/>
  <c r="R45" i="60"/>
  <c r="R47" i="60"/>
  <c r="R42" i="60"/>
  <c r="R40" i="60"/>
  <c r="R38" i="60"/>
  <c r="R36" i="60"/>
  <c r="R49" i="60"/>
  <c r="R51" i="60"/>
  <c r="R41" i="60"/>
  <c r="R39" i="60"/>
  <c r="Z50" i="60"/>
  <c r="Z48" i="60"/>
  <c r="Z46" i="60"/>
  <c r="Z44" i="60"/>
  <c r="Z51" i="60"/>
  <c r="Z43" i="60"/>
  <c r="Z45" i="60"/>
  <c r="Z42" i="60"/>
  <c r="Z40" i="60"/>
  <c r="Z38" i="60"/>
  <c r="Z36" i="60"/>
  <c r="Z47" i="60"/>
  <c r="Z49" i="60"/>
  <c r="Z41" i="60"/>
  <c r="Z39" i="60"/>
  <c r="N71" i="60"/>
  <c r="N69" i="60"/>
  <c r="N67" i="60"/>
  <c r="N72" i="60"/>
  <c r="N64" i="60"/>
  <c r="N62" i="60"/>
  <c r="N66" i="60"/>
  <c r="N70" i="60"/>
  <c r="N65" i="60"/>
  <c r="N63" i="60"/>
  <c r="N61" i="60"/>
  <c r="N53" i="60"/>
  <c r="N68" i="60"/>
  <c r="N59" i="60"/>
  <c r="N54" i="60"/>
  <c r="N57" i="60"/>
  <c r="N55" i="60"/>
  <c r="N60" i="60"/>
  <c r="N58" i="60"/>
  <c r="V71" i="60"/>
  <c r="V69" i="60"/>
  <c r="V67" i="60"/>
  <c r="V68" i="60"/>
  <c r="V64" i="60"/>
  <c r="V62" i="60"/>
  <c r="V72" i="60"/>
  <c r="V66" i="60"/>
  <c r="V70" i="60"/>
  <c r="V65" i="60"/>
  <c r="V63" i="60"/>
  <c r="V61" i="60"/>
  <c r="V60" i="60"/>
  <c r="V58" i="60"/>
  <c r="V56" i="60"/>
  <c r="V53" i="60"/>
  <c r="V54" i="60"/>
  <c r="V59" i="60"/>
  <c r="V57" i="60"/>
  <c r="V55" i="60"/>
  <c r="J93" i="60"/>
  <c r="J91" i="60"/>
  <c r="J89" i="60"/>
  <c r="J86" i="60"/>
  <c r="J82" i="60"/>
  <c r="J80" i="60"/>
  <c r="J78" i="60"/>
  <c r="J92" i="60"/>
  <c r="J75" i="60"/>
  <c r="J90" i="60"/>
  <c r="J81" i="60"/>
  <c r="J74" i="60"/>
  <c r="J88" i="60"/>
  <c r="J85" i="60"/>
  <c r="J83" i="60"/>
  <c r="J77" i="60"/>
  <c r="J87" i="60"/>
  <c r="J76" i="60"/>
  <c r="J84" i="60"/>
  <c r="J79" i="60"/>
  <c r="R93" i="60"/>
  <c r="R91" i="60"/>
  <c r="R89" i="60"/>
  <c r="R83" i="60"/>
  <c r="R87" i="60"/>
  <c r="R82" i="60"/>
  <c r="R80" i="60"/>
  <c r="R78" i="60"/>
  <c r="R86" i="60"/>
  <c r="R90" i="60"/>
  <c r="R79" i="60"/>
  <c r="R75" i="60"/>
  <c r="R84" i="60"/>
  <c r="R74" i="60"/>
  <c r="R92" i="60"/>
  <c r="R81" i="60"/>
  <c r="R88" i="60"/>
  <c r="R85" i="60"/>
  <c r="R76" i="60"/>
  <c r="R77" i="60"/>
  <c r="Z93" i="60"/>
  <c r="Z91" i="60"/>
  <c r="Z89" i="60"/>
  <c r="Z92" i="60"/>
  <c r="Z90" i="60"/>
  <c r="Z82" i="60"/>
  <c r="Z80" i="60"/>
  <c r="Z78" i="60"/>
  <c r="Z88" i="60"/>
  <c r="Z87" i="60"/>
  <c r="Z76" i="60"/>
  <c r="Z83" i="60"/>
  <c r="Z77" i="60"/>
  <c r="Z75" i="60"/>
  <c r="Z85" i="60"/>
  <c r="Z79" i="60"/>
  <c r="Z74" i="60"/>
  <c r="Z81" i="60"/>
  <c r="Z86" i="60"/>
  <c r="Z84" i="60"/>
  <c r="N100" i="60"/>
  <c r="N98" i="60"/>
  <c r="N96" i="60"/>
  <c r="N97" i="60"/>
  <c r="N95" i="60"/>
  <c r="N99" i="60"/>
  <c r="V100" i="60"/>
  <c r="V98" i="60"/>
  <c r="V96" i="60"/>
  <c r="V99" i="60"/>
  <c r="V95" i="60"/>
  <c r="V97" i="60"/>
  <c r="M107" i="60"/>
  <c r="M105" i="60"/>
  <c r="M103" i="60"/>
  <c r="M104" i="60"/>
  <c r="M106" i="60"/>
  <c r="M102" i="60"/>
  <c r="M24" i="60"/>
  <c r="V24" i="60"/>
  <c r="K25" i="60"/>
  <c r="T25" i="60"/>
  <c r="S26" i="60"/>
  <c r="J27" i="60"/>
  <c r="K28" i="60"/>
  <c r="V28" i="60"/>
  <c r="L29" i="60"/>
  <c r="W29" i="60"/>
  <c r="O30" i="60"/>
  <c r="K31" i="60"/>
  <c r="L32" i="60"/>
  <c r="X33" i="60"/>
  <c r="Z35" i="60"/>
  <c r="R37" i="60"/>
  <c r="Q39" i="60"/>
  <c r="T46" i="60"/>
  <c r="Y50" i="60"/>
  <c r="U55" i="60"/>
  <c r="T33" i="60"/>
  <c r="T31" i="60"/>
  <c r="T69" i="60"/>
  <c r="T68" i="60"/>
  <c r="T67" i="60"/>
  <c r="T64" i="60"/>
  <c r="T62" i="60"/>
  <c r="T60" i="60"/>
  <c r="T58" i="60"/>
  <c r="T56" i="60"/>
  <c r="T54" i="60"/>
  <c r="T72" i="60"/>
  <c r="T71" i="60"/>
  <c r="T66" i="60"/>
  <c r="T55" i="60"/>
  <c r="T61" i="60"/>
  <c r="T53" i="60"/>
  <c r="T65" i="60"/>
  <c r="T59" i="60"/>
  <c r="J106" i="60"/>
  <c r="J104" i="60"/>
  <c r="J102" i="60"/>
  <c r="J107" i="60"/>
  <c r="J103" i="60"/>
  <c r="J105" i="60"/>
  <c r="K48" i="60"/>
  <c r="K49" i="60"/>
  <c r="K42" i="60"/>
  <c r="K40" i="60"/>
  <c r="K38" i="60"/>
  <c r="K36" i="60"/>
  <c r="K50" i="60"/>
  <c r="K51" i="60"/>
  <c r="K44" i="60"/>
  <c r="K45" i="60"/>
  <c r="K43" i="60"/>
  <c r="K41" i="60"/>
  <c r="K39" i="60"/>
  <c r="K37" i="60"/>
  <c r="K35" i="60"/>
  <c r="K46" i="60"/>
  <c r="S46" i="60"/>
  <c r="S47" i="60"/>
  <c r="S42" i="60"/>
  <c r="S40" i="60"/>
  <c r="S38" i="60"/>
  <c r="S36" i="60"/>
  <c r="S48" i="60"/>
  <c r="S49" i="60"/>
  <c r="S50" i="60"/>
  <c r="S51" i="60"/>
  <c r="S41" i="60"/>
  <c r="S39" i="60"/>
  <c r="S37" i="60"/>
  <c r="S35" i="60"/>
  <c r="S44" i="60"/>
  <c r="S43" i="60"/>
  <c r="G66" i="60"/>
  <c r="G64" i="60"/>
  <c r="G62" i="60"/>
  <c r="G60" i="60"/>
  <c r="G58" i="60"/>
  <c r="G56" i="60"/>
  <c r="G54" i="60"/>
  <c r="G71" i="60"/>
  <c r="G70" i="60"/>
  <c r="G69" i="60"/>
  <c r="G65" i="60"/>
  <c r="G63" i="60"/>
  <c r="G61" i="60"/>
  <c r="G59" i="60"/>
  <c r="G57" i="60"/>
  <c r="G55" i="60"/>
  <c r="G68" i="60"/>
  <c r="G72" i="60"/>
  <c r="G53" i="60"/>
  <c r="O72" i="60"/>
  <c r="O67" i="60"/>
  <c r="O64" i="60"/>
  <c r="O62" i="60"/>
  <c r="O60" i="60"/>
  <c r="O58" i="60"/>
  <c r="O56" i="60"/>
  <c r="O54" i="60"/>
  <c r="O66" i="60"/>
  <c r="O71" i="60"/>
  <c r="O70" i="60"/>
  <c r="O65" i="60"/>
  <c r="O63" i="60"/>
  <c r="O61" i="60"/>
  <c r="O59" i="60"/>
  <c r="O57" i="60"/>
  <c r="O55" i="60"/>
  <c r="O69" i="60"/>
  <c r="O68" i="60"/>
  <c r="W64" i="60"/>
  <c r="W62" i="60"/>
  <c r="W60" i="60"/>
  <c r="W58" i="60"/>
  <c r="W56" i="60"/>
  <c r="W54" i="60"/>
  <c r="W72" i="60"/>
  <c r="W67" i="60"/>
  <c r="W66" i="60"/>
  <c r="W71" i="60"/>
  <c r="W70" i="60"/>
  <c r="W65" i="60"/>
  <c r="W63" i="60"/>
  <c r="W61" i="60"/>
  <c r="W59" i="60"/>
  <c r="W57" i="60"/>
  <c r="W55" i="60"/>
  <c r="W53" i="60"/>
  <c r="W69" i="60"/>
  <c r="K92" i="60"/>
  <c r="K90" i="60"/>
  <c r="K88" i="60"/>
  <c r="K86" i="60"/>
  <c r="K84" i="60"/>
  <c r="K91" i="60"/>
  <c r="K87" i="60"/>
  <c r="K85" i="60"/>
  <c r="K93" i="60"/>
  <c r="K81" i="60"/>
  <c r="K74" i="60"/>
  <c r="K82" i="60"/>
  <c r="K89" i="60"/>
  <c r="K83" i="60"/>
  <c r="K77" i="60"/>
  <c r="K78" i="60"/>
  <c r="K76" i="60"/>
  <c r="K80" i="60"/>
  <c r="K79" i="60"/>
  <c r="K75" i="60"/>
  <c r="S92" i="60"/>
  <c r="S90" i="60"/>
  <c r="S88" i="60"/>
  <c r="S86" i="60"/>
  <c r="S84" i="60"/>
  <c r="S93" i="60"/>
  <c r="S91" i="60"/>
  <c r="S79" i="60"/>
  <c r="S75" i="60"/>
  <c r="S87" i="60"/>
  <c r="S80" i="60"/>
  <c r="S74" i="60"/>
  <c r="S81" i="60"/>
  <c r="S82" i="60"/>
  <c r="S78" i="60"/>
  <c r="S85" i="60"/>
  <c r="S77" i="60"/>
  <c r="S89" i="60"/>
  <c r="S83" i="60"/>
  <c r="G100" i="60"/>
  <c r="G98" i="60"/>
  <c r="G99" i="60"/>
  <c r="G95" i="60"/>
  <c r="G96" i="60"/>
  <c r="G97" i="60"/>
  <c r="N24" i="60"/>
  <c r="W24" i="60"/>
  <c r="L25" i="60"/>
  <c r="U25" i="60"/>
  <c r="K26" i="60"/>
  <c r="T26" i="60"/>
  <c r="K27" i="60"/>
  <c r="U27" i="60"/>
  <c r="L28" i="60"/>
  <c r="W28" i="60"/>
  <c r="M29" i="60"/>
  <c r="S30" i="60"/>
  <c r="O31" i="60"/>
  <c r="S32" i="60"/>
  <c r="Y37" i="60"/>
  <c r="Y39" i="60"/>
  <c r="I43" i="60"/>
  <c r="K47" i="60"/>
  <c r="P51" i="60"/>
  <c r="N56" i="60"/>
  <c r="H32" i="60"/>
  <c r="H30" i="60"/>
  <c r="P32" i="60"/>
  <c r="P30" i="60"/>
  <c r="X32" i="60"/>
  <c r="X30" i="60"/>
  <c r="L49" i="60"/>
  <c r="L42" i="60"/>
  <c r="L40" i="60"/>
  <c r="L38" i="60"/>
  <c r="L36" i="60"/>
  <c r="L50" i="60"/>
  <c r="L51" i="60"/>
  <c r="L44" i="60"/>
  <c r="L45" i="60"/>
  <c r="L43" i="60"/>
  <c r="L41" i="60"/>
  <c r="L39" i="60"/>
  <c r="L37" i="60"/>
  <c r="L35" i="60"/>
  <c r="L46" i="60"/>
  <c r="L47" i="60"/>
  <c r="T47" i="60"/>
  <c r="T42" i="60"/>
  <c r="T40" i="60"/>
  <c r="T38" i="60"/>
  <c r="T36" i="60"/>
  <c r="T48" i="60"/>
  <c r="T49" i="60"/>
  <c r="T50" i="60"/>
  <c r="T51" i="60"/>
  <c r="T41" i="60"/>
  <c r="T39" i="60"/>
  <c r="T37" i="60"/>
  <c r="T35" i="60"/>
  <c r="T44" i="60"/>
  <c r="T43" i="60"/>
  <c r="T45" i="60"/>
  <c r="H71" i="60"/>
  <c r="H70" i="60"/>
  <c r="H69" i="60"/>
  <c r="H65" i="60"/>
  <c r="H63" i="60"/>
  <c r="H61" i="60"/>
  <c r="H59" i="60"/>
  <c r="H57" i="60"/>
  <c r="H55" i="60"/>
  <c r="H53" i="60"/>
  <c r="H68" i="60"/>
  <c r="H72" i="60"/>
  <c r="H60" i="60"/>
  <c r="H58" i="60"/>
  <c r="H66" i="60"/>
  <c r="H56" i="60"/>
  <c r="H64" i="60"/>
  <c r="H67" i="60"/>
  <c r="H54" i="60"/>
  <c r="P66" i="60"/>
  <c r="P71" i="60"/>
  <c r="P70" i="60"/>
  <c r="P65" i="60"/>
  <c r="P63" i="60"/>
  <c r="P61" i="60"/>
  <c r="P59" i="60"/>
  <c r="P57" i="60"/>
  <c r="P55" i="60"/>
  <c r="P53" i="60"/>
  <c r="P69" i="60"/>
  <c r="P68" i="60"/>
  <c r="P54" i="60"/>
  <c r="P64" i="60"/>
  <c r="P60" i="60"/>
  <c r="P67" i="60"/>
  <c r="P62" i="60"/>
  <c r="P58" i="60"/>
  <c r="P56" i="60"/>
  <c r="X72" i="60"/>
  <c r="X67" i="60"/>
  <c r="X66" i="60"/>
  <c r="X71" i="60"/>
  <c r="X70" i="60"/>
  <c r="X65" i="60"/>
  <c r="X63" i="60"/>
  <c r="X61" i="60"/>
  <c r="X59" i="60"/>
  <c r="X57" i="60"/>
  <c r="X55" i="60"/>
  <c r="X53" i="60"/>
  <c r="X69" i="60"/>
  <c r="X58" i="60"/>
  <c r="X64" i="60"/>
  <c r="X56" i="60"/>
  <c r="X54" i="60"/>
  <c r="X62" i="60"/>
  <c r="X68" i="60"/>
  <c r="L92" i="60"/>
  <c r="L90" i="60"/>
  <c r="L89" i="60"/>
  <c r="L82" i="60"/>
  <c r="L80" i="60"/>
  <c r="L78" i="60"/>
  <c r="L76" i="60"/>
  <c r="L74" i="60"/>
  <c r="L85" i="60"/>
  <c r="L86" i="60"/>
  <c r="L88" i="60"/>
  <c r="L83" i="60"/>
  <c r="L77" i="60"/>
  <c r="L91" i="60"/>
  <c r="L87" i="60"/>
  <c r="L84" i="60"/>
  <c r="L79" i="60"/>
  <c r="L93" i="60"/>
  <c r="L75" i="60"/>
  <c r="L81" i="60"/>
  <c r="T92" i="60"/>
  <c r="T90" i="60"/>
  <c r="T88" i="60"/>
  <c r="T87" i="60"/>
  <c r="T82" i="60"/>
  <c r="T80" i="60"/>
  <c r="T78" i="60"/>
  <c r="T76" i="60"/>
  <c r="T74" i="60"/>
  <c r="T93" i="60"/>
  <c r="T91" i="60"/>
  <c r="T86" i="60"/>
  <c r="T89" i="60"/>
  <c r="T85" i="60"/>
  <c r="T84" i="60"/>
  <c r="T81" i="60"/>
  <c r="T83" i="60"/>
  <c r="T77" i="60"/>
  <c r="T79" i="60"/>
  <c r="T75" i="60"/>
  <c r="H100" i="60"/>
  <c r="H98" i="60"/>
  <c r="H96" i="60"/>
  <c r="H95" i="60"/>
  <c r="H97" i="60"/>
  <c r="H99" i="60"/>
  <c r="P100" i="60"/>
  <c r="P98" i="60"/>
  <c r="P96" i="60"/>
  <c r="P99" i="60"/>
  <c r="P97" i="60"/>
  <c r="X100" i="60"/>
  <c r="X98" i="60"/>
  <c r="X96" i="60"/>
  <c r="X95" i="60"/>
  <c r="X97" i="60"/>
  <c r="X99" i="60"/>
  <c r="Q106" i="60"/>
  <c r="Q104" i="60"/>
  <c r="Q102" i="60"/>
  <c r="Q105" i="60"/>
  <c r="Q107" i="60"/>
  <c r="Q103" i="60"/>
  <c r="X24" i="60"/>
  <c r="L26" i="60"/>
  <c r="L27" i="60"/>
  <c r="X28" i="60"/>
  <c r="T30" i="60"/>
  <c r="P31" i="60"/>
  <c r="T32" i="60"/>
  <c r="T63" i="60"/>
  <c r="P95" i="60"/>
  <c r="T9" i="61"/>
  <c r="O100" i="60"/>
  <c r="O98" i="60"/>
  <c r="O96" i="60"/>
  <c r="O97" i="60"/>
  <c r="O99" i="60"/>
  <c r="O95" i="60"/>
  <c r="W100" i="60"/>
  <c r="W98" i="60"/>
  <c r="W96" i="60"/>
  <c r="W99" i="60"/>
  <c r="W95" i="60"/>
  <c r="W97" i="60"/>
  <c r="O107" i="60"/>
  <c r="O105" i="60"/>
  <c r="O103" i="60"/>
  <c r="O104" i="60"/>
  <c r="O106" i="60"/>
  <c r="O102" i="60"/>
  <c r="P9" i="61"/>
  <c r="S12" i="61"/>
  <c r="R20" i="59" s="1"/>
  <c r="K12" i="61"/>
  <c r="R12" i="61"/>
  <c r="Q20" i="59" s="1"/>
  <c r="J12" i="61"/>
  <c r="Y12" i="61"/>
  <c r="X20" i="59" s="1"/>
  <c r="Q12" i="61"/>
  <c r="P20" i="59" s="1"/>
  <c r="I12" i="61"/>
  <c r="X12" i="61"/>
  <c r="W20" i="59" s="1"/>
  <c r="P12" i="61"/>
  <c r="O20" i="59" s="1"/>
  <c r="H12" i="61"/>
  <c r="U12" i="61"/>
  <c r="T20" i="59" s="1"/>
  <c r="M12" i="61"/>
  <c r="L20" i="59" s="1"/>
  <c r="G12" i="61"/>
  <c r="F20" i="59" s="1"/>
  <c r="F12" i="61"/>
  <c r="E20" i="59" s="1"/>
  <c r="W12" i="61"/>
  <c r="V20" i="59" s="1"/>
  <c r="V12" i="61"/>
  <c r="U20" i="59" s="1"/>
  <c r="T12" i="61"/>
  <c r="S20" i="59" s="1"/>
  <c r="O12" i="61"/>
  <c r="N20" i="59" s="1"/>
  <c r="S9" i="61"/>
  <c r="F9" i="61"/>
  <c r="L9" i="61"/>
  <c r="X9" i="61"/>
  <c r="G6" i="61"/>
  <c r="G5" i="61"/>
  <c r="N9" i="61"/>
  <c r="O9" i="61"/>
  <c r="M9" i="61"/>
  <c r="Q9" i="61"/>
  <c r="J4" i="61"/>
  <c r="W9" i="61"/>
  <c r="I3" i="61" l="1"/>
  <c r="J3" i="60"/>
  <c r="W16" i="59"/>
  <c r="W15" i="59" s="1"/>
  <c r="Y8" i="60"/>
  <c r="O8" i="60"/>
  <c r="M16" i="59"/>
  <c r="M15" i="59" s="1"/>
  <c r="J3" i="61"/>
  <c r="K3" i="60"/>
  <c r="O3" i="61"/>
  <c r="P3" i="60"/>
  <c r="L3" i="61"/>
  <c r="M3" i="60"/>
  <c r="S3" i="61"/>
  <c r="T3" i="60"/>
  <c r="N16" i="59"/>
  <c r="N15" i="59" s="1"/>
  <c r="P8" i="60"/>
  <c r="G8" i="60"/>
  <c r="E16" i="59"/>
  <c r="W12" i="59"/>
  <c r="W9" i="59" s="1"/>
  <c r="K9" i="61"/>
  <c r="J20" i="59"/>
  <c r="N22" i="60"/>
  <c r="N9" i="60" s="1"/>
  <c r="Z22" i="60"/>
  <c r="Z9" i="60" s="1"/>
  <c r="W22" i="60"/>
  <c r="W9" i="60" s="1"/>
  <c r="H22" i="60"/>
  <c r="H9" i="60" s="1"/>
  <c r="H9" i="61"/>
  <c r="G20" i="59"/>
  <c r="Y9" i="61"/>
  <c r="H5" i="61"/>
  <c r="H6" i="61"/>
  <c r="K22" i="60"/>
  <c r="K9" i="60" s="1"/>
  <c r="O12" i="59"/>
  <c r="O9" i="59" s="1"/>
  <c r="R22" i="60"/>
  <c r="R9" i="60" s="1"/>
  <c r="P12" i="59"/>
  <c r="P9" i="59"/>
  <c r="J15" i="61"/>
  <c r="J24" i="61" s="1"/>
  <c r="K4" i="61"/>
  <c r="V22" i="60"/>
  <c r="V9" i="60" s="1"/>
  <c r="V12" i="59"/>
  <c r="V9" i="59" s="1"/>
  <c r="I22" i="60"/>
  <c r="I9" i="60" s="1"/>
  <c r="U9" i="61"/>
  <c r="I9" i="61"/>
  <c r="H20" i="59"/>
  <c r="M22" i="60"/>
  <c r="M9" i="60" s="1"/>
  <c r="S12" i="59"/>
  <c r="S9" i="59"/>
  <c r="J5" i="60"/>
  <c r="J6" i="60"/>
  <c r="V9" i="61"/>
  <c r="G9" i="61"/>
  <c r="U22" i="60"/>
  <c r="U9" i="60" s="1"/>
  <c r="T22" i="60"/>
  <c r="T9" i="60" s="1"/>
  <c r="S22" i="60"/>
  <c r="S9" i="60" s="1"/>
  <c r="V3" i="61"/>
  <c r="W3" i="60"/>
  <c r="G12" i="59"/>
  <c r="G9" i="59" s="1"/>
  <c r="J22" i="60"/>
  <c r="J9" i="60" s="1"/>
  <c r="N3" i="61"/>
  <c r="O3" i="60"/>
  <c r="R3" i="61"/>
  <c r="S3" i="60"/>
  <c r="K3" i="61"/>
  <c r="L3" i="60"/>
  <c r="L22" i="60"/>
  <c r="L9" i="60" s="1"/>
  <c r="R9" i="61"/>
  <c r="J9" i="61"/>
  <c r="I20" i="59"/>
  <c r="X22" i="60"/>
  <c r="X9" i="60" s="1"/>
  <c r="F12" i="59"/>
  <c r="F9" i="59" s="1"/>
  <c r="F3" i="61"/>
  <c r="G3" i="60"/>
  <c r="Q22" i="60"/>
  <c r="Q9" i="60" s="1"/>
  <c r="E15" i="59" l="1"/>
  <c r="E155" i="18"/>
  <c r="H3" i="61"/>
  <c r="I3" i="60"/>
  <c r="P3" i="61"/>
  <c r="Q3" i="60"/>
  <c r="X3" i="61"/>
  <c r="Y3" i="60"/>
  <c r="K5" i="60"/>
  <c r="K6" i="60"/>
  <c r="R8" i="60"/>
  <c r="P16" i="59"/>
  <c r="P15" i="59" s="1"/>
  <c r="F16" i="59"/>
  <c r="F15" i="59" s="1"/>
  <c r="H8" i="60"/>
  <c r="W8" i="60"/>
  <c r="U16" i="59"/>
  <c r="U15" i="59" s="1"/>
  <c r="Q16" i="59"/>
  <c r="Q15" i="59" s="1"/>
  <c r="S8" i="60"/>
  <c r="V8" i="60"/>
  <c r="T16" i="59"/>
  <c r="T15" i="59" s="1"/>
  <c r="I16" i="59"/>
  <c r="I15" i="59" s="1"/>
  <c r="K8" i="60"/>
  <c r="Z8" i="60"/>
  <c r="X16" i="59"/>
  <c r="X15" i="59" s="1"/>
  <c r="W3" i="61"/>
  <c r="X3" i="60"/>
  <c r="R16" i="59"/>
  <c r="R15" i="59" s="1"/>
  <c r="T8" i="60"/>
  <c r="K16" i="59"/>
  <c r="K15" i="59" s="1"/>
  <c r="M8" i="60"/>
  <c r="L4" i="61"/>
  <c r="K15" i="61"/>
  <c r="K24" i="61" s="1"/>
  <c r="I5" i="61"/>
  <c r="I6" i="61"/>
  <c r="N8" i="60"/>
  <c r="L16" i="59"/>
  <c r="L15" i="59" s="1"/>
  <c r="T3" i="61"/>
  <c r="U3" i="60"/>
  <c r="V16" i="59"/>
  <c r="V15" i="59" s="1"/>
  <c r="X8" i="60"/>
  <c r="S16" i="59"/>
  <c r="S15" i="59" s="1"/>
  <c r="U8" i="60"/>
  <c r="G3" i="61"/>
  <c r="H3" i="60"/>
  <c r="J8" i="60"/>
  <c r="H16" i="59"/>
  <c r="H15" i="59" s="1"/>
  <c r="O16" i="59"/>
  <c r="O15" i="59" s="1"/>
  <c r="Q8" i="60"/>
  <c r="Q3" i="61"/>
  <c r="R3" i="60"/>
  <c r="J16" i="59"/>
  <c r="J15" i="59" s="1"/>
  <c r="L8" i="60"/>
  <c r="G16" i="59"/>
  <c r="G15" i="59" s="1"/>
  <c r="I8" i="60"/>
  <c r="E14" i="18" l="1"/>
  <c r="E860" i="18"/>
  <c r="L6" i="60"/>
  <c r="L5" i="60"/>
  <c r="J5" i="61"/>
  <c r="J6" i="61"/>
  <c r="M4" i="61"/>
  <c r="L15" i="61"/>
  <c r="L24" i="61" s="1"/>
  <c r="M6" i="60" l="1"/>
  <c r="M5" i="60"/>
  <c r="N4" i="61"/>
  <c r="M15" i="61"/>
  <c r="M24" i="61" s="1"/>
  <c r="K5" i="61"/>
  <c r="K6" i="61"/>
  <c r="N6" i="60" l="1"/>
  <c r="N5" i="60"/>
  <c r="L5" i="61"/>
  <c r="L6" i="61"/>
  <c r="O4" i="61"/>
  <c r="N15" i="61"/>
  <c r="N24" i="61" s="1"/>
  <c r="M6" i="61" l="1"/>
  <c r="M5" i="61"/>
  <c r="O15" i="61"/>
  <c r="O24" i="61" s="1"/>
  <c r="P4" i="61"/>
  <c r="O6" i="60"/>
  <c r="O5" i="60"/>
  <c r="P5" i="60" l="1"/>
  <c r="P6" i="60"/>
  <c r="P15" i="61"/>
  <c r="P24" i="61" s="1"/>
  <c r="Q4" i="61"/>
  <c r="N6" i="61"/>
  <c r="N5" i="61"/>
  <c r="O6" i="61" l="1"/>
  <c r="O5" i="61"/>
  <c r="Q15" i="61"/>
  <c r="Q24" i="61" s="1"/>
  <c r="R4" i="61"/>
  <c r="Q5" i="60"/>
  <c r="Q6" i="60"/>
  <c r="S4" i="61" l="1"/>
  <c r="R15" i="61"/>
  <c r="R24" i="61" s="1"/>
  <c r="R5" i="60"/>
  <c r="R6" i="60"/>
  <c r="P6" i="61"/>
  <c r="P5" i="61"/>
  <c r="Q5" i="61" l="1"/>
  <c r="Q6" i="61"/>
  <c r="S5" i="60"/>
  <c r="S6" i="60"/>
  <c r="T4" i="61"/>
  <c r="S15" i="61"/>
  <c r="S24" i="61" s="1"/>
  <c r="U4" i="61" l="1"/>
  <c r="T15" i="61"/>
  <c r="T24" i="61" s="1"/>
  <c r="T6" i="60"/>
  <c r="T5" i="60"/>
  <c r="R5" i="61"/>
  <c r="R6" i="61"/>
  <c r="S5" i="61" l="1"/>
  <c r="S6" i="61"/>
  <c r="U6" i="60"/>
  <c r="U5" i="60"/>
  <c r="V4" i="61"/>
  <c r="U15" i="61"/>
  <c r="U24" i="61" s="1"/>
  <c r="W4" i="61" l="1"/>
  <c r="V15" i="61"/>
  <c r="V24" i="61" s="1"/>
  <c r="V6" i="60"/>
  <c r="V5" i="60"/>
  <c r="T5" i="61"/>
  <c r="T6" i="61"/>
  <c r="U6" i="61" l="1"/>
  <c r="U5" i="61"/>
  <c r="W6" i="60"/>
  <c r="W5" i="60"/>
  <c r="W15" i="61"/>
  <c r="W24" i="61" s="1"/>
  <c r="X4" i="61"/>
  <c r="V6" i="61" l="1"/>
  <c r="V5" i="61"/>
  <c r="Y4" i="61"/>
  <c r="Y15" i="61" s="1"/>
  <c r="Y24" i="61" s="1"/>
  <c r="X15" i="61"/>
  <c r="X24" i="61" s="1"/>
  <c r="X5" i="60"/>
  <c r="X6" i="60"/>
  <c r="Y5" i="60" l="1"/>
  <c r="Y6" i="60"/>
  <c r="W6" i="61"/>
  <c r="W5" i="61"/>
  <c r="X5" i="61" l="1"/>
  <c r="X6" i="61"/>
  <c r="Z5" i="60"/>
  <c r="Z6" i="60"/>
  <c r="Y5" i="61" l="1"/>
  <c r="Y6" i="61"/>
  <c r="O18" i="2" l="1"/>
  <c r="D18" i="2"/>
  <c r="D7" i="2"/>
  <c r="V132" i="58"/>
  <c r="U132" i="58"/>
  <c r="T132" i="58"/>
  <c r="S132" i="58"/>
  <c r="R132" i="58"/>
  <c r="Q132" i="58"/>
  <c r="N132" i="58"/>
  <c r="M132" i="58"/>
  <c r="L132" i="58"/>
  <c r="K132" i="58"/>
  <c r="I132" i="58"/>
  <c r="H132" i="58"/>
  <c r="G132" i="58"/>
  <c r="V131" i="58"/>
  <c r="U131" i="58"/>
  <c r="T131" i="58"/>
  <c r="S131" i="58"/>
  <c r="R131" i="58"/>
  <c r="Q131" i="58"/>
  <c r="N131" i="58"/>
  <c r="L131" i="58"/>
  <c r="J131" i="58"/>
  <c r="H131" i="58"/>
  <c r="V130" i="58"/>
  <c r="U130" i="58"/>
  <c r="T130" i="58"/>
  <c r="S130" i="58"/>
  <c r="R130" i="58"/>
  <c r="Q130" i="58"/>
  <c r="N130" i="58"/>
  <c r="M130" i="58"/>
  <c r="L130" i="58"/>
  <c r="K130" i="58"/>
  <c r="I130" i="58"/>
  <c r="H130" i="58"/>
  <c r="G130" i="58"/>
  <c r="V129" i="58"/>
  <c r="U129" i="58"/>
  <c r="T129" i="58"/>
  <c r="S129" i="58"/>
  <c r="R129" i="58"/>
  <c r="Q129" i="58"/>
  <c r="N129" i="58"/>
  <c r="M129" i="58"/>
  <c r="L129" i="58"/>
  <c r="K129" i="58"/>
  <c r="I129" i="58"/>
  <c r="H129" i="58"/>
  <c r="G129" i="58"/>
  <c r="V128" i="58"/>
  <c r="U128" i="58"/>
  <c r="T128" i="58"/>
  <c r="S128" i="58"/>
  <c r="R128" i="58"/>
  <c r="Q128" i="58"/>
  <c r="M128" i="58"/>
  <c r="K128" i="58"/>
  <c r="H128" i="58"/>
  <c r="V127" i="58"/>
  <c r="U127" i="58"/>
  <c r="T127" i="58"/>
  <c r="S127" i="58"/>
  <c r="R127" i="58"/>
  <c r="Q127" i="58"/>
  <c r="N127" i="58"/>
  <c r="M127" i="58"/>
  <c r="L127" i="58"/>
  <c r="K127" i="58"/>
  <c r="I127" i="58"/>
  <c r="H127" i="58"/>
  <c r="G127" i="58"/>
  <c r="V126" i="58"/>
  <c r="U126" i="58"/>
  <c r="T126" i="58"/>
  <c r="S126" i="58"/>
  <c r="R126" i="58"/>
  <c r="Q126" i="58"/>
  <c r="N126" i="58"/>
  <c r="M126" i="58"/>
  <c r="L126" i="58"/>
  <c r="K126" i="58"/>
  <c r="I126" i="58"/>
  <c r="H126" i="58"/>
  <c r="G126" i="58"/>
  <c r="V125" i="58"/>
  <c r="U125" i="58"/>
  <c r="T125" i="58"/>
  <c r="S125" i="58"/>
  <c r="R125" i="58"/>
  <c r="Q125" i="58"/>
  <c r="M125" i="58"/>
  <c r="K125" i="58"/>
  <c r="H125" i="58"/>
  <c r="V124" i="58"/>
  <c r="U124" i="58"/>
  <c r="T124" i="58"/>
  <c r="S124" i="58"/>
  <c r="R124" i="58"/>
  <c r="Q124" i="58"/>
  <c r="M124" i="58"/>
  <c r="K124" i="58"/>
  <c r="H124" i="58"/>
  <c r="V123" i="58"/>
  <c r="U123" i="58"/>
  <c r="T123" i="58"/>
  <c r="S123" i="58"/>
  <c r="R123" i="58"/>
  <c r="Q123" i="58"/>
  <c r="V122" i="58"/>
  <c r="U122" i="58"/>
  <c r="T122" i="58"/>
  <c r="S122" i="58"/>
  <c r="R122" i="58"/>
  <c r="Q122" i="58"/>
  <c r="O122" i="58"/>
  <c r="M122" i="58"/>
  <c r="K122" i="58"/>
  <c r="I122" i="58"/>
  <c r="G122" i="58"/>
  <c r="V121" i="58"/>
  <c r="U121" i="58"/>
  <c r="T121" i="58"/>
  <c r="S121" i="58"/>
  <c r="R121" i="58"/>
  <c r="Q121" i="58"/>
  <c r="M121" i="58"/>
  <c r="K121" i="58"/>
  <c r="H121" i="58"/>
  <c r="V120" i="58"/>
  <c r="U120" i="58"/>
  <c r="T120" i="58"/>
  <c r="S120" i="58"/>
  <c r="R120" i="58"/>
  <c r="Q120" i="58"/>
  <c r="O120" i="58"/>
  <c r="M120" i="58"/>
  <c r="K120" i="58"/>
  <c r="I120" i="58"/>
  <c r="G120" i="58"/>
  <c r="V119" i="58"/>
  <c r="U119" i="58"/>
  <c r="T119" i="58"/>
  <c r="S119" i="58"/>
  <c r="R119" i="58"/>
  <c r="Q119" i="58"/>
  <c r="V118" i="58"/>
  <c r="U118" i="58"/>
  <c r="T118" i="58"/>
  <c r="S118" i="58"/>
  <c r="R118" i="58"/>
  <c r="Q118" i="58"/>
  <c r="O118" i="58"/>
  <c r="M118" i="58"/>
  <c r="K118" i="58"/>
  <c r="I118" i="58"/>
  <c r="G118" i="58"/>
  <c r="V117" i="58"/>
  <c r="U117" i="58"/>
  <c r="T117" i="58"/>
  <c r="S117" i="58"/>
  <c r="R117" i="58"/>
  <c r="Q117" i="58"/>
  <c r="O117" i="58"/>
  <c r="M117" i="58"/>
  <c r="K117" i="58"/>
  <c r="I117" i="58"/>
  <c r="G117" i="58"/>
  <c r="V116" i="58"/>
  <c r="U116" i="58"/>
  <c r="T116" i="58"/>
  <c r="S116" i="58"/>
  <c r="R116" i="58"/>
  <c r="Q116" i="58"/>
  <c r="O116" i="58"/>
  <c r="M116" i="58"/>
  <c r="K116" i="58"/>
  <c r="I116" i="58"/>
  <c r="G116" i="58"/>
  <c r="V115" i="58"/>
  <c r="U115" i="58"/>
  <c r="T115" i="58"/>
  <c r="S115" i="58"/>
  <c r="R115" i="58"/>
  <c r="Q115" i="58"/>
  <c r="O115" i="58"/>
  <c r="M115" i="58"/>
  <c r="K115" i="58"/>
  <c r="I115" i="58"/>
  <c r="G115" i="58"/>
  <c r="V114" i="58"/>
  <c r="U114" i="58"/>
  <c r="T114" i="58"/>
  <c r="S114" i="58"/>
  <c r="R114" i="58"/>
  <c r="Q114" i="58"/>
  <c r="O114" i="58"/>
  <c r="M114" i="58"/>
  <c r="K114" i="58"/>
  <c r="I114" i="58"/>
  <c r="G114" i="58"/>
  <c r="V113" i="58"/>
  <c r="U113" i="58"/>
  <c r="T113" i="58"/>
  <c r="S113" i="58"/>
  <c r="R113" i="58"/>
  <c r="Q113" i="58"/>
  <c r="V112" i="58"/>
  <c r="U112" i="58"/>
  <c r="T112" i="58"/>
  <c r="S112" i="58"/>
  <c r="R112" i="58"/>
  <c r="Q112" i="58"/>
  <c r="O112" i="58"/>
  <c r="M112" i="58"/>
  <c r="K112" i="58"/>
  <c r="I112" i="58"/>
  <c r="G112" i="58"/>
  <c r="V111" i="58"/>
  <c r="U111" i="58"/>
  <c r="T111" i="58"/>
  <c r="S111" i="58"/>
  <c r="R111" i="58"/>
  <c r="Q111" i="58"/>
  <c r="O111" i="58"/>
  <c r="M111" i="58"/>
  <c r="K111" i="58"/>
  <c r="I111" i="58"/>
  <c r="G111" i="58"/>
  <c r="V110" i="58"/>
  <c r="U110" i="58"/>
  <c r="T110" i="58"/>
  <c r="S110" i="58"/>
  <c r="R110" i="58"/>
  <c r="Q110" i="58"/>
  <c r="O110" i="58"/>
  <c r="M110" i="58"/>
  <c r="K110" i="58"/>
  <c r="I110" i="58"/>
  <c r="G110" i="58"/>
  <c r="V109" i="58"/>
  <c r="U109" i="58"/>
  <c r="T109" i="58"/>
  <c r="S109" i="58"/>
  <c r="R109" i="58"/>
  <c r="Q109" i="58"/>
  <c r="O109" i="58"/>
  <c r="M109" i="58"/>
  <c r="K109" i="58"/>
  <c r="I109" i="58"/>
  <c r="G109" i="58"/>
  <c r="V108" i="58"/>
  <c r="U108" i="58"/>
  <c r="T108" i="58"/>
  <c r="S108" i="58"/>
  <c r="R108" i="58"/>
  <c r="Q108" i="58"/>
  <c r="V107" i="58"/>
  <c r="U107" i="58"/>
  <c r="T107" i="58"/>
  <c r="S107" i="58"/>
  <c r="R107" i="58"/>
  <c r="Q107" i="58"/>
  <c r="M107" i="58"/>
  <c r="K107" i="58"/>
  <c r="H107" i="58"/>
  <c r="V106" i="58"/>
  <c r="U106" i="58"/>
  <c r="T106" i="58"/>
  <c r="S106" i="58"/>
  <c r="R106" i="58"/>
  <c r="Q106" i="58"/>
  <c r="M106" i="58"/>
  <c r="K106" i="58"/>
  <c r="H106" i="58"/>
  <c r="V105" i="58"/>
  <c r="U105" i="58"/>
  <c r="T105" i="58"/>
  <c r="S105" i="58"/>
  <c r="R105" i="58"/>
  <c r="Q105" i="58"/>
  <c r="O105" i="58"/>
  <c r="M105" i="58"/>
  <c r="K105" i="58"/>
  <c r="I105" i="58"/>
  <c r="I99" i="58" s="1"/>
  <c r="G105" i="58"/>
  <c r="V104" i="58"/>
  <c r="U104" i="58"/>
  <c r="T104" i="58"/>
  <c r="S104" i="58"/>
  <c r="R104" i="58"/>
  <c r="Q104" i="58"/>
  <c r="M104" i="58"/>
  <c r="K104" i="58"/>
  <c r="H104" i="58"/>
  <c r="V103" i="58"/>
  <c r="U103" i="58"/>
  <c r="T103" i="58"/>
  <c r="S103" i="58"/>
  <c r="R103" i="58"/>
  <c r="Q103" i="58"/>
  <c r="M103" i="58"/>
  <c r="K103" i="58"/>
  <c r="H103" i="58"/>
  <c r="V102" i="58"/>
  <c r="U102" i="58"/>
  <c r="T102" i="58"/>
  <c r="S102" i="58"/>
  <c r="R102" i="58"/>
  <c r="Q102" i="58"/>
  <c r="M102" i="58"/>
  <c r="K102" i="58"/>
  <c r="J18" i="56" s="1"/>
  <c r="H102" i="58"/>
  <c r="V101" i="58"/>
  <c r="U101" i="58"/>
  <c r="T101" i="58"/>
  <c r="S101" i="58"/>
  <c r="R101" i="58"/>
  <c r="Q101" i="58"/>
  <c r="M101" i="58"/>
  <c r="M99" i="58" s="1"/>
  <c r="M11" i="58" s="1"/>
  <c r="L18" i="56" s="1"/>
  <c r="K101" i="58"/>
  <c r="H101" i="58"/>
  <c r="O99" i="58"/>
  <c r="L99" i="58"/>
  <c r="J99" i="58"/>
  <c r="H99" i="58"/>
  <c r="H11" i="58" s="1"/>
  <c r="F99" i="58"/>
  <c r="O97" i="58"/>
  <c r="N97" i="58"/>
  <c r="M97" i="58"/>
  <c r="L97" i="58"/>
  <c r="K97" i="58"/>
  <c r="J97" i="58"/>
  <c r="I97" i="58"/>
  <c r="H97" i="58"/>
  <c r="G97" i="58"/>
  <c r="F97" i="58"/>
  <c r="N96" i="58"/>
  <c r="L96" i="58"/>
  <c r="L94" i="58" s="1"/>
  <c r="L10" i="58" s="1"/>
  <c r="K96" i="58"/>
  <c r="I96" i="58"/>
  <c r="I94" i="58" s="1"/>
  <c r="I10" i="58" s="1"/>
  <c r="G96" i="58"/>
  <c r="G94" i="58" s="1"/>
  <c r="O95" i="58"/>
  <c r="M95" i="58"/>
  <c r="L95" i="58"/>
  <c r="J95" i="58"/>
  <c r="H95" i="58"/>
  <c r="H94" i="58" s="1"/>
  <c r="G95" i="58"/>
  <c r="O94" i="58"/>
  <c r="O10" i="58" s="1"/>
  <c r="N17" i="56" s="1"/>
  <c r="N94" i="58"/>
  <c r="N10" i="58" s="1"/>
  <c r="K94" i="58"/>
  <c r="F94" i="58"/>
  <c r="H89" i="58"/>
  <c r="D89" i="58"/>
  <c r="H79" i="58"/>
  <c r="D79" i="58"/>
  <c r="G70" i="58"/>
  <c r="D70" i="58"/>
  <c r="K66" i="58"/>
  <c r="F57" i="58"/>
  <c r="F12" i="58" s="1"/>
  <c r="D55" i="58"/>
  <c r="D80" i="58" s="1"/>
  <c r="O53" i="58"/>
  <c r="N53" i="58"/>
  <c r="M53" i="58"/>
  <c r="L53" i="58"/>
  <c r="K53" i="58"/>
  <c r="J53" i="58"/>
  <c r="I53" i="58"/>
  <c r="H53" i="58"/>
  <c r="G53" i="58"/>
  <c r="F53" i="58"/>
  <c r="N52" i="58"/>
  <c r="L52" i="58"/>
  <c r="L16" i="58" s="1"/>
  <c r="L8" i="58" s="1"/>
  <c r="K11" i="56" s="1"/>
  <c r="K52" i="58"/>
  <c r="I52" i="58"/>
  <c r="G52" i="58"/>
  <c r="O51" i="58"/>
  <c r="O16" i="58" s="1"/>
  <c r="M51" i="58"/>
  <c r="M16" i="58" s="1"/>
  <c r="M8" i="58" s="1"/>
  <c r="L11" i="56" s="1"/>
  <c r="L51" i="58"/>
  <c r="J51" i="58"/>
  <c r="H51" i="58"/>
  <c r="G51" i="58"/>
  <c r="N16" i="58"/>
  <c r="N8" i="58" s="1"/>
  <c r="K16" i="58"/>
  <c r="K8" i="58" s="1"/>
  <c r="J16" i="58"/>
  <c r="I16" i="58"/>
  <c r="I8" i="58" s="1"/>
  <c r="H16" i="58"/>
  <c r="H8" i="58" s="1"/>
  <c r="G11" i="56" s="1"/>
  <c r="G15" i="58"/>
  <c r="G56" i="58" s="1"/>
  <c r="F15" i="58"/>
  <c r="F56" i="58" s="1"/>
  <c r="O11" i="58"/>
  <c r="L11" i="58"/>
  <c r="J11" i="58"/>
  <c r="I11" i="58"/>
  <c r="F18" i="56"/>
  <c r="F11" i="58"/>
  <c r="E18" i="56" s="1"/>
  <c r="K10" i="58"/>
  <c r="H10" i="58"/>
  <c r="F10" i="58"/>
  <c r="E17" i="56" s="1"/>
  <c r="F9" i="58"/>
  <c r="O8" i="58"/>
  <c r="N11" i="56" s="1"/>
  <c r="J8" i="58"/>
  <c r="G6" i="58"/>
  <c r="F6" i="58"/>
  <c r="E6" i="58"/>
  <c r="G5" i="58"/>
  <c r="G4" i="58"/>
  <c r="H4" i="58" s="1"/>
  <c r="I4" i="58" s="1"/>
  <c r="N53" i="57"/>
  <c r="L53" i="57"/>
  <c r="F52" i="57"/>
  <c r="N51" i="57"/>
  <c r="M51" i="57"/>
  <c r="P50" i="57"/>
  <c r="N50" i="57"/>
  <c r="L50" i="57"/>
  <c r="H50" i="57"/>
  <c r="P49" i="57"/>
  <c r="M49" i="57"/>
  <c r="K49" i="57"/>
  <c r="H49" i="57"/>
  <c r="P48" i="57"/>
  <c r="L48" i="57"/>
  <c r="K48" i="57"/>
  <c r="H48" i="57"/>
  <c r="L47" i="57"/>
  <c r="J47" i="57"/>
  <c r="F46" i="57"/>
  <c r="E46" i="57"/>
  <c r="M45" i="57"/>
  <c r="K45" i="57"/>
  <c r="J45" i="57"/>
  <c r="L44" i="57"/>
  <c r="K44" i="57"/>
  <c r="J44" i="57"/>
  <c r="L43" i="57"/>
  <c r="J43" i="57"/>
  <c r="I42" i="57"/>
  <c r="F41" i="57"/>
  <c r="E41" i="57"/>
  <c r="L40" i="57"/>
  <c r="H36" i="57"/>
  <c r="H34" i="57"/>
  <c r="K32" i="57"/>
  <c r="L31" i="57"/>
  <c r="K31" i="57"/>
  <c r="E30" i="57"/>
  <c r="N29" i="57"/>
  <c r="K28" i="57"/>
  <c r="L27" i="57"/>
  <c r="K27" i="57"/>
  <c r="L26" i="57"/>
  <c r="K26" i="57"/>
  <c r="H26" i="57"/>
  <c r="K25" i="57"/>
  <c r="I25" i="57"/>
  <c r="H25" i="57"/>
  <c r="L24" i="57"/>
  <c r="J24" i="57"/>
  <c r="I24" i="57"/>
  <c r="K23" i="57"/>
  <c r="J23" i="57"/>
  <c r="F22" i="57"/>
  <c r="E22" i="57"/>
  <c r="P18" i="57"/>
  <c r="P53" i="57" s="1"/>
  <c r="O18" i="57"/>
  <c r="O53" i="57" s="1"/>
  <c r="N18" i="57"/>
  <c r="M18" i="57"/>
  <c r="M53" i="57" s="1"/>
  <c r="L18" i="57"/>
  <c r="K18" i="57"/>
  <c r="K53" i="57" s="1"/>
  <c r="J18" i="57"/>
  <c r="J53" i="57" s="1"/>
  <c r="I18" i="57"/>
  <c r="I53" i="57" s="1"/>
  <c r="H18" i="57"/>
  <c r="H53" i="57" s="1"/>
  <c r="G18" i="57"/>
  <c r="G53" i="57" s="1"/>
  <c r="P17" i="57"/>
  <c r="P51" i="57" s="1"/>
  <c r="O17" i="57"/>
  <c r="O49" i="57" s="1"/>
  <c r="N17" i="57"/>
  <c r="N48" i="57" s="1"/>
  <c r="M17" i="57"/>
  <c r="M50" i="57" s="1"/>
  <c r="L17" i="57"/>
  <c r="L49" i="57" s="1"/>
  <c r="K17" i="57"/>
  <c r="J17" i="57"/>
  <c r="J50" i="57" s="1"/>
  <c r="I17" i="57"/>
  <c r="H17" i="57"/>
  <c r="H51" i="57" s="1"/>
  <c r="G17" i="57"/>
  <c r="G49" i="57" s="1"/>
  <c r="P16" i="57"/>
  <c r="P43" i="57" s="1"/>
  <c r="O16" i="57"/>
  <c r="O45" i="57" s="1"/>
  <c r="N16" i="57"/>
  <c r="N44" i="57" s="1"/>
  <c r="M16" i="57"/>
  <c r="M42" i="57" s="1"/>
  <c r="L16" i="57"/>
  <c r="L45" i="57" s="1"/>
  <c r="K16" i="57"/>
  <c r="K43" i="57" s="1"/>
  <c r="J16" i="57"/>
  <c r="J42" i="57" s="1"/>
  <c r="I16" i="57"/>
  <c r="I44" i="57" s="1"/>
  <c r="H16" i="57"/>
  <c r="H43" i="57" s="1"/>
  <c r="G16" i="57"/>
  <c r="G45" i="57" s="1"/>
  <c r="M15" i="57"/>
  <c r="M39" i="57" s="1"/>
  <c r="K15" i="57"/>
  <c r="H15" i="57"/>
  <c r="H40" i="57" s="1"/>
  <c r="L15" i="57"/>
  <c r="L32" i="57" s="1"/>
  <c r="N14" i="57"/>
  <c r="M14" i="57"/>
  <c r="L14" i="57"/>
  <c r="L28" i="57" s="1"/>
  <c r="K14" i="57"/>
  <c r="K29" i="57" s="1"/>
  <c r="J14" i="57"/>
  <c r="J26" i="57" s="1"/>
  <c r="I14" i="57"/>
  <c r="I23" i="57" s="1"/>
  <c r="H14" i="57"/>
  <c r="H28" i="57" s="1"/>
  <c r="V13" i="57"/>
  <c r="X13" i="57" s="1"/>
  <c r="H13" i="57"/>
  <c r="H7" i="57" s="1"/>
  <c r="F10" i="56" s="1"/>
  <c r="L10" i="57"/>
  <c r="G6" i="57"/>
  <c r="H6" i="57" s="1"/>
  <c r="H5" i="57"/>
  <c r="N4" i="57"/>
  <c r="O4" i="57" s="1"/>
  <c r="P4" i="57" s="1"/>
  <c r="G4" i="57"/>
  <c r="H4" i="57" s="1"/>
  <c r="I4" i="57" s="1"/>
  <c r="J4" i="57" s="1"/>
  <c r="K4" i="57" s="1"/>
  <c r="L4" i="57" s="1"/>
  <c r="M4" i="57" s="1"/>
  <c r="N48" i="56"/>
  <c r="M48" i="56"/>
  <c r="L48" i="56"/>
  <c r="K48" i="56"/>
  <c r="J48" i="56"/>
  <c r="I48" i="56"/>
  <c r="H48" i="56"/>
  <c r="G48" i="56"/>
  <c r="F48" i="56"/>
  <c r="E48" i="56"/>
  <c r="N45" i="56"/>
  <c r="M45" i="56"/>
  <c r="L45" i="56"/>
  <c r="K45" i="56"/>
  <c r="J45" i="56"/>
  <c r="I45" i="56"/>
  <c r="H45" i="56"/>
  <c r="G45" i="56"/>
  <c r="F45" i="56"/>
  <c r="E45" i="56"/>
  <c r="N42" i="56"/>
  <c r="M42" i="56"/>
  <c r="L42" i="56"/>
  <c r="K42" i="56"/>
  <c r="J42" i="56"/>
  <c r="I42" i="56"/>
  <c r="H42" i="56"/>
  <c r="G42" i="56"/>
  <c r="F42" i="56"/>
  <c r="E42" i="56"/>
  <c r="N39" i="56"/>
  <c r="M39" i="56"/>
  <c r="L39" i="56"/>
  <c r="K39" i="56"/>
  <c r="J39" i="56"/>
  <c r="I39" i="56"/>
  <c r="H39" i="56"/>
  <c r="G39" i="56"/>
  <c r="F39" i="56"/>
  <c r="E39" i="56"/>
  <c r="N36" i="56"/>
  <c r="M36" i="56"/>
  <c r="L36" i="56"/>
  <c r="K36" i="56"/>
  <c r="J36" i="56"/>
  <c r="I36" i="56"/>
  <c r="H36" i="56"/>
  <c r="G36" i="56"/>
  <c r="F36" i="56"/>
  <c r="E36" i="56"/>
  <c r="N33" i="56"/>
  <c r="M33" i="56"/>
  <c r="L33" i="56"/>
  <c r="K33" i="56"/>
  <c r="J33" i="56"/>
  <c r="I33" i="56"/>
  <c r="H33" i="56"/>
  <c r="G33" i="56"/>
  <c r="F33" i="56"/>
  <c r="E33" i="56"/>
  <c r="N30" i="56"/>
  <c r="M30" i="56"/>
  <c r="L30" i="56"/>
  <c r="K30" i="56"/>
  <c r="J30" i="56"/>
  <c r="I30" i="56"/>
  <c r="H30" i="56"/>
  <c r="G30" i="56"/>
  <c r="F30" i="56"/>
  <c r="E30" i="56"/>
  <c r="N27" i="56"/>
  <c r="M27" i="56"/>
  <c r="L27" i="56"/>
  <c r="K27" i="56"/>
  <c r="J27" i="56"/>
  <c r="I27" i="56"/>
  <c r="H27" i="56"/>
  <c r="G27" i="56"/>
  <c r="F27" i="56"/>
  <c r="E27" i="56"/>
  <c r="N24" i="56"/>
  <c r="M24" i="56"/>
  <c r="L24" i="56"/>
  <c r="K24" i="56"/>
  <c r="J24" i="56"/>
  <c r="I24" i="56"/>
  <c r="H24" i="56"/>
  <c r="G24" i="56"/>
  <c r="F24" i="56"/>
  <c r="E24" i="56"/>
  <c r="E20" i="56"/>
  <c r="J19" i="56"/>
  <c r="N18" i="56"/>
  <c r="K18" i="56"/>
  <c r="I18" i="56"/>
  <c r="H18" i="56"/>
  <c r="G18" i="56"/>
  <c r="K17" i="56"/>
  <c r="J17" i="56"/>
  <c r="G17" i="56"/>
  <c r="M11" i="56"/>
  <c r="J11" i="56"/>
  <c r="I11" i="56"/>
  <c r="H11" i="56"/>
  <c r="E11" i="56"/>
  <c r="A6" i="56"/>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3" i="56" s="1"/>
  <c r="A34" i="56" s="1"/>
  <c r="A35" i="56" s="1"/>
  <c r="A36" i="56" s="1"/>
  <c r="A37" i="56" s="1"/>
  <c r="A38" i="56" s="1"/>
  <c r="A39" i="56" s="1"/>
  <c r="A40" i="56" s="1"/>
  <c r="A41" i="56" s="1"/>
  <c r="A42" i="56" s="1"/>
  <c r="A43" i="56" s="1"/>
  <c r="A44" i="56" s="1"/>
  <c r="A45" i="56" s="1"/>
  <c r="A46" i="56" s="1"/>
  <c r="A47" i="56" s="1"/>
  <c r="A48" i="56" s="1"/>
  <c r="A49" i="56" s="1"/>
  <c r="A50" i="56" s="1"/>
  <c r="A51" i="56" s="1"/>
  <c r="A5" i="56"/>
  <c r="F4" i="56"/>
  <c r="G4" i="56" s="1"/>
  <c r="H4" i="56" s="1"/>
  <c r="I4" i="56" s="1"/>
  <c r="J4" i="56" s="1"/>
  <c r="K4" i="56" s="1"/>
  <c r="L4" i="56" s="1"/>
  <c r="M4" i="56" s="1"/>
  <c r="N4" i="56" s="1"/>
  <c r="E4" i="56"/>
  <c r="J15" i="56" l="1"/>
  <c r="M40" i="57"/>
  <c r="M70" i="58"/>
  <c r="O70" i="58"/>
  <c r="K70" i="58"/>
  <c r="I70" i="58"/>
  <c r="K79" i="58"/>
  <c r="M79" i="58"/>
  <c r="M17" i="56"/>
  <c r="F17" i="56"/>
  <c r="M29" i="57"/>
  <c r="M28" i="57"/>
  <c r="M27" i="57"/>
  <c r="M26" i="57"/>
  <c r="M25" i="57"/>
  <c r="M24" i="57"/>
  <c r="M13" i="57"/>
  <c r="M7" i="57" s="1"/>
  <c r="K10" i="56" s="1"/>
  <c r="M10" i="57"/>
  <c r="K19" i="56" s="1"/>
  <c r="M23" i="57"/>
  <c r="G80" i="58"/>
  <c r="O80" i="58"/>
  <c r="M80" i="58"/>
  <c r="K80" i="58"/>
  <c r="I80" i="58"/>
  <c r="H17" i="56"/>
  <c r="N28" i="57"/>
  <c r="N24" i="57"/>
  <c r="N27" i="57"/>
  <c r="N26" i="57"/>
  <c r="N25" i="57"/>
  <c r="N23" i="57"/>
  <c r="K42" i="57"/>
  <c r="I15" i="58"/>
  <c r="I56" i="58" s="1"/>
  <c r="J4" i="58"/>
  <c r="N89" i="58"/>
  <c r="L89" i="58"/>
  <c r="J89" i="58"/>
  <c r="J57" i="58" s="1"/>
  <c r="J12" i="58" s="1"/>
  <c r="I20" i="56" s="1"/>
  <c r="I6" i="57"/>
  <c r="I5" i="57"/>
  <c r="I48" i="57"/>
  <c r="I47" i="57"/>
  <c r="I50" i="57"/>
  <c r="I49" i="57"/>
  <c r="I51" i="57"/>
  <c r="J94" i="58"/>
  <c r="J10" i="58" s="1"/>
  <c r="M38" i="57"/>
  <c r="M37" i="57"/>
  <c r="M36" i="57"/>
  <c r="M35" i="57"/>
  <c r="M34" i="57"/>
  <c r="M33" i="57"/>
  <c r="M32" i="57"/>
  <c r="M31" i="57"/>
  <c r="K40" i="57"/>
  <c r="K39" i="57"/>
  <c r="K38" i="57"/>
  <c r="K37" i="57"/>
  <c r="K36" i="57"/>
  <c r="K35" i="57"/>
  <c r="K13" i="57"/>
  <c r="K7" i="57" s="1"/>
  <c r="I10" i="56" s="1"/>
  <c r="K34" i="57"/>
  <c r="K33" i="57"/>
  <c r="K10" i="57"/>
  <c r="I19" i="56" s="1"/>
  <c r="H15" i="58"/>
  <c r="H56" i="58" s="1"/>
  <c r="O14" i="57"/>
  <c r="G14" i="57"/>
  <c r="P14" i="57"/>
  <c r="N15" i="57"/>
  <c r="L23" i="57"/>
  <c r="K24" i="57"/>
  <c r="K21" i="57" s="1"/>
  <c r="K9" i="57" s="1"/>
  <c r="J25" i="57"/>
  <c r="I26" i="57"/>
  <c r="I27" i="57"/>
  <c r="H37" i="57"/>
  <c r="L42" i="57"/>
  <c r="M43" i="57"/>
  <c r="M44" i="57"/>
  <c r="N45" i="57"/>
  <c r="M47" i="57"/>
  <c r="M48" i="57"/>
  <c r="N49" i="57"/>
  <c r="O50" i="57"/>
  <c r="O51" i="57"/>
  <c r="D75" i="58"/>
  <c r="D83" i="58"/>
  <c r="D88" i="58"/>
  <c r="N99" i="58"/>
  <c r="N11" i="58" s="1"/>
  <c r="M18" i="56" s="1"/>
  <c r="H27" i="57"/>
  <c r="H23" i="57"/>
  <c r="L37" i="57"/>
  <c r="L33" i="57"/>
  <c r="O15" i="57"/>
  <c r="K51" i="57"/>
  <c r="K47" i="57"/>
  <c r="J27" i="57"/>
  <c r="I28" i="57"/>
  <c r="H29" i="57"/>
  <c r="L34" i="57"/>
  <c r="H38" i="57"/>
  <c r="N42" i="57"/>
  <c r="N43" i="57"/>
  <c r="O44" i="57"/>
  <c r="P45" i="57"/>
  <c r="N47" i="57"/>
  <c r="O48" i="57"/>
  <c r="H5" i="58"/>
  <c r="H6" i="58"/>
  <c r="D67" i="58"/>
  <c r="G15" i="57"/>
  <c r="P15" i="57"/>
  <c r="J28" i="57"/>
  <c r="I29" i="57"/>
  <c r="F30" i="57"/>
  <c r="L35" i="57"/>
  <c r="O42" i="57"/>
  <c r="O43" i="57"/>
  <c r="P44" i="57"/>
  <c r="O47" i="57"/>
  <c r="G50" i="57"/>
  <c r="G51" i="57"/>
  <c r="D86" i="58"/>
  <c r="D85" i="58"/>
  <c r="D84" i="58"/>
  <c r="D82" i="58"/>
  <c r="D78" i="58"/>
  <c r="D73" i="58"/>
  <c r="D68" i="58"/>
  <c r="D63" i="58"/>
  <c r="D61" i="58"/>
  <c r="D59" i="58"/>
  <c r="D64" i="58"/>
  <c r="D69" i="58"/>
  <c r="D87" i="58"/>
  <c r="D90" i="58"/>
  <c r="H39" i="57"/>
  <c r="H35" i="57"/>
  <c r="H31" i="57"/>
  <c r="J29" i="57"/>
  <c r="L36" i="57"/>
  <c r="P42" i="57"/>
  <c r="G44" i="57"/>
  <c r="H45" i="57"/>
  <c r="G48" i="57"/>
  <c r="D62" i="58"/>
  <c r="D72" i="58"/>
  <c r="I15" i="57"/>
  <c r="H32" i="57"/>
  <c r="L38" i="57"/>
  <c r="G42" i="57"/>
  <c r="G43" i="57"/>
  <c r="H44" i="57"/>
  <c r="I45" i="57"/>
  <c r="G47" i="57"/>
  <c r="J51" i="57"/>
  <c r="D74" i="58"/>
  <c r="M94" i="58"/>
  <c r="M10" i="58" s="1"/>
  <c r="H10" i="57"/>
  <c r="F19" i="56" s="1"/>
  <c r="L29" i="57"/>
  <c r="L25" i="57"/>
  <c r="L13" i="57"/>
  <c r="L7" i="57" s="1"/>
  <c r="J10" i="56" s="1"/>
  <c r="J15" i="57"/>
  <c r="H24" i="57"/>
  <c r="H33" i="57"/>
  <c r="L39" i="57"/>
  <c r="H42" i="57"/>
  <c r="I43" i="57"/>
  <c r="J48" i="57"/>
  <c r="J49" i="57"/>
  <c r="K50" i="57"/>
  <c r="L51" i="57"/>
  <c r="G16" i="58"/>
  <c r="F11" i="56" s="1"/>
  <c r="F12" i="56" s="1"/>
  <c r="D60" i="58"/>
  <c r="D65" i="58"/>
  <c r="D76" i="58"/>
  <c r="H47" i="57"/>
  <c r="P47" i="57"/>
  <c r="I16" i="56" l="1"/>
  <c r="K8" i="57"/>
  <c r="M82" i="58"/>
  <c r="K82" i="58"/>
  <c r="H82" i="58"/>
  <c r="M75" i="58"/>
  <c r="O75" i="58"/>
  <c r="K75" i="58"/>
  <c r="I75" i="58"/>
  <c r="G75" i="58"/>
  <c r="I74" i="58"/>
  <c r="O74" i="58"/>
  <c r="G74" i="58"/>
  <c r="M74" i="58"/>
  <c r="K74" i="58"/>
  <c r="K64" i="58"/>
  <c r="M64" i="58"/>
  <c r="H64" i="58"/>
  <c r="I84" i="58"/>
  <c r="H84" i="58"/>
  <c r="G84" i="58"/>
  <c r="N84" i="58"/>
  <c r="M84" i="58"/>
  <c r="L84" i="58"/>
  <c r="K84" i="58"/>
  <c r="I6" i="58"/>
  <c r="I5" i="58"/>
  <c r="P27" i="57"/>
  <c r="P23" i="57"/>
  <c r="P25" i="57"/>
  <c r="P13" i="57"/>
  <c r="P7" i="57" s="1"/>
  <c r="N10" i="56" s="1"/>
  <c r="P24" i="57"/>
  <c r="P10" i="57"/>
  <c r="N19" i="56" s="1"/>
  <c r="P29" i="57"/>
  <c r="P28" i="57"/>
  <c r="P26" i="57"/>
  <c r="I12" i="56"/>
  <c r="I9" i="56" s="1"/>
  <c r="I17" i="56"/>
  <c r="J9" i="58"/>
  <c r="J6" i="57"/>
  <c r="J5" i="57"/>
  <c r="O36" i="57"/>
  <c r="O35" i="57"/>
  <c r="O34" i="57"/>
  <c r="O33" i="57"/>
  <c r="O32" i="57"/>
  <c r="O31" i="57"/>
  <c r="O40" i="57"/>
  <c r="O39" i="57"/>
  <c r="O38" i="57"/>
  <c r="O37" i="57"/>
  <c r="I32" i="57"/>
  <c r="I31" i="57"/>
  <c r="I40" i="57"/>
  <c r="I39" i="57"/>
  <c r="I38" i="57"/>
  <c r="I37" i="57"/>
  <c r="I36" i="57"/>
  <c r="I33" i="57"/>
  <c r="I10" i="57"/>
  <c r="G19" i="56" s="1"/>
  <c r="I35" i="57"/>
  <c r="I34" i="57"/>
  <c r="I13" i="57"/>
  <c r="I7" i="57" s="1"/>
  <c r="G10" i="56" s="1"/>
  <c r="M59" i="58"/>
  <c r="K59" i="58"/>
  <c r="H59" i="58"/>
  <c r="I85" i="58"/>
  <c r="L85" i="58"/>
  <c r="K85" i="58"/>
  <c r="H85" i="58"/>
  <c r="G85" i="58"/>
  <c r="M85" i="58"/>
  <c r="N85" i="58"/>
  <c r="G25" i="57"/>
  <c r="G13" i="57"/>
  <c r="G7" i="57" s="1"/>
  <c r="E10" i="56" s="1"/>
  <c r="G24" i="57"/>
  <c r="G23" i="57"/>
  <c r="G10" i="57"/>
  <c r="E19" i="56" s="1"/>
  <c r="G29" i="57"/>
  <c r="G28" i="57"/>
  <c r="G26" i="57"/>
  <c r="G27" i="57"/>
  <c r="N40" i="57"/>
  <c r="N36" i="57"/>
  <c r="N32" i="57"/>
  <c r="N37" i="57"/>
  <c r="N35" i="57"/>
  <c r="N34" i="57"/>
  <c r="N33" i="57"/>
  <c r="N31" i="57"/>
  <c r="N21" i="57" s="1"/>
  <c r="N9" i="57" s="1"/>
  <c r="N39" i="57"/>
  <c r="N38" i="57"/>
  <c r="J38" i="57"/>
  <c r="J34" i="57"/>
  <c r="J31" i="57"/>
  <c r="J21" i="57" s="1"/>
  <c r="J9" i="57" s="1"/>
  <c r="J40" i="57"/>
  <c r="J39" i="57"/>
  <c r="J37" i="57"/>
  <c r="J36" i="57"/>
  <c r="J35" i="57"/>
  <c r="J10" i="57"/>
  <c r="H19" i="56" s="1"/>
  <c r="J32" i="57"/>
  <c r="J33" i="57"/>
  <c r="G72" i="58"/>
  <c r="K72" i="58"/>
  <c r="I72" i="58"/>
  <c r="O72" i="58"/>
  <c r="M72" i="58"/>
  <c r="M61" i="58"/>
  <c r="K61" i="58"/>
  <c r="H61" i="58"/>
  <c r="M86" i="58"/>
  <c r="K86" i="58"/>
  <c r="H86" i="58"/>
  <c r="H21" i="57"/>
  <c r="H9" i="57" s="1"/>
  <c r="O26" i="57"/>
  <c r="O25" i="57"/>
  <c r="O13" i="57"/>
  <c r="O7" i="57" s="1"/>
  <c r="M10" i="56" s="1"/>
  <c r="O24" i="57"/>
  <c r="O23" i="57"/>
  <c r="O10" i="57"/>
  <c r="M19" i="56" s="1"/>
  <c r="O28" i="57"/>
  <c r="O27" i="57"/>
  <c r="O29" i="57"/>
  <c r="N13" i="57"/>
  <c r="N7" i="57" s="1"/>
  <c r="L10" i="56" s="1"/>
  <c r="M21" i="57"/>
  <c r="M9" i="57" s="1"/>
  <c r="H60" i="58"/>
  <c r="M60" i="58"/>
  <c r="K60" i="58"/>
  <c r="J12" i="56"/>
  <c r="J9" i="56" s="1"/>
  <c r="O63" i="58"/>
  <c r="M63" i="58"/>
  <c r="K63" i="58"/>
  <c r="I63" i="58"/>
  <c r="G63" i="58"/>
  <c r="J13" i="57"/>
  <c r="J7" i="57" s="1"/>
  <c r="H10" i="56" s="1"/>
  <c r="K68" i="58"/>
  <c r="O68" i="58"/>
  <c r="M68" i="58"/>
  <c r="G68" i="58"/>
  <c r="I68" i="58"/>
  <c r="K12" i="56"/>
  <c r="K9" i="56" s="1"/>
  <c r="L17" i="56"/>
  <c r="G67" i="58"/>
  <c r="O67" i="58"/>
  <c r="M67" i="58"/>
  <c r="K67" i="58"/>
  <c r="I67" i="58"/>
  <c r="H62" i="58"/>
  <c r="M62" i="58"/>
  <c r="K62" i="58"/>
  <c r="G76" i="58"/>
  <c r="O76" i="58"/>
  <c r="M76" i="58"/>
  <c r="K76" i="58"/>
  <c r="I76" i="58"/>
  <c r="N90" i="58"/>
  <c r="H90" i="58"/>
  <c r="K90" i="58"/>
  <c r="I90" i="58"/>
  <c r="G90" i="58"/>
  <c r="M90" i="58"/>
  <c r="L90" i="58"/>
  <c r="K73" i="58"/>
  <c r="O73" i="58"/>
  <c r="M73" i="58"/>
  <c r="I73" i="58"/>
  <c r="G73" i="58"/>
  <c r="P39" i="57"/>
  <c r="P35" i="57"/>
  <c r="P31" i="57"/>
  <c r="P34" i="57"/>
  <c r="P33" i="57"/>
  <c r="P32" i="57"/>
  <c r="P40" i="57"/>
  <c r="P38" i="57"/>
  <c r="P36" i="57"/>
  <c r="P37" i="57"/>
  <c r="K88" i="58"/>
  <c r="N88" i="58"/>
  <c r="M88" i="58"/>
  <c r="L88" i="58"/>
  <c r="I88" i="58"/>
  <c r="H88" i="58"/>
  <c r="G88" i="58"/>
  <c r="K4" i="58"/>
  <c r="J15" i="58"/>
  <c r="J56" i="58" s="1"/>
  <c r="I69" i="58"/>
  <c r="O69" i="58"/>
  <c r="M69" i="58"/>
  <c r="K69" i="58"/>
  <c r="G69" i="58"/>
  <c r="M65" i="58"/>
  <c r="K65" i="58"/>
  <c r="H65" i="58"/>
  <c r="K87" i="58"/>
  <c r="N87" i="58"/>
  <c r="I87" i="58"/>
  <c r="H87" i="58"/>
  <c r="G87" i="58"/>
  <c r="M87" i="58"/>
  <c r="L87" i="58"/>
  <c r="K78" i="58"/>
  <c r="O78" i="58"/>
  <c r="M78" i="58"/>
  <c r="I78" i="58"/>
  <c r="G78" i="58"/>
  <c r="G34" i="57"/>
  <c r="G33" i="57"/>
  <c r="G32" i="57"/>
  <c r="G31" i="57"/>
  <c r="G40" i="57"/>
  <c r="G39" i="57"/>
  <c r="G38" i="57"/>
  <c r="G36" i="57"/>
  <c r="G37" i="57"/>
  <c r="G35" i="57"/>
  <c r="M83" i="58"/>
  <c r="K83" i="58"/>
  <c r="H83" i="58"/>
  <c r="L21" i="57"/>
  <c r="L9" i="57" s="1"/>
  <c r="N10" i="57"/>
  <c r="L19" i="56" s="1"/>
  <c r="F9" i="56"/>
  <c r="J8" i="57" l="1"/>
  <c r="H16" i="56"/>
  <c r="M3" i="57"/>
  <c r="L3" i="58"/>
  <c r="J3" i="58"/>
  <c r="K3" i="57"/>
  <c r="L16" i="56"/>
  <c r="N8" i="57"/>
  <c r="K3" i="58"/>
  <c r="L3" i="57"/>
  <c r="O57" i="58"/>
  <c r="O12" i="58" s="1"/>
  <c r="G21" i="57"/>
  <c r="G9" i="57" s="1"/>
  <c r="I21" i="57"/>
  <c r="I9" i="57" s="1"/>
  <c r="N57" i="58"/>
  <c r="N12" i="58" s="1"/>
  <c r="L4" i="58"/>
  <c r="K15" i="58"/>
  <c r="K56" i="58" s="1"/>
  <c r="L12" i="56"/>
  <c r="L9" i="56"/>
  <c r="N12" i="56"/>
  <c r="N9" i="56" s="1"/>
  <c r="G3" i="58"/>
  <c r="H3" i="57"/>
  <c r="H8" i="57"/>
  <c r="F16" i="56"/>
  <c r="P21" i="57"/>
  <c r="P9" i="57" s="1"/>
  <c r="H12" i="56"/>
  <c r="H9" i="56"/>
  <c r="H57" i="58"/>
  <c r="H12" i="58" s="1"/>
  <c r="J16" i="56"/>
  <c r="L8" i="57"/>
  <c r="G57" i="58"/>
  <c r="G12" i="58" s="1"/>
  <c r="O21" i="57"/>
  <c r="O9" i="57" s="1"/>
  <c r="K57" i="58"/>
  <c r="K12" i="58" s="1"/>
  <c r="J6" i="58"/>
  <c r="J5" i="58"/>
  <c r="I57" i="58"/>
  <c r="I12" i="58" s="1"/>
  <c r="M57" i="58"/>
  <c r="M12" i="58" s="1"/>
  <c r="K6" i="57"/>
  <c r="K5" i="57"/>
  <c r="I15" i="56"/>
  <c r="E12" i="56"/>
  <c r="E9" i="56" s="1"/>
  <c r="K16" i="56"/>
  <c r="M8" i="57"/>
  <c r="M9" i="56"/>
  <c r="M12" i="56"/>
  <c r="G12" i="56"/>
  <c r="G9" i="56"/>
  <c r="L57" i="58"/>
  <c r="L12" i="58" s="1"/>
  <c r="O3" i="58" l="1"/>
  <c r="P3" i="57"/>
  <c r="G3" i="57"/>
  <c r="F3" i="58"/>
  <c r="F20" i="56"/>
  <c r="F15" i="56" s="1"/>
  <c r="G9" i="58"/>
  <c r="L15" i="58"/>
  <c r="L56" i="58" s="1"/>
  <c r="M4" i="58"/>
  <c r="L15" i="56"/>
  <c r="L5" i="57"/>
  <c r="L6" i="57"/>
  <c r="M20" i="56"/>
  <c r="N9" i="58"/>
  <c r="O3" i="57"/>
  <c r="N3" i="58"/>
  <c r="L20" i="56"/>
  <c r="M9" i="58"/>
  <c r="I8" i="57"/>
  <c r="G16" i="56"/>
  <c r="H20" i="56"/>
  <c r="H15" i="56" s="1"/>
  <c r="I9" i="58"/>
  <c r="G20" i="56"/>
  <c r="H9" i="58"/>
  <c r="G8" i="57"/>
  <c r="E16" i="56"/>
  <c r="E15" i="56" s="1"/>
  <c r="H3" i="58"/>
  <c r="I3" i="57"/>
  <c r="I3" i="58"/>
  <c r="J3" i="57"/>
  <c r="N20" i="56"/>
  <c r="O9" i="58"/>
  <c r="K5" i="58"/>
  <c r="K6" i="58"/>
  <c r="M3" i="58"/>
  <c r="N3" i="57"/>
  <c r="O8" i="57"/>
  <c r="M16" i="56"/>
  <c r="K20" i="56"/>
  <c r="K15" i="56" s="1"/>
  <c r="L9" i="58"/>
  <c r="J20" i="56"/>
  <c r="K9" i="58"/>
  <c r="P8" i="57"/>
  <c r="N16" i="56"/>
  <c r="N15" i="56" s="1"/>
  <c r="G15" i="56" l="1"/>
  <c r="L6" i="58"/>
  <c r="L5" i="58"/>
  <c r="M6" i="57"/>
  <c r="M5" i="57"/>
  <c r="M15" i="56"/>
  <c r="M15" i="58"/>
  <c r="M56" i="58" s="1"/>
  <c r="N4" i="58"/>
  <c r="N15" i="58" l="1"/>
  <c r="N56" i="58" s="1"/>
  <c r="O4" i="58"/>
  <c r="O15" i="58" s="1"/>
  <c r="O56" i="58" s="1"/>
  <c r="N6" i="57"/>
  <c r="N5" i="57"/>
  <c r="M6" i="58"/>
  <c r="M5" i="58"/>
  <c r="N5" i="58" l="1"/>
  <c r="N6" i="58"/>
  <c r="O6" i="57"/>
  <c r="O5" i="57"/>
  <c r="O6" i="58" l="1"/>
  <c r="O5" i="58"/>
  <c r="P5" i="57"/>
  <c r="P6" i="57"/>
  <c r="N21" i="2" l="1"/>
  <c r="N22" i="2"/>
  <c r="N23" i="2"/>
  <c r="N24" i="2"/>
  <c r="J23" i="8" s="1"/>
  <c r="E10" i="2"/>
  <c r="F10" i="2" s="1"/>
  <c r="G10" i="2" s="1"/>
  <c r="H10" i="2" s="1"/>
  <c r="I10" i="2" s="1"/>
  <c r="J10" i="2" s="1"/>
  <c r="K10" i="2" s="1"/>
  <c r="L10" i="2" s="1"/>
  <c r="M10" i="2" s="1"/>
  <c r="E11" i="2"/>
  <c r="F11" i="2" s="1"/>
  <c r="G11" i="2" s="1"/>
  <c r="H11" i="2" s="1"/>
  <c r="I11" i="2" s="1"/>
  <c r="J11" i="2" s="1"/>
  <c r="K11" i="2" s="1"/>
  <c r="L11" i="2" s="1"/>
  <c r="M11" i="2" s="1"/>
  <c r="E12" i="2"/>
  <c r="F12" i="2" s="1"/>
  <c r="G12" i="2" s="1"/>
  <c r="H12" i="2" s="1"/>
  <c r="I12" i="2" s="1"/>
  <c r="J12" i="2" s="1"/>
  <c r="K12" i="2" s="1"/>
  <c r="L12" i="2" s="1"/>
  <c r="M12" i="2" s="1"/>
  <c r="E13" i="2"/>
  <c r="F13" i="2" s="1"/>
  <c r="G13" i="2" s="1"/>
  <c r="H13" i="2" s="1"/>
  <c r="I13" i="2" s="1"/>
  <c r="J13" i="2" s="1"/>
  <c r="K13" i="2" s="1"/>
  <c r="L13" i="2" s="1"/>
  <c r="M13" i="2" s="1"/>
  <c r="B13" i="2"/>
  <c r="B35" i="2" s="1"/>
  <c r="B56" i="2" s="1"/>
  <c r="B67" i="2" s="1"/>
  <c r="B78" i="2" s="1"/>
  <c r="B89" i="2" s="1"/>
  <c r="B12" i="2"/>
  <c r="B34" i="2" s="1"/>
  <c r="B55" i="2" s="1"/>
  <c r="B66" i="2" s="1"/>
  <c r="B77" i="2" s="1"/>
  <c r="B88" i="2" s="1"/>
  <c r="B11" i="2"/>
  <c r="B33" i="2" s="1"/>
  <c r="B54" i="2" s="1"/>
  <c r="B65" i="2" s="1"/>
  <c r="B76" i="2" s="1"/>
  <c r="B87" i="2" s="1"/>
  <c r="B10" i="2"/>
  <c r="B32" i="2" s="1"/>
  <c r="B53" i="2" s="1"/>
  <c r="B64" i="2" s="1"/>
  <c r="B75" i="2" s="1"/>
  <c r="B86" i="2" s="1"/>
  <c r="I23" i="8" l="1"/>
  <c r="H23" i="8"/>
  <c r="G23" i="8"/>
  <c r="B23" i="2"/>
  <c r="B24" i="2"/>
  <c r="B22" i="2"/>
  <c r="B21" i="2"/>
  <c r="E5" i="2" l="1"/>
  <c r="F5" i="2"/>
  <c r="G5" i="2"/>
  <c r="H5" i="2"/>
  <c r="I5" i="2"/>
  <c r="J5" i="2"/>
  <c r="K5" i="2"/>
  <c r="L5" i="2"/>
  <c r="M5" i="2"/>
  <c r="M1277" i="18" l="1"/>
  <c r="M713" i="18"/>
  <c r="M995" i="18"/>
  <c r="M854" i="18"/>
  <c r="M572" i="18"/>
  <c r="M290" i="18"/>
  <c r="M431" i="18"/>
  <c r="M149" i="18"/>
  <c r="L36" i="2"/>
  <c r="L38" i="2"/>
  <c r="I995" i="18"/>
  <c r="I854" i="18"/>
  <c r="I1277" i="18"/>
  <c r="I713" i="18"/>
  <c r="I431" i="18"/>
  <c r="I572" i="18"/>
  <c r="I290" i="18"/>
  <c r="I149" i="18"/>
  <c r="H36" i="2"/>
  <c r="H38" i="2"/>
  <c r="J995" i="18"/>
  <c r="J854" i="18"/>
  <c r="J1277" i="18"/>
  <c r="J713" i="18"/>
  <c r="G713" i="18"/>
  <c r="G1277" i="18"/>
  <c r="G995" i="18"/>
  <c r="G854" i="18"/>
  <c r="G290" i="18"/>
  <c r="G431" i="18"/>
  <c r="G572" i="18"/>
  <c r="G149" i="18"/>
  <c r="F36" i="2"/>
  <c r="F38" i="2"/>
  <c r="L995" i="18"/>
  <c r="L854" i="18"/>
  <c r="L1277" i="18"/>
  <c r="L713" i="18"/>
  <c r="L431" i="18"/>
  <c r="L572" i="18"/>
  <c r="L290" i="18"/>
  <c r="L149" i="18"/>
  <c r="K36" i="2"/>
  <c r="K38" i="2"/>
  <c r="K854" i="18"/>
  <c r="K995" i="18"/>
  <c r="K1277" i="18"/>
  <c r="K713" i="18"/>
  <c r="K431" i="18"/>
  <c r="K572" i="18"/>
  <c r="K290" i="18"/>
  <c r="K149" i="18"/>
  <c r="J36" i="2"/>
  <c r="J38" i="2"/>
  <c r="H1277" i="18"/>
  <c r="H713" i="18"/>
  <c r="H995" i="18"/>
  <c r="H854" i="18"/>
  <c r="H290" i="18"/>
  <c r="H431" i="18"/>
  <c r="H572" i="18"/>
  <c r="H149" i="18"/>
  <c r="G36" i="2"/>
  <c r="G38" i="2"/>
  <c r="N1277" i="18"/>
  <c r="N713" i="18"/>
  <c r="N995" i="18"/>
  <c r="N854" i="18"/>
  <c r="F713" i="18"/>
  <c r="F1277" i="18"/>
  <c r="F995" i="18"/>
  <c r="F854" i="18"/>
  <c r="N431" i="18"/>
  <c r="N572" i="18"/>
  <c r="N290" i="18"/>
  <c r="N149" i="18"/>
  <c r="M38" i="2"/>
  <c r="M36" i="2"/>
  <c r="J572" i="18"/>
  <c r="J431" i="18"/>
  <c r="J290" i="18"/>
  <c r="J149" i="18"/>
  <c r="I36" i="2"/>
  <c r="I38" i="2"/>
  <c r="F290" i="18"/>
  <c r="F431" i="18"/>
  <c r="F572" i="18"/>
  <c r="F149" i="18"/>
  <c r="E38" i="2"/>
  <c r="E36" i="2"/>
  <c r="M33" i="2"/>
  <c r="M34" i="2"/>
  <c r="M35" i="2"/>
  <c r="M32" i="2"/>
  <c r="L33" i="2"/>
  <c r="L34" i="2"/>
  <c r="L32" i="2"/>
  <c r="L35" i="2"/>
  <c r="K34" i="2"/>
  <c r="K35" i="2"/>
  <c r="K32" i="2"/>
  <c r="K33" i="2"/>
  <c r="J34" i="2"/>
  <c r="J35" i="2"/>
  <c r="J32" i="2"/>
  <c r="J33" i="2"/>
  <c r="I35" i="2"/>
  <c r="I32" i="2"/>
  <c r="I33" i="2"/>
  <c r="I34" i="2"/>
  <c r="H35" i="2"/>
  <c r="H32" i="2"/>
  <c r="H33" i="2"/>
  <c r="H34" i="2"/>
  <c r="G32" i="2"/>
  <c r="G33" i="2"/>
  <c r="G34" i="2"/>
  <c r="G35" i="2"/>
  <c r="F32" i="2"/>
  <c r="F33" i="2"/>
  <c r="F34" i="2"/>
  <c r="F35" i="2"/>
  <c r="E33" i="2"/>
  <c r="E34" i="2"/>
  <c r="E35" i="2"/>
  <c r="E32" i="2"/>
  <c r="C19" i="5" l="1"/>
  <c r="I24" i="5"/>
  <c r="C18" i="5" s="1"/>
  <c r="C16" i="5" l="1"/>
  <c r="B2" i="5" l="1"/>
  <c r="B5" i="18"/>
  <c r="P6" i="18" s="1"/>
  <c r="P7" i="18" s="1"/>
  <c r="P8" i="18" s="1"/>
  <c r="P9" i="18" s="1"/>
  <c r="P10" i="18" s="1"/>
  <c r="P11" i="18" s="1"/>
  <c r="P12" i="18" s="1"/>
  <c r="P13" i="18" s="1"/>
  <c r="P14" i="18" s="1"/>
  <c r="P15" i="18" s="1"/>
  <c r="P16" i="18" s="1"/>
  <c r="P17" i="18" s="1"/>
  <c r="P18" i="18" s="1"/>
  <c r="P19" i="18" s="1"/>
  <c r="P20" i="18" s="1"/>
  <c r="P21" i="18" s="1"/>
  <c r="P22" i="18" s="1"/>
  <c r="P23" i="18" s="1"/>
  <c r="P24" i="18" s="1"/>
  <c r="P25" i="18" s="1"/>
  <c r="P26" i="18" s="1"/>
  <c r="P27" i="18" s="1"/>
  <c r="P28" i="18" s="1"/>
  <c r="P29" i="18" s="1"/>
  <c r="P30" i="18" s="1"/>
  <c r="P31" i="18" s="1"/>
  <c r="P32" i="18" s="1"/>
  <c r="P33" i="18" s="1"/>
  <c r="P34" i="18" s="1"/>
  <c r="P35" i="18" s="1"/>
  <c r="P36" i="18" s="1"/>
  <c r="P37" i="18" s="1"/>
  <c r="P38" i="18" s="1"/>
  <c r="P39" i="18" s="1"/>
  <c r="P40" i="18" s="1"/>
  <c r="P41" i="18" s="1"/>
  <c r="P42" i="18" s="1"/>
  <c r="P43" i="18" s="1"/>
  <c r="P44" i="18" s="1"/>
  <c r="P45" i="18" s="1"/>
  <c r="P46" i="18" s="1"/>
  <c r="P47" i="18" s="1"/>
  <c r="P48" i="18" s="1"/>
  <c r="P49" i="18" s="1"/>
  <c r="P50" i="18" s="1"/>
  <c r="P51" i="18" s="1"/>
  <c r="P52" i="18" s="1"/>
  <c r="P53" i="18" s="1"/>
  <c r="P54" i="18" s="1"/>
  <c r="P55" i="18" s="1"/>
  <c r="P56" i="18" s="1"/>
  <c r="P57" i="18" s="1"/>
  <c r="P58" i="18" s="1"/>
  <c r="P59" i="18" s="1"/>
  <c r="P60" i="18" s="1"/>
  <c r="P61" i="18" s="1"/>
  <c r="P62" i="18" s="1"/>
  <c r="P63" i="18" s="1"/>
  <c r="P64" i="18" s="1"/>
  <c r="P65" i="18" s="1"/>
  <c r="P66" i="18" s="1"/>
  <c r="P67" i="18" s="1"/>
  <c r="P68" i="18" s="1"/>
  <c r="P69" i="18" s="1"/>
  <c r="P70" i="18" s="1"/>
  <c r="P71" i="18" s="1"/>
  <c r="P72" i="18" s="1"/>
  <c r="P73" i="18" s="1"/>
  <c r="P74" i="18" s="1"/>
  <c r="P75" i="18" s="1"/>
  <c r="P76" i="18" s="1"/>
  <c r="P77" i="18" s="1"/>
  <c r="P78" i="18" s="1"/>
  <c r="P79" i="18" s="1"/>
  <c r="P80" i="18" s="1"/>
  <c r="P81" i="18" s="1"/>
  <c r="P82" i="18" s="1"/>
  <c r="P83" i="18" s="1"/>
  <c r="P84" i="18" s="1"/>
  <c r="P85" i="18" s="1"/>
  <c r="P86" i="18" s="1"/>
  <c r="P87" i="18" s="1"/>
  <c r="P88" i="18" s="1"/>
  <c r="P89" i="18" s="1"/>
  <c r="P90" i="18" s="1"/>
  <c r="P91" i="18" s="1"/>
  <c r="P92" i="18" s="1"/>
  <c r="P93" i="18" s="1"/>
  <c r="P94" i="18" s="1"/>
  <c r="P95" i="18" s="1"/>
  <c r="P96" i="18" s="1"/>
  <c r="P97" i="18" s="1"/>
  <c r="P98" i="18" s="1"/>
  <c r="P99" i="18" s="1"/>
  <c r="P100" i="18" s="1"/>
  <c r="P101" i="18" s="1"/>
  <c r="P102" i="18" s="1"/>
  <c r="P103" i="18" s="1"/>
  <c r="P104" i="18" s="1"/>
  <c r="P105" i="18" s="1"/>
  <c r="P106" i="18" s="1"/>
  <c r="P107" i="18" s="1"/>
  <c r="P108" i="18" s="1"/>
  <c r="P109" i="18" s="1"/>
  <c r="P110" i="18" s="1"/>
  <c r="P111" i="18" s="1"/>
  <c r="P112" i="18" s="1"/>
  <c r="P113" i="18" s="1"/>
  <c r="P114" i="18" s="1"/>
  <c r="P115" i="18" s="1"/>
  <c r="P116" i="18" s="1"/>
  <c r="P117" i="18" s="1"/>
  <c r="P118" i="18" s="1"/>
  <c r="P119" i="18" s="1"/>
  <c r="P120" i="18" s="1"/>
  <c r="P121" i="18" s="1"/>
  <c r="P122" i="18" s="1"/>
  <c r="P123" i="18" s="1"/>
  <c r="P124" i="18" s="1"/>
  <c r="P125" i="18" s="1"/>
  <c r="P126" i="18" s="1"/>
  <c r="P127" i="18" s="1"/>
  <c r="P128" i="18" s="1"/>
  <c r="P129" i="18" s="1"/>
  <c r="P130" i="18" s="1"/>
  <c r="P131" i="18" s="1"/>
  <c r="P132" i="18" s="1"/>
  <c r="P133" i="18" s="1"/>
  <c r="P134" i="18" s="1"/>
  <c r="P135" i="18" s="1"/>
  <c r="P136" i="18" s="1"/>
  <c r="P137" i="18" s="1"/>
  <c r="P138" i="18" s="1"/>
  <c r="P139" i="18" s="1"/>
  <c r="P140" i="18" s="1"/>
  <c r="P141" i="18" s="1"/>
  <c r="P142" i="18" s="1"/>
  <c r="E11" i="35" l="1"/>
  <c r="F11" i="35" s="1"/>
  <c r="G11" i="35" s="1"/>
  <c r="H11" i="35" l="1"/>
  <c r="I11" i="35" l="1"/>
  <c r="J11" i="35" l="1"/>
  <c r="K11" i="35" s="1"/>
  <c r="M11" i="35" l="1"/>
  <c r="D54" i="8"/>
  <c r="F2" i="18" l="1"/>
  <c r="E31" i="8"/>
  <c r="D232" i="18" s="1"/>
  <c r="D39" i="2"/>
  <c r="E25" i="18"/>
  <c r="C4" i="5"/>
  <c r="A20" i="8"/>
  <c r="A21" i="8" s="1"/>
  <c r="B45" i="8"/>
  <c r="B46" i="8"/>
  <c r="B47" i="8"/>
  <c r="E13" i="35"/>
  <c r="F13" i="35" s="1"/>
  <c r="G13" i="35" s="1"/>
  <c r="H13" i="35" s="1"/>
  <c r="I13" i="35" s="1"/>
  <c r="J13" i="35" s="1"/>
  <c r="K13" i="35" s="1"/>
  <c r="M13" i="35" s="1"/>
  <c r="E9" i="2"/>
  <c r="F9" i="2" s="1"/>
  <c r="G9" i="2" s="1"/>
  <c r="H9" i="2" s="1"/>
  <c r="I9" i="2" s="1"/>
  <c r="J9" i="2" s="1"/>
  <c r="K9" i="2" s="1"/>
  <c r="L9" i="2" s="1"/>
  <c r="M9" i="2" s="1"/>
  <c r="D16" i="35"/>
  <c r="B9" i="2"/>
  <c r="B31" i="2" s="1"/>
  <c r="B52" i="2" s="1"/>
  <c r="B63" i="2" s="1"/>
  <c r="B74" i="2" s="1"/>
  <c r="B85" i="2" s="1"/>
  <c r="B8" i="2"/>
  <c r="B30" i="2" s="1"/>
  <c r="B51" i="2" s="1"/>
  <c r="B62" i="2" s="1"/>
  <c r="B73" i="2" s="1"/>
  <c r="B84" i="2" s="1"/>
  <c r="B7" i="2"/>
  <c r="B29" i="2" s="1"/>
  <c r="B50" i="2" s="1"/>
  <c r="B61" i="2" s="1"/>
  <c r="B72" i="2" s="1"/>
  <c r="B83" i="2" s="1"/>
  <c r="N25" i="18"/>
  <c r="M25" i="18"/>
  <c r="I25" i="18"/>
  <c r="F25" i="18"/>
  <c r="L25" i="18"/>
  <c r="H25" i="18"/>
  <c r="J25" i="18"/>
  <c r="K25" i="18"/>
  <c r="G25" i="18"/>
  <c r="B140" i="18"/>
  <c r="B139" i="18"/>
  <c r="B106" i="18"/>
  <c r="B120" i="18" s="1"/>
  <c r="D101" i="18"/>
  <c r="D109" i="18" s="1"/>
  <c r="D100" i="18"/>
  <c r="D108" i="18" s="1"/>
  <c r="D99" i="18"/>
  <c r="D107" i="18" s="1"/>
  <c r="D98" i="18"/>
  <c r="D106" i="18" s="1"/>
  <c r="D97" i="18"/>
  <c r="D105" i="18" s="1"/>
  <c r="B97" i="18"/>
  <c r="B105" i="18" s="1"/>
  <c r="B119" i="18" s="1"/>
  <c r="D96" i="18"/>
  <c r="D104" i="18" s="1"/>
  <c r="B96" i="18"/>
  <c r="B104" i="18" s="1"/>
  <c r="B118" i="18" s="1"/>
  <c r="D95" i="18"/>
  <c r="D103" i="18" s="1"/>
  <c r="B95" i="18"/>
  <c r="B103" i="18" s="1"/>
  <c r="D94" i="18"/>
  <c r="D102" i="18" s="1"/>
  <c r="N90" i="18"/>
  <c r="M90" i="18"/>
  <c r="L90" i="18"/>
  <c r="K90" i="18"/>
  <c r="J90" i="18"/>
  <c r="I90" i="18"/>
  <c r="H90" i="18"/>
  <c r="G90" i="18"/>
  <c r="F90" i="18"/>
  <c r="B69" i="18"/>
  <c r="B76" i="18" s="1"/>
  <c r="B68" i="18"/>
  <c r="B75" i="18" s="1"/>
  <c r="B67" i="18"/>
  <c r="B74" i="18" s="1"/>
  <c r="B66" i="18"/>
  <c r="B73" i="18" s="1"/>
  <c r="B65" i="18"/>
  <c r="B72" i="18" s="1"/>
  <c r="B64" i="18"/>
  <c r="B71" i="18" s="1"/>
  <c r="E7" i="18"/>
  <c r="F7" i="18" s="1"/>
  <c r="G7" i="18" s="1"/>
  <c r="H7" i="18" s="1"/>
  <c r="I7" i="18" s="1"/>
  <c r="J7" i="18" s="1"/>
  <c r="K7" i="18" s="1"/>
  <c r="L7" i="18" s="1"/>
  <c r="M7" i="18" s="1"/>
  <c r="N7" i="18" s="1"/>
  <c r="D22" i="8"/>
  <c r="E81" i="18"/>
  <c r="E80" i="18" s="1"/>
  <c r="C5" i="5"/>
  <c r="D21" i="8"/>
  <c r="D20" i="8"/>
  <c r="D4" i="35"/>
  <c r="E4" i="35"/>
  <c r="E32" i="35" s="1"/>
  <c r="F4" i="35"/>
  <c r="E8" i="35"/>
  <c r="F8" i="35" s="1"/>
  <c r="G8" i="35" s="1"/>
  <c r="F20" i="35"/>
  <c r="H20" i="35" s="1"/>
  <c r="J20" i="35" s="1"/>
  <c r="M20" i="35" s="1"/>
  <c r="E45" i="2"/>
  <c r="F45" i="2" s="1"/>
  <c r="G45" i="2" s="1"/>
  <c r="H45" i="2" s="1"/>
  <c r="I45" i="2" s="1"/>
  <c r="J45" i="2" s="1"/>
  <c r="K45" i="2" s="1"/>
  <c r="L45" i="2" s="1"/>
  <c r="M45" i="2" s="1"/>
  <c r="E46" i="2"/>
  <c r="F46" i="2" s="1"/>
  <c r="E47" i="2"/>
  <c r="F47" i="2" s="1"/>
  <c r="G47" i="2" s="1"/>
  <c r="H47" i="2" s="1"/>
  <c r="I47" i="2" s="1"/>
  <c r="J47" i="2" s="1"/>
  <c r="K47" i="2" s="1"/>
  <c r="L47" i="2" s="1"/>
  <c r="M47" i="2" s="1"/>
  <c r="E48" i="2"/>
  <c r="F48" i="2" s="1"/>
  <c r="G48" i="2" s="1"/>
  <c r="H48" i="2" s="1"/>
  <c r="I48" i="2" s="1"/>
  <c r="J48" i="2" s="1"/>
  <c r="K48" i="2" s="1"/>
  <c r="L48" i="2" s="1"/>
  <c r="M48" i="2" s="1"/>
  <c r="E44" i="2"/>
  <c r="F44" i="2" s="1"/>
  <c r="G44" i="2" s="1"/>
  <c r="H44" i="2" s="1"/>
  <c r="I44" i="2" s="1"/>
  <c r="I8" i="18"/>
  <c r="E20" i="35"/>
  <c r="G20" i="35" s="1"/>
  <c r="I20" i="35" s="1"/>
  <c r="K20" i="35" s="1"/>
  <c r="E10" i="35"/>
  <c r="E12" i="35" s="1"/>
  <c r="E15" i="35"/>
  <c r="F15" i="35" s="1"/>
  <c r="G15" i="35" s="1"/>
  <c r="H15" i="35" s="1"/>
  <c r="I15" i="35" s="1"/>
  <c r="J15" i="35" s="1"/>
  <c r="K15" i="35" s="1"/>
  <c r="E9" i="35"/>
  <c r="F9" i="35" s="1"/>
  <c r="D12" i="35"/>
  <c r="H9" i="18"/>
  <c r="I9" i="18"/>
  <c r="J9" i="18"/>
  <c r="K9" i="18"/>
  <c r="L9" i="18"/>
  <c r="M9" i="18"/>
  <c r="N9" i="18"/>
  <c r="E1" i="18"/>
  <c r="F1" i="18" s="1"/>
  <c r="G1" i="18" s="1"/>
  <c r="H1" i="18" s="1"/>
  <c r="I1" i="18" s="1"/>
  <c r="J1" i="18" s="1"/>
  <c r="K1" i="18" s="1"/>
  <c r="L1" i="18" s="1"/>
  <c r="M1" i="18" s="1"/>
  <c r="N1" i="18" s="1"/>
  <c r="D2" i="5"/>
  <c r="E2" i="5" s="1"/>
  <c r="F2" i="5" s="1"/>
  <c r="G2" i="5" s="1"/>
  <c r="H2" i="5" s="1"/>
  <c r="I2" i="5" s="1"/>
  <c r="J2" i="5" s="1"/>
  <c r="K2" i="5" s="1"/>
  <c r="L2" i="5" s="1"/>
  <c r="M2" i="5" s="1"/>
  <c r="N2" i="5" s="1"/>
  <c r="O2" i="5" s="1"/>
  <c r="P2" i="5" s="1"/>
  <c r="Q2" i="5" s="1"/>
  <c r="R2" i="5" s="1"/>
  <c r="S2" i="5" s="1"/>
  <c r="T2" i="5" s="1"/>
  <c r="U2" i="5" s="1"/>
  <c r="V2" i="5" s="1"/>
  <c r="W2" i="5" s="1"/>
  <c r="E1" i="5"/>
  <c r="F1" i="5" s="1"/>
  <c r="G1" i="5" s="1"/>
  <c r="H1" i="5" s="1"/>
  <c r="I1" i="5" s="1"/>
  <c r="J1" i="5" s="1"/>
  <c r="K1" i="5" s="1"/>
  <c r="L1" i="5" s="1"/>
  <c r="M1" i="5" s="1"/>
  <c r="N1" i="5" s="1"/>
  <c r="O1" i="5" s="1"/>
  <c r="P1" i="5" s="1"/>
  <c r="Q1" i="5" s="1"/>
  <c r="R1" i="5" s="1"/>
  <c r="S1" i="5" s="1"/>
  <c r="T1" i="5" s="1"/>
  <c r="U1" i="5" s="1"/>
  <c r="V1" i="5" s="1"/>
  <c r="W1" i="5" s="1"/>
  <c r="D10" i="5"/>
  <c r="E7" i="2"/>
  <c r="F7" i="2" s="1"/>
  <c r="G7" i="2" s="1"/>
  <c r="H7" i="2" s="1"/>
  <c r="I7" i="2" s="1"/>
  <c r="J7" i="2" s="1"/>
  <c r="K7" i="2" s="1"/>
  <c r="L7" i="2" s="1"/>
  <c r="M7" i="2" s="1"/>
  <c r="E7" i="8"/>
  <c r="A7" i="8"/>
  <c r="D12" i="5"/>
  <c r="E12" i="5" s="1"/>
  <c r="F12" i="5" s="1"/>
  <c r="G12" i="5" s="1"/>
  <c r="H12" i="5" s="1"/>
  <c r="I12" i="5" s="1"/>
  <c r="J12" i="5" s="1"/>
  <c r="K12" i="5" s="1"/>
  <c r="L12" i="5" s="1"/>
  <c r="M12" i="5" s="1"/>
  <c r="N12" i="5" s="1"/>
  <c r="E41" i="2"/>
  <c r="F41" i="2" s="1"/>
  <c r="E42" i="2"/>
  <c r="F42" i="2" s="1"/>
  <c r="G42" i="2" s="1"/>
  <c r="H42" i="2" s="1"/>
  <c r="I42" i="2" s="1"/>
  <c r="J42" i="2" s="1"/>
  <c r="K42" i="2" s="1"/>
  <c r="L42" i="2" s="1"/>
  <c r="M42" i="2" s="1"/>
  <c r="E40" i="2"/>
  <c r="E8" i="2"/>
  <c r="F8" i="2" s="1"/>
  <c r="G8" i="2" s="1"/>
  <c r="H8" i="2" s="1"/>
  <c r="I8" i="2" s="1"/>
  <c r="J8" i="2" s="1"/>
  <c r="K8" i="2" s="1"/>
  <c r="L8" i="2" s="1"/>
  <c r="M8" i="2" s="1"/>
  <c r="E2" i="2"/>
  <c r="F2" i="2" s="1"/>
  <c r="G2" i="2" s="1"/>
  <c r="H2" i="2" s="1"/>
  <c r="I2" i="2" s="1"/>
  <c r="J2" i="2" s="1"/>
  <c r="K2" i="2" s="1"/>
  <c r="L2" i="2" s="1"/>
  <c r="M2" i="2" s="1"/>
  <c r="E3" i="2"/>
  <c r="F3" i="2" s="1"/>
  <c r="G3" i="2" s="1"/>
  <c r="H3" i="2" s="1"/>
  <c r="I3" i="2" s="1"/>
  <c r="J3" i="2" s="1"/>
  <c r="K3" i="2" s="1"/>
  <c r="L3" i="2" s="1"/>
  <c r="M3" i="2" s="1"/>
  <c r="D5" i="2"/>
  <c r="M8" i="18"/>
  <c r="J8" i="18"/>
  <c r="G8" i="18"/>
  <c r="L31" i="2"/>
  <c r="H30" i="2"/>
  <c r="H29" i="2"/>
  <c r="L30" i="2"/>
  <c r="E1228" i="18" l="1"/>
  <c r="E1236" i="18" s="1"/>
  <c r="E1238" i="18"/>
  <c r="E1239" i="18" s="1"/>
  <c r="E1226" i="18"/>
  <c r="E1234" i="18" s="1"/>
  <c r="E1248" i="18" s="1"/>
  <c r="E1227" i="18"/>
  <c r="E1235" i="18" s="1"/>
  <c r="E1143" i="18"/>
  <c r="E1141" i="18" s="1"/>
  <c r="E1146" i="18"/>
  <c r="E1144" i="18" s="1"/>
  <c r="G2" i="18"/>
  <c r="M15" i="35"/>
  <c r="E1277" i="18"/>
  <c r="E713" i="18"/>
  <c r="E995" i="18"/>
  <c r="E854" i="18"/>
  <c r="E290" i="18"/>
  <c r="E431" i="18"/>
  <c r="E572" i="18"/>
  <c r="E149" i="18"/>
  <c r="D36" i="2"/>
  <c r="D57" i="2" s="1"/>
  <c r="D38" i="2"/>
  <c r="D59" i="2" s="1"/>
  <c r="D5" i="5"/>
  <c r="A22" i="8"/>
  <c r="A23" i="8" s="1"/>
  <c r="A24" i="8" s="1"/>
  <c r="A25" i="8" s="1"/>
  <c r="A26" i="8" s="1"/>
  <c r="E100" i="18"/>
  <c r="D4" i="5"/>
  <c r="E864" i="18"/>
  <c r="E862" i="18" s="1"/>
  <c r="E1002" i="18"/>
  <c r="E1000" i="18" s="1"/>
  <c r="E1005" i="18"/>
  <c r="E1003" i="18" s="1"/>
  <c r="E723" i="18"/>
  <c r="E721" i="18" s="1"/>
  <c r="E861" i="18"/>
  <c r="E859" i="18" s="1"/>
  <c r="E1287" i="18"/>
  <c r="E1285" i="18" s="1"/>
  <c r="E1284" i="18"/>
  <c r="E1282" i="18" s="1"/>
  <c r="E720" i="18"/>
  <c r="E718" i="18" s="1"/>
  <c r="E580" i="18"/>
  <c r="E693" i="18" s="1"/>
  <c r="E577" i="18"/>
  <c r="E692" i="18" s="1"/>
  <c r="E1379" i="18"/>
  <c r="E1380" i="18" s="1"/>
  <c r="E815" i="18"/>
  <c r="E816" i="18" s="1"/>
  <c r="E956" i="18"/>
  <c r="E957" i="18" s="1"/>
  <c r="E805" i="18"/>
  <c r="E813" i="18" s="1"/>
  <c r="E1097" i="18"/>
  <c r="E1098" i="18" s="1"/>
  <c r="E1087" i="18"/>
  <c r="E1095" i="18" s="1"/>
  <c r="E1369" i="18"/>
  <c r="E1377" i="18" s="1"/>
  <c r="E946" i="18"/>
  <c r="E954" i="18" s="1"/>
  <c r="D32" i="35"/>
  <c r="F32" i="35"/>
  <c r="D234" i="18"/>
  <c r="D254" i="18" s="1"/>
  <c r="D255" i="18" s="1"/>
  <c r="D231" i="18"/>
  <c r="D227" i="18"/>
  <c r="D228" i="18" s="1"/>
  <c r="E227" i="18" s="1"/>
  <c r="E533" i="18"/>
  <c r="E534" i="18" s="1"/>
  <c r="E392" i="18"/>
  <c r="E518" i="18"/>
  <c r="E526" i="18" s="1"/>
  <c r="E519" i="18"/>
  <c r="E527" i="18" s="1"/>
  <c r="E674" i="18"/>
  <c r="E675" i="18" s="1"/>
  <c r="E664" i="18"/>
  <c r="E672" i="18" s="1"/>
  <c r="E382" i="18"/>
  <c r="E390" i="18" s="1"/>
  <c r="E251" i="18"/>
  <c r="E523" i="18"/>
  <c r="E531" i="18" s="1"/>
  <c r="E241" i="18"/>
  <c r="E249" i="18" s="1"/>
  <c r="C56" i="8"/>
  <c r="D373" i="18"/>
  <c r="B117" i="18"/>
  <c r="B41" i="8" s="1"/>
  <c r="M44" i="18"/>
  <c r="A8" i="8"/>
  <c r="E8" i="8"/>
  <c r="D33" i="2"/>
  <c r="D54" i="2" s="1"/>
  <c r="D34" i="2"/>
  <c r="D55" i="2" s="1"/>
  <c r="D35" i="2"/>
  <c r="D56" i="2" s="1"/>
  <c r="D32" i="2"/>
  <c r="D53" i="2" s="1"/>
  <c r="G9" i="35"/>
  <c r="H8" i="35"/>
  <c r="G16" i="35"/>
  <c r="E16" i="35"/>
  <c r="B20" i="2"/>
  <c r="E8" i="18"/>
  <c r="D29" i="2"/>
  <c r="F81" i="18"/>
  <c r="F80" i="18" s="1"/>
  <c r="F16" i="35"/>
  <c r="E31" i="2"/>
  <c r="M30" i="2"/>
  <c r="K29" i="2"/>
  <c r="F10" i="35"/>
  <c r="E14" i="35"/>
  <c r="D14" i="35"/>
  <c r="I29" i="2"/>
  <c r="I30" i="2"/>
  <c r="E39" i="2"/>
  <c r="D31" i="2"/>
  <c r="F8" i="18"/>
  <c r="H8" i="18"/>
  <c r="G31" i="2"/>
  <c r="G30" i="2"/>
  <c r="G29" i="2"/>
  <c r="E43" i="2"/>
  <c r="G46" i="2"/>
  <c r="F43" i="2"/>
  <c r="J29" i="2"/>
  <c r="J30" i="2"/>
  <c r="J31" i="2"/>
  <c r="K8" i="18"/>
  <c r="K30" i="2"/>
  <c r="K31" i="2"/>
  <c r="L8" i="18"/>
  <c r="H31" i="2"/>
  <c r="F40" i="2"/>
  <c r="G40" i="2" s="1"/>
  <c r="H40" i="2" s="1"/>
  <c r="I40" i="2" s="1"/>
  <c r="J40" i="2" s="1"/>
  <c r="K40" i="2" s="1"/>
  <c r="L40" i="2" s="1"/>
  <c r="M40" i="2" s="1"/>
  <c r="M31" i="2"/>
  <c r="N8" i="18"/>
  <c r="L29" i="2"/>
  <c r="I31" i="2"/>
  <c r="F31" i="2"/>
  <c r="M29" i="2"/>
  <c r="B18" i="2"/>
  <c r="C55" i="8"/>
  <c r="H44" i="18"/>
  <c r="B19" i="2"/>
  <c r="I44" i="18"/>
  <c r="F44" i="18"/>
  <c r="J44" i="18"/>
  <c r="K44" i="18"/>
  <c r="N44" i="18"/>
  <c r="G44" i="18"/>
  <c r="L44" i="18"/>
  <c r="O12" i="5"/>
  <c r="E44" i="18"/>
  <c r="G41" i="2"/>
  <c r="B131" i="18"/>
  <c r="B138" i="18" s="1"/>
  <c r="B44" i="8"/>
  <c r="J44" i="2"/>
  <c r="B129" i="18"/>
  <c r="B136" i="18" s="1"/>
  <c r="B42" i="8"/>
  <c r="B130" i="18"/>
  <c r="B137" i="18" s="1"/>
  <c r="B43" i="8"/>
  <c r="E110" i="18"/>
  <c r="E10" i="5"/>
  <c r="H7" i="8" l="1"/>
  <c r="H6" i="8"/>
  <c r="H15" i="8"/>
  <c r="H11" i="8"/>
  <c r="H13" i="8"/>
  <c r="E1256" i="18"/>
  <c r="E1223" i="18"/>
  <c r="E1231" i="18" s="1"/>
  <c r="F1238" i="18"/>
  <c r="F1239" i="18" s="1"/>
  <c r="F1227" i="18"/>
  <c r="F1235" i="18" s="1"/>
  <c r="F1228" i="18"/>
  <c r="F1236" i="18" s="1"/>
  <c r="F1226" i="18"/>
  <c r="F1234" i="18" s="1"/>
  <c r="E1249" i="18"/>
  <c r="F1146" i="18"/>
  <c r="F1144" i="18" s="1"/>
  <c r="F1143" i="18"/>
  <c r="F1141" i="18" s="1"/>
  <c r="E1152" i="18"/>
  <c r="E1149" i="18" s="1"/>
  <c r="E1147" i="18" s="1"/>
  <c r="E24" i="18"/>
  <c r="E1257" i="18"/>
  <c r="E1224" i="18"/>
  <c r="E1232" i="18" s="1"/>
  <c r="E1252" i="18"/>
  <c r="E1240" i="18"/>
  <c r="E1250" i="18"/>
  <c r="H2" i="18"/>
  <c r="B128" i="18"/>
  <c r="B135" i="18" s="1"/>
  <c r="E57" i="2"/>
  <c r="E59" i="2"/>
  <c r="F39" i="2"/>
  <c r="D70" i="2"/>
  <c r="E1279" i="18" s="1"/>
  <c r="E1336" i="18" s="1"/>
  <c r="D68" i="2"/>
  <c r="E997" i="18" s="1"/>
  <c r="E1051" i="18" s="1"/>
  <c r="E298" i="18"/>
  <c r="E378" i="18" s="1"/>
  <c r="E386" i="18" s="1"/>
  <c r="E5" i="5"/>
  <c r="D66" i="2"/>
  <c r="E715" i="18" s="1"/>
  <c r="D64" i="2"/>
  <c r="E433" i="18" s="1"/>
  <c r="D67" i="2"/>
  <c r="E856" i="18" s="1"/>
  <c r="A27" i="8"/>
  <c r="E588" i="18"/>
  <c r="E4" i="5"/>
  <c r="G1002" i="18" s="1"/>
  <c r="G1000" i="18" s="1"/>
  <c r="E410" i="18"/>
  <c r="E15" i="18"/>
  <c r="E13" i="18" s="1"/>
  <c r="E447" i="18"/>
  <c r="H8" i="8"/>
  <c r="E1099" i="18"/>
  <c r="E659" i="18"/>
  <c r="E667" i="18" s="1"/>
  <c r="E1397" i="18"/>
  <c r="E1364" i="18"/>
  <c r="E1372" i="18" s="1"/>
  <c r="F864" i="18"/>
  <c r="F862" i="18" s="1"/>
  <c r="F1284" i="18"/>
  <c r="F1282" i="18" s="1"/>
  <c r="E870" i="18"/>
  <c r="F723" i="18"/>
  <c r="F721" i="18" s="1"/>
  <c r="F580" i="18"/>
  <c r="F693" i="18" s="1"/>
  <c r="E1011" i="18"/>
  <c r="F861" i="18"/>
  <c r="F859" i="18" s="1"/>
  <c r="E729" i="18"/>
  <c r="F1005" i="18"/>
  <c r="F1003" i="18" s="1"/>
  <c r="F1002" i="18"/>
  <c r="F1000" i="18" s="1"/>
  <c r="F1287" i="18"/>
  <c r="F1285" i="18" s="1"/>
  <c r="F577" i="18"/>
  <c r="F692" i="18" s="1"/>
  <c r="F720" i="18"/>
  <c r="F718" i="18" s="1"/>
  <c r="E1293" i="18"/>
  <c r="E159" i="18"/>
  <c r="E157" i="18" s="1"/>
  <c r="E270" i="18" s="1"/>
  <c r="E958" i="18"/>
  <c r="E1365" i="18"/>
  <c r="E1373" i="18" s="1"/>
  <c r="E1398" i="18"/>
  <c r="E833" i="18"/>
  <c r="E800" i="18"/>
  <c r="E808" i="18" s="1"/>
  <c r="E306" i="18"/>
  <c r="E974" i="18"/>
  <c r="E941" i="18"/>
  <c r="E949" i="18" s="1"/>
  <c r="E165" i="18"/>
  <c r="E817" i="18"/>
  <c r="E801" i="18"/>
  <c r="E809" i="18" s="1"/>
  <c r="E834" i="18"/>
  <c r="E975" i="18"/>
  <c r="E942" i="18"/>
  <c r="E950" i="18" s="1"/>
  <c r="F815" i="18"/>
  <c r="F816" i="18" s="1"/>
  <c r="F956" i="18"/>
  <c r="F957" i="18" s="1"/>
  <c r="F805" i="18"/>
  <c r="F813" i="18" s="1"/>
  <c r="F1097" i="18"/>
  <c r="F1098" i="18" s="1"/>
  <c r="F1379" i="18"/>
  <c r="F1380" i="18" s="1"/>
  <c r="F1369" i="18"/>
  <c r="F1377" i="18" s="1"/>
  <c r="F946" i="18"/>
  <c r="F954" i="18" s="1"/>
  <c r="F1087" i="18"/>
  <c r="F1095" i="18" s="1"/>
  <c r="E660" i="18"/>
  <c r="E668" i="18" s="1"/>
  <c r="E156" i="18"/>
  <c r="E154" i="18" s="1"/>
  <c r="E269" i="18" s="1"/>
  <c r="E1381" i="18"/>
  <c r="E1116" i="18"/>
  <c r="E1083" i="18"/>
  <c r="E1091" i="18" s="1"/>
  <c r="E1115" i="18"/>
  <c r="E1082" i="18"/>
  <c r="E1090" i="18" s="1"/>
  <c r="G580" i="18"/>
  <c r="G693" i="18" s="1"/>
  <c r="G577" i="18"/>
  <c r="G692" i="18" s="1"/>
  <c r="D65" i="2"/>
  <c r="E574" i="18" s="1"/>
  <c r="F533" i="18"/>
  <c r="F534" i="18" s="1"/>
  <c r="F392" i="18"/>
  <c r="F674" i="18"/>
  <c r="F675" i="18" s="1"/>
  <c r="F518" i="18"/>
  <c r="F526" i="18" s="1"/>
  <c r="F519" i="18"/>
  <c r="F527" i="18" s="1"/>
  <c r="F241" i="18"/>
  <c r="F249" i="18" s="1"/>
  <c r="F382" i="18"/>
  <c r="F390" i="18" s="1"/>
  <c r="F251" i="18"/>
  <c r="F664" i="18"/>
  <c r="F672" i="18" s="1"/>
  <c r="F523" i="18"/>
  <c r="F531" i="18" s="1"/>
  <c r="F295" i="18"/>
  <c r="F298" i="18"/>
  <c r="E535" i="18"/>
  <c r="D91" i="18"/>
  <c r="D93" i="18" s="1"/>
  <c r="D113" i="18" s="1"/>
  <c r="D114" i="18" s="1"/>
  <c r="E676" i="18"/>
  <c r="D375" i="18"/>
  <c r="D395" i="18" s="1"/>
  <c r="D396" i="18" s="1"/>
  <c r="D372" i="18"/>
  <c r="D368" i="18"/>
  <c r="D369" i="18" s="1"/>
  <c r="E368" i="18" s="1"/>
  <c r="I225" i="18"/>
  <c r="F225" i="18"/>
  <c r="E225" i="18"/>
  <c r="D251" i="18"/>
  <c r="D252" i="18" s="1"/>
  <c r="E252" i="18" s="1"/>
  <c r="H225" i="18"/>
  <c r="G225" i="18"/>
  <c r="E56" i="2"/>
  <c r="E53" i="2"/>
  <c r="E55" i="2"/>
  <c r="E54" i="2"/>
  <c r="F55" i="2"/>
  <c r="F56" i="2"/>
  <c r="F54" i="2"/>
  <c r="F53" i="2"/>
  <c r="C54" i="8"/>
  <c r="E9" i="8"/>
  <c r="H9" i="8" s="1"/>
  <c r="A9" i="8"/>
  <c r="N20" i="2"/>
  <c r="E17" i="35"/>
  <c r="E18" i="35" s="1"/>
  <c r="F12" i="35"/>
  <c r="F14" i="35" s="1"/>
  <c r="F17" i="35" s="1"/>
  <c r="F18" i="35" s="1"/>
  <c r="F24" i="35" s="1"/>
  <c r="F25" i="35" s="1"/>
  <c r="F26" i="35" s="1"/>
  <c r="G10" i="35"/>
  <c r="H9" i="35"/>
  <c r="D17" i="35"/>
  <c r="D18" i="35" s="1"/>
  <c r="D24" i="35" s="1"/>
  <c r="D25" i="35" s="1"/>
  <c r="D26" i="35" s="1"/>
  <c r="I8" i="35"/>
  <c r="H16" i="35"/>
  <c r="D30" i="2"/>
  <c r="D51" i="2" s="1"/>
  <c r="D62" i="2" s="1"/>
  <c r="E151" i="18" s="1"/>
  <c r="E9" i="18"/>
  <c r="D52" i="2"/>
  <c r="D63" i="2" s="1"/>
  <c r="E292" i="18" s="1"/>
  <c r="F133" i="18"/>
  <c r="G81" i="18"/>
  <c r="G80" i="18" s="1"/>
  <c r="E133" i="18"/>
  <c r="D50" i="2"/>
  <c r="D61" i="2" s="1"/>
  <c r="E52" i="2"/>
  <c r="E63" i="2" s="1"/>
  <c r="F292" i="18" s="1"/>
  <c r="H46" i="2"/>
  <c r="G43" i="2"/>
  <c r="E108" i="18"/>
  <c r="P12" i="5"/>
  <c r="K44" i="2"/>
  <c r="H41" i="2"/>
  <c r="G39" i="2"/>
  <c r="F52" i="2"/>
  <c r="F63" i="2" s="1"/>
  <c r="G292" i="18" s="1"/>
  <c r="F10" i="5"/>
  <c r="F100" i="18"/>
  <c r="F110" i="18"/>
  <c r="E18" i="18"/>
  <c r="E16" i="18" s="1"/>
  <c r="E96" i="18" s="1"/>
  <c r="F1293" i="18" l="1"/>
  <c r="F447" i="18"/>
  <c r="G1005" i="18"/>
  <c r="G1003" i="18" s="1"/>
  <c r="G720" i="18"/>
  <c r="G718" i="18" s="1"/>
  <c r="F870" i="18"/>
  <c r="F24" i="18"/>
  <c r="G723" i="18"/>
  <c r="G721" i="18" s="1"/>
  <c r="G834" i="18" s="1"/>
  <c r="F306" i="18"/>
  <c r="G864" i="18"/>
  <c r="G862" i="18" s="1"/>
  <c r="G975" i="18" s="1"/>
  <c r="F1011" i="18"/>
  <c r="F1240" i="18"/>
  <c r="F1252" i="18"/>
  <c r="F159" i="18"/>
  <c r="F157" i="18" s="1"/>
  <c r="F270" i="18" s="1"/>
  <c r="G1284" i="18"/>
  <c r="G1282" i="18" s="1"/>
  <c r="G1364" i="18" s="1"/>
  <c r="E1246" i="18"/>
  <c r="F165" i="18"/>
  <c r="G1287" i="18"/>
  <c r="G1285" i="18" s="1"/>
  <c r="G1398" i="18" s="1"/>
  <c r="E1264" i="18"/>
  <c r="F4" i="5"/>
  <c r="H864" i="18" s="1"/>
  <c r="H862" i="18" s="1"/>
  <c r="F15" i="18"/>
  <c r="F13" i="18" s="1"/>
  <c r="F95" i="18" s="1"/>
  <c r="F156" i="18"/>
  <c r="F154" i="18" s="1"/>
  <c r="E1225" i="18"/>
  <c r="E1233" i="18" s="1"/>
  <c r="E1258" i="18"/>
  <c r="E1255" i="18" s="1"/>
  <c r="E1216" i="18"/>
  <c r="F1152" i="18"/>
  <c r="F1149" i="18" s="1"/>
  <c r="F1147" i="18" s="1"/>
  <c r="F1216" i="18" s="1"/>
  <c r="G1146" i="18"/>
  <c r="G1144" i="18" s="1"/>
  <c r="G1143" i="18"/>
  <c r="G1141" i="18" s="1"/>
  <c r="F1250" i="18"/>
  <c r="F1256" i="18"/>
  <c r="F1223" i="18"/>
  <c r="F1231" i="18" s="1"/>
  <c r="F1249" i="18"/>
  <c r="G1238" i="18"/>
  <c r="G1239" i="18" s="1"/>
  <c r="G1228" i="18"/>
  <c r="G1236" i="18" s="1"/>
  <c r="G1226" i="18"/>
  <c r="G1234" i="18" s="1"/>
  <c r="G1227" i="18"/>
  <c r="G1235" i="18" s="1"/>
  <c r="F588" i="18"/>
  <c r="F729" i="18"/>
  <c r="G861" i="18"/>
  <c r="G859" i="18" s="1"/>
  <c r="G941" i="18" s="1"/>
  <c r="F1257" i="18"/>
  <c r="F1224" i="18"/>
  <c r="F1232" i="18" s="1"/>
  <c r="F1248" i="18"/>
  <c r="E1245" i="18"/>
  <c r="E1263" i="18"/>
  <c r="I2" i="18"/>
  <c r="E1337" i="18"/>
  <c r="E411" i="18"/>
  <c r="E1338" i="18"/>
  <c r="E1333" i="18"/>
  <c r="E1335" i="18"/>
  <c r="E1334" i="18"/>
  <c r="E1053" i="18"/>
  <c r="E1054" i="18"/>
  <c r="G59" i="2"/>
  <c r="G57" i="2"/>
  <c r="E1055" i="18"/>
  <c r="E1056" i="18"/>
  <c r="E1052" i="18"/>
  <c r="F57" i="2"/>
  <c r="F59" i="2"/>
  <c r="E1030" i="18"/>
  <c r="E1312" i="18"/>
  <c r="E70" i="2"/>
  <c r="F1279" i="18" s="1"/>
  <c r="E68" i="2"/>
  <c r="F997" i="18" s="1"/>
  <c r="F23" i="8"/>
  <c r="F5" i="5"/>
  <c r="E377" i="18"/>
  <c r="E385" i="18" s="1"/>
  <c r="F66" i="2"/>
  <c r="G715" i="18" s="1"/>
  <c r="E774" i="18"/>
  <c r="E773" i="18"/>
  <c r="E770" i="18"/>
  <c r="E772" i="18"/>
  <c r="E769" i="18"/>
  <c r="E771" i="18"/>
  <c r="E748" i="18"/>
  <c r="F64" i="2"/>
  <c r="G433" i="18" s="1"/>
  <c r="E466" i="18"/>
  <c r="E487" i="18"/>
  <c r="E489" i="18"/>
  <c r="E491" i="18"/>
  <c r="E492" i="18"/>
  <c r="E490" i="18"/>
  <c r="E488" i="18"/>
  <c r="E350" i="18"/>
  <c r="E325" i="18"/>
  <c r="E346" i="18"/>
  <c r="E349" i="18"/>
  <c r="E347" i="18"/>
  <c r="E348" i="18"/>
  <c r="E351" i="18"/>
  <c r="G350" i="18"/>
  <c r="G351" i="18"/>
  <c r="G347" i="18"/>
  <c r="G349" i="18"/>
  <c r="G348" i="18"/>
  <c r="G325" i="18"/>
  <c r="G346" i="18"/>
  <c r="F67" i="2"/>
  <c r="G856" i="18" s="1"/>
  <c r="E915" i="18"/>
  <c r="E912" i="18"/>
  <c r="E910" i="18"/>
  <c r="E889" i="18"/>
  <c r="E913" i="18"/>
  <c r="E914" i="18"/>
  <c r="E911" i="18"/>
  <c r="E208" i="18"/>
  <c r="E207" i="18"/>
  <c r="E210" i="18"/>
  <c r="E205" i="18"/>
  <c r="E206" i="18"/>
  <c r="E209" i="18"/>
  <c r="E184" i="18"/>
  <c r="E182" i="18" s="1"/>
  <c r="E180" i="18" s="1"/>
  <c r="A28" i="8"/>
  <c r="F659" i="18"/>
  <c r="F667" i="18" s="1"/>
  <c r="E236" i="18"/>
  <c r="E244" i="18" s="1"/>
  <c r="E237" i="18"/>
  <c r="E245" i="18" s="1"/>
  <c r="F660" i="18"/>
  <c r="F668" i="18" s="1"/>
  <c r="D86" i="18"/>
  <c r="D87" i="18" s="1"/>
  <c r="E86" i="18" s="1"/>
  <c r="D90" i="18"/>
  <c r="F84" i="18" s="1"/>
  <c r="F958" i="18"/>
  <c r="F817" i="18"/>
  <c r="F1381" i="18"/>
  <c r="F1099" i="18"/>
  <c r="F1398" i="18"/>
  <c r="F1365" i="18"/>
  <c r="F1373" i="18" s="1"/>
  <c r="G1116" i="18"/>
  <c r="G1083" i="18"/>
  <c r="F1115" i="18"/>
  <c r="F1082" i="18"/>
  <c r="F1090" i="18" s="1"/>
  <c r="F1397" i="18"/>
  <c r="F1364" i="18"/>
  <c r="F1372" i="18" s="1"/>
  <c r="F1083" i="18"/>
  <c r="F1091" i="18" s="1"/>
  <c r="F1116" i="18"/>
  <c r="F975" i="18"/>
  <c r="F942" i="18"/>
  <c r="F950" i="18" s="1"/>
  <c r="G800" i="18"/>
  <c r="G833" i="18"/>
  <c r="H580" i="18"/>
  <c r="H693" i="18" s="1"/>
  <c r="H577" i="18"/>
  <c r="H692" i="18" s="1"/>
  <c r="G1379" i="18"/>
  <c r="G1380" i="18" s="1"/>
  <c r="G1097" i="18"/>
  <c r="G1098" i="18" s="1"/>
  <c r="G956" i="18"/>
  <c r="G957" i="18" s="1"/>
  <c r="G815" i="18"/>
  <c r="G816" i="18" s="1"/>
  <c r="G1369" i="18"/>
  <c r="G1377" i="18" s="1"/>
  <c r="G805" i="18"/>
  <c r="G813" i="18" s="1"/>
  <c r="G1087" i="18"/>
  <c r="G1095" i="18" s="1"/>
  <c r="G946" i="18"/>
  <c r="G954" i="18" s="1"/>
  <c r="G1082" i="18"/>
  <c r="G1115" i="18"/>
  <c r="F974" i="18"/>
  <c r="F941" i="18"/>
  <c r="F949" i="18" s="1"/>
  <c r="F833" i="18"/>
  <c r="F800" i="18"/>
  <c r="F808" i="18" s="1"/>
  <c r="F801" i="18"/>
  <c r="F809" i="18" s="1"/>
  <c r="F834" i="18"/>
  <c r="F65" i="2"/>
  <c r="G574" i="18" s="1"/>
  <c r="E632" i="18"/>
  <c r="E631" i="18"/>
  <c r="E628" i="18"/>
  <c r="E633" i="18"/>
  <c r="E630" i="18"/>
  <c r="E607" i="18"/>
  <c r="E629" i="18"/>
  <c r="E253" i="18"/>
  <c r="F252" i="18"/>
  <c r="D392" i="18"/>
  <c r="D393" i="18" s="1"/>
  <c r="E393" i="18" s="1"/>
  <c r="F366" i="18"/>
  <c r="I366" i="18"/>
  <c r="H366" i="18"/>
  <c r="E366" i="18"/>
  <c r="E369" i="18" s="1"/>
  <c r="F368" i="18" s="1"/>
  <c r="G366" i="18"/>
  <c r="F269" i="18"/>
  <c r="F236" i="18"/>
  <c r="F535" i="18"/>
  <c r="F411" i="18"/>
  <c r="F378" i="18"/>
  <c r="F386" i="18" s="1"/>
  <c r="F676" i="18"/>
  <c r="F410" i="18"/>
  <c r="F377" i="18"/>
  <c r="E228" i="18"/>
  <c r="F227" i="18" s="1"/>
  <c r="F228" i="18" s="1"/>
  <c r="G227" i="18" s="1"/>
  <c r="G228" i="18" s="1"/>
  <c r="H227" i="18" s="1"/>
  <c r="H228" i="18" s="1"/>
  <c r="I227" i="18" s="1"/>
  <c r="I228" i="18" s="1"/>
  <c r="J227" i="18" s="1"/>
  <c r="J225" i="18"/>
  <c r="O225" i="18" s="1"/>
  <c r="G295" i="18"/>
  <c r="G298" i="18"/>
  <c r="G519" i="18"/>
  <c r="G527" i="18" s="1"/>
  <c r="G674" i="18"/>
  <c r="G675" i="18" s="1"/>
  <c r="G251" i="18"/>
  <c r="G533" i="18"/>
  <c r="G534" i="18" s="1"/>
  <c r="G518" i="18"/>
  <c r="G526" i="18" s="1"/>
  <c r="G392" i="18"/>
  <c r="G659" i="18"/>
  <c r="G660" i="18"/>
  <c r="G382" i="18"/>
  <c r="G390" i="18" s="1"/>
  <c r="G523" i="18"/>
  <c r="G531" i="18" s="1"/>
  <c r="G241" i="18"/>
  <c r="G249" i="18" s="1"/>
  <c r="G664" i="18"/>
  <c r="G672" i="18" s="1"/>
  <c r="E64" i="2"/>
  <c r="F433" i="18" s="1"/>
  <c r="E67" i="2"/>
  <c r="F856" i="18" s="1"/>
  <c r="F347" i="18"/>
  <c r="F351" i="18"/>
  <c r="F325" i="18"/>
  <c r="F349" i="18"/>
  <c r="F348" i="18"/>
  <c r="F346" i="18"/>
  <c r="F350" i="18"/>
  <c r="E65" i="2"/>
  <c r="F574" i="18" s="1"/>
  <c r="E66" i="2"/>
  <c r="F715" i="18" s="1"/>
  <c r="E95" i="18"/>
  <c r="E103" i="18" s="1"/>
  <c r="G54" i="2"/>
  <c r="G53" i="2"/>
  <c r="G55" i="2"/>
  <c r="G56" i="2"/>
  <c r="A10" i="8"/>
  <c r="E10" i="8"/>
  <c r="H10" i="8" s="1"/>
  <c r="I9" i="35"/>
  <c r="H10" i="35"/>
  <c r="G12" i="35"/>
  <c r="G14" i="35" s="1"/>
  <c r="D21" i="35"/>
  <c r="D27" i="35"/>
  <c r="J8" i="35"/>
  <c r="I16" i="35"/>
  <c r="N19" i="2"/>
  <c r="F30" i="2"/>
  <c r="F51" i="2" s="1"/>
  <c r="F62" i="2" s="1"/>
  <c r="G151" i="18" s="1"/>
  <c r="F29" i="2"/>
  <c r="F50" i="2" s="1"/>
  <c r="F61" i="2" s="1"/>
  <c r="G10" i="18" s="1"/>
  <c r="G9" i="18"/>
  <c r="D74" i="2"/>
  <c r="D85" i="2" s="1"/>
  <c r="G133" i="18"/>
  <c r="H81" i="18"/>
  <c r="H80" i="18" s="1"/>
  <c r="F21" i="35"/>
  <c r="F27" i="35"/>
  <c r="E24" i="35"/>
  <c r="E25" i="35" s="1"/>
  <c r="E26" i="35" s="1"/>
  <c r="E27" i="35"/>
  <c r="E21" i="35"/>
  <c r="D72" i="2"/>
  <c r="I46" i="2"/>
  <c r="H43" i="2"/>
  <c r="F108" i="18"/>
  <c r="Q12" i="5"/>
  <c r="E10" i="18"/>
  <c r="E43" i="18" s="1"/>
  <c r="I41" i="2"/>
  <c r="H39" i="2"/>
  <c r="L44" i="2"/>
  <c r="G50" i="2"/>
  <c r="G52" i="2"/>
  <c r="G63" i="2" s="1"/>
  <c r="H292" i="18" s="1"/>
  <c r="G51" i="2"/>
  <c r="E129" i="18"/>
  <c r="E104" i="18"/>
  <c r="F18" i="18"/>
  <c r="F16" i="18" s="1"/>
  <c r="G100" i="18"/>
  <c r="G110" i="18"/>
  <c r="G10" i="5"/>
  <c r="E128" i="18"/>
  <c r="G942" i="18" l="1"/>
  <c r="G159" i="18"/>
  <c r="G157" i="18" s="1"/>
  <c r="G4" i="5"/>
  <c r="H1284" i="18"/>
  <c r="H1282" i="18" s="1"/>
  <c r="F128" i="18"/>
  <c r="H1287" i="18"/>
  <c r="H1285" i="18" s="1"/>
  <c r="G729" i="18"/>
  <c r="G447" i="18"/>
  <c r="G306" i="18"/>
  <c r="G1397" i="18"/>
  <c r="H720" i="18"/>
  <c r="H718" i="18" s="1"/>
  <c r="H833" i="18" s="1"/>
  <c r="G1365" i="18"/>
  <c r="G1373" i="18" s="1"/>
  <c r="F237" i="18"/>
  <c r="F244" i="18"/>
  <c r="G974" i="18"/>
  <c r="G801" i="18"/>
  <c r="G809" i="18" s="1"/>
  <c r="G15" i="18"/>
  <c r="G13" i="18" s="1"/>
  <c r="G128" i="18" s="1"/>
  <c r="G24" i="18"/>
  <c r="H861" i="18"/>
  <c r="H859" i="18" s="1"/>
  <c r="H974" i="18" s="1"/>
  <c r="G156" i="18"/>
  <c r="G154" i="18" s="1"/>
  <c r="G236" i="18" s="1"/>
  <c r="G244" i="18" s="1"/>
  <c r="G1011" i="18"/>
  <c r="G870" i="18"/>
  <c r="G165" i="18"/>
  <c r="H1002" i="18"/>
  <c r="H1000" i="18" s="1"/>
  <c r="H1082" i="18" s="1"/>
  <c r="G588" i="18"/>
  <c r="G1293" i="18"/>
  <c r="H1005" i="18"/>
  <c r="H1003" i="18" s="1"/>
  <c r="H723" i="18"/>
  <c r="H721" i="18" s="1"/>
  <c r="H1238" i="18"/>
  <c r="H1239" i="18" s="1"/>
  <c r="H1227" i="18"/>
  <c r="H1235" i="18" s="1"/>
  <c r="H1226" i="18"/>
  <c r="H1234" i="18" s="1"/>
  <c r="H1228" i="18"/>
  <c r="H1236" i="18" s="1"/>
  <c r="F1245" i="18"/>
  <c r="G1248" i="18"/>
  <c r="I1146" i="18"/>
  <c r="I1144" i="18" s="1"/>
  <c r="I1143" i="18"/>
  <c r="I1141" i="18" s="1"/>
  <c r="H1152" i="18"/>
  <c r="H1149" i="18" s="1"/>
  <c r="H1147" i="18" s="1"/>
  <c r="F1246" i="18"/>
  <c r="E1262" i="18"/>
  <c r="F1264" i="18"/>
  <c r="G1249" i="18"/>
  <c r="G1250" i="18"/>
  <c r="F1217" i="18"/>
  <c r="F1229" i="18" s="1"/>
  <c r="G1240" i="18"/>
  <c r="G1252" i="18"/>
  <c r="G1257" i="18"/>
  <c r="G1264" i="18" s="1"/>
  <c r="G1224" i="18"/>
  <c r="G1232" i="18" s="1"/>
  <c r="E1247" i="18"/>
  <c r="G1152" i="18"/>
  <c r="G1149" i="18" s="1"/>
  <c r="G1147" i="18" s="1"/>
  <c r="G1216" i="18" s="1"/>
  <c r="H1143" i="18"/>
  <c r="H1141" i="18" s="1"/>
  <c r="H1146" i="18"/>
  <c r="H1144" i="18" s="1"/>
  <c r="F1225" i="18"/>
  <c r="F1233" i="18" s="1"/>
  <c r="F1258" i="18"/>
  <c r="F1265" i="18" s="1"/>
  <c r="F1263" i="18"/>
  <c r="E1217" i="18"/>
  <c r="E1229" i="18" s="1"/>
  <c r="E1237" i="18" s="1"/>
  <c r="E1251" i="18" s="1"/>
  <c r="G1256" i="18"/>
  <c r="G1223" i="18"/>
  <c r="G1231" i="18" s="1"/>
  <c r="E1265" i="18"/>
  <c r="H84" i="18"/>
  <c r="J2" i="18"/>
  <c r="F385" i="18"/>
  <c r="E1324" i="18"/>
  <c r="W1324" i="18" s="1"/>
  <c r="J16" i="35"/>
  <c r="K8" i="35"/>
  <c r="E1042" i="18"/>
  <c r="E1119" i="18" s="1"/>
  <c r="E1310" i="18"/>
  <c r="E1308" i="18" s="1"/>
  <c r="E1028" i="18"/>
  <c r="E1026" i="18" s="1"/>
  <c r="G70" i="2"/>
  <c r="H1279" i="18" s="1"/>
  <c r="F70" i="2"/>
  <c r="G1279" i="18" s="1"/>
  <c r="E760" i="18"/>
  <c r="E837" i="18" s="1"/>
  <c r="F68" i="2"/>
  <c r="G997" i="18" s="1"/>
  <c r="F1030" i="18"/>
  <c r="F1053" i="18"/>
  <c r="F1051" i="18"/>
  <c r="F1052" i="18"/>
  <c r="F1054" i="18"/>
  <c r="F1056" i="18"/>
  <c r="F1055" i="18"/>
  <c r="H59" i="2"/>
  <c r="H57" i="2"/>
  <c r="F1334" i="18"/>
  <c r="F1333" i="18"/>
  <c r="F1336" i="18"/>
  <c r="F1335" i="18"/>
  <c r="F1337" i="18"/>
  <c r="F1338" i="18"/>
  <c r="F1312" i="18"/>
  <c r="G68" i="2"/>
  <c r="H997" i="18" s="1"/>
  <c r="A29" i="8"/>
  <c r="A30" i="8" s="1"/>
  <c r="A31" i="8" s="1"/>
  <c r="A32" i="8" s="1"/>
  <c r="A33" i="8" s="1"/>
  <c r="A34" i="8" s="1"/>
  <c r="A35" i="8" s="1"/>
  <c r="A36" i="8" s="1"/>
  <c r="A37" i="8" s="1"/>
  <c r="A39" i="8" s="1"/>
  <c r="A40" i="8" s="1"/>
  <c r="A41" i="8" s="1"/>
  <c r="G5" i="5"/>
  <c r="G668" i="18"/>
  <c r="F771" i="18"/>
  <c r="F773" i="18"/>
  <c r="F772" i="18"/>
  <c r="F748" i="18"/>
  <c r="F774" i="18"/>
  <c r="F769" i="18"/>
  <c r="F770" i="18"/>
  <c r="G770" i="18"/>
  <c r="G774" i="18"/>
  <c r="G773" i="18"/>
  <c r="G748" i="18"/>
  <c r="G769" i="18"/>
  <c r="G772" i="18"/>
  <c r="G771" i="18"/>
  <c r="G66" i="2"/>
  <c r="H715" i="18" s="1"/>
  <c r="E746" i="18"/>
  <c r="E744" i="18" s="1"/>
  <c r="G64" i="2"/>
  <c r="H433" i="18" s="1"/>
  <c r="G491" i="18"/>
  <c r="G490" i="18"/>
  <c r="G492" i="18"/>
  <c r="G488" i="18"/>
  <c r="G487" i="18"/>
  <c r="G466" i="18"/>
  <c r="G489" i="18"/>
  <c r="E478" i="18"/>
  <c r="E464" i="18"/>
  <c r="E337" i="18"/>
  <c r="E414" i="18" s="1"/>
  <c r="F337" i="18"/>
  <c r="F381" i="18" s="1"/>
  <c r="E196" i="18"/>
  <c r="E240" i="18" s="1"/>
  <c r="E248" i="18" s="1"/>
  <c r="E293" i="18"/>
  <c r="E424" i="18" s="1"/>
  <c r="F29" i="35"/>
  <c r="G337" i="18"/>
  <c r="G323" i="18"/>
  <c r="H348" i="18"/>
  <c r="H350" i="18"/>
  <c r="H346" i="18"/>
  <c r="H349" i="18"/>
  <c r="H325" i="18"/>
  <c r="H347" i="18"/>
  <c r="H351" i="18"/>
  <c r="E323" i="18"/>
  <c r="G67" i="2"/>
  <c r="H856" i="18" s="1"/>
  <c r="G911" i="18"/>
  <c r="G913" i="18"/>
  <c r="G915" i="18"/>
  <c r="G914" i="18"/>
  <c r="G910" i="18"/>
  <c r="G912" i="18"/>
  <c r="G889" i="18"/>
  <c r="F912" i="18"/>
  <c r="F910" i="18"/>
  <c r="F915" i="18"/>
  <c r="F913" i="18"/>
  <c r="F911" i="18"/>
  <c r="F889" i="18"/>
  <c r="F914" i="18"/>
  <c r="E887" i="18"/>
  <c r="E885" i="18" s="1"/>
  <c r="E901" i="18"/>
  <c r="G210" i="18"/>
  <c r="G209" i="18"/>
  <c r="G207" i="18"/>
  <c r="G205" i="18"/>
  <c r="G206" i="18"/>
  <c r="G208" i="18"/>
  <c r="G184" i="18"/>
  <c r="G182" i="18" s="1"/>
  <c r="G180" i="18" s="1"/>
  <c r="E272" i="18"/>
  <c r="E239" i="18"/>
  <c r="E247" i="18" s="1"/>
  <c r="F245" i="18"/>
  <c r="G667" i="18"/>
  <c r="E84" i="18"/>
  <c r="E87" i="18" s="1"/>
  <c r="F86" i="18" s="1"/>
  <c r="F87" i="18" s="1"/>
  <c r="G86" i="18" s="1"/>
  <c r="D110" i="18"/>
  <c r="D111" i="18" s="1"/>
  <c r="E111" i="18" s="1"/>
  <c r="F111" i="18" s="1"/>
  <c r="I84" i="18"/>
  <c r="G84" i="18"/>
  <c r="J228" i="18"/>
  <c r="K227" i="18" s="1"/>
  <c r="K228" i="18" s="1"/>
  <c r="L227" i="18" s="1"/>
  <c r="L228" i="18" s="1"/>
  <c r="M227" i="18" s="1"/>
  <c r="M228" i="18" s="1"/>
  <c r="N227" i="18" s="1"/>
  <c r="N228" i="18" s="1"/>
  <c r="F369" i="18"/>
  <c r="G368" i="18" s="1"/>
  <c r="G369" i="18" s="1"/>
  <c r="H368" i="18" s="1"/>
  <c r="H369" i="18" s="1"/>
  <c r="I368" i="18" s="1"/>
  <c r="I369" i="18" s="1"/>
  <c r="J368" i="18" s="1"/>
  <c r="G817" i="18"/>
  <c r="G958" i="18"/>
  <c r="G1099" i="18"/>
  <c r="G808" i="18"/>
  <c r="G1381" i="18"/>
  <c r="G950" i="18"/>
  <c r="H1364" i="18"/>
  <c r="H1397" i="18"/>
  <c r="G1372" i="18"/>
  <c r="H1398" i="18"/>
  <c r="H1365" i="18"/>
  <c r="H1097" i="18"/>
  <c r="H1098" i="18" s="1"/>
  <c r="H815" i="18"/>
  <c r="H816" i="18" s="1"/>
  <c r="H1379" i="18"/>
  <c r="H1380" i="18" s="1"/>
  <c r="H956" i="18"/>
  <c r="H957" i="18" s="1"/>
  <c r="H1369" i="18"/>
  <c r="H1377" i="18" s="1"/>
  <c r="H805" i="18"/>
  <c r="H813" i="18" s="1"/>
  <c r="H1087" i="18"/>
  <c r="H1095" i="18" s="1"/>
  <c r="H946" i="18"/>
  <c r="H954" i="18" s="1"/>
  <c r="H1116" i="18"/>
  <c r="H1083" i="18"/>
  <c r="H834" i="18"/>
  <c r="H801" i="18"/>
  <c r="H942" i="18"/>
  <c r="H975" i="18"/>
  <c r="G949" i="18"/>
  <c r="H870" i="18"/>
  <c r="I580" i="18"/>
  <c r="I693" i="18" s="1"/>
  <c r="H1011" i="18"/>
  <c r="I1005" i="18"/>
  <c r="I1003" i="18" s="1"/>
  <c r="I1002" i="18"/>
  <c r="I1000" i="18" s="1"/>
  <c r="I723" i="18"/>
  <c r="I721" i="18" s="1"/>
  <c r="I720" i="18"/>
  <c r="I718" i="18" s="1"/>
  <c r="I1287" i="18"/>
  <c r="I1285" i="18" s="1"/>
  <c r="I1284" i="18"/>
  <c r="I1282" i="18" s="1"/>
  <c r="I864" i="18"/>
  <c r="I862" i="18" s="1"/>
  <c r="I861" i="18"/>
  <c r="I859" i="18" s="1"/>
  <c r="H729" i="18"/>
  <c r="H1293" i="18"/>
  <c r="I577" i="18"/>
  <c r="I692" i="18" s="1"/>
  <c r="G1091" i="18"/>
  <c r="G1090" i="18"/>
  <c r="G65" i="2"/>
  <c r="H574" i="18" s="1"/>
  <c r="G633" i="18"/>
  <c r="G629" i="18"/>
  <c r="G632" i="18"/>
  <c r="G607" i="18"/>
  <c r="G628" i="18"/>
  <c r="G631" i="18"/>
  <c r="G630" i="18"/>
  <c r="F631" i="18"/>
  <c r="F629" i="18"/>
  <c r="F630" i="18"/>
  <c r="F633" i="18"/>
  <c r="F628" i="18"/>
  <c r="F607" i="18"/>
  <c r="F632" i="18"/>
  <c r="E619" i="18"/>
  <c r="E605" i="18"/>
  <c r="E603" i="18" s="1"/>
  <c r="E662" i="18" s="1"/>
  <c r="E670" i="18" s="1"/>
  <c r="G535" i="18"/>
  <c r="G676" i="18"/>
  <c r="J366" i="18"/>
  <c r="O366" i="18" s="1"/>
  <c r="G378" i="18"/>
  <c r="G386" i="18" s="1"/>
  <c r="G411" i="18"/>
  <c r="G410" i="18"/>
  <c r="G377" i="18"/>
  <c r="H674" i="18"/>
  <c r="H675" i="18" s="1"/>
  <c r="H533" i="18"/>
  <c r="H534" i="18" s="1"/>
  <c r="H659" i="18"/>
  <c r="H392" i="18"/>
  <c r="H518" i="18"/>
  <c r="H526" i="18" s="1"/>
  <c r="H519" i="18"/>
  <c r="H527" i="18" s="1"/>
  <c r="H660" i="18"/>
  <c r="H251" i="18"/>
  <c r="H382" i="18"/>
  <c r="H390" i="18" s="1"/>
  <c r="H241" i="18"/>
  <c r="H249" i="18" s="1"/>
  <c r="H664" i="18"/>
  <c r="H672" i="18" s="1"/>
  <c r="H523" i="18"/>
  <c r="H531" i="18" s="1"/>
  <c r="F393" i="18"/>
  <c r="E394" i="18"/>
  <c r="G252" i="18"/>
  <c r="F253" i="18"/>
  <c r="H295" i="18"/>
  <c r="H306" i="18"/>
  <c r="H588" i="18"/>
  <c r="H156" i="18"/>
  <c r="H154" i="18" s="1"/>
  <c r="H447" i="18"/>
  <c r="H298" i="18"/>
  <c r="H159" i="18"/>
  <c r="H157" i="18" s="1"/>
  <c r="H165" i="18"/>
  <c r="H24" i="18"/>
  <c r="G237" i="18"/>
  <c r="G270" i="18"/>
  <c r="F323" i="18"/>
  <c r="F491" i="18"/>
  <c r="F490" i="18"/>
  <c r="F466" i="18"/>
  <c r="F487" i="18"/>
  <c r="F492" i="18"/>
  <c r="F488" i="18"/>
  <c r="F489" i="18"/>
  <c r="E69" i="18"/>
  <c r="E64" i="18"/>
  <c r="E68" i="18"/>
  <c r="E65" i="18"/>
  <c r="E66" i="18"/>
  <c r="E67" i="18"/>
  <c r="G69" i="18"/>
  <c r="G66" i="18"/>
  <c r="G67" i="18"/>
  <c r="G68" i="18"/>
  <c r="G64" i="18"/>
  <c r="G65" i="18"/>
  <c r="H54" i="2"/>
  <c r="H56" i="2"/>
  <c r="H53" i="2"/>
  <c r="H55" i="2"/>
  <c r="E11" i="8"/>
  <c r="A11" i="8"/>
  <c r="D22" i="35"/>
  <c r="D23" i="35" s="1"/>
  <c r="G17" i="35"/>
  <c r="G18" i="35" s="1"/>
  <c r="P13" i="66" s="1"/>
  <c r="I10" i="35"/>
  <c r="H12" i="35"/>
  <c r="H14" i="35" s="1"/>
  <c r="J9" i="35"/>
  <c r="K9" i="35" s="1"/>
  <c r="E22" i="35"/>
  <c r="E23" i="35" s="1"/>
  <c r="F22" i="35"/>
  <c r="F23" i="35" s="1"/>
  <c r="F9" i="18"/>
  <c r="E29" i="2"/>
  <c r="E50" i="2" s="1"/>
  <c r="E61" i="2" s="1"/>
  <c r="F10" i="18" s="1"/>
  <c r="D23" i="8"/>
  <c r="E30" i="2"/>
  <c r="E51" i="2" s="1"/>
  <c r="E62" i="2" s="1"/>
  <c r="F151" i="18" s="1"/>
  <c r="E23" i="8"/>
  <c r="E74" i="2"/>
  <c r="E85" i="2" s="1"/>
  <c r="F293" i="18" s="1"/>
  <c r="F424" i="18" s="1"/>
  <c r="I81" i="18"/>
  <c r="I80" i="18" s="1"/>
  <c r="H133" i="18"/>
  <c r="D73" i="2"/>
  <c r="E72" i="2"/>
  <c r="D29" i="35"/>
  <c r="J46" i="2"/>
  <c r="I43" i="2"/>
  <c r="G108" i="18"/>
  <c r="R12" i="5"/>
  <c r="G62" i="2"/>
  <c r="H151" i="18" s="1"/>
  <c r="H52" i="2"/>
  <c r="H63" i="2" s="1"/>
  <c r="I292" i="18" s="1"/>
  <c r="H51" i="2"/>
  <c r="H50" i="2"/>
  <c r="J41" i="2"/>
  <c r="I39" i="2"/>
  <c r="G61" i="2"/>
  <c r="M44" i="2"/>
  <c r="G18" i="18"/>
  <c r="G16" i="18" s="1"/>
  <c r="F96" i="18"/>
  <c r="F104" i="18" s="1"/>
  <c r="F129" i="18"/>
  <c r="H15" i="18"/>
  <c r="H13" i="18" s="1"/>
  <c r="H4" i="5"/>
  <c r="H110" i="18"/>
  <c r="H100" i="18"/>
  <c r="H10" i="5"/>
  <c r="H800" i="18" l="1"/>
  <c r="G269" i="18"/>
  <c r="G95" i="18"/>
  <c r="H941" i="18"/>
  <c r="H1115" i="18"/>
  <c r="E1140" i="18"/>
  <c r="E1221" i="18" s="1"/>
  <c r="E1241" i="18" s="1"/>
  <c r="E1242" i="18" s="1"/>
  <c r="F1255" i="18"/>
  <c r="F1262" i="18" s="1"/>
  <c r="F1140" i="18"/>
  <c r="F1221" i="18" s="1"/>
  <c r="F1241" i="18" s="1"/>
  <c r="G1246" i="18"/>
  <c r="G1245" i="18"/>
  <c r="G1263" i="18"/>
  <c r="H1256" i="18"/>
  <c r="H1223" i="18"/>
  <c r="H1231" i="18" s="1"/>
  <c r="H1216" i="18"/>
  <c r="E1222" i="18"/>
  <c r="E1230" i="18" s="1"/>
  <c r="E1244" i="18" s="1"/>
  <c r="G1258" i="18"/>
  <c r="G1255" i="18" s="1"/>
  <c r="G1225" i="18"/>
  <c r="G1233" i="18" s="1"/>
  <c r="J1143" i="18"/>
  <c r="J1141" i="18" s="1"/>
  <c r="I1152" i="18"/>
  <c r="I1149" i="18" s="1"/>
  <c r="I1147" i="18" s="1"/>
  <c r="I1216" i="18" s="1"/>
  <c r="J1146" i="18"/>
  <c r="J1144" i="18" s="1"/>
  <c r="F1247" i="18"/>
  <c r="F1237" i="18"/>
  <c r="H1250" i="18"/>
  <c r="H1248" i="18"/>
  <c r="H1225" i="18"/>
  <c r="H1258" i="18"/>
  <c r="H1265" i="18" s="1"/>
  <c r="G1217" i="18"/>
  <c r="G1229" i="18" s="1"/>
  <c r="H1249" i="18"/>
  <c r="I1256" i="18"/>
  <c r="I1223" i="18"/>
  <c r="I1238" i="18"/>
  <c r="I1239" i="18" s="1"/>
  <c r="I1227" i="18"/>
  <c r="I1235" i="18" s="1"/>
  <c r="I1226" i="18"/>
  <c r="I1234" i="18" s="1"/>
  <c r="I1228" i="18"/>
  <c r="I1236" i="18" s="1"/>
  <c r="H1257" i="18"/>
  <c r="H1264" i="18" s="1"/>
  <c r="H1224" i="18"/>
  <c r="H1232" i="18" s="1"/>
  <c r="H1252" i="18"/>
  <c r="H1240" i="18"/>
  <c r="I1224" i="18"/>
  <c r="I1257" i="18"/>
  <c r="I1264" i="18" s="1"/>
  <c r="G385" i="18"/>
  <c r="E1401" i="18"/>
  <c r="K2" i="18"/>
  <c r="H668" i="18"/>
  <c r="E1368" i="18"/>
  <c r="E1376" i="18" s="1"/>
  <c r="G245" i="18"/>
  <c r="M9" i="35"/>
  <c r="M8" i="35"/>
  <c r="M16" i="35" s="1"/>
  <c r="K16" i="35"/>
  <c r="E1086" i="18"/>
  <c r="E1094" i="18" s="1"/>
  <c r="E273" i="18"/>
  <c r="F1324" i="18"/>
  <c r="F1368" i="18" s="1"/>
  <c r="W196" i="18"/>
  <c r="W1042" i="18"/>
  <c r="E804" i="18"/>
  <c r="E812" i="18" s="1"/>
  <c r="W760" i="18"/>
  <c r="H70" i="2"/>
  <c r="I1279" i="18" s="1"/>
  <c r="F1310" i="18"/>
  <c r="F1308" i="18" s="1"/>
  <c r="G1055" i="18"/>
  <c r="G1051" i="18"/>
  <c r="G1053" i="18"/>
  <c r="G1052" i="18"/>
  <c r="G1054" i="18"/>
  <c r="G1056" i="18"/>
  <c r="G1030" i="18"/>
  <c r="H1335" i="18"/>
  <c r="H1334" i="18"/>
  <c r="H1337" i="18"/>
  <c r="H1312" i="18"/>
  <c r="H1336" i="18"/>
  <c r="H1338" i="18"/>
  <c r="H1333" i="18"/>
  <c r="E1400" i="18"/>
  <c r="E1367" i="18"/>
  <c r="E1375" i="18" s="1"/>
  <c r="G478" i="18"/>
  <c r="G555" i="18" s="1"/>
  <c r="F1028" i="18"/>
  <c r="F1026" i="18" s="1"/>
  <c r="F1042" i="18"/>
  <c r="I59" i="2"/>
  <c r="I57" i="2"/>
  <c r="H1053" i="18"/>
  <c r="H1056" i="18"/>
  <c r="H1052" i="18"/>
  <c r="H1054" i="18"/>
  <c r="H1055" i="18"/>
  <c r="H1051" i="18"/>
  <c r="H1030" i="18"/>
  <c r="H68" i="2"/>
  <c r="I997" i="18" s="1"/>
  <c r="G1334" i="18"/>
  <c r="G1312" i="18"/>
  <c r="G1337" i="18"/>
  <c r="G1333" i="18"/>
  <c r="G1335" i="18"/>
  <c r="G1336" i="18"/>
  <c r="G1338" i="18"/>
  <c r="E1118" i="18"/>
  <c r="E1085" i="18"/>
  <c r="E1093" i="18" s="1"/>
  <c r="G760" i="18"/>
  <c r="G837" i="18" s="1"/>
  <c r="H5" i="5"/>
  <c r="F414" i="18"/>
  <c r="F421" i="18" s="1"/>
  <c r="W337" i="18"/>
  <c r="E381" i="18"/>
  <c r="E389" i="18" s="1"/>
  <c r="F389" i="18" s="1"/>
  <c r="G746" i="18"/>
  <c r="G744" i="18" s="1"/>
  <c r="F760" i="18"/>
  <c r="H66" i="2"/>
  <c r="I715" i="18" s="1"/>
  <c r="H773" i="18"/>
  <c r="H771" i="18"/>
  <c r="H769" i="18"/>
  <c r="H774" i="18"/>
  <c r="H772" i="18"/>
  <c r="H770" i="18"/>
  <c r="H748" i="18"/>
  <c r="F746" i="18"/>
  <c r="F744" i="18" s="1"/>
  <c r="E836" i="18"/>
  <c r="E803" i="18"/>
  <c r="E811" i="18" s="1"/>
  <c r="G619" i="18"/>
  <c r="G696" i="18" s="1"/>
  <c r="F619" i="18"/>
  <c r="F696" i="18" s="1"/>
  <c r="G464" i="18"/>
  <c r="H64" i="2"/>
  <c r="I433" i="18" s="1"/>
  <c r="H489" i="18"/>
  <c r="H492" i="18"/>
  <c r="H490" i="18"/>
  <c r="H488" i="18"/>
  <c r="H491" i="18"/>
  <c r="H466" i="18"/>
  <c r="H487" i="18"/>
  <c r="E555" i="18"/>
  <c r="W478" i="18"/>
  <c r="E522" i="18"/>
  <c r="E530" i="18" s="1"/>
  <c r="E421" i="18"/>
  <c r="H337" i="18"/>
  <c r="I349" i="18"/>
  <c r="I350" i="18"/>
  <c r="I351" i="18"/>
  <c r="I325" i="18"/>
  <c r="I348" i="18"/>
  <c r="I346" i="18"/>
  <c r="I347" i="18"/>
  <c r="G414" i="18"/>
  <c r="G381" i="18"/>
  <c r="H323" i="18"/>
  <c r="E331" i="18"/>
  <c r="E374" i="18"/>
  <c r="E422" i="18"/>
  <c r="E417" i="18"/>
  <c r="E303" i="18"/>
  <c r="E301" i="18" s="1"/>
  <c r="E418" i="18"/>
  <c r="G901" i="18"/>
  <c r="G978" i="18" s="1"/>
  <c r="G196" i="18"/>
  <c r="G273" i="18" s="1"/>
  <c r="H67" i="2"/>
  <c r="I856" i="18" s="1"/>
  <c r="G887" i="18"/>
  <c r="G885" i="18" s="1"/>
  <c r="F887" i="18"/>
  <c r="F885" i="18" s="1"/>
  <c r="H910" i="18"/>
  <c r="H915" i="18"/>
  <c r="H912" i="18"/>
  <c r="H889" i="18"/>
  <c r="H914" i="18"/>
  <c r="H911" i="18"/>
  <c r="H913" i="18"/>
  <c r="F901" i="18"/>
  <c r="E977" i="18"/>
  <c r="E944" i="18"/>
  <c r="E952" i="18" s="1"/>
  <c r="W901" i="18"/>
  <c r="E978" i="18"/>
  <c r="E945" i="18"/>
  <c r="E953" i="18" s="1"/>
  <c r="H184" i="18"/>
  <c r="H182" i="18" s="1"/>
  <c r="H180" i="18" s="1"/>
  <c r="H209" i="18"/>
  <c r="H205" i="18"/>
  <c r="H207" i="18"/>
  <c r="H210" i="18"/>
  <c r="H208" i="18"/>
  <c r="H206" i="18"/>
  <c r="G272" i="18"/>
  <c r="G239" i="18"/>
  <c r="H667" i="18"/>
  <c r="E112" i="18"/>
  <c r="J84" i="18"/>
  <c r="O84" i="18" s="1"/>
  <c r="A42" i="8"/>
  <c r="G87" i="18"/>
  <c r="H86" i="18" s="1"/>
  <c r="H87" i="18" s="1"/>
  <c r="I86" i="18" s="1"/>
  <c r="I87" i="18" s="1"/>
  <c r="J86" i="18" s="1"/>
  <c r="H817" i="18"/>
  <c r="H958" i="18"/>
  <c r="H1381" i="18"/>
  <c r="H1091" i="18"/>
  <c r="I833" i="18"/>
  <c r="I800" i="18"/>
  <c r="I834" i="18"/>
  <c r="I801" i="18"/>
  <c r="H949" i="18"/>
  <c r="J861" i="18"/>
  <c r="J859" i="18" s="1"/>
  <c r="J723" i="18"/>
  <c r="J721" i="18" s="1"/>
  <c r="J1005" i="18"/>
  <c r="J1003" i="18" s="1"/>
  <c r="J1002" i="18"/>
  <c r="J1000" i="18" s="1"/>
  <c r="J1287" i="18"/>
  <c r="J1285" i="18" s="1"/>
  <c r="J1284" i="18"/>
  <c r="J1282" i="18" s="1"/>
  <c r="J580" i="18"/>
  <c r="J693" i="18" s="1"/>
  <c r="J864" i="18"/>
  <c r="J862" i="18" s="1"/>
  <c r="J720" i="18"/>
  <c r="J718" i="18" s="1"/>
  <c r="I870" i="18"/>
  <c r="I729" i="18"/>
  <c r="I1293" i="18"/>
  <c r="I1011" i="18"/>
  <c r="J577" i="18"/>
  <c r="J692" i="18" s="1"/>
  <c r="H1090" i="18"/>
  <c r="I1115" i="18"/>
  <c r="I1082" i="18"/>
  <c r="H1372" i="18"/>
  <c r="H808" i="18"/>
  <c r="I1116" i="18"/>
  <c r="I1083" i="18"/>
  <c r="J369" i="18"/>
  <c r="K368" i="18" s="1"/>
  <c r="K369" i="18" s="1"/>
  <c r="L368" i="18" s="1"/>
  <c r="L369" i="18" s="1"/>
  <c r="M368" i="18" s="1"/>
  <c r="M369" i="18" s="1"/>
  <c r="N368" i="18" s="1"/>
  <c r="N369" i="18" s="1"/>
  <c r="I974" i="18"/>
  <c r="I941" i="18"/>
  <c r="H1373" i="18"/>
  <c r="I1097" i="18"/>
  <c r="I1098" i="18" s="1"/>
  <c r="I956" i="18"/>
  <c r="I957" i="18" s="1"/>
  <c r="I1379" i="18"/>
  <c r="I1380" i="18" s="1"/>
  <c r="I815" i="18"/>
  <c r="I816" i="18" s="1"/>
  <c r="I805" i="18"/>
  <c r="I813" i="18" s="1"/>
  <c r="I1369" i="18"/>
  <c r="I1377" i="18" s="1"/>
  <c r="I1087" i="18"/>
  <c r="I1095" i="18" s="1"/>
  <c r="I946" i="18"/>
  <c r="I954" i="18" s="1"/>
  <c r="I975" i="18"/>
  <c r="I942" i="18"/>
  <c r="H950" i="18"/>
  <c r="H1099" i="18"/>
  <c r="I1397" i="18"/>
  <c r="I1364" i="18"/>
  <c r="H809" i="18"/>
  <c r="I1398" i="18"/>
  <c r="I1365" i="18"/>
  <c r="G605" i="18"/>
  <c r="G603" i="18" s="1"/>
  <c r="F605" i="18"/>
  <c r="F603" i="18" s="1"/>
  <c r="F695" i="18" s="1"/>
  <c r="H65" i="2"/>
  <c r="I574" i="18" s="1"/>
  <c r="H633" i="18"/>
  <c r="H630" i="18"/>
  <c r="H607" i="18"/>
  <c r="H629" i="18"/>
  <c r="H631" i="18"/>
  <c r="H628" i="18"/>
  <c r="H632" i="18"/>
  <c r="E695" i="18"/>
  <c r="W619" i="18"/>
  <c r="E696" i="18"/>
  <c r="E663" i="18"/>
  <c r="E671" i="18" s="1"/>
  <c r="H535" i="18"/>
  <c r="H676" i="18"/>
  <c r="I533" i="18"/>
  <c r="I534" i="18" s="1"/>
  <c r="I251" i="18"/>
  <c r="I674" i="18"/>
  <c r="I675" i="18" s="1"/>
  <c r="I659" i="18"/>
  <c r="I660" i="18"/>
  <c r="I519" i="18"/>
  <c r="I527" i="18" s="1"/>
  <c r="I518" i="18"/>
  <c r="I526" i="18" s="1"/>
  <c r="I392" i="18"/>
  <c r="I382" i="18"/>
  <c r="I390" i="18" s="1"/>
  <c r="I664" i="18"/>
  <c r="I672" i="18" s="1"/>
  <c r="I523" i="18"/>
  <c r="I531" i="18" s="1"/>
  <c r="I241" i="18"/>
  <c r="I249" i="18" s="1"/>
  <c r="H410" i="18"/>
  <c r="H377" i="18"/>
  <c r="I447" i="18"/>
  <c r="I298" i="18"/>
  <c r="I306" i="18"/>
  <c r="I159" i="18"/>
  <c r="I157" i="18" s="1"/>
  <c r="I156" i="18"/>
  <c r="I154" i="18" s="1"/>
  <c r="I295" i="18"/>
  <c r="I588" i="18"/>
  <c r="I165" i="18"/>
  <c r="I24" i="18"/>
  <c r="F394" i="18"/>
  <c r="G393" i="18"/>
  <c r="H270" i="18"/>
  <c r="H237" i="18"/>
  <c r="H245" i="18" s="1"/>
  <c r="G253" i="18"/>
  <c r="H252" i="18"/>
  <c r="H411" i="18"/>
  <c r="H378" i="18"/>
  <c r="H386" i="18" s="1"/>
  <c r="H269" i="18"/>
  <c r="H236" i="18"/>
  <c r="H244" i="18" s="1"/>
  <c r="F464" i="18"/>
  <c r="F331" i="18"/>
  <c r="F329" i="18" s="1"/>
  <c r="F321" i="18" s="1"/>
  <c r="F303" i="18"/>
  <c r="F301" i="18" s="1"/>
  <c r="F418" i="18"/>
  <c r="F417" i="18"/>
  <c r="F422" i="18"/>
  <c r="F184" i="18"/>
  <c r="F182" i="18" s="1"/>
  <c r="F180" i="18" s="1"/>
  <c r="F210" i="18"/>
  <c r="F206" i="18"/>
  <c r="F208" i="18"/>
  <c r="F209" i="18"/>
  <c r="F207" i="18"/>
  <c r="F205" i="18"/>
  <c r="F478" i="18"/>
  <c r="E41" i="18"/>
  <c r="E39" i="18" s="1"/>
  <c r="E98" i="18" s="1"/>
  <c r="G55" i="18"/>
  <c r="F66" i="18"/>
  <c r="F67" i="18"/>
  <c r="F68" i="18"/>
  <c r="F64" i="18"/>
  <c r="F69" i="18"/>
  <c r="F65" i="18"/>
  <c r="E55" i="18"/>
  <c r="E99" i="18" s="1"/>
  <c r="I53" i="2"/>
  <c r="I56" i="2"/>
  <c r="I54" i="2"/>
  <c r="I55" i="2"/>
  <c r="A12" i="8"/>
  <c r="A13" i="8" s="1"/>
  <c r="A14" i="8" s="1"/>
  <c r="E12" i="8"/>
  <c r="H17" i="35"/>
  <c r="H18" i="35" s="1"/>
  <c r="J10" i="35"/>
  <c r="I12" i="35"/>
  <c r="I14" i="35" s="1"/>
  <c r="G21" i="35"/>
  <c r="G22" i="35" s="1"/>
  <c r="G23" i="35" s="1"/>
  <c r="G27" i="35"/>
  <c r="G24" i="35"/>
  <c r="G25" i="35" s="1"/>
  <c r="G26" i="35" s="1"/>
  <c r="D75" i="2" s="1"/>
  <c r="F74" i="2"/>
  <c r="F85" i="2" s="1"/>
  <c r="G293" i="18" s="1"/>
  <c r="G418" i="18" s="1"/>
  <c r="H108" i="18"/>
  <c r="I133" i="18"/>
  <c r="J81" i="18"/>
  <c r="J80" i="18" s="1"/>
  <c r="E73" i="2"/>
  <c r="D84" i="2"/>
  <c r="E11" i="18"/>
  <c r="E142" i="18" s="1"/>
  <c r="F72" i="2"/>
  <c r="E83" i="2"/>
  <c r="F11" i="18" s="1"/>
  <c r="K46" i="2"/>
  <c r="J43" i="2"/>
  <c r="S12" i="5"/>
  <c r="J39" i="2"/>
  <c r="K41" i="2"/>
  <c r="I52" i="2"/>
  <c r="I63" i="2" s="1"/>
  <c r="J292" i="18" s="1"/>
  <c r="I50" i="2"/>
  <c r="I51" i="2"/>
  <c r="H10" i="18"/>
  <c r="H61" i="2"/>
  <c r="I10" i="18" s="1"/>
  <c r="H62" i="2"/>
  <c r="I151" i="18" s="1"/>
  <c r="H18" i="18"/>
  <c r="H16" i="18" s="1"/>
  <c r="F103" i="18"/>
  <c r="I15" i="18"/>
  <c r="I13" i="18" s="1"/>
  <c r="I4" i="5"/>
  <c r="G129" i="18"/>
  <c r="G96" i="18"/>
  <c r="G104" i="18" s="1"/>
  <c r="H128" i="18"/>
  <c r="H95" i="18"/>
  <c r="F112" i="18"/>
  <c r="G111" i="18"/>
  <c r="I110" i="18"/>
  <c r="I100" i="18"/>
  <c r="I10" i="5"/>
  <c r="F1222" i="18" l="1"/>
  <c r="F1230" i="18" s="1"/>
  <c r="F1244" i="18" s="1"/>
  <c r="A15" i="8"/>
  <c r="H385" i="18"/>
  <c r="I1240" i="18"/>
  <c r="I1252" i="18"/>
  <c r="J1238" i="18"/>
  <c r="J1239" i="18" s="1"/>
  <c r="J1226" i="18"/>
  <c r="J1234" i="18" s="1"/>
  <c r="J1227" i="18"/>
  <c r="J1235" i="18" s="1"/>
  <c r="J1228" i="18"/>
  <c r="J1236" i="18" s="1"/>
  <c r="H1246" i="18"/>
  <c r="I1232" i="18"/>
  <c r="I1250" i="18"/>
  <c r="K1143" i="18"/>
  <c r="K1141" i="18" s="1"/>
  <c r="J1152" i="18"/>
  <c r="J1149" i="18" s="1"/>
  <c r="J1147" i="18" s="1"/>
  <c r="J1216" i="18" s="1"/>
  <c r="K1146" i="18"/>
  <c r="K1144" i="18" s="1"/>
  <c r="I1248" i="18"/>
  <c r="G1262" i="18"/>
  <c r="I1249" i="18"/>
  <c r="G1140" i="18"/>
  <c r="F1251" i="18"/>
  <c r="G1237" i="18"/>
  <c r="I1217" i="18"/>
  <c r="I1229" i="18" s="1"/>
  <c r="G1247" i="18"/>
  <c r="H1233" i="18"/>
  <c r="G1265" i="18"/>
  <c r="I1263" i="18"/>
  <c r="J1257" i="18"/>
  <c r="J1264" i="18" s="1"/>
  <c r="J1224" i="18"/>
  <c r="I1258" i="18"/>
  <c r="I1265" i="18" s="1"/>
  <c r="I1225" i="18"/>
  <c r="E1243" i="18"/>
  <c r="E1253" i="18"/>
  <c r="D76" i="8" s="1"/>
  <c r="F1242" i="18"/>
  <c r="H1245" i="18"/>
  <c r="I1231" i="18"/>
  <c r="J1256" i="18"/>
  <c r="J1223" i="18"/>
  <c r="H1217" i="18"/>
  <c r="H1229" i="18" s="1"/>
  <c r="H1263" i="18"/>
  <c r="H1255" i="18"/>
  <c r="H1262" i="18" s="1"/>
  <c r="I668" i="18"/>
  <c r="F1376" i="18"/>
  <c r="L2" i="18"/>
  <c r="F663" i="18"/>
  <c r="F671" i="18" s="1"/>
  <c r="G663" i="18"/>
  <c r="G522" i="18"/>
  <c r="F1401" i="18"/>
  <c r="J12" i="35"/>
  <c r="J14" i="35" s="1"/>
  <c r="K10" i="35"/>
  <c r="G240" i="18"/>
  <c r="G1042" i="18"/>
  <c r="G1086" i="18" s="1"/>
  <c r="I1052" i="18"/>
  <c r="I1030" i="18"/>
  <c r="I1056" i="18"/>
  <c r="I1053" i="18"/>
  <c r="I1055" i="18"/>
  <c r="I1051" i="18"/>
  <c r="I1054" i="18"/>
  <c r="F1400" i="18"/>
  <c r="F1367" i="18"/>
  <c r="F1375" i="18" s="1"/>
  <c r="H478" i="18"/>
  <c r="H555" i="18" s="1"/>
  <c r="G1310" i="18"/>
  <c r="G1308" i="18" s="1"/>
  <c r="H1028" i="18"/>
  <c r="H1026" i="18" s="1"/>
  <c r="I68" i="2"/>
  <c r="J997" i="18" s="1"/>
  <c r="H1042" i="18"/>
  <c r="I70" i="2"/>
  <c r="J1279" i="18" s="1"/>
  <c r="G1028" i="18"/>
  <c r="G1026" i="18" s="1"/>
  <c r="I1336" i="18"/>
  <c r="I1338" i="18"/>
  <c r="I1337" i="18"/>
  <c r="I1312" i="18"/>
  <c r="I1333" i="18"/>
  <c r="I1334" i="18"/>
  <c r="I1335" i="18"/>
  <c r="H1324" i="18"/>
  <c r="F1118" i="18"/>
  <c r="F1085" i="18"/>
  <c r="F1093" i="18" s="1"/>
  <c r="J59" i="2"/>
  <c r="J57" i="2"/>
  <c r="G945" i="18"/>
  <c r="F1119" i="18"/>
  <c r="F1086" i="18"/>
  <c r="F1094" i="18" s="1"/>
  <c r="G1324" i="18"/>
  <c r="H1310" i="18"/>
  <c r="H1308" i="18" s="1"/>
  <c r="E403" i="18"/>
  <c r="G804" i="18"/>
  <c r="E329" i="18"/>
  <c r="E321" i="18" s="1"/>
  <c r="E413" i="18" s="1"/>
  <c r="E420" i="18" s="1"/>
  <c r="S328" i="18"/>
  <c r="F374" i="18"/>
  <c r="F406" i="18" s="1"/>
  <c r="E75" i="2"/>
  <c r="D86" i="2"/>
  <c r="I5" i="5"/>
  <c r="G662" i="18"/>
  <c r="G389" i="18"/>
  <c r="I771" i="18"/>
  <c r="I773" i="18"/>
  <c r="I748" i="18"/>
  <c r="I770" i="18"/>
  <c r="I769" i="18"/>
  <c r="I774" i="18"/>
  <c r="I772" i="18"/>
  <c r="F837" i="18"/>
  <c r="F804" i="18"/>
  <c r="F812" i="18" s="1"/>
  <c r="H760" i="18"/>
  <c r="G836" i="18"/>
  <c r="G803" i="18"/>
  <c r="F836" i="18"/>
  <c r="F803" i="18"/>
  <c r="F811" i="18" s="1"/>
  <c r="H746" i="18"/>
  <c r="H744" i="18" s="1"/>
  <c r="F662" i="18"/>
  <c r="F670" i="18" s="1"/>
  <c r="I488" i="18"/>
  <c r="I466" i="18"/>
  <c r="I491" i="18"/>
  <c r="I489" i="18"/>
  <c r="I487" i="18"/>
  <c r="I490" i="18"/>
  <c r="I492" i="18"/>
  <c r="H464" i="18"/>
  <c r="I337" i="18"/>
  <c r="H414" i="18"/>
  <c r="H381" i="18"/>
  <c r="I323" i="18"/>
  <c r="E379" i="18"/>
  <c r="E387" i="18" s="1"/>
  <c r="E401" i="18" s="1"/>
  <c r="E412" i="18"/>
  <c r="G421" i="18"/>
  <c r="G331" i="18"/>
  <c r="G329" i="18" s="1"/>
  <c r="G321" i="18" s="1"/>
  <c r="G422" i="18"/>
  <c r="G303" i="18"/>
  <c r="G301" i="18" s="1"/>
  <c r="G424" i="18"/>
  <c r="G417" i="18"/>
  <c r="E404" i="18"/>
  <c r="E400" i="18"/>
  <c r="E399" i="18"/>
  <c r="E406" i="18"/>
  <c r="F978" i="18"/>
  <c r="F945" i="18"/>
  <c r="F953" i="18" s="1"/>
  <c r="G977" i="18"/>
  <c r="G944" i="18"/>
  <c r="H901" i="18"/>
  <c r="I912" i="18"/>
  <c r="I889" i="18"/>
  <c r="I915" i="18"/>
  <c r="I910" i="18"/>
  <c r="I913" i="18"/>
  <c r="I911" i="18"/>
  <c r="I914" i="18"/>
  <c r="F977" i="18"/>
  <c r="F944" i="18"/>
  <c r="F952" i="18" s="1"/>
  <c r="H887" i="18"/>
  <c r="H885" i="18" s="1"/>
  <c r="I184" i="18"/>
  <c r="I182" i="18" s="1"/>
  <c r="I180" i="18" s="1"/>
  <c r="I205" i="18"/>
  <c r="I206" i="18"/>
  <c r="I210" i="18"/>
  <c r="I207" i="18"/>
  <c r="I209" i="18"/>
  <c r="I208" i="18"/>
  <c r="H196" i="18"/>
  <c r="H272" i="18"/>
  <c r="H239" i="18"/>
  <c r="G695" i="18"/>
  <c r="I667" i="18"/>
  <c r="J87" i="18"/>
  <c r="K86" i="18" s="1"/>
  <c r="K87" i="18" s="1"/>
  <c r="L86" i="18" s="1"/>
  <c r="L87" i="18" s="1"/>
  <c r="M86" i="18" s="1"/>
  <c r="M87" i="18" s="1"/>
  <c r="N86" i="18" s="1"/>
  <c r="N87" i="18" s="1"/>
  <c r="A43" i="8"/>
  <c r="I1099" i="18"/>
  <c r="I817" i="18"/>
  <c r="I1381" i="18"/>
  <c r="J956" i="18"/>
  <c r="J957" i="18" s="1"/>
  <c r="J1379" i="18"/>
  <c r="J1380" i="18" s="1"/>
  <c r="J815" i="18"/>
  <c r="J816" i="18" s="1"/>
  <c r="J1097" i="18"/>
  <c r="J1098" i="18" s="1"/>
  <c r="J1369" i="18"/>
  <c r="J1377" i="18" s="1"/>
  <c r="J805" i="18"/>
  <c r="J813" i="18" s="1"/>
  <c r="J1087" i="18"/>
  <c r="J1095" i="18" s="1"/>
  <c r="J946" i="18"/>
  <c r="J954" i="18" s="1"/>
  <c r="I950" i="18"/>
  <c r="I1090" i="18"/>
  <c r="J1364" i="18"/>
  <c r="J1397" i="18"/>
  <c r="J975" i="18"/>
  <c r="J942" i="18"/>
  <c r="K1005" i="18"/>
  <c r="K1003" i="18" s="1"/>
  <c r="K1002" i="18"/>
  <c r="K1000" i="18" s="1"/>
  <c r="K723" i="18"/>
  <c r="K721" i="18" s="1"/>
  <c r="K1287" i="18"/>
  <c r="K1285" i="18" s="1"/>
  <c r="K1284" i="18"/>
  <c r="K1282" i="18" s="1"/>
  <c r="K864" i="18"/>
  <c r="K862" i="18" s="1"/>
  <c r="K580" i="18"/>
  <c r="K693" i="18" s="1"/>
  <c r="K720" i="18"/>
  <c r="K718" i="18" s="1"/>
  <c r="J870" i="18"/>
  <c r="K861" i="18"/>
  <c r="K859" i="18" s="1"/>
  <c r="K577" i="18"/>
  <c r="K692" i="18" s="1"/>
  <c r="J1293" i="18"/>
  <c r="J1011" i="18"/>
  <c r="J729" i="18"/>
  <c r="I809" i="18"/>
  <c r="I1373" i="18"/>
  <c r="J1398" i="18"/>
  <c r="J1365" i="18"/>
  <c r="J1115" i="18"/>
  <c r="J1082" i="18"/>
  <c r="I1372" i="18"/>
  <c r="J1116" i="18"/>
  <c r="J1083" i="18"/>
  <c r="J801" i="18"/>
  <c r="J834" i="18"/>
  <c r="I949" i="18"/>
  <c r="I1091" i="18"/>
  <c r="I958" i="18"/>
  <c r="I808" i="18"/>
  <c r="J800" i="18"/>
  <c r="J833" i="18"/>
  <c r="J974" i="18"/>
  <c r="J941" i="18"/>
  <c r="H619" i="18"/>
  <c r="I629" i="18"/>
  <c r="I633" i="18"/>
  <c r="I631" i="18"/>
  <c r="I628" i="18"/>
  <c r="I607" i="18"/>
  <c r="I630" i="18"/>
  <c r="I632" i="18"/>
  <c r="H605" i="18"/>
  <c r="H603" i="18" s="1"/>
  <c r="H662" i="18" s="1"/>
  <c r="I676" i="18"/>
  <c r="I535" i="18"/>
  <c r="J447" i="18"/>
  <c r="J298" i="18"/>
  <c r="J306" i="18"/>
  <c r="J159" i="18"/>
  <c r="J157" i="18" s="1"/>
  <c r="J156" i="18"/>
  <c r="J154" i="18" s="1"/>
  <c r="J295" i="18"/>
  <c r="J588" i="18"/>
  <c r="J165" i="18"/>
  <c r="J24" i="18"/>
  <c r="I410" i="18"/>
  <c r="I377" i="18"/>
  <c r="I385" i="18" s="1"/>
  <c r="I236" i="18"/>
  <c r="I244" i="18" s="1"/>
  <c r="I269" i="18"/>
  <c r="I270" i="18"/>
  <c r="I237" i="18"/>
  <c r="I245" i="18" s="1"/>
  <c r="H253" i="18"/>
  <c r="I252" i="18"/>
  <c r="H393" i="18"/>
  <c r="G394" i="18"/>
  <c r="J533" i="18"/>
  <c r="J534" i="18" s="1"/>
  <c r="J674" i="18"/>
  <c r="J675" i="18" s="1"/>
  <c r="J392" i="18"/>
  <c r="J659" i="18"/>
  <c r="J660" i="18"/>
  <c r="J668" i="18" s="1"/>
  <c r="J518" i="18"/>
  <c r="J526" i="18" s="1"/>
  <c r="J519" i="18"/>
  <c r="J527" i="18" s="1"/>
  <c r="J251" i="18"/>
  <c r="J382" i="18"/>
  <c r="J390" i="18" s="1"/>
  <c r="J523" i="18"/>
  <c r="J531" i="18" s="1"/>
  <c r="J241" i="18"/>
  <c r="J249" i="18" s="1"/>
  <c r="J664" i="18"/>
  <c r="J672" i="18" s="1"/>
  <c r="E13" i="8"/>
  <c r="H12" i="8"/>
  <c r="I378" i="18"/>
  <c r="I386" i="18" s="1"/>
  <c r="I411" i="18"/>
  <c r="J350" i="18"/>
  <c r="J351" i="18"/>
  <c r="J349" i="18"/>
  <c r="J347" i="18"/>
  <c r="J348" i="18"/>
  <c r="J325" i="18"/>
  <c r="J346" i="18"/>
  <c r="I65" i="2"/>
  <c r="J574" i="18" s="1"/>
  <c r="I67" i="2"/>
  <c r="J856" i="18" s="1"/>
  <c r="I66" i="2"/>
  <c r="J715" i="18" s="1"/>
  <c r="I64" i="2"/>
  <c r="J433" i="18" s="1"/>
  <c r="F555" i="18"/>
  <c r="F522" i="18"/>
  <c r="F530" i="18" s="1"/>
  <c r="F239" i="18"/>
  <c r="F247" i="18" s="1"/>
  <c r="G247" i="18" s="1"/>
  <c r="F272" i="18"/>
  <c r="F379" i="18"/>
  <c r="F412" i="18"/>
  <c r="F370" i="18"/>
  <c r="F413" i="18"/>
  <c r="F380" i="18"/>
  <c r="F196" i="18"/>
  <c r="E152" i="18"/>
  <c r="E29" i="35"/>
  <c r="H68" i="18"/>
  <c r="H65" i="18"/>
  <c r="H66" i="18"/>
  <c r="H67" i="18"/>
  <c r="H64" i="18"/>
  <c r="H69" i="18"/>
  <c r="F55" i="18"/>
  <c r="I65" i="18"/>
  <c r="I64" i="18"/>
  <c r="I69" i="18"/>
  <c r="I66" i="18"/>
  <c r="I68" i="18"/>
  <c r="I67" i="18"/>
  <c r="E92" i="18"/>
  <c r="E117" i="18" s="1"/>
  <c r="E21" i="18"/>
  <c r="E19" i="18" s="1"/>
  <c r="E88" i="18" s="1"/>
  <c r="J53" i="2"/>
  <c r="J55" i="2"/>
  <c r="J54" i="2"/>
  <c r="J56" i="2"/>
  <c r="J17" i="35"/>
  <c r="J18" i="35" s="1"/>
  <c r="H21" i="35"/>
  <c r="H22" i="35" s="1"/>
  <c r="H23" i="35" s="1"/>
  <c r="H24" i="35"/>
  <c r="H25" i="35" s="1"/>
  <c r="H26" i="35" s="1"/>
  <c r="D76" i="2" s="1"/>
  <c r="H27" i="35"/>
  <c r="I17" i="35"/>
  <c r="I18" i="35" s="1"/>
  <c r="G74" i="2"/>
  <c r="G85" i="2" s="1"/>
  <c r="H293" i="18" s="1"/>
  <c r="H417" i="18" s="1"/>
  <c r="I108" i="18"/>
  <c r="K81" i="18"/>
  <c r="K80" i="18" s="1"/>
  <c r="J133" i="18"/>
  <c r="F73" i="2"/>
  <c r="E84" i="2"/>
  <c r="F152" i="18" s="1"/>
  <c r="F21" i="18"/>
  <c r="F19" i="18" s="1"/>
  <c r="F140" i="18"/>
  <c r="F135" i="18"/>
  <c r="G72" i="2"/>
  <c r="F83" i="2"/>
  <c r="G11" i="18" s="1"/>
  <c r="E136" i="18"/>
  <c r="E140" i="18"/>
  <c r="E135" i="18"/>
  <c r="F136" i="18"/>
  <c r="L46" i="2"/>
  <c r="K43" i="2"/>
  <c r="T12" i="5"/>
  <c r="G132" i="18"/>
  <c r="G99" i="18"/>
  <c r="I61" i="2"/>
  <c r="J10" i="18" s="1"/>
  <c r="I62" i="2"/>
  <c r="J151" i="18" s="1"/>
  <c r="W55" i="18"/>
  <c r="E132" i="18"/>
  <c r="L41" i="2"/>
  <c r="K39" i="2"/>
  <c r="J51" i="2"/>
  <c r="J50" i="2"/>
  <c r="J52" i="2"/>
  <c r="J63" i="2" s="1"/>
  <c r="K292" i="18" s="1"/>
  <c r="I18" i="18"/>
  <c r="I16" i="18" s="1"/>
  <c r="G103" i="18"/>
  <c r="J10" i="5"/>
  <c r="J110" i="18"/>
  <c r="J15" i="18"/>
  <c r="J13" i="18" s="1"/>
  <c r="J4" i="5"/>
  <c r="I128" i="18"/>
  <c r="I95" i="18"/>
  <c r="G112" i="18"/>
  <c r="H111" i="18"/>
  <c r="H129" i="18"/>
  <c r="H96" i="18"/>
  <c r="H104" i="18" s="1"/>
  <c r="I1255" i="18" l="1"/>
  <c r="I1262" i="18" s="1"/>
  <c r="H1140" i="18"/>
  <c r="J1240" i="18"/>
  <c r="J1252" i="18"/>
  <c r="J1249" i="18"/>
  <c r="J1217" i="18"/>
  <c r="J1229" i="18" s="1"/>
  <c r="I1233" i="18"/>
  <c r="H1247" i="18"/>
  <c r="J1248" i="18"/>
  <c r="K1238" i="18"/>
  <c r="K1239" i="18" s="1"/>
  <c r="K1227" i="18"/>
  <c r="K1235" i="18" s="1"/>
  <c r="K1226" i="18"/>
  <c r="K1234" i="18" s="1"/>
  <c r="K1228" i="18"/>
  <c r="J1263" i="18"/>
  <c r="I1140" i="18"/>
  <c r="J1231" i="18"/>
  <c r="I1245" i="18"/>
  <c r="K1224" i="18"/>
  <c r="K1257" i="18"/>
  <c r="K1264" i="18" s="1"/>
  <c r="H1237" i="18"/>
  <c r="G1251" i="18"/>
  <c r="J1225" i="18"/>
  <c r="J1258" i="18"/>
  <c r="J1265" i="18" s="1"/>
  <c r="L1146" i="18"/>
  <c r="L1144" i="18" s="1"/>
  <c r="L1143" i="18"/>
  <c r="L1141" i="18" s="1"/>
  <c r="K1152" i="18"/>
  <c r="K1149" i="18" s="1"/>
  <c r="K1147" i="18" s="1"/>
  <c r="K1216" i="18" s="1"/>
  <c r="F1253" i="18"/>
  <c r="E76" i="8" s="1"/>
  <c r="F1243" i="18"/>
  <c r="K1256" i="18"/>
  <c r="K1223" i="18"/>
  <c r="I1246" i="18"/>
  <c r="J1232" i="18"/>
  <c r="H1221" i="18"/>
  <c r="H1241" i="18" s="1"/>
  <c r="H1222" i="18"/>
  <c r="G1221" i="18"/>
  <c r="G1241" i="18" s="1"/>
  <c r="G1242" i="18" s="1"/>
  <c r="G1222" i="18"/>
  <c r="G1230" i="18" s="1"/>
  <c r="K1236" i="18"/>
  <c r="J1250" i="18"/>
  <c r="H522" i="18"/>
  <c r="M2" i="18"/>
  <c r="J667" i="18"/>
  <c r="E370" i="18"/>
  <c r="E371" i="18" s="1"/>
  <c r="E383" i="18" s="1"/>
  <c r="E391" i="18" s="1"/>
  <c r="E405" i="18" s="1"/>
  <c r="G1119" i="18"/>
  <c r="G374" i="18"/>
  <c r="G403" i="18" s="1"/>
  <c r="F399" i="18"/>
  <c r="M10" i="35"/>
  <c r="M12" i="35" s="1"/>
  <c r="M14" i="35" s="1"/>
  <c r="M17" i="35" s="1"/>
  <c r="M18" i="35" s="1"/>
  <c r="K12" i="35"/>
  <c r="K14" i="35" s="1"/>
  <c r="K17" i="35" s="1"/>
  <c r="K18" i="35" s="1"/>
  <c r="I1042" i="18"/>
  <c r="I1086" i="18" s="1"/>
  <c r="H389" i="18"/>
  <c r="H1400" i="18"/>
  <c r="H1367" i="18"/>
  <c r="H1118" i="18"/>
  <c r="H1085" i="18"/>
  <c r="G1401" i="18"/>
  <c r="G1368" i="18"/>
  <c r="G1376" i="18" s="1"/>
  <c r="K59" i="2"/>
  <c r="K57" i="2"/>
  <c r="J68" i="2"/>
  <c r="K997" i="18" s="1"/>
  <c r="H1401" i="18"/>
  <c r="H1368" i="18"/>
  <c r="G1118" i="18"/>
  <c r="G1085" i="18"/>
  <c r="G1093" i="18" s="1"/>
  <c r="J1338" i="18"/>
  <c r="J1333" i="18"/>
  <c r="J1336" i="18"/>
  <c r="J1312" i="18"/>
  <c r="J1335" i="18"/>
  <c r="J1334" i="18"/>
  <c r="J1337" i="18"/>
  <c r="G1094" i="18"/>
  <c r="G1400" i="18"/>
  <c r="G1367" i="18"/>
  <c r="G1375" i="18" s="1"/>
  <c r="J70" i="2"/>
  <c r="K1279" i="18" s="1"/>
  <c r="I1324" i="18"/>
  <c r="I1310" i="18"/>
  <c r="I1308" i="18" s="1"/>
  <c r="H1119" i="18"/>
  <c r="H1086" i="18"/>
  <c r="J1052" i="18"/>
  <c r="J1053" i="18"/>
  <c r="J1030" i="18"/>
  <c r="J1054" i="18"/>
  <c r="J1056" i="18"/>
  <c r="J1055" i="18"/>
  <c r="J1051" i="18"/>
  <c r="I1028" i="18"/>
  <c r="I1026" i="18" s="1"/>
  <c r="F387" i="18"/>
  <c r="F401" i="18" s="1"/>
  <c r="E380" i="18"/>
  <c r="E388" i="18" s="1"/>
  <c r="E402" i="18" s="1"/>
  <c r="F404" i="18"/>
  <c r="F403" i="18"/>
  <c r="F400" i="18"/>
  <c r="E434" i="18"/>
  <c r="G29" i="35"/>
  <c r="F75" i="2"/>
  <c r="E86" i="2"/>
  <c r="F434" i="18" s="1"/>
  <c r="F562" i="18" s="1"/>
  <c r="J5" i="5"/>
  <c r="H247" i="18"/>
  <c r="E76" i="2"/>
  <c r="D87" i="2"/>
  <c r="G812" i="18"/>
  <c r="H836" i="18"/>
  <c r="H803" i="18"/>
  <c r="I760" i="18"/>
  <c r="I746" i="18"/>
  <c r="I744" i="18" s="1"/>
  <c r="H837" i="18"/>
  <c r="H804" i="18"/>
  <c r="J66" i="2"/>
  <c r="K715" i="18" s="1"/>
  <c r="J772" i="18"/>
  <c r="J771" i="18"/>
  <c r="J774" i="18"/>
  <c r="J748" i="18"/>
  <c r="J773" i="18"/>
  <c r="J769" i="18"/>
  <c r="J770" i="18"/>
  <c r="G811" i="18"/>
  <c r="I464" i="18"/>
  <c r="J64" i="2"/>
  <c r="K433" i="18" s="1"/>
  <c r="I478" i="18"/>
  <c r="J337" i="18"/>
  <c r="J414" i="18" s="1"/>
  <c r="I414" i="18"/>
  <c r="I381" i="18"/>
  <c r="E419" i="18"/>
  <c r="E409" i="18"/>
  <c r="E416" i="18" s="1"/>
  <c r="K351" i="18"/>
  <c r="K346" i="18"/>
  <c r="K325" i="18"/>
  <c r="K350" i="18"/>
  <c r="K347" i="18"/>
  <c r="K349" i="18"/>
  <c r="K348" i="18"/>
  <c r="G379" i="18"/>
  <c r="G412" i="18"/>
  <c r="G370" i="18"/>
  <c r="G413" i="18"/>
  <c r="G420" i="18" s="1"/>
  <c r="G380" i="18"/>
  <c r="H331" i="18"/>
  <c r="H329" i="18" s="1"/>
  <c r="H321" i="18" s="1"/>
  <c r="H422" i="18"/>
  <c r="H421" i="18"/>
  <c r="H303" i="18"/>
  <c r="H301" i="18" s="1"/>
  <c r="H424" i="18"/>
  <c r="H418" i="18"/>
  <c r="H978" i="18"/>
  <c r="H945" i="18"/>
  <c r="H977" i="18"/>
  <c r="H944" i="18"/>
  <c r="I901" i="18"/>
  <c r="J911" i="18"/>
  <c r="J914" i="18"/>
  <c r="J912" i="18"/>
  <c r="J910" i="18"/>
  <c r="J889" i="18"/>
  <c r="J915" i="18"/>
  <c r="J913" i="18"/>
  <c r="I887" i="18"/>
  <c r="I885" i="18" s="1"/>
  <c r="J67" i="2"/>
  <c r="K856" i="18" s="1"/>
  <c r="G953" i="18"/>
  <c r="G952" i="18"/>
  <c r="H273" i="18"/>
  <c r="H240" i="18"/>
  <c r="I196" i="18"/>
  <c r="I272" i="18"/>
  <c r="I239" i="18"/>
  <c r="H695" i="18"/>
  <c r="A44" i="8"/>
  <c r="J1099" i="18"/>
  <c r="J817" i="18"/>
  <c r="J1381" i="18"/>
  <c r="J1372" i="18"/>
  <c r="K1397" i="18"/>
  <c r="K1364" i="18"/>
  <c r="J949" i="18"/>
  <c r="K1398" i="18"/>
  <c r="K1365" i="18"/>
  <c r="J1090" i="18"/>
  <c r="K834" i="18"/>
  <c r="K801" i="18"/>
  <c r="J958" i="18"/>
  <c r="K974" i="18"/>
  <c r="K941" i="18"/>
  <c r="K1115" i="18"/>
  <c r="K1082" i="18"/>
  <c r="K1379" i="18"/>
  <c r="K1380" i="18" s="1"/>
  <c r="K956" i="18"/>
  <c r="K957" i="18" s="1"/>
  <c r="K815" i="18"/>
  <c r="K816" i="18" s="1"/>
  <c r="K1097" i="18"/>
  <c r="K1098" i="18" s="1"/>
  <c r="K1369" i="18"/>
  <c r="K1377" i="18" s="1"/>
  <c r="K805" i="18"/>
  <c r="K813" i="18" s="1"/>
  <c r="K1087" i="18"/>
  <c r="K1095" i="18" s="1"/>
  <c r="K946" i="18"/>
  <c r="K954" i="18" s="1"/>
  <c r="J808" i="18"/>
  <c r="K1116" i="18"/>
  <c r="K1083" i="18"/>
  <c r="J950" i="18"/>
  <c r="K800" i="18"/>
  <c r="K833" i="18"/>
  <c r="J1091" i="18"/>
  <c r="J1373" i="18"/>
  <c r="J809" i="18"/>
  <c r="L1287" i="18"/>
  <c r="L1285" i="18" s="1"/>
  <c r="L1284" i="18"/>
  <c r="L1282" i="18" s="1"/>
  <c r="L864" i="18"/>
  <c r="L862" i="18" s="1"/>
  <c r="L720" i="18"/>
  <c r="L718" i="18" s="1"/>
  <c r="K870" i="18"/>
  <c r="L580" i="18"/>
  <c r="L693" i="18" s="1"/>
  <c r="L1005" i="18"/>
  <c r="L1003" i="18" s="1"/>
  <c r="L1002" i="18"/>
  <c r="L1000" i="18" s="1"/>
  <c r="L861" i="18"/>
  <c r="L859" i="18" s="1"/>
  <c r="L723" i="18"/>
  <c r="L721" i="18" s="1"/>
  <c r="K1293" i="18"/>
  <c r="K1011" i="18"/>
  <c r="K729" i="18"/>
  <c r="L577" i="18"/>
  <c r="L692" i="18" s="1"/>
  <c r="K942" i="18"/>
  <c r="K975" i="18"/>
  <c r="J631" i="18"/>
  <c r="J633" i="18"/>
  <c r="J628" i="18"/>
  <c r="J630" i="18"/>
  <c r="J629" i="18"/>
  <c r="J607" i="18"/>
  <c r="J632" i="18"/>
  <c r="H696" i="18"/>
  <c r="H663" i="18"/>
  <c r="I605" i="18"/>
  <c r="I603" i="18" s="1"/>
  <c r="I662" i="18" s="1"/>
  <c r="I619" i="18"/>
  <c r="J65" i="2"/>
  <c r="K574" i="18" s="1"/>
  <c r="G670" i="18"/>
  <c r="G671" i="18"/>
  <c r="J676" i="18"/>
  <c r="J535" i="18"/>
  <c r="J411" i="18"/>
  <c r="J378" i="18"/>
  <c r="J386" i="18" s="1"/>
  <c r="K533" i="18"/>
  <c r="K534" i="18" s="1"/>
  <c r="K660" i="18"/>
  <c r="K668" i="18" s="1"/>
  <c r="K392" i="18"/>
  <c r="K518" i="18"/>
  <c r="K526" i="18" s="1"/>
  <c r="K674" i="18"/>
  <c r="K675" i="18" s="1"/>
  <c r="K659" i="18"/>
  <c r="K519" i="18"/>
  <c r="K527" i="18" s="1"/>
  <c r="K251" i="18"/>
  <c r="K382" i="18"/>
  <c r="K390" i="18" s="1"/>
  <c r="K523" i="18"/>
  <c r="K531" i="18" s="1"/>
  <c r="K664" i="18"/>
  <c r="K672" i="18" s="1"/>
  <c r="K241" i="18"/>
  <c r="K249" i="18" s="1"/>
  <c r="E14" i="8"/>
  <c r="J377" i="18"/>
  <c r="J385" i="18" s="1"/>
  <c r="J410" i="18"/>
  <c r="K298" i="18"/>
  <c r="K295" i="18"/>
  <c r="K588" i="18"/>
  <c r="K165" i="18"/>
  <c r="K156" i="18"/>
  <c r="K154" i="18" s="1"/>
  <c r="K447" i="18"/>
  <c r="K306" i="18"/>
  <c r="K159" i="18"/>
  <c r="K157" i="18" s="1"/>
  <c r="K24" i="18"/>
  <c r="I393" i="18"/>
  <c r="H394" i="18"/>
  <c r="J269" i="18"/>
  <c r="J236" i="18"/>
  <c r="J244" i="18" s="1"/>
  <c r="J252" i="18"/>
  <c r="I253" i="18"/>
  <c r="J237" i="18"/>
  <c r="J245" i="18" s="1"/>
  <c r="J270" i="18"/>
  <c r="J489" i="18"/>
  <c r="J488" i="18"/>
  <c r="J487" i="18"/>
  <c r="J492" i="18"/>
  <c r="J466" i="18"/>
  <c r="J491" i="18"/>
  <c r="J490" i="18"/>
  <c r="J323" i="18"/>
  <c r="J184" i="18"/>
  <c r="J182" i="18" s="1"/>
  <c r="J180" i="18" s="1"/>
  <c r="J205" i="18"/>
  <c r="J207" i="18"/>
  <c r="J210" i="18"/>
  <c r="J208" i="18"/>
  <c r="J209" i="18"/>
  <c r="J206" i="18"/>
  <c r="F273" i="18"/>
  <c r="F280" i="18" s="1"/>
  <c r="F240" i="18"/>
  <c r="F248" i="18" s="1"/>
  <c r="G248" i="18" s="1"/>
  <c r="G530" i="18"/>
  <c r="F420" i="18"/>
  <c r="F371" i="18"/>
  <c r="F383" i="18" s="1"/>
  <c r="F419" i="18"/>
  <c r="F409" i="18"/>
  <c r="H374" i="18"/>
  <c r="G406" i="18"/>
  <c r="G400" i="18"/>
  <c r="G404" i="18"/>
  <c r="G399" i="18"/>
  <c r="F162" i="18"/>
  <c r="F160" i="18" s="1"/>
  <c r="F276" i="18"/>
  <c r="F277" i="18"/>
  <c r="F281" i="18"/>
  <c r="F283" i="18"/>
  <c r="F279" i="18"/>
  <c r="E162" i="18"/>
  <c r="E160" i="18" s="1"/>
  <c r="E233" i="18"/>
  <c r="E283" i="18"/>
  <c r="E281" i="18"/>
  <c r="E277" i="18"/>
  <c r="E276" i="18"/>
  <c r="E280" i="18"/>
  <c r="E279" i="18"/>
  <c r="E122" i="18"/>
  <c r="E124" i="18"/>
  <c r="E118" i="18"/>
  <c r="H55" i="18"/>
  <c r="J66" i="18"/>
  <c r="J68" i="18"/>
  <c r="J65" i="18"/>
  <c r="J64" i="18"/>
  <c r="J69" i="18"/>
  <c r="J67" i="18"/>
  <c r="E97" i="18"/>
  <c r="I55" i="18"/>
  <c r="K56" i="2"/>
  <c r="K55" i="2"/>
  <c r="K53" i="2"/>
  <c r="K54" i="2"/>
  <c r="I21" i="35"/>
  <c r="I22" i="35" s="1"/>
  <c r="I23" i="35" s="1"/>
  <c r="I24" i="35"/>
  <c r="I25" i="35" s="1"/>
  <c r="I26" i="35" s="1"/>
  <c r="D77" i="2" s="1"/>
  <c r="I27" i="35"/>
  <c r="J21" i="35"/>
  <c r="J22" i="35" s="1"/>
  <c r="J23" i="35" s="1"/>
  <c r="J24" i="35"/>
  <c r="J25" i="35" s="1"/>
  <c r="J26" i="35" s="1"/>
  <c r="D78" i="2" s="1"/>
  <c r="J27" i="35"/>
  <c r="H74" i="2"/>
  <c r="I74" i="2" s="1"/>
  <c r="J74" i="2" s="1"/>
  <c r="F132" i="18"/>
  <c r="F139" i="18" s="1"/>
  <c r="F99" i="18"/>
  <c r="J100" i="18"/>
  <c r="J108" i="18" s="1"/>
  <c r="L81" i="18"/>
  <c r="L80" i="18" s="1"/>
  <c r="K133" i="18"/>
  <c r="G139" i="18"/>
  <c r="G73" i="2"/>
  <c r="F84" i="2"/>
  <c r="G152" i="18" s="1"/>
  <c r="H72" i="2"/>
  <c r="G83" i="2"/>
  <c r="H11" i="18" s="1"/>
  <c r="H136" i="18" s="1"/>
  <c r="F97" i="18"/>
  <c r="F130" i="18"/>
  <c r="F92" i="18"/>
  <c r="G21" i="18"/>
  <c r="G19" i="18" s="1"/>
  <c r="G140" i="18"/>
  <c r="G135" i="18"/>
  <c r="G136" i="18"/>
  <c r="M46" i="2"/>
  <c r="L43" i="2"/>
  <c r="U12" i="5"/>
  <c r="M41" i="2"/>
  <c r="L39" i="2"/>
  <c r="E139" i="18"/>
  <c r="J62" i="2"/>
  <c r="K151" i="18" s="1"/>
  <c r="E107" i="18"/>
  <c r="E121" i="18" s="1"/>
  <c r="J61" i="2"/>
  <c r="K51" i="2"/>
  <c r="K52" i="2"/>
  <c r="K63" i="2" s="1"/>
  <c r="L292" i="18" s="1"/>
  <c r="K50" i="2"/>
  <c r="K15" i="18"/>
  <c r="K13" i="18" s="1"/>
  <c r="K4" i="5"/>
  <c r="K100" i="18"/>
  <c r="K10" i="5"/>
  <c r="K110" i="18"/>
  <c r="H112" i="18"/>
  <c r="I111" i="18"/>
  <c r="J128" i="18"/>
  <c r="J95" i="18"/>
  <c r="H103" i="18"/>
  <c r="J18" i="18"/>
  <c r="J16" i="18" s="1"/>
  <c r="I129" i="18"/>
  <c r="I96" i="18"/>
  <c r="I104" i="18" s="1"/>
  <c r="H14" i="8" l="1"/>
  <c r="E15" i="8"/>
  <c r="F15" i="8" s="1"/>
  <c r="J1140" i="18"/>
  <c r="J1222" i="18" s="1"/>
  <c r="K1217" i="18"/>
  <c r="K1229" i="18" s="1"/>
  <c r="K1248" i="18"/>
  <c r="K1249" i="18"/>
  <c r="K1252" i="18"/>
  <c r="K1240" i="18"/>
  <c r="K1250" i="18"/>
  <c r="L1256" i="18"/>
  <c r="L1223" i="18"/>
  <c r="L1257" i="18"/>
  <c r="L1264" i="18" s="1"/>
  <c r="L1224" i="18"/>
  <c r="K1231" i="18"/>
  <c r="J1245" i="18"/>
  <c r="I1221" i="18"/>
  <c r="I1241" i="18" s="1"/>
  <c r="I1222" i="18"/>
  <c r="H1230" i="18"/>
  <c r="G1244" i="18"/>
  <c r="L1238" i="18"/>
  <c r="L1239" i="18" s="1"/>
  <c r="L1227" i="18"/>
  <c r="L1235" i="18" s="1"/>
  <c r="L1226" i="18"/>
  <c r="L1234" i="18" s="1"/>
  <c r="L1228" i="18"/>
  <c r="L1236" i="18" s="1"/>
  <c r="K1263" i="18"/>
  <c r="J1255" i="18"/>
  <c r="M1143" i="18"/>
  <c r="M1141" i="18" s="1"/>
  <c r="M1146" i="18"/>
  <c r="M1144" i="18" s="1"/>
  <c r="L1152" i="18"/>
  <c r="L1149" i="18" s="1"/>
  <c r="L1147" i="18" s="1"/>
  <c r="L1216" i="18" s="1"/>
  <c r="H1242" i="18"/>
  <c r="G1253" i="18"/>
  <c r="F76" i="8" s="1"/>
  <c r="G1243" i="18"/>
  <c r="I1237" i="18"/>
  <c r="H1251" i="18"/>
  <c r="I1247" i="18"/>
  <c r="J1233" i="18"/>
  <c r="K1232" i="18"/>
  <c r="J1246" i="18"/>
  <c r="K1225" i="18"/>
  <c r="K1258" i="18"/>
  <c r="K1255" i="18" s="1"/>
  <c r="K1262" i="18" s="1"/>
  <c r="J1221" i="18"/>
  <c r="J1241" i="18" s="1"/>
  <c r="K667" i="18"/>
  <c r="F391" i="18"/>
  <c r="E294" i="18"/>
  <c r="E376" i="18" s="1"/>
  <c r="E384" i="18" s="1"/>
  <c r="E398" i="18" s="1"/>
  <c r="N2" i="18"/>
  <c r="I1119" i="18"/>
  <c r="J381" i="18"/>
  <c r="H248" i="18"/>
  <c r="I389" i="18"/>
  <c r="K21" i="35"/>
  <c r="K22" i="35" s="1"/>
  <c r="K23" i="35" s="1"/>
  <c r="K27" i="35"/>
  <c r="K24" i="35"/>
  <c r="K25" i="35" s="1"/>
  <c r="K26" i="35" s="1"/>
  <c r="D79" i="2" s="1"/>
  <c r="M21" i="35"/>
  <c r="M22" i="35" s="1"/>
  <c r="M23" i="35" s="1"/>
  <c r="M24" i="35"/>
  <c r="M25" i="35" s="1"/>
  <c r="M26" i="35" s="1"/>
  <c r="D81" i="2" s="1"/>
  <c r="M27" i="35"/>
  <c r="H1376" i="18"/>
  <c r="H1094" i="18"/>
  <c r="I1094" i="18" s="1"/>
  <c r="I1118" i="18"/>
  <c r="I1085" i="18"/>
  <c r="I1400" i="18"/>
  <c r="I1367" i="18"/>
  <c r="J1310" i="18"/>
  <c r="J1308" i="18" s="1"/>
  <c r="K68" i="2"/>
  <c r="L997" i="18" s="1"/>
  <c r="K1338" i="18"/>
  <c r="K1312" i="18"/>
  <c r="K1336" i="18"/>
  <c r="K1335" i="18"/>
  <c r="K1337" i="18"/>
  <c r="K1333" i="18"/>
  <c r="K1334" i="18"/>
  <c r="I247" i="18"/>
  <c r="J1042" i="18"/>
  <c r="K1052" i="18"/>
  <c r="K1056" i="18"/>
  <c r="K1053" i="18"/>
  <c r="K1051" i="18"/>
  <c r="K1055" i="18"/>
  <c r="K1030" i="18"/>
  <c r="K1054" i="18"/>
  <c r="K70" i="2"/>
  <c r="L1279" i="18" s="1"/>
  <c r="J1324" i="18"/>
  <c r="H1093" i="18"/>
  <c r="H1375" i="18"/>
  <c r="L59" i="2"/>
  <c r="L57" i="2"/>
  <c r="J1028" i="18"/>
  <c r="J1026" i="18" s="1"/>
  <c r="I1401" i="18"/>
  <c r="I1368" i="18"/>
  <c r="H812" i="18"/>
  <c r="G387" i="18"/>
  <c r="F388" i="18"/>
  <c r="F402" i="18" s="1"/>
  <c r="I85" i="2"/>
  <c r="J293" i="18" s="1"/>
  <c r="J424" i="18" s="1"/>
  <c r="F444" i="18"/>
  <c r="F442" i="18" s="1"/>
  <c r="F558" i="18"/>
  <c r="F559" i="18"/>
  <c r="F472" i="18"/>
  <c r="F470" i="18" s="1"/>
  <c r="F462" i="18" s="1"/>
  <c r="F563" i="18"/>
  <c r="F565" i="18"/>
  <c r="G75" i="2"/>
  <c r="F86" i="2"/>
  <c r="G434" i="18" s="1"/>
  <c r="E565" i="18"/>
  <c r="E515" i="18"/>
  <c r="E559" i="18"/>
  <c r="E558" i="18"/>
  <c r="E563" i="18"/>
  <c r="E444" i="18"/>
  <c r="E442" i="18" s="1"/>
  <c r="E472" i="18"/>
  <c r="E470" i="18" s="1"/>
  <c r="E462" i="18" s="1"/>
  <c r="E562" i="18"/>
  <c r="K5" i="5"/>
  <c r="E77" i="2"/>
  <c r="D88" i="2"/>
  <c r="E78" i="2"/>
  <c r="D89" i="2"/>
  <c r="H29" i="35"/>
  <c r="E575" i="18"/>
  <c r="F76" i="2"/>
  <c r="E87" i="2"/>
  <c r="F575" i="18" s="1"/>
  <c r="K66" i="2"/>
  <c r="L715" i="18" s="1"/>
  <c r="I837" i="18"/>
  <c r="I804" i="18"/>
  <c r="J760" i="18"/>
  <c r="I836" i="18"/>
  <c r="I803" i="18"/>
  <c r="J746" i="18"/>
  <c r="J744" i="18" s="1"/>
  <c r="K771" i="18"/>
  <c r="K769" i="18"/>
  <c r="K773" i="18"/>
  <c r="K772" i="18"/>
  <c r="K774" i="18"/>
  <c r="K748" i="18"/>
  <c r="K770" i="18"/>
  <c r="H811" i="18"/>
  <c r="I695" i="18"/>
  <c r="J478" i="18"/>
  <c r="J555" i="18" s="1"/>
  <c r="K488" i="18"/>
  <c r="K487" i="18"/>
  <c r="K489" i="18"/>
  <c r="K466" i="18"/>
  <c r="K492" i="18"/>
  <c r="K491" i="18"/>
  <c r="K490" i="18"/>
  <c r="I555" i="18"/>
  <c r="I522" i="18"/>
  <c r="K64" i="2"/>
  <c r="L433" i="18" s="1"/>
  <c r="K323" i="18"/>
  <c r="H379" i="18"/>
  <c r="H412" i="18"/>
  <c r="H370" i="18"/>
  <c r="G371" i="18"/>
  <c r="G383" i="18" s="1"/>
  <c r="K337" i="18"/>
  <c r="G419" i="18"/>
  <c r="G409" i="18"/>
  <c r="G416" i="18" s="1"/>
  <c r="L325" i="18"/>
  <c r="L349" i="18"/>
  <c r="L348" i="18"/>
  <c r="L346" i="18"/>
  <c r="L351" i="18"/>
  <c r="L347" i="18"/>
  <c r="L350" i="18"/>
  <c r="H413" i="18"/>
  <c r="H420" i="18" s="1"/>
  <c r="H380" i="18"/>
  <c r="J901" i="18"/>
  <c r="J945" i="18" s="1"/>
  <c r="I978" i="18"/>
  <c r="I945" i="18"/>
  <c r="I977" i="18"/>
  <c r="I944" i="18"/>
  <c r="K910" i="18"/>
  <c r="K913" i="18"/>
  <c r="K889" i="18"/>
  <c r="K915" i="18"/>
  <c r="K911" i="18"/>
  <c r="K914" i="18"/>
  <c r="K912" i="18"/>
  <c r="K67" i="2"/>
  <c r="L856" i="18" s="1"/>
  <c r="J887" i="18"/>
  <c r="J885" i="18" s="1"/>
  <c r="H953" i="18"/>
  <c r="H952" i="18"/>
  <c r="J196" i="18"/>
  <c r="J273" i="18" s="1"/>
  <c r="I273" i="18"/>
  <c r="I240" i="18"/>
  <c r="K205" i="18"/>
  <c r="K207" i="18"/>
  <c r="K184" i="18"/>
  <c r="K182" i="18" s="1"/>
  <c r="K180" i="18" s="1"/>
  <c r="K209" i="18"/>
  <c r="K210" i="18"/>
  <c r="K206" i="18"/>
  <c r="K208" i="18"/>
  <c r="A45" i="8"/>
  <c r="A46" i="8" s="1"/>
  <c r="F294" i="18"/>
  <c r="F375" i="18" s="1"/>
  <c r="F395" i="18" s="1"/>
  <c r="K1099" i="18"/>
  <c r="K817" i="18"/>
  <c r="K1381" i="18"/>
  <c r="K809" i="18"/>
  <c r="K1090" i="18"/>
  <c r="K1373" i="18"/>
  <c r="K958" i="18"/>
  <c r="L833" i="18"/>
  <c r="L800" i="18"/>
  <c r="M720" i="18"/>
  <c r="M718" i="18" s="1"/>
  <c r="M1005" i="18"/>
  <c r="M1003" i="18" s="1"/>
  <c r="M861" i="18"/>
  <c r="M859" i="18" s="1"/>
  <c r="M580" i="18"/>
  <c r="M693" i="18" s="1"/>
  <c r="M1287" i="18"/>
  <c r="M1285" i="18" s="1"/>
  <c r="M1284" i="18"/>
  <c r="M1282" i="18" s="1"/>
  <c r="M864" i="18"/>
  <c r="M862" i="18" s="1"/>
  <c r="M723" i="18"/>
  <c r="M721" i="18" s="1"/>
  <c r="M1002" i="18"/>
  <c r="M1000" i="18" s="1"/>
  <c r="L1011" i="18"/>
  <c r="L870" i="18"/>
  <c r="L1293" i="18"/>
  <c r="L729" i="18"/>
  <c r="M577" i="18"/>
  <c r="M692" i="18" s="1"/>
  <c r="L942" i="18"/>
  <c r="L975" i="18"/>
  <c r="K1091" i="18"/>
  <c r="L834" i="18"/>
  <c r="L801" i="18"/>
  <c r="L1364" i="18"/>
  <c r="L1397" i="18"/>
  <c r="L1083" i="18"/>
  <c r="L1116" i="18"/>
  <c r="L1379" i="18"/>
  <c r="L1380" i="18" s="1"/>
  <c r="L815" i="18"/>
  <c r="L816" i="18" s="1"/>
  <c r="L1097" i="18"/>
  <c r="L1098" i="18" s="1"/>
  <c r="L956" i="18"/>
  <c r="L957" i="18" s="1"/>
  <c r="L1369" i="18"/>
  <c r="L1377" i="18" s="1"/>
  <c r="L805" i="18"/>
  <c r="L813" i="18" s="1"/>
  <c r="L1087" i="18"/>
  <c r="L1095" i="18" s="1"/>
  <c r="L946" i="18"/>
  <c r="L954" i="18" s="1"/>
  <c r="L941" i="18"/>
  <c r="L974" i="18"/>
  <c r="L1365" i="18"/>
  <c r="L1398" i="18"/>
  <c r="K950" i="18"/>
  <c r="L1115" i="18"/>
  <c r="L1082" i="18"/>
  <c r="K808" i="18"/>
  <c r="K949" i="18"/>
  <c r="K1372" i="18"/>
  <c r="J619" i="18"/>
  <c r="I696" i="18"/>
  <c r="I663" i="18"/>
  <c r="J605" i="18"/>
  <c r="J603" i="18" s="1"/>
  <c r="J695" i="18" s="1"/>
  <c r="K65" i="2"/>
  <c r="L574" i="18" s="1"/>
  <c r="K628" i="18"/>
  <c r="K630" i="18"/>
  <c r="K632" i="18"/>
  <c r="K633" i="18"/>
  <c r="K629" i="18"/>
  <c r="K631" i="18"/>
  <c r="K607" i="18"/>
  <c r="H670" i="18"/>
  <c r="H671" i="18"/>
  <c r="K676" i="18"/>
  <c r="K535" i="18"/>
  <c r="K236" i="18"/>
  <c r="K244" i="18" s="1"/>
  <c r="K269" i="18"/>
  <c r="L295" i="18"/>
  <c r="L306" i="18"/>
  <c r="L588" i="18"/>
  <c r="L447" i="18"/>
  <c r="L298" i="18"/>
  <c r="L165" i="18"/>
  <c r="L156" i="18"/>
  <c r="L154" i="18" s="1"/>
  <c r="L159" i="18"/>
  <c r="L157" i="18" s="1"/>
  <c r="L24" i="18"/>
  <c r="I394" i="18"/>
  <c r="J393" i="18"/>
  <c r="K377" i="18"/>
  <c r="K385" i="18" s="1"/>
  <c r="K410" i="18"/>
  <c r="L674" i="18"/>
  <c r="L675" i="18" s="1"/>
  <c r="L660" i="18"/>
  <c r="L668" i="18" s="1"/>
  <c r="L518" i="18"/>
  <c r="L526" i="18" s="1"/>
  <c r="L533" i="18"/>
  <c r="L534" i="18" s="1"/>
  <c r="L659" i="18"/>
  <c r="L667" i="18" s="1"/>
  <c r="L392" i="18"/>
  <c r="L519" i="18"/>
  <c r="L527" i="18" s="1"/>
  <c r="L251" i="18"/>
  <c r="L382" i="18"/>
  <c r="L390" i="18" s="1"/>
  <c r="L664" i="18"/>
  <c r="L672" i="18" s="1"/>
  <c r="L523" i="18"/>
  <c r="L531" i="18" s="1"/>
  <c r="L241" i="18"/>
  <c r="L249" i="18" s="1"/>
  <c r="K378" i="18"/>
  <c r="K386" i="18" s="1"/>
  <c r="K411" i="18"/>
  <c r="J253" i="18"/>
  <c r="K252" i="18"/>
  <c r="K270" i="18"/>
  <c r="K237" i="18"/>
  <c r="K245" i="18" s="1"/>
  <c r="J464" i="18"/>
  <c r="J272" i="18"/>
  <c r="J239" i="18"/>
  <c r="H406" i="18"/>
  <c r="H404" i="18"/>
  <c r="H399" i="18"/>
  <c r="H400" i="18"/>
  <c r="F416" i="18"/>
  <c r="H403" i="18"/>
  <c r="H530" i="18"/>
  <c r="G401" i="18"/>
  <c r="F405" i="18"/>
  <c r="E271" i="18"/>
  <c r="E238" i="18"/>
  <c r="E246" i="18" s="1"/>
  <c r="E229" i="18"/>
  <c r="G162" i="18"/>
  <c r="G160" i="18" s="1"/>
  <c r="G277" i="18"/>
  <c r="G276" i="18"/>
  <c r="G283" i="18"/>
  <c r="G280" i="18"/>
  <c r="G279" i="18"/>
  <c r="G281" i="18"/>
  <c r="F233" i="18"/>
  <c r="E259" i="18"/>
  <c r="E258" i="18"/>
  <c r="E263" i="18"/>
  <c r="E265" i="18"/>
  <c r="E262" i="18"/>
  <c r="E261" i="18"/>
  <c r="F238" i="18"/>
  <c r="F271" i="18"/>
  <c r="F229" i="18"/>
  <c r="F122" i="18"/>
  <c r="F124" i="18"/>
  <c r="F118" i="18"/>
  <c r="F117" i="18"/>
  <c r="J55" i="18"/>
  <c r="L53" i="2"/>
  <c r="L54" i="2"/>
  <c r="L55" i="2"/>
  <c r="L56" i="2"/>
  <c r="H85" i="2"/>
  <c r="I293" i="18" s="1"/>
  <c r="K108" i="18"/>
  <c r="M81" i="18"/>
  <c r="M80" i="18" s="1"/>
  <c r="L133" i="18"/>
  <c r="H73" i="2"/>
  <c r="G84" i="2"/>
  <c r="H152" i="18" s="1"/>
  <c r="E130" i="18"/>
  <c r="F137" i="18"/>
  <c r="G97" i="18"/>
  <c r="G130" i="18"/>
  <c r="E131" i="18"/>
  <c r="G92" i="18"/>
  <c r="H21" i="18"/>
  <c r="H19" i="18" s="1"/>
  <c r="H135" i="18"/>
  <c r="H140" i="18"/>
  <c r="I72" i="2"/>
  <c r="H83" i="2"/>
  <c r="I11" i="18" s="1"/>
  <c r="I136" i="18" s="1"/>
  <c r="M43" i="2"/>
  <c r="V12" i="5"/>
  <c r="M39" i="2"/>
  <c r="K10" i="18"/>
  <c r="K74" i="2"/>
  <c r="J85" i="2"/>
  <c r="K293" i="18" s="1"/>
  <c r="K61" i="2"/>
  <c r="L10" i="18" s="1"/>
  <c r="F107" i="18"/>
  <c r="F121" i="18" s="1"/>
  <c r="K62" i="2"/>
  <c r="L151" i="18" s="1"/>
  <c r="H132" i="18"/>
  <c r="H99" i="18"/>
  <c r="I132" i="18"/>
  <c r="I99" i="18"/>
  <c r="L51" i="2"/>
  <c r="L52" i="2"/>
  <c r="L63" i="2" s="1"/>
  <c r="M292" i="18" s="1"/>
  <c r="L50" i="2"/>
  <c r="K128" i="18"/>
  <c r="K95" i="18"/>
  <c r="K18" i="18"/>
  <c r="K16" i="18" s="1"/>
  <c r="I103" i="18"/>
  <c r="J129" i="18"/>
  <c r="J96" i="18"/>
  <c r="J104" i="18" s="1"/>
  <c r="L15" i="18"/>
  <c r="L13" i="18" s="1"/>
  <c r="L4" i="5"/>
  <c r="I112" i="18"/>
  <c r="J111" i="18"/>
  <c r="L10" i="5"/>
  <c r="L110" i="18"/>
  <c r="L100" i="18"/>
  <c r="H387" i="18" l="1"/>
  <c r="J522" i="18"/>
  <c r="K1140" i="18"/>
  <c r="L1240" i="18"/>
  <c r="L1252" i="18"/>
  <c r="K1265" i="18"/>
  <c r="L1250" i="18"/>
  <c r="K1222" i="18"/>
  <c r="K1221" i="18"/>
  <c r="K1241" i="18" s="1"/>
  <c r="J247" i="18"/>
  <c r="G391" i="18"/>
  <c r="G405" i="18" s="1"/>
  <c r="H1243" i="18"/>
  <c r="H1253" i="18"/>
  <c r="G76" i="8" s="1"/>
  <c r="I1242" i="18"/>
  <c r="L1231" i="18"/>
  <c r="K1245" i="18"/>
  <c r="N1146" i="18"/>
  <c r="N1144" i="18" s="1"/>
  <c r="N1143" i="18"/>
  <c r="N1141" i="18" s="1"/>
  <c r="M1152" i="18"/>
  <c r="M1149" i="18" s="1"/>
  <c r="M1147" i="18" s="1"/>
  <c r="M1216" i="18" s="1"/>
  <c r="L1232" i="18"/>
  <c r="K1246" i="18"/>
  <c r="L1225" i="18"/>
  <c r="L1258" i="18"/>
  <c r="L1265" i="18" s="1"/>
  <c r="J1237" i="18"/>
  <c r="I1251" i="18"/>
  <c r="L1263" i="18"/>
  <c r="M1238" i="18"/>
  <c r="M1239" i="18" s="1"/>
  <c r="M1227" i="18"/>
  <c r="M1235" i="18" s="1"/>
  <c r="M1226" i="18"/>
  <c r="M1234" i="18" s="1"/>
  <c r="M1228" i="18"/>
  <c r="M1236" i="18" s="1"/>
  <c r="L1248" i="18"/>
  <c r="K1233" i="18"/>
  <c r="J1247" i="18"/>
  <c r="M1257" i="18"/>
  <c r="M1264" i="18" s="1"/>
  <c r="M1224" i="18"/>
  <c r="M1256" i="18"/>
  <c r="M1223" i="18"/>
  <c r="L1217" i="18"/>
  <c r="L1229" i="18" s="1"/>
  <c r="L1249" i="18"/>
  <c r="J1262" i="18"/>
  <c r="H1244" i="18"/>
  <c r="I1230" i="18"/>
  <c r="J389" i="18"/>
  <c r="I1376" i="18"/>
  <c r="E375" i="18"/>
  <c r="E395" i="18" s="1"/>
  <c r="E396" i="18" s="1"/>
  <c r="J240" i="18"/>
  <c r="J422" i="18"/>
  <c r="I248" i="18"/>
  <c r="E81" i="2"/>
  <c r="D92" i="2"/>
  <c r="E79" i="2"/>
  <c r="D90" i="2"/>
  <c r="J417" i="18"/>
  <c r="J418" i="18"/>
  <c r="J303" i="18"/>
  <c r="J301" i="18" s="1"/>
  <c r="J379" i="18" s="1"/>
  <c r="J331" i="18"/>
  <c r="J329" i="18" s="1"/>
  <c r="J321" i="18" s="1"/>
  <c r="J421" i="18"/>
  <c r="J978" i="18"/>
  <c r="I1375" i="18"/>
  <c r="K478" i="18"/>
  <c r="K555" i="18" s="1"/>
  <c r="K1324" i="18"/>
  <c r="J1118" i="18"/>
  <c r="J1085" i="18"/>
  <c r="L1052" i="18"/>
  <c r="L1030" i="18"/>
  <c r="L1051" i="18"/>
  <c r="L1054" i="18"/>
  <c r="L1056" i="18"/>
  <c r="L1055" i="18"/>
  <c r="L1053" i="18"/>
  <c r="L1335" i="18"/>
  <c r="L1337" i="18"/>
  <c r="L1336" i="18"/>
  <c r="L1312" i="18"/>
  <c r="L1334" i="18"/>
  <c r="L1338" i="18"/>
  <c r="L1333" i="18"/>
  <c r="J1400" i="18"/>
  <c r="J1367" i="18"/>
  <c r="I1093" i="18"/>
  <c r="L68" i="2"/>
  <c r="M997" i="18" s="1"/>
  <c r="J1401" i="18"/>
  <c r="J1368" i="18"/>
  <c r="K1028" i="18"/>
  <c r="K1026" i="18" s="1"/>
  <c r="J1119" i="18"/>
  <c r="J1086" i="18"/>
  <c r="J1094" i="18" s="1"/>
  <c r="K1310" i="18"/>
  <c r="K1308" i="18" s="1"/>
  <c r="L70" i="2"/>
  <c r="M1279" i="18" s="1"/>
  <c r="M57" i="2"/>
  <c r="M59" i="2"/>
  <c r="G388" i="18"/>
  <c r="G402" i="18" s="1"/>
  <c r="K1042" i="18"/>
  <c r="I812" i="18"/>
  <c r="J662" i="18"/>
  <c r="E554" i="18"/>
  <c r="E561" i="18" s="1"/>
  <c r="E521" i="18"/>
  <c r="E529" i="18" s="1"/>
  <c r="E543" i="18" s="1"/>
  <c r="G444" i="18"/>
  <c r="G442" i="18" s="1"/>
  <c r="G558" i="18"/>
  <c r="G559" i="18"/>
  <c r="G472" i="18"/>
  <c r="G470" i="18" s="1"/>
  <c r="G462" i="18" s="1"/>
  <c r="G563" i="18"/>
  <c r="G565" i="18"/>
  <c r="G562" i="18"/>
  <c r="E553" i="18"/>
  <c r="E511" i="18"/>
  <c r="E520" i="18"/>
  <c r="E528" i="18" s="1"/>
  <c r="H75" i="2"/>
  <c r="G86" i="2"/>
  <c r="H434" i="18" s="1"/>
  <c r="F554" i="18"/>
  <c r="F561" i="18" s="1"/>
  <c r="F521" i="18"/>
  <c r="F515" i="18"/>
  <c r="E547" i="18"/>
  <c r="E545" i="18"/>
  <c r="E540" i="18"/>
  <c r="E541" i="18"/>
  <c r="E544" i="18"/>
  <c r="F553" i="18"/>
  <c r="F520" i="18"/>
  <c r="F511" i="18"/>
  <c r="L5" i="5"/>
  <c r="G76" i="2"/>
  <c r="F87" i="2"/>
  <c r="G575" i="18" s="1"/>
  <c r="F704" i="18"/>
  <c r="F585" i="18"/>
  <c r="F583" i="18" s="1"/>
  <c r="F700" i="18"/>
  <c r="F699" i="18"/>
  <c r="F613" i="18"/>
  <c r="F611" i="18" s="1"/>
  <c r="F706" i="18"/>
  <c r="F703" i="18"/>
  <c r="F702" i="18"/>
  <c r="E656" i="18"/>
  <c r="E613" i="18"/>
  <c r="E611" i="18" s="1"/>
  <c r="E700" i="18"/>
  <c r="E706" i="18"/>
  <c r="E699" i="18"/>
  <c r="E704" i="18"/>
  <c r="E585" i="18"/>
  <c r="E583" i="18" s="1"/>
  <c r="E702" i="18"/>
  <c r="E703" i="18"/>
  <c r="J29" i="35"/>
  <c r="E857" i="18"/>
  <c r="E716" i="18"/>
  <c r="I29" i="35"/>
  <c r="F78" i="2"/>
  <c r="E89" i="2"/>
  <c r="F857" i="18" s="1"/>
  <c r="F77" i="2"/>
  <c r="E88" i="2"/>
  <c r="F716" i="18" s="1"/>
  <c r="J837" i="18"/>
  <c r="J804" i="18"/>
  <c r="J836" i="18"/>
  <c r="J803" i="18"/>
  <c r="L771" i="18"/>
  <c r="L773" i="18"/>
  <c r="L748" i="18"/>
  <c r="L774" i="18"/>
  <c r="L770" i="18"/>
  <c r="L772" i="18"/>
  <c r="L769" i="18"/>
  <c r="K760" i="18"/>
  <c r="L66" i="2"/>
  <c r="M715" i="18" s="1"/>
  <c r="K746" i="18"/>
  <c r="K744" i="18" s="1"/>
  <c r="I811" i="18"/>
  <c r="L64" i="2"/>
  <c r="M433" i="18" s="1"/>
  <c r="L489" i="18"/>
  <c r="L466" i="18"/>
  <c r="L487" i="18"/>
  <c r="L492" i="18"/>
  <c r="L488" i="18"/>
  <c r="L491" i="18"/>
  <c r="L490" i="18"/>
  <c r="K464" i="18"/>
  <c r="G294" i="18"/>
  <c r="G376" i="18" s="1"/>
  <c r="H371" i="18"/>
  <c r="H383" i="18" s="1"/>
  <c r="H391" i="18" s="1"/>
  <c r="K418" i="18"/>
  <c r="H419" i="18"/>
  <c r="H409" i="18"/>
  <c r="H416" i="18" s="1"/>
  <c r="I331" i="18"/>
  <c r="I329" i="18" s="1"/>
  <c r="I321" i="18" s="1"/>
  <c r="I422" i="18"/>
  <c r="I303" i="18"/>
  <c r="I301" i="18" s="1"/>
  <c r="I421" i="18"/>
  <c r="I424" i="18"/>
  <c r="I418" i="18"/>
  <c r="I417" i="18"/>
  <c r="L323" i="18"/>
  <c r="K331" i="18"/>
  <c r="K329" i="18" s="1"/>
  <c r="K321" i="18" s="1"/>
  <c r="K422" i="18"/>
  <c r="K424" i="18"/>
  <c r="K414" i="18"/>
  <c r="K421" i="18" s="1"/>
  <c r="K381" i="18"/>
  <c r="K303" i="18"/>
  <c r="K301" i="18" s="1"/>
  <c r="M348" i="18"/>
  <c r="M346" i="18"/>
  <c r="M350" i="18"/>
  <c r="M347" i="18"/>
  <c r="M325" i="18"/>
  <c r="M351" i="18"/>
  <c r="M349" i="18"/>
  <c r="I374" i="18"/>
  <c r="I403" i="18" s="1"/>
  <c r="L337" i="18"/>
  <c r="K196" i="18"/>
  <c r="K273" i="18" s="1"/>
  <c r="K887" i="18"/>
  <c r="K885" i="18" s="1"/>
  <c r="L67" i="2"/>
  <c r="M856" i="18" s="1"/>
  <c r="K901" i="18"/>
  <c r="L911" i="18"/>
  <c r="L914" i="18"/>
  <c r="L913" i="18"/>
  <c r="L910" i="18"/>
  <c r="L915" i="18"/>
  <c r="L912" i="18"/>
  <c r="L889" i="18"/>
  <c r="J977" i="18"/>
  <c r="J944" i="18"/>
  <c r="I953" i="18"/>
  <c r="I952" i="18"/>
  <c r="K272" i="18"/>
  <c r="K239" i="18"/>
  <c r="L205" i="18"/>
  <c r="L210" i="18"/>
  <c r="L208" i="18"/>
  <c r="L206" i="18"/>
  <c r="L209" i="18"/>
  <c r="L184" i="18"/>
  <c r="L182" i="18" s="1"/>
  <c r="L180" i="18" s="1"/>
  <c r="L207" i="18"/>
  <c r="F376" i="18"/>
  <c r="F384" i="18" s="1"/>
  <c r="F398" i="18" s="1"/>
  <c r="A47" i="8"/>
  <c r="A48" i="8" s="1"/>
  <c r="A49" i="8" s="1"/>
  <c r="L817" i="18"/>
  <c r="L958" i="18"/>
  <c r="L1099" i="18"/>
  <c r="L1381" i="18"/>
  <c r="L949" i="18"/>
  <c r="L950" i="18"/>
  <c r="M815" i="18"/>
  <c r="M816" i="18" s="1"/>
  <c r="M1379" i="18"/>
  <c r="M1380" i="18" s="1"/>
  <c r="M956" i="18"/>
  <c r="M957" i="18" s="1"/>
  <c r="M1097" i="18"/>
  <c r="M1098" i="18" s="1"/>
  <c r="M1369" i="18"/>
  <c r="M1377" i="18" s="1"/>
  <c r="M805" i="18"/>
  <c r="M813" i="18" s="1"/>
  <c r="M946" i="18"/>
  <c r="M954" i="18" s="1"/>
  <c r="M1087" i="18"/>
  <c r="M1095" i="18" s="1"/>
  <c r="M1116" i="18"/>
  <c r="M1083" i="18"/>
  <c r="L1090" i="18"/>
  <c r="M1082" i="18"/>
  <c r="M1115" i="18"/>
  <c r="M833" i="18"/>
  <c r="M800" i="18"/>
  <c r="M834" i="18"/>
  <c r="M801" i="18"/>
  <c r="L1373" i="18"/>
  <c r="L808" i="18"/>
  <c r="M975" i="18"/>
  <c r="M942" i="18"/>
  <c r="M974" i="18"/>
  <c r="M941" i="18"/>
  <c r="M1011" i="18"/>
  <c r="N1287" i="18"/>
  <c r="N1285" i="18" s="1"/>
  <c r="N864" i="18"/>
  <c r="N862" i="18" s="1"/>
  <c r="N861" i="18"/>
  <c r="N859" i="18" s="1"/>
  <c r="M729" i="18"/>
  <c r="N1284" i="18"/>
  <c r="N1282" i="18" s="1"/>
  <c r="N1005" i="18"/>
  <c r="N1003" i="18" s="1"/>
  <c r="N1002" i="18"/>
  <c r="N1000" i="18" s="1"/>
  <c r="M870" i="18"/>
  <c r="N723" i="18"/>
  <c r="N721" i="18" s="1"/>
  <c r="N580" i="18"/>
  <c r="N693" i="18" s="1"/>
  <c r="M1293" i="18"/>
  <c r="N720" i="18"/>
  <c r="N718" i="18" s="1"/>
  <c r="N577" i="18"/>
  <c r="N692" i="18" s="1"/>
  <c r="M1397" i="18"/>
  <c r="M1364" i="18"/>
  <c r="L1372" i="18"/>
  <c r="L1091" i="18"/>
  <c r="M1398" i="18"/>
  <c r="M1365" i="18"/>
  <c r="L809" i="18"/>
  <c r="K619" i="18"/>
  <c r="K605" i="18"/>
  <c r="K603" i="18" s="1"/>
  <c r="K662" i="18" s="1"/>
  <c r="L630" i="18"/>
  <c r="L628" i="18"/>
  <c r="L631" i="18"/>
  <c r="L632" i="18"/>
  <c r="L629" i="18"/>
  <c r="L633" i="18"/>
  <c r="L607" i="18"/>
  <c r="J696" i="18"/>
  <c r="J663" i="18"/>
  <c r="L65" i="2"/>
  <c r="M574" i="18" s="1"/>
  <c r="I671" i="18"/>
  <c r="I670" i="18"/>
  <c r="L535" i="18"/>
  <c r="L676" i="18"/>
  <c r="K393" i="18"/>
  <c r="J394" i="18"/>
  <c r="L411" i="18"/>
  <c r="L378" i="18"/>
  <c r="L386" i="18" s="1"/>
  <c r="M660" i="18"/>
  <c r="M668" i="18" s="1"/>
  <c r="M659" i="18"/>
  <c r="M667" i="18" s="1"/>
  <c r="M519" i="18"/>
  <c r="M527" i="18" s="1"/>
  <c r="M392" i="18"/>
  <c r="M533" i="18"/>
  <c r="M534" i="18" s="1"/>
  <c r="M518" i="18"/>
  <c r="M526" i="18" s="1"/>
  <c r="M674" i="18"/>
  <c r="M675" i="18" s="1"/>
  <c r="M251" i="18"/>
  <c r="M382" i="18"/>
  <c r="M390" i="18" s="1"/>
  <c r="M523" i="18"/>
  <c r="M531" i="18" s="1"/>
  <c r="M241" i="18"/>
  <c r="M249" i="18" s="1"/>
  <c r="M664" i="18"/>
  <c r="M672" i="18" s="1"/>
  <c r="L377" i="18"/>
  <c r="L385" i="18" s="1"/>
  <c r="L410" i="18"/>
  <c r="L270" i="18"/>
  <c r="L237" i="18"/>
  <c r="L245" i="18" s="1"/>
  <c r="M298" i="18"/>
  <c r="M447" i="18"/>
  <c r="M295" i="18"/>
  <c r="M159" i="18"/>
  <c r="M157" i="18" s="1"/>
  <c r="M588" i="18"/>
  <c r="M306" i="18"/>
  <c r="M165" i="18"/>
  <c r="M156" i="18"/>
  <c r="M154" i="18" s="1"/>
  <c r="M24" i="18"/>
  <c r="K417" i="18"/>
  <c r="L269" i="18"/>
  <c r="L236" i="18"/>
  <c r="L244" i="18" s="1"/>
  <c r="K253" i="18"/>
  <c r="L252" i="18"/>
  <c r="H401" i="18"/>
  <c r="I530" i="18"/>
  <c r="F230" i="18"/>
  <c r="F242" i="18" s="1"/>
  <c r="G233" i="18"/>
  <c r="F263" i="18"/>
  <c r="F259" i="18"/>
  <c r="F258" i="18"/>
  <c r="F262" i="18"/>
  <c r="F265" i="18"/>
  <c r="F261" i="18"/>
  <c r="E230" i="18"/>
  <c r="E242" i="18" s="1"/>
  <c r="E250" i="18" s="1"/>
  <c r="H276" i="18"/>
  <c r="H277" i="18"/>
  <c r="H283" i="18"/>
  <c r="H162" i="18"/>
  <c r="H160" i="18" s="1"/>
  <c r="H280" i="18"/>
  <c r="H279" i="18"/>
  <c r="H281" i="18"/>
  <c r="F278" i="18"/>
  <c r="F268" i="18"/>
  <c r="F275" i="18" s="1"/>
  <c r="F246" i="18"/>
  <c r="E260" i="18"/>
  <c r="E278" i="18"/>
  <c r="E268" i="18"/>
  <c r="G238" i="18"/>
  <c r="G271" i="18"/>
  <c r="G229" i="18"/>
  <c r="E127" i="18"/>
  <c r="G122" i="18"/>
  <c r="G124" i="18"/>
  <c r="G118" i="18"/>
  <c r="G117" i="18"/>
  <c r="L64" i="18"/>
  <c r="L67" i="18"/>
  <c r="L68" i="18"/>
  <c r="L65" i="18"/>
  <c r="L69" i="18"/>
  <c r="L66" i="18"/>
  <c r="K66" i="18"/>
  <c r="K65" i="18"/>
  <c r="K69" i="18"/>
  <c r="K67" i="18"/>
  <c r="K64" i="18"/>
  <c r="K68" i="18"/>
  <c r="L108" i="18"/>
  <c r="M55" i="2"/>
  <c r="M54" i="2"/>
  <c r="M56" i="2"/>
  <c r="M53" i="2"/>
  <c r="J132" i="18"/>
  <c r="M133" i="18"/>
  <c r="N81" i="18"/>
  <c r="N80" i="18" s="1"/>
  <c r="I139" i="18"/>
  <c r="I73" i="2"/>
  <c r="H84" i="2"/>
  <c r="I152" i="18" s="1"/>
  <c r="J72" i="2"/>
  <c r="I83" i="2"/>
  <c r="J11" i="18" s="1"/>
  <c r="J136" i="18" s="1"/>
  <c r="H92" i="18"/>
  <c r="E89" i="18"/>
  <c r="E137" i="18"/>
  <c r="H130" i="18"/>
  <c r="H137" i="18" s="1"/>
  <c r="H97" i="18"/>
  <c r="E106" i="18"/>
  <c r="E120" i="18" s="1"/>
  <c r="E138" i="18"/>
  <c r="G137" i="18"/>
  <c r="I21" i="18"/>
  <c r="I19" i="18" s="1"/>
  <c r="I140" i="18"/>
  <c r="I135" i="18"/>
  <c r="E105" i="18"/>
  <c r="E119" i="18" s="1"/>
  <c r="J99" i="18"/>
  <c r="W12" i="5"/>
  <c r="M50" i="2"/>
  <c r="M51" i="2"/>
  <c r="M52" i="2"/>
  <c r="M63" i="2" s="1"/>
  <c r="N292" i="18" s="1"/>
  <c r="L61" i="2"/>
  <c r="M10" i="18" s="1"/>
  <c r="L74" i="2"/>
  <c r="K85" i="2"/>
  <c r="L293" i="18" s="1"/>
  <c r="L303" i="18" s="1"/>
  <c r="L301" i="18" s="1"/>
  <c r="G107" i="18"/>
  <c r="L62" i="2"/>
  <c r="M151" i="18" s="1"/>
  <c r="H139" i="18"/>
  <c r="M10" i="5"/>
  <c r="M110" i="18"/>
  <c r="L128" i="18"/>
  <c r="L95" i="18"/>
  <c r="M15" i="18"/>
  <c r="M13" i="18" s="1"/>
  <c r="M4" i="5"/>
  <c r="N1152" i="18" s="1"/>
  <c r="N1149" i="18" s="1"/>
  <c r="N1147" i="18" s="1"/>
  <c r="J103" i="18"/>
  <c r="K111" i="18"/>
  <c r="J112" i="18"/>
  <c r="L18" i="18"/>
  <c r="L16" i="18" s="1"/>
  <c r="K129" i="18"/>
  <c r="K96" i="18"/>
  <c r="K104" i="18" s="1"/>
  <c r="L1255" i="18" l="1"/>
  <c r="L1262" i="18" s="1"/>
  <c r="J1376" i="18"/>
  <c r="K247" i="18"/>
  <c r="K389" i="18"/>
  <c r="M1250" i="18"/>
  <c r="M1248" i="18"/>
  <c r="M1240" i="18"/>
  <c r="M1252" i="18"/>
  <c r="M1217" i="18"/>
  <c r="M1229" i="18" s="1"/>
  <c r="J1230" i="18"/>
  <c r="I1244" i="18"/>
  <c r="J1251" i="18"/>
  <c r="K1237" i="18"/>
  <c r="M1231" i="18"/>
  <c r="L1245" i="18"/>
  <c r="M1263" i="18"/>
  <c r="I1253" i="18"/>
  <c r="H76" i="8" s="1"/>
  <c r="I1243" i="18"/>
  <c r="J1242" i="18"/>
  <c r="N1238" i="18"/>
  <c r="N1239" i="18" s="1"/>
  <c r="N1227" i="18"/>
  <c r="N1235" i="18" s="1"/>
  <c r="N1249" i="18" s="1"/>
  <c r="L45" i="8" s="1"/>
  <c r="N1226" i="18"/>
  <c r="N1234" i="18" s="1"/>
  <c r="N1248" i="18" s="1"/>
  <c r="L44" i="8" s="1"/>
  <c r="N1228" i="18"/>
  <c r="N1236" i="18" s="1"/>
  <c r="N1250" i="18" s="1"/>
  <c r="L46" i="8" s="1"/>
  <c r="M1249" i="18"/>
  <c r="M1232" i="18"/>
  <c r="L1246" i="18"/>
  <c r="M1225" i="18"/>
  <c r="M1258" i="18"/>
  <c r="M1265" i="18" s="1"/>
  <c r="L1140" i="18"/>
  <c r="K1247" i="18"/>
  <c r="L1233" i="18"/>
  <c r="N1256" i="18"/>
  <c r="N1223" i="18"/>
  <c r="N1216" i="18"/>
  <c r="N1258" i="18"/>
  <c r="N1265" i="18" s="1"/>
  <c r="N1225" i="18"/>
  <c r="N1257" i="18"/>
  <c r="N1224" i="18"/>
  <c r="E407" i="18"/>
  <c r="D70" i="8" s="1"/>
  <c r="F396" i="18"/>
  <c r="F397" i="18" s="1"/>
  <c r="E397" i="18"/>
  <c r="J248" i="18"/>
  <c r="J412" i="18"/>
  <c r="J419" i="18" s="1"/>
  <c r="J812" i="18"/>
  <c r="K522" i="18"/>
  <c r="J370" i="18"/>
  <c r="H388" i="18"/>
  <c r="H402" i="18" s="1"/>
  <c r="F79" i="2"/>
  <c r="E90" i="2"/>
  <c r="F998" i="18" s="1"/>
  <c r="E998" i="18"/>
  <c r="K29" i="35"/>
  <c r="E1280" i="18"/>
  <c r="M29" i="35"/>
  <c r="F81" i="2"/>
  <c r="E92" i="2"/>
  <c r="F1280" i="18" s="1"/>
  <c r="J413" i="18"/>
  <c r="J420" i="18" s="1"/>
  <c r="J380" i="18"/>
  <c r="I406" i="18"/>
  <c r="J374" i="18"/>
  <c r="J404" i="18" s="1"/>
  <c r="J1375" i="18"/>
  <c r="J1093" i="18"/>
  <c r="I404" i="18"/>
  <c r="I399" i="18"/>
  <c r="I400" i="18"/>
  <c r="L1324" i="18"/>
  <c r="L1042" i="18"/>
  <c r="L1028" i="18"/>
  <c r="L1026" i="18" s="1"/>
  <c r="L478" i="18"/>
  <c r="L555" i="18" s="1"/>
  <c r="K1400" i="18"/>
  <c r="K1367" i="18"/>
  <c r="K1401" i="18"/>
  <c r="K1368" i="18"/>
  <c r="K1376" i="18" s="1"/>
  <c r="K1119" i="18"/>
  <c r="K1086" i="18"/>
  <c r="K1094" i="18" s="1"/>
  <c r="L1310" i="18"/>
  <c r="L1308" i="18" s="1"/>
  <c r="K240" i="18"/>
  <c r="M1333" i="18"/>
  <c r="M1337" i="18"/>
  <c r="M1312" i="18"/>
  <c r="M1336" i="18"/>
  <c r="M1334" i="18"/>
  <c r="M1335" i="18"/>
  <c r="M1338" i="18"/>
  <c r="M70" i="2"/>
  <c r="N1279" i="18" s="1"/>
  <c r="M1053" i="18"/>
  <c r="M1051" i="18"/>
  <c r="M1030" i="18"/>
  <c r="M1054" i="18"/>
  <c r="M1056" i="18"/>
  <c r="M1055" i="18"/>
  <c r="M1052" i="18"/>
  <c r="M68" i="2"/>
  <c r="N997" i="18" s="1"/>
  <c r="K1118" i="18"/>
  <c r="K1085" i="18"/>
  <c r="L760" i="18"/>
  <c r="L837" i="18" s="1"/>
  <c r="F529" i="18"/>
  <c r="F543" i="18" s="1"/>
  <c r="F560" i="18"/>
  <c r="F550" i="18"/>
  <c r="F557" i="18" s="1"/>
  <c r="H444" i="18"/>
  <c r="H442" i="18" s="1"/>
  <c r="H559" i="18"/>
  <c r="H558" i="18"/>
  <c r="H472" i="18"/>
  <c r="H470" i="18" s="1"/>
  <c r="H462" i="18" s="1"/>
  <c r="H563" i="18"/>
  <c r="H565" i="18"/>
  <c r="H562" i="18"/>
  <c r="G554" i="18"/>
  <c r="G561" i="18" s="1"/>
  <c r="G521" i="18"/>
  <c r="I75" i="2"/>
  <c r="H86" i="2"/>
  <c r="I434" i="18" s="1"/>
  <c r="E542" i="18"/>
  <c r="F528" i="18"/>
  <c r="E512" i="18"/>
  <c r="E524" i="18" s="1"/>
  <c r="E532" i="18" s="1"/>
  <c r="E546" i="18" s="1"/>
  <c r="G511" i="18"/>
  <c r="G520" i="18"/>
  <c r="G553" i="18"/>
  <c r="F512" i="18"/>
  <c r="F524" i="18" s="1"/>
  <c r="F541" i="18"/>
  <c r="F540" i="18"/>
  <c r="F547" i="18"/>
  <c r="G515" i="18"/>
  <c r="F545" i="18"/>
  <c r="F544" i="18"/>
  <c r="E560" i="18"/>
  <c r="E550" i="18"/>
  <c r="E557" i="18" s="1"/>
  <c r="M5" i="5"/>
  <c r="F986" i="18"/>
  <c r="F867" i="18"/>
  <c r="F865" i="18" s="1"/>
  <c r="F981" i="18"/>
  <c r="F895" i="18"/>
  <c r="F893" i="18" s="1"/>
  <c r="F982" i="18"/>
  <c r="F988" i="18"/>
  <c r="F985" i="18"/>
  <c r="F984" i="18"/>
  <c r="G78" i="2"/>
  <c r="F89" i="2"/>
  <c r="G857" i="18" s="1"/>
  <c r="F652" i="18"/>
  <c r="F661" i="18"/>
  <c r="F694" i="18"/>
  <c r="E686" i="18"/>
  <c r="E688" i="18"/>
  <c r="E682" i="18"/>
  <c r="F656" i="18"/>
  <c r="E681" i="18"/>
  <c r="E685" i="18"/>
  <c r="E684" i="18"/>
  <c r="G77" i="2"/>
  <c r="F88" i="2"/>
  <c r="G716" i="18" s="1"/>
  <c r="G585" i="18"/>
  <c r="G583" i="18" s="1"/>
  <c r="G700" i="18"/>
  <c r="G699" i="18"/>
  <c r="G613" i="18"/>
  <c r="G611" i="18" s="1"/>
  <c r="G704" i="18"/>
  <c r="G706" i="18"/>
  <c r="G703" i="18"/>
  <c r="G702" i="18"/>
  <c r="E661" i="18"/>
  <c r="E669" i="18" s="1"/>
  <c r="E694" i="18"/>
  <c r="E652" i="18"/>
  <c r="H76" i="2"/>
  <c r="G87" i="2"/>
  <c r="H575" i="18" s="1"/>
  <c r="E841" i="18"/>
  <c r="E840" i="18"/>
  <c r="E845" i="18"/>
  <c r="E847" i="18"/>
  <c r="E726" i="18"/>
  <c r="E724" i="18" s="1"/>
  <c r="E797" i="18"/>
  <c r="E754" i="18"/>
  <c r="E752" i="18" s="1"/>
  <c r="E844" i="18"/>
  <c r="E843" i="18"/>
  <c r="F845" i="18"/>
  <c r="F754" i="18"/>
  <c r="F752" i="18" s="1"/>
  <c r="F841" i="18"/>
  <c r="F726" i="18"/>
  <c r="F724" i="18" s="1"/>
  <c r="F840" i="18"/>
  <c r="F847" i="18"/>
  <c r="F843" i="18"/>
  <c r="F844" i="18"/>
  <c r="E982" i="18"/>
  <c r="E981" i="18"/>
  <c r="E938" i="18"/>
  <c r="E895" i="18"/>
  <c r="E893" i="18" s="1"/>
  <c r="E986" i="18"/>
  <c r="E988" i="18"/>
  <c r="E867" i="18"/>
  <c r="E865" i="18" s="1"/>
  <c r="E984" i="18"/>
  <c r="E985" i="18"/>
  <c r="G375" i="18"/>
  <c r="G395" i="18" s="1"/>
  <c r="K836" i="18"/>
  <c r="K803" i="18"/>
  <c r="L746" i="18"/>
  <c r="L744" i="18" s="1"/>
  <c r="M773" i="18"/>
  <c r="M774" i="18"/>
  <c r="M772" i="18"/>
  <c r="M769" i="18"/>
  <c r="M748" i="18"/>
  <c r="M771" i="18"/>
  <c r="M770" i="18"/>
  <c r="K837" i="18"/>
  <c r="K804" i="18"/>
  <c r="K812" i="18" s="1"/>
  <c r="J811" i="18"/>
  <c r="L464" i="18"/>
  <c r="M488" i="18"/>
  <c r="M491" i="18"/>
  <c r="M487" i="18"/>
  <c r="M489" i="18"/>
  <c r="M466" i="18"/>
  <c r="M492" i="18"/>
  <c r="M490" i="18"/>
  <c r="H294" i="18"/>
  <c r="H376" i="18" s="1"/>
  <c r="M337" i="18"/>
  <c r="M414" i="18" s="1"/>
  <c r="G384" i="18"/>
  <c r="G398" i="18" s="1"/>
  <c r="L379" i="18"/>
  <c r="L412" i="18"/>
  <c r="L419" i="18" s="1"/>
  <c r="L414" i="18"/>
  <c r="L421" i="18" s="1"/>
  <c r="L381" i="18"/>
  <c r="L389" i="18" s="1"/>
  <c r="K413" i="18"/>
  <c r="K420" i="18" s="1"/>
  <c r="K380" i="18"/>
  <c r="I370" i="18"/>
  <c r="I412" i="18"/>
  <c r="I379" i="18"/>
  <c r="I387" i="18" s="1"/>
  <c r="I401" i="18" s="1"/>
  <c r="L424" i="18"/>
  <c r="I413" i="18"/>
  <c r="I420" i="18" s="1"/>
  <c r="I380" i="18"/>
  <c r="L418" i="18"/>
  <c r="K370" i="18"/>
  <c r="K371" i="18" s="1"/>
  <c r="K383" i="18" s="1"/>
  <c r="K379" i="18"/>
  <c r="K412" i="18"/>
  <c r="L331" i="18"/>
  <c r="L329" i="18" s="1"/>
  <c r="L321" i="18" s="1"/>
  <c r="L422" i="18"/>
  <c r="M323" i="18"/>
  <c r="L901" i="18"/>
  <c r="L978" i="18" s="1"/>
  <c r="M915" i="18"/>
  <c r="M914" i="18"/>
  <c r="M912" i="18"/>
  <c r="M910" i="18"/>
  <c r="M889" i="18"/>
  <c r="M911" i="18"/>
  <c r="M913" i="18"/>
  <c r="L887" i="18"/>
  <c r="L885" i="18" s="1"/>
  <c r="K977" i="18"/>
  <c r="K944" i="18"/>
  <c r="K978" i="18"/>
  <c r="K945" i="18"/>
  <c r="J953" i="18"/>
  <c r="J952" i="18"/>
  <c r="M206" i="18"/>
  <c r="M205" i="18"/>
  <c r="M209" i="18"/>
  <c r="M208" i="18"/>
  <c r="M207" i="18"/>
  <c r="M210" i="18"/>
  <c r="M184" i="18"/>
  <c r="M182" i="18" s="1"/>
  <c r="M180" i="18" s="1"/>
  <c r="L196" i="18"/>
  <c r="L272" i="18"/>
  <c r="L239" i="18"/>
  <c r="K695" i="18"/>
  <c r="M958" i="18"/>
  <c r="M1381" i="18"/>
  <c r="M817" i="18"/>
  <c r="M808" i="18"/>
  <c r="N870" i="18"/>
  <c r="N1011" i="18"/>
  <c r="N729" i="18"/>
  <c r="N1293" i="18"/>
  <c r="N975" i="18"/>
  <c r="N942" i="18"/>
  <c r="N1398" i="18"/>
  <c r="N1365" i="18"/>
  <c r="M1372" i="18"/>
  <c r="N834" i="18"/>
  <c r="N801" i="18"/>
  <c r="M1091" i="18"/>
  <c r="N1082" i="18"/>
  <c r="N1115" i="18"/>
  <c r="M950" i="18"/>
  <c r="N1083" i="18"/>
  <c r="N1116" i="18"/>
  <c r="M1090" i="18"/>
  <c r="N1397" i="18"/>
  <c r="N1364" i="18"/>
  <c r="M949" i="18"/>
  <c r="N815" i="18"/>
  <c r="N816" i="18" s="1"/>
  <c r="N956" i="18"/>
  <c r="N957" i="18" s="1"/>
  <c r="N1097" i="18"/>
  <c r="N1098" i="18" s="1"/>
  <c r="N1379" i="18"/>
  <c r="N1380" i="18" s="1"/>
  <c r="N805" i="18"/>
  <c r="N813" i="18" s="1"/>
  <c r="N1369" i="18"/>
  <c r="N1377" i="18" s="1"/>
  <c r="N1087" i="18"/>
  <c r="N1095" i="18" s="1"/>
  <c r="N946" i="18"/>
  <c r="N954" i="18" s="1"/>
  <c r="M809" i="18"/>
  <c r="N833" i="18"/>
  <c r="N800" i="18"/>
  <c r="M1373" i="18"/>
  <c r="N974" i="18"/>
  <c r="N941" i="18"/>
  <c r="M1099" i="18"/>
  <c r="M629" i="18"/>
  <c r="M628" i="18"/>
  <c r="M632" i="18"/>
  <c r="M633" i="18"/>
  <c r="M630" i="18"/>
  <c r="M631" i="18"/>
  <c r="M607" i="18"/>
  <c r="L619" i="18"/>
  <c r="L605" i="18"/>
  <c r="L603" i="18" s="1"/>
  <c r="L695" i="18" s="1"/>
  <c r="K696" i="18"/>
  <c r="K663" i="18"/>
  <c r="J670" i="18"/>
  <c r="J671" i="18"/>
  <c r="M676" i="18"/>
  <c r="M535" i="18"/>
  <c r="L253" i="18"/>
  <c r="M252" i="18"/>
  <c r="M378" i="18"/>
  <c r="M386" i="18" s="1"/>
  <c r="M411" i="18"/>
  <c r="L417" i="18"/>
  <c r="K394" i="18"/>
  <c r="L393" i="18"/>
  <c r="N533" i="18"/>
  <c r="N534" i="18" s="1"/>
  <c r="N535" i="18" s="1"/>
  <c r="N392" i="18"/>
  <c r="N674" i="18"/>
  <c r="N675" i="18" s="1"/>
  <c r="N519" i="18"/>
  <c r="N527" i="18" s="1"/>
  <c r="N660" i="18"/>
  <c r="N668" i="18" s="1"/>
  <c r="N518" i="18"/>
  <c r="N526" i="18" s="1"/>
  <c r="N659" i="18"/>
  <c r="N667" i="18" s="1"/>
  <c r="N251" i="18"/>
  <c r="N382" i="18"/>
  <c r="N390" i="18" s="1"/>
  <c r="N664" i="18"/>
  <c r="N672" i="18" s="1"/>
  <c r="N241" i="18"/>
  <c r="N249" i="18" s="1"/>
  <c r="N523" i="18"/>
  <c r="N531" i="18" s="1"/>
  <c r="M269" i="18"/>
  <c r="M236" i="18"/>
  <c r="M244" i="18" s="1"/>
  <c r="N447" i="18"/>
  <c r="N298" i="18"/>
  <c r="N306" i="18"/>
  <c r="N588" i="18"/>
  <c r="N295" i="18"/>
  <c r="N156" i="18"/>
  <c r="N154" i="18" s="1"/>
  <c r="N165" i="18"/>
  <c r="N159" i="18"/>
  <c r="N157" i="18" s="1"/>
  <c r="N24" i="18"/>
  <c r="M237" i="18"/>
  <c r="M245" i="18" s="1"/>
  <c r="M270" i="18"/>
  <c r="M377" i="18"/>
  <c r="M385" i="18" s="1"/>
  <c r="M410" i="18"/>
  <c r="M65" i="2"/>
  <c r="N574" i="18" s="1"/>
  <c r="M66" i="2"/>
  <c r="N715" i="18" s="1"/>
  <c r="M67" i="2"/>
  <c r="N856" i="18" s="1"/>
  <c r="N347" i="18"/>
  <c r="N350" i="18"/>
  <c r="N349" i="18"/>
  <c r="N346" i="18"/>
  <c r="N325" i="18"/>
  <c r="N348" i="18"/>
  <c r="N351" i="18"/>
  <c r="M64" i="2"/>
  <c r="N433" i="18" s="1"/>
  <c r="J371" i="18"/>
  <c r="J383" i="18" s="1"/>
  <c r="K374" i="18"/>
  <c r="K403" i="18" s="1"/>
  <c r="J406" i="18"/>
  <c r="J530" i="18"/>
  <c r="J403" i="18"/>
  <c r="H405" i="18"/>
  <c r="E153" i="18"/>
  <c r="E234" i="18" s="1"/>
  <c r="E254" i="18" s="1"/>
  <c r="E255" i="18" s="1"/>
  <c r="G230" i="18"/>
  <c r="G242" i="18" s="1"/>
  <c r="G278" i="18"/>
  <c r="G268" i="18"/>
  <c r="G275" i="18" s="1"/>
  <c r="E264" i="18"/>
  <c r="F250" i="18"/>
  <c r="I162" i="18"/>
  <c r="I160" i="18" s="1"/>
  <c r="I277" i="18"/>
  <c r="I283" i="18"/>
  <c r="I276" i="18"/>
  <c r="I280" i="18"/>
  <c r="I279" i="18"/>
  <c r="I281" i="18"/>
  <c r="H233" i="18"/>
  <c r="G259" i="18"/>
  <c r="G263" i="18"/>
  <c r="G258" i="18"/>
  <c r="G265" i="18"/>
  <c r="G262" i="18"/>
  <c r="G261" i="18"/>
  <c r="E275" i="18"/>
  <c r="F153" i="18"/>
  <c r="H271" i="18"/>
  <c r="H238" i="18"/>
  <c r="H229" i="18"/>
  <c r="G246" i="18"/>
  <c r="F260" i="18"/>
  <c r="G121" i="18"/>
  <c r="H122" i="18"/>
  <c r="H118" i="18"/>
  <c r="H124" i="18"/>
  <c r="H117" i="18"/>
  <c r="E12" i="18"/>
  <c r="E93" i="18" s="1"/>
  <c r="E113" i="18" s="1"/>
  <c r="E114" i="18" s="1"/>
  <c r="E125" i="18" s="1"/>
  <c r="D68" i="8" s="1"/>
  <c r="E101" i="18"/>
  <c r="M66" i="18"/>
  <c r="M68" i="18"/>
  <c r="M67" i="18"/>
  <c r="M65" i="18"/>
  <c r="M64" i="18"/>
  <c r="M69" i="18"/>
  <c r="K55" i="18"/>
  <c r="L55" i="18"/>
  <c r="M100" i="18"/>
  <c r="M108" i="18" s="1"/>
  <c r="N133" i="18"/>
  <c r="J139" i="18"/>
  <c r="J73" i="2"/>
  <c r="I84" i="2"/>
  <c r="J152" i="18" s="1"/>
  <c r="F105" i="18"/>
  <c r="F119" i="18" s="1"/>
  <c r="I97" i="18"/>
  <c r="I130" i="18"/>
  <c r="E134" i="18"/>
  <c r="I92" i="18"/>
  <c r="J140" i="18"/>
  <c r="J21" i="18"/>
  <c r="J19" i="18" s="1"/>
  <c r="J135" i="18"/>
  <c r="K72" i="2"/>
  <c r="J83" i="2"/>
  <c r="K11" i="18" s="1"/>
  <c r="M62" i="2"/>
  <c r="N151" i="18" s="1"/>
  <c r="M61" i="2"/>
  <c r="H107" i="18"/>
  <c r="H121" i="18" s="1"/>
  <c r="M74" i="2"/>
  <c r="L85" i="2"/>
  <c r="M293" i="18" s="1"/>
  <c r="M303" i="18" s="1"/>
  <c r="M301" i="18" s="1"/>
  <c r="K112" i="18"/>
  <c r="L111" i="18"/>
  <c r="N10" i="5"/>
  <c r="N110" i="18"/>
  <c r="M128" i="18"/>
  <c r="M95" i="18"/>
  <c r="N15" i="18"/>
  <c r="N13" i="18" s="1"/>
  <c r="N4" i="5"/>
  <c r="K103" i="18"/>
  <c r="M18" i="18"/>
  <c r="M16" i="18" s="1"/>
  <c r="L129" i="18"/>
  <c r="L96" i="18"/>
  <c r="L104" i="18" s="1"/>
  <c r="F407" i="18" l="1"/>
  <c r="E70" i="8" s="1"/>
  <c r="L247" i="18"/>
  <c r="M1140" i="18"/>
  <c r="D1265" i="18"/>
  <c r="N1217" i="18"/>
  <c r="N1229" i="18" s="1"/>
  <c r="M1246" i="18"/>
  <c r="N1232" i="18"/>
  <c r="N1246" i="18" s="1"/>
  <c r="L42" i="8" s="1"/>
  <c r="M1245" i="18"/>
  <c r="N1231" i="18"/>
  <c r="N1245" i="18" s="1"/>
  <c r="L41" i="8" s="1"/>
  <c r="N1240" i="18"/>
  <c r="N1252" i="18"/>
  <c r="L48" i="8" s="1"/>
  <c r="N1263" i="18"/>
  <c r="N1255" i="18"/>
  <c r="D1263" i="18"/>
  <c r="K1251" i="18"/>
  <c r="L1237" i="18"/>
  <c r="L1247" i="18"/>
  <c r="M1233" i="18"/>
  <c r="J1243" i="18"/>
  <c r="K1242" i="18"/>
  <c r="J1253" i="18"/>
  <c r="I76" i="8" s="1"/>
  <c r="N1264" i="18"/>
  <c r="D1264" i="18"/>
  <c r="L1221" i="18"/>
  <c r="L1241" i="18" s="1"/>
  <c r="L1222" i="18"/>
  <c r="J1244" i="18"/>
  <c r="K1230" i="18"/>
  <c r="K248" i="18"/>
  <c r="M1255" i="18"/>
  <c r="M1262" i="18" s="1"/>
  <c r="M1221" i="18"/>
  <c r="M1241" i="18" s="1"/>
  <c r="M1222" i="18"/>
  <c r="J387" i="18"/>
  <c r="J401" i="18" s="1"/>
  <c r="G396" i="18"/>
  <c r="J409" i="18"/>
  <c r="J416" i="18" s="1"/>
  <c r="J399" i="18"/>
  <c r="J400" i="18"/>
  <c r="I388" i="18"/>
  <c r="I402" i="18" s="1"/>
  <c r="L522" i="18"/>
  <c r="K1093" i="18"/>
  <c r="K1375" i="18"/>
  <c r="E1404" i="18"/>
  <c r="E1405" i="18"/>
  <c r="E1361" i="18"/>
  <c r="E1290" i="18"/>
  <c r="E1288" i="18" s="1"/>
  <c r="E1409" i="18"/>
  <c r="E1318" i="18"/>
  <c r="E1316" i="18" s="1"/>
  <c r="E1411" i="18"/>
  <c r="E1408" i="18"/>
  <c r="E1407" i="18"/>
  <c r="E1123" i="18"/>
  <c r="E1122" i="18"/>
  <c r="E1129" i="18"/>
  <c r="E1036" i="18"/>
  <c r="E1034" i="18" s="1"/>
  <c r="E1008" i="18"/>
  <c r="E1006" i="18" s="1"/>
  <c r="E1127" i="18"/>
  <c r="E1079" i="18"/>
  <c r="E1126" i="18"/>
  <c r="E1125" i="18"/>
  <c r="F1409" i="18"/>
  <c r="F1404" i="18"/>
  <c r="F1318" i="18"/>
  <c r="F1316" i="18" s="1"/>
  <c r="F1290" i="18"/>
  <c r="F1288" i="18" s="1"/>
  <c r="F1405" i="18"/>
  <c r="F1411" i="18"/>
  <c r="F1408" i="18"/>
  <c r="F1407" i="18"/>
  <c r="G81" i="2"/>
  <c r="F92" i="2"/>
  <c r="G1280" i="18" s="1"/>
  <c r="F1008" i="18"/>
  <c r="F1006" i="18" s="1"/>
  <c r="F1127" i="18"/>
  <c r="F1123" i="18"/>
  <c r="F1122" i="18"/>
  <c r="F1036" i="18"/>
  <c r="F1034" i="18" s="1"/>
  <c r="F1129" i="18"/>
  <c r="F1125" i="18"/>
  <c r="F1126" i="18"/>
  <c r="G79" i="2"/>
  <c r="F90" i="2"/>
  <c r="G998" i="18" s="1"/>
  <c r="M1324" i="18"/>
  <c r="N1335" i="18"/>
  <c r="N1338" i="18"/>
  <c r="N1337" i="18"/>
  <c r="N1312" i="18"/>
  <c r="N1336" i="18"/>
  <c r="N1334" i="18"/>
  <c r="N1333" i="18"/>
  <c r="N1051" i="18"/>
  <c r="N1052" i="18"/>
  <c r="N1053" i="18"/>
  <c r="N1055" i="18"/>
  <c r="N1030" i="18"/>
  <c r="N1054" i="18"/>
  <c r="N1056" i="18"/>
  <c r="L1119" i="18"/>
  <c r="L1086" i="18"/>
  <c r="L1094" i="18" s="1"/>
  <c r="G529" i="18"/>
  <c r="G543" i="18" s="1"/>
  <c r="M1028" i="18"/>
  <c r="M1026" i="18" s="1"/>
  <c r="L1401" i="18"/>
  <c r="L1368" i="18"/>
  <c r="L1376" i="18" s="1"/>
  <c r="M1042" i="18"/>
  <c r="L1118" i="18"/>
  <c r="L1085" i="18"/>
  <c r="M1310" i="18"/>
  <c r="M1308" i="18" s="1"/>
  <c r="L1400" i="18"/>
  <c r="L1367" i="18"/>
  <c r="L804" i="18"/>
  <c r="L812" i="18" s="1"/>
  <c r="F435" i="18"/>
  <c r="F516" i="18" s="1"/>
  <c r="F536" i="18" s="1"/>
  <c r="F532" i="18"/>
  <c r="F546" i="18" s="1"/>
  <c r="E435" i="18"/>
  <c r="E517" i="18" s="1"/>
  <c r="E525" i="18" s="1"/>
  <c r="E539" i="18" s="1"/>
  <c r="F542" i="18"/>
  <c r="G528" i="18"/>
  <c r="H511" i="18"/>
  <c r="H554" i="18"/>
  <c r="H561" i="18" s="1"/>
  <c r="H521" i="18"/>
  <c r="I444" i="18"/>
  <c r="I442" i="18" s="1"/>
  <c r="I559" i="18"/>
  <c r="I558" i="18"/>
  <c r="I472" i="18"/>
  <c r="I470" i="18" s="1"/>
  <c r="I462" i="18" s="1"/>
  <c r="I563" i="18"/>
  <c r="I565" i="18"/>
  <c r="I562" i="18"/>
  <c r="G560" i="18"/>
  <c r="G550" i="18"/>
  <c r="G557" i="18" s="1"/>
  <c r="J75" i="2"/>
  <c r="I86" i="2"/>
  <c r="J434" i="18" s="1"/>
  <c r="H553" i="18"/>
  <c r="H520" i="18"/>
  <c r="G512" i="18"/>
  <c r="G524" i="18" s="1"/>
  <c r="G547" i="18"/>
  <c r="G545" i="18"/>
  <c r="H515" i="18"/>
  <c r="G540" i="18"/>
  <c r="G541" i="18"/>
  <c r="G544" i="18"/>
  <c r="N5" i="5"/>
  <c r="H77" i="2"/>
  <c r="G88" i="2"/>
  <c r="H716" i="18" s="1"/>
  <c r="I76" i="2"/>
  <c r="H87" i="2"/>
  <c r="I575" i="18" s="1"/>
  <c r="H585" i="18"/>
  <c r="H583" i="18" s="1"/>
  <c r="H700" i="18"/>
  <c r="H699" i="18"/>
  <c r="H613" i="18"/>
  <c r="H611" i="18" s="1"/>
  <c r="H704" i="18"/>
  <c r="H706" i="18"/>
  <c r="H703" i="18"/>
  <c r="H702" i="18"/>
  <c r="F797" i="18"/>
  <c r="E826" i="18"/>
  <c r="E823" i="18"/>
  <c r="E827" i="18"/>
  <c r="E829" i="18"/>
  <c r="E822" i="18"/>
  <c r="E825" i="18"/>
  <c r="E653" i="18"/>
  <c r="E665" i="18" s="1"/>
  <c r="E673" i="18" s="1"/>
  <c r="F653" i="18"/>
  <c r="F665" i="18" s="1"/>
  <c r="F802" i="18"/>
  <c r="F835" i="18"/>
  <c r="F793" i="18"/>
  <c r="E835" i="18"/>
  <c r="E802" i="18"/>
  <c r="E810" i="18" s="1"/>
  <c r="E793" i="18"/>
  <c r="E691" i="18"/>
  <c r="E698" i="18" s="1"/>
  <c r="E701" i="18"/>
  <c r="G656" i="18"/>
  <c r="F686" i="18"/>
  <c r="F688" i="18"/>
  <c r="F682" i="18"/>
  <c r="F681" i="18"/>
  <c r="F684" i="18"/>
  <c r="F685" i="18"/>
  <c r="G895" i="18"/>
  <c r="G893" i="18" s="1"/>
  <c r="G982" i="18"/>
  <c r="G986" i="18"/>
  <c r="G981" i="18"/>
  <c r="G867" i="18"/>
  <c r="G865" i="18" s="1"/>
  <c r="G988" i="18"/>
  <c r="G985" i="18"/>
  <c r="G984" i="18"/>
  <c r="E943" i="18"/>
  <c r="E951" i="18" s="1"/>
  <c r="E934" i="18"/>
  <c r="E976" i="18"/>
  <c r="E970" i="18"/>
  <c r="E968" i="18"/>
  <c r="E964" i="18"/>
  <c r="E963" i="18"/>
  <c r="F938" i="18"/>
  <c r="E967" i="18"/>
  <c r="E966" i="18"/>
  <c r="E683" i="18"/>
  <c r="F669" i="18"/>
  <c r="H78" i="2"/>
  <c r="G89" i="2"/>
  <c r="H857" i="18" s="1"/>
  <c r="F976" i="18"/>
  <c r="F943" i="18"/>
  <c r="F934" i="18"/>
  <c r="F701" i="18"/>
  <c r="F691" i="18"/>
  <c r="F698" i="18" s="1"/>
  <c r="G694" i="18"/>
  <c r="G661" i="18"/>
  <c r="G652" i="18"/>
  <c r="G841" i="18"/>
  <c r="G840" i="18"/>
  <c r="G726" i="18"/>
  <c r="G724" i="18" s="1"/>
  <c r="G754" i="18"/>
  <c r="G752" i="18" s="1"/>
  <c r="G845" i="18"/>
  <c r="G847" i="18"/>
  <c r="G844" i="18"/>
  <c r="G843" i="18"/>
  <c r="H384" i="18"/>
  <c r="H398" i="18" s="1"/>
  <c r="H375" i="18"/>
  <c r="H395" i="18" s="1"/>
  <c r="K294" i="18"/>
  <c r="K375" i="18" s="1"/>
  <c r="K395" i="18" s="1"/>
  <c r="L836" i="18"/>
  <c r="L803" i="18"/>
  <c r="N770" i="18"/>
  <c r="N771" i="18"/>
  <c r="N773" i="18"/>
  <c r="N774" i="18"/>
  <c r="N772" i="18"/>
  <c r="N748" i="18"/>
  <c r="N769" i="18"/>
  <c r="M746" i="18"/>
  <c r="M744" i="18" s="1"/>
  <c r="M760" i="18"/>
  <c r="K811" i="18"/>
  <c r="M464" i="18"/>
  <c r="M478" i="18"/>
  <c r="M381" i="18"/>
  <c r="M389" i="18" s="1"/>
  <c r="M412" i="18"/>
  <c r="M419" i="18" s="1"/>
  <c r="M379" i="18"/>
  <c r="M418" i="18"/>
  <c r="I371" i="18"/>
  <c r="I383" i="18" s="1"/>
  <c r="I391" i="18" s="1"/>
  <c r="J391" i="18" s="1"/>
  <c r="M424" i="18"/>
  <c r="L413" i="18"/>
  <c r="L380" i="18"/>
  <c r="M331" i="18"/>
  <c r="M329" i="18" s="1"/>
  <c r="M321" i="18" s="1"/>
  <c r="M422" i="18"/>
  <c r="K419" i="18"/>
  <c r="K409" i="18"/>
  <c r="K416" i="18" s="1"/>
  <c r="M421" i="18"/>
  <c r="L370" i="18"/>
  <c r="L371" i="18" s="1"/>
  <c r="L383" i="18" s="1"/>
  <c r="I419" i="18"/>
  <c r="I409" i="18"/>
  <c r="I416" i="18" s="1"/>
  <c r="M901" i="18"/>
  <c r="M945" i="18" s="1"/>
  <c r="L945" i="18"/>
  <c r="M887" i="18"/>
  <c r="M885" i="18" s="1"/>
  <c r="L977" i="18"/>
  <c r="L944" i="18"/>
  <c r="N910" i="18"/>
  <c r="N915" i="18"/>
  <c r="N913" i="18"/>
  <c r="N911" i="18"/>
  <c r="N889" i="18"/>
  <c r="N914" i="18"/>
  <c r="N912" i="18"/>
  <c r="K953" i="18"/>
  <c r="K952" i="18"/>
  <c r="M272" i="18"/>
  <c r="M239" i="18"/>
  <c r="M247" i="18" s="1"/>
  <c r="M196" i="18"/>
  <c r="L273" i="18"/>
  <c r="L240" i="18"/>
  <c r="L662" i="18"/>
  <c r="N817" i="18"/>
  <c r="N1373" i="18"/>
  <c r="N1091" i="18"/>
  <c r="N1099" i="18"/>
  <c r="N1372" i="18"/>
  <c r="N809" i="18"/>
  <c r="N808" i="18"/>
  <c r="N1381" i="18"/>
  <c r="N1090" i="18"/>
  <c r="N950" i="18"/>
  <c r="N958" i="18"/>
  <c r="E235" i="18"/>
  <c r="E243" i="18" s="1"/>
  <c r="E257" i="18" s="1"/>
  <c r="N949" i="18"/>
  <c r="M619" i="18"/>
  <c r="N629" i="18"/>
  <c r="N631" i="18"/>
  <c r="N607" i="18"/>
  <c r="N633" i="18"/>
  <c r="N628" i="18"/>
  <c r="N630" i="18"/>
  <c r="N632" i="18"/>
  <c r="M605" i="18"/>
  <c r="M603" i="18" s="1"/>
  <c r="M662" i="18" s="1"/>
  <c r="L696" i="18"/>
  <c r="L663" i="18"/>
  <c r="K671" i="18"/>
  <c r="K670" i="18"/>
  <c r="N676" i="18"/>
  <c r="N378" i="18"/>
  <c r="N386" i="18" s="1"/>
  <c r="N411" i="18"/>
  <c r="L394" i="18"/>
  <c r="M393" i="18"/>
  <c r="N270" i="18"/>
  <c r="N237" i="18"/>
  <c r="N245" i="18" s="1"/>
  <c r="M417" i="18"/>
  <c r="G153" i="18"/>
  <c r="G234" i="18" s="1"/>
  <c r="G254" i="18" s="1"/>
  <c r="M253" i="18"/>
  <c r="N252" i="18"/>
  <c r="N253" i="18" s="1"/>
  <c r="N269" i="18"/>
  <c r="N236" i="18"/>
  <c r="N244" i="18" s="1"/>
  <c r="N377" i="18"/>
  <c r="N385" i="18" s="1"/>
  <c r="N410" i="18"/>
  <c r="N487" i="18"/>
  <c r="N491" i="18"/>
  <c r="N489" i="18"/>
  <c r="N492" i="18"/>
  <c r="N466" i="18"/>
  <c r="N490" i="18"/>
  <c r="N488" i="18"/>
  <c r="N207" i="18"/>
  <c r="N205" i="18"/>
  <c r="N206" i="18"/>
  <c r="N184" i="18"/>
  <c r="N182" i="18" s="1"/>
  <c r="N180" i="18" s="1"/>
  <c r="N210" i="18"/>
  <c r="N208" i="18"/>
  <c r="N209" i="18"/>
  <c r="N323" i="18"/>
  <c r="N337" i="18"/>
  <c r="J294" i="18"/>
  <c r="K530" i="18"/>
  <c r="L374" i="18"/>
  <c r="K406" i="18"/>
  <c r="K400" i="18"/>
  <c r="K404" i="18"/>
  <c r="K399" i="18"/>
  <c r="H230" i="18"/>
  <c r="H242" i="18" s="1"/>
  <c r="H278" i="18"/>
  <c r="H268" i="18"/>
  <c r="E256" i="18"/>
  <c r="E266" i="18"/>
  <c r="D69" i="8" s="1"/>
  <c r="F235" i="18"/>
  <c r="F234" i="18"/>
  <c r="F254" i="18" s="1"/>
  <c r="F255" i="18" s="1"/>
  <c r="J283" i="18"/>
  <c r="J162" i="18"/>
  <c r="J160" i="18" s="1"/>
  <c r="J276" i="18"/>
  <c r="J277" i="18"/>
  <c r="J280" i="18"/>
  <c r="J279" i="18"/>
  <c r="J281" i="18"/>
  <c r="I233" i="18"/>
  <c r="H259" i="18"/>
  <c r="H258" i="18"/>
  <c r="H263" i="18"/>
  <c r="H262" i="18"/>
  <c r="H265" i="18"/>
  <c r="H261" i="18"/>
  <c r="H246" i="18"/>
  <c r="G260" i="18"/>
  <c r="I238" i="18"/>
  <c r="I271" i="18"/>
  <c r="I229" i="18"/>
  <c r="G250" i="18"/>
  <c r="F264" i="18"/>
  <c r="E94" i="18"/>
  <c r="I122" i="18"/>
  <c r="I118" i="18"/>
  <c r="I124" i="18"/>
  <c r="I117" i="18"/>
  <c r="M55" i="18"/>
  <c r="N100" i="18"/>
  <c r="N108" i="18" s="1"/>
  <c r="K73" i="2"/>
  <c r="J84" i="2"/>
  <c r="K152" i="18" s="1"/>
  <c r="E109" i="18"/>
  <c r="E123" i="18" s="1"/>
  <c r="K21" i="18"/>
  <c r="K19" i="18" s="1"/>
  <c r="K140" i="18"/>
  <c r="K135" i="18"/>
  <c r="J92" i="18"/>
  <c r="L72" i="2"/>
  <c r="K83" i="2"/>
  <c r="L11" i="18" s="1"/>
  <c r="G105" i="18"/>
  <c r="G119" i="18" s="1"/>
  <c r="K136" i="18"/>
  <c r="J130" i="18"/>
  <c r="J97" i="18"/>
  <c r="I137" i="18"/>
  <c r="N62" i="2"/>
  <c r="L132" i="18"/>
  <c r="L99" i="18"/>
  <c r="M85" i="2"/>
  <c r="N293" i="18" s="1"/>
  <c r="N424" i="18" s="1"/>
  <c r="I107" i="18"/>
  <c r="I121" i="18" s="1"/>
  <c r="N10" i="18"/>
  <c r="N61" i="2"/>
  <c r="K132" i="18"/>
  <c r="K99" i="18"/>
  <c r="O10" i="5"/>
  <c r="N18" i="18"/>
  <c r="N16" i="18" s="1"/>
  <c r="M111" i="18"/>
  <c r="L112" i="18"/>
  <c r="M96" i="18"/>
  <c r="M104" i="18" s="1"/>
  <c r="M129" i="18"/>
  <c r="O4" i="5"/>
  <c r="N128" i="18"/>
  <c r="N95" i="18"/>
  <c r="L103" i="18"/>
  <c r="L1093" i="18" l="1"/>
  <c r="J388" i="18"/>
  <c r="J402" i="18" s="1"/>
  <c r="L248" i="18"/>
  <c r="K387" i="18"/>
  <c r="K401" i="18" s="1"/>
  <c r="N1140" i="18"/>
  <c r="N1221" i="18" s="1"/>
  <c r="N1241" i="18" s="1"/>
  <c r="N1262" i="18"/>
  <c r="D1262" i="18"/>
  <c r="K1243" i="18"/>
  <c r="L1242" i="18"/>
  <c r="K1253" i="18"/>
  <c r="J76" i="8" s="1"/>
  <c r="L1230" i="18"/>
  <c r="K1244" i="18"/>
  <c r="M1237" i="18"/>
  <c r="L1251" i="18"/>
  <c r="M1247" i="18"/>
  <c r="N1233" i="18"/>
  <c r="N1247" i="18" s="1"/>
  <c r="L43" i="8" s="1"/>
  <c r="H396" i="18"/>
  <c r="H397" i="18" s="1"/>
  <c r="G397" i="18"/>
  <c r="G407" i="18"/>
  <c r="F70" i="8" s="1"/>
  <c r="L1375" i="18"/>
  <c r="K388" i="18"/>
  <c r="L388" i="18" s="1"/>
  <c r="H529" i="18"/>
  <c r="E516" i="18"/>
  <c r="E536" i="18" s="1"/>
  <c r="E537" i="18" s="1"/>
  <c r="F537" i="18" s="1"/>
  <c r="F1084" i="18"/>
  <c r="F1117" i="18"/>
  <c r="F1075" i="18"/>
  <c r="F1399" i="18"/>
  <c r="F1366" i="18"/>
  <c r="F1357" i="18"/>
  <c r="E1084" i="18"/>
  <c r="E1092" i="18" s="1"/>
  <c r="E1075" i="18"/>
  <c r="E1117" i="18"/>
  <c r="G1290" i="18"/>
  <c r="G1288" i="18" s="1"/>
  <c r="G1404" i="18"/>
  <c r="G1405" i="18"/>
  <c r="G1318" i="18"/>
  <c r="G1316" i="18" s="1"/>
  <c r="G1409" i="18"/>
  <c r="G1411" i="18"/>
  <c r="G1408" i="18"/>
  <c r="G1407" i="18"/>
  <c r="H81" i="2"/>
  <c r="G92" i="2"/>
  <c r="E1399" i="18"/>
  <c r="E1366" i="18"/>
  <c r="E1374" i="18" s="1"/>
  <c r="E1357" i="18"/>
  <c r="E1393" i="18"/>
  <c r="E1387" i="18"/>
  <c r="E1386" i="18"/>
  <c r="E1390" i="18"/>
  <c r="F1361" i="18"/>
  <c r="E1391" i="18"/>
  <c r="E1389" i="18"/>
  <c r="H79" i="2"/>
  <c r="G90" i="2"/>
  <c r="G1036" i="18"/>
  <c r="G1034" i="18" s="1"/>
  <c r="G1127" i="18"/>
  <c r="G1123" i="18"/>
  <c r="G1122" i="18"/>
  <c r="G1008" i="18"/>
  <c r="G1006" i="18" s="1"/>
  <c r="G1129" i="18"/>
  <c r="G1126" i="18"/>
  <c r="G1125" i="18"/>
  <c r="E1111" i="18"/>
  <c r="E1109" i="18"/>
  <c r="E1108" i="18"/>
  <c r="E1105" i="18"/>
  <c r="E1104" i="18"/>
  <c r="F1079" i="18"/>
  <c r="E1107" i="18"/>
  <c r="N1042" i="18"/>
  <c r="N1119" i="18" s="1"/>
  <c r="M1118" i="18"/>
  <c r="M1085" i="18"/>
  <c r="M1093" i="18" s="1"/>
  <c r="M1400" i="18"/>
  <c r="M1367" i="18"/>
  <c r="N1028" i="18"/>
  <c r="N1026" i="18" s="1"/>
  <c r="N1324" i="18"/>
  <c r="M1119" i="18"/>
  <c r="M1086" i="18"/>
  <c r="M1094" i="18" s="1"/>
  <c r="M1401" i="18"/>
  <c r="M1368" i="18"/>
  <c r="M1376" i="18" s="1"/>
  <c r="N1310" i="18"/>
  <c r="N1308" i="18" s="1"/>
  <c r="G532" i="18"/>
  <c r="G546" i="18" s="1"/>
  <c r="F517" i="18"/>
  <c r="F525" i="18" s="1"/>
  <c r="F539" i="18" s="1"/>
  <c r="I405" i="18"/>
  <c r="M978" i="18"/>
  <c r="E576" i="18"/>
  <c r="E658" i="18" s="1"/>
  <c r="E666" i="18" s="1"/>
  <c r="G435" i="18"/>
  <c r="G517" i="18" s="1"/>
  <c r="H543" i="18"/>
  <c r="I554" i="18"/>
  <c r="I561" i="18" s="1"/>
  <c r="I521" i="18"/>
  <c r="I529" i="18" s="1"/>
  <c r="H512" i="18"/>
  <c r="H524" i="18" s="1"/>
  <c r="J444" i="18"/>
  <c r="J442" i="18" s="1"/>
  <c r="J559" i="18"/>
  <c r="J558" i="18"/>
  <c r="J472" i="18"/>
  <c r="J470" i="18" s="1"/>
  <c r="J462" i="18" s="1"/>
  <c r="J563" i="18"/>
  <c r="J565" i="18"/>
  <c r="J562" i="18"/>
  <c r="H560" i="18"/>
  <c r="H550" i="18"/>
  <c r="H557" i="18" s="1"/>
  <c r="K75" i="2"/>
  <c r="J86" i="2"/>
  <c r="H541" i="18"/>
  <c r="H540" i="18"/>
  <c r="H547" i="18"/>
  <c r="H545" i="18"/>
  <c r="I515" i="18"/>
  <c r="H544" i="18"/>
  <c r="I553" i="18"/>
  <c r="I520" i="18"/>
  <c r="I511" i="18"/>
  <c r="H528" i="18"/>
  <c r="G542" i="18"/>
  <c r="O5" i="5"/>
  <c r="H867" i="18"/>
  <c r="H865" i="18" s="1"/>
  <c r="H895" i="18"/>
  <c r="H893" i="18" s="1"/>
  <c r="H981" i="18"/>
  <c r="H986" i="18"/>
  <c r="H982" i="18"/>
  <c r="H988" i="18"/>
  <c r="H984" i="18"/>
  <c r="H985" i="18"/>
  <c r="E824" i="18"/>
  <c r="F810" i="18"/>
  <c r="G943" i="18"/>
  <c r="G976" i="18"/>
  <c r="G934" i="18"/>
  <c r="E832" i="18"/>
  <c r="E839" i="18" s="1"/>
  <c r="E842" i="18"/>
  <c r="G797" i="18"/>
  <c r="F829" i="18"/>
  <c r="F827" i="18"/>
  <c r="F822" i="18"/>
  <c r="F823" i="18"/>
  <c r="F826" i="18"/>
  <c r="F825" i="18"/>
  <c r="G701" i="18"/>
  <c r="G691" i="18"/>
  <c r="G698" i="18" s="1"/>
  <c r="G669" i="18"/>
  <c r="F683" i="18"/>
  <c r="F794" i="18"/>
  <c r="F806" i="18" s="1"/>
  <c r="E687" i="18"/>
  <c r="F673" i="18"/>
  <c r="H694" i="18"/>
  <c r="H661" i="18"/>
  <c r="H652" i="18"/>
  <c r="I78" i="2"/>
  <c r="H89" i="2"/>
  <c r="I857" i="18" s="1"/>
  <c r="E973" i="18"/>
  <c r="E980" i="18" s="1"/>
  <c r="E983" i="18"/>
  <c r="F832" i="18"/>
  <c r="F839" i="18" s="1"/>
  <c r="F842" i="18"/>
  <c r="I704" i="18"/>
  <c r="I699" i="18"/>
  <c r="I700" i="18"/>
  <c r="I585" i="18"/>
  <c r="I583" i="18" s="1"/>
  <c r="I613" i="18"/>
  <c r="I611" i="18" s="1"/>
  <c r="I706" i="18"/>
  <c r="I702" i="18"/>
  <c r="I703" i="18"/>
  <c r="G653" i="18"/>
  <c r="G665" i="18" s="1"/>
  <c r="E935" i="18"/>
  <c r="E947" i="18" s="1"/>
  <c r="E955" i="18" s="1"/>
  <c r="E969" i="18" s="1"/>
  <c r="G686" i="18"/>
  <c r="G682" i="18"/>
  <c r="H656" i="18"/>
  <c r="G681" i="18"/>
  <c r="G688" i="18"/>
  <c r="G684" i="18"/>
  <c r="G685" i="18"/>
  <c r="J76" i="2"/>
  <c r="I87" i="2"/>
  <c r="J575" i="18" s="1"/>
  <c r="G802" i="18"/>
  <c r="G835" i="18"/>
  <c r="G793" i="18"/>
  <c r="F935" i="18"/>
  <c r="F947" i="18" s="1"/>
  <c r="F951" i="18"/>
  <c r="E965" i="18"/>
  <c r="H841" i="18"/>
  <c r="H845" i="18"/>
  <c r="H726" i="18"/>
  <c r="H724" i="18" s="1"/>
  <c r="H754" i="18"/>
  <c r="H752" i="18" s="1"/>
  <c r="H840" i="18"/>
  <c r="H847" i="18"/>
  <c r="H843" i="18"/>
  <c r="H844" i="18"/>
  <c r="G938" i="18"/>
  <c r="F970" i="18"/>
  <c r="F968" i="18"/>
  <c r="F964" i="18"/>
  <c r="F963" i="18"/>
  <c r="F966" i="18"/>
  <c r="F967" i="18"/>
  <c r="I77" i="2"/>
  <c r="H88" i="2"/>
  <c r="F983" i="18"/>
  <c r="F973" i="18"/>
  <c r="F980" i="18" s="1"/>
  <c r="E794" i="18"/>
  <c r="E806" i="18" s="1"/>
  <c r="E814" i="18" s="1"/>
  <c r="E828" i="18" s="1"/>
  <c r="F576" i="18"/>
  <c r="K376" i="18"/>
  <c r="M836" i="18"/>
  <c r="M803" i="18"/>
  <c r="N760" i="18"/>
  <c r="M837" i="18"/>
  <c r="M804" i="18"/>
  <c r="M812" i="18" s="1"/>
  <c r="N746" i="18"/>
  <c r="N744" i="18" s="1"/>
  <c r="L811" i="18"/>
  <c r="M555" i="18"/>
  <c r="M522" i="18"/>
  <c r="I294" i="18"/>
  <c r="I376" i="18" s="1"/>
  <c r="I384" i="18" s="1"/>
  <c r="I398" i="18" s="1"/>
  <c r="L294" i="18"/>
  <c r="L376" i="18" s="1"/>
  <c r="L420" i="18"/>
  <c r="L409" i="18"/>
  <c r="L416" i="18" s="1"/>
  <c r="M413" i="18"/>
  <c r="M380" i="18"/>
  <c r="M370" i="18"/>
  <c r="M371" i="18" s="1"/>
  <c r="M383" i="18" s="1"/>
  <c r="N887" i="18"/>
  <c r="N885" i="18" s="1"/>
  <c r="M977" i="18"/>
  <c r="M944" i="18"/>
  <c r="N901" i="18"/>
  <c r="L953" i="18"/>
  <c r="L952" i="18"/>
  <c r="M273" i="18"/>
  <c r="M240" i="18"/>
  <c r="M248" i="18" s="1"/>
  <c r="M695" i="18"/>
  <c r="G235" i="18"/>
  <c r="F243" i="18"/>
  <c r="N605" i="18"/>
  <c r="N603" i="18" s="1"/>
  <c r="N662" i="18" s="1"/>
  <c r="N619" i="18"/>
  <c r="M696" i="18"/>
  <c r="M663" i="18"/>
  <c r="L670" i="18"/>
  <c r="L671" i="18"/>
  <c r="N393" i="18"/>
  <c r="N394" i="18" s="1"/>
  <c r="M394" i="18"/>
  <c r="H153" i="18"/>
  <c r="H234" i="18" s="1"/>
  <c r="H254" i="18" s="1"/>
  <c r="N464" i="18"/>
  <c r="N272" i="18"/>
  <c r="N239" i="18"/>
  <c r="N247" i="18" s="1"/>
  <c r="N331" i="18"/>
  <c r="N329" i="18" s="1"/>
  <c r="N321" i="18" s="1"/>
  <c r="N303" i="18"/>
  <c r="N301" i="18" s="1"/>
  <c r="N418" i="18"/>
  <c r="N417" i="18"/>
  <c r="N422" i="18"/>
  <c r="D422" i="18"/>
  <c r="D418" i="18"/>
  <c r="D417" i="18"/>
  <c r="N414" i="18"/>
  <c r="N381" i="18"/>
  <c r="N389" i="18" s="1"/>
  <c r="N196" i="18"/>
  <c r="N478" i="18"/>
  <c r="J376" i="18"/>
  <c r="J375" i="18"/>
  <c r="J395" i="18" s="1"/>
  <c r="M374" i="18"/>
  <c r="M403" i="18" s="1"/>
  <c r="L406" i="18"/>
  <c r="L399" i="18"/>
  <c r="L400" i="18"/>
  <c r="L404" i="18"/>
  <c r="L403" i="18"/>
  <c r="L530" i="18"/>
  <c r="J405" i="18"/>
  <c r="K391" i="18"/>
  <c r="H260" i="18"/>
  <c r="I246" i="18"/>
  <c r="J271" i="18"/>
  <c r="J238" i="18"/>
  <c r="J229" i="18"/>
  <c r="K162" i="18"/>
  <c r="K160" i="18" s="1"/>
  <c r="K277" i="18"/>
  <c r="K283" i="18"/>
  <c r="K276" i="18"/>
  <c r="K280" i="18"/>
  <c r="K279" i="18"/>
  <c r="K281" i="18"/>
  <c r="H250" i="18"/>
  <c r="G264" i="18"/>
  <c r="J233" i="18"/>
  <c r="I258" i="18"/>
  <c r="I259" i="18"/>
  <c r="I263" i="18"/>
  <c r="I265" i="18"/>
  <c r="I262" i="18"/>
  <c r="I261" i="18"/>
  <c r="H275" i="18"/>
  <c r="I230" i="18"/>
  <c r="I242" i="18" s="1"/>
  <c r="F256" i="18"/>
  <c r="G255" i="18"/>
  <c r="F266" i="18"/>
  <c r="E69" i="8" s="1"/>
  <c r="I278" i="18"/>
  <c r="I268" i="18"/>
  <c r="I275" i="18" s="1"/>
  <c r="J122" i="18"/>
  <c r="J124" i="18"/>
  <c r="J118" i="18"/>
  <c r="J117" i="18"/>
  <c r="N66" i="18"/>
  <c r="N67" i="18"/>
  <c r="N64" i="18"/>
  <c r="N65" i="18"/>
  <c r="N68" i="18"/>
  <c r="N69" i="18"/>
  <c r="L73" i="2"/>
  <c r="K84" i="2"/>
  <c r="L152" i="18" s="1"/>
  <c r="K92" i="18"/>
  <c r="J137" i="18"/>
  <c r="L21" i="18"/>
  <c r="L19" i="18" s="1"/>
  <c r="L140" i="18"/>
  <c r="L135" i="18"/>
  <c r="L139" i="18"/>
  <c r="M72" i="2"/>
  <c r="L83" i="2"/>
  <c r="H105" i="18"/>
  <c r="H119" i="18" s="1"/>
  <c r="E102" i="18"/>
  <c r="K130" i="18"/>
  <c r="K137" i="18" s="1"/>
  <c r="K97" i="18"/>
  <c r="L136" i="18"/>
  <c r="N85" i="2"/>
  <c r="F24" i="8" s="1"/>
  <c r="K139" i="18"/>
  <c r="M132" i="18"/>
  <c r="M99" i="18"/>
  <c r="J107" i="18"/>
  <c r="J121" i="18" s="1"/>
  <c r="M103" i="18"/>
  <c r="P4" i="5"/>
  <c r="N129" i="18"/>
  <c r="N96" i="18"/>
  <c r="N104" i="18" s="1"/>
  <c r="P10" i="5"/>
  <c r="N111" i="18"/>
  <c r="M112" i="18"/>
  <c r="L387" i="18" l="1"/>
  <c r="M387" i="18" s="1"/>
  <c r="N1222" i="18"/>
  <c r="M1375" i="18"/>
  <c r="L1244" i="18"/>
  <c r="M1230" i="18"/>
  <c r="K402" i="18"/>
  <c r="L1243" i="18"/>
  <c r="L1253" i="18"/>
  <c r="K76" i="8" s="1"/>
  <c r="M1242" i="18"/>
  <c r="M1251" i="18"/>
  <c r="N1237" i="18"/>
  <c r="N1251" i="18" s="1"/>
  <c r="L47" i="8" s="1"/>
  <c r="E548" i="18"/>
  <c r="D71" i="8" s="1"/>
  <c r="E538" i="18"/>
  <c r="E657" i="18"/>
  <c r="E677" i="18" s="1"/>
  <c r="E678" i="18" s="1"/>
  <c r="E689" i="18" s="1"/>
  <c r="D72" i="8" s="1"/>
  <c r="H407" i="18"/>
  <c r="G70" i="8" s="1"/>
  <c r="H532" i="18"/>
  <c r="H546" i="18" s="1"/>
  <c r="N1086" i="18"/>
  <c r="N1094" i="18" s="1"/>
  <c r="G1084" i="18"/>
  <c r="G1117" i="18"/>
  <c r="G1075" i="18"/>
  <c r="E1358" i="18"/>
  <c r="E1370" i="18" s="1"/>
  <c r="E1378" i="18" s="1"/>
  <c r="E1392" i="18" s="1"/>
  <c r="E1106" i="18"/>
  <c r="F1092" i="18"/>
  <c r="F1106" i="18" s="1"/>
  <c r="E1076" i="18"/>
  <c r="E1088" i="18" s="1"/>
  <c r="E1096" i="18" s="1"/>
  <c r="E1110" i="18" s="1"/>
  <c r="F1374" i="18"/>
  <c r="E1388" i="18"/>
  <c r="F1358" i="18"/>
  <c r="F1370" i="18" s="1"/>
  <c r="E1406" i="18"/>
  <c r="E1396" i="18"/>
  <c r="E1403" i="18" s="1"/>
  <c r="G1361" i="18"/>
  <c r="F1393" i="18"/>
  <c r="F1390" i="18"/>
  <c r="F1391" i="18"/>
  <c r="F1386" i="18"/>
  <c r="F1387" i="18"/>
  <c r="F1389" i="18"/>
  <c r="H1280" i="18"/>
  <c r="F1406" i="18"/>
  <c r="F1396" i="18"/>
  <c r="F1403" i="18" s="1"/>
  <c r="I81" i="2"/>
  <c r="H92" i="2"/>
  <c r="I1280" i="18" s="1"/>
  <c r="F1076" i="18"/>
  <c r="F1088" i="18" s="1"/>
  <c r="F1105" i="18"/>
  <c r="F1104" i="18"/>
  <c r="F1109" i="18"/>
  <c r="G1079" i="18"/>
  <c r="F1111" i="18"/>
  <c r="F1108" i="18"/>
  <c r="F1107" i="18"/>
  <c r="G1399" i="18"/>
  <c r="G1366" i="18"/>
  <c r="G1357" i="18"/>
  <c r="F1124" i="18"/>
  <c r="F1114" i="18"/>
  <c r="F1121" i="18" s="1"/>
  <c r="I79" i="2"/>
  <c r="H90" i="2"/>
  <c r="I998" i="18" s="1"/>
  <c r="H998" i="18"/>
  <c r="E1114" i="18"/>
  <c r="E1121" i="18" s="1"/>
  <c r="E1124" i="18"/>
  <c r="N1400" i="18"/>
  <c r="N1367" i="18"/>
  <c r="N1375" i="18" s="1"/>
  <c r="N1401" i="18"/>
  <c r="N1368" i="18"/>
  <c r="N1376" i="18" s="1"/>
  <c r="N1118" i="18"/>
  <c r="N1085" i="18"/>
  <c r="N1093" i="18" s="1"/>
  <c r="G516" i="18"/>
  <c r="G536" i="18" s="1"/>
  <c r="G537" i="18" s="1"/>
  <c r="G525" i="18"/>
  <c r="G539" i="18" s="1"/>
  <c r="F858" i="18"/>
  <c r="F940" i="18" s="1"/>
  <c r="G576" i="18"/>
  <c r="G658" i="18" s="1"/>
  <c r="E858" i="18"/>
  <c r="E940" i="18" s="1"/>
  <c r="E948" i="18" s="1"/>
  <c r="E962" i="18" s="1"/>
  <c r="I543" i="18"/>
  <c r="F548" i="18"/>
  <c r="E71" i="8" s="1"/>
  <c r="F538" i="18"/>
  <c r="H435" i="18"/>
  <c r="I560" i="18"/>
  <c r="I550" i="18"/>
  <c r="I557" i="18" s="1"/>
  <c r="K434" i="18"/>
  <c r="L75" i="2"/>
  <c r="K86" i="2"/>
  <c r="L434" i="18" s="1"/>
  <c r="I541" i="18"/>
  <c r="I545" i="18"/>
  <c r="I547" i="18"/>
  <c r="J515" i="18"/>
  <c r="I540" i="18"/>
  <c r="I544" i="18"/>
  <c r="J521" i="18"/>
  <c r="J529" i="18" s="1"/>
  <c r="J554" i="18"/>
  <c r="J561" i="18" s="1"/>
  <c r="H542" i="18"/>
  <c r="I528" i="18"/>
  <c r="I512" i="18"/>
  <c r="I524" i="18" s="1"/>
  <c r="J553" i="18"/>
  <c r="J520" i="18"/>
  <c r="J511" i="18"/>
  <c r="P5" i="5"/>
  <c r="F955" i="18"/>
  <c r="F969" i="18" s="1"/>
  <c r="F658" i="18"/>
  <c r="F666" i="18" s="1"/>
  <c r="F657" i="18"/>
  <c r="F677" i="18" s="1"/>
  <c r="F678" i="18" s="1"/>
  <c r="I661" i="18"/>
  <c r="I694" i="18"/>
  <c r="I652" i="18"/>
  <c r="J78" i="2"/>
  <c r="I89" i="2"/>
  <c r="J857" i="18" s="1"/>
  <c r="I895" i="18"/>
  <c r="I893" i="18" s="1"/>
  <c r="I986" i="18"/>
  <c r="I981" i="18"/>
  <c r="I867" i="18"/>
  <c r="I865" i="18" s="1"/>
  <c r="I982" i="18"/>
  <c r="I988" i="18"/>
  <c r="I985" i="18"/>
  <c r="I984" i="18"/>
  <c r="G794" i="18"/>
  <c r="G806" i="18" s="1"/>
  <c r="H653" i="18"/>
  <c r="H665" i="18" s="1"/>
  <c r="H669" i="18"/>
  <c r="G683" i="18"/>
  <c r="G935" i="18"/>
  <c r="G947" i="18" s="1"/>
  <c r="F814" i="18"/>
  <c r="H802" i="18"/>
  <c r="H835" i="18"/>
  <c r="H793" i="18"/>
  <c r="G842" i="18"/>
  <c r="G832" i="18"/>
  <c r="G839" i="18" s="1"/>
  <c r="H686" i="18"/>
  <c r="H688" i="18"/>
  <c r="H682" i="18"/>
  <c r="I656" i="18"/>
  <c r="H681" i="18"/>
  <c r="H685" i="18"/>
  <c r="H684" i="18"/>
  <c r="G983" i="18"/>
  <c r="G973" i="18"/>
  <c r="G980" i="18" s="1"/>
  <c r="I716" i="18"/>
  <c r="H938" i="18"/>
  <c r="G970" i="18"/>
  <c r="G968" i="18"/>
  <c r="G964" i="18"/>
  <c r="G963" i="18"/>
  <c r="G967" i="18"/>
  <c r="G966" i="18"/>
  <c r="H701" i="18"/>
  <c r="H691" i="18"/>
  <c r="H698" i="18" s="1"/>
  <c r="J77" i="2"/>
  <c r="I88" i="2"/>
  <c r="J716" i="18" s="1"/>
  <c r="J699" i="18"/>
  <c r="J700" i="18"/>
  <c r="J613" i="18"/>
  <c r="J611" i="18" s="1"/>
  <c r="J704" i="18"/>
  <c r="J585" i="18"/>
  <c r="J583" i="18" s="1"/>
  <c r="J706" i="18"/>
  <c r="J702" i="18"/>
  <c r="J703" i="18"/>
  <c r="F687" i="18"/>
  <c r="G673" i="18"/>
  <c r="H797" i="18"/>
  <c r="G826" i="18"/>
  <c r="G829" i="18"/>
  <c r="G827" i="18"/>
  <c r="G823" i="18"/>
  <c r="G822" i="18"/>
  <c r="G825" i="18"/>
  <c r="K76" i="2"/>
  <c r="J87" i="2"/>
  <c r="F824" i="18"/>
  <c r="G810" i="18"/>
  <c r="E717" i="18"/>
  <c r="F965" i="18"/>
  <c r="G951" i="18"/>
  <c r="F717" i="18"/>
  <c r="E680" i="18"/>
  <c r="H976" i="18"/>
  <c r="H943" i="18"/>
  <c r="H934" i="18"/>
  <c r="N695" i="18"/>
  <c r="G243" i="18"/>
  <c r="G257" i="18" s="1"/>
  <c r="L375" i="18"/>
  <c r="L395" i="18" s="1"/>
  <c r="J384" i="18"/>
  <c r="J398" i="18" s="1"/>
  <c r="I375" i="18"/>
  <c r="I395" i="18" s="1"/>
  <c r="N837" i="18"/>
  <c r="N804" i="18"/>
  <c r="N812" i="18" s="1"/>
  <c r="N836" i="18"/>
  <c r="N803" i="18"/>
  <c r="M811" i="18"/>
  <c r="F257" i="18"/>
  <c r="M294" i="18"/>
  <c r="M375" i="18" s="1"/>
  <c r="M395" i="18" s="1"/>
  <c r="M420" i="18"/>
  <c r="M409" i="18"/>
  <c r="M416" i="18" s="1"/>
  <c r="N977" i="18"/>
  <c r="N944" i="18"/>
  <c r="N978" i="18"/>
  <c r="N945" i="18"/>
  <c r="M953" i="18"/>
  <c r="M952" i="18"/>
  <c r="H235" i="18"/>
  <c r="N696" i="18"/>
  <c r="N663" i="18"/>
  <c r="M671" i="18"/>
  <c r="M670" i="18"/>
  <c r="I153" i="18"/>
  <c r="I235" i="18" s="1"/>
  <c r="N555" i="18"/>
  <c r="N522" i="18"/>
  <c r="N240" i="18"/>
  <c r="N248" i="18" s="1"/>
  <c r="N273" i="18"/>
  <c r="N379" i="18"/>
  <c r="N412" i="18"/>
  <c r="N370" i="18"/>
  <c r="N421" i="18"/>
  <c r="D421" i="18"/>
  <c r="N380" i="18"/>
  <c r="N413" i="18"/>
  <c r="L402" i="18"/>
  <c r="M388" i="18"/>
  <c r="M530" i="18"/>
  <c r="L391" i="18"/>
  <c r="K405" i="18"/>
  <c r="N374" i="18"/>
  <c r="M406" i="18"/>
  <c r="M399" i="18"/>
  <c r="M400" i="18"/>
  <c r="M404" i="18"/>
  <c r="K271" i="18"/>
  <c r="K238" i="18"/>
  <c r="K229" i="18"/>
  <c r="L162" i="18"/>
  <c r="L160" i="18" s="1"/>
  <c r="L277" i="18"/>
  <c r="L276" i="18"/>
  <c r="L283" i="18"/>
  <c r="L280" i="18"/>
  <c r="L279" i="18"/>
  <c r="L281" i="18"/>
  <c r="J278" i="18"/>
  <c r="J268" i="18"/>
  <c r="J275" i="18" s="1"/>
  <c r="J230" i="18"/>
  <c r="J242" i="18" s="1"/>
  <c r="I260" i="18"/>
  <c r="J246" i="18"/>
  <c r="I250" i="18"/>
  <c r="H264" i="18"/>
  <c r="G266" i="18"/>
  <c r="F69" i="8" s="1"/>
  <c r="G256" i="18"/>
  <c r="H255" i="18"/>
  <c r="K233" i="18"/>
  <c r="J263" i="18"/>
  <c r="J259" i="18"/>
  <c r="J258" i="18"/>
  <c r="J262" i="18"/>
  <c r="J265" i="18"/>
  <c r="J261" i="18"/>
  <c r="K122" i="18"/>
  <c r="K118" i="18"/>
  <c r="K124" i="18"/>
  <c r="K117" i="18"/>
  <c r="E116" i="18"/>
  <c r="N55" i="18"/>
  <c r="M73" i="2"/>
  <c r="L84" i="2"/>
  <c r="M152" i="18" s="1"/>
  <c r="I105" i="18"/>
  <c r="I119" i="18" s="1"/>
  <c r="L130" i="18"/>
  <c r="L97" i="18"/>
  <c r="M11" i="18"/>
  <c r="L92" i="18"/>
  <c r="M83" i="2"/>
  <c r="N11" i="18" s="1"/>
  <c r="N136" i="18" s="1"/>
  <c r="K107" i="18"/>
  <c r="K121" i="18" s="1"/>
  <c r="N103" i="18"/>
  <c r="N112" i="18"/>
  <c r="Q10" i="5"/>
  <c r="Q4" i="5"/>
  <c r="E679" i="18" l="1"/>
  <c r="L401" i="18"/>
  <c r="N1230" i="18"/>
  <c r="N1244" i="18" s="1"/>
  <c r="L40" i="8" s="1"/>
  <c r="M1244" i="18"/>
  <c r="N1242" i="18"/>
  <c r="M1253" i="18"/>
  <c r="L76" i="8" s="1"/>
  <c r="M1243" i="18"/>
  <c r="I532" i="18"/>
  <c r="I546" i="18" s="1"/>
  <c r="I396" i="18"/>
  <c r="I397" i="18" s="1"/>
  <c r="F939" i="18"/>
  <c r="F959" i="18" s="1"/>
  <c r="F1096" i="18"/>
  <c r="F1110" i="18" s="1"/>
  <c r="E939" i="18"/>
  <c r="E959" i="18" s="1"/>
  <c r="E960" i="18" s="1"/>
  <c r="E971" i="18" s="1"/>
  <c r="D74" i="8" s="1"/>
  <c r="F1378" i="18"/>
  <c r="F1392" i="18" s="1"/>
  <c r="E999" i="18"/>
  <c r="E1081" i="18" s="1"/>
  <c r="E1089" i="18" s="1"/>
  <c r="E1103" i="18" s="1"/>
  <c r="G657" i="18"/>
  <c r="G677" i="18" s="1"/>
  <c r="G678" i="18" s="1"/>
  <c r="F999" i="18"/>
  <c r="F1080" i="18" s="1"/>
  <c r="F1100" i="18" s="1"/>
  <c r="F1281" i="18"/>
  <c r="F1362" i="18" s="1"/>
  <c r="F1382" i="18" s="1"/>
  <c r="E1281" i="18"/>
  <c r="E1363" i="18" s="1"/>
  <c r="E1371" i="18" s="1"/>
  <c r="E1385" i="18" s="1"/>
  <c r="G1092" i="18"/>
  <c r="G1106" i="18" s="1"/>
  <c r="J79" i="2"/>
  <c r="I90" i="2"/>
  <c r="J998" i="18" s="1"/>
  <c r="J81" i="2"/>
  <c r="I92" i="2"/>
  <c r="J1280" i="18" s="1"/>
  <c r="H1079" i="18"/>
  <c r="G1109" i="18"/>
  <c r="G1111" i="18"/>
  <c r="G1104" i="18"/>
  <c r="G1105" i="18"/>
  <c r="G1108" i="18"/>
  <c r="G1107" i="18"/>
  <c r="G1076" i="18"/>
  <c r="G1088" i="18" s="1"/>
  <c r="I1405" i="18"/>
  <c r="I1404" i="18"/>
  <c r="I1318" i="18"/>
  <c r="I1316" i="18" s="1"/>
  <c r="I1409" i="18"/>
  <c r="I1290" i="18"/>
  <c r="I1288" i="18" s="1"/>
  <c r="I1411" i="18"/>
  <c r="I1407" i="18"/>
  <c r="I1408" i="18"/>
  <c r="F1388" i="18"/>
  <c r="G1374" i="18"/>
  <c r="G1124" i="18"/>
  <c r="G1114" i="18"/>
  <c r="G1121" i="18" s="1"/>
  <c r="G1358" i="18"/>
  <c r="G1370" i="18" s="1"/>
  <c r="G1393" i="18"/>
  <c r="G1391" i="18"/>
  <c r="G1386" i="18"/>
  <c r="G1387" i="18"/>
  <c r="H1361" i="18"/>
  <c r="G1389" i="18"/>
  <c r="G1390" i="18"/>
  <c r="H1404" i="18"/>
  <c r="H1318" i="18"/>
  <c r="H1316" i="18" s="1"/>
  <c r="H1405" i="18"/>
  <c r="H1290" i="18"/>
  <c r="H1288" i="18" s="1"/>
  <c r="H1409" i="18"/>
  <c r="H1411" i="18"/>
  <c r="H1408" i="18"/>
  <c r="H1407" i="18"/>
  <c r="I1123" i="18"/>
  <c r="I1008" i="18"/>
  <c r="I1006" i="18" s="1"/>
  <c r="I1036" i="18"/>
  <c r="I1034" i="18" s="1"/>
  <c r="I1127" i="18"/>
  <c r="I1122" i="18"/>
  <c r="I1129" i="18"/>
  <c r="I1126" i="18"/>
  <c r="I1125" i="18"/>
  <c r="G1406" i="18"/>
  <c r="G1396" i="18"/>
  <c r="G1403" i="18" s="1"/>
  <c r="H1036" i="18"/>
  <c r="H1034" i="18" s="1"/>
  <c r="H1008" i="18"/>
  <c r="H1006" i="18" s="1"/>
  <c r="H1127" i="18"/>
  <c r="H1123" i="18"/>
  <c r="H1122" i="18"/>
  <c r="H1129" i="18"/>
  <c r="H1126" i="18"/>
  <c r="H1125" i="18"/>
  <c r="I435" i="18"/>
  <c r="I516" i="18" s="1"/>
  <c r="I536" i="18" s="1"/>
  <c r="J543" i="18"/>
  <c r="J512" i="18"/>
  <c r="J524" i="18" s="1"/>
  <c r="L563" i="18"/>
  <c r="L558" i="18"/>
  <c r="L444" i="18"/>
  <c r="L442" i="18" s="1"/>
  <c r="L559" i="18"/>
  <c r="L472" i="18"/>
  <c r="L470" i="18" s="1"/>
  <c r="L462" i="18" s="1"/>
  <c r="L565" i="18"/>
  <c r="L562" i="18"/>
  <c r="M75" i="2"/>
  <c r="M86" i="2" s="1"/>
  <c r="N434" i="18" s="1"/>
  <c r="N562" i="18" s="1"/>
  <c r="L86" i="2"/>
  <c r="M434" i="18" s="1"/>
  <c r="G538" i="18"/>
  <c r="G548" i="18"/>
  <c r="F71" i="8" s="1"/>
  <c r="J560" i="18"/>
  <c r="J550" i="18"/>
  <c r="J557" i="18" s="1"/>
  <c r="K444" i="18"/>
  <c r="K442" i="18" s="1"/>
  <c r="K558" i="18"/>
  <c r="K559" i="18"/>
  <c r="K472" i="18"/>
  <c r="K470" i="18" s="1"/>
  <c r="K462" i="18" s="1"/>
  <c r="K563" i="18"/>
  <c r="K565" i="18"/>
  <c r="K562" i="18"/>
  <c r="J540" i="18"/>
  <c r="J541" i="18"/>
  <c r="J545" i="18"/>
  <c r="J547" i="18"/>
  <c r="K515" i="18"/>
  <c r="J544" i="18"/>
  <c r="I542" i="18"/>
  <c r="J528" i="18"/>
  <c r="H516" i="18"/>
  <c r="H536" i="18" s="1"/>
  <c r="H537" i="18" s="1"/>
  <c r="H517" i="18"/>
  <c r="H525" i="18" s="1"/>
  <c r="H243" i="18"/>
  <c r="H257" i="18" s="1"/>
  <c r="K384" i="18"/>
  <c r="K398" i="18" s="1"/>
  <c r="H576" i="18"/>
  <c r="H657" i="18" s="1"/>
  <c r="H677" i="18" s="1"/>
  <c r="Q5" i="5"/>
  <c r="G955" i="18"/>
  <c r="G969" i="18" s="1"/>
  <c r="F799" i="18"/>
  <c r="F798" i="18"/>
  <c r="F818" i="18" s="1"/>
  <c r="G858" i="18"/>
  <c r="G717" i="18"/>
  <c r="I653" i="18"/>
  <c r="I665" i="18" s="1"/>
  <c r="I701" i="18"/>
  <c r="I691" i="18"/>
  <c r="I698" i="18" s="1"/>
  <c r="H935" i="18"/>
  <c r="H947" i="18" s="1"/>
  <c r="E799" i="18"/>
  <c r="E807" i="18" s="1"/>
  <c r="E821" i="18" s="1"/>
  <c r="E798" i="18"/>
  <c r="E818" i="18" s="1"/>
  <c r="E819" i="18" s="1"/>
  <c r="K575" i="18"/>
  <c r="J726" i="18"/>
  <c r="J724" i="18" s="1"/>
  <c r="J841" i="18"/>
  <c r="J840" i="18"/>
  <c r="J754" i="18"/>
  <c r="J752" i="18" s="1"/>
  <c r="J847" i="18"/>
  <c r="J845" i="18"/>
  <c r="J844" i="18"/>
  <c r="J843" i="18"/>
  <c r="H794" i="18"/>
  <c r="H806" i="18" s="1"/>
  <c r="H683" i="18"/>
  <c r="I669" i="18"/>
  <c r="J982" i="18"/>
  <c r="J981" i="18"/>
  <c r="J867" i="18"/>
  <c r="J865" i="18" s="1"/>
  <c r="J895" i="18"/>
  <c r="J893" i="18" s="1"/>
  <c r="J986" i="18"/>
  <c r="J988" i="18"/>
  <c r="J985" i="18"/>
  <c r="J984" i="18"/>
  <c r="G824" i="18"/>
  <c r="H810" i="18"/>
  <c r="L76" i="2"/>
  <c r="K87" i="2"/>
  <c r="L575" i="18" s="1"/>
  <c r="H822" i="18"/>
  <c r="H826" i="18"/>
  <c r="I797" i="18"/>
  <c r="H827" i="18"/>
  <c r="H829" i="18"/>
  <c r="H823" i="18"/>
  <c r="H825" i="18"/>
  <c r="K77" i="2"/>
  <c r="J88" i="2"/>
  <c r="H842" i="18"/>
  <c r="H832" i="18"/>
  <c r="H839" i="18" s="1"/>
  <c r="K78" i="2"/>
  <c r="J89" i="2"/>
  <c r="K857" i="18" s="1"/>
  <c r="G965" i="18"/>
  <c r="H951" i="18"/>
  <c r="H983" i="18"/>
  <c r="H973" i="18"/>
  <c r="H980" i="18" s="1"/>
  <c r="G687" i="18"/>
  <c r="H673" i="18"/>
  <c r="J694" i="18"/>
  <c r="J661" i="18"/>
  <c r="J652" i="18"/>
  <c r="H964" i="18"/>
  <c r="I938" i="18"/>
  <c r="H968" i="18"/>
  <c r="H970" i="18"/>
  <c r="H963" i="18"/>
  <c r="H966" i="18"/>
  <c r="H967" i="18"/>
  <c r="I686" i="18"/>
  <c r="I681" i="18"/>
  <c r="I688" i="18"/>
  <c r="J656" i="18"/>
  <c r="I682" i="18"/>
  <c r="I684" i="18"/>
  <c r="I685" i="18"/>
  <c r="F948" i="18"/>
  <c r="F680" i="18"/>
  <c r="G666" i="18"/>
  <c r="F689" i="18"/>
  <c r="E72" i="8" s="1"/>
  <c r="F679" i="18"/>
  <c r="I840" i="18"/>
  <c r="I726" i="18"/>
  <c r="I724" i="18" s="1"/>
  <c r="I754" i="18"/>
  <c r="I752" i="18" s="1"/>
  <c r="I841" i="18"/>
  <c r="I845" i="18"/>
  <c r="I847" i="18"/>
  <c r="I844" i="18"/>
  <c r="I843" i="18"/>
  <c r="F828" i="18"/>
  <c r="G814" i="18"/>
  <c r="I943" i="18"/>
  <c r="I976" i="18"/>
  <c r="I934" i="18"/>
  <c r="N811" i="18"/>
  <c r="M376" i="18"/>
  <c r="N952" i="18"/>
  <c r="N953" i="18"/>
  <c r="I234" i="18"/>
  <c r="I254" i="18" s="1"/>
  <c r="I255" i="18" s="1"/>
  <c r="N670" i="18"/>
  <c r="N671" i="18"/>
  <c r="J153" i="18"/>
  <c r="J235" i="18" s="1"/>
  <c r="N371" i="18"/>
  <c r="N383" i="18" s="1"/>
  <c r="N420" i="18"/>
  <c r="D420" i="18"/>
  <c r="N419" i="18"/>
  <c r="N409" i="18"/>
  <c r="D419" i="18"/>
  <c r="M402" i="18"/>
  <c r="N388" i="18"/>
  <c r="N402" i="18" s="1"/>
  <c r="F44" i="8" s="1"/>
  <c r="N406" i="18"/>
  <c r="F48" i="8" s="1"/>
  <c r="N404" i="18"/>
  <c r="F46" i="8" s="1"/>
  <c r="N400" i="18"/>
  <c r="F42" i="8" s="1"/>
  <c r="N399" i="18"/>
  <c r="F41" i="8" s="1"/>
  <c r="M391" i="18"/>
  <c r="L405" i="18"/>
  <c r="M401" i="18"/>
  <c r="N387" i="18"/>
  <c r="N401" i="18" s="1"/>
  <c r="F43" i="8" s="1"/>
  <c r="N530" i="18"/>
  <c r="N403" i="18"/>
  <c r="F45" i="8" s="1"/>
  <c r="H266" i="18"/>
  <c r="G69" i="8" s="1"/>
  <c r="H256" i="18"/>
  <c r="L238" i="18"/>
  <c r="L271" i="18"/>
  <c r="L229" i="18"/>
  <c r="K230" i="18"/>
  <c r="K242" i="18" s="1"/>
  <c r="M162" i="18"/>
  <c r="M160" i="18" s="1"/>
  <c r="M277" i="18"/>
  <c r="M276" i="18"/>
  <c r="M280" i="18"/>
  <c r="M283" i="18"/>
  <c r="M279" i="18"/>
  <c r="M281" i="18"/>
  <c r="I264" i="18"/>
  <c r="J250" i="18"/>
  <c r="L233" i="18"/>
  <c r="K263" i="18"/>
  <c r="K258" i="18"/>
  <c r="K259" i="18"/>
  <c r="K262" i="18"/>
  <c r="K265" i="18"/>
  <c r="K261" i="18"/>
  <c r="J260" i="18"/>
  <c r="K246" i="18"/>
  <c r="K278" i="18"/>
  <c r="K268" i="18"/>
  <c r="L122" i="18"/>
  <c r="L124" i="18"/>
  <c r="L118" i="18"/>
  <c r="L117" i="18"/>
  <c r="N83" i="2"/>
  <c r="D24" i="8" s="1"/>
  <c r="D136" i="18"/>
  <c r="M84" i="2"/>
  <c r="N152" i="18" s="1"/>
  <c r="J105" i="18"/>
  <c r="J119" i="18" s="1"/>
  <c r="E115" i="18"/>
  <c r="M140" i="18"/>
  <c r="M21" i="18"/>
  <c r="M19" i="18" s="1"/>
  <c r="M135" i="18"/>
  <c r="D140" i="18"/>
  <c r="D135" i="18"/>
  <c r="M136" i="18"/>
  <c r="N140" i="18"/>
  <c r="N135" i="18"/>
  <c r="N21" i="18"/>
  <c r="N19" i="18" s="1"/>
  <c r="M92" i="18"/>
  <c r="L137" i="18"/>
  <c r="M139" i="18"/>
  <c r="L107" i="18"/>
  <c r="L121" i="18" s="1"/>
  <c r="N132" i="18"/>
  <c r="N99" i="18"/>
  <c r="R4" i="5"/>
  <c r="R10" i="5"/>
  <c r="N1253" i="18" l="1"/>
  <c r="N1243" i="18"/>
  <c r="E961" i="18"/>
  <c r="J532" i="18"/>
  <c r="J396" i="18"/>
  <c r="K396" i="18" s="1"/>
  <c r="I407" i="18"/>
  <c r="H70" i="8" s="1"/>
  <c r="F1081" i="18"/>
  <c r="F1089" i="18" s="1"/>
  <c r="F1103" i="18" s="1"/>
  <c r="G1378" i="18"/>
  <c r="G1392" i="18" s="1"/>
  <c r="F960" i="18"/>
  <c r="F961" i="18" s="1"/>
  <c r="G1096" i="18"/>
  <c r="G1110" i="18" s="1"/>
  <c r="E1362" i="18"/>
  <c r="E1382" i="18" s="1"/>
  <c r="E1383" i="18" s="1"/>
  <c r="E1394" i="18" s="1"/>
  <c r="D77" i="8" s="1"/>
  <c r="E1080" i="18"/>
  <c r="E1100" i="18" s="1"/>
  <c r="E1101" i="18" s="1"/>
  <c r="E1102" i="18" s="1"/>
  <c r="F1363" i="18"/>
  <c r="F1371" i="18" s="1"/>
  <c r="H1399" i="18"/>
  <c r="H1366" i="18"/>
  <c r="H1374" i="18" s="1"/>
  <c r="H1357" i="18"/>
  <c r="G999" i="18"/>
  <c r="H1109" i="18"/>
  <c r="H1111" i="18"/>
  <c r="H1104" i="18"/>
  <c r="H1105" i="18"/>
  <c r="I1079" i="18"/>
  <c r="H1108" i="18"/>
  <c r="H1107" i="18"/>
  <c r="I1084" i="18"/>
  <c r="I1117" i="18"/>
  <c r="I1075" i="18"/>
  <c r="H1117" i="18"/>
  <c r="H1084" i="18"/>
  <c r="H1092" i="18" s="1"/>
  <c r="H1075" i="18"/>
  <c r="G1281" i="18"/>
  <c r="J1318" i="18"/>
  <c r="J1316" i="18" s="1"/>
  <c r="J1405" i="18"/>
  <c r="J1409" i="18"/>
  <c r="J1404" i="18"/>
  <c r="J1290" i="18"/>
  <c r="J1288" i="18" s="1"/>
  <c r="J1411" i="18"/>
  <c r="J1407" i="18"/>
  <c r="J1408" i="18"/>
  <c r="K81" i="2"/>
  <c r="J92" i="2"/>
  <c r="H1387" i="18"/>
  <c r="H1386" i="18"/>
  <c r="I1361" i="18"/>
  <c r="H1393" i="18"/>
  <c r="H1391" i="18"/>
  <c r="H1389" i="18"/>
  <c r="H1390" i="18"/>
  <c r="I1357" i="18"/>
  <c r="I1366" i="18"/>
  <c r="I1399" i="18"/>
  <c r="J1122" i="18"/>
  <c r="J1123" i="18"/>
  <c r="J1008" i="18"/>
  <c r="J1006" i="18" s="1"/>
  <c r="J1036" i="18"/>
  <c r="J1034" i="18" s="1"/>
  <c r="J1127" i="18"/>
  <c r="J1129" i="18"/>
  <c r="J1126" i="18"/>
  <c r="J1125" i="18"/>
  <c r="K79" i="2"/>
  <c r="J90" i="2"/>
  <c r="G1388" i="18"/>
  <c r="D562" i="18"/>
  <c r="D558" i="18"/>
  <c r="H955" i="18"/>
  <c r="H969" i="18" s="1"/>
  <c r="I517" i="18"/>
  <c r="I525" i="18" s="1"/>
  <c r="D563" i="18"/>
  <c r="J435" i="18"/>
  <c r="J516" i="18" s="1"/>
  <c r="J536" i="18" s="1"/>
  <c r="L384" i="18"/>
  <c r="M384" i="18" s="1"/>
  <c r="I243" i="18"/>
  <c r="I257" i="18" s="1"/>
  <c r="H658" i="18"/>
  <c r="H666" i="18" s="1"/>
  <c r="H538" i="18"/>
  <c r="H548" i="18"/>
  <c r="G71" i="8" s="1"/>
  <c r="I537" i="18"/>
  <c r="J546" i="18"/>
  <c r="K520" i="18"/>
  <c r="K528" i="18" s="1"/>
  <c r="K553" i="18"/>
  <c r="K511" i="18"/>
  <c r="M558" i="18"/>
  <c r="M559" i="18"/>
  <c r="M444" i="18"/>
  <c r="M442" i="18" s="1"/>
  <c r="M472" i="18"/>
  <c r="M470" i="18" s="1"/>
  <c r="M462" i="18" s="1"/>
  <c r="M563" i="18"/>
  <c r="M565" i="18"/>
  <c r="M562" i="18"/>
  <c r="L515" i="18"/>
  <c r="K540" i="18"/>
  <c r="K547" i="18"/>
  <c r="K541" i="18"/>
  <c r="K545" i="18"/>
  <c r="K544" i="18"/>
  <c r="N563" i="18"/>
  <c r="N472" i="18"/>
  <c r="N470" i="18" s="1"/>
  <c r="N462" i="18" s="1"/>
  <c r="N444" i="18"/>
  <c r="N442" i="18" s="1"/>
  <c r="N558" i="18"/>
  <c r="N559" i="18"/>
  <c r="N565" i="18"/>
  <c r="N86" i="2"/>
  <c r="G24" i="8" s="1"/>
  <c r="H539" i="18"/>
  <c r="K554" i="18"/>
  <c r="K521" i="18"/>
  <c r="K529" i="18" s="1"/>
  <c r="L511" i="18"/>
  <c r="L521" i="18"/>
  <c r="L554" i="18"/>
  <c r="L561" i="18" s="1"/>
  <c r="J542" i="18"/>
  <c r="D559" i="18"/>
  <c r="L553" i="18"/>
  <c r="L520" i="18"/>
  <c r="R5" i="5"/>
  <c r="H717" i="18"/>
  <c r="H799" i="18" s="1"/>
  <c r="K716" i="18"/>
  <c r="J701" i="18"/>
  <c r="J691" i="18"/>
  <c r="J698" i="18" s="1"/>
  <c r="I935" i="18"/>
  <c r="I947" i="18" s="1"/>
  <c r="G679" i="18"/>
  <c r="G689" i="18"/>
  <c r="F72" i="8" s="1"/>
  <c r="H678" i="18"/>
  <c r="I673" i="18"/>
  <c r="H687" i="18"/>
  <c r="K895" i="18"/>
  <c r="K893" i="18" s="1"/>
  <c r="K981" i="18"/>
  <c r="K986" i="18"/>
  <c r="K982" i="18"/>
  <c r="K867" i="18"/>
  <c r="K865" i="18" s="1"/>
  <c r="K988" i="18"/>
  <c r="K985" i="18"/>
  <c r="K984" i="18"/>
  <c r="L77" i="2"/>
  <c r="K88" i="2"/>
  <c r="L716" i="18" s="1"/>
  <c r="L699" i="18"/>
  <c r="L585" i="18"/>
  <c r="L583" i="18" s="1"/>
  <c r="L700" i="18"/>
  <c r="L613" i="18"/>
  <c r="L611" i="18" s="1"/>
  <c r="L704" i="18"/>
  <c r="L706" i="18"/>
  <c r="L702" i="18"/>
  <c r="L703" i="18"/>
  <c r="J802" i="18"/>
  <c r="J835" i="18"/>
  <c r="J793" i="18"/>
  <c r="G799" i="18"/>
  <c r="G798" i="18"/>
  <c r="G818" i="18" s="1"/>
  <c r="G939" i="18"/>
  <c r="G959" i="18" s="1"/>
  <c r="G940" i="18"/>
  <c r="G948" i="18" s="1"/>
  <c r="I983" i="18"/>
  <c r="I973" i="18"/>
  <c r="I980" i="18" s="1"/>
  <c r="J681" i="18"/>
  <c r="J688" i="18"/>
  <c r="J686" i="18"/>
  <c r="J682" i="18"/>
  <c r="K656" i="18"/>
  <c r="J684" i="18"/>
  <c r="J685" i="18"/>
  <c r="H824" i="18"/>
  <c r="J934" i="18"/>
  <c r="J976" i="18"/>
  <c r="J943" i="18"/>
  <c r="K704" i="18"/>
  <c r="K585" i="18"/>
  <c r="K583" i="18" s="1"/>
  <c r="K700" i="18"/>
  <c r="K613" i="18"/>
  <c r="K611" i="18" s="1"/>
  <c r="K699" i="18"/>
  <c r="K706" i="18"/>
  <c r="K703" i="18"/>
  <c r="K702" i="18"/>
  <c r="F819" i="18"/>
  <c r="M76" i="2"/>
  <c r="M87" i="2" s="1"/>
  <c r="N575" i="18" s="1"/>
  <c r="L87" i="2"/>
  <c r="G828" i="18"/>
  <c r="H814" i="18"/>
  <c r="G680" i="18"/>
  <c r="J938" i="18"/>
  <c r="I970" i="18"/>
  <c r="I968" i="18"/>
  <c r="I963" i="18"/>
  <c r="I964" i="18"/>
  <c r="I966" i="18"/>
  <c r="I967" i="18"/>
  <c r="E830" i="18"/>
  <c r="D73" i="8" s="1"/>
  <c r="E820" i="18"/>
  <c r="F807" i="18"/>
  <c r="L78" i="2"/>
  <c r="K89" i="2"/>
  <c r="I576" i="18"/>
  <c r="I802" i="18"/>
  <c r="I810" i="18" s="1"/>
  <c r="I835" i="18"/>
  <c r="I793" i="18"/>
  <c r="F962" i="18"/>
  <c r="J653" i="18"/>
  <c r="J665" i="18" s="1"/>
  <c r="I951" i="18"/>
  <c r="H965" i="18"/>
  <c r="J797" i="18"/>
  <c r="I827" i="18"/>
  <c r="I829" i="18"/>
  <c r="I823" i="18"/>
  <c r="I826" i="18"/>
  <c r="I822" i="18"/>
  <c r="I825" i="18"/>
  <c r="I683" i="18"/>
  <c r="J669" i="18"/>
  <c r="H858" i="18"/>
  <c r="J234" i="18"/>
  <c r="J254" i="18" s="1"/>
  <c r="J255" i="18" s="1"/>
  <c r="N294" i="18"/>
  <c r="N375" i="18" s="1"/>
  <c r="N395" i="18" s="1"/>
  <c r="N416" i="18"/>
  <c r="D416" i="18"/>
  <c r="N391" i="18"/>
  <c r="N405" i="18" s="1"/>
  <c r="F47" i="8" s="1"/>
  <c r="M405" i="18"/>
  <c r="K275" i="18"/>
  <c r="L230" i="18"/>
  <c r="L242" i="18" s="1"/>
  <c r="L278" i="18"/>
  <c r="L268" i="18"/>
  <c r="L275" i="18" s="1"/>
  <c r="K260" i="18"/>
  <c r="L246" i="18"/>
  <c r="M233" i="18"/>
  <c r="L263" i="18"/>
  <c r="L258" i="18"/>
  <c r="L259" i="18"/>
  <c r="L265" i="18"/>
  <c r="L262" i="18"/>
  <c r="L261" i="18"/>
  <c r="N277" i="18"/>
  <c r="N162" i="18"/>
  <c r="N160" i="18" s="1"/>
  <c r="N276" i="18"/>
  <c r="N283" i="18"/>
  <c r="N280" i="18"/>
  <c r="N279" i="18"/>
  <c r="N281" i="18"/>
  <c r="D279" i="18"/>
  <c r="D277" i="18"/>
  <c r="D280" i="18"/>
  <c r="D281" i="18"/>
  <c r="D276" i="18"/>
  <c r="K250" i="18"/>
  <c r="J264" i="18"/>
  <c r="M271" i="18"/>
  <c r="M238" i="18"/>
  <c r="M229" i="18"/>
  <c r="I266" i="18"/>
  <c r="H69" i="8" s="1"/>
  <c r="I256" i="18"/>
  <c r="K153" i="18"/>
  <c r="M122" i="18"/>
  <c r="M124" i="18"/>
  <c r="M118" i="18"/>
  <c r="M117" i="18"/>
  <c r="N84" i="2"/>
  <c r="E24" i="8" s="1"/>
  <c r="N130" i="18"/>
  <c r="N137" i="18" s="1"/>
  <c r="N97" i="18"/>
  <c r="K105" i="18"/>
  <c r="K119" i="18" s="1"/>
  <c r="M130" i="18"/>
  <c r="M97" i="18"/>
  <c r="N92" i="18"/>
  <c r="M107" i="18"/>
  <c r="M121" i="18" s="1"/>
  <c r="N139" i="18"/>
  <c r="D139" i="18"/>
  <c r="S4" i="5"/>
  <c r="S10" i="5"/>
  <c r="J407" i="18" l="1"/>
  <c r="I70" i="8" s="1"/>
  <c r="L49" i="8"/>
  <c r="M76" i="8"/>
  <c r="J243" i="18"/>
  <c r="J257" i="18" s="1"/>
  <c r="G960" i="18"/>
  <c r="E1112" i="18"/>
  <c r="D75" i="8" s="1"/>
  <c r="J397" i="18"/>
  <c r="L398" i="18"/>
  <c r="F971" i="18"/>
  <c r="E74" i="8" s="1"/>
  <c r="F1101" i="18"/>
  <c r="F1102" i="18" s="1"/>
  <c r="E1384" i="18"/>
  <c r="F1383" i="18"/>
  <c r="F1394" i="18" s="1"/>
  <c r="E77" i="8" s="1"/>
  <c r="I955" i="18"/>
  <c r="I969" i="18" s="1"/>
  <c r="L79" i="2"/>
  <c r="K90" i="2"/>
  <c r="L998" i="18" s="1"/>
  <c r="L81" i="2"/>
  <c r="K92" i="2"/>
  <c r="L1280" i="18" s="1"/>
  <c r="H1124" i="18"/>
  <c r="H1114" i="18"/>
  <c r="I1076" i="18"/>
  <c r="I1088" i="18" s="1"/>
  <c r="K1280" i="18"/>
  <c r="F1385" i="18"/>
  <c r="J1117" i="18"/>
  <c r="J1084" i="18"/>
  <c r="J1075" i="18"/>
  <c r="I1124" i="18"/>
  <c r="I1114" i="18"/>
  <c r="I1121" i="18" s="1"/>
  <c r="G1080" i="18"/>
  <c r="G1100" i="18" s="1"/>
  <c r="G1081" i="18"/>
  <c r="G1089" i="18" s="1"/>
  <c r="I1374" i="18"/>
  <c r="H1388" i="18"/>
  <c r="I1390" i="18"/>
  <c r="I1393" i="18"/>
  <c r="I1391" i="18"/>
  <c r="J1361" i="18"/>
  <c r="I1387" i="18"/>
  <c r="I1386" i="18"/>
  <c r="I1389" i="18"/>
  <c r="H1358" i="18"/>
  <c r="H1370" i="18" s="1"/>
  <c r="H1378" i="18" s="1"/>
  <c r="I1358" i="18"/>
  <c r="I1370" i="18" s="1"/>
  <c r="I1406" i="18"/>
  <c r="I1396" i="18"/>
  <c r="I1403" i="18" s="1"/>
  <c r="G1363" i="18"/>
  <c r="G1371" i="18" s="1"/>
  <c r="G1362" i="18"/>
  <c r="G1382" i="18" s="1"/>
  <c r="I1092" i="18"/>
  <c r="H1106" i="18"/>
  <c r="K998" i="18"/>
  <c r="J1366" i="18"/>
  <c r="J1399" i="18"/>
  <c r="J1357" i="18"/>
  <c r="H1076" i="18"/>
  <c r="H1088" i="18" s="1"/>
  <c r="H1096" i="18" s="1"/>
  <c r="J1079" i="18"/>
  <c r="I1111" i="18"/>
  <c r="I1108" i="18"/>
  <c r="I1109" i="18"/>
  <c r="I1105" i="18"/>
  <c r="I1104" i="18"/>
  <c r="I1107" i="18"/>
  <c r="H1406" i="18"/>
  <c r="H1396" i="18"/>
  <c r="J517" i="18"/>
  <c r="J525" i="18" s="1"/>
  <c r="H798" i="18"/>
  <c r="H818" i="18" s="1"/>
  <c r="K542" i="18"/>
  <c r="L528" i="18"/>
  <c r="I539" i="18"/>
  <c r="N520" i="18"/>
  <c r="N553" i="18"/>
  <c r="N511" i="18"/>
  <c r="L540" i="18"/>
  <c r="L545" i="18"/>
  <c r="L547" i="18"/>
  <c r="L541" i="18"/>
  <c r="M515" i="18"/>
  <c r="L544" i="18"/>
  <c r="K512" i="18"/>
  <c r="K524" i="18" s="1"/>
  <c r="K532" i="18" s="1"/>
  <c r="N521" i="18"/>
  <c r="N554" i="18"/>
  <c r="N561" i="18" s="1"/>
  <c r="K560" i="18"/>
  <c r="K550" i="18"/>
  <c r="L512" i="18"/>
  <c r="L524" i="18" s="1"/>
  <c r="M521" i="18"/>
  <c r="M554" i="18"/>
  <c r="M561" i="18" s="1"/>
  <c r="K543" i="18"/>
  <c r="L529" i="18"/>
  <c r="M520" i="18"/>
  <c r="M553" i="18"/>
  <c r="M511" i="18"/>
  <c r="J537" i="18"/>
  <c r="I548" i="18"/>
  <c r="H71" i="8" s="1"/>
  <c r="I538" i="18"/>
  <c r="L560" i="18"/>
  <c r="L550" i="18"/>
  <c r="L557" i="18" s="1"/>
  <c r="K561" i="18"/>
  <c r="S5" i="5"/>
  <c r="I824" i="18"/>
  <c r="J810" i="18"/>
  <c r="K976" i="18"/>
  <c r="K943" i="18"/>
  <c r="K934" i="18"/>
  <c r="G962" i="18"/>
  <c r="H828" i="18"/>
  <c r="K661" i="18"/>
  <c r="K669" i="18" s="1"/>
  <c r="K694" i="18"/>
  <c r="K652" i="18"/>
  <c r="H689" i="18"/>
  <c r="G72" i="8" s="1"/>
  <c r="H679" i="18"/>
  <c r="L841" i="18"/>
  <c r="L754" i="18"/>
  <c r="L752" i="18" s="1"/>
  <c r="L726" i="18"/>
  <c r="L724" i="18" s="1"/>
  <c r="L840" i="18"/>
  <c r="L845" i="18"/>
  <c r="L847" i="18"/>
  <c r="L844" i="18"/>
  <c r="L843" i="18"/>
  <c r="H939" i="18"/>
  <c r="H959" i="18" s="1"/>
  <c r="H960" i="18" s="1"/>
  <c r="H940" i="18"/>
  <c r="H948" i="18" s="1"/>
  <c r="M78" i="2"/>
  <c r="M89" i="2" s="1"/>
  <c r="N857" i="18" s="1"/>
  <c r="L89" i="2"/>
  <c r="M857" i="18" s="1"/>
  <c r="K688" i="18"/>
  <c r="K682" i="18"/>
  <c r="K686" i="18"/>
  <c r="K681" i="18"/>
  <c r="L656" i="18"/>
  <c r="K685" i="18"/>
  <c r="K684" i="18"/>
  <c r="M77" i="2"/>
  <c r="M88" i="2" s="1"/>
  <c r="N716" i="18" s="1"/>
  <c r="L88" i="2"/>
  <c r="M716" i="18" s="1"/>
  <c r="G971" i="18"/>
  <c r="F74" i="8" s="1"/>
  <c r="G961" i="18"/>
  <c r="J683" i="18"/>
  <c r="J826" i="18"/>
  <c r="J822" i="18"/>
  <c r="J823" i="18"/>
  <c r="J829" i="18"/>
  <c r="K797" i="18"/>
  <c r="J827" i="18"/>
  <c r="J825" i="18"/>
  <c r="M575" i="18"/>
  <c r="N87" i="2"/>
  <c r="H24" i="8" s="1"/>
  <c r="J983" i="18"/>
  <c r="J973" i="18"/>
  <c r="I858" i="18"/>
  <c r="L857" i="18"/>
  <c r="I794" i="18"/>
  <c r="I806" i="18" s="1"/>
  <c r="I814" i="18" s="1"/>
  <c r="G807" i="18"/>
  <c r="F821" i="18"/>
  <c r="N700" i="18"/>
  <c r="N585" i="18"/>
  <c r="N583" i="18" s="1"/>
  <c r="N699" i="18"/>
  <c r="N613" i="18"/>
  <c r="N611" i="18" s="1"/>
  <c r="N704" i="18"/>
  <c r="N706" i="18"/>
  <c r="N703" i="18"/>
  <c r="N702" i="18"/>
  <c r="J935" i="18"/>
  <c r="J947" i="18" s="1"/>
  <c r="B61" i="8"/>
  <c r="J951" i="18"/>
  <c r="I965" i="18"/>
  <c r="I842" i="18"/>
  <c r="I832" i="18"/>
  <c r="J970" i="18"/>
  <c r="J968" i="18"/>
  <c r="J963" i="18"/>
  <c r="J964" i="18"/>
  <c r="K938" i="18"/>
  <c r="J966" i="18"/>
  <c r="J967" i="18"/>
  <c r="F830" i="18"/>
  <c r="E73" i="8" s="1"/>
  <c r="G819" i="18"/>
  <c r="F820" i="18"/>
  <c r="K754" i="18"/>
  <c r="K752" i="18" s="1"/>
  <c r="K845" i="18"/>
  <c r="K841" i="18"/>
  <c r="K840" i="18"/>
  <c r="K726" i="18"/>
  <c r="K724" i="18" s="1"/>
  <c r="K847" i="18"/>
  <c r="K844" i="18"/>
  <c r="K843" i="18"/>
  <c r="J576" i="18"/>
  <c r="H680" i="18"/>
  <c r="J794" i="18"/>
  <c r="J806" i="18" s="1"/>
  <c r="I658" i="18"/>
  <c r="I666" i="18" s="1"/>
  <c r="I657" i="18"/>
  <c r="I677" i="18" s="1"/>
  <c r="I678" i="18" s="1"/>
  <c r="J842" i="18"/>
  <c r="J832" i="18"/>
  <c r="J839" i="18" s="1"/>
  <c r="L661" i="18"/>
  <c r="L694" i="18"/>
  <c r="L652" i="18"/>
  <c r="J673" i="18"/>
  <c r="I687" i="18"/>
  <c r="K407" i="18"/>
  <c r="J70" i="8" s="1"/>
  <c r="K397" i="18"/>
  <c r="L396" i="18"/>
  <c r="L153" i="18"/>
  <c r="L235" i="18" s="1"/>
  <c r="N376" i="18"/>
  <c r="N384" i="18" s="1"/>
  <c r="N398" i="18" s="1"/>
  <c r="M398" i="18"/>
  <c r="M278" i="18"/>
  <c r="M268" i="18"/>
  <c r="M275" i="18" s="1"/>
  <c r="K234" i="18"/>
  <c r="K254" i="18" s="1"/>
  <c r="K255" i="18" s="1"/>
  <c r="K235" i="18"/>
  <c r="K243" i="18" s="1"/>
  <c r="K264" i="18"/>
  <c r="L250" i="18"/>
  <c r="J256" i="18"/>
  <c r="J266" i="18"/>
  <c r="I69" i="8" s="1"/>
  <c r="N238" i="18"/>
  <c r="N271" i="18"/>
  <c r="N229" i="18"/>
  <c r="N233" i="18"/>
  <c r="M259" i="18"/>
  <c r="M263" i="18"/>
  <c r="M258" i="18"/>
  <c r="M262" i="18"/>
  <c r="M265" i="18"/>
  <c r="M261" i="18"/>
  <c r="M230" i="18"/>
  <c r="M242" i="18" s="1"/>
  <c r="L260" i="18"/>
  <c r="M246" i="18"/>
  <c r="N122" i="18"/>
  <c r="D46" i="8" s="1"/>
  <c r="N124" i="18"/>
  <c r="D48" i="8" s="1"/>
  <c r="N118" i="18"/>
  <c r="D42" i="8" s="1"/>
  <c r="N117" i="18"/>
  <c r="D41" i="8" s="1"/>
  <c r="M137" i="18"/>
  <c r="D137" i="18"/>
  <c r="L105" i="18"/>
  <c r="L119" i="18" s="1"/>
  <c r="N107" i="18"/>
  <c r="N121" i="18" s="1"/>
  <c r="D45" i="8" s="1"/>
  <c r="T4" i="5"/>
  <c r="T10" i="5"/>
  <c r="B62" i="8" l="1"/>
  <c r="G1383" i="18"/>
  <c r="G1394" i="18" s="1"/>
  <c r="F77" i="8" s="1"/>
  <c r="F1384" i="18"/>
  <c r="F1112" i="18"/>
  <c r="E75" i="8" s="1"/>
  <c r="F40" i="8"/>
  <c r="G1101" i="18"/>
  <c r="G1102" i="18" s="1"/>
  <c r="J955" i="18"/>
  <c r="I1281" i="18"/>
  <c r="I1363" i="18" s="1"/>
  <c r="G1385" i="18"/>
  <c r="I1388" i="18"/>
  <c r="J1374" i="18"/>
  <c r="J1124" i="18"/>
  <c r="J1114" i="18"/>
  <c r="J1121" i="18" s="1"/>
  <c r="G1103" i="18"/>
  <c r="H1121" i="18"/>
  <c r="K1122" i="18"/>
  <c r="K1123" i="18"/>
  <c r="K1036" i="18"/>
  <c r="K1034" i="18" s="1"/>
  <c r="K1129" i="18"/>
  <c r="K1008" i="18"/>
  <c r="K1006" i="18" s="1"/>
  <c r="K1127" i="18"/>
  <c r="K1126" i="18"/>
  <c r="K1125" i="18"/>
  <c r="J1406" i="18"/>
  <c r="J1396" i="18"/>
  <c r="J1403" i="18" s="1"/>
  <c r="H1403" i="18"/>
  <c r="J1109" i="18"/>
  <c r="K1079" i="18"/>
  <c r="J1111" i="18"/>
  <c r="J1104" i="18"/>
  <c r="J1108" i="18"/>
  <c r="J1105" i="18"/>
  <c r="J1107" i="18"/>
  <c r="K1361" i="18"/>
  <c r="J1389" i="18"/>
  <c r="J1393" i="18"/>
  <c r="J1390" i="18"/>
  <c r="J1391" i="18"/>
  <c r="J1387" i="18"/>
  <c r="J1386" i="18"/>
  <c r="L1404" i="18"/>
  <c r="L1405" i="18"/>
  <c r="L1290" i="18"/>
  <c r="L1288" i="18" s="1"/>
  <c r="L1409" i="18"/>
  <c r="L1411" i="18"/>
  <c r="L1318" i="18"/>
  <c r="L1316" i="18" s="1"/>
  <c r="L1407" i="18"/>
  <c r="L1408" i="18"/>
  <c r="H1392" i="18"/>
  <c r="I1378" i="18"/>
  <c r="H999" i="18"/>
  <c r="I1106" i="18"/>
  <c r="J1092" i="18"/>
  <c r="M81" i="2"/>
  <c r="M92" i="2" s="1"/>
  <c r="N1280" i="18" s="1"/>
  <c r="L92" i="2"/>
  <c r="I1096" i="18"/>
  <c r="H1110" i="18"/>
  <c r="J1076" i="18"/>
  <c r="J1088" i="18" s="1"/>
  <c r="K1405" i="18"/>
  <c r="K1404" i="18"/>
  <c r="K1409" i="18"/>
  <c r="K1318" i="18"/>
  <c r="K1316" i="18" s="1"/>
  <c r="K1290" i="18"/>
  <c r="K1288" i="18" s="1"/>
  <c r="K1411" i="18"/>
  <c r="K1407" i="18"/>
  <c r="K1408" i="18"/>
  <c r="L1008" i="18"/>
  <c r="L1006" i="18" s="1"/>
  <c r="L1122" i="18"/>
  <c r="L1036" i="18"/>
  <c r="L1034" i="18" s="1"/>
  <c r="L1123" i="18"/>
  <c r="L1127" i="18"/>
  <c r="L1129" i="18"/>
  <c r="L1125" i="18"/>
  <c r="L1126" i="18"/>
  <c r="J1358" i="18"/>
  <c r="J1370" i="18" s="1"/>
  <c r="H1281" i="18"/>
  <c r="I999" i="18"/>
  <c r="M79" i="2"/>
  <c r="M90" i="2" s="1"/>
  <c r="N998" i="18" s="1"/>
  <c r="L90" i="2"/>
  <c r="L435" i="18"/>
  <c r="L516" i="18" s="1"/>
  <c r="L536" i="18" s="1"/>
  <c r="D841" i="18"/>
  <c r="D843" i="18"/>
  <c r="K435" i="18"/>
  <c r="K517" i="18" s="1"/>
  <c r="K525" i="18" s="1"/>
  <c r="D844" i="18"/>
  <c r="D845" i="18"/>
  <c r="D840" i="18"/>
  <c r="N89" i="2"/>
  <c r="J24" i="8" s="1"/>
  <c r="N512" i="18"/>
  <c r="N524" i="18" s="1"/>
  <c r="I717" i="18"/>
  <c r="I799" i="18" s="1"/>
  <c r="J538" i="18"/>
  <c r="J548" i="18"/>
  <c r="I71" i="8" s="1"/>
  <c r="L532" i="18"/>
  <c r="K546" i="18"/>
  <c r="N560" i="18"/>
  <c r="N550" i="18"/>
  <c r="N557" i="18" s="1"/>
  <c r="M512" i="18"/>
  <c r="M524" i="18" s="1"/>
  <c r="D561" i="18"/>
  <c r="M560" i="18"/>
  <c r="M550" i="18"/>
  <c r="M557" i="18" s="1"/>
  <c r="D560" i="18"/>
  <c r="M547" i="18"/>
  <c r="M545" i="18"/>
  <c r="N515" i="18"/>
  <c r="M540" i="18"/>
  <c r="M541" i="18"/>
  <c r="M544" i="18"/>
  <c r="K557" i="18"/>
  <c r="J539" i="18"/>
  <c r="M529" i="18"/>
  <c r="L543" i="18"/>
  <c r="L542" i="18"/>
  <c r="M528" i="18"/>
  <c r="T5" i="5"/>
  <c r="J858" i="18"/>
  <c r="J940" i="18" s="1"/>
  <c r="J717" i="18"/>
  <c r="J798" i="18" s="1"/>
  <c r="J818" i="18" s="1"/>
  <c r="J814" i="18"/>
  <c r="I828" i="18"/>
  <c r="I680" i="18"/>
  <c r="J969" i="18"/>
  <c r="I689" i="18"/>
  <c r="H72" i="8" s="1"/>
  <c r="I679" i="18"/>
  <c r="H962" i="18"/>
  <c r="K835" i="18"/>
  <c r="K802" i="18"/>
  <c r="K810" i="18" s="1"/>
  <c r="K793" i="18"/>
  <c r="I839" i="18"/>
  <c r="J980" i="18"/>
  <c r="M841" i="18"/>
  <c r="M754" i="18"/>
  <c r="M752" i="18" s="1"/>
  <c r="M845" i="18"/>
  <c r="M840" i="18"/>
  <c r="M726" i="18"/>
  <c r="M724" i="18" s="1"/>
  <c r="M847" i="18"/>
  <c r="M843" i="18"/>
  <c r="M844" i="18"/>
  <c r="K653" i="18"/>
  <c r="K665" i="18" s="1"/>
  <c r="K673" i="18" s="1"/>
  <c r="N754" i="18"/>
  <c r="N752" i="18" s="1"/>
  <c r="N845" i="18"/>
  <c r="N726" i="18"/>
  <c r="N724" i="18" s="1"/>
  <c r="N840" i="18"/>
  <c r="N841" i="18"/>
  <c r="N847" i="18"/>
  <c r="N843" i="18"/>
  <c r="N844" i="18"/>
  <c r="M981" i="18"/>
  <c r="M982" i="18"/>
  <c r="M895" i="18"/>
  <c r="M893" i="18" s="1"/>
  <c r="M988" i="18"/>
  <c r="M867" i="18"/>
  <c r="M865" i="18" s="1"/>
  <c r="M986" i="18"/>
  <c r="M985" i="18"/>
  <c r="M984" i="18"/>
  <c r="K701" i="18"/>
  <c r="K691" i="18"/>
  <c r="K935" i="18"/>
  <c r="K947" i="18" s="1"/>
  <c r="L938" i="18"/>
  <c r="K970" i="18"/>
  <c r="K964" i="18"/>
  <c r="K968" i="18"/>
  <c r="K963" i="18"/>
  <c r="K967" i="18"/>
  <c r="K966" i="18"/>
  <c r="G821" i="18"/>
  <c r="H807" i="18"/>
  <c r="N981" i="18"/>
  <c r="N895" i="18"/>
  <c r="N893" i="18" s="1"/>
  <c r="N986" i="18"/>
  <c r="N867" i="18"/>
  <c r="N865" i="18" s="1"/>
  <c r="N982" i="18"/>
  <c r="N988" i="18"/>
  <c r="N985" i="18"/>
  <c r="N984" i="18"/>
  <c r="L793" i="18"/>
  <c r="L802" i="18"/>
  <c r="L835" i="18"/>
  <c r="J687" i="18"/>
  <c r="K951" i="18"/>
  <c r="J965" i="18"/>
  <c r="M585" i="18"/>
  <c r="M583" i="18" s="1"/>
  <c r="M700" i="18"/>
  <c r="M699" i="18"/>
  <c r="M613" i="18"/>
  <c r="M611" i="18" s="1"/>
  <c r="M704" i="18"/>
  <c r="M706" i="18"/>
  <c r="M702" i="18"/>
  <c r="M703" i="18"/>
  <c r="D703" i="18"/>
  <c r="D700" i="18"/>
  <c r="D702" i="18"/>
  <c r="D704" i="18"/>
  <c r="D699" i="18"/>
  <c r="K683" i="18"/>
  <c r="L669" i="18"/>
  <c r="K983" i="18"/>
  <c r="K973" i="18"/>
  <c r="K980" i="18" s="1"/>
  <c r="L653" i="18"/>
  <c r="L665" i="18" s="1"/>
  <c r="M656" i="18"/>
  <c r="L686" i="18"/>
  <c r="L688" i="18"/>
  <c r="L682" i="18"/>
  <c r="L681" i="18"/>
  <c r="L684" i="18"/>
  <c r="L685" i="18"/>
  <c r="L701" i="18"/>
  <c r="L691" i="18"/>
  <c r="L698" i="18" s="1"/>
  <c r="H971" i="18"/>
  <c r="G74" i="8" s="1"/>
  <c r="H961" i="18"/>
  <c r="G830" i="18"/>
  <c r="F73" i="8" s="1"/>
  <c r="H819" i="18"/>
  <c r="G820" i="18"/>
  <c r="N88" i="2"/>
  <c r="I24" i="8" s="1"/>
  <c r="L895" i="18"/>
  <c r="L893" i="18" s="1"/>
  <c r="L982" i="18"/>
  <c r="L986" i="18"/>
  <c r="L981" i="18"/>
  <c r="L867" i="18"/>
  <c r="L865" i="18" s="1"/>
  <c r="L988" i="18"/>
  <c r="L985" i="18"/>
  <c r="L984" i="18"/>
  <c r="D985" i="18"/>
  <c r="D986" i="18"/>
  <c r="D982" i="18"/>
  <c r="D981" i="18"/>
  <c r="D984" i="18"/>
  <c r="K826" i="18"/>
  <c r="K829" i="18"/>
  <c r="L797" i="18"/>
  <c r="K822" i="18"/>
  <c r="K827" i="18"/>
  <c r="K823" i="18"/>
  <c r="K825" i="18"/>
  <c r="J824" i="18"/>
  <c r="J658" i="18"/>
  <c r="J666" i="18" s="1"/>
  <c r="J657" i="18"/>
  <c r="J677" i="18" s="1"/>
  <c r="J678" i="18" s="1"/>
  <c r="N694" i="18"/>
  <c r="N661" i="18"/>
  <c r="N652" i="18"/>
  <c r="I939" i="18"/>
  <c r="I959" i="18" s="1"/>
  <c r="I960" i="18" s="1"/>
  <c r="I940" i="18"/>
  <c r="I948" i="18" s="1"/>
  <c r="L407" i="18"/>
  <c r="K70" i="8" s="1"/>
  <c r="L397" i="18"/>
  <c r="M396" i="18"/>
  <c r="L234" i="18"/>
  <c r="L254" i="18" s="1"/>
  <c r="L255" i="18" s="1"/>
  <c r="M153" i="18"/>
  <c r="M235" i="18" s="1"/>
  <c r="L243" i="18"/>
  <c r="K257" i="18"/>
  <c r="K266" i="18"/>
  <c r="J69" i="8" s="1"/>
  <c r="K256" i="18"/>
  <c r="N230" i="18"/>
  <c r="N242" i="18" s="1"/>
  <c r="L264" i="18"/>
  <c r="M250" i="18"/>
  <c r="N278" i="18"/>
  <c r="N268" i="18"/>
  <c r="D278" i="18"/>
  <c r="M260" i="18"/>
  <c r="N246" i="18"/>
  <c r="N260" i="18" s="1"/>
  <c r="E43" i="8" s="1"/>
  <c r="N258" i="18"/>
  <c r="E41" i="8" s="1"/>
  <c r="N259" i="18"/>
  <c r="E42" i="8" s="1"/>
  <c r="N263" i="18"/>
  <c r="E46" i="8" s="1"/>
  <c r="N262" i="18"/>
  <c r="E45" i="8" s="1"/>
  <c r="N265" i="18"/>
  <c r="E48" i="8" s="1"/>
  <c r="N261" i="18"/>
  <c r="E44" i="8" s="1"/>
  <c r="M105" i="18"/>
  <c r="M119" i="18" s="1"/>
  <c r="U4" i="5"/>
  <c r="U10" i="5"/>
  <c r="K955" i="18" l="1"/>
  <c r="G1384" i="18"/>
  <c r="G1112" i="18"/>
  <c r="F75" i="8" s="1"/>
  <c r="J1281" i="18"/>
  <c r="J1363" i="18" s="1"/>
  <c r="I1362" i="18"/>
  <c r="I1382" i="18" s="1"/>
  <c r="I798" i="18"/>
  <c r="I818" i="18" s="1"/>
  <c r="I819" i="18" s="1"/>
  <c r="N1123" i="18"/>
  <c r="N1122" i="18"/>
  <c r="N1008" i="18"/>
  <c r="N1006" i="18" s="1"/>
  <c r="N1036" i="18"/>
  <c r="N1034" i="18" s="1"/>
  <c r="N1127" i="18"/>
  <c r="N1129" i="18"/>
  <c r="N1126" i="18"/>
  <c r="N1125" i="18"/>
  <c r="I1081" i="18"/>
  <c r="I1080" i="18"/>
  <c r="I1100" i="18" s="1"/>
  <c r="J999" i="18"/>
  <c r="J1106" i="18"/>
  <c r="J1388" i="18"/>
  <c r="H1362" i="18"/>
  <c r="H1382" i="18" s="1"/>
  <c r="H1383" i="18" s="1"/>
  <c r="H1363" i="18"/>
  <c r="H1371" i="18" s="1"/>
  <c r="K1105" i="18"/>
  <c r="K1108" i="18"/>
  <c r="K1107" i="18"/>
  <c r="K1104" i="18"/>
  <c r="L1079" i="18"/>
  <c r="K1109" i="18"/>
  <c r="K1111" i="18"/>
  <c r="M998" i="18"/>
  <c r="N90" i="2"/>
  <c r="H1080" i="18"/>
  <c r="H1100" i="18" s="1"/>
  <c r="H1101" i="18" s="1"/>
  <c r="H1081" i="18"/>
  <c r="H1089" i="18" s="1"/>
  <c r="L1357" i="18"/>
  <c r="L1366" i="18"/>
  <c r="L1399" i="18"/>
  <c r="K1075" i="18"/>
  <c r="K1084" i="18"/>
  <c r="K1092" i="18" s="1"/>
  <c r="K1117" i="18"/>
  <c r="L1084" i="18"/>
  <c r="L1117" i="18"/>
  <c r="L1075" i="18"/>
  <c r="K1399" i="18"/>
  <c r="K1366" i="18"/>
  <c r="K1374" i="18" s="1"/>
  <c r="K1357" i="18"/>
  <c r="I1110" i="18"/>
  <c r="J1096" i="18"/>
  <c r="I1392" i="18"/>
  <c r="J1378" i="18"/>
  <c r="K1390" i="18"/>
  <c r="L1361" i="18"/>
  <c r="K1391" i="18"/>
  <c r="K1393" i="18"/>
  <c r="K1387" i="18"/>
  <c r="K1389" i="18"/>
  <c r="K1386" i="18"/>
  <c r="M1280" i="18"/>
  <c r="N92" i="2"/>
  <c r="M24" i="8" s="1"/>
  <c r="N1290" i="18"/>
  <c r="N1288" i="18" s="1"/>
  <c r="N1318" i="18"/>
  <c r="N1316" i="18" s="1"/>
  <c r="N1409" i="18"/>
  <c r="N1404" i="18"/>
  <c r="N1405" i="18"/>
  <c r="N1411" i="18"/>
  <c r="N1408" i="18"/>
  <c r="N1407" i="18"/>
  <c r="L517" i="18"/>
  <c r="L525" i="18" s="1"/>
  <c r="K516" i="18"/>
  <c r="K536" i="18" s="1"/>
  <c r="K537" i="18" s="1"/>
  <c r="K538" i="18" s="1"/>
  <c r="J799" i="18"/>
  <c r="N435" i="18"/>
  <c r="N517" i="18" s="1"/>
  <c r="J939" i="18"/>
  <c r="J959" i="18" s="1"/>
  <c r="J960" i="18" s="1"/>
  <c r="K858" i="18"/>
  <c r="K940" i="18" s="1"/>
  <c r="N541" i="18"/>
  <c r="G42" i="8" s="1"/>
  <c r="N540" i="18"/>
  <c r="G41" i="8" s="1"/>
  <c r="N545" i="18"/>
  <c r="G46" i="8" s="1"/>
  <c r="N547" i="18"/>
  <c r="G48" i="8" s="1"/>
  <c r="N544" i="18"/>
  <c r="G45" i="8" s="1"/>
  <c r="M435" i="18"/>
  <c r="K539" i="18"/>
  <c r="D557" i="18"/>
  <c r="M532" i="18"/>
  <c r="M546" i="18" s="1"/>
  <c r="L546" i="18"/>
  <c r="M543" i="18"/>
  <c r="N529" i="18"/>
  <c r="N543" i="18" s="1"/>
  <c r="G44" i="8" s="1"/>
  <c r="N528" i="18"/>
  <c r="N542" i="18" s="1"/>
  <c r="G43" i="8" s="1"/>
  <c r="M542" i="18"/>
  <c r="L576" i="18"/>
  <c r="L657" i="18" s="1"/>
  <c r="L677" i="18" s="1"/>
  <c r="U5" i="5"/>
  <c r="K576" i="18"/>
  <c r="K657" i="18" s="1"/>
  <c r="K677" i="18" s="1"/>
  <c r="K678" i="18" s="1"/>
  <c r="J689" i="18"/>
  <c r="I72" i="8" s="1"/>
  <c r="J679" i="18"/>
  <c r="J680" i="18"/>
  <c r="I961" i="18"/>
  <c r="I971" i="18"/>
  <c r="H74" i="8" s="1"/>
  <c r="I962" i="18"/>
  <c r="J948" i="18"/>
  <c r="K969" i="18"/>
  <c r="H830" i="18"/>
  <c r="G73" i="8" s="1"/>
  <c r="H820" i="18"/>
  <c r="N653" i="18"/>
  <c r="N665" i="18" s="1"/>
  <c r="L976" i="18"/>
  <c r="L943" i="18"/>
  <c r="L951" i="18" s="1"/>
  <c r="L934" i="18"/>
  <c r="M661" i="18"/>
  <c r="M669" i="18" s="1"/>
  <c r="M694" i="18"/>
  <c r="M652" i="18"/>
  <c r="N976" i="18"/>
  <c r="N943" i="18"/>
  <c r="N934" i="18"/>
  <c r="K698" i="18"/>
  <c r="K794" i="18"/>
  <c r="K806" i="18" s="1"/>
  <c r="K814" i="18" s="1"/>
  <c r="N835" i="18"/>
  <c r="N802" i="18"/>
  <c r="N793" i="18"/>
  <c r="L842" i="18"/>
  <c r="L832" i="18"/>
  <c r="L839" i="18" s="1"/>
  <c r="K824" i="18"/>
  <c r="L810" i="18"/>
  <c r="L683" i="18"/>
  <c r="K842" i="18"/>
  <c r="K832" i="18"/>
  <c r="K687" i="18"/>
  <c r="L673" i="18"/>
  <c r="N701" i="18"/>
  <c r="N691" i="18"/>
  <c r="N698" i="18" s="1"/>
  <c r="L794" i="18"/>
  <c r="L806" i="18" s="1"/>
  <c r="M835" i="18"/>
  <c r="M802" i="18"/>
  <c r="M793" i="18"/>
  <c r="M686" i="18"/>
  <c r="M681" i="18"/>
  <c r="N656" i="18"/>
  <c r="M688" i="18"/>
  <c r="M682" i="18"/>
  <c r="M685" i="18"/>
  <c r="M684" i="18"/>
  <c r="K965" i="18"/>
  <c r="I807" i="18"/>
  <c r="H821" i="18"/>
  <c r="M938" i="18"/>
  <c r="L970" i="18"/>
  <c r="L968" i="18"/>
  <c r="L964" i="18"/>
  <c r="L963" i="18"/>
  <c r="L966" i="18"/>
  <c r="L967" i="18"/>
  <c r="M797" i="18"/>
  <c r="L827" i="18"/>
  <c r="L829" i="18"/>
  <c r="L823" i="18"/>
  <c r="L826" i="18"/>
  <c r="L822" i="18"/>
  <c r="L825" i="18"/>
  <c r="M934" i="18"/>
  <c r="M943" i="18"/>
  <c r="M976" i="18"/>
  <c r="J828" i="18"/>
  <c r="M397" i="18"/>
  <c r="N396" i="18"/>
  <c r="M407" i="18"/>
  <c r="L70" i="8" s="1"/>
  <c r="M234" i="18"/>
  <c r="M254" i="18" s="1"/>
  <c r="M255" i="18" s="1"/>
  <c r="N153" i="18"/>
  <c r="N234" i="18" s="1"/>
  <c r="N254" i="18" s="1"/>
  <c r="N275" i="18"/>
  <c r="D275" i="18"/>
  <c r="L266" i="18"/>
  <c r="K69" i="8" s="1"/>
  <c r="L256" i="18"/>
  <c r="M264" i="18"/>
  <c r="N250" i="18"/>
  <c r="N264" i="18" s="1"/>
  <c r="E47" i="8" s="1"/>
  <c r="L257" i="18"/>
  <c r="M243" i="18"/>
  <c r="N105" i="18"/>
  <c r="N119" i="18" s="1"/>
  <c r="D43" i="8" s="1"/>
  <c r="V4" i="5"/>
  <c r="V10" i="5"/>
  <c r="J1362" i="18" l="1"/>
  <c r="J1382" i="18" s="1"/>
  <c r="L537" i="18"/>
  <c r="L548" i="18" s="1"/>
  <c r="K71" i="8" s="1"/>
  <c r="K1388" i="18"/>
  <c r="L1374" i="18"/>
  <c r="K1106" i="18"/>
  <c r="L1092" i="18"/>
  <c r="M1318" i="18"/>
  <c r="M1316" i="18" s="1"/>
  <c r="M1409" i="18"/>
  <c r="M1290" i="18"/>
  <c r="M1288" i="18" s="1"/>
  <c r="M1404" i="18"/>
  <c r="M1405" i="18"/>
  <c r="M1411" i="18"/>
  <c r="M1408" i="18"/>
  <c r="M1407" i="18"/>
  <c r="D1409" i="18"/>
  <c r="D1407" i="18"/>
  <c r="D1404" i="18"/>
  <c r="D1408" i="18"/>
  <c r="J1392" i="18"/>
  <c r="L1124" i="18"/>
  <c r="L1114" i="18"/>
  <c r="L1121" i="18" s="1"/>
  <c r="I1089" i="18"/>
  <c r="H1103" i="18"/>
  <c r="M1079" i="18"/>
  <c r="L1111" i="18"/>
  <c r="L1109" i="18"/>
  <c r="L1104" i="18"/>
  <c r="L1105" i="18"/>
  <c r="L1107" i="18"/>
  <c r="L1108" i="18"/>
  <c r="H1102" i="18"/>
  <c r="I1101" i="18"/>
  <c r="H1112" i="18"/>
  <c r="G75" i="8" s="1"/>
  <c r="J1110" i="18"/>
  <c r="K1114" i="18"/>
  <c r="K1124" i="18"/>
  <c r="J1080" i="18"/>
  <c r="J1100" i="18" s="1"/>
  <c r="J1081" i="18"/>
  <c r="L1358" i="18"/>
  <c r="L1370" i="18" s="1"/>
  <c r="K1358" i="18"/>
  <c r="K1370" i="18" s="1"/>
  <c r="K1378" i="18" s="1"/>
  <c r="K1392" i="18" s="1"/>
  <c r="K1076" i="18"/>
  <c r="K1088" i="18" s="1"/>
  <c r="K1096" i="18" s="1"/>
  <c r="N1084" i="18"/>
  <c r="N1117" i="18"/>
  <c r="N1075" i="18"/>
  <c r="L1076" i="18"/>
  <c r="L1088" i="18" s="1"/>
  <c r="N1357" i="18"/>
  <c r="N1366" i="18"/>
  <c r="N1399" i="18"/>
  <c r="L1406" i="18"/>
  <c r="L1396" i="18"/>
  <c r="L1403" i="18" s="1"/>
  <c r="M1122" i="18"/>
  <c r="M1008" i="18"/>
  <c r="M1006" i="18" s="1"/>
  <c r="M1123" i="18"/>
  <c r="M1129" i="18"/>
  <c r="M1036" i="18"/>
  <c r="M1034" i="18" s="1"/>
  <c r="M1127" i="18"/>
  <c r="M1125" i="18"/>
  <c r="M1126" i="18"/>
  <c r="D1123" i="18"/>
  <c r="D1122" i="18"/>
  <c r="D1126" i="18"/>
  <c r="D1127" i="18"/>
  <c r="D1125" i="18"/>
  <c r="H1385" i="18"/>
  <c r="I1371" i="18"/>
  <c r="K548" i="18"/>
  <c r="J71" i="8" s="1"/>
  <c r="D1405" i="18"/>
  <c r="L1386" i="18"/>
  <c r="L1390" i="18"/>
  <c r="L1387" i="18"/>
  <c r="M1361" i="18"/>
  <c r="L1391" i="18"/>
  <c r="L1389" i="18"/>
  <c r="L1393" i="18"/>
  <c r="K1406" i="18"/>
  <c r="K1396" i="18"/>
  <c r="H1384" i="18"/>
  <c r="H1394" i="18"/>
  <c r="G77" i="8" s="1"/>
  <c r="I1383" i="18"/>
  <c r="K939" i="18"/>
  <c r="K959" i="18" s="1"/>
  <c r="K960" i="18" s="1"/>
  <c r="N516" i="18"/>
  <c r="N536" i="18" s="1"/>
  <c r="K658" i="18"/>
  <c r="K666" i="18" s="1"/>
  <c r="K680" i="18" s="1"/>
  <c r="L658" i="18"/>
  <c r="M516" i="18"/>
  <c r="M536" i="18" s="1"/>
  <c r="M517" i="18"/>
  <c r="M525" i="18" s="1"/>
  <c r="L539" i="18"/>
  <c r="N532" i="18"/>
  <c r="N546" i="18" s="1"/>
  <c r="G47" i="8" s="1"/>
  <c r="D842" i="18"/>
  <c r="V5" i="5"/>
  <c r="L717" i="18"/>
  <c r="L799" i="18" s="1"/>
  <c r="K717" i="18"/>
  <c r="K799" i="18" s="1"/>
  <c r="K679" i="18"/>
  <c r="L678" i="18"/>
  <c r="K689" i="18"/>
  <c r="J72" i="8" s="1"/>
  <c r="N682" i="18"/>
  <c r="H42" i="8" s="1"/>
  <c r="N686" i="18"/>
  <c r="H46" i="8" s="1"/>
  <c r="N688" i="18"/>
  <c r="H48" i="8" s="1"/>
  <c r="N681" i="18"/>
  <c r="H41" i="8" s="1"/>
  <c r="N684" i="18"/>
  <c r="H44" i="8" s="1"/>
  <c r="N685" i="18"/>
  <c r="H45" i="8" s="1"/>
  <c r="N983" i="18"/>
  <c r="N973" i="18"/>
  <c r="N980" i="18" s="1"/>
  <c r="K828" i="18"/>
  <c r="L814" i="18"/>
  <c r="J807" i="18"/>
  <c r="I821" i="18"/>
  <c r="N842" i="18"/>
  <c r="N832" i="18"/>
  <c r="N839" i="18" s="1"/>
  <c r="M653" i="18"/>
  <c r="M665" i="18" s="1"/>
  <c r="M673" i="18" s="1"/>
  <c r="J819" i="18"/>
  <c r="I830" i="18"/>
  <c r="H73" i="8" s="1"/>
  <c r="I820" i="18"/>
  <c r="J971" i="18"/>
  <c r="I74" i="8" s="1"/>
  <c r="J961" i="18"/>
  <c r="L965" i="18"/>
  <c r="M951" i="18"/>
  <c r="L687" i="18"/>
  <c r="N669" i="18"/>
  <c r="N683" i="18" s="1"/>
  <c r="H43" i="8" s="1"/>
  <c r="M683" i="18"/>
  <c r="M701" i="18"/>
  <c r="M691" i="18"/>
  <c r="D701" i="18"/>
  <c r="M794" i="18"/>
  <c r="M806" i="18" s="1"/>
  <c r="L824" i="18"/>
  <c r="M810" i="18"/>
  <c r="M973" i="18"/>
  <c r="M980" i="18" s="1"/>
  <c r="M983" i="18"/>
  <c r="M935" i="18"/>
  <c r="M947" i="18" s="1"/>
  <c r="L935" i="18"/>
  <c r="L947" i="18" s="1"/>
  <c r="L955" i="18" s="1"/>
  <c r="M842" i="18"/>
  <c r="M832" i="18"/>
  <c r="M839" i="18" s="1"/>
  <c r="K839" i="18"/>
  <c r="N935" i="18"/>
  <c r="N947" i="18" s="1"/>
  <c r="L983" i="18"/>
  <c r="L973" i="18"/>
  <c r="D983" i="18"/>
  <c r="J962" i="18"/>
  <c r="K948" i="18"/>
  <c r="M829" i="18"/>
  <c r="M827" i="18"/>
  <c r="M822" i="18"/>
  <c r="M823" i="18"/>
  <c r="M826" i="18"/>
  <c r="N797" i="18"/>
  <c r="M825" i="18"/>
  <c r="N938" i="18"/>
  <c r="M968" i="18"/>
  <c r="M970" i="18"/>
  <c r="M964" i="18"/>
  <c r="M963" i="18"/>
  <c r="M967" i="18"/>
  <c r="M966" i="18"/>
  <c r="N794" i="18"/>
  <c r="N806" i="18" s="1"/>
  <c r="N576" i="18"/>
  <c r="N407" i="18"/>
  <c r="F49" i="8" s="1"/>
  <c r="N397" i="18"/>
  <c r="N235" i="18"/>
  <c r="N243" i="18" s="1"/>
  <c r="N257" i="18" s="1"/>
  <c r="E40" i="8" s="1"/>
  <c r="N255" i="18"/>
  <c r="M266" i="18"/>
  <c r="L69" i="8" s="1"/>
  <c r="M256" i="18"/>
  <c r="M257" i="18"/>
  <c r="W4" i="5"/>
  <c r="W10" i="5"/>
  <c r="L538" i="18" l="1"/>
  <c r="M537" i="18"/>
  <c r="M538" i="18" s="1"/>
  <c r="K999" i="18"/>
  <c r="K1281" i="18"/>
  <c r="K1362" i="18" s="1"/>
  <c r="K1382" i="18" s="1"/>
  <c r="J1101" i="18"/>
  <c r="J1102" i="18" s="1"/>
  <c r="L999" i="18"/>
  <c r="L1081" i="18" s="1"/>
  <c r="L666" i="18"/>
  <c r="L680" i="18" s="1"/>
  <c r="L1096" i="18"/>
  <c r="K1110" i="18"/>
  <c r="N1124" i="18"/>
  <c r="N1114" i="18"/>
  <c r="N1121" i="18" s="1"/>
  <c r="I1102" i="18"/>
  <c r="I1112" i="18"/>
  <c r="H75" i="8" s="1"/>
  <c r="N1079" i="18"/>
  <c r="M1109" i="18"/>
  <c r="M1111" i="18"/>
  <c r="M1105" i="18"/>
  <c r="M1107" i="18"/>
  <c r="M1104" i="18"/>
  <c r="M1108" i="18"/>
  <c r="M1366" i="18"/>
  <c r="M1374" i="18" s="1"/>
  <c r="M1399" i="18"/>
  <c r="M1357" i="18"/>
  <c r="I1385" i="18"/>
  <c r="J1371" i="18"/>
  <c r="I1394" i="18"/>
  <c r="H77" i="8" s="1"/>
  <c r="I1384" i="18"/>
  <c r="J1383" i="18"/>
  <c r="N1406" i="18"/>
  <c r="N1396" i="18"/>
  <c r="N1403" i="18" s="1"/>
  <c r="K1080" i="18"/>
  <c r="K1100" i="18" s="1"/>
  <c r="K1081" i="18"/>
  <c r="J1089" i="18"/>
  <c r="I1103" i="18"/>
  <c r="L1378" i="18"/>
  <c r="L1392" i="18" s="1"/>
  <c r="M1387" i="18"/>
  <c r="M1390" i="18"/>
  <c r="N1361" i="18"/>
  <c r="M1393" i="18"/>
  <c r="M1386" i="18"/>
  <c r="M1389" i="18"/>
  <c r="M1391" i="18"/>
  <c r="L1106" i="18"/>
  <c r="N1358" i="18"/>
  <c r="N1370" i="18" s="1"/>
  <c r="K1363" i="18"/>
  <c r="K1121" i="18"/>
  <c r="N1076" i="18"/>
  <c r="N1088" i="18" s="1"/>
  <c r="L1388" i="18"/>
  <c r="K1403" i="18"/>
  <c r="M1117" i="18"/>
  <c r="M1084" i="18"/>
  <c r="M1092" i="18" s="1"/>
  <c r="M1075" i="18"/>
  <c r="L1281" i="18"/>
  <c r="L798" i="18"/>
  <c r="L818" i="18" s="1"/>
  <c r="K798" i="18"/>
  <c r="K818" i="18" s="1"/>
  <c r="K819" i="18" s="1"/>
  <c r="M539" i="18"/>
  <c r="N525" i="18"/>
  <c r="N539" i="18" s="1"/>
  <c r="G40" i="8" s="1"/>
  <c r="M548" i="18"/>
  <c r="L71" i="8" s="1"/>
  <c r="M576" i="18"/>
  <c r="M658" i="18" s="1"/>
  <c r="W5" i="5"/>
  <c r="D839" i="18"/>
  <c r="M858" i="18"/>
  <c r="M939" i="18" s="1"/>
  <c r="M959" i="18" s="1"/>
  <c r="N858" i="18"/>
  <c r="L858" i="18"/>
  <c r="M717" i="18"/>
  <c r="J821" i="18"/>
  <c r="K807" i="18"/>
  <c r="M955" i="18"/>
  <c r="L969" i="18"/>
  <c r="M687" i="18"/>
  <c r="N673" i="18"/>
  <c r="N687" i="18" s="1"/>
  <c r="H47" i="8" s="1"/>
  <c r="M814" i="18"/>
  <c r="L828" i="18"/>
  <c r="J820" i="18"/>
  <c r="J830" i="18"/>
  <c r="I73" i="8" s="1"/>
  <c r="N717" i="18"/>
  <c r="N963" i="18"/>
  <c r="J41" i="8" s="1"/>
  <c r="N968" i="18"/>
  <c r="J46" i="8" s="1"/>
  <c r="N970" i="18"/>
  <c r="J48" i="8" s="1"/>
  <c r="N964" i="18"/>
  <c r="J42" i="8" s="1"/>
  <c r="N966" i="18"/>
  <c r="J44" i="8" s="1"/>
  <c r="N967" i="18"/>
  <c r="J45" i="8" s="1"/>
  <c r="K962" i="18"/>
  <c r="M698" i="18"/>
  <c r="D698" i="18"/>
  <c r="M965" i="18"/>
  <c r="N951" i="18"/>
  <c r="N965" i="18" s="1"/>
  <c r="J43" i="8" s="1"/>
  <c r="N823" i="18"/>
  <c r="N826" i="18"/>
  <c r="N822" i="18"/>
  <c r="N827" i="18"/>
  <c r="N829" i="18"/>
  <c r="N825" i="18"/>
  <c r="N657" i="18"/>
  <c r="N677" i="18" s="1"/>
  <c r="N658" i="18"/>
  <c r="L980" i="18"/>
  <c r="D980" i="18"/>
  <c r="M824" i="18"/>
  <c r="N810" i="18"/>
  <c r="N824" i="18" s="1"/>
  <c r="K971" i="18"/>
  <c r="J74" i="8" s="1"/>
  <c r="K961" i="18"/>
  <c r="L679" i="18"/>
  <c r="L689" i="18"/>
  <c r="K72" i="8" s="1"/>
  <c r="M70" i="8"/>
  <c r="N266" i="18"/>
  <c r="N256" i="18"/>
  <c r="N537" i="18" l="1"/>
  <c r="K1101" i="18"/>
  <c r="L1080" i="18"/>
  <c r="L1100" i="18" s="1"/>
  <c r="L1101" i="18" s="1"/>
  <c r="J1112" i="18"/>
  <c r="I75" i="8" s="1"/>
  <c r="N1281" i="18"/>
  <c r="M666" i="18"/>
  <c r="M680" i="18" s="1"/>
  <c r="N999" i="18"/>
  <c r="N1081" i="18" s="1"/>
  <c r="N1092" i="18"/>
  <c r="N1106" i="18" s="1"/>
  <c r="M1106" i="18"/>
  <c r="K1112" i="18"/>
  <c r="J75" i="8" s="1"/>
  <c r="K1102" i="18"/>
  <c r="M1114" i="18"/>
  <c r="M1124" i="18"/>
  <c r="D1124" i="18"/>
  <c r="M1406" i="18"/>
  <c r="M1396" i="18"/>
  <c r="D1406" i="18"/>
  <c r="N1109" i="18"/>
  <c r="N1108" i="18"/>
  <c r="N1111" i="18"/>
  <c r="N1107" i="18"/>
  <c r="N1105" i="18"/>
  <c r="N1104" i="18"/>
  <c r="J1103" i="18"/>
  <c r="K1089" i="18"/>
  <c r="N1374" i="18"/>
  <c r="N1388" i="18" s="1"/>
  <c r="M43" i="8" s="1"/>
  <c r="M1388" i="18"/>
  <c r="J1394" i="18"/>
  <c r="I77" i="8" s="1"/>
  <c r="J1384" i="18"/>
  <c r="K1383" i="18"/>
  <c r="M1358" i="18"/>
  <c r="M1370" i="18" s="1"/>
  <c r="M1378" i="18" s="1"/>
  <c r="M1392" i="18" s="1"/>
  <c r="L1363" i="18"/>
  <c r="L1362" i="18"/>
  <c r="L1382" i="18" s="1"/>
  <c r="N1362" i="18"/>
  <c r="N1382" i="18" s="1"/>
  <c r="N1363" i="18"/>
  <c r="N1393" i="18"/>
  <c r="M48" i="8" s="1"/>
  <c r="N1391" i="18"/>
  <c r="M46" i="8" s="1"/>
  <c r="N1386" i="18"/>
  <c r="M41" i="8" s="1"/>
  <c r="N1390" i="18"/>
  <c r="M45" i="8" s="1"/>
  <c r="N1387" i="18"/>
  <c r="M42" i="8" s="1"/>
  <c r="N1389" i="18"/>
  <c r="M44" i="8" s="1"/>
  <c r="J1385" i="18"/>
  <c r="K1371" i="18"/>
  <c r="M1076" i="18"/>
  <c r="M1088" i="18" s="1"/>
  <c r="M1096" i="18" s="1"/>
  <c r="L1110" i="18"/>
  <c r="M657" i="18"/>
  <c r="M677" i="18" s="1"/>
  <c r="M678" i="18" s="1"/>
  <c r="M679" i="18" s="1"/>
  <c r="N548" i="18"/>
  <c r="G49" i="8" s="1"/>
  <c r="N538" i="18"/>
  <c r="E49" i="8"/>
  <c r="M69" i="8"/>
  <c r="M940" i="18"/>
  <c r="N799" i="18"/>
  <c r="N798" i="18"/>
  <c r="N818" i="18" s="1"/>
  <c r="L819" i="18"/>
  <c r="K820" i="18"/>
  <c r="K830" i="18"/>
  <c r="J73" i="8" s="1"/>
  <c r="M969" i="18"/>
  <c r="N955" i="18"/>
  <c r="N969" i="18" s="1"/>
  <c r="J47" i="8" s="1"/>
  <c r="L807" i="18"/>
  <c r="K821" i="18"/>
  <c r="M799" i="18"/>
  <c r="M798" i="18"/>
  <c r="M818" i="18" s="1"/>
  <c r="N814" i="18"/>
  <c r="N828" i="18" s="1"/>
  <c r="M828" i="18"/>
  <c r="L939" i="18"/>
  <c r="L959" i="18" s="1"/>
  <c r="L960" i="18" s="1"/>
  <c r="L940" i="18"/>
  <c r="L948" i="18" s="1"/>
  <c r="N940" i="18"/>
  <c r="N939" i="18"/>
  <c r="N959" i="18" s="1"/>
  <c r="B56" i="8"/>
  <c r="N1080" i="18" l="1"/>
  <c r="N1100" i="18" s="1"/>
  <c r="N666" i="18"/>
  <c r="N680" i="18" s="1"/>
  <c r="H40" i="8" s="1"/>
  <c r="N1378" i="18"/>
  <c r="N1392" i="18" s="1"/>
  <c r="M47" i="8" s="1"/>
  <c r="M1281" i="18"/>
  <c r="M1362" i="18" s="1"/>
  <c r="M1382" i="18" s="1"/>
  <c r="M999" i="18"/>
  <c r="M1080" i="18" s="1"/>
  <c r="M1100" i="18" s="1"/>
  <c r="M1101" i="18" s="1"/>
  <c r="M1121" i="18"/>
  <c r="D1121" i="18"/>
  <c r="N1096" i="18"/>
  <c r="N1110" i="18" s="1"/>
  <c r="M1110" i="18"/>
  <c r="L1089" i="18"/>
  <c r="K1103" i="18"/>
  <c r="L1371" i="18"/>
  <c r="K1385" i="18"/>
  <c r="L1102" i="18"/>
  <c r="L1112" i="18"/>
  <c r="K75" i="8" s="1"/>
  <c r="K1394" i="18"/>
  <c r="J77" i="8" s="1"/>
  <c r="K1384" i="18"/>
  <c r="L1383" i="18"/>
  <c r="M1403" i="18"/>
  <c r="D1403" i="18"/>
  <c r="M689" i="18"/>
  <c r="L72" i="8" s="1"/>
  <c r="N678" i="18"/>
  <c r="N689" i="18" s="1"/>
  <c r="H49" i="8" s="1"/>
  <c r="B57" i="8"/>
  <c r="M71" i="8"/>
  <c r="M819" i="18"/>
  <c r="L820" i="18"/>
  <c r="L830" i="18"/>
  <c r="K73" i="8" s="1"/>
  <c r="M807" i="18"/>
  <c r="L821" i="18"/>
  <c r="M960" i="18"/>
  <c r="L961" i="18"/>
  <c r="L971" i="18"/>
  <c r="K74" i="8" s="1"/>
  <c r="L962" i="18"/>
  <c r="M948" i="18"/>
  <c r="B55" i="8"/>
  <c r="F42" i="18"/>
  <c r="F43" i="18" s="1"/>
  <c r="M1363" i="18" l="1"/>
  <c r="M1371" i="18" s="1"/>
  <c r="M1081" i="18"/>
  <c r="M1089" i="18" s="1"/>
  <c r="M1102" i="18"/>
  <c r="M1112" i="18"/>
  <c r="L75" i="8" s="1"/>
  <c r="L1103" i="18"/>
  <c r="N1101" i="18"/>
  <c r="M1383" i="18"/>
  <c r="L1394" i="18"/>
  <c r="K77" i="8" s="1"/>
  <c r="L1384" i="18"/>
  <c r="L1385" i="18"/>
  <c r="N679" i="18"/>
  <c r="M961" i="18"/>
  <c r="N960" i="18"/>
  <c r="M971" i="18"/>
  <c r="L74" i="8" s="1"/>
  <c r="M72" i="8"/>
  <c r="N948" i="18"/>
  <c r="N962" i="18" s="1"/>
  <c r="J40" i="8" s="1"/>
  <c r="M962" i="18"/>
  <c r="M821" i="18"/>
  <c r="N807" i="18"/>
  <c r="N821" i="18" s="1"/>
  <c r="N819" i="18"/>
  <c r="M820" i="18"/>
  <c r="M830" i="18"/>
  <c r="L73" i="8" s="1"/>
  <c r="G42" i="18"/>
  <c r="G43" i="18" s="1"/>
  <c r="H42" i="18" l="1"/>
  <c r="H43" i="18" s="1"/>
  <c r="N1383" i="18"/>
  <c r="M1394" i="18"/>
  <c r="L77" i="8" s="1"/>
  <c r="M1384" i="18"/>
  <c r="N1112" i="18"/>
  <c r="M75" i="8" s="1"/>
  <c r="N1102" i="18"/>
  <c r="M1103" i="18"/>
  <c r="N1089" i="18"/>
  <c r="N1103" i="18" s="1"/>
  <c r="M1385" i="18"/>
  <c r="N1371" i="18"/>
  <c r="N1385" i="18" s="1"/>
  <c r="M40" i="8" s="1"/>
  <c r="B58" i="8"/>
  <c r="N820" i="18"/>
  <c r="N830" i="18"/>
  <c r="N971" i="18"/>
  <c r="J49" i="8" s="1"/>
  <c r="C6" i="8" s="1"/>
  <c r="N961" i="18"/>
  <c r="G41" i="18"/>
  <c r="G39" i="18" s="1"/>
  <c r="G88" i="18" s="1"/>
  <c r="G142" i="18"/>
  <c r="F41" i="18"/>
  <c r="F39" i="18" s="1"/>
  <c r="F88" i="18" s="1"/>
  <c r="F142" i="18"/>
  <c r="I42" i="18"/>
  <c r="I43" i="18" s="1"/>
  <c r="N1394" i="18" l="1"/>
  <c r="N1384" i="18"/>
  <c r="B60" i="8"/>
  <c r="M74" i="8"/>
  <c r="B59" i="8"/>
  <c r="M73" i="8"/>
  <c r="H41" i="18"/>
  <c r="H39" i="18" s="1"/>
  <c r="H88" i="18" s="1"/>
  <c r="H142" i="18"/>
  <c r="F98" i="18"/>
  <c r="F106" i="18" s="1"/>
  <c r="F120" i="18" s="1"/>
  <c r="G131" i="18"/>
  <c r="G138" i="18" s="1"/>
  <c r="F131" i="18"/>
  <c r="F127" i="18" s="1"/>
  <c r="G98" i="18"/>
  <c r="G89" i="18"/>
  <c r="G101" i="18" s="1"/>
  <c r="F89" i="18"/>
  <c r="F101" i="18" s="1"/>
  <c r="F109" i="18" s="1"/>
  <c r="F123" i="18" s="1"/>
  <c r="J42" i="18"/>
  <c r="J43" i="18" s="1"/>
  <c r="M49" i="8" l="1"/>
  <c r="M77" i="8"/>
  <c r="H131" i="18"/>
  <c r="G127" i="18"/>
  <c r="G134" i="18" s="1"/>
  <c r="F138" i="18"/>
  <c r="I41" i="18"/>
  <c r="I39" i="18" s="1"/>
  <c r="I88" i="18" s="1"/>
  <c r="I142" i="18"/>
  <c r="H98" i="18"/>
  <c r="G106" i="18"/>
  <c r="G120" i="18" s="1"/>
  <c r="F134" i="18"/>
  <c r="F12" i="18"/>
  <c r="F94" i="18" s="1"/>
  <c r="F102" i="18" s="1"/>
  <c r="F116" i="18" s="1"/>
  <c r="G12" i="18"/>
  <c r="G109" i="18"/>
  <c r="G123" i="18" s="1"/>
  <c r="H127" i="18"/>
  <c r="H134" i="18" s="1"/>
  <c r="H138" i="18"/>
  <c r="H89" i="18"/>
  <c r="H101" i="18" s="1"/>
  <c r="K42" i="18"/>
  <c r="K43" i="18" s="1"/>
  <c r="B63" i="8" l="1"/>
  <c r="I131" i="18"/>
  <c r="I127" i="18" s="1"/>
  <c r="I134" i="18" s="1"/>
  <c r="H106" i="18"/>
  <c r="H120" i="18" s="1"/>
  <c r="I98" i="18"/>
  <c r="J41" i="18"/>
  <c r="J39" i="18" s="1"/>
  <c r="J88" i="18" s="1"/>
  <c r="J142" i="18"/>
  <c r="F93" i="18"/>
  <c r="F113" i="18" s="1"/>
  <c r="F114" i="18" s="1"/>
  <c r="F125" i="18" s="1"/>
  <c r="E68" i="8" s="1"/>
  <c r="H12" i="18"/>
  <c r="H93" i="18" s="1"/>
  <c r="H113" i="18" s="1"/>
  <c r="H109" i="18"/>
  <c r="H123" i="18" s="1"/>
  <c r="I89" i="18"/>
  <c r="I101" i="18" s="1"/>
  <c r="G94" i="18"/>
  <c r="G102" i="18" s="1"/>
  <c r="G116" i="18" s="1"/>
  <c r="G93" i="18"/>
  <c r="G113" i="18" s="1"/>
  <c r="L42" i="18"/>
  <c r="L43" i="18" s="1"/>
  <c r="I138" i="18" l="1"/>
  <c r="J131" i="18"/>
  <c r="J138" i="18" s="1"/>
  <c r="I106" i="18"/>
  <c r="I120" i="18" s="1"/>
  <c r="I12" i="18"/>
  <c r="I93" i="18" s="1"/>
  <c r="I113" i="18" s="1"/>
  <c r="J98" i="18"/>
  <c r="J106" i="18" s="1"/>
  <c r="J120" i="18" s="1"/>
  <c r="G114" i="18"/>
  <c r="G125" i="18" s="1"/>
  <c r="F68" i="8" s="1"/>
  <c r="K41" i="18"/>
  <c r="K39" i="18" s="1"/>
  <c r="K88" i="18" s="1"/>
  <c r="K142" i="18"/>
  <c r="F115" i="18"/>
  <c r="H94" i="18"/>
  <c r="H102" i="18" s="1"/>
  <c r="H116" i="18" s="1"/>
  <c r="J89" i="18"/>
  <c r="J101" i="18" s="1"/>
  <c r="I109" i="18"/>
  <c r="I123" i="18" s="1"/>
  <c r="M42" i="18"/>
  <c r="M43" i="18" s="1"/>
  <c r="J127" i="18" l="1"/>
  <c r="J134" i="18" s="1"/>
  <c r="G115" i="18"/>
  <c r="H114" i="18"/>
  <c r="H125" i="18" s="1"/>
  <c r="G68" i="8" s="1"/>
  <c r="I94" i="18"/>
  <c r="I102" i="18" s="1"/>
  <c r="I116" i="18" s="1"/>
  <c r="L41" i="18"/>
  <c r="L39" i="18" s="1"/>
  <c r="L88" i="18" s="1"/>
  <c r="L142" i="18"/>
  <c r="K98" i="18"/>
  <c r="K106" i="18" s="1"/>
  <c r="K120" i="18" s="1"/>
  <c r="K131" i="18"/>
  <c r="K138" i="18" s="1"/>
  <c r="K89" i="18"/>
  <c r="K101" i="18" s="1"/>
  <c r="J12" i="18"/>
  <c r="J109" i="18"/>
  <c r="J123" i="18" s="1"/>
  <c r="N42" i="18"/>
  <c r="N43" i="18" s="1"/>
  <c r="L98" i="18" l="1"/>
  <c r="L106" i="18" s="1"/>
  <c r="L120" i="18" s="1"/>
  <c r="L131" i="18"/>
  <c r="L127" i="18" s="1"/>
  <c r="L134" i="18" s="1"/>
  <c r="I114" i="18"/>
  <c r="I125" i="18" s="1"/>
  <c r="H68" i="8" s="1"/>
  <c r="H115" i="18"/>
  <c r="K127" i="18"/>
  <c r="K134" i="18" s="1"/>
  <c r="N41" i="18"/>
  <c r="N39" i="18" s="1"/>
  <c r="N88" i="18" s="1"/>
  <c r="N142" i="18"/>
  <c r="M41" i="18"/>
  <c r="M39" i="18" s="1"/>
  <c r="M88" i="18" s="1"/>
  <c r="M142" i="18"/>
  <c r="L89" i="18"/>
  <c r="L101" i="18" s="1"/>
  <c r="J93" i="18"/>
  <c r="J113" i="18" s="1"/>
  <c r="J94" i="18"/>
  <c r="J102" i="18" s="1"/>
  <c r="J116" i="18" s="1"/>
  <c r="I115" i="18"/>
  <c r="K12" i="18"/>
  <c r="K109" i="18"/>
  <c r="K123" i="18" s="1"/>
  <c r="L138" i="18"/>
  <c r="J114" i="18" l="1"/>
  <c r="J125" i="18" s="1"/>
  <c r="I68" i="8" s="1"/>
  <c r="M98" i="18"/>
  <c r="M106" i="18" s="1"/>
  <c r="M120" i="18" s="1"/>
  <c r="M131" i="18"/>
  <c r="N98" i="18"/>
  <c r="N131" i="18"/>
  <c r="N127" i="18" s="1"/>
  <c r="L12" i="18"/>
  <c r="L94" i="18" s="1"/>
  <c r="N89" i="18"/>
  <c r="N101" i="18" s="1"/>
  <c r="L109" i="18"/>
  <c r="L123" i="18" s="1"/>
  <c r="K93" i="18"/>
  <c r="K113" i="18" s="1"/>
  <c r="K94" i="18"/>
  <c r="K102" i="18" s="1"/>
  <c r="K116" i="18" s="1"/>
  <c r="M127" i="18"/>
  <c r="M134" i="18" s="1"/>
  <c r="M138" i="18"/>
  <c r="M89" i="18"/>
  <c r="M101" i="18" s="1"/>
  <c r="N138" i="18" l="1"/>
  <c r="J115" i="18"/>
  <c r="K114" i="18"/>
  <c r="K125" i="18" s="1"/>
  <c r="J68" i="8" s="1"/>
  <c r="D138" i="18"/>
  <c r="N134" i="18"/>
  <c r="D134" i="18"/>
  <c r="L93" i="18"/>
  <c r="L113" i="18" s="1"/>
  <c r="L114" i="18" s="1"/>
  <c r="L125" i="18" s="1"/>
  <c r="K68" i="8" s="1"/>
  <c r="M12" i="18"/>
  <c r="M93" i="18" s="1"/>
  <c r="M113" i="18" s="1"/>
  <c r="L102" i="18"/>
  <c r="L116" i="18" s="1"/>
  <c r="N12" i="18"/>
  <c r="N106" i="18"/>
  <c r="M109" i="18"/>
  <c r="M123" i="18" s="1"/>
  <c r="K115" i="18" l="1"/>
  <c r="M94" i="18"/>
  <c r="M102" i="18" s="1"/>
  <c r="M116" i="18" s="1"/>
  <c r="N120" i="18"/>
  <c r="D44" i="8" s="1"/>
  <c r="N94" i="18"/>
  <c r="N93" i="18"/>
  <c r="N113" i="18" s="1"/>
  <c r="N109" i="18"/>
  <c r="L115" i="18"/>
  <c r="M114" i="18"/>
  <c r="M125" i="18" s="1"/>
  <c r="L68" i="8" s="1"/>
  <c r="N123" i="18" l="1"/>
  <c r="D47" i="8" s="1"/>
  <c r="N102" i="18"/>
  <c r="M115" i="18"/>
  <c r="N114" i="18"/>
  <c r="N115" i="18" l="1"/>
  <c r="N125" i="18"/>
  <c r="N116" i="18"/>
  <c r="D40" i="8" s="1"/>
  <c r="D49" i="8" l="1"/>
  <c r="M68" i="8"/>
  <c r="C14" i="8" l="1"/>
  <c r="B14" i="8" s="1"/>
  <c r="C10" i="8"/>
  <c r="C15" i="8"/>
  <c r="B15" i="8" s="1"/>
  <c r="C8" i="8"/>
  <c r="C7" i="8"/>
  <c r="C13" i="8"/>
  <c r="C11" i="8"/>
  <c r="C12" i="8"/>
  <c r="B54" i="8"/>
  <c r="C9" i="8"/>
  <c r="F9" i="8"/>
  <c r="F7" i="8"/>
  <c r="F8" i="8"/>
  <c r="F6" i="8"/>
  <c r="F10" i="8"/>
  <c r="F11" i="8"/>
  <c r="F12" i="8"/>
  <c r="F13" i="8"/>
  <c r="F14" i="8"/>
  <c r="B6" i="8" l="1"/>
  <c r="B11" i="8"/>
  <c r="B13" i="8"/>
  <c r="B8" i="8"/>
  <c r="B12" i="8"/>
  <c r="B9" i="8"/>
  <c r="B10" i="8"/>
  <c r="B7"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M25" authorId="0" shapeId="0" xr:uid="{8189D1CE-3020-4E93-A9CA-AAB6E9DC8571}">
      <text>
        <r>
          <rPr>
            <b/>
            <sz val="9"/>
            <color indexed="81"/>
            <rFont val="Tahoma"/>
            <family val="2"/>
            <charset val="204"/>
          </rPr>
          <t>Булгакова Светлана Владимировна:</t>
        </r>
        <r>
          <rPr>
            <sz val="9"/>
            <color indexed="81"/>
            <rFont val="Tahoma"/>
            <family val="2"/>
            <charset val="204"/>
          </rPr>
          <t xml:space="preserve">
из презентации Димы Лысенко, 14.07.2026</t>
        </r>
      </text>
    </comment>
    <comment ref="F37" authorId="0" shapeId="0" xr:uid="{6B8DE27A-FC39-49FB-A9C1-F09FD1454E84}">
      <text>
        <r>
          <rPr>
            <b/>
            <sz val="9"/>
            <color indexed="81"/>
            <rFont val="Tahoma"/>
            <family val="2"/>
            <charset val="204"/>
          </rPr>
          <t>Булгакова Светлана Владимировна:</t>
        </r>
        <r>
          <rPr>
            <sz val="9"/>
            <color indexed="81"/>
            <rFont val="Tahoma"/>
            <family val="2"/>
            <charset val="204"/>
          </rPr>
          <t xml:space="preserve">
Дима Лысенко</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D19" authorId="0" shapeId="0" xr:uid="{BC785DD5-9812-4354-A22E-E2FAB5CE65DA}">
      <text>
        <r>
          <rPr>
            <b/>
            <sz val="9"/>
            <color indexed="81"/>
            <rFont val="Tahoma"/>
            <family val="2"/>
            <charset val="204"/>
          </rPr>
          <t>Булгакова Светлана Владимировна:</t>
        </r>
        <r>
          <rPr>
            <sz val="9"/>
            <color indexed="81"/>
            <rFont val="Tahoma"/>
            <family val="2"/>
            <charset val="204"/>
          </rPr>
          <t xml:space="preserve">
в балансировке -50 сек</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O1" authorId="0" shapeId="0" xr:uid="{00000000-0006-0000-0300-000001000000}">
      <text>
        <r>
          <rPr>
            <b/>
            <sz val="9"/>
            <color indexed="81"/>
            <rFont val="Tahoma"/>
            <family val="2"/>
            <charset val="204"/>
          </rPr>
          <t>Булгакова Светлана Владимировна:</t>
        </r>
        <r>
          <rPr>
            <sz val="9"/>
            <color indexed="81"/>
            <rFont val="Tahoma"/>
            <family val="2"/>
            <charset val="204"/>
          </rPr>
          <t xml:space="preserve">
1 кВт = 1,35962 л.с.</t>
        </r>
      </text>
    </comment>
    <comment ref="D85" authorId="0" shapeId="0" xr:uid="{00000000-0006-0000-0300-000002000000}">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226" authorId="0" shapeId="0" xr:uid="{D9DB0845-4BFF-41A6-813A-3B21E5C488B4}">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367" authorId="0" shapeId="0" xr:uid="{BEB89EE4-2665-441A-942E-B335C40DC7A0}">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508" authorId="0" shapeId="0" xr:uid="{D416261C-91AE-40E9-80C3-13D5820DA89C}">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649" authorId="0" shapeId="0" xr:uid="{8B18DF39-B7D0-4EA8-AB08-8607BBEDEB22}">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790" authorId="0" shapeId="0" xr:uid="{83DE8136-2FBD-45F9-A862-D0B1CB8962C1}">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931" authorId="0" shapeId="0" xr:uid="{6E55333C-1044-483E-872D-2850DDC629BC}">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1072" authorId="0" shapeId="0" xr:uid="{951F7EB2-1F2F-40B8-9B3E-5043D7E7514E}">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1213" authorId="0" shapeId="0" xr:uid="{DD20F723-7872-425F-A5E1-6F970D14873C}">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 ref="D1354" authorId="0" shapeId="0" xr:uid="{68E6F691-4823-4167-8A66-5CD3DCDC074E}">
      <text>
        <r>
          <rPr>
            <b/>
            <sz val="9"/>
            <color indexed="81"/>
            <rFont val="Tahoma"/>
            <family val="2"/>
            <charset val="204"/>
          </rPr>
          <t>Булгакова Светлана Владимировна:</t>
        </r>
        <r>
          <rPr>
            <sz val="9"/>
            <color indexed="81"/>
            <rFont val="Tahoma"/>
            <family val="2"/>
            <charset val="204"/>
          </rPr>
          <t xml:space="preserve">
из 1С: СПИ - 61 мес.</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F10" authorId="0" shapeId="0" xr:uid="{C08402EA-296C-427D-BD10-477493F06656}">
      <text>
        <r>
          <rPr>
            <sz val="9"/>
            <color indexed="81"/>
            <rFont val="Tahoma"/>
            <family val="2"/>
            <charset val="204"/>
          </rPr>
          <t>стоимость человеко-часа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F10" authorId="0" shapeId="0" xr:uid="{BCCF35B8-F452-492D-A0F4-79D07619FB22}">
      <text>
        <r>
          <rPr>
            <sz val="9"/>
            <color indexed="81"/>
            <rFont val="Tahoma"/>
            <family val="2"/>
            <charset val="204"/>
          </rPr>
          <t>стоимость человеко-часа</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F10" authorId="0" shapeId="0" xr:uid="{DC76E247-E37D-4D91-BCA7-9A019AE52F29}">
      <text>
        <r>
          <rPr>
            <sz val="9"/>
            <color indexed="81"/>
            <rFont val="Tahoma"/>
            <family val="2"/>
            <charset val="204"/>
          </rPr>
          <t>стоимость человеко-часа</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shishakin</author>
  </authors>
  <commentList>
    <comment ref="B37" authorId="0" shapeId="0" xr:uid="{AF07FF78-9ACB-49A5-9CAE-619C94A4A43C}">
      <text>
        <r>
          <rPr>
            <b/>
            <sz val="9"/>
            <color indexed="81"/>
            <rFont val="Tahoma"/>
            <family val="2"/>
            <charset val="204"/>
          </rPr>
          <t>shishakin:</t>
        </r>
        <r>
          <rPr>
            <sz val="9"/>
            <color indexed="81"/>
            <rFont val="Tahoma"/>
            <family val="2"/>
            <charset val="204"/>
          </rPr>
          <t xml:space="preserve">
Зуб ковша, Адаптер, Палец зуба, Боковой зуб, Палец бокового зуба, Нижняя боковая накладка, Накладка правой губы ковша, Накладка левой губы ковша, Накладка центральной губы ковша.</t>
        </r>
      </text>
    </comment>
    <comment ref="B38" authorId="0" shapeId="0" xr:uid="{E2F9B51A-2301-43F6-8E55-1E23AD19A6E8}">
      <text>
        <r>
          <rPr>
            <b/>
            <sz val="9"/>
            <color indexed="81"/>
            <rFont val="Tahoma"/>
            <family val="2"/>
            <charset val="204"/>
          </rPr>
          <t>shishakin:</t>
        </r>
        <r>
          <rPr>
            <sz val="9"/>
            <color indexed="81"/>
            <rFont val="Tahoma"/>
            <family val="2"/>
            <charset val="204"/>
          </rPr>
          <t xml:space="preserve">
Ремень генератора, Ремень компрессора кондиционера,  Ремень вентилятора</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F10" authorId="0" shapeId="0" xr:uid="{4E148BC9-4141-4526-953B-028DA2E31AC5}">
      <text>
        <r>
          <rPr>
            <sz val="9"/>
            <color indexed="81"/>
            <rFont val="Tahoma"/>
            <family val="2"/>
            <charset val="204"/>
          </rPr>
          <t>стоимость человеко-часа</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&lt;анонимный&gt;</author>
  </authors>
  <commentList>
    <comment ref="F10" authorId="0" shapeId="0" xr:uid="{EAC65C0A-0E52-4892-99F0-4F201069379E}">
      <text>
        <r>
          <rPr>
            <sz val="10"/>
            <rFont val="Arial"/>
            <family val="2"/>
            <charset val="204"/>
          </rPr>
          <t>стоимость человеко-часа</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F10" authorId="0" shapeId="0" xr:uid="{DF0C0E97-9D69-4ABC-88FA-F9FBE3546A62}">
      <text>
        <r>
          <rPr>
            <sz val="9"/>
            <rFont val="Tahoma"/>
            <family val="2"/>
            <charset val="204"/>
          </rPr>
          <t>стоимость человеко-часа</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F10" authorId="0" shapeId="0" xr:uid="{B8CA8EBC-DE1C-4587-BD20-012776037995}">
      <text>
        <r>
          <rPr>
            <sz val="9"/>
            <color indexed="81"/>
            <rFont val="Tahoma"/>
            <family val="2"/>
            <charset val="204"/>
          </rPr>
          <t>стоимость человеко-часа</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Булгакова Светлана Владимировна</author>
  </authors>
  <commentList>
    <comment ref="F10" authorId="0" shapeId="0" xr:uid="{0CB21C74-263D-4505-9368-DA18299BBB34}">
      <text>
        <r>
          <rPr>
            <sz val="9"/>
            <color indexed="81"/>
            <rFont val="Tahoma"/>
            <family val="2"/>
            <charset val="204"/>
          </rPr>
          <t>стоимость человеко-часа</t>
        </r>
      </text>
    </comment>
  </commentList>
</comments>
</file>

<file path=xl/sharedStrings.xml><?xml version="1.0" encoding="utf-8"?>
<sst xmlns="http://schemas.openxmlformats.org/spreadsheetml/2006/main" count="6006" uniqueCount="1025">
  <si>
    <t>Модель экскаватора</t>
  </si>
  <si>
    <t>Ед.изм.</t>
  </si>
  <si>
    <t>м3</t>
  </si>
  <si>
    <t>Грузоподъёмность самосвала</t>
  </si>
  <si>
    <t>тн</t>
  </si>
  <si>
    <t>Плотность породы</t>
  </si>
  <si>
    <t>кг/м3</t>
  </si>
  <si>
    <t>Коэффициент разрыхления</t>
  </si>
  <si>
    <t>коэф.</t>
  </si>
  <si>
    <t>Коэффициент наполнения ковша</t>
  </si>
  <si>
    <t>%</t>
  </si>
  <si>
    <t>Коэффициент экскавации</t>
  </si>
  <si>
    <t>Коэффициент потерь горной массы при экскавации</t>
  </si>
  <si>
    <t>Порода в ковше</t>
  </si>
  <si>
    <t>Масса породы в самосвале</t>
  </si>
  <si>
    <t>Кол-во ковшей, дробное</t>
  </si>
  <si>
    <t>шт.</t>
  </si>
  <si>
    <t>Кол-во ковшей (циклов погрузки), практически</t>
  </si>
  <si>
    <t>Время цикла</t>
  </si>
  <si>
    <t>сек</t>
  </si>
  <si>
    <t>Время постановки самосвала под загрузку
(время оборота а/с)</t>
  </si>
  <si>
    <t>Максимальная теоретическая производительность</t>
  </si>
  <si>
    <t>а/с за час работы</t>
  </si>
  <si>
    <t>тн/час</t>
  </si>
  <si>
    <t>м3/час</t>
  </si>
  <si>
    <t>Теоретическая производительность</t>
  </si>
  <si>
    <t>Время погрузки самосвала</t>
  </si>
  <si>
    <t>мин</t>
  </si>
  <si>
    <t>Наименование показателя</t>
  </si>
  <si>
    <t>Ед. изм.</t>
  </si>
  <si>
    <t>Дней</t>
  </si>
  <si>
    <t>дн</t>
  </si>
  <si>
    <t>КФВ</t>
  </si>
  <si>
    <t>час</t>
  </si>
  <si>
    <t>КТГ</t>
  </si>
  <si>
    <t>Техническая готовность</t>
  </si>
  <si>
    <t>час.</t>
  </si>
  <si>
    <t>Ежесменные регламентные простои</t>
  </si>
  <si>
    <t>мин/см</t>
  </si>
  <si>
    <t>Ежесменные простои</t>
  </si>
  <si>
    <t>Эффективное время</t>
  </si>
  <si>
    <t>КИО</t>
  </si>
  <si>
    <t>Годовая производительность на 1 ед.</t>
  </si>
  <si>
    <t>тыс. м3</t>
  </si>
  <si>
    <t>Экскаватор</t>
  </si>
  <si>
    <t>Примечания</t>
  </si>
  <si>
    <t>Период</t>
  </si>
  <si>
    <t>Геометрическая емкость ковша экскаватора</t>
  </si>
  <si>
    <t>КТГ при нормативной эксплуатации</t>
  </si>
  <si>
    <t>Мощность двигателя</t>
  </si>
  <si>
    <t>л.с.</t>
  </si>
  <si>
    <t>Расходные материалы:</t>
  </si>
  <si>
    <t>Здесь перечень приведен в качестве примера</t>
  </si>
  <si>
    <t>удельный расход</t>
  </si>
  <si>
    <t>цена за ед.</t>
  </si>
  <si>
    <t>зубья ковша</t>
  </si>
  <si>
    <t>режущие кромки</t>
  </si>
  <si>
    <t>защита ковша и т.д.</t>
  </si>
  <si>
    <t>Электроэнергия / дизтопливо</t>
  </si>
  <si>
    <t>Указать удельный расход и единицы измерения</t>
  </si>
  <si>
    <t>Смазочные</t>
  </si>
  <si>
    <t>тыс.руб.</t>
  </si>
  <si>
    <t>л/час</t>
  </si>
  <si>
    <t>руб./кг</t>
  </si>
  <si>
    <t>руб./л</t>
  </si>
  <si>
    <t>Сроки поставки</t>
  </si>
  <si>
    <t>мес</t>
  </si>
  <si>
    <t>среднее</t>
  </si>
  <si>
    <t>курс доллара</t>
  </si>
  <si>
    <t>курс евро</t>
  </si>
  <si>
    <t>ставка</t>
  </si>
  <si>
    <t>дисконт.фактор</t>
  </si>
  <si>
    <t>налог на прибыль</t>
  </si>
  <si>
    <t>Показатель</t>
  </si>
  <si>
    <t>Календарный фонд времени</t>
  </si>
  <si>
    <t>Производительность</t>
  </si>
  <si>
    <t>тыс.м3</t>
  </si>
  <si>
    <t>Операционный денежный поток</t>
  </si>
  <si>
    <t xml:space="preserve">тыс. руб. </t>
  </si>
  <si>
    <t>Расход</t>
  </si>
  <si>
    <t>Цена</t>
  </si>
  <si>
    <t>Расходы на персонал</t>
  </si>
  <si>
    <t>Амортизация НУ</t>
  </si>
  <si>
    <t>процент амортизации</t>
  </si>
  <si>
    <t>стоимость на начало года</t>
  </si>
  <si>
    <t>стоимость на конец года</t>
  </si>
  <si>
    <t>Налог на прибыль</t>
  </si>
  <si>
    <t>Инвестиционная деятельность</t>
  </si>
  <si>
    <t>Инвестиции</t>
  </si>
  <si>
    <t>Производительность кумулятивная</t>
  </si>
  <si>
    <t>CF - Денежный поток</t>
  </si>
  <si>
    <t>DOCF - Дисконтированный операционный поток</t>
  </si>
  <si>
    <t>CDOCF - Кумулятивный дисконтированный операционный поток</t>
  </si>
  <si>
    <t>DICF - Дисконтированный инвестиционный поток</t>
  </si>
  <si>
    <t>CDICF - Кумулятивный дисконтированный инвестиционный поток</t>
  </si>
  <si>
    <t>Платеж инвестиционного аннуитета</t>
  </si>
  <si>
    <t>DCF - Дисконтированный денежный поток</t>
  </si>
  <si>
    <t>CDCF - Кумулятивный дисконтированный денежный поток поток</t>
  </si>
  <si>
    <t>Платеж общего аннуитета</t>
  </si>
  <si>
    <t>Аннуитет операционный</t>
  </si>
  <si>
    <t>руб/м3</t>
  </si>
  <si>
    <t>в стоимости часа экспл.</t>
  </si>
  <si>
    <t>Аннуитет инвестиционный</t>
  </si>
  <si>
    <t>Аннуитет общий</t>
  </si>
  <si>
    <t>Себестоимость, тыс.руб.</t>
  </si>
  <si>
    <t>тыс.руб</t>
  </si>
  <si>
    <t>Себестоимость, руб./м3</t>
  </si>
  <si>
    <t>Дизтопливо</t>
  </si>
  <si>
    <t>Ранжирование общих аннуитетов экскаваторов</t>
  </si>
  <si>
    <t>№</t>
  </si>
  <si>
    <t>Аннуитет, руб/м3</t>
  </si>
  <si>
    <t>№ п/п</t>
  </si>
  <si>
    <t>Параметры</t>
  </si>
  <si>
    <t>Производственные показатели</t>
  </si>
  <si>
    <t>КТГ экскаватора (средний за период эксплуатации)</t>
  </si>
  <si>
    <t>коэфф.</t>
  </si>
  <si>
    <r>
      <rPr>
        <b/>
        <sz val="11"/>
        <rFont val="Arial"/>
        <family val="2"/>
        <charset val="204"/>
      </rPr>
      <t>Производительность</t>
    </r>
    <r>
      <rPr>
        <sz val="11"/>
        <rFont val="Arial"/>
        <family val="2"/>
        <charset val="204"/>
      </rPr>
      <t xml:space="preserve"> нового экск. (средняя за период экспл.)</t>
    </r>
  </si>
  <si>
    <t>Срок эксплуатации</t>
  </si>
  <si>
    <t>лет</t>
  </si>
  <si>
    <t>Стоимость экскаватора</t>
  </si>
  <si>
    <t>Цена за  1 ед., тыс.руб</t>
  </si>
  <si>
    <t>Стоимость монтажных работ</t>
  </si>
  <si>
    <t>руб./м3</t>
  </si>
  <si>
    <t>операционный аннуитет</t>
  </si>
  <si>
    <t>инвестиционный аннуитет</t>
  </si>
  <si>
    <t>Для ранжирования</t>
  </si>
  <si>
    <t>общий аннуитет</t>
  </si>
  <si>
    <t>экскаватор</t>
  </si>
  <si>
    <t>затраты на сервис: ремонты и ТО</t>
  </si>
  <si>
    <t>поставщик</t>
  </si>
  <si>
    <t>Геометрическая емкость ковша</t>
  </si>
  <si>
    <t>цена на ДТ</t>
  </si>
  <si>
    <t>абсолютный расход</t>
  </si>
  <si>
    <t>л</t>
  </si>
  <si>
    <t>кг</t>
  </si>
  <si>
    <t>Емкость ковша с шапкой</t>
  </si>
  <si>
    <t>Производительность новых экскаваторов</t>
  </si>
  <si>
    <t>$</t>
  </si>
  <si>
    <t>кг/час</t>
  </si>
  <si>
    <t>Учесть срок эксплуатации (в данном примере это 20 лет)</t>
  </si>
  <si>
    <t>Затраты на ТО и ремонты</t>
  </si>
  <si>
    <t>ТО</t>
  </si>
  <si>
    <t>текущие ремонты</t>
  </si>
  <si>
    <t>планово-предупредительные (капитальные) ремонты</t>
  </si>
  <si>
    <t>сервис (трудозатраты)</t>
  </si>
  <si>
    <t>канаты</t>
  </si>
  <si>
    <t>Указать нужные данные (здесь приведены - в качестве примера)</t>
  </si>
  <si>
    <t>кабели</t>
  </si>
  <si>
    <t>$/год</t>
  </si>
  <si>
    <t>руб.</t>
  </si>
  <si>
    <t>Часовая производительность погрузочной техники</t>
  </si>
  <si>
    <t>Коэффициент использования грузоподъемности АС</t>
  </si>
  <si>
    <t>Объём ковша - геометрический</t>
  </si>
  <si>
    <t>Объём ковша - в расчете</t>
  </si>
  <si>
    <t>Объём ковша - с шапкой</t>
  </si>
  <si>
    <t>Годовая (1-ый год)</t>
  </si>
  <si>
    <t>Аннуитет затрат экскаватора</t>
  </si>
  <si>
    <t>тыс.руб./мес</t>
  </si>
  <si>
    <t>Средняя зар.плата на экипаж, с отчислениями</t>
  </si>
  <si>
    <t>Затраты (налогооблагаемая база)</t>
  </si>
  <si>
    <t>тыс.руб./год</t>
  </si>
  <si>
    <t>мчас/комплект</t>
  </si>
  <si>
    <t>расход</t>
  </si>
  <si>
    <t>компл./год</t>
  </si>
  <si>
    <t>цена за компл.</t>
  </si>
  <si>
    <t>руб.компл.</t>
  </si>
  <si>
    <t>тыс.долл./год</t>
  </si>
  <si>
    <t>шт/год</t>
  </si>
  <si>
    <t>цена за шт.</t>
  </si>
  <si>
    <t>комплект</t>
  </si>
  <si>
    <t>трудозатраты</t>
  </si>
  <si>
    <t>шт/тыс.м3</t>
  </si>
  <si>
    <t>все регламентные</t>
  </si>
  <si>
    <t>расходники на ковш (зубья, коронки, фиксаторы…)</t>
  </si>
  <si>
    <t>Ранжирование по стоимости оборудования</t>
  </si>
  <si>
    <t>Цена за ед., тыс.руб.</t>
  </si>
  <si>
    <t>часов</t>
  </si>
  <si>
    <t>версия "производство"</t>
  </si>
  <si>
    <t>ячейки к заполнению поставщиком</t>
  </si>
  <si>
    <t>Период (год)</t>
  </si>
  <si>
    <t>Учесть срок эксплуатации (в данном примере это 10 лет)</t>
  </si>
  <si>
    <t>Расчетный</t>
  </si>
  <si>
    <t>простои на ТО</t>
  </si>
  <si>
    <t>простои в ремонтах</t>
  </si>
  <si>
    <t>тыс.дол./год</t>
  </si>
  <si>
    <t>ТО, включая смазочные</t>
  </si>
  <si>
    <t>сервис (трудозатраты) - ТО</t>
  </si>
  <si>
    <t>сервис (трудозатраты) - ремонты</t>
  </si>
  <si>
    <t>л/ч</t>
  </si>
  <si>
    <t>Год службы (год)</t>
  </si>
  <si>
    <t>Наработка на начало года</t>
  </si>
  <si>
    <t>м/час</t>
  </si>
  <si>
    <t>Наработка на конец года</t>
  </si>
  <si>
    <t>длительность простоев на ТО</t>
  </si>
  <si>
    <t>Затраты на ТО</t>
  </si>
  <si>
    <t>долларов/год</t>
  </si>
  <si>
    <t>ТО, включая масла и смазки</t>
  </si>
  <si>
    <t>сервис (трудозатраты) на ТО</t>
  </si>
  <si>
    <t>Простои оборудования на ТО</t>
  </si>
  <si>
    <t>Интервал ТО</t>
  </si>
  <si>
    <t>Длительность простоя на одном ТО, час</t>
  </si>
  <si>
    <t>Кол-во ТО в год</t>
  </si>
  <si>
    <t>Занято человек</t>
  </si>
  <si>
    <t>Простоев в год, час</t>
  </si>
  <si>
    <t>всего простоев на ТО, часов</t>
  </si>
  <si>
    <t>формулы для примера, можно менять под необходимые параметры</t>
  </si>
  <si>
    <t>ТО-1</t>
  </si>
  <si>
    <t>ТО-2</t>
  </si>
  <si>
    <t>ТО-3</t>
  </si>
  <si>
    <t>ТО-4</t>
  </si>
  <si>
    <t>Каталожный номер</t>
  </si>
  <si>
    <t>стоимость за ед., $</t>
  </si>
  <si>
    <t>Кол-во</t>
  </si>
  <si>
    <t>600-211-1341</t>
  </si>
  <si>
    <t>600-185-6100</t>
  </si>
  <si>
    <t>421-60-35170</t>
  </si>
  <si>
    <t>706-76-71390</t>
  </si>
  <si>
    <t>17M-911-3530</t>
  </si>
  <si>
    <t>600-411-5110</t>
  </si>
  <si>
    <t>Простои в ремонтах</t>
  </si>
  <si>
    <t>Затраты на ремонты ($)</t>
  </si>
  <si>
    <t>Простои в ремонте (час)</t>
  </si>
  <si>
    <t>Детализация затрат</t>
  </si>
  <si>
    <t>Стоимость за ед., $</t>
  </si>
  <si>
    <t>Ресурс до замены / ремонта, м/ч</t>
  </si>
  <si>
    <t>Кол-во МТР</t>
  </si>
  <si>
    <t>Текущие ремонты
(если планируются)</t>
  </si>
  <si>
    <t>текущий ремонт (ходовая часть)</t>
  </si>
  <si>
    <t>текущий ремонт (рабочее оборудование)</t>
  </si>
  <si>
    <t>другое</t>
  </si>
  <si>
    <t>Основные узлы</t>
  </si>
  <si>
    <t>Ходовая часть</t>
  </si>
  <si>
    <t>600-319-4540</t>
  </si>
  <si>
    <t>209-60-77532</t>
  </si>
  <si>
    <t>20Y-62-51691</t>
  </si>
  <si>
    <t>ТО-5</t>
  </si>
  <si>
    <t>ТО-6</t>
  </si>
  <si>
    <t>Двигатель</t>
  </si>
  <si>
    <t>КТГ в расчет</t>
  </si>
  <si>
    <t>ремонты и ТО</t>
  </si>
  <si>
    <t>ТО, ТР, ППР, вкл смазочные</t>
  </si>
  <si>
    <t/>
  </si>
  <si>
    <t>Балансовая единица</t>
  </si>
  <si>
    <t>МВЗ</t>
  </si>
  <si>
    <t>1200</t>
  </si>
  <si>
    <t>АО "Полюс Вернинское"</t>
  </si>
  <si>
    <t>1214011923</t>
  </si>
  <si>
    <t>АТЦ_парк экскаваторов Komatsu PC 1250</t>
  </si>
  <si>
    <t>Сумма</t>
  </si>
  <si>
    <t>RUB</t>
  </si>
  <si>
    <t>02.2021</t>
  </si>
  <si>
    <t>04.2021</t>
  </si>
  <si>
    <t>05.2021</t>
  </si>
  <si>
    <t>06.2021</t>
  </si>
  <si>
    <t>07.2021</t>
  </si>
  <si>
    <t>08.2021</t>
  </si>
  <si>
    <t>10.2021</t>
  </si>
  <si>
    <t>11.2021</t>
  </si>
  <si>
    <t>12.2021</t>
  </si>
  <si>
    <t>Календарный год/месяц</t>
  </si>
  <si>
    <t>01.2021</t>
  </si>
  <si>
    <t>03.2021</t>
  </si>
  <si>
    <t>09.2021</t>
  </si>
  <si>
    <t>факт-2021 - Первенец, МВЗ АТЦ_парк экскаваторов Komatsu PC 1250</t>
  </si>
  <si>
    <t>Вид затрат CO</t>
  </si>
  <si>
    <t>3201000100</t>
  </si>
  <si>
    <t>Оплата труда</t>
  </si>
  <si>
    <t>3205000700</t>
  </si>
  <si>
    <t>Резерв по оплате отпусков</t>
  </si>
  <si>
    <t>3205000100</t>
  </si>
  <si>
    <t>РезервВыплатВознаграждИтогамГода</t>
  </si>
  <si>
    <t>3201000400</t>
  </si>
  <si>
    <t>Оплата за неотработ время учит</t>
  </si>
  <si>
    <t>3205001300</t>
  </si>
  <si>
    <t>РазнМежСуммНачРезИФактВознПоИтРабЗаГод</t>
  </si>
  <si>
    <t>3201000300</t>
  </si>
  <si>
    <t>Единовременные выплаты учит</t>
  </si>
  <si>
    <t>отчисления</t>
  </si>
  <si>
    <t>Расходы на персонал в части оплаты труда на экипаж, с отчислениями</t>
  </si>
  <si>
    <t>Фактический КТГ по годам старения</t>
  </si>
  <si>
    <t>ремонты</t>
  </si>
  <si>
    <t>Zoomlion ZE2000G 
ОРИКС</t>
  </si>
  <si>
    <t>ДВС</t>
  </si>
  <si>
    <t>Референс</t>
  </si>
  <si>
    <t>Sany SY2000 
АСТ</t>
  </si>
  <si>
    <t>Shantui SE2000LCW 
Строймпорттехника</t>
  </si>
  <si>
    <t>Komatsu PC2000-8 
Mining Solutions</t>
  </si>
  <si>
    <t>Komatsu PC2000-11R 
ИСТК</t>
  </si>
  <si>
    <t>Komatsu PC2000-8</t>
  </si>
  <si>
    <t>ежесменный осмотр (20 минут в смену)</t>
  </si>
  <si>
    <t>26-28 секунд</t>
  </si>
  <si>
    <t>5 шт.</t>
  </si>
  <si>
    <t>кол-во штук на ковше</t>
  </si>
  <si>
    <t>удельный расход на 7000 м.ч</t>
  </si>
  <si>
    <t xml:space="preserve">Палец коронки </t>
  </si>
  <si>
    <t xml:space="preserve">Крышка износа центральная </t>
  </si>
  <si>
    <t>3 шт.</t>
  </si>
  <si>
    <t>Крышка износа угловая</t>
  </si>
  <si>
    <t>2 шт.</t>
  </si>
  <si>
    <t>Мезубка.</t>
  </si>
  <si>
    <t>4 шт.</t>
  </si>
  <si>
    <t>J болт</t>
  </si>
  <si>
    <t>угловая защита</t>
  </si>
  <si>
    <t>12 шт.</t>
  </si>
  <si>
    <t>Бокорезы</t>
  </si>
  <si>
    <t>Пальцы бокореза</t>
  </si>
  <si>
    <t>сред расх литры.в ч.</t>
  </si>
  <si>
    <t>80 литров в час</t>
  </si>
  <si>
    <t>дней</t>
  </si>
  <si>
    <t>30-45 дней</t>
  </si>
  <si>
    <t>Расчетный КТГ</t>
  </si>
  <si>
    <t>цена руб без ндс месяц за 1 человека</t>
  </si>
  <si>
    <t>часов в смене</t>
  </si>
  <si>
    <t>колличество дней</t>
  </si>
  <si>
    <t>цена за 1 час руб. без ндс</t>
  </si>
  <si>
    <t>курс USD</t>
  </si>
  <si>
    <t>Маслянный фильтр</t>
  </si>
  <si>
    <t>Топливный фильтр</t>
  </si>
  <si>
    <t>Масло ДВС</t>
  </si>
  <si>
    <t xml:space="preserve">ROCKET ENGIEN SUPER 15W40 </t>
  </si>
  <si>
    <t>Фильтр управляющего контура</t>
  </si>
  <si>
    <t>21Т-60-31410</t>
  </si>
  <si>
    <t>Сливной фильтр</t>
  </si>
  <si>
    <t>113-60-23160</t>
  </si>
  <si>
    <t xml:space="preserve">Сливной фильтр насоса </t>
  </si>
  <si>
    <t>21Т-60-31450</t>
  </si>
  <si>
    <t>Смазка</t>
  </si>
  <si>
    <t>ROCKET GREASE EP 2</t>
  </si>
  <si>
    <t>600-319-3550</t>
  </si>
  <si>
    <t>Фильтр сапуна топливного бака</t>
  </si>
  <si>
    <t>Фильтр сапуна гидробака</t>
  </si>
  <si>
    <t>Гидравлический фильтр</t>
  </si>
  <si>
    <t>О-кольцо</t>
  </si>
  <si>
    <t>07000-B5180</t>
  </si>
  <si>
    <t>Воздушный фильтр</t>
  </si>
  <si>
    <t>Масло редуктора поворота</t>
  </si>
  <si>
    <t>ROCKET FLUID 30</t>
  </si>
  <si>
    <t>Масло механизма отбора мощн.</t>
  </si>
  <si>
    <t>Фильтр гидромотора поворота</t>
  </si>
  <si>
    <t>Прокладка клапанной крышки</t>
  </si>
  <si>
    <t>6218-11-8830</t>
  </si>
  <si>
    <t>Фильтр салонный кондиционера</t>
  </si>
  <si>
    <t>208-979-7620</t>
  </si>
  <si>
    <t>Фильтр наружний кондиционера</t>
  </si>
  <si>
    <t>Масло конечной передачи</t>
  </si>
  <si>
    <t>фильтр охлаждающей жидкости</t>
  </si>
  <si>
    <t>Ремень генератора</t>
  </si>
  <si>
    <t>6266-81-6760</t>
  </si>
  <si>
    <t>6266-81-6750</t>
  </si>
  <si>
    <t>Ремень кондиционера</t>
  </si>
  <si>
    <t>04120-21757</t>
  </si>
  <si>
    <t>Охлаждающая жидкость</t>
  </si>
  <si>
    <t xml:space="preserve">Антифриз Газпромнефть Антифриз </t>
  </si>
  <si>
    <t>Гидравлическое масло</t>
  </si>
  <si>
    <t>ROCKET FLUID 10W</t>
  </si>
  <si>
    <t>Вид ремонта</t>
  </si>
  <si>
    <t>Всего простоев</t>
  </si>
  <si>
    <t>Звёздочка</t>
  </si>
  <si>
    <t>Редуктор хода</t>
  </si>
  <si>
    <t>Натяжное колесо</t>
  </si>
  <si>
    <t>Гусеничная лента</t>
  </si>
  <si>
    <t xml:space="preserve">Г. мотор хода </t>
  </si>
  <si>
    <t>Поддерживающий каток</t>
  </si>
  <si>
    <t>Опорный каток</t>
  </si>
  <si>
    <t>Рабочее оборудование</t>
  </si>
  <si>
    <t>Г. цилиндр стрелы</t>
  </si>
  <si>
    <t xml:space="preserve">Г. цилиндр рукояти </t>
  </si>
  <si>
    <t xml:space="preserve">Г. цилиндр ковша </t>
  </si>
  <si>
    <t>Гидравлическая система</t>
  </si>
  <si>
    <t xml:space="preserve">Г. распределитель </t>
  </si>
  <si>
    <t xml:space="preserve">Г.насос управления </t>
  </si>
  <si>
    <t>Г.насос</t>
  </si>
  <si>
    <t>Г.мотор вентелятора</t>
  </si>
  <si>
    <t>Система поворота</t>
  </si>
  <si>
    <t>Г. мотор поворота</t>
  </si>
  <si>
    <t xml:space="preserve"> Поворотный круг</t>
  </si>
  <si>
    <t>Редуктор поворота 21T-26-00300</t>
  </si>
  <si>
    <t xml:space="preserve">ДВС </t>
  </si>
  <si>
    <t>МЕХАНИЗМ ОТБОРА МОЩНОСТИ</t>
  </si>
  <si>
    <t>Турбокомпрессор</t>
  </si>
  <si>
    <t xml:space="preserve">Топл. Насос </t>
  </si>
  <si>
    <t>Топл. Форсунка</t>
  </si>
  <si>
    <t xml:space="preserve">Водиной насос </t>
  </si>
  <si>
    <t>Генератор</t>
  </si>
  <si>
    <t>Стартер</t>
  </si>
  <si>
    <t>Ремонт системы смазки</t>
  </si>
  <si>
    <t>Ремонт системы кондиционировани</t>
  </si>
  <si>
    <t>Чистка радиаторов</t>
  </si>
  <si>
    <t>Трудозатраты на ремонты (ч/час)</t>
  </si>
  <si>
    <t>Стоимость ч/часа</t>
  </si>
  <si>
    <t>Всего ч/часов</t>
  </si>
  <si>
    <t>ч/часов</t>
  </si>
  <si>
    <t>РЕДУКТОР ПОВОРОТА</t>
  </si>
  <si>
    <t>10 000</t>
  </si>
  <si>
    <t>12 000</t>
  </si>
  <si>
    <t>7 000</t>
  </si>
  <si>
    <t>Расчетный - от поставщика</t>
  </si>
  <si>
    <t>КТГ  - в расчет</t>
  </si>
  <si>
    <t>PC2000-11R</t>
  </si>
  <si>
    <t>расход ДТ - чуть меньше, чем у 2000-8</t>
  </si>
  <si>
    <t xml:space="preserve">шт. в год </t>
  </si>
  <si>
    <t>за 1 шт.</t>
  </si>
  <si>
    <t>Интервал ТО - от МС берем</t>
  </si>
  <si>
    <t>фильтр</t>
  </si>
  <si>
    <t>600-211-1341 (MP) Фильтр масляный</t>
  </si>
  <si>
    <t>600-319-5410 (MP) Фильтр топливный</t>
  </si>
  <si>
    <t>21T-60-31410 (MP) Фильтр гидравлический</t>
  </si>
  <si>
    <t>113-60-23160 (MP) Фильтр гидравлический</t>
  </si>
  <si>
    <t>21T-60-31450 (MP) Фильтр гидравлический</t>
  </si>
  <si>
    <t>масло</t>
  </si>
  <si>
    <t>Гейзер XLT 32</t>
  </si>
  <si>
    <t>Гейзер ММ Synth 5W-30</t>
  </si>
  <si>
    <t>смазка</t>
  </si>
  <si>
    <t>СИНТОФЛЕКС 2-100 (17кг)</t>
  </si>
  <si>
    <t>АВАНГАРД ПРОФЕССИОНАЛ М5 5W-30 (170кг/200л)</t>
  </si>
  <si>
    <t>COOL FLUID PREMIUM 60/40 (220 кг)</t>
  </si>
  <si>
    <t>600-319-3841 (MP) Фильтр топливный</t>
  </si>
  <si>
    <t>421-60-35170 (MP) Фильтр сапуна гидробака</t>
  </si>
  <si>
    <t>21M-60-51250 (MP) Фильтр гидравлический</t>
  </si>
  <si>
    <t>07000-B5180Z УПЛОТНИТЕЛЬНОЕ КОЛЬЦО</t>
  </si>
  <si>
    <t>07030-00252 (MP) Фильтр сапун</t>
  </si>
  <si>
    <t>21T-64-34590 (MP) Фильтр гидравлический</t>
  </si>
  <si>
    <t>706-76-71390 (MP) Уплотнительное кольцо</t>
  </si>
  <si>
    <t>600-185-6100 (MP) Фильтр воздушный комп</t>
  </si>
  <si>
    <t>21T-810-1551 (MP) (14X-911-7741)</t>
  </si>
  <si>
    <t xml:space="preserve">17M-911-3530 (MP) </t>
  </si>
  <si>
    <t>Затраты на   ремонты</t>
  </si>
  <si>
    <t>ремонт-(ППР)</t>
  </si>
  <si>
    <t>планово-предупредительные (капитальные) ремонты+работа</t>
  </si>
  <si>
    <t>приравнять к 2000 от МС. И ТР</t>
  </si>
  <si>
    <t>Часы</t>
  </si>
  <si>
    <t>Ходовые моторы</t>
  </si>
  <si>
    <t>Опорные ролики (комп)</t>
  </si>
  <si>
    <t>Поддерживающие катки (комп)</t>
  </si>
  <si>
    <t>Механизм натяжения гусениц</t>
  </si>
  <si>
    <t>Гидромотор поворота платформы</t>
  </si>
  <si>
    <t>Редуктор поворота платформы</t>
  </si>
  <si>
    <t>Главные насосы, 2 шт.</t>
  </si>
  <si>
    <t>Главный распределительный клапан</t>
  </si>
  <si>
    <t>Ремонт гидроцилиндров стрелы</t>
  </si>
  <si>
    <t>Ремонт гидроцилиндра рукояти</t>
  </si>
  <si>
    <t>Ремонт гидроцилиндра ковша</t>
  </si>
  <si>
    <t xml:space="preserve">РВД рабочего оборудования </t>
  </si>
  <si>
    <t>балансировка КБЕ</t>
  </si>
  <si>
    <t>Курс ЦБ с 08.07.2026</t>
  </si>
  <si>
    <t>Цена за 1 ед., тыс.юаней</t>
  </si>
  <si>
    <t>Цена за 1 ед., тыс.долларов</t>
  </si>
  <si>
    <t>юань</t>
  </si>
  <si>
    <t>доллар</t>
  </si>
  <si>
    <t>евро</t>
  </si>
  <si>
    <t>Срок поставки</t>
  </si>
  <si>
    <t>Потребность - апр.2027</t>
  </si>
  <si>
    <t>мес.</t>
  </si>
  <si>
    <t>месяцев до ввода с</t>
  </si>
  <si>
    <t>TZCO TZ2000 
Дзикай</t>
  </si>
  <si>
    <t>Estar ESE2000 
ГПБ Комплект</t>
  </si>
  <si>
    <t>Komatsu PC2000-11R 
Огунвэй</t>
  </si>
  <si>
    <t>XCMG LYR 2000 
Огунвэй</t>
  </si>
  <si>
    <t>от поставщика</t>
  </si>
  <si>
    <t>Zoomlion ZE2000G</t>
  </si>
  <si>
    <t>удельный расход дизтоплива</t>
  </si>
  <si>
    <t>кг/куб.м</t>
  </si>
  <si>
    <t>моторное масло</t>
  </si>
  <si>
    <t>комплект фильтров (9)</t>
  </si>
  <si>
    <t>масло для редуктора поворота</t>
  </si>
  <si>
    <t>масло для ходового редуктора</t>
  </si>
  <si>
    <t>масло для раздаточной коробки</t>
  </si>
  <si>
    <t>комплект фильтров (5)</t>
  </si>
  <si>
    <t>фильтр-картридж масл.редуктора</t>
  </si>
  <si>
    <t xml:space="preserve">Гидравлическое масло </t>
  </si>
  <si>
    <t>Антифриз</t>
  </si>
  <si>
    <t>ремонт-1</t>
  </si>
  <si>
    <t>ремонт-2</t>
  </si>
  <si>
    <t>ремонт-3</t>
  </si>
  <si>
    <t>ремонт-4</t>
  </si>
  <si>
    <t>ремонт-5</t>
  </si>
  <si>
    <t>Ходовой мотор-редуктор</t>
  </si>
  <si>
    <t>Система подъема</t>
  </si>
  <si>
    <t>Цилиндр стрелы</t>
  </si>
  <si>
    <t>Цилиндр рукояти</t>
  </si>
  <si>
    <t>Цилиндр ковша (левый)</t>
  </si>
  <si>
    <t>Цилиндр ковша (правый)</t>
  </si>
  <si>
    <t>Двигатель поворота</t>
  </si>
  <si>
    <t>Поворотный редуктор</t>
  </si>
  <si>
    <t>Другое</t>
  </si>
  <si>
    <t>Центральный поворотный узел</t>
  </si>
  <si>
    <t>Опора поворотного устройства</t>
  </si>
  <si>
    <t>Марка, модель</t>
  </si>
  <si>
    <t>1,9-2,0 мин</t>
  </si>
  <si>
    <t>указать ед.изм.</t>
  </si>
  <si>
    <t>0,19 гр/м3</t>
  </si>
  <si>
    <t>рублей/год</t>
  </si>
  <si>
    <t>фильтр(масляный,топливный)</t>
  </si>
  <si>
    <t>масло(моторное)</t>
  </si>
  <si>
    <t>фильтр( масляный,топливный,воздушный внеш+внутр,системы охлаждения)</t>
  </si>
  <si>
    <t>масло(моторное,редуктора привода насосов)</t>
  </si>
  <si>
    <t>фильтр( все фильтра на машине)</t>
  </si>
  <si>
    <t>масло(моторное,редуктора привода насосов,трансмиссионное реду хода , поворота)</t>
  </si>
  <si>
    <t>масло(все масла на машине)</t>
  </si>
  <si>
    <t>руб/год</t>
  </si>
  <si>
    <t>ремонт-1 текущий ремонт</t>
  </si>
  <si>
    <t>ремонт-2 предупредительно плановые работы( капитальный ремонт)</t>
  </si>
  <si>
    <t>Затраты на ремонты (руб)</t>
  </si>
  <si>
    <t>Стоимость за ед., руб</t>
  </si>
  <si>
    <t>текущий ремонт ( ходовая часть )</t>
  </si>
  <si>
    <t>текущий ремонт ( рабочее оборудование )</t>
  </si>
  <si>
    <t>текущий ремонт ( электрической системы )</t>
  </si>
  <si>
    <t>текущий ремонт ( гидравлическая система )</t>
  </si>
  <si>
    <t>текущий ремонт ( двс )</t>
  </si>
  <si>
    <r>
      <t xml:space="preserve">Редуктор хода в сборе с гидромотором / </t>
    </r>
    <r>
      <rPr>
        <sz val="11"/>
        <color rgb="FFFF0000"/>
        <rFont val="Calibri"/>
        <family val="2"/>
        <charset val="204"/>
        <scheme val="minor"/>
      </rPr>
      <t>130101010495A</t>
    </r>
  </si>
  <si>
    <r>
      <t xml:space="preserve">Натяжитель </t>
    </r>
    <r>
      <rPr>
        <sz val="11"/>
        <color rgb="FFFF0000"/>
        <rFont val="Calibri"/>
        <family val="2"/>
        <charset val="204"/>
        <scheme val="minor"/>
      </rPr>
      <t>150902030212A</t>
    </r>
  </si>
  <si>
    <r>
      <t xml:space="preserve">Гусеничная лента в сборе </t>
    </r>
    <r>
      <rPr>
        <sz val="11"/>
        <color rgb="FFFF0000"/>
        <rFont val="Calibri"/>
        <family val="2"/>
        <charset val="204"/>
        <scheme val="minor"/>
      </rPr>
      <t>131902080005A</t>
    </r>
  </si>
  <si>
    <r>
      <t>Натяжное колесо /</t>
    </r>
    <r>
      <rPr>
        <sz val="11"/>
        <color rgb="FFFF0000"/>
        <rFont val="Calibri"/>
        <family val="2"/>
        <charset val="204"/>
        <scheme val="minor"/>
      </rPr>
      <t>131902020049A</t>
    </r>
  </si>
  <si>
    <r>
      <t xml:space="preserve">Каток опорный </t>
    </r>
    <r>
      <rPr>
        <sz val="11"/>
        <color rgb="FFFF0000"/>
        <rFont val="Calibri"/>
        <family val="2"/>
        <charset val="204"/>
        <scheme val="minor"/>
      </rPr>
      <t>131902030033A</t>
    </r>
  </si>
  <si>
    <r>
      <t xml:space="preserve">Каток поддерживающий </t>
    </r>
    <r>
      <rPr>
        <sz val="11"/>
        <color rgb="FFFF0000"/>
        <rFont val="Calibri"/>
        <family val="2"/>
        <charset val="204"/>
        <scheme val="minor"/>
      </rPr>
      <t>131902040010A</t>
    </r>
  </si>
  <si>
    <r>
      <t xml:space="preserve">Гидроцилиндр стрелы  </t>
    </r>
    <r>
      <rPr>
        <sz val="11"/>
        <color rgb="FFFF0000"/>
        <rFont val="Calibri"/>
        <family val="2"/>
        <charset val="204"/>
        <scheme val="minor"/>
      </rPr>
      <t>150902030215B</t>
    </r>
  </si>
  <si>
    <r>
      <t xml:space="preserve">Гидроцилиндр ковша </t>
    </r>
    <r>
      <rPr>
        <sz val="11"/>
        <color rgb="FFFF0000"/>
        <rFont val="Calibri"/>
        <family val="2"/>
        <charset val="204"/>
        <scheme val="minor"/>
      </rPr>
      <t>50902030218B</t>
    </r>
  </si>
  <si>
    <r>
      <t xml:space="preserve">Гидроцилиндр ковша </t>
    </r>
    <r>
      <rPr>
        <sz val="11"/>
        <color rgb="FFFF0000"/>
        <rFont val="Calibri"/>
        <family val="2"/>
        <charset val="204"/>
        <scheme val="minor"/>
      </rPr>
      <t>150902030217B</t>
    </r>
  </si>
  <si>
    <r>
      <t xml:space="preserve">Гидроцилиндр рукояти </t>
    </r>
    <r>
      <rPr>
        <sz val="11"/>
        <color rgb="FFFF0000"/>
        <rFont val="Calibri"/>
        <family val="2"/>
        <charset val="204"/>
        <scheme val="minor"/>
      </rPr>
      <t>150902030216B</t>
    </r>
  </si>
  <si>
    <r>
      <t xml:space="preserve">Гидроцилиндр рукояти </t>
    </r>
    <r>
      <rPr>
        <sz val="11"/>
        <color rgb="FFFF0000"/>
        <rFont val="Calibri"/>
        <family val="2"/>
        <charset val="204"/>
        <scheme val="minor"/>
      </rPr>
      <t>150902030219B</t>
    </r>
  </si>
  <si>
    <r>
      <t xml:space="preserve">Редуктор поворота в сборе  </t>
    </r>
    <r>
      <rPr>
        <sz val="11"/>
        <color rgb="FFFF0000"/>
        <rFont val="Calibri"/>
        <family val="2"/>
        <charset val="204"/>
        <scheme val="minor"/>
      </rPr>
      <t>130101010300A</t>
    </r>
  </si>
  <si>
    <r>
      <t xml:space="preserve">Центральный коллектор </t>
    </r>
    <r>
      <rPr>
        <sz val="11"/>
        <color rgb="FFFF0000"/>
        <rFont val="Calibri"/>
        <family val="2"/>
        <charset val="204"/>
        <scheme val="minor"/>
      </rPr>
      <t>152201000118A</t>
    </r>
  </si>
  <si>
    <r>
      <t xml:space="preserve">Основной гидравлический распределитель </t>
    </r>
    <r>
      <rPr>
        <sz val="11"/>
        <color rgb="FFFF0000"/>
        <rFont val="Calibri"/>
        <family val="2"/>
        <charset val="204"/>
        <scheme val="minor"/>
      </rPr>
      <t>150602030040A</t>
    </r>
  </si>
  <si>
    <r>
      <t xml:space="preserve">Основной гидравлический распределитель </t>
    </r>
    <r>
      <rPr>
        <sz val="11"/>
        <color rgb="FFFF0000"/>
        <rFont val="Calibri"/>
        <family val="2"/>
        <charset val="204"/>
        <scheme val="minor"/>
      </rPr>
      <t>150602020021A</t>
    </r>
  </si>
  <si>
    <r>
      <t xml:space="preserve">Основной гидравлический распределитель </t>
    </r>
    <r>
      <rPr>
        <sz val="11"/>
        <color rgb="FFFF0000"/>
        <rFont val="Calibri"/>
        <family val="2"/>
        <charset val="204"/>
        <scheme val="minor"/>
      </rPr>
      <t>150602020020A</t>
    </r>
  </si>
  <si>
    <r>
      <t xml:space="preserve">Основной гидравлический распределитель </t>
    </r>
    <r>
      <rPr>
        <sz val="11"/>
        <color rgb="FFFF0000"/>
        <rFont val="Calibri"/>
        <family val="2"/>
        <charset val="204"/>
        <scheme val="minor"/>
      </rPr>
      <t>150602010023A</t>
    </r>
  </si>
  <si>
    <r>
      <t xml:space="preserve">Клапан гидравлический </t>
    </r>
    <r>
      <rPr>
        <sz val="11"/>
        <color rgb="FFFF0000"/>
        <rFont val="Calibri"/>
        <family val="2"/>
        <charset val="204"/>
        <scheme val="minor"/>
      </rPr>
      <t>152301000308A</t>
    </r>
  </si>
  <si>
    <r>
      <t xml:space="preserve">ОПП </t>
    </r>
    <r>
      <rPr>
        <sz val="11"/>
        <color rgb="FFFF0000"/>
        <rFont val="Calibri"/>
        <family val="2"/>
        <charset val="204"/>
        <scheme val="minor"/>
      </rPr>
      <t>SSY010377935</t>
    </r>
  </si>
  <si>
    <t>Насосный отсек</t>
  </si>
  <si>
    <r>
      <t xml:space="preserve">РПН </t>
    </r>
    <r>
      <rPr>
        <sz val="11"/>
        <color rgb="FFFF0000"/>
        <rFont val="Calibri"/>
        <family val="2"/>
        <charset val="204"/>
        <scheme val="minor"/>
      </rPr>
      <t>130301000096A</t>
    </r>
  </si>
  <si>
    <r>
      <t xml:space="preserve">Мягкое соединение </t>
    </r>
    <r>
      <rPr>
        <sz val="11"/>
        <color rgb="FFFF0000"/>
        <rFont val="Calibri"/>
        <family val="2"/>
        <charset val="204"/>
        <scheme val="minor"/>
      </rPr>
      <t>130802000325A</t>
    </r>
  </si>
  <si>
    <r>
      <t xml:space="preserve">Основной гидравлический насос  </t>
    </r>
    <r>
      <rPr>
        <sz val="11"/>
        <color rgb="FFFF0000"/>
        <rFont val="Calibri"/>
        <family val="2"/>
        <charset val="204"/>
        <scheme val="minor"/>
      </rPr>
      <t>150101070026A</t>
    </r>
  </si>
  <si>
    <r>
      <t xml:space="preserve">Насос </t>
    </r>
    <r>
      <rPr>
        <sz val="11"/>
        <color rgb="FFFF0000"/>
        <rFont val="Calibri"/>
        <family val="2"/>
        <charset val="204"/>
        <scheme val="minor"/>
      </rPr>
      <t>150199000042A</t>
    </r>
  </si>
  <si>
    <r>
      <t xml:space="preserve">насос </t>
    </r>
    <r>
      <rPr>
        <sz val="11"/>
        <color rgb="FFFF0000"/>
        <rFont val="Calibri"/>
        <family val="2"/>
        <charset val="204"/>
        <scheme val="minor"/>
      </rPr>
      <t>150101070024A</t>
    </r>
  </si>
  <si>
    <r>
      <t xml:space="preserve">Насос </t>
    </r>
    <r>
      <rPr>
        <sz val="11"/>
        <color rgb="FFFF0000"/>
        <rFont val="Calibri"/>
        <family val="2"/>
        <charset val="204"/>
        <scheme val="minor"/>
      </rPr>
      <t>150101070023A</t>
    </r>
  </si>
  <si>
    <r>
      <t xml:space="preserve">Насос </t>
    </r>
    <r>
      <rPr>
        <sz val="11"/>
        <color rgb="FFFF0000"/>
        <rFont val="Calibri"/>
        <family val="2"/>
        <charset val="204"/>
        <scheme val="minor"/>
      </rPr>
      <t>150101020018A</t>
    </r>
  </si>
  <si>
    <r>
      <t xml:space="preserve">Гидромотор вентилятора </t>
    </r>
    <r>
      <rPr>
        <sz val="11"/>
        <color rgb="FFFF0000"/>
        <rFont val="Calibri"/>
        <family val="2"/>
        <charset val="204"/>
        <scheme val="minor"/>
      </rPr>
      <t>150204010024A</t>
    </r>
  </si>
  <si>
    <r>
      <t xml:space="preserve">Радиатор водяной </t>
    </r>
    <r>
      <rPr>
        <sz val="11"/>
        <color rgb="FFFF0000"/>
        <rFont val="Calibri"/>
        <family val="2"/>
        <charset val="204"/>
        <scheme val="minor"/>
      </rPr>
      <t>160801020129A</t>
    </r>
  </si>
  <si>
    <r>
      <t xml:space="preserve">Радиатор гидравлический </t>
    </r>
    <r>
      <rPr>
        <sz val="11"/>
        <color rgb="FFFF0000"/>
        <rFont val="Calibri"/>
        <family val="2"/>
        <charset val="204"/>
        <scheme val="minor"/>
      </rPr>
      <t>151601010063A</t>
    </r>
  </si>
  <si>
    <r>
      <t xml:space="preserve">ДВС </t>
    </r>
    <r>
      <rPr>
        <sz val="11"/>
        <color rgb="FFFF0000"/>
        <rFont val="Calibri"/>
        <family val="2"/>
        <charset val="204"/>
        <scheme val="minor"/>
      </rPr>
      <t>160102310004A</t>
    </r>
  </si>
  <si>
    <t>(Защита левая, защита центральная, защита правая)</t>
  </si>
  <si>
    <t>Sany</t>
  </si>
  <si>
    <t>ТО-7</t>
  </si>
  <si>
    <t>ТО-8</t>
  </si>
  <si>
    <t>ТО-9</t>
  </si>
  <si>
    <t>ТО-10</t>
  </si>
  <si>
    <t>ТО-11</t>
  </si>
  <si>
    <t>ТО-12</t>
  </si>
  <si>
    <t>стоимость за ед., CNY</t>
  </si>
  <si>
    <t>CNY</t>
  </si>
  <si>
    <t>60A25-03-00100/1004033672</t>
  </si>
  <si>
    <t>60B00-03-00070</t>
  </si>
  <si>
    <t>60B00-03-00072</t>
  </si>
  <si>
    <t>60A25-03-00098/1012047729</t>
  </si>
  <si>
    <t>TCK-MOCOMS-15W40-208L / TCK-MOCOMS-10W30-208L (API CH-4)</t>
  </si>
  <si>
    <t>EPLG-2-15KG-SS</t>
  </si>
  <si>
    <t>60980-03-00102 / 1013185725</t>
  </si>
  <si>
    <t>60B00-05-00124</t>
  </si>
  <si>
    <t>60B00-78-00114</t>
  </si>
  <si>
    <t>60B00-78-00112</t>
  </si>
  <si>
    <t>60B00-84-00147</t>
  </si>
  <si>
    <t>60B00-07-00043</t>
  </si>
  <si>
    <t>60B00-07-00044</t>
  </si>
  <si>
    <t>60B00-78-00111</t>
  </si>
  <si>
    <t>60950-24-00018</t>
  </si>
  <si>
    <t>60A25-78-00081</t>
  </si>
  <si>
    <t>60130-38-00029</t>
  </si>
  <si>
    <t>60B00-38-00200</t>
  </si>
  <si>
    <t>GL-5-80W-90-200L-SS (API GL-5)</t>
  </si>
  <si>
    <t>GL-5-85W-140-200L-SS (API GL-5)</t>
  </si>
  <si>
    <t>60B00-03-00071</t>
  </si>
  <si>
    <t>60B00-78-00113</t>
  </si>
  <si>
    <t>LONGLIFE-L-HP-46-200L-SS VG46</t>
  </si>
  <si>
    <t>TCKCOOL-OAT-50/50-220KG</t>
  </si>
  <si>
    <t>EPLG-2-15KG-SS  NGLI:2</t>
  </si>
  <si>
    <t>МУФТА РПН</t>
  </si>
  <si>
    <t>ПОДУШКТ ОПОРЫ ДВС</t>
  </si>
  <si>
    <t>ЦИЛИНДР СТРЕЛЫ 2 шт</t>
  </si>
  <si>
    <t>ЦИЛИНДР КОВША</t>
  </si>
  <si>
    <t>ЦИЛИНДР РУКОЯТИ</t>
  </si>
  <si>
    <t>ЦЕНТРАЛЬНЫЙ КОЛЛЕКТОР</t>
  </si>
  <si>
    <t>ГИДРОРАСПРЕДЕЛИТЕЛЬ ОСНОВНОЙ (3шт)</t>
  </si>
  <si>
    <t>РВД РАБОЧЕГО ОБОРУДОВАНИЯ</t>
  </si>
  <si>
    <t>РАДИАТОР ГИДРАВЛИЧЕСКИЙ</t>
  </si>
  <si>
    <t>РАДИАТОР ДВС</t>
  </si>
  <si>
    <t>ГИДРОМОТОР ХОДА 2 шт</t>
  </si>
  <si>
    <t>НАПРАВЛЯЮЩЕЕ КОЛЕСО 2 шт</t>
  </si>
  <si>
    <t>ГИДРОЦИЛИНДР НАТЯЖИТЕЛЕЙ ГУСЕНИЦ 2 шт</t>
  </si>
  <si>
    <t>ЗВЕЗДОЧКА</t>
  </si>
  <si>
    <t xml:space="preserve">ГУСЕНИЦА </t>
  </si>
  <si>
    <t>КАТОК ОПОРНЫЙ</t>
  </si>
  <si>
    <t>КАТОК ПОДДЕРЖИВАЮЩИЙ</t>
  </si>
  <si>
    <t>ДЖОЙСТИКИ УПРАВЛЕНИЯ 2 шт</t>
  </si>
  <si>
    <t xml:space="preserve">ГИДРОНАСОСЫ ОСНОВНЫЕ </t>
  </si>
  <si>
    <t>ГИДРОНАСОС ПРИВОДА ВЕНТИЛЯТОРА</t>
  </si>
  <si>
    <t>РЕДУКТОР ПОВОРОТА 2 шт</t>
  </si>
  <si>
    <t>РЕДУКТОР ХОДА 2 шт</t>
  </si>
  <si>
    <t>РЕДУКТОР ГИДРОНАСОСОВ</t>
  </si>
  <si>
    <t>ГИДРОМОТОР ПОВОРОТА 2 шт</t>
  </si>
  <si>
    <t>ГИДРОМОТОРЫ ПРИВОДА КРЫЛЬЧАТКИ</t>
  </si>
  <si>
    <t>КРЫЛЬЧАТКА</t>
  </si>
  <si>
    <t>ГИДРОАККУМУЛЯТОР</t>
  </si>
  <si>
    <t>ПАЛЬЦЫ И ВТУЛКИ РАБОЧЕГО ОБОРУДОВАНИЯ (КОВША)</t>
  </si>
  <si>
    <t>ПАЛЬЦЫ И ВТУЛКИ РАБОЧЕГО ОБОРУДОВАНИЯ (СТРЕЛА, РУКОЯТЬ)</t>
  </si>
  <si>
    <t>ЭЛЕКТРОПРОВОДКА MCV</t>
  </si>
  <si>
    <t>н.д.</t>
  </si>
  <si>
    <t>Фильтр масляный ДВС TZ2100</t>
  </si>
  <si>
    <t>Фильтр масляный ДВС TZ2100 Центробежный</t>
  </si>
  <si>
    <t>Фильтр топливный тонкой очистки TZ2100</t>
  </si>
  <si>
    <t xml:space="preserve">Фильтр топливный сепаратора TZ2100 </t>
  </si>
  <si>
    <t>Фильтр топливный сепаратора с подогревом TZ2100</t>
  </si>
  <si>
    <t>Фильтр картерных газов ДВС TZ2100</t>
  </si>
  <si>
    <t>Фильтр кондиционера внешний TZ2100</t>
  </si>
  <si>
    <t>Фильтр кондиционера внутренний TZ2100</t>
  </si>
  <si>
    <t>Масло ДВС TZ2100  Cummins X12S</t>
  </si>
  <si>
    <t>Фильтр воздушный дополнительный TZ2100</t>
  </si>
  <si>
    <t>Фильтр воздушный основной TZ2100</t>
  </si>
  <si>
    <t>Фильтр гидравлический дренажный TZ2100</t>
  </si>
  <si>
    <t>Фильтр сапуна гидробака  TZ2100</t>
  </si>
  <si>
    <t>Фильтр гидравлический пилотный TZ2100</t>
  </si>
  <si>
    <t>Фильтр гидравлический подачи TZ2100</t>
  </si>
  <si>
    <t>Масло Двигателя поворотного</t>
  </si>
  <si>
    <t>Масло Двигателя ходового</t>
  </si>
  <si>
    <t>Масло Раздаточной коробки</t>
  </si>
  <si>
    <t>Фильтр гидравлический обратки TZ2100</t>
  </si>
  <si>
    <t>Масло Гидравлическое</t>
  </si>
  <si>
    <t>Ходовой двигатель</t>
  </si>
  <si>
    <t>Тормоз хода</t>
  </si>
  <si>
    <t>Передача</t>
  </si>
  <si>
    <t>Тормоз</t>
  </si>
  <si>
    <t>Объем ковша с шапкой</t>
  </si>
  <si>
    <t>ОТМ (взрывы, перегоны, подготовка забоя, подчистка забоя, постановка экск.в забой, заправка)</t>
  </si>
  <si>
    <t>Балансировка КБЕ - новый PC2000</t>
  </si>
  <si>
    <t>Энергетические (переключения, захлест проводов, разрыв)</t>
  </si>
  <si>
    <t>Отсутствие экипажа</t>
  </si>
  <si>
    <t>Ожидание самосвала (для дизельных - ожидание с включенным двигателем)</t>
  </si>
  <si>
    <t>прочие (переэкскавация, хоз.работы и т.п.)</t>
  </si>
  <si>
    <t>Сухой Лог ОПР, прямая лопата. 2025</t>
  </si>
  <si>
    <t>Время цикла от постащиков</t>
  </si>
  <si>
    <t>ковшей</t>
  </si>
  <si>
    <t>Часовая производительность на 1 ед. - чистая</t>
  </si>
  <si>
    <t>PC-1250: Красноярск и Верни/СЛ ОПР - обратная лопата. 2025</t>
  </si>
  <si>
    <t>курс юаня</t>
  </si>
  <si>
    <t>Зубья ковша, коронки</t>
  </si>
  <si>
    <t>01.2025</t>
  </si>
  <si>
    <t>02.2025</t>
  </si>
  <si>
    <t>03.2025</t>
  </si>
  <si>
    <t>04.2025</t>
  </si>
  <si>
    <t>05.2025</t>
  </si>
  <si>
    <t>06.2025</t>
  </si>
  <si>
    <t>07.2025</t>
  </si>
  <si>
    <t>08.2025</t>
  </si>
  <si>
    <t>09.2025</t>
  </si>
  <si>
    <t>10.2025</t>
  </si>
  <si>
    <t>11.2025</t>
  </si>
  <si>
    <t>12.2025</t>
  </si>
  <si>
    <t>Год</t>
  </si>
  <si>
    <t>Парк экскаваторов Komatsu PC-3000</t>
  </si>
  <si>
    <t>Парк экскаваторов Komatsu PC-2000</t>
  </si>
  <si>
    <t>Парк экскаваторов Komatsu PC-1250</t>
  </si>
  <si>
    <t>Парк экскаваторов ЭКГ-10</t>
  </si>
  <si>
    <t>Парк экскаваторов ЭКГ-5</t>
  </si>
  <si>
    <t>Парк экскаваторов ЭКГ-18</t>
  </si>
  <si>
    <t>Парк экскаваторов WK-20</t>
  </si>
  <si>
    <t>Парк экскаваторов WK-35_Оли</t>
  </si>
  <si>
    <t>Парк экскаваторов ЭКГ-20</t>
  </si>
  <si>
    <t>СЭТТ - Парк экскаваторов</t>
  </si>
  <si>
    <t>СЭТТ - Парк экскаваторов PC-400</t>
  </si>
  <si>
    <t>Объемы экскавации, м3</t>
  </si>
  <si>
    <t>Курс доллара</t>
  </si>
  <si>
    <t>Затраы на ковш, долларов</t>
  </si>
  <si>
    <t>Удельный, $/м3</t>
  </si>
  <si>
    <t>$/м3</t>
  </si>
  <si>
    <t>экскавация (без СЭТТ)</t>
  </si>
  <si>
    <t>Затраты на МВЗ</t>
  </si>
  <si>
    <t>Явочное</t>
  </si>
  <si>
    <t>на ед.</t>
  </si>
  <si>
    <t>PC-2000</t>
  </si>
  <si>
    <t>удельный расход ДТ</t>
  </si>
  <si>
    <t>Красноярск</t>
  </si>
  <si>
    <t>кг/м³</t>
  </si>
  <si>
    <t>факт 2019 (последний год работы, год списания)</t>
  </si>
  <si>
    <t>факт 2018</t>
  </si>
  <si>
    <t>Алдан</t>
  </si>
  <si>
    <t>факт-2025</t>
  </si>
  <si>
    <t>Сухой Лог ОПР</t>
  </si>
  <si>
    <t>нет факта конкретно на PC2000 в отчете, собирали ДТ на всю добычу</t>
  </si>
  <si>
    <t>факт-2019 Красноярск (похож на удельный в час Алдана-2025)</t>
  </si>
  <si>
    <t>расход (факт кг/час)</t>
  </si>
  <si>
    <t>в ремонтах</t>
  </si>
  <si>
    <t>цена ДТ</t>
  </si>
  <si>
    <t>Красноярск, факт-2025</t>
  </si>
  <si>
    <t>Затраты на МВЗ, Экскаваторы, Все ДТ</t>
  </si>
  <si>
    <t>факт-2025 КБЕ</t>
  </si>
  <si>
    <t>парк PC-1250</t>
  </si>
  <si>
    <t>ед.</t>
  </si>
  <si>
    <t>на экипаж</t>
  </si>
  <si>
    <t>Оплата труда+Взносы+Страховые взносы</t>
  </si>
  <si>
    <t>факт-2025 КБЕ, PC-1250</t>
  </si>
  <si>
    <t>&lt;2024</t>
  </si>
  <si>
    <t>94 349 027,92-</t>
  </si>
  <si>
    <t>Амортизация МСФО</t>
  </si>
  <si>
    <t>факт КБЕ на  последний 1250</t>
  </si>
  <si>
    <t>расходники на ковш</t>
  </si>
  <si>
    <t>Расход ДТ</t>
  </si>
  <si>
    <t>расход (на экскавацию)</t>
  </si>
  <si>
    <t>в расчете</t>
  </si>
  <si>
    <t>юаней/год</t>
  </si>
  <si>
    <t>формула не всю нижнюю таблицу захватывала</t>
  </si>
  <si>
    <t>формула не все захватывала</t>
  </si>
  <si>
    <t>нет ед.измерения (л/час, гр/м3 - ?)</t>
  </si>
  <si>
    <t>в Ремонтах  - цифры из формата для поставщиков - то есть, не поменяли на свои</t>
  </si>
  <si>
    <t>не предоставили, рандомная цифра стоит</t>
  </si>
  <si>
    <t>Аннуитеты</t>
  </si>
  <si>
    <t>общий аннуитет экскаватора</t>
  </si>
  <si>
    <t>Расход ДТ - от поставщика</t>
  </si>
  <si>
    <t>Расход ДТ - в расчете</t>
  </si>
  <si>
    <t>105 литров в час</t>
  </si>
  <si>
    <t>0,286 кг/м3</t>
  </si>
  <si>
    <t>значение</t>
  </si>
  <si>
    <t>ед.изм.</t>
  </si>
  <si>
    <t>комментарий</t>
  </si>
  <si>
    <t>факт КБЕ по PC2000</t>
  </si>
  <si>
    <t>5 ед. в РФ 2025-2025 гг</t>
  </si>
  <si>
    <t>1 ед. - в Китае, на угле;
5 ед. Shantui1500 
(3 - Красноярский кр., по 1 - Индонезия и Китай)</t>
  </si>
  <si>
    <t>7 ед. - введены в РФ в 2024-2025 гг</t>
  </si>
  <si>
    <t>БЕ</t>
  </si>
  <si>
    <t>Вернинское</t>
  </si>
  <si>
    <t>Сухой Лог</t>
  </si>
  <si>
    <t>По Группе</t>
  </si>
  <si>
    <t>по итогам 3М 2026</t>
  </si>
  <si>
    <t>факт по Группе</t>
  </si>
  <si>
    <t>равно PC2000 - факт  по Группе</t>
  </si>
  <si>
    <t>LiuGong 9125</t>
  </si>
  <si>
    <t>Магадан</t>
  </si>
  <si>
    <t>КТГ в расчет по китайским экскаваторам</t>
  </si>
  <si>
    <t>Средний за 13 лет</t>
  </si>
  <si>
    <t>Средний за 10 лет</t>
  </si>
  <si>
    <t>Прогноз из ССП для Алдана (май.26)</t>
  </si>
  <si>
    <t>Cummins QSK38</t>
  </si>
  <si>
    <t>первый год - факт Люгонга по Группе, далее динамика от факта PC2000</t>
  </si>
  <si>
    <t xml:space="preserve">средневзвешенный </t>
  </si>
  <si>
    <t>Ремонт ковша</t>
  </si>
  <si>
    <t>Ремонт двигателя, ходовой части</t>
  </si>
  <si>
    <t>Ремонт форсунок, стартер</t>
  </si>
  <si>
    <t>Ремонт системы подъема</t>
  </si>
  <si>
    <t>Ремонт системы поворота</t>
  </si>
  <si>
    <t>Ремонт центр. Повор. Узел, ОПУ</t>
  </si>
  <si>
    <t>Быстроизнашиваемые элементы (GET) ковша (рабочее оборудование)</t>
  </si>
  <si>
    <t>Быстроизнашиваемые детали (ремни)</t>
  </si>
  <si>
    <t>Крыльчатка вентилятора</t>
  </si>
  <si>
    <t>Аккумуряторная батарея</t>
  </si>
  <si>
    <t>Смазка пластичная GRAND "Extreme Pressure Lithium Complex" №2</t>
  </si>
  <si>
    <t>Капитальный ремонт двигателя</t>
  </si>
  <si>
    <t>Ремонт форсунок</t>
  </si>
  <si>
    <t>минус затраты на ковш</t>
  </si>
  <si>
    <t>Замены ходовой части</t>
  </si>
  <si>
    <t>Замена ДВС</t>
  </si>
  <si>
    <t>Замена мотора хода</t>
  </si>
  <si>
    <t>Замена редуктора поворота</t>
  </si>
  <si>
    <t>Замена цилиндра стрелы</t>
  </si>
  <si>
    <t>Замена основного радиатора</t>
  </si>
  <si>
    <t>Юань</t>
  </si>
  <si>
    <t>тыс. юаней/год</t>
  </si>
  <si>
    <t>тыс.юаней./год</t>
  </si>
  <si>
    <t>с Виктором Кузнецовым правили</t>
  </si>
  <si>
    <t>кг/мчас</t>
  </si>
  <si>
    <t>Затраты на экипаж
(на примере PC-1250)</t>
  </si>
  <si>
    <t>3 ед. (в т.ч. 1 - электр.),
введены в 2026 году. Из 3 ед. - 2 ед.на ОПИ в Китае</t>
  </si>
  <si>
    <t>не предоставили данные для расчета</t>
  </si>
  <si>
    <t>на 10 лет</t>
  </si>
  <si>
    <t>Общий аннуитет</t>
  </si>
  <si>
    <t>марка</t>
  </si>
  <si>
    <t>Кomatsu SAA12V140E[1]3 12 - 140 x 165 30.48</t>
  </si>
  <si>
    <t>Komatsu SAA12V140E-7 12 - 140 x 165 30.48</t>
  </si>
  <si>
    <t>Cummins QST30</t>
  </si>
  <si>
    <t>Weichai 12M33</t>
  </si>
  <si>
    <t>Komatsu PC-1250</t>
  </si>
  <si>
    <t>двигатель Komatsu</t>
  </si>
  <si>
    <t>двигатель Qummins</t>
  </si>
  <si>
    <t>Алдан, факт-2025</t>
  </si>
  <si>
    <t>Магадан, факт-2025</t>
  </si>
  <si>
    <t>соотношение (Люгонг к 1250)</t>
  </si>
  <si>
    <t>л/час, пока не дали другого ответа</t>
  </si>
  <si>
    <t>3 ед. - в РФ</t>
  </si>
  <si>
    <t>Komatsu PC2000-11R 
Mining Solutions</t>
  </si>
  <si>
    <t>16.07.2026: Доронин Ю.: PC2000-11 будет к поставке, не PC2000-8</t>
  </si>
  <si>
    <t>60 кг/час</t>
  </si>
  <si>
    <t>ESTAR ESE2000</t>
  </si>
  <si>
    <t>Расходы учтены в текущем ремонте</t>
  </si>
  <si>
    <t>110-140 л/ч</t>
  </si>
  <si>
    <t>30 дней</t>
  </si>
  <si>
    <t>ТО-0</t>
  </si>
  <si>
    <t>Фильтр масляный ДВС</t>
  </si>
  <si>
    <t>Фильтр топливный грубой очистки</t>
  </si>
  <si>
    <t>Фильтр топливный тонкой очистки</t>
  </si>
  <si>
    <t>Фильтр трансмиссионной коробки</t>
  </si>
  <si>
    <t>Фильтр гидравлический обратный</t>
  </si>
  <si>
    <t>Фильтр гидравлический сливной</t>
  </si>
  <si>
    <t>Фильтр гидравлический пилотный</t>
  </si>
  <si>
    <t xml:space="preserve">Масло моторное </t>
  </si>
  <si>
    <t>CI-4 15W40</t>
  </si>
  <si>
    <t>Масло трансмиссионной коробки</t>
  </si>
  <si>
    <t>GL-5 80W90</t>
  </si>
  <si>
    <t>Фильтр ОЖ</t>
  </si>
  <si>
    <t>Воздушный фильтр наружный</t>
  </si>
  <si>
    <t>Воздушный фильтр внутренний</t>
  </si>
  <si>
    <t>Масло редуктора поворотной платформы</t>
  </si>
  <si>
    <t>Фильтр системы нагнетания</t>
  </si>
  <si>
    <t>Фильтр кондиционера</t>
  </si>
  <si>
    <t>Масло бортового редуктора</t>
  </si>
  <si>
    <t>Фильтр гидравлический всасывающий</t>
  </si>
  <si>
    <t>Фильтр гидробака воздушный (сапун)</t>
  </si>
  <si>
    <t>Фильтр АЦСС</t>
  </si>
  <si>
    <t>Фильтр гидравлический высогого давления</t>
  </si>
  <si>
    <t xml:space="preserve">Масло гидравлическое </t>
  </si>
  <si>
    <t>S4 CX 10W</t>
  </si>
  <si>
    <t>GTL11</t>
  </si>
  <si>
    <t>Замена опорных катков(комплект)</t>
  </si>
  <si>
    <t>Замена направляющих колес</t>
  </si>
  <si>
    <t>Замена звездочек</t>
  </si>
  <si>
    <t>Замена поддерживающих катков</t>
  </si>
  <si>
    <t xml:space="preserve">Замена натяжных гидроцилиндров </t>
  </si>
  <si>
    <t>Замена гусеничных цепей</t>
  </si>
  <si>
    <t>текущий ремонт (Ковш)</t>
  </si>
  <si>
    <t>Замена коронок</t>
  </si>
  <si>
    <t>Замена адаптеров ,межзубьевых защит ,противоизносных пластин,сварочные работы ковша</t>
  </si>
  <si>
    <t>текущий ремонт (Гидроцилиндры)</t>
  </si>
  <si>
    <t>Замена уплотнений гидроцилиндра ковша(2 шт.)</t>
  </si>
  <si>
    <t>Замена уплотнений гидроцилиндра рукояти(2 шт.)</t>
  </si>
  <si>
    <t>Замена уплотнений гидроцилиндра стрелы(2 шт.)</t>
  </si>
  <si>
    <r>
      <rPr>
        <b/>
        <sz val="11"/>
        <color theme="1"/>
        <rFont val="Calibri"/>
        <family val="2"/>
        <charset val="204"/>
        <scheme val="minor"/>
      </rPr>
      <t xml:space="preserve">текущий ремонт </t>
    </r>
    <r>
      <rPr>
        <sz val="11"/>
        <color theme="1"/>
        <rFont val="Calibri"/>
        <family val="2"/>
        <charset val="204"/>
        <scheme val="minor"/>
      </rPr>
      <t>(</t>
    </r>
    <r>
      <rPr>
        <b/>
        <sz val="11"/>
        <color theme="1"/>
        <rFont val="Calibri"/>
        <family val="2"/>
        <charset val="204"/>
        <scheme val="minor"/>
      </rPr>
      <t>Рабочее оборудование</t>
    </r>
    <r>
      <rPr>
        <sz val="11"/>
        <color theme="1"/>
        <rFont val="Calibri"/>
        <family val="2"/>
        <charset val="204"/>
        <scheme val="minor"/>
      </rPr>
      <t>)</t>
    </r>
  </si>
  <si>
    <t>Замена пальцев -втулок  рабочего оборудования</t>
  </si>
  <si>
    <t>Замена втулок на корпусе и штоке гидроцилиндра ковша( 2 шт.)</t>
  </si>
  <si>
    <t>Замена втулок на корпусе и штоке гидроцилиндра рукояти(2 шт.)</t>
  </si>
  <si>
    <t>Замена втулок на корпусе и штоке гидроцилиндра ковша стрелы(2 шт.)</t>
  </si>
  <si>
    <t>Капитальный ремонт/замена ДВС</t>
  </si>
  <si>
    <t xml:space="preserve">Замена гидромоторов поворотной платформы </t>
  </si>
  <si>
    <t xml:space="preserve">Замена редукторов гидромотора поворотной платформы </t>
  </si>
  <si>
    <t>Замена гидроаккумулятора</t>
  </si>
  <si>
    <t>Замена гидравлических насосов(сервоуправление,система охлаждения)</t>
  </si>
  <si>
    <t xml:space="preserve">Замена главных  гидравлических насосов </t>
  </si>
  <si>
    <t xml:space="preserve">Замена рукавов гидроцилиндров </t>
  </si>
  <si>
    <t>Замена гидравлических моторов(система охлаждения)</t>
  </si>
  <si>
    <t xml:space="preserve">Замена клапана </t>
  </si>
  <si>
    <t>Замена ходовых редукторов</t>
  </si>
  <si>
    <t xml:space="preserve">Замена ходовых гидромоторов </t>
  </si>
  <si>
    <t>Замена  клапана сервоуправления</t>
  </si>
  <si>
    <t>Замена распределителей</t>
  </si>
  <si>
    <t xml:space="preserve">Замена левого  гидроцилиндра ковша </t>
  </si>
  <si>
    <t xml:space="preserve">Замена правого  гидроцилиндра ковша </t>
  </si>
  <si>
    <t xml:space="preserve">Замена гидроцилиндров рукояти </t>
  </si>
  <si>
    <t xml:space="preserve">Замена гидроцилиндров стрелы </t>
  </si>
  <si>
    <t>Замена блока клапанов</t>
  </si>
  <si>
    <t>Замена предохранительного клапана</t>
  </si>
  <si>
    <t>Замена ходовой противовесного клапана</t>
  </si>
  <si>
    <t>Система  централизованной смазки</t>
  </si>
  <si>
    <t>Замена насоса АЦСС</t>
  </si>
  <si>
    <t>Замена электромагнитного клапана</t>
  </si>
  <si>
    <t>Замена гидромотора АЦСС</t>
  </si>
  <si>
    <t>Электрическая система</t>
  </si>
  <si>
    <t xml:space="preserve">Электронный блок  </t>
  </si>
  <si>
    <t xml:space="preserve">Замена датчиков  </t>
  </si>
  <si>
    <t>Незапланированные ремонты</t>
  </si>
  <si>
    <t>текущий ремонт (Ходовая часть)</t>
  </si>
  <si>
    <t>Направляющее колесо</t>
  </si>
  <si>
    <t>Ведущее колесо</t>
  </si>
  <si>
    <t xml:space="preserve">Поддерживающий каток </t>
  </si>
  <si>
    <t>Натяжной гидроцилиндр левый</t>
  </si>
  <si>
    <t>Натяжной гидроцилиндр правый</t>
  </si>
  <si>
    <t>Гусеничная цепь</t>
  </si>
  <si>
    <t>Коронка</t>
  </si>
  <si>
    <t>Адаптер зуба</t>
  </si>
  <si>
    <t>Противоизносная пластина</t>
  </si>
  <si>
    <t>Зубчатый штифт</t>
  </si>
  <si>
    <t xml:space="preserve">Износостойкая накладка </t>
  </si>
  <si>
    <t>Боковая защита ковша</t>
  </si>
  <si>
    <t xml:space="preserve">Центральная износостойкая накладка </t>
  </si>
  <si>
    <t xml:space="preserve">Левая износостойкая накладка </t>
  </si>
  <si>
    <t xml:space="preserve">Правая износостойкая накладка </t>
  </si>
  <si>
    <t>Палец</t>
  </si>
  <si>
    <t>Стопор</t>
  </si>
  <si>
    <t>Ремкомплект гидроцилиндра ковша</t>
  </si>
  <si>
    <t>Ремкомплект гидроцилиндра рукояти</t>
  </si>
  <si>
    <t>Ремкомплект гидроцилиндра стрелы</t>
  </si>
  <si>
    <t>Подшипник шарнира</t>
  </si>
  <si>
    <t>Стопорное кольцо</t>
  </si>
  <si>
    <t>Втулка</t>
  </si>
  <si>
    <t xml:space="preserve">Сальник </t>
  </si>
  <si>
    <t>Втулка штока гидроцилиндра рукояти</t>
  </si>
  <si>
    <t>Втулка сальника</t>
  </si>
  <si>
    <t>Регулировочная прокладка</t>
  </si>
  <si>
    <t>Пылезащитное кольцо</t>
  </si>
  <si>
    <t>Штифт</t>
  </si>
  <si>
    <t>Пластина</t>
  </si>
  <si>
    <t>Перегородка</t>
  </si>
  <si>
    <t>Распорка</t>
  </si>
  <si>
    <t>Крышка</t>
  </si>
  <si>
    <t>O-Образное кольцо</t>
  </si>
  <si>
    <t>Фланец</t>
  </si>
  <si>
    <t>Капитальный ремонт ДВС</t>
  </si>
  <si>
    <t xml:space="preserve">Поворотный гидромотор </t>
  </si>
  <si>
    <t xml:space="preserve">Редуктор поворота </t>
  </si>
  <si>
    <t>Гидравлический насос</t>
  </si>
  <si>
    <t xml:space="preserve">Главный гидравлический насос </t>
  </si>
  <si>
    <t>Шланг  гидроцилиндра ковша</t>
  </si>
  <si>
    <t>Шланг гидроцилиндра ковша</t>
  </si>
  <si>
    <t>Шланг гидроцилиндра рукояти</t>
  </si>
  <si>
    <t>Гидравлический мотор</t>
  </si>
  <si>
    <t>Гидромотор</t>
  </si>
  <si>
    <t>Ходовой редуктор капитальный ремонт</t>
  </si>
  <si>
    <t>Ходовой двигатель капитальный ремонт</t>
  </si>
  <si>
    <t>Редукционный клапан</t>
  </si>
  <si>
    <t>Корпус электромагнитного клапана</t>
  </si>
  <si>
    <t>Главный пилотный управляющий клапан</t>
  </si>
  <si>
    <t>Главный регулирующий клапан</t>
  </si>
  <si>
    <t xml:space="preserve">Левый цилиндр ковша </t>
  </si>
  <si>
    <t xml:space="preserve">Правый цилиндр ковша </t>
  </si>
  <si>
    <t>Гидроцилиндр рукояти (замена)</t>
  </si>
  <si>
    <t>Цилиндр стрелы замена</t>
  </si>
  <si>
    <t>Электромагнитный клапан</t>
  </si>
  <si>
    <t>Блок клапанов</t>
  </si>
  <si>
    <t>Ходовой противовесный клапан</t>
  </si>
  <si>
    <t>Ситема централизованной смазки</t>
  </si>
  <si>
    <t>Насос АЦСС</t>
  </si>
  <si>
    <t>Датчик давления</t>
  </si>
  <si>
    <t>Датчик уровня</t>
  </si>
  <si>
    <t>Датчик температуры</t>
  </si>
  <si>
    <t>Датчик</t>
  </si>
  <si>
    <t xml:space="preserve">Датчик уровня </t>
  </si>
  <si>
    <t>Индуктивный датчик</t>
  </si>
  <si>
    <t>комментарии Виктора, 20.07.2026</t>
  </si>
  <si>
    <t>минус ковш</t>
  </si>
  <si>
    <t>нет часов на эти ремонты, но суммы не значительные, часами можно пренебречь</t>
  </si>
  <si>
    <t>в ТО</t>
  </si>
  <si>
    <t>в верхней части только из-за ковша</t>
  </si>
  <si>
    <t>120 л/час = 102 кг/час</t>
  </si>
  <si>
    <t>110-140 л/час. Среднее - 125 л/час = 106 кг/час</t>
  </si>
  <si>
    <t>равно PC200011R ИСТК</t>
  </si>
  <si>
    <t>задвоили ППР в текущих ремонтах</t>
  </si>
  <si>
    <t>тыс.долл</t>
  </si>
  <si>
    <t>TZCO к Шантуй</t>
  </si>
  <si>
    <t>Затраты на ТО от Шантуя</t>
  </si>
  <si>
    <t>не дали данные по ремонтам, только ТО. Ремонты - от Shantui*1,05 (соотношение затрат на ТО TZCO к Shantui), что под вопросом</t>
  </si>
  <si>
    <t>Часовая PC-2000, факт-2025</t>
  </si>
  <si>
    <t>не предоставили данные для расчета, приравнены к PC2000 ИСТК. Поставка из Китая - 15 мес!!!</t>
  </si>
  <si>
    <t>не дали данные по ремонтам, только ТО.
В мире - 3 ед., 2  - из них на ОПИ</t>
  </si>
  <si>
    <t xml:space="preserve">Hitachi EX2000 Майнтек  </t>
  </si>
  <si>
    <t>КИО на погрузке г.м.</t>
  </si>
  <si>
    <t>PC-1250 Алдан</t>
  </si>
  <si>
    <t>Статистика по годам</t>
  </si>
  <si>
    <t>в ожидании ЗЧ стоял</t>
  </si>
  <si>
    <t>ТЭП_Группа-2021</t>
  </si>
  <si>
    <t>Тип оборудования</t>
  </si>
  <si>
    <t>Модель</t>
  </si>
  <si>
    <t>Объем ковша</t>
  </si>
  <si>
    <t>Гаражный номер</t>
  </si>
  <si>
    <t>Инв.№</t>
  </si>
  <si>
    <t>Год ввода в экспл.</t>
  </si>
  <si>
    <t>КТГ факт - исходная табличка</t>
  </si>
  <si>
    <t>8 мес.2021</t>
  </si>
  <si>
    <t>Komat'su РС-1250</t>
  </si>
  <si>
    <t>А00001296</t>
  </si>
  <si>
    <t>прямая лопата</t>
  </si>
  <si>
    <t>Komat'su РС-1251</t>
  </si>
  <si>
    <t>А00005005</t>
  </si>
  <si>
    <t>обратная</t>
  </si>
  <si>
    <t>000054945</t>
  </si>
  <si>
    <t>000058262</t>
  </si>
  <si>
    <t>Динамика КТГ в зависимости от возраста</t>
  </si>
  <si>
    <t>факт</t>
  </si>
  <si>
    <t>Динамика КТГ</t>
  </si>
  <si>
    <t>Hitachi EX-1200 Алдан</t>
  </si>
  <si>
    <t>А00002529</t>
  </si>
  <si>
    <t>обратная лопата</t>
  </si>
  <si>
    <t>А00001196</t>
  </si>
  <si>
    <t>прямая лопата, не учитываем его</t>
  </si>
  <si>
    <t>средний</t>
  </si>
  <si>
    <t>тренд</t>
  </si>
  <si>
    <t>CAT 349 Алдан</t>
  </si>
  <si>
    <t>не показателен, поскольку, в основном, работает на отвалах и ЦРП</t>
  </si>
  <si>
    <t>9 мес. 2019</t>
  </si>
  <si>
    <t>А00001256</t>
  </si>
  <si>
    <t>прогноз</t>
  </si>
  <si>
    <t>CAT-349</t>
  </si>
  <si>
    <t>Средний</t>
  </si>
  <si>
    <t>факт Алдана по Hitachi EX1200 (обратная лопата)</t>
  </si>
  <si>
    <t>пока рандомная цифра</t>
  </si>
  <si>
    <t>пока из формата для поставщиков</t>
  </si>
  <si>
    <t>4 мес - но уточни у Леши Михайлова</t>
  </si>
  <si>
    <t>л.</t>
  </si>
  <si>
    <t>кг.</t>
  </si>
  <si>
    <t>антифриз</t>
  </si>
  <si>
    <t>ППР 12000</t>
  </si>
  <si>
    <t>ППР 18000</t>
  </si>
  <si>
    <t>ППР 24000</t>
  </si>
  <si>
    <t>ППР 36000</t>
  </si>
  <si>
    <t>Непредвиденне простои</t>
  </si>
  <si>
    <t>Система смазки</t>
  </si>
  <si>
    <t>Пальцы-втулки в районе ковша</t>
  </si>
  <si>
    <t>АКБ</t>
  </si>
  <si>
    <t>Джойстики управления</t>
  </si>
  <si>
    <t>Ремонт гидроцилиндров</t>
  </si>
  <si>
    <t>Гидронасосы</t>
  </si>
  <si>
    <t>Гидромоторы поворота</t>
  </si>
  <si>
    <t>Центральный шарнир</t>
  </si>
  <si>
    <t>РВД рабочено оборудования</t>
  </si>
  <si>
    <t>Радиаторы и Маслоохладители</t>
  </si>
  <si>
    <t>Гидромоторы хода и маслоохладителей</t>
  </si>
  <si>
    <t>РВД, шланги, патрубки</t>
  </si>
  <si>
    <t>Катки опорные</t>
  </si>
  <si>
    <t>Катки поддерживающие</t>
  </si>
  <si>
    <t>Пальцы-втулки стрелы и рукояти</t>
  </si>
  <si>
    <t>Ремонт редукторов поворота</t>
  </si>
  <si>
    <t>Ремонт редуктора насосов</t>
  </si>
  <si>
    <t>Ремонт редуктора хода</t>
  </si>
  <si>
    <t>Поворотный подшипник</t>
  </si>
  <si>
    <t>Гидрораспределитель</t>
  </si>
  <si>
    <t>Электропроводка</t>
  </si>
  <si>
    <t>Датчики, шланги, клапана</t>
  </si>
  <si>
    <t>кг/ч</t>
  </si>
  <si>
    <t>129 кг/ч</t>
  </si>
  <si>
    <t>Cummins QST30-C</t>
  </si>
  <si>
    <t>50 ед в РФ, всего произведено 113 ед с 2019 года</t>
  </si>
  <si>
    <t>взято как у майнинг солюшн за вычетом КР и сервиса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</si>
</sst>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8">
    <numFmt numFmtId="5" formatCode="#,##0\ &quot;₽&quot;;\-#,##0\ &quot;₽&quot;"/>
    <numFmt numFmtId="7" formatCode="#,##0.00\ &quot;₽&quot;;\-#,##0.00\ &quot;₽&quot;"/>
    <numFmt numFmtId="41" formatCode="_-* #,##0_-;\-* #,##0_-;_-* &quot;-&quot;_-;_-@_-"/>
    <numFmt numFmtId="44" formatCode="_-* #,##0.00\ &quot;₽&quot;_-;\-* #,##0.00\ &quot;₽&quot;_-;_-* &quot;-&quot;??\ &quot;₽&quot;_-;_-@_-"/>
    <numFmt numFmtId="43" formatCode="_-* #,##0.00_-;\-* #,##0.00_-;_-* &quot;-&quot;??_-;_-@_-"/>
    <numFmt numFmtId="164" formatCode="_-* #,##0\ _₽_-;\-* #,##0\ _₽_-;_-* &quot;-&quot;\ _₽_-;_-@_-"/>
    <numFmt numFmtId="165" formatCode="_-* #,##0.00\ _₽_-;\-* #,##0.00\ _₽_-;_-* &quot;-&quot;??\ _₽_-;_-@_-"/>
    <numFmt numFmtId="166" formatCode="#,##0.0"/>
    <numFmt numFmtId="167" formatCode="0.000"/>
    <numFmt numFmtId="168" formatCode="_-* #,##0\ &quot;р.&quot;_-;\-* #,##0\ &quot;р.&quot;_-;_-* &quot;-&quot;\ &quot;р.&quot;_-;_-@_-"/>
    <numFmt numFmtId="169" formatCode="_-* #,##0.00[$€-1]_-;\-* #,##0.00[$€-1]_-;_-* &quot;-&quot;??[$€-1]_-"/>
    <numFmt numFmtId="170" formatCode="[$$-409]#,##0.00"/>
    <numFmt numFmtId="171" formatCode="_-* #,##0&quot;р.&quot;_-;\-* #,##0&quot;р.&quot;_-;_-* &quot;-&quot;&quot;р.&quot;_-;_-@_-"/>
    <numFmt numFmtId="172" formatCode="#.##0\.00"/>
    <numFmt numFmtId="173" formatCode="#\.00"/>
    <numFmt numFmtId="174" formatCode="\$#\.00"/>
    <numFmt numFmtId="175" formatCode="#,##0\ \ "/>
    <numFmt numFmtId="176" formatCode="#,##0.0\ \ "/>
    <numFmt numFmtId="177" formatCode="0.0\ %\ "/>
    <numFmt numFmtId="178" formatCode="#,##0.000\ \ "/>
    <numFmt numFmtId="179" formatCode="0.0%"/>
    <numFmt numFmtId="180" formatCode="_(&quot;$&quot;* #,##0_);_(&quot;$&quot;* \(#,##0\);_(&quot;$&quot;* &quot;-&quot;_);_(@_)"/>
    <numFmt numFmtId="181" formatCode="_(&quot;$&quot;* #,##0.00_);_(&quot;$&quot;* \(#,##0.00\);_(&quot;$&quot;* &quot;-&quot;??_);_(@_)"/>
    <numFmt numFmtId="182" formatCode="#,##0.0;[Red]\(#,##0.0\)"/>
    <numFmt numFmtId="183" formatCode="General_)"/>
    <numFmt numFmtId="184" formatCode="#\ ##0\ "/>
    <numFmt numFmtId="185" formatCode="_(* #,##0.0_);_(* \(#,##0.00\);_(* &quot;-&quot;??_);_(@_)"/>
    <numFmt numFmtId="186" formatCode="#,##0.00&quot; $&quot;_);[Red]\(#,##0.00&quot; $&quot;\)"/>
    <numFmt numFmtId="187" formatCode="#,##0.00\ &quot;Kз&quot;;[Red]\-#,##0.00\ &quot;Kз&quot;"/>
    <numFmt numFmtId="188" formatCode="mm\,dd\,yy\ hh:mm"/>
    <numFmt numFmtId="189" formatCode="&quot;fl&quot;#,##0_);\(&quot;fl&quot;#,##0\)"/>
    <numFmt numFmtId="190" formatCode="#,##0\ &quot;F&quot;;\-#,##0\ &quot;F&quot;"/>
    <numFmt numFmtId="191" formatCode="&quot;fl&quot;#,##0_);[Red]\(&quot;fl&quot;#,##0\)"/>
    <numFmt numFmtId="192" formatCode="#,##0\ &quot;F&quot;;[Red]\-#,##0\ &quot;F&quot;"/>
    <numFmt numFmtId="193" formatCode="&quot;fl&quot;#,##0.00_);\(&quot;fl&quot;#,##0.00\)"/>
    <numFmt numFmtId="194" formatCode="0.000_)"/>
    <numFmt numFmtId="195" formatCode="_(* #,##0.00_);_(* \(#,##0.00\);_(* &quot;-&quot;??_);_(@_)"/>
    <numFmt numFmtId="196" formatCode="_-* #,##0.00_р_._-;\-* #,##0.00_р_._-;_-* &quot;-&quot;??_р_._-;_-@_-"/>
    <numFmt numFmtId="197" formatCode="_ * #,##0.00_)_р_._ ;_ * \(#,##0.00\)_р_._ ;_ * &quot;-&quot;??_)_р_._ ;_ @_ "/>
    <numFmt numFmtId="198" formatCode="&quot;Ј&quot;#,##0;[Red]\-&quot;Ј&quot;#,##0"/>
    <numFmt numFmtId="199" formatCode="0.00_);\(0.00\);0.00"/>
    <numFmt numFmtId="200" formatCode="#,##0&quot; Kиs&quot;;[Red]\-#,##0&quot; Kиs&quot;"/>
    <numFmt numFmtId="201" formatCode="\$#,##0\ ;\(\$#,##0\)"/>
    <numFmt numFmtId="202" formatCode="mmm"/>
    <numFmt numFmtId="203" formatCode="\+0\ %\ ;\-0\ %\ ;0\ %\ "/>
    <numFmt numFmtId="204" formatCode="#,##0;\-#,##0;\-"/>
    <numFmt numFmtId="205" formatCode="#,##0;[Red]#,##0;0"/>
    <numFmt numFmtId="206" formatCode="#,##0.0;\-#,##0.0;\-"/>
    <numFmt numFmtId="207" formatCode="#,##0.0;[Red]#,##0.0;0.0"/>
    <numFmt numFmtId="208" formatCode="#,##0.00;\-#,##0.00;\-"/>
    <numFmt numFmtId="209" formatCode="#,##0.00;[Red]#,##0.00;0.00"/>
    <numFmt numFmtId="210" formatCode="#,##0.00;[Red]\-#,##0.00;0.00"/>
    <numFmt numFmtId="211" formatCode="#,##0.000;\-#,##0.000;\-"/>
    <numFmt numFmtId="212" formatCode="#,##0.000;[Red]#,##0.000;0.000"/>
    <numFmt numFmtId="213" formatCode="#,##0.000;\-#,##0.000;0.000"/>
    <numFmt numFmtId="214" formatCode="#,##0.0000;\-#,##0.0000;\-"/>
    <numFmt numFmtId="215" formatCode="#,##0%;\-#,##0%;\-"/>
    <numFmt numFmtId="216" formatCode="#,##0.0%;\-#,##0.0%;\-"/>
    <numFmt numFmtId="217" formatCode="#,##0.00%;\-#,##0.00%;\-"/>
    <numFmt numFmtId="218" formatCode="#,##0.000%;\-#,##0.000%;\-"/>
    <numFmt numFmtId="219" formatCode="#,##0.0000%;\-#,##0.0000%;\-"/>
    <numFmt numFmtId="220" formatCode="#,##0,"/>
    <numFmt numFmtId="221" formatCode="#,##0,,"/>
    <numFmt numFmtId="222" formatCode="\+\ #\ ??/??;[Red]\ \-\ #\ ??/??"/>
    <numFmt numFmtId="223" formatCode="0.0_)"/>
    <numFmt numFmtId="224" formatCode="0.00_);\(0.00\);0.00_)"/>
    <numFmt numFmtId="225" formatCode="#,##0\ \k\t"/>
    <numFmt numFmtId="226" formatCode="_(* #,##0_);_(* \(#,##0\);_(* &quot;-&quot;_);_(@_)"/>
    <numFmt numFmtId="227" formatCode="_-&quot;$&quot;* #,##0_-;\-&quot;$&quot;* #,##0_-;_-&quot;$&quot;* &quot;-&quot;_-;_-@_-"/>
    <numFmt numFmtId="228" formatCode="_-&quot;$&quot;* #,##0.00_-;\-&quot;$&quot;* #,##0.00_-;_-&quot;$&quot;* &quot;-&quot;??_-;_-@_-"/>
    <numFmt numFmtId="229" formatCode="0.00_)"/>
    <numFmt numFmtId="230" formatCode="_(* #,##0.000000_);_(* \(#,##0.000000\);_(* &quot;-&quot;??_);_(@_)"/>
    <numFmt numFmtId="231" formatCode="[$$-C09]#,##0.0000"/>
    <numFmt numFmtId="232" formatCode="#,##0.00_);\(#,##0.00\);&quot; --- &quot;"/>
    <numFmt numFmtId="233" formatCode="#,"/>
    <numFmt numFmtId="234" formatCode="\60\4\7\:"/>
    <numFmt numFmtId="235" formatCode="#,##0.00\ &quot;F&quot;;\-#,##0.00\ &quot;F&quot;"/>
    <numFmt numFmtId="236" formatCode="0.00\%;\-0.00\%;0.00\%"/>
    <numFmt numFmtId="237" formatCode="0.00;\-0.00;0.00"/>
    <numFmt numFmtId="238" formatCode="0.00\x;\-0.00\x;0.00\x"/>
    <numFmt numFmtId="239" formatCode="##0.00000"/>
    <numFmt numFmtId="240" formatCode="&quot;$&quot;#,##0"/>
    <numFmt numFmtId="241" formatCode="General;\-General;General;"/>
    <numFmt numFmtId="242" formatCode="&quot;fl&quot;#,##0.00_);[Red]\(&quot;fl&quot;#,##0.00\)"/>
    <numFmt numFmtId="243" formatCode="#,##0.00\ &quot;F&quot;;[Red]\-#,##0.00\ &quot;F&quot;"/>
    <numFmt numFmtId="244" formatCode="_(&quot;fl&quot;* #,##0_);_(&quot;fl&quot;* \(#,##0\);_(&quot;fl&quot;* &quot;-&quot;_);_(@_)"/>
    <numFmt numFmtId="245" formatCode="#,##0;\-#,##0;0"/>
    <numFmt numFmtId="246" formatCode="#,##0.0;\-#,##0.0;0.0"/>
    <numFmt numFmtId="247" formatCode="#,##0.00;\-#,##0.00;#"/>
    <numFmt numFmtId="248" formatCode="0.0000"/>
    <numFmt numFmtId="249" formatCode="0.0%;\-0.0%;"/>
    <numFmt numFmtId="250" formatCode="#,##0.00\ &quot;р.&quot;;[Red]\-#,##0.00\ &quot;р.&quot;"/>
    <numFmt numFmtId="251" formatCode="_-* #,##0\ _р_._-;\-* #,##0\ _р_._-;_-* &quot;-&quot;\ _р_._-;_-@_-"/>
    <numFmt numFmtId="252" formatCode="#,##0\в"/>
    <numFmt numFmtId="253" formatCode="_-* #,##0.00&quot;р.&quot;_-;\-* #,##0.00&quot;р.&quot;_-;_-* &quot;-&quot;??&quot;р.&quot;_-;_-@_-"/>
    <numFmt numFmtId="254" formatCode="[$-409]mmm\-yy;@"/>
    <numFmt numFmtId="255" formatCode="[$-409]mmmmm;@"/>
    <numFmt numFmtId="256" formatCode="#,##0\т"/>
    <numFmt numFmtId="257" formatCode="_-* #,##0_р_._-;\-* #,##0_р_._-;_-* &quot;-&quot;_р_._-;_-@_-"/>
    <numFmt numFmtId="258" formatCode="_-* #,##0.00_$_-;\-* #,##0.00_$_-;_-* &quot;-&quot;??_$_-;_-@_-"/>
    <numFmt numFmtId="259" formatCode="_-* #,##0\ _₽_-;\-* #,##0\ _₽_-;_-* &quot;-&quot;??\ _₽_-;_-@_-"/>
    <numFmt numFmtId="260" formatCode="0_ ;[Red]\-0\ "/>
    <numFmt numFmtId="261" formatCode="_-* #,##0_р_._-;\-* #,##0_р_._-;_-* &quot;-&quot;??_р_._-;_-@_-"/>
    <numFmt numFmtId="262" formatCode="_-[$€-2]\ * #,##0_-;\-[$€-2]\ * #,##0_-;_-[$€-2]\ * &quot;-&quot;_-;_-@_-"/>
    <numFmt numFmtId="263" formatCode="#,##0;[Red]\-#,##0;\-"/>
    <numFmt numFmtId="264" formatCode="[$-419]d\ mmm\ yy;@"/>
    <numFmt numFmtId="265" formatCode="_-* #,##0\ &quot;руб&quot;_-;\-* #,##0\ &quot;руб&quot;_-;_-* &quot;-&quot;\ &quot;руб&quot;_-;_-@_-"/>
    <numFmt numFmtId="266" formatCode="@\ *."/>
    <numFmt numFmtId="267" formatCode="0.0"/>
    <numFmt numFmtId="268" formatCode="000000"/>
    <numFmt numFmtId="269" formatCode="&quot;?.&quot;#,##0_);[Red]\(&quot;?.&quot;#,##0\)"/>
    <numFmt numFmtId="270" formatCode="&quot;?.&quot;#,##0.00_);[Red]\(&quot;?.&quot;#,##0.00\)"/>
    <numFmt numFmtId="271" formatCode="0000"/>
    <numFmt numFmtId="272" formatCode="#,##0_)_%;\(#,##0\)_%;"/>
    <numFmt numFmtId="273" formatCode="_(&quot;р.&quot;* #,##0.00_);_(&quot;р.&quot;* \(#,##0.00\);_(&quot;р.&quot;* &quot;-&quot;??_);_(@_)"/>
    <numFmt numFmtId="274" formatCode="_._.* #,##0.0_)_%;_._.* \(#,##0.0\)_%"/>
    <numFmt numFmtId="275" formatCode="#,##0.0_)_%;\(#,##0.0\)_%;\ \ .0_)_%"/>
    <numFmt numFmtId="276" formatCode="_._.* #,##0.00_)_%;_._.* \(#,##0.00\)_%"/>
    <numFmt numFmtId="277" formatCode="#,##0.00_)_%;\(#,##0.00\)_%;\ \ .00_)_%"/>
    <numFmt numFmtId="278" formatCode="_._.* #,##0.000_)_%;_._.* \(#,##0.000\)_%"/>
    <numFmt numFmtId="279" formatCode="#,##0.000_)_%;\(#,##0.000\)_%;\ \ .000_)_%"/>
    <numFmt numFmtId="280" formatCode="_._.* \(#,##0\)_%;_._.* #,##0_)_%;_._.* 0_)_%;_._.@_)_%"/>
    <numFmt numFmtId="281" formatCode="_._.&quot;$&quot;* \(#,##0\)_%;_._.&quot;$&quot;* #,##0_)_%;_._.&quot;$&quot;* 0_)_%;_._.@_)_%"/>
    <numFmt numFmtId="282" formatCode="* \(#,##0\);* #,##0_);&quot;-&quot;??_);@"/>
    <numFmt numFmtId="283" formatCode="&quot;$&quot;* #,##0_)_%;&quot;$&quot;* \(#,##0\)_%;&quot;$&quot;* &quot;-&quot;??_)_%;@_)_%"/>
    <numFmt numFmtId="284" formatCode="_._.&quot;$&quot;* #,##0.0_)_%;_._.&quot;$&quot;* \(#,##0.0\)_%"/>
    <numFmt numFmtId="285" formatCode="&quot;$&quot;* #,##0.0_)_%;&quot;$&quot;* \(#,##0.0\)_%;&quot;$&quot;* \ .0_)_%"/>
    <numFmt numFmtId="286" formatCode="_._.&quot;$&quot;* #,##0.00_)_%;_._.&quot;$&quot;* \(#,##0.00\)_%"/>
    <numFmt numFmtId="287" formatCode="&quot;$&quot;* #,##0.00_)_%;&quot;$&quot;* \(#,##0.00\)_%;&quot;$&quot;* \ .00_)_%"/>
    <numFmt numFmtId="288" formatCode="_._.&quot;$&quot;* #,##0.000_)_%;_._.&quot;$&quot;* \(#,##0.000\)_%"/>
    <numFmt numFmtId="289" formatCode="&quot;$&quot;* #,##0.000_)_%;&quot;$&quot;* \(#,##0.000\)_%;&quot;$&quot;* \ .000_)_%"/>
    <numFmt numFmtId="290" formatCode="dd\ mmm\ yyyy_);;;&quot;  &quot;@"/>
    <numFmt numFmtId="291" formatCode="dd\.mm\.yyyy&quot;г.&quot;"/>
    <numFmt numFmtId="292" formatCode="* #,##0_);* \(#,##0\);&quot;-&quot;??_);@"/>
    <numFmt numFmtId="293" formatCode="d/m"/>
    <numFmt numFmtId="294" formatCode="[$-419]mmmm\ yyyy;@"/>
    <numFmt numFmtId="295" formatCode="&quot; &quot;#,##0.00&quot;    &quot;;&quot;-&quot;#,##0.00&quot;    &quot;;&quot; -&quot;#&quot;    &quot;;&quot; &quot;@&quot; &quot;"/>
    <numFmt numFmtId="296" formatCode="#,##0_);\(#,##0\);&quot; - &quot;_);@_)"/>
    <numFmt numFmtId="297" formatCode="\ #,##0.0_);\(#,##0.0\);&quot; - &quot;_);@_)"/>
    <numFmt numFmtId="298" formatCode="#,##0;\(#,##0\);&quot;-&quot;"/>
    <numFmt numFmtId="299" formatCode="_-* #,##0\ &quot;ДМ&quot;_-;\-* #,##0\ &quot;ДМ&quot;_-;_-* &quot;-&quot;\ &quot;ДМ&quot;_-;_-@_-"/>
    <numFmt numFmtId="300" formatCode="0_)%;\(0\)%"/>
    <numFmt numFmtId="301" formatCode="_._._(* 0_)%;_._.* \(0\)%"/>
    <numFmt numFmtId="302" formatCode="_(0_)%;\(0\)%"/>
    <numFmt numFmtId="303" formatCode="0%_);\(0%\)"/>
    <numFmt numFmtId="304" formatCode="_(0.0_)%;\(0.0\)%"/>
    <numFmt numFmtId="305" formatCode="_._._(* 0.0_)%;_._.* \(0.0\)%"/>
    <numFmt numFmtId="306" formatCode="_(0.00_)%;\(0.00\)%"/>
    <numFmt numFmtId="307" formatCode="_._._(* 0.00_)%;_._.* \(0.00\)%"/>
    <numFmt numFmtId="308" formatCode="_(0.000_)%;\(0.000\)%"/>
    <numFmt numFmtId="309" formatCode="_._._(* 0.000_)%;_._.* \(0.000\)%"/>
    <numFmt numFmtId="310" formatCode="0.00%_);\(0.00%\)"/>
    <numFmt numFmtId="311" formatCode="mmm\ dd\,\ yyyy"/>
    <numFmt numFmtId="312" formatCode="&quot;See Note &quot;\ #"/>
    <numFmt numFmtId="313" formatCode="_ * #,##0_ ;_ * \(#,##0_ ;_ * &quot;-&quot;_ ;_ @_ "/>
    <numFmt numFmtId="314" formatCode="&quot;£&quot;#,##0.000000;[Red]&quot;£&quot;#,##0.000000"/>
    <numFmt numFmtId="315" formatCode="#,##0.0000000_$"/>
    <numFmt numFmtId="316" formatCode="&quot;£&quot;\ #,##0.00"/>
    <numFmt numFmtId="317" formatCode="_ * #,##0_ ;_ * \(#,##0_)\ ;_ * &quot;-&quot;_ ;_ @_ "/>
    <numFmt numFmtId="318" formatCode="&quot;£&quot;\ #,##0"/>
    <numFmt numFmtId="319" formatCode="&quot;£&quot;"/>
    <numFmt numFmtId="320" formatCode="_._.* #,##0_)_%;_._.* \(#,##0\)_%;_._.* \ _)_%"/>
    <numFmt numFmtId="321" formatCode="yyyy"/>
    <numFmt numFmtId="322" formatCode="yyyy\ &quot;год&quot;"/>
    <numFmt numFmtId="323" formatCode="_-* #,##0\ _Д_М_-;\-* #,##0\ _Д_М_-;_-* &quot;-&quot;\ _Д_М_-;_-@_-"/>
    <numFmt numFmtId="324" formatCode="&quot;£&quot;* #,##0.0,_);[Red]&quot;£&quot;* \(#,##0.0,\);&quot;£&quot;* &quot;-&quot;_);[Blue]&quot;Error-&quot;@"/>
    <numFmt numFmtId="325" formatCode="[$-419]#,##0.00"/>
    <numFmt numFmtId="326" formatCode="[$-419]#,##0.0"/>
    <numFmt numFmtId="327" formatCode="#,##0_р_."/>
    <numFmt numFmtId="328" formatCode="#,##0.000"/>
    <numFmt numFmtId="329" formatCode="#,##0.0_);[Red]\(#,##0.0\)"/>
    <numFmt numFmtId="330" formatCode="_-* #,##0.00\ _D_M_-;\-* #,##0.00\ _D_M_-;_-* &quot;-&quot;??\ _D_M_-;_-@_-"/>
    <numFmt numFmtId="331" formatCode="&quot;$&quot;#,##0.00_);\(&quot;$&quot;#,##0.00\)"/>
    <numFmt numFmtId="332" formatCode="#,##0_ ;\-#,##0\ "/>
    <numFmt numFmtId="333" formatCode="_-[$$-409]* #,##0_ ;_-[$$-409]* \-#,##0\ ;_-[$$-409]* &quot;-&quot;_ ;_-@_ "/>
    <numFmt numFmtId="334" formatCode="#,##0.00_ ;\-#,##0.00\ "/>
    <numFmt numFmtId="335" formatCode="_-* #,##0.0_р_._-;\-* #,##0.0_р_._-;_-* &quot;-&quot;??_р_._-;_-@_-"/>
    <numFmt numFmtId="336" formatCode="_-* #,##0.00_р_._-;\-* #,##0.00_р_._-;_-* &quot;-&quot;_р_._-;_-@_-"/>
    <numFmt numFmtId="337" formatCode="_-* #,##0.00\ &quot;$&quot;_-;\-* #,##0.00\ &quot;$&quot;_-;_-* &quot;-&quot;??\ &quot;$&quot;_-;_-@_-"/>
    <numFmt numFmtId="338" formatCode="[$$-409]#,##0.00_ ;\-[$$-409]#,##0.00\ "/>
    <numFmt numFmtId="339" formatCode="_-* #,##0.000_р_._-;\-* #,##0.000_р_._-;_-* &quot;-&quot;??_р_._-;_-@_-"/>
    <numFmt numFmtId="340" formatCode="[$€-2]\ #,##0;\-[$€-2]\ #,##0"/>
    <numFmt numFmtId="341" formatCode="[$$-409]#,##0"/>
    <numFmt numFmtId="342" formatCode="_-* #,##0_-;\-* #,##0_-;_-* &quot;-&quot;??_-;_-@_-"/>
    <numFmt numFmtId="343" formatCode="###,000"/>
    <numFmt numFmtId="344" formatCode="#,##0.00;[Red]#,##0.00"/>
    <numFmt numFmtId="345" formatCode="_ [$¥-804]* #,##0.00_ ;_ [$¥-804]* \-#,##0.00_ ;_ [$¥-804]* &quot;-&quot;??_ ;_ @_ "/>
    <numFmt numFmtId="346" formatCode="_-[$$-409]* #,##0.00_ ;_-[$$-409]* \-#,##0.00\ ;_-[$$-409]* &quot;-&quot;??_ ;_-@_ "/>
    <numFmt numFmtId="347" formatCode="#,##0.00\ &quot;₽&quot;"/>
    <numFmt numFmtId="348" formatCode="_-* #,##0_р_._-;\-* #,##0_р_._-;_-* \-??_р_._-;_-@_-"/>
    <numFmt numFmtId="349" formatCode="_-[$€-2]\ * #,##0_-;\-[$€-2]\ * #,##0_-;_-[$€-2]\ * \-_-;_-@_-"/>
    <numFmt numFmtId="350" formatCode="[$￥-804]#,##0.00;[Red]\-[$￥-804]#,##0.00"/>
    <numFmt numFmtId="351" formatCode="_-* #,##0_-;\-* #,##0_-;_-* \-??_-;_-@_-"/>
    <numFmt numFmtId="352" formatCode="_-* #,##0.000_-;\-* #,##0.000_-;_-* &quot;-&quot;??_-;_-@_-"/>
    <numFmt numFmtId="353" formatCode="_-* #,##0.00_-;\-* #,##0.00_-;_-* &quot;-&quot;_-;_-@_-"/>
    <numFmt numFmtId="354" formatCode="_-* #,##0.000_-;\-* #,##0.000_-;_-* &quot;-&quot;_-;_-@_-"/>
    <numFmt numFmtId="355" formatCode="#,##0.00;[Red]\-#,##0.00;\-"/>
    <numFmt numFmtId="356" formatCode="[$¥-804]#,##0.00"/>
  </numFmts>
  <fonts count="320">
    <font>
      <sz val="11"/>
      <color theme="1"/>
      <name val="Calibri"/>
      <family val="2"/>
      <charset val="204"/>
      <scheme val="minor"/>
    </font>
    <font>
      <sz val="10"/>
      <color theme="1"/>
      <name val="Arial"/>
      <family val="2"/>
      <charset val="204"/>
    </font>
    <font>
      <sz val="10"/>
      <color theme="1"/>
      <name val="Arial"/>
      <family val="2"/>
      <charset val="204"/>
    </font>
    <font>
      <sz val="10"/>
      <color theme="1"/>
      <name val="Arial"/>
      <family val="2"/>
      <charset val="204"/>
    </font>
    <font>
      <sz val="10"/>
      <color theme="1"/>
      <name val="Arial"/>
      <family val="2"/>
      <charset val="204"/>
    </font>
    <font>
      <sz val="10"/>
      <color theme="1"/>
      <name val="Arial"/>
      <family val="2"/>
      <charset val="204"/>
    </font>
    <font>
      <sz val="10"/>
      <color theme="1"/>
      <name val="Arial"/>
      <family val="2"/>
      <charset val="204"/>
    </font>
    <font>
      <sz val="11"/>
      <color theme="1"/>
      <name val="Arial"/>
      <family val="2"/>
      <charset val="204"/>
    </font>
    <font>
      <sz val="11"/>
      <color theme="1"/>
      <name val="Arial"/>
      <family val="2"/>
      <charset val="204"/>
    </font>
    <font>
      <sz val="10"/>
      <name val="Arial Cyr"/>
      <charset val="204"/>
    </font>
    <font>
      <b/>
      <sz val="11"/>
      <name val="Arial"/>
      <family val="2"/>
      <charset val="204"/>
    </font>
    <font>
      <b/>
      <sz val="9"/>
      <name val="Arial"/>
      <family val="2"/>
      <charset val="204"/>
    </font>
    <font>
      <sz val="10"/>
      <name val="Arial"/>
      <family val="2"/>
      <charset val="204"/>
    </font>
    <font>
      <sz val="11"/>
      <name val="Arial"/>
      <family val="2"/>
      <charset val="204"/>
    </font>
    <font>
      <sz val="12"/>
      <name val="Arial MT"/>
    </font>
    <font>
      <b/>
      <sz val="10"/>
      <color rgb="FF0000FF"/>
      <name val="Arial"/>
      <family val="2"/>
      <charset val="204"/>
    </font>
    <font>
      <sz val="9"/>
      <name val="Arial"/>
      <family val="2"/>
      <charset val="204"/>
    </font>
    <font>
      <b/>
      <sz val="10"/>
      <name val="Arial"/>
      <family val="2"/>
      <charset val="204"/>
    </font>
    <font>
      <sz val="11"/>
      <color theme="1"/>
      <name val="Calibri"/>
      <family val="2"/>
      <charset val="204"/>
      <scheme val="minor"/>
    </font>
    <font>
      <sz val="10"/>
      <color theme="1"/>
      <name val="Arial"/>
      <family val="2"/>
      <charset val="204"/>
    </font>
    <font>
      <b/>
      <sz val="11"/>
      <color theme="1"/>
      <name val="Calibri"/>
      <family val="2"/>
      <charset val="204"/>
      <scheme val="minor"/>
    </font>
    <font>
      <sz val="10"/>
      <name val="Helv"/>
      <charset val="204"/>
    </font>
    <font>
      <sz val="10"/>
      <name val="Futuris"/>
      <charset val="204"/>
    </font>
    <font>
      <sz val="10"/>
      <name val="Helv"/>
    </font>
    <font>
      <b/>
      <u/>
      <sz val="10"/>
      <name val="Arial Narrow"/>
      <family val="2"/>
      <charset val="204"/>
    </font>
    <font>
      <sz val="10"/>
      <name val="Arial"/>
      <family val="2"/>
    </font>
    <font>
      <u/>
      <sz val="10"/>
      <color indexed="12"/>
      <name val="Tahoma"/>
      <family val="2"/>
      <charset val="204"/>
    </font>
    <font>
      <sz val="12"/>
      <name val="Tahoma"/>
      <family val="2"/>
    </font>
    <font>
      <sz val="10"/>
      <name val="Tahoma"/>
      <family val="2"/>
      <charset val="204"/>
    </font>
    <font>
      <sz val="1"/>
      <color indexed="8"/>
      <name val="Courier"/>
      <family val="1"/>
      <charset val="204"/>
    </font>
    <font>
      <sz val="1"/>
      <color indexed="8"/>
      <name val="Courier"/>
      <family val="3"/>
    </font>
    <font>
      <b/>
      <sz val="18"/>
      <color indexed="24"/>
      <name val="Arial"/>
      <family val="2"/>
      <charset val="204"/>
    </font>
    <font>
      <sz val="10"/>
      <name val="Times New Roman"/>
      <family val="1"/>
      <charset val="204"/>
    </font>
    <font>
      <sz val="10"/>
      <name val="Courier"/>
      <family val="3"/>
    </font>
    <font>
      <b/>
      <sz val="1"/>
      <color indexed="8"/>
      <name val="Courier"/>
      <family val="1"/>
      <charset val="204"/>
    </font>
    <font>
      <b/>
      <sz val="1"/>
      <color indexed="8"/>
      <name val="Courier"/>
      <family val="3"/>
    </font>
    <font>
      <sz val="8"/>
      <name val="Arial"/>
      <family val="2"/>
      <charset val="204"/>
    </font>
    <font>
      <sz val="10"/>
      <name val="Tms Rmn"/>
    </font>
    <font>
      <sz val="10"/>
      <name val="MS Sans Serif"/>
      <family val="2"/>
      <charset val="204"/>
    </font>
    <font>
      <sz val="11"/>
      <color indexed="8"/>
      <name val="Calibri"/>
      <family val="2"/>
    </font>
    <font>
      <sz val="11"/>
      <color indexed="8"/>
      <name val="Calibri"/>
      <family val="2"/>
      <charset val="204"/>
    </font>
    <font>
      <sz val="11"/>
      <color indexed="9"/>
      <name val="Calibri"/>
      <family val="2"/>
    </font>
    <font>
      <sz val="11"/>
      <color indexed="9"/>
      <name val="Calibri"/>
      <family val="2"/>
      <charset val="204"/>
    </font>
    <font>
      <u/>
      <sz val="10"/>
      <color indexed="9"/>
      <name val="Arial Cyr"/>
      <charset val="204"/>
    </font>
    <font>
      <u/>
      <sz val="10"/>
      <color indexed="12"/>
      <name val="Arial Cyr"/>
      <charset val="204"/>
    </font>
    <font>
      <sz val="9"/>
      <name val="Times New Roman"/>
      <family val="1"/>
    </font>
    <font>
      <sz val="11"/>
      <color indexed="20"/>
      <name val="Calibri"/>
      <family val="2"/>
    </font>
    <font>
      <sz val="11"/>
      <color indexed="16"/>
      <name val="Calibri"/>
      <family val="2"/>
    </font>
    <font>
      <sz val="11"/>
      <color indexed="37"/>
      <name val="Calibri"/>
      <family val="2"/>
    </font>
    <font>
      <sz val="11"/>
      <color indexed="20"/>
      <name val="Calibri"/>
      <family val="2"/>
      <charset val="204"/>
    </font>
    <font>
      <b/>
      <sz val="8"/>
      <name val="Times New Roman"/>
      <family val="1"/>
      <charset val="204"/>
    </font>
    <font>
      <b/>
      <sz val="8"/>
      <color indexed="8"/>
      <name val="Times New Roman"/>
      <family val="1"/>
      <charset val="204"/>
    </font>
    <font>
      <b/>
      <sz val="8"/>
      <color indexed="12"/>
      <name val="Times New Roman"/>
      <family val="1"/>
      <charset val="204"/>
    </font>
    <font>
      <b/>
      <sz val="10"/>
      <color indexed="12"/>
      <name val="Arial"/>
      <family val="2"/>
      <charset val="204"/>
    </font>
    <font>
      <sz val="7"/>
      <name val="Times New Roman"/>
      <family val="1"/>
      <charset val="204"/>
    </font>
    <font>
      <sz val="11"/>
      <color indexed="17"/>
      <name val="Calibri"/>
      <family val="2"/>
    </font>
    <font>
      <b/>
      <sz val="11"/>
      <color indexed="52"/>
      <name val="Calibri"/>
      <family val="2"/>
    </font>
    <font>
      <b/>
      <sz val="11"/>
      <color indexed="53"/>
      <name val="Calibri"/>
      <family val="2"/>
    </font>
    <font>
      <b/>
      <sz val="11"/>
      <color indexed="17"/>
      <name val="Calibri"/>
      <family val="2"/>
    </font>
    <font>
      <b/>
      <sz val="11"/>
      <color indexed="52"/>
      <name val="Calibri"/>
      <family val="2"/>
      <charset val="204"/>
    </font>
    <font>
      <b/>
      <sz val="11"/>
      <color indexed="9"/>
      <name val="Calibri"/>
      <family val="2"/>
    </font>
    <font>
      <sz val="11"/>
      <color indexed="52"/>
      <name val="Calibri"/>
      <family val="2"/>
    </font>
    <font>
      <sz val="11"/>
      <color indexed="10"/>
      <name val="Calibri"/>
      <family val="2"/>
    </font>
    <font>
      <b/>
      <sz val="11"/>
      <color indexed="9"/>
      <name val="Calibri"/>
      <family val="2"/>
      <charset val="204"/>
    </font>
    <font>
      <sz val="8"/>
      <color indexed="8"/>
      <name val="Times New Roman"/>
      <family val="1"/>
      <charset val="204"/>
    </font>
    <font>
      <sz val="11"/>
      <name val="Tms Rmn"/>
    </font>
    <font>
      <sz val="10"/>
      <color indexed="8"/>
      <name val="Arial Cyr"/>
      <family val="2"/>
      <charset val="204"/>
    </font>
    <font>
      <sz val="10"/>
      <color indexed="8"/>
      <name val="Arial"/>
      <family val="2"/>
      <charset val="204"/>
    </font>
    <font>
      <sz val="10"/>
      <color indexed="24"/>
      <name val="System"/>
      <family val="2"/>
      <charset val="204"/>
    </font>
    <font>
      <sz val="24"/>
      <name val="MS Sans Serif"/>
      <family val="2"/>
      <charset val="204"/>
    </font>
    <font>
      <sz val="10"/>
      <color indexed="8"/>
      <name val="Arial"/>
      <family val="2"/>
    </font>
    <font>
      <b/>
      <sz val="9"/>
      <name val="Times New Roman"/>
      <family val="1"/>
      <charset val="204"/>
    </font>
    <font>
      <sz val="10"/>
      <name val="Arial Cyr"/>
      <family val="2"/>
      <charset val="204"/>
    </font>
    <font>
      <sz val="9"/>
      <color theme="1"/>
      <name val="Calibri"/>
      <family val="2"/>
      <scheme val="minor"/>
    </font>
    <font>
      <b/>
      <sz val="11"/>
      <color indexed="8"/>
      <name val="Calibri"/>
      <family val="2"/>
    </font>
    <font>
      <sz val="11"/>
      <name val="Book Antiqua"/>
      <family val="1"/>
    </font>
    <font>
      <b/>
      <sz val="11"/>
      <color indexed="56"/>
      <name val="Calibri"/>
      <family val="2"/>
    </font>
    <font>
      <sz val="11"/>
      <color indexed="62"/>
      <name val="Calibri"/>
      <family val="2"/>
    </font>
    <font>
      <i/>
      <sz val="11"/>
      <color indexed="23"/>
      <name val="Calibri"/>
      <family val="2"/>
    </font>
    <font>
      <i/>
      <sz val="10"/>
      <color rgb="FF7F7F7F"/>
      <name val="Arial"/>
      <family val="2"/>
    </font>
    <font>
      <i/>
      <sz val="11"/>
      <color indexed="23"/>
      <name val="Calibri"/>
      <family val="2"/>
      <charset val="204"/>
    </font>
    <font>
      <i/>
      <sz val="1"/>
      <color indexed="8"/>
      <name val="Courier"/>
      <family val="1"/>
      <charset val="204"/>
    </font>
    <font>
      <i/>
      <sz val="1"/>
      <color indexed="8"/>
      <name val="Courier"/>
      <family val="3"/>
    </font>
    <font>
      <sz val="8"/>
      <name val="Arial Cyr"/>
      <charset val="204"/>
    </font>
    <font>
      <u/>
      <sz val="10"/>
      <color indexed="36"/>
      <name val="Arial"/>
      <family val="2"/>
      <charset val="204"/>
    </font>
    <font>
      <sz val="9"/>
      <name val="Times New Roman"/>
      <family val="1"/>
      <charset val="204"/>
    </font>
    <font>
      <b/>
      <i/>
      <sz val="10"/>
      <name val="Arial Cyr"/>
      <family val="2"/>
      <charset val="204"/>
    </font>
    <font>
      <sz val="11"/>
      <color indexed="17"/>
      <name val="Calibri"/>
      <family val="2"/>
      <charset val="204"/>
    </font>
    <font>
      <sz val="8"/>
      <name val="Arial"/>
      <family val="2"/>
    </font>
    <font>
      <i/>
      <sz val="8"/>
      <color indexed="12"/>
      <name val="Times New Roman"/>
      <family val="1"/>
      <charset val="204"/>
    </font>
    <font>
      <b/>
      <sz val="10"/>
      <name val="SvobodaFWF"/>
      <charset val="204"/>
    </font>
    <font>
      <b/>
      <sz val="12"/>
      <name val="Arial"/>
      <family val="2"/>
    </font>
    <font>
      <b/>
      <sz val="12"/>
      <name val="NTHelvetica/Cyrillic"/>
      <charset val="204"/>
    </font>
    <font>
      <b/>
      <sz val="14"/>
      <color theme="1"/>
      <name val="Calibri"/>
      <family val="2"/>
      <scheme val="minor"/>
    </font>
    <font>
      <b/>
      <sz val="18"/>
      <color indexed="24"/>
      <name val="System"/>
      <family val="2"/>
      <charset val="204"/>
    </font>
    <font>
      <b/>
      <sz val="15"/>
      <color indexed="62"/>
      <name val="Calibri"/>
      <family val="2"/>
    </font>
    <font>
      <b/>
      <sz val="15"/>
      <color indexed="56"/>
      <name val="Calibri"/>
      <family val="2"/>
    </font>
    <font>
      <b/>
      <sz val="15"/>
      <color indexed="56"/>
      <name val="Calibri"/>
      <family val="2"/>
      <charset val="204"/>
    </font>
    <font>
      <b/>
      <sz val="12"/>
      <color indexed="24"/>
      <name val="System"/>
      <family val="2"/>
      <charset val="204"/>
    </font>
    <font>
      <b/>
      <sz val="13"/>
      <color indexed="62"/>
      <name val="Calibri"/>
      <family val="2"/>
    </font>
    <font>
      <b/>
      <sz val="13"/>
      <color indexed="56"/>
      <name val="Calibri"/>
      <family val="2"/>
    </font>
    <font>
      <b/>
      <sz val="13"/>
      <color indexed="56"/>
      <name val="Calibri"/>
      <family val="2"/>
      <charset val="204"/>
    </font>
    <font>
      <b/>
      <sz val="11"/>
      <color indexed="62"/>
      <name val="Calibri"/>
      <family val="2"/>
    </font>
    <font>
      <b/>
      <sz val="11"/>
      <color indexed="56"/>
      <name val="Calibri"/>
      <family val="2"/>
      <charset val="204"/>
    </font>
    <font>
      <b/>
      <sz val="14"/>
      <name val="Arial"/>
      <family val="2"/>
      <charset val="204"/>
    </font>
    <font>
      <b/>
      <sz val="12"/>
      <name val="Arial"/>
      <family val="2"/>
      <charset val="204"/>
    </font>
    <font>
      <i/>
      <sz val="12"/>
      <name val="Arial"/>
      <family val="2"/>
      <charset val="204"/>
    </font>
    <font>
      <sz val="12"/>
      <name val="Arial"/>
      <family val="2"/>
      <charset val="204"/>
    </font>
    <font>
      <i/>
      <sz val="10"/>
      <name val="Arial"/>
      <family val="2"/>
      <charset val="204"/>
    </font>
    <font>
      <b/>
      <sz val="48"/>
      <color theme="1"/>
      <name val="Calibri"/>
      <family val="2"/>
      <scheme val="minor"/>
    </font>
    <font>
      <sz val="8"/>
      <color indexed="16"/>
      <name val="Arial MT"/>
    </font>
    <font>
      <u/>
      <sz val="10"/>
      <color indexed="12"/>
      <name val="Arial"/>
      <family val="2"/>
    </font>
    <font>
      <u/>
      <sz val="10"/>
      <color indexed="12"/>
      <name val="Arial"/>
      <family val="2"/>
      <charset val="204"/>
    </font>
    <font>
      <sz val="10"/>
      <name val="Times New Roman CYR"/>
      <family val="1"/>
      <charset val="204"/>
    </font>
    <font>
      <u/>
      <sz val="10"/>
      <color indexed="20"/>
      <name val="Arial Cyr"/>
      <charset val="204"/>
    </font>
    <font>
      <sz val="11"/>
      <color indexed="48"/>
      <name val="Calibri"/>
      <family val="2"/>
    </font>
    <font>
      <sz val="11"/>
      <color indexed="62"/>
      <name val="Calibri"/>
      <family val="2"/>
      <charset val="204"/>
    </font>
    <font>
      <u/>
      <sz val="10"/>
      <color indexed="36"/>
      <name val="Arial Cyr"/>
      <charset val="204"/>
    </font>
    <font>
      <b/>
      <u/>
      <sz val="16"/>
      <name val="Arial"/>
      <family val="2"/>
      <charset val="204"/>
    </font>
    <font>
      <b/>
      <sz val="10"/>
      <name val="MS Sans Serif"/>
      <family val="2"/>
      <charset val="204"/>
    </font>
    <font>
      <u/>
      <sz val="10"/>
      <color indexed="12"/>
      <name val="MS Sans Serif"/>
      <family val="2"/>
      <charset val="204"/>
    </font>
    <font>
      <sz val="11"/>
      <color indexed="53"/>
      <name val="Calibri"/>
      <family val="2"/>
    </font>
    <font>
      <sz val="11"/>
      <color indexed="52"/>
      <name val="Calibri"/>
      <family val="2"/>
      <charset val="204"/>
    </font>
    <font>
      <sz val="11"/>
      <name val="Times New Roman"/>
      <family val="1"/>
      <charset val="204"/>
    </font>
    <font>
      <sz val="11"/>
      <color indexed="19"/>
      <name val="Calibri"/>
      <family val="2"/>
    </font>
    <font>
      <sz val="11"/>
      <color indexed="60"/>
      <name val="Calibri"/>
      <family val="2"/>
    </font>
    <font>
      <sz val="11"/>
      <color indexed="60"/>
      <name val="Calibri"/>
      <family val="2"/>
      <charset val="204"/>
    </font>
    <font>
      <sz val="11"/>
      <color rgb="FF000000"/>
      <name val="Calibri"/>
      <family val="2"/>
      <scheme val="minor"/>
    </font>
    <font>
      <b/>
      <i/>
      <sz val="16"/>
      <name val="Helv"/>
    </font>
    <font>
      <sz val="8"/>
      <name val="Times New Roman"/>
      <family val="1"/>
    </font>
    <font>
      <sz val="10"/>
      <name val="MS Sans Serif"/>
      <family val="2"/>
    </font>
    <font>
      <sz val="11"/>
      <color theme="1"/>
      <name val="Calibri"/>
      <family val="2"/>
      <scheme val="minor"/>
    </font>
    <font>
      <sz val="10"/>
      <color theme="1"/>
      <name val="Arial Cyr"/>
      <family val="2"/>
      <charset val="204"/>
    </font>
    <font>
      <sz val="8"/>
      <name val="Arial MT"/>
    </font>
    <font>
      <sz val="10"/>
      <name val="Frutiger 45 Light"/>
    </font>
    <font>
      <b/>
      <i/>
      <sz val="10"/>
      <name val="Arial"/>
      <family val="2"/>
      <charset val="204"/>
    </font>
    <font>
      <b/>
      <sz val="11"/>
      <color indexed="63"/>
      <name val="Calibri"/>
      <family val="2"/>
    </font>
    <font>
      <b/>
      <sz val="11"/>
      <color indexed="63"/>
      <name val="Calibri"/>
      <family val="2"/>
      <charset val="204"/>
    </font>
    <font>
      <b/>
      <sz val="20"/>
      <name val="Times New Roman"/>
      <family val="1"/>
      <charset val="204"/>
    </font>
    <font>
      <b/>
      <sz val="8"/>
      <color indexed="10"/>
      <name val="Times New Roman"/>
      <family val="1"/>
      <charset val="204"/>
    </font>
    <font>
      <b/>
      <sz val="10"/>
      <color indexed="8"/>
      <name val="Arial"/>
      <family val="2"/>
    </font>
    <font>
      <b/>
      <sz val="10"/>
      <color indexed="39"/>
      <name val="Arial"/>
      <family val="2"/>
    </font>
    <font>
      <sz val="8"/>
      <color indexed="62"/>
      <name val="Arial"/>
      <family val="2"/>
    </font>
    <font>
      <b/>
      <sz val="8"/>
      <color indexed="8"/>
      <name val="Arial"/>
      <family val="2"/>
    </font>
    <font>
      <sz val="8"/>
      <color indexed="8"/>
      <name val="Arial"/>
      <family val="2"/>
    </font>
    <font>
      <b/>
      <sz val="12"/>
      <color indexed="8"/>
      <name val="Arial"/>
      <family val="2"/>
      <charset val="204"/>
    </font>
    <font>
      <b/>
      <sz val="8"/>
      <name val="Arial"/>
      <family val="2"/>
    </font>
    <font>
      <sz val="10"/>
      <color indexed="39"/>
      <name val="Arial"/>
      <family val="2"/>
    </font>
    <font>
      <sz val="19"/>
      <color indexed="48"/>
      <name val="Arial"/>
      <family val="2"/>
      <charset val="204"/>
    </font>
    <font>
      <sz val="19"/>
      <name val="Arial"/>
      <family val="2"/>
    </font>
    <font>
      <sz val="10"/>
      <color indexed="10"/>
      <name val="Arial"/>
      <family val="2"/>
    </font>
    <font>
      <sz val="8"/>
      <color indexed="14"/>
      <name val="Arial"/>
      <family val="2"/>
    </font>
    <font>
      <sz val="10"/>
      <color indexed="23"/>
      <name val="MS Sans Serif"/>
      <family val="2"/>
      <charset val="204"/>
    </font>
    <font>
      <b/>
      <sz val="12"/>
      <name val="MS Sans Serif"/>
      <family val="2"/>
      <charset val="204"/>
    </font>
    <font>
      <b/>
      <sz val="9"/>
      <color indexed="12"/>
      <name val="Times New Roman"/>
      <family val="1"/>
      <charset val="204"/>
    </font>
    <font>
      <b/>
      <sz val="18"/>
      <color indexed="62"/>
      <name val="Cambria"/>
      <family val="2"/>
    </font>
    <font>
      <sz val="10"/>
      <name val="NTHelvetica/Cyrillic"/>
      <charset val="204"/>
    </font>
    <font>
      <sz val="8"/>
      <name val="Pragmatica"/>
    </font>
    <font>
      <b/>
      <sz val="18"/>
      <color indexed="56"/>
      <name val="Cambria"/>
      <family val="2"/>
    </font>
    <font>
      <b/>
      <sz val="14"/>
      <name val="Times New Roman"/>
      <family val="1"/>
      <charset val="204"/>
    </font>
    <font>
      <sz val="11"/>
      <color indexed="14"/>
      <name val="Calibri"/>
      <family val="2"/>
    </font>
    <font>
      <sz val="10"/>
      <name val="Arial Narrow"/>
      <family val="2"/>
      <charset val="204"/>
    </font>
    <font>
      <u/>
      <sz val="11"/>
      <color theme="10"/>
      <name val="Calibri"/>
      <family val="2"/>
    </font>
    <font>
      <b/>
      <sz val="10"/>
      <name val="Arial Cyr"/>
      <family val="2"/>
      <charset val="204"/>
    </font>
    <font>
      <sz val="12"/>
      <name val="Arial Narrow"/>
      <family val="2"/>
      <charset val="204"/>
    </font>
    <font>
      <b/>
      <sz val="11"/>
      <name val="Arial Cyr"/>
      <family val="2"/>
      <charset val="204"/>
    </font>
    <font>
      <b/>
      <sz val="11"/>
      <color indexed="8"/>
      <name val="Calibri"/>
      <family val="2"/>
      <charset val="204"/>
    </font>
    <font>
      <b/>
      <sz val="18"/>
      <color indexed="56"/>
      <name val="Cambria"/>
      <family val="2"/>
      <charset val="204"/>
    </font>
    <font>
      <b/>
      <sz val="18"/>
      <color theme="3"/>
      <name val="Cambria"/>
      <family val="2"/>
      <scheme val="major"/>
    </font>
    <font>
      <sz val="12"/>
      <color theme="1"/>
      <name val="Calibri"/>
      <family val="2"/>
      <charset val="204"/>
      <scheme val="minor"/>
    </font>
    <font>
      <sz val="12"/>
      <color theme="1"/>
      <name val="Calibri"/>
      <family val="2"/>
      <charset val="204"/>
    </font>
    <font>
      <sz val="10"/>
      <name val="Times New Roman Cyr"/>
      <charset val="204"/>
    </font>
    <font>
      <sz val="10"/>
      <color theme="1"/>
      <name val="Calibri"/>
      <family val="2"/>
      <charset val="204"/>
    </font>
    <font>
      <sz val="12"/>
      <name val="Times New Roman"/>
      <family val="1"/>
      <charset val="204"/>
    </font>
    <font>
      <sz val="10"/>
      <name val="Calibri"/>
      <family val="2"/>
      <charset val="204"/>
    </font>
    <font>
      <sz val="12"/>
      <name val="Arial Cyr"/>
      <charset val="204"/>
    </font>
    <font>
      <sz val="9"/>
      <name val="Tahoma"/>
      <family val="2"/>
      <charset val="204"/>
    </font>
    <font>
      <sz val="12"/>
      <name val="TimesET"/>
    </font>
    <font>
      <sz val="10"/>
      <color indexed="8"/>
      <name val="Calibri"/>
      <family val="2"/>
      <charset val="204"/>
    </font>
    <font>
      <b/>
      <sz val="10"/>
      <name val="Arial Cyr"/>
      <charset val="204"/>
    </font>
    <font>
      <sz val="11"/>
      <color indexed="10"/>
      <name val="Calibri"/>
      <family val="2"/>
      <charset val="204"/>
    </font>
    <font>
      <sz val="9"/>
      <name val="Arial Cyr"/>
      <charset val="204"/>
    </font>
    <font>
      <sz val="10"/>
      <color rgb="FF0070C0"/>
      <name val="Arial"/>
      <family val="2"/>
      <charset val="204"/>
    </font>
    <font>
      <sz val="11"/>
      <color rgb="FF0070C0"/>
      <name val="Calibri"/>
      <family val="2"/>
      <charset val="204"/>
      <scheme val="minor"/>
    </font>
    <font>
      <b/>
      <sz val="18"/>
      <color theme="3"/>
      <name val="Cambria"/>
      <family val="2"/>
      <charset val="204"/>
      <scheme val="major"/>
    </font>
    <font>
      <i/>
      <sz val="10"/>
      <color indexed="12"/>
      <name val="Arial"/>
      <family val="2"/>
      <charset val="204"/>
    </font>
    <font>
      <b/>
      <u/>
      <sz val="12"/>
      <name val="Arial"/>
      <family val="2"/>
      <charset val="204"/>
    </font>
    <font>
      <sz val="11"/>
      <color theme="0"/>
      <name val="Calibri"/>
      <family val="2"/>
      <charset val="204"/>
      <scheme val="minor"/>
    </font>
    <font>
      <sz val="11"/>
      <color rgb="FF9C6500"/>
      <name val="Calibri"/>
      <family val="2"/>
      <charset val="204"/>
      <scheme val="minor"/>
    </font>
    <font>
      <b/>
      <sz val="11"/>
      <color theme="1"/>
      <name val="Arial"/>
      <family val="2"/>
      <charset val="204"/>
    </font>
    <font>
      <sz val="1"/>
      <color indexed="8"/>
      <name val="Courier New"/>
      <family val="3"/>
    </font>
    <font>
      <sz val="8.25"/>
      <name val="Helv"/>
    </font>
    <font>
      <b/>
      <i/>
      <sz val="16"/>
      <color indexed="12"/>
      <name val="a_JasperCaps"/>
      <family val="5"/>
      <charset val="204"/>
    </font>
    <font>
      <sz val="10"/>
      <color indexed="9"/>
      <name val="Arial"/>
      <family val="2"/>
    </font>
    <font>
      <sz val="10"/>
      <color indexed="9"/>
      <name val="Arial Cyr"/>
      <family val="2"/>
      <charset val="204"/>
    </font>
    <font>
      <sz val="10"/>
      <color indexed="48"/>
      <name val="Arial Cyr"/>
      <family val="2"/>
      <charset val="204"/>
    </font>
    <font>
      <sz val="9"/>
      <color indexed="11"/>
      <name val="Arial"/>
      <family val="2"/>
      <charset val="204"/>
    </font>
    <font>
      <sz val="8"/>
      <name val="Helv"/>
      <charset val="204"/>
    </font>
    <font>
      <b/>
      <sz val="11"/>
      <name val="Arial"/>
      <family val="2"/>
    </font>
    <font>
      <sz val="9"/>
      <name val="Arial Cyr"/>
      <family val="2"/>
      <charset val="204"/>
    </font>
    <font>
      <b/>
      <sz val="8"/>
      <name val="Arial"/>
      <family val="2"/>
      <charset val="204"/>
    </font>
    <font>
      <sz val="11"/>
      <name val="Times New Roman"/>
      <family val="1"/>
    </font>
    <font>
      <sz val="9"/>
      <name val="Arial"/>
      <family val="2"/>
    </font>
    <font>
      <u val="singleAccounting"/>
      <sz val="11"/>
      <name val="Times New Roman"/>
      <family val="1"/>
    </font>
    <font>
      <sz val="10"/>
      <color indexed="24"/>
      <name val="Arial"/>
      <family val="2"/>
      <charset val="204"/>
    </font>
    <font>
      <b/>
      <sz val="16"/>
      <name val="Times New Roman"/>
      <family val="1"/>
    </font>
    <font>
      <sz val="11"/>
      <color indexed="12"/>
      <name val="Times New Roman"/>
      <family val="1"/>
    </font>
    <font>
      <sz val="10"/>
      <name val="Times New Roman"/>
      <family val="1"/>
    </font>
    <font>
      <sz val="10"/>
      <color indexed="12"/>
      <name val="Arial"/>
      <family val="2"/>
      <charset val="204"/>
    </font>
    <font>
      <i/>
      <sz val="10"/>
      <color indexed="23"/>
      <name val="Arial"/>
      <family val="2"/>
    </font>
    <font>
      <sz val="10"/>
      <name val="Arial Narrow"/>
      <family val="2"/>
    </font>
    <font>
      <b/>
      <sz val="10"/>
      <color indexed="25"/>
      <name val="Arial Narrow"/>
      <family val="2"/>
    </font>
    <font>
      <sz val="12"/>
      <name val="Arial"/>
      <family val="2"/>
    </font>
    <font>
      <b/>
      <sz val="14"/>
      <color indexed="25"/>
      <name val="Arial"/>
      <family val="2"/>
    </font>
    <font>
      <sz val="8"/>
      <color indexed="25"/>
      <name val="Arial Narrow"/>
      <family val="2"/>
    </font>
    <font>
      <b/>
      <sz val="12"/>
      <name val="Helv"/>
    </font>
    <font>
      <b/>
      <sz val="12"/>
      <color indexed="24"/>
      <name val="Arial"/>
      <family val="2"/>
      <charset val="204"/>
    </font>
    <font>
      <b/>
      <sz val="18"/>
      <name val="Times New Roman"/>
      <family val="1"/>
      <charset val="204"/>
    </font>
    <font>
      <sz val="14"/>
      <name val="Times New Roman"/>
      <family val="1"/>
      <charset val="204"/>
    </font>
    <font>
      <u/>
      <sz val="8"/>
      <color theme="10"/>
      <name val="Arial"/>
      <family val="2"/>
    </font>
    <font>
      <u/>
      <sz val="9.6"/>
      <color indexed="12"/>
      <name val="Arial"/>
      <family val="2"/>
      <charset val="204"/>
    </font>
    <font>
      <sz val="11"/>
      <name val="Times New Roman Cyr"/>
      <charset val="204"/>
    </font>
    <font>
      <b/>
      <sz val="11"/>
      <name val="Helv"/>
    </font>
    <font>
      <sz val="10"/>
      <name val="0"/>
      <charset val="204"/>
    </font>
    <font>
      <sz val="19"/>
      <name val="0"/>
      <charset val="204"/>
    </font>
    <font>
      <b/>
      <sz val="10"/>
      <color indexed="10"/>
      <name val="Arial"/>
      <family val="2"/>
    </font>
    <font>
      <sz val="8"/>
      <name val="Helv"/>
    </font>
    <font>
      <b/>
      <sz val="9"/>
      <name val="Arial CYR"/>
      <family val="2"/>
      <charset val="204"/>
    </font>
    <font>
      <sz val="10"/>
      <color indexed="62"/>
      <name val="Arial Cyr"/>
      <family val="2"/>
      <charset val="204"/>
    </font>
    <font>
      <sz val="11"/>
      <color rgb="FF3F3F76"/>
      <name val="Calibri"/>
      <family val="2"/>
      <charset val="204"/>
      <scheme val="minor"/>
    </font>
    <font>
      <b/>
      <sz val="10"/>
      <color indexed="63"/>
      <name val="Arial Cyr"/>
      <family val="2"/>
      <charset val="204"/>
    </font>
    <font>
      <b/>
      <sz val="11"/>
      <color rgb="FF3F3F3F"/>
      <name val="Calibri"/>
      <family val="2"/>
      <charset val="204"/>
      <scheme val="minor"/>
    </font>
    <font>
      <b/>
      <sz val="10"/>
      <color indexed="52"/>
      <name val="Arial Cyr"/>
      <family val="2"/>
      <charset val="204"/>
    </font>
    <font>
      <b/>
      <sz val="11"/>
      <color rgb="FFFA7D00"/>
      <name val="Calibri"/>
      <family val="2"/>
      <charset val="204"/>
      <scheme val="minor"/>
    </font>
    <font>
      <b/>
      <sz val="11"/>
      <color indexed="17"/>
      <name val="Calibri"/>
      <family val="2"/>
      <charset val="204"/>
    </font>
    <font>
      <b/>
      <sz val="15"/>
      <color indexed="56"/>
      <name val="Arial Cyr"/>
      <family val="2"/>
      <charset val="204"/>
    </font>
    <font>
      <b/>
      <sz val="15"/>
      <color indexed="62"/>
      <name val="Arial Cyr"/>
      <family val="2"/>
      <charset val="204"/>
    </font>
    <font>
      <b/>
      <sz val="15"/>
      <color theme="3"/>
      <name val="Calibri"/>
      <family val="2"/>
      <charset val="204"/>
      <scheme val="minor"/>
    </font>
    <font>
      <b/>
      <sz val="15"/>
      <color indexed="62"/>
      <name val="Calibri"/>
      <family val="2"/>
      <charset val="204"/>
    </font>
    <font>
      <b/>
      <sz val="13"/>
      <color indexed="56"/>
      <name val="Arial Cyr"/>
      <family val="2"/>
      <charset val="204"/>
    </font>
    <font>
      <b/>
      <sz val="13"/>
      <color indexed="62"/>
      <name val="Arial Cyr"/>
      <family val="2"/>
      <charset val="204"/>
    </font>
    <font>
      <b/>
      <sz val="13"/>
      <color theme="3"/>
      <name val="Calibri"/>
      <family val="2"/>
      <charset val="204"/>
      <scheme val="minor"/>
    </font>
    <font>
      <b/>
      <sz val="13"/>
      <color indexed="62"/>
      <name val="Calibri"/>
      <family val="2"/>
      <charset val="204"/>
    </font>
    <font>
      <b/>
      <sz val="11"/>
      <color indexed="56"/>
      <name val="Arial Cyr"/>
      <family val="2"/>
      <charset val="204"/>
    </font>
    <font>
      <b/>
      <sz val="11"/>
      <color indexed="62"/>
      <name val="Arial Cyr"/>
      <family val="2"/>
      <charset val="204"/>
    </font>
    <font>
      <b/>
      <sz val="11"/>
      <color theme="3"/>
      <name val="Calibri"/>
      <family val="2"/>
      <charset val="204"/>
      <scheme val="minor"/>
    </font>
    <font>
      <b/>
      <sz val="11"/>
      <color indexed="62"/>
      <name val="Calibri"/>
      <family val="2"/>
      <charset val="204"/>
    </font>
    <font>
      <b/>
      <sz val="10"/>
      <color indexed="8"/>
      <name val="Arial Cyr"/>
      <family val="2"/>
      <charset val="204"/>
    </font>
    <font>
      <b/>
      <sz val="10"/>
      <color indexed="9"/>
      <name val="Arial Cyr"/>
      <family val="2"/>
      <charset val="204"/>
    </font>
    <font>
      <b/>
      <sz val="10"/>
      <color indexed="48"/>
      <name val="Arial Cyr"/>
      <family val="2"/>
      <charset val="204"/>
    </font>
    <font>
      <b/>
      <sz val="11"/>
      <color theme="0"/>
      <name val="Calibri"/>
      <family val="2"/>
      <charset val="204"/>
      <scheme val="minor"/>
    </font>
    <font>
      <b/>
      <sz val="18"/>
      <color indexed="62"/>
      <name val="Cambria"/>
      <family val="2"/>
      <charset val="204"/>
    </font>
    <font>
      <sz val="10"/>
      <color indexed="60"/>
      <name val="Arial Cyr"/>
      <family val="2"/>
      <charset val="204"/>
    </font>
    <font>
      <sz val="11"/>
      <color indexed="37"/>
      <name val="Calibri"/>
      <family val="2"/>
      <charset val="204"/>
    </font>
    <font>
      <b/>
      <sz val="7"/>
      <name val="Times New Roman Cyr"/>
      <family val="1"/>
      <charset val="204"/>
    </font>
    <font>
      <sz val="10"/>
      <name val="Courier New Cyr"/>
      <charset val="204"/>
    </font>
    <font>
      <sz val="8"/>
      <name val="Arial"/>
      <family val="2"/>
      <charset val="1"/>
    </font>
    <font>
      <sz val="10"/>
      <color indexed="20"/>
      <name val="Arial Cyr"/>
      <family val="2"/>
      <charset val="204"/>
    </font>
    <font>
      <sz val="11"/>
      <color rgb="FF9C0006"/>
      <name val="Calibri"/>
      <family val="2"/>
      <charset val="204"/>
      <scheme val="minor"/>
    </font>
    <font>
      <sz val="11"/>
      <color indexed="36"/>
      <name val="Calibri"/>
      <family val="2"/>
      <charset val="204"/>
    </font>
    <font>
      <i/>
      <sz val="10"/>
      <color indexed="23"/>
      <name val="Arial Cyr"/>
      <family val="2"/>
      <charset val="204"/>
    </font>
    <font>
      <i/>
      <sz val="11"/>
      <color rgb="FF7F7F7F"/>
      <name val="Calibri"/>
      <family val="2"/>
      <charset val="204"/>
      <scheme val="minor"/>
    </font>
    <font>
      <i/>
      <sz val="11"/>
      <color indexed="18"/>
      <name val="Calibri"/>
      <family val="2"/>
      <charset val="204"/>
    </font>
    <font>
      <sz val="10"/>
      <color indexed="52"/>
      <name val="Arial Cyr"/>
      <family val="2"/>
      <charset val="204"/>
    </font>
    <font>
      <sz val="11"/>
      <color rgb="FFFA7D00"/>
      <name val="Calibri"/>
      <family val="2"/>
      <charset val="204"/>
      <scheme val="minor"/>
    </font>
    <font>
      <sz val="12"/>
      <color indexed="22"/>
      <name val="Arial"/>
      <family val="2"/>
      <charset val="204"/>
    </font>
    <font>
      <sz val="10"/>
      <color indexed="10"/>
      <name val="Arial Cyr"/>
      <family val="2"/>
      <charset val="204"/>
    </font>
    <font>
      <sz val="11"/>
      <color rgb="FFFF0000"/>
      <name val="Calibri"/>
      <family val="2"/>
      <charset val="204"/>
      <scheme val="minor"/>
    </font>
    <font>
      <sz val="11"/>
      <color indexed="14"/>
      <name val="Calibri"/>
      <family val="2"/>
      <charset val="204"/>
    </font>
    <font>
      <sz val="10"/>
      <color indexed="17"/>
      <name val="Arial Cyr"/>
      <family val="2"/>
      <charset val="204"/>
    </font>
    <font>
      <sz val="11"/>
      <color rgb="FF006100"/>
      <name val="Calibri"/>
      <family val="2"/>
      <charset val="204"/>
      <scheme val="minor"/>
    </font>
    <font>
      <sz val="11"/>
      <color indexed="21"/>
      <name val="Calibri"/>
      <family val="2"/>
      <charset val="204"/>
    </font>
    <font>
      <sz val="11"/>
      <name val="ＭＳ Ｐゴシック"/>
      <family val="3"/>
      <charset val="128"/>
    </font>
    <font>
      <b/>
      <u/>
      <sz val="12"/>
      <color rgb="FF0000FF"/>
      <name val="Arial"/>
      <family val="2"/>
      <charset val="204"/>
    </font>
    <font>
      <i/>
      <sz val="12"/>
      <color indexed="12"/>
      <name val="Arial"/>
      <family val="2"/>
      <charset val="204"/>
    </font>
    <font>
      <b/>
      <sz val="12"/>
      <color theme="1"/>
      <name val="Arial"/>
      <family val="2"/>
      <charset val="204"/>
    </font>
    <font>
      <i/>
      <sz val="11"/>
      <color theme="1"/>
      <name val="Arial"/>
      <family val="2"/>
      <charset val="204"/>
    </font>
    <font>
      <sz val="12"/>
      <color theme="1"/>
      <name val="Arial"/>
      <family val="2"/>
      <charset val="204"/>
    </font>
    <font>
      <b/>
      <sz val="9"/>
      <color indexed="81"/>
      <name val="Tahoma"/>
      <family val="2"/>
      <charset val="204"/>
    </font>
    <font>
      <sz val="9"/>
      <color indexed="81"/>
      <name val="Tahoma"/>
      <family val="2"/>
      <charset val="204"/>
    </font>
    <font>
      <sz val="10"/>
      <name val="Times"/>
      <family val="1"/>
    </font>
    <font>
      <sz val="10"/>
      <name val="MS Sans"/>
    </font>
    <font>
      <b/>
      <sz val="12"/>
      <color rgb="FF0000FF"/>
      <name val="Arial"/>
      <family val="2"/>
      <charset val="204"/>
    </font>
    <font>
      <i/>
      <sz val="11"/>
      <name val="Arial"/>
      <family val="2"/>
      <charset val="204"/>
    </font>
    <font>
      <i/>
      <sz val="10"/>
      <color theme="1"/>
      <name val="Arial"/>
      <family val="2"/>
      <charset val="204"/>
    </font>
    <font>
      <b/>
      <sz val="10"/>
      <color theme="1"/>
      <name val="Arial"/>
      <family val="2"/>
      <charset val="204"/>
    </font>
    <font>
      <i/>
      <sz val="10"/>
      <color rgb="FF0000FF"/>
      <name val="Arial"/>
      <family val="2"/>
      <charset val="204"/>
    </font>
    <font>
      <sz val="11"/>
      <color rgb="FF000000"/>
      <name val="Calibri"/>
      <family val="2"/>
      <charset val="204"/>
    </font>
    <font>
      <b/>
      <sz val="9"/>
      <color theme="1"/>
      <name val="Arial"/>
      <family val="2"/>
      <charset val="204"/>
    </font>
    <font>
      <sz val="8"/>
      <color theme="1"/>
      <name val="Arial"/>
      <family val="2"/>
      <charset val="204"/>
    </font>
    <font>
      <sz val="8"/>
      <color rgb="FF1F497D"/>
      <name val="Verdana"/>
      <family val="2"/>
      <charset val="204"/>
    </font>
    <font>
      <b/>
      <sz val="8"/>
      <color theme="1"/>
      <name val="Arial"/>
      <family val="2"/>
      <charset val="204"/>
    </font>
    <font>
      <sz val="11"/>
      <color rgb="FF2B2E33"/>
      <name val="Arial"/>
      <family val="2"/>
      <charset val="204"/>
    </font>
    <font>
      <b/>
      <sz val="11"/>
      <color rgb="FF0000FF"/>
      <name val="Arial"/>
      <family val="2"/>
      <charset val="204"/>
    </font>
    <font>
      <sz val="8"/>
      <name val="Calibri"/>
      <family val="2"/>
      <charset val="204"/>
      <scheme val="minor"/>
    </font>
    <font>
      <sz val="11"/>
      <color theme="1"/>
      <name val="Calibri"/>
      <family val="2"/>
      <charset val="204"/>
    </font>
    <font>
      <sz val="11"/>
      <color theme="1"/>
      <name val="Calibri"/>
      <family val="3"/>
      <charset val="134"/>
      <scheme val="minor"/>
    </font>
    <font>
      <b/>
      <sz val="11"/>
      <color theme="1"/>
      <name val="Calibri"/>
      <family val="2"/>
      <charset val="204"/>
    </font>
    <font>
      <sz val="10"/>
      <name val="Arial"/>
      <family val="2"/>
      <charset val="204"/>
    </font>
    <font>
      <sz val="11"/>
      <color theme="1"/>
      <name val="Calibri"/>
      <family val="2"/>
      <charset val="204"/>
      <scheme val="minor"/>
    </font>
    <font>
      <i/>
      <sz val="10"/>
      <color indexed="12"/>
      <name val="Arial"/>
      <family val="2"/>
      <charset val="204"/>
    </font>
    <font>
      <b/>
      <u/>
      <sz val="12"/>
      <name val="Arial"/>
      <family val="2"/>
      <charset val="204"/>
    </font>
    <font>
      <sz val="8"/>
      <name val="Arial"/>
      <family val="2"/>
      <charset val="204"/>
    </font>
    <font>
      <b/>
      <sz val="10"/>
      <name val="Arial"/>
      <family val="2"/>
      <charset val="204"/>
    </font>
    <font>
      <i/>
      <sz val="10"/>
      <name val="Arial"/>
      <family val="2"/>
      <charset val="204"/>
    </font>
    <font>
      <b/>
      <sz val="11"/>
      <color theme="1"/>
      <name val="Calibri"/>
      <family val="2"/>
      <charset val="204"/>
      <scheme val="minor"/>
    </font>
    <font>
      <b/>
      <sz val="9"/>
      <name val="Arial"/>
      <family val="2"/>
      <charset val="204"/>
    </font>
    <font>
      <sz val="11"/>
      <color theme="1"/>
      <name val="Times New Roman"/>
      <family val="1"/>
      <charset val="204"/>
    </font>
    <font>
      <sz val="11"/>
      <color rgb="FF000000"/>
      <name val="Times New Roman"/>
      <family val="1"/>
      <charset val="204"/>
    </font>
    <font>
      <b/>
      <sz val="10"/>
      <color theme="1"/>
      <name val="Times New Roman"/>
      <family val="1"/>
      <charset val="204"/>
    </font>
    <font>
      <b/>
      <sz val="10"/>
      <name val="Times New Roman"/>
      <family val="1"/>
      <charset val="204"/>
    </font>
    <font>
      <b/>
      <sz val="10"/>
      <color theme="1"/>
      <name val="Arial"/>
      <family val="2"/>
      <charset val="204"/>
    </font>
    <font>
      <sz val="10"/>
      <color theme="1"/>
      <name val="Arial"/>
      <family val="2"/>
      <charset val="204"/>
    </font>
    <font>
      <b/>
      <sz val="11"/>
      <color rgb="FF0000FF"/>
      <name val="Calibri"/>
      <family val="2"/>
      <charset val="204"/>
      <scheme val="minor"/>
    </font>
    <font>
      <sz val="11"/>
      <color rgb="FF0000FF"/>
      <name val="Calibri"/>
      <family val="2"/>
      <charset val="204"/>
      <scheme val="minor"/>
    </font>
    <font>
      <b/>
      <sz val="12"/>
      <color theme="1"/>
      <name val="Calibri"/>
      <family val="2"/>
      <charset val="204"/>
      <scheme val="minor"/>
    </font>
    <font>
      <b/>
      <sz val="11"/>
      <color theme="1"/>
      <name val="Times New Roman"/>
      <family val="1"/>
      <charset val="204"/>
    </font>
    <font>
      <b/>
      <sz val="12"/>
      <color theme="1"/>
      <name val="Times New Roman"/>
      <family val="1"/>
      <charset val="204"/>
    </font>
    <font>
      <sz val="12"/>
      <color theme="1"/>
      <name val="Times New Roman"/>
      <family val="1"/>
      <charset val="204"/>
    </font>
    <font>
      <sz val="9"/>
      <color theme="1"/>
      <name val="Arial"/>
      <family val="2"/>
      <charset val="204"/>
    </font>
  </fonts>
  <fills count="147">
    <fill>
      <patternFill patternType="none"/>
    </fill>
    <fill>
      <patternFill patternType="gray125"/>
    </fill>
    <fill>
      <patternFill patternType="solid">
        <fgColor rgb="FFFFFFCC"/>
      </patternFill>
    </fill>
    <fill>
      <patternFill patternType="solid">
        <fgColor rgb="FFFFFF00"/>
        <bgColor indexed="64"/>
      </patternFill>
    </fill>
    <fill>
      <patternFill patternType="lightGray">
        <fgColor indexed="22"/>
      </patternFill>
    </fill>
    <fill>
      <patternFill patternType="solid">
        <fgColor indexed="44"/>
      </patternFill>
    </fill>
    <fill>
      <patternFill patternType="solid">
        <fgColor indexed="31"/>
      </patternFill>
    </fill>
    <fill>
      <patternFill patternType="solid">
        <fgColor indexed="43"/>
      </patternFill>
    </fill>
    <fill>
      <patternFill patternType="solid">
        <fgColor indexed="45"/>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53"/>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48"/>
        <bgColor indexed="48"/>
      </patternFill>
    </fill>
    <fill>
      <patternFill patternType="solid">
        <fgColor indexed="62"/>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25"/>
        <bgColor indexed="25"/>
      </patternFill>
    </fill>
    <fill>
      <patternFill patternType="solid">
        <fgColor indexed="10"/>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57"/>
        <bgColor indexed="57"/>
      </patternFill>
    </fill>
    <fill>
      <patternFill patternType="solid">
        <fgColor indexed="57"/>
      </patternFill>
    </fill>
    <fill>
      <patternFill patternType="solid">
        <fgColor indexed="54"/>
      </patternFill>
    </fill>
    <fill>
      <patternFill patternType="solid">
        <fgColor indexed="55"/>
        <bgColor indexed="55"/>
      </patternFill>
    </fill>
    <fill>
      <patternFill patternType="solid">
        <fgColor indexed="18"/>
        <bgColor indexed="18"/>
      </patternFill>
    </fill>
    <fill>
      <patternFill patternType="solid">
        <fgColor indexed="41"/>
        <bgColor indexed="41"/>
      </patternFill>
    </fill>
    <fill>
      <patternFill patternType="solid">
        <fgColor indexed="54"/>
        <bgColor indexed="54"/>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53"/>
        <bgColor indexed="53"/>
      </patternFill>
    </fill>
    <fill>
      <patternFill patternType="solid">
        <fgColor indexed="22"/>
      </patternFill>
    </fill>
    <fill>
      <patternFill patternType="solid">
        <fgColor indexed="9"/>
        <bgColor indexed="9"/>
      </patternFill>
    </fill>
    <fill>
      <patternFill patternType="solid">
        <fgColor indexed="35"/>
        <bgColor indexed="35"/>
      </patternFill>
    </fill>
    <fill>
      <patternFill patternType="solid">
        <fgColor indexed="55"/>
      </patternFill>
    </fill>
    <fill>
      <patternFill patternType="lightGray">
        <fgColor indexed="12"/>
      </patternFill>
    </fill>
    <fill>
      <patternFill patternType="solid">
        <fgColor indexed="22"/>
        <bgColor indexed="64"/>
      </patternFill>
    </fill>
    <fill>
      <patternFill patternType="solid">
        <fgColor rgb="FFFFCC99"/>
        <bgColor indexed="64"/>
      </patternFill>
    </fill>
    <fill>
      <patternFill patternType="solid">
        <fgColor indexed="47"/>
        <bgColor indexed="64"/>
      </patternFill>
    </fill>
    <fill>
      <patternFill patternType="solid">
        <fgColor rgb="FF69FFFF"/>
        <bgColor indexed="64"/>
      </patternFill>
    </fill>
    <fill>
      <patternFill patternType="solid">
        <fgColor indexed="41"/>
        <bgColor indexed="64"/>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9"/>
        <bgColor indexed="64"/>
      </patternFill>
    </fill>
    <fill>
      <patternFill patternType="solid">
        <fgColor indexed="42"/>
        <bgColor indexed="42"/>
      </patternFill>
    </fill>
    <fill>
      <patternFill patternType="lightGray">
        <fgColor indexed="8"/>
        <bgColor indexed="11"/>
      </patternFill>
    </fill>
    <fill>
      <patternFill patternType="solid">
        <fgColor rgb="FFDDDDDD"/>
        <bgColor indexed="64"/>
      </patternFill>
    </fill>
    <fill>
      <patternFill patternType="solid">
        <fgColor indexed="43"/>
        <bgColor indexed="64"/>
      </patternFill>
    </fill>
    <fill>
      <patternFill patternType="solid">
        <fgColor indexed="26"/>
        <bgColor indexed="64"/>
      </patternFill>
    </fill>
    <fill>
      <patternFill patternType="solid">
        <fgColor indexed="13"/>
      </patternFill>
    </fill>
    <fill>
      <patternFill patternType="solid">
        <fgColor indexed="26"/>
      </patternFill>
    </fill>
    <fill>
      <patternFill patternType="solid">
        <fgColor indexed="9"/>
      </patternFill>
    </fill>
    <fill>
      <patternFill patternType="solid">
        <fgColor indexed="40"/>
      </patternFill>
    </fill>
    <fill>
      <patternFill patternType="solid">
        <fgColor indexed="12"/>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23"/>
        <bgColor indexed="64"/>
      </patternFill>
    </fill>
    <fill>
      <patternFill patternType="solid">
        <fgColor indexed="55"/>
        <bgColor indexed="64"/>
      </patternFill>
    </fill>
    <fill>
      <patternFill patternType="solid">
        <fgColor indexed="23"/>
      </patternFill>
    </fill>
    <fill>
      <patternFill patternType="solid">
        <fgColor indexed="31"/>
        <bgColor indexed="64"/>
      </patternFill>
    </fill>
    <fill>
      <patternFill patternType="solid">
        <fgColor indexed="35"/>
        <bgColor indexed="64"/>
      </patternFill>
    </fill>
    <fill>
      <patternFill patternType="solid">
        <fgColor indexed="15"/>
      </patternFill>
    </fill>
    <fill>
      <patternFill patternType="solid">
        <fgColor indexed="20"/>
      </patternFill>
    </fill>
    <fill>
      <patternFill patternType="gray125">
        <fgColor indexed="22"/>
      </patternFill>
    </fill>
    <fill>
      <patternFill patternType="solid">
        <fgColor rgb="FFFFFFFF"/>
        <bgColor indexed="64"/>
      </patternFill>
    </fill>
    <fill>
      <patternFill patternType="solid">
        <fgColor theme="4" tint="0.39994506668294322"/>
        <bgColor theme="4" tint="0.39991454817346722"/>
      </patternFill>
    </fill>
    <fill>
      <patternFill patternType="solid">
        <fgColor theme="0"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60"/>
      </patternFill>
    </fill>
    <fill>
      <patternFill patternType="solid">
        <fgColor indexed="35"/>
      </patternFill>
    </fill>
    <fill>
      <patternFill patternType="solid">
        <fgColor indexed="24"/>
      </patternFill>
    </fill>
    <fill>
      <patternFill patternType="solid">
        <fgColor indexed="58"/>
      </patternFill>
    </fill>
    <fill>
      <patternFill patternType="solid">
        <fgColor indexed="44"/>
        <bgColor indexed="44"/>
      </patternFill>
    </fill>
    <fill>
      <patternFill patternType="solid">
        <fgColor indexed="24"/>
        <bgColor indexed="24"/>
      </patternFill>
    </fill>
    <fill>
      <patternFill patternType="solid">
        <fgColor indexed="15"/>
        <bgColor indexed="15"/>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lightUp">
        <fgColor indexed="9"/>
        <bgColor indexed="55"/>
      </patternFill>
    </fill>
    <fill>
      <patternFill patternType="lightUp">
        <fgColor indexed="9"/>
        <bgColor indexed="29"/>
      </patternFill>
    </fill>
    <fill>
      <patternFill patternType="lightGray"/>
    </fill>
    <fill>
      <patternFill patternType="gray0625"/>
    </fill>
    <fill>
      <patternFill patternType="solid">
        <fgColor indexed="14"/>
      </patternFill>
    </fill>
    <fill>
      <patternFill patternType="solid">
        <fgColor indexed="18"/>
      </patternFill>
    </fill>
    <fill>
      <patternFill patternType="solid">
        <fgColor indexed="33"/>
      </patternFill>
    </fill>
    <fill>
      <patternFill patternType="solid">
        <fgColor theme="0" tint="-0.14999847407452621"/>
        <bgColor indexed="64"/>
      </patternFill>
    </fill>
    <fill>
      <patternFill patternType="solid">
        <fgColor rgb="FFCCFFFF"/>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rgb="FFFFC000"/>
        <bgColor indexed="64"/>
      </patternFill>
    </fill>
    <fill>
      <patternFill patternType="solid">
        <fgColor rgb="FFEDEEEF"/>
        <bgColor rgb="FF000000"/>
      </patternFill>
    </fill>
    <fill>
      <patternFill patternType="solid">
        <fgColor rgb="FFEDEEEF"/>
        <bgColor rgb="FFFFFFFF"/>
      </patternFill>
    </fill>
    <fill>
      <patternFill patternType="solid">
        <fgColor rgb="FFFFFF00"/>
        <bgColor rgb="FFFFFFFF"/>
      </patternFill>
    </fill>
    <fill>
      <patternFill patternType="solid">
        <fgColor rgb="FF00B0F0"/>
        <bgColor indexed="64"/>
      </patternFill>
    </fill>
    <fill>
      <patternFill patternType="solid">
        <fgColor theme="9" tint="0.59999389629810485"/>
        <bgColor indexed="64"/>
      </patternFill>
    </fill>
    <fill>
      <patternFill patternType="solid">
        <fgColor rgb="FFFFFF99"/>
        <bgColor indexed="64"/>
      </patternFill>
    </fill>
    <fill>
      <patternFill patternType="solid">
        <fgColor theme="5" tint="0.59999389629810485"/>
        <bgColor indexed="64"/>
      </patternFill>
    </fill>
    <fill>
      <patternFill patternType="solid">
        <fgColor theme="8" tint="0.59987182226020086"/>
        <bgColor rgb="FFCCCCFF"/>
      </patternFill>
    </fill>
    <fill>
      <patternFill patternType="solid">
        <fgColor rgb="FFFFC000"/>
        <bgColor rgb="FFCCCCFF"/>
      </patternFill>
    </fill>
    <fill>
      <patternFill patternType="solid">
        <fgColor rgb="FFFFFF99"/>
        <bgColor rgb="FFCCCCFF"/>
      </patternFill>
    </fill>
  </fills>
  <borders count="185">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18"/>
      </left>
      <right style="thin">
        <color indexed="18"/>
      </right>
      <top style="thin">
        <color indexed="18"/>
      </top>
      <bottom style="thin">
        <color indexed="18"/>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double">
        <color indexed="10"/>
      </bottom>
      <diagonal/>
    </border>
    <border>
      <left/>
      <right/>
      <top style="thin">
        <color indexed="64"/>
      </top>
      <bottom/>
      <diagonal/>
    </border>
    <border>
      <left/>
      <right/>
      <top style="double">
        <color indexed="64"/>
      </top>
      <bottom style="double">
        <color indexed="64"/>
      </bottom>
      <diagonal/>
    </border>
    <border>
      <left style="double">
        <color indexed="64"/>
      </left>
      <right/>
      <top style="thin">
        <color indexed="64"/>
      </top>
      <bottom style="thin">
        <color indexed="64"/>
      </bottom>
      <diagonal/>
    </border>
    <border>
      <left/>
      <right/>
      <top style="medium">
        <color indexed="64"/>
      </top>
      <bottom style="medium">
        <color indexed="64"/>
      </bottom>
      <diagonal/>
    </border>
    <border>
      <left/>
      <right/>
      <top/>
      <bottom style="thick">
        <color indexed="48"/>
      </bottom>
      <diagonal/>
    </border>
    <border>
      <left/>
      <right/>
      <top/>
      <bottom style="thick">
        <color indexed="62"/>
      </bottom>
      <diagonal/>
    </border>
    <border>
      <left/>
      <right/>
      <top/>
      <bottom style="thick">
        <color indexed="22"/>
      </bottom>
      <diagonal/>
    </border>
    <border>
      <left/>
      <right/>
      <top/>
      <bottom style="thick">
        <color indexed="58"/>
      </bottom>
      <diagonal/>
    </border>
    <border>
      <left/>
      <right/>
      <top/>
      <bottom style="medium">
        <color indexed="30"/>
      </bottom>
      <diagonal/>
    </border>
    <border>
      <left/>
      <right/>
      <top/>
      <bottom style="medium">
        <color indexed="24"/>
      </bottom>
      <diagonal/>
    </border>
    <border>
      <left/>
      <right/>
      <top/>
      <bottom style="medium">
        <color indexed="58"/>
      </bottom>
      <diagonal/>
    </border>
    <border>
      <left style="thin">
        <color auto="1"/>
      </left>
      <right style="thin">
        <color auto="1"/>
      </right>
      <top style="thin">
        <color auto="1"/>
      </top>
      <bottom style="thin">
        <color auto="1"/>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left/>
      <right/>
      <top/>
      <bottom style="double">
        <color indexed="53"/>
      </bottom>
      <diagonal/>
    </border>
    <border>
      <left/>
      <right/>
      <top/>
      <bottom style="double">
        <color indexed="17"/>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double">
        <color indexed="64"/>
      </top>
      <bottom/>
      <diagonal/>
    </border>
    <border>
      <left/>
      <right/>
      <top style="thin">
        <color indexed="48"/>
      </top>
      <bottom style="double">
        <color indexed="48"/>
      </bottom>
      <diagonal/>
    </border>
    <border>
      <left/>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right/>
      <top style="thin">
        <color indexed="62"/>
      </top>
      <bottom style="double">
        <color indexed="62"/>
      </bottom>
      <diagonal/>
    </border>
    <border>
      <left style="medium">
        <color indexed="55"/>
      </left>
      <right style="medium">
        <color indexed="55"/>
      </right>
      <top style="medium">
        <color indexed="55"/>
      </top>
      <bottom style="medium">
        <color indexed="55"/>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indexed="8"/>
      </top>
      <bottom style="double">
        <color indexed="8"/>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medium">
        <color indexed="64"/>
      </left>
      <right style="thin">
        <color indexed="64"/>
      </right>
      <top/>
      <bottom style="dotted">
        <color indexed="64"/>
      </bottom>
      <diagonal/>
    </border>
    <border>
      <left/>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top/>
      <bottom style="thin">
        <color indexed="64"/>
      </bottom>
      <diagonal/>
    </border>
    <border>
      <left/>
      <right/>
      <top style="thin">
        <color indexed="25"/>
      </top>
      <bottom style="thin">
        <color indexed="25"/>
      </bottom>
      <diagonal/>
    </border>
    <border>
      <left/>
      <right/>
      <top/>
      <bottom style="thin">
        <color indexed="64"/>
      </bottom>
      <diagonal/>
    </border>
    <border>
      <left/>
      <right/>
      <top/>
      <bottom style="medium">
        <color indexed="64"/>
      </bottom>
      <diagonal/>
    </border>
    <border>
      <left style="thin">
        <color indexed="18"/>
      </left>
      <right style="thin">
        <color indexed="18"/>
      </right>
      <top style="thin">
        <color indexed="18"/>
      </top>
      <bottom style="thin">
        <color indexed="18"/>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indexed="40"/>
      </left>
      <right style="thin">
        <color indexed="40"/>
      </right>
      <top style="thin">
        <color indexed="40"/>
      </top>
      <bottom style="thin">
        <color indexed="40"/>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top style="hair">
        <color indexed="64"/>
      </top>
      <bottom style="hair">
        <color indexed="64"/>
      </bottom>
      <diagonal/>
    </border>
    <border>
      <left/>
      <right style="hair">
        <color auto="1"/>
      </right>
      <top style="hair">
        <color auto="1"/>
      </top>
      <bottom style="hair">
        <color auto="1"/>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auto="1"/>
      </right>
      <top style="thin">
        <color indexed="64"/>
      </top>
      <bottom style="hair">
        <color auto="1"/>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64"/>
      </left>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9"/>
      </left>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auto="1"/>
      </bottom>
      <diagonal/>
    </border>
    <border>
      <left style="thin">
        <color indexed="64"/>
      </left>
      <right/>
      <top style="thin">
        <color indexed="64"/>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rgb="FF000000"/>
      </left>
      <right style="thin">
        <color theme="3" tint="-0.24994659260841701"/>
      </right>
      <top style="thin">
        <color rgb="FF000000"/>
      </top>
      <bottom style="thin">
        <color theme="3" tint="-0.24994659260841701"/>
      </bottom>
      <diagonal/>
    </border>
    <border>
      <left style="thin">
        <color theme="3" tint="-0.24994659260841701"/>
      </left>
      <right style="thin">
        <color theme="3" tint="-0.24994659260841701"/>
      </right>
      <top style="thin">
        <color rgb="FF000000"/>
      </top>
      <bottom style="thin">
        <color theme="3" tint="-0.24994659260841701"/>
      </bottom>
      <diagonal/>
    </border>
    <border>
      <left style="thin">
        <color rgb="FF000000"/>
      </left>
      <right style="thin">
        <color theme="3" tint="-0.24994659260841701"/>
      </right>
      <top style="thin">
        <color theme="3" tint="-0.24994659260841701"/>
      </top>
      <bottom style="thin">
        <color rgb="FF000000"/>
      </bottom>
      <diagonal/>
    </border>
    <border>
      <left style="thin">
        <color theme="3" tint="-0.24994659260841701"/>
      </left>
      <right style="thin">
        <color theme="3" tint="-0.24994659260841701"/>
      </right>
      <top style="thin">
        <color theme="3" tint="-0.24994659260841701"/>
      </top>
      <bottom style="thin">
        <color rgb="FF000000"/>
      </bottom>
      <diagonal/>
    </border>
    <border>
      <left style="thin">
        <color rgb="FF000000"/>
      </left>
      <right style="thin">
        <color theme="3" tint="-0.24994659260841701"/>
      </right>
      <top style="thin">
        <color theme="3" tint="-0.24994659260841701"/>
      </top>
      <bottom style="thin">
        <color theme="3"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3" tint="-0.24994659260841701"/>
      </left>
      <right/>
      <top style="thin">
        <color theme="3" tint="-0.24994659260841701"/>
      </top>
      <bottom style="thin">
        <color theme="3" tint="-0.24994659260841701"/>
      </bottom>
      <diagonal/>
    </border>
    <border>
      <left style="thin">
        <color rgb="FF000000"/>
      </left>
      <right style="thin">
        <color theme="3" tint="-0.24994659260841701"/>
      </right>
      <top style="thin">
        <color theme="3" tint="-0.24994659260841701"/>
      </top>
      <bottom/>
      <diagonal/>
    </border>
    <border>
      <left style="thin">
        <color theme="3" tint="-0.24994659260841701"/>
      </left>
      <right style="thin">
        <color theme="3" tint="-0.24994659260841701"/>
      </right>
      <top style="thin">
        <color theme="3" tint="-0.24994659260841701"/>
      </top>
      <bottom/>
      <diagonal/>
    </border>
    <border>
      <left style="thin">
        <color indexed="9"/>
      </left>
      <right/>
      <top style="thin">
        <color indexed="9"/>
      </top>
      <bottom style="thin">
        <color indexed="9"/>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indexed="9"/>
      </left>
      <right style="thin">
        <color indexed="9"/>
      </right>
      <top style="thin">
        <color indexed="9"/>
      </top>
      <bottom style="thin">
        <color indexed="9"/>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diagonal/>
    </border>
    <border>
      <left style="thin">
        <color indexed="9"/>
      </left>
      <right style="thin">
        <color indexed="9"/>
      </right>
      <top style="thin">
        <color indexed="9"/>
      </top>
      <bottom style="thin">
        <color indexed="9"/>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bottom/>
      <diagonal/>
    </border>
  </borders>
  <cellStyleXfs count="63448">
    <xf numFmtId="0" fontId="0" fillId="0" borderId="0"/>
    <xf numFmtId="0" fontId="9" fillId="0" borderId="0"/>
    <xf numFmtId="0" fontId="14" fillId="0" borderId="0"/>
    <xf numFmtId="0" fontId="21" fillId="0" borderId="0"/>
    <xf numFmtId="168" fontId="22" fillId="0" borderId="0" applyNumberFormat="0">
      <alignment horizontal="center" vertical="center"/>
    </xf>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12" fillId="0" borderId="0"/>
    <xf numFmtId="0" fontId="12" fillId="0" borderId="0"/>
    <xf numFmtId="0" fontId="21" fillId="0" borderId="0"/>
    <xf numFmtId="0" fontId="21" fillId="0" borderId="0"/>
    <xf numFmtId="0" fontId="21" fillId="0" borderId="0"/>
    <xf numFmtId="0" fontId="21" fillId="0" borderId="0"/>
    <xf numFmtId="169" fontId="21" fillId="0" borderId="0"/>
    <xf numFmtId="169" fontId="21" fillId="0" borderId="0"/>
    <xf numFmtId="169" fontId="21" fillId="0" borderId="0"/>
    <xf numFmtId="169" fontId="21" fillId="0" borderId="0"/>
    <xf numFmtId="0" fontId="12" fillId="0" borderId="0"/>
    <xf numFmtId="0" fontId="12" fillId="0" borderId="0"/>
    <xf numFmtId="0" fontId="21" fillId="0" borderId="0"/>
    <xf numFmtId="0" fontId="24" fillId="0" borderId="0"/>
    <xf numFmtId="0" fontId="24" fillId="0" borderId="0"/>
    <xf numFmtId="0" fontId="24" fillId="0" borderId="0"/>
    <xf numFmtId="0" fontId="24" fillId="0" borderId="0"/>
    <xf numFmtId="169" fontId="24" fillId="0" borderId="0"/>
    <xf numFmtId="0" fontId="12" fillId="0" borderId="0"/>
    <xf numFmtId="0" fontId="12" fillId="0" borderId="0"/>
    <xf numFmtId="0" fontId="12" fillId="0" borderId="0"/>
    <xf numFmtId="0" fontId="12" fillId="0" borderId="0"/>
    <xf numFmtId="169" fontId="12" fillId="0" borderId="0"/>
    <xf numFmtId="169"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9" fontId="24" fillId="0" borderId="0"/>
    <xf numFmtId="0" fontId="12" fillId="0" borderId="0"/>
    <xf numFmtId="0" fontId="12" fillId="0" borderId="0"/>
    <xf numFmtId="0" fontId="12" fillId="0" borderId="0"/>
    <xf numFmtId="0" fontId="12" fillId="0" borderId="0"/>
    <xf numFmtId="169" fontId="12" fillId="0" borderId="0"/>
    <xf numFmtId="169" fontId="12" fillId="0" borderId="0"/>
    <xf numFmtId="0" fontId="21" fillId="0" borderId="0"/>
    <xf numFmtId="0" fontId="12" fillId="0" borderId="0"/>
    <xf numFmtId="0" fontId="12" fillId="0" borderId="0"/>
    <xf numFmtId="0" fontId="21" fillId="0" borderId="0"/>
    <xf numFmtId="0" fontId="21" fillId="0" borderId="0"/>
    <xf numFmtId="0" fontId="21" fillId="0" borderId="0"/>
    <xf numFmtId="0" fontId="21" fillId="0" borderId="0"/>
    <xf numFmtId="16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9" fontId="21" fillId="0" borderId="0"/>
    <xf numFmtId="0" fontId="12" fillId="0" borderId="0"/>
    <xf numFmtId="0" fontId="21" fillId="0" borderId="0"/>
    <xf numFmtId="170" fontId="25"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3" fillId="0" borderId="0"/>
    <xf numFmtId="0" fontId="23" fillId="0" borderId="0"/>
    <xf numFmtId="0" fontId="23" fillId="0" borderId="0"/>
    <xf numFmtId="0" fontId="9" fillId="0" borderId="0"/>
    <xf numFmtId="0" fontId="26" fillId="0" borderId="0"/>
    <xf numFmtId="0" fontId="26" fillId="0" borderId="0"/>
    <xf numFmtId="0" fontId="9" fillId="0" borderId="0"/>
    <xf numFmtId="0" fontId="9" fillId="0" borderId="0"/>
    <xf numFmtId="0" fontId="9" fillId="0" borderId="0"/>
    <xf numFmtId="0" fontId="26" fillId="0" borderId="0"/>
    <xf numFmtId="0" fontId="26" fillId="0" borderId="0"/>
    <xf numFmtId="0" fontId="9" fillId="0" borderId="0"/>
    <xf numFmtId="0" fontId="9" fillId="0" borderId="0"/>
    <xf numFmtId="0" fontId="9" fillId="0" borderId="0"/>
    <xf numFmtId="0" fontId="26" fillId="0" borderId="0"/>
    <xf numFmtId="0" fontId="26" fillId="0" borderId="0"/>
    <xf numFmtId="0" fontId="9" fillId="0" borderId="0"/>
    <xf numFmtId="0" fontId="9" fillId="0" borderId="0"/>
    <xf numFmtId="0" fontId="9" fillId="0" borderId="0"/>
    <xf numFmtId="0" fontId="26" fillId="0" borderId="0"/>
    <xf numFmtId="0" fontId="26" fillId="0" borderId="0"/>
    <xf numFmtId="0" fontId="9" fillId="0" borderId="0"/>
    <xf numFmtId="0" fontId="9" fillId="0" borderId="0"/>
    <xf numFmtId="0" fontId="23" fillId="0" borderId="0"/>
    <xf numFmtId="0" fontId="27" fillId="0" borderId="0"/>
    <xf numFmtId="0" fontId="27" fillId="0" borderId="0"/>
    <xf numFmtId="0" fontId="9" fillId="0" borderId="0"/>
    <xf numFmtId="0" fontId="9" fillId="0" borderId="0"/>
    <xf numFmtId="0" fontId="23" fillId="0" borderId="0"/>
    <xf numFmtId="0" fontId="27" fillId="0" borderId="0"/>
    <xf numFmtId="0" fontId="27" fillId="0" borderId="0"/>
    <xf numFmtId="0" fontId="9" fillId="0" borderId="0"/>
    <xf numFmtId="0" fontId="9" fillId="0" borderId="0"/>
    <xf numFmtId="0" fontId="23" fillId="0" borderId="0"/>
    <xf numFmtId="0"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1" fillId="0" borderId="0"/>
    <xf numFmtId="0" fontId="21" fillId="0" borderId="0"/>
    <xf numFmtId="0" fontId="27" fillId="0" borderId="0"/>
    <xf numFmtId="0" fontId="27" fillId="0" borderId="0"/>
    <xf numFmtId="0" fontId="9" fillId="0" borderId="0"/>
    <xf numFmtId="0" fontId="9" fillId="0" borderId="0"/>
    <xf numFmtId="0"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170" fontId="12" fillId="0" borderId="0"/>
    <xf numFmtId="0" fontId="21" fillId="0" borderId="0"/>
    <xf numFmtId="0" fontId="21"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1"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3" fillId="0" borderId="0"/>
    <xf numFmtId="0" fontId="27" fillId="0" borderId="0"/>
    <xf numFmtId="0" fontId="27" fillId="0" borderId="0"/>
    <xf numFmtId="0" fontId="9" fillId="0" borderId="0"/>
    <xf numFmtId="0" fontId="9" fillId="0" borderId="0"/>
    <xf numFmtId="0" fontId="9" fillId="0" borderId="0"/>
    <xf numFmtId="0" fontId="23" fillId="0" borderId="0"/>
    <xf numFmtId="0" fontId="27" fillId="0" borderId="0"/>
    <xf numFmtId="0" fontId="27" fillId="0" borderId="0"/>
    <xf numFmtId="0" fontId="9" fillId="0" borderId="0"/>
    <xf numFmtId="0" fontId="9" fillId="0" borderId="0"/>
    <xf numFmtId="0" fontId="26" fillId="0" borderId="0"/>
    <xf numFmtId="0" fontId="26" fillId="0" borderId="0"/>
    <xf numFmtId="0" fontId="9" fillId="0" borderId="0"/>
    <xf numFmtId="0" fontId="9" fillId="0" borderId="0"/>
    <xf numFmtId="0" fontId="23" fillId="0" borderId="0"/>
    <xf numFmtId="0" fontId="23" fillId="0" borderId="0"/>
    <xf numFmtId="0" fontId="23" fillId="0" borderId="0"/>
    <xf numFmtId="0" fontId="23" fillId="0" borderId="0"/>
    <xf numFmtId="169" fontId="23" fillId="0" borderId="0"/>
    <xf numFmtId="0" fontId="23" fillId="0" borderId="0"/>
    <xf numFmtId="0" fontId="23" fillId="0" borderId="0"/>
    <xf numFmtId="169" fontId="23" fillId="0" borderId="0"/>
    <xf numFmtId="0" fontId="21" fillId="0" borderId="0"/>
    <xf numFmtId="0" fontId="21"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3" fillId="0" borderId="0"/>
    <xf numFmtId="0" fontId="24"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1"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1" fillId="0" borderId="0"/>
    <xf numFmtId="0" fontId="21" fillId="0" borderId="0"/>
    <xf numFmtId="0" fontId="24" fillId="0" borderId="0"/>
    <xf numFmtId="0" fontId="24" fillId="0" borderId="0"/>
    <xf numFmtId="0" fontId="24" fillId="0" borderId="0"/>
    <xf numFmtId="0" fontId="24" fillId="0" borderId="0"/>
    <xf numFmtId="169" fontId="24" fillId="0" borderId="0"/>
    <xf numFmtId="169" fontId="24" fillId="0" borderId="0"/>
    <xf numFmtId="0" fontId="24" fillId="0" borderId="0"/>
    <xf numFmtId="0" fontId="24" fillId="0" borderId="0"/>
    <xf numFmtId="0" fontId="24" fillId="0" borderId="0"/>
    <xf numFmtId="0" fontId="24" fillId="0" borderId="0"/>
    <xf numFmtId="169" fontId="24" fillId="0" borderId="0"/>
    <xf numFmtId="169" fontId="24"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24" fillId="0" borderId="0"/>
    <xf numFmtId="0" fontId="24" fillId="0" borderId="0"/>
    <xf numFmtId="0" fontId="24" fillId="0" borderId="0"/>
    <xf numFmtId="169" fontId="24" fillId="0" borderId="0"/>
    <xf numFmtId="169" fontId="24" fillId="0" borderId="0"/>
    <xf numFmtId="16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8" fillId="0" borderId="0"/>
    <xf numFmtId="0" fontId="23" fillId="0" borderId="0"/>
    <xf numFmtId="0" fontId="27" fillId="0" borderId="0"/>
    <xf numFmtId="0" fontId="27" fillId="0" borderId="0"/>
    <xf numFmtId="0" fontId="9" fillId="0" borderId="0"/>
    <xf numFmtId="0" fontId="9" fillId="0" borderId="0"/>
    <xf numFmtId="0"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169" fontId="23" fillId="0" borderId="0"/>
    <xf numFmtId="169" fontId="23" fillId="0" borderId="0"/>
    <xf numFmtId="0" fontId="21" fillId="0" borderId="0"/>
    <xf numFmtId="0" fontId="21" fillId="0" borderId="0"/>
    <xf numFmtId="0" fontId="23" fillId="0" borderId="0"/>
    <xf numFmtId="0" fontId="2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69" fontId="24" fillId="0" borderId="0"/>
    <xf numFmtId="169" fontId="24"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0" fontId="23" fillId="0" borderId="0"/>
    <xf numFmtId="0" fontId="21" fillId="0" borderId="0"/>
    <xf numFmtId="0" fontId="21" fillId="0" borderId="0"/>
    <xf numFmtId="0" fontId="21" fillId="0" borderId="0"/>
    <xf numFmtId="0" fontId="21" fillId="0" borderId="0"/>
    <xf numFmtId="169" fontId="21" fillId="0" borderId="0"/>
    <xf numFmtId="169" fontId="21" fillId="0" borderId="0"/>
    <xf numFmtId="171" fontId="29" fillId="0" borderId="0">
      <protection locked="0"/>
    </xf>
    <xf numFmtId="169" fontId="30" fillId="0" borderId="0">
      <protection locked="0"/>
    </xf>
    <xf numFmtId="171" fontId="30" fillId="0" borderId="0">
      <protection locked="0"/>
    </xf>
    <xf numFmtId="171" fontId="29" fillId="0" borderId="0">
      <protection locked="0"/>
    </xf>
    <xf numFmtId="169" fontId="30" fillId="0" borderId="0">
      <protection locked="0"/>
    </xf>
    <xf numFmtId="171" fontId="30" fillId="0" borderId="0">
      <protection locked="0"/>
    </xf>
    <xf numFmtId="0" fontId="29" fillId="0" borderId="0">
      <protection locked="0"/>
    </xf>
    <xf numFmtId="172" fontId="30"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0" fontId="29" fillId="0" borderId="0">
      <protection locked="0"/>
    </xf>
    <xf numFmtId="173" fontId="30"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0" fontId="29" fillId="0" borderId="0">
      <protection locked="0"/>
    </xf>
    <xf numFmtId="174" fontId="30"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171" fontId="29" fillId="0" borderId="0">
      <protection locked="0"/>
    </xf>
    <xf numFmtId="169" fontId="30" fillId="0" borderId="0">
      <protection locked="0"/>
    </xf>
    <xf numFmtId="171" fontId="30" fillId="0" borderId="0">
      <protection locked="0"/>
    </xf>
    <xf numFmtId="171" fontId="29" fillId="0" borderId="11">
      <protection locked="0"/>
    </xf>
    <xf numFmtId="169" fontId="30" fillId="0" borderId="11">
      <protection locked="0"/>
    </xf>
    <xf numFmtId="171" fontId="30" fillId="0" borderId="11">
      <protection locked="0"/>
    </xf>
    <xf numFmtId="171" fontId="30" fillId="0" borderId="11">
      <protection locked="0"/>
    </xf>
    <xf numFmtId="171" fontId="30" fillId="0" borderId="11">
      <protection locked="0"/>
    </xf>
    <xf numFmtId="171" fontId="30" fillId="0" borderId="11">
      <protection locked="0"/>
    </xf>
    <xf numFmtId="171" fontId="30" fillId="0" borderId="11">
      <protection locked="0"/>
    </xf>
    <xf numFmtId="171" fontId="30" fillId="0" borderId="11">
      <protection locked="0"/>
    </xf>
    <xf numFmtId="171" fontId="30" fillId="0" borderId="11">
      <protection locked="0"/>
    </xf>
    <xf numFmtId="171" fontId="30" fillId="0" borderId="11">
      <protection locked="0"/>
    </xf>
    <xf numFmtId="171" fontId="30" fillId="0" borderId="11">
      <protection locked="0"/>
    </xf>
    <xf numFmtId="0" fontId="31" fillId="0" borderId="0" applyNumberFormat="0" applyFill="0" applyBorder="0" applyAlignment="0" applyProtection="0"/>
    <xf numFmtId="170" fontId="32" fillId="0" borderId="0"/>
    <xf numFmtId="170" fontId="32" fillId="0" borderId="0"/>
    <xf numFmtId="170" fontId="32" fillId="0" borderId="0"/>
    <xf numFmtId="0" fontId="33" fillId="0" borderId="0">
      <alignment vertical="center"/>
    </xf>
    <xf numFmtId="0" fontId="34" fillId="0" borderId="0">
      <protection locked="0"/>
    </xf>
    <xf numFmtId="169" fontId="35" fillId="0" borderId="0">
      <protection locked="0"/>
    </xf>
    <xf numFmtId="0" fontId="29" fillId="0" borderId="0">
      <protection locked="0"/>
    </xf>
    <xf numFmtId="0" fontId="29" fillId="0" borderId="0">
      <protection locked="0"/>
    </xf>
    <xf numFmtId="0" fontId="29" fillId="0" borderId="0">
      <protection locked="0"/>
    </xf>
    <xf numFmtId="0" fontId="34" fillId="0" borderId="0">
      <protection locked="0"/>
    </xf>
    <xf numFmtId="169" fontId="29" fillId="0" borderId="0">
      <protection locked="0"/>
    </xf>
    <xf numFmtId="0" fontId="29" fillId="0" borderId="0">
      <protection locked="0"/>
    </xf>
    <xf numFmtId="0" fontId="29" fillId="0" borderId="0">
      <protection locked="0"/>
    </xf>
    <xf numFmtId="169" fontId="29" fillId="0" borderId="0">
      <protection locked="0"/>
    </xf>
    <xf numFmtId="0" fontId="34" fillId="0" borderId="0">
      <protection locked="0"/>
    </xf>
    <xf numFmtId="169" fontId="35" fillId="0" borderId="0">
      <protection locked="0"/>
    </xf>
    <xf numFmtId="0" fontId="29" fillId="0" borderId="0">
      <protection locked="0"/>
    </xf>
    <xf numFmtId="0" fontId="29" fillId="0" borderId="0">
      <protection locked="0"/>
    </xf>
    <xf numFmtId="0" fontId="29" fillId="0" borderId="0">
      <protection locked="0"/>
    </xf>
    <xf numFmtId="0" fontId="34" fillId="0" borderId="0">
      <protection locked="0"/>
    </xf>
    <xf numFmtId="169" fontId="29" fillId="0" borderId="0">
      <protection locked="0"/>
    </xf>
    <xf numFmtId="0" fontId="29" fillId="0" borderId="0">
      <protection locked="0"/>
    </xf>
    <xf numFmtId="0" fontId="29" fillId="0" borderId="0">
      <protection locked="0"/>
    </xf>
    <xf numFmtId="169" fontId="29" fillId="0" borderId="0">
      <protection locked="0"/>
    </xf>
    <xf numFmtId="0" fontId="29" fillId="0" borderId="11">
      <protection locked="0"/>
    </xf>
    <xf numFmtId="169" fontId="21" fillId="0" borderId="11">
      <protection locked="0"/>
    </xf>
    <xf numFmtId="0" fontId="21" fillId="0" borderId="11">
      <protection locked="0"/>
    </xf>
    <xf numFmtId="169" fontId="30"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169" fontId="21" fillId="0" borderId="11">
      <protection locked="0"/>
    </xf>
    <xf numFmtId="0" fontId="21" fillId="0" borderId="11">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0">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0">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169" fontId="21" fillId="0" borderId="0">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0">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0">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0">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0">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0">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11">
      <protection locked="0"/>
    </xf>
    <xf numFmtId="169"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169"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169"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169"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169" fontId="21" fillId="0" borderId="0">
      <protection locked="0"/>
    </xf>
    <xf numFmtId="0" fontId="21" fillId="0" borderId="11">
      <protection locked="0"/>
    </xf>
    <xf numFmtId="0"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169" fontId="21" fillId="0" borderId="11">
      <protection locked="0"/>
    </xf>
    <xf numFmtId="169" fontId="21" fillId="0" borderId="11">
      <protection locked="0"/>
    </xf>
    <xf numFmtId="0"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169" fontId="21" fillId="0" borderId="11">
      <protection locked="0"/>
    </xf>
    <xf numFmtId="169" fontId="21" fillId="0" borderId="11">
      <protection locked="0"/>
    </xf>
    <xf numFmtId="169"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0">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1" fillId="0" borderId="11">
      <protection locked="0"/>
    </xf>
    <xf numFmtId="0" fontId="29" fillId="0" borderId="0">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9" fillId="0" borderId="11">
      <protection locked="0"/>
    </xf>
    <xf numFmtId="0" fontId="21" fillId="0" borderId="11">
      <protection locked="0"/>
    </xf>
    <xf numFmtId="169" fontId="21" fillId="0" borderId="0">
      <protection locked="0"/>
    </xf>
    <xf numFmtId="0" fontId="21" fillId="0" borderId="11">
      <protection locked="0"/>
    </xf>
    <xf numFmtId="0" fontId="21" fillId="0" borderId="0">
      <protection locked="0"/>
    </xf>
    <xf numFmtId="0" fontId="21"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29" fillId="0" borderId="0">
      <protection locked="0"/>
    </xf>
    <xf numFmtId="169" fontId="29" fillId="0" borderId="11">
      <protection locked="0"/>
    </xf>
    <xf numFmtId="169" fontId="29" fillId="0" borderId="0">
      <protection locked="0"/>
    </xf>
    <xf numFmtId="169" fontId="29" fillId="0" borderId="11">
      <protection locked="0"/>
    </xf>
    <xf numFmtId="169" fontId="29" fillId="0" borderId="0">
      <protection locked="0"/>
    </xf>
    <xf numFmtId="169" fontId="29" fillId="0" borderId="11">
      <protection locked="0"/>
    </xf>
    <xf numFmtId="169" fontId="29" fillId="0" borderId="0">
      <protection locked="0"/>
    </xf>
    <xf numFmtId="169" fontId="29" fillId="0" borderId="11">
      <protection locked="0"/>
    </xf>
    <xf numFmtId="169" fontId="29" fillId="0" borderId="0">
      <protection locked="0"/>
    </xf>
    <xf numFmtId="169"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29" fillId="0" borderId="0">
      <protection locked="0"/>
    </xf>
    <xf numFmtId="169"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1" fillId="0" borderId="0">
      <protection locked="0"/>
    </xf>
    <xf numFmtId="0" fontId="21"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30" fillId="0" borderId="0">
      <protection locked="0"/>
    </xf>
    <xf numFmtId="0" fontId="30" fillId="0" borderId="11">
      <protection locked="0"/>
    </xf>
    <xf numFmtId="0" fontId="30" fillId="0" borderId="0">
      <protection locked="0"/>
    </xf>
    <xf numFmtId="0"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30" fillId="0" borderId="0">
      <protection locked="0"/>
    </xf>
    <xf numFmtId="0" fontId="30"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9" fillId="0" borderId="0">
      <protection locked="0"/>
    </xf>
    <xf numFmtId="0" fontId="29"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29" fillId="0" borderId="0">
      <protection locked="0"/>
    </xf>
    <xf numFmtId="169" fontId="29" fillId="0" borderId="11">
      <protection locked="0"/>
    </xf>
    <xf numFmtId="169" fontId="29" fillId="0" borderId="0">
      <protection locked="0"/>
    </xf>
    <xf numFmtId="169" fontId="29" fillId="0" borderId="11">
      <protection locked="0"/>
    </xf>
    <xf numFmtId="169" fontId="29" fillId="0" borderId="0">
      <protection locked="0"/>
    </xf>
    <xf numFmtId="169" fontId="29" fillId="0" borderId="11">
      <protection locked="0"/>
    </xf>
    <xf numFmtId="169" fontId="29" fillId="0" borderId="0">
      <protection locked="0"/>
    </xf>
    <xf numFmtId="169" fontId="29" fillId="0" borderId="11">
      <protection locked="0"/>
    </xf>
    <xf numFmtId="169" fontId="29" fillId="0" borderId="0">
      <protection locked="0"/>
    </xf>
    <xf numFmtId="169"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29" fillId="0" borderId="0">
      <protection locked="0"/>
    </xf>
    <xf numFmtId="169"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1" fillId="0" borderId="0">
      <protection locked="0"/>
    </xf>
    <xf numFmtId="0" fontId="21"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30" fillId="0" borderId="0">
      <protection locked="0"/>
    </xf>
    <xf numFmtId="0" fontId="30" fillId="0" borderId="11">
      <protection locked="0"/>
    </xf>
    <xf numFmtId="0" fontId="30" fillId="0" borderId="0">
      <protection locked="0"/>
    </xf>
    <xf numFmtId="0"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0" fontId="29" fillId="0" borderId="0">
      <protection locked="0"/>
    </xf>
    <xf numFmtId="0" fontId="29" fillId="0" borderId="11">
      <protection locked="0"/>
    </xf>
    <xf numFmtId="169" fontId="30" fillId="0" borderId="0">
      <protection locked="0"/>
    </xf>
    <xf numFmtId="169" fontId="30" fillId="0" borderId="11">
      <protection locked="0"/>
    </xf>
    <xf numFmtId="169" fontId="30" fillId="0" borderId="0">
      <protection locked="0"/>
    </xf>
    <xf numFmtId="169" fontId="30" fillId="0" borderId="11">
      <protection locked="0"/>
    </xf>
    <xf numFmtId="0" fontId="30" fillId="0" borderId="0">
      <protection locked="0"/>
    </xf>
    <xf numFmtId="0" fontId="30"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0" fontId="21" fillId="0" borderId="0">
      <protection locked="0"/>
    </xf>
    <xf numFmtId="0" fontId="21" fillId="0" borderId="11">
      <protection locked="0"/>
    </xf>
    <xf numFmtId="169" fontId="21" fillId="0" borderId="0">
      <protection locked="0"/>
    </xf>
    <xf numFmtId="169" fontId="21" fillId="0" borderId="11">
      <protection locked="0"/>
    </xf>
    <xf numFmtId="169" fontId="21" fillId="0" borderId="0">
      <protection locked="0"/>
    </xf>
    <xf numFmtId="169" fontId="21" fillId="0" borderId="11">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0" fontId="29"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29" fillId="0" borderId="0">
      <protection locked="0"/>
    </xf>
    <xf numFmtId="169"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1" fillId="0" borderId="0">
      <protection locked="0"/>
    </xf>
    <xf numFmtId="0" fontId="21"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30" fillId="0" borderId="0">
      <protection locked="0"/>
    </xf>
    <xf numFmtId="0" fontId="30" fillId="0" borderId="0">
      <protection locked="0"/>
    </xf>
    <xf numFmtId="0" fontId="30" fillId="0" borderId="0">
      <protection locked="0"/>
    </xf>
    <xf numFmtId="0"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30" fillId="0" borderId="0">
      <protection locked="0"/>
    </xf>
    <xf numFmtId="0" fontId="30"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0" fontId="29"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169"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29" fillId="0" borderId="0">
      <protection locked="0"/>
    </xf>
    <xf numFmtId="169"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1" fillId="0" borderId="0">
      <protection locked="0"/>
    </xf>
    <xf numFmtId="0" fontId="21"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30" fillId="0" borderId="0">
      <protection locked="0"/>
    </xf>
    <xf numFmtId="0" fontId="30" fillId="0" borderId="0">
      <protection locked="0"/>
    </xf>
    <xf numFmtId="0" fontId="30" fillId="0" borderId="0">
      <protection locked="0"/>
    </xf>
    <xf numFmtId="0"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30" fillId="0" borderId="0">
      <protection locked="0"/>
    </xf>
    <xf numFmtId="169" fontId="30" fillId="0" borderId="0">
      <protection locked="0"/>
    </xf>
    <xf numFmtId="169" fontId="30" fillId="0" borderId="0">
      <protection locked="0"/>
    </xf>
    <xf numFmtId="169" fontId="30" fillId="0" borderId="0">
      <protection locked="0"/>
    </xf>
    <xf numFmtId="0" fontId="30" fillId="0" borderId="0">
      <protection locked="0"/>
    </xf>
    <xf numFmtId="0" fontId="30"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169"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34" fillId="0" borderId="0">
      <protection locked="0"/>
    </xf>
    <xf numFmtId="0" fontId="29" fillId="0" borderId="0">
      <protection locked="0"/>
    </xf>
    <xf numFmtId="0" fontId="29" fillId="0" borderId="0">
      <protection locked="0"/>
    </xf>
    <xf numFmtId="0" fontId="29" fillId="0" borderId="0">
      <protection locked="0"/>
    </xf>
    <xf numFmtId="0" fontId="34" fillId="0" borderId="0">
      <protection locked="0"/>
    </xf>
    <xf numFmtId="169" fontId="29" fillId="0" borderId="0">
      <protection locked="0"/>
    </xf>
    <xf numFmtId="0" fontId="29" fillId="0" borderId="0">
      <protection locked="0"/>
    </xf>
    <xf numFmtId="0" fontId="29" fillId="0" borderId="0">
      <protection locked="0"/>
    </xf>
    <xf numFmtId="169" fontId="29" fillId="0" borderId="0">
      <protection locked="0"/>
    </xf>
    <xf numFmtId="0" fontId="34" fillId="0" borderId="0">
      <protection locked="0"/>
    </xf>
    <xf numFmtId="0" fontId="29" fillId="0" borderId="0">
      <protection locked="0"/>
    </xf>
    <xf numFmtId="0" fontId="29" fillId="0" borderId="0">
      <protection locked="0"/>
    </xf>
    <xf numFmtId="0" fontId="29" fillId="0" borderId="0">
      <protection locked="0"/>
    </xf>
    <xf numFmtId="0" fontId="34" fillId="0" borderId="0">
      <protection locked="0"/>
    </xf>
    <xf numFmtId="169" fontId="29" fillId="0" borderId="0">
      <protection locked="0"/>
    </xf>
    <xf numFmtId="0" fontId="29" fillId="0" borderId="0">
      <protection locked="0"/>
    </xf>
    <xf numFmtId="0" fontId="29" fillId="0" borderId="0">
      <protection locked="0"/>
    </xf>
    <xf numFmtId="169" fontId="29" fillId="0" borderId="0">
      <protection locked="0"/>
    </xf>
    <xf numFmtId="175" fontId="12" fillId="0" borderId="0" applyFont="0" applyFill="0" applyBorder="0" applyProtection="0">
      <alignment horizontal="right" vertical="center"/>
    </xf>
    <xf numFmtId="176" fontId="12" fillId="0" borderId="0" applyFont="0" applyFill="0" applyBorder="0" applyProtection="0">
      <alignment horizontal="right" vertical="center"/>
    </xf>
    <xf numFmtId="177" fontId="12" fillId="0" borderId="0" applyFont="0" applyFill="0" applyBorder="0" applyProtection="0">
      <alignment horizontal="right" vertical="center"/>
    </xf>
    <xf numFmtId="178" fontId="36" fillId="0" borderId="0" applyFont="0" applyFill="0" applyBorder="0" applyProtection="0">
      <alignment vertical="center"/>
    </xf>
    <xf numFmtId="179" fontId="37" fillId="0" borderId="0"/>
    <xf numFmtId="0" fontId="23" fillId="0" borderId="0">
      <alignment horizontal="center"/>
    </xf>
    <xf numFmtId="169" fontId="23" fillId="0" borderId="0">
      <alignment horizontal="center"/>
    </xf>
    <xf numFmtId="0" fontId="38" fillId="4" borderId="0"/>
    <xf numFmtId="0" fontId="38" fillId="4" borderId="0"/>
    <xf numFmtId="0" fontId="38" fillId="4" borderId="0"/>
    <xf numFmtId="0" fontId="38" fillId="4" borderId="0"/>
    <xf numFmtId="169" fontId="38" fillId="4" borderId="0"/>
    <xf numFmtId="169" fontId="38" fillId="4" borderId="0"/>
    <xf numFmtId="0" fontId="39" fillId="5" borderId="0" applyNumberFormat="0" applyBorder="0" applyAlignment="0" applyProtection="0"/>
    <xf numFmtId="169" fontId="39" fillId="6" borderId="0" applyNumberFormat="0" applyBorder="0" applyAlignment="0" applyProtection="0"/>
    <xf numFmtId="170" fontId="40" fillId="6" borderId="0" applyNumberFormat="0" applyBorder="0" applyAlignment="0" applyProtection="0"/>
    <xf numFmtId="0" fontId="39" fillId="7" borderId="0" applyNumberFormat="0" applyBorder="0" applyAlignment="0" applyProtection="0"/>
    <xf numFmtId="169" fontId="39" fillId="8" borderId="0" applyNumberFormat="0" applyBorder="0" applyAlignment="0" applyProtection="0"/>
    <xf numFmtId="170" fontId="40" fillId="8" borderId="0" applyNumberFormat="0" applyBorder="0" applyAlignment="0" applyProtection="0"/>
    <xf numFmtId="0" fontId="39" fillId="7" borderId="0" applyNumberFormat="0" applyBorder="0" applyAlignment="0" applyProtection="0"/>
    <xf numFmtId="169" fontId="39" fillId="9" borderId="0" applyNumberFormat="0" applyBorder="0" applyAlignment="0" applyProtection="0"/>
    <xf numFmtId="170" fontId="40" fillId="9" borderId="0" applyNumberFormat="0" applyBorder="0" applyAlignment="0" applyProtection="0"/>
    <xf numFmtId="0" fontId="39" fillId="10" borderId="0" applyNumberFormat="0" applyBorder="0" applyAlignment="0" applyProtection="0"/>
    <xf numFmtId="169" fontId="39" fillId="11" borderId="0" applyNumberFormat="0" applyBorder="0" applyAlignment="0" applyProtection="0"/>
    <xf numFmtId="170" fontId="40" fillId="11" borderId="0" applyNumberFormat="0" applyBorder="0" applyAlignment="0" applyProtection="0"/>
    <xf numFmtId="0" fontId="39" fillId="5" borderId="0" applyNumberFormat="0" applyBorder="0" applyAlignment="0" applyProtection="0"/>
    <xf numFmtId="169" fontId="39" fillId="12" borderId="0" applyNumberFormat="0" applyBorder="0" applyAlignment="0" applyProtection="0"/>
    <xf numFmtId="170" fontId="40" fillId="12" borderId="0" applyNumberFormat="0" applyBorder="0" applyAlignment="0" applyProtection="0"/>
    <xf numFmtId="0" fontId="39" fillId="7" borderId="0" applyNumberFormat="0" applyBorder="0" applyAlignment="0" applyProtection="0"/>
    <xf numFmtId="169" fontId="39" fillId="10" borderId="0" applyNumberFormat="0" applyBorder="0" applyAlignment="0" applyProtection="0"/>
    <xf numFmtId="170" fontId="40" fillId="10" borderId="0" applyNumberFormat="0" applyBorder="0" applyAlignment="0" applyProtection="0"/>
    <xf numFmtId="0" fontId="39" fillId="5"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7" borderId="0" applyNumberFormat="0" applyBorder="0" applyAlignment="0" applyProtection="0"/>
    <xf numFmtId="0" fontId="39" fillId="6"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10"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39" fillId="5" borderId="0" applyNumberFormat="0" applyBorder="0" applyAlignment="0" applyProtection="0"/>
    <xf numFmtId="169" fontId="39" fillId="5" borderId="0" applyNumberFormat="0" applyBorder="0" applyAlignment="0" applyProtection="0"/>
    <xf numFmtId="170" fontId="40" fillId="5" borderId="0" applyNumberFormat="0" applyBorder="0" applyAlignment="0" applyProtection="0"/>
    <xf numFmtId="0" fontId="39" fillId="13" borderId="0" applyNumberFormat="0" applyBorder="0" applyAlignment="0" applyProtection="0"/>
    <xf numFmtId="169" fontId="39" fillId="14" borderId="0" applyNumberFormat="0" applyBorder="0" applyAlignment="0" applyProtection="0"/>
    <xf numFmtId="170" fontId="40" fillId="14" borderId="0" applyNumberFormat="0" applyBorder="0" applyAlignment="0" applyProtection="0"/>
    <xf numFmtId="0" fontId="39" fillId="7" borderId="0" applyNumberFormat="0" applyBorder="0" applyAlignment="0" applyProtection="0"/>
    <xf numFmtId="169" fontId="39" fillId="15" borderId="0" applyNumberFormat="0" applyBorder="0" applyAlignment="0" applyProtection="0"/>
    <xf numFmtId="170" fontId="40" fillId="15" borderId="0" applyNumberFormat="0" applyBorder="0" applyAlignment="0" applyProtection="0"/>
    <xf numFmtId="0" fontId="39" fillId="8" borderId="0" applyNumberFormat="0" applyBorder="0" applyAlignment="0" applyProtection="0"/>
    <xf numFmtId="169" fontId="39" fillId="11" borderId="0" applyNumberFormat="0" applyBorder="0" applyAlignment="0" applyProtection="0"/>
    <xf numFmtId="170" fontId="40" fillId="11" borderId="0" applyNumberFormat="0" applyBorder="0" applyAlignment="0" applyProtection="0"/>
    <xf numFmtId="0" fontId="39" fillId="5" borderId="0" applyNumberFormat="0" applyBorder="0" applyAlignment="0" applyProtection="0"/>
    <xf numFmtId="169" fontId="39" fillId="5" borderId="0" applyNumberFormat="0" applyBorder="0" applyAlignment="0" applyProtection="0"/>
    <xf numFmtId="170" fontId="40" fillId="5" borderId="0" applyNumberFormat="0" applyBorder="0" applyAlignment="0" applyProtection="0"/>
    <xf numFmtId="0" fontId="39" fillId="7" borderId="0" applyNumberFormat="0" applyBorder="0" applyAlignment="0" applyProtection="0"/>
    <xf numFmtId="169" fontId="39" fillId="16" borderId="0" applyNumberFormat="0" applyBorder="0" applyAlignment="0" applyProtection="0"/>
    <xf numFmtId="170" fontId="40" fillId="16" borderId="0" applyNumberFormat="0" applyBorder="0" applyAlignment="0" applyProtection="0"/>
    <xf numFmtId="0" fontId="39" fillId="5" borderId="0" applyNumberFormat="0" applyBorder="0" applyAlignment="0" applyProtection="0"/>
    <xf numFmtId="0" fontId="39" fillId="13"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5" borderId="0" applyNumberFormat="0" applyBorder="0" applyAlignment="0" applyProtection="0"/>
    <xf numFmtId="0" fontId="39" fillId="7" borderId="0" applyNumberFormat="0" applyBorder="0" applyAlignment="0" applyProtection="0"/>
    <xf numFmtId="0" fontId="39" fillId="5"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39" fillId="11" borderId="0" applyNumberFormat="0" applyBorder="0" applyAlignment="0" applyProtection="0"/>
    <xf numFmtId="0" fontId="39" fillId="5" borderId="0" applyNumberFormat="0" applyBorder="0" applyAlignment="0" applyProtection="0"/>
    <xf numFmtId="0" fontId="39" fillId="16"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1" fillId="5" borderId="0" applyNumberFormat="0" applyBorder="0" applyAlignment="0" applyProtection="0"/>
    <xf numFmtId="169" fontId="41" fillId="17" borderId="0" applyNumberFormat="0" applyBorder="0" applyAlignment="0" applyProtection="0"/>
    <xf numFmtId="170" fontId="42" fillId="17" borderId="0" applyNumberFormat="0" applyBorder="0" applyAlignment="0" applyProtection="0"/>
    <xf numFmtId="0" fontId="41" fillId="13" borderId="0" applyNumberFormat="0" applyBorder="0" applyAlignment="0" applyProtection="0"/>
    <xf numFmtId="169" fontId="41" fillId="14" borderId="0" applyNumberFormat="0" applyBorder="0" applyAlignment="0" applyProtection="0"/>
    <xf numFmtId="170" fontId="42" fillId="14" borderId="0" applyNumberFormat="0" applyBorder="0" applyAlignment="0" applyProtection="0"/>
    <xf numFmtId="0" fontId="41" fillId="16" borderId="0" applyNumberFormat="0" applyBorder="0" applyAlignment="0" applyProtection="0"/>
    <xf numFmtId="169" fontId="41" fillId="15" borderId="0" applyNumberFormat="0" applyBorder="0" applyAlignment="0" applyProtection="0"/>
    <xf numFmtId="170" fontId="42" fillId="15" borderId="0" applyNumberFormat="0" applyBorder="0" applyAlignment="0" applyProtection="0"/>
    <xf numFmtId="0" fontId="41" fillId="8" borderId="0" applyNumberFormat="0" applyBorder="0" applyAlignment="0" applyProtection="0"/>
    <xf numFmtId="169" fontId="41" fillId="18" borderId="0" applyNumberFormat="0" applyBorder="0" applyAlignment="0" applyProtection="0"/>
    <xf numFmtId="170" fontId="42" fillId="18" borderId="0" applyNumberFormat="0" applyBorder="0" applyAlignment="0" applyProtection="0"/>
    <xf numFmtId="0" fontId="41" fillId="5" borderId="0" applyNumberFormat="0" applyBorder="0" applyAlignment="0" applyProtection="0"/>
    <xf numFmtId="169" fontId="41" fillId="19" borderId="0" applyNumberFormat="0" applyBorder="0" applyAlignment="0" applyProtection="0"/>
    <xf numFmtId="170" fontId="42" fillId="19" borderId="0" applyNumberFormat="0" applyBorder="0" applyAlignment="0" applyProtection="0"/>
    <xf numFmtId="0" fontId="41" fillId="7" borderId="0" applyNumberFormat="0" applyBorder="0" applyAlignment="0" applyProtection="0"/>
    <xf numFmtId="169" fontId="41" fillId="20" borderId="0" applyNumberFormat="0" applyBorder="0" applyAlignment="0" applyProtection="0"/>
    <xf numFmtId="170" fontId="42" fillId="20" borderId="0" applyNumberFormat="0" applyBorder="0" applyAlignment="0" applyProtection="0"/>
    <xf numFmtId="0" fontId="41" fillId="5" borderId="0" applyNumberFormat="0" applyBorder="0" applyAlignment="0" applyProtection="0"/>
    <xf numFmtId="0" fontId="41" fillId="13" borderId="0" applyNumberFormat="0" applyBorder="0" applyAlignment="0" applyProtection="0"/>
    <xf numFmtId="0" fontId="41" fillId="16" borderId="0" applyNumberFormat="0" applyBorder="0" applyAlignment="0" applyProtection="0"/>
    <xf numFmtId="0" fontId="41" fillId="8" borderId="0" applyNumberFormat="0" applyBorder="0" applyAlignment="0" applyProtection="0"/>
    <xf numFmtId="0" fontId="41" fillId="5" borderId="0" applyNumberFormat="0" applyBorder="0" applyAlignment="0" applyProtection="0"/>
    <xf numFmtId="0" fontId="41" fillId="7" borderId="0" applyNumberFormat="0" applyBorder="0" applyAlignment="0" applyProtection="0"/>
    <xf numFmtId="0" fontId="41" fillId="17" borderId="0" applyNumberFormat="0" applyBorder="0" applyAlignment="0" applyProtection="0"/>
    <xf numFmtId="0" fontId="41" fillId="14" borderId="0" applyNumberFormat="0" applyBorder="0" applyAlignment="0" applyProtection="0"/>
    <xf numFmtId="0" fontId="41" fillId="15" borderId="0" applyNumberFormat="0" applyBorder="0" applyAlignment="0" applyProtection="0"/>
    <xf numFmtId="0" fontId="41" fillId="18" borderId="0" applyNumberFormat="0" applyBorder="0" applyAlignment="0" applyProtection="0"/>
    <xf numFmtId="0" fontId="41" fillId="19" borderId="0" applyNumberFormat="0" applyBorder="0" applyAlignment="0" applyProtection="0"/>
    <xf numFmtId="0" fontId="41" fillId="20"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5"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1" fillId="21"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169" fontId="39" fillId="22" borderId="0" applyNumberFormat="0" applyBorder="0" applyAlignment="0" applyProtection="0"/>
    <xf numFmtId="0" fontId="39" fillId="23" borderId="0" applyNumberFormat="0" applyBorder="0" applyAlignment="0" applyProtection="0"/>
    <xf numFmtId="0" fontId="39" fillId="23" borderId="0" applyNumberFormat="0" applyBorder="0" applyAlignment="0" applyProtection="0"/>
    <xf numFmtId="0" fontId="39" fillId="23" borderId="0" applyNumberFormat="0" applyBorder="0" applyAlignment="0" applyProtection="0"/>
    <xf numFmtId="0" fontId="39" fillId="23" borderId="0" applyNumberFormat="0" applyBorder="0" applyAlignment="0" applyProtection="0"/>
    <xf numFmtId="169" fontId="39" fillId="23"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169" fontId="41" fillId="24"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0" fontId="41" fillId="25" borderId="0" applyNumberFormat="0" applyBorder="0" applyAlignment="0" applyProtection="0"/>
    <xf numFmtId="169" fontId="41" fillId="26" borderId="0" applyNumberFormat="0" applyBorder="0" applyAlignment="0" applyProtection="0"/>
    <xf numFmtId="0" fontId="41" fillId="25" borderId="0" applyNumberFormat="0" applyBorder="0" applyAlignment="0" applyProtection="0"/>
    <xf numFmtId="170" fontId="42" fillId="26"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169" fontId="41" fillId="25" borderId="0" applyNumberFormat="0" applyBorder="0" applyAlignment="0" applyProtection="0"/>
    <xf numFmtId="0" fontId="41" fillId="13" borderId="0" applyNumberFormat="0" applyBorder="0" applyAlignment="0" applyProtection="0"/>
    <xf numFmtId="0" fontId="39" fillId="27" borderId="0" applyNumberFormat="0" applyBorder="0" applyAlignment="0" applyProtection="0"/>
    <xf numFmtId="0" fontId="39" fillId="27" borderId="0" applyNumberFormat="0" applyBorder="0" applyAlignment="0" applyProtection="0"/>
    <xf numFmtId="0" fontId="39" fillId="27" borderId="0" applyNumberFormat="0" applyBorder="0" applyAlignment="0" applyProtection="0"/>
    <xf numFmtId="0" fontId="39" fillId="27" borderId="0" applyNumberFormat="0" applyBorder="0" applyAlignment="0" applyProtection="0"/>
    <xf numFmtId="169" fontId="39" fillId="27" borderId="0" applyNumberFormat="0" applyBorder="0" applyAlignment="0" applyProtection="0"/>
    <xf numFmtId="0" fontId="39" fillId="28" borderId="0" applyNumberFormat="0" applyBorder="0" applyAlignment="0" applyProtection="0"/>
    <xf numFmtId="0" fontId="39" fillId="28" borderId="0" applyNumberFormat="0" applyBorder="0" applyAlignment="0" applyProtection="0"/>
    <xf numFmtId="0" fontId="39" fillId="28" borderId="0" applyNumberFormat="0" applyBorder="0" applyAlignment="0" applyProtection="0"/>
    <xf numFmtId="0" fontId="39" fillId="28" borderId="0" applyNumberFormat="0" applyBorder="0" applyAlignment="0" applyProtection="0"/>
    <xf numFmtId="169" fontId="39" fillId="28"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0" fontId="41" fillId="29" borderId="0" applyNumberFormat="0" applyBorder="0" applyAlignment="0" applyProtection="0"/>
    <xf numFmtId="169" fontId="41" fillId="29"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0" fontId="41" fillId="30" borderId="0" applyNumberFormat="0" applyBorder="0" applyAlignment="0" applyProtection="0"/>
    <xf numFmtId="169" fontId="41" fillId="31" borderId="0" applyNumberFormat="0" applyBorder="0" applyAlignment="0" applyProtection="0"/>
    <xf numFmtId="0" fontId="41" fillId="30" borderId="0" applyNumberFormat="0" applyBorder="0" applyAlignment="0" applyProtection="0"/>
    <xf numFmtId="170" fontId="42" fillId="31"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169" fontId="41" fillId="30" borderId="0" applyNumberFormat="0" applyBorder="0" applyAlignment="0" applyProtection="0"/>
    <xf numFmtId="0" fontId="41" fillId="16" borderId="0" applyNumberFormat="0" applyBorder="0" applyAlignment="0" applyProtection="0"/>
    <xf numFmtId="0" fontId="39" fillId="32" borderId="0" applyNumberFormat="0" applyBorder="0" applyAlignment="0" applyProtection="0"/>
    <xf numFmtId="0" fontId="39" fillId="32" borderId="0" applyNumberFormat="0" applyBorder="0" applyAlignment="0" applyProtection="0"/>
    <xf numFmtId="0" fontId="39" fillId="32" borderId="0" applyNumberFormat="0" applyBorder="0" applyAlignment="0" applyProtection="0"/>
    <xf numFmtId="0" fontId="39" fillId="32" borderId="0" applyNumberFormat="0" applyBorder="0" applyAlignment="0" applyProtection="0"/>
    <xf numFmtId="169" fontId="39" fillId="32" borderId="0" applyNumberFormat="0" applyBorder="0" applyAlignment="0" applyProtection="0"/>
    <xf numFmtId="0" fontId="39" fillId="33" borderId="0" applyNumberFormat="0" applyBorder="0" applyAlignment="0" applyProtection="0"/>
    <xf numFmtId="0" fontId="39" fillId="33" borderId="0" applyNumberFormat="0" applyBorder="0" applyAlignment="0" applyProtection="0"/>
    <xf numFmtId="0" fontId="39" fillId="33" borderId="0" applyNumberFormat="0" applyBorder="0" applyAlignment="0" applyProtection="0"/>
    <xf numFmtId="0" fontId="39" fillId="33" borderId="0" applyNumberFormat="0" applyBorder="0" applyAlignment="0" applyProtection="0"/>
    <xf numFmtId="169" fontId="39" fillId="33"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169" fontId="41" fillId="34"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0" fontId="41" fillId="35" borderId="0" applyNumberFormat="0" applyBorder="0" applyAlignment="0" applyProtection="0"/>
    <xf numFmtId="169" fontId="41" fillId="36" borderId="0" applyNumberFormat="0" applyBorder="0" applyAlignment="0" applyProtection="0"/>
    <xf numFmtId="0" fontId="41" fillId="35" borderId="0" applyNumberFormat="0" applyBorder="0" applyAlignment="0" applyProtection="0"/>
    <xf numFmtId="170" fontId="42" fillId="36" borderId="0" applyNumberFormat="0" applyBorder="0" applyAlignment="0" applyProtection="0"/>
    <xf numFmtId="0" fontId="41" fillId="35" borderId="0" applyNumberFormat="0" applyBorder="0" applyAlignment="0" applyProtection="0"/>
    <xf numFmtId="0" fontId="41" fillId="35"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169" fontId="41" fillId="35" borderId="0" applyNumberFormat="0" applyBorder="0" applyAlignment="0" applyProtection="0"/>
    <xf numFmtId="0" fontId="41" fillId="37" borderId="0" applyNumberFormat="0" applyBorder="0" applyAlignment="0" applyProtection="0"/>
    <xf numFmtId="0" fontId="39" fillId="27" borderId="0" applyNumberFormat="0" applyBorder="0" applyAlignment="0" applyProtection="0"/>
    <xf numFmtId="0" fontId="39" fillId="27" borderId="0" applyNumberFormat="0" applyBorder="0" applyAlignment="0" applyProtection="0"/>
    <xf numFmtId="0" fontId="39" fillId="27" borderId="0" applyNumberFormat="0" applyBorder="0" applyAlignment="0" applyProtection="0"/>
    <xf numFmtId="0" fontId="39" fillId="27" borderId="0" applyNumberFormat="0" applyBorder="0" applyAlignment="0" applyProtection="0"/>
    <xf numFmtId="169" fontId="39" fillId="27"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169" fontId="39" fillId="38" borderId="0" applyNumberFormat="0" applyBorder="0" applyAlignment="0" applyProtection="0"/>
    <xf numFmtId="0" fontId="41" fillId="28" borderId="0" applyNumberFormat="0" applyBorder="0" applyAlignment="0" applyProtection="0"/>
    <xf numFmtId="0" fontId="41" fillId="28" borderId="0" applyNumberFormat="0" applyBorder="0" applyAlignment="0" applyProtection="0"/>
    <xf numFmtId="0" fontId="41" fillId="28" borderId="0" applyNumberFormat="0" applyBorder="0" applyAlignment="0" applyProtection="0"/>
    <xf numFmtId="0" fontId="41" fillId="28" borderId="0" applyNumberFormat="0" applyBorder="0" applyAlignment="0" applyProtection="0"/>
    <xf numFmtId="169" fontId="41" fillId="28"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0" fontId="41" fillId="39" borderId="0" applyNumberFormat="0" applyBorder="0" applyAlignment="0" applyProtection="0"/>
    <xf numFmtId="169" fontId="41" fillId="18" borderId="0" applyNumberFormat="0" applyBorder="0" applyAlignment="0" applyProtection="0"/>
    <xf numFmtId="0" fontId="41" fillId="39" borderId="0" applyNumberFormat="0" applyBorder="0" applyAlignment="0" applyProtection="0"/>
    <xf numFmtId="170" fontId="42" fillId="18" borderId="0" applyNumberFormat="0" applyBorder="0" applyAlignment="0" applyProtection="0"/>
    <xf numFmtId="0" fontId="41" fillId="39" borderId="0" applyNumberFormat="0" applyBorder="0" applyAlignment="0" applyProtection="0"/>
    <xf numFmtId="0" fontId="41" fillId="39"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169" fontId="41" fillId="39" borderId="0" applyNumberFormat="0" applyBorder="0" applyAlignment="0" applyProtection="0"/>
    <xf numFmtId="0" fontId="41" fillId="19" borderId="0" applyNumberFormat="0" applyBorder="0" applyAlignment="0" applyProtection="0"/>
    <xf numFmtId="0" fontId="39" fillId="40" borderId="0" applyNumberFormat="0" applyBorder="0" applyAlignment="0" applyProtection="0"/>
    <xf numFmtId="0" fontId="39" fillId="40" borderId="0" applyNumberFormat="0" applyBorder="0" applyAlignment="0" applyProtection="0"/>
    <xf numFmtId="0" fontId="39" fillId="40" borderId="0" applyNumberFormat="0" applyBorder="0" applyAlignment="0" applyProtection="0"/>
    <xf numFmtId="0" fontId="39" fillId="40" borderId="0" applyNumberFormat="0" applyBorder="0" applyAlignment="0" applyProtection="0"/>
    <xf numFmtId="169" fontId="39" fillId="40" borderId="0" applyNumberFormat="0" applyBorder="0" applyAlignment="0" applyProtection="0"/>
    <xf numFmtId="0" fontId="39" fillId="41" borderId="0" applyNumberFormat="0" applyBorder="0" applyAlignment="0" applyProtection="0"/>
    <xf numFmtId="0" fontId="39" fillId="41" borderId="0" applyNumberFormat="0" applyBorder="0" applyAlignment="0" applyProtection="0"/>
    <xf numFmtId="0" fontId="39" fillId="41" borderId="0" applyNumberFormat="0" applyBorder="0" applyAlignment="0" applyProtection="0"/>
    <xf numFmtId="0" fontId="39" fillId="41" borderId="0" applyNumberFormat="0" applyBorder="0" applyAlignment="0" applyProtection="0"/>
    <xf numFmtId="169" fontId="39" fillId="41"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0" fontId="41" fillId="24" borderId="0" applyNumberFormat="0" applyBorder="0" applyAlignment="0" applyProtection="0"/>
    <xf numFmtId="169" fontId="41" fillId="19" borderId="0" applyNumberFormat="0" applyBorder="0" applyAlignment="0" applyProtection="0"/>
    <xf numFmtId="0" fontId="41" fillId="24" borderId="0" applyNumberFormat="0" applyBorder="0" applyAlignment="0" applyProtection="0"/>
    <xf numFmtId="170" fontId="42" fillId="19"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169" fontId="41" fillId="24" borderId="0" applyNumberFormat="0" applyBorder="0" applyAlignment="0" applyProtection="0"/>
    <xf numFmtId="0" fontId="41" fillId="31" borderId="0" applyNumberFormat="0" applyBorder="0" applyAlignment="0" applyProtection="0"/>
    <xf numFmtId="0" fontId="39" fillId="42" borderId="0" applyNumberFormat="0" applyBorder="0" applyAlignment="0" applyProtection="0"/>
    <xf numFmtId="0" fontId="39" fillId="42" borderId="0" applyNumberFormat="0" applyBorder="0" applyAlignment="0" applyProtection="0"/>
    <xf numFmtId="0" fontId="39" fillId="42" borderId="0" applyNumberFormat="0" applyBorder="0" applyAlignment="0" applyProtection="0"/>
    <xf numFmtId="0" fontId="39" fillId="42" borderId="0" applyNumberFormat="0" applyBorder="0" applyAlignment="0" applyProtection="0"/>
    <xf numFmtId="169" fontId="39" fillId="42" borderId="0" applyNumberFormat="0" applyBorder="0" applyAlignment="0" applyProtection="0"/>
    <xf numFmtId="0" fontId="39" fillId="43" borderId="0" applyNumberFormat="0" applyBorder="0" applyAlignment="0" applyProtection="0"/>
    <xf numFmtId="0" fontId="39" fillId="43" borderId="0" applyNumberFormat="0" applyBorder="0" applyAlignment="0" applyProtection="0"/>
    <xf numFmtId="0" fontId="39" fillId="43" borderId="0" applyNumberFormat="0" applyBorder="0" applyAlignment="0" applyProtection="0"/>
    <xf numFmtId="0" fontId="39" fillId="43" borderId="0" applyNumberFormat="0" applyBorder="0" applyAlignment="0" applyProtection="0"/>
    <xf numFmtId="169" fontId="39" fillId="43"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0" fontId="41" fillId="44" borderId="0" applyNumberFormat="0" applyBorder="0" applyAlignment="0" applyProtection="0"/>
    <xf numFmtId="169" fontId="41" fillId="44"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0" fontId="41" fillId="45" borderId="0" applyNumberFormat="0" applyBorder="0" applyAlignment="0" applyProtection="0"/>
    <xf numFmtId="169" fontId="41" fillId="13" borderId="0" applyNumberFormat="0" applyBorder="0" applyAlignment="0" applyProtection="0"/>
    <xf numFmtId="0" fontId="41" fillId="45" borderId="0" applyNumberFormat="0" applyBorder="0" applyAlignment="0" applyProtection="0"/>
    <xf numFmtId="170" fontId="42" fillId="13"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169" fontId="41" fillId="45" borderId="0" applyNumberFormat="0" applyBorder="0" applyAlignment="0" applyProtection="0"/>
    <xf numFmtId="0" fontId="4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169" fontId="44" fillId="0" borderId="0" applyNumberFormat="0" applyFill="0" applyBorder="0" applyAlignment="0" applyProtection="0">
      <alignment vertical="top"/>
      <protection locked="0"/>
    </xf>
    <xf numFmtId="180" fontId="12" fillId="0" borderId="0" applyFont="0" applyFill="0" applyBorder="0" applyAlignment="0" applyProtection="0"/>
    <xf numFmtId="181" fontId="12" fillId="0" borderId="0" applyFont="0" applyFill="0" applyBorder="0" applyAlignment="0" applyProtection="0"/>
    <xf numFmtId="0" fontId="25" fillId="0" borderId="0" applyNumberFormat="0" applyFill="0" applyBorder="0" applyAlignment="0" applyProtection="0"/>
    <xf numFmtId="0" fontId="45" fillId="0" borderId="0"/>
    <xf numFmtId="0" fontId="46" fillId="11" borderId="0" applyNumberFormat="0" applyBorder="0" applyAlignment="0" applyProtection="0"/>
    <xf numFmtId="0" fontId="47" fillId="29" borderId="0" applyNumberFormat="0" applyBorder="0" applyAlignment="0" applyProtection="0"/>
    <xf numFmtId="0" fontId="48" fillId="42" borderId="0" applyNumberFormat="0" applyBorder="0" applyAlignment="0" applyProtection="0"/>
    <xf numFmtId="169" fontId="46" fillId="8" borderId="0" applyNumberFormat="0" applyBorder="0" applyAlignment="0" applyProtection="0"/>
    <xf numFmtId="0" fontId="48" fillId="42" borderId="0" applyNumberFormat="0" applyBorder="0" applyAlignment="0" applyProtection="0"/>
    <xf numFmtId="170" fontId="49" fillId="8" borderId="0" applyNumberFormat="0" applyBorder="0" applyAlignment="0" applyProtection="0"/>
    <xf numFmtId="0" fontId="48" fillId="42" borderId="0" applyNumberFormat="0" applyBorder="0" applyAlignment="0" applyProtection="0"/>
    <xf numFmtId="169" fontId="48" fillId="42" borderId="0" applyNumberFormat="0" applyBorder="0" applyAlignment="0" applyProtection="0"/>
    <xf numFmtId="0" fontId="48" fillId="42" borderId="0" applyNumberFormat="0" applyBorder="0" applyAlignment="0" applyProtection="0"/>
    <xf numFmtId="1" fontId="50" fillId="0" borderId="0" applyFill="0" applyBorder="0" applyProtection="0">
      <alignment horizontal="right" wrapText="1"/>
      <protection locked="0"/>
    </xf>
    <xf numFmtId="182" fontId="51" fillId="0" borderId="0" applyFill="0" applyBorder="0" applyProtection="0">
      <alignment horizontal="right"/>
      <protection locked="0"/>
    </xf>
    <xf numFmtId="1" fontId="50" fillId="0" borderId="0" applyFill="0" applyBorder="0" applyProtection="0">
      <alignment horizontal="right" wrapText="1"/>
      <protection locked="0"/>
    </xf>
    <xf numFmtId="0" fontId="52" fillId="0" borderId="0" applyNumberFormat="0" applyFill="0" applyBorder="0" applyProtection="0">
      <protection locked="0"/>
    </xf>
    <xf numFmtId="182" fontId="53" fillId="0" borderId="0">
      <protection locked="0"/>
    </xf>
    <xf numFmtId="0" fontId="52" fillId="0" borderId="0" applyNumberFormat="0" applyFill="0" applyBorder="0" applyProtection="0">
      <protection locked="0"/>
    </xf>
    <xf numFmtId="183" fontId="32" fillId="0" borderId="0">
      <alignment vertical="top"/>
    </xf>
    <xf numFmtId="184" fontId="54" fillId="0" borderId="0" applyFill="0" applyBorder="0" applyProtection="0"/>
    <xf numFmtId="183" fontId="54" fillId="0" borderId="0">
      <alignment horizontal="left"/>
    </xf>
    <xf numFmtId="0" fontId="55" fillId="9" borderId="0" applyNumberFormat="0" applyBorder="0" applyAlignment="0" applyProtection="0"/>
    <xf numFmtId="0" fontId="55" fillId="9" borderId="0" applyNumberFormat="0" applyBorder="0" applyAlignment="0" applyProtection="0"/>
    <xf numFmtId="0" fontId="12" fillId="0" borderId="0" applyFill="0" applyBorder="0" applyAlignment="0"/>
    <xf numFmtId="185" fontId="34" fillId="0" borderId="0" applyFill="0" applyBorder="0" applyAlignment="0"/>
    <xf numFmtId="185" fontId="45" fillId="0" borderId="0" applyFill="0" applyBorder="0" applyAlignment="0"/>
    <xf numFmtId="185" fontId="34" fillId="0" borderId="0" applyFill="0" applyBorder="0" applyAlignment="0"/>
    <xf numFmtId="185" fontId="34" fillId="0" borderId="0" applyFill="0" applyBorder="0" applyAlignment="0"/>
    <xf numFmtId="186" fontId="9" fillId="0" borderId="0" applyFill="0" applyBorder="0" applyAlignment="0"/>
    <xf numFmtId="183" fontId="34" fillId="0" borderId="0" applyFill="0" applyBorder="0" applyAlignment="0"/>
    <xf numFmtId="183" fontId="34" fillId="0" borderId="0" applyFill="0" applyBorder="0" applyAlignment="0"/>
    <xf numFmtId="183" fontId="34" fillId="0" borderId="0" applyFill="0" applyBorder="0" applyAlignment="0"/>
    <xf numFmtId="187" fontId="9" fillId="0" borderId="0" applyFill="0" applyBorder="0" applyAlignment="0"/>
    <xf numFmtId="167" fontId="34" fillId="0" borderId="0" applyFill="0" applyBorder="0" applyAlignment="0"/>
    <xf numFmtId="167" fontId="34" fillId="0" borderId="0" applyFill="0" applyBorder="0" applyAlignment="0"/>
    <xf numFmtId="167" fontId="34" fillId="0" borderId="0" applyFill="0" applyBorder="0" applyAlignment="0"/>
    <xf numFmtId="188" fontId="9" fillId="0" borderId="0" applyFill="0" applyBorder="0" applyAlignment="0"/>
    <xf numFmtId="189" fontId="34" fillId="0" borderId="0" applyFill="0" applyBorder="0" applyAlignment="0"/>
    <xf numFmtId="189" fontId="34" fillId="0" borderId="0" applyFill="0" applyBorder="0" applyAlignment="0"/>
    <xf numFmtId="189" fontId="34" fillId="0" borderId="0" applyFill="0" applyBorder="0" applyAlignment="0"/>
    <xf numFmtId="190" fontId="9" fillId="0" borderId="0" applyFill="0" applyBorder="0" applyAlignment="0"/>
    <xf numFmtId="191" fontId="34" fillId="0" borderId="0" applyFill="0" applyBorder="0" applyAlignment="0"/>
    <xf numFmtId="191" fontId="34" fillId="0" borderId="0" applyFill="0" applyBorder="0" applyAlignment="0"/>
    <xf numFmtId="191" fontId="34" fillId="0" borderId="0" applyFill="0" applyBorder="0" applyAlignment="0"/>
    <xf numFmtId="181" fontId="23" fillId="0" borderId="0" applyFill="0" applyBorder="0" applyAlignment="0"/>
    <xf numFmtId="185" fontId="34" fillId="0" borderId="0" applyFill="0" applyBorder="0" applyAlignment="0"/>
    <xf numFmtId="185" fontId="34" fillId="0" borderId="0" applyFill="0" applyBorder="0" applyAlignment="0"/>
    <xf numFmtId="185" fontId="34" fillId="0" borderId="0" applyFill="0" applyBorder="0" applyAlignment="0"/>
    <xf numFmtId="192" fontId="9" fillId="0" borderId="0" applyFill="0" applyBorder="0" applyAlignment="0"/>
    <xf numFmtId="193" fontId="34" fillId="0" borderId="0" applyFill="0" applyBorder="0" applyAlignment="0"/>
    <xf numFmtId="193" fontId="34" fillId="0" borderId="0" applyFill="0" applyBorder="0" applyAlignment="0"/>
    <xf numFmtId="193" fontId="34" fillId="0" borderId="0" applyFill="0" applyBorder="0" applyAlignment="0"/>
    <xf numFmtId="186" fontId="9" fillId="0" borderId="0" applyFill="0" applyBorder="0" applyAlignment="0"/>
    <xf numFmtId="183" fontId="34" fillId="0" borderId="0" applyFill="0" applyBorder="0" applyAlignment="0"/>
    <xf numFmtId="183" fontId="34" fillId="0" borderId="0" applyFill="0" applyBorder="0" applyAlignment="0"/>
    <xf numFmtId="183" fontId="34" fillId="0" borderId="0" applyFill="0" applyBorder="0" applyAlignment="0"/>
    <xf numFmtId="0" fontId="56"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170" fontId="59" fillId="46" borderId="12" applyNumberFormat="0" applyAlignment="0" applyProtection="0"/>
    <xf numFmtId="0" fontId="56"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6" fillId="46" borderId="12" applyNumberFormat="0" applyAlignment="0" applyProtection="0"/>
    <xf numFmtId="0" fontId="58" fillId="48" borderId="13" applyNumberFormat="0" applyAlignment="0" applyProtection="0"/>
    <xf numFmtId="169" fontId="56" fillId="46" borderId="12" applyNumberFormat="0" applyAlignment="0" applyProtection="0"/>
    <xf numFmtId="169" fontId="56" fillId="46" borderId="12" applyNumberFormat="0" applyAlignment="0" applyProtection="0"/>
    <xf numFmtId="169" fontId="56" fillId="46" borderId="12" applyNumberFormat="0" applyAlignment="0" applyProtection="0"/>
    <xf numFmtId="169" fontId="56" fillId="46" borderId="12" applyNumberFormat="0" applyAlignment="0" applyProtection="0"/>
    <xf numFmtId="0" fontId="58" fillId="48" borderId="13" applyNumberFormat="0" applyAlignment="0" applyProtection="0"/>
    <xf numFmtId="169" fontId="56" fillId="46" borderId="12" applyNumberFormat="0" applyAlignment="0" applyProtection="0"/>
    <xf numFmtId="169" fontId="56" fillId="46"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169" fontId="56" fillId="46" borderId="12" applyNumberFormat="0" applyAlignment="0" applyProtection="0"/>
    <xf numFmtId="169" fontId="56" fillId="46"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169" fontId="56" fillId="46" borderId="12" applyNumberFormat="0" applyAlignment="0" applyProtection="0"/>
    <xf numFmtId="169" fontId="56" fillId="46"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169" fontId="56" fillId="46" borderId="12" applyNumberFormat="0" applyAlignment="0" applyProtection="0"/>
    <xf numFmtId="169" fontId="56" fillId="46" borderId="12" applyNumberFormat="0" applyAlignment="0" applyProtection="0"/>
    <xf numFmtId="0" fontId="58" fillId="48" borderId="13" applyNumberFormat="0" applyAlignment="0" applyProtection="0"/>
    <xf numFmtId="0" fontId="58" fillId="48" borderId="13" applyNumberFormat="0" applyAlignment="0" applyProtection="0"/>
    <xf numFmtId="169" fontId="56" fillId="46" borderId="12" applyNumberFormat="0" applyAlignment="0" applyProtection="0"/>
    <xf numFmtId="169" fontId="56" fillId="46" borderId="12" applyNumberFormat="0" applyAlignment="0" applyProtection="0"/>
    <xf numFmtId="0" fontId="58" fillId="48" borderId="13" applyNumberFormat="0" applyAlignment="0" applyProtection="0"/>
    <xf numFmtId="169" fontId="56" fillId="46" borderId="12" applyNumberFormat="0" applyAlignment="0" applyProtection="0"/>
    <xf numFmtId="169" fontId="56" fillId="46" borderId="12" applyNumberFormat="0" applyAlignment="0" applyProtection="0"/>
    <xf numFmtId="169" fontId="56" fillId="46" borderId="12" applyNumberFormat="0" applyAlignment="0" applyProtection="0"/>
    <xf numFmtId="169" fontId="56" fillId="46" borderId="12" applyNumberFormat="0" applyAlignment="0" applyProtection="0"/>
    <xf numFmtId="169" fontId="56" fillId="46" borderId="12" applyNumberFormat="0" applyAlignment="0" applyProtection="0"/>
    <xf numFmtId="169" fontId="56" fillId="46"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169"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8" fillId="48" borderId="13" applyNumberFormat="0" applyAlignment="0" applyProtection="0"/>
    <xf numFmtId="0" fontId="56" fillId="46" borderId="12" applyNumberFormat="0" applyAlignment="0" applyProtection="0"/>
    <xf numFmtId="0" fontId="56" fillId="46" borderId="12" applyNumberFormat="0" applyAlignment="0" applyProtection="0"/>
    <xf numFmtId="0" fontId="56" fillId="46" borderId="12" applyNumberFormat="0" applyAlignment="0" applyProtection="0"/>
    <xf numFmtId="0" fontId="17" fillId="0" borderId="0" applyNumberFormat="0" applyFill="0" applyBorder="0" applyAlignment="0" applyProtection="0"/>
    <xf numFmtId="169"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69" fontId="17" fillId="0" borderId="0" applyNumberFormat="0" applyFill="0" applyBorder="0" applyAlignment="0" applyProtection="0"/>
    <xf numFmtId="0" fontId="60" fillId="49" borderId="14" applyNumberFormat="0" applyAlignment="0" applyProtection="0"/>
    <xf numFmtId="0" fontId="61" fillId="0" borderId="15" applyNumberFormat="0" applyFill="0" applyAlignment="0" applyProtection="0"/>
    <xf numFmtId="0" fontId="60" fillId="49" borderId="14" applyNumberFormat="0" applyAlignment="0" applyProtection="0"/>
    <xf numFmtId="0" fontId="62" fillId="0" borderId="16" applyNumberFormat="0" applyFill="0" applyAlignment="0" applyProtection="0"/>
    <xf numFmtId="0" fontId="60" fillId="49" borderId="14" applyNumberFormat="0" applyAlignment="0" applyProtection="0"/>
    <xf numFmtId="0" fontId="60" fillId="38" borderId="14" applyNumberFormat="0" applyAlignment="0" applyProtection="0"/>
    <xf numFmtId="0" fontId="60" fillId="39" borderId="14" applyNumberFormat="0" applyAlignment="0" applyProtection="0"/>
    <xf numFmtId="169" fontId="60" fillId="49" borderId="14" applyNumberFormat="0" applyAlignment="0" applyProtection="0"/>
    <xf numFmtId="0" fontId="60" fillId="39" borderId="14" applyNumberFormat="0" applyAlignment="0" applyProtection="0"/>
    <xf numFmtId="170" fontId="63" fillId="49" borderId="14" applyNumberFormat="0" applyAlignment="0" applyProtection="0"/>
    <xf numFmtId="0" fontId="60" fillId="39" borderId="14" applyNumberFormat="0" applyAlignment="0" applyProtection="0"/>
    <xf numFmtId="169" fontId="60" fillId="39" borderId="14" applyNumberFormat="0" applyAlignment="0" applyProtection="0"/>
    <xf numFmtId="0" fontId="60" fillId="39" borderId="14" applyNumberFormat="0" applyAlignment="0" applyProtection="0"/>
    <xf numFmtId="1" fontId="64" fillId="0" borderId="0">
      <protection locked="0"/>
    </xf>
    <xf numFmtId="0" fontId="38" fillId="0" borderId="0">
      <alignment horizontal="center" wrapText="1"/>
      <protection hidden="1"/>
    </xf>
    <xf numFmtId="194" fontId="65" fillId="0" borderId="0"/>
    <xf numFmtId="194" fontId="65" fillId="0" borderId="0"/>
    <xf numFmtId="194" fontId="65" fillId="0" borderId="0"/>
    <xf numFmtId="194" fontId="65" fillId="0" borderId="0"/>
    <xf numFmtId="194" fontId="65" fillId="0" borderId="0"/>
    <xf numFmtId="194" fontId="65" fillId="0" borderId="0"/>
    <xf numFmtId="194" fontId="65" fillId="0" borderId="0"/>
    <xf numFmtId="194" fontId="65" fillId="0" borderId="0"/>
    <xf numFmtId="38" fontId="21" fillId="0" borderId="0" applyFont="0" applyFill="0" applyBorder="0" applyAlignment="0" applyProtection="0"/>
    <xf numFmtId="38" fontId="21" fillId="0" borderId="0" applyFont="0" applyFill="0" applyBorder="0" applyAlignment="0" applyProtection="0"/>
    <xf numFmtId="0" fontId="25" fillId="0" borderId="0" applyFont="0" applyFill="0" applyBorder="0" applyAlignment="0" applyProtection="0"/>
    <xf numFmtId="181" fontId="23" fillId="0" borderId="0" applyFont="0" applyFill="0" applyBorder="0" applyAlignment="0" applyProtection="0"/>
    <xf numFmtId="185" fontId="34" fillId="0" borderId="0" applyFont="0" applyFill="0" applyBorder="0" applyAlignment="0" applyProtection="0"/>
    <xf numFmtId="185" fontId="34" fillId="0" borderId="0" applyFont="0" applyFill="0" applyBorder="0" applyAlignment="0" applyProtection="0"/>
    <xf numFmtId="185" fontId="34"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25" fillId="0" borderId="0" applyFont="0" applyFill="0" applyBorder="0" applyAlignment="0" applyProtection="0"/>
    <xf numFmtId="196" fontId="66" fillId="0" borderId="0" applyFont="0" applyFill="0" applyBorder="0" applyAlignment="0" applyProtection="0"/>
    <xf numFmtId="196" fontId="67"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5" fontId="40" fillId="0" borderId="0" applyFont="0" applyFill="0" applyBorder="0" applyAlignment="0" applyProtection="0"/>
    <xf numFmtId="198" fontId="9" fillId="0" borderId="0" applyFont="0" applyFill="0" applyBorder="0" applyAlignment="0" applyProtection="0"/>
    <xf numFmtId="3" fontId="68" fillId="0" borderId="0" applyFont="0" applyFill="0" applyBorder="0" applyAlignment="0" applyProtection="0"/>
    <xf numFmtId="0" fontId="69" fillId="50" borderId="0">
      <alignment horizontal="center" vertical="center" wrapText="1"/>
    </xf>
    <xf numFmtId="199" fontId="38" fillId="0" borderId="0" applyFill="0" applyBorder="0">
      <alignment horizontal="right"/>
      <protection locked="0"/>
    </xf>
    <xf numFmtId="200" fontId="21" fillId="0" borderId="0" applyFont="0" applyFill="0" applyBorder="0" applyAlignment="0" applyProtection="0"/>
    <xf numFmtId="200" fontId="21" fillId="0" borderId="0" applyFont="0" applyFill="0" applyBorder="0" applyAlignment="0" applyProtection="0"/>
    <xf numFmtId="0" fontId="25" fillId="0" borderId="0" applyFont="0" applyFill="0" applyBorder="0" applyAlignment="0" applyProtection="0"/>
    <xf numFmtId="186" fontId="9" fillId="0" borderId="0" applyFont="0" applyFill="0" applyBorder="0" applyAlignment="0" applyProtection="0"/>
    <xf numFmtId="183" fontId="34" fillId="0" borderId="0" applyFont="0" applyFill="0" applyBorder="0" applyAlignment="0" applyProtection="0"/>
    <xf numFmtId="183" fontId="34" fillId="0" borderId="0" applyFont="0" applyFill="0" applyBorder="0" applyAlignment="0" applyProtection="0"/>
    <xf numFmtId="183" fontId="34" fillId="0" borderId="0" applyFont="0" applyFill="0" applyBorder="0" applyAlignment="0" applyProtection="0"/>
    <xf numFmtId="181" fontId="25" fillId="0" borderId="0" applyFont="0" applyFill="0" applyBorder="0" applyAlignment="0" applyProtection="0"/>
    <xf numFmtId="192" fontId="9" fillId="0" borderId="0" applyFont="0" applyFill="0" applyBorder="0" applyAlignment="0" applyProtection="0"/>
    <xf numFmtId="201" fontId="68" fillId="0" borderId="0" applyFont="0" applyFill="0" applyBorder="0" applyAlignment="0" applyProtection="0"/>
    <xf numFmtId="201" fontId="68" fillId="0" borderId="0" applyFont="0" applyFill="0" applyBorder="0" applyAlignment="0" applyProtection="0"/>
    <xf numFmtId="201" fontId="68" fillId="0" borderId="0" applyFont="0" applyFill="0" applyBorder="0" applyAlignment="0" applyProtection="0"/>
    <xf numFmtId="201" fontId="68" fillId="0" borderId="0" applyFont="0" applyFill="0" applyBorder="0" applyAlignment="0" applyProtection="0"/>
    <xf numFmtId="202" fontId="9" fillId="0" borderId="0" applyFont="0" applyFill="0" applyBorder="0" applyAlignment="0" applyProtection="0"/>
    <xf numFmtId="202" fontId="9" fillId="0" borderId="0" applyFont="0" applyFill="0" applyBorder="0" applyAlignment="0" applyProtection="0"/>
    <xf numFmtId="0" fontId="38" fillId="0" borderId="0" applyFont="0" applyFill="0" applyBorder="0" applyAlignment="0">
      <protection locked="0"/>
    </xf>
    <xf numFmtId="0" fontId="68" fillId="0" borderId="0" applyFont="0" applyFill="0" applyBorder="0" applyAlignment="0" applyProtection="0"/>
    <xf numFmtId="0" fontId="68" fillId="0" borderId="0" applyFont="0" applyFill="0" applyBorder="0" applyAlignment="0" applyProtection="0"/>
    <xf numFmtId="0" fontId="68" fillId="0" borderId="0" applyFont="0" applyFill="0" applyBorder="0" applyAlignment="0" applyProtection="0"/>
    <xf numFmtId="0" fontId="68" fillId="0" borderId="0" applyFont="0" applyFill="0" applyBorder="0" applyAlignment="0" applyProtection="0"/>
    <xf numFmtId="169" fontId="68" fillId="0" borderId="0" applyFont="0" applyFill="0" applyBorder="0" applyAlignment="0" applyProtection="0"/>
    <xf numFmtId="14" fontId="70" fillId="0" borderId="0" applyFill="0" applyBorder="0" applyAlignment="0"/>
    <xf numFmtId="14" fontId="25" fillId="0" borderId="0" applyFill="0" applyBorder="0" applyAlignment="0"/>
    <xf numFmtId="14" fontId="25" fillId="0" borderId="0" applyFill="0" applyBorder="0" applyAlignment="0"/>
    <xf numFmtId="14" fontId="25" fillId="0" borderId="0" applyFill="0" applyBorder="0" applyAlignment="0"/>
    <xf numFmtId="17" fontId="71" fillId="0" borderId="17" applyFont="0" applyFill="0" applyBorder="0" applyAlignment="0" applyProtection="0"/>
    <xf numFmtId="17" fontId="71" fillId="0" borderId="17" applyFont="0" applyFill="0" applyBorder="0" applyAlignment="0" applyProtection="0"/>
    <xf numFmtId="17" fontId="71" fillId="0" borderId="17" applyFont="0" applyFill="0" applyBorder="0" applyAlignment="0" applyProtection="0"/>
    <xf numFmtId="169" fontId="68" fillId="0" borderId="0" applyFont="0" applyFill="0" applyBorder="0" applyAlignment="0" applyProtection="0"/>
    <xf numFmtId="38" fontId="38" fillId="0" borderId="18">
      <alignment vertical="center"/>
    </xf>
    <xf numFmtId="38" fontId="38" fillId="0" borderId="18">
      <alignment vertical="center"/>
    </xf>
    <xf numFmtId="38" fontId="38" fillId="0" borderId="18">
      <alignment vertical="center"/>
    </xf>
    <xf numFmtId="38" fontId="38" fillId="0" borderId="18">
      <alignment vertical="center"/>
    </xf>
    <xf numFmtId="38" fontId="70" fillId="0" borderId="18">
      <alignment vertical="center"/>
    </xf>
    <xf numFmtId="38" fontId="38" fillId="0" borderId="18">
      <alignment vertical="center"/>
    </xf>
    <xf numFmtId="38" fontId="70" fillId="0" borderId="18">
      <alignment vertical="center"/>
    </xf>
    <xf numFmtId="38" fontId="38" fillId="0" borderId="18">
      <alignment vertical="center"/>
    </xf>
    <xf numFmtId="38" fontId="70" fillId="0" borderId="18">
      <alignment vertical="center"/>
    </xf>
    <xf numFmtId="38" fontId="38" fillId="0" borderId="18">
      <alignment vertical="center"/>
    </xf>
    <xf numFmtId="38" fontId="38" fillId="0" borderId="18">
      <alignment vertical="center"/>
    </xf>
    <xf numFmtId="38" fontId="38" fillId="0" borderId="18">
      <alignment vertical="center"/>
    </xf>
    <xf numFmtId="38" fontId="38" fillId="0" borderId="18">
      <alignment vertical="center"/>
    </xf>
    <xf numFmtId="38" fontId="38" fillId="0" borderId="18">
      <alignment vertical="center"/>
    </xf>
    <xf numFmtId="38" fontId="38" fillId="0" borderId="18">
      <alignment vertical="center"/>
    </xf>
    <xf numFmtId="2" fontId="72" fillId="51" borderId="0" applyFill="0">
      <alignment horizontal="center"/>
    </xf>
    <xf numFmtId="0" fontId="25" fillId="0" borderId="0"/>
    <xf numFmtId="169" fontId="25" fillId="0" borderId="0"/>
    <xf numFmtId="0" fontId="12" fillId="0" borderId="0"/>
    <xf numFmtId="169" fontId="25" fillId="0" borderId="0"/>
    <xf numFmtId="41" fontId="12" fillId="0" borderId="0" applyFont="0" applyFill="0" applyBorder="0" applyAlignment="0" applyProtection="0"/>
    <xf numFmtId="43" fontId="12" fillId="0" borderId="0" applyFont="0" applyFill="0" applyBorder="0" applyAlignment="0" applyProtection="0"/>
    <xf numFmtId="203" fontId="36" fillId="0" borderId="0" applyFont="0" applyFill="0" applyBorder="0" applyProtection="0">
      <alignment horizontal="right" vertical="center"/>
    </xf>
    <xf numFmtId="14" fontId="73" fillId="52" borderId="3">
      <alignment vertical="top"/>
      <protection locked="0"/>
    </xf>
    <xf numFmtId="0" fontId="73" fillId="52" borderId="3">
      <alignment vertical="top"/>
      <protection locked="0"/>
    </xf>
    <xf numFmtId="0" fontId="12" fillId="53" borderId="3">
      <protection locked="0"/>
    </xf>
    <xf numFmtId="0" fontId="73" fillId="54" borderId="3">
      <alignment vertical="top"/>
      <protection locked="0"/>
    </xf>
    <xf numFmtId="0" fontId="12" fillId="55" borderId="3">
      <protection locked="0"/>
    </xf>
    <xf numFmtId="204" fontId="73" fillId="52" borderId="3">
      <alignment vertical="top"/>
      <protection locked="0"/>
    </xf>
    <xf numFmtId="205" fontId="12" fillId="53" borderId="3">
      <protection locked="0"/>
    </xf>
    <xf numFmtId="204" fontId="73" fillId="54" borderId="3">
      <alignment vertical="top"/>
      <protection locked="0"/>
    </xf>
    <xf numFmtId="205" fontId="12" fillId="55" borderId="3">
      <protection locked="0"/>
    </xf>
    <xf numFmtId="206" fontId="73" fillId="52" borderId="3">
      <alignment vertical="top"/>
      <protection locked="0"/>
    </xf>
    <xf numFmtId="207" fontId="12" fillId="53" borderId="3">
      <protection locked="0"/>
    </xf>
    <xf numFmtId="206" fontId="73" fillId="54" borderId="3">
      <alignment vertical="top"/>
      <protection locked="0"/>
    </xf>
    <xf numFmtId="207" fontId="12" fillId="55" borderId="3">
      <protection locked="0"/>
    </xf>
    <xf numFmtId="208" fontId="73" fillId="52" borderId="3">
      <alignment vertical="top"/>
      <protection locked="0"/>
    </xf>
    <xf numFmtId="209" fontId="12" fillId="53" borderId="3">
      <protection locked="0"/>
    </xf>
    <xf numFmtId="208" fontId="73" fillId="54" borderId="3">
      <alignment vertical="top"/>
      <protection locked="0"/>
    </xf>
    <xf numFmtId="210" fontId="12" fillId="55" borderId="3">
      <protection locked="0"/>
    </xf>
    <xf numFmtId="211" fontId="73" fillId="52" borderId="3">
      <alignment vertical="top"/>
      <protection locked="0"/>
    </xf>
    <xf numFmtId="212" fontId="12" fillId="53" borderId="3">
      <protection locked="0"/>
    </xf>
    <xf numFmtId="211" fontId="73" fillId="54" borderId="3">
      <alignment vertical="top"/>
      <protection locked="0"/>
    </xf>
    <xf numFmtId="213" fontId="12" fillId="55" borderId="3">
      <protection locked="0"/>
    </xf>
    <xf numFmtId="214" fontId="73" fillId="52" borderId="3">
      <alignment vertical="top"/>
      <protection locked="0"/>
    </xf>
    <xf numFmtId="214" fontId="73" fillId="54" borderId="3">
      <alignment vertical="top"/>
      <protection locked="0"/>
    </xf>
    <xf numFmtId="215" fontId="73" fillId="52" borderId="3">
      <alignment vertical="top"/>
      <protection locked="0"/>
    </xf>
    <xf numFmtId="9" fontId="12" fillId="53" borderId="3">
      <protection locked="0"/>
    </xf>
    <xf numFmtId="215" fontId="73" fillId="54" borderId="3">
      <alignment vertical="top"/>
      <protection locked="0"/>
    </xf>
    <xf numFmtId="9" fontId="12" fillId="55" borderId="3">
      <protection locked="0"/>
    </xf>
    <xf numFmtId="216" fontId="73" fillId="52" borderId="3">
      <alignment vertical="top"/>
      <protection locked="0"/>
    </xf>
    <xf numFmtId="179" fontId="12" fillId="53" borderId="3">
      <protection locked="0"/>
    </xf>
    <xf numFmtId="216" fontId="73" fillId="54" borderId="3">
      <alignment vertical="top"/>
      <protection locked="0"/>
    </xf>
    <xf numFmtId="179" fontId="12" fillId="55" borderId="3">
      <protection locked="0"/>
    </xf>
    <xf numFmtId="217" fontId="73" fillId="52" borderId="3">
      <alignment vertical="top"/>
      <protection locked="0"/>
    </xf>
    <xf numFmtId="10" fontId="12" fillId="53" borderId="3">
      <protection locked="0"/>
    </xf>
    <xf numFmtId="217" fontId="73" fillId="54" borderId="3">
      <alignment vertical="top"/>
      <protection locked="0"/>
    </xf>
    <xf numFmtId="218" fontId="73" fillId="52" borderId="3">
      <alignment vertical="top"/>
      <protection locked="0"/>
    </xf>
    <xf numFmtId="218" fontId="73" fillId="54" borderId="3">
      <alignment vertical="top"/>
      <protection locked="0"/>
    </xf>
    <xf numFmtId="219" fontId="73" fillId="52" borderId="3">
      <alignment vertical="top"/>
      <protection locked="0"/>
    </xf>
    <xf numFmtId="219" fontId="73" fillId="54" borderId="3">
      <alignment vertical="top"/>
      <protection locked="0"/>
    </xf>
    <xf numFmtId="0" fontId="73" fillId="52" borderId="3">
      <alignment vertical="top"/>
      <protection locked="0"/>
    </xf>
    <xf numFmtId="0" fontId="12" fillId="53" borderId="3">
      <alignment horizontal="center"/>
      <protection locked="0"/>
    </xf>
    <xf numFmtId="0" fontId="73" fillId="54" borderId="3">
      <alignment vertical="top"/>
      <protection locked="0"/>
    </xf>
    <xf numFmtId="0" fontId="12" fillId="55" borderId="3">
      <alignment horizontal="center"/>
      <protection locked="0"/>
    </xf>
    <xf numFmtId="0" fontId="73" fillId="52" borderId="3">
      <alignment vertical="top"/>
      <protection locked="0"/>
    </xf>
    <xf numFmtId="0" fontId="12" fillId="53" borderId="3">
      <protection locked="0"/>
    </xf>
    <xf numFmtId="0" fontId="73" fillId="54" borderId="3">
      <alignment vertical="top"/>
      <protection locked="0"/>
    </xf>
    <xf numFmtId="49" fontId="12" fillId="55" borderId="3">
      <protection locked="0"/>
    </xf>
    <xf numFmtId="0" fontId="74" fillId="56" borderId="0" applyNumberFormat="0" applyBorder="0" applyAlignment="0" applyProtection="0"/>
    <xf numFmtId="0" fontId="74" fillId="56" borderId="0" applyNumberFormat="0" applyBorder="0" applyAlignment="0" applyProtection="0"/>
    <xf numFmtId="0" fontId="74" fillId="56" borderId="0" applyNumberFormat="0" applyBorder="0" applyAlignment="0" applyProtection="0"/>
    <xf numFmtId="0" fontId="74" fillId="56" borderId="0" applyNumberFormat="0" applyBorder="0" applyAlignment="0" applyProtection="0"/>
    <xf numFmtId="169" fontId="74" fillId="56" borderId="0" applyNumberFormat="0" applyBorder="0" applyAlignment="0" applyProtection="0"/>
    <xf numFmtId="0" fontId="74" fillId="57" borderId="0" applyNumberFormat="0" applyBorder="0" applyAlignment="0" applyProtection="0"/>
    <xf numFmtId="0" fontId="74" fillId="57" borderId="0" applyNumberFormat="0" applyBorder="0" applyAlignment="0" applyProtection="0"/>
    <xf numFmtId="0" fontId="74" fillId="57" borderId="0" applyNumberFormat="0" applyBorder="0" applyAlignment="0" applyProtection="0"/>
    <xf numFmtId="0" fontId="74" fillId="57" borderId="0" applyNumberFormat="0" applyBorder="0" applyAlignment="0" applyProtection="0"/>
    <xf numFmtId="169" fontId="74" fillId="57"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169" fontId="74" fillId="58" borderId="0" applyNumberFormat="0" applyBorder="0" applyAlignment="0" applyProtection="0"/>
    <xf numFmtId="220" fontId="75" fillId="0" borderId="0"/>
    <xf numFmtId="221" fontId="75" fillId="0" borderId="0"/>
    <xf numFmtId="0" fontId="76" fillId="0" borderId="0" applyNumberFormat="0" applyFill="0" applyBorder="0" applyAlignment="0" applyProtection="0"/>
    <xf numFmtId="0" fontId="41" fillId="21" borderId="0" applyNumberFormat="0" applyBorder="0" applyAlignment="0" applyProtection="0"/>
    <xf numFmtId="0" fontId="41" fillId="13" borderId="0" applyNumberFormat="0" applyBorder="0" applyAlignment="0" applyProtection="0"/>
    <xf numFmtId="0" fontId="41" fillId="16" borderId="0" applyNumberFormat="0" applyBorder="0" applyAlignment="0" applyProtection="0"/>
    <xf numFmtId="0" fontId="41" fillId="37" borderId="0" applyNumberFormat="0" applyBorder="0" applyAlignment="0" applyProtection="0"/>
    <xf numFmtId="0" fontId="41" fillId="19" borderId="0" applyNumberFormat="0" applyBorder="0" applyAlignment="0" applyProtection="0"/>
    <xf numFmtId="0" fontId="41" fillId="31" borderId="0" applyNumberFormat="0" applyBorder="0" applyAlignment="0" applyProtection="0"/>
    <xf numFmtId="0" fontId="41" fillId="26" borderId="0" applyNumberFormat="0" applyBorder="0" applyAlignment="0" applyProtection="0"/>
    <xf numFmtId="0" fontId="41" fillId="31" borderId="0" applyNumberFormat="0" applyBorder="0" applyAlignment="0" applyProtection="0"/>
    <xf numFmtId="0" fontId="41" fillId="36" borderId="0" applyNumberFormat="0" applyBorder="0" applyAlignment="0" applyProtection="0"/>
    <xf numFmtId="0" fontId="41" fillId="18" borderId="0" applyNumberFormat="0" applyBorder="0" applyAlignment="0" applyProtection="0"/>
    <xf numFmtId="0" fontId="41" fillId="19" borderId="0" applyNumberFormat="0" applyBorder="0" applyAlignment="0" applyProtection="0"/>
    <xf numFmtId="0" fontId="41" fillId="13" borderId="0" applyNumberFormat="0" applyBorder="0" applyAlignment="0" applyProtection="0"/>
    <xf numFmtId="181" fontId="23" fillId="0" borderId="0" applyFill="0" applyBorder="0" applyAlignment="0"/>
    <xf numFmtId="185" fontId="34" fillId="0" borderId="0" applyFill="0" applyBorder="0" applyAlignment="0"/>
    <xf numFmtId="185" fontId="34" fillId="0" borderId="0" applyFill="0" applyBorder="0" applyAlignment="0"/>
    <xf numFmtId="185" fontId="34" fillId="0" borderId="0" applyFill="0" applyBorder="0" applyAlignment="0"/>
    <xf numFmtId="186" fontId="9" fillId="0" borderId="0" applyFill="0" applyBorder="0" applyAlignment="0"/>
    <xf numFmtId="183" fontId="34" fillId="0" borderId="0" applyFill="0" applyBorder="0" applyAlignment="0"/>
    <xf numFmtId="183" fontId="34" fillId="0" borderId="0" applyFill="0" applyBorder="0" applyAlignment="0"/>
    <xf numFmtId="183" fontId="34" fillId="0" borderId="0" applyFill="0" applyBorder="0" applyAlignment="0"/>
    <xf numFmtId="181" fontId="23" fillId="0" borderId="0" applyFill="0" applyBorder="0" applyAlignment="0"/>
    <xf numFmtId="185" fontId="34" fillId="0" borderId="0" applyFill="0" applyBorder="0" applyAlignment="0"/>
    <xf numFmtId="185" fontId="34" fillId="0" borderId="0" applyFill="0" applyBorder="0" applyAlignment="0"/>
    <xf numFmtId="185" fontId="34" fillId="0" borderId="0" applyFill="0" applyBorder="0" applyAlignment="0"/>
    <xf numFmtId="192" fontId="9" fillId="0" borderId="0" applyFill="0" applyBorder="0" applyAlignment="0"/>
    <xf numFmtId="193" fontId="34" fillId="0" borderId="0" applyFill="0" applyBorder="0" applyAlignment="0"/>
    <xf numFmtId="193" fontId="34" fillId="0" borderId="0" applyFill="0" applyBorder="0" applyAlignment="0"/>
    <xf numFmtId="193" fontId="34" fillId="0" borderId="0" applyFill="0" applyBorder="0" applyAlignment="0"/>
    <xf numFmtId="186" fontId="9" fillId="0" borderId="0" applyFill="0" applyBorder="0" applyAlignment="0"/>
    <xf numFmtId="183" fontId="34" fillId="0" borderId="0" applyFill="0" applyBorder="0" applyAlignment="0"/>
    <xf numFmtId="183" fontId="34" fillId="0" borderId="0" applyFill="0" applyBorder="0" applyAlignment="0"/>
    <xf numFmtId="183" fontId="34" fillId="0" borderId="0" applyFill="0" applyBorder="0" applyAlignment="0"/>
    <xf numFmtId="0" fontId="77" fillId="10" borderId="12" applyNumberFormat="0" applyAlignment="0" applyProtection="0"/>
    <xf numFmtId="0" fontId="77" fillId="10" borderId="12" applyNumberFormat="0" applyAlignment="0" applyProtection="0"/>
    <xf numFmtId="169" fontId="9" fillId="0" borderId="0" applyFont="0" applyFill="0" applyBorder="0" applyAlignment="0" applyProtection="0"/>
    <xf numFmtId="169" fontId="9" fillId="0" borderId="0" applyFont="0" applyFill="0" applyBorder="0" applyAlignment="0" applyProtection="0"/>
    <xf numFmtId="170" fontId="21" fillId="0" borderId="0" applyFon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169" fontId="78" fillId="0" borderId="0" applyNumberFormat="0" applyFill="0" applyBorder="0" applyAlignment="0" applyProtection="0"/>
    <xf numFmtId="170" fontId="80" fillId="0" borderId="0" applyNumberFormat="0" applyFill="0" applyBorder="0" applyAlignment="0" applyProtection="0"/>
    <xf numFmtId="0" fontId="29" fillId="0" borderId="0">
      <protection locked="0"/>
    </xf>
    <xf numFmtId="169" fontId="30"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0" fontId="29" fillId="0" borderId="0">
      <protection locked="0"/>
    </xf>
    <xf numFmtId="169" fontId="30"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0" fontId="81" fillId="0" borderId="0">
      <protection locked="0"/>
    </xf>
    <xf numFmtId="169" fontId="82" fillId="0" borderId="0">
      <protection locked="0"/>
    </xf>
    <xf numFmtId="0" fontId="38" fillId="0" borderId="0">
      <protection locked="0"/>
    </xf>
    <xf numFmtId="0" fontId="38" fillId="0" borderId="0">
      <protection locked="0"/>
    </xf>
    <xf numFmtId="0" fontId="38" fillId="0" borderId="0">
      <protection locked="0"/>
    </xf>
    <xf numFmtId="0" fontId="81" fillId="0" borderId="0">
      <protection locked="0"/>
    </xf>
    <xf numFmtId="169" fontId="38" fillId="0" borderId="0">
      <protection locked="0"/>
    </xf>
    <xf numFmtId="0" fontId="38" fillId="0" borderId="0">
      <protection locked="0"/>
    </xf>
    <xf numFmtId="0" fontId="38" fillId="0" borderId="0">
      <protection locked="0"/>
    </xf>
    <xf numFmtId="169" fontId="38" fillId="0" borderId="0">
      <protection locked="0"/>
    </xf>
    <xf numFmtId="0" fontId="29" fillId="0" borderId="0">
      <protection locked="0"/>
    </xf>
    <xf numFmtId="169" fontId="30"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0" fontId="29" fillId="0" borderId="0">
      <protection locked="0"/>
    </xf>
    <xf numFmtId="169" fontId="30"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0" fontId="29" fillId="0" borderId="0">
      <protection locked="0"/>
    </xf>
    <xf numFmtId="169" fontId="30" fillId="0" borderId="0">
      <protection locked="0"/>
    </xf>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169" fontId="21" fillId="0" borderId="0">
      <protection locked="0"/>
    </xf>
    <xf numFmtId="0" fontId="81" fillId="0" borderId="0">
      <protection locked="0"/>
    </xf>
    <xf numFmtId="169" fontId="82" fillId="0" borderId="0">
      <protection locked="0"/>
    </xf>
    <xf numFmtId="0" fontId="38" fillId="0" borderId="0">
      <protection locked="0"/>
    </xf>
    <xf numFmtId="0" fontId="38" fillId="0" borderId="0">
      <protection locked="0"/>
    </xf>
    <xf numFmtId="0" fontId="38" fillId="0" borderId="0">
      <protection locked="0"/>
    </xf>
    <xf numFmtId="0" fontId="81" fillId="0" borderId="0">
      <protection locked="0"/>
    </xf>
    <xf numFmtId="169" fontId="38" fillId="0" borderId="0">
      <protection locked="0"/>
    </xf>
    <xf numFmtId="0" fontId="38" fillId="0" borderId="0">
      <protection locked="0"/>
    </xf>
    <xf numFmtId="0" fontId="38" fillId="0" borderId="0">
      <protection locked="0"/>
    </xf>
    <xf numFmtId="169" fontId="38" fillId="0" borderId="0">
      <protection locked="0"/>
    </xf>
    <xf numFmtId="0" fontId="38" fillId="0" borderId="0"/>
    <xf numFmtId="2" fontId="68" fillId="0" borderId="0" applyFont="0" applyFill="0" applyBorder="0" applyAlignment="0" applyProtection="0"/>
    <xf numFmtId="0" fontId="12" fillId="0" borderId="0"/>
    <xf numFmtId="0" fontId="12" fillId="0" borderId="0"/>
    <xf numFmtId="0" fontId="12" fillId="0" borderId="0"/>
    <xf numFmtId="0" fontId="12" fillId="0" borderId="0"/>
    <xf numFmtId="0" fontId="83" fillId="0" borderId="0"/>
    <xf numFmtId="0" fontId="12" fillId="0" borderId="0"/>
    <xf numFmtId="0" fontId="83" fillId="0" borderId="0"/>
    <xf numFmtId="0" fontId="12" fillId="0" borderId="0"/>
    <xf numFmtId="0" fontId="83" fillId="0" borderId="0"/>
    <xf numFmtId="0" fontId="12" fillId="0" borderId="0"/>
    <xf numFmtId="0" fontId="83" fillId="0" borderId="0"/>
    <xf numFmtId="0" fontId="12" fillId="0" borderId="0"/>
    <xf numFmtId="0" fontId="12" fillId="0" borderId="0"/>
    <xf numFmtId="169" fontId="83" fillId="0" borderId="0"/>
    <xf numFmtId="0" fontId="12" fillId="0" borderId="0"/>
    <xf numFmtId="0" fontId="83" fillId="0" borderId="0"/>
    <xf numFmtId="0" fontId="12" fillId="0" borderId="0"/>
    <xf numFmtId="0" fontId="12" fillId="0" borderId="0"/>
    <xf numFmtId="169" fontId="83" fillId="0" borderId="0"/>
    <xf numFmtId="0" fontId="84" fillId="0" borderId="0" applyNumberFormat="0" applyFill="0" applyBorder="0" applyAlignment="0" applyProtection="0">
      <alignment vertical="top"/>
      <protection locked="0"/>
    </xf>
    <xf numFmtId="222" fontId="85" fillId="0" borderId="0" applyFont="0" applyFill="0" applyBorder="0" applyAlignment="0" applyProtection="0">
      <protection locked="0"/>
    </xf>
    <xf numFmtId="13" fontId="85" fillId="0" borderId="0" applyFont="0" applyFill="0" applyBorder="0" applyAlignment="0" applyProtection="0">
      <protection locked="0"/>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3" fontId="86" fillId="59" borderId="3" applyFont="0" applyFill="0" applyBorder="0" applyAlignment="0" applyProtection="0">
      <alignment horizontal="center"/>
    </xf>
    <xf numFmtId="0" fontId="55" fillId="9" borderId="0" applyNumberFormat="0" applyBorder="0" applyAlignment="0" applyProtection="0"/>
    <xf numFmtId="0" fontId="55" fillId="60" borderId="0" applyNumberFormat="0" applyBorder="0" applyAlignment="0" applyProtection="0"/>
    <xf numFmtId="0" fontId="39" fillId="33" borderId="0" applyNumberFormat="0" applyBorder="0" applyAlignment="0" applyProtection="0"/>
    <xf numFmtId="169" fontId="55" fillId="9" borderId="0" applyNumberFormat="0" applyBorder="0" applyAlignment="0" applyProtection="0"/>
    <xf numFmtId="0" fontId="39" fillId="33" borderId="0" applyNumberFormat="0" applyBorder="0" applyAlignment="0" applyProtection="0"/>
    <xf numFmtId="170" fontId="87" fillId="9" borderId="0" applyNumberFormat="0" applyBorder="0" applyAlignment="0" applyProtection="0"/>
    <xf numFmtId="0" fontId="39" fillId="33" borderId="0" applyNumberFormat="0" applyBorder="0" applyAlignment="0" applyProtection="0"/>
    <xf numFmtId="169" fontId="39" fillId="33" borderId="0" applyNumberFormat="0" applyBorder="0" applyAlignment="0" applyProtection="0"/>
    <xf numFmtId="0" fontId="39" fillId="33" borderId="0" applyNumberFormat="0" applyBorder="0" applyAlignment="0" applyProtection="0"/>
    <xf numFmtId="38" fontId="88" fillId="51" borderId="0" applyNumberFormat="0" applyBorder="0" applyAlignment="0" applyProtection="0"/>
    <xf numFmtId="179" fontId="89" fillId="0" borderId="0" applyFill="0" applyBorder="0" applyProtection="0">
      <alignment horizontal="right"/>
      <protection locked="0"/>
    </xf>
    <xf numFmtId="0" fontId="90" fillId="0" borderId="19" applyNumberFormat="0" applyBorder="0">
      <alignment horizontal="centerContinuous"/>
    </xf>
    <xf numFmtId="169"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169" fontId="90" fillId="0" borderId="19" applyNumberFormat="0" applyBorder="0">
      <alignment horizontal="centerContinuous"/>
    </xf>
    <xf numFmtId="169" fontId="90" fillId="0" borderId="19" applyNumberFormat="0" applyBorder="0">
      <alignment horizontal="centerContinuous"/>
    </xf>
    <xf numFmtId="169" fontId="90" fillId="0" borderId="19" applyNumberFormat="0" applyBorder="0">
      <alignment horizontal="centerContinuous"/>
    </xf>
    <xf numFmtId="169" fontId="90" fillId="0" borderId="19" applyNumberFormat="0" applyBorder="0">
      <alignment horizontal="centerContinuous"/>
    </xf>
    <xf numFmtId="169" fontId="90" fillId="0" borderId="19" applyNumberFormat="0" applyBorder="0">
      <alignment horizontal="centerContinuous"/>
    </xf>
    <xf numFmtId="169"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0" fillId="0" borderId="19" applyNumberFormat="0" applyBorder="0">
      <alignment horizontal="centerContinuous"/>
    </xf>
    <xf numFmtId="0" fontId="91" fillId="0" borderId="20" applyNumberFormat="0" applyAlignment="0" applyProtection="0">
      <alignment horizontal="left" vertical="center"/>
    </xf>
    <xf numFmtId="169" fontId="92" fillId="0" borderId="0">
      <alignment horizontal="center"/>
    </xf>
    <xf numFmtId="0" fontId="81" fillId="0" borderId="20" applyNumberFormat="0" applyAlignment="0" applyProtection="0">
      <alignment horizontal="left" vertical="center"/>
    </xf>
    <xf numFmtId="0" fontId="81" fillId="0" borderId="20" applyNumberFormat="0" applyAlignment="0" applyProtection="0">
      <alignment horizontal="left" vertical="center"/>
    </xf>
    <xf numFmtId="0" fontId="81" fillId="0" borderId="20" applyNumberFormat="0" applyAlignment="0" applyProtection="0">
      <alignment horizontal="left" vertical="center"/>
    </xf>
    <xf numFmtId="0" fontId="91" fillId="0" borderId="20" applyNumberFormat="0" applyAlignment="0" applyProtection="0">
      <alignment horizontal="left" vertical="center"/>
    </xf>
    <xf numFmtId="169" fontId="81" fillId="0" borderId="20" applyNumberFormat="0" applyAlignment="0" applyProtection="0">
      <alignment horizontal="left" vertical="center"/>
    </xf>
    <xf numFmtId="0" fontId="81" fillId="0" borderId="20" applyNumberFormat="0" applyAlignment="0" applyProtection="0">
      <alignment horizontal="left" vertical="center"/>
    </xf>
    <xf numFmtId="0" fontId="81" fillId="0" borderId="20" applyNumberFormat="0" applyAlignment="0" applyProtection="0">
      <alignment horizontal="left" vertical="center"/>
    </xf>
    <xf numFmtId="0" fontId="91" fillId="0" borderId="2">
      <alignment horizontal="left" vertical="center"/>
    </xf>
    <xf numFmtId="0" fontId="81" fillId="0" borderId="2">
      <alignment horizontal="left" vertical="center"/>
    </xf>
    <xf numFmtId="169" fontId="81" fillId="0" borderId="2">
      <alignment horizontal="left" vertical="center"/>
    </xf>
    <xf numFmtId="0" fontId="81" fillId="0" borderId="2">
      <alignment horizontal="left" vertical="center"/>
    </xf>
    <xf numFmtId="169" fontId="92" fillId="61" borderId="0">
      <alignment horizont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91" fillId="0" borderId="2">
      <alignment horizontal="left" vertical="center"/>
    </xf>
    <xf numFmtId="0"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169"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81" fillId="0" borderId="2">
      <alignment horizontal="left" vertical="center"/>
    </xf>
    <xf numFmtId="0" fontId="93" fillId="62" borderId="0" applyNumberFormat="0" applyBorder="0" applyProtection="0">
      <alignment horizontal="left" vertical="center"/>
    </xf>
    <xf numFmtId="0" fontId="94" fillId="0" borderId="0" applyNumberFormat="0" applyFill="0" applyBorder="0" applyAlignment="0" applyProtection="0"/>
    <xf numFmtId="0" fontId="95" fillId="0" borderId="21" applyNumberFormat="0" applyFill="0" applyAlignment="0" applyProtection="0"/>
    <xf numFmtId="0" fontId="94" fillId="0" borderId="0" applyNumberFormat="0" applyFill="0" applyBorder="0" applyAlignment="0" applyProtection="0"/>
    <xf numFmtId="169" fontId="96" fillId="0" borderId="22" applyNumberFormat="0" applyFill="0" applyAlignment="0" applyProtection="0"/>
    <xf numFmtId="0" fontId="94" fillId="0" borderId="0" applyNumberFormat="0" applyFill="0" applyBorder="0" applyAlignment="0" applyProtection="0"/>
    <xf numFmtId="0" fontId="94" fillId="0" borderId="0" applyNumberFormat="0" applyFill="0" applyBorder="0" applyAlignment="0" applyProtection="0"/>
    <xf numFmtId="170" fontId="97" fillId="0" borderId="22" applyNumberFormat="0" applyFill="0" applyAlignment="0" applyProtection="0"/>
    <xf numFmtId="169" fontId="95" fillId="0" borderId="21" applyNumberFormat="0" applyFill="0" applyAlignment="0" applyProtection="0"/>
    <xf numFmtId="169" fontId="95" fillId="0" borderId="21" applyNumberFormat="0" applyFill="0" applyAlignment="0" applyProtection="0"/>
    <xf numFmtId="0" fontId="98" fillId="0" borderId="0" applyNumberFormat="0" applyFill="0" applyBorder="0" applyAlignment="0" applyProtection="0"/>
    <xf numFmtId="0" fontId="99" fillId="0" borderId="23" applyNumberFormat="0" applyFill="0" applyAlignment="0" applyProtection="0"/>
    <xf numFmtId="0" fontId="98" fillId="0" borderId="0" applyNumberFormat="0" applyFill="0" applyBorder="0" applyAlignment="0" applyProtection="0"/>
    <xf numFmtId="169" fontId="100" fillId="0" borderId="23" applyNumberFormat="0" applyFill="0" applyAlignment="0" applyProtection="0"/>
    <xf numFmtId="0" fontId="98" fillId="0" borderId="0" applyNumberFormat="0" applyFill="0" applyBorder="0" applyAlignment="0" applyProtection="0"/>
    <xf numFmtId="0" fontId="98" fillId="0" borderId="0" applyNumberFormat="0" applyFill="0" applyBorder="0" applyAlignment="0" applyProtection="0"/>
    <xf numFmtId="170" fontId="101" fillId="0" borderId="23" applyNumberFormat="0" applyFill="0" applyAlignment="0" applyProtection="0"/>
    <xf numFmtId="169" fontId="99" fillId="0" borderId="24" applyNumberFormat="0" applyFill="0" applyAlignment="0" applyProtection="0"/>
    <xf numFmtId="169" fontId="99" fillId="0" borderId="24" applyNumberFormat="0" applyFill="0" applyAlignment="0" applyProtection="0"/>
    <xf numFmtId="0" fontId="76" fillId="0" borderId="25" applyNumberFormat="0" applyFill="0" applyAlignment="0" applyProtection="0"/>
    <xf numFmtId="0" fontId="102" fillId="0" borderId="26" applyNumberFormat="0" applyFill="0" applyAlignment="0" applyProtection="0"/>
    <xf numFmtId="0" fontId="102" fillId="0" borderId="27" applyNumberFormat="0" applyFill="0" applyAlignment="0" applyProtection="0"/>
    <xf numFmtId="169" fontId="76" fillId="0" borderId="25" applyNumberFormat="0" applyFill="0" applyAlignment="0" applyProtection="0"/>
    <xf numFmtId="0" fontId="102" fillId="0" borderId="27" applyNumberFormat="0" applyFill="0" applyAlignment="0" applyProtection="0"/>
    <xf numFmtId="170" fontId="103" fillId="0" borderId="25" applyNumberFormat="0" applyFill="0" applyAlignment="0" applyProtection="0"/>
    <xf numFmtId="0" fontId="102" fillId="0" borderId="27" applyNumberFormat="0" applyFill="0" applyAlignment="0" applyProtection="0"/>
    <xf numFmtId="169" fontId="102" fillId="0" borderId="27" applyNumberFormat="0" applyFill="0" applyAlignment="0" applyProtection="0"/>
    <xf numFmtId="0" fontId="102" fillId="0" borderId="27" applyNumberFormat="0" applyFill="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169" fontId="76" fillId="0" borderId="0" applyNumberFormat="0" applyFill="0" applyBorder="0" applyAlignment="0" applyProtection="0"/>
    <xf numFmtId="0" fontId="102" fillId="0" borderId="0" applyNumberFormat="0" applyFill="0" applyBorder="0" applyAlignment="0" applyProtection="0"/>
    <xf numFmtId="170" fontId="103" fillId="0" borderId="0" applyNumberFormat="0" applyFill="0" applyBorder="0" applyAlignment="0" applyProtection="0"/>
    <xf numFmtId="0" fontId="102" fillId="0" borderId="0" applyNumberFormat="0" applyFill="0" applyBorder="0" applyAlignment="0" applyProtection="0"/>
    <xf numFmtId="169" fontId="102" fillId="0" borderId="0" applyNumberFormat="0" applyFill="0" applyBorder="0" applyAlignment="0" applyProtection="0"/>
    <xf numFmtId="0" fontId="91" fillId="0" borderId="0"/>
    <xf numFmtId="0" fontId="104" fillId="0" borderId="0"/>
    <xf numFmtId="0" fontId="91" fillId="0" borderId="0"/>
    <xf numFmtId="0" fontId="91" fillId="0" borderId="0"/>
    <xf numFmtId="0" fontId="91" fillId="0" borderId="0"/>
    <xf numFmtId="0" fontId="104" fillId="0" borderId="0"/>
    <xf numFmtId="169" fontId="91" fillId="0" borderId="0"/>
    <xf numFmtId="0" fontId="91" fillId="0" borderId="0"/>
    <xf numFmtId="0" fontId="91" fillId="0" borderId="0"/>
    <xf numFmtId="169" fontId="91" fillId="0" borderId="0"/>
    <xf numFmtId="0" fontId="105" fillId="0" borderId="0"/>
    <xf numFmtId="0" fontId="104" fillId="0" borderId="0"/>
    <xf numFmtId="0" fontId="104" fillId="0" borderId="0"/>
    <xf numFmtId="0" fontId="104" fillId="0" borderId="0"/>
    <xf numFmtId="0" fontId="105" fillId="0" borderId="0"/>
    <xf numFmtId="169" fontId="104" fillId="0" borderId="0"/>
    <xf numFmtId="0" fontId="104" fillId="0" borderId="0"/>
    <xf numFmtId="0" fontId="104" fillId="0" borderId="0"/>
    <xf numFmtId="169" fontId="104" fillId="0" borderId="0"/>
    <xf numFmtId="0" fontId="106" fillId="0" borderId="0"/>
    <xf numFmtId="0" fontId="105" fillId="0" borderId="0"/>
    <xf numFmtId="0" fontId="105" fillId="0" borderId="0"/>
    <xf numFmtId="0" fontId="105" fillId="0" borderId="0"/>
    <xf numFmtId="0" fontId="106" fillId="0" borderId="0"/>
    <xf numFmtId="169" fontId="105" fillId="0" borderId="0"/>
    <xf numFmtId="0" fontId="105" fillId="0" borderId="0"/>
    <xf numFmtId="0" fontId="105" fillId="0" borderId="0"/>
    <xf numFmtId="169" fontId="105" fillId="0" borderId="0"/>
    <xf numFmtId="0" fontId="107" fillId="0" borderId="0"/>
    <xf numFmtId="0" fontId="106" fillId="0" borderId="0"/>
    <xf numFmtId="0" fontId="106" fillId="0" borderId="0"/>
    <xf numFmtId="0" fontId="106" fillId="0" borderId="0"/>
    <xf numFmtId="0" fontId="107" fillId="0" borderId="0"/>
    <xf numFmtId="169" fontId="106" fillId="0" borderId="0"/>
    <xf numFmtId="0" fontId="106" fillId="0" borderId="0"/>
    <xf numFmtId="0" fontId="106" fillId="0" borderId="0"/>
    <xf numFmtId="169" fontId="106" fillId="0" borderId="0"/>
    <xf numFmtId="0" fontId="17" fillId="0" borderId="0"/>
    <xf numFmtId="0" fontId="17" fillId="0" borderId="0"/>
    <xf numFmtId="0" fontId="17" fillId="0" borderId="0"/>
    <xf numFmtId="0" fontId="17" fillId="0" borderId="0"/>
    <xf numFmtId="0" fontId="107" fillId="0" borderId="0"/>
    <xf numFmtId="0" fontId="17" fillId="0" borderId="0"/>
    <xf numFmtId="0" fontId="107" fillId="0" borderId="0"/>
    <xf numFmtId="0" fontId="17" fillId="0" borderId="0"/>
    <xf numFmtId="0" fontId="107" fillId="0" borderId="0"/>
    <xf numFmtId="0" fontId="17" fillId="0" borderId="0"/>
    <xf numFmtId="0" fontId="107" fillId="0" borderId="0"/>
    <xf numFmtId="0" fontId="17" fillId="0" borderId="0"/>
    <xf numFmtId="0" fontId="17" fillId="0" borderId="0"/>
    <xf numFmtId="169" fontId="107" fillId="0" borderId="0"/>
    <xf numFmtId="0" fontId="17" fillId="0" borderId="0"/>
    <xf numFmtId="0" fontId="107" fillId="0" borderId="0"/>
    <xf numFmtId="0" fontId="17" fillId="0" borderId="0"/>
    <xf numFmtId="0" fontId="17" fillId="0" borderId="0"/>
    <xf numFmtId="169" fontId="107" fillId="0" borderId="0"/>
    <xf numFmtId="0" fontId="108" fillId="0" borderId="0"/>
    <xf numFmtId="0" fontId="17" fillId="0" borderId="0"/>
    <xf numFmtId="0" fontId="17" fillId="0" borderId="0"/>
    <xf numFmtId="0" fontId="17" fillId="0" borderId="0"/>
    <xf numFmtId="0" fontId="108" fillId="0" borderId="0"/>
    <xf numFmtId="169" fontId="17" fillId="0" borderId="0"/>
    <xf numFmtId="0" fontId="17" fillId="0" borderId="0"/>
    <xf numFmtId="0" fontId="17" fillId="0" borderId="0"/>
    <xf numFmtId="169" fontId="17" fillId="0" borderId="0"/>
    <xf numFmtId="0" fontId="109" fillId="62" borderId="0" applyNumberFormat="0" applyBorder="0" applyProtection="0">
      <alignment horizontal="center" vertical="center" textRotation="90"/>
    </xf>
    <xf numFmtId="223" fontId="110" fillId="0" borderId="0" applyNumberFormat="0"/>
    <xf numFmtId="223" fontId="108" fillId="0" borderId="0" applyNumberFormat="0"/>
    <xf numFmtId="223" fontId="108" fillId="0" borderId="0" applyNumberFormat="0"/>
    <xf numFmtId="223" fontId="108" fillId="0" borderId="0" applyNumberFormat="0"/>
    <xf numFmtId="223" fontId="110" fillId="0" borderId="0" applyNumberFormat="0"/>
    <xf numFmtId="223" fontId="108" fillId="0" borderId="0" applyNumberFormat="0"/>
    <xf numFmtId="223" fontId="108" fillId="0" borderId="0" applyNumberFormat="0"/>
    <xf numFmtId="223" fontId="110" fillId="0" borderId="0" applyNumberFormat="0"/>
    <xf numFmtId="223" fontId="110" fillId="0" borderId="0" applyNumberFormat="0"/>
    <xf numFmtId="0" fontId="111" fillId="0" borderId="0" applyNumberFormat="0" applyFill="0" applyBorder="0" applyAlignment="0" applyProtection="0">
      <alignment vertical="top"/>
      <protection locked="0"/>
    </xf>
    <xf numFmtId="0" fontId="12" fillId="0" borderId="0">
      <alignment horizontal="center"/>
    </xf>
    <xf numFmtId="0" fontId="12" fillId="0" borderId="0">
      <alignment horizontal="center"/>
    </xf>
    <xf numFmtId="0" fontId="12" fillId="0" borderId="0">
      <alignment horizontal="center"/>
    </xf>
    <xf numFmtId="0" fontId="12" fillId="0" borderId="0">
      <alignment horizontal="center"/>
    </xf>
    <xf numFmtId="0" fontId="83" fillId="0" borderId="0">
      <alignment horizontal="center"/>
    </xf>
    <xf numFmtId="0" fontId="12" fillId="0" borderId="0">
      <alignment horizontal="center"/>
    </xf>
    <xf numFmtId="0" fontId="83" fillId="0" borderId="0">
      <alignment horizontal="center"/>
    </xf>
    <xf numFmtId="0" fontId="12" fillId="0" borderId="0">
      <alignment horizontal="center"/>
    </xf>
    <xf numFmtId="0" fontId="83" fillId="0" borderId="0">
      <alignment horizontal="center"/>
    </xf>
    <xf numFmtId="0" fontId="12" fillId="0" borderId="0">
      <alignment horizontal="center"/>
    </xf>
    <xf numFmtId="0" fontId="83" fillId="0" borderId="0">
      <alignment horizontal="center"/>
    </xf>
    <xf numFmtId="0" fontId="12" fillId="0" borderId="0">
      <alignment horizontal="center"/>
    </xf>
    <xf numFmtId="0" fontId="12" fillId="0" borderId="0">
      <alignment horizontal="center"/>
    </xf>
    <xf numFmtId="169" fontId="83" fillId="0" borderId="0">
      <alignment horizontal="center"/>
    </xf>
    <xf numFmtId="0" fontId="12" fillId="0" borderId="0">
      <alignment horizontal="center"/>
    </xf>
    <xf numFmtId="0" fontId="83" fillId="0" borderId="0">
      <alignment horizontal="center"/>
    </xf>
    <xf numFmtId="0" fontId="12" fillId="0" borderId="0">
      <alignment horizontal="center"/>
    </xf>
    <xf numFmtId="0" fontId="12" fillId="0" borderId="0">
      <alignment horizontal="center"/>
    </xf>
    <xf numFmtId="169" fontId="83" fillId="0" borderId="0">
      <alignment horizontal="center"/>
    </xf>
    <xf numFmtId="0" fontId="1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xf numFmtId="0" fontId="46" fillId="8" borderId="0" applyNumberFormat="0" applyBorder="0" applyAlignment="0" applyProtection="0"/>
    <xf numFmtId="0" fontId="46" fillId="11" borderId="0" applyNumberFormat="0" applyBorder="0" applyAlignment="0" applyProtection="0"/>
    <xf numFmtId="0" fontId="114" fillId="0" borderId="0" applyNumberFormat="0" applyFill="0" applyBorder="0" applyAlignment="0" applyProtection="0">
      <alignment vertical="top"/>
      <protection locked="0"/>
    </xf>
    <xf numFmtId="0" fontId="25" fillId="63" borderId="3" applyNumberFormat="0" applyFont="0" applyAlignment="0">
      <protection locked="0"/>
    </xf>
    <xf numFmtId="10" fontId="88" fillId="64" borderId="3" applyNumberFormat="0" applyBorder="0" applyAlignment="0" applyProtection="0"/>
    <xf numFmtId="10" fontId="88" fillId="64" borderId="3" applyNumberFormat="0" applyBorder="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25" fillId="63" borderId="3" applyNumberFormat="0" applyFont="0" applyAlignment="0">
      <protection locked="0"/>
    </xf>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25" fillId="63" borderId="3" applyNumberFormat="0" applyFont="0" applyAlignment="0">
      <protection locked="0"/>
    </xf>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25" fillId="63" borderId="3" applyNumberFormat="0" applyFont="0" applyAlignment="0">
      <protection locked="0"/>
    </xf>
    <xf numFmtId="0" fontId="25" fillId="63" borderId="3" applyNumberFormat="0" applyFont="0" applyAlignment="0">
      <protection locked="0"/>
    </xf>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169" fontId="25" fillId="63" borderId="3" applyNumberFormat="0" applyFont="0" applyAlignment="0">
      <protection locked="0"/>
    </xf>
    <xf numFmtId="169" fontId="25" fillId="63" borderId="3" applyNumberFormat="0" applyFont="0" applyAlignment="0">
      <protection locked="0"/>
    </xf>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25" fillId="63" borderId="3" applyNumberFormat="0" applyFont="0" applyAlignment="0">
      <protection locked="0"/>
    </xf>
    <xf numFmtId="170" fontId="116" fillId="10" borderId="12" applyNumberFormat="0" applyAlignment="0" applyProtection="0"/>
    <xf numFmtId="0" fontId="77" fillId="10" borderId="12" applyNumberFormat="0" applyAlignment="0" applyProtection="0"/>
    <xf numFmtId="0" fontId="77" fillId="10" borderId="12" applyNumberFormat="0" applyAlignment="0" applyProtection="0"/>
    <xf numFmtId="0" fontId="77" fillId="10" borderId="12" applyNumberFormat="0" applyAlignment="0" applyProtection="0"/>
    <xf numFmtId="0" fontId="77" fillId="10" borderId="12" applyNumberFormat="0" applyAlignment="0" applyProtection="0"/>
    <xf numFmtId="0" fontId="77" fillId="10"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25" fillId="63" borderId="28" applyNumberFormat="0" applyFont="0" applyAlignment="0">
      <protection locked="0"/>
    </xf>
    <xf numFmtId="0" fontId="115" fillId="43" borderId="12" applyNumberFormat="0" applyAlignment="0" applyProtection="0"/>
    <xf numFmtId="0" fontId="115" fillId="43" borderId="12" applyNumberFormat="0" applyAlignment="0" applyProtection="0"/>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25" fillId="63" borderId="3" applyNumberFormat="0" applyFont="0" applyAlignment="0">
      <protection locked="0"/>
    </xf>
    <xf numFmtId="0" fontId="115" fillId="43" borderId="12" applyNumberFormat="0" applyAlignment="0" applyProtection="0"/>
    <xf numFmtId="0" fontId="115" fillId="43" borderId="12" applyNumberFormat="0" applyAlignment="0" applyProtection="0"/>
    <xf numFmtId="0" fontId="25" fillId="63" borderId="28" applyNumberFormat="0" applyFont="0" applyAlignment="0">
      <protection locked="0"/>
    </xf>
    <xf numFmtId="0" fontId="25" fillId="63" borderId="28" applyNumberFormat="0" applyFont="0" applyAlignment="0">
      <protection locked="0"/>
    </xf>
    <xf numFmtId="0" fontId="115" fillId="43" borderId="12" applyNumberFormat="0" applyAlignment="0" applyProtection="0"/>
    <xf numFmtId="0" fontId="115" fillId="43" borderId="12" applyNumberFormat="0" applyAlignment="0" applyProtection="0"/>
    <xf numFmtId="0" fontId="25" fillId="63" borderId="28" applyNumberFormat="0" applyFont="0" applyAlignment="0">
      <protection locked="0"/>
    </xf>
    <xf numFmtId="0" fontId="25" fillId="63" borderId="28" applyNumberFormat="0" applyFont="0" applyAlignment="0">
      <protection locked="0"/>
    </xf>
    <xf numFmtId="0" fontId="115" fillId="43" borderId="12" applyNumberFormat="0" applyAlignment="0" applyProtection="0"/>
    <xf numFmtId="0" fontId="115" fillId="43" borderId="12" applyNumberFormat="0" applyAlignment="0" applyProtection="0"/>
    <xf numFmtId="0" fontId="25" fillId="63" borderId="28" applyNumberFormat="0" applyFont="0" applyAlignment="0">
      <protection locked="0"/>
    </xf>
    <xf numFmtId="0" fontId="25" fillId="63" borderId="28" applyNumberFormat="0" applyFont="0" applyAlignment="0">
      <protection locked="0"/>
    </xf>
    <xf numFmtId="0" fontId="115" fillId="43" borderId="12" applyNumberFormat="0" applyAlignment="0" applyProtection="0"/>
    <xf numFmtId="0" fontId="115" fillId="43" borderId="12" applyNumberFormat="0" applyAlignment="0" applyProtection="0"/>
    <xf numFmtId="0" fontId="25" fillId="63" borderId="3" applyNumberFormat="0" applyFont="0" applyAlignment="0">
      <protection locked="0"/>
    </xf>
    <xf numFmtId="0" fontId="25" fillId="63" borderId="3" applyNumberFormat="0" applyFont="0" applyAlignment="0">
      <protection locked="0"/>
    </xf>
    <xf numFmtId="0" fontId="115" fillId="43" borderId="12" applyNumberFormat="0" applyAlignment="0" applyProtection="0"/>
    <xf numFmtId="0" fontId="115" fillId="43" borderId="12" applyNumberFormat="0" applyAlignment="0" applyProtection="0"/>
    <xf numFmtId="0" fontId="25" fillId="63" borderId="28" applyNumberFormat="0" applyFont="0" applyAlignment="0">
      <protection locked="0"/>
    </xf>
    <xf numFmtId="0" fontId="115" fillId="43" borderId="12" applyNumberFormat="0" applyAlignment="0" applyProtection="0"/>
    <xf numFmtId="0" fontId="115" fillId="43" borderId="12" applyNumberFormat="0" applyAlignment="0" applyProtection="0"/>
    <xf numFmtId="0" fontId="25" fillId="63" borderId="28" applyNumberFormat="0" applyFont="0" applyAlignment="0">
      <protection locked="0"/>
    </xf>
    <xf numFmtId="0" fontId="115" fillId="43" borderId="12" applyNumberFormat="0" applyAlignment="0" applyProtection="0"/>
    <xf numFmtId="0" fontId="115" fillId="43" borderId="12" applyNumberFormat="0" applyAlignment="0" applyProtection="0"/>
    <xf numFmtId="0" fontId="25" fillId="63" borderId="3" applyNumberFormat="0" applyFont="0" applyAlignment="0">
      <protection locked="0"/>
    </xf>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25" fillId="63" borderId="3" applyNumberFormat="0" applyFont="0" applyAlignment="0">
      <protection locked="0"/>
    </xf>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169" fontId="115" fillId="43" borderId="13"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13" fontId="50" fillId="0" borderId="29" applyNumberFormat="0" applyFont="0" applyFill="0" applyAlignment="0" applyProtection="0">
      <alignment horizontal="right" wrapText="1"/>
      <protection locked="0"/>
    </xf>
    <xf numFmtId="0" fontId="115" fillId="43" borderId="13" applyNumberFormat="0" applyAlignment="0" applyProtection="0"/>
    <xf numFmtId="0" fontId="38" fillId="0" borderId="0" applyFill="0" applyBorder="0">
      <alignment horizontal="right"/>
      <protection locked="0"/>
    </xf>
    <xf numFmtId="0" fontId="117" fillId="0" borderId="0" applyNumberFormat="0" applyFill="0" applyBorder="0" applyAlignment="0" applyProtection="0">
      <alignment vertical="top"/>
      <protection locked="0"/>
    </xf>
    <xf numFmtId="0" fontId="117" fillId="0" borderId="0" applyNumberFormat="0" applyFill="0" applyBorder="0" applyAlignment="0" applyProtection="0">
      <alignment vertical="top"/>
      <protection locked="0"/>
    </xf>
    <xf numFmtId="0" fontId="117" fillId="0" borderId="0" applyNumberFormat="0" applyFill="0" applyBorder="0" applyAlignment="0" applyProtection="0">
      <alignment vertical="top"/>
      <protection locked="0"/>
    </xf>
    <xf numFmtId="0" fontId="117" fillId="0" borderId="0" applyNumberFormat="0" applyFill="0" applyBorder="0" applyAlignment="0" applyProtection="0">
      <alignment vertical="top"/>
      <protection locked="0"/>
    </xf>
    <xf numFmtId="0" fontId="114" fillId="0" borderId="0" applyNumberFormat="0" applyFill="0" applyBorder="0" applyAlignment="0" applyProtection="0">
      <alignment vertical="top"/>
      <protection locked="0"/>
    </xf>
    <xf numFmtId="169" fontId="117" fillId="0" borderId="0" applyNumberFormat="0" applyFill="0" applyBorder="0" applyAlignment="0" applyProtection="0">
      <alignment vertical="top"/>
      <protection locked="0"/>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169" fontId="118" fillId="0" borderId="0">
      <alignment vertical="center"/>
    </xf>
    <xf numFmtId="169" fontId="118" fillId="0" borderId="0">
      <alignment vertical="center"/>
    </xf>
    <xf numFmtId="224" fontId="38" fillId="0" borderId="0" applyFill="0" applyBorder="0">
      <alignment horizontal="right"/>
      <protection locked="0"/>
    </xf>
    <xf numFmtId="0" fontId="119" fillId="65" borderId="30">
      <alignment horizontal="left" vertical="center" wrapText="1"/>
    </xf>
    <xf numFmtId="0" fontId="119" fillId="65" borderId="30">
      <alignment horizontal="left" vertical="center" wrapText="1"/>
    </xf>
    <xf numFmtId="15" fontId="12" fillId="0" borderId="0"/>
    <xf numFmtId="225" fontId="12" fillId="0" borderId="0" applyFont="0" applyFill="0" applyBorder="0" applyProtection="0">
      <alignment horizontal="right" vertical="center"/>
    </xf>
    <xf numFmtId="0" fontId="120" fillId="0" borderId="0" applyNumberFormat="0" applyFill="0" applyBorder="0" applyAlignment="0" applyProtection="0"/>
    <xf numFmtId="181" fontId="23" fillId="0" borderId="0" applyFill="0" applyBorder="0" applyAlignment="0"/>
    <xf numFmtId="185" fontId="34" fillId="0" borderId="0" applyFill="0" applyBorder="0" applyAlignment="0"/>
    <xf numFmtId="185" fontId="34" fillId="0" borderId="0" applyFill="0" applyBorder="0" applyAlignment="0"/>
    <xf numFmtId="185" fontId="34" fillId="0" borderId="0" applyFill="0" applyBorder="0" applyAlignment="0"/>
    <xf numFmtId="186" fontId="9" fillId="0" borderId="0" applyFill="0" applyBorder="0" applyAlignment="0"/>
    <xf numFmtId="183" fontId="34" fillId="0" borderId="0" applyFill="0" applyBorder="0" applyAlignment="0"/>
    <xf numFmtId="183" fontId="34" fillId="0" borderId="0" applyFill="0" applyBorder="0" applyAlignment="0"/>
    <xf numFmtId="183" fontId="34" fillId="0" borderId="0" applyFill="0" applyBorder="0" applyAlignment="0"/>
    <xf numFmtId="181" fontId="23" fillId="0" borderId="0" applyFill="0" applyBorder="0" applyAlignment="0"/>
    <xf numFmtId="185" fontId="34" fillId="0" borderId="0" applyFill="0" applyBorder="0" applyAlignment="0"/>
    <xf numFmtId="185" fontId="34" fillId="0" borderId="0" applyFill="0" applyBorder="0" applyAlignment="0"/>
    <xf numFmtId="185" fontId="34" fillId="0" borderId="0" applyFill="0" applyBorder="0" applyAlignment="0"/>
    <xf numFmtId="192" fontId="9" fillId="0" borderId="0" applyFill="0" applyBorder="0" applyAlignment="0"/>
    <xf numFmtId="193" fontId="34" fillId="0" borderId="0" applyFill="0" applyBorder="0" applyAlignment="0"/>
    <xf numFmtId="193" fontId="34" fillId="0" borderId="0" applyFill="0" applyBorder="0" applyAlignment="0"/>
    <xf numFmtId="193" fontId="34" fillId="0" borderId="0" applyFill="0" applyBorder="0" applyAlignment="0"/>
    <xf numFmtId="186" fontId="9" fillId="0" borderId="0" applyFill="0" applyBorder="0" applyAlignment="0"/>
    <xf numFmtId="183" fontId="34" fillId="0" borderId="0" applyFill="0" applyBorder="0" applyAlignment="0"/>
    <xf numFmtId="183" fontId="34" fillId="0" borderId="0" applyFill="0" applyBorder="0" applyAlignment="0"/>
    <xf numFmtId="183" fontId="34" fillId="0" borderId="0" applyFill="0" applyBorder="0" applyAlignment="0"/>
    <xf numFmtId="0" fontId="62" fillId="0" borderId="16" applyNumberFormat="0" applyFill="0" applyAlignment="0" applyProtection="0"/>
    <xf numFmtId="0" fontId="121" fillId="0" borderId="31" applyNumberFormat="0" applyFill="0" applyAlignment="0" applyProtection="0"/>
    <xf numFmtId="0" fontId="55" fillId="0" borderId="32" applyNumberFormat="0" applyFill="0" applyAlignment="0" applyProtection="0"/>
    <xf numFmtId="169" fontId="61" fillId="0" borderId="15" applyNumberFormat="0" applyFill="0" applyAlignment="0" applyProtection="0"/>
    <xf numFmtId="0" fontId="55" fillId="0" borderId="32" applyNumberFormat="0" applyFill="0" applyAlignment="0" applyProtection="0"/>
    <xf numFmtId="170" fontId="122" fillId="0" borderId="15" applyNumberFormat="0" applyFill="0" applyAlignment="0" applyProtection="0"/>
    <xf numFmtId="0" fontId="55" fillId="0" borderId="32" applyNumberFormat="0" applyFill="0" applyAlignment="0" applyProtection="0"/>
    <xf numFmtId="169" fontId="55" fillId="0" borderId="32" applyNumberFormat="0" applyFill="0" applyAlignment="0" applyProtection="0"/>
    <xf numFmtId="0" fontId="55" fillId="0" borderId="32" applyNumberFormat="0" applyFill="0" applyAlignment="0" applyProtection="0"/>
    <xf numFmtId="0" fontId="12" fillId="0" borderId="0">
      <alignment horizontal="center"/>
    </xf>
    <xf numFmtId="0" fontId="12" fillId="0" borderId="0">
      <alignment horizontal="center"/>
    </xf>
    <xf numFmtId="0" fontId="12" fillId="0" borderId="0">
      <alignment horizontal="center"/>
    </xf>
    <xf numFmtId="0" fontId="12" fillId="0" borderId="0">
      <alignment horizontal="center"/>
    </xf>
    <xf numFmtId="0" fontId="83" fillId="0" borderId="0">
      <alignment horizontal="center"/>
    </xf>
    <xf numFmtId="0" fontId="12" fillId="0" borderId="0">
      <alignment horizontal="center"/>
    </xf>
    <xf numFmtId="0" fontId="83" fillId="0" borderId="0">
      <alignment horizontal="center"/>
    </xf>
    <xf numFmtId="0" fontId="12" fillId="0" borderId="0">
      <alignment horizontal="center"/>
    </xf>
    <xf numFmtId="0" fontId="83" fillId="0" borderId="0">
      <alignment horizontal="center"/>
    </xf>
    <xf numFmtId="0" fontId="12" fillId="0" borderId="0">
      <alignment horizontal="center"/>
    </xf>
    <xf numFmtId="0" fontId="83" fillId="0" borderId="0">
      <alignment horizontal="center"/>
    </xf>
    <xf numFmtId="0" fontId="12" fillId="0" borderId="0">
      <alignment horizontal="center"/>
    </xf>
    <xf numFmtId="0" fontId="12" fillId="0" borderId="0">
      <alignment horizontal="center"/>
    </xf>
    <xf numFmtId="169" fontId="83" fillId="0" borderId="0">
      <alignment horizontal="center"/>
    </xf>
    <xf numFmtId="0" fontId="12" fillId="0" borderId="0">
      <alignment horizontal="center"/>
    </xf>
    <xf numFmtId="0" fontId="83" fillId="0" borderId="0">
      <alignment horizontal="center"/>
    </xf>
    <xf numFmtId="0" fontId="12" fillId="0" borderId="0">
      <alignment horizontal="center"/>
    </xf>
    <xf numFmtId="0" fontId="12" fillId="0" borderId="0">
      <alignment horizontal="center"/>
    </xf>
    <xf numFmtId="169" fontId="83" fillId="0" borderId="0">
      <alignment horizontal="center"/>
    </xf>
    <xf numFmtId="41" fontId="12" fillId="0" borderId="0" applyFont="0" applyFill="0" applyBorder="0" applyAlignment="0" applyProtection="0"/>
    <xf numFmtId="4" fontId="123" fillId="0" borderId="0" applyFont="0" applyFill="0" applyBorder="0" applyAlignment="0" applyProtection="0"/>
    <xf numFmtId="43" fontId="12" fillId="0" borderId="0" applyFont="0" applyFill="0" applyBorder="0" applyAlignment="0" applyProtection="0"/>
    <xf numFmtId="180" fontId="12" fillId="0" borderId="0" applyFont="0" applyFill="0" applyBorder="0" applyAlignment="0" applyProtection="0"/>
    <xf numFmtId="181" fontId="12" fillId="0" borderId="0" applyFont="0" applyFill="0" applyBorder="0" applyAlignment="0" applyProtection="0"/>
    <xf numFmtId="180" fontId="67" fillId="0" borderId="0" applyFont="0" applyFill="0" applyBorder="0" applyAlignment="0" applyProtection="0"/>
    <xf numFmtId="181" fontId="67" fillId="0" borderId="0" applyFont="0" applyFill="0" applyBorder="0" applyAlignment="0" applyProtection="0"/>
    <xf numFmtId="227" fontId="12" fillId="0" borderId="0" applyFont="0" applyFill="0" applyBorder="0" applyAlignment="0" applyProtection="0"/>
    <xf numFmtId="228" fontId="12" fillId="0" borderId="0" applyFont="0" applyFill="0" applyBorder="0" applyAlignment="0" applyProtection="0"/>
    <xf numFmtId="180" fontId="12" fillId="0" borderId="0" applyFont="0" applyFill="0" applyBorder="0" applyAlignment="0" applyProtection="0"/>
    <xf numFmtId="181" fontId="12" fillId="0" borderId="0" applyFont="0" applyFill="0" applyBorder="0" applyAlignment="0" applyProtection="0"/>
    <xf numFmtId="0" fontId="124" fillId="7" borderId="0" applyNumberFormat="0" applyBorder="0" applyAlignment="0" applyProtection="0"/>
    <xf numFmtId="0" fontId="125" fillId="7" borderId="0" applyNumberFormat="0" applyBorder="0" applyAlignment="0" applyProtection="0"/>
    <xf numFmtId="0" fontId="125" fillId="43" borderId="0" applyNumberFormat="0" applyBorder="0" applyAlignment="0" applyProtection="0"/>
    <xf numFmtId="0" fontId="55" fillId="43" borderId="0" applyNumberFormat="0" applyBorder="0" applyAlignment="0" applyProtection="0"/>
    <xf numFmtId="169" fontId="125" fillId="7" borderId="0" applyNumberFormat="0" applyBorder="0" applyAlignment="0" applyProtection="0"/>
    <xf numFmtId="0" fontId="55" fillId="43" borderId="0" applyNumberFormat="0" applyBorder="0" applyAlignment="0" applyProtection="0"/>
    <xf numFmtId="170" fontId="126" fillId="7" borderId="0" applyNumberFormat="0" applyBorder="0" applyAlignment="0" applyProtection="0"/>
    <xf numFmtId="0" fontId="55" fillId="43" borderId="0" applyNumberFormat="0" applyBorder="0" applyAlignment="0" applyProtection="0"/>
    <xf numFmtId="169" fontId="55" fillId="43" borderId="0" applyNumberFormat="0" applyBorder="0" applyAlignment="0" applyProtection="0"/>
    <xf numFmtId="0" fontId="55" fillId="43" borderId="0" applyNumberFormat="0" applyBorder="0" applyAlignment="0" applyProtection="0"/>
    <xf numFmtId="0" fontId="33" fillId="0" borderId="0"/>
    <xf numFmtId="0" fontId="38" fillId="0" borderId="29"/>
    <xf numFmtId="0" fontId="38" fillId="0" borderId="29"/>
    <xf numFmtId="0" fontId="38" fillId="0" borderId="29"/>
    <xf numFmtId="0" fontId="38" fillId="0" borderId="29"/>
    <xf numFmtId="169" fontId="38" fillId="0" borderId="29"/>
    <xf numFmtId="169" fontId="38" fillId="0" borderId="29"/>
    <xf numFmtId="0" fontId="127" fillId="0" borderId="0"/>
    <xf numFmtId="229" fontId="128" fillId="0" borderId="0"/>
    <xf numFmtId="230" fontId="25"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31" fontId="129" fillId="0" borderId="0"/>
    <xf numFmtId="231" fontId="129" fillId="0" borderId="0"/>
    <xf numFmtId="0" fontId="9" fillId="0" borderId="0"/>
    <xf numFmtId="170" fontId="130" fillId="0" borderId="0"/>
    <xf numFmtId="0" fontId="131" fillId="0" borderId="0"/>
    <xf numFmtId="0" fontId="9" fillId="0" borderId="0"/>
    <xf numFmtId="0" fontId="12" fillId="0" borderId="0"/>
    <xf numFmtId="169" fontId="12" fillId="0" borderId="0"/>
    <xf numFmtId="0" fontId="132" fillId="0" borderId="0"/>
    <xf numFmtId="0" fontId="19" fillId="0" borderId="0"/>
    <xf numFmtId="0" fontId="25"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2" fillId="0" borderId="0"/>
    <xf numFmtId="9" fontId="133" fillId="0" borderId="0"/>
    <xf numFmtId="9" fontId="110" fillId="0" borderId="0"/>
    <xf numFmtId="9" fontId="110" fillId="0" borderId="0"/>
    <xf numFmtId="9" fontId="110" fillId="0" borderId="0"/>
    <xf numFmtId="9" fontId="133" fillId="0" borderId="0"/>
    <xf numFmtId="9" fontId="110" fillId="0" borderId="0"/>
    <xf numFmtId="9" fontId="110" fillId="0" borderId="0"/>
    <xf numFmtId="9" fontId="133" fillId="0" borderId="0"/>
    <xf numFmtId="9" fontId="133" fillId="0" borderId="0"/>
    <xf numFmtId="0" fontId="23" fillId="0" borderId="0"/>
    <xf numFmtId="9" fontId="133" fillId="0" borderId="0"/>
    <xf numFmtId="9" fontId="110" fillId="0" borderId="0"/>
    <xf numFmtId="9" fontId="110" fillId="0" borderId="0"/>
    <xf numFmtId="9" fontId="110" fillId="0" borderId="0"/>
    <xf numFmtId="9" fontId="133" fillId="0" borderId="0"/>
    <xf numFmtId="9" fontId="110" fillId="0" borderId="0"/>
    <xf numFmtId="9" fontId="110" fillId="0" borderId="0"/>
    <xf numFmtId="9" fontId="133" fillId="0" borderId="0"/>
    <xf numFmtId="9" fontId="133" fillId="0" borderId="0"/>
    <xf numFmtId="0" fontId="134" fillId="7" borderId="33" applyNumberFormat="0" applyFont="0" applyAlignment="0" applyProtection="0"/>
    <xf numFmtId="0" fontId="134" fillId="7" borderId="33" applyNumberFormat="0" applyFont="0" applyAlignment="0" applyProtection="0"/>
    <xf numFmtId="0" fontId="39" fillId="66" borderId="33" applyNumberFormat="0" applyFont="0" applyAlignment="0" applyProtection="0"/>
    <xf numFmtId="0" fontId="39" fillId="66" borderId="33" applyNumberFormat="0" applyFont="0" applyAlignment="0" applyProtection="0"/>
    <xf numFmtId="0" fontId="12" fillId="0" borderId="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83" fillId="0" borderId="0"/>
    <xf numFmtId="170" fontId="40" fillId="66"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83"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34" fillId="7" borderId="33" applyNumberFormat="0" applyFont="0" applyAlignment="0" applyProtection="0"/>
    <xf numFmtId="0" fontId="12" fillId="0" borderId="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0" fontId="83" fillId="0" borderId="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169" fontId="25" fillId="66"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83"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169" fontId="83"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83"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0" borderId="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169" fontId="83" fillId="0" borderId="0"/>
    <xf numFmtId="232" fontId="108" fillId="0" borderId="0" applyFont="0" applyFill="0" applyBorder="0" applyAlignment="0" applyProtection="0"/>
    <xf numFmtId="226" fontId="12" fillId="0" borderId="0" applyFont="0" applyFill="0" applyBorder="0" applyAlignment="0" applyProtection="0"/>
    <xf numFmtId="195" fontId="12" fillId="0" borderId="0" applyFont="0" applyFill="0" applyBorder="0" applyAlignment="0" applyProtection="0"/>
    <xf numFmtId="233" fontId="35" fillId="0" borderId="0">
      <protection locked="0"/>
    </xf>
    <xf numFmtId="0" fontId="72" fillId="0" borderId="0" applyNumberFormat="0" applyBorder="0">
      <alignment horizontal="center" vertical="center" wrapText="1"/>
    </xf>
    <xf numFmtId="0" fontId="12" fillId="0" borderId="0"/>
    <xf numFmtId="0" fontId="12" fillId="0" borderId="0"/>
    <xf numFmtId="0" fontId="12" fillId="0" borderId="0"/>
    <xf numFmtId="0" fontId="12" fillId="0" borderId="0"/>
    <xf numFmtId="0" fontId="83" fillId="0" borderId="0"/>
    <xf numFmtId="0" fontId="12" fillId="0" borderId="0"/>
    <xf numFmtId="0" fontId="83" fillId="0" borderId="0"/>
    <xf numFmtId="0" fontId="12" fillId="0" borderId="0"/>
    <xf numFmtId="0" fontId="83" fillId="0" borderId="0"/>
    <xf numFmtId="0" fontId="12" fillId="0" borderId="0"/>
    <xf numFmtId="0" fontId="83" fillId="0" borderId="0"/>
    <xf numFmtId="0" fontId="12" fillId="0" borderId="0"/>
    <xf numFmtId="0" fontId="12" fillId="0" borderId="0"/>
    <xf numFmtId="169" fontId="83" fillId="0" borderId="0"/>
    <xf numFmtId="0" fontId="12" fillId="0" borderId="0"/>
    <xf numFmtId="0" fontId="83" fillId="0" borderId="0"/>
    <xf numFmtId="0" fontId="12" fillId="0" borderId="0"/>
    <xf numFmtId="0" fontId="12" fillId="0" borderId="0"/>
    <xf numFmtId="169" fontId="83" fillId="0" borderId="0"/>
    <xf numFmtId="0" fontId="135" fillId="0" borderId="0"/>
    <xf numFmtId="0" fontId="133" fillId="0" borderId="0"/>
    <xf numFmtId="0" fontId="133" fillId="0" borderId="0"/>
    <xf numFmtId="0" fontId="133" fillId="0" borderId="0"/>
    <xf numFmtId="0" fontId="135" fillId="0" borderId="0"/>
    <xf numFmtId="169" fontId="133" fillId="0" borderId="0"/>
    <xf numFmtId="0" fontId="133" fillId="0" borderId="0"/>
    <xf numFmtId="0" fontId="133" fillId="0" borderId="0"/>
    <xf numFmtId="169" fontId="133" fillId="0" borderId="0"/>
    <xf numFmtId="0" fontId="136" fillId="6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169"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169"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170" fontId="137" fillId="46" borderId="34" applyNumberFormat="0" applyAlignment="0" applyProtection="0"/>
    <xf numFmtId="0" fontId="136" fillId="6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169" fontId="136" fillId="46" borderId="34" applyNumberFormat="0" applyAlignment="0" applyProtection="0"/>
    <xf numFmtId="169" fontId="136" fillId="46" borderId="34" applyNumberFormat="0" applyAlignment="0" applyProtection="0"/>
    <xf numFmtId="0" fontId="136" fillId="48" borderId="34" applyNumberFormat="0" applyAlignment="0" applyProtection="0"/>
    <xf numFmtId="169" fontId="136" fillId="46"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169" fontId="136" fillId="46" borderId="34" applyNumberFormat="0" applyAlignment="0" applyProtection="0"/>
    <xf numFmtId="169" fontId="136" fillId="46"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169" fontId="136" fillId="46" borderId="34" applyNumberFormat="0" applyAlignment="0" applyProtection="0"/>
    <xf numFmtId="169" fontId="136" fillId="46"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169" fontId="136" fillId="46" borderId="34" applyNumberFormat="0" applyAlignment="0" applyProtection="0"/>
    <xf numFmtId="169" fontId="136" fillId="46"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169" fontId="136" fillId="46"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169" fontId="136" fillId="48" borderId="34" applyNumberFormat="0" applyAlignment="0" applyProtection="0"/>
    <xf numFmtId="0" fontId="136" fillId="47"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0" fontId="136" fillId="47"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169"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7"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6" fillId="48" borderId="34" applyNumberFormat="0" applyAlignment="0" applyProtection="0"/>
    <xf numFmtId="0" fontId="138" fillId="0" borderId="0"/>
    <xf numFmtId="0" fontId="138" fillId="0" borderId="0"/>
    <xf numFmtId="0" fontId="138" fillId="0" borderId="0"/>
    <xf numFmtId="0" fontId="138" fillId="0" borderId="0"/>
    <xf numFmtId="169" fontId="138" fillId="0" borderId="0"/>
    <xf numFmtId="169" fontId="138" fillId="0" borderId="0"/>
    <xf numFmtId="190" fontId="9" fillId="0" borderId="0" applyFont="0" applyFill="0" applyBorder="0" applyAlignment="0" applyProtection="0"/>
    <xf numFmtId="191" fontId="34" fillId="0" borderId="0" applyFont="0" applyFill="0" applyBorder="0" applyAlignment="0" applyProtection="0"/>
    <xf numFmtId="191" fontId="34" fillId="0" borderId="0" applyFont="0" applyFill="0" applyBorder="0" applyAlignment="0" applyProtection="0"/>
    <xf numFmtId="191" fontId="34" fillId="0" borderId="0" applyFont="0" applyFill="0" applyBorder="0" applyAlignment="0" applyProtection="0"/>
    <xf numFmtId="198" fontId="9" fillId="0" borderId="0" applyFont="0" applyFill="0" applyBorder="0" applyAlignment="0" applyProtection="0"/>
    <xf numFmtId="234" fontId="34" fillId="0" borderId="0" applyFont="0" applyFill="0" applyBorder="0" applyAlignment="0" applyProtection="0"/>
    <xf numFmtId="234" fontId="34" fillId="0" borderId="0" applyFont="0" applyFill="0" applyBorder="0" applyAlignment="0" applyProtection="0"/>
    <xf numFmtId="234" fontId="34" fillId="0" borderId="0" applyFont="0" applyFill="0" applyBorder="0" applyAlignment="0" applyProtection="0"/>
    <xf numFmtId="10" fontId="12" fillId="0" borderId="0" applyFont="0" applyFill="0" applyBorder="0" applyAlignment="0" applyProtection="0"/>
    <xf numFmtId="10" fontId="25"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129" fillId="0" borderId="0" applyFont="0" applyFill="0" applyBorder="0" applyAlignment="0" applyProtection="0"/>
    <xf numFmtId="9" fontId="66" fillId="0" borderId="0" applyFont="0" applyFill="0" applyBorder="0" applyAlignment="0" applyProtection="0"/>
    <xf numFmtId="9" fontId="67" fillId="0" borderId="0" applyFont="0" applyFill="0" applyBorder="0" applyAlignment="0" applyProtection="0"/>
    <xf numFmtId="9" fontId="9"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235" fontId="9" fillId="0" borderId="0" applyFont="0" applyFill="0" applyBorder="0" applyAlignment="0" applyProtection="0"/>
    <xf numFmtId="236" fontId="38" fillId="0" borderId="0" applyFill="0" applyBorder="0">
      <alignment horizontal="right"/>
      <protection locked="0"/>
    </xf>
    <xf numFmtId="2" fontId="12" fillId="0" borderId="0" applyFont="0" applyFill="0" applyAlignment="0" applyProtection="0"/>
    <xf numFmtId="9" fontId="12" fillId="0" borderId="0" applyNumberFormat="0" applyFill="0" applyBorder="0" applyAlignment="0" applyProtection="0"/>
    <xf numFmtId="181" fontId="23" fillId="0" borderId="0" applyFill="0" applyBorder="0" applyAlignment="0"/>
    <xf numFmtId="185" fontId="34" fillId="0" borderId="0" applyFill="0" applyBorder="0" applyAlignment="0"/>
    <xf numFmtId="185" fontId="34" fillId="0" borderId="0" applyFill="0" applyBorder="0" applyAlignment="0"/>
    <xf numFmtId="185" fontId="34" fillId="0" borderId="0" applyFill="0" applyBorder="0" applyAlignment="0"/>
    <xf numFmtId="186" fontId="9" fillId="0" borderId="0" applyFill="0" applyBorder="0" applyAlignment="0"/>
    <xf numFmtId="183" fontId="34" fillId="0" borderId="0" applyFill="0" applyBorder="0" applyAlignment="0"/>
    <xf numFmtId="183" fontId="34" fillId="0" borderId="0" applyFill="0" applyBorder="0" applyAlignment="0"/>
    <xf numFmtId="183" fontId="34" fillId="0" borderId="0" applyFill="0" applyBorder="0" applyAlignment="0"/>
    <xf numFmtId="181" fontId="23" fillId="0" borderId="0" applyFill="0" applyBorder="0" applyAlignment="0"/>
    <xf numFmtId="185" fontId="34" fillId="0" borderId="0" applyFill="0" applyBorder="0" applyAlignment="0"/>
    <xf numFmtId="185" fontId="34" fillId="0" borderId="0" applyFill="0" applyBorder="0" applyAlignment="0"/>
    <xf numFmtId="185" fontId="34" fillId="0" borderId="0" applyFill="0" applyBorder="0" applyAlignment="0"/>
    <xf numFmtId="192" fontId="9" fillId="0" borderId="0" applyFill="0" applyBorder="0" applyAlignment="0"/>
    <xf numFmtId="193" fontId="34" fillId="0" borderId="0" applyFill="0" applyBorder="0" applyAlignment="0"/>
    <xf numFmtId="193" fontId="34" fillId="0" borderId="0" applyFill="0" applyBorder="0" applyAlignment="0"/>
    <xf numFmtId="193" fontId="34" fillId="0" borderId="0" applyFill="0" applyBorder="0" applyAlignment="0"/>
    <xf numFmtId="186" fontId="9" fillId="0" borderId="0" applyFill="0" applyBorder="0" applyAlignment="0"/>
    <xf numFmtId="183" fontId="34" fillId="0" borderId="0" applyFill="0" applyBorder="0" applyAlignment="0"/>
    <xf numFmtId="183" fontId="34" fillId="0" borderId="0" applyFill="0" applyBorder="0" applyAlignment="0"/>
    <xf numFmtId="183" fontId="34" fillId="0" borderId="0" applyFill="0" applyBorder="0" applyAlignment="0"/>
    <xf numFmtId="0" fontId="12" fillId="0" borderId="0"/>
    <xf numFmtId="0" fontId="12" fillId="0" borderId="0"/>
    <xf numFmtId="0" fontId="12" fillId="0" borderId="0"/>
    <xf numFmtId="0" fontId="12" fillId="0" borderId="0"/>
    <xf numFmtId="0" fontId="83" fillId="0" borderId="0"/>
    <xf numFmtId="0" fontId="12" fillId="0" borderId="0"/>
    <xf numFmtId="0" fontId="83" fillId="0" borderId="0"/>
    <xf numFmtId="0" fontId="12" fillId="0" borderId="0"/>
    <xf numFmtId="0" fontId="83" fillId="0" borderId="0"/>
    <xf numFmtId="0" fontId="12" fillId="0" borderId="0"/>
    <xf numFmtId="0" fontId="83" fillId="0" borderId="0"/>
    <xf numFmtId="0" fontId="12" fillId="0" borderId="0"/>
    <xf numFmtId="0" fontId="12" fillId="0" borderId="0"/>
    <xf numFmtId="169" fontId="83" fillId="0" borderId="0"/>
    <xf numFmtId="0" fontId="12" fillId="0" borderId="0"/>
    <xf numFmtId="0" fontId="83" fillId="0" borderId="0"/>
    <xf numFmtId="0" fontId="12" fillId="0" borderId="0"/>
    <xf numFmtId="0" fontId="12" fillId="0" borderId="0"/>
    <xf numFmtId="169" fontId="83" fillId="0" borderId="0"/>
    <xf numFmtId="4" fontId="130" fillId="0" borderId="0" applyFont="0" applyFill="0" applyBorder="0" applyAlignment="0" applyProtection="0"/>
    <xf numFmtId="0" fontId="138" fillId="0" borderId="0"/>
    <xf numFmtId="0" fontId="138" fillId="0" borderId="0"/>
    <xf numFmtId="0" fontId="138" fillId="0" borderId="0"/>
    <xf numFmtId="0" fontId="138" fillId="0" borderId="0"/>
    <xf numFmtId="169" fontId="138" fillId="0" borderId="0"/>
    <xf numFmtId="169" fontId="138" fillId="0" borderId="0"/>
    <xf numFmtId="237" fontId="38" fillId="0" borderId="0" applyFill="0" applyBorder="0">
      <alignment horizontal="right"/>
      <protection locked="0"/>
    </xf>
    <xf numFmtId="238" fontId="38" fillId="0" borderId="0">
      <alignment horizontal="right"/>
      <protection locked="0"/>
    </xf>
    <xf numFmtId="0" fontId="139" fillId="0" borderId="0" applyNumberFormat="0" applyFill="0" applyBorder="0" applyProtection="0">
      <protection locked="0"/>
    </xf>
    <xf numFmtId="3" fontId="72" fillId="0" borderId="0" applyFont="0" applyFill="0" applyBorder="0" applyAlignment="0"/>
    <xf numFmtId="0" fontId="136" fillId="67" borderId="34" applyNumberFormat="0" applyAlignment="0" applyProtection="0"/>
    <xf numFmtId="0" fontId="136" fillId="67" borderId="34" applyNumberFormat="0" applyAlignment="0" applyProtection="0"/>
    <xf numFmtId="0" fontId="136" fillId="46" borderId="34" applyNumberFormat="0" applyAlignment="0" applyProtection="0"/>
    <xf numFmtId="0" fontId="136" fillId="46" borderId="34" applyNumberFormat="0" applyAlignment="0" applyProtection="0"/>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140" fillId="7" borderId="35" applyNumberFormat="0" applyProtection="0">
      <alignment vertical="center"/>
    </xf>
    <xf numFmtId="4" fontId="88" fillId="7"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1" fillId="7" borderId="35" applyNumberFormat="0" applyProtection="0">
      <alignment vertical="center"/>
    </xf>
    <xf numFmtId="4" fontId="142" fillId="63" borderId="13" applyNumberFormat="0" applyProtection="0">
      <alignment vertical="center"/>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140" fillId="7" borderId="35" applyNumberFormat="0" applyProtection="0">
      <alignment horizontal="left" vertical="center" indent="1"/>
    </xf>
    <xf numFmtId="4" fontId="88" fillId="63" borderId="13" applyNumberFormat="0" applyProtection="0">
      <alignment horizontal="left" vertical="center"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169"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3" fillId="7" borderId="35" applyNumberFormat="0" applyProtection="0">
      <alignment horizontal="left" vertical="top" indent="1"/>
    </xf>
    <xf numFmtId="4" fontId="143" fillId="68" borderId="0"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143" fillId="68" borderId="0" applyNumberFormat="0" applyProtection="0">
      <alignment horizontal="left" vertical="center" indent="1"/>
    </xf>
    <xf numFmtId="4" fontId="143" fillId="68" borderId="0" applyNumberFormat="0" applyProtection="0">
      <alignment horizontal="left" vertical="center" indent="1"/>
    </xf>
    <xf numFmtId="4" fontId="143" fillId="68" borderId="0" applyNumberFormat="0" applyProtection="0">
      <alignment horizontal="left" vertical="center" indent="1"/>
    </xf>
    <xf numFmtId="4" fontId="143" fillId="68" borderId="0" applyNumberFormat="0" applyProtection="0">
      <alignment horizontal="left" vertical="center" indent="1"/>
    </xf>
    <xf numFmtId="4" fontId="88" fillId="19" borderId="13" applyNumberFormat="0" applyProtection="0">
      <alignment horizontal="left" vertical="center" indent="1"/>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70" fillId="8" borderId="35" applyNumberFormat="0" applyProtection="0">
      <alignment horizontal="right" vertical="center"/>
    </xf>
    <xf numFmtId="4" fontId="88" fillId="8"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70" fillId="14" borderId="35" applyNumberFormat="0" applyProtection="0">
      <alignment horizontal="right" vertical="center"/>
    </xf>
    <xf numFmtId="4" fontId="88" fillId="69" borderId="13"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70" fillId="31" borderId="35" applyNumberFormat="0" applyProtection="0">
      <alignment horizontal="right" vertical="center"/>
    </xf>
    <xf numFmtId="4" fontId="70" fillId="31" borderId="35" applyNumberFormat="0" applyProtection="0">
      <alignment horizontal="right" vertical="center"/>
    </xf>
    <xf numFmtId="4" fontId="88" fillId="31" borderId="30" applyNumberFormat="0" applyProtection="0">
      <alignment horizontal="right" vertical="center"/>
    </xf>
    <xf numFmtId="4" fontId="88" fillId="31" borderId="30"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88" fillId="16" borderId="13"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88" fillId="16" borderId="13"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88" fillId="16" borderId="13"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88" fillId="16" borderId="13"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70" fillId="16" borderId="35" applyNumberFormat="0" applyProtection="0">
      <alignment horizontal="right" vertical="center"/>
    </xf>
    <xf numFmtId="4" fontId="70" fillId="16" borderId="35"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231" fontId="9" fillId="0" borderId="0"/>
    <xf numFmtId="231" fontId="9" fillId="0" borderId="0"/>
    <xf numFmtId="4" fontId="88" fillId="16" borderId="13" applyNumberFormat="0" applyProtection="0">
      <alignment horizontal="right" vertical="center"/>
    </xf>
    <xf numFmtId="4" fontId="88" fillId="1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4" fontId="70" fillId="20" borderId="35" applyNumberFormat="0" applyProtection="0">
      <alignment horizontal="right" vertical="center"/>
    </xf>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4" fontId="70" fillId="2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2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4" fontId="70" fillId="13" borderId="35" applyNumberFormat="0" applyProtection="0">
      <alignment horizontal="right" vertical="center"/>
    </xf>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4" fontId="70" fillId="13"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3"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70" fillId="36" borderId="35" applyNumberFormat="0" applyProtection="0">
      <alignment horizontal="right" vertical="center"/>
    </xf>
    <xf numFmtId="4" fontId="70" fillId="36" borderId="35"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231" fontId="9" fillId="0" borderId="0"/>
    <xf numFmtId="231" fontId="9" fillId="0" borderId="0"/>
    <xf numFmtId="4" fontId="88" fillId="36" borderId="13" applyNumberFormat="0" applyProtection="0">
      <alignment horizontal="right" vertical="center"/>
    </xf>
    <xf numFmtId="4" fontId="88" fillId="36"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4" fontId="70" fillId="70" borderId="35" applyNumberFormat="0" applyProtection="0">
      <alignment horizontal="right" vertical="center"/>
    </xf>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4" fontId="70" fillId="70"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7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231" fontId="9" fillId="0" borderId="0"/>
    <xf numFmtId="231" fontId="9" fillId="0" borderId="0"/>
    <xf numFmtId="4" fontId="70" fillId="15" borderId="35" applyNumberFormat="0" applyProtection="0">
      <alignment horizontal="right" vertical="center"/>
    </xf>
    <xf numFmtId="231" fontId="9" fillId="0" borderId="0"/>
    <xf numFmtId="231" fontId="9" fillId="0" borderId="0"/>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70" fillId="15" borderId="35" applyNumberFormat="0" applyProtection="0">
      <alignment horizontal="right" vertical="center"/>
    </xf>
    <xf numFmtId="4" fontId="70" fillId="15" borderId="35"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231" fontId="9" fillId="0" borderId="0"/>
    <xf numFmtId="231" fontId="9" fillId="0" borderId="0"/>
    <xf numFmtId="4" fontId="88" fillId="15" borderId="13" applyNumberFormat="0" applyProtection="0">
      <alignment horizontal="right" vertical="center"/>
    </xf>
    <xf numFmtId="4" fontId="88" fillId="15" borderId="13" applyNumberFormat="0" applyProtection="0">
      <alignment horizontal="right" vertical="center"/>
    </xf>
    <xf numFmtId="231" fontId="9" fillId="0" borderId="0"/>
    <xf numFmtId="4" fontId="140" fillId="71" borderId="36"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88" fillId="71" borderId="30" applyNumberFormat="0" applyProtection="0">
      <alignment horizontal="left" vertical="center" indent="1"/>
    </xf>
    <xf numFmtId="4" fontId="140" fillId="71" borderId="36" applyNumberFormat="0" applyProtection="0">
      <alignment horizontal="left" vertical="center" indent="1"/>
    </xf>
    <xf numFmtId="4" fontId="140" fillId="71" borderId="36" applyNumberFormat="0" applyProtection="0">
      <alignment horizontal="left" vertical="center" indent="1"/>
    </xf>
    <xf numFmtId="4" fontId="140" fillId="71" borderId="36" applyNumberFormat="0" applyProtection="0">
      <alignment horizontal="left" vertical="center" indent="1"/>
    </xf>
    <xf numFmtId="4" fontId="88" fillId="71" borderId="30" applyNumberFormat="0" applyProtection="0">
      <alignment horizontal="left" vertical="center" indent="1"/>
    </xf>
    <xf numFmtId="231" fontId="9" fillId="0" borderId="0"/>
    <xf numFmtId="4" fontId="144" fillId="72" borderId="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144" fillId="72" borderId="0" applyNumberFormat="0" applyProtection="0">
      <alignment horizontal="left" vertical="center" indent="1"/>
    </xf>
    <xf numFmtId="4" fontId="144" fillId="72" borderId="0" applyNumberFormat="0" applyProtection="0">
      <alignment horizontal="left" vertical="center" indent="1"/>
    </xf>
    <xf numFmtId="4" fontId="144" fillId="72" borderId="0" applyNumberFormat="0" applyProtection="0">
      <alignment horizontal="left" vertical="center" indent="1"/>
    </xf>
    <xf numFmtId="4" fontId="25" fillId="37" borderId="30" applyNumberFormat="0" applyProtection="0">
      <alignment horizontal="left" vertical="center" indent="1"/>
    </xf>
    <xf numFmtId="231" fontId="9" fillId="0" borderId="0"/>
    <xf numFmtId="4" fontId="145" fillId="37" borderId="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25" fillId="37" borderId="30" applyNumberFormat="0" applyProtection="0">
      <alignment horizontal="left" vertical="center" indent="1"/>
    </xf>
    <xf numFmtId="4" fontId="145" fillId="37" borderId="0" applyNumberFormat="0" applyProtection="0">
      <alignment horizontal="left" vertical="center" indent="1"/>
    </xf>
    <xf numFmtId="4" fontId="145" fillId="37" borderId="0" applyNumberFormat="0" applyProtection="0">
      <alignment horizontal="left" vertical="center" indent="1"/>
    </xf>
    <xf numFmtId="4" fontId="145" fillId="37" borderId="0" applyNumberFormat="0" applyProtection="0">
      <alignment horizontal="left" vertical="center" indent="1"/>
    </xf>
    <xf numFmtId="4" fontId="25" fillId="37" borderId="30"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4" fontId="88" fillId="68"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68" borderId="13"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4" fontId="70" fillId="68" borderId="35" applyNumberFormat="0" applyProtection="0">
      <alignment horizontal="right" vertical="center"/>
    </xf>
    <xf numFmtId="231" fontId="9" fillId="0" borderId="0"/>
    <xf numFmtId="231" fontId="9" fillId="0" borderId="0"/>
    <xf numFmtId="4" fontId="88" fillId="68"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4" fontId="70" fillId="68"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68" borderId="13" applyNumberFormat="0" applyProtection="0">
      <alignment horizontal="right" vertical="center"/>
    </xf>
    <xf numFmtId="231" fontId="9" fillId="0" borderId="0"/>
    <xf numFmtId="4" fontId="67" fillId="72" borderId="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88" fillId="72" borderId="30" applyNumberFormat="0" applyProtection="0">
      <alignment horizontal="left" vertical="center" indent="1"/>
    </xf>
    <xf numFmtId="4" fontId="67" fillId="72" borderId="0" applyNumberFormat="0" applyProtection="0">
      <alignment horizontal="left" vertical="center" indent="1"/>
    </xf>
    <xf numFmtId="4" fontId="67" fillId="72" borderId="0" applyNumberFormat="0" applyProtection="0">
      <alignment horizontal="left" vertical="center" indent="1"/>
    </xf>
    <xf numFmtId="4" fontId="67" fillId="72" borderId="0" applyNumberFormat="0" applyProtection="0">
      <alignment horizontal="left" vertical="center" indent="1"/>
    </xf>
    <xf numFmtId="4" fontId="88" fillId="72" borderId="30" applyNumberFormat="0" applyProtection="0">
      <alignment horizontal="left" vertical="center" indent="1"/>
    </xf>
    <xf numFmtId="231" fontId="9" fillId="0" borderId="0"/>
    <xf numFmtId="4" fontId="67" fillId="68" borderId="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88" fillId="68" borderId="30" applyNumberFormat="0" applyProtection="0">
      <alignment horizontal="left" vertical="center" indent="1"/>
    </xf>
    <xf numFmtId="4" fontId="67" fillId="68" borderId="0" applyNumberFormat="0" applyProtection="0">
      <alignment horizontal="left" vertical="center" indent="1"/>
    </xf>
    <xf numFmtId="4" fontId="67" fillId="68" borderId="0" applyNumberFormat="0" applyProtection="0">
      <alignment horizontal="left" vertical="center" indent="1"/>
    </xf>
    <xf numFmtId="4" fontId="67" fillId="68" borderId="0" applyNumberFormat="0" applyProtection="0">
      <alignment horizontal="left" vertical="center" indent="1"/>
    </xf>
    <xf numFmtId="4" fontId="88" fillId="68" borderId="30"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37" borderId="35"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169" fontId="88" fillId="46" borderId="13" applyNumberFormat="0" applyProtection="0">
      <alignment horizontal="left" vertical="center" indent="1"/>
    </xf>
    <xf numFmtId="169" fontId="88" fillId="46" borderId="13" applyNumberFormat="0" applyProtection="0">
      <alignment horizontal="left" vertical="center" indent="1"/>
    </xf>
    <xf numFmtId="231" fontId="9" fillId="0" borderId="0"/>
    <xf numFmtId="231" fontId="9" fillId="0" borderId="0"/>
    <xf numFmtId="169" fontId="88" fillId="46" borderId="13" applyNumberFormat="0" applyProtection="0">
      <alignment horizontal="left" vertical="center" indent="1"/>
    </xf>
    <xf numFmtId="169" fontId="88" fillId="46" borderId="13" applyNumberFormat="0" applyProtection="0">
      <alignment horizontal="left" vertical="center" indent="1"/>
    </xf>
    <xf numFmtId="231" fontId="9" fillId="0" borderId="0"/>
    <xf numFmtId="231" fontId="9" fillId="0" borderId="0"/>
    <xf numFmtId="169" fontId="88" fillId="46" borderId="13" applyNumberFormat="0" applyProtection="0">
      <alignment horizontal="left" vertical="center" indent="1"/>
    </xf>
    <xf numFmtId="169" fontId="88" fillId="46" borderId="13" applyNumberFormat="0" applyProtection="0">
      <alignment horizontal="left" vertical="center" indent="1"/>
    </xf>
    <xf numFmtId="231" fontId="9" fillId="0" borderId="0"/>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231" fontId="9" fillId="0" borderId="0"/>
    <xf numFmtId="0" fontId="88" fillId="46" borderId="13" applyNumberFormat="0" applyProtection="0">
      <alignment horizontal="left" vertical="center" indent="1"/>
    </xf>
    <xf numFmtId="231" fontId="9" fillId="0" borderId="0"/>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0" fontId="88" fillId="46" borderId="13"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231" fontId="9" fillId="0" borderId="0"/>
    <xf numFmtId="0" fontId="88" fillId="46" borderId="13" applyNumberFormat="0" applyProtection="0">
      <alignment horizontal="left" vertical="center" indent="1"/>
    </xf>
    <xf numFmtId="231" fontId="9" fillId="0" borderId="0"/>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88" fillId="46" borderId="13" applyNumberFormat="0" applyProtection="0">
      <alignment horizontal="left" vertical="center" indent="1"/>
    </xf>
    <xf numFmtId="0" fontId="88" fillId="46" borderId="13"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0" fontId="88" fillId="46" borderId="13"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0" fontId="12" fillId="73" borderId="34" applyNumberFormat="0" applyProtection="0">
      <alignment horizontal="left" vertical="center" indent="1"/>
    </xf>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231" fontId="9" fillId="0" borderId="0"/>
    <xf numFmtId="169" fontId="88" fillId="46" borderId="13" applyNumberFormat="0" applyProtection="0">
      <alignment horizontal="left" vertical="center" indent="1"/>
    </xf>
    <xf numFmtId="231" fontId="9" fillId="0" borderId="0"/>
    <xf numFmtId="169" fontId="88" fillId="46" borderId="13" applyNumberFormat="0" applyProtection="0">
      <alignment horizontal="left" vertical="center" indent="1"/>
    </xf>
    <xf numFmtId="231" fontId="9" fillId="0" borderId="0"/>
    <xf numFmtId="231" fontId="9" fillId="0" borderId="0"/>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231" fontId="9" fillId="0" borderId="0"/>
    <xf numFmtId="231" fontId="9" fillId="0" borderId="0"/>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231" fontId="9" fillId="0" borderId="0"/>
    <xf numFmtId="231" fontId="9" fillId="0" borderId="0"/>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169" fontId="88" fillId="46" borderId="13" applyNumberFormat="0" applyProtection="0">
      <alignment horizontal="left" vertical="center" indent="1"/>
    </xf>
    <xf numFmtId="231" fontId="9" fillId="0" borderId="0"/>
    <xf numFmtId="231" fontId="9" fillId="0" borderId="0"/>
    <xf numFmtId="169" fontId="88" fillId="46" borderId="13" applyNumberFormat="0" applyProtection="0">
      <alignment horizontal="left" vertical="center" indent="1"/>
    </xf>
    <xf numFmtId="169" fontId="88" fillId="46" borderId="13"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169" fontId="88" fillId="46" borderId="13" applyNumberFormat="0" applyProtection="0">
      <alignment horizontal="left" vertical="center" indent="1"/>
    </xf>
    <xf numFmtId="231" fontId="9" fillId="0" borderId="0"/>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0" fontId="12" fillId="73" borderId="34" applyNumberFormat="0" applyProtection="0">
      <alignment horizontal="left" vertical="center" indent="1"/>
    </xf>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231" fontId="9" fillId="0" borderId="0"/>
    <xf numFmtId="231" fontId="9" fillId="0" borderId="0"/>
    <xf numFmtId="0" fontId="12" fillId="37" borderId="35" applyNumberFormat="0" applyProtection="0">
      <alignment horizontal="left" vertical="center" indent="1"/>
    </xf>
    <xf numFmtId="0" fontId="12" fillId="37" borderId="35" applyNumberFormat="0" applyProtection="0">
      <alignment horizontal="left" vertical="center" indent="1"/>
    </xf>
    <xf numFmtId="0" fontId="12" fillId="73" borderId="34" applyNumberFormat="0" applyProtection="0">
      <alignment horizontal="left" vertical="center" indent="1"/>
    </xf>
    <xf numFmtId="0" fontId="12" fillId="73"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231" fontId="9" fillId="0" borderId="0"/>
    <xf numFmtId="0" fontId="36" fillId="37" borderId="35" applyNumberFormat="0" applyProtection="0">
      <alignment horizontal="left" vertical="top" indent="1"/>
    </xf>
    <xf numFmtId="231" fontId="9" fillId="0" borderId="0"/>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169" fontId="36" fillId="37" borderId="35" applyNumberFormat="0" applyProtection="0">
      <alignment horizontal="left" vertical="top" indent="1"/>
    </xf>
    <xf numFmtId="169" fontId="36" fillId="37" borderId="35" applyNumberFormat="0" applyProtection="0">
      <alignment horizontal="left" vertical="top" indent="1"/>
    </xf>
    <xf numFmtId="231" fontId="9" fillId="0" borderId="0"/>
    <xf numFmtId="231" fontId="9" fillId="0" borderId="0"/>
    <xf numFmtId="169" fontId="36" fillId="37" borderId="35" applyNumberFormat="0" applyProtection="0">
      <alignment horizontal="left" vertical="top" indent="1"/>
    </xf>
    <xf numFmtId="169" fontId="36" fillId="37" borderId="35" applyNumberFormat="0" applyProtection="0">
      <alignment horizontal="left" vertical="top" indent="1"/>
    </xf>
    <xf numFmtId="231" fontId="9" fillId="0" borderId="0"/>
    <xf numFmtId="231" fontId="9" fillId="0" borderId="0"/>
    <xf numFmtId="169" fontId="36" fillId="37" borderId="35" applyNumberFormat="0" applyProtection="0">
      <alignment horizontal="left" vertical="top" indent="1"/>
    </xf>
    <xf numFmtId="169" fontId="36" fillId="37" borderId="35" applyNumberFormat="0" applyProtection="0">
      <alignment horizontal="left" vertical="top" indent="1"/>
    </xf>
    <xf numFmtId="231" fontId="9" fillId="0" borderId="0"/>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231" fontId="9" fillId="0" borderId="0"/>
    <xf numFmtId="0" fontId="36" fillId="37" borderId="35" applyNumberFormat="0" applyProtection="0">
      <alignment horizontal="left" vertical="top" indent="1"/>
    </xf>
    <xf numFmtId="231" fontId="9" fillId="0" borderId="0"/>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231" fontId="9" fillId="0" borderId="0"/>
    <xf numFmtId="0" fontId="36" fillId="37" borderId="35" applyNumberFormat="0" applyProtection="0">
      <alignment horizontal="left" vertical="top" indent="1"/>
    </xf>
    <xf numFmtId="231" fontId="9" fillId="0" borderId="0"/>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231" fontId="9" fillId="0" borderId="0"/>
    <xf numFmtId="169" fontId="36" fillId="37" borderId="35" applyNumberFormat="0" applyProtection="0">
      <alignment horizontal="left" vertical="top" indent="1"/>
    </xf>
    <xf numFmtId="231" fontId="9" fillId="0" borderId="0"/>
    <xf numFmtId="169" fontId="36" fillId="37" borderId="35" applyNumberFormat="0" applyProtection="0">
      <alignment horizontal="left" vertical="top" indent="1"/>
    </xf>
    <xf numFmtId="231" fontId="9" fillId="0" borderId="0"/>
    <xf numFmtId="231" fontId="9" fillId="0" borderId="0"/>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231" fontId="9" fillId="0" borderId="0"/>
    <xf numFmtId="231" fontId="9" fillId="0" borderId="0"/>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231" fontId="9" fillId="0" borderId="0"/>
    <xf numFmtId="231" fontId="9" fillId="0" borderId="0"/>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169" fontId="36" fillId="37" borderId="35" applyNumberFormat="0" applyProtection="0">
      <alignment horizontal="left" vertical="top" indent="1"/>
    </xf>
    <xf numFmtId="231" fontId="9" fillId="0" borderId="0"/>
    <xf numFmtId="231" fontId="9" fillId="0" borderId="0"/>
    <xf numFmtId="169" fontId="36" fillId="37" borderId="35" applyNumberFormat="0" applyProtection="0">
      <alignment horizontal="left" vertical="top" indent="1"/>
    </xf>
    <xf numFmtId="169"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169" fontId="36" fillId="37" borderId="35" applyNumberFormat="0" applyProtection="0">
      <alignment horizontal="left" vertical="top" indent="1"/>
    </xf>
    <xf numFmtId="231" fontId="9" fillId="0" borderId="0"/>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0" fontId="36" fillId="37" borderId="35" applyNumberFormat="0" applyProtection="0">
      <alignment horizontal="left" vertical="top" indent="1"/>
    </xf>
    <xf numFmtId="231" fontId="9" fillId="0" borderId="0"/>
    <xf numFmtId="231" fontId="9" fillId="0" borderId="0"/>
    <xf numFmtId="0" fontId="12" fillId="37" borderId="35" applyNumberFormat="0" applyProtection="0">
      <alignment horizontal="left" vertical="top" indent="1"/>
    </xf>
    <xf numFmtId="0" fontId="12" fillId="37" borderId="35" applyNumberFormat="0" applyProtection="0">
      <alignment horizontal="left" vertical="top" indent="1"/>
    </xf>
    <xf numFmtId="231" fontId="9" fillId="0" borderId="0"/>
    <xf numFmtId="231" fontId="9" fillId="0" borderId="0"/>
    <xf numFmtId="0" fontId="36"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36" fillId="37"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231" fontId="9" fillId="0" borderId="0"/>
    <xf numFmtId="0" fontId="88" fillId="75" borderId="13" applyNumberFormat="0" applyProtection="0">
      <alignment horizontal="left" vertical="center" indent="1"/>
    </xf>
    <xf numFmtId="231" fontId="9" fillId="0" borderId="0"/>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231" fontId="9" fillId="0" borderId="0"/>
    <xf numFmtId="0" fontId="88" fillId="75" borderId="13" applyNumberFormat="0" applyProtection="0">
      <alignment horizontal="left" vertical="center" indent="1"/>
    </xf>
    <xf numFmtId="231" fontId="9" fillId="0" borderId="0"/>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0" fontId="88" fillId="75" borderId="13"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231" fontId="9" fillId="0" borderId="0"/>
    <xf numFmtId="0" fontId="88" fillId="75" borderId="13" applyNumberFormat="0" applyProtection="0">
      <alignment horizontal="left" vertical="center" indent="1"/>
    </xf>
    <xf numFmtId="231" fontId="9" fillId="0" borderId="0"/>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88" fillId="75" borderId="13" applyNumberFormat="0" applyProtection="0">
      <alignment horizontal="left" vertical="center" indent="1"/>
    </xf>
    <xf numFmtId="0" fontId="88" fillId="75" borderId="13"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0" fontId="88" fillId="75" borderId="13"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0" fontId="12" fillId="74" borderId="34" applyNumberFormat="0" applyProtection="0">
      <alignment horizontal="left" vertical="center" indent="1"/>
    </xf>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231" fontId="9" fillId="0" borderId="0"/>
    <xf numFmtId="169" fontId="88" fillId="75" borderId="13" applyNumberFormat="0" applyProtection="0">
      <alignment horizontal="left" vertical="center" indent="1"/>
    </xf>
    <xf numFmtId="231" fontId="9" fillId="0" borderId="0"/>
    <xf numFmtId="169"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169" fontId="88" fillId="75" borderId="13"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169" fontId="88" fillId="75" borderId="13" applyNumberFormat="0" applyProtection="0">
      <alignment horizontal="left" vertical="center" indent="1"/>
    </xf>
    <xf numFmtId="231" fontId="9" fillId="0" borderId="0"/>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0" fontId="12" fillId="74" borderId="34" applyNumberFormat="0" applyProtection="0">
      <alignment horizontal="left" vertical="center" indent="1"/>
    </xf>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231" fontId="9" fillId="0" borderId="0"/>
    <xf numFmtId="231" fontId="9" fillId="0" borderId="0"/>
    <xf numFmtId="0" fontId="12" fillId="68" borderId="35" applyNumberFormat="0" applyProtection="0">
      <alignment horizontal="left" vertical="center" indent="1"/>
    </xf>
    <xf numFmtId="0" fontId="12" fillId="68" borderId="35" applyNumberFormat="0" applyProtection="0">
      <alignment horizontal="left" vertical="center" indent="1"/>
    </xf>
    <xf numFmtId="0" fontId="12" fillId="74" borderId="34" applyNumberFormat="0" applyProtection="0">
      <alignment horizontal="left" vertical="center" indent="1"/>
    </xf>
    <xf numFmtId="0" fontId="12" fillId="74"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231" fontId="9" fillId="0" borderId="0"/>
    <xf numFmtId="0" fontId="36" fillId="68" borderId="35" applyNumberFormat="0" applyProtection="0">
      <alignment horizontal="left" vertical="top" indent="1"/>
    </xf>
    <xf numFmtId="231" fontId="9" fillId="0" borderId="0"/>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169" fontId="36" fillId="68" borderId="35" applyNumberFormat="0" applyProtection="0">
      <alignment horizontal="left" vertical="top" indent="1"/>
    </xf>
    <xf numFmtId="169" fontId="36" fillId="68" borderId="35" applyNumberFormat="0" applyProtection="0">
      <alignment horizontal="left" vertical="top" indent="1"/>
    </xf>
    <xf numFmtId="231" fontId="9" fillId="0" borderId="0"/>
    <xf numFmtId="231" fontId="9" fillId="0" borderId="0"/>
    <xf numFmtId="169" fontId="36" fillId="68" borderId="35" applyNumberFormat="0" applyProtection="0">
      <alignment horizontal="left" vertical="top" indent="1"/>
    </xf>
    <xf numFmtId="169" fontId="36" fillId="68" borderId="35" applyNumberFormat="0" applyProtection="0">
      <alignment horizontal="left" vertical="top" indent="1"/>
    </xf>
    <xf numFmtId="231" fontId="9" fillId="0" borderId="0"/>
    <xf numFmtId="231" fontId="9" fillId="0" borderId="0"/>
    <xf numFmtId="169" fontId="36" fillId="68" borderId="35" applyNumberFormat="0" applyProtection="0">
      <alignment horizontal="left" vertical="top" indent="1"/>
    </xf>
    <xf numFmtId="169" fontId="36" fillId="68" borderId="35" applyNumberFormat="0" applyProtection="0">
      <alignment horizontal="left" vertical="top" indent="1"/>
    </xf>
    <xf numFmtId="231" fontId="9" fillId="0" borderId="0"/>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231" fontId="9" fillId="0" borderId="0"/>
    <xf numFmtId="0" fontId="36" fillId="68" borderId="35" applyNumberFormat="0" applyProtection="0">
      <alignment horizontal="left" vertical="top" indent="1"/>
    </xf>
    <xf numFmtId="231" fontId="9" fillId="0" borderId="0"/>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231" fontId="9" fillId="0" borderId="0"/>
    <xf numFmtId="0" fontId="36" fillId="68" borderId="35" applyNumberFormat="0" applyProtection="0">
      <alignment horizontal="left" vertical="top" indent="1"/>
    </xf>
    <xf numFmtId="231" fontId="9" fillId="0" borderId="0"/>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231" fontId="9" fillId="0" borderId="0"/>
    <xf numFmtId="169" fontId="36" fillId="68" borderId="35" applyNumberFormat="0" applyProtection="0">
      <alignment horizontal="left" vertical="top" indent="1"/>
    </xf>
    <xf numFmtId="231" fontId="9" fillId="0" borderId="0"/>
    <xf numFmtId="169" fontId="36" fillId="68" borderId="35" applyNumberFormat="0" applyProtection="0">
      <alignment horizontal="left" vertical="top" indent="1"/>
    </xf>
    <xf numFmtId="231" fontId="9" fillId="0" borderId="0"/>
    <xf numFmtId="231" fontId="9" fillId="0" borderId="0"/>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231" fontId="9" fillId="0" borderId="0"/>
    <xf numFmtId="231" fontId="9" fillId="0" borderId="0"/>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231" fontId="9" fillId="0" borderId="0"/>
    <xf numFmtId="231" fontId="9" fillId="0" borderId="0"/>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169" fontId="36" fillId="68" borderId="35" applyNumberFormat="0" applyProtection="0">
      <alignment horizontal="left" vertical="top" indent="1"/>
    </xf>
    <xf numFmtId="231" fontId="9" fillId="0" borderId="0"/>
    <xf numFmtId="231" fontId="9" fillId="0" borderId="0"/>
    <xf numFmtId="169" fontId="36" fillId="68" borderId="35" applyNumberFormat="0" applyProtection="0">
      <alignment horizontal="left" vertical="top" indent="1"/>
    </xf>
    <xf numFmtId="169"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169" fontId="36" fillId="68" borderId="35" applyNumberFormat="0" applyProtection="0">
      <alignment horizontal="left" vertical="top" indent="1"/>
    </xf>
    <xf numFmtId="231" fontId="9" fillId="0" borderId="0"/>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0" fontId="36" fillId="68" borderId="35" applyNumberFormat="0" applyProtection="0">
      <alignment horizontal="left" vertical="top" indent="1"/>
    </xf>
    <xf numFmtId="231" fontId="9" fillId="0" borderId="0"/>
    <xf numFmtId="231" fontId="9" fillId="0" borderId="0"/>
    <xf numFmtId="0" fontId="12" fillId="68" borderId="35" applyNumberFormat="0" applyProtection="0">
      <alignment horizontal="left" vertical="top" indent="1"/>
    </xf>
    <xf numFmtId="0" fontId="12" fillId="68" borderId="35" applyNumberFormat="0" applyProtection="0">
      <alignment horizontal="left" vertical="top" indent="1"/>
    </xf>
    <xf numFmtId="231" fontId="9" fillId="0" borderId="0"/>
    <xf numFmtId="231" fontId="9" fillId="0" borderId="0"/>
    <xf numFmtId="0" fontId="36"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36"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0" fontId="12" fillId="51" borderId="34" applyNumberFormat="0" applyProtection="0">
      <alignment horizontal="left" vertical="center" indent="1"/>
    </xf>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169" fontId="88" fillId="5" borderId="13" applyNumberFormat="0" applyProtection="0">
      <alignment horizontal="left" vertical="center" indent="1"/>
    </xf>
    <xf numFmtId="169" fontId="88" fillId="5" borderId="13" applyNumberFormat="0" applyProtection="0">
      <alignment horizontal="left" vertical="center" indent="1"/>
    </xf>
    <xf numFmtId="231" fontId="9" fillId="0" borderId="0"/>
    <xf numFmtId="231" fontId="9" fillId="0" borderId="0"/>
    <xf numFmtId="169" fontId="88" fillId="5" borderId="13" applyNumberFormat="0" applyProtection="0">
      <alignment horizontal="left" vertical="center" indent="1"/>
    </xf>
    <xf numFmtId="169" fontId="88" fillId="5" borderId="13" applyNumberFormat="0" applyProtection="0">
      <alignment horizontal="left" vertical="center" indent="1"/>
    </xf>
    <xf numFmtId="231" fontId="9" fillId="0" borderId="0"/>
    <xf numFmtId="231" fontId="9" fillId="0" borderId="0"/>
    <xf numFmtId="169" fontId="88" fillId="5" borderId="13" applyNumberFormat="0" applyProtection="0">
      <alignment horizontal="left" vertical="center" indent="1"/>
    </xf>
    <xf numFmtId="169" fontId="88" fillId="5" borderId="13" applyNumberFormat="0" applyProtection="0">
      <alignment horizontal="left" vertical="center" indent="1"/>
    </xf>
    <xf numFmtId="231" fontId="9" fillId="0" borderId="0"/>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231" fontId="9" fillId="0" borderId="0"/>
    <xf numFmtId="0" fontId="88" fillId="5" borderId="13" applyNumberFormat="0" applyProtection="0">
      <alignment horizontal="left" vertical="center" indent="1"/>
    </xf>
    <xf numFmtId="231" fontId="9" fillId="0" borderId="0"/>
    <xf numFmtId="0" fontId="88" fillId="5" borderId="13"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0" fontId="88" fillId="5" borderId="13"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231" fontId="9" fillId="0" borderId="0"/>
    <xf numFmtId="0" fontId="88" fillId="5" borderId="13" applyNumberFormat="0" applyProtection="0">
      <alignment horizontal="left" vertical="center" indent="1"/>
    </xf>
    <xf numFmtId="231" fontId="9" fillId="0" borderId="0"/>
    <xf numFmtId="0" fontId="88" fillId="5" borderId="13"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231" fontId="9" fillId="0" borderId="0"/>
    <xf numFmtId="0" fontId="88" fillId="5" borderId="13" applyNumberFormat="0" applyProtection="0">
      <alignment horizontal="left" vertical="center" indent="1"/>
    </xf>
    <xf numFmtId="0" fontId="88" fillId="5" borderId="13"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0" fontId="88" fillId="5" borderId="13"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0" fontId="12" fillId="51" borderId="34" applyNumberFormat="0" applyProtection="0">
      <alignment horizontal="left" vertical="center" indent="1"/>
    </xf>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231" fontId="9" fillId="0" borderId="0"/>
    <xf numFmtId="169" fontId="88" fillId="5" borderId="13" applyNumberFormat="0" applyProtection="0">
      <alignment horizontal="left" vertical="center" indent="1"/>
    </xf>
    <xf numFmtId="231" fontId="9" fillId="0" borderId="0"/>
    <xf numFmtId="169" fontId="88" fillId="5" borderId="13" applyNumberFormat="0" applyProtection="0">
      <alignment horizontal="left" vertical="center" indent="1"/>
    </xf>
    <xf numFmtId="231" fontId="9" fillId="0" borderId="0"/>
    <xf numFmtId="231" fontId="9" fillId="0" borderId="0"/>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231" fontId="9" fillId="0" borderId="0"/>
    <xf numFmtId="231" fontId="9" fillId="0" borderId="0"/>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231" fontId="9" fillId="0" borderId="0"/>
    <xf numFmtId="231" fontId="9" fillId="0" borderId="0"/>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169" fontId="88" fillId="5" borderId="13" applyNumberFormat="0" applyProtection="0">
      <alignment horizontal="left" vertical="center" indent="1"/>
    </xf>
    <xf numFmtId="231" fontId="9" fillId="0" borderId="0"/>
    <xf numFmtId="231" fontId="9" fillId="0" borderId="0"/>
    <xf numFmtId="169" fontId="88" fillId="5" borderId="13" applyNumberFormat="0" applyProtection="0">
      <alignment horizontal="left" vertical="center" indent="1"/>
    </xf>
    <xf numFmtId="169" fontId="88" fillId="5" borderId="13"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169" fontId="88" fillId="5" borderId="13" applyNumberFormat="0" applyProtection="0">
      <alignment horizontal="left" vertical="center" indent="1"/>
    </xf>
    <xf numFmtId="231" fontId="9" fillId="0" borderId="0"/>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0" fontId="12" fillId="51" borderId="34" applyNumberFormat="0" applyProtection="0">
      <alignment horizontal="left" vertical="center" indent="1"/>
    </xf>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231" fontId="9" fillId="0" borderId="0"/>
    <xf numFmtId="231" fontId="9" fillId="0" borderId="0"/>
    <xf numFmtId="0" fontId="12" fillId="5" borderId="35" applyNumberFormat="0" applyProtection="0">
      <alignment horizontal="left" vertical="center" indent="1"/>
    </xf>
    <xf numFmtId="0" fontId="12" fillId="5" borderId="35" applyNumberFormat="0" applyProtection="0">
      <alignment horizontal="left" vertical="center" indent="1"/>
    </xf>
    <xf numFmtId="0" fontId="12" fillId="51" borderId="34" applyNumberFormat="0" applyProtection="0">
      <alignment horizontal="left" vertical="center" indent="1"/>
    </xf>
    <xf numFmtId="0" fontId="12" fillId="51"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231" fontId="9" fillId="0" borderId="0"/>
    <xf numFmtId="0" fontId="36" fillId="5" borderId="35" applyNumberFormat="0" applyProtection="0">
      <alignment horizontal="left" vertical="top" indent="1"/>
    </xf>
    <xf numFmtId="231" fontId="9" fillId="0" borderId="0"/>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169" fontId="36" fillId="5" borderId="35" applyNumberFormat="0" applyProtection="0">
      <alignment horizontal="left" vertical="top" indent="1"/>
    </xf>
    <xf numFmtId="169" fontId="36" fillId="5" borderId="35" applyNumberFormat="0" applyProtection="0">
      <alignment horizontal="left" vertical="top" indent="1"/>
    </xf>
    <xf numFmtId="231" fontId="9" fillId="0" borderId="0"/>
    <xf numFmtId="231" fontId="9" fillId="0" borderId="0"/>
    <xf numFmtId="169" fontId="36" fillId="5" borderId="35" applyNumberFormat="0" applyProtection="0">
      <alignment horizontal="left" vertical="top" indent="1"/>
    </xf>
    <xf numFmtId="169" fontId="36" fillId="5" borderId="35" applyNumberFormat="0" applyProtection="0">
      <alignment horizontal="left" vertical="top" indent="1"/>
    </xf>
    <xf numFmtId="231" fontId="9" fillId="0" borderId="0"/>
    <xf numFmtId="231" fontId="9" fillId="0" borderId="0"/>
    <xf numFmtId="169" fontId="36" fillId="5" borderId="35" applyNumberFormat="0" applyProtection="0">
      <alignment horizontal="left" vertical="top" indent="1"/>
    </xf>
    <xf numFmtId="169" fontId="36" fillId="5" borderId="35" applyNumberFormat="0" applyProtection="0">
      <alignment horizontal="left" vertical="top" indent="1"/>
    </xf>
    <xf numFmtId="231" fontId="9" fillId="0" borderId="0"/>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231" fontId="9" fillId="0" borderId="0"/>
    <xf numFmtId="0" fontId="36" fillId="5" borderId="35" applyNumberFormat="0" applyProtection="0">
      <alignment horizontal="left" vertical="top" indent="1"/>
    </xf>
    <xf numFmtId="231" fontId="9" fillId="0" borderId="0"/>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231" fontId="9" fillId="0" borderId="0"/>
    <xf numFmtId="0" fontId="36" fillId="5" borderId="35" applyNumberFormat="0" applyProtection="0">
      <alignment horizontal="left" vertical="top" indent="1"/>
    </xf>
    <xf numFmtId="231" fontId="9" fillId="0" borderId="0"/>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231" fontId="9" fillId="0" borderId="0"/>
    <xf numFmtId="169" fontId="36" fillId="5" borderId="35" applyNumberFormat="0" applyProtection="0">
      <alignment horizontal="left" vertical="top" indent="1"/>
    </xf>
    <xf numFmtId="231" fontId="9" fillId="0" borderId="0"/>
    <xf numFmtId="169" fontId="36" fillId="5" borderId="35" applyNumberFormat="0" applyProtection="0">
      <alignment horizontal="left" vertical="top" indent="1"/>
    </xf>
    <xf numFmtId="231" fontId="9" fillId="0" borderId="0"/>
    <xf numFmtId="231" fontId="9" fillId="0" borderId="0"/>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231" fontId="9" fillId="0" borderId="0"/>
    <xf numFmtId="231" fontId="9" fillId="0" borderId="0"/>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231" fontId="9" fillId="0" borderId="0"/>
    <xf numFmtId="231" fontId="9" fillId="0" borderId="0"/>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169" fontId="36" fillId="5" borderId="35" applyNumberFormat="0" applyProtection="0">
      <alignment horizontal="left" vertical="top" indent="1"/>
    </xf>
    <xf numFmtId="231" fontId="9" fillId="0" borderId="0"/>
    <xf numFmtId="231" fontId="9" fillId="0" borderId="0"/>
    <xf numFmtId="169" fontId="36" fillId="5" borderId="35" applyNumberFormat="0" applyProtection="0">
      <alignment horizontal="left" vertical="top" indent="1"/>
    </xf>
    <xf numFmtId="169"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169" fontId="36" fillId="5" borderId="35" applyNumberFormat="0" applyProtection="0">
      <alignment horizontal="left" vertical="top" indent="1"/>
    </xf>
    <xf numFmtId="231" fontId="9" fillId="0" borderId="0"/>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231" fontId="9" fillId="0" borderId="0"/>
    <xf numFmtId="231" fontId="9" fillId="0" borderId="0"/>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231" fontId="9" fillId="0" borderId="0"/>
    <xf numFmtId="231" fontId="9" fillId="0" borderId="0"/>
    <xf numFmtId="231" fontId="9" fillId="0" borderId="0"/>
    <xf numFmtId="231" fontId="9" fillId="0" borderId="0"/>
    <xf numFmtId="0" fontId="36" fillId="5" borderId="35" applyNumberFormat="0" applyProtection="0">
      <alignment horizontal="left" vertical="top" indent="1"/>
    </xf>
    <xf numFmtId="231" fontId="9" fillId="0" borderId="0"/>
    <xf numFmtId="231" fontId="9" fillId="0" borderId="0"/>
    <xf numFmtId="0" fontId="12" fillId="5" borderId="35" applyNumberFormat="0" applyProtection="0">
      <alignment horizontal="left" vertical="top" indent="1"/>
    </xf>
    <xf numFmtId="0" fontId="12" fillId="5" borderId="35" applyNumberFormat="0" applyProtection="0">
      <alignment horizontal="left" vertical="top" indent="1"/>
    </xf>
    <xf numFmtId="231" fontId="9" fillId="0" borderId="0"/>
    <xf numFmtId="231" fontId="9" fillId="0" borderId="0"/>
    <xf numFmtId="0" fontId="36" fillId="5"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36" fillId="5"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231" fontId="9" fillId="0" borderId="0"/>
    <xf numFmtId="0" fontId="88" fillId="72" borderId="13" applyNumberFormat="0" applyProtection="0">
      <alignment horizontal="left" vertical="center" indent="1"/>
    </xf>
    <xf numFmtId="231" fontId="9" fillId="0" borderId="0"/>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169" fontId="88" fillId="72" borderId="13" applyNumberFormat="0" applyProtection="0">
      <alignment horizontal="left" vertical="center" indent="1"/>
    </xf>
    <xf numFmtId="169" fontId="88" fillId="72" borderId="13" applyNumberFormat="0" applyProtection="0">
      <alignment horizontal="left" vertical="center" indent="1"/>
    </xf>
    <xf numFmtId="231" fontId="9" fillId="0" borderId="0"/>
    <xf numFmtId="231" fontId="9" fillId="0" borderId="0"/>
    <xf numFmtId="169" fontId="88" fillId="72" borderId="13" applyNumberFormat="0" applyProtection="0">
      <alignment horizontal="left" vertical="center" indent="1"/>
    </xf>
    <xf numFmtId="169" fontId="88" fillId="72" borderId="13" applyNumberFormat="0" applyProtection="0">
      <alignment horizontal="left" vertical="center" indent="1"/>
    </xf>
    <xf numFmtId="231" fontId="9" fillId="0" borderId="0"/>
    <xf numFmtId="231" fontId="9" fillId="0" borderId="0"/>
    <xf numFmtId="169" fontId="88" fillId="72" borderId="13" applyNumberFormat="0" applyProtection="0">
      <alignment horizontal="left" vertical="center" indent="1"/>
    </xf>
    <xf numFmtId="169" fontId="88" fillId="72" borderId="13" applyNumberFormat="0" applyProtection="0">
      <alignment horizontal="left" vertical="center" indent="1"/>
    </xf>
    <xf numFmtId="231" fontId="9" fillId="0" borderId="0"/>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0" fontId="88" fillId="72" borderId="13" applyNumberFormat="0" applyProtection="0">
      <alignment horizontal="left" vertical="center" indent="1"/>
    </xf>
    <xf numFmtId="231" fontId="9" fillId="0" borderId="0"/>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0" fontId="88" fillId="72" borderId="13"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0" fontId="88" fillId="72" borderId="13" applyNumberFormat="0" applyProtection="0">
      <alignment horizontal="left" vertical="center" indent="1"/>
    </xf>
    <xf numFmtId="231" fontId="9" fillId="0" borderId="0"/>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88" fillId="72" borderId="13" applyNumberFormat="0" applyProtection="0">
      <alignment horizontal="left" vertical="center" indent="1"/>
    </xf>
    <xf numFmtId="0" fontId="88" fillId="72" borderId="13"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0" fontId="88" fillId="72" borderId="13"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169" fontId="88" fillId="72" borderId="13" applyNumberFormat="0" applyProtection="0">
      <alignment horizontal="left" vertical="center" indent="1"/>
    </xf>
    <xf numFmtId="231" fontId="9" fillId="0" borderId="0"/>
    <xf numFmtId="169" fontId="88" fillId="72" borderId="13" applyNumberFormat="0" applyProtection="0">
      <alignment horizontal="left" vertical="center" indent="1"/>
    </xf>
    <xf numFmtId="231" fontId="9" fillId="0" borderId="0"/>
    <xf numFmtId="231" fontId="9" fillId="0" borderId="0"/>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231" fontId="9" fillId="0" borderId="0"/>
    <xf numFmtId="231" fontId="9" fillId="0" borderId="0"/>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231" fontId="9" fillId="0" borderId="0"/>
    <xf numFmtId="231" fontId="9" fillId="0" borderId="0"/>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169" fontId="88" fillId="72" borderId="13" applyNumberFormat="0" applyProtection="0">
      <alignment horizontal="left" vertical="center" indent="1"/>
    </xf>
    <xf numFmtId="231" fontId="9" fillId="0" borderId="0"/>
    <xf numFmtId="231" fontId="9" fillId="0" borderId="0"/>
    <xf numFmtId="169" fontId="88" fillId="72" borderId="13" applyNumberFormat="0" applyProtection="0">
      <alignment horizontal="left" vertical="center" indent="1"/>
    </xf>
    <xf numFmtId="169" fontId="88" fillId="72" borderId="13"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169" fontId="88" fillId="72" borderId="13" applyNumberFormat="0" applyProtection="0">
      <alignment horizontal="left" vertical="center" indent="1"/>
    </xf>
    <xf numFmtId="231" fontId="9" fillId="0" borderId="0"/>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231" fontId="9" fillId="0" borderId="0"/>
    <xf numFmtId="231" fontId="9" fillId="0" borderId="0"/>
    <xf numFmtId="0" fontId="12" fillId="72" borderId="35" applyNumberFormat="0" applyProtection="0">
      <alignment horizontal="left" vertical="center" indent="1"/>
    </xf>
    <xf numFmtId="0" fontId="12" fillId="72" borderId="35"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231" fontId="9" fillId="0" borderId="0"/>
    <xf numFmtId="0" fontId="36" fillId="72" borderId="35" applyNumberFormat="0" applyProtection="0">
      <alignment horizontal="left" vertical="top" indent="1"/>
    </xf>
    <xf numFmtId="231" fontId="9" fillId="0" borderId="0"/>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169" fontId="36" fillId="72" borderId="35" applyNumberFormat="0" applyProtection="0">
      <alignment horizontal="left" vertical="top" indent="1"/>
    </xf>
    <xf numFmtId="169" fontId="36" fillId="72" borderId="35" applyNumberFormat="0" applyProtection="0">
      <alignment horizontal="left" vertical="top" indent="1"/>
    </xf>
    <xf numFmtId="231" fontId="9" fillId="0" borderId="0"/>
    <xf numFmtId="231" fontId="9" fillId="0" borderId="0"/>
    <xf numFmtId="169" fontId="36" fillId="72" borderId="35" applyNumberFormat="0" applyProtection="0">
      <alignment horizontal="left" vertical="top" indent="1"/>
    </xf>
    <xf numFmtId="169" fontId="36" fillId="72" borderId="35" applyNumberFormat="0" applyProtection="0">
      <alignment horizontal="left" vertical="top" indent="1"/>
    </xf>
    <xf numFmtId="231" fontId="9" fillId="0" borderId="0"/>
    <xf numFmtId="231" fontId="9" fillId="0" borderId="0"/>
    <xf numFmtId="169" fontId="36" fillId="72" borderId="35" applyNumberFormat="0" applyProtection="0">
      <alignment horizontal="left" vertical="top" indent="1"/>
    </xf>
    <xf numFmtId="169" fontId="36" fillId="72" borderId="35" applyNumberFormat="0" applyProtection="0">
      <alignment horizontal="left" vertical="top" indent="1"/>
    </xf>
    <xf numFmtId="231" fontId="9" fillId="0" borderId="0"/>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231" fontId="9" fillId="0" borderId="0"/>
    <xf numFmtId="0" fontId="36" fillId="72" borderId="35" applyNumberFormat="0" applyProtection="0">
      <alignment horizontal="left" vertical="top" indent="1"/>
    </xf>
    <xf numFmtId="231" fontId="9" fillId="0" borderId="0"/>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231" fontId="9" fillId="0" borderId="0"/>
    <xf numFmtId="0" fontId="36" fillId="72" borderId="35" applyNumberFormat="0" applyProtection="0">
      <alignment horizontal="left" vertical="top" indent="1"/>
    </xf>
    <xf numFmtId="231" fontId="9" fillId="0" borderId="0"/>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231" fontId="9" fillId="0" borderId="0"/>
    <xf numFmtId="169" fontId="36" fillId="72" borderId="35" applyNumberFormat="0" applyProtection="0">
      <alignment horizontal="left" vertical="top" indent="1"/>
    </xf>
    <xf numFmtId="231" fontId="9" fillId="0" borderId="0"/>
    <xf numFmtId="169" fontId="36" fillId="72" borderId="35" applyNumberFormat="0" applyProtection="0">
      <alignment horizontal="left" vertical="top" indent="1"/>
    </xf>
    <xf numFmtId="231" fontId="9" fillId="0" borderId="0"/>
    <xf numFmtId="231" fontId="9" fillId="0" borderId="0"/>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231" fontId="9" fillId="0" borderId="0"/>
    <xf numFmtId="231" fontId="9" fillId="0" borderId="0"/>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231" fontId="9" fillId="0" borderId="0"/>
    <xf numFmtId="231" fontId="9" fillId="0" borderId="0"/>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169" fontId="36" fillId="72" borderId="35" applyNumberFormat="0" applyProtection="0">
      <alignment horizontal="left" vertical="top" indent="1"/>
    </xf>
    <xf numFmtId="231" fontId="9" fillId="0" borderId="0"/>
    <xf numFmtId="231" fontId="9" fillId="0" borderId="0"/>
    <xf numFmtId="169" fontId="36" fillId="72" borderId="35" applyNumberFormat="0" applyProtection="0">
      <alignment horizontal="left" vertical="top" indent="1"/>
    </xf>
    <xf numFmtId="169"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169" fontId="36" fillId="72" borderId="35" applyNumberFormat="0" applyProtection="0">
      <alignment horizontal="left" vertical="top" indent="1"/>
    </xf>
    <xf numFmtId="231" fontId="9" fillId="0" borderId="0"/>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0" fontId="36" fillId="72" borderId="35" applyNumberFormat="0" applyProtection="0">
      <alignment horizontal="left" vertical="top" indent="1"/>
    </xf>
    <xf numFmtId="231" fontId="9" fillId="0" borderId="0"/>
    <xf numFmtId="231" fontId="9" fillId="0" borderId="0"/>
    <xf numFmtId="0" fontId="12" fillId="72" borderId="35" applyNumberFormat="0" applyProtection="0">
      <alignment horizontal="left" vertical="top" indent="1"/>
    </xf>
    <xf numFmtId="0" fontId="12" fillId="72" borderId="35" applyNumberFormat="0" applyProtection="0">
      <alignment horizontal="left" vertical="top" indent="1"/>
    </xf>
    <xf numFmtId="231" fontId="9" fillId="0" borderId="0"/>
    <xf numFmtId="231" fontId="9" fillId="0" borderId="0"/>
    <xf numFmtId="0" fontId="36" fillId="72"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36" fillId="72" borderId="35" applyNumberFormat="0" applyProtection="0">
      <alignment horizontal="left" vertical="top" indent="1"/>
    </xf>
    <xf numFmtId="231" fontId="9" fillId="0" borderId="0"/>
    <xf numFmtId="231" fontId="9" fillId="0" borderId="0"/>
    <xf numFmtId="231" fontId="9" fillId="0" borderId="0"/>
    <xf numFmtId="0" fontId="36" fillId="67" borderId="37" applyNumberFormat="0">
      <protection locked="0"/>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36" fillId="67" borderId="37" applyNumberFormat="0">
      <protection locked="0"/>
    </xf>
    <xf numFmtId="0" fontId="36" fillId="67" borderId="37" applyNumberFormat="0">
      <protection locked="0"/>
    </xf>
    <xf numFmtId="169" fontId="36" fillId="67" borderId="37" applyNumberFormat="0">
      <protection locked="0"/>
    </xf>
    <xf numFmtId="0" fontId="12" fillId="67" borderId="3" applyNumberFormat="0">
      <protection locked="0"/>
    </xf>
    <xf numFmtId="0" fontId="36" fillId="67" borderId="37" applyNumberFormat="0">
      <protection locked="0"/>
    </xf>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169"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0" fontId="146" fillId="37" borderId="38" applyBorder="0"/>
    <xf numFmtId="169" fontId="146" fillId="37" borderId="38" applyBorder="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4" fontId="70" fillId="66" borderId="35" applyNumberFormat="0" applyProtection="0">
      <alignment vertical="center"/>
    </xf>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4" fontId="70"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4"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231" fontId="9" fillId="0" borderId="0"/>
    <xf numFmtId="4" fontId="142" fillId="64" borderId="3" applyNumberFormat="0" applyProtection="0">
      <alignment vertical="center"/>
    </xf>
    <xf numFmtId="4" fontId="142" fillId="64" borderId="3" applyNumberFormat="0" applyProtection="0">
      <alignment vertical="center"/>
    </xf>
    <xf numFmtId="231" fontId="9" fillId="0" borderId="0"/>
    <xf numFmtId="4" fontId="142" fillId="64" borderId="28" applyNumberFormat="0" applyProtection="0">
      <alignment vertical="center"/>
    </xf>
    <xf numFmtId="4" fontId="142" fillId="64" borderId="28" applyNumberFormat="0" applyProtection="0">
      <alignment vertical="center"/>
    </xf>
    <xf numFmtId="4" fontId="142" fillId="64" borderId="28" applyNumberFormat="0" applyProtection="0">
      <alignment vertical="center"/>
    </xf>
    <xf numFmtId="231" fontId="9" fillId="0" borderId="0"/>
    <xf numFmtId="231" fontId="9" fillId="0" borderId="0"/>
    <xf numFmtId="4" fontId="142" fillId="64" borderId="28" applyNumberFormat="0" applyProtection="0">
      <alignment vertical="center"/>
    </xf>
    <xf numFmtId="4" fontId="142" fillId="64" borderId="28" applyNumberFormat="0" applyProtection="0">
      <alignment vertical="center"/>
    </xf>
    <xf numFmtId="4" fontId="142" fillId="64" borderId="28" applyNumberFormat="0" applyProtection="0">
      <alignment vertical="center"/>
    </xf>
    <xf numFmtId="4" fontId="142" fillId="64" borderId="28" applyNumberFormat="0" applyProtection="0">
      <alignment vertical="center"/>
    </xf>
    <xf numFmtId="4" fontId="142" fillId="64" borderId="28" applyNumberFormat="0" applyProtection="0">
      <alignment vertical="center"/>
    </xf>
    <xf numFmtId="4" fontId="142" fillId="64" borderId="28" applyNumberFormat="0" applyProtection="0">
      <alignment vertical="center"/>
    </xf>
    <xf numFmtId="231" fontId="9" fillId="0" borderId="0"/>
    <xf numFmtId="231" fontId="9" fillId="0" borderId="0"/>
    <xf numFmtId="4" fontId="142" fillId="64" borderId="28" applyNumberFormat="0" applyProtection="0">
      <alignment vertical="center"/>
    </xf>
    <xf numFmtId="4" fontId="142" fillId="64" borderId="28" applyNumberFormat="0" applyProtection="0">
      <alignment vertical="center"/>
    </xf>
    <xf numFmtId="231" fontId="9" fillId="0" borderId="0"/>
    <xf numFmtId="231" fontId="9" fillId="0" borderId="0"/>
    <xf numFmtId="4" fontId="142" fillId="64" borderId="28" applyNumberFormat="0" applyProtection="0">
      <alignment vertical="center"/>
    </xf>
    <xf numFmtId="4" fontId="142" fillId="64" borderId="28" applyNumberFormat="0" applyProtection="0">
      <alignment vertical="center"/>
    </xf>
    <xf numFmtId="231" fontId="9" fillId="0" borderId="0"/>
    <xf numFmtId="231" fontId="9" fillId="0" borderId="0"/>
    <xf numFmtId="4" fontId="142" fillId="64" borderId="28" applyNumberFormat="0" applyProtection="0">
      <alignment vertical="center"/>
    </xf>
    <xf numFmtId="4" fontId="142" fillId="64" borderId="28"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4" fontId="142" fillId="64" borderId="3"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2" fillId="64" borderId="3" applyNumberFormat="0" applyProtection="0">
      <alignment vertical="center"/>
    </xf>
    <xf numFmtId="231" fontId="9" fillId="0" borderId="0"/>
    <xf numFmtId="231" fontId="9" fillId="0" borderId="0"/>
    <xf numFmtId="231" fontId="9" fillId="0" borderId="0"/>
    <xf numFmtId="231" fontId="9" fillId="0" borderId="0"/>
    <xf numFmtId="4" fontId="142" fillId="64" borderId="3" applyNumberFormat="0" applyProtection="0">
      <alignment vertical="center"/>
    </xf>
    <xf numFmtId="231" fontId="9" fillId="0" borderId="0"/>
    <xf numFmtId="231" fontId="9" fillId="0" borderId="0"/>
    <xf numFmtId="4" fontId="142" fillId="64" borderId="3" applyNumberFormat="0" applyProtection="0">
      <alignment vertical="center"/>
    </xf>
    <xf numFmtId="231" fontId="9" fillId="0" borderId="0"/>
    <xf numFmtId="231" fontId="9" fillId="0" borderId="0"/>
    <xf numFmtId="4" fontId="142" fillId="64" borderId="3" applyNumberFormat="0" applyProtection="0">
      <alignment vertical="center"/>
    </xf>
    <xf numFmtId="231" fontId="9" fillId="0" borderId="0"/>
    <xf numFmtId="231" fontId="9" fillId="0" borderId="0"/>
    <xf numFmtId="4" fontId="142" fillId="64" borderId="3" applyNumberFormat="0" applyProtection="0">
      <alignment vertical="center"/>
    </xf>
    <xf numFmtId="231" fontId="9" fillId="0" borderId="0"/>
    <xf numFmtId="231" fontId="9" fillId="0" borderId="0"/>
    <xf numFmtId="4" fontId="147" fillId="66" borderId="35" applyNumberFormat="0" applyProtection="0">
      <alignment vertical="center"/>
    </xf>
    <xf numFmtId="4" fontId="147" fillId="66" borderId="35" applyNumberFormat="0" applyProtection="0">
      <alignment vertical="center"/>
    </xf>
    <xf numFmtId="231" fontId="9" fillId="0" borderId="0"/>
    <xf numFmtId="231" fontId="9" fillId="0" borderId="0"/>
    <xf numFmtId="4" fontId="142" fillId="64" borderId="3"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4" fontId="142" fillId="64" borderId="3" applyNumberFormat="0" applyProtection="0">
      <alignment vertical="center"/>
    </xf>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4" fontId="147" fillId="66" borderId="35"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2" fillId="64" borderId="3" applyNumberFormat="0" applyProtection="0">
      <alignment vertical="center"/>
    </xf>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4" fontId="70" fillId="66" borderId="35" applyNumberFormat="0" applyProtection="0">
      <alignment horizontal="left" vertical="center" indent="1"/>
    </xf>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4" fontId="70" fillId="6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4" fillId="46"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231" fontId="9" fillId="0" borderId="0"/>
    <xf numFmtId="0" fontId="144" fillId="66" borderId="35" applyNumberFormat="0" applyProtection="0">
      <alignment horizontal="left" vertical="top" indent="1"/>
    </xf>
    <xf numFmtId="231" fontId="9" fillId="0" borderId="0"/>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169" fontId="144" fillId="66" borderId="35" applyNumberFormat="0" applyProtection="0">
      <alignment horizontal="left" vertical="top" indent="1"/>
    </xf>
    <xf numFmtId="169" fontId="144" fillId="66" borderId="35" applyNumberFormat="0" applyProtection="0">
      <alignment horizontal="left" vertical="top" indent="1"/>
    </xf>
    <xf numFmtId="231" fontId="9" fillId="0" borderId="0"/>
    <xf numFmtId="231" fontId="9" fillId="0" borderId="0"/>
    <xf numFmtId="169" fontId="144" fillId="66" borderId="35" applyNumberFormat="0" applyProtection="0">
      <alignment horizontal="left" vertical="top" indent="1"/>
    </xf>
    <xf numFmtId="169" fontId="144" fillId="66" borderId="35" applyNumberFormat="0" applyProtection="0">
      <alignment horizontal="left" vertical="top" indent="1"/>
    </xf>
    <xf numFmtId="231" fontId="9" fillId="0" borderId="0"/>
    <xf numFmtId="231" fontId="9" fillId="0" borderId="0"/>
    <xf numFmtId="169" fontId="144" fillId="66" borderId="35" applyNumberFormat="0" applyProtection="0">
      <alignment horizontal="left" vertical="top" indent="1"/>
    </xf>
    <xf numFmtId="169" fontId="144" fillId="66" borderId="35" applyNumberFormat="0" applyProtection="0">
      <alignment horizontal="left" vertical="top" indent="1"/>
    </xf>
    <xf numFmtId="231" fontId="9" fillId="0" borderId="0"/>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231" fontId="9" fillId="0" borderId="0"/>
    <xf numFmtId="0" fontId="144" fillId="66" borderId="35" applyNumberFormat="0" applyProtection="0">
      <alignment horizontal="left" vertical="top" indent="1"/>
    </xf>
    <xf numFmtId="231" fontId="9" fillId="0" borderId="0"/>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231" fontId="9" fillId="0" borderId="0"/>
    <xf numFmtId="0" fontId="144" fillId="66" borderId="35" applyNumberFormat="0" applyProtection="0">
      <alignment horizontal="left" vertical="top" indent="1"/>
    </xf>
    <xf numFmtId="231" fontId="9" fillId="0" borderId="0"/>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231" fontId="9" fillId="0" borderId="0"/>
    <xf numFmtId="169" fontId="144" fillId="66" borderId="35" applyNumberFormat="0" applyProtection="0">
      <alignment horizontal="left" vertical="top" indent="1"/>
    </xf>
    <xf numFmtId="231" fontId="9" fillId="0" borderId="0"/>
    <xf numFmtId="169" fontId="144" fillId="66" borderId="35" applyNumberFormat="0" applyProtection="0">
      <alignment horizontal="left" vertical="top" indent="1"/>
    </xf>
    <xf numFmtId="231" fontId="9" fillId="0" borderId="0"/>
    <xf numFmtId="231" fontId="9" fillId="0" borderId="0"/>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231" fontId="9" fillId="0" borderId="0"/>
    <xf numFmtId="231" fontId="9" fillId="0" borderId="0"/>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231" fontId="9" fillId="0" borderId="0"/>
    <xf numFmtId="231" fontId="9" fillId="0" borderId="0"/>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169" fontId="144" fillId="66" borderId="35" applyNumberFormat="0" applyProtection="0">
      <alignment horizontal="left" vertical="top" indent="1"/>
    </xf>
    <xf numFmtId="231" fontId="9" fillId="0" borderId="0"/>
    <xf numFmtId="231" fontId="9" fillId="0" borderId="0"/>
    <xf numFmtId="169" fontId="144" fillId="66" borderId="35" applyNumberFormat="0" applyProtection="0">
      <alignment horizontal="left" vertical="top" indent="1"/>
    </xf>
    <xf numFmtId="169"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169" fontId="144" fillId="66" borderId="35" applyNumberFormat="0" applyProtection="0">
      <alignment horizontal="left" vertical="top" indent="1"/>
    </xf>
    <xf numFmtId="231" fontId="9" fillId="0" borderId="0"/>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0" fontId="144" fillId="66" borderId="35" applyNumberFormat="0" applyProtection="0">
      <alignment horizontal="left" vertical="top" indent="1"/>
    </xf>
    <xf numFmtId="231" fontId="9" fillId="0" borderId="0"/>
    <xf numFmtId="231" fontId="9" fillId="0" borderId="0"/>
    <xf numFmtId="0" fontId="70" fillId="66" borderId="35" applyNumberFormat="0" applyProtection="0">
      <alignment horizontal="left" vertical="top" indent="1"/>
    </xf>
    <xf numFmtId="0" fontId="70" fillId="66" borderId="35" applyNumberFormat="0" applyProtection="0">
      <alignment horizontal="left" vertical="top" indent="1"/>
    </xf>
    <xf numFmtId="231" fontId="9" fillId="0" borderId="0"/>
    <xf numFmtId="231" fontId="9" fillId="0" borderId="0"/>
    <xf numFmtId="0" fontId="144"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4" fillId="66"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4" fontId="70" fillId="77" borderId="34"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7" borderId="34"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4" fontId="70" fillId="77" borderId="34" applyNumberFormat="0" applyProtection="0">
      <alignment horizontal="right" vertical="center"/>
    </xf>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231" fontId="9" fillId="0" borderId="0"/>
    <xf numFmtId="4" fontId="88" fillId="0" borderId="13" applyNumberFormat="0" applyProtection="0">
      <alignment horizontal="right" vertical="center"/>
    </xf>
    <xf numFmtId="231" fontId="9" fillId="0" borderId="0"/>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70" fillId="72" borderId="35"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4" fontId="70" fillId="77" borderId="34" applyNumberFormat="0" applyProtection="0">
      <alignment horizontal="right" vertical="center"/>
    </xf>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4" fontId="70" fillId="77" borderId="34"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4" fontId="70" fillId="77" borderId="34" applyNumberFormat="0" applyProtection="0">
      <alignment horizontal="right" vertical="center"/>
    </xf>
    <xf numFmtId="231" fontId="9" fillId="0" borderId="0"/>
    <xf numFmtId="231" fontId="9" fillId="0" borderId="0"/>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231" fontId="9" fillId="0" borderId="0"/>
    <xf numFmtId="231" fontId="9" fillId="0" borderId="0"/>
    <xf numFmtId="4" fontId="70" fillId="77" borderId="34" applyNumberFormat="0" applyProtection="0">
      <alignment horizontal="right" vertical="center"/>
    </xf>
    <xf numFmtId="231" fontId="9" fillId="0" borderId="0"/>
    <xf numFmtId="231" fontId="9" fillId="0" borderId="0"/>
    <xf numFmtId="4" fontId="70" fillId="72" borderId="35" applyNumberFormat="0" applyProtection="0">
      <alignment horizontal="right" vertical="center"/>
    </xf>
    <xf numFmtId="4" fontId="70" fillId="72" borderId="35" applyNumberFormat="0" applyProtection="0">
      <alignment horizontal="right" vertical="center"/>
    </xf>
    <xf numFmtId="231" fontId="9" fillId="0" borderId="0"/>
    <xf numFmtId="231" fontId="9" fillId="0" borderId="0"/>
    <xf numFmtId="4" fontId="70" fillId="77" borderId="34"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0"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231" fontId="9" fillId="0" borderId="0"/>
    <xf numFmtId="231" fontId="9" fillId="0" borderId="0"/>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2" fillId="59" borderId="13"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4" fontId="142" fillId="59" borderId="13"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4" fontId="147" fillId="72" borderId="35" applyNumberFormat="0" applyProtection="0">
      <alignment horizontal="right" vertical="center"/>
    </xf>
    <xf numFmtId="231" fontId="9" fillId="0" borderId="0"/>
    <xf numFmtId="231" fontId="9" fillId="0" borderId="0"/>
    <xf numFmtId="4" fontId="142" fillId="59"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4" fontId="147"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42" fillId="59"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left" vertical="center" indent="1"/>
    </xf>
    <xf numFmtId="231" fontId="9" fillId="0" borderId="0"/>
    <xf numFmtId="231" fontId="9" fillId="0" borderId="0"/>
    <xf numFmtId="4" fontId="70" fillId="68" borderId="35"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88" fillId="19" borderId="13" applyNumberFormat="0" applyProtection="0">
      <alignment horizontal="left" vertical="center" indent="1"/>
    </xf>
    <xf numFmtId="231" fontId="9" fillId="0" borderId="0"/>
    <xf numFmtId="231" fontId="9" fillId="0" borderId="0"/>
    <xf numFmtId="4" fontId="88" fillId="19" borderId="13"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70" fillId="68" borderId="35" applyNumberFormat="0" applyProtection="0">
      <alignment horizontal="left" vertical="center" indent="1"/>
    </xf>
    <xf numFmtId="4" fontId="70" fillId="68" borderId="35" applyNumberFormat="0" applyProtection="0">
      <alignment horizontal="left" vertical="center" indent="1"/>
    </xf>
    <xf numFmtId="231" fontId="9" fillId="0" borderId="0"/>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231" fontId="9" fillId="0" borderId="0"/>
    <xf numFmtId="4" fontId="70" fillId="68" borderId="35" applyNumberFormat="0" applyProtection="0">
      <alignment horizontal="left" vertical="center" indent="1"/>
    </xf>
    <xf numFmtId="4" fontId="70" fillId="68" borderId="35"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0" fontId="12" fillId="76" borderId="34"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4" fontId="70" fillId="68" borderId="35" applyNumberFormat="0" applyProtection="0">
      <alignment horizontal="left" vertical="center" indent="1"/>
    </xf>
    <xf numFmtId="4" fontId="70" fillId="68" borderId="35"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4" fontId="70" fillId="68" borderId="35" applyNumberFormat="0" applyProtection="0">
      <alignment horizontal="left" vertical="center" indent="1"/>
    </xf>
    <xf numFmtId="4" fontId="70" fillId="68" borderId="35" applyNumberFormat="0" applyProtection="0">
      <alignment horizontal="left" vertical="center" indent="1"/>
    </xf>
    <xf numFmtId="231" fontId="9" fillId="0" borderId="0"/>
    <xf numFmtId="231" fontId="9" fillId="0" borderId="0"/>
    <xf numFmtId="4" fontId="70" fillId="68" borderId="35" applyNumberFormat="0" applyProtection="0">
      <alignment horizontal="left" vertical="center" indent="1"/>
    </xf>
    <xf numFmtId="4" fontId="70" fillId="68" borderId="35" applyNumberFormat="0" applyProtection="0">
      <alignment horizontal="left" vertical="center" indent="1"/>
    </xf>
    <xf numFmtId="231" fontId="9" fillId="0" borderId="0"/>
    <xf numFmtId="231" fontId="9" fillId="0" borderId="0"/>
    <xf numFmtId="4" fontId="70" fillId="68" borderId="35" applyNumberFormat="0" applyProtection="0">
      <alignment horizontal="left" vertical="center" indent="1"/>
    </xf>
    <xf numFmtId="4" fontId="70" fillId="68" borderId="35"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4" fontId="88" fillId="19" borderId="13" applyNumberFormat="0" applyProtection="0">
      <alignment horizontal="left" vertical="center" indent="1"/>
    </xf>
    <xf numFmtId="231" fontId="9" fillId="0" borderId="0"/>
    <xf numFmtId="231" fontId="9" fillId="0" borderId="0"/>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231" fontId="9" fillId="0" borderId="0"/>
    <xf numFmtId="231" fontId="9" fillId="0" borderId="0"/>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231" fontId="9" fillId="0" borderId="0"/>
    <xf numFmtId="231" fontId="9" fillId="0" borderId="0"/>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4" fontId="88" fillId="19" borderId="13" applyNumberFormat="0" applyProtection="0">
      <alignment horizontal="left" vertical="center" indent="1"/>
    </xf>
    <xf numFmtId="231" fontId="9" fillId="0" borderId="0"/>
    <xf numFmtId="231" fontId="9" fillId="0" borderId="0"/>
    <xf numFmtId="4" fontId="88" fillId="19" borderId="13" applyNumberFormat="0" applyProtection="0">
      <alignment horizontal="left" vertical="center" indent="1"/>
    </xf>
    <xf numFmtId="4" fontId="88" fillId="19" borderId="13" applyNumberFormat="0" applyProtection="0">
      <alignment horizontal="left" vertical="center" indent="1"/>
    </xf>
    <xf numFmtId="231" fontId="9" fillId="0" borderId="0"/>
    <xf numFmtId="231" fontId="9" fillId="0" borderId="0"/>
    <xf numFmtId="4" fontId="88" fillId="19" borderId="13"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4" fontId="88" fillId="19" borderId="13"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4" fontId="70" fillId="68" borderId="35"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76" borderId="34" applyNumberFormat="0" applyProtection="0">
      <alignment horizontal="left" vertical="center" indent="1"/>
    </xf>
    <xf numFmtId="231" fontId="9" fillId="0" borderId="0"/>
    <xf numFmtId="231" fontId="9" fillId="0" borderId="0"/>
    <xf numFmtId="231" fontId="9" fillId="0" borderId="0"/>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231" fontId="9" fillId="0" borderId="0"/>
    <xf numFmtId="0" fontId="144" fillId="68" borderId="35" applyNumberFormat="0" applyProtection="0">
      <alignment horizontal="left" vertical="top" indent="1"/>
    </xf>
    <xf numFmtId="231" fontId="9" fillId="0" borderId="0"/>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169" fontId="144" fillId="68" borderId="35" applyNumberFormat="0" applyProtection="0">
      <alignment horizontal="left" vertical="top" indent="1"/>
    </xf>
    <xf numFmtId="169" fontId="144" fillId="68" borderId="35" applyNumberFormat="0" applyProtection="0">
      <alignment horizontal="left" vertical="top" indent="1"/>
    </xf>
    <xf numFmtId="231" fontId="9" fillId="0" borderId="0"/>
    <xf numFmtId="231" fontId="9" fillId="0" borderId="0"/>
    <xf numFmtId="169" fontId="144" fillId="68" borderId="35" applyNumberFormat="0" applyProtection="0">
      <alignment horizontal="left" vertical="top" indent="1"/>
    </xf>
    <xf numFmtId="169" fontId="144" fillId="68" borderId="35" applyNumberFormat="0" applyProtection="0">
      <alignment horizontal="left" vertical="top" indent="1"/>
    </xf>
    <xf numFmtId="231" fontId="9" fillId="0" borderId="0"/>
    <xf numFmtId="231" fontId="9" fillId="0" borderId="0"/>
    <xf numFmtId="169" fontId="144" fillId="68" borderId="35" applyNumberFormat="0" applyProtection="0">
      <alignment horizontal="left" vertical="top" indent="1"/>
    </xf>
    <xf numFmtId="169" fontId="144" fillId="68" borderId="35" applyNumberFormat="0" applyProtection="0">
      <alignment horizontal="left" vertical="top" indent="1"/>
    </xf>
    <xf numFmtId="231" fontId="9" fillId="0" borderId="0"/>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231" fontId="9" fillId="0" borderId="0"/>
    <xf numFmtId="0" fontId="144" fillId="68" borderId="35" applyNumberFormat="0" applyProtection="0">
      <alignment horizontal="left" vertical="top" indent="1"/>
    </xf>
    <xf numFmtId="231" fontId="9" fillId="0" borderId="0"/>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231" fontId="9" fillId="0" borderId="0"/>
    <xf numFmtId="0" fontId="144" fillId="68" borderId="35" applyNumberFormat="0" applyProtection="0">
      <alignment horizontal="left" vertical="top" indent="1"/>
    </xf>
    <xf numFmtId="231" fontId="9" fillId="0" borderId="0"/>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231" fontId="9" fillId="0" borderId="0"/>
    <xf numFmtId="169" fontId="144" fillId="68" borderId="35" applyNumberFormat="0" applyProtection="0">
      <alignment horizontal="left" vertical="top" indent="1"/>
    </xf>
    <xf numFmtId="231" fontId="9" fillId="0" borderId="0"/>
    <xf numFmtId="169" fontId="144" fillId="68" borderId="35" applyNumberFormat="0" applyProtection="0">
      <alignment horizontal="left" vertical="top" indent="1"/>
    </xf>
    <xf numFmtId="231" fontId="9" fillId="0" borderId="0"/>
    <xf numFmtId="231" fontId="9" fillId="0" borderId="0"/>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231" fontId="9" fillId="0" borderId="0"/>
    <xf numFmtId="231" fontId="9" fillId="0" borderId="0"/>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231" fontId="9" fillId="0" borderId="0"/>
    <xf numFmtId="231" fontId="9" fillId="0" borderId="0"/>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169" fontId="144" fillId="68" borderId="35" applyNumberFormat="0" applyProtection="0">
      <alignment horizontal="left" vertical="top" indent="1"/>
    </xf>
    <xf numFmtId="231" fontId="9" fillId="0" borderId="0"/>
    <xf numFmtId="231" fontId="9" fillId="0" borderId="0"/>
    <xf numFmtId="169" fontId="144" fillId="68" borderId="35" applyNumberFormat="0" applyProtection="0">
      <alignment horizontal="left" vertical="top" indent="1"/>
    </xf>
    <xf numFmtId="169"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169" fontId="144" fillId="68" borderId="35" applyNumberFormat="0" applyProtection="0">
      <alignment horizontal="left" vertical="top" indent="1"/>
    </xf>
    <xf numFmtId="231" fontId="9" fillId="0" borderId="0"/>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0" fontId="144" fillId="68" borderId="35" applyNumberFormat="0" applyProtection="0">
      <alignment horizontal="left" vertical="top" indent="1"/>
    </xf>
    <xf numFmtId="231" fontId="9" fillId="0" borderId="0"/>
    <xf numFmtId="231" fontId="9" fillId="0" borderId="0"/>
    <xf numFmtId="0" fontId="70" fillId="68" borderId="35" applyNumberFormat="0" applyProtection="0">
      <alignment horizontal="left" vertical="top" indent="1"/>
    </xf>
    <xf numFmtId="0" fontId="70" fillId="68" borderId="35" applyNumberFormat="0" applyProtection="0">
      <alignment horizontal="left" vertical="top" indent="1"/>
    </xf>
    <xf numFmtId="231" fontId="9" fillId="0" borderId="0"/>
    <xf numFmtId="231" fontId="9" fillId="0" borderId="0"/>
    <xf numFmtId="0" fontId="144" fillId="68" borderId="35" applyNumberFormat="0" applyProtection="0">
      <alignment horizontal="left" vertical="top" inden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4" fillId="68" borderId="35" applyNumberFormat="0" applyProtection="0">
      <alignment horizontal="left" vertical="top" indent="1"/>
    </xf>
    <xf numFmtId="231" fontId="9" fillId="0" borderId="0"/>
    <xf numFmtId="4" fontId="148" fillId="78" borderId="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9" fillId="78" borderId="30" applyNumberFormat="0" applyProtection="0">
      <alignment horizontal="left" vertical="center" indent="1"/>
    </xf>
    <xf numFmtId="4" fontId="148" fillId="78" borderId="0" applyNumberFormat="0" applyProtection="0">
      <alignment horizontal="left" vertical="center" indent="1"/>
    </xf>
    <xf numFmtId="4" fontId="148" fillId="78" borderId="0" applyNumberFormat="0" applyProtection="0">
      <alignment horizontal="left" vertical="center" indent="1"/>
    </xf>
    <xf numFmtId="4" fontId="148" fillId="78" borderId="0" applyNumberFormat="0" applyProtection="0">
      <alignment horizontal="left" vertical="center" indent="1"/>
    </xf>
    <xf numFmtId="4" fontId="149" fillId="78" borderId="30" applyNumberFormat="0" applyProtection="0">
      <alignment horizontal="left" vertical="center" indent="1"/>
    </xf>
    <xf numFmtId="0" fontId="88" fillId="79" borderId="3"/>
    <xf numFmtId="169"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169"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0" fontId="88" fillId="79" borderId="3"/>
    <xf numFmtId="169" fontId="88" fillId="79" borderId="3"/>
    <xf numFmtId="169" fontId="88" fillId="79" borderId="3"/>
    <xf numFmtId="0" fontId="88" fillId="79" borderId="3"/>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4" fontId="151" fillId="67" borderId="13" applyNumberFormat="0" applyProtection="0">
      <alignment horizontal="right" vertical="center"/>
    </xf>
    <xf numFmtId="231" fontId="9" fillId="0" borderId="0"/>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231" fontId="9" fillId="0" borderId="0"/>
    <xf numFmtId="231" fontId="9" fillId="0" borderId="0"/>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231" fontId="9" fillId="0" borderId="0"/>
    <xf numFmtId="231" fontId="9" fillId="0" borderId="0"/>
    <xf numFmtId="231" fontId="9" fillId="0" borderId="0"/>
    <xf numFmtId="231" fontId="9" fillId="0" borderId="0"/>
    <xf numFmtId="4" fontId="151" fillId="67" borderId="13"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4" fontId="150" fillId="72" borderId="35" applyNumberFormat="0" applyProtection="0">
      <alignment horizontal="right" vertical="center"/>
    </xf>
    <xf numFmtId="231" fontId="9" fillId="0" borderId="0"/>
    <xf numFmtId="231" fontId="9" fillId="0" borderId="0"/>
    <xf numFmtId="4" fontId="151" fillId="67" borderId="13"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4" fontId="150" fillId="72" borderId="35" applyNumberFormat="0" applyProtection="0">
      <alignment horizontal="right" vertical="center"/>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4" fontId="151" fillId="67" borderId="13" applyNumberFormat="0" applyProtection="0">
      <alignment horizontal="right" vertical="center"/>
    </xf>
    <xf numFmtId="239" fontId="152" fillId="0" borderId="0" applyFill="0" applyBorder="0">
      <alignment horizontal="right"/>
      <protection hidden="1"/>
    </xf>
    <xf numFmtId="0" fontId="153" fillId="50" borderId="3">
      <alignment horizontal="center" vertical="center" wrapText="1"/>
      <protection hidden="1"/>
    </xf>
    <xf numFmtId="231" fontId="9" fillId="0" borderId="0"/>
    <xf numFmtId="38" fontId="38" fillId="0" borderId="0" applyFont="0" applyFill="0" applyBorder="0" applyAlignment="0" applyProtection="0"/>
    <xf numFmtId="226" fontId="12" fillId="0" borderId="0" applyFont="0" applyFill="0" applyBorder="0" applyAlignment="0" applyProtection="0"/>
    <xf numFmtId="195" fontId="12" fillId="0" borderId="0" applyFont="0" applyFill="0" applyBorder="0" applyAlignment="0" applyProtection="0"/>
    <xf numFmtId="182" fontId="154" fillId="80" borderId="0" applyNumberFormat="0" applyFont="0" applyBorder="0" applyAlignment="0" applyProtection="0">
      <protection locked="0"/>
    </xf>
    <xf numFmtId="231" fontId="9" fillId="0" borderId="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169" fontId="155" fillId="0" borderId="0" applyNumberFormat="0" applyFill="0" applyBorder="0" applyAlignment="0" applyProtection="0"/>
    <xf numFmtId="0" fontId="155" fillId="0" borderId="0" applyNumberFormat="0" applyFill="0" applyBorder="0" applyAlignment="0" applyProtection="0"/>
    <xf numFmtId="240" fontId="156" fillId="0" borderId="3">
      <alignment horizontal="left" vertical="center"/>
      <protection locked="0"/>
    </xf>
    <xf numFmtId="241" fontId="38" fillId="0" borderId="0">
      <protection locked="0"/>
    </xf>
    <xf numFmtId="231" fontId="9" fillId="0" borderId="0"/>
    <xf numFmtId="231" fontId="9" fillId="0" borderId="0"/>
    <xf numFmtId="1" fontId="157" fillId="0" borderId="0"/>
    <xf numFmtId="49" fontId="70" fillId="0" borderId="0" applyFill="0" applyBorder="0" applyAlignment="0"/>
    <xf numFmtId="49" fontId="25" fillId="0" borderId="0" applyFill="0" applyBorder="0" applyAlignment="0"/>
    <xf numFmtId="49" fontId="25" fillId="0" borderId="0" applyFill="0" applyBorder="0" applyAlignment="0"/>
    <xf numFmtId="49" fontId="25" fillId="0" borderId="0" applyFill="0" applyBorder="0" applyAlignment="0"/>
    <xf numFmtId="235" fontId="9" fillId="0" borderId="0" applyFill="0" applyBorder="0" applyAlignment="0"/>
    <xf numFmtId="242" fontId="34" fillId="0" borderId="0" applyFill="0" applyBorder="0" applyAlignment="0"/>
    <xf numFmtId="242" fontId="34" fillId="0" borderId="0" applyFill="0" applyBorder="0" applyAlignment="0"/>
    <xf numFmtId="242" fontId="34" fillId="0" borderId="0" applyFill="0" applyBorder="0" applyAlignment="0"/>
    <xf numFmtId="243" fontId="9" fillId="0" borderId="0" applyFill="0" applyBorder="0" applyAlignment="0"/>
    <xf numFmtId="244" fontId="34" fillId="0" borderId="0" applyFill="0" applyBorder="0" applyAlignment="0"/>
    <xf numFmtId="244" fontId="34" fillId="0" borderId="0" applyFill="0" applyBorder="0" applyAlignment="0"/>
    <xf numFmtId="244" fontId="34" fillId="0" borderId="0" applyFill="0" applyBorder="0" applyAlignment="0"/>
    <xf numFmtId="0" fontId="62" fillId="0" borderId="0" applyNumberFormat="0" applyFill="0" applyBorder="0" applyAlignment="0" applyProtection="0"/>
    <xf numFmtId="0" fontId="62" fillId="0" borderId="0" applyNumberFormat="0" applyFill="0" applyBorder="0" applyAlignment="0" applyProtection="0"/>
    <xf numFmtId="0" fontId="78" fillId="0" borderId="0" applyNumberFormat="0" applyFill="0" applyBorder="0" applyAlignment="0" applyProtection="0"/>
    <xf numFmtId="231" fontId="9" fillId="0" borderId="0"/>
    <xf numFmtId="231" fontId="9" fillId="0" borderId="0"/>
    <xf numFmtId="0" fontId="158" fillId="0" borderId="0" applyNumberFormat="0" applyFill="0" applyBorder="0" applyAlignment="0" applyProtection="0"/>
    <xf numFmtId="231" fontId="9" fillId="0" borderId="0"/>
    <xf numFmtId="231" fontId="9" fillId="0" borderId="0"/>
    <xf numFmtId="231" fontId="9" fillId="0" borderId="0"/>
    <xf numFmtId="0" fontId="38" fillId="0" borderId="0" applyBorder="0"/>
    <xf numFmtId="0" fontId="158" fillId="0" borderId="0" applyNumberFormat="0" applyFill="0" applyBorder="0" applyAlignment="0" applyProtection="0"/>
    <xf numFmtId="0" fontId="96" fillId="0" borderId="22" applyNumberFormat="0" applyFill="0" applyAlignment="0" applyProtection="0"/>
    <xf numFmtId="0" fontId="100" fillId="0" borderId="23" applyNumberFormat="0" applyFill="0" applyAlignment="0" applyProtection="0"/>
    <xf numFmtId="0" fontId="76" fillId="0" borderId="25" applyNumberFormat="0" applyFill="0" applyAlignment="0" applyProtection="0"/>
    <xf numFmtId="0" fontId="102" fillId="0" borderId="0" applyNumberFormat="0" applyFill="0" applyBorder="0" applyAlignment="0" applyProtection="0"/>
    <xf numFmtId="0" fontId="68" fillId="0" borderId="39" applyNumberFormat="0" applyFont="0" applyFill="0" applyAlignment="0" applyProtection="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68" fillId="0" borderId="39" applyNumberFormat="0" applyFont="0" applyFill="0" applyAlignment="0" applyProtection="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68" fillId="0" borderId="39" applyNumberFormat="0" applyFont="0" applyFill="0" applyAlignment="0" applyProtection="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68" fillId="0" borderId="39" applyNumberFormat="0" applyFont="0" applyFill="0" applyAlignment="0" applyProtection="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169" fontId="74" fillId="0" borderId="40" applyNumberFormat="0" applyFill="0" applyAlignment="0" applyProtection="0"/>
    <xf numFmtId="231" fontId="9" fillId="0" borderId="0"/>
    <xf numFmtId="231" fontId="9" fillId="0" borderId="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231" fontId="9" fillId="0" borderId="0"/>
    <xf numFmtId="231" fontId="9" fillId="0" borderId="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231" fontId="9" fillId="0" borderId="0"/>
    <xf numFmtId="231" fontId="9" fillId="0" borderId="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169" fontId="74" fillId="0" borderId="40" applyNumberFormat="0" applyFill="0" applyAlignment="0" applyProtection="0"/>
    <xf numFmtId="231" fontId="9" fillId="0" borderId="0"/>
    <xf numFmtId="231" fontId="9" fillId="0" borderId="0"/>
    <xf numFmtId="169" fontId="74" fillId="0" borderId="40" applyNumberFormat="0" applyFill="0" applyAlignment="0" applyProtection="0"/>
    <xf numFmtId="169" fontId="74" fillId="0" borderId="40" applyNumberFormat="0" applyFill="0" applyAlignment="0" applyProtection="0"/>
    <xf numFmtId="231" fontId="9" fillId="0" borderId="0"/>
    <xf numFmtId="231" fontId="9" fillId="0" borderId="0"/>
    <xf numFmtId="169" fontId="74" fillId="0" borderId="40" applyNumberFormat="0" applyFill="0" applyAlignment="0" applyProtection="0"/>
    <xf numFmtId="169" fontId="74" fillId="0" borderId="40" applyNumberFormat="0" applyFill="0" applyAlignment="0" applyProtection="0"/>
    <xf numFmtId="231" fontId="9" fillId="0" borderId="0"/>
    <xf numFmtId="231" fontId="9" fillId="0" borderId="0"/>
    <xf numFmtId="169" fontId="74" fillId="0" borderId="40" applyNumberFormat="0" applyFill="0" applyAlignment="0" applyProtection="0"/>
    <xf numFmtId="231" fontId="9" fillId="0" borderId="0"/>
    <xf numFmtId="231" fontId="9" fillId="0" borderId="0"/>
    <xf numFmtId="231" fontId="9" fillId="0" borderId="0"/>
    <xf numFmtId="231" fontId="9" fillId="0" borderId="0"/>
    <xf numFmtId="169" fontId="74" fillId="0" borderId="40" applyNumberFormat="0" applyFill="0" applyAlignment="0" applyProtection="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169" fontId="74" fillId="0" borderId="40" applyNumberFormat="0" applyFill="0" applyAlignment="0" applyProtection="0"/>
    <xf numFmtId="231" fontId="9" fillId="0" borderId="0"/>
    <xf numFmtId="231" fontId="9" fillId="0" borderId="0"/>
    <xf numFmtId="0" fontId="12" fillId="0" borderId="0"/>
    <xf numFmtId="0" fontId="12" fillId="0" borderId="0"/>
    <xf numFmtId="0" fontId="12" fillId="0" borderId="0"/>
    <xf numFmtId="0" fontId="12" fillId="0" borderId="0"/>
    <xf numFmtId="0" fontId="83" fillId="0" borderId="0"/>
    <xf numFmtId="0" fontId="12" fillId="0" borderId="0"/>
    <xf numFmtId="0" fontId="83" fillId="0" borderId="0"/>
    <xf numFmtId="0" fontId="12" fillId="0" borderId="0"/>
    <xf numFmtId="0" fontId="83" fillId="0" borderId="0"/>
    <xf numFmtId="0" fontId="12" fillId="0" borderId="0"/>
    <xf numFmtId="0" fontId="83" fillId="0" borderId="0"/>
    <xf numFmtId="0" fontId="12" fillId="0" borderId="0"/>
    <xf numFmtId="0" fontId="12" fillId="0" borderId="0"/>
    <xf numFmtId="169" fontId="83" fillId="0" borderId="0"/>
    <xf numFmtId="0" fontId="12" fillId="0" borderId="0"/>
    <xf numFmtId="0" fontId="83" fillId="0" borderId="0"/>
    <xf numFmtId="0" fontId="12" fillId="0" borderId="0"/>
    <xf numFmtId="0" fontId="12" fillId="0" borderId="0"/>
    <xf numFmtId="169" fontId="83" fillId="0" borderId="0"/>
    <xf numFmtId="0" fontId="38" fillId="0" borderId="0"/>
    <xf numFmtId="0" fontId="159" fillId="0" borderId="0"/>
    <xf numFmtId="0" fontId="159" fillId="0" borderId="0"/>
    <xf numFmtId="0" fontId="159" fillId="0" borderId="0"/>
    <xf numFmtId="0" fontId="159" fillId="0" borderId="0"/>
    <xf numFmtId="169" fontId="159" fillId="0" borderId="0"/>
    <xf numFmtId="169" fontId="159" fillId="0" borderId="0"/>
    <xf numFmtId="170" fontId="157" fillId="0" borderId="0"/>
    <xf numFmtId="0" fontId="12" fillId="0" borderId="0">
      <alignment horizontal="center" textRotation="90"/>
    </xf>
    <xf numFmtId="0" fontId="12" fillId="0" borderId="0">
      <alignment horizontal="center" textRotation="90"/>
    </xf>
    <xf numFmtId="0" fontId="12" fillId="0" borderId="0">
      <alignment horizontal="center" textRotation="90"/>
    </xf>
    <xf numFmtId="0" fontId="12" fillId="0" borderId="0">
      <alignment horizontal="center" textRotation="90"/>
    </xf>
    <xf numFmtId="0" fontId="83" fillId="0" borderId="0">
      <alignment horizontal="center" textRotation="90"/>
    </xf>
    <xf numFmtId="0" fontId="12" fillId="0" borderId="0">
      <alignment horizontal="center" textRotation="90"/>
    </xf>
    <xf numFmtId="0" fontId="83" fillId="0" borderId="0">
      <alignment horizontal="center" textRotation="90"/>
    </xf>
    <xf numFmtId="0" fontId="12" fillId="0" borderId="0">
      <alignment horizontal="center" textRotation="90"/>
    </xf>
    <xf numFmtId="0" fontId="83" fillId="0" borderId="0">
      <alignment horizontal="center" textRotation="90"/>
    </xf>
    <xf numFmtId="0" fontId="12" fillId="0" borderId="0">
      <alignment horizontal="center" textRotation="90"/>
    </xf>
    <xf numFmtId="0" fontId="83" fillId="0" borderId="0">
      <alignment horizontal="center" textRotation="90"/>
    </xf>
    <xf numFmtId="0" fontId="12" fillId="0" borderId="0">
      <alignment horizontal="center" textRotation="90"/>
    </xf>
    <xf numFmtId="0" fontId="12" fillId="0" borderId="0">
      <alignment horizontal="center" textRotation="90"/>
    </xf>
    <xf numFmtId="169" fontId="83" fillId="0" borderId="0">
      <alignment horizontal="center" textRotation="90"/>
    </xf>
    <xf numFmtId="0" fontId="12" fillId="0" borderId="0">
      <alignment horizontal="center" textRotation="90"/>
    </xf>
    <xf numFmtId="0" fontId="83" fillId="0" borderId="0">
      <alignment horizontal="center" textRotation="90"/>
    </xf>
    <xf numFmtId="0" fontId="12" fillId="0" borderId="0">
      <alignment horizontal="center" textRotation="90"/>
    </xf>
    <xf numFmtId="0" fontId="12" fillId="0" borderId="0">
      <alignment horizontal="center" textRotation="90"/>
    </xf>
    <xf numFmtId="169" fontId="83" fillId="0" borderId="0">
      <alignment horizontal="center" textRotation="90"/>
    </xf>
    <xf numFmtId="14" fontId="73" fillId="81" borderId="0">
      <alignment vertical="top"/>
    </xf>
    <xf numFmtId="0" fontId="73" fillId="81" borderId="0">
      <alignment vertical="top"/>
    </xf>
    <xf numFmtId="0" fontId="73" fillId="54" borderId="0">
      <alignment vertical="top"/>
    </xf>
    <xf numFmtId="204" fontId="73" fillId="81" borderId="0">
      <alignment vertical="top"/>
    </xf>
    <xf numFmtId="245" fontId="12" fillId="0" borderId="0"/>
    <xf numFmtId="204" fontId="73" fillId="54" borderId="0">
      <alignment vertical="top"/>
    </xf>
    <xf numFmtId="206" fontId="73" fillId="81" borderId="0">
      <alignment vertical="top"/>
    </xf>
    <xf numFmtId="246" fontId="12" fillId="0" borderId="0"/>
    <xf numFmtId="206" fontId="73" fillId="54" borderId="0">
      <alignment vertical="top"/>
    </xf>
    <xf numFmtId="208" fontId="73" fillId="81" borderId="0">
      <alignment vertical="top"/>
    </xf>
    <xf numFmtId="247" fontId="12" fillId="0" borderId="0"/>
    <xf numFmtId="208" fontId="73" fillId="54" borderId="0">
      <alignment vertical="top"/>
    </xf>
    <xf numFmtId="211" fontId="73" fillId="81" borderId="0">
      <alignment vertical="top"/>
    </xf>
    <xf numFmtId="213" fontId="12" fillId="0" borderId="0"/>
    <xf numFmtId="211" fontId="73" fillId="54" borderId="0">
      <alignment vertical="top"/>
    </xf>
    <xf numFmtId="214" fontId="73" fillId="81" borderId="0">
      <alignment vertical="top"/>
    </xf>
    <xf numFmtId="248" fontId="12" fillId="0" borderId="0"/>
    <xf numFmtId="214" fontId="73" fillId="54" borderId="0">
      <alignment vertical="top"/>
    </xf>
    <xf numFmtId="215" fontId="73" fillId="81" borderId="0">
      <alignment vertical="top"/>
    </xf>
    <xf numFmtId="9" fontId="12" fillId="0" borderId="0"/>
    <xf numFmtId="215" fontId="73" fillId="54" borderId="0">
      <alignment vertical="top"/>
    </xf>
    <xf numFmtId="216" fontId="73" fillId="81" borderId="0">
      <alignment vertical="top"/>
    </xf>
    <xf numFmtId="249" fontId="12" fillId="0" borderId="0"/>
    <xf numFmtId="216" fontId="73" fillId="54" borderId="0">
      <alignment vertical="top"/>
    </xf>
    <xf numFmtId="217" fontId="73" fillId="81" borderId="0">
      <alignment vertical="top"/>
    </xf>
    <xf numFmtId="10" fontId="12" fillId="0" borderId="0"/>
    <xf numFmtId="217" fontId="73" fillId="54" borderId="0">
      <alignment vertical="top"/>
    </xf>
    <xf numFmtId="218" fontId="73" fillId="81" borderId="0">
      <alignment vertical="top"/>
    </xf>
    <xf numFmtId="218" fontId="73" fillId="54" borderId="0">
      <alignment vertical="top"/>
    </xf>
    <xf numFmtId="219" fontId="73" fillId="81" borderId="0">
      <alignment vertical="top"/>
    </xf>
    <xf numFmtId="219" fontId="73" fillId="54" borderId="0">
      <alignment vertical="top"/>
    </xf>
    <xf numFmtId="0" fontId="73" fillId="81" borderId="0">
      <alignment vertical="top"/>
    </xf>
    <xf numFmtId="0" fontId="73" fillId="54" borderId="0">
      <alignment vertical="top"/>
    </xf>
    <xf numFmtId="0" fontId="73" fillId="81" borderId="0">
      <alignment vertical="top"/>
    </xf>
    <xf numFmtId="0" fontId="73" fillId="54" borderId="0">
      <alignment vertical="top"/>
    </xf>
    <xf numFmtId="0" fontId="159" fillId="0" borderId="0"/>
    <xf numFmtId="0" fontId="159" fillId="0" borderId="0"/>
    <xf numFmtId="0" fontId="159" fillId="0" borderId="0"/>
    <xf numFmtId="0" fontId="159" fillId="0" borderId="0"/>
    <xf numFmtId="169" fontId="159" fillId="0" borderId="0"/>
    <xf numFmtId="169" fontId="159" fillId="0" borderId="0"/>
    <xf numFmtId="250" fontId="9" fillId="0" borderId="0" applyFont="0" applyFill="0" applyBorder="0" applyAlignment="0" applyProtection="0"/>
    <xf numFmtId="251" fontId="9" fillId="0" borderId="0" applyFont="0" applyFill="0" applyBorder="0" applyAlignment="0" applyProtection="0"/>
    <xf numFmtId="0" fontId="62" fillId="0" borderId="0" applyNumberFormat="0" applyFill="0" applyBorder="0" applyAlignment="0" applyProtection="0"/>
    <xf numFmtId="231" fontId="9" fillId="0" borderId="0"/>
    <xf numFmtId="0" fontId="160" fillId="0" borderId="0" applyNumberFormat="0" applyFill="0" applyBorder="0" applyAlignment="0" applyProtection="0"/>
    <xf numFmtId="231" fontId="9" fillId="0" borderId="0"/>
    <xf numFmtId="0" fontId="160" fillId="0" borderId="0" applyNumberFormat="0" applyFill="0" applyBorder="0" applyAlignment="0" applyProtection="0"/>
    <xf numFmtId="231" fontId="9" fillId="0" borderId="0"/>
    <xf numFmtId="0" fontId="160" fillId="0" borderId="0" applyNumberFormat="0" applyFill="0" applyBorder="0" applyAlignment="0" applyProtection="0"/>
    <xf numFmtId="169" fontId="160" fillId="0" borderId="0" applyNumberFormat="0" applyFill="0" applyBorder="0" applyAlignment="0" applyProtection="0"/>
    <xf numFmtId="0" fontId="160" fillId="0" borderId="0" applyNumberFormat="0" applyFill="0" applyBorder="0" applyAlignment="0" applyProtection="0"/>
    <xf numFmtId="0" fontId="85" fillId="65" borderId="0" applyNumberFormat="0" applyFon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252" fontId="161" fillId="0" borderId="41">
      <alignment horizontal="center"/>
    </xf>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6" fillId="10"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6" fillId="10"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6" fillId="10" borderId="12" applyNumberFormat="0" applyAlignment="0" applyProtection="0"/>
    <xf numFmtId="0" fontId="116" fillId="10" borderId="12" applyNumberFormat="0" applyAlignment="0" applyProtection="0"/>
    <xf numFmtId="0" fontId="115" fillId="43" borderId="12" applyNumberFormat="0" applyAlignment="0" applyProtection="0"/>
    <xf numFmtId="0" fontId="115" fillId="43" borderId="12" applyNumberFormat="0" applyAlignment="0" applyProtection="0"/>
    <xf numFmtId="0" fontId="116" fillId="10" borderId="12" applyNumberFormat="0" applyAlignment="0" applyProtection="0"/>
    <xf numFmtId="0" fontId="116" fillId="10" borderId="12" applyNumberFormat="0" applyAlignment="0" applyProtection="0"/>
    <xf numFmtId="0" fontId="115" fillId="43" borderId="12" applyNumberFormat="0" applyAlignment="0" applyProtection="0"/>
    <xf numFmtId="0" fontId="115" fillId="43" borderId="12" applyNumberFormat="0" applyAlignment="0" applyProtection="0"/>
    <xf numFmtId="0" fontId="116" fillId="10"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0" fontId="115" fillId="43" borderId="12" applyNumberFormat="0" applyAlignment="0" applyProtection="0"/>
    <xf numFmtId="170" fontId="157" fillId="0" borderId="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9"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9"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9" fillId="46" borderId="12" applyNumberFormat="0" applyAlignment="0" applyProtection="0"/>
    <xf numFmtId="0" fontId="59"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9" fillId="46" borderId="12" applyNumberFormat="0" applyAlignment="0" applyProtection="0"/>
    <xf numFmtId="0" fontId="59"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9" fillId="46"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57" fillId="47" borderId="12" applyNumberFormat="0" applyAlignment="0" applyProtection="0"/>
    <xf numFmtId="0" fontId="162" fillId="0" borderId="0" applyNumberFormat="0" applyFill="0" applyBorder="0" applyAlignment="0" applyProtection="0">
      <alignment vertical="top"/>
      <protection locked="0"/>
    </xf>
    <xf numFmtId="231" fontId="9" fillId="0" borderId="0"/>
    <xf numFmtId="231" fontId="9" fillId="0" borderId="0"/>
    <xf numFmtId="231" fontId="9" fillId="0" borderId="0"/>
    <xf numFmtId="231" fontId="9" fillId="0" borderId="0"/>
    <xf numFmtId="0" fontId="163" fillId="51" borderId="42"/>
    <xf numFmtId="0" fontId="163" fillId="51" borderId="42"/>
    <xf numFmtId="0" fontId="163" fillId="51" borderId="42"/>
    <xf numFmtId="0" fontId="163" fillId="51" borderId="42"/>
    <xf numFmtId="169" fontId="163" fillId="51" borderId="42"/>
    <xf numFmtId="169" fontId="163" fillId="51" borderId="42"/>
    <xf numFmtId="14" fontId="72" fillId="0" borderId="0">
      <alignment horizontal="right"/>
    </xf>
    <xf numFmtId="14" fontId="164" fillId="0" borderId="43" applyBorder="0">
      <alignment horizontal="center" vertical="center"/>
    </xf>
    <xf numFmtId="14" fontId="72" fillId="0" borderId="0">
      <alignment horizontal="right"/>
    </xf>
    <xf numFmtId="14" fontId="164" fillId="0" borderId="43" applyBorder="0">
      <alignment horizontal="center" vertical="center"/>
    </xf>
    <xf numFmtId="14" fontId="72" fillId="0" borderId="0">
      <alignment vertical="center"/>
    </xf>
    <xf numFmtId="14" fontId="72" fillId="0" borderId="0">
      <alignment horizontal="right"/>
    </xf>
    <xf numFmtId="251" fontId="12" fillId="0" borderId="0" applyFont="0" applyFill="0" applyBorder="0" applyAlignment="0" applyProtection="0"/>
    <xf numFmtId="253" fontId="9" fillId="0" borderId="0" applyFont="0" applyFill="0" applyBorder="0" applyAlignment="0" applyProtection="0"/>
    <xf numFmtId="253" fontId="9" fillId="0" borderId="0" applyFont="0" applyFill="0" applyBorder="0" applyAlignment="0" applyProtection="0"/>
    <xf numFmtId="240" fontId="165" fillId="0" borderId="0" applyProtection="0">
      <alignment horizontal="center"/>
    </xf>
    <xf numFmtId="0" fontId="97" fillId="0" borderId="22" applyNumberFormat="0" applyFill="0" applyAlignment="0" applyProtection="0"/>
    <xf numFmtId="0" fontId="97" fillId="0" borderId="22" applyNumberFormat="0" applyFill="0" applyAlignment="0" applyProtection="0"/>
    <xf numFmtId="0" fontId="95" fillId="0" borderId="21" applyNumberFormat="0" applyFill="0" applyAlignment="0" applyProtection="0"/>
    <xf numFmtId="0" fontId="97" fillId="0" borderId="22" applyNumberFormat="0" applyFill="0" applyAlignment="0" applyProtection="0"/>
    <xf numFmtId="0" fontId="97" fillId="0" borderId="22" applyNumberFormat="0" applyFill="0" applyAlignment="0" applyProtection="0"/>
    <xf numFmtId="0" fontId="97" fillId="0" borderId="22" applyNumberFormat="0" applyFill="0" applyAlignment="0" applyProtection="0"/>
    <xf numFmtId="0" fontId="97" fillId="0" borderId="22" applyNumberFormat="0" applyFill="0" applyAlignment="0" applyProtection="0"/>
    <xf numFmtId="0" fontId="97" fillId="0" borderId="22" applyNumberFormat="0" applyFill="0" applyAlignment="0" applyProtection="0"/>
    <xf numFmtId="0" fontId="97" fillId="0" borderId="22" applyNumberFormat="0" applyFill="0" applyAlignment="0" applyProtection="0"/>
    <xf numFmtId="0" fontId="97" fillId="0" borderId="22" applyNumberFormat="0" applyFill="0" applyAlignment="0" applyProtection="0"/>
    <xf numFmtId="0" fontId="101" fillId="0" borderId="23" applyNumberFormat="0" applyFill="0" applyAlignment="0" applyProtection="0"/>
    <xf numFmtId="0" fontId="101" fillId="0" borderId="23" applyNumberFormat="0" applyFill="0" applyAlignment="0" applyProtection="0"/>
    <xf numFmtId="0" fontId="99" fillId="0" borderId="23" applyNumberFormat="0" applyFill="0" applyAlignment="0" applyProtection="0"/>
    <xf numFmtId="0" fontId="101" fillId="0" borderId="23" applyNumberFormat="0" applyFill="0" applyAlignment="0" applyProtection="0"/>
    <xf numFmtId="0" fontId="101" fillId="0" borderId="23" applyNumberFormat="0" applyFill="0" applyAlignment="0" applyProtection="0"/>
    <xf numFmtId="0" fontId="101" fillId="0" borderId="23" applyNumberFormat="0" applyFill="0" applyAlignment="0" applyProtection="0"/>
    <xf numFmtId="0" fontId="101" fillId="0" borderId="23" applyNumberFormat="0" applyFill="0" applyAlignment="0" applyProtection="0"/>
    <xf numFmtId="0" fontId="101" fillId="0" borderId="23" applyNumberFormat="0" applyFill="0" applyAlignment="0" applyProtection="0"/>
    <xf numFmtId="0" fontId="101" fillId="0" borderId="23" applyNumberFormat="0" applyFill="0" applyAlignment="0" applyProtection="0"/>
    <xf numFmtId="0" fontId="101" fillId="0" borderId="23" applyNumberFormat="0" applyFill="0" applyAlignment="0" applyProtection="0"/>
    <xf numFmtId="0" fontId="103" fillId="0" borderId="25" applyNumberFormat="0" applyFill="0" applyAlignment="0" applyProtection="0"/>
    <xf numFmtId="0" fontId="103" fillId="0" borderId="25" applyNumberFormat="0" applyFill="0" applyAlignment="0" applyProtection="0"/>
    <xf numFmtId="0" fontId="102" fillId="0" borderId="26" applyNumberFormat="0" applyFill="0" applyAlignment="0" applyProtection="0"/>
    <xf numFmtId="0" fontId="103" fillId="0" borderId="25" applyNumberFormat="0" applyFill="0" applyAlignment="0" applyProtection="0"/>
    <xf numFmtId="0" fontId="103" fillId="0" borderId="25" applyNumberFormat="0" applyFill="0" applyAlignment="0" applyProtection="0"/>
    <xf numFmtId="0" fontId="103" fillId="0" borderId="25" applyNumberFormat="0" applyFill="0" applyAlignment="0" applyProtection="0"/>
    <xf numFmtId="0" fontId="103" fillId="0" borderId="25" applyNumberFormat="0" applyFill="0" applyAlignment="0" applyProtection="0"/>
    <xf numFmtId="0" fontId="103" fillId="0" borderId="25" applyNumberFormat="0" applyFill="0" applyAlignment="0" applyProtection="0"/>
    <xf numFmtId="0" fontId="103" fillId="0" borderId="25" applyNumberFormat="0" applyFill="0" applyAlignment="0" applyProtection="0"/>
    <xf numFmtId="0" fontId="103" fillId="0" borderId="25" applyNumberFormat="0" applyFill="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2"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2" fillId="0" borderId="3">
      <alignment horizontal="right"/>
    </xf>
    <xf numFmtId="0" fontId="12" fillId="0" borderId="3">
      <alignment horizontal="right"/>
    </xf>
    <xf numFmtId="169"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169"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0" fontId="12" fillId="0" borderId="3">
      <alignment horizontal="right"/>
    </xf>
    <xf numFmtId="169" fontId="12" fillId="0" borderId="3">
      <alignment horizontal="right"/>
    </xf>
    <xf numFmtId="0" fontId="12" fillId="0" borderId="3">
      <alignment horizontal="right"/>
    </xf>
    <xf numFmtId="169" fontId="12" fillId="0" borderId="3">
      <alignment horizontal="right"/>
    </xf>
    <xf numFmtId="0" fontId="12" fillId="0" borderId="3">
      <alignment horizontal="right"/>
    </xf>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166" fillId="0" borderId="44"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166" fillId="0" borderId="44"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74" fillId="0" borderId="40" applyNumberFormat="0" applyFill="0" applyAlignment="0" applyProtection="0"/>
    <xf numFmtId="0" fontId="63" fillId="49" borderId="14" applyNumberFormat="0" applyAlignment="0" applyProtection="0"/>
    <xf numFmtId="0" fontId="63" fillId="49" borderId="14" applyNumberFormat="0" applyAlignment="0" applyProtection="0"/>
    <xf numFmtId="0" fontId="60" fillId="38" borderId="14" applyNumberFormat="0" applyAlignment="0" applyProtection="0"/>
    <xf numFmtId="0" fontId="63" fillId="49" borderId="14" applyNumberFormat="0" applyAlignment="0" applyProtection="0"/>
    <xf numFmtId="0" fontId="63" fillId="49" borderId="14" applyNumberFormat="0" applyAlignment="0" applyProtection="0"/>
    <xf numFmtId="0" fontId="63" fillId="49" borderId="14" applyNumberFormat="0" applyAlignment="0" applyProtection="0"/>
    <xf numFmtId="0" fontId="63" fillId="49" borderId="14" applyNumberFormat="0" applyAlignment="0" applyProtection="0"/>
    <xf numFmtId="0" fontId="63" fillId="49" borderId="14" applyNumberFormat="0" applyAlignment="0" applyProtection="0"/>
    <xf numFmtId="0" fontId="63" fillId="49" borderId="14" applyNumberFormat="0" applyAlignment="0" applyProtection="0"/>
    <xf numFmtId="0" fontId="63" fillId="49" borderId="14" applyNumberFormat="0" applyAlignment="0" applyProtection="0"/>
    <xf numFmtId="231" fontId="9" fillId="0" borderId="0"/>
    <xf numFmtId="0" fontId="167" fillId="0" borderId="0" applyNumberFormat="0" applyFill="0" applyBorder="0" applyAlignment="0" applyProtection="0"/>
    <xf numFmtId="0" fontId="168" fillId="0" borderId="0" applyNumberFormat="0" applyFill="0" applyBorder="0" applyAlignment="0" applyProtection="0"/>
    <xf numFmtId="0" fontId="167" fillId="0" borderId="0" applyNumberFormat="0" applyFill="0" applyBorder="0" applyAlignment="0" applyProtection="0"/>
    <xf numFmtId="0" fontId="12" fillId="0" borderId="3"/>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26" fillId="7" borderId="0" applyNumberFormat="0" applyBorder="0" applyAlignment="0" applyProtection="0"/>
    <xf numFmtId="0" fontId="126" fillId="7" borderId="0" applyNumberFormat="0" applyBorder="0" applyAlignment="0" applyProtection="0"/>
    <xf numFmtId="0" fontId="125" fillId="43" borderId="0" applyNumberFormat="0" applyBorder="0" applyAlignment="0" applyProtection="0"/>
    <xf numFmtId="0" fontId="126" fillId="7" borderId="0" applyNumberFormat="0" applyBorder="0" applyAlignment="0" applyProtection="0"/>
    <xf numFmtId="0" fontId="126" fillId="7" borderId="0" applyNumberFormat="0" applyBorder="0" applyAlignment="0" applyProtection="0"/>
    <xf numFmtId="0" fontId="126" fillId="7" borderId="0" applyNumberFormat="0" applyBorder="0" applyAlignment="0" applyProtection="0"/>
    <xf numFmtId="0" fontId="126" fillId="7" borderId="0" applyNumberFormat="0" applyBorder="0" applyAlignment="0" applyProtection="0"/>
    <xf numFmtId="0" fontId="126" fillId="7" borderId="0" applyNumberFormat="0" applyBorder="0" applyAlignment="0" applyProtection="0"/>
    <xf numFmtId="0" fontId="126" fillId="7" borderId="0" applyNumberFormat="0" applyBorder="0" applyAlignment="0" applyProtection="0"/>
    <xf numFmtId="0" fontId="126" fillId="7" borderId="0" applyNumberFormat="0" applyBorder="0" applyAlignment="0" applyProtection="0"/>
    <xf numFmtId="254" fontId="12" fillId="0" borderId="0"/>
    <xf numFmtId="0" fontId="169" fillId="0" borderId="0"/>
    <xf numFmtId="0" fontId="18" fillId="0" borderId="0"/>
    <xf numFmtId="0" fontId="18" fillId="0" borderId="0"/>
    <xf numFmtId="0" fontId="18" fillId="0" borderId="0"/>
    <xf numFmtId="0" fontId="18" fillId="0" borderId="0"/>
    <xf numFmtId="0" fontId="18" fillId="0" borderId="0"/>
    <xf numFmtId="254" fontId="12" fillId="0" borderId="0"/>
    <xf numFmtId="0" fontId="18" fillId="0" borderId="0"/>
    <xf numFmtId="0" fontId="18"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2" fillId="0" borderId="0"/>
    <xf numFmtId="0" fontId="18"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231" fontId="9"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40" fillId="0" borderId="0"/>
    <xf numFmtId="0" fontId="18" fillId="0" borderId="0"/>
    <xf numFmtId="0" fontId="40" fillId="0" borderId="0"/>
    <xf numFmtId="0" fontId="18" fillId="0" borderId="0"/>
    <xf numFmtId="0" fontId="40" fillId="0" borderId="0"/>
    <xf numFmtId="0" fontId="18" fillId="0" borderId="0"/>
    <xf numFmtId="0" fontId="18" fillId="0" borderId="0"/>
    <xf numFmtId="0" fontId="18" fillId="0" borderId="0"/>
    <xf numFmtId="0" fontId="18" fillId="0" borderId="0"/>
    <xf numFmtId="0" fontId="169" fillId="0" borderId="0"/>
    <xf numFmtId="0" fontId="169" fillId="0" borderId="0"/>
    <xf numFmtId="0" fontId="18" fillId="0" borderId="0"/>
    <xf numFmtId="0" fontId="18" fillId="0" borderId="0"/>
    <xf numFmtId="0" fontId="18" fillId="0" borderId="0"/>
    <xf numFmtId="0" fontId="18" fillId="0" borderId="0"/>
    <xf numFmtId="0" fontId="18" fillId="0" borderId="0"/>
    <xf numFmtId="0" fontId="40" fillId="0" borderId="0"/>
    <xf numFmtId="0" fontId="131" fillId="0" borderId="0"/>
    <xf numFmtId="0" fontId="9" fillId="0" borderId="0"/>
    <xf numFmtId="0" fontId="9" fillId="0" borderId="0"/>
    <xf numFmtId="0" fontId="9" fillId="0" borderId="0"/>
    <xf numFmtId="0" fontId="9" fillId="0" borderId="0"/>
    <xf numFmtId="0" fontId="18" fillId="0" borderId="0"/>
    <xf numFmtId="170" fontId="170" fillId="0" borderId="0"/>
    <xf numFmtId="0" fontId="12" fillId="0" borderId="0"/>
    <xf numFmtId="231" fontId="9" fillId="0" borderId="0"/>
    <xf numFmtId="231" fontId="9" fillId="0" borderId="0"/>
    <xf numFmtId="0" fontId="171" fillId="0" borderId="0"/>
    <xf numFmtId="0" fontId="9" fillId="0" borderId="0"/>
    <xf numFmtId="0" fontId="9" fillId="0" borderId="0"/>
    <xf numFmtId="0" fontId="9" fillId="0" borderId="0"/>
    <xf numFmtId="0" fontId="9" fillId="0" borderId="0"/>
    <xf numFmtId="0" fontId="172" fillId="0" borderId="0"/>
    <xf numFmtId="231" fontId="9"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40" fillId="0" borderId="0"/>
    <xf numFmtId="231" fontId="9" fillId="0" borderId="0"/>
    <xf numFmtId="0" fontId="40" fillId="0" borderId="0"/>
    <xf numFmtId="0" fontId="18" fillId="0" borderId="0"/>
    <xf numFmtId="0" fontId="18" fillId="0" borderId="0"/>
    <xf numFmtId="0" fontId="40" fillId="0" borderId="0"/>
    <xf numFmtId="231" fontId="9" fillId="0" borderId="0"/>
    <xf numFmtId="0" fontId="40" fillId="0" borderId="0"/>
    <xf numFmtId="0" fontId="18" fillId="0" borderId="0"/>
    <xf numFmtId="0" fontId="18" fillId="0" borderId="0"/>
    <xf numFmtId="0" fontId="9" fillId="0" borderId="0"/>
    <xf numFmtId="0" fontId="40" fillId="0" borderId="0"/>
    <xf numFmtId="0" fontId="173" fillId="0" borderId="0"/>
    <xf numFmtId="0" fontId="9" fillId="0" borderId="0"/>
    <xf numFmtId="0" fontId="9" fillId="0" borderId="0"/>
    <xf numFmtId="0" fontId="9" fillId="0" borderId="0"/>
    <xf numFmtId="0" fontId="9" fillId="0" borderId="0"/>
    <xf numFmtId="0" fontId="18" fillId="0" borderId="0"/>
    <xf numFmtId="231" fontId="9" fillId="0" borderId="0"/>
    <xf numFmtId="231"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5" fillId="0" borderId="0"/>
    <xf numFmtId="231" fontId="9" fillId="0" borderId="0"/>
    <xf numFmtId="0" fontId="9" fillId="0" borderId="0"/>
    <xf numFmtId="0" fontId="9" fillId="0" borderId="0"/>
    <xf numFmtId="0" fontId="9" fillId="0" borderId="0"/>
    <xf numFmtId="0" fontId="9" fillId="0" borderId="0"/>
    <xf numFmtId="0" fontId="9" fillId="0" borderId="0"/>
    <xf numFmtId="0" fontId="12" fillId="0" borderId="0"/>
    <xf numFmtId="231" fontId="9" fillId="0" borderId="0"/>
    <xf numFmtId="0" fontId="12" fillId="0" borderId="0"/>
    <xf numFmtId="231" fontId="9" fillId="0" borderId="0"/>
    <xf numFmtId="0" fontId="9" fillId="0" borderId="0"/>
    <xf numFmtId="0" fontId="9" fillId="0" borderId="0"/>
    <xf numFmtId="0" fontId="9" fillId="0" borderId="0"/>
    <xf numFmtId="0" fontId="18" fillId="0" borderId="0"/>
    <xf numFmtId="231" fontId="9" fillId="0" borderId="0"/>
    <xf numFmtId="231" fontId="9" fillId="0" borderId="0"/>
    <xf numFmtId="231" fontId="9" fillId="0" borderId="0"/>
    <xf numFmtId="231" fontId="9" fillId="0" borderId="0"/>
    <xf numFmtId="169" fontId="9" fillId="0" borderId="0"/>
    <xf numFmtId="0" fontId="18"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9" fillId="0" borderId="0"/>
    <xf numFmtId="0" fontId="172" fillId="0" borderId="0"/>
    <xf numFmtId="231" fontId="9" fillId="0" borderId="0"/>
    <xf numFmtId="0" fontId="9" fillId="0" borderId="0"/>
    <xf numFmtId="0" fontId="73" fillId="0" borderId="0"/>
    <xf numFmtId="231" fontId="9" fillId="0" borderId="0"/>
    <xf numFmtId="231" fontId="9" fillId="0" borderId="0"/>
    <xf numFmtId="0" fontId="9" fillId="0" borderId="0"/>
    <xf numFmtId="0" fontId="12" fillId="0" borderId="0"/>
    <xf numFmtId="0" fontId="18" fillId="0" borderId="0"/>
    <xf numFmtId="0" fontId="9" fillId="0" borderId="0"/>
    <xf numFmtId="169" fontId="13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 fillId="0" borderId="0"/>
    <xf numFmtId="0" fontId="12" fillId="0" borderId="0"/>
    <xf numFmtId="0" fontId="12" fillId="0" borderId="0"/>
    <xf numFmtId="0" fontId="9" fillId="0" borderId="0"/>
    <xf numFmtId="0" fontId="9" fillId="0" borderId="0"/>
    <xf numFmtId="0" fontId="12" fillId="0" borderId="0"/>
    <xf numFmtId="0" fontId="9" fillId="0" borderId="0"/>
    <xf numFmtId="0" fontId="9" fillId="0" borderId="0"/>
    <xf numFmtId="0" fontId="12" fillId="0" borderId="0" applyNumberFormat="0" applyFont="0" applyFill="0" applyBorder="0" applyAlignment="0" applyProtection="0"/>
    <xf numFmtId="0" fontId="32" fillId="0" borderId="0"/>
    <xf numFmtId="170" fontId="174" fillId="0" borderId="0"/>
    <xf numFmtId="0" fontId="9" fillId="0" borderId="0"/>
    <xf numFmtId="0" fontId="12" fillId="0" borderId="0"/>
    <xf numFmtId="0" fontId="9" fillId="0" borderId="0"/>
    <xf numFmtId="231" fontId="9" fillId="0" borderId="0"/>
    <xf numFmtId="169" fontId="9" fillId="0" borderId="0"/>
    <xf numFmtId="231" fontId="9" fillId="0" borderId="0"/>
    <xf numFmtId="0" fontId="9" fillId="0" borderId="0"/>
    <xf numFmtId="169" fontId="9" fillId="0" borderId="0"/>
    <xf numFmtId="169" fontId="9" fillId="0" borderId="0"/>
    <xf numFmtId="169" fontId="9" fillId="0" borderId="0"/>
    <xf numFmtId="169" fontId="9" fillId="0" borderId="0"/>
    <xf numFmtId="169"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0" fontId="170" fillId="0" borderId="0"/>
    <xf numFmtId="0" fontId="12" fillId="0" borderId="0"/>
    <xf numFmtId="0" fontId="12" fillId="0" borderId="0"/>
    <xf numFmtId="231" fontId="9" fillId="0" borderId="0"/>
    <xf numFmtId="169" fontId="66" fillId="0" borderId="0"/>
    <xf numFmtId="0" fontId="18" fillId="0" borderId="0"/>
    <xf numFmtId="169" fontId="132" fillId="0" borderId="0"/>
    <xf numFmtId="169" fontId="66" fillId="0" borderId="0"/>
    <xf numFmtId="231" fontId="9" fillId="0" borderId="0"/>
    <xf numFmtId="169" fontId="66" fillId="0" borderId="0"/>
    <xf numFmtId="169" fontId="132" fillId="0" borderId="0"/>
    <xf numFmtId="169" fontId="66" fillId="0" borderId="0"/>
    <xf numFmtId="169" fontId="132" fillId="0" borderId="0"/>
    <xf numFmtId="169" fontId="66" fillId="0" borderId="0"/>
    <xf numFmtId="169" fontId="66" fillId="0" borderId="0"/>
    <xf numFmtId="0" fontId="12" fillId="0" borderId="0"/>
    <xf numFmtId="0" fontId="12" fillId="0" borderId="0"/>
    <xf numFmtId="0" fontId="12" fillId="0" borderId="0"/>
    <xf numFmtId="0" fontId="12" fillId="0" borderId="0"/>
    <xf numFmtId="0" fontId="12" fillId="0" borderId="0"/>
    <xf numFmtId="0" fontId="1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 fillId="0" borderId="0"/>
    <xf numFmtId="0" fontId="18" fillId="0" borderId="0"/>
    <xf numFmtId="231" fontId="9" fillId="0" borderId="0"/>
    <xf numFmtId="231" fontId="9" fillId="0" borderId="0"/>
    <xf numFmtId="231" fontId="9" fillId="0" borderId="0"/>
    <xf numFmtId="231" fontId="9" fillId="0" borderId="0"/>
    <xf numFmtId="231" fontId="9" fillId="0" borderId="0"/>
    <xf numFmtId="0" fontId="12" fillId="0" borderId="0"/>
    <xf numFmtId="0" fontId="12" fillId="0" borderId="0" applyNumberFormat="0" applyFont="0" applyFill="0" applyBorder="0" applyAlignment="0" applyProtection="0"/>
    <xf numFmtId="169" fontId="132" fillId="0" borderId="0"/>
    <xf numFmtId="0" fontId="12" fillId="0" borderId="0"/>
    <xf numFmtId="0" fontId="12" fillId="0" borderId="0"/>
    <xf numFmtId="169" fontId="66" fillId="0" borderId="0"/>
    <xf numFmtId="0" fontId="9" fillId="0" borderId="0"/>
    <xf numFmtId="169" fontId="132" fillId="0" borderId="0"/>
    <xf numFmtId="169" fontId="66" fillId="0" borderId="0"/>
    <xf numFmtId="0" fontId="12" fillId="0" borderId="0"/>
    <xf numFmtId="0" fontId="9" fillId="0" borderId="0"/>
    <xf numFmtId="0" fontId="18" fillId="0" borderId="0"/>
    <xf numFmtId="0" fontId="9" fillId="0" borderId="0"/>
    <xf numFmtId="0" fontId="18" fillId="0" borderId="0"/>
    <xf numFmtId="0" fontId="9" fillId="0" borderId="0"/>
    <xf numFmtId="0" fontId="12" fillId="0" borderId="0"/>
    <xf numFmtId="0" fontId="9" fillId="0" borderId="0"/>
    <xf numFmtId="231" fontId="9" fillId="0" borderId="0"/>
    <xf numFmtId="169" fontId="9" fillId="0" borderId="0"/>
    <xf numFmtId="0" fontId="18" fillId="0" borderId="0"/>
    <xf numFmtId="231" fontId="9" fillId="0" borderId="0"/>
    <xf numFmtId="0" fontId="9" fillId="0" borderId="0"/>
    <xf numFmtId="0" fontId="18" fillId="0" borderId="0"/>
    <xf numFmtId="231" fontId="9" fillId="0" borderId="0"/>
    <xf numFmtId="231" fontId="9" fillId="0" borderId="0"/>
    <xf numFmtId="231" fontId="9" fillId="0" borderId="0"/>
    <xf numFmtId="231" fontId="9" fillId="0" borderId="0"/>
    <xf numFmtId="0" fontId="9" fillId="0" borderId="0"/>
    <xf numFmtId="231" fontId="9"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40" fillId="0" borderId="0"/>
    <xf numFmtId="231" fontId="9" fillId="0" borderId="0"/>
    <xf numFmtId="0" fontId="18" fillId="0" borderId="0"/>
    <xf numFmtId="0" fontId="18" fillId="0" borderId="0"/>
    <xf numFmtId="0" fontId="18" fillId="0" borderId="0"/>
    <xf numFmtId="0" fontId="40" fillId="0" borderId="0"/>
    <xf numFmtId="0" fontId="18" fillId="0" borderId="0"/>
    <xf numFmtId="0" fontId="40"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8" fillId="0" borderId="0"/>
    <xf numFmtId="0" fontId="40" fillId="0" borderId="0"/>
    <xf numFmtId="0" fontId="18" fillId="0" borderId="0"/>
    <xf numFmtId="0" fontId="40" fillId="0" borderId="0"/>
    <xf numFmtId="0" fontId="9" fillId="0" borderId="0"/>
    <xf numFmtId="0" fontId="9" fillId="0" borderId="0"/>
    <xf numFmtId="0" fontId="12" fillId="0" borderId="0"/>
    <xf numFmtId="0" fontId="12" fillId="0" borderId="0"/>
    <xf numFmtId="0" fontId="18" fillId="0" borderId="0"/>
    <xf numFmtId="0" fontId="9" fillId="0" borderId="0"/>
    <xf numFmtId="169" fontId="9" fillId="0" borderId="0"/>
    <xf numFmtId="0" fontId="17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0" fontId="170" fillId="0" borderId="0"/>
    <xf numFmtId="0" fontId="173" fillId="0" borderId="0"/>
    <xf numFmtId="0" fontId="66" fillId="0" borderId="0"/>
    <xf numFmtId="0" fontId="132" fillId="0" borderId="0"/>
    <xf numFmtId="0" fontId="66" fillId="0" borderId="0"/>
    <xf numFmtId="0" fontId="66" fillId="0" borderId="0"/>
    <xf numFmtId="0" fontId="18" fillId="0" borderId="0"/>
    <xf numFmtId="169" fontId="9" fillId="0" borderId="0"/>
    <xf numFmtId="169" fontId="9" fillId="0" borderId="0"/>
    <xf numFmtId="169" fontId="9" fillId="0" borderId="0"/>
    <xf numFmtId="169" fontId="9" fillId="0" borderId="0"/>
    <xf numFmtId="0" fontId="132" fillId="0" borderId="0"/>
    <xf numFmtId="0" fontId="66" fillId="0" borderId="0"/>
    <xf numFmtId="0" fontId="12" fillId="0" borderId="0"/>
    <xf numFmtId="0" fontId="12" fillId="0" borderId="0"/>
    <xf numFmtId="0" fontId="12" fillId="0" borderId="0"/>
    <xf numFmtId="0" fontId="18" fillId="0" borderId="0"/>
    <xf numFmtId="0" fontId="12" fillId="0" borderId="0"/>
    <xf numFmtId="0" fontId="12" fillId="0" borderId="0"/>
    <xf numFmtId="231" fontId="9" fillId="0" borderId="0"/>
    <xf numFmtId="0" fontId="9" fillId="0" borderId="0"/>
    <xf numFmtId="0" fontId="18" fillId="0" borderId="0"/>
    <xf numFmtId="169" fontId="9" fillId="0" borderId="0"/>
    <xf numFmtId="0" fontId="9" fillId="0" borderId="0"/>
    <xf numFmtId="0" fontId="176" fillId="0" borderId="0"/>
    <xf numFmtId="0" fontId="176" fillId="0" borderId="0"/>
    <xf numFmtId="0" fontId="176" fillId="0" borderId="0"/>
    <xf numFmtId="0" fontId="9" fillId="0" borderId="0"/>
    <xf numFmtId="0" fontId="12" fillId="0" borderId="0"/>
    <xf numFmtId="0" fontId="12" fillId="0" borderId="0"/>
    <xf numFmtId="0" fontId="9" fillId="0" borderId="0"/>
    <xf numFmtId="0" fontId="9" fillId="0" borderId="0"/>
    <xf numFmtId="0" fontId="9" fillId="0" borderId="0"/>
    <xf numFmtId="0" fontId="9" fillId="0" borderId="0"/>
    <xf numFmtId="0" fontId="18" fillId="0" borderId="0"/>
    <xf numFmtId="0" fontId="131" fillId="0" borderId="0"/>
    <xf numFmtId="0" fontId="131" fillId="0" borderId="0"/>
    <xf numFmtId="0" fontId="131" fillId="0" borderId="0"/>
    <xf numFmtId="0" fontId="131" fillId="0" borderId="0"/>
    <xf numFmtId="0" fontId="40" fillId="0" borderId="0"/>
    <xf numFmtId="0" fontId="88" fillId="0" borderId="0">
      <alignment horizontal="left"/>
    </xf>
    <xf numFmtId="0" fontId="12" fillId="0" borderId="0"/>
    <xf numFmtId="0" fontId="12" fillId="0" borderId="0"/>
    <xf numFmtId="0" fontId="173" fillId="0" borderId="0"/>
    <xf numFmtId="0" fontId="9" fillId="0" borderId="0"/>
    <xf numFmtId="255" fontId="40" fillId="0" borderId="0"/>
    <xf numFmtId="231" fontId="9" fillId="0" borderId="0"/>
    <xf numFmtId="169" fontId="18"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18" fillId="0" borderId="0"/>
    <xf numFmtId="169" fontId="40" fillId="0" borderId="0"/>
    <xf numFmtId="169" fontId="18"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0" fontId="171" fillId="0" borderId="0"/>
    <xf numFmtId="231" fontId="9" fillId="0" borderId="0"/>
    <xf numFmtId="169" fontId="18"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0" fontId="12" fillId="0" borderId="0"/>
    <xf numFmtId="0" fontId="12" fillId="0" borderId="0"/>
    <xf numFmtId="231" fontId="9" fillId="0" borderId="0"/>
    <xf numFmtId="169" fontId="18"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18" fillId="0" borderId="0"/>
    <xf numFmtId="169" fontId="40" fillId="0" borderId="0"/>
    <xf numFmtId="231" fontId="9" fillId="0" borderId="0"/>
    <xf numFmtId="169" fontId="18"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18" fillId="0" borderId="0"/>
    <xf numFmtId="169" fontId="40" fillId="0" borderId="0"/>
    <xf numFmtId="231" fontId="9" fillId="0" borderId="0"/>
    <xf numFmtId="0" fontId="12" fillId="0" borderId="0"/>
    <xf numFmtId="169" fontId="18"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18"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169" fontId="18" fillId="0" borderId="0"/>
    <xf numFmtId="169" fontId="40" fillId="0" borderId="0"/>
    <xf numFmtId="169" fontId="18" fillId="0" borderId="0"/>
    <xf numFmtId="169" fontId="40" fillId="0" borderId="0"/>
    <xf numFmtId="169" fontId="40" fillId="0" borderId="0"/>
    <xf numFmtId="169" fontId="18" fillId="0" borderId="0"/>
    <xf numFmtId="169" fontId="40" fillId="0" borderId="0"/>
    <xf numFmtId="0" fontId="88" fillId="0" borderId="0">
      <alignment horizontal="left"/>
    </xf>
    <xf numFmtId="0" fontId="12" fillId="0" borderId="0"/>
    <xf numFmtId="169" fontId="9" fillId="0" borderId="0"/>
    <xf numFmtId="169" fontId="9" fillId="0" borderId="0"/>
    <xf numFmtId="169" fontId="9" fillId="0" borderId="0"/>
    <xf numFmtId="169" fontId="9" fillId="0" borderId="0"/>
    <xf numFmtId="169" fontId="9" fillId="0" borderId="0"/>
    <xf numFmtId="0" fontId="9" fillId="0" borderId="0"/>
    <xf numFmtId="0" fontId="18" fillId="0" borderId="0"/>
    <xf numFmtId="0" fontId="9" fillId="0" borderId="0"/>
    <xf numFmtId="0" fontId="9" fillId="0" borderId="0"/>
    <xf numFmtId="0" fontId="9" fillId="0" borderId="0"/>
    <xf numFmtId="0" fontId="12" fillId="0" borderId="0"/>
    <xf numFmtId="0" fontId="9" fillId="0" borderId="0"/>
    <xf numFmtId="231" fontId="9" fillId="0" borderId="0"/>
    <xf numFmtId="0" fontId="12" fillId="0" borderId="0"/>
    <xf numFmtId="231" fontId="9" fillId="0" borderId="0"/>
    <xf numFmtId="0" fontId="9" fillId="0" borderId="0"/>
    <xf numFmtId="231" fontId="9" fillId="0" borderId="0"/>
    <xf numFmtId="0" fontId="40" fillId="0" borderId="0"/>
    <xf numFmtId="231" fontId="9" fillId="0" borderId="0"/>
    <xf numFmtId="0" fontId="9" fillId="0" borderId="0"/>
    <xf numFmtId="231" fontId="9" fillId="0" borderId="0"/>
    <xf numFmtId="0" fontId="9" fillId="0" borderId="0"/>
    <xf numFmtId="0" fontId="9" fillId="0" borderId="0"/>
    <xf numFmtId="0" fontId="9" fillId="0" borderId="0"/>
    <xf numFmtId="0" fontId="176" fillId="0" borderId="0"/>
    <xf numFmtId="0" fontId="1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7" fillId="0" borderId="0">
      <alignment vertical="top"/>
    </xf>
    <xf numFmtId="169" fontId="9" fillId="0" borderId="0"/>
    <xf numFmtId="0" fontId="18" fillId="0" borderId="0"/>
    <xf numFmtId="0" fontId="18" fillId="0" borderId="0"/>
    <xf numFmtId="0" fontId="18" fillId="0" borderId="0"/>
    <xf numFmtId="231" fontId="9" fillId="0" borderId="0"/>
    <xf numFmtId="0" fontId="18" fillId="0" borderId="0"/>
    <xf numFmtId="0" fontId="18" fillId="0" borderId="0"/>
    <xf numFmtId="0" fontId="18"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18" fillId="0" borderId="0"/>
    <xf numFmtId="0" fontId="18" fillId="0" borderId="0"/>
    <xf numFmtId="0" fontId="40" fillId="0" borderId="0"/>
    <xf numFmtId="231" fontId="9" fillId="0" borderId="0"/>
    <xf numFmtId="0" fontId="12"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18" fillId="0" borderId="0"/>
    <xf numFmtId="0" fontId="18" fillId="0" borderId="0"/>
    <xf numFmtId="0" fontId="12" fillId="0" borderId="0"/>
    <xf numFmtId="231" fontId="9"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40" fillId="0" borderId="0"/>
    <xf numFmtId="231" fontId="9"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40" fillId="0" borderId="0"/>
    <xf numFmtId="231" fontId="9" fillId="0" borderId="0"/>
    <xf numFmtId="0" fontId="40" fillId="0" borderId="0"/>
    <xf numFmtId="0" fontId="18" fillId="0" borderId="0"/>
    <xf numFmtId="0" fontId="18" fillId="0" borderId="0"/>
    <xf numFmtId="0" fontId="40" fillId="0" borderId="0"/>
    <xf numFmtId="0" fontId="40" fillId="0" borderId="0"/>
    <xf numFmtId="169" fontId="9" fillId="0" borderId="0"/>
    <xf numFmtId="169" fontId="9" fillId="0" borderId="0"/>
    <xf numFmtId="0" fontId="4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 fillId="0" borderId="0"/>
    <xf numFmtId="0" fontId="173" fillId="0" borderId="0"/>
    <xf numFmtId="0" fontId="12" fillId="0" borderId="0"/>
    <xf numFmtId="0" fontId="18" fillId="0" borderId="0"/>
    <xf numFmtId="169" fontId="9" fillId="0" borderId="0"/>
    <xf numFmtId="0" fontId="18" fillId="0" borderId="0"/>
    <xf numFmtId="0" fontId="18" fillId="0" borderId="0"/>
    <xf numFmtId="231" fontId="9" fillId="0" borderId="0"/>
    <xf numFmtId="0" fontId="18" fillId="0" borderId="0"/>
    <xf numFmtId="0" fontId="18" fillId="0" borderId="0"/>
    <xf numFmtId="0" fontId="12" fillId="0" borderId="0"/>
    <xf numFmtId="0" fontId="40" fillId="0" borderId="0"/>
    <xf numFmtId="0" fontId="40"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18" fillId="0" borderId="0"/>
    <xf numFmtId="0" fontId="18" fillId="0" borderId="0"/>
    <xf numFmtId="0" fontId="40" fillId="0" borderId="0"/>
    <xf numFmtId="231" fontId="9"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40" fillId="0" borderId="0"/>
    <xf numFmtId="231" fontId="9"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40" fillId="0" borderId="0"/>
    <xf numFmtId="231" fontId="9" fillId="0" borderId="0"/>
    <xf numFmtId="0" fontId="40" fillId="0" borderId="0"/>
    <xf numFmtId="0" fontId="18" fillId="0" borderId="0"/>
    <xf numFmtId="0" fontId="18" fillId="0" borderId="0"/>
    <xf numFmtId="0" fontId="40" fillId="0" borderId="0"/>
    <xf numFmtId="231" fontId="9" fillId="0" borderId="0"/>
    <xf numFmtId="0" fontId="40" fillId="0" borderId="0"/>
    <xf numFmtId="169" fontId="9" fillId="0" borderId="0"/>
    <xf numFmtId="169" fontId="9" fillId="0" borderId="0"/>
    <xf numFmtId="169" fontId="9" fillId="0" borderId="0"/>
    <xf numFmtId="0" fontId="40" fillId="0" borderId="0"/>
    <xf numFmtId="0" fontId="32" fillId="0" borderId="0"/>
    <xf numFmtId="0" fontId="32" fillId="0" borderId="0"/>
    <xf numFmtId="0" fontId="12" fillId="0" borderId="0"/>
    <xf numFmtId="0" fontId="12" fillId="0" borderId="0"/>
    <xf numFmtId="0" fontId="173" fillId="0" borderId="0"/>
    <xf numFmtId="0" fontId="131" fillId="0" borderId="0"/>
    <xf numFmtId="0" fontId="9" fillId="0" borderId="0"/>
    <xf numFmtId="0" fontId="9" fillId="0" borderId="0"/>
    <xf numFmtId="0" fontId="9" fillId="0" borderId="0"/>
    <xf numFmtId="0" fontId="18" fillId="0" borderId="0"/>
    <xf numFmtId="231" fontId="9" fillId="0" borderId="0"/>
    <xf numFmtId="0" fontId="12" fillId="0" borderId="0"/>
    <xf numFmtId="0" fontId="18"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18" fillId="0" borderId="0"/>
    <xf numFmtId="0" fontId="18" fillId="0" borderId="0"/>
    <xf numFmtId="0" fontId="12" fillId="0" borderId="0"/>
    <xf numFmtId="231" fontId="9" fillId="0" borderId="0"/>
    <xf numFmtId="0" fontId="171" fillId="0" borderId="0"/>
    <xf numFmtId="0" fontId="131" fillId="0" borderId="0"/>
    <xf numFmtId="0" fontId="39" fillId="0" borderId="0"/>
    <xf numFmtId="0" fontId="39" fillId="0" borderId="0"/>
    <xf numFmtId="0" fontId="9" fillId="0" borderId="0"/>
    <xf numFmtId="0" fontId="131" fillId="0" borderId="0"/>
    <xf numFmtId="0" fontId="131" fillId="0" borderId="0"/>
    <xf numFmtId="0" fontId="131" fillId="0" borderId="0"/>
    <xf numFmtId="0" fontId="131" fillId="0" borderId="0"/>
    <xf numFmtId="0" fontId="12" fillId="0" borderId="0"/>
    <xf numFmtId="0" fontId="18" fillId="0" borderId="0"/>
    <xf numFmtId="0" fontId="18" fillId="0" borderId="0"/>
    <xf numFmtId="0" fontId="9" fillId="0" borderId="0"/>
    <xf numFmtId="0" fontId="9" fillId="0" borderId="0"/>
    <xf numFmtId="0" fontId="9" fillId="0" borderId="0"/>
    <xf numFmtId="0" fontId="18" fillId="0" borderId="0"/>
    <xf numFmtId="231" fontId="9" fillId="0" borderId="0"/>
    <xf numFmtId="0" fontId="12" fillId="0" borderId="0"/>
    <xf numFmtId="0" fontId="18" fillId="0" borderId="0"/>
    <xf numFmtId="0" fontId="18" fillId="0" borderId="0"/>
    <xf numFmtId="0" fontId="40" fillId="0" borderId="0"/>
    <xf numFmtId="0" fontId="18" fillId="0" borderId="0"/>
    <xf numFmtId="0" fontId="40" fillId="0" borderId="0"/>
    <xf numFmtId="0" fontId="40" fillId="0" borderId="0"/>
    <xf numFmtId="0" fontId="18" fillId="0" borderId="0"/>
    <xf numFmtId="0" fontId="40" fillId="0" borderId="0"/>
    <xf numFmtId="0" fontId="18" fillId="0" borderId="0"/>
    <xf numFmtId="0" fontId="40" fillId="0" borderId="0"/>
    <xf numFmtId="0" fontId="18" fillId="0" borderId="0"/>
    <xf numFmtId="0" fontId="40" fillId="0" borderId="0"/>
    <xf numFmtId="0" fontId="40" fillId="0" borderId="0"/>
    <xf numFmtId="0" fontId="40" fillId="0" borderId="0"/>
    <xf numFmtId="0" fontId="40" fillId="0" borderId="0"/>
    <xf numFmtId="0" fontId="18" fillId="0" borderId="0"/>
    <xf numFmtId="0" fontId="18" fillId="0" borderId="0"/>
    <xf numFmtId="0" fontId="40" fillId="0" borderId="0"/>
    <xf numFmtId="231" fontId="9" fillId="0" borderId="0"/>
    <xf numFmtId="0" fontId="18" fillId="0" borderId="0"/>
    <xf numFmtId="0" fontId="40" fillId="0" borderId="0"/>
    <xf numFmtId="0" fontId="18" fillId="0" borderId="0"/>
    <xf numFmtId="0" fontId="40" fillId="0" borderId="0"/>
    <xf numFmtId="0" fontId="40" fillId="0" borderId="0"/>
    <xf numFmtId="0" fontId="18" fillId="0" borderId="0"/>
    <xf numFmtId="0" fontId="18" fillId="0" borderId="0"/>
    <xf numFmtId="0" fontId="40" fillId="0" borderId="0"/>
    <xf numFmtId="231" fontId="9" fillId="0" borderId="0"/>
    <xf numFmtId="0" fontId="40" fillId="0" borderId="0"/>
    <xf numFmtId="0" fontId="18" fillId="0" borderId="0"/>
    <xf numFmtId="0" fontId="18" fillId="0" borderId="0"/>
    <xf numFmtId="0" fontId="40" fillId="0" borderId="0"/>
    <xf numFmtId="231" fontId="9" fillId="0" borderId="0"/>
    <xf numFmtId="0" fontId="18" fillId="0" borderId="0"/>
    <xf numFmtId="0" fontId="18" fillId="0" borderId="0"/>
    <xf numFmtId="231" fontId="9" fillId="0" borderId="0"/>
    <xf numFmtId="0" fontId="18" fillId="0" borderId="0"/>
    <xf numFmtId="0" fontId="18" fillId="0" borderId="0"/>
    <xf numFmtId="0" fontId="18" fillId="0" borderId="0"/>
    <xf numFmtId="0" fontId="18" fillId="0" borderId="0"/>
    <xf numFmtId="0" fontId="18" fillId="0" borderId="0"/>
    <xf numFmtId="0" fontId="12" fillId="0" borderId="0"/>
    <xf numFmtId="0" fontId="12" fillId="0" borderId="0"/>
    <xf numFmtId="0" fontId="12" fillId="0" borderId="0"/>
    <xf numFmtId="0" fontId="49" fillId="8" borderId="0" applyNumberFormat="0" applyBorder="0" applyAlignment="0" applyProtection="0"/>
    <xf numFmtId="0" fontId="49" fillId="8" borderId="0" applyNumberFormat="0" applyBorder="0" applyAlignment="0" applyProtection="0"/>
    <xf numFmtId="0" fontId="47" fillId="29" borderId="0" applyNumberFormat="0" applyBorder="0" applyAlignment="0" applyProtection="0"/>
    <xf numFmtId="0" fontId="12" fillId="0" borderId="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231" fontId="9" fillId="0" borderId="0"/>
    <xf numFmtId="0" fontId="173" fillId="0" borderId="0">
      <alignment vertical="center" wrapText="1"/>
    </xf>
    <xf numFmtId="0" fontId="80" fillId="0" borderId="0" applyNumberFormat="0" applyFill="0" applyBorder="0" applyAlignment="0" applyProtection="0"/>
    <xf numFmtId="0" fontId="80" fillId="0" borderId="0" applyNumberFormat="0" applyFill="0" applyBorder="0" applyAlignment="0" applyProtection="0"/>
    <xf numFmtId="0" fontId="79" fillId="0" borderId="0" applyNumberFormat="0" applyFill="0" applyBorder="0" applyAlignment="0" applyProtection="0"/>
    <xf numFmtId="0" fontId="12" fillId="0" borderId="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40"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8" fillId="2" borderId="1" applyNumberFormat="0" applyFont="0" applyAlignment="0" applyProtection="0"/>
    <xf numFmtId="0" fontId="12" fillId="66" borderId="33" applyNumberFormat="0" applyFont="0" applyAlignment="0" applyProtection="0"/>
    <xf numFmtId="0" fontId="18" fillId="2" borderId="1" applyNumberFormat="0" applyFont="0" applyAlignment="0" applyProtection="0"/>
    <xf numFmtId="0" fontId="18" fillId="2" borderId="1" applyNumberFormat="0" applyFont="0" applyAlignment="0" applyProtection="0"/>
    <xf numFmtId="0" fontId="18" fillId="2" borderId="1" applyNumberFormat="0" applyFont="0" applyAlignment="0" applyProtection="0"/>
    <xf numFmtId="0" fontId="18" fillId="2" borderId="1"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0" borderId="0"/>
    <xf numFmtId="0" fontId="18" fillId="2" borderId="1" applyNumberFormat="0" applyFont="0" applyAlignment="0" applyProtection="0"/>
    <xf numFmtId="0" fontId="18" fillId="2" borderId="1" applyNumberFormat="0" applyFont="0" applyAlignment="0" applyProtection="0"/>
    <xf numFmtId="0" fontId="40"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12" fillId="0" borderId="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12" fillId="0" borderId="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18" fillId="2" borderId="1"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0" borderId="0"/>
    <xf numFmtId="0" fontId="18" fillId="2" borderId="1" applyNumberFormat="0" applyFont="0" applyAlignment="0" applyProtection="0"/>
    <xf numFmtId="0" fontId="18" fillId="2" borderId="1" applyNumberFormat="0" applyFont="0" applyAlignment="0" applyProtection="0"/>
    <xf numFmtId="0" fontId="40"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0" borderId="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0" borderId="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9"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12" fillId="0" borderId="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12" fillId="0" borderId="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0" borderId="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0" borderId="0"/>
    <xf numFmtId="0" fontId="9" fillId="66" borderId="33" applyNumberFormat="0" applyFont="0" applyAlignment="0" applyProtection="0"/>
    <xf numFmtId="0" fontId="9"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0" borderId="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40"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0" borderId="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40"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9" fontId="177" fillId="0" borderId="0" applyFont="0" applyFill="0" applyBorder="0" applyAlignment="0" applyProtection="0"/>
    <xf numFmtId="9" fontId="178" fillId="0" borderId="0" applyFont="0" applyFill="0" applyBorder="0" applyAlignment="0" applyProtection="0"/>
    <xf numFmtId="231" fontId="9" fillId="0" borderId="0"/>
    <xf numFmtId="9" fontId="131" fillId="0" borderId="0" applyFont="0" applyFill="0" applyBorder="0" applyAlignment="0" applyProtection="0"/>
    <xf numFmtId="9" fontId="40" fillId="0" borderId="0" applyFont="0" applyFill="0" applyBorder="0" applyAlignment="0" applyProtection="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9" fontId="9" fillId="0" borderId="0" applyFont="0" applyFill="0" applyBorder="0" applyAlignment="0" applyProtection="0"/>
    <xf numFmtId="9" fontId="173" fillId="0" borderId="0" applyFont="0" applyFill="0" applyBorder="0" applyAlignment="0" applyProtection="0"/>
    <xf numFmtId="9" fontId="12" fillId="0" borderId="0" applyFont="0" applyFill="0" applyBorder="0" applyAlignment="0" applyProtection="0"/>
    <xf numFmtId="231" fontId="9" fillId="0" borderId="0"/>
    <xf numFmtId="231" fontId="9" fillId="0" borderId="0"/>
    <xf numFmtId="9" fontId="9"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231" fontId="9" fillId="0" borderId="0"/>
    <xf numFmtId="231" fontId="9" fillId="0" borderId="0"/>
    <xf numFmtId="9" fontId="12" fillId="0" borderId="0" applyFont="0" applyFill="0" applyBorder="0" applyAlignment="0" applyProtection="0"/>
    <xf numFmtId="231" fontId="9" fillId="0" borderId="0"/>
    <xf numFmtId="9" fontId="161" fillId="0" borderId="0" applyFont="0" applyFill="0" applyBorder="0" applyAlignment="0" applyProtection="0"/>
    <xf numFmtId="231" fontId="9" fillId="0" borderId="0"/>
    <xf numFmtId="9" fontId="161" fillId="0" borderId="0" applyFont="0" applyFill="0" applyBorder="0" applyAlignment="0" applyProtection="0"/>
    <xf numFmtId="231" fontId="9" fillId="0" borderId="0"/>
    <xf numFmtId="9" fontId="161" fillId="0" borderId="0" applyFont="0" applyFill="0" applyBorder="0" applyAlignment="0" applyProtection="0"/>
    <xf numFmtId="231" fontId="9" fillId="0" borderId="0"/>
    <xf numFmtId="9" fontId="161" fillId="0" borderId="0" applyFont="0" applyFill="0" applyBorder="0" applyAlignment="0" applyProtection="0"/>
    <xf numFmtId="9" fontId="161" fillId="0" borderId="0" applyFont="0" applyFill="0" applyBorder="0" applyAlignment="0" applyProtection="0"/>
    <xf numFmtId="9" fontId="173" fillId="0" borderId="0" applyFont="0" applyFill="0" applyBorder="0" applyAlignment="0" applyProtection="0"/>
    <xf numFmtId="0" fontId="12" fillId="0" borderId="0"/>
    <xf numFmtId="9" fontId="173" fillId="0" borderId="0" applyFont="0" applyFill="0" applyBorder="0" applyAlignment="0" applyProtection="0"/>
    <xf numFmtId="231" fontId="9" fillId="0" borderId="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231" fontId="9" fillId="0" borderId="0"/>
    <xf numFmtId="9" fontId="32" fillId="0" borderId="0" applyFont="0" applyFill="0" applyBorder="0" applyAlignment="0" applyProtection="0"/>
    <xf numFmtId="9" fontId="32" fillId="0" borderId="0" applyFont="0" applyFill="0" applyBorder="0" applyAlignment="0" applyProtection="0"/>
    <xf numFmtId="9" fontId="40" fillId="0" borderId="0" applyFont="0" applyFill="0" applyBorder="0" applyAlignment="0" applyProtection="0"/>
    <xf numFmtId="231" fontId="9" fillId="0" borderId="0"/>
    <xf numFmtId="9" fontId="32" fillId="0" borderId="0" applyFont="0" applyFill="0" applyBorder="0" applyAlignment="0" applyProtection="0"/>
    <xf numFmtId="231" fontId="9" fillId="0" borderId="0"/>
    <xf numFmtId="231" fontId="9" fillId="0" borderId="0"/>
    <xf numFmtId="231" fontId="9" fillId="0" borderId="0"/>
    <xf numFmtId="231" fontId="9" fillId="0" borderId="0"/>
    <xf numFmtId="9" fontId="169" fillId="0" borderId="0" applyFont="0" applyFill="0" applyBorder="0" applyAlignment="0" applyProtection="0"/>
    <xf numFmtId="9" fontId="40" fillId="0" borderId="0" applyFont="0" applyFill="0" applyBorder="0" applyAlignment="0" applyProtection="0"/>
    <xf numFmtId="231" fontId="9" fillId="0" borderId="0"/>
    <xf numFmtId="9" fontId="18" fillId="0" borderId="0" applyFont="0" applyFill="0" applyBorder="0" applyAlignment="0" applyProtection="0"/>
    <xf numFmtId="9" fontId="40" fillId="0" borderId="0" applyFont="0" applyFill="0" applyBorder="0" applyAlignment="0" applyProtection="0"/>
    <xf numFmtId="9" fontId="18" fillId="0" borderId="0" applyFont="0" applyFill="0" applyBorder="0" applyAlignment="0" applyProtection="0"/>
    <xf numFmtId="0" fontId="12" fillId="0" borderId="0"/>
    <xf numFmtId="9" fontId="40"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2" fillId="0" borderId="0"/>
    <xf numFmtId="231" fontId="9" fillId="0" borderId="0"/>
    <xf numFmtId="9" fontId="40"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2" fillId="0" borderId="0"/>
    <xf numFmtId="231" fontId="9" fillId="0" borderId="0"/>
    <xf numFmtId="9" fontId="40" fillId="0" borderId="0" applyFont="0" applyFill="0" applyBorder="0" applyAlignment="0" applyProtection="0"/>
    <xf numFmtId="231" fontId="9" fillId="0" borderId="0"/>
    <xf numFmtId="9" fontId="18" fillId="0" borderId="0" applyFont="0" applyFill="0" applyBorder="0" applyAlignment="0" applyProtection="0"/>
    <xf numFmtId="231" fontId="9" fillId="0" borderId="0"/>
    <xf numFmtId="9" fontId="18" fillId="0" borderId="0" applyFont="0" applyFill="0" applyBorder="0" applyAlignment="0" applyProtection="0"/>
    <xf numFmtId="0" fontId="12" fillId="0" borderId="0"/>
    <xf numFmtId="9" fontId="40" fillId="0" borderId="0" applyFont="0" applyFill="0" applyBorder="0" applyAlignment="0" applyProtection="0"/>
    <xf numFmtId="231" fontId="9" fillId="0" borderId="0"/>
    <xf numFmtId="9" fontId="18" fillId="0" borderId="0" applyFont="0" applyFill="0" applyBorder="0" applyAlignment="0" applyProtection="0"/>
    <xf numFmtId="9" fontId="40" fillId="0" borderId="0" applyFont="0" applyFill="0" applyBorder="0" applyAlignment="0" applyProtection="0"/>
    <xf numFmtId="9" fontId="18" fillId="0" borderId="0" applyFont="0" applyFill="0" applyBorder="0" applyAlignment="0" applyProtection="0"/>
    <xf numFmtId="0" fontId="12" fillId="0" borderId="0"/>
    <xf numFmtId="9" fontId="40"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2" fillId="0" borderId="0"/>
    <xf numFmtId="231" fontId="9" fillId="0" borderId="0"/>
    <xf numFmtId="9" fontId="40"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2" fillId="0" borderId="0"/>
    <xf numFmtId="231" fontId="9" fillId="0" borderId="0"/>
    <xf numFmtId="9" fontId="40" fillId="0" borderId="0" applyFont="0" applyFill="0" applyBorder="0" applyAlignment="0" applyProtection="0"/>
    <xf numFmtId="231" fontId="9" fillId="0" borderId="0"/>
    <xf numFmtId="9" fontId="18" fillId="0" borderId="0" applyFont="0" applyFill="0" applyBorder="0" applyAlignment="0" applyProtection="0"/>
    <xf numFmtId="231" fontId="9" fillId="0" borderId="0"/>
    <xf numFmtId="9" fontId="18" fillId="0" borderId="0" applyFont="0" applyFill="0" applyBorder="0" applyAlignment="0" applyProtection="0"/>
    <xf numFmtId="0" fontId="12" fillId="0" borderId="0"/>
    <xf numFmtId="9" fontId="40" fillId="0" borderId="0" applyFont="0" applyFill="0" applyBorder="0" applyAlignment="0" applyProtection="0"/>
    <xf numFmtId="231" fontId="9" fillId="0" borderId="0"/>
    <xf numFmtId="231" fontId="9" fillId="0" borderId="0"/>
    <xf numFmtId="231" fontId="9" fillId="0" borderId="0"/>
    <xf numFmtId="231" fontId="9" fillId="0" borderId="0"/>
    <xf numFmtId="231" fontId="9" fillId="0" borderId="0"/>
    <xf numFmtId="9" fontId="131" fillId="0" borderId="0" applyFont="0" applyFill="0" applyBorder="0" applyAlignment="0" applyProtection="0"/>
    <xf numFmtId="9" fontId="12" fillId="0" borderId="0" applyFont="0" applyFill="0" applyBorder="0" applyAlignment="0" applyProtection="0"/>
    <xf numFmtId="9" fontId="131" fillId="0" borderId="0" applyFont="0" applyFill="0" applyBorder="0" applyAlignment="0" applyProtection="0"/>
    <xf numFmtId="9" fontId="39" fillId="0" borderId="0" applyFont="0" applyFill="0" applyBorder="0" applyAlignment="0" applyProtection="0"/>
    <xf numFmtId="9" fontId="131" fillId="0" borderId="0" applyFont="0" applyFill="0" applyBorder="0" applyAlignment="0" applyProtection="0"/>
    <xf numFmtId="3" fontId="179" fillId="0" borderId="3">
      <alignment horizontal="center"/>
    </xf>
    <xf numFmtId="231" fontId="9" fillId="0" borderId="0"/>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0" fontId="12" fillId="0" borderId="0"/>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3" fontId="179" fillId="0" borderId="3">
      <alignment horizontal="center"/>
    </xf>
    <xf numFmtId="0" fontId="12" fillId="0" borderId="0"/>
    <xf numFmtId="3" fontId="179" fillId="0" borderId="3">
      <alignment horizontal="center"/>
    </xf>
    <xf numFmtId="0" fontId="122" fillId="0" borderId="15" applyNumberFormat="0" applyFill="0" applyAlignment="0" applyProtection="0"/>
    <xf numFmtId="0" fontId="122" fillId="0" borderId="15" applyNumberFormat="0" applyFill="0" applyAlignment="0" applyProtection="0"/>
    <xf numFmtId="0" fontId="121" fillId="0" borderId="31" applyNumberFormat="0" applyFill="0" applyAlignment="0" applyProtection="0"/>
    <xf numFmtId="0" fontId="12" fillId="0" borderId="0"/>
    <xf numFmtId="0" fontId="122" fillId="0" borderId="15" applyNumberFormat="0" applyFill="0" applyAlignment="0" applyProtection="0"/>
    <xf numFmtId="0" fontId="122" fillId="0" borderId="15" applyNumberFormat="0" applyFill="0" applyAlignment="0" applyProtection="0"/>
    <xf numFmtId="0" fontId="122" fillId="0" borderId="15" applyNumberFormat="0" applyFill="0" applyAlignment="0" applyProtection="0"/>
    <xf numFmtId="0" fontId="122" fillId="0" borderId="15" applyNumberFormat="0" applyFill="0" applyAlignment="0" applyProtection="0"/>
    <xf numFmtId="0" fontId="122" fillId="0" borderId="15" applyNumberFormat="0" applyFill="0" applyAlignment="0" applyProtection="0"/>
    <xf numFmtId="0" fontId="122" fillId="0" borderId="15" applyNumberFormat="0" applyFill="0" applyAlignment="0" applyProtection="0"/>
    <xf numFmtId="0" fontId="122" fillId="0" borderId="15" applyNumberFormat="0" applyFill="0" applyAlignment="0" applyProtection="0"/>
    <xf numFmtId="0" fontId="23" fillId="0" borderId="0"/>
    <xf numFmtId="0" fontId="21" fillId="0" borderId="0"/>
    <xf numFmtId="0" fontId="21" fillId="0" borderId="0"/>
    <xf numFmtId="0" fontId="21" fillId="0" borderId="0"/>
    <xf numFmtId="0" fontId="21" fillId="0" borderId="0"/>
    <xf numFmtId="169" fontId="21" fillId="0" borderId="0"/>
    <xf numFmtId="0" fontId="12" fillId="0" borderId="0"/>
    <xf numFmtId="0" fontId="21" fillId="0" borderId="0"/>
    <xf numFmtId="0" fontId="23" fillId="0" borderId="0"/>
    <xf numFmtId="0" fontId="21" fillId="0" borderId="0"/>
    <xf numFmtId="0" fontId="23" fillId="0" borderId="0"/>
    <xf numFmtId="169" fontId="21" fillId="0" borderId="0"/>
    <xf numFmtId="0" fontId="21" fillId="0" borderId="0"/>
    <xf numFmtId="169" fontId="21" fillId="0" borderId="0"/>
    <xf numFmtId="0" fontId="9" fillId="0" borderId="0">
      <alignment vertical="justify"/>
    </xf>
    <xf numFmtId="231" fontId="9" fillId="0" borderId="0"/>
    <xf numFmtId="0" fontId="50" fillId="0" borderId="45">
      <alignment horizontal="center" vertical="top" wrapText="1"/>
    </xf>
    <xf numFmtId="231" fontId="9" fillId="0" borderId="0"/>
    <xf numFmtId="0" fontId="32" fillId="0" borderId="45">
      <alignment horizontal="center" vertical="top" wrapText="1"/>
    </xf>
    <xf numFmtId="231" fontId="9" fillId="0" borderId="0"/>
    <xf numFmtId="0" fontId="32" fillId="0" borderId="45">
      <alignment horizontal="left" vertical="top" wrapText="1"/>
    </xf>
    <xf numFmtId="231" fontId="9" fillId="0" borderId="0"/>
    <xf numFmtId="0" fontId="50" fillId="0" borderId="45">
      <alignment horizontal="center" vertical="top" wrapText="1"/>
    </xf>
    <xf numFmtId="231" fontId="9" fillId="0" borderId="0"/>
    <xf numFmtId="0" fontId="32" fillId="0" borderId="45">
      <alignment horizontal="center" vertical="top" wrapText="1"/>
    </xf>
    <xf numFmtId="231" fontId="9" fillId="0" borderId="0"/>
    <xf numFmtId="0" fontId="32" fillId="0" borderId="45">
      <alignment horizontal="left" vertical="top" wrapText="1"/>
    </xf>
    <xf numFmtId="240" fontId="72" fillId="0" borderId="0" applyFill="0" applyProtection="0"/>
    <xf numFmtId="0" fontId="180" fillId="0" borderId="0" applyNumberFormat="0" applyFill="0" applyBorder="0" applyAlignment="0" applyProtection="0"/>
    <xf numFmtId="0" fontId="180" fillId="0" borderId="0" applyNumberFormat="0" applyFill="0" applyBorder="0" applyAlignment="0" applyProtection="0"/>
    <xf numFmtId="0" fontId="62" fillId="0" borderId="0" applyNumberFormat="0" applyFill="0" applyBorder="0" applyAlignment="0" applyProtection="0"/>
    <xf numFmtId="0" fontId="12" fillId="0" borderId="0"/>
    <xf numFmtId="0" fontId="180" fillId="0" borderId="0" applyNumberFormat="0" applyFill="0" applyBorder="0" applyAlignment="0" applyProtection="0"/>
    <xf numFmtId="0" fontId="180" fillId="0" borderId="0" applyNumberFormat="0" applyFill="0" applyBorder="0" applyAlignment="0" applyProtection="0"/>
    <xf numFmtId="0" fontId="180" fillId="0" borderId="0" applyNumberFormat="0" applyFill="0" applyBorder="0" applyAlignment="0" applyProtection="0"/>
    <xf numFmtId="0" fontId="180" fillId="0" borderId="0" applyNumberFormat="0" applyFill="0" applyBorder="0" applyAlignment="0" applyProtection="0"/>
    <xf numFmtId="0" fontId="180" fillId="0" borderId="0" applyNumberFormat="0" applyFill="0" applyBorder="0" applyAlignment="0" applyProtection="0"/>
    <xf numFmtId="0" fontId="180" fillId="0" borderId="0" applyNumberFormat="0" applyFill="0" applyBorder="0" applyAlignment="0" applyProtection="0"/>
    <xf numFmtId="0" fontId="180" fillId="0" borderId="0" applyNumberFormat="0" applyFill="0" applyBorder="0" applyAlignment="0" applyProtection="0"/>
    <xf numFmtId="256" fontId="161" fillId="0" borderId="0"/>
    <xf numFmtId="38" fontId="38" fillId="0" borderId="0" applyFont="0" applyFill="0" applyBorder="0" applyAlignment="0" applyProtection="0"/>
    <xf numFmtId="3" fontId="181" fillId="0" borderId="6" applyFont="0" applyBorder="0">
      <alignment horizontal="right"/>
      <protection locked="0"/>
    </xf>
    <xf numFmtId="40" fontId="38"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257" fontId="40" fillId="0" borderId="0" applyFont="0" applyFill="0" applyBorder="0" applyAlignment="0" applyProtection="0"/>
    <xf numFmtId="257" fontId="18" fillId="0" borderId="0" applyFont="0" applyFill="0" applyBorder="0" applyAlignment="0" applyProtection="0"/>
    <xf numFmtId="0" fontId="12" fillId="0" borderId="0"/>
    <xf numFmtId="257" fontId="40" fillId="0" borderId="0" applyFont="0" applyFill="0" applyBorder="0" applyAlignment="0" applyProtection="0"/>
    <xf numFmtId="257" fontId="18" fillId="0" borderId="0" applyFont="0" applyFill="0" applyBorder="0" applyAlignment="0" applyProtection="0"/>
    <xf numFmtId="0" fontId="12" fillId="0" borderId="0"/>
    <xf numFmtId="43" fontId="131" fillId="0" borderId="0" applyFont="0" applyFill="0" applyBorder="0" applyAlignment="0" applyProtection="0"/>
    <xf numFmtId="43" fontId="131" fillId="0" borderId="0" applyFont="0" applyFill="0" applyBorder="0" applyAlignment="0" applyProtection="0"/>
    <xf numFmtId="43" fontId="131" fillId="0" borderId="0" applyFont="0" applyFill="0" applyBorder="0" applyAlignment="0" applyProtection="0"/>
    <xf numFmtId="195" fontId="12" fillId="0" borderId="0" applyFont="0" applyFill="0" applyBorder="0" applyAlignment="0" applyProtection="0"/>
    <xf numFmtId="43" fontId="131"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250" fontId="12" fillId="0" borderId="0" applyFont="0" applyFill="0" applyBorder="0" applyAlignment="0" applyProtection="0"/>
    <xf numFmtId="196" fontId="9" fillId="0" borderId="0" applyFont="0" applyFill="0" applyBorder="0" applyAlignment="0" applyProtection="0"/>
    <xf numFmtId="250" fontId="12" fillId="0" borderId="0" applyFont="0" applyFill="0" applyBorder="0" applyAlignment="0" applyProtection="0"/>
    <xf numFmtId="195" fontId="12" fillId="0" borderId="0" applyFont="0" applyFill="0" applyBorder="0" applyAlignment="0" applyProtection="0"/>
    <xf numFmtId="196" fontId="173" fillId="0" borderId="0" applyFont="0" applyFill="0" applyBorder="0" applyAlignment="0" applyProtection="0"/>
    <xf numFmtId="195" fontId="12" fillId="0" borderId="0" applyFont="0" applyFill="0" applyBorder="0" applyAlignment="0" applyProtection="0"/>
    <xf numFmtId="0" fontId="12" fillId="0" borderId="0"/>
    <xf numFmtId="258" fontId="18" fillId="0" borderId="0" applyFont="0" applyFill="0" applyBorder="0" applyAlignment="0" applyProtection="0"/>
    <xf numFmtId="196" fontId="18" fillId="0" borderId="0" applyFont="0" applyFill="0" applyBorder="0" applyAlignment="0" applyProtection="0"/>
    <xf numFmtId="231" fontId="9" fillId="0" borderId="0"/>
    <xf numFmtId="196" fontId="9"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5" fontId="12" fillId="0" borderId="0" applyFont="0" applyFill="0" applyBorder="0" applyAlignment="0" applyProtection="0"/>
    <xf numFmtId="196" fontId="32" fillId="0" borderId="0" applyFont="0" applyFill="0" applyBorder="0" applyAlignment="0" applyProtection="0"/>
    <xf numFmtId="196" fontId="171" fillId="0" borderId="0" applyFont="0" applyFill="0" applyBorder="0" applyAlignment="0" applyProtection="0"/>
    <xf numFmtId="196" fontId="12" fillId="0" borderId="0" applyFont="0" applyFill="0" applyBorder="0" applyAlignment="0" applyProtection="0"/>
    <xf numFmtId="0" fontId="12" fillId="0" borderId="0"/>
    <xf numFmtId="196" fontId="173" fillId="0" borderId="0" applyFont="0" applyFill="0" applyBorder="0" applyAlignment="0" applyProtection="0"/>
    <xf numFmtId="43" fontId="39"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5" fontId="12" fillId="0" borderId="0" applyFont="0" applyFill="0" applyBorder="0" applyAlignment="0" applyProtection="0"/>
    <xf numFmtId="196" fontId="171" fillId="0" borderId="0" applyFont="0" applyFill="0" applyBorder="0" applyAlignment="0" applyProtection="0"/>
    <xf numFmtId="196" fontId="40" fillId="0" borderId="0" applyFont="0" applyFill="0" applyBorder="0" applyAlignment="0" applyProtection="0"/>
    <xf numFmtId="0" fontId="12" fillId="0" borderId="0"/>
    <xf numFmtId="196" fontId="18" fillId="0" borderId="0" applyFont="0" applyFill="0" applyBorder="0" applyAlignment="0" applyProtection="0"/>
    <xf numFmtId="195" fontId="12"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0" fontId="87" fillId="9" borderId="0" applyNumberFormat="0" applyBorder="0" applyAlignment="0" applyProtection="0"/>
    <xf numFmtId="0" fontId="87" fillId="9" borderId="0" applyNumberFormat="0" applyBorder="0" applyAlignment="0" applyProtection="0"/>
    <xf numFmtId="0" fontId="55" fillId="60" borderId="0" applyNumberFormat="0" applyBorder="0" applyAlignment="0" applyProtection="0"/>
    <xf numFmtId="0" fontId="12" fillId="0" borderId="0"/>
    <xf numFmtId="0" fontId="87" fillId="9" borderId="0" applyNumberFormat="0" applyBorder="0" applyAlignment="0" applyProtection="0"/>
    <xf numFmtId="0" fontId="87" fillId="9" borderId="0" applyNumberFormat="0" applyBorder="0" applyAlignment="0" applyProtection="0"/>
    <xf numFmtId="0" fontId="87" fillId="9" borderId="0" applyNumberFormat="0" applyBorder="0" applyAlignment="0" applyProtection="0"/>
    <xf numFmtId="0" fontId="87" fillId="9" borderId="0" applyNumberFormat="0" applyBorder="0" applyAlignment="0" applyProtection="0"/>
    <xf numFmtId="0" fontId="87" fillId="9" borderId="0" applyNumberFormat="0" applyBorder="0" applyAlignment="0" applyProtection="0"/>
    <xf numFmtId="0" fontId="87" fillId="9" borderId="0" applyNumberFormat="0" applyBorder="0" applyAlignment="0" applyProtection="0"/>
    <xf numFmtId="0" fontId="87" fillId="9" borderId="0" applyNumberFormat="0" applyBorder="0" applyAlignment="0" applyProtection="0"/>
    <xf numFmtId="4" fontId="12" fillId="0" borderId="3"/>
    <xf numFmtId="4" fontId="12" fillId="0" borderId="3"/>
    <xf numFmtId="4" fontId="12" fillId="0" borderId="3"/>
    <xf numFmtId="4" fontId="12" fillId="0" borderId="3"/>
    <xf numFmtId="4" fontId="12" fillId="0" borderId="3"/>
    <xf numFmtId="231" fontId="9" fillId="0" borderId="0"/>
    <xf numFmtId="4" fontId="12" fillId="0" borderId="3"/>
    <xf numFmtId="4" fontId="12" fillId="0" borderId="3"/>
    <xf numFmtId="4" fontId="12" fillId="0" borderId="3"/>
    <xf numFmtId="4" fontId="12" fillId="0" borderId="3"/>
    <xf numFmtId="4" fontId="12" fillId="0" borderId="3"/>
    <xf numFmtId="0" fontId="12" fillId="0" borderId="0"/>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0" fontId="12" fillId="0" borderId="0"/>
    <xf numFmtId="4" fontId="12" fillId="0" borderId="3"/>
    <xf numFmtId="4" fontId="12" fillId="0" borderId="3"/>
    <xf numFmtId="4" fontId="12" fillId="0" borderId="3"/>
    <xf numFmtId="4" fontId="12" fillId="0" borderId="3"/>
    <xf numFmtId="4" fontId="12" fillId="0" borderId="3"/>
    <xf numFmtId="4" fontId="12" fillId="0" borderId="3"/>
    <xf numFmtId="4" fontId="12" fillId="0" borderId="3"/>
    <xf numFmtId="0" fontId="29" fillId="0" borderId="0">
      <protection locked="0"/>
    </xf>
    <xf numFmtId="231" fontId="9" fillId="0" borderId="0"/>
    <xf numFmtId="0" fontId="21" fillId="0" borderId="0">
      <protection locked="0"/>
    </xf>
    <xf numFmtId="0" fontId="21" fillId="0" borderId="0">
      <protection locked="0"/>
    </xf>
    <xf numFmtId="0" fontId="21" fillId="0" borderId="0">
      <protection locked="0"/>
    </xf>
    <xf numFmtId="0" fontId="29" fillId="0" borderId="0">
      <protection locked="0"/>
    </xf>
    <xf numFmtId="169" fontId="21" fillId="0" borderId="0">
      <protection locked="0"/>
    </xf>
    <xf numFmtId="0" fontId="21" fillId="0" borderId="0">
      <protection locked="0"/>
    </xf>
    <xf numFmtId="0" fontId="21" fillId="0" borderId="0">
      <protection locked="0"/>
    </xf>
    <xf numFmtId="0" fontId="12"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0" fontId="140" fillId="82" borderId="3" applyProtection="0">
      <alignment horizontal="center" vertical="center" wrapText="1"/>
    </xf>
    <xf numFmtId="231" fontId="9" fillId="0" borderId="0"/>
    <xf numFmtId="0" fontId="140" fillId="82" borderId="3" applyProtection="0">
      <alignment horizontal="center" vertical="center" wrapText="1"/>
    </xf>
    <xf numFmtId="231" fontId="9" fillId="0" borderId="0"/>
    <xf numFmtId="0" fontId="140" fillId="82" borderId="3" applyProtection="0">
      <alignment horizontal="center" vertical="center" wrapText="1"/>
    </xf>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0" fontId="140" fillId="82" borderId="3" applyProtection="0">
      <alignment horizontal="center" vertical="center" wrapText="1"/>
    </xf>
    <xf numFmtId="231" fontId="9" fillId="0" borderId="0"/>
    <xf numFmtId="0" fontId="140" fillId="82" borderId="3" applyProtection="0">
      <alignment horizontal="center" vertical="center" wrapText="1"/>
    </xf>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40" fillId="82" borderId="3" applyProtection="0">
      <alignment horizontal="center" vertical="center" wrapText="1"/>
    </xf>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231" fontId="9" fillId="0" borderId="0"/>
    <xf numFmtId="0" fontId="12" fillId="0" borderId="0"/>
    <xf numFmtId="0" fontId="131" fillId="0" borderId="0"/>
    <xf numFmtId="0" fontId="187" fillId="85" borderId="0" applyNumberFormat="0" applyBorder="0" applyAlignment="0" applyProtection="0"/>
    <xf numFmtId="0" fontId="187" fillId="86" borderId="0" applyNumberFormat="0" applyBorder="0" applyAlignment="0" applyProtection="0"/>
    <xf numFmtId="0" fontId="187" fillId="87" borderId="0" applyNumberFormat="0" applyBorder="0" applyAlignment="0" applyProtection="0"/>
    <xf numFmtId="0" fontId="187" fillId="88" borderId="0" applyNumberFormat="0" applyBorder="0" applyAlignment="0" applyProtection="0"/>
    <xf numFmtId="0" fontId="187" fillId="89" borderId="0" applyNumberFormat="0" applyBorder="0" applyAlignment="0" applyProtection="0"/>
    <xf numFmtId="0" fontId="187" fillId="90" borderId="0" applyNumberFormat="0" applyBorder="0" applyAlignment="0" applyProtection="0"/>
    <xf numFmtId="43" fontId="131" fillId="0" borderId="0" applyFont="0" applyFill="0" applyBorder="0" applyAlignment="0" applyProtection="0"/>
    <xf numFmtId="0" fontId="12" fillId="0" borderId="0"/>
    <xf numFmtId="0" fontId="12" fillId="0" borderId="0"/>
    <xf numFmtId="0" fontId="184" fillId="0" borderId="0" applyNumberFormat="0" applyFill="0" applyBorder="0" applyAlignment="0" applyProtection="0"/>
    <xf numFmtId="0" fontId="188" fillId="84" borderId="0" applyNumberFormat="0" applyBorder="0" applyAlignment="0" applyProtection="0"/>
    <xf numFmtId="0" fontId="131" fillId="0" borderId="0"/>
    <xf numFmtId="0" fontId="131" fillId="0" borderId="0"/>
    <xf numFmtId="0" fontId="23" fillId="0" borderId="0"/>
    <xf numFmtId="0" fontId="12" fillId="0" borderId="0"/>
    <xf numFmtId="264" fontId="12" fillId="0" borderId="0"/>
    <xf numFmtId="0" fontId="9"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9" fillId="0" borderId="0"/>
    <xf numFmtId="264" fontId="9" fillId="0" borderId="0"/>
    <xf numFmtId="0" fontId="9" fillId="0" borderId="0"/>
    <xf numFmtId="0" fontId="12" fillId="0" borderId="0"/>
    <xf numFmtId="0" fontId="12" fillId="0" borderId="0"/>
    <xf numFmtId="264" fontId="12" fillId="0" borderId="0"/>
    <xf numFmtId="0" fontId="12" fillId="0" borderId="0"/>
    <xf numFmtId="0" fontId="9"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12" fillId="0" borderId="0"/>
    <xf numFmtId="264"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23" fillId="0" borderId="0"/>
    <xf numFmtId="0" fontId="21" fillId="0" borderId="0"/>
    <xf numFmtId="0" fontId="21" fillId="0" borderId="0"/>
    <xf numFmtId="0" fontId="21" fillId="0" borderId="0"/>
    <xf numFmtId="0" fontId="21" fillId="0" borderId="0"/>
    <xf numFmtId="0" fontId="12" fillId="0" borderId="0"/>
    <xf numFmtId="0" fontId="9" fillId="0" borderId="0"/>
    <xf numFmtId="0" fontId="21" fillId="0" borderId="0"/>
    <xf numFmtId="0" fontId="21" fillId="0" borderId="0"/>
    <xf numFmtId="0" fontId="23" fillId="0" borderId="0"/>
    <xf numFmtId="0" fontId="21" fillId="0" borderId="0"/>
    <xf numFmtId="0" fontId="12" fillId="0" borderId="0"/>
    <xf numFmtId="0" fontId="12" fillId="0" borderId="0"/>
    <xf numFmtId="0" fontId="21" fillId="0" borderId="0"/>
    <xf numFmtId="0" fontId="23" fillId="0" borderId="0"/>
    <xf numFmtId="0" fontId="23" fillId="0" borderId="0"/>
    <xf numFmtId="0" fontId="23" fillId="0" borderId="0"/>
    <xf numFmtId="0" fontId="21" fillId="0" borderId="0"/>
    <xf numFmtId="0" fontId="21" fillId="0" borderId="0"/>
    <xf numFmtId="0" fontId="21" fillId="0" borderId="0"/>
    <xf numFmtId="0" fontId="23" fillId="0" borderId="0"/>
    <xf numFmtId="0"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264"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0" fontId="21" fillId="0" borderId="0"/>
    <xf numFmtId="169" fontId="12" fillId="0" borderId="0"/>
    <xf numFmtId="169" fontId="12" fillId="0" borderId="0"/>
    <xf numFmtId="0"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264"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0" fontId="23" fillId="0" borderId="0"/>
    <xf numFmtId="0" fontId="12" fillId="0" borderId="0"/>
    <xf numFmtId="0" fontId="12" fillId="0" borderId="0"/>
    <xf numFmtId="0" fontId="12" fillId="0" borderId="0"/>
    <xf numFmtId="169" fontId="21" fillId="0" borderId="0"/>
    <xf numFmtId="169" fontId="21" fillId="0" borderId="0"/>
    <xf numFmtId="0" fontId="12" fillId="0" borderId="0"/>
    <xf numFmtId="0" fontId="25" fillId="0" borderId="0" applyFill="0" applyAlignment="0">
      <protection locked="0"/>
    </xf>
    <xf numFmtId="0" fontId="25" fillId="0" borderId="0" applyFill="0" applyAlignment="0">
      <protection locked="0"/>
    </xf>
    <xf numFmtId="264" fontId="25" fillId="0" borderId="0" applyFill="0" applyAlignment="0">
      <protection locked="0"/>
    </xf>
    <xf numFmtId="264" fontId="25" fillId="0" borderId="0" applyFill="0" applyAlignment="0">
      <protection locked="0"/>
    </xf>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0" fontId="21" fillId="0" borderId="0"/>
    <xf numFmtId="0" fontId="21" fillId="0" borderId="0"/>
    <xf numFmtId="0"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264"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169" fontId="21" fillId="0" borderId="0"/>
    <xf numFmtId="0" fontId="21" fillId="0" borderId="0"/>
    <xf numFmtId="0" fontId="23" fillId="0" borderId="0"/>
    <xf numFmtId="0" fontId="21" fillId="0" borderId="0"/>
    <xf numFmtId="0" fontId="23" fillId="0" borderId="0"/>
    <xf numFmtId="0" fontId="23" fillId="0" borderId="0"/>
    <xf numFmtId="0" fontId="23" fillId="0" borderId="0"/>
    <xf numFmtId="0" fontId="21" fillId="0" borderId="0"/>
    <xf numFmtId="0" fontId="23" fillId="0" borderId="0"/>
    <xf numFmtId="0" fontId="12" fillId="0" borderId="0"/>
    <xf numFmtId="0" fontId="23" fillId="0" borderId="0"/>
    <xf numFmtId="0" fontId="72" fillId="0" borderId="0"/>
    <xf numFmtId="0" fontId="23" fillId="0" borderId="0"/>
    <xf numFmtId="0" fontId="23" fillId="0" borderId="0"/>
    <xf numFmtId="0" fontId="21" fillId="0" borderId="0"/>
    <xf numFmtId="0" fontId="21" fillId="0" borderId="0"/>
    <xf numFmtId="0" fontId="21" fillId="0" borderId="0"/>
    <xf numFmtId="0" fontId="23" fillId="0" borderId="0"/>
    <xf numFmtId="0" fontId="9" fillId="0" borderId="0"/>
    <xf numFmtId="0" fontId="9" fillId="0" borderId="0"/>
    <xf numFmtId="264" fontId="9" fillId="0" borderId="0"/>
    <xf numFmtId="0" fontId="9" fillId="0" borderId="0"/>
    <xf numFmtId="169" fontId="12" fillId="0" borderId="0"/>
    <xf numFmtId="0" fontId="9" fillId="0" borderId="0"/>
    <xf numFmtId="0" fontId="9" fillId="0" borderId="0"/>
    <xf numFmtId="0" fontId="9" fillId="0" borderId="0"/>
    <xf numFmtId="0" fontId="9" fillId="0" borderId="0"/>
    <xf numFmtId="264" fontId="9" fillId="0" borderId="0"/>
    <xf numFmtId="0" fontId="9" fillId="0" borderId="0"/>
    <xf numFmtId="0" fontId="21" fillId="0" borderId="0"/>
    <xf numFmtId="0" fontId="21" fillId="0" borderId="0"/>
    <xf numFmtId="264" fontId="21" fillId="0" borderId="0"/>
    <xf numFmtId="264" fontId="21" fillId="0" borderId="0"/>
    <xf numFmtId="169" fontId="12" fillId="0" borderId="0"/>
    <xf numFmtId="169" fontId="21" fillId="0" borderId="0"/>
    <xf numFmtId="169" fontId="21" fillId="0" borderId="0"/>
    <xf numFmtId="169" fontId="21" fillId="0" borderId="0"/>
    <xf numFmtId="16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169" fontId="21" fillId="0" borderId="0"/>
    <xf numFmtId="169" fontId="21" fillId="0" borderId="0"/>
    <xf numFmtId="0" fontId="72" fillId="0" borderId="0"/>
    <xf numFmtId="169" fontId="21" fillId="0" borderId="0"/>
    <xf numFmtId="169" fontId="12" fillId="0" borderId="0"/>
    <xf numFmtId="169" fontId="12" fillId="0" borderId="0"/>
    <xf numFmtId="0" fontId="23" fillId="0" borderId="0"/>
    <xf numFmtId="0" fontId="21" fillId="0" borderId="0"/>
    <xf numFmtId="169" fontId="21" fillId="0" borderId="0"/>
    <xf numFmtId="169" fontId="21" fillId="0" borderId="0"/>
    <xf numFmtId="169"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264"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21" fillId="0" borderId="0"/>
    <xf numFmtId="169" fontId="12" fillId="0" borderId="0"/>
    <xf numFmtId="169" fontId="12" fillId="0" borderId="0"/>
    <xf numFmtId="169" fontId="12" fillId="0" borderId="0"/>
    <xf numFmtId="169" fontId="21" fillId="0" borderId="0"/>
    <xf numFmtId="169" fontId="21" fillId="0" borderId="0"/>
    <xf numFmtId="169" fontId="21" fillId="0" borderId="0"/>
    <xf numFmtId="169" fontId="21" fillId="0" borderId="0"/>
    <xf numFmtId="0" fontId="23" fillId="0" borderId="0"/>
    <xf numFmtId="169" fontId="21" fillId="0" borderId="0"/>
    <xf numFmtId="0" fontId="23" fillId="0" borderId="0"/>
    <xf numFmtId="0" fontId="23" fillId="0" borderId="0"/>
    <xf numFmtId="0" fontId="23" fillId="0" borderId="0"/>
    <xf numFmtId="0" fontId="23" fillId="0" borderId="0"/>
    <xf numFmtId="169" fontId="21" fillId="0" borderId="0"/>
    <xf numFmtId="169" fontId="21" fillId="0" borderId="0"/>
    <xf numFmtId="0" fontId="21" fillId="0" borderId="0"/>
    <xf numFmtId="16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12" fillId="0" borderId="0"/>
    <xf numFmtId="169" fontId="21" fillId="0" borderId="0"/>
    <xf numFmtId="0" fontId="72" fillId="0" borderId="0"/>
    <xf numFmtId="169" fontId="21" fillId="0" borderId="0"/>
    <xf numFmtId="0" fontId="23" fillId="0" borderId="0"/>
    <xf numFmtId="0" fontId="9"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264" fontId="12" fillId="0" borderId="0"/>
    <xf numFmtId="169" fontId="21"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23"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0" fontId="23" fillId="0" borderId="0"/>
    <xf numFmtId="169" fontId="12" fillId="0" borderId="0"/>
    <xf numFmtId="0" fontId="21" fillId="0" borderId="0"/>
    <xf numFmtId="169" fontId="21" fillId="0" borderId="0"/>
    <xf numFmtId="169" fontId="12" fillId="0" borderId="0"/>
    <xf numFmtId="0" fontId="21" fillId="0" borderId="0"/>
    <xf numFmtId="0" fontId="9" fillId="0" borderId="0"/>
    <xf numFmtId="0" fontId="23" fillId="0" borderId="0"/>
    <xf numFmtId="169" fontId="12" fillId="0" borderId="0"/>
    <xf numFmtId="169" fontId="12" fillId="0" borderId="0"/>
    <xf numFmtId="169" fontId="21" fillId="0" borderId="0"/>
    <xf numFmtId="0" fontId="7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264" fontId="21" fillId="0" borderId="0"/>
    <xf numFmtId="264" fontId="21" fillId="0" borderId="0"/>
    <xf numFmtId="169" fontId="12" fillId="0" borderId="0"/>
    <xf numFmtId="169" fontId="12" fillId="0" borderId="0"/>
    <xf numFmtId="0" fontId="12" fillId="0" borderId="0"/>
    <xf numFmtId="169" fontId="12" fillId="0" borderId="0"/>
    <xf numFmtId="169" fontId="12" fillId="0" borderId="0"/>
    <xf numFmtId="169" fontId="21" fillId="0" borderId="0"/>
    <xf numFmtId="169" fontId="12" fillId="0" borderId="0"/>
    <xf numFmtId="169" fontId="21" fillId="0" borderId="0"/>
    <xf numFmtId="0" fontId="23" fillId="0" borderId="0"/>
    <xf numFmtId="0"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23" fillId="0" borderId="0"/>
    <xf numFmtId="0" fontId="21" fillId="0" borderId="0"/>
    <xf numFmtId="0" fontId="21" fillId="0" borderId="0"/>
    <xf numFmtId="264" fontId="21" fillId="0" borderId="0"/>
    <xf numFmtId="264" fontId="21" fillId="0" borderId="0"/>
    <xf numFmtId="0" fontId="21" fillId="0" borderId="0"/>
    <xf numFmtId="0" fontId="21" fillId="0" borderId="0"/>
    <xf numFmtId="264" fontId="21" fillId="0" borderId="0"/>
    <xf numFmtId="264" fontId="21" fillId="0" borderId="0"/>
    <xf numFmtId="169" fontId="12" fillId="0" borderId="0"/>
    <xf numFmtId="169" fontId="12" fillId="0" borderId="0"/>
    <xf numFmtId="169" fontId="12" fillId="0" borderId="0"/>
    <xf numFmtId="169" fontId="21" fillId="0" borderId="0"/>
    <xf numFmtId="169" fontId="21" fillId="0" borderId="0"/>
    <xf numFmtId="169" fontId="21" fillId="0" borderId="0"/>
    <xf numFmtId="169" fontId="21" fillId="0" borderId="0"/>
    <xf numFmtId="169" fontId="21" fillId="0" borderId="0"/>
    <xf numFmtId="169" fontId="21" fillId="0" borderId="0"/>
    <xf numFmtId="169" fontId="12" fillId="0" borderId="0"/>
    <xf numFmtId="169"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21" fillId="0" borderId="0"/>
    <xf numFmtId="169" fontId="21" fillId="0" borderId="0"/>
    <xf numFmtId="169" fontId="21" fillId="0" borderId="0"/>
    <xf numFmtId="169" fontId="21" fillId="0" borderId="0"/>
    <xf numFmtId="169" fontId="12" fillId="0" borderId="0"/>
    <xf numFmtId="169" fontId="21" fillId="0" borderId="0"/>
    <xf numFmtId="16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21" fillId="0" borderId="0"/>
    <xf numFmtId="169" fontId="21" fillId="0" borderId="0"/>
    <xf numFmtId="169" fontId="21" fillId="0" borderId="0"/>
    <xf numFmtId="169" fontId="21" fillId="0" borderId="0"/>
    <xf numFmtId="169" fontId="21" fillId="0" borderId="0"/>
    <xf numFmtId="169" fontId="21" fillId="0" borderId="0"/>
    <xf numFmtId="169" fontId="21" fillId="0" borderId="0"/>
    <xf numFmtId="0" fontId="21" fillId="0" borderId="0"/>
    <xf numFmtId="169" fontId="21" fillId="0" borderId="0"/>
    <xf numFmtId="169" fontId="21" fillId="0" borderId="0"/>
    <xf numFmtId="169" fontId="12" fillId="0" borderId="0"/>
    <xf numFmtId="169" fontId="12" fillId="0" borderId="0"/>
    <xf numFmtId="169" fontId="12" fillId="0" borderId="0"/>
    <xf numFmtId="169" fontId="12" fillId="0" borderId="0"/>
    <xf numFmtId="0" fontId="23" fillId="0" borderId="0"/>
    <xf numFmtId="0" fontId="72" fillId="0" borderId="0"/>
    <xf numFmtId="0" fontId="23" fillId="0" borderId="0"/>
    <xf numFmtId="0" fontId="21" fillId="0" borderId="0"/>
    <xf numFmtId="0" fontId="72" fillId="0" borderId="0"/>
    <xf numFmtId="0" fontId="21" fillId="0" borderId="0"/>
    <xf numFmtId="0" fontId="21" fillId="0" borderId="0"/>
    <xf numFmtId="0" fontId="23" fillId="0" borderId="0"/>
    <xf numFmtId="0" fontId="23" fillId="0" borderId="0"/>
    <xf numFmtId="0" fontId="23" fillId="0" borderId="0"/>
    <xf numFmtId="0" fontId="21" fillId="0" borderId="0"/>
    <xf numFmtId="0" fontId="21" fillId="0" borderId="0"/>
    <xf numFmtId="0" fontId="23" fillId="0" borderId="0"/>
    <xf numFmtId="0" fontId="23" fillId="0" borderId="0"/>
    <xf numFmtId="0" fontId="21"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72" fillId="0" borderId="0"/>
    <xf numFmtId="0" fontId="72" fillId="0" borderId="0"/>
    <xf numFmtId="0" fontId="72" fillId="0" borderId="0"/>
    <xf numFmtId="0" fontId="72" fillId="0" borderId="0"/>
    <xf numFmtId="4" fontId="113" fillId="0" borderId="0">
      <alignment vertical="center"/>
    </xf>
    <xf numFmtId="0" fontId="23" fillId="0" borderId="0"/>
    <xf numFmtId="4" fontId="113" fillId="0" borderId="0">
      <alignment vertical="center"/>
    </xf>
    <xf numFmtId="0" fontId="23" fillId="0" borderId="0"/>
    <xf numFmtId="4" fontId="113" fillId="0" borderId="0">
      <alignment vertical="center"/>
    </xf>
    <xf numFmtId="0" fontId="23" fillId="0" borderId="0"/>
    <xf numFmtId="0" fontId="23" fillId="0" borderId="0"/>
    <xf numFmtId="0" fontId="72" fillId="0" borderId="0"/>
    <xf numFmtId="0" fontId="23" fillId="0" borderId="0"/>
    <xf numFmtId="169" fontId="21" fillId="0" borderId="0"/>
    <xf numFmtId="4" fontId="113" fillId="0" borderId="0">
      <alignment vertical="center"/>
    </xf>
    <xf numFmtId="0" fontId="23" fillId="0" borderId="0"/>
    <xf numFmtId="169" fontId="12" fillId="0" borderId="0"/>
    <xf numFmtId="0" fontId="72" fillId="0" borderId="0"/>
    <xf numFmtId="0" fontId="23" fillId="0" borderId="0"/>
    <xf numFmtId="169" fontId="21" fillId="0" borderId="0"/>
    <xf numFmtId="4" fontId="113" fillId="0" borderId="0">
      <alignment vertical="center"/>
    </xf>
    <xf numFmtId="4" fontId="113" fillId="0" borderId="0">
      <alignment vertical="center"/>
    </xf>
    <xf numFmtId="0" fontId="21" fillId="0" borderId="0"/>
    <xf numFmtId="169" fontId="12" fillId="0" borderId="0"/>
    <xf numFmtId="0" fontId="21" fillId="0" borderId="0"/>
    <xf numFmtId="0" fontId="21" fillId="0" borderId="0"/>
    <xf numFmtId="264" fontId="21" fillId="0" borderId="0"/>
    <xf numFmtId="264" fontId="21" fillId="0" borderId="0"/>
    <xf numFmtId="0" fontId="23" fillId="0" borderId="0"/>
    <xf numFmtId="0" fontId="23" fillId="0" borderId="0"/>
    <xf numFmtId="264" fontId="23" fillId="0" borderId="0"/>
    <xf numFmtId="264" fontId="23" fillId="0" borderId="0"/>
    <xf numFmtId="0" fontId="9" fillId="0" borderId="0"/>
    <xf numFmtId="0" fontId="23" fillId="0" borderId="0"/>
    <xf numFmtId="169" fontId="12" fillId="0" borderId="0"/>
    <xf numFmtId="169" fontId="12" fillId="0" borderId="0"/>
    <xf numFmtId="169" fontId="21" fillId="0" borderId="0"/>
    <xf numFmtId="264" fontId="21" fillId="0" borderId="0"/>
    <xf numFmtId="0" fontId="9"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9" fillId="0" borderId="0"/>
    <xf numFmtId="264" fontId="9" fillId="0" borderId="0"/>
    <xf numFmtId="0" fontId="9" fillId="0" borderId="0"/>
    <xf numFmtId="0" fontId="21" fillId="0" borderId="0"/>
    <xf numFmtId="0" fontId="21" fillId="0" borderId="0"/>
    <xf numFmtId="264" fontId="21" fillId="0" borderId="0"/>
    <xf numFmtId="0" fontId="21" fillId="0" borderId="0"/>
    <xf numFmtId="0" fontId="9"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21" fillId="0" borderId="0"/>
    <xf numFmtId="264" fontId="21" fillId="0" borderId="0"/>
    <xf numFmtId="0"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264"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169" fontId="12" fillId="0" borderId="0"/>
    <xf numFmtId="0" fontId="12" fillId="0" borderId="0"/>
    <xf numFmtId="264" fontId="12" fillId="0" borderId="0"/>
    <xf numFmtId="0" fontId="12" fillId="0" borderId="0"/>
    <xf numFmtId="264" fontId="12" fillId="0" borderId="0"/>
    <xf numFmtId="169" fontId="12" fillId="0" borderId="0"/>
    <xf numFmtId="169" fontId="12" fillId="0" borderId="0"/>
    <xf numFmtId="169" fontId="12" fillId="0" borderId="0"/>
    <xf numFmtId="169"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264" fontId="12" fillId="0" borderId="0"/>
    <xf numFmtId="0" fontId="9"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9" fillId="0" borderId="0"/>
    <xf numFmtId="264" fontId="9" fillId="0" borderId="0"/>
    <xf numFmtId="0" fontId="9" fillId="0" borderId="0"/>
    <xf numFmtId="0" fontId="12" fillId="0" borderId="0"/>
    <xf numFmtId="0" fontId="12" fillId="0" borderId="0"/>
    <xf numFmtId="264" fontId="12" fillId="0" borderId="0"/>
    <xf numFmtId="0" fontId="12" fillId="0" borderId="0"/>
    <xf numFmtId="0" fontId="9"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12" fillId="0" borderId="0"/>
    <xf numFmtId="264" fontId="12" fillId="0" borderId="0"/>
    <xf numFmtId="0" fontId="12" fillId="0" borderId="0"/>
    <xf numFmtId="264" fontId="12" fillId="0" borderId="0"/>
    <xf numFmtId="0" fontId="9"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9" fillId="0" borderId="0"/>
    <xf numFmtId="264" fontId="9" fillId="0" borderId="0"/>
    <xf numFmtId="0" fontId="9" fillId="0" borderId="0"/>
    <xf numFmtId="0" fontId="12" fillId="0" borderId="0"/>
    <xf numFmtId="0" fontId="12" fillId="0" borderId="0"/>
    <xf numFmtId="264" fontId="12" fillId="0" borderId="0"/>
    <xf numFmtId="0" fontId="12" fillId="0" borderId="0"/>
    <xf numFmtId="0" fontId="9"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12" fillId="0" borderId="0"/>
    <xf numFmtId="264"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169" fontId="12" fillId="0" borderId="0"/>
    <xf numFmtId="169" fontId="12" fillId="0" borderId="0"/>
    <xf numFmtId="169" fontId="12" fillId="0" borderId="0"/>
    <xf numFmtId="169" fontId="12" fillId="0" borderId="0"/>
    <xf numFmtId="0" fontId="12" fillId="0" borderId="0"/>
    <xf numFmtId="0" fontId="12" fillId="0" borderId="0"/>
    <xf numFmtId="264" fontId="12" fillId="0" borderId="0"/>
    <xf numFmtId="0" fontId="12" fillId="0" borderId="0"/>
    <xf numFmtId="169" fontId="12" fillId="0" borderId="0"/>
    <xf numFmtId="0" fontId="12" fillId="0" borderId="0"/>
    <xf numFmtId="0" fontId="12" fillId="0" borderId="0"/>
    <xf numFmtId="264" fontId="12" fillId="0" borderId="0"/>
    <xf numFmtId="264"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264" fontId="12" fillId="0" borderId="0"/>
    <xf numFmtId="0" fontId="9"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9" fillId="0" borderId="0"/>
    <xf numFmtId="264" fontId="9" fillId="0" borderId="0"/>
    <xf numFmtId="0" fontId="9" fillId="0" borderId="0"/>
    <xf numFmtId="0" fontId="12" fillId="0" borderId="0"/>
    <xf numFmtId="0" fontId="12" fillId="0" borderId="0"/>
    <xf numFmtId="264" fontId="12" fillId="0" borderId="0"/>
    <xf numFmtId="0" fontId="12" fillId="0" borderId="0"/>
    <xf numFmtId="0" fontId="9"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9" fillId="0" borderId="0"/>
    <xf numFmtId="0" fontId="9" fillId="0" borderId="0"/>
    <xf numFmtId="264" fontId="9" fillId="0" borderId="0"/>
    <xf numFmtId="0" fontId="9" fillId="0" borderId="0"/>
    <xf numFmtId="0" fontId="12" fillId="0" borderId="0"/>
    <xf numFmtId="264" fontId="12" fillId="0" borderId="0"/>
    <xf numFmtId="169" fontId="12" fillId="0" borderId="0"/>
    <xf numFmtId="0" fontId="12" fillId="0" borderId="0"/>
    <xf numFmtId="169" fontId="12" fillId="0" borderId="0"/>
    <xf numFmtId="169" fontId="12" fillId="0" borderId="0"/>
    <xf numFmtId="0" fontId="21" fillId="0" borderId="0"/>
    <xf numFmtId="0" fontId="23" fillId="0" borderId="0"/>
    <xf numFmtId="169" fontId="21" fillId="0" borderId="0"/>
    <xf numFmtId="169" fontId="21" fillId="0" borderId="0"/>
    <xf numFmtId="169" fontId="21" fillId="0" borderId="0"/>
    <xf numFmtId="169" fontId="21" fillId="0" borderId="0"/>
    <xf numFmtId="0" fontId="21" fillId="0" borderId="0"/>
    <xf numFmtId="0" fontId="21" fillId="0" borderId="0"/>
    <xf numFmtId="264" fontId="21" fillId="0" borderId="0"/>
    <xf numFmtId="264" fontId="21" fillId="0" borderId="0"/>
    <xf numFmtId="0" fontId="190" fillId="0" borderId="0">
      <protection locked="0"/>
    </xf>
    <xf numFmtId="0" fontId="190" fillId="0" borderId="58">
      <protection locked="0"/>
    </xf>
    <xf numFmtId="0" fontId="29" fillId="0" borderId="0">
      <protection locked="0"/>
    </xf>
    <xf numFmtId="0" fontId="29" fillId="0" borderId="11">
      <protection locked="0"/>
    </xf>
    <xf numFmtId="0" fontId="190" fillId="0" borderId="0">
      <protection locked="0"/>
    </xf>
    <xf numFmtId="0" fontId="190" fillId="0" borderId="0">
      <protection locked="0"/>
    </xf>
    <xf numFmtId="0" fontId="29" fillId="0" borderId="0">
      <protection locked="0"/>
    </xf>
    <xf numFmtId="0" fontId="29" fillId="0" borderId="0">
      <protection locked="0"/>
    </xf>
    <xf numFmtId="265" fontId="9" fillId="0" borderId="0">
      <alignment horizontal="center"/>
    </xf>
    <xf numFmtId="266" fontId="32" fillId="0" borderId="0">
      <alignment horizontal="center"/>
    </xf>
    <xf numFmtId="267" fontId="191" fillId="0" borderId="59" applyFont="0" applyFill="0" applyBorder="0" applyAlignment="0" applyProtection="0">
      <alignment horizontal="right"/>
    </xf>
    <xf numFmtId="0" fontId="192" fillId="0" borderId="0" applyFont="0" applyBorder="0" applyAlignment="0">
      <alignment horizontal="left"/>
    </xf>
    <xf numFmtId="0" fontId="40" fillId="6" borderId="0" applyNumberFormat="0" applyBorder="0" applyAlignment="0" applyProtection="0"/>
    <xf numFmtId="169" fontId="40" fillId="6" borderId="0" applyNumberFormat="0" applyBorder="0" applyAlignment="0" applyProtection="0"/>
    <xf numFmtId="0" fontId="70" fillId="68" borderId="0" applyNumberFormat="0" applyBorder="0" applyAlignment="0" applyProtection="0"/>
    <xf numFmtId="0" fontId="40" fillId="8" borderId="0" applyNumberFormat="0" applyBorder="0" applyAlignment="0" applyProtection="0"/>
    <xf numFmtId="169" fontId="40" fillId="8" borderId="0" applyNumberFormat="0" applyBorder="0" applyAlignment="0" applyProtection="0"/>
    <xf numFmtId="0" fontId="70" fillId="14" borderId="0" applyNumberFormat="0" applyBorder="0" applyAlignment="0" applyProtection="0"/>
    <xf numFmtId="0" fontId="40" fillId="9" borderId="0" applyNumberFormat="0" applyBorder="0" applyAlignment="0" applyProtection="0"/>
    <xf numFmtId="169" fontId="40" fillId="9" borderId="0" applyNumberFormat="0" applyBorder="0" applyAlignment="0" applyProtection="0"/>
    <xf numFmtId="0" fontId="70" fillId="66" borderId="0" applyNumberFormat="0" applyBorder="0" applyAlignment="0" applyProtection="0"/>
    <xf numFmtId="0" fontId="40" fillId="11" borderId="0" applyNumberFormat="0" applyBorder="0" applyAlignment="0" applyProtection="0"/>
    <xf numFmtId="169" fontId="40" fillId="11" borderId="0" applyNumberFormat="0" applyBorder="0" applyAlignment="0" applyProtection="0"/>
    <xf numFmtId="0" fontId="70" fillId="67" borderId="0" applyNumberFormat="0" applyBorder="0" applyAlignment="0" applyProtection="0"/>
    <xf numFmtId="0" fontId="40" fillId="12" borderId="0" applyNumberFormat="0" applyBorder="0" applyAlignment="0" applyProtection="0"/>
    <xf numFmtId="169" fontId="40" fillId="12" borderId="0" applyNumberFormat="0" applyBorder="0" applyAlignment="0" applyProtection="0"/>
    <xf numFmtId="0" fontId="70" fillId="5" borderId="0" applyNumberFormat="0" applyBorder="0" applyAlignment="0" applyProtection="0"/>
    <xf numFmtId="0" fontId="40" fillId="10" borderId="0" applyNumberFormat="0" applyBorder="0" applyAlignment="0" applyProtection="0"/>
    <xf numFmtId="169" fontId="40" fillId="10" borderId="0" applyNumberFormat="0" applyBorder="0" applyAlignment="0" applyProtection="0"/>
    <xf numFmtId="0" fontId="70" fillId="8"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18" fillId="97"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40" fillId="114"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6" borderId="0" applyNumberFormat="0" applyBorder="0" applyAlignment="0" applyProtection="0"/>
    <xf numFmtId="264" fontId="66" fillId="6" borderId="0" applyNumberFormat="0" applyBorder="0" applyAlignment="0" applyProtection="0"/>
    <xf numFmtId="0" fontId="66" fillId="6"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18" fillId="100"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40" fillId="6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264" fontId="66" fillId="8"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18" fillId="103"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40" fillId="70"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66" borderId="0" applyNumberFormat="0" applyBorder="0" applyAlignment="0" applyProtection="0"/>
    <xf numFmtId="264" fontId="66" fillId="66" borderId="0" applyNumberFormat="0" applyBorder="0" applyAlignment="0" applyProtection="0"/>
    <xf numFmtId="0" fontId="66" fillId="66"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9" borderId="0" applyNumberFormat="0" applyBorder="0" applyAlignment="0" applyProtection="0"/>
    <xf numFmtId="264" fontId="66" fillId="9" borderId="0" applyNumberFormat="0" applyBorder="0" applyAlignment="0" applyProtection="0"/>
    <xf numFmtId="0" fontId="66" fillId="9"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18" fillId="106"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40" fillId="115"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67" borderId="0" applyNumberFormat="0" applyBorder="0" applyAlignment="0" applyProtection="0"/>
    <xf numFmtId="264" fontId="66" fillId="67" borderId="0" applyNumberFormat="0" applyBorder="0" applyAlignment="0" applyProtection="0"/>
    <xf numFmtId="0" fontId="66" fillId="67"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18" fillId="109"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40" fillId="7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264" fontId="66" fillId="12" borderId="0" applyNumberFormat="0" applyBorder="0" applyAlignment="0" applyProtection="0"/>
    <xf numFmtId="0" fontId="66" fillId="12"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18" fillId="112"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40" fillId="5" borderId="0" applyNumberFormat="0" applyBorder="0" applyAlignment="0" applyProtection="0"/>
    <xf numFmtId="169" fontId="40" fillId="5" borderId="0" applyNumberFormat="0" applyBorder="0" applyAlignment="0" applyProtection="0"/>
    <xf numFmtId="0" fontId="70" fillId="37" borderId="0" applyNumberFormat="0" applyBorder="0" applyAlignment="0" applyProtection="0"/>
    <xf numFmtId="0" fontId="40" fillId="14" borderId="0" applyNumberFormat="0" applyBorder="0" applyAlignment="0" applyProtection="0"/>
    <xf numFmtId="169" fontId="40" fillId="14" borderId="0" applyNumberFormat="0" applyBorder="0" applyAlignment="0" applyProtection="0"/>
    <xf numFmtId="0" fontId="70" fillId="14" borderId="0" applyNumberFormat="0" applyBorder="0" applyAlignment="0" applyProtection="0"/>
    <xf numFmtId="0" fontId="40" fillId="15" borderId="0" applyNumberFormat="0" applyBorder="0" applyAlignment="0" applyProtection="0"/>
    <xf numFmtId="169" fontId="40" fillId="15" borderId="0" applyNumberFormat="0" applyBorder="0" applyAlignment="0" applyProtection="0"/>
    <xf numFmtId="0" fontId="70" fillId="36" borderId="0" applyNumberFormat="0" applyBorder="0" applyAlignment="0" applyProtection="0"/>
    <xf numFmtId="0" fontId="40" fillId="11" borderId="0" applyNumberFormat="0" applyBorder="0" applyAlignment="0" applyProtection="0"/>
    <xf numFmtId="169" fontId="40" fillId="11" borderId="0" applyNumberFormat="0" applyBorder="0" applyAlignment="0" applyProtection="0"/>
    <xf numFmtId="0" fontId="70" fillId="46" borderId="0" applyNumberFormat="0" applyBorder="0" applyAlignment="0" applyProtection="0"/>
    <xf numFmtId="0" fontId="40" fillId="5" borderId="0" applyNumberFormat="0" applyBorder="0" applyAlignment="0" applyProtection="0"/>
    <xf numFmtId="169" fontId="40" fillId="5" borderId="0" applyNumberFormat="0" applyBorder="0" applyAlignment="0" applyProtection="0"/>
    <xf numFmtId="0" fontId="70" fillId="37" borderId="0" applyNumberFormat="0" applyBorder="0" applyAlignment="0" applyProtection="0"/>
    <xf numFmtId="0" fontId="40" fillId="16" borderId="0" applyNumberFormat="0" applyBorder="0" applyAlignment="0" applyProtection="0"/>
    <xf numFmtId="169" fontId="40" fillId="16" borderId="0" applyNumberFormat="0" applyBorder="0" applyAlignment="0" applyProtection="0"/>
    <xf numFmtId="0" fontId="70" fillId="10"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18" fillId="98"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40" fillId="46"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18" fillId="101"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40" fillId="68"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264" fontId="66" fillId="14"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18" fillId="104"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40" fillId="36"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7" borderId="0" applyNumberFormat="0" applyBorder="0" applyAlignment="0" applyProtection="0"/>
    <xf numFmtId="264" fontId="66" fillId="7" borderId="0" applyNumberFormat="0" applyBorder="0" applyAlignment="0" applyProtection="0"/>
    <xf numFmtId="0" fontId="66" fillId="7"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5" borderId="0" applyNumberFormat="0" applyBorder="0" applyAlignment="0" applyProtection="0"/>
    <xf numFmtId="264" fontId="66" fillId="15" borderId="0" applyNumberFormat="0" applyBorder="0" applyAlignment="0" applyProtection="0"/>
    <xf numFmtId="0" fontId="66" fillId="15"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18" fillId="107"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40" fillId="116"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46" borderId="0" applyNumberFormat="0" applyBorder="0" applyAlignment="0" applyProtection="0"/>
    <xf numFmtId="264" fontId="66" fillId="46" borderId="0" applyNumberFormat="0" applyBorder="0" applyAlignment="0" applyProtection="0"/>
    <xf numFmtId="0" fontId="66" fillId="46"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11" borderId="0" applyNumberFormat="0" applyBorder="0" applyAlignment="0" applyProtection="0"/>
    <xf numFmtId="264" fontId="66" fillId="11" borderId="0" applyNumberFormat="0" applyBorder="0" applyAlignment="0" applyProtection="0"/>
    <xf numFmtId="0" fontId="66" fillId="11"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18" fillId="110"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40" fillId="37"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5" borderId="0" applyNumberFormat="0" applyBorder="0" applyAlignment="0" applyProtection="0"/>
    <xf numFmtId="264" fontId="66" fillId="5" borderId="0" applyNumberFormat="0" applyBorder="0" applyAlignment="0" applyProtection="0"/>
    <xf numFmtId="0" fontId="66" fillId="5"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18" fillId="113"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40" fillId="10"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0" borderId="0" applyNumberFormat="0" applyBorder="0" applyAlignment="0" applyProtection="0"/>
    <xf numFmtId="264" fontId="66" fillId="10" borderId="0" applyNumberFormat="0" applyBorder="0" applyAlignment="0" applyProtection="0"/>
    <xf numFmtId="0" fontId="66" fillId="10"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66" fillId="16" borderId="0" applyNumberFormat="0" applyBorder="0" applyAlignment="0" applyProtection="0"/>
    <xf numFmtId="264" fontId="66" fillId="16" borderId="0" applyNumberFormat="0" applyBorder="0" applyAlignment="0" applyProtection="0"/>
    <xf numFmtId="0" fontId="66" fillId="16" borderId="0" applyNumberFormat="0" applyBorder="0" applyAlignment="0" applyProtection="0"/>
    <xf numFmtId="0" fontId="42" fillId="17" borderId="0" applyNumberFormat="0" applyBorder="0" applyAlignment="0" applyProtection="0"/>
    <xf numFmtId="169" fontId="42" fillId="17" borderId="0" applyNumberFormat="0" applyBorder="0" applyAlignment="0" applyProtection="0"/>
    <xf numFmtId="0" fontId="193" fillId="37" borderId="0" applyNumberFormat="0" applyBorder="0" applyAlignment="0" applyProtection="0"/>
    <xf numFmtId="0" fontId="42" fillId="14" borderId="0" applyNumberFormat="0" applyBorder="0" applyAlignment="0" applyProtection="0"/>
    <xf numFmtId="169" fontId="42" fillId="14" borderId="0" applyNumberFormat="0" applyBorder="0" applyAlignment="0" applyProtection="0"/>
    <xf numFmtId="0" fontId="193" fillId="14" borderId="0" applyNumberFormat="0" applyBorder="0" applyAlignment="0" applyProtection="0"/>
    <xf numFmtId="0" fontId="42" fillId="15" borderId="0" applyNumberFormat="0" applyBorder="0" applyAlignment="0" applyProtection="0"/>
    <xf numFmtId="169" fontId="42" fillId="15" borderId="0" applyNumberFormat="0" applyBorder="0" applyAlignment="0" applyProtection="0"/>
    <xf numFmtId="0" fontId="193" fillId="36" borderId="0" applyNumberFormat="0" applyBorder="0" applyAlignment="0" applyProtection="0"/>
    <xf numFmtId="0" fontId="42" fillId="18" borderId="0" applyNumberFormat="0" applyBorder="0" applyAlignment="0" applyProtection="0"/>
    <xf numFmtId="169" fontId="42" fillId="18" borderId="0" applyNumberFormat="0" applyBorder="0" applyAlignment="0" applyProtection="0"/>
    <xf numFmtId="0" fontId="193" fillId="46" borderId="0" applyNumberFormat="0" applyBorder="0" applyAlignment="0" applyProtection="0"/>
    <xf numFmtId="0" fontId="42" fillId="19" borderId="0" applyNumberFormat="0" applyBorder="0" applyAlignment="0" applyProtection="0"/>
    <xf numFmtId="169" fontId="42" fillId="19" borderId="0" applyNumberFormat="0" applyBorder="0" applyAlignment="0" applyProtection="0"/>
    <xf numFmtId="0" fontId="193" fillId="37" borderId="0" applyNumberFormat="0" applyBorder="0" applyAlignment="0" applyProtection="0"/>
    <xf numFmtId="0" fontId="42" fillId="20" borderId="0" applyNumberFormat="0" applyBorder="0" applyAlignment="0" applyProtection="0"/>
    <xf numFmtId="169" fontId="42" fillId="20" borderId="0" applyNumberFormat="0" applyBorder="0" applyAlignment="0" applyProtection="0"/>
    <xf numFmtId="0" fontId="193" fillId="10"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87" fillId="85"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42" fillId="1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7" borderId="0" applyNumberFormat="0" applyBorder="0" applyAlignment="0" applyProtection="0"/>
    <xf numFmtId="264" fontId="194" fillId="17" borderId="0" applyNumberFormat="0" applyBorder="0" applyAlignment="0" applyProtection="0"/>
    <xf numFmtId="0" fontId="194" fillId="17"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87" fillId="86" borderId="0" applyNumberFormat="0" applyBorder="0" applyAlignment="0" applyProtection="0"/>
    <xf numFmtId="264" fontId="195" fillId="14" borderId="0" applyNumberFormat="0" applyBorder="0" applyAlignment="0" applyProtection="0"/>
    <xf numFmtId="0" fontId="195"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42" fillId="68"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5" fillId="14" borderId="0" applyNumberFormat="0" applyBorder="0" applyAlignment="0" applyProtection="0"/>
    <xf numFmtId="264" fontId="195" fillId="14" borderId="0" applyNumberFormat="0" applyBorder="0" applyAlignment="0" applyProtection="0"/>
    <xf numFmtId="0" fontId="195"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5" fillId="14" borderId="0" applyNumberFormat="0" applyBorder="0" applyAlignment="0" applyProtection="0"/>
    <xf numFmtId="264" fontId="195" fillId="14" borderId="0" applyNumberFormat="0" applyBorder="0" applyAlignment="0" applyProtection="0"/>
    <xf numFmtId="0" fontId="195"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5" fillId="14" borderId="0" applyNumberFormat="0" applyBorder="0" applyAlignment="0" applyProtection="0"/>
    <xf numFmtId="264" fontId="195" fillId="14" borderId="0" applyNumberFormat="0" applyBorder="0" applyAlignment="0" applyProtection="0"/>
    <xf numFmtId="0" fontId="195"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5" fillId="14" borderId="0" applyNumberFormat="0" applyBorder="0" applyAlignment="0" applyProtection="0"/>
    <xf numFmtId="264" fontId="195" fillId="14" borderId="0" applyNumberFormat="0" applyBorder="0" applyAlignment="0" applyProtection="0"/>
    <xf numFmtId="0" fontId="195"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4" borderId="0" applyNumberFormat="0" applyBorder="0" applyAlignment="0" applyProtection="0"/>
    <xf numFmtId="264" fontId="194" fillId="14" borderId="0" applyNumberFormat="0" applyBorder="0" applyAlignment="0" applyProtection="0"/>
    <xf numFmtId="0" fontId="194" fillId="14"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5" fillId="7" borderId="0" applyNumberFormat="0" applyBorder="0" applyAlignment="0" applyProtection="0"/>
    <xf numFmtId="264" fontId="195" fillId="7" borderId="0" applyNumberFormat="0" applyBorder="0" applyAlignment="0" applyProtection="0"/>
    <xf numFmtId="0" fontId="195" fillId="7"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87" fillId="87"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5" fillId="7" borderId="0" applyNumberFormat="0" applyBorder="0" applyAlignment="0" applyProtection="0"/>
    <xf numFmtId="264" fontId="195" fillId="7" borderId="0" applyNumberFormat="0" applyBorder="0" applyAlignment="0" applyProtection="0"/>
    <xf numFmtId="0" fontId="195" fillId="7" borderId="0" applyNumberFormat="0" applyBorder="0" applyAlignment="0" applyProtection="0"/>
    <xf numFmtId="0" fontId="42" fillId="36"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5" fillId="7" borderId="0" applyNumberFormat="0" applyBorder="0" applyAlignment="0" applyProtection="0"/>
    <xf numFmtId="264" fontId="195" fillId="7" borderId="0" applyNumberFormat="0" applyBorder="0" applyAlignment="0" applyProtection="0"/>
    <xf numFmtId="0" fontId="195" fillId="7" borderId="0" applyNumberFormat="0" applyBorder="0" applyAlignment="0" applyProtection="0"/>
    <xf numFmtId="0" fontId="194" fillId="7" borderId="0" applyNumberFormat="0" applyBorder="0" applyAlignment="0" applyProtection="0"/>
    <xf numFmtId="0" fontId="194" fillId="7" borderId="0" applyNumberFormat="0" applyBorder="0" applyAlignment="0" applyProtection="0"/>
    <xf numFmtId="264" fontId="194" fillId="7" borderId="0" applyNumberFormat="0" applyBorder="0" applyAlignment="0" applyProtection="0"/>
    <xf numFmtId="0" fontId="194" fillId="7" borderId="0" applyNumberFormat="0" applyBorder="0" applyAlignment="0" applyProtection="0"/>
    <xf numFmtId="0" fontId="195" fillId="7" borderId="0" applyNumberFormat="0" applyBorder="0" applyAlignment="0" applyProtection="0"/>
    <xf numFmtId="264" fontId="195" fillId="7" borderId="0" applyNumberFormat="0" applyBorder="0" applyAlignment="0" applyProtection="0"/>
    <xf numFmtId="0" fontId="195" fillId="7"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5" fillId="7" borderId="0" applyNumberFormat="0" applyBorder="0" applyAlignment="0" applyProtection="0"/>
    <xf numFmtId="264" fontId="195" fillId="7" borderId="0" applyNumberFormat="0" applyBorder="0" applyAlignment="0" applyProtection="0"/>
    <xf numFmtId="0" fontId="195" fillId="7"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5" borderId="0" applyNumberFormat="0" applyBorder="0" applyAlignment="0" applyProtection="0"/>
    <xf numFmtId="264" fontId="194" fillId="15" borderId="0" applyNumberFormat="0" applyBorder="0" applyAlignment="0" applyProtection="0"/>
    <xf numFmtId="0" fontId="194" fillId="15"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5" fillId="46" borderId="0" applyNumberFormat="0" applyBorder="0" applyAlignment="0" applyProtection="0"/>
    <xf numFmtId="264" fontId="195" fillId="46" borderId="0" applyNumberFormat="0" applyBorder="0" applyAlignment="0" applyProtection="0"/>
    <xf numFmtId="0" fontId="195" fillId="4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87" fillId="8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5" fillId="46" borderId="0" applyNumberFormat="0" applyBorder="0" applyAlignment="0" applyProtection="0"/>
    <xf numFmtId="264" fontId="195" fillId="46" borderId="0" applyNumberFormat="0" applyBorder="0" applyAlignment="0" applyProtection="0"/>
    <xf numFmtId="0" fontId="195" fillId="46" borderId="0" applyNumberFormat="0" applyBorder="0" applyAlignment="0" applyProtection="0"/>
    <xf numFmtId="0" fontId="42" fillId="11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5" fillId="46" borderId="0" applyNumberFormat="0" applyBorder="0" applyAlignment="0" applyProtection="0"/>
    <xf numFmtId="264" fontId="195" fillId="46" borderId="0" applyNumberFormat="0" applyBorder="0" applyAlignment="0" applyProtection="0"/>
    <xf numFmtId="0" fontId="195" fillId="46" borderId="0" applyNumberFormat="0" applyBorder="0" applyAlignment="0" applyProtection="0"/>
    <xf numFmtId="0" fontId="194" fillId="46" borderId="0" applyNumberFormat="0" applyBorder="0" applyAlignment="0" applyProtection="0"/>
    <xf numFmtId="0" fontId="194" fillId="46" borderId="0" applyNumberFormat="0" applyBorder="0" applyAlignment="0" applyProtection="0"/>
    <xf numFmtId="264" fontId="194" fillId="46" borderId="0" applyNumberFormat="0" applyBorder="0" applyAlignment="0" applyProtection="0"/>
    <xf numFmtId="0" fontId="194" fillId="46" borderId="0" applyNumberFormat="0" applyBorder="0" applyAlignment="0" applyProtection="0"/>
    <xf numFmtId="0" fontId="195" fillId="46" borderId="0" applyNumberFormat="0" applyBorder="0" applyAlignment="0" applyProtection="0"/>
    <xf numFmtId="264" fontId="195" fillId="46" borderId="0" applyNumberFormat="0" applyBorder="0" applyAlignment="0" applyProtection="0"/>
    <xf numFmtId="0" fontId="195" fillId="4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5" fillId="46" borderId="0" applyNumberFormat="0" applyBorder="0" applyAlignment="0" applyProtection="0"/>
    <xf numFmtId="264" fontId="195" fillId="46" borderId="0" applyNumberFormat="0" applyBorder="0" applyAlignment="0" applyProtection="0"/>
    <xf numFmtId="0" fontId="195" fillId="46"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87" fillId="8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42" fillId="117"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5" fillId="10" borderId="0" applyNumberFormat="0" applyBorder="0" applyAlignment="0" applyProtection="0"/>
    <xf numFmtId="264" fontId="195" fillId="10" borderId="0" applyNumberFormat="0" applyBorder="0" applyAlignment="0" applyProtection="0"/>
    <xf numFmtId="0" fontId="195" fillId="1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87" fillId="9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5" fillId="10" borderId="0" applyNumberFormat="0" applyBorder="0" applyAlignment="0" applyProtection="0"/>
    <xf numFmtId="264" fontId="195" fillId="10" borderId="0" applyNumberFormat="0" applyBorder="0" applyAlignment="0" applyProtection="0"/>
    <xf numFmtId="0" fontId="195" fillId="10" borderId="0" applyNumberFormat="0" applyBorder="0" applyAlignment="0" applyProtection="0"/>
    <xf numFmtId="0" fontId="42" fillId="16"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5" fillId="10" borderId="0" applyNumberFormat="0" applyBorder="0" applyAlignment="0" applyProtection="0"/>
    <xf numFmtId="264" fontId="195" fillId="10" borderId="0" applyNumberFormat="0" applyBorder="0" applyAlignment="0" applyProtection="0"/>
    <xf numFmtId="0" fontId="195" fillId="10" borderId="0" applyNumberFormat="0" applyBorder="0" applyAlignment="0" applyProtection="0"/>
    <xf numFmtId="0" fontId="194" fillId="10" borderId="0" applyNumberFormat="0" applyBorder="0" applyAlignment="0" applyProtection="0"/>
    <xf numFmtId="0" fontId="194" fillId="10" borderId="0" applyNumberFormat="0" applyBorder="0" applyAlignment="0" applyProtection="0"/>
    <xf numFmtId="264" fontId="194" fillId="10" borderId="0" applyNumberFormat="0" applyBorder="0" applyAlignment="0" applyProtection="0"/>
    <xf numFmtId="0" fontId="194" fillId="10" borderId="0" applyNumberFormat="0" applyBorder="0" applyAlignment="0" applyProtection="0"/>
    <xf numFmtId="0" fontId="195" fillId="10" borderId="0" applyNumberFormat="0" applyBorder="0" applyAlignment="0" applyProtection="0"/>
    <xf numFmtId="264" fontId="195" fillId="10" borderId="0" applyNumberFormat="0" applyBorder="0" applyAlignment="0" applyProtection="0"/>
    <xf numFmtId="0" fontId="195" fillId="1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5" fillId="10" borderId="0" applyNumberFormat="0" applyBorder="0" applyAlignment="0" applyProtection="0"/>
    <xf numFmtId="264" fontId="195" fillId="10" borderId="0" applyNumberFormat="0" applyBorder="0" applyAlignment="0" applyProtection="0"/>
    <xf numFmtId="0" fontId="195" fillId="1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0" fontId="194" fillId="20" borderId="0" applyNumberFormat="0" applyBorder="0" applyAlignment="0" applyProtection="0"/>
    <xf numFmtId="264" fontId="194" fillId="20" borderId="0" applyNumberFormat="0" applyBorder="0" applyAlignment="0" applyProtection="0"/>
    <xf numFmtId="0" fontId="194" fillId="20" borderId="0" applyNumberFormat="0" applyBorder="0" applyAlignment="0" applyProtection="0"/>
    <xf numFmtId="268" fontId="196" fillId="0" borderId="0" applyFont="0" applyFill="0" applyBorder="0">
      <alignment horizontal="center"/>
    </xf>
    <xf numFmtId="0" fontId="197" fillId="0" borderId="0">
      <alignment horizontal="right"/>
    </xf>
    <xf numFmtId="269" fontId="38" fillId="0" borderId="0" applyFont="0" applyFill="0" applyBorder="0" applyAlignment="0" applyProtection="0"/>
    <xf numFmtId="270" fontId="38" fillId="0" borderId="0" applyFont="0" applyFill="0" applyBorder="0" applyAlignment="0" applyProtection="0"/>
    <xf numFmtId="0" fontId="39" fillId="118" borderId="0" applyNumberFormat="0" applyBorder="0" applyAlignment="0" applyProtection="0"/>
    <xf numFmtId="0" fontId="39" fillId="41" borderId="0" applyNumberFormat="0" applyBorder="0" applyAlignment="0" applyProtection="0"/>
    <xf numFmtId="0" fontId="41" fillId="119"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1" fillId="25"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39" fillId="120" borderId="0" applyNumberFormat="0" applyBorder="0" applyAlignment="0" applyProtection="0"/>
    <xf numFmtId="0" fontId="39" fillId="29" borderId="0" applyNumberFormat="0" applyBorder="0" applyAlignment="0" applyProtection="0"/>
    <xf numFmtId="0" fontId="41" fillId="38"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0" fontId="41" fillId="30"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39" fillId="40" borderId="0" applyNumberFormat="0" applyBorder="0" applyAlignment="0" applyProtection="0"/>
    <xf numFmtId="0" fontId="39" fillId="28" borderId="0" applyNumberFormat="0" applyBorder="0" applyAlignment="0" applyProtection="0"/>
    <xf numFmtId="0" fontId="41" fillId="23"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1" fillId="35" borderId="0" applyNumberFormat="0" applyBorder="0" applyAlignment="0" applyProtection="0"/>
    <xf numFmtId="0" fontId="39" fillId="28" borderId="0" applyNumberFormat="0" applyBorder="0" applyAlignment="0" applyProtection="0"/>
    <xf numFmtId="0" fontId="39" fillId="23" borderId="0" applyNumberFormat="0" applyBorder="0" applyAlignment="0" applyProtection="0"/>
    <xf numFmtId="0" fontId="41" fillId="23" borderId="0" applyNumberFormat="0" applyBorder="0" applyAlignment="0" applyProtection="0"/>
    <xf numFmtId="0" fontId="41" fillId="121" borderId="0" applyNumberFormat="0" applyBorder="0" applyAlignment="0" applyProtection="0"/>
    <xf numFmtId="0" fontId="41" fillId="121" borderId="0" applyNumberFormat="0" applyBorder="0" applyAlignment="0" applyProtection="0"/>
    <xf numFmtId="0" fontId="41" fillId="121"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1" fillId="39" borderId="0" applyNumberFormat="0" applyBorder="0" applyAlignment="0" applyProtection="0"/>
    <xf numFmtId="0" fontId="39" fillId="118" borderId="0" applyNumberFormat="0" applyBorder="0" applyAlignment="0" applyProtection="0"/>
    <xf numFmtId="0" fontId="41" fillId="41" borderId="0" applyNumberFormat="0" applyBorder="0" applyAlignment="0" applyProtection="0"/>
    <xf numFmtId="0" fontId="41" fillId="122" borderId="0" applyNumberFormat="0" applyBorder="0" applyAlignment="0" applyProtection="0"/>
    <xf numFmtId="0" fontId="41" fillId="122" borderId="0" applyNumberFormat="0" applyBorder="0" applyAlignment="0" applyProtection="0"/>
    <xf numFmtId="0" fontId="41" fillId="122"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1" fillId="24" borderId="0" applyNumberFormat="0" applyBorder="0" applyAlignment="0" applyProtection="0"/>
    <xf numFmtId="0" fontId="39" fillId="29" borderId="0" applyNumberFormat="0" applyBorder="0" applyAlignment="0" applyProtection="0"/>
    <xf numFmtId="0" fontId="41" fillId="43" borderId="0" applyNumberFormat="0" applyBorder="0" applyAlignment="0" applyProtection="0"/>
    <xf numFmtId="0" fontId="41" fillId="123" borderId="0" applyNumberFormat="0" applyBorder="0" applyAlignment="0" applyProtection="0"/>
    <xf numFmtId="0" fontId="41" fillId="123" borderId="0" applyNumberFormat="0" applyBorder="0" applyAlignment="0" applyProtection="0"/>
    <xf numFmtId="0" fontId="41" fillId="12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1" fillId="45" borderId="0" applyNumberFormat="0" applyBorder="0" applyAlignment="0" applyProtection="0"/>
    <xf numFmtId="0" fontId="49" fillId="8" borderId="0" applyNumberFormat="0" applyBorder="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264"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7" fillId="47" borderId="60" applyNumberFormat="0" applyAlignment="0" applyProtection="0"/>
    <xf numFmtId="0" fontId="57" fillId="47" borderId="60" applyNumberFormat="0" applyAlignment="0" applyProtection="0"/>
    <xf numFmtId="0" fontId="57" fillId="47"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198" fillId="0" borderId="0" applyFill="0" applyBorder="0" applyProtection="0">
      <alignment horizontal="center"/>
      <protection locked="0"/>
    </xf>
    <xf numFmtId="0" fontId="63" fillId="49" borderId="14" applyNumberFormat="0" applyAlignment="0" applyProtection="0"/>
    <xf numFmtId="271" fontId="12" fillId="0" borderId="61" applyFont="0" applyFill="0" applyBorder="0" applyProtection="0">
      <alignment horizontal="center"/>
      <protection locked="0"/>
    </xf>
    <xf numFmtId="169" fontId="199" fillId="0" borderId="0" applyNumberFormat="0" applyFont="0" applyFill="0" applyBorder="0" applyAlignment="0">
      <alignment horizontal="center"/>
    </xf>
    <xf numFmtId="169" fontId="199" fillId="0" borderId="0" applyNumberFormat="0" applyFont="0" applyFill="0" applyBorder="0" applyAlignment="0">
      <alignment horizontal="center"/>
    </xf>
    <xf numFmtId="0" fontId="200" fillId="0" borderId="49">
      <alignment horizontal="center"/>
    </xf>
    <xf numFmtId="272" fontId="12" fillId="0" borderId="0" applyFont="0" applyFill="0" applyBorder="0" applyAlignment="0" applyProtection="0"/>
    <xf numFmtId="273" fontId="32" fillId="0" borderId="0" applyFont="0" applyFill="0" applyBorder="0" applyAlignment="0" applyProtection="0"/>
    <xf numFmtId="251" fontId="107" fillId="0" borderId="0" applyFont="0" applyFill="0" applyBorder="0" applyAlignment="0" applyProtection="0"/>
    <xf numFmtId="226" fontId="18" fillId="0" borderId="0" applyFont="0" applyFill="0" applyBorder="0" applyAlignment="0" applyProtection="0"/>
    <xf numFmtId="274" fontId="201" fillId="0" borderId="0" applyFont="0" applyFill="0" applyBorder="0" applyAlignment="0" applyProtection="0"/>
    <xf numFmtId="275" fontId="202" fillId="0" borderId="0" applyFont="0" applyFill="0" applyBorder="0" applyAlignment="0" applyProtection="0"/>
    <xf numFmtId="276" fontId="203" fillId="0" borderId="0" applyFont="0" applyFill="0" applyBorder="0" applyAlignment="0" applyProtection="0"/>
    <xf numFmtId="277" fontId="202" fillId="0" borderId="0" applyFont="0" applyFill="0" applyBorder="0" applyAlignment="0" applyProtection="0"/>
    <xf numFmtId="278" fontId="203" fillId="0" borderId="0" applyFont="0" applyFill="0" applyBorder="0" applyAlignment="0" applyProtection="0"/>
    <xf numFmtId="279" fontId="202" fillId="0" borderId="0" applyFont="0" applyFill="0" applyBorder="0" applyAlignment="0" applyProtection="0"/>
    <xf numFmtId="195" fontId="9" fillId="0" borderId="0" applyFont="0" applyFill="0" applyBorder="0" applyAlignment="0" applyProtection="0"/>
    <xf numFmtId="43" fontId="25" fillId="0" borderId="0" applyFont="0" applyFill="0" applyBorder="0" applyAlignment="0" applyProtection="0"/>
    <xf numFmtId="3" fontId="9" fillId="0" borderId="0" applyFont="0" applyFill="0" applyBorder="0" applyAlignment="0" applyProtection="0"/>
    <xf numFmtId="3" fontId="204" fillId="0" borderId="0" applyFont="0" applyFill="0" applyBorder="0" applyAlignment="0" applyProtection="0"/>
    <xf numFmtId="3" fontId="204" fillId="0" borderId="0" applyFont="0" applyFill="0" applyBorder="0" applyAlignment="0" applyProtection="0"/>
    <xf numFmtId="3" fontId="204" fillId="0" borderId="0" applyFont="0" applyFill="0" applyBorder="0" applyAlignment="0" applyProtection="0"/>
    <xf numFmtId="3" fontId="204" fillId="0" borderId="0" applyFont="0" applyFill="0" applyBorder="0" applyAlignment="0" applyProtection="0"/>
    <xf numFmtId="3" fontId="204" fillId="0" borderId="0" applyFont="0" applyFill="0" applyBorder="0" applyAlignment="0" applyProtection="0"/>
    <xf numFmtId="3" fontId="204" fillId="0" borderId="0" applyFont="0" applyFill="0" applyBorder="0" applyAlignment="0" applyProtection="0"/>
    <xf numFmtId="3" fontId="204" fillId="0" borderId="0" applyFont="0" applyFill="0" applyBorder="0" applyAlignment="0" applyProtection="0"/>
    <xf numFmtId="3" fontId="9" fillId="0" borderId="0" applyFont="0" applyFill="0" applyBorder="0" applyAlignment="0" applyProtection="0"/>
    <xf numFmtId="3" fontId="204" fillId="0" borderId="0" applyFont="0" applyFill="0" applyBorder="0" applyAlignment="0" applyProtection="0"/>
    <xf numFmtId="3" fontId="204" fillId="0" borderId="0" applyFont="0" applyFill="0" applyBorder="0" applyAlignment="0" applyProtection="0"/>
    <xf numFmtId="3" fontId="204"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0" fontId="205" fillId="0" borderId="0" applyNumberFormat="0" applyFill="0" applyBorder="0" applyAlignment="0" applyProtection="0"/>
    <xf numFmtId="280" fontId="206" fillId="0" borderId="0" applyFill="0" applyBorder="0" applyProtection="0"/>
    <xf numFmtId="281" fontId="201" fillId="0" borderId="0" applyFont="0" applyFill="0" applyBorder="0" applyAlignment="0" applyProtection="0"/>
    <xf numFmtId="282" fontId="207" fillId="0" borderId="0" applyFill="0" applyBorder="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62" applyFill="0" applyProtection="0"/>
    <xf numFmtId="282" fontId="207" fillId="0" borderId="11" applyFill="0" applyProtection="0"/>
    <xf numFmtId="283" fontId="12" fillId="0" borderId="0" applyFont="0" applyFill="0" applyBorder="0" applyAlignment="0" applyProtection="0"/>
    <xf numFmtId="180" fontId="12" fillId="0" borderId="0" applyFont="0" applyFill="0" applyBorder="0" applyAlignment="0" applyProtection="0"/>
    <xf numFmtId="284" fontId="203" fillId="0" borderId="0" applyFont="0" applyFill="0" applyBorder="0" applyAlignment="0" applyProtection="0"/>
    <xf numFmtId="285" fontId="202" fillId="0" borderId="0" applyFont="0" applyFill="0" applyBorder="0" applyAlignment="0" applyProtection="0"/>
    <xf numFmtId="286" fontId="203" fillId="0" borderId="0" applyFont="0" applyFill="0" applyBorder="0" applyAlignment="0" applyProtection="0"/>
    <xf numFmtId="287" fontId="202" fillId="0" borderId="0" applyFont="0" applyFill="0" applyBorder="0" applyAlignment="0" applyProtection="0"/>
    <xf numFmtId="288" fontId="203" fillId="0" borderId="0" applyFont="0" applyFill="0" applyBorder="0" applyAlignment="0" applyProtection="0"/>
    <xf numFmtId="289" fontId="202" fillId="0" borderId="0" applyFont="0" applyFill="0" applyBorder="0" applyAlignment="0" applyProtection="0"/>
    <xf numFmtId="37" fontId="67" fillId="0" borderId="63" applyFont="0" applyFill="0" applyBorder="0"/>
    <xf numFmtId="37" fontId="208" fillId="0" borderId="63" applyFont="0" applyFill="0" applyBorder="0">
      <protection locked="0"/>
    </xf>
    <xf numFmtId="37" fontId="16" fillId="51" borderId="47" applyFill="0" applyBorder="0" applyProtection="0"/>
    <xf numFmtId="37" fontId="208" fillId="0" borderId="63" applyFill="0" applyBorder="0">
      <protection locked="0"/>
    </xf>
    <xf numFmtId="201" fontId="204" fillId="0" borderId="0" applyFont="0" applyFill="0" applyBorder="0" applyAlignment="0" applyProtection="0"/>
    <xf numFmtId="201" fontId="204" fillId="0" borderId="0" applyFont="0" applyFill="0" applyBorder="0" applyAlignment="0" applyProtection="0"/>
    <xf numFmtId="201" fontId="204" fillId="0" borderId="0" applyFont="0" applyFill="0" applyBorder="0" applyAlignment="0" applyProtection="0"/>
    <xf numFmtId="201" fontId="204" fillId="0" borderId="0" applyFont="0" applyFill="0" applyBorder="0" applyAlignment="0" applyProtection="0"/>
    <xf numFmtId="201" fontId="204" fillId="0" borderId="0" applyFont="0" applyFill="0" applyBorder="0" applyAlignment="0" applyProtection="0"/>
    <xf numFmtId="201" fontId="204" fillId="0" borderId="0" applyFont="0" applyFill="0" applyBorder="0" applyAlignment="0" applyProtection="0"/>
    <xf numFmtId="201" fontId="204" fillId="0" borderId="0" applyFont="0" applyFill="0" applyBorder="0" applyAlignment="0" applyProtection="0"/>
    <xf numFmtId="201" fontId="204" fillId="0" borderId="0" applyFont="0" applyFill="0" applyBorder="0" applyAlignment="0" applyProtection="0"/>
    <xf numFmtId="201" fontId="204" fillId="0" borderId="0" applyFont="0" applyFill="0" applyBorder="0" applyAlignment="0" applyProtection="0"/>
    <xf numFmtId="201" fontId="9" fillId="0" borderId="0" applyFont="0" applyFill="0" applyBorder="0" applyAlignment="0" applyProtection="0"/>
    <xf numFmtId="201" fontId="9" fillId="0" borderId="0" applyFont="0" applyFill="0" applyBorder="0" applyAlignment="0" applyProtection="0"/>
    <xf numFmtId="201" fontId="9" fillId="0" borderId="0" applyFont="0" applyFill="0" applyBorder="0" applyAlignment="0" applyProtection="0"/>
    <xf numFmtId="290" fontId="25" fillId="0" borderId="0" applyFont="0" applyFill="0" applyBorder="0" applyAlignment="0" applyProtection="0"/>
    <xf numFmtId="264" fontId="204" fillId="0" borderId="0" applyFont="0" applyFill="0" applyBorder="0" applyAlignment="0" applyProtection="0"/>
    <xf numFmtId="290" fontId="25"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9" fillId="0" borderId="0" applyFont="0" applyFill="0" applyBorder="0" applyAlignment="0" applyProtection="0"/>
    <xf numFmtId="264" fontId="9" fillId="0" borderId="0" applyFont="0" applyFill="0" applyBorder="0" applyAlignment="0" applyProtection="0"/>
    <xf numFmtId="0" fontId="9"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0" fontId="204" fillId="0" borderId="0" applyFont="0" applyFill="0" applyBorder="0" applyAlignment="0" applyProtection="0"/>
    <xf numFmtId="0" fontId="9" fillId="0" borderId="0" applyFont="0" applyFill="0" applyBorder="0" applyAlignment="0" applyProtection="0"/>
    <xf numFmtId="264"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64"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64"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64"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64" fontId="9" fillId="0" borderId="0" applyFont="0" applyFill="0" applyBorder="0" applyAlignment="0" applyProtection="0"/>
    <xf numFmtId="0" fontId="9" fillId="0" borderId="0" applyFont="0" applyFill="0" applyBorder="0" applyAlignment="0" applyProtection="0"/>
    <xf numFmtId="0" fontId="204" fillId="0" borderId="0" applyFont="0" applyFill="0" applyBorder="0" applyAlignment="0" applyProtection="0"/>
    <xf numFmtId="264" fontId="204" fillId="0" borderId="0" applyFont="0" applyFill="0" applyBorder="0" applyAlignment="0" applyProtection="0"/>
    <xf numFmtId="15" fontId="163" fillId="0" borderId="64" applyFont="0" applyFill="0" applyBorder="0" applyAlignment="0">
      <alignment horizontal="centerContinuous"/>
    </xf>
    <xf numFmtId="291" fontId="163" fillId="0" borderId="64" applyFont="0" applyFill="0" applyBorder="0" applyAlignment="0">
      <alignment horizontal="centerContinuous"/>
    </xf>
    <xf numFmtId="292" fontId="207" fillId="0" borderId="0" applyFill="0" applyBorder="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62" applyFill="0" applyProtection="0"/>
    <xf numFmtId="292" fontId="207" fillId="0" borderId="11" applyFill="0" applyProtection="0"/>
    <xf numFmtId="0" fontId="74" fillId="124" borderId="0" applyNumberFormat="0" applyBorder="0" applyAlignment="0" applyProtection="0"/>
    <xf numFmtId="0" fontId="74" fillId="125" borderId="0" applyNumberFormat="0" applyBorder="0" applyAlignment="0" applyProtection="0"/>
    <xf numFmtId="293" fontId="9" fillId="0" borderId="0" applyFont="0" applyFill="0" applyBorder="0" applyAlignment="0" applyProtection="0"/>
    <xf numFmtId="294" fontId="40" fillId="0" borderId="0"/>
    <xf numFmtId="295" fontId="8" fillId="0" borderId="0"/>
    <xf numFmtId="0" fontId="80" fillId="0" borderId="0" applyNumberFormat="0" applyFill="0" applyBorder="0" applyAlignment="0" applyProtection="0"/>
    <xf numFmtId="169" fontId="80" fillId="0" borderId="0" applyNumberFormat="0" applyFill="0" applyBorder="0" applyAlignment="0" applyProtection="0"/>
    <xf numFmtId="0" fontId="209" fillId="0" borderId="0" applyNumberFormat="0" applyFill="0" applyBorder="0" applyAlignment="0" applyProtection="0"/>
    <xf numFmtId="49" fontId="210" fillId="0" borderId="0" applyNumberFormat="0" applyFill="0" applyBorder="0" applyProtection="0">
      <alignment horizontal="center" vertical="top"/>
    </xf>
    <xf numFmtId="296" fontId="210" fillId="0" borderId="0" applyFill="0" applyBorder="0">
      <alignment horizontal="right" vertical="top"/>
    </xf>
    <xf numFmtId="297" fontId="210" fillId="0" borderId="0" applyFill="0" applyBorder="0">
      <alignment horizontal="right" vertical="top"/>
    </xf>
    <xf numFmtId="0" fontId="211" fillId="0" borderId="65">
      <alignment horizontal="right" wrapText="1"/>
    </xf>
    <xf numFmtId="0" fontId="211" fillId="0" borderId="65">
      <alignment horizontal="right" wrapText="1"/>
    </xf>
    <xf numFmtId="0" fontId="211" fillId="0" borderId="65">
      <alignment horizontal="right" wrapText="1"/>
    </xf>
    <xf numFmtId="0" fontId="211" fillId="0" borderId="65">
      <alignment horizontal="right" wrapText="1"/>
    </xf>
    <xf numFmtId="0" fontId="211" fillId="0" borderId="65">
      <alignment horizontal="right" wrapText="1"/>
    </xf>
    <xf numFmtId="0" fontId="211" fillId="0" borderId="65">
      <alignment horizontal="right" wrapText="1"/>
    </xf>
    <xf numFmtId="0" fontId="211" fillId="0" borderId="65">
      <alignment horizontal="right" wrapText="1"/>
    </xf>
    <xf numFmtId="0" fontId="211" fillId="0" borderId="65">
      <alignment horizontal="right" wrapText="1"/>
    </xf>
    <xf numFmtId="0" fontId="211" fillId="0" borderId="65">
      <alignment horizontal="right" wrapText="1"/>
    </xf>
    <xf numFmtId="0" fontId="211" fillId="0" borderId="65">
      <alignment horizontal="right" wrapText="1"/>
    </xf>
    <xf numFmtId="0" fontId="211" fillId="0" borderId="65">
      <alignment horizontal="right" wrapText="1"/>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41" fontId="210" fillId="0" borderId="65" applyFill="0" applyBorder="0" applyProtection="0">
      <alignment horizontal="right" vertical="top"/>
    </xf>
    <xf numFmtId="298" fontId="212" fillId="0" borderId="0"/>
    <xf numFmtId="298" fontId="213" fillId="0" borderId="0"/>
    <xf numFmtId="298" fontId="25" fillId="0" borderId="0"/>
    <xf numFmtId="298" fontId="214" fillId="0" borderId="0">
      <alignment horizontal="left" vertical="top"/>
    </xf>
    <xf numFmtId="0" fontId="210" fillId="0" borderId="0" applyFill="0" applyBorder="0">
      <alignment horizontal="left" vertical="top" wrapText="1"/>
    </xf>
    <xf numFmtId="257" fontId="9" fillId="0" borderId="0" applyFont="0" applyFill="0" applyBorder="0" applyAlignment="0" applyProtection="0"/>
    <xf numFmtId="196" fontId="9" fillId="0" borderId="0" applyFont="0" applyFill="0" applyBorder="0" applyAlignment="0" applyProtection="0"/>
    <xf numFmtId="2" fontId="9" fillId="0" borderId="0" applyFont="0" applyFill="0" applyBorder="0" applyAlignment="0" applyProtection="0"/>
    <xf numFmtId="2" fontId="204" fillId="0" borderId="0" applyFont="0" applyFill="0" applyBorder="0" applyAlignment="0" applyProtection="0"/>
    <xf numFmtId="2" fontId="204" fillId="0" borderId="0" applyFont="0" applyFill="0" applyBorder="0" applyAlignment="0" applyProtection="0"/>
    <xf numFmtId="2" fontId="204" fillId="0" borderId="0" applyFont="0" applyFill="0" applyBorder="0" applyAlignment="0" applyProtection="0"/>
    <xf numFmtId="2" fontId="204" fillId="0" borderId="0" applyFont="0" applyFill="0" applyBorder="0" applyAlignment="0" applyProtection="0"/>
    <xf numFmtId="2" fontId="204" fillId="0" borderId="0" applyFont="0" applyFill="0" applyBorder="0" applyAlignment="0" applyProtection="0"/>
    <xf numFmtId="2" fontId="204" fillId="0" borderId="0" applyFont="0" applyFill="0" applyBorder="0" applyAlignment="0" applyProtection="0"/>
    <xf numFmtId="2" fontId="204" fillId="0" borderId="0" applyFont="0" applyFill="0" applyBorder="0" applyAlignment="0" applyProtection="0"/>
    <xf numFmtId="2" fontId="9" fillId="0" borderId="0" applyFont="0" applyFill="0" applyBorder="0" applyAlignment="0" applyProtection="0"/>
    <xf numFmtId="2" fontId="204" fillId="0" borderId="0" applyFont="0" applyFill="0" applyBorder="0" applyAlignment="0" applyProtection="0"/>
    <xf numFmtId="2" fontId="204" fillId="0" borderId="0" applyFont="0" applyFill="0" applyBorder="0" applyAlignment="0" applyProtection="0"/>
    <xf numFmtId="2" fontId="204" fillId="0" borderId="0" applyFont="0" applyFill="0" applyBorder="0" applyAlignment="0" applyProtection="0"/>
    <xf numFmtId="2" fontId="9" fillId="0" borderId="0" applyFont="0" applyFill="0" applyBorder="0" applyAlignment="0" applyProtection="0"/>
    <xf numFmtId="2" fontId="9" fillId="0" borderId="0" applyFont="0" applyFill="0" applyBorder="0" applyAlignment="0" applyProtection="0"/>
    <xf numFmtId="2" fontId="9" fillId="0" borderId="0" applyFont="0" applyFill="0" applyBorder="0" applyAlignment="0" applyProtection="0"/>
    <xf numFmtId="2" fontId="9" fillId="0" borderId="0" applyFont="0" applyFill="0" applyBorder="0" applyAlignment="0" applyProtection="0"/>
    <xf numFmtId="0" fontId="87" fillId="9" borderId="0" applyNumberFormat="0" applyBorder="0" applyAlignment="0" applyProtection="0"/>
    <xf numFmtId="0" fontId="215" fillId="0" borderId="0">
      <alignment horizontal="left"/>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0" fontId="91" fillId="0" borderId="48">
      <alignment horizontal="left" vertical="center"/>
    </xf>
    <xf numFmtId="169" fontId="31" fillId="0" borderId="0" applyNumberFormat="0" applyFill="0" applyBorder="0" applyAlignment="0" applyProtection="0"/>
    <xf numFmtId="264" fontId="31" fillId="0" borderId="0" applyNumberFormat="0" applyFill="0" applyBorder="0" applyAlignment="0" applyProtection="0"/>
    <xf numFmtId="169" fontId="31"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97" fillId="0" borderId="22" applyNumberFormat="0" applyFill="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0" fontId="31"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0" fontId="31" fillId="0" borderId="0" applyNumberFormat="0" applyFill="0" applyBorder="0" applyAlignment="0" applyProtection="0"/>
    <xf numFmtId="264" fontId="31" fillId="0" borderId="0" applyNumberFormat="0" applyFill="0" applyBorder="0" applyAlignment="0" applyProtection="0"/>
    <xf numFmtId="169" fontId="216" fillId="0" borderId="0" applyNumberFormat="0" applyFill="0" applyBorder="0" applyAlignment="0" applyProtection="0"/>
    <xf numFmtId="264" fontId="216" fillId="0" borderId="0" applyNumberFormat="0" applyFill="0" applyBorder="0" applyAlignment="0" applyProtection="0"/>
    <xf numFmtId="169" fontId="216"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101" fillId="0" borderId="23" applyNumberFormat="0" applyFill="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216"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264" fontId="9" fillId="0" borderId="0" applyNumberFormat="0" applyFill="0" applyBorder="0" applyAlignment="0" applyProtection="0"/>
    <xf numFmtId="0" fontId="9" fillId="0" borderId="0" applyNumberFormat="0" applyFill="0" applyBorder="0" applyAlignment="0" applyProtection="0"/>
    <xf numFmtId="0" fontId="216" fillId="0" borderId="0" applyNumberFormat="0" applyFill="0" applyBorder="0" applyAlignment="0" applyProtection="0"/>
    <xf numFmtId="264" fontId="216" fillId="0" borderId="0" applyNumberFormat="0" applyFill="0" applyBorder="0" applyAlignment="0" applyProtection="0"/>
    <xf numFmtId="0" fontId="103" fillId="0" borderId="25" applyNumberFormat="0" applyFill="0" applyAlignment="0" applyProtection="0"/>
    <xf numFmtId="0" fontId="103" fillId="0" borderId="0" applyNumberFormat="0" applyFill="0" applyBorder="0" applyAlignment="0" applyProtection="0"/>
    <xf numFmtId="169" fontId="103" fillId="0" borderId="0" applyNumberFormat="0" applyFill="0" applyBorder="0" applyAlignment="0" applyProtection="0"/>
    <xf numFmtId="0" fontId="198" fillId="0" borderId="0" applyFill="0" applyAlignment="0" applyProtection="0">
      <protection locked="0"/>
    </xf>
    <xf numFmtId="0" fontId="198" fillId="0" borderId="66" applyFill="0" applyAlignment="0" applyProtection="0">
      <protection locked="0"/>
    </xf>
    <xf numFmtId="0" fontId="217" fillId="126" borderId="0"/>
    <xf numFmtId="0" fontId="217" fillId="126" borderId="0"/>
    <xf numFmtId="264" fontId="217" fillId="126" borderId="0"/>
    <xf numFmtId="264" fontId="217" fillId="126" borderId="0"/>
    <xf numFmtId="0" fontId="159" fillId="127" borderId="0"/>
    <xf numFmtId="0" fontId="159" fillId="127" borderId="0"/>
    <xf numFmtId="264" fontId="159" fillId="127" borderId="0"/>
    <xf numFmtId="264" fontId="159" fillId="127" borderId="0"/>
    <xf numFmtId="0" fontId="218" fillId="0" borderId="0"/>
    <xf numFmtId="0" fontId="218" fillId="0" borderId="0"/>
    <xf numFmtId="264" fontId="218" fillId="0" borderId="0"/>
    <xf numFmtId="264" fontId="218" fillId="0" borderId="0"/>
    <xf numFmtId="0" fontId="219" fillId="0" borderId="0" applyNumberFormat="0" applyFill="0" applyBorder="0" applyAlignment="0" applyProtection="0">
      <alignment vertical="top"/>
      <protection locked="0"/>
    </xf>
    <xf numFmtId="0" fontId="220" fillId="0" borderId="0" applyNumberFormat="0" applyFill="0" applyBorder="0" applyAlignment="0" applyProtection="0">
      <alignment vertical="top"/>
      <protection locked="0"/>
    </xf>
    <xf numFmtId="0" fontId="38" fillId="0" borderId="0"/>
    <xf numFmtId="0" fontId="221" fillId="0" borderId="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10" fontId="88" fillId="64" borderId="47" applyNumberFormat="0" applyBorder="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264"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169" fontId="116" fillId="10" borderId="60" applyNumberFormat="0" applyAlignment="0" applyProtection="0"/>
    <xf numFmtId="0" fontId="116" fillId="10" borderId="60" applyNumberFormat="0" applyAlignment="0" applyProtection="0"/>
    <xf numFmtId="0" fontId="115" fillId="43" borderId="60" applyNumberFormat="0" applyAlignment="0" applyProtection="0"/>
    <xf numFmtId="0" fontId="115" fillId="43" borderId="60" applyNumberFormat="0" applyAlignment="0" applyProtection="0"/>
    <xf numFmtId="0" fontId="115" fillId="43"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22" fillId="0" borderId="15" applyNumberFormat="0" applyFill="0" applyAlignment="0" applyProtection="0"/>
    <xf numFmtId="226" fontId="12" fillId="0" borderId="0" applyFont="0" applyFill="0" applyBorder="0" applyAlignment="0" applyProtection="0"/>
    <xf numFmtId="195" fontId="12" fillId="0" borderId="0" applyFont="0" applyFill="0" applyBorder="0" applyAlignment="0" applyProtection="0"/>
    <xf numFmtId="0" fontId="222" fillId="0" borderId="67"/>
    <xf numFmtId="180" fontId="12" fillId="0" borderId="0" applyFont="0" applyFill="0" applyBorder="0" applyAlignment="0" applyProtection="0"/>
    <xf numFmtId="181" fontId="12" fillId="0" borderId="0" applyFont="0" applyFill="0" applyBorder="0" applyAlignment="0" applyProtection="0"/>
    <xf numFmtId="0" fontId="126" fillId="7" borderId="0" applyNumberFormat="0" applyBorder="0" applyAlignment="0" applyProtection="0"/>
    <xf numFmtId="299" fontId="173" fillId="0" borderId="0"/>
    <xf numFmtId="0" fontId="212" fillId="0" borderId="0"/>
    <xf numFmtId="0" fontId="25" fillId="0" borderId="0"/>
    <xf numFmtId="0" fontId="18" fillId="0" borderId="0"/>
    <xf numFmtId="0" fontId="212" fillId="0" borderId="0"/>
    <xf numFmtId="0" fontId="131" fillId="0" borderId="0"/>
    <xf numFmtId="0" fontId="131" fillId="0" borderId="0"/>
    <xf numFmtId="0" fontId="36" fillId="0" borderId="0"/>
    <xf numFmtId="0" fontId="25" fillId="0" borderId="0"/>
    <xf numFmtId="0" fontId="25" fillId="0" borderId="0"/>
    <xf numFmtId="0" fontId="9" fillId="0" borderId="0"/>
    <xf numFmtId="0" fontId="23" fillId="0" borderId="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264" fontId="9" fillId="66" borderId="33" applyNumberFormat="0" applyFont="0" applyAlignment="0" applyProtection="0"/>
    <xf numFmtId="264" fontId="9" fillId="66" borderId="33" applyNumberFormat="0" applyFont="0" applyAlignment="0" applyProtection="0"/>
    <xf numFmtId="0" fontId="12" fillId="66" borderId="33" applyNumberFormat="0" applyFont="0" applyAlignment="0" applyProtection="0"/>
    <xf numFmtId="264" fontId="9" fillId="66" borderId="33" applyNumberFormat="0" applyFont="0" applyAlignment="0" applyProtection="0"/>
    <xf numFmtId="264" fontId="9" fillId="66" borderId="33" applyNumberFormat="0" applyFont="0" applyAlignment="0" applyProtection="0"/>
    <xf numFmtId="264" fontId="9" fillId="66" borderId="33" applyNumberFormat="0" applyFont="0" applyAlignment="0" applyProtection="0"/>
    <xf numFmtId="264" fontId="9" fillId="66" borderId="33" applyNumberFormat="0" applyFont="0" applyAlignment="0" applyProtection="0"/>
    <xf numFmtId="264" fontId="9" fillId="66" borderId="33" applyNumberFormat="0" applyFont="0" applyAlignment="0" applyProtection="0"/>
    <xf numFmtId="264" fontId="9" fillId="66" borderId="33" applyNumberFormat="0" applyFont="0" applyAlignment="0" applyProtection="0"/>
    <xf numFmtId="264" fontId="9"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42"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12"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9" fillId="66" borderId="33" applyNumberFormat="0" applyFont="0" applyAlignment="0" applyProtection="0"/>
    <xf numFmtId="0" fontId="9" fillId="66" borderId="33" applyNumberFormat="0" applyFont="0" applyAlignment="0" applyProtection="0"/>
    <xf numFmtId="38" fontId="38" fillId="0" borderId="0" applyFont="0" applyFill="0" applyBorder="0" applyAlignment="0" applyProtection="0"/>
    <xf numFmtId="226" fontId="221" fillId="0" borderId="0" applyFont="0" applyFill="0" applyBorder="0" applyAlignment="0" applyProtection="0"/>
    <xf numFmtId="40" fontId="38" fillId="0" borderId="0" applyFont="0" applyFill="0" applyBorder="0" applyAlignment="0" applyProtection="0"/>
    <xf numFmtId="195" fontId="221" fillId="0" borderId="0" applyFont="0" applyFill="0" applyBorder="0" applyAlignment="0" applyProtection="0"/>
    <xf numFmtId="0" fontId="25" fillId="0" borderId="0"/>
    <xf numFmtId="38" fontId="38" fillId="0" borderId="0" applyFont="0" applyFill="0" applyBorder="0" applyAlignment="0" applyProtection="0"/>
    <xf numFmtId="40" fontId="38" fillId="0" borderId="0" applyFont="0" applyFill="0" applyBorder="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6" fillId="47" borderId="34" applyNumberFormat="0" applyAlignment="0" applyProtection="0"/>
    <xf numFmtId="0" fontId="136" fillId="47" borderId="34" applyNumberFormat="0" applyAlignment="0" applyProtection="0"/>
    <xf numFmtId="0" fontId="136" fillId="47"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137" fillId="46" borderId="34" applyNumberFormat="0" applyAlignment="0" applyProtection="0"/>
    <xf numFmtId="171" fontId="9" fillId="0" borderId="0" applyFont="0" applyFill="0" applyBorder="0" applyAlignment="0" applyProtection="0"/>
    <xf numFmtId="253" fontId="9" fillId="0" borderId="0" applyFont="0" applyFill="0" applyBorder="0" applyAlignment="0" applyProtection="0"/>
    <xf numFmtId="300" fontId="198" fillId="0" borderId="0" applyFont="0" applyFill="0" applyBorder="0" applyAlignment="0" applyProtection="0"/>
    <xf numFmtId="301" fontId="201" fillId="0" borderId="0" applyFont="0" applyFill="0" applyBorder="0" applyAlignment="0" applyProtection="0"/>
    <xf numFmtId="302" fontId="203"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3" fontId="12" fillId="0" borderId="0" applyFont="0" applyFill="0" applyBorder="0" applyAlignment="0" applyProtection="0"/>
    <xf numFmtId="304" fontId="203" fillId="0" borderId="0" applyFont="0" applyFill="0" applyBorder="0" applyAlignment="0" applyProtection="0"/>
    <xf numFmtId="305" fontId="201" fillId="0" borderId="0" applyFont="0" applyFill="0" applyBorder="0" applyAlignment="0" applyProtection="0"/>
    <xf numFmtId="306" fontId="203" fillId="0" borderId="0" applyFont="0" applyFill="0" applyBorder="0" applyAlignment="0" applyProtection="0"/>
    <xf numFmtId="307" fontId="201" fillId="0" borderId="0" applyFont="0" applyFill="0" applyBorder="0" applyAlignment="0" applyProtection="0"/>
    <xf numFmtId="308" fontId="203" fillId="0" borderId="0" applyFont="0" applyFill="0" applyBorder="0" applyAlignment="0" applyProtection="0"/>
    <xf numFmtId="309" fontId="201" fillId="0" borderId="0" applyFont="0" applyFill="0" applyBorder="0" applyAlignment="0" applyProtection="0"/>
    <xf numFmtId="9" fontId="212" fillId="0" borderId="0" applyFont="0" applyFill="0" applyBorder="0" applyAlignment="0" applyProtection="0"/>
    <xf numFmtId="310" fontId="12" fillId="0" borderId="0" applyFont="0" applyFill="0" applyBorder="0" applyAlignment="0" applyProtection="0"/>
    <xf numFmtId="169" fontId="25" fillId="0" borderId="0">
      <protection locked="0"/>
    </xf>
    <xf numFmtId="169" fontId="25" fillId="0" borderId="0">
      <protection locked="0"/>
    </xf>
    <xf numFmtId="4" fontId="223" fillId="0" borderId="47" applyNumberFormat="0" applyProtection="0">
      <alignment vertical="center"/>
    </xf>
    <xf numFmtId="4" fontId="223" fillId="0" borderId="47" applyNumberFormat="0" applyProtection="0">
      <alignment vertical="center"/>
    </xf>
    <xf numFmtId="4" fontId="223" fillId="0" borderId="47" applyNumberFormat="0" applyProtection="0">
      <alignment vertical="center"/>
    </xf>
    <xf numFmtId="4" fontId="223" fillId="0" borderId="47" applyNumberFormat="0" applyProtection="0">
      <alignment vertical="center"/>
    </xf>
    <xf numFmtId="4" fontId="223" fillId="0" borderId="47" applyNumberFormat="0" applyProtection="0">
      <alignment vertical="center"/>
    </xf>
    <xf numFmtId="4" fontId="223" fillId="0" borderId="47" applyNumberFormat="0" applyProtection="0">
      <alignment vertical="center"/>
    </xf>
    <xf numFmtId="4" fontId="223" fillId="0" borderId="47" applyNumberFormat="0" applyProtection="0">
      <alignment horizontal="left" vertical="center" indent="1"/>
    </xf>
    <xf numFmtId="4" fontId="223" fillId="0" borderId="47" applyNumberFormat="0" applyProtection="0">
      <alignment horizontal="left" vertical="center" indent="1"/>
    </xf>
    <xf numFmtId="4" fontId="223" fillId="0" borderId="47" applyNumberFormat="0" applyProtection="0">
      <alignment horizontal="left" vertical="center" indent="1"/>
    </xf>
    <xf numFmtId="0" fontId="140" fillId="7" borderId="35" applyNumberFormat="0" applyProtection="0">
      <alignment horizontal="left" vertical="top" indent="1"/>
    </xf>
    <xf numFmtId="0" fontId="140" fillId="7" borderId="35" applyNumberFormat="0" applyProtection="0">
      <alignment horizontal="left" vertical="top" indent="1"/>
    </xf>
    <xf numFmtId="0" fontId="140" fillId="7" borderId="35" applyNumberFormat="0" applyProtection="0">
      <alignment horizontal="left" vertical="top" indent="1"/>
    </xf>
    <xf numFmtId="4" fontId="223" fillId="0" borderId="47" applyNumberFormat="0" applyProtection="0">
      <alignment horizontal="left" vertical="center" indent="1"/>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left" vertical="center" indent="1"/>
    </xf>
    <xf numFmtId="4" fontId="223" fillId="0" borderId="47" applyNumberFormat="0" applyProtection="0">
      <alignment horizontal="left" vertical="center" indent="1"/>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left" vertical="center" indent="1"/>
    </xf>
    <xf numFmtId="4" fontId="223" fillId="0" borderId="47" applyNumberFormat="0" applyProtection="0">
      <alignment horizontal="left" vertical="center" indent="1"/>
    </xf>
    <xf numFmtId="0" fontId="223" fillId="0" borderId="47" applyNumberFormat="0" applyProtection="0">
      <alignment horizontal="left" vertical="center" indent="1"/>
    </xf>
    <xf numFmtId="0" fontId="223" fillId="0" borderId="47" applyNumberFormat="0" applyProtection="0">
      <alignment horizontal="left" vertical="center" indent="1"/>
    </xf>
    <xf numFmtId="0" fontId="223" fillId="0" borderId="47" applyNumberFormat="0" applyProtection="0">
      <alignment horizontal="left" vertical="center" indent="1"/>
    </xf>
    <xf numFmtId="0" fontId="12" fillId="37" borderId="35" applyNumberFormat="0" applyProtection="0">
      <alignment horizontal="left" vertical="top" indent="1"/>
    </xf>
    <xf numFmtId="0" fontId="12" fillId="37" borderId="35" applyNumberFormat="0" applyProtection="0">
      <alignment horizontal="left" vertical="top" indent="1"/>
    </xf>
    <xf numFmtId="0" fontId="12" fillId="37" borderId="35" applyNumberFormat="0" applyProtection="0">
      <alignment horizontal="left" vertical="top" indent="1"/>
    </xf>
    <xf numFmtId="0" fontId="223" fillId="0" borderId="47" applyNumberFormat="0" applyProtection="0">
      <alignment horizontal="left" vertical="center" indent="1"/>
    </xf>
    <xf numFmtId="0" fontId="223" fillId="0" borderId="47" applyNumberFormat="0" applyProtection="0">
      <alignment horizontal="left" vertical="center" indent="1"/>
    </xf>
    <xf numFmtId="0" fontId="223" fillId="0" borderId="47" applyNumberFormat="0" applyProtection="0">
      <alignment horizontal="left" vertical="center" indent="1"/>
    </xf>
    <xf numFmtId="0" fontId="12" fillId="68" borderId="35" applyNumberFormat="0" applyProtection="0">
      <alignment horizontal="left" vertical="top" indent="1"/>
    </xf>
    <xf numFmtId="0" fontId="12" fillId="68" borderId="35" applyNumberFormat="0" applyProtection="0">
      <alignment horizontal="left" vertical="top" indent="1"/>
    </xf>
    <xf numFmtId="0" fontId="12" fillId="68" borderId="35" applyNumberFormat="0" applyProtection="0">
      <alignment horizontal="left" vertical="top" indent="1"/>
    </xf>
    <xf numFmtId="0" fontId="223" fillId="0" borderId="47" applyNumberFormat="0" applyProtection="0">
      <alignment horizontal="left" vertical="center" indent="1"/>
    </xf>
    <xf numFmtId="0" fontId="223" fillId="0" borderId="47" applyNumberFormat="0" applyProtection="0">
      <alignment horizontal="left" vertical="center" indent="1"/>
    </xf>
    <xf numFmtId="0" fontId="223" fillId="0" borderId="47" applyNumberFormat="0" applyProtection="0">
      <alignment horizontal="left" vertical="center" indent="1"/>
    </xf>
    <xf numFmtId="0" fontId="12" fillId="5" borderId="35" applyNumberFormat="0" applyProtection="0">
      <alignment horizontal="left" vertical="top" indent="1"/>
    </xf>
    <xf numFmtId="0" fontId="12" fillId="5" borderId="35" applyNumberFormat="0" applyProtection="0">
      <alignment horizontal="left" vertical="top" indent="1"/>
    </xf>
    <xf numFmtId="0" fontId="12" fillId="5" borderId="35" applyNumberFormat="0" applyProtection="0">
      <alignment horizontal="left" vertical="top" indent="1"/>
    </xf>
    <xf numFmtId="0" fontId="223" fillId="0" borderId="47" applyNumberFormat="0" applyProtection="0">
      <alignment horizontal="left" vertical="center" indent="1"/>
    </xf>
    <xf numFmtId="0" fontId="223" fillId="0" borderId="47" applyNumberFormat="0" applyProtection="0">
      <alignment horizontal="left" vertical="center" indent="1"/>
    </xf>
    <xf numFmtId="0" fontId="223" fillId="0" borderId="47" applyNumberFormat="0" applyProtection="0">
      <alignment horizontal="left" vertical="center" indent="1"/>
    </xf>
    <xf numFmtId="0" fontId="12" fillId="72" borderId="35" applyNumberFormat="0" applyProtection="0">
      <alignment horizontal="left" vertical="top" indent="1"/>
    </xf>
    <xf numFmtId="0" fontId="12" fillId="72" borderId="35" applyNumberFormat="0" applyProtection="0">
      <alignment horizontal="left" vertical="top" indent="1"/>
    </xf>
    <xf numFmtId="0" fontId="12" fillId="72" borderId="35" applyNumberFormat="0" applyProtection="0">
      <alignment horizontal="left" vertical="top" indent="1"/>
    </xf>
    <xf numFmtId="0" fontId="12" fillId="67" borderId="47" applyNumberFormat="0">
      <protection locked="0"/>
    </xf>
    <xf numFmtId="4" fontId="70" fillId="66" borderId="35" applyNumberFormat="0" applyProtection="0">
      <alignment vertical="center"/>
    </xf>
    <xf numFmtId="4" fontId="70" fillId="66" borderId="35" applyNumberFormat="0" applyProtection="0">
      <alignment vertical="center"/>
    </xf>
    <xf numFmtId="4" fontId="70" fillId="66" borderId="35" applyNumberFormat="0" applyProtection="0">
      <alignment vertical="center"/>
    </xf>
    <xf numFmtId="4" fontId="223" fillId="0" borderId="47" applyNumberFormat="0" applyProtection="0">
      <alignment vertical="center"/>
    </xf>
    <xf numFmtId="4" fontId="223" fillId="0" borderId="47" applyNumberFormat="0" applyProtection="0">
      <alignment vertical="center"/>
    </xf>
    <xf numFmtId="4" fontId="223" fillId="0" borderId="47" applyNumberFormat="0" applyProtection="0">
      <alignment vertical="center"/>
    </xf>
    <xf numFmtId="4" fontId="70" fillId="66" borderId="35" applyNumberFormat="0" applyProtection="0">
      <alignment horizontal="left" vertical="center" indent="1"/>
    </xf>
    <xf numFmtId="4" fontId="70" fillId="66" borderId="35" applyNumberFormat="0" applyProtection="0">
      <alignment horizontal="left" vertical="center" indent="1"/>
    </xf>
    <xf numFmtId="4" fontId="70" fillId="66" borderId="35" applyNumberFormat="0" applyProtection="0">
      <alignment horizontal="left" vertical="center" indent="1"/>
    </xf>
    <xf numFmtId="0" fontId="70" fillId="66" borderId="35" applyNumberFormat="0" applyProtection="0">
      <alignment horizontal="left" vertical="top" indent="1"/>
    </xf>
    <xf numFmtId="0" fontId="70" fillId="66" borderId="35" applyNumberFormat="0" applyProtection="0">
      <alignment horizontal="left" vertical="top" indent="1"/>
    </xf>
    <xf numFmtId="0" fontId="70" fillId="66" borderId="35" applyNumberFormat="0" applyProtection="0">
      <alignment horizontal="left" vertical="top" indent="1"/>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left" vertical="center" indent="1"/>
    </xf>
    <xf numFmtId="4" fontId="223" fillId="0" borderId="47" applyNumberFormat="0" applyProtection="0">
      <alignment horizontal="left" vertical="center" indent="1"/>
    </xf>
    <xf numFmtId="4" fontId="223" fillId="0" borderId="47" applyNumberFormat="0" applyProtection="0">
      <alignment horizontal="left" vertical="center" indent="1"/>
    </xf>
    <xf numFmtId="0" fontId="70" fillId="68" borderId="35" applyNumberFormat="0" applyProtection="0">
      <alignment horizontal="left" vertical="top" indent="1"/>
    </xf>
    <xf numFmtId="0" fontId="70" fillId="68" borderId="35" applyNumberFormat="0" applyProtection="0">
      <alignment horizontal="left" vertical="top" indent="1"/>
    </xf>
    <xf numFmtId="0" fontId="70" fillId="68" borderId="35" applyNumberFormat="0" applyProtection="0">
      <alignment horizontal="left" vertical="top" indent="1"/>
    </xf>
    <xf numFmtId="4" fontId="224" fillId="0" borderId="47" applyNumberFormat="0" applyProtection="0">
      <alignment horizontal="left" vertical="center" indent="1"/>
    </xf>
    <xf numFmtId="0" fontId="223" fillId="0" borderId="47"/>
    <xf numFmtId="4" fontId="223" fillId="0" borderId="47" applyNumberFormat="0" applyProtection="0">
      <alignment horizontal="right" vertical="center"/>
    </xf>
    <xf numFmtId="4" fontId="223" fillId="0" borderId="47" applyNumberFormat="0" applyProtection="0">
      <alignment horizontal="right" vertical="center"/>
    </xf>
    <xf numFmtId="4" fontId="223" fillId="0" borderId="47" applyNumberFormat="0" applyProtection="0">
      <alignment horizontal="right" vertical="center"/>
    </xf>
    <xf numFmtId="0" fontId="197" fillId="0" borderId="0" applyNumberFormat="0" applyFill="0" applyBorder="0" applyAlignment="0" applyProtection="0">
      <alignment horizontal="center"/>
    </xf>
    <xf numFmtId="0" fontId="21" fillId="0" borderId="0"/>
    <xf numFmtId="311" fontId="12" fillId="0" borderId="0" applyFill="0" applyBorder="0" applyAlignment="0" applyProtection="0">
      <alignment wrapText="1"/>
    </xf>
    <xf numFmtId="311" fontId="12" fillId="0" borderId="0" applyFill="0" applyBorder="0" applyAlignment="0" applyProtection="0">
      <alignment wrapText="1"/>
    </xf>
    <xf numFmtId="311" fontId="12" fillId="0" borderId="0" applyFill="0" applyBorder="0" applyAlignment="0" applyProtection="0">
      <alignment wrapText="1"/>
    </xf>
    <xf numFmtId="311" fontId="12" fillId="0" borderId="0" applyFill="0" applyBorder="0" applyAlignment="0" applyProtection="0">
      <alignment wrapText="1"/>
    </xf>
    <xf numFmtId="311" fontId="12" fillId="0" borderId="0" applyFill="0" applyBorder="0" applyAlignment="0" applyProtection="0">
      <alignment wrapText="1"/>
    </xf>
    <xf numFmtId="311" fontId="12" fillId="0" borderId="0" applyFill="0" applyBorder="0" applyAlignment="0" applyProtection="0">
      <alignment wrapText="1"/>
    </xf>
    <xf numFmtId="311" fontId="12" fillId="0" borderId="0" applyFill="0" applyBorder="0" applyAlignment="0" applyProtection="0">
      <alignment wrapText="1"/>
    </xf>
    <xf numFmtId="311" fontId="12" fillId="0" borderId="0" applyFill="0" applyBorder="0" applyAlignment="0" applyProtection="0">
      <alignment wrapText="1"/>
    </xf>
    <xf numFmtId="311" fontId="12" fillId="0" borderId="0" applyFill="0" applyBorder="0" applyAlignment="0" applyProtection="0">
      <alignment wrapText="1"/>
    </xf>
    <xf numFmtId="0" fontId="222" fillId="0" borderId="0"/>
    <xf numFmtId="0" fontId="225" fillId="0" borderId="0" applyFill="0" applyBorder="0" applyProtection="0">
      <alignment horizontal="left" vertical="top"/>
    </xf>
    <xf numFmtId="0" fontId="167" fillId="0" borderId="0" applyNumberFormat="0" applyFill="0" applyBorder="0" applyAlignment="0" applyProtection="0"/>
    <xf numFmtId="169" fontId="167" fillId="0" borderId="0" applyNumberFormat="0" applyFill="0" applyBorder="0" applyAlignment="0" applyProtection="0"/>
    <xf numFmtId="0" fontId="155" fillId="0" borderId="0" applyNumberFormat="0" applyFill="0" applyBorder="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204" fillId="0" borderId="39" applyNumberFormat="0" applyFon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264" fontId="204" fillId="0" borderId="39" applyNumberFormat="0" applyFont="0" applyFill="0" applyAlignment="0" applyProtection="0"/>
    <xf numFmtId="0" fontId="204" fillId="0" borderId="39" applyNumberFormat="0" applyFont="0" applyFill="0" applyAlignment="0" applyProtection="0"/>
    <xf numFmtId="0" fontId="166" fillId="0" borderId="44" applyNumberFormat="0" applyFill="0" applyAlignment="0" applyProtection="0"/>
    <xf numFmtId="264" fontId="204" fillId="0" borderId="39" applyNumberFormat="0" applyFont="0" applyFill="0" applyAlignment="0" applyProtection="0"/>
    <xf numFmtId="0" fontId="204" fillId="0" borderId="39" applyNumberFormat="0" applyFont="0" applyFill="0" applyAlignment="0" applyProtection="0"/>
    <xf numFmtId="0" fontId="166" fillId="0" borderId="44" applyNumberFormat="0" applyFill="0" applyAlignment="0" applyProtection="0"/>
    <xf numFmtId="264" fontId="204" fillId="0" borderId="39" applyNumberFormat="0" applyFont="0" applyFill="0" applyAlignment="0" applyProtection="0"/>
    <xf numFmtId="0" fontId="204" fillId="0" borderId="39" applyNumberFormat="0" applyFont="0" applyFill="0" applyAlignment="0" applyProtection="0"/>
    <xf numFmtId="264" fontId="204" fillId="0" borderId="39" applyNumberFormat="0" applyFont="0" applyFill="0" applyAlignment="0" applyProtection="0"/>
    <xf numFmtId="0" fontId="204" fillId="0" borderId="39" applyNumberFormat="0" applyFont="0" applyFill="0" applyAlignment="0" applyProtection="0"/>
    <xf numFmtId="0" fontId="9" fillId="0" borderId="0" applyNumberFormat="0" applyFont="0" applyFill="0" applyAlignment="0" applyProtection="0"/>
    <xf numFmtId="0" fontId="74" fillId="0" borderId="40"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204" fillId="0" borderId="39" applyNumberFormat="0" applyFon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264" fontId="204" fillId="0" borderId="39" applyNumberFormat="0" applyFont="0" applyFill="0" applyAlignment="0" applyProtection="0"/>
    <xf numFmtId="0" fontId="204" fillId="0" borderId="39" applyNumberFormat="0" applyFon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25" fillId="0" borderId="0"/>
    <xf numFmtId="312" fontId="226" fillId="0" borderId="0">
      <alignment horizontal="left"/>
    </xf>
    <xf numFmtId="0" fontId="180" fillId="0" borderId="0" applyNumberFormat="0" applyFill="0" applyBorder="0" applyAlignment="0" applyProtection="0"/>
    <xf numFmtId="313" fontId="12" fillId="0" borderId="0" applyFont="0" applyFill="0" applyBorder="0" applyAlignment="0" applyProtection="0"/>
    <xf numFmtId="314" fontId="12" fillId="0" borderId="0" applyFont="0" applyFill="0" applyBorder="0" applyAlignment="0" applyProtection="0"/>
    <xf numFmtId="315" fontId="12" fillId="0" borderId="0" applyFont="0" applyFill="0" applyBorder="0" applyAlignment="0" applyProtection="0"/>
    <xf numFmtId="316" fontId="12" fillId="0" borderId="0" applyFont="0" applyFill="0" applyBorder="0" applyAlignment="0" applyProtection="0"/>
    <xf numFmtId="317" fontId="12" fillId="0" borderId="0" applyFont="0" applyFill="0" applyBorder="0" applyAlignment="0" applyProtection="0"/>
    <xf numFmtId="318" fontId="12" fillId="0" borderId="0" applyFont="0" applyFill="0" applyBorder="0" applyAlignment="0" applyProtection="0"/>
    <xf numFmtId="319" fontId="12" fillId="0" borderId="0" applyFont="0" applyFill="0" applyBorder="0" applyAlignment="0" applyProtection="0"/>
    <xf numFmtId="320" fontId="12" fillId="0" borderId="0" applyFont="0" applyFill="0" applyBorder="0" applyAlignment="0" applyProtection="0"/>
    <xf numFmtId="321" fontId="163" fillId="0" borderId="64" applyFont="0" applyFill="0" applyBorder="0" applyAlignment="0">
      <alignment horizontal="centerContinuous"/>
    </xf>
    <xf numFmtId="322" fontId="227" fillId="0" borderId="64" applyFont="0" applyFill="0" applyBorder="0" applyAlignment="0">
      <alignment horizontal="centerContinuous"/>
    </xf>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87" fillId="9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26" borderId="0" applyNumberFormat="0" applyBorder="0" applyAlignment="0" applyProtection="0"/>
    <xf numFmtId="264" fontId="194" fillId="26" borderId="0" applyNumberFormat="0" applyBorder="0" applyAlignment="0" applyProtection="0"/>
    <xf numFmtId="0" fontId="194" fillId="26"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87" fillId="99" borderId="0" applyNumberFormat="0" applyBorder="0" applyAlignment="0" applyProtection="0"/>
    <xf numFmtId="264" fontId="195" fillId="31" borderId="0" applyNumberFormat="0" applyBorder="0" applyAlignment="0" applyProtection="0"/>
    <xf numFmtId="0" fontId="195"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42" fillId="128"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5" fillId="31" borderId="0" applyNumberFormat="0" applyBorder="0" applyAlignment="0" applyProtection="0"/>
    <xf numFmtId="264" fontId="195" fillId="31" borderId="0" applyNumberFormat="0" applyBorder="0" applyAlignment="0" applyProtection="0"/>
    <xf numFmtId="0" fontId="195"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5" fillId="31" borderId="0" applyNumberFormat="0" applyBorder="0" applyAlignment="0" applyProtection="0"/>
    <xf numFmtId="264" fontId="195" fillId="31" borderId="0" applyNumberFormat="0" applyBorder="0" applyAlignment="0" applyProtection="0"/>
    <xf numFmtId="0" fontId="195"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5" fillId="31" borderId="0" applyNumberFormat="0" applyBorder="0" applyAlignment="0" applyProtection="0"/>
    <xf numFmtId="264" fontId="195" fillId="31" borderId="0" applyNumberFormat="0" applyBorder="0" applyAlignment="0" applyProtection="0"/>
    <xf numFmtId="0" fontId="195"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5" fillId="31" borderId="0" applyNumberFormat="0" applyBorder="0" applyAlignment="0" applyProtection="0"/>
    <xf numFmtId="264" fontId="195" fillId="31" borderId="0" applyNumberFormat="0" applyBorder="0" applyAlignment="0" applyProtection="0"/>
    <xf numFmtId="0" fontId="195"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1" borderId="0" applyNumberFormat="0" applyBorder="0" applyAlignment="0" applyProtection="0"/>
    <xf numFmtId="264" fontId="194" fillId="31" borderId="0" applyNumberFormat="0" applyBorder="0" applyAlignment="0" applyProtection="0"/>
    <xf numFmtId="0" fontId="194" fillId="31"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87" fillId="102" borderId="0" applyNumberFormat="0" applyBorder="0" applyAlignment="0" applyProtection="0"/>
    <xf numFmtId="264" fontId="195" fillId="36" borderId="0" applyNumberFormat="0" applyBorder="0" applyAlignment="0" applyProtection="0"/>
    <xf numFmtId="0" fontId="195"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5" fillId="36" borderId="0" applyNumberFormat="0" applyBorder="0" applyAlignment="0" applyProtection="0"/>
    <xf numFmtId="264" fontId="195" fillId="36" borderId="0" applyNumberFormat="0" applyBorder="0" applyAlignment="0" applyProtection="0"/>
    <xf numFmtId="0" fontId="195"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5" fillId="36" borderId="0" applyNumberFormat="0" applyBorder="0" applyAlignment="0" applyProtection="0"/>
    <xf numFmtId="264" fontId="195" fillId="36" borderId="0" applyNumberFormat="0" applyBorder="0" applyAlignment="0" applyProtection="0"/>
    <xf numFmtId="0" fontId="195"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5" fillId="36" borderId="0" applyNumberFormat="0" applyBorder="0" applyAlignment="0" applyProtection="0"/>
    <xf numFmtId="264" fontId="195" fillId="36" borderId="0" applyNumberFormat="0" applyBorder="0" applyAlignment="0" applyProtection="0"/>
    <xf numFmtId="0" fontId="195"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5" fillId="36" borderId="0" applyNumberFormat="0" applyBorder="0" applyAlignment="0" applyProtection="0"/>
    <xf numFmtId="264" fontId="195" fillId="36" borderId="0" applyNumberFormat="0" applyBorder="0" applyAlignment="0" applyProtection="0"/>
    <xf numFmtId="0" fontId="195"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36" borderId="0" applyNumberFormat="0" applyBorder="0" applyAlignment="0" applyProtection="0"/>
    <xf numFmtId="264" fontId="194" fillId="36" borderId="0" applyNumberFormat="0" applyBorder="0" applyAlignment="0" applyProtection="0"/>
    <xf numFmtId="0" fontId="194" fillId="36"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5" fillId="37" borderId="0" applyNumberFormat="0" applyBorder="0" applyAlignment="0" applyProtection="0"/>
    <xf numFmtId="264" fontId="195" fillId="37" borderId="0" applyNumberFormat="0" applyBorder="0" applyAlignment="0" applyProtection="0"/>
    <xf numFmtId="0" fontId="195" fillId="37"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87" fillId="105"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5" fillId="37" borderId="0" applyNumberFormat="0" applyBorder="0" applyAlignment="0" applyProtection="0"/>
    <xf numFmtId="264" fontId="195" fillId="37" borderId="0" applyNumberFormat="0" applyBorder="0" applyAlignment="0" applyProtection="0"/>
    <xf numFmtId="0" fontId="195" fillId="37" borderId="0" applyNumberFormat="0" applyBorder="0" applyAlignment="0" applyProtection="0"/>
    <xf numFmtId="0" fontId="42" fillId="129"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5" fillId="37" borderId="0" applyNumberFormat="0" applyBorder="0" applyAlignment="0" applyProtection="0"/>
    <xf numFmtId="264" fontId="195" fillId="37" borderId="0" applyNumberFormat="0" applyBorder="0" applyAlignment="0" applyProtection="0"/>
    <xf numFmtId="0" fontId="195" fillId="37" borderId="0" applyNumberFormat="0" applyBorder="0" applyAlignment="0" applyProtection="0"/>
    <xf numFmtId="0" fontId="194" fillId="37" borderId="0" applyNumberFormat="0" applyBorder="0" applyAlignment="0" applyProtection="0"/>
    <xf numFmtId="0" fontId="194" fillId="37" borderId="0" applyNumberFormat="0" applyBorder="0" applyAlignment="0" applyProtection="0"/>
    <xf numFmtId="264" fontId="194" fillId="37" borderId="0" applyNumberFormat="0" applyBorder="0" applyAlignment="0" applyProtection="0"/>
    <xf numFmtId="0" fontId="194" fillId="37" borderId="0" applyNumberFormat="0" applyBorder="0" applyAlignment="0" applyProtection="0"/>
    <xf numFmtId="0" fontId="195" fillId="37" borderId="0" applyNumberFormat="0" applyBorder="0" applyAlignment="0" applyProtection="0"/>
    <xf numFmtId="264" fontId="195" fillId="37" borderId="0" applyNumberFormat="0" applyBorder="0" applyAlignment="0" applyProtection="0"/>
    <xf numFmtId="0" fontId="195" fillId="37"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5" fillId="37" borderId="0" applyNumberFormat="0" applyBorder="0" applyAlignment="0" applyProtection="0"/>
    <xf numFmtId="264" fontId="195" fillId="37" borderId="0" applyNumberFormat="0" applyBorder="0" applyAlignment="0" applyProtection="0"/>
    <xf numFmtId="0" fontId="195" fillId="37"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8" borderId="0" applyNumberFormat="0" applyBorder="0" applyAlignment="0" applyProtection="0"/>
    <xf numFmtId="264" fontId="194" fillId="18" borderId="0" applyNumberFormat="0" applyBorder="0" applyAlignment="0" applyProtection="0"/>
    <xf numFmtId="0" fontId="194" fillId="18"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87" fillId="108"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42" fillId="117"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5" fillId="19" borderId="0" applyNumberFormat="0" applyBorder="0" applyAlignment="0" applyProtection="0"/>
    <xf numFmtId="264" fontId="195" fillId="19" borderId="0" applyNumberFormat="0" applyBorder="0" applyAlignment="0" applyProtection="0"/>
    <xf numFmtId="0" fontId="195"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9" borderId="0" applyNumberFormat="0" applyBorder="0" applyAlignment="0" applyProtection="0"/>
    <xf numFmtId="264" fontId="194" fillId="19" borderId="0" applyNumberFormat="0" applyBorder="0" applyAlignment="0" applyProtection="0"/>
    <xf numFmtId="0" fontId="194" fillId="19"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87" fillId="111" borderId="0" applyNumberFormat="0" applyBorder="0" applyAlignment="0" applyProtection="0"/>
    <xf numFmtId="264" fontId="195" fillId="13" borderId="0" applyNumberFormat="0" applyBorder="0" applyAlignment="0" applyProtection="0"/>
    <xf numFmtId="0" fontId="195"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5" fillId="13" borderId="0" applyNumberFormat="0" applyBorder="0" applyAlignment="0" applyProtection="0"/>
    <xf numFmtId="264" fontId="195" fillId="13" borderId="0" applyNumberFormat="0" applyBorder="0" applyAlignment="0" applyProtection="0"/>
    <xf numFmtId="0" fontId="195"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5" fillId="13" borderId="0" applyNumberFormat="0" applyBorder="0" applyAlignment="0" applyProtection="0"/>
    <xf numFmtId="264" fontId="195" fillId="13" borderId="0" applyNumberFormat="0" applyBorder="0" applyAlignment="0" applyProtection="0"/>
    <xf numFmtId="0" fontId="195"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5" fillId="13" borderId="0" applyNumberFormat="0" applyBorder="0" applyAlignment="0" applyProtection="0"/>
    <xf numFmtId="264" fontId="195" fillId="13" borderId="0" applyNumberFormat="0" applyBorder="0" applyAlignment="0" applyProtection="0"/>
    <xf numFmtId="0" fontId="195"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5" fillId="13" borderId="0" applyNumberFormat="0" applyBorder="0" applyAlignment="0" applyProtection="0"/>
    <xf numFmtId="264" fontId="195" fillId="13" borderId="0" applyNumberFormat="0" applyBorder="0" applyAlignment="0" applyProtection="0"/>
    <xf numFmtId="0" fontId="195"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0" fontId="194" fillId="13" borderId="0" applyNumberFormat="0" applyBorder="0" applyAlignment="0" applyProtection="0"/>
    <xf numFmtId="264" fontId="194" fillId="13" borderId="0" applyNumberFormat="0" applyBorder="0" applyAlignment="0" applyProtection="0"/>
    <xf numFmtId="0" fontId="194" fillId="13" borderId="0" applyNumberFormat="0" applyBorder="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9" fillId="93" borderId="53"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264" fontId="228"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228"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116"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116" fillId="10" borderId="68"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264"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0" fontId="228" fillId="10" borderId="60"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1" fillId="94" borderId="5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137"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137"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137" fillId="115"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0" fontId="230" fillId="67"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0" fontId="230" fillId="46" borderId="34"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3" fillId="94" borderId="53"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59"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59"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46" borderId="60" applyNumberFormat="0" applyAlignment="0" applyProtection="0"/>
    <xf numFmtId="0" fontId="59"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59" fillId="46" borderId="60" applyNumberFormat="0" applyAlignment="0" applyProtection="0"/>
    <xf numFmtId="264" fontId="232" fillId="46" borderId="60" applyNumberFormat="0" applyAlignment="0" applyProtection="0"/>
    <xf numFmtId="0" fontId="59"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59"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59"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59"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4" fillId="115" borderId="68"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264"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0" fontId="232" fillId="67"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264"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232" fillId="46" borderId="60" applyNumberFormat="0" applyAlignment="0" applyProtection="0"/>
    <xf numFmtId="0" fontId="44" fillId="0" borderId="0" applyNumberFormat="0" applyFill="0" applyBorder="0" applyAlignment="0" applyProtection="0">
      <alignment vertical="top"/>
      <protection locked="0"/>
    </xf>
    <xf numFmtId="253" fontId="18" fillId="0" borderId="0" applyFont="0" applyFill="0" applyBorder="0" applyAlignment="0" applyProtection="0"/>
    <xf numFmtId="253" fontId="18" fillId="0" borderId="0" applyFont="0" applyFill="0" applyBorder="0" applyAlignment="0" applyProtection="0"/>
    <xf numFmtId="253" fontId="18" fillId="0" borderId="0" applyFont="0" applyFill="0" applyBorder="0" applyAlignment="0" applyProtection="0"/>
    <xf numFmtId="323" fontId="9" fillId="0" borderId="0" applyFont="0" applyFill="0" applyBorder="0" applyAlignment="0" applyProtection="0"/>
    <xf numFmtId="44" fontId="18" fillId="0" borderId="0" applyFont="0" applyFill="0" applyBorder="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7" fillId="0" borderId="50"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8"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6" fillId="0" borderId="69" applyNumberFormat="0" applyFill="0" applyAlignment="0" applyProtection="0"/>
    <xf numFmtId="264" fontId="236" fillId="0" borderId="69" applyNumberFormat="0" applyFill="0" applyAlignment="0" applyProtection="0"/>
    <xf numFmtId="0" fontId="236" fillId="0" borderId="69"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5" fillId="0" borderId="22" applyNumberFormat="0" applyFill="0" applyAlignment="0" applyProtection="0"/>
    <xf numFmtId="264" fontId="235" fillId="0" borderId="22" applyNumberFormat="0" applyFill="0" applyAlignment="0" applyProtection="0"/>
    <xf numFmtId="0" fontId="235" fillId="0" borderId="22"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1" fillId="0" borderId="51"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2"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0" fillId="0" borderId="23" applyNumberFormat="0" applyFill="0" applyAlignment="0" applyProtection="0"/>
    <xf numFmtId="264" fontId="240" fillId="0" borderId="23" applyNumberFormat="0" applyFill="0" applyAlignment="0" applyProtection="0"/>
    <xf numFmtId="0" fontId="240"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39" fillId="0" borderId="23" applyNumberFormat="0" applyFill="0" applyAlignment="0" applyProtection="0"/>
    <xf numFmtId="264" fontId="239" fillId="0" borderId="23" applyNumberFormat="0" applyFill="0" applyAlignment="0" applyProtection="0"/>
    <xf numFmtId="0" fontId="239" fillId="0" borderId="23"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5" fillId="0" borderId="52"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6" fillId="0" borderId="27"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4" fillId="0" borderId="70" applyNumberFormat="0" applyFill="0" applyAlignment="0" applyProtection="0"/>
    <xf numFmtId="264" fontId="244" fillId="0" borderId="70" applyNumberFormat="0" applyFill="0" applyAlignment="0" applyProtection="0"/>
    <xf numFmtId="0" fontId="244" fillId="0" borderId="70"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25" applyNumberFormat="0" applyFill="0" applyAlignment="0" applyProtection="0"/>
    <xf numFmtId="264" fontId="243" fillId="0" borderId="25" applyNumberFormat="0" applyFill="0" applyAlignment="0" applyProtection="0"/>
    <xf numFmtId="0" fontId="243" fillId="0" borderId="25" applyNumberFormat="0" applyFill="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5"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6"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264" fontId="244" fillId="0" borderId="0" applyNumberFormat="0" applyFill="0" applyBorder="0" applyAlignment="0" applyProtection="0"/>
    <xf numFmtId="0" fontId="244"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0" fontId="243" fillId="0" borderId="0" applyNumberFormat="0" applyFill="0" applyBorder="0" applyAlignment="0" applyProtection="0"/>
    <xf numFmtId="264" fontId="243" fillId="0" borderId="0" applyNumberFormat="0" applyFill="0" applyBorder="0" applyAlignment="0" applyProtection="0"/>
    <xf numFmtId="0" fontId="243" fillId="0" borderId="0" applyNumberFormat="0" applyFill="0" applyBorder="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0" fillId="0" borderId="57"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166"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166"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166" fillId="0" borderId="44"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0" fontId="247" fillId="0" borderId="71"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264"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7" fillId="0" borderId="44" applyNumberFormat="0" applyFill="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264" fontId="249" fillId="49" borderId="14" applyNumberFormat="0" applyAlignment="0" applyProtection="0"/>
    <xf numFmtId="0" fontId="249" fillId="49" borderId="14" applyNumberFormat="0" applyAlignment="0" applyProtection="0"/>
    <xf numFmtId="0" fontId="250" fillId="95" borderId="56"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63" fillId="68"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9" fillId="49" borderId="14" applyNumberFormat="0" applyAlignment="0" applyProtection="0"/>
    <xf numFmtId="264" fontId="249" fillId="49" borderId="14" applyNumberFormat="0" applyAlignment="0" applyProtection="0"/>
    <xf numFmtId="0" fontId="249"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9" fillId="49" borderId="14" applyNumberFormat="0" applyAlignment="0" applyProtection="0"/>
    <xf numFmtId="264" fontId="249" fillId="49" borderId="14" applyNumberFormat="0" applyAlignment="0" applyProtection="0"/>
    <xf numFmtId="0" fontId="249"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9" fillId="49" borderId="14" applyNumberFormat="0" applyAlignment="0" applyProtection="0"/>
    <xf numFmtId="264" fontId="249" fillId="49" borderId="14" applyNumberFormat="0" applyAlignment="0" applyProtection="0"/>
    <xf numFmtId="0" fontId="249"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9" fillId="49" borderId="14" applyNumberFormat="0" applyAlignment="0" applyProtection="0"/>
    <xf numFmtId="264" fontId="249" fillId="49" borderId="14" applyNumberFormat="0" applyAlignment="0" applyProtection="0"/>
    <xf numFmtId="0" fontId="249"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248" fillId="49" borderId="14" applyNumberFormat="0" applyAlignment="0" applyProtection="0"/>
    <xf numFmtId="264" fontId="248" fillId="49" borderId="14" applyNumberFormat="0" applyAlignment="0" applyProtection="0"/>
    <xf numFmtId="0" fontId="248" fillId="49" borderId="14" applyNumberFormat="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1" fillId="0" borderId="0" applyNumberFormat="0" applyFill="0" applyBorder="0" applyAlignment="0" applyProtection="0"/>
    <xf numFmtId="264" fontId="251" fillId="0" borderId="0" applyNumberFormat="0" applyFill="0" applyBorder="0" applyAlignment="0" applyProtection="0"/>
    <xf numFmtId="0" fontId="251"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264" fontId="167" fillId="0" borderId="0" applyNumberFormat="0" applyFill="0" applyBorder="0" applyAlignment="0" applyProtection="0"/>
    <xf numFmtId="0" fontId="167" fillId="0" borderId="0" applyNumberFormat="0" applyFill="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3" fillId="16"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0" fontId="252" fillId="7" borderId="0" applyNumberFormat="0" applyBorder="0" applyAlignment="0" applyProtection="0"/>
    <xf numFmtId="264" fontId="252" fillId="7" borderId="0" applyNumberFormat="0" applyBorder="0" applyAlignment="0" applyProtection="0"/>
    <xf numFmtId="0" fontId="252" fillId="7" borderId="0" applyNumberFormat="0" applyBorder="0" applyAlignment="0" applyProtection="0"/>
    <xf numFmtId="294" fontId="18" fillId="0" borderId="0"/>
    <xf numFmtId="0" fontId="36" fillId="0" borderId="0"/>
    <xf numFmtId="0" fontId="36" fillId="0" borderId="0"/>
    <xf numFmtId="0" fontId="36" fillId="0" borderId="0"/>
    <xf numFmtId="0" fontId="36" fillId="0" borderId="0"/>
    <xf numFmtId="0" fontId="36" fillId="0" borderId="0"/>
    <xf numFmtId="264" fontId="18" fillId="0" borderId="0"/>
    <xf numFmtId="169" fontId="18" fillId="0" borderId="0"/>
    <xf numFmtId="0" fontId="18" fillId="0" borderId="0"/>
    <xf numFmtId="0" fontId="36" fillId="0" borderId="0"/>
    <xf numFmtId="0" fontId="36" fillId="0" borderId="0"/>
    <xf numFmtId="169" fontId="12" fillId="0" borderId="0"/>
    <xf numFmtId="264" fontId="88" fillId="0" borderId="0"/>
    <xf numFmtId="0" fontId="88" fillId="0" borderId="0"/>
    <xf numFmtId="264" fontId="18" fillId="0" borderId="0"/>
    <xf numFmtId="169" fontId="18" fillId="0" borderId="0"/>
    <xf numFmtId="0" fontId="88" fillId="0" borderId="0"/>
    <xf numFmtId="264" fontId="88" fillId="0" borderId="0"/>
    <xf numFmtId="0" fontId="88" fillId="0" borderId="0"/>
    <xf numFmtId="264" fontId="18" fillId="0" borderId="0"/>
    <xf numFmtId="169" fontId="18" fillId="0" borderId="0"/>
    <xf numFmtId="0" fontId="19" fillId="0" borderId="0"/>
    <xf numFmtId="0" fontId="18" fillId="0" borderId="0"/>
    <xf numFmtId="264" fontId="88" fillId="0" borderId="0"/>
    <xf numFmtId="0" fontId="19" fillId="0" borderId="0"/>
    <xf numFmtId="0" fontId="88" fillId="0" borderId="0"/>
    <xf numFmtId="264" fontId="88" fillId="0" borderId="0"/>
    <xf numFmtId="0" fontId="19" fillId="0" borderId="0"/>
    <xf numFmtId="0" fontId="88" fillId="0" borderId="0"/>
    <xf numFmtId="0" fontId="19" fillId="0" borderId="0"/>
    <xf numFmtId="264" fontId="12" fillId="0" borderId="0"/>
    <xf numFmtId="0" fontId="19" fillId="0" borderId="0"/>
    <xf numFmtId="169" fontId="18" fillId="0" borderId="0"/>
    <xf numFmtId="0" fontId="36" fillId="0" borderId="0"/>
    <xf numFmtId="169" fontId="9" fillId="0" borderId="0"/>
    <xf numFmtId="0" fontId="36" fillId="0" borderId="0"/>
    <xf numFmtId="0" fontId="36" fillId="0" borderId="0"/>
    <xf numFmtId="0" fontId="36" fillId="0" borderId="0"/>
    <xf numFmtId="0" fontId="36" fillId="0" borderId="0"/>
    <xf numFmtId="0" fontId="131" fillId="0" borderId="0"/>
    <xf numFmtId="0" fontId="36" fillId="0" borderId="0"/>
    <xf numFmtId="264" fontId="32" fillId="0" borderId="0"/>
    <xf numFmtId="0" fontId="19" fillId="0" borderId="0"/>
    <xf numFmtId="0" fontId="32" fillId="0" borderId="0"/>
    <xf numFmtId="0" fontId="36" fillId="0" borderId="0"/>
    <xf numFmtId="0" fontId="36" fillId="0" borderId="0"/>
    <xf numFmtId="169" fontId="12" fillId="0" borderId="0"/>
    <xf numFmtId="0" fontId="19" fillId="0" borderId="0"/>
    <xf numFmtId="264" fontId="88" fillId="0" borderId="0"/>
    <xf numFmtId="0" fontId="19" fillId="0" borderId="0"/>
    <xf numFmtId="0" fontId="88" fillId="0" borderId="0"/>
    <xf numFmtId="0" fontId="19" fillId="0" borderId="0"/>
    <xf numFmtId="264" fontId="88" fillId="0" borderId="0"/>
    <xf numFmtId="0" fontId="19" fillId="0" borderId="0"/>
    <xf numFmtId="0" fontId="88" fillId="0" borderId="0"/>
    <xf numFmtId="0" fontId="19" fillId="0" borderId="0"/>
    <xf numFmtId="264" fontId="32" fillId="0" borderId="0"/>
    <xf numFmtId="0" fontId="19" fillId="0" borderId="0"/>
    <xf numFmtId="0" fontId="32" fillId="0" borderId="0"/>
    <xf numFmtId="0" fontId="19" fillId="0" borderId="0"/>
    <xf numFmtId="264" fontId="88" fillId="0" borderId="0"/>
    <xf numFmtId="0" fontId="19" fillId="0" borderId="0"/>
    <xf numFmtId="0" fontId="88" fillId="0" borderId="0"/>
    <xf numFmtId="0" fontId="19" fillId="0" borderId="0"/>
    <xf numFmtId="264" fontId="88" fillId="0" borderId="0"/>
    <xf numFmtId="0" fontId="19" fillId="0" borderId="0"/>
    <xf numFmtId="0" fontId="88" fillId="0" borderId="0"/>
    <xf numFmtId="0" fontId="19" fillId="0" borderId="0"/>
    <xf numFmtId="264" fontId="88" fillId="0" borderId="0"/>
    <xf numFmtId="0" fontId="19" fillId="0" borderId="0"/>
    <xf numFmtId="0" fontId="88" fillId="0" borderId="0"/>
    <xf numFmtId="264" fontId="32" fillId="0" borderId="0"/>
    <xf numFmtId="0" fontId="36" fillId="0" borderId="0"/>
    <xf numFmtId="0" fontId="36" fillId="0" borderId="0"/>
    <xf numFmtId="0" fontId="36" fillId="0" borderId="0"/>
    <xf numFmtId="0" fontId="36" fillId="0" borderId="0"/>
    <xf numFmtId="0" fontId="36" fillId="0" borderId="0"/>
    <xf numFmtId="0" fontId="36" fillId="0" borderId="0"/>
    <xf numFmtId="0" fontId="18" fillId="0" borderId="0"/>
    <xf numFmtId="0" fontId="18" fillId="0" borderId="0"/>
    <xf numFmtId="264" fontId="18" fillId="0" borderId="0"/>
    <xf numFmtId="0" fontId="36" fillId="0" borderId="0"/>
    <xf numFmtId="294" fontId="18" fillId="0" borderId="0"/>
    <xf numFmtId="294" fontId="18" fillId="0" borderId="0"/>
    <xf numFmtId="0" fontId="19" fillId="0" borderId="0"/>
    <xf numFmtId="264" fontId="32" fillId="0" borderId="0"/>
    <xf numFmtId="0" fontId="19" fillId="0" borderId="0"/>
    <xf numFmtId="0" fontId="32" fillId="0" borderId="0"/>
    <xf numFmtId="0" fontId="19" fillId="0" borderId="0"/>
    <xf numFmtId="264" fontId="88" fillId="0" borderId="0"/>
    <xf numFmtId="0" fontId="19" fillId="0" borderId="0"/>
    <xf numFmtId="0" fontId="88" fillId="0" borderId="0"/>
    <xf numFmtId="0" fontId="19" fillId="0" borderId="0"/>
    <xf numFmtId="264" fontId="88" fillId="0" borderId="0"/>
    <xf numFmtId="0" fontId="19" fillId="0" borderId="0"/>
    <xf numFmtId="0" fontId="88" fillId="0" borderId="0"/>
    <xf numFmtId="0" fontId="19" fillId="0" borderId="0"/>
    <xf numFmtId="264" fontId="32" fillId="0" borderId="0"/>
    <xf numFmtId="0" fontId="19" fillId="0" borderId="0"/>
    <xf numFmtId="0" fontId="32" fillId="0" borderId="0"/>
    <xf numFmtId="0" fontId="19" fillId="0" borderId="0"/>
    <xf numFmtId="264" fontId="88" fillId="0" borderId="0"/>
    <xf numFmtId="0" fontId="19" fillId="0" borderId="0"/>
    <xf numFmtId="0" fontId="88" fillId="0" borderId="0"/>
    <xf numFmtId="0" fontId="19" fillId="0" borderId="0"/>
    <xf numFmtId="264" fontId="88" fillId="0" borderId="0"/>
    <xf numFmtId="0" fontId="19" fillId="0" borderId="0"/>
    <xf numFmtId="0" fontId="88" fillId="0" borderId="0"/>
    <xf numFmtId="0" fontId="19" fillId="0" borderId="0"/>
    <xf numFmtId="264" fontId="88" fillId="0" borderId="0"/>
    <xf numFmtId="0" fontId="19" fillId="0" borderId="0"/>
    <xf numFmtId="0" fontId="88" fillId="0" borderId="0"/>
    <xf numFmtId="264" fontId="32" fillId="0" borderId="0"/>
    <xf numFmtId="324" fontId="9" fillId="0" borderId="0"/>
    <xf numFmtId="0" fontId="19" fillId="0" borderId="0"/>
    <xf numFmtId="264" fontId="32" fillId="0" borderId="0"/>
    <xf numFmtId="0" fontId="19" fillId="0" borderId="0"/>
    <xf numFmtId="0" fontId="32" fillId="0" borderId="0"/>
    <xf numFmtId="0" fontId="19" fillId="0" borderId="0"/>
    <xf numFmtId="264" fontId="32" fillId="0" borderId="0"/>
    <xf numFmtId="0" fontId="19" fillId="0" borderId="0"/>
    <xf numFmtId="0" fontId="32" fillId="0" borderId="0"/>
    <xf numFmtId="169" fontId="18" fillId="0" borderId="0"/>
    <xf numFmtId="264" fontId="18" fillId="0" borderId="0"/>
    <xf numFmtId="169" fontId="18" fillId="0" borderId="0"/>
    <xf numFmtId="169" fontId="18" fillId="0" borderId="0"/>
    <xf numFmtId="0" fontId="19" fillId="0" borderId="0"/>
    <xf numFmtId="169" fontId="18" fillId="0" borderId="0"/>
    <xf numFmtId="169" fontId="18" fillId="0" borderId="0"/>
    <xf numFmtId="264" fontId="32" fillId="0" borderId="0"/>
    <xf numFmtId="0" fontId="36" fillId="0" borderId="0"/>
    <xf numFmtId="169" fontId="18" fillId="0" borderId="0"/>
    <xf numFmtId="0" fontId="32" fillId="0" borderId="0"/>
    <xf numFmtId="0" fontId="88" fillId="0" borderId="0"/>
    <xf numFmtId="0" fontId="88" fillId="0" borderId="0"/>
    <xf numFmtId="264" fontId="88" fillId="0" borderId="0"/>
    <xf numFmtId="0" fontId="88" fillId="0" borderId="0"/>
    <xf numFmtId="264" fontId="32" fillId="0" borderId="0"/>
    <xf numFmtId="0" fontId="18" fillId="0" borderId="0"/>
    <xf numFmtId="0" fontId="32" fillId="0" borderId="0"/>
    <xf numFmtId="264" fontId="32" fillId="0" borderId="0"/>
    <xf numFmtId="0" fontId="19" fillId="0" borderId="0"/>
    <xf numFmtId="0" fontId="32" fillId="0" borderId="0"/>
    <xf numFmtId="0" fontId="19" fillId="0" borderId="0"/>
    <xf numFmtId="264" fontId="18" fillId="0" borderId="0"/>
    <xf numFmtId="0" fontId="36" fillId="0" borderId="0"/>
    <xf numFmtId="0" fontId="36" fillId="0" borderId="0"/>
    <xf numFmtId="0" fontId="36" fillId="0" borderId="0"/>
    <xf numFmtId="0" fontId="36" fillId="0" borderId="0"/>
    <xf numFmtId="0" fontId="18" fillId="0" borderId="0"/>
    <xf numFmtId="0" fontId="18" fillId="0" borderId="0"/>
    <xf numFmtId="169" fontId="18" fillId="0" borderId="0"/>
    <xf numFmtId="264" fontId="18" fillId="0" borderId="0"/>
    <xf numFmtId="169" fontId="18" fillId="0" borderId="0"/>
    <xf numFmtId="0" fontId="19" fillId="0" borderId="0"/>
    <xf numFmtId="0" fontId="18" fillId="0" borderId="0"/>
    <xf numFmtId="169" fontId="18" fillId="0" borderId="0"/>
    <xf numFmtId="264" fontId="18" fillId="0" borderId="0"/>
    <xf numFmtId="169" fontId="18" fillId="0" borderId="0"/>
    <xf numFmtId="0" fontId="19" fillId="0" borderId="0"/>
    <xf numFmtId="0" fontId="18" fillId="0" borderId="0"/>
    <xf numFmtId="264" fontId="132" fillId="0" borderId="0"/>
    <xf numFmtId="0" fontId="36" fillId="0" borderId="0"/>
    <xf numFmtId="0" fontId="36" fillId="0" borderId="0"/>
    <xf numFmtId="169" fontId="12" fillId="0" borderId="0"/>
    <xf numFmtId="0" fontId="132" fillId="0" borderId="0"/>
    <xf numFmtId="264" fontId="18" fillId="0" borderId="0"/>
    <xf numFmtId="0" fontId="36" fillId="0" borderId="0"/>
    <xf numFmtId="169" fontId="12" fillId="0" borderId="0"/>
    <xf numFmtId="0" fontId="18" fillId="0" borderId="0"/>
    <xf numFmtId="0" fontId="132" fillId="0" borderId="0"/>
    <xf numFmtId="264" fontId="32" fillId="0" borderId="0"/>
    <xf numFmtId="264" fontId="32" fillId="0" borderId="0"/>
    <xf numFmtId="0" fontId="132" fillId="0" borderId="0"/>
    <xf numFmtId="0" fontId="19" fillId="0" borderId="0"/>
    <xf numFmtId="0" fontId="36" fillId="0" borderId="0"/>
    <xf numFmtId="264" fontId="32" fillId="0" borderId="0"/>
    <xf numFmtId="0" fontId="36" fillId="0" borderId="0"/>
    <xf numFmtId="0" fontId="36" fillId="0" borderId="0"/>
    <xf numFmtId="0" fontId="36" fillId="0" borderId="0"/>
    <xf numFmtId="0" fontId="36" fillId="0" borderId="0"/>
    <xf numFmtId="169" fontId="12" fillId="0" borderId="0"/>
    <xf numFmtId="0" fontId="32" fillId="0" borderId="0"/>
    <xf numFmtId="264" fontId="32" fillId="0" borderId="0"/>
    <xf numFmtId="0" fontId="9" fillId="0" borderId="0"/>
    <xf numFmtId="0" fontId="9" fillId="0" borderId="0"/>
    <xf numFmtId="0" fontId="36" fillId="0" borderId="0"/>
    <xf numFmtId="0" fontId="36" fillId="0" borderId="0"/>
    <xf numFmtId="169" fontId="12" fillId="0" borderId="0"/>
    <xf numFmtId="0" fontId="32" fillId="0" borderId="0"/>
    <xf numFmtId="0" fontId="9" fillId="0" borderId="0"/>
    <xf numFmtId="169" fontId="9" fillId="0" borderId="0"/>
    <xf numFmtId="264" fontId="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264" fontId="12"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264"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264"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264" fontId="18" fillId="0" borderId="0"/>
    <xf numFmtId="169"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264" fontId="18" fillId="0" borderId="0"/>
    <xf numFmtId="169"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3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64" fontId="32" fillId="0" borderId="0"/>
    <xf numFmtId="0" fontId="12" fillId="0" borderId="0"/>
    <xf numFmtId="264" fontId="32" fillId="0" borderId="0"/>
    <xf numFmtId="0" fontId="12" fillId="0" borderId="0"/>
    <xf numFmtId="0" fontId="32" fillId="0" borderId="0"/>
    <xf numFmtId="0" fontId="12" fillId="0" borderId="0"/>
    <xf numFmtId="264" fontId="9" fillId="0" borderId="0"/>
    <xf numFmtId="0" fontId="12" fillId="0" borderId="0"/>
    <xf numFmtId="0" fontId="9" fillId="0" borderId="0"/>
    <xf numFmtId="0" fontId="32" fillId="0" borderId="0"/>
    <xf numFmtId="0" fontId="12" fillId="0" borderId="0"/>
    <xf numFmtId="264" fontId="9" fillId="0" borderId="0"/>
    <xf numFmtId="0" fontId="12" fillId="0" borderId="0"/>
    <xf numFmtId="0" fontId="18" fillId="0" borderId="0"/>
    <xf numFmtId="0" fontId="18" fillId="0" borderId="0"/>
    <xf numFmtId="264" fontId="18" fillId="0" borderId="0"/>
    <xf numFmtId="0" fontId="18" fillId="0" borderId="0"/>
    <xf numFmtId="0" fontId="12" fillId="0" borderId="0"/>
    <xf numFmtId="0" fontId="32" fillId="0" borderId="0"/>
    <xf numFmtId="264" fontId="32" fillId="0" borderId="0"/>
    <xf numFmtId="0" fontId="32" fillId="0" borderId="0"/>
    <xf numFmtId="0" fontId="32" fillId="0" borderId="0"/>
    <xf numFmtId="0" fontId="32" fillId="0" borderId="0"/>
    <xf numFmtId="0" fontId="36"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0" fontId="18" fillId="0" borderId="0"/>
    <xf numFmtId="169" fontId="9"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169" fontId="9" fillId="0" borderId="0"/>
    <xf numFmtId="169" fontId="9" fillId="0" borderId="0"/>
    <xf numFmtId="169" fontId="9" fillId="0" borderId="0"/>
    <xf numFmtId="169" fontId="9" fillId="0" borderId="0"/>
    <xf numFmtId="169" fontId="9" fillId="0" borderId="0"/>
    <xf numFmtId="169" fontId="9"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169" fontId="9" fillId="0" borderId="0"/>
    <xf numFmtId="0" fontId="175" fillId="0" borderId="0"/>
    <xf numFmtId="0" fontId="36"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264" fontId="175" fillId="0" borderId="0"/>
    <xf numFmtId="0" fontId="18"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18" fillId="0" borderId="0"/>
    <xf numFmtId="264" fontId="32" fillId="0" borderId="0"/>
    <xf numFmtId="0" fontId="18"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169" fontId="9" fillId="0" borderId="0"/>
    <xf numFmtId="169" fontId="9" fillId="0" borderId="0"/>
    <xf numFmtId="169" fontId="9"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169" fontId="9" fillId="0" borderId="0"/>
    <xf numFmtId="169" fontId="9" fillId="0" borderId="0"/>
    <xf numFmtId="169" fontId="9" fillId="0" borderId="0"/>
    <xf numFmtId="169" fontId="9"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169" fontId="9" fillId="0" borderId="0"/>
    <xf numFmtId="169" fontId="9"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169" fontId="9" fillId="0" borderId="0"/>
    <xf numFmtId="169" fontId="9" fillId="0" borderId="0"/>
    <xf numFmtId="0" fontId="18" fillId="0" borderId="0"/>
    <xf numFmtId="0" fontId="18" fillId="0" borderId="0"/>
    <xf numFmtId="0" fontId="18" fillId="0" borderId="0"/>
    <xf numFmtId="0" fontId="18"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264" fontId="175"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0" fontId="254" fillId="0" borderId="0"/>
    <xf numFmtId="169" fontId="9" fillId="0" borderId="0"/>
    <xf numFmtId="264" fontId="175"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0" fontId="175" fillId="0" borderId="0"/>
    <xf numFmtId="169" fontId="9" fillId="0" borderId="0"/>
    <xf numFmtId="264" fontId="175"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264" fontId="32" fillId="0" borderId="0"/>
    <xf numFmtId="169" fontId="9" fillId="0" borderId="0"/>
    <xf numFmtId="0" fontId="171" fillId="0" borderId="0"/>
    <xf numFmtId="0" fontId="9" fillId="0" borderId="0"/>
    <xf numFmtId="169" fontId="9" fillId="0" borderId="0"/>
    <xf numFmtId="264"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0" fontId="18"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169" fontId="9"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264" fontId="32" fillId="0" borderId="0"/>
    <xf numFmtId="0" fontId="36"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325" fontId="12" fillId="0" borderId="0"/>
    <xf numFmtId="0" fontId="175" fillId="0" borderId="0"/>
    <xf numFmtId="264" fontId="175" fillId="0" borderId="0"/>
    <xf numFmtId="0" fontId="175" fillId="0" borderId="0"/>
    <xf numFmtId="0" fontId="9" fillId="0" borderId="0"/>
    <xf numFmtId="264" fontId="9" fillId="0" borderId="0"/>
    <xf numFmtId="0" fontId="36" fillId="0" borderId="0"/>
    <xf numFmtId="264" fontId="32" fillId="0" borderId="0"/>
    <xf numFmtId="0" fontId="36"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264" fontId="32" fillId="0" borderId="0"/>
    <xf numFmtId="0" fontId="12" fillId="0" borderId="0"/>
    <xf numFmtId="0" fontId="18" fillId="0" borderId="0"/>
    <xf numFmtId="0" fontId="12" fillId="0" borderId="0"/>
    <xf numFmtId="264" fontId="32" fillId="0" borderId="0"/>
    <xf numFmtId="0" fontId="12" fillId="0" borderId="0"/>
    <xf numFmtId="0" fontId="32" fillId="0" borderId="0"/>
    <xf numFmtId="0" fontId="12" fillId="0" borderId="0"/>
    <xf numFmtId="264" fontId="32" fillId="0" borderId="0"/>
    <xf numFmtId="0" fontId="12" fillId="0" borderId="0"/>
    <xf numFmtId="0" fontId="32" fillId="0" borderId="0"/>
    <xf numFmtId="0" fontId="12" fillId="0" borderId="0"/>
    <xf numFmtId="264" fontId="32" fillId="0" borderId="0"/>
    <xf numFmtId="0" fontId="12" fillId="0" borderId="0"/>
    <xf numFmtId="0" fontId="32" fillId="0" borderId="0"/>
    <xf numFmtId="0" fontId="12" fillId="0" borderId="0"/>
    <xf numFmtId="264" fontId="32" fillId="0" borderId="0"/>
    <xf numFmtId="0" fontId="12" fillId="0" borderId="0"/>
    <xf numFmtId="0" fontId="32" fillId="0" borderId="0"/>
    <xf numFmtId="0" fontId="12" fillId="0" borderId="0"/>
    <xf numFmtId="264" fontId="32" fillId="0" borderId="0"/>
    <xf numFmtId="0" fontId="12" fillId="0" borderId="0"/>
    <xf numFmtId="0" fontId="3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6" fillId="0" borderId="0"/>
    <xf numFmtId="0" fontId="18"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0" fontId="175" fillId="0" borderId="0"/>
    <xf numFmtId="0" fontId="175" fillId="0" borderId="0"/>
    <xf numFmtId="264" fontId="175" fillId="0" borderId="0"/>
    <xf numFmtId="0" fontId="175" fillId="0" borderId="0"/>
    <xf numFmtId="0" fontId="32" fillId="0" borderId="0"/>
    <xf numFmtId="264" fontId="32" fillId="0" borderId="0"/>
    <xf numFmtId="0" fontId="32" fillId="0" borderId="0"/>
    <xf numFmtId="0" fontId="175" fillId="0" borderId="0"/>
    <xf numFmtId="264" fontId="175" fillId="0" borderId="0"/>
    <xf numFmtId="0" fontId="175" fillId="0" borderId="0"/>
    <xf numFmtId="0" fontId="175" fillId="0" borderId="0"/>
    <xf numFmtId="264" fontId="175" fillId="0" borderId="0"/>
    <xf numFmtId="0" fontId="175" fillId="0" borderId="0"/>
    <xf numFmtId="0" fontId="12" fillId="0" borderId="0"/>
    <xf numFmtId="264" fontId="175" fillId="0" borderId="0"/>
    <xf numFmtId="0" fontId="12" fillId="0" borderId="0"/>
    <xf numFmtId="0" fontId="175"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0" fontId="32" fillId="0" borderId="0"/>
    <xf numFmtId="264" fontId="32" fillId="0" borderId="0"/>
    <xf numFmtId="0" fontId="32" fillId="0" borderId="0"/>
    <xf numFmtId="264" fontId="175" fillId="0" borderId="0"/>
    <xf numFmtId="0" fontId="12" fillId="0" borderId="0"/>
    <xf numFmtId="0" fontId="175"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264" fontId="32" fillId="0" borderId="0"/>
    <xf numFmtId="0" fontId="12" fillId="0" borderId="0"/>
    <xf numFmtId="0" fontId="32"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0" fontId="18" fillId="0" borderId="0"/>
    <xf numFmtId="264" fontId="18" fillId="0" borderId="0"/>
    <xf numFmtId="0" fontId="18" fillId="0" borderId="0"/>
    <xf numFmtId="0" fontId="12" fillId="0" borderId="0"/>
    <xf numFmtId="169" fontId="9" fillId="0" borderId="0"/>
    <xf numFmtId="169" fontId="9" fillId="0" borderId="0"/>
    <xf numFmtId="169" fontId="9" fillId="0" borderId="0"/>
    <xf numFmtId="169" fontId="9" fillId="0" borderId="0"/>
    <xf numFmtId="169" fontId="9" fillId="0" borderId="0"/>
    <xf numFmtId="169" fontId="9" fillId="0" borderId="0"/>
    <xf numFmtId="169" fontId="9" fillId="0" borderId="0"/>
    <xf numFmtId="264" fontId="32" fillId="0" borderId="0"/>
    <xf numFmtId="169" fontId="9" fillId="0" borderId="0"/>
    <xf numFmtId="0" fontId="88" fillId="0" borderId="0"/>
    <xf numFmtId="169" fontId="9" fillId="0" borderId="0"/>
    <xf numFmtId="169" fontId="9" fillId="0" borderId="0"/>
    <xf numFmtId="169" fontId="9" fillId="0" borderId="0"/>
    <xf numFmtId="169" fontId="9" fillId="0" borderId="0"/>
    <xf numFmtId="0" fontId="18"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36"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36" fillId="0" borderId="0"/>
    <xf numFmtId="0" fontId="18" fillId="0" borderId="0"/>
    <xf numFmtId="0" fontId="18" fillId="0" borderId="0"/>
    <xf numFmtId="0" fontId="18" fillId="0" borderId="0"/>
    <xf numFmtId="0" fontId="18" fillId="0" borderId="0"/>
    <xf numFmtId="0" fontId="36" fillId="0" borderId="0"/>
    <xf numFmtId="0" fontId="36" fillId="0" borderId="0"/>
    <xf numFmtId="0" fontId="36"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2" fillId="0" borderId="0"/>
    <xf numFmtId="0" fontId="32" fillId="0" borderId="0"/>
    <xf numFmtId="0" fontId="32" fillId="0" borderId="0"/>
    <xf numFmtId="0" fontId="32" fillId="0" borderId="0"/>
    <xf numFmtId="0" fontId="32" fillId="0" borderId="0"/>
    <xf numFmtId="0" fontId="32" fillId="0" borderId="0"/>
    <xf numFmtId="0" fontId="12" fillId="0" borderId="0"/>
    <xf numFmtId="0" fontId="12" fillId="0" borderId="0"/>
    <xf numFmtId="0" fontId="12" fillId="0" borderId="0"/>
    <xf numFmtId="0" fontId="12" fillId="0" borderId="0"/>
    <xf numFmtId="0" fontId="12" fillId="0" borderId="0"/>
    <xf numFmtId="264" fontId="32" fillId="0" borderId="0"/>
    <xf numFmtId="0" fontId="12" fillId="0" borderId="0"/>
    <xf numFmtId="0" fontId="12" fillId="0" borderId="0"/>
    <xf numFmtId="0" fontId="12" fillId="0" borderId="0"/>
    <xf numFmtId="0" fontId="12" fillId="0" borderId="0"/>
    <xf numFmtId="0" fontId="12" fillId="0" borderId="0"/>
    <xf numFmtId="0" fontId="32" fillId="0" borderId="0"/>
    <xf numFmtId="264" fontId="12" fillId="0" borderId="0"/>
    <xf numFmtId="264" fontId="32" fillId="0" borderId="0"/>
    <xf numFmtId="0" fontId="32" fillId="0" borderId="0"/>
    <xf numFmtId="0" fontId="32" fillId="0" borderId="0"/>
    <xf numFmtId="0" fontId="32" fillId="0" borderId="0"/>
    <xf numFmtId="0" fontId="171" fillId="0" borderId="0"/>
    <xf numFmtId="0" fontId="17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12" fillId="0" borderId="0"/>
    <xf numFmtId="264" fontId="9" fillId="0" borderId="0"/>
    <xf numFmtId="0" fontId="12" fillId="0" borderId="0"/>
    <xf numFmtId="0" fontId="9" fillId="0" borderId="0"/>
    <xf numFmtId="0" fontId="12" fillId="0" borderId="0"/>
    <xf numFmtId="0" fontId="12" fillId="0" borderId="0"/>
    <xf numFmtId="0" fontId="12" fillId="0" borderId="0"/>
    <xf numFmtId="0" fontId="12" fillId="0" borderId="0"/>
    <xf numFmtId="0" fontId="32" fillId="0" borderId="0"/>
    <xf numFmtId="0" fontId="12" fillId="0" borderId="0"/>
    <xf numFmtId="264" fontId="9" fillId="0" borderId="0"/>
    <xf numFmtId="0" fontId="12" fillId="0" borderId="0"/>
    <xf numFmtId="0" fontId="9" fillId="0" borderId="0"/>
    <xf numFmtId="0" fontId="9" fillId="0" borderId="0"/>
    <xf numFmtId="0" fontId="12" fillId="0" borderId="0"/>
    <xf numFmtId="264" fontId="9" fillId="0" borderId="0"/>
    <xf numFmtId="0" fontId="12" fillId="0" borderId="0"/>
    <xf numFmtId="0" fontId="9" fillId="0" borderId="0"/>
    <xf numFmtId="0" fontId="12" fillId="0" borderId="0"/>
    <xf numFmtId="264" fontId="12" fillId="0" borderId="0"/>
    <xf numFmtId="0" fontId="12" fillId="0" borderId="0"/>
    <xf numFmtId="264" fontId="32" fillId="0" borderId="0"/>
    <xf numFmtId="0" fontId="12" fillId="0" borderId="0"/>
    <xf numFmtId="0" fontId="12" fillId="0" borderId="0"/>
    <xf numFmtId="0" fontId="12" fillId="0" borderId="0"/>
    <xf numFmtId="0" fontId="12" fillId="0" borderId="0"/>
    <xf numFmtId="0" fontId="9" fillId="0" borderId="0"/>
    <xf numFmtId="0" fontId="12" fillId="0" borderId="0"/>
    <xf numFmtId="264" fontId="32" fillId="0" borderId="0"/>
    <xf numFmtId="0" fontId="12" fillId="0" borderId="0"/>
    <xf numFmtId="0" fontId="32" fillId="0" borderId="0"/>
    <xf numFmtId="0" fontId="12" fillId="0" borderId="0"/>
    <xf numFmtId="264" fontId="32" fillId="0" borderId="0"/>
    <xf numFmtId="0" fontId="12" fillId="0" borderId="0"/>
    <xf numFmtId="0" fontId="32" fillId="0" borderId="0"/>
    <xf numFmtId="0" fontId="12" fillId="0" borderId="0"/>
    <xf numFmtId="264" fontId="32" fillId="0" borderId="0"/>
    <xf numFmtId="0" fontId="12" fillId="0" borderId="0"/>
    <xf numFmtId="0" fontId="32" fillId="0" borderId="0"/>
    <xf numFmtId="0" fontId="12" fillId="0" borderId="0"/>
    <xf numFmtId="264" fontId="9" fillId="0" borderId="0"/>
    <xf numFmtId="0" fontId="12" fillId="0" borderId="0"/>
    <xf numFmtId="0" fontId="12" fillId="0" borderId="0"/>
    <xf numFmtId="0" fontId="12" fillId="0" borderId="0"/>
    <xf numFmtId="0" fontId="12" fillId="0" borderId="0"/>
    <xf numFmtId="0" fontId="12" fillId="0" borderId="0"/>
    <xf numFmtId="0" fontId="9" fillId="0" borderId="0"/>
    <xf numFmtId="0" fontId="12" fillId="0" borderId="0"/>
    <xf numFmtId="264" fontId="32" fillId="0" borderId="0"/>
    <xf numFmtId="0" fontId="12" fillId="0" borderId="0"/>
    <xf numFmtId="0" fontId="32" fillId="0" borderId="0"/>
    <xf numFmtId="0" fontId="32" fillId="0" borderId="0"/>
    <xf numFmtId="0" fontId="12" fillId="0" borderId="0"/>
    <xf numFmtId="264" fontId="32" fillId="0" borderId="0"/>
    <xf numFmtId="0" fontId="12" fillId="0" borderId="0"/>
    <xf numFmtId="0" fontId="32" fillId="0" borderId="0"/>
    <xf numFmtId="0" fontId="32" fillId="0" borderId="0"/>
    <xf numFmtId="0" fontId="12" fillId="0" borderId="0"/>
    <xf numFmtId="264" fontId="32" fillId="0" borderId="0"/>
    <xf numFmtId="0" fontId="12" fillId="0" borderId="0"/>
    <xf numFmtId="0" fontId="32" fillId="0" borderId="0"/>
    <xf numFmtId="169" fontId="18" fillId="0" borderId="0"/>
    <xf numFmtId="169" fontId="18" fillId="0" borderId="0"/>
    <xf numFmtId="169" fontId="18" fillId="0" borderId="0"/>
    <xf numFmtId="169" fontId="18" fillId="0" borderId="0"/>
    <xf numFmtId="0" fontId="12" fillId="0" borderId="0"/>
    <xf numFmtId="264" fontId="9" fillId="0" borderId="0"/>
    <xf numFmtId="0" fontId="12" fillId="0" borderId="0"/>
    <xf numFmtId="0" fontId="12" fillId="0" borderId="0"/>
    <xf numFmtId="0" fontId="12" fillId="0" borderId="0"/>
    <xf numFmtId="0" fontId="12" fillId="0" borderId="0"/>
    <xf numFmtId="0" fontId="9" fillId="0" borderId="0"/>
    <xf numFmtId="0" fontId="12" fillId="0" borderId="0"/>
    <xf numFmtId="264" fontId="32" fillId="0" borderId="0"/>
    <xf numFmtId="0" fontId="12" fillId="0" borderId="0"/>
    <xf numFmtId="0" fontId="32" fillId="0" borderId="0"/>
    <xf numFmtId="0" fontId="12" fillId="0" borderId="0"/>
    <xf numFmtId="264" fontId="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9" fillId="0" borderId="0"/>
    <xf numFmtId="264" fontId="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9" fillId="0" borderId="0"/>
    <xf numFmtId="0" fontId="19" fillId="0" borderId="0"/>
    <xf numFmtId="0" fontId="36" fillId="0" borderId="0"/>
    <xf numFmtId="264" fontId="88" fillId="0" borderId="0"/>
    <xf numFmtId="0" fontId="36" fillId="0" borderId="0"/>
    <xf numFmtId="0" fontId="36" fillId="0" borderId="0"/>
    <xf numFmtId="0" fontId="36" fillId="0" borderId="0"/>
    <xf numFmtId="0" fontId="36" fillId="0" borderId="0"/>
    <xf numFmtId="0" fontId="18" fillId="0" borderId="0"/>
    <xf numFmtId="0" fontId="88" fillId="0" borderId="0"/>
    <xf numFmtId="264" fontId="9" fillId="0" borderId="0"/>
    <xf numFmtId="0" fontId="36" fillId="0" borderId="0"/>
    <xf numFmtId="0" fontId="36" fillId="0" borderId="0"/>
    <xf numFmtId="0" fontId="18" fillId="0" borderId="0"/>
    <xf numFmtId="0" fontId="36" fillId="0" borderId="0"/>
    <xf numFmtId="0" fontId="36" fillId="0" borderId="0"/>
    <xf numFmtId="0" fontId="36" fillId="0" borderId="0"/>
    <xf numFmtId="0" fontId="36" fillId="0" borderId="0"/>
    <xf numFmtId="0" fontId="9" fillId="0" borderId="0"/>
    <xf numFmtId="0" fontId="36" fillId="0" borderId="0"/>
    <xf numFmtId="169" fontId="12" fillId="0" borderId="0"/>
    <xf numFmtId="264" fontId="18" fillId="0" borderId="0"/>
    <xf numFmtId="0" fontId="36" fillId="0" borderId="0"/>
    <xf numFmtId="0" fontId="36" fillId="0" borderId="0"/>
    <xf numFmtId="0" fontId="36" fillId="0" borderId="0"/>
    <xf numFmtId="169" fontId="12" fillId="0" borderId="0"/>
    <xf numFmtId="264" fontId="88" fillId="0" borderId="0"/>
    <xf numFmtId="0" fontId="36" fillId="0" borderId="0"/>
    <xf numFmtId="0" fontId="36" fillId="0" borderId="0"/>
    <xf numFmtId="0" fontId="36" fillId="0" borderId="0"/>
    <xf numFmtId="0" fontId="36" fillId="0" borderId="0"/>
    <xf numFmtId="0" fontId="36" fillId="0" borderId="0"/>
    <xf numFmtId="169" fontId="12" fillId="0" borderId="0"/>
    <xf numFmtId="0" fontId="36" fillId="0" borderId="0"/>
    <xf numFmtId="264" fontId="8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264" fontId="8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264" fontId="8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264" fontId="88" fillId="0" borderId="0"/>
    <xf numFmtId="0" fontId="36" fillId="0" borderId="0"/>
    <xf numFmtId="0" fontId="36" fillId="0" borderId="0"/>
    <xf numFmtId="0" fontId="36" fillId="0" borderId="0"/>
    <xf numFmtId="0" fontId="36" fillId="0" borderId="0"/>
    <xf numFmtId="0" fontId="36" fillId="0" borderId="0"/>
    <xf numFmtId="0" fontId="255" fillId="0" borderId="0"/>
    <xf numFmtId="0" fontId="12" fillId="0" borderId="0"/>
    <xf numFmtId="0" fontId="9" fillId="0" borderId="0"/>
    <xf numFmtId="0" fontId="9" fillId="0" borderId="0"/>
    <xf numFmtId="0" fontId="9" fillId="0" borderId="0"/>
    <xf numFmtId="0" fontId="9" fillId="0" borderId="0"/>
    <xf numFmtId="0" fontId="19" fillId="0" borderId="0"/>
    <xf numFmtId="0" fontId="19" fillId="0" borderId="0"/>
    <xf numFmtId="0" fontId="19" fillId="0" borderId="0"/>
    <xf numFmtId="0" fontId="19" fillId="0" borderId="0"/>
    <xf numFmtId="0" fontId="32" fillId="0" borderId="0"/>
    <xf numFmtId="0" fontId="32" fillId="0" borderId="0"/>
    <xf numFmtId="0" fontId="32" fillId="0" borderId="0"/>
    <xf numFmtId="0" fontId="32" fillId="0" borderId="0"/>
    <xf numFmtId="0" fontId="32" fillId="0" borderId="0"/>
    <xf numFmtId="0" fontId="175" fillId="0" borderId="0"/>
    <xf numFmtId="0" fontId="19" fillId="0" borderId="0"/>
    <xf numFmtId="264" fontId="17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xf numFmtId="169" fontId="9" fillId="0" borderId="0"/>
    <xf numFmtId="0" fontId="32" fillId="0" borderId="0"/>
    <xf numFmtId="264" fontId="9" fillId="0" borderId="0"/>
    <xf numFmtId="0" fontId="32" fillId="0" borderId="0"/>
    <xf numFmtId="0" fontId="32" fillId="0" borderId="0"/>
    <xf numFmtId="0" fontId="32" fillId="0" borderId="0"/>
    <xf numFmtId="0" fontId="32" fillId="0" borderId="0"/>
    <xf numFmtId="0" fontId="32" fillId="0" borderId="0"/>
    <xf numFmtId="0" fontId="32" fillId="0" borderId="0"/>
    <xf numFmtId="0" fontId="19" fillId="0" borderId="0"/>
    <xf numFmtId="0" fontId="19" fillId="0" borderId="0"/>
    <xf numFmtId="0" fontId="19" fillId="0" borderId="0"/>
    <xf numFmtId="0" fontId="19" fillId="0" borderId="0"/>
    <xf numFmtId="0" fontId="25" fillId="0" borderId="0"/>
    <xf numFmtId="0" fontId="88" fillId="0" borderId="0"/>
    <xf numFmtId="169" fontId="32" fillId="0" borderId="0"/>
    <xf numFmtId="0" fontId="171" fillId="0" borderId="0"/>
    <xf numFmtId="264" fontId="175" fillId="0" borderId="0"/>
    <xf numFmtId="0" fontId="19" fillId="0" borderId="0"/>
    <xf numFmtId="0" fontId="175" fillId="0" borderId="0"/>
    <xf numFmtId="0" fontId="19" fillId="0" borderId="0"/>
    <xf numFmtId="264" fontId="175" fillId="0" borderId="0"/>
    <xf numFmtId="0" fontId="19" fillId="0" borderId="0"/>
    <xf numFmtId="0" fontId="175" fillId="0" borderId="0"/>
    <xf numFmtId="0" fontId="19" fillId="0" borderId="0"/>
    <xf numFmtId="264" fontId="175" fillId="0" borderId="0"/>
    <xf numFmtId="0" fontId="19" fillId="0" borderId="0"/>
    <xf numFmtId="0" fontId="175" fillId="0" borderId="0"/>
    <xf numFmtId="0" fontId="19" fillId="0" borderId="0"/>
    <xf numFmtId="264" fontId="32" fillId="0" borderId="0"/>
    <xf numFmtId="0" fontId="19" fillId="0" borderId="0"/>
    <xf numFmtId="169" fontId="32" fillId="0" borderId="0"/>
    <xf numFmtId="0" fontId="19" fillId="0" borderId="0"/>
    <xf numFmtId="264" fontId="9" fillId="0" borderId="0"/>
    <xf numFmtId="0" fontId="19" fillId="0" borderId="0"/>
    <xf numFmtId="264" fontId="32" fillId="0" borderId="0"/>
    <xf numFmtId="0" fontId="9" fillId="0" borderId="0"/>
    <xf numFmtId="0" fontId="255" fillId="0" borderId="0"/>
    <xf numFmtId="0" fontId="12" fillId="0" borderId="0"/>
    <xf numFmtId="0" fontId="88" fillId="0" borderId="0"/>
    <xf numFmtId="0" fontId="32" fillId="0" borderId="0"/>
    <xf numFmtId="0" fontId="32" fillId="0" borderId="0"/>
    <xf numFmtId="0" fontId="9" fillId="0" borderId="0"/>
    <xf numFmtId="0" fontId="12" fillId="0" borderId="0"/>
    <xf numFmtId="264" fontId="9" fillId="0" borderId="0"/>
    <xf numFmtId="0" fontId="12" fillId="0" borderId="0"/>
    <xf numFmtId="0" fontId="9" fillId="0" borderId="0"/>
    <xf numFmtId="0" fontId="12" fillId="0" borderId="0"/>
    <xf numFmtId="264" fontId="3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9" fillId="0" borderId="0"/>
    <xf numFmtId="0" fontId="19" fillId="0" borderId="0"/>
    <xf numFmtId="264" fontId="175" fillId="0" borderId="0"/>
    <xf numFmtId="0" fontId="19" fillId="0" borderId="0"/>
    <xf numFmtId="0" fontId="175" fillId="0" borderId="0"/>
    <xf numFmtId="0" fontId="36" fillId="114" borderId="0"/>
    <xf numFmtId="0" fontId="19" fillId="0" borderId="0"/>
    <xf numFmtId="264" fontId="9" fillId="0" borderId="0"/>
    <xf numFmtId="0" fontId="19" fillId="0" borderId="0"/>
    <xf numFmtId="0" fontId="19" fillId="0" borderId="0"/>
    <xf numFmtId="264" fontId="32" fillId="0" borderId="0"/>
    <xf numFmtId="0" fontId="19" fillId="0" borderId="0"/>
    <xf numFmtId="0" fontId="19" fillId="0" borderId="0"/>
    <xf numFmtId="0" fontId="19" fillId="0" borderId="0"/>
    <xf numFmtId="0" fontId="19" fillId="0" borderId="0"/>
    <xf numFmtId="0" fontId="12" fillId="0" borderId="0"/>
    <xf numFmtId="264" fontId="9" fillId="0" borderId="0"/>
    <xf numFmtId="0" fontId="12" fillId="0" borderId="0"/>
    <xf numFmtId="0" fontId="18" fillId="0" borderId="0"/>
    <xf numFmtId="0" fontId="12" fillId="0" borderId="0"/>
    <xf numFmtId="264" fontId="9" fillId="0" borderId="0"/>
    <xf numFmtId="0" fontId="12" fillId="0" borderId="0"/>
    <xf numFmtId="169" fontId="9" fillId="0" borderId="0"/>
    <xf numFmtId="264" fontId="9" fillId="0" borderId="0"/>
    <xf numFmtId="0" fontId="12" fillId="0" borderId="0"/>
    <xf numFmtId="326" fontId="18" fillId="0" borderId="0"/>
    <xf numFmtId="264" fontId="8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1" fillId="0" borderId="0"/>
    <xf numFmtId="264" fontId="88" fillId="0" borderId="0"/>
    <xf numFmtId="0" fontId="36" fillId="0" borderId="0"/>
    <xf numFmtId="0" fontId="36" fillId="0" borderId="0"/>
    <xf numFmtId="0" fontId="36" fillId="0" borderId="0"/>
    <xf numFmtId="0" fontId="36" fillId="0" borderId="0"/>
    <xf numFmtId="0" fontId="36" fillId="0" borderId="0"/>
    <xf numFmtId="0" fontId="131" fillId="0" borderId="0"/>
    <xf numFmtId="264" fontId="18" fillId="0" borderId="0"/>
    <xf numFmtId="0" fontId="36" fillId="0" borderId="0"/>
    <xf numFmtId="0" fontId="36" fillId="0" borderId="0"/>
    <xf numFmtId="0" fontId="36" fillId="0" borderId="0"/>
    <xf numFmtId="0" fontId="36" fillId="0" borderId="0"/>
    <xf numFmtId="0" fontId="131" fillId="0" borderId="0"/>
    <xf numFmtId="264" fontId="12" fillId="0" borderId="0"/>
    <xf numFmtId="0" fontId="88" fillId="0" borderId="0"/>
    <xf numFmtId="264" fontId="88" fillId="0" borderId="0"/>
    <xf numFmtId="0" fontId="88" fillId="0" borderId="0"/>
    <xf numFmtId="0" fontId="88" fillId="0" borderId="0"/>
    <xf numFmtId="264" fontId="88"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19" fillId="0" borderId="0"/>
    <xf numFmtId="264" fontId="12" fillId="0" borderId="0"/>
    <xf numFmtId="0" fontId="19" fillId="0" borderId="0"/>
    <xf numFmtId="0" fontId="18" fillId="0" borderId="0"/>
    <xf numFmtId="0" fontId="19" fillId="0" borderId="0"/>
    <xf numFmtId="0" fontId="18" fillId="0" borderId="0"/>
    <xf numFmtId="0" fontId="19" fillId="0" borderId="0"/>
    <xf numFmtId="0" fontId="18" fillId="0" borderId="0"/>
    <xf numFmtId="0" fontId="19" fillId="0" borderId="0"/>
    <xf numFmtId="0" fontId="18" fillId="0" borderId="0"/>
    <xf numFmtId="0" fontId="19" fillId="0" borderId="0"/>
    <xf numFmtId="0" fontId="39" fillId="0" borderId="0"/>
    <xf numFmtId="0" fontId="18" fillId="0" borderId="0"/>
    <xf numFmtId="0" fontId="19" fillId="0" borderId="0"/>
    <xf numFmtId="0" fontId="18" fillId="0" borderId="0"/>
    <xf numFmtId="0" fontId="18" fillId="0" borderId="0"/>
    <xf numFmtId="0" fontId="19" fillId="0" borderId="0"/>
    <xf numFmtId="0" fontId="18" fillId="0" borderId="0"/>
    <xf numFmtId="0" fontId="18" fillId="0" borderId="0"/>
    <xf numFmtId="0" fontId="19" fillId="0" borderId="0"/>
    <xf numFmtId="0" fontId="18" fillId="0" borderId="0"/>
    <xf numFmtId="0" fontId="18" fillId="0" borderId="0"/>
    <xf numFmtId="0" fontId="19" fillId="0" borderId="0"/>
    <xf numFmtId="0" fontId="18" fillId="0" borderId="0"/>
    <xf numFmtId="0" fontId="18" fillId="0" borderId="0"/>
    <xf numFmtId="0" fontId="19" fillId="0" borderId="0"/>
    <xf numFmtId="0" fontId="12" fillId="0" borderId="0"/>
    <xf numFmtId="0" fontId="18" fillId="0" borderId="0"/>
    <xf numFmtId="264" fontId="40" fillId="0" borderId="0"/>
    <xf numFmtId="0" fontId="40" fillId="0" borderId="0"/>
    <xf numFmtId="264" fontId="40" fillId="0" borderId="0"/>
    <xf numFmtId="0" fontId="40" fillId="0" borderId="0"/>
    <xf numFmtId="0" fontId="18" fillId="0" borderId="0"/>
    <xf numFmtId="325" fontId="9" fillId="0" borderId="0"/>
    <xf numFmtId="325" fontId="9" fillId="0" borderId="0"/>
    <xf numFmtId="325" fontId="9" fillId="0" borderId="0"/>
    <xf numFmtId="0" fontId="9" fillId="0" borderId="0"/>
    <xf numFmtId="0" fontId="9" fillId="0" borderId="0"/>
    <xf numFmtId="264" fontId="9" fillId="0" borderId="0"/>
    <xf numFmtId="0" fontId="9" fillId="0" borderId="0"/>
    <xf numFmtId="0" fontId="40" fillId="0" borderId="0"/>
    <xf numFmtId="264" fontId="40" fillId="0" borderId="0"/>
    <xf numFmtId="0" fontId="40" fillId="0" borderId="0"/>
    <xf numFmtId="0" fontId="256" fillId="0" borderId="0"/>
    <xf numFmtId="0" fontId="40" fillId="0" borderId="0"/>
    <xf numFmtId="264" fontId="40" fillId="0" borderId="0"/>
    <xf numFmtId="0" fontId="40" fillId="0" borderId="0"/>
    <xf numFmtId="0" fontId="256" fillId="0" borderId="0"/>
    <xf numFmtId="0" fontId="40" fillId="0" borderId="0"/>
    <xf numFmtId="264" fontId="40" fillId="0" borderId="0"/>
    <xf numFmtId="0" fontId="40" fillId="0" borderId="0"/>
    <xf numFmtId="0" fontId="256" fillId="0" borderId="0"/>
    <xf numFmtId="0" fontId="40" fillId="0" borderId="0"/>
    <xf numFmtId="264" fontId="40" fillId="0" borderId="0"/>
    <xf numFmtId="0" fontId="40" fillId="0" borderId="0"/>
    <xf numFmtId="0" fontId="9" fillId="0" borderId="0"/>
    <xf numFmtId="0" fontId="9" fillId="0" borderId="0"/>
    <xf numFmtId="264" fontId="9" fillId="0" borderId="0"/>
    <xf numFmtId="0" fontId="9" fillId="0" borderId="0"/>
    <xf numFmtId="169" fontId="18" fillId="0" borderId="0"/>
    <xf numFmtId="264" fontId="18" fillId="0" borderId="0"/>
    <xf numFmtId="169" fontId="18" fillId="0" borderId="0"/>
    <xf numFmtId="0" fontId="18" fillId="0" borderId="0"/>
    <xf numFmtId="0" fontId="18" fillId="0" borderId="0"/>
    <xf numFmtId="0" fontId="19" fillId="0" borderId="0"/>
    <xf numFmtId="0" fontId="9" fillId="0" borderId="0"/>
    <xf numFmtId="0" fontId="18" fillId="0" borderId="0"/>
    <xf numFmtId="0" fontId="18" fillId="0" borderId="0"/>
    <xf numFmtId="0" fontId="18" fillId="0" borderId="0"/>
    <xf numFmtId="0" fontId="18" fillId="0" borderId="0"/>
    <xf numFmtId="0" fontId="18" fillId="0" borderId="0"/>
    <xf numFmtId="264" fontId="18"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64" fontId="40" fillId="0" borderId="0"/>
    <xf numFmtId="0" fontId="40" fillId="0" borderId="0"/>
    <xf numFmtId="264" fontId="9" fillId="0" borderId="0"/>
    <xf numFmtId="0" fontId="19" fillId="0" borderId="0"/>
    <xf numFmtId="0" fontId="40" fillId="0" borderId="0"/>
    <xf numFmtId="264" fontId="40" fillId="0" borderId="0"/>
    <xf numFmtId="0" fontId="40" fillId="0" borderId="0"/>
    <xf numFmtId="0" fontId="19" fillId="0" borderId="0"/>
    <xf numFmtId="264" fontId="9" fillId="0" borderId="0"/>
    <xf numFmtId="0" fontId="19" fillId="0" borderId="0"/>
    <xf numFmtId="0" fontId="9" fillId="0" borderId="0"/>
    <xf numFmtId="169" fontId="9" fillId="0" borderId="0"/>
    <xf numFmtId="264" fontId="40" fillId="0" borderId="0"/>
    <xf numFmtId="169" fontId="9" fillId="0" borderId="0"/>
    <xf numFmtId="0" fontId="40"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88" fillId="0" borderId="0"/>
    <xf numFmtId="0" fontId="88" fillId="0" borderId="0"/>
    <xf numFmtId="264" fontId="88" fillId="0" borderId="0"/>
    <xf numFmtId="0" fontId="88" fillId="0" borderId="0"/>
    <xf numFmtId="0" fontId="88" fillId="0" borderId="0"/>
    <xf numFmtId="0" fontId="88" fillId="0" borderId="0"/>
    <xf numFmtId="264" fontId="88" fillId="0" borderId="0"/>
    <xf numFmtId="0" fontId="88" fillId="0" borderId="0"/>
    <xf numFmtId="0" fontId="88" fillId="0" borderId="0"/>
    <xf numFmtId="0" fontId="88" fillId="0" borderId="0"/>
    <xf numFmtId="264" fontId="88" fillId="0" borderId="0"/>
    <xf numFmtId="0" fontId="88" fillId="0" borderId="0"/>
    <xf numFmtId="0" fontId="88" fillId="0" borderId="0"/>
    <xf numFmtId="0" fontId="88" fillId="0" borderId="0"/>
    <xf numFmtId="264" fontId="88" fillId="0" borderId="0"/>
    <xf numFmtId="0" fontId="88" fillId="0" borderId="0"/>
    <xf numFmtId="0" fontId="88" fillId="0" borderId="0"/>
    <xf numFmtId="0" fontId="88" fillId="0" borderId="0"/>
    <xf numFmtId="264" fontId="88" fillId="0" borderId="0"/>
    <xf numFmtId="0" fontId="88" fillId="0" borderId="0"/>
    <xf numFmtId="0" fontId="32" fillId="0" borderId="0"/>
    <xf numFmtId="264" fontId="32" fillId="0" borderId="0"/>
    <xf numFmtId="0" fontId="32" fillId="0" borderId="0"/>
    <xf numFmtId="0" fontId="88" fillId="0" borderId="0"/>
    <xf numFmtId="264" fontId="88" fillId="0" borderId="0"/>
    <xf numFmtId="0" fontId="88" fillId="0" borderId="0"/>
    <xf numFmtId="0" fontId="88" fillId="0" borderId="0"/>
    <xf numFmtId="264" fontId="88" fillId="0" borderId="0"/>
    <xf numFmtId="0" fontId="88" fillId="0" borderId="0"/>
    <xf numFmtId="169" fontId="18" fillId="0" borderId="0"/>
    <xf numFmtId="264" fontId="18" fillId="0" borderId="0"/>
    <xf numFmtId="169" fontId="18" fillId="0" borderId="0"/>
    <xf numFmtId="169" fontId="18"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19" fillId="0" borderId="0"/>
    <xf numFmtId="264" fontId="32" fillId="0" borderId="0"/>
    <xf numFmtId="0" fontId="19" fillId="0" borderId="0"/>
    <xf numFmtId="0" fontId="32" fillId="0" borderId="0"/>
    <xf numFmtId="0" fontId="36" fillId="114"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32" fillId="0" borderId="0"/>
    <xf numFmtId="264" fontId="32" fillId="0" borderId="0"/>
    <xf numFmtId="0" fontId="32" fillId="0" borderId="0"/>
    <xf numFmtId="0" fontId="12" fillId="0" borderId="0"/>
    <xf numFmtId="0" fontId="12" fillId="0" borderId="0"/>
    <xf numFmtId="264" fontId="12" fillId="0" borderId="0"/>
    <xf numFmtId="0" fontId="12" fillId="0" borderId="0"/>
    <xf numFmtId="169" fontId="18" fillId="0" borderId="0"/>
    <xf numFmtId="264" fontId="18" fillId="0" borderId="0"/>
    <xf numFmtId="169" fontId="18" fillId="0" borderId="0"/>
    <xf numFmtId="0" fontId="19" fillId="0" borderId="0"/>
    <xf numFmtId="0" fontId="18" fillId="0" borderId="0"/>
    <xf numFmtId="0" fontId="32" fillId="0" borderId="0"/>
    <xf numFmtId="264" fontId="32" fillId="0" borderId="0"/>
    <xf numFmtId="0" fontId="32" fillId="0" borderId="0"/>
    <xf numFmtId="0" fontId="18"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19" fillId="0" borderId="0"/>
    <xf numFmtId="264" fontId="32" fillId="0" borderId="0"/>
    <xf numFmtId="0" fontId="19"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264" fontId="32" fillId="0" borderId="0"/>
    <xf numFmtId="0" fontId="19" fillId="0" borderId="0"/>
    <xf numFmtId="0" fontId="32" fillId="0" borderId="0"/>
    <xf numFmtId="0" fontId="18"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1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32" fillId="0" borderId="0"/>
    <xf numFmtId="264" fontId="32" fillId="0" borderId="0"/>
    <xf numFmtId="0" fontId="32" fillId="0" borderId="0"/>
    <xf numFmtId="0" fontId="1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32" fillId="0" borderId="0"/>
    <xf numFmtId="0" fontId="32" fillId="0" borderId="0"/>
    <xf numFmtId="264" fontId="32" fillId="0" borderId="0"/>
    <xf numFmtId="0" fontId="3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12" fillId="0" borderId="0"/>
    <xf numFmtId="264" fontId="12" fillId="0" borderId="0"/>
    <xf numFmtId="0" fontId="12" fillId="0" borderId="0"/>
    <xf numFmtId="0" fontId="12" fillId="0" borderId="0"/>
    <xf numFmtId="0" fontId="32" fillId="0" borderId="0"/>
    <xf numFmtId="0" fontId="32" fillId="0" borderId="0"/>
    <xf numFmtId="264" fontId="32" fillId="0" borderId="0"/>
    <xf numFmtId="0" fontId="32" fillId="0" borderId="0"/>
    <xf numFmtId="0" fontId="12" fillId="0" borderId="0"/>
    <xf numFmtId="264" fontId="12" fillId="0" borderId="0"/>
    <xf numFmtId="0" fontId="12" fillId="0" borderId="0"/>
    <xf numFmtId="0" fontId="12" fillId="0" borderId="0"/>
    <xf numFmtId="0" fontId="32" fillId="0" borderId="0"/>
    <xf numFmtId="0" fontId="32" fillId="0" borderId="0"/>
    <xf numFmtId="264" fontId="32" fillId="0" borderId="0"/>
    <xf numFmtId="0" fontId="32" fillId="0" borderId="0"/>
    <xf numFmtId="0" fontId="12" fillId="0" borderId="0"/>
    <xf numFmtId="264" fontId="12" fillId="0" borderId="0"/>
    <xf numFmtId="0" fontId="12" fillId="0" borderId="0"/>
    <xf numFmtId="264" fontId="32" fillId="0" borderId="0"/>
    <xf numFmtId="0" fontId="19" fillId="0" borderId="0"/>
    <xf numFmtId="0" fontId="32" fillId="0" borderId="0"/>
    <xf numFmtId="0" fontId="32" fillId="0" borderId="0"/>
    <xf numFmtId="0" fontId="12" fillId="0" borderId="0"/>
    <xf numFmtId="0" fontId="12" fillId="0" borderId="0"/>
    <xf numFmtId="264" fontId="12" fillId="0" borderId="0"/>
    <xf numFmtId="0" fontId="12" fillId="0" borderId="0"/>
    <xf numFmtId="0" fontId="32" fillId="0" borderId="0"/>
    <xf numFmtId="264" fontId="32" fillId="0" borderId="0"/>
    <xf numFmtId="0" fontId="32" fillId="0" borderId="0"/>
    <xf numFmtId="0" fontId="32" fillId="0" borderId="0"/>
    <xf numFmtId="0" fontId="12" fillId="0" borderId="0"/>
    <xf numFmtId="0" fontId="12" fillId="0" borderId="0"/>
    <xf numFmtId="264" fontId="12" fillId="0" borderId="0"/>
    <xf numFmtId="0" fontId="12" fillId="0" borderId="0"/>
    <xf numFmtId="0" fontId="32" fillId="0" borderId="0"/>
    <xf numFmtId="264" fontId="32" fillId="0" borderId="0"/>
    <xf numFmtId="0" fontId="32" fillId="0" borderId="0"/>
    <xf numFmtId="0" fontId="32" fillId="0" borderId="0"/>
    <xf numFmtId="0" fontId="12" fillId="0" borderId="0"/>
    <xf numFmtId="0" fontId="12" fillId="0" borderId="0"/>
    <xf numFmtId="264" fontId="12" fillId="0" borderId="0"/>
    <xf numFmtId="0" fontId="12" fillId="0" borderId="0"/>
    <xf numFmtId="0" fontId="32" fillId="0" borderId="0"/>
    <xf numFmtId="264" fontId="32" fillId="0" borderId="0"/>
    <xf numFmtId="0" fontId="32" fillId="0" borderId="0"/>
    <xf numFmtId="0" fontId="132" fillId="0" borderId="0"/>
    <xf numFmtId="0" fontId="132" fillId="0" borderId="0"/>
    <xf numFmtId="264" fontId="132" fillId="0" borderId="0"/>
    <xf numFmtId="0" fontId="132" fillId="0" borderId="0"/>
    <xf numFmtId="0" fontId="18" fillId="0" borderId="0"/>
    <xf numFmtId="0" fontId="18" fillId="0" borderId="0"/>
    <xf numFmtId="264" fontId="18" fillId="0" borderId="0"/>
    <xf numFmtId="0" fontId="18" fillId="0" borderId="0"/>
    <xf numFmtId="169" fontId="18" fillId="0" borderId="0"/>
    <xf numFmtId="169" fontId="18" fillId="0" borderId="0"/>
    <xf numFmtId="264" fontId="12" fillId="0" borderId="0"/>
    <xf numFmtId="169" fontId="18" fillId="0" borderId="0"/>
    <xf numFmtId="0" fontId="18" fillId="0" borderId="0"/>
    <xf numFmtId="264" fontId="18" fillId="0" borderId="0"/>
    <xf numFmtId="0" fontId="18" fillId="0" borderId="0"/>
    <xf numFmtId="0" fontId="25" fillId="0" borderId="0"/>
    <xf numFmtId="0" fontId="18" fillId="0" borderId="0"/>
    <xf numFmtId="0" fontId="18" fillId="0" borderId="0"/>
    <xf numFmtId="264" fontId="32" fillId="0" borderId="0"/>
    <xf numFmtId="0" fontId="19" fillId="0" borderId="0"/>
    <xf numFmtId="0" fontId="32" fillId="0" borderId="0"/>
    <xf numFmtId="264" fontId="32" fillId="0" borderId="0"/>
    <xf numFmtId="0" fontId="19" fillId="0" borderId="0"/>
    <xf numFmtId="0" fontId="32" fillId="0" borderId="0"/>
    <xf numFmtId="0" fontId="19" fillId="0" borderId="0"/>
    <xf numFmtId="264" fontId="32" fillId="0" borderId="0"/>
    <xf numFmtId="0" fontId="19" fillId="0" borderId="0"/>
    <xf numFmtId="0" fontId="32" fillId="0" borderId="0"/>
    <xf numFmtId="0" fontId="19" fillId="0" borderId="0"/>
    <xf numFmtId="264" fontId="32" fillId="0" borderId="0"/>
    <xf numFmtId="0" fontId="19" fillId="0" borderId="0"/>
    <xf numFmtId="0" fontId="32" fillId="0" borderId="0"/>
    <xf numFmtId="0" fontId="19" fillId="0" borderId="0"/>
    <xf numFmtId="264" fontId="32" fillId="0" borderId="0"/>
    <xf numFmtId="0" fontId="19" fillId="0" borderId="0"/>
    <xf numFmtId="0" fontId="32" fillId="0" borderId="0"/>
    <xf numFmtId="169" fontId="18" fillId="0" borderId="0"/>
    <xf numFmtId="0" fontId="88" fillId="0" borderId="0"/>
    <xf numFmtId="264" fontId="88" fillId="0" borderId="0"/>
    <xf numFmtId="0" fontId="88" fillId="0" borderId="0"/>
    <xf numFmtId="169" fontId="18" fillId="0" borderId="0"/>
    <xf numFmtId="0" fontId="88" fillId="0" borderId="0"/>
    <xf numFmtId="264" fontId="88" fillId="0" borderId="0"/>
    <xf numFmtId="0" fontId="88" fillId="0" borderId="0"/>
    <xf numFmtId="0" fontId="88" fillId="0" borderId="0"/>
    <xf numFmtId="264" fontId="88" fillId="0" borderId="0"/>
    <xf numFmtId="0" fontId="88" fillId="0" borderId="0"/>
    <xf numFmtId="0" fontId="32" fillId="0" borderId="0"/>
    <xf numFmtId="264" fontId="32" fillId="0" borderId="0"/>
    <xf numFmtId="0" fontId="32" fillId="0" borderId="0"/>
    <xf numFmtId="0" fontId="88" fillId="0" borderId="0"/>
    <xf numFmtId="264" fontId="88" fillId="0" borderId="0"/>
    <xf numFmtId="0" fontId="88" fillId="0" borderId="0"/>
    <xf numFmtId="169" fontId="18" fillId="0" borderId="0"/>
    <xf numFmtId="264" fontId="18" fillId="0" borderId="0"/>
    <xf numFmtId="169" fontId="18" fillId="0" borderId="0"/>
    <xf numFmtId="327" fontId="18" fillId="0" borderId="0"/>
    <xf numFmtId="169" fontId="18" fillId="0" borderId="0"/>
    <xf numFmtId="0" fontId="19" fillId="0" borderId="0"/>
    <xf numFmtId="264" fontId="32" fillId="0" borderId="0"/>
    <xf numFmtId="0" fontId="19" fillId="0" borderId="0"/>
    <xf numFmtId="0" fontId="32" fillId="0" borderId="0"/>
    <xf numFmtId="0" fontId="19" fillId="0" borderId="0"/>
    <xf numFmtId="264" fontId="12" fillId="0" borderId="0"/>
    <xf numFmtId="0" fontId="19" fillId="0" borderId="0"/>
    <xf numFmtId="264" fontId="12" fillId="0" borderId="0"/>
    <xf numFmtId="0" fontId="36" fillId="0" borderId="0"/>
    <xf numFmtId="0" fontId="9" fillId="0" borderId="0"/>
    <xf numFmtId="0" fontId="36" fillId="0" borderId="0"/>
    <xf numFmtId="0" fontId="36" fillId="0" borderId="0"/>
    <xf numFmtId="0" fontId="36" fillId="0" borderId="0"/>
    <xf numFmtId="0" fontId="36" fillId="0" borderId="0"/>
    <xf numFmtId="0" fontId="36" fillId="0" borderId="0"/>
    <xf numFmtId="0" fontId="72" fillId="0" borderId="0"/>
    <xf numFmtId="0" fontId="36" fillId="0" borderId="0"/>
    <xf numFmtId="0" fontId="36" fillId="0" borderId="0"/>
    <xf numFmtId="0" fontId="12" fillId="0" borderId="0"/>
    <xf numFmtId="0" fontId="19" fillId="0" borderId="0"/>
    <xf numFmtId="0" fontId="9" fillId="0" borderId="0"/>
    <xf numFmtId="169" fontId="12" fillId="0" borderId="0"/>
    <xf numFmtId="0" fontId="131" fillId="0" borderId="0"/>
    <xf numFmtId="264" fontId="32" fillId="0" borderId="0"/>
    <xf numFmtId="0" fontId="19" fillId="0" borderId="0"/>
    <xf numFmtId="264" fontId="32" fillId="0" borderId="0"/>
    <xf numFmtId="0" fontId="19" fillId="0" borderId="0"/>
    <xf numFmtId="0" fontId="32" fillId="0" borderId="0"/>
    <xf numFmtId="0" fontId="32" fillId="0" borderId="0"/>
    <xf numFmtId="264" fontId="32" fillId="0" borderId="0"/>
    <xf numFmtId="0" fontId="32" fillId="0" borderId="0"/>
    <xf numFmtId="169" fontId="18" fillId="0" borderId="0"/>
    <xf numFmtId="264" fontId="18" fillId="0" borderId="0"/>
    <xf numFmtId="169" fontId="18" fillId="0" borderId="0"/>
    <xf numFmtId="0" fontId="19" fillId="0" borderId="0"/>
    <xf numFmtId="0" fontId="18" fillId="0" borderId="0"/>
    <xf numFmtId="0" fontId="18" fillId="0" borderId="0"/>
    <xf numFmtId="0" fontId="19" fillId="0" borderId="0"/>
    <xf numFmtId="264" fontId="32" fillId="0" borderId="0"/>
    <xf numFmtId="0" fontId="19" fillId="0" borderId="0"/>
    <xf numFmtId="0" fontId="32" fillId="0" borderId="0"/>
    <xf numFmtId="0" fontId="19" fillId="0" borderId="0"/>
    <xf numFmtId="264" fontId="32" fillId="0" borderId="0"/>
    <xf numFmtId="0" fontId="19" fillId="0" borderId="0"/>
    <xf numFmtId="0" fontId="32" fillId="0" borderId="0"/>
    <xf numFmtId="169" fontId="18" fillId="0" borderId="0"/>
    <xf numFmtId="169" fontId="18" fillId="0" borderId="0"/>
    <xf numFmtId="0" fontId="131" fillId="0" borderId="0"/>
    <xf numFmtId="0" fontId="36" fillId="0" borderId="0"/>
    <xf numFmtId="0" fontId="88" fillId="0" borderId="0"/>
    <xf numFmtId="264" fontId="88" fillId="0" borderId="0"/>
    <xf numFmtId="0" fontId="88" fillId="0" borderId="0"/>
    <xf numFmtId="0" fontId="32" fillId="0" borderId="0"/>
    <xf numFmtId="0" fontId="169" fillId="0" borderId="0"/>
    <xf numFmtId="0" fontId="3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2" fillId="0" borderId="0"/>
    <xf numFmtId="0" fontId="131" fillId="0" borderId="0"/>
    <xf numFmtId="294" fontId="18"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64" fontId="18" fillId="0" borderId="0"/>
    <xf numFmtId="169" fontId="18" fillId="0" borderId="0"/>
    <xf numFmtId="0" fontId="19" fillId="0" borderId="0"/>
    <xf numFmtId="0" fontId="18" fillId="0" borderId="0"/>
    <xf numFmtId="0" fontId="32" fillId="0" borderId="0"/>
    <xf numFmtId="0" fontId="19" fillId="0" borderId="0"/>
    <xf numFmtId="0" fontId="19" fillId="0" borderId="0"/>
    <xf numFmtId="0" fontId="19" fillId="0" borderId="0"/>
    <xf numFmtId="264" fontId="18"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64" fontId="88" fillId="0" borderId="0"/>
    <xf numFmtId="0" fontId="88" fillId="0" borderId="0"/>
    <xf numFmtId="264" fontId="18" fillId="0" borderId="0"/>
    <xf numFmtId="169" fontId="18" fillId="0" borderId="0"/>
    <xf numFmtId="0" fontId="32" fillId="0" borderId="0"/>
    <xf numFmtId="0" fontId="32" fillId="0" borderId="0"/>
    <xf numFmtId="0" fontId="131" fillId="0" borderId="0"/>
    <xf numFmtId="264" fontId="32" fillId="0" borderId="0"/>
    <xf numFmtId="0" fontId="131" fillId="0" borderId="0"/>
    <xf numFmtId="0" fontId="173" fillId="0" borderId="0"/>
    <xf numFmtId="264" fontId="18" fillId="0" borderId="0"/>
    <xf numFmtId="169" fontId="18" fillId="0" borderId="0"/>
    <xf numFmtId="0" fontId="88" fillId="0" borderId="0"/>
    <xf numFmtId="264" fontId="88" fillId="0" borderId="0"/>
    <xf numFmtId="0" fontId="88" fillId="0" borderId="0"/>
    <xf numFmtId="264" fontId="18" fillId="0" borderId="0"/>
    <xf numFmtId="169" fontId="18" fillId="0" borderId="0"/>
    <xf numFmtId="0" fontId="18" fillId="0" borderId="0"/>
    <xf numFmtId="169" fontId="18" fillId="0" borderId="0"/>
    <xf numFmtId="264" fontId="18" fillId="0" borderId="0"/>
    <xf numFmtId="169" fontId="18" fillId="0" borderId="0"/>
    <xf numFmtId="0" fontId="18" fillId="0" borderId="0"/>
    <xf numFmtId="0" fontId="32" fillId="0" borderId="0"/>
    <xf numFmtId="264" fontId="32" fillId="0" borderId="0"/>
    <xf numFmtId="0" fontId="32" fillId="0" borderId="0"/>
    <xf numFmtId="264" fontId="18" fillId="0" borderId="0"/>
    <xf numFmtId="169" fontId="18" fillId="0" borderId="0"/>
    <xf numFmtId="0" fontId="12" fillId="0" borderId="0"/>
    <xf numFmtId="0" fontId="18" fillId="0" borderId="0"/>
    <xf numFmtId="169" fontId="18" fillId="0" borderId="0"/>
    <xf numFmtId="264" fontId="18" fillId="0" borderId="0"/>
    <xf numFmtId="169" fontId="18" fillId="0" borderId="0"/>
    <xf numFmtId="0" fontId="18" fillId="0" borderId="0"/>
    <xf numFmtId="0" fontId="88" fillId="0" borderId="0"/>
    <xf numFmtId="0" fontId="88" fillId="0" borderId="0"/>
    <xf numFmtId="264" fontId="88" fillId="0" borderId="0"/>
    <xf numFmtId="0" fontId="88" fillId="0" borderId="0"/>
    <xf numFmtId="169" fontId="18" fillId="0" borderId="0"/>
    <xf numFmtId="264" fontId="18" fillId="0" borderId="0"/>
    <xf numFmtId="169" fontId="18" fillId="0" borderId="0"/>
    <xf numFmtId="0" fontId="12" fillId="0" borderId="0"/>
    <xf numFmtId="0" fontId="18" fillId="0" borderId="0"/>
    <xf numFmtId="0" fontId="88" fillId="0" borderId="0"/>
    <xf numFmtId="0" fontId="88" fillId="0" borderId="0"/>
    <xf numFmtId="264" fontId="88" fillId="0" borderId="0"/>
    <xf numFmtId="0" fontId="88" fillId="0" borderId="0"/>
    <xf numFmtId="0" fontId="12" fillId="0" borderId="0"/>
    <xf numFmtId="264" fontId="32" fillId="0" borderId="0"/>
    <xf numFmtId="0" fontId="12" fillId="0" borderId="0"/>
    <xf numFmtId="0" fontId="32" fillId="0" borderId="0"/>
    <xf numFmtId="0" fontId="88" fillId="0" borderId="0"/>
    <xf numFmtId="0" fontId="88" fillId="0" borderId="0"/>
    <xf numFmtId="264" fontId="88" fillId="0" borderId="0"/>
    <xf numFmtId="0" fontId="88" fillId="0" borderId="0"/>
    <xf numFmtId="0" fontId="12" fillId="0" borderId="0"/>
    <xf numFmtId="264" fontId="32" fillId="0" borderId="0"/>
    <xf numFmtId="0" fontId="12" fillId="0" borderId="0"/>
    <xf numFmtId="0" fontId="32" fillId="0" borderId="0"/>
    <xf numFmtId="264" fontId="12" fillId="0" borderId="0"/>
    <xf numFmtId="0" fontId="32" fillId="0" borderId="0"/>
    <xf numFmtId="0" fontId="32" fillId="0" borderId="0"/>
    <xf numFmtId="0" fontId="32" fillId="0" borderId="0"/>
    <xf numFmtId="0" fontId="12" fillId="0" borderId="0"/>
    <xf numFmtId="0" fontId="12" fillId="0" borderId="0"/>
    <xf numFmtId="0" fontId="32" fillId="0" borderId="0"/>
    <xf numFmtId="0" fontId="18" fillId="0" borderId="0"/>
    <xf numFmtId="264" fontId="18" fillId="0" borderId="0"/>
    <xf numFmtId="0" fontId="36" fillId="0" borderId="0"/>
    <xf numFmtId="0" fontId="36" fillId="0" borderId="0"/>
    <xf numFmtId="0" fontId="36" fillId="0" borderId="0"/>
    <xf numFmtId="0" fontId="36" fillId="0" borderId="0"/>
    <xf numFmtId="0" fontId="36" fillId="0" borderId="0"/>
    <xf numFmtId="0" fontId="36" fillId="0" borderId="0"/>
    <xf numFmtId="264" fontId="32" fillId="0" borderId="0"/>
    <xf numFmtId="0" fontId="19" fillId="0" borderId="0"/>
    <xf numFmtId="0" fontId="36" fillId="0" borderId="0"/>
    <xf numFmtId="0" fontId="36" fillId="0" borderId="0"/>
    <xf numFmtId="169" fontId="12" fillId="0" borderId="0"/>
    <xf numFmtId="0" fontId="88" fillId="0" borderId="0"/>
    <xf numFmtId="264" fontId="88" fillId="0" borderId="0"/>
    <xf numFmtId="0" fontId="88" fillId="0" borderId="0"/>
    <xf numFmtId="0" fontId="19" fillId="0" borderId="0"/>
    <xf numFmtId="264" fontId="32" fillId="0" borderId="0"/>
    <xf numFmtId="0" fontId="19" fillId="0" borderId="0"/>
    <xf numFmtId="0" fontId="32" fillId="0" borderId="0"/>
    <xf numFmtId="264" fontId="88" fillId="0" borderId="0"/>
    <xf numFmtId="0" fontId="19" fillId="0" borderId="0"/>
    <xf numFmtId="0" fontId="88" fillId="0" borderId="0"/>
    <xf numFmtId="0" fontId="19" fillId="0" borderId="0"/>
    <xf numFmtId="264" fontId="32" fillId="0" borderId="0"/>
    <xf numFmtId="0" fontId="19" fillId="0" borderId="0"/>
    <xf numFmtId="0" fontId="32" fillId="0" borderId="0"/>
    <xf numFmtId="0" fontId="19" fillId="0" borderId="0"/>
    <xf numFmtId="264" fontId="88" fillId="0" borderId="0"/>
    <xf numFmtId="0" fontId="19" fillId="0" borderId="0"/>
    <xf numFmtId="0" fontId="88" fillId="0" borderId="0"/>
    <xf numFmtId="0" fontId="19" fillId="0" borderId="0"/>
    <xf numFmtId="264" fontId="88" fillId="0" borderId="0"/>
    <xf numFmtId="0" fontId="19" fillId="0" borderId="0"/>
    <xf numFmtId="0" fontId="88" fillId="0" borderId="0"/>
    <xf numFmtId="0" fontId="19" fillId="0" borderId="0"/>
    <xf numFmtId="264" fontId="88" fillId="0" borderId="0"/>
    <xf numFmtId="0" fontId="19" fillId="0" borderId="0"/>
    <xf numFmtId="0" fontId="88" fillId="0" borderId="0"/>
    <xf numFmtId="264" fontId="12" fillId="0" borderId="0"/>
    <xf numFmtId="0" fontId="18"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294" fontId="18" fillId="0" borderId="0"/>
    <xf numFmtId="264" fontId="3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264" fontId="88" fillId="0" borderId="0"/>
    <xf numFmtId="0" fontId="88" fillId="0" borderId="0"/>
    <xf numFmtId="264" fontId="32" fillId="0" borderId="0"/>
    <xf numFmtId="0" fontId="3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264" fontId="88"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264" fontId="3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12" fillId="0" borderId="0"/>
    <xf numFmtId="169" fontId="32" fillId="0" borderId="0"/>
    <xf numFmtId="264" fontId="18" fillId="0" borderId="0"/>
    <xf numFmtId="169" fontId="32" fillId="0" borderId="0"/>
    <xf numFmtId="264" fontId="88" fillId="0" borderId="0"/>
    <xf numFmtId="169" fontId="12" fillId="0" borderId="0"/>
    <xf numFmtId="169" fontId="12" fillId="0" borderId="0"/>
    <xf numFmtId="264" fontId="88" fillId="0" borderId="0"/>
    <xf numFmtId="169" fontId="12" fillId="0" borderId="0"/>
    <xf numFmtId="169" fontId="12" fillId="0" borderId="0"/>
    <xf numFmtId="264" fontId="88" fillId="0" borderId="0"/>
    <xf numFmtId="169" fontId="12" fillId="0" borderId="0"/>
    <xf numFmtId="169" fontId="12" fillId="0" borderId="0"/>
    <xf numFmtId="264" fontId="32" fillId="0" borderId="0"/>
    <xf numFmtId="169" fontId="12" fillId="0" borderId="0"/>
    <xf numFmtId="0" fontId="88" fillId="0" borderId="0"/>
    <xf numFmtId="0" fontId="88" fillId="0" borderId="0"/>
    <xf numFmtId="264" fontId="88" fillId="0" borderId="0"/>
    <xf numFmtId="0" fontId="88" fillId="0" borderId="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8" fillId="92"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9" fillId="130"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57" fillId="8" borderId="0" applyNumberFormat="0" applyBorder="0" applyAlignment="0" applyProtection="0"/>
    <xf numFmtId="264" fontId="257" fillId="8" borderId="0" applyNumberFormat="0" applyBorder="0" applyAlignment="0" applyProtection="0"/>
    <xf numFmtId="0" fontId="257" fillId="8" borderId="0" applyNumberFormat="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1"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2"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0" fontId="260" fillId="0" borderId="0" applyNumberFormat="0" applyFill="0" applyBorder="0" applyAlignment="0" applyProtection="0"/>
    <xf numFmtId="264" fontId="260" fillId="0" borderId="0" applyNumberFormat="0" applyFill="0" applyBorder="0" applyAlignment="0" applyProtection="0"/>
    <xf numFmtId="0" fontId="260" fillId="0" borderId="0" applyNumberFormat="0" applyFill="0" applyBorder="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66" fillId="66" borderId="33" applyNumberFormat="0" applyFont="0" applyAlignment="0" applyProtection="0"/>
    <xf numFmtId="0" fontId="1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66" fillId="66" borderId="33" applyNumberFormat="0" applyFont="0" applyAlignment="0" applyProtection="0"/>
    <xf numFmtId="0" fontId="1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1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6" fillId="66" borderId="72"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264"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0" fontId="32"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264"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0" fontId="66" fillId="66" borderId="33" applyNumberFormat="0" applyFont="0" applyAlignment="0" applyProtection="0"/>
    <xf numFmtId="9" fontId="18" fillId="0" borderId="0" applyFont="0" applyFill="0" applyBorder="0" applyAlignment="0" applyProtection="0"/>
    <xf numFmtId="9" fontId="18"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73" fillId="0" borderId="0" applyFont="0" applyFill="0" applyBorder="0" applyAlignment="0" applyProtection="0"/>
    <xf numFmtId="9" fontId="1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55" fillId="0" borderId="0" applyFont="0" applyFill="0" applyBorder="0" applyAlignment="0" applyProtection="0"/>
    <xf numFmtId="9" fontId="9" fillId="0" borderId="0" applyFont="0" applyFill="0" applyBorder="0" applyAlignment="0" applyProtection="0"/>
    <xf numFmtId="9" fontId="66" fillId="0" borderId="0" applyFont="0" applyFill="0" applyBorder="0" applyAlignment="0" applyProtection="0"/>
    <xf numFmtId="9" fontId="9" fillId="0" borderId="0" applyFont="0" applyFill="0" applyBorder="0" applyAlignment="0" applyProtection="0"/>
    <xf numFmtId="9" fontId="6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9" fontId="40"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66"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9" fontId="32" fillId="0" borderId="0" applyFont="0" applyFill="0" applyBorder="0" applyAlignment="0" applyProtection="0"/>
    <xf numFmtId="9" fontId="1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71" fillId="0" borderId="0" applyFont="0" applyFill="0" applyBorder="0" applyAlignment="0" applyProtection="0"/>
    <xf numFmtId="9" fontId="25"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2" fillId="0" borderId="0" applyFont="0" applyFill="0" applyBorder="0" applyAlignment="0" applyProtection="0"/>
    <xf numFmtId="9" fontId="40"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32" fillId="0" borderId="0" applyFont="0" applyFill="0" applyBorder="0" applyAlignment="0" applyProtection="0"/>
    <xf numFmtId="9" fontId="12" fillId="0" borderId="0" applyFont="0" applyFill="0" applyBorder="0" applyAlignment="0" applyProtection="0"/>
    <xf numFmtId="9" fontId="66" fillId="0" borderId="0" applyFont="0" applyFill="0" applyBorder="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4" fillId="0" borderId="5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87" fillId="0" borderId="32"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63" fillId="0" borderId="15" applyNumberFormat="0" applyFill="0" applyAlignment="0" applyProtection="0"/>
    <xf numFmtId="264" fontId="263" fillId="0" borderId="15" applyNumberFormat="0" applyFill="0" applyAlignment="0" applyProtection="0"/>
    <xf numFmtId="0" fontId="263" fillId="0" borderId="15" applyNumberFormat="0" applyFill="0" applyAlignment="0" applyProtection="0"/>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212" fillId="0" borderId="47">
      <alignment vertical="top" wrapText="1"/>
    </xf>
    <xf numFmtId="0" fontId="12" fillId="0" borderId="0"/>
    <xf numFmtId="328" fontId="36" fillId="0" borderId="0"/>
    <xf numFmtId="264" fontId="23" fillId="0" borderId="0"/>
    <xf numFmtId="328" fontId="36" fillId="0" borderId="0"/>
    <xf numFmtId="169" fontId="23" fillId="0" borderId="0"/>
    <xf numFmtId="0" fontId="21" fillId="0" borderId="0"/>
    <xf numFmtId="264" fontId="21" fillId="0" borderId="0"/>
    <xf numFmtId="0" fontId="21" fillId="0" borderId="0"/>
    <xf numFmtId="0" fontId="23" fillId="0" borderId="0"/>
    <xf numFmtId="264" fontId="21" fillId="0" borderId="0"/>
    <xf numFmtId="0" fontId="21" fillId="0" borderId="0"/>
    <xf numFmtId="0" fontId="21" fillId="0" borderId="0"/>
    <xf numFmtId="264" fontId="21" fillId="0" borderId="0"/>
    <xf numFmtId="0" fontId="21" fillId="0" borderId="0"/>
    <xf numFmtId="0" fontId="21" fillId="0" borderId="0"/>
    <xf numFmtId="264" fontId="21" fillId="0" borderId="0"/>
    <xf numFmtId="0" fontId="21" fillId="0" borderId="0"/>
    <xf numFmtId="0" fontId="12"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9" fillId="0" borderId="0"/>
    <xf numFmtId="0" fontId="9" fillId="0" borderId="0"/>
    <xf numFmtId="264" fontId="9" fillId="0" borderId="0"/>
    <xf numFmtId="0" fontId="9" fillId="0" borderId="0"/>
    <xf numFmtId="169" fontId="23" fillId="0" borderId="0"/>
    <xf numFmtId="169" fontId="23" fillId="0" borderId="0"/>
    <xf numFmtId="264" fontId="23" fillId="0" borderId="0"/>
    <xf numFmtId="169" fontId="23" fillId="0" borderId="0"/>
    <xf numFmtId="0" fontId="12"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21" fillId="0" borderId="0"/>
    <xf numFmtId="0" fontId="21" fillId="0" borderId="0"/>
    <xf numFmtId="264" fontId="21" fillId="0" borderId="0"/>
    <xf numFmtId="0" fontId="21" fillId="0" borderId="0"/>
    <xf numFmtId="0" fontId="9" fillId="0" borderId="0"/>
    <xf numFmtId="264" fontId="9" fillId="0" borderId="0"/>
    <xf numFmtId="0" fontId="9" fillId="0" borderId="0"/>
    <xf numFmtId="0" fontId="9" fillId="0" borderId="0"/>
    <xf numFmtId="264" fontId="9" fillId="0" borderId="0"/>
    <xf numFmtId="0" fontId="9" fillId="0" borderId="0"/>
    <xf numFmtId="0" fontId="9" fillId="0" borderId="0"/>
    <xf numFmtId="264" fontId="9" fillId="0" borderId="0"/>
    <xf numFmtId="0" fontId="9" fillId="0" borderId="0"/>
    <xf numFmtId="0" fontId="9" fillId="0" borderId="0"/>
    <xf numFmtId="264" fontId="9" fillId="0" borderId="0"/>
    <xf numFmtId="0" fontId="9" fillId="0" borderId="0"/>
    <xf numFmtId="0" fontId="9" fillId="0" borderId="0"/>
    <xf numFmtId="264" fontId="9" fillId="0" borderId="0"/>
    <xf numFmtId="0" fontId="9" fillId="0" borderId="0"/>
    <xf numFmtId="169" fontId="21" fillId="0" borderId="0"/>
    <xf numFmtId="264" fontId="21" fillId="0" borderId="0"/>
    <xf numFmtId="169" fontId="21" fillId="0" borderId="0"/>
    <xf numFmtId="0" fontId="21" fillId="0" borderId="0"/>
    <xf numFmtId="329" fontId="36" fillId="0" borderId="0"/>
    <xf numFmtId="1" fontId="265" fillId="0" borderId="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7"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8"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4" fontId="266" fillId="0" borderId="0" applyNumberFormat="0" applyFill="0" applyBorder="0" applyAlignment="0" applyProtection="0"/>
    <xf numFmtId="0" fontId="266" fillId="0" borderId="0" applyNumberFormat="0" applyFill="0" applyBorder="0" applyAlignment="0" applyProtection="0"/>
    <xf numFmtId="0" fontId="9" fillId="0" borderId="0" applyBorder="0">
      <alignment horizontal="left"/>
    </xf>
    <xf numFmtId="226" fontId="9" fillId="0" borderId="0" applyFont="0" applyFill="0" applyBorder="0" applyAlignment="0" applyProtection="0"/>
    <xf numFmtId="226" fontId="9" fillId="0" borderId="0" applyFont="0" applyFill="0" applyBorder="0" applyAlignment="0" applyProtection="0"/>
    <xf numFmtId="196" fontId="18" fillId="0" borderId="0" applyFont="0" applyFill="0" applyBorder="0" applyAlignment="0" applyProtection="0"/>
    <xf numFmtId="195" fontId="131"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6" fontId="18"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6" fontId="18"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330"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12" fillId="0" borderId="0" applyFont="0" applyFill="0" applyBorder="0" applyAlignment="0" applyProtection="0"/>
    <xf numFmtId="195" fontId="9" fillId="0" borderId="0" applyFont="0" applyFill="0" applyBorder="0" applyAlignment="0" applyProtection="0"/>
    <xf numFmtId="165" fontId="127" fillId="0" borderId="0" applyFont="0" applyFill="0" applyBorder="0" applyAlignment="0" applyProtection="0"/>
    <xf numFmtId="195" fontId="18" fillId="0" borderId="0" applyFont="0" applyFill="0" applyBorder="0" applyAlignment="0" applyProtection="0"/>
    <xf numFmtId="196" fontId="18" fillId="0" borderId="0" applyFont="0" applyFill="0" applyBorder="0" applyAlignment="0" applyProtection="0"/>
    <xf numFmtId="196" fontId="12" fillId="0" borderId="0" applyFont="0" applyFill="0" applyBorder="0" applyAlignment="0" applyProtection="0"/>
    <xf numFmtId="43" fontId="25" fillId="0" borderId="0" applyFont="0" applyFill="0" applyBorder="0" applyAlignment="0" applyProtection="0"/>
    <xf numFmtId="196" fontId="18" fillId="0" borderId="0" applyFont="0" applyFill="0" applyBorder="0" applyAlignment="0" applyProtection="0"/>
    <xf numFmtId="195" fontId="12"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12" fillId="0" borderId="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9"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5" fontId="32" fillId="0" borderId="0" applyFont="0" applyFill="0" applyBorder="0" applyAlignment="0" applyProtection="0"/>
    <xf numFmtId="196" fontId="9"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12" fillId="0" borderId="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330" fontId="12" fillId="0" borderId="0" applyFont="0" applyFill="0" applyBorder="0" applyAlignment="0" applyProtection="0"/>
    <xf numFmtId="196" fontId="12" fillId="0" borderId="0" applyFont="0" applyFill="0" applyBorder="0" applyAlignment="0" applyProtection="0"/>
    <xf numFmtId="196" fontId="32" fillId="0" borderId="0" applyFont="0" applyFill="0" applyBorder="0" applyAlignment="0" applyProtection="0"/>
    <xf numFmtId="196" fontId="32" fillId="0" borderId="0" applyFont="0" applyFill="0" applyBorder="0" applyAlignment="0" applyProtection="0"/>
    <xf numFmtId="165" fontId="131"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5"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5" fontId="18" fillId="0" borderId="0" applyFont="0" applyFill="0" applyBorder="0" applyAlignment="0" applyProtection="0"/>
    <xf numFmtId="195" fontId="18" fillId="0" borderId="0" applyFont="0" applyFill="0" applyBorder="0" applyAlignment="0" applyProtection="0"/>
    <xf numFmtId="196" fontId="40" fillId="0" borderId="0" applyFont="0" applyFill="0" applyBorder="0" applyAlignment="0" applyProtection="0"/>
    <xf numFmtId="196" fontId="18" fillId="0" borderId="0" applyFont="0" applyFill="0" applyBorder="0" applyAlignment="0" applyProtection="0"/>
    <xf numFmtId="195" fontId="18" fillId="0" borderId="0" applyFont="0" applyFill="0" applyBorder="0" applyAlignment="0" applyProtection="0"/>
    <xf numFmtId="195"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5" fontId="18" fillId="0" borderId="0" applyFont="0" applyFill="0" applyBorder="0" applyAlignment="0" applyProtection="0"/>
    <xf numFmtId="195"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5" fontId="18" fillId="0" borderId="0" applyFont="0" applyFill="0" applyBorder="0" applyAlignment="0" applyProtection="0"/>
    <xf numFmtId="195" fontId="18" fillId="0" borderId="0" applyFont="0" applyFill="0" applyBorder="0" applyAlignment="0" applyProtection="0"/>
    <xf numFmtId="195" fontId="12"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18" fillId="0" borderId="0" applyFont="0" applyFill="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70" fillId="91"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71" fillId="70"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0" fontId="269" fillId="9" borderId="0" applyNumberFormat="0" applyBorder="0" applyAlignment="0" applyProtection="0"/>
    <xf numFmtId="264" fontId="269" fillId="9" borderId="0" applyNumberFormat="0" applyBorder="0" applyAlignment="0" applyProtection="0"/>
    <xf numFmtId="0" fontId="269" fillId="9" borderId="0" applyNumberFormat="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40" fontId="272" fillId="0" borderId="0" applyFont="0" applyFill="0" applyBorder="0" applyAlignment="0" applyProtection="0"/>
    <xf numFmtId="38" fontId="272" fillId="0" borderId="0" applyFont="0" applyFill="0" applyBorder="0" applyAlignment="0" applyProtection="0"/>
    <xf numFmtId="0" fontId="272" fillId="0" borderId="0"/>
    <xf numFmtId="180" fontId="9" fillId="0" borderId="0" applyFont="0" applyFill="0" applyBorder="0" applyAlignment="0" applyProtection="0"/>
    <xf numFmtId="331" fontId="9" fillId="0" borderId="0" applyFont="0" applyFill="0" applyBorder="0" applyAlignment="0" applyProtection="0"/>
    <xf numFmtId="196" fontId="40" fillId="0" borderId="0" applyFont="0" applyFill="0" applyBorder="0" applyAlignment="0" applyProtection="0"/>
    <xf numFmtId="0" fontId="23" fillId="0" borderId="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26" borderId="0" applyNumberFormat="0" applyBorder="0" applyAlignment="0" applyProtection="0"/>
    <xf numFmtId="0" fontId="41" fillId="31" borderId="0" applyNumberFormat="0" applyBorder="0" applyAlignment="0" applyProtection="0"/>
    <xf numFmtId="0" fontId="41" fillId="31" borderId="0" applyNumberFormat="0" applyBorder="0" applyAlignment="0" applyProtection="0"/>
    <xf numFmtId="0" fontId="41" fillId="31" borderId="0" applyNumberFormat="0" applyBorder="0" applyAlignment="0" applyProtection="0"/>
    <xf numFmtId="0" fontId="41" fillId="31" borderId="0" applyNumberFormat="0" applyBorder="0" applyAlignment="0" applyProtection="0"/>
    <xf numFmtId="0" fontId="41" fillId="36" borderId="0" applyNumberFormat="0" applyBorder="0" applyAlignment="0" applyProtection="0"/>
    <xf numFmtId="0" fontId="41" fillId="36" borderId="0" applyNumberFormat="0" applyBorder="0" applyAlignment="0" applyProtection="0"/>
    <xf numFmtId="0" fontId="41" fillId="36" borderId="0" applyNumberFormat="0" applyBorder="0" applyAlignment="0" applyProtection="0"/>
    <xf numFmtId="0" fontId="41" fillId="36"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3" borderId="0" applyNumberFormat="0" applyBorder="0" applyAlignment="0" applyProtection="0"/>
    <xf numFmtId="0" fontId="41" fillId="13" borderId="0" applyNumberFormat="0" applyBorder="0" applyAlignment="0" applyProtection="0"/>
    <xf numFmtId="0" fontId="41" fillId="13" borderId="0" applyNumberFormat="0" applyBorder="0" applyAlignment="0" applyProtection="0"/>
    <xf numFmtId="0" fontId="41" fillId="13" borderId="0" applyNumberFormat="0" applyBorder="0" applyAlignment="0" applyProtection="0"/>
    <xf numFmtId="0" fontId="46" fillId="8" borderId="0" applyNumberFormat="0" applyBorder="0" applyAlignment="0" applyProtection="0"/>
    <xf numFmtId="0" fontId="56" fillId="46" borderId="60" applyNumberFormat="0" applyAlignment="0" applyProtection="0"/>
    <xf numFmtId="0" fontId="56" fillId="46" borderId="60" applyNumberFormat="0" applyAlignment="0" applyProtection="0"/>
    <xf numFmtId="0" fontId="56" fillId="46" borderId="60" applyNumberFormat="0" applyAlignment="0" applyProtection="0"/>
    <xf numFmtId="0" fontId="56" fillId="46" borderId="60" applyNumberFormat="0" applyAlignment="0" applyProtection="0"/>
    <xf numFmtId="0" fontId="76" fillId="0" borderId="0" applyNumberFormat="0" applyFill="0" applyBorder="0" applyAlignment="0" applyProtection="0"/>
    <xf numFmtId="0" fontId="77" fillId="10" borderId="60" applyNumberFormat="0" applyAlignment="0" applyProtection="0"/>
    <xf numFmtId="0" fontId="77" fillId="10" borderId="60" applyNumberFormat="0" applyAlignment="0" applyProtection="0"/>
    <xf numFmtId="0" fontId="77" fillId="10" borderId="60" applyNumberFormat="0" applyAlignment="0" applyProtection="0"/>
    <xf numFmtId="0" fontId="77" fillId="10" borderId="60" applyNumberFormat="0" applyAlignment="0" applyProtection="0"/>
    <xf numFmtId="0" fontId="61" fillId="0" borderId="15" applyNumberFormat="0" applyFill="0" applyAlignment="0" applyProtection="0"/>
    <xf numFmtId="0" fontId="136" fillId="46" borderId="34" applyNumberFormat="0" applyAlignment="0" applyProtection="0"/>
    <xf numFmtId="0" fontId="136" fillId="46" borderId="34" applyNumberFormat="0" applyAlignment="0" applyProtection="0"/>
    <xf numFmtId="0" fontId="136" fillId="46" borderId="34" applyNumberFormat="0" applyAlignment="0" applyProtection="0"/>
    <xf numFmtId="0" fontId="136" fillId="46" borderId="34" applyNumberFormat="0" applyAlignment="0" applyProtection="0"/>
    <xf numFmtId="0" fontId="280" fillId="0" borderId="0"/>
    <xf numFmtId="0" fontId="281" fillId="0" borderId="0"/>
    <xf numFmtId="0" fontId="173" fillId="0" borderId="0"/>
    <xf numFmtId="195" fontId="9" fillId="0" borderId="0" applyFont="0" applyFill="0" applyBorder="0" applyAlignment="0" applyProtection="0"/>
    <xf numFmtId="0" fontId="18" fillId="97" borderId="0" applyNumberFormat="0" applyBorder="0" applyAlignment="0" applyProtection="0"/>
    <xf numFmtId="0" fontId="18" fillId="97" borderId="0" applyNumberFormat="0" applyBorder="0" applyAlignment="0" applyProtection="0"/>
    <xf numFmtId="0" fontId="18" fillId="97" borderId="0" applyNumberFormat="0" applyBorder="0" applyAlignment="0" applyProtection="0"/>
    <xf numFmtId="0" fontId="18" fillId="100" borderId="0" applyNumberFormat="0" applyBorder="0" applyAlignment="0" applyProtection="0"/>
    <xf numFmtId="0" fontId="18" fillId="100" borderId="0" applyNumberFormat="0" applyBorder="0" applyAlignment="0" applyProtection="0"/>
    <xf numFmtId="0" fontId="18" fillId="100" borderId="0" applyNumberFormat="0" applyBorder="0" applyAlignment="0" applyProtection="0"/>
    <xf numFmtId="0" fontId="18" fillId="103" borderId="0" applyNumberFormat="0" applyBorder="0" applyAlignment="0" applyProtection="0"/>
    <xf numFmtId="0" fontId="18" fillId="103" borderId="0" applyNumberFormat="0" applyBorder="0" applyAlignment="0" applyProtection="0"/>
    <xf numFmtId="0" fontId="18" fillId="103" borderId="0" applyNumberFormat="0" applyBorder="0" applyAlignment="0" applyProtection="0"/>
    <xf numFmtId="0" fontId="18" fillId="106" borderId="0" applyNumberFormat="0" applyBorder="0" applyAlignment="0" applyProtection="0"/>
    <xf numFmtId="0" fontId="18" fillId="106" borderId="0" applyNumberFormat="0" applyBorder="0" applyAlignment="0" applyProtection="0"/>
    <xf numFmtId="0" fontId="18" fillId="106" borderId="0" applyNumberFormat="0" applyBorder="0" applyAlignment="0" applyProtection="0"/>
    <xf numFmtId="0" fontId="18" fillId="109" borderId="0" applyNumberFormat="0" applyBorder="0" applyAlignment="0" applyProtection="0"/>
    <xf numFmtId="0" fontId="18" fillId="109" borderId="0" applyNumberFormat="0" applyBorder="0" applyAlignment="0" applyProtection="0"/>
    <xf numFmtId="0" fontId="18" fillId="109" borderId="0" applyNumberFormat="0" applyBorder="0" applyAlignment="0" applyProtection="0"/>
    <xf numFmtId="0" fontId="18" fillId="112" borderId="0" applyNumberFormat="0" applyBorder="0" applyAlignment="0" applyProtection="0"/>
    <xf numFmtId="0" fontId="18" fillId="112" borderId="0" applyNumberFormat="0" applyBorder="0" applyAlignment="0" applyProtection="0"/>
    <xf numFmtId="0" fontId="18" fillId="112" borderId="0" applyNumberFormat="0" applyBorder="0" applyAlignment="0" applyProtection="0"/>
    <xf numFmtId="0" fontId="18" fillId="98" borderId="0" applyNumberFormat="0" applyBorder="0" applyAlignment="0" applyProtection="0"/>
    <xf numFmtId="0" fontId="18" fillId="98" borderId="0" applyNumberFormat="0" applyBorder="0" applyAlignment="0" applyProtection="0"/>
    <xf numFmtId="0" fontId="18" fillId="98" borderId="0" applyNumberFormat="0" applyBorder="0" applyAlignment="0" applyProtection="0"/>
    <xf numFmtId="0" fontId="18" fillId="101" borderId="0" applyNumberFormat="0" applyBorder="0" applyAlignment="0" applyProtection="0"/>
    <xf numFmtId="0" fontId="18" fillId="101" borderId="0" applyNumberFormat="0" applyBorder="0" applyAlignment="0" applyProtection="0"/>
    <xf numFmtId="0" fontId="18" fillId="101" borderId="0" applyNumberFormat="0" applyBorder="0" applyAlignment="0" applyProtection="0"/>
    <xf numFmtId="0" fontId="18" fillId="104" borderId="0" applyNumberFormat="0" applyBorder="0" applyAlignment="0" applyProtection="0"/>
    <xf numFmtId="0" fontId="18" fillId="104" borderId="0" applyNumberFormat="0" applyBorder="0" applyAlignment="0" applyProtection="0"/>
    <xf numFmtId="0" fontId="18" fillId="104" borderId="0" applyNumberFormat="0" applyBorder="0" applyAlignment="0" applyProtection="0"/>
    <xf numFmtId="0" fontId="18" fillId="107" borderId="0" applyNumberFormat="0" applyBorder="0" applyAlignment="0" applyProtection="0"/>
    <xf numFmtId="0" fontId="18" fillId="107" borderId="0" applyNumberFormat="0" applyBorder="0" applyAlignment="0" applyProtection="0"/>
    <xf numFmtId="0" fontId="18" fillId="107" borderId="0" applyNumberFormat="0" applyBorder="0" applyAlignment="0" applyProtection="0"/>
    <xf numFmtId="0" fontId="18" fillId="110" borderId="0" applyNumberFormat="0" applyBorder="0" applyAlignment="0" applyProtection="0"/>
    <xf numFmtId="0" fontId="18" fillId="110" borderId="0" applyNumberFormat="0" applyBorder="0" applyAlignment="0" applyProtection="0"/>
    <xf numFmtId="0" fontId="18" fillId="110" borderId="0" applyNumberFormat="0" applyBorder="0" applyAlignment="0" applyProtection="0"/>
    <xf numFmtId="0" fontId="18" fillId="113" borderId="0" applyNumberFormat="0" applyBorder="0" applyAlignment="0" applyProtection="0"/>
    <xf numFmtId="0" fontId="18" fillId="113" borderId="0" applyNumberFormat="0" applyBorder="0" applyAlignment="0" applyProtection="0"/>
    <xf numFmtId="0" fontId="18" fillId="113" borderId="0" applyNumberFormat="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25"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165" fontId="4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169"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164" fontId="131" fillId="0" borderId="0" applyFont="0" applyFill="0" applyBorder="0" applyAlignment="0" applyProtection="0"/>
    <xf numFmtId="164" fontId="131" fillId="0" borderId="0" applyFont="0" applyFill="0" applyBorder="0" applyAlignment="0" applyProtection="0"/>
    <xf numFmtId="257" fontId="18" fillId="0" borderId="0" applyFont="0" applyFill="0" applyBorder="0" applyAlignment="0" applyProtection="0"/>
    <xf numFmtId="257" fontId="1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337" fontId="18" fillId="0" borderId="0" applyFont="0" applyFill="0" applyBorder="0" applyAlignment="0" applyProtection="0"/>
    <xf numFmtId="9" fontId="18" fillId="0" borderId="0" applyFont="0" applyFill="0" applyBorder="0" applyAlignment="0" applyProtection="0"/>
    <xf numFmtId="0" fontId="9" fillId="0" borderId="0"/>
    <xf numFmtId="0" fontId="287" fillId="0" borderId="0"/>
    <xf numFmtId="0" fontId="287" fillId="0" borderId="0"/>
    <xf numFmtId="165" fontId="18" fillId="0" borderId="0" applyFont="0" applyFill="0" applyBorder="0" applyAlignment="0" applyProtection="0"/>
    <xf numFmtId="0" fontId="288" fillId="137" borderId="138" applyNumberFormat="0" applyAlignment="0" applyProtection="0">
      <alignment horizontal="left" vertical="center" indent="1"/>
    </xf>
    <xf numFmtId="343" fontId="289" fillId="138" borderId="138" applyNumberFormat="0" applyAlignment="0" applyProtection="0">
      <alignment horizontal="left" vertical="center" indent="1"/>
    </xf>
    <xf numFmtId="343" fontId="290" fillId="0" borderId="144" applyNumberFormat="0" applyProtection="0">
      <alignment horizontal="right" vertical="center"/>
    </xf>
    <xf numFmtId="0" fontId="296" fillId="0" borderId="0"/>
    <xf numFmtId="0" fontId="295" fillId="0" borderId="0"/>
    <xf numFmtId="0" fontId="295" fillId="0" borderId="0"/>
    <xf numFmtId="0" fontId="299" fillId="0" borderId="0"/>
    <xf numFmtId="0" fontId="298" fillId="0" borderId="0"/>
    <xf numFmtId="0" fontId="131" fillId="0" borderId="0"/>
    <xf numFmtId="0" fontId="9" fillId="0" borderId="0"/>
  </cellStyleXfs>
  <cellXfs count="1729">
    <xf numFmtId="0" fontId="0" fillId="0" borderId="0" xfId="0"/>
    <xf numFmtId="0" fontId="0" fillId="0" borderId="0" xfId="0"/>
    <xf numFmtId="0" fontId="0" fillId="0" borderId="0" xfId="0"/>
    <xf numFmtId="0" fontId="12" fillId="0" borderId="0" xfId="1" applyFont="1" applyFill="1" applyBorder="1" applyAlignment="1">
      <alignment vertical="center"/>
    </xf>
    <xf numFmtId="0" fontId="13" fillId="0" borderId="0" xfId="1" applyFont="1" applyFill="1" applyBorder="1" applyAlignment="1">
      <alignment vertical="center"/>
    </xf>
    <xf numFmtId="0" fontId="12" fillId="0" borderId="0" xfId="1" applyFont="1" applyFill="1" applyBorder="1" applyAlignment="1">
      <alignment vertical="center" wrapText="1"/>
    </xf>
    <xf numFmtId="0" fontId="20" fillId="0" borderId="0" xfId="0" applyFont="1"/>
    <xf numFmtId="0" fontId="17" fillId="0" borderId="4" xfId="28221" applyFont="1" applyBorder="1" applyAlignment="1">
      <alignment horizontal="center" vertical="center" wrapText="1"/>
    </xf>
    <xf numFmtId="0" fontId="17" fillId="0" borderId="5" xfId="28221" applyFont="1" applyBorder="1" applyAlignment="1">
      <alignment horizontal="center" vertical="center" wrapText="1"/>
    </xf>
    <xf numFmtId="0" fontId="12" fillId="0" borderId="9" xfId="28220" applyFont="1" applyFill="1" applyBorder="1" applyAlignment="1">
      <alignment horizontal="left" vertical="center" indent="1"/>
    </xf>
    <xf numFmtId="0" fontId="12" fillId="0" borderId="8" xfId="28221" applyFont="1" applyBorder="1" applyAlignment="1">
      <alignment horizontal="center" vertical="center" wrapText="1"/>
    </xf>
    <xf numFmtId="0" fontId="0" fillId="0" borderId="3" xfId="0" applyFont="1" applyBorder="1" applyAlignment="1">
      <alignment horizontal="center" vertical="center"/>
    </xf>
    <xf numFmtId="0" fontId="0" fillId="0" borderId="0" xfId="0" applyFont="1"/>
    <xf numFmtId="0" fontId="12" fillId="0" borderId="3" xfId="28220" applyFont="1" applyFill="1" applyBorder="1" applyAlignment="1">
      <alignment horizontal="center" vertical="center"/>
    </xf>
    <xf numFmtId="3" fontId="0" fillId="0" borderId="3" xfId="0" applyNumberFormat="1" applyBorder="1"/>
    <xf numFmtId="0" fontId="12" fillId="0" borderId="9" xfId="28220" applyFont="1" applyFill="1" applyBorder="1" applyAlignment="1">
      <alignment horizontal="right" vertical="center" indent="1"/>
    </xf>
    <xf numFmtId="0" fontId="182" fillId="0" borderId="3" xfId="28220" applyFont="1" applyFill="1" applyBorder="1" applyAlignment="1">
      <alignment horizontal="center" vertical="center"/>
    </xf>
    <xf numFmtId="0" fontId="0" fillId="0" borderId="0" xfId="0" applyAlignment="1">
      <alignment horizontal="center"/>
    </xf>
    <xf numFmtId="0" fontId="0" fillId="0" borderId="0" xfId="0" applyFill="1"/>
    <xf numFmtId="3" fontId="0" fillId="0" borderId="0" xfId="0" applyNumberFormat="1"/>
    <xf numFmtId="0" fontId="108" fillId="0" borderId="9" xfId="28220" applyFont="1" applyFill="1" applyBorder="1" applyAlignment="1">
      <alignment horizontal="left" vertical="center" indent="5"/>
    </xf>
    <xf numFmtId="0" fontId="108" fillId="0" borderId="9" xfId="28220" applyFont="1" applyFill="1" applyBorder="1" applyAlignment="1">
      <alignment horizontal="left" vertical="center" wrapText="1" indent="5"/>
    </xf>
    <xf numFmtId="259" fontId="0" fillId="0" borderId="6" xfId="0" applyNumberFormat="1" applyFill="1" applyBorder="1"/>
    <xf numFmtId="259" fontId="0" fillId="0" borderId="3" xfId="0" applyNumberFormat="1" applyFill="1" applyBorder="1"/>
    <xf numFmtId="0" fontId="17" fillId="83" borderId="9" xfId="28220" applyFont="1" applyFill="1" applyBorder="1" applyAlignment="1">
      <alignment horizontal="left" vertical="center" indent="1"/>
    </xf>
    <xf numFmtId="0" fontId="17" fillId="83" borderId="3" xfId="28220" applyFont="1" applyFill="1" applyBorder="1" applyAlignment="1">
      <alignment horizontal="center" vertical="center"/>
    </xf>
    <xf numFmtId="0" fontId="0" fillId="83" borderId="0" xfId="0" applyFill="1"/>
    <xf numFmtId="1" fontId="20" fillId="0" borderId="3" xfId="0" applyNumberFormat="1" applyFont="1" applyBorder="1" applyAlignment="1">
      <alignment horizontal="center" vertical="center"/>
    </xf>
    <xf numFmtId="0" fontId="185" fillId="0" borderId="0" xfId="27495" applyFont="1" applyFill="1" applyBorder="1" applyAlignment="1">
      <alignment vertical="center"/>
    </xf>
    <xf numFmtId="0" fontId="185" fillId="0" borderId="0" xfId="27495" applyFont="1" applyFill="1" applyBorder="1" applyAlignment="1">
      <alignment horizontal="left" vertical="center"/>
    </xf>
    <xf numFmtId="0" fontId="12" fillId="0" borderId="0" xfId="27495" applyFont="1" applyFill="1" applyAlignment="1">
      <alignment vertical="center"/>
    </xf>
    <xf numFmtId="261" fontId="17" fillId="0" borderId="0" xfId="28805" applyNumberFormat="1" applyFont="1" applyFill="1" applyAlignment="1">
      <alignment vertical="center"/>
    </xf>
    <xf numFmtId="0" fontId="17" fillId="0" borderId="0" xfId="27495" applyFont="1" applyFill="1" applyAlignment="1">
      <alignment vertical="center"/>
    </xf>
    <xf numFmtId="0" fontId="12" fillId="0" borderId="0" xfId="27495" applyFont="1" applyFill="1" applyAlignment="1">
      <alignment horizontal="center" vertical="center"/>
    </xf>
    <xf numFmtId="263" fontId="12" fillId="0" borderId="0" xfId="27495" applyNumberFormat="1" applyFont="1" applyFill="1" applyAlignment="1">
      <alignment horizontal="center" vertical="center"/>
    </xf>
    <xf numFmtId="259" fontId="0" fillId="0" borderId="0" xfId="0" applyNumberFormat="1"/>
    <xf numFmtId="0" fontId="20" fillId="0" borderId="0" xfId="0" applyFont="1" applyAlignment="1">
      <alignment horizontal="center"/>
    </xf>
    <xf numFmtId="9" fontId="0" fillId="0" borderId="0" xfId="0" applyNumberFormat="1"/>
    <xf numFmtId="2" fontId="0" fillId="0" borderId="0" xfId="0" applyNumberFormat="1"/>
    <xf numFmtId="0" fontId="12" fillId="0" borderId="0" xfId="27495" applyFont="1" applyFill="1" applyBorder="1" applyAlignment="1">
      <alignment horizontal="left" vertical="center"/>
    </xf>
    <xf numFmtId="0" fontId="12" fillId="0" borderId="0" xfId="27495" applyFont="1" applyFill="1" applyBorder="1" applyAlignment="1">
      <alignment vertical="center"/>
    </xf>
    <xf numFmtId="267" fontId="12" fillId="0" borderId="0" xfId="27495" applyNumberFormat="1" applyFont="1" applyFill="1" applyAlignment="1">
      <alignment horizontal="center" vertical="center"/>
    </xf>
    <xf numFmtId="267" fontId="12" fillId="0" borderId="0" xfId="28651" applyNumberFormat="1" applyFont="1" applyFill="1" applyAlignment="1">
      <alignment horizontal="center" vertical="center"/>
    </xf>
    <xf numFmtId="0" fontId="107" fillId="0" borderId="0" xfId="27495" applyFont="1" applyFill="1" applyBorder="1" applyAlignment="1">
      <alignment vertical="center"/>
    </xf>
    <xf numFmtId="0" fontId="17" fillId="0" borderId="0" xfId="27495" applyFont="1" applyFill="1" applyBorder="1" applyAlignment="1">
      <alignment horizontal="center" vertical="center" wrapText="1"/>
    </xf>
    <xf numFmtId="0" fontId="274" fillId="0" borderId="0" xfId="27495" applyFont="1" applyFill="1" applyBorder="1" applyAlignment="1">
      <alignment vertical="center"/>
    </xf>
    <xf numFmtId="0" fontId="17" fillId="0" borderId="0" xfId="27495" applyFont="1" applyFill="1" applyBorder="1" applyAlignment="1">
      <alignment vertical="center"/>
    </xf>
    <xf numFmtId="0" fontId="17" fillId="0" borderId="73" xfId="27495" applyFont="1" applyFill="1" applyBorder="1" applyAlignment="1">
      <alignment horizontal="center" vertical="center" wrapText="1"/>
    </xf>
    <xf numFmtId="0" fontId="17" fillId="0" borderId="74" xfId="27495" applyFont="1" applyFill="1" applyBorder="1" applyAlignment="1">
      <alignment horizontal="center" vertical="center" wrapText="1"/>
    </xf>
    <xf numFmtId="0" fontId="17" fillId="0" borderId="0" xfId="27495" applyFont="1" applyFill="1" applyBorder="1" applyAlignment="1">
      <alignment horizontal="left" vertical="center"/>
    </xf>
    <xf numFmtId="0" fontId="105" fillId="0" borderId="0" xfId="27495" applyFont="1" applyFill="1" applyBorder="1" applyAlignment="1">
      <alignment vertical="center"/>
    </xf>
    <xf numFmtId="0" fontId="189" fillId="0" borderId="0" xfId="27372" applyFont="1" applyFill="1" applyBorder="1" applyAlignment="1">
      <alignment horizontal="center"/>
    </xf>
    <xf numFmtId="0" fontId="189" fillId="0" borderId="75" xfId="27372" applyFont="1" applyFill="1" applyBorder="1" applyAlignment="1">
      <alignment horizontal="left"/>
    </xf>
    <xf numFmtId="0" fontId="189" fillId="0" borderId="43" xfId="27372" applyFont="1" applyFill="1" applyBorder="1" applyAlignment="1">
      <alignment horizontal="center"/>
    </xf>
    <xf numFmtId="261" fontId="189" fillId="0" borderId="76" xfId="62621" applyNumberFormat="1" applyFont="1" applyFill="1" applyBorder="1" applyAlignment="1">
      <alignment horizontal="right"/>
    </xf>
    <xf numFmtId="261" fontId="8" fillId="0" borderId="29" xfId="62621" applyNumberFormat="1" applyFont="1" applyFill="1" applyBorder="1" applyAlignment="1">
      <alignment horizontal="right"/>
    </xf>
    <xf numFmtId="261" fontId="8" fillId="0" borderId="0" xfId="62621" applyNumberFormat="1" applyFont="1" applyFill="1" applyBorder="1" applyAlignment="1">
      <alignment horizontal="right"/>
    </xf>
    <xf numFmtId="261" fontId="189" fillId="0" borderId="0" xfId="62621" applyNumberFormat="1" applyFont="1" applyFill="1" applyBorder="1" applyAlignment="1">
      <alignment horizontal="left"/>
    </xf>
    <xf numFmtId="261" fontId="189" fillId="0" borderId="0" xfId="62621" applyNumberFormat="1" applyFont="1" applyFill="1" applyBorder="1" applyAlignment="1">
      <alignment horizontal="right"/>
    </xf>
    <xf numFmtId="261" fontId="275" fillId="0" borderId="0" xfId="62621" applyNumberFormat="1" applyFont="1" applyFill="1" applyBorder="1" applyAlignment="1">
      <alignment horizontal="right"/>
    </xf>
    <xf numFmtId="0" fontId="189" fillId="0" borderId="0" xfId="27372" applyFont="1" applyFill="1" applyBorder="1"/>
    <xf numFmtId="0" fontId="189" fillId="0" borderId="0" xfId="27372" applyFont="1" applyFill="1"/>
    <xf numFmtId="9" fontId="8" fillId="0" borderId="29" xfId="62621" applyNumberFormat="1" applyFont="1" applyFill="1" applyBorder="1" applyAlignment="1">
      <alignment horizontal="right"/>
    </xf>
    <xf numFmtId="9" fontId="8" fillId="0" borderId="0" xfId="62621" applyNumberFormat="1" applyFont="1" applyFill="1" applyBorder="1" applyAlignment="1">
      <alignment horizontal="right"/>
    </xf>
    <xf numFmtId="332" fontId="189" fillId="0" borderId="29" xfId="62621" applyNumberFormat="1" applyFont="1" applyFill="1" applyBorder="1" applyAlignment="1">
      <alignment horizontal="right"/>
    </xf>
    <xf numFmtId="332" fontId="189" fillId="0" borderId="0" xfId="62621" applyNumberFormat="1" applyFont="1" applyFill="1" applyBorder="1" applyAlignment="1">
      <alignment horizontal="right"/>
    </xf>
    <xf numFmtId="0" fontId="8" fillId="0" borderId="43" xfId="27372" applyFont="1" applyFill="1" applyBorder="1" applyAlignment="1">
      <alignment horizontal="center"/>
    </xf>
    <xf numFmtId="0" fontId="276" fillId="0" borderId="75" xfId="27372" applyFont="1" applyFill="1" applyBorder="1" applyAlignment="1">
      <alignment horizontal="right"/>
    </xf>
    <xf numFmtId="332" fontId="8" fillId="0" borderId="29" xfId="62621" applyNumberFormat="1" applyFont="1" applyFill="1" applyBorder="1" applyAlignment="1">
      <alignment horizontal="right"/>
    </xf>
    <xf numFmtId="332" fontId="8" fillId="0" borderId="0" xfId="62621" applyNumberFormat="1" applyFont="1" applyFill="1" applyBorder="1" applyAlignment="1">
      <alignment horizontal="right"/>
    </xf>
    <xf numFmtId="333" fontId="8" fillId="0" borderId="43" xfId="27372" applyNumberFormat="1" applyFont="1" applyFill="1" applyBorder="1" applyAlignment="1">
      <alignment horizontal="center"/>
    </xf>
    <xf numFmtId="0" fontId="8" fillId="0" borderId="0" xfId="27372" applyFont="1" applyFill="1" applyBorder="1" applyAlignment="1">
      <alignment horizontal="center"/>
    </xf>
    <xf numFmtId="261" fontId="8" fillId="0" borderId="76" xfId="62621" applyNumberFormat="1" applyFont="1" applyFill="1" applyBorder="1" applyAlignment="1">
      <alignment horizontal="right"/>
    </xf>
    <xf numFmtId="261" fontId="8" fillId="0" borderId="0" xfId="62621" applyNumberFormat="1" applyFont="1" applyFill="1" applyBorder="1" applyAlignment="1">
      <alignment horizontal="left"/>
    </xf>
    <xf numFmtId="261" fontId="277" fillId="0" borderId="0" xfId="62621" applyNumberFormat="1" applyFont="1" applyFill="1" applyBorder="1" applyAlignment="1">
      <alignment horizontal="right"/>
    </xf>
    <xf numFmtId="0" fontId="8" fillId="0" borderId="0" xfId="27372" applyFont="1" applyFill="1" applyBorder="1"/>
    <xf numFmtId="0" fontId="8" fillId="0" borderId="0" xfId="27372" applyFont="1" applyFill="1"/>
    <xf numFmtId="261" fontId="189" fillId="0" borderId="29" xfId="62621" applyNumberFormat="1" applyFont="1" applyFill="1" applyBorder="1" applyAlignment="1">
      <alignment horizontal="right"/>
    </xf>
    <xf numFmtId="334" fontId="8" fillId="0" borderId="0" xfId="62621" applyNumberFormat="1" applyFont="1" applyFill="1" applyBorder="1" applyAlignment="1">
      <alignment horizontal="right"/>
    </xf>
    <xf numFmtId="0" fontId="8" fillId="0" borderId="0" xfId="27372" applyFont="1" applyFill="1" applyBorder="1" applyAlignment="1">
      <alignment horizontal="left"/>
    </xf>
    <xf numFmtId="335" fontId="8" fillId="0" borderId="29" xfId="62621" applyNumberFormat="1" applyFont="1" applyFill="1" applyBorder="1" applyAlignment="1">
      <alignment horizontal="right"/>
    </xf>
    <xf numFmtId="267" fontId="8" fillId="0" borderId="0" xfId="27372" applyNumberFormat="1" applyFont="1" applyFill="1" applyBorder="1" applyAlignment="1">
      <alignment horizontal="center"/>
    </xf>
    <xf numFmtId="335" fontId="8" fillId="0" borderId="0" xfId="62621" applyNumberFormat="1" applyFont="1" applyFill="1" applyBorder="1" applyAlignment="1">
      <alignment horizontal="right"/>
    </xf>
    <xf numFmtId="0" fontId="189" fillId="0" borderId="75" xfId="27372" applyFont="1" applyFill="1" applyBorder="1" applyAlignment="1">
      <alignment horizontal="center"/>
    </xf>
    <xf numFmtId="0" fontId="13" fillId="0" borderId="0" xfId="62660" applyFont="1"/>
    <xf numFmtId="0" fontId="13" fillId="0" borderId="0" xfId="62660" applyFont="1" applyAlignment="1">
      <alignment horizontal="center"/>
    </xf>
    <xf numFmtId="0" fontId="13" fillId="0" borderId="0" xfId="62660" applyFont="1" applyFill="1"/>
    <xf numFmtId="0" fontId="13" fillId="0" borderId="0" xfId="62660" applyFont="1" applyFill="1" applyBorder="1"/>
    <xf numFmtId="0" fontId="13" fillId="0" borderId="47" xfId="62660" applyFont="1" applyBorder="1" applyAlignment="1">
      <alignment horizontal="center"/>
    </xf>
    <xf numFmtId="2" fontId="13" fillId="0" borderId="47" xfId="62660" applyNumberFormat="1" applyFont="1" applyFill="1" applyBorder="1" applyAlignment="1">
      <alignment horizontal="right" indent="1"/>
    </xf>
    <xf numFmtId="0" fontId="13" fillId="0" borderId="0" xfId="62660" applyFont="1" applyFill="1" applyAlignment="1">
      <alignment horizontal="center"/>
    </xf>
    <xf numFmtId="0" fontId="10" fillId="131" borderId="85" xfId="62660" applyFont="1" applyFill="1" applyBorder="1" applyAlignment="1">
      <alignment horizontal="center" vertical="center" wrapText="1"/>
    </xf>
    <xf numFmtId="0" fontId="10" fillId="131" borderId="86" xfId="62660" applyFont="1" applyFill="1" applyBorder="1" applyAlignment="1">
      <alignment horizontal="center" vertical="center" wrapText="1"/>
    </xf>
    <xf numFmtId="0" fontId="10" fillId="0" borderId="0" xfId="62660" applyFont="1" applyFill="1" applyBorder="1" applyAlignment="1">
      <alignment horizontal="center" vertical="center" wrapText="1"/>
    </xf>
    <xf numFmtId="0" fontId="10" fillId="0" borderId="88" xfId="62660" applyFont="1" applyFill="1" applyBorder="1" applyAlignment="1">
      <alignment horizontal="center" vertical="center" wrapText="1"/>
    </xf>
    <xf numFmtId="0" fontId="10" fillId="132" borderId="47" xfId="62660" applyFont="1" applyFill="1" applyBorder="1" applyAlignment="1">
      <alignment vertical="center"/>
    </xf>
    <xf numFmtId="0" fontId="10" fillId="0" borderId="0" xfId="62660" applyFont="1" applyFill="1" applyBorder="1" applyAlignment="1">
      <alignment horizontal="left" vertical="center"/>
    </xf>
    <xf numFmtId="4" fontId="10" fillId="0" borderId="0" xfId="27495" applyNumberFormat="1" applyFont="1" applyFill="1" applyBorder="1" applyAlignment="1">
      <alignment horizontal="left" vertical="center"/>
    </xf>
    <xf numFmtId="0" fontId="10" fillId="0" borderId="89" xfId="62660" applyFont="1" applyFill="1" applyBorder="1" applyAlignment="1">
      <alignment horizontal="left" vertical="center"/>
    </xf>
    <xf numFmtId="0" fontId="13" fillId="0" borderId="90" xfId="62660" applyFont="1" applyFill="1" applyBorder="1" applyAlignment="1">
      <alignment horizontal="center"/>
    </xf>
    <xf numFmtId="0" fontId="13" fillId="0" borderId="8" xfId="62660" applyNumberFormat="1" applyFont="1" applyFill="1" applyBorder="1" applyAlignment="1">
      <alignment wrapText="1"/>
    </xf>
    <xf numFmtId="0" fontId="13" fillId="0" borderId="8" xfId="62660" applyNumberFormat="1" applyFont="1" applyFill="1" applyBorder="1" applyAlignment="1">
      <alignment horizontal="center" wrapText="1"/>
    </xf>
    <xf numFmtId="4" fontId="13" fillId="0" borderId="0" xfId="27495" applyNumberFormat="1" applyFont="1" applyFill="1" applyBorder="1" applyAlignment="1">
      <alignment horizontal="right" vertical="center"/>
    </xf>
    <xf numFmtId="0" fontId="13" fillId="0" borderId="89" xfId="62660" applyFont="1" applyFill="1" applyBorder="1"/>
    <xf numFmtId="0" fontId="13" fillId="0" borderId="47" xfId="62660" applyNumberFormat="1" applyFont="1" applyFill="1" applyBorder="1" applyAlignment="1">
      <alignment wrapText="1"/>
    </xf>
    <xf numFmtId="0" fontId="13" fillId="0" borderId="64" xfId="62660" applyFont="1" applyFill="1" applyBorder="1" applyAlignment="1">
      <alignment horizontal="left" vertical="center" indent="1"/>
    </xf>
    <xf numFmtId="0" fontId="13" fillId="0" borderId="66" xfId="62660" applyFont="1" applyFill="1" applyBorder="1" applyAlignment="1">
      <alignment horizontal="left" vertical="center" indent="1"/>
    </xf>
    <xf numFmtId="0" fontId="13" fillId="0" borderId="92" xfId="62660" applyFont="1" applyFill="1" applyBorder="1" applyAlignment="1">
      <alignment horizontal="left" vertical="center" indent="1"/>
    </xf>
    <xf numFmtId="0" fontId="13" fillId="0" borderId="6" xfId="62660" applyNumberFormat="1" applyFont="1" applyFill="1" applyBorder="1" applyAlignment="1">
      <alignment wrapText="1"/>
    </xf>
    <xf numFmtId="0" fontId="13" fillId="0" borderId="93" xfId="62660" applyFont="1" applyFill="1" applyBorder="1"/>
    <xf numFmtId="0" fontId="13" fillId="0" borderId="47" xfId="62660" applyFont="1" applyFill="1" applyBorder="1" applyAlignment="1">
      <alignment horizontal="center" wrapText="1"/>
    </xf>
    <xf numFmtId="3" fontId="10" fillId="0" borderId="0" xfId="27495" applyNumberFormat="1" applyFont="1" applyFill="1" applyBorder="1" applyAlignment="1">
      <alignment horizontal="right" vertical="center"/>
    </xf>
    <xf numFmtId="0" fontId="10" fillId="0" borderId="47" xfId="62660" applyFont="1" applyFill="1" applyBorder="1" applyAlignment="1">
      <alignment horizontal="center" vertical="center" wrapText="1"/>
    </xf>
    <xf numFmtId="0" fontId="10" fillId="0" borderId="0" xfId="62660" applyFont="1" applyFill="1" applyBorder="1"/>
    <xf numFmtId="0" fontId="10" fillId="0" borderId="0" xfId="62660" applyFont="1" applyFill="1" applyBorder="1" applyAlignment="1">
      <alignment horizontal="right"/>
    </xf>
    <xf numFmtId="0" fontId="10" fillId="0" borderId="93" xfId="62660" applyFont="1" applyFill="1" applyBorder="1"/>
    <xf numFmtId="0" fontId="13" fillId="0" borderId="47" xfId="62660" applyFont="1" applyFill="1" applyBorder="1" applyAlignment="1">
      <alignment horizontal="center" vertical="center" wrapText="1"/>
    </xf>
    <xf numFmtId="261" fontId="13" fillId="0" borderId="0" xfId="62660" applyNumberFormat="1" applyFont="1" applyFill="1" applyBorder="1"/>
    <xf numFmtId="2" fontId="13" fillId="0" borderId="0" xfId="62660" applyNumberFormat="1" applyFont="1" applyFill="1" applyBorder="1" applyAlignment="1">
      <alignment horizontal="right"/>
    </xf>
    <xf numFmtId="2" fontId="10" fillId="0" borderId="0" xfId="62660" applyNumberFormat="1" applyFont="1" applyFill="1" applyBorder="1" applyAlignment="1">
      <alignment horizontal="center" vertical="center"/>
    </xf>
    <xf numFmtId="0" fontId="10" fillId="0" borderId="94" xfId="62660" applyFont="1" applyFill="1" applyBorder="1" applyAlignment="1">
      <alignment horizontal="left" vertical="center"/>
    </xf>
    <xf numFmtId="2" fontId="13" fillId="0" borderId="0" xfId="62660" applyNumberFormat="1" applyFont="1" applyFill="1" applyBorder="1" applyAlignment="1">
      <alignment horizontal="left" vertical="center"/>
    </xf>
    <xf numFmtId="195" fontId="10" fillId="0" borderId="0" xfId="62660" applyNumberFormat="1" applyFont="1" applyFill="1" applyBorder="1"/>
    <xf numFmtId="0" fontId="13" fillId="0" borderId="0" xfId="62660" applyFont="1" applyFill="1" applyBorder="1" applyAlignment="1">
      <alignment horizontal="center"/>
    </xf>
    <xf numFmtId="336" fontId="13" fillId="0" borderId="47" xfId="62660" applyNumberFormat="1" applyFont="1" applyFill="1" applyBorder="1" applyAlignment="1"/>
    <xf numFmtId="0" fontId="283" fillId="0" borderId="0" xfId="62660" applyFont="1" applyFill="1"/>
    <xf numFmtId="332" fontId="7" fillId="0" borderId="0" xfId="62621" applyNumberFormat="1" applyFont="1" applyFill="1" applyBorder="1" applyAlignment="1">
      <alignment horizontal="right"/>
    </xf>
    <xf numFmtId="334" fontId="8" fillId="0" borderId="0" xfId="62621" applyNumberFormat="1" applyFont="1" applyFill="1" applyBorder="1" applyAlignment="1">
      <alignment horizontal="left"/>
    </xf>
    <xf numFmtId="2" fontId="13" fillId="0" borderId="0" xfId="62660" applyNumberFormat="1" applyFont="1" applyFill="1" applyAlignment="1">
      <alignment horizontal="left"/>
    </xf>
    <xf numFmtId="0" fontId="12" fillId="0" borderId="47" xfId="28220" applyFont="1" applyFill="1" applyBorder="1" applyAlignment="1">
      <alignment horizontal="center" vertical="center"/>
    </xf>
    <xf numFmtId="332" fontId="7" fillId="0" borderId="29" xfId="62621" applyNumberFormat="1" applyFont="1" applyFill="1" applyBorder="1" applyAlignment="1">
      <alignment horizontal="right"/>
    </xf>
    <xf numFmtId="0" fontId="7" fillId="0" borderId="43" xfId="27372" applyFont="1" applyFill="1" applyBorder="1" applyAlignment="1">
      <alignment horizontal="center"/>
    </xf>
    <xf numFmtId="267" fontId="0" fillId="133" borderId="0" xfId="0" applyNumberFormat="1" applyFill="1" applyAlignment="1">
      <alignment horizontal="center"/>
    </xf>
    <xf numFmtId="0" fontId="0" fillId="0" borderId="0" xfId="0" applyAlignment="1">
      <alignment wrapText="1"/>
    </xf>
    <xf numFmtId="261" fontId="7" fillId="0" borderId="76" xfId="62621" applyNumberFormat="1" applyFont="1" applyFill="1" applyBorder="1" applyAlignment="1">
      <alignment horizontal="right"/>
    </xf>
    <xf numFmtId="5" fontId="7" fillId="0" borderId="76" xfId="62621" applyNumberFormat="1" applyFont="1" applyFill="1" applyBorder="1" applyAlignment="1">
      <alignment horizontal="right"/>
    </xf>
    <xf numFmtId="1" fontId="189" fillId="0" borderId="75" xfId="27372" applyNumberFormat="1" applyFont="1" applyFill="1" applyBorder="1" applyAlignment="1">
      <alignment horizontal="center"/>
    </xf>
    <xf numFmtId="0" fontId="19" fillId="0" borderId="0" xfId="0" applyFont="1"/>
    <xf numFmtId="332" fontId="7" fillId="0" borderId="0" xfId="62621" applyNumberFormat="1" applyFont="1" applyFill="1" applyBorder="1" applyAlignment="1">
      <alignment horizontal="left"/>
    </xf>
    <xf numFmtId="0" fontId="0" fillId="0" borderId="0" xfId="0" applyAlignment="1">
      <alignment horizontal="center" vertical="center"/>
    </xf>
    <xf numFmtId="0" fontId="10" fillId="0" borderId="0" xfId="62660" applyFont="1" applyAlignment="1">
      <alignment horizontal="center" wrapText="1"/>
    </xf>
    <xf numFmtId="259" fontId="0" fillId="0" borderId="99" xfId="0" applyNumberFormat="1" applyFill="1" applyBorder="1"/>
    <xf numFmtId="0" fontId="12" fillId="0" borderId="100" xfId="2" applyFont="1" applyFill="1" applyBorder="1" applyAlignment="1">
      <alignment horizontal="left" vertical="center" wrapText="1" indent="1"/>
    </xf>
    <xf numFmtId="17" fontId="12" fillId="0" borderId="0" xfId="1" applyNumberFormat="1" applyFont="1" applyFill="1" applyBorder="1" applyAlignment="1">
      <alignment horizontal="left" vertical="center"/>
    </xf>
    <xf numFmtId="4" fontId="12" fillId="0" borderId="47" xfId="2" applyNumberFormat="1" applyFont="1" applyFill="1" applyBorder="1" applyAlignment="1" applyProtection="1">
      <alignment vertical="center"/>
    </xf>
    <xf numFmtId="166" fontId="12" fillId="0" borderId="47" xfId="2" applyNumberFormat="1" applyFont="1" applyBorder="1" applyAlignment="1" applyProtection="1">
      <alignment vertical="center"/>
    </xf>
    <xf numFmtId="166" fontId="12" fillId="0" borderId="47" xfId="2" applyNumberFormat="1" applyFont="1" applyFill="1" applyBorder="1" applyAlignment="1">
      <alignment vertical="center"/>
    </xf>
    <xf numFmtId="4" fontId="12" fillId="0" borderId="47" xfId="2" applyNumberFormat="1" applyFont="1" applyBorder="1" applyAlignment="1" applyProtection="1">
      <alignment vertical="center"/>
    </xf>
    <xf numFmtId="2" fontId="12" fillId="0" borderId="47" xfId="1" applyNumberFormat="1" applyFont="1" applyFill="1" applyBorder="1" applyAlignment="1">
      <alignment vertical="center"/>
    </xf>
    <xf numFmtId="3" fontId="12" fillId="0" borderId="47" xfId="2" applyNumberFormat="1" applyFont="1" applyFill="1" applyBorder="1" applyAlignment="1">
      <alignment vertical="center"/>
    </xf>
    <xf numFmtId="3" fontId="12" fillId="0" borderId="47" xfId="2" applyNumberFormat="1" applyFont="1" applyBorder="1" applyAlignment="1" applyProtection="1">
      <alignment vertical="center"/>
    </xf>
    <xf numFmtId="0" fontId="15" fillId="0" borderId="47" xfId="1" applyFont="1" applyFill="1" applyBorder="1" applyAlignment="1">
      <alignment horizontal="center" vertical="center" wrapText="1"/>
    </xf>
    <xf numFmtId="4" fontId="12" fillId="0" borderId="47" xfId="2" applyNumberFormat="1" applyFont="1" applyFill="1" applyBorder="1" applyAlignment="1">
      <alignment horizontal="center" vertical="center"/>
    </xf>
    <xf numFmtId="3" fontId="17" fillId="3" borderId="47" xfId="2" applyNumberFormat="1" applyFont="1" applyFill="1" applyBorder="1" applyAlignment="1" applyProtection="1">
      <alignment horizontal="center" vertical="center"/>
    </xf>
    <xf numFmtId="2" fontId="12" fillId="0" borderId="101" xfId="1" applyNumberFormat="1" applyFont="1" applyBorder="1" applyAlignment="1">
      <alignment vertical="center"/>
    </xf>
    <xf numFmtId="4" fontId="12" fillId="0" borderId="47" xfId="2" applyNumberFormat="1" applyFont="1" applyBorder="1" applyAlignment="1" applyProtection="1">
      <alignment horizontal="center" vertical="center"/>
    </xf>
    <xf numFmtId="3" fontId="12" fillId="0" borderId="47" xfId="2" applyNumberFormat="1" applyFont="1" applyBorder="1" applyAlignment="1">
      <alignment horizontal="center" vertical="center"/>
    </xf>
    <xf numFmtId="166" fontId="12" fillId="0" borderId="47" xfId="2" applyNumberFormat="1" applyFont="1" applyBorder="1" applyAlignment="1" applyProtection="1">
      <alignment horizontal="center" vertical="center"/>
    </xf>
    <xf numFmtId="0" fontId="273" fillId="0" borderId="0" xfId="27495" applyFont="1" applyFill="1" applyAlignment="1">
      <alignment horizontal="center" vertical="center"/>
    </xf>
    <xf numFmtId="0" fontId="286" fillId="0" borderId="0" xfId="27495" applyFont="1" applyFill="1" applyBorder="1" applyAlignment="1">
      <alignment horizontal="left" vertical="center"/>
    </xf>
    <xf numFmtId="0" fontId="189" fillId="0" borderId="95" xfId="27372" applyFont="1" applyFill="1" applyBorder="1" applyAlignment="1">
      <alignment horizontal="center" vertical="center" wrapText="1"/>
    </xf>
    <xf numFmtId="261" fontId="8" fillId="0" borderId="29" xfId="62621" applyNumberFormat="1" applyFont="1" applyFill="1" applyBorder="1" applyAlignment="1"/>
    <xf numFmtId="3" fontId="8" fillId="0" borderId="0" xfId="62621" applyNumberFormat="1" applyFont="1" applyFill="1" applyBorder="1" applyAlignment="1">
      <alignment horizontal="right"/>
    </xf>
    <xf numFmtId="0" fontId="10" fillId="0" borderId="0" xfId="27372" applyFont="1" applyFill="1" applyBorder="1" applyAlignment="1">
      <alignment horizontal="center"/>
    </xf>
    <xf numFmtId="332" fontId="10" fillId="0" borderId="0" xfId="62621" applyNumberFormat="1" applyFont="1" applyFill="1" applyBorder="1" applyAlignment="1">
      <alignment horizontal="right"/>
    </xf>
    <xf numFmtId="261" fontId="10" fillId="0" borderId="0" xfId="62621" applyNumberFormat="1" applyFont="1" applyFill="1" applyBorder="1" applyAlignment="1">
      <alignment horizontal="left"/>
    </xf>
    <xf numFmtId="261" fontId="10" fillId="0" borderId="0" xfId="62621" applyNumberFormat="1" applyFont="1" applyFill="1" applyBorder="1" applyAlignment="1">
      <alignment horizontal="right"/>
    </xf>
    <xf numFmtId="261" fontId="105" fillId="0" borderId="0" xfId="62621" applyNumberFormat="1" applyFont="1" applyFill="1" applyBorder="1" applyAlignment="1">
      <alignment horizontal="right"/>
    </xf>
    <xf numFmtId="0" fontId="10" fillId="0" borderId="0" xfId="27372" applyFont="1" applyFill="1" applyBorder="1"/>
    <xf numFmtId="0" fontId="10" fillId="0" borderId="0" xfId="27372" applyFont="1" applyFill="1"/>
    <xf numFmtId="3" fontId="189" fillId="0" borderId="0" xfId="62621" applyNumberFormat="1" applyFont="1" applyFill="1" applyBorder="1" applyAlignment="1">
      <alignment horizontal="right"/>
    </xf>
    <xf numFmtId="335" fontId="189" fillId="0" borderId="0" xfId="62621" applyNumberFormat="1" applyFont="1" applyFill="1" applyBorder="1" applyAlignment="1"/>
    <xf numFmtId="335" fontId="8" fillId="0" borderId="0" xfId="62621" applyNumberFormat="1" applyFont="1" applyFill="1" applyBorder="1" applyAlignment="1"/>
    <xf numFmtId="263" fontId="12" fillId="0" borderId="0" xfId="27495" applyNumberFormat="1" applyFont="1" applyFill="1" applyBorder="1" applyAlignment="1">
      <alignment horizontal="center" vertical="center"/>
    </xf>
    <xf numFmtId="263" fontId="107" fillId="0" borderId="0" xfId="27495" applyNumberFormat="1" applyFont="1" applyFill="1" applyBorder="1" applyAlignment="1">
      <alignment horizontal="center" vertical="center"/>
    </xf>
    <xf numFmtId="335" fontId="189" fillId="0" borderId="0" xfId="62621" applyNumberFormat="1" applyFont="1" applyFill="1" applyBorder="1" applyAlignment="1">
      <alignment horizontal="right"/>
    </xf>
    <xf numFmtId="340" fontId="7" fillId="0" borderId="76" xfId="62621" applyNumberFormat="1" applyFont="1" applyFill="1" applyBorder="1" applyAlignment="1">
      <alignment horizontal="right"/>
    </xf>
    <xf numFmtId="334" fontId="8" fillId="0" borderId="29" xfId="62621" applyNumberFormat="1" applyFont="1" applyFill="1" applyBorder="1" applyAlignment="1">
      <alignment horizontal="right"/>
    </xf>
    <xf numFmtId="267" fontId="12" fillId="0" borderId="0" xfId="27495" applyNumberFormat="1" applyFont="1" applyFill="1" applyAlignment="1">
      <alignment horizontal="left" vertical="center"/>
    </xf>
    <xf numFmtId="196" fontId="7" fillId="0" borderId="76" xfId="62621" applyNumberFormat="1" applyFont="1" applyFill="1" applyBorder="1" applyAlignment="1">
      <alignment horizontal="right"/>
    </xf>
    <xf numFmtId="332" fontId="189" fillId="0" borderId="0" xfId="62621" applyNumberFormat="1" applyFont="1" applyFill="1" applyBorder="1" applyAlignment="1">
      <alignment horizontal="left"/>
    </xf>
    <xf numFmtId="0" fontId="19" fillId="0" borderId="0" xfId="0" applyFont="1" applyBorder="1"/>
    <xf numFmtId="2" fontId="13" fillId="0" borderId="0" xfId="62660" applyNumberFormat="1" applyFont="1" applyFill="1" applyBorder="1" applyAlignment="1">
      <alignment horizontal="center" vertical="center"/>
    </xf>
    <xf numFmtId="0" fontId="16" fillId="0" borderId="0" xfId="1" applyFont="1" applyBorder="1" applyAlignment="1">
      <alignment horizontal="center" vertical="center"/>
    </xf>
    <xf numFmtId="2" fontId="12" fillId="0" borderId="0" xfId="1" applyNumberFormat="1" applyFont="1" applyBorder="1" applyAlignment="1">
      <alignment vertical="center"/>
    </xf>
    <xf numFmtId="0" fontId="0" fillId="134" borderId="3" xfId="0" applyFill="1" applyBorder="1"/>
    <xf numFmtId="1" fontId="189" fillId="0" borderId="75" xfId="27372" applyNumberFormat="1" applyFont="1" applyFill="1" applyBorder="1" applyAlignment="1">
      <alignment horizontal="center" wrapText="1"/>
    </xf>
    <xf numFmtId="3" fontId="0" fillId="133" borderId="0" xfId="0" applyNumberFormat="1" applyFill="1" applyAlignment="1">
      <alignment horizontal="center"/>
    </xf>
    <xf numFmtId="0" fontId="0" fillId="0" borderId="0" xfId="0" applyAlignment="1">
      <alignment horizontal="right" wrapText="1"/>
    </xf>
    <xf numFmtId="3" fontId="13" fillId="0" borderId="47" xfId="62660" applyNumberFormat="1" applyFont="1" applyFill="1" applyBorder="1" applyAlignment="1">
      <alignment horizontal="right" indent="1"/>
    </xf>
    <xf numFmtId="257" fontId="13" fillId="0" borderId="47" xfId="62660" applyNumberFormat="1" applyFont="1" applyFill="1" applyBorder="1" applyAlignment="1">
      <alignment horizontal="center"/>
    </xf>
    <xf numFmtId="9" fontId="12" fillId="0" borderId="0" xfId="63433" applyFont="1" applyFill="1" applyBorder="1" applyAlignment="1">
      <alignment horizontal="center" vertical="center"/>
    </xf>
    <xf numFmtId="0" fontId="13" fillId="0" borderId="9" xfId="62660" applyFont="1" applyFill="1" applyBorder="1" applyAlignment="1">
      <alignment horizontal="center" vertical="center"/>
    </xf>
    <xf numFmtId="0" fontId="10" fillId="132" borderId="102" xfId="62660" applyFont="1" applyFill="1" applyBorder="1" applyAlignment="1">
      <alignment vertical="center"/>
    </xf>
    <xf numFmtId="0" fontId="10" fillId="132" borderId="105" xfId="62660" applyFont="1" applyFill="1" applyBorder="1" applyAlignment="1">
      <alignment vertical="center"/>
    </xf>
    <xf numFmtId="0" fontId="10" fillId="131" borderId="109" xfId="62660" applyFont="1" applyFill="1" applyBorder="1" applyAlignment="1">
      <alignment horizontal="center" vertical="center" wrapText="1"/>
    </xf>
    <xf numFmtId="0" fontId="183" fillId="0" borderId="0" xfId="0" applyFont="1" applyFill="1"/>
    <xf numFmtId="3" fontId="0" fillId="0" borderId="0" xfId="0" applyNumberFormat="1" applyFill="1"/>
    <xf numFmtId="0" fontId="17" fillId="136" borderId="97" xfId="27495" applyFont="1" applyFill="1" applyBorder="1" applyAlignment="1">
      <alignment horizontal="center" vertical="center" wrapText="1"/>
    </xf>
    <xf numFmtId="0" fontId="12" fillId="133" borderId="10" xfId="27495" applyFont="1" applyFill="1" applyBorder="1" applyAlignment="1">
      <alignment horizontal="center" vertical="center"/>
    </xf>
    <xf numFmtId="0" fontId="0" fillId="0" borderId="111" xfId="0" applyBorder="1"/>
    <xf numFmtId="0" fontId="0" fillId="0" borderId="90" xfId="0" applyBorder="1" applyAlignment="1">
      <alignment horizontal="center"/>
    </xf>
    <xf numFmtId="0" fontId="0" fillId="0" borderId="8" xfId="0" applyBorder="1"/>
    <xf numFmtId="0" fontId="0" fillId="0" borderId="91" xfId="0" applyBorder="1"/>
    <xf numFmtId="0" fontId="0" fillId="0" borderId="113" xfId="0" applyBorder="1"/>
    <xf numFmtId="0" fontId="0" fillId="0" borderId="118" xfId="0" applyBorder="1" applyAlignment="1">
      <alignment horizontal="center"/>
    </xf>
    <xf numFmtId="0" fontId="0" fillId="0" borderId="119" xfId="0" applyBorder="1"/>
    <xf numFmtId="1" fontId="11" fillId="136" borderId="4" xfId="29067" applyNumberFormat="1" applyFont="1" applyFill="1" applyBorder="1" applyAlignment="1">
      <alignment horizontal="center" vertical="center" wrapText="1"/>
    </xf>
    <xf numFmtId="0" fontId="12" fillId="133" borderId="113" xfId="27495" applyFont="1" applyFill="1" applyBorder="1" applyAlignment="1">
      <alignment horizontal="right" vertical="center" wrapText="1"/>
    </xf>
    <xf numFmtId="0" fontId="0" fillId="133" borderId="119" xfId="0" applyFill="1" applyBorder="1" applyAlignment="1">
      <alignment horizontal="center"/>
    </xf>
    <xf numFmtId="3" fontId="0" fillId="133" borderId="118" xfId="0" applyNumberFormat="1" applyFill="1" applyBorder="1"/>
    <xf numFmtId="0" fontId="12" fillId="133" borderId="114" xfId="27495" applyFont="1" applyFill="1" applyBorder="1" applyAlignment="1">
      <alignment horizontal="right" vertical="center" wrapText="1"/>
    </xf>
    <xf numFmtId="3" fontId="0" fillId="133" borderId="7" xfId="0" applyNumberFormat="1" applyFill="1" applyBorder="1"/>
    <xf numFmtId="0" fontId="0" fillId="133" borderId="10" xfId="0" applyFill="1" applyBorder="1" applyAlignment="1">
      <alignment horizontal="center"/>
    </xf>
    <xf numFmtId="0" fontId="0" fillId="133" borderId="108" xfId="0" applyFill="1" applyBorder="1" applyAlignment="1">
      <alignment horizontal="center"/>
    </xf>
    <xf numFmtId="0" fontId="0" fillId="133" borderId="115" xfId="0" applyFill="1" applyBorder="1" applyAlignment="1">
      <alignment horizontal="center"/>
    </xf>
    <xf numFmtId="170" fontId="0" fillId="0" borderId="0" xfId="0" applyNumberFormat="1"/>
    <xf numFmtId="0" fontId="0" fillId="133" borderId="118" xfId="0" applyFill="1" applyBorder="1" applyAlignment="1">
      <alignment horizontal="right" indent="2"/>
    </xf>
    <xf numFmtId="3" fontId="12" fillId="133" borderId="119" xfId="27495" applyNumberFormat="1" applyFont="1" applyFill="1" applyBorder="1" applyAlignment="1">
      <alignment horizontal="right" vertical="center" wrapText="1"/>
    </xf>
    <xf numFmtId="0" fontId="0" fillId="0" borderId="114" xfId="0" applyBorder="1"/>
    <xf numFmtId="0" fontId="0" fillId="0" borderId="115" xfId="0" applyBorder="1" applyAlignment="1">
      <alignment horizontal="center"/>
    </xf>
    <xf numFmtId="170" fontId="0" fillId="0" borderId="0" xfId="0" applyNumberFormat="1" applyAlignment="1">
      <alignment horizontal="center"/>
    </xf>
    <xf numFmtId="341" fontId="12" fillId="133" borderId="112" xfId="27495" applyNumberFormat="1" applyFont="1" applyFill="1" applyBorder="1" applyAlignment="1">
      <alignment horizontal="center" vertical="center" wrapText="1"/>
    </xf>
    <xf numFmtId="3" fontId="12" fillId="133" borderId="8" xfId="27495" applyNumberFormat="1" applyFont="1" applyFill="1" applyBorder="1" applyAlignment="1">
      <alignment horizontal="right" vertical="center" wrapText="1"/>
    </xf>
    <xf numFmtId="0" fontId="12" fillId="133" borderId="8" xfId="27495" applyFont="1" applyFill="1" applyBorder="1" applyAlignment="1">
      <alignment horizontal="center" vertical="center" wrapText="1"/>
    </xf>
    <xf numFmtId="3" fontId="12" fillId="133" borderId="90" xfId="27495" applyNumberFormat="1" applyFont="1" applyFill="1" applyBorder="1" applyAlignment="1">
      <alignment horizontal="right" vertical="center" wrapText="1"/>
    </xf>
    <xf numFmtId="341" fontId="12" fillId="133" borderId="125" xfId="27495" applyNumberFormat="1" applyFont="1" applyFill="1" applyBorder="1" applyAlignment="1">
      <alignment horizontal="center" vertical="center" wrapText="1"/>
    </xf>
    <xf numFmtId="2" fontId="12" fillId="0" borderId="47" xfId="1" applyNumberFormat="1" applyFont="1" applyBorder="1" applyAlignment="1">
      <alignment horizontal="right" vertical="center"/>
    </xf>
    <xf numFmtId="4" fontId="12" fillId="0" borderId="47" xfId="2" applyNumberFormat="1" applyFont="1" applyFill="1" applyBorder="1" applyAlignment="1">
      <alignment horizontal="right" vertical="center"/>
    </xf>
    <xf numFmtId="267" fontId="0" fillId="0" borderId="3" xfId="0" applyNumberFormat="1" applyFill="1" applyBorder="1"/>
    <xf numFmtId="0" fontId="0" fillId="0" borderId="3" xfId="0" applyFill="1" applyBorder="1"/>
    <xf numFmtId="3" fontId="12" fillId="133" borderId="132" xfId="27495" applyNumberFormat="1" applyFont="1" applyFill="1" applyBorder="1" applyAlignment="1">
      <alignment horizontal="right" vertical="center" wrapText="1"/>
    </xf>
    <xf numFmtId="0" fontId="12" fillId="133" borderId="132" xfId="27495" applyFont="1" applyFill="1" applyBorder="1" applyAlignment="1">
      <alignment horizontal="center" vertical="center" wrapText="1"/>
    </xf>
    <xf numFmtId="342" fontId="0" fillId="0" borderId="119" xfId="0" applyNumberFormat="1" applyBorder="1"/>
    <xf numFmtId="0" fontId="0" fillId="133" borderId="118" xfId="0" applyFill="1" applyBorder="1" applyAlignment="1">
      <alignment horizontal="left" indent="2"/>
    </xf>
    <xf numFmtId="0" fontId="0" fillId="0" borderId="115" xfId="0" applyBorder="1"/>
    <xf numFmtId="342" fontId="0" fillId="0" borderId="10" xfId="0" applyNumberFormat="1" applyBorder="1"/>
    <xf numFmtId="342" fontId="0" fillId="0" borderId="108" xfId="0" applyNumberFormat="1" applyBorder="1"/>
    <xf numFmtId="3" fontId="0" fillId="133" borderId="119" xfId="0" applyNumberFormat="1" applyFill="1" applyBorder="1"/>
    <xf numFmtId="1" fontId="0" fillId="0" borderId="3" xfId="0" applyNumberFormat="1" applyFill="1" applyBorder="1"/>
    <xf numFmtId="3" fontId="20" fillId="0" borderId="3" xfId="0" applyNumberFormat="1" applyFont="1" applyFill="1" applyBorder="1" applyAlignment="1">
      <alignment horizontal="center"/>
    </xf>
    <xf numFmtId="3" fontId="20" fillId="0" borderId="0" xfId="0" applyNumberFormat="1" applyFont="1" applyFill="1" applyAlignment="1">
      <alignment horizontal="center"/>
    </xf>
    <xf numFmtId="0" fontId="17" fillId="133" borderId="134" xfId="27495" applyFont="1" applyFill="1" applyBorder="1" applyAlignment="1">
      <alignment horizontal="center" vertical="center" wrapText="1"/>
    </xf>
    <xf numFmtId="0" fontId="19" fillId="0" borderId="134" xfId="0" applyFont="1" applyBorder="1" applyAlignment="1">
      <alignment horizontal="center"/>
    </xf>
    <xf numFmtId="2" fontId="19" fillId="0" borderId="134" xfId="0" applyNumberFormat="1" applyFont="1" applyBorder="1" applyAlignment="1">
      <alignment horizontal="center"/>
    </xf>
    <xf numFmtId="0" fontId="19" fillId="0" borderId="134" xfId="0" applyFont="1" applyBorder="1"/>
    <xf numFmtId="3" fontId="0" fillId="0" borderId="3" xfId="0" applyNumberFormat="1" applyFill="1" applyBorder="1"/>
    <xf numFmtId="4" fontId="0" fillId="0" borderId="3" xfId="0" applyNumberFormat="1" applyFill="1" applyBorder="1"/>
    <xf numFmtId="165" fontId="0" fillId="0" borderId="0" xfId="0" applyNumberFormat="1" applyFill="1"/>
    <xf numFmtId="0" fontId="288" fillId="137" borderId="139" xfId="63438" quotePrefix="1" applyNumberFormat="1" applyBorder="1" applyAlignment="1"/>
    <xf numFmtId="0" fontId="288" fillId="137" borderId="140" xfId="63438" quotePrefix="1" applyNumberFormat="1" applyBorder="1" applyAlignment="1"/>
    <xf numFmtId="0" fontId="288" fillId="137" borderId="141" xfId="63438" quotePrefix="1" applyNumberFormat="1" applyBorder="1" applyAlignment="1"/>
    <xf numFmtId="0" fontId="288" fillId="137" borderId="142" xfId="63438" applyNumberFormat="1" applyBorder="1" applyAlignment="1"/>
    <xf numFmtId="0" fontId="288" fillId="137" borderId="142" xfId="63438" quotePrefix="1" applyNumberFormat="1" applyBorder="1" applyAlignment="1"/>
    <xf numFmtId="0" fontId="289" fillId="138" borderId="143" xfId="63439" quotePrefix="1" applyNumberFormat="1" applyBorder="1" applyAlignment="1"/>
    <xf numFmtId="0" fontId="289" fillId="138" borderId="138" xfId="63439" quotePrefix="1" applyNumberFormat="1" applyAlignment="1"/>
    <xf numFmtId="0" fontId="289" fillId="138" borderId="140" xfId="63439" quotePrefix="1" applyNumberFormat="1" applyBorder="1" applyAlignment="1"/>
    <xf numFmtId="0" fontId="289" fillId="138" borderId="142" xfId="63439" quotePrefix="1" applyNumberFormat="1" applyBorder="1" applyAlignment="1">
      <alignment horizontal="right"/>
    </xf>
    <xf numFmtId="0" fontId="0" fillId="0" borderId="134" xfId="0" applyBorder="1"/>
    <xf numFmtId="3" fontId="0" fillId="0" borderId="134" xfId="0" applyNumberFormat="1" applyBorder="1" applyAlignment="1">
      <alignment horizontal="center"/>
    </xf>
    <xf numFmtId="0" fontId="0" fillId="0" borderId="134" xfId="0" applyBorder="1" applyAlignment="1">
      <alignment horizontal="center"/>
    </xf>
    <xf numFmtId="338" fontId="7" fillId="0" borderId="76" xfId="62621" applyNumberFormat="1" applyFont="1" applyFill="1" applyBorder="1" applyAlignment="1">
      <alignment horizontal="right"/>
    </xf>
    <xf numFmtId="0" fontId="289" fillId="138" borderId="145" xfId="63439" quotePrefix="1" applyNumberFormat="1" applyBorder="1" applyAlignment="1"/>
    <xf numFmtId="0" fontId="8" fillId="0" borderId="75" xfId="27372" applyFont="1" applyFill="1" applyBorder="1" applyAlignment="1">
      <alignment horizontal="right"/>
    </xf>
    <xf numFmtId="332" fontId="8" fillId="0" borderId="76" xfId="62621" applyNumberFormat="1" applyFont="1" applyFill="1" applyBorder="1" applyAlignment="1">
      <alignment horizontal="right"/>
    </xf>
    <xf numFmtId="196" fontId="8" fillId="0" borderId="76" xfId="62621" applyNumberFormat="1" applyFont="1" applyFill="1" applyBorder="1" applyAlignment="1">
      <alignment horizontal="right"/>
    </xf>
    <xf numFmtId="196" fontId="8" fillId="0" borderId="29" xfId="62621" applyNumberFormat="1" applyFont="1" applyFill="1" applyBorder="1" applyAlignment="1">
      <alignment horizontal="right"/>
    </xf>
    <xf numFmtId="1" fontId="284" fillId="0" borderId="75" xfId="27372" applyNumberFormat="1" applyFont="1" applyFill="1" applyBorder="1" applyAlignment="1">
      <alignment horizontal="right"/>
    </xf>
    <xf numFmtId="1" fontId="7" fillId="0" borderId="43" xfId="27372" applyNumberFormat="1" applyFont="1" applyFill="1" applyBorder="1" applyAlignment="1">
      <alignment horizontal="center"/>
    </xf>
    <xf numFmtId="339" fontId="7" fillId="0" borderId="29" xfId="62621" applyNumberFormat="1" applyFont="1" applyFill="1" applyBorder="1" applyAlignment="1">
      <alignment horizontal="right"/>
    </xf>
    <xf numFmtId="0" fontId="284" fillId="0" borderId="75" xfId="27372" applyFont="1" applyFill="1" applyBorder="1" applyAlignment="1">
      <alignment horizontal="right"/>
    </xf>
    <xf numFmtId="261" fontId="7" fillId="0" borderId="29" xfId="62621" applyNumberFormat="1" applyFont="1" applyFill="1" applyBorder="1" applyAlignment="1">
      <alignment horizontal="right"/>
    </xf>
    <xf numFmtId="338" fontId="8" fillId="0" borderId="76" xfId="62621" applyNumberFormat="1" applyFont="1" applyFill="1" applyBorder="1" applyAlignment="1">
      <alignment horizontal="right"/>
    </xf>
    <xf numFmtId="0" fontId="288" fillId="137" borderId="146" xfId="63438" quotePrefix="1" applyNumberFormat="1" applyBorder="1" applyAlignment="1"/>
    <xf numFmtId="0" fontId="288" fillId="137" borderId="147" xfId="63438" applyNumberFormat="1" applyBorder="1" applyAlignment="1"/>
    <xf numFmtId="0" fontId="288" fillId="137" borderId="147" xfId="63438" quotePrefix="1" applyNumberFormat="1" applyBorder="1" applyAlignment="1"/>
    <xf numFmtId="37" fontId="291" fillId="139" borderId="0" xfId="63439" quotePrefix="1" applyNumberFormat="1" applyFont="1" applyFill="1" applyBorder="1" applyAlignment="1">
      <alignment horizontal="center"/>
    </xf>
    <xf numFmtId="37" fontId="290" fillId="0" borderId="144" xfId="63440" applyNumberFormat="1">
      <alignment horizontal="right" vertical="center"/>
    </xf>
    <xf numFmtId="9" fontId="0" fillId="0" borderId="0" xfId="63433" applyFont="1" applyAlignment="1">
      <alignment horizontal="center" wrapText="1"/>
    </xf>
    <xf numFmtId="0" fontId="8" fillId="0" borderId="75" xfId="27372" applyFont="1" applyFill="1" applyBorder="1" applyAlignment="1">
      <alignment horizontal="right" wrapText="1"/>
    </xf>
    <xf numFmtId="3" fontId="8" fillId="0" borderId="29" xfId="62621" applyNumberFormat="1" applyFont="1" applyFill="1" applyBorder="1" applyAlignment="1">
      <alignment horizontal="right"/>
    </xf>
    <xf numFmtId="0" fontId="189" fillId="0" borderId="75" xfId="27372" applyFont="1" applyFill="1" applyBorder="1" applyAlignment="1"/>
    <xf numFmtId="3" fontId="189" fillId="0" borderId="29" xfId="62621" applyNumberFormat="1" applyFont="1" applyFill="1" applyBorder="1" applyAlignment="1">
      <alignment horizontal="right"/>
    </xf>
    <xf numFmtId="267" fontId="7" fillId="0" borderId="43" xfId="28651" applyNumberFormat="1" applyFont="1" applyFill="1" applyBorder="1" applyAlignment="1">
      <alignment horizontal="center"/>
    </xf>
    <xf numFmtId="0" fontId="10" fillId="0" borderId="75" xfId="27372" applyFont="1" applyFill="1" applyBorder="1" applyAlignment="1"/>
    <xf numFmtId="0" fontId="10" fillId="0" borderId="43" xfId="27372" applyFont="1" applyFill="1" applyBorder="1" applyAlignment="1">
      <alignment horizontal="center"/>
    </xf>
    <xf numFmtId="261" fontId="10" fillId="0" borderId="76" xfId="62621" applyNumberFormat="1" applyFont="1" applyFill="1" applyBorder="1" applyAlignment="1">
      <alignment horizontal="right"/>
    </xf>
    <xf numFmtId="332" fontId="10" fillId="0" borderId="29" xfId="62621" applyNumberFormat="1" applyFont="1" applyFill="1" applyBorder="1" applyAlignment="1">
      <alignment horizontal="right"/>
    </xf>
    <xf numFmtId="0" fontId="189" fillId="0" borderId="75" xfId="27372" applyFont="1" applyFill="1" applyBorder="1" applyAlignment="1">
      <alignment horizontal="left" wrapText="1"/>
    </xf>
    <xf numFmtId="3" fontId="189" fillId="0" borderId="76" xfId="62621" applyNumberFormat="1" applyFont="1" applyFill="1" applyBorder="1" applyAlignment="1">
      <alignment horizontal="right"/>
    </xf>
    <xf numFmtId="3" fontId="8" fillId="0" borderId="76" xfId="62621" applyNumberFormat="1" applyFont="1" applyFill="1" applyBorder="1" applyAlignment="1">
      <alignment horizontal="right"/>
    </xf>
    <xf numFmtId="0" fontId="8" fillId="0" borderId="75" xfId="27372" applyFont="1" applyFill="1" applyBorder="1" applyAlignment="1">
      <alignment horizontal="left" wrapText="1"/>
    </xf>
    <xf numFmtId="335" fontId="189" fillId="0" borderId="29" xfId="62621" applyNumberFormat="1" applyFont="1" applyFill="1" applyBorder="1" applyAlignment="1"/>
    <xf numFmtId="0" fontId="189" fillId="0" borderId="79" xfId="27372" applyFont="1" applyFill="1" applyBorder="1" applyAlignment="1">
      <alignment horizontal="center"/>
    </xf>
    <xf numFmtId="0" fontId="189" fillId="0" borderId="80" xfId="27372" applyFont="1" applyFill="1" applyBorder="1" applyAlignment="1">
      <alignment horizontal="center"/>
    </xf>
    <xf numFmtId="261" fontId="189" fillId="0" borderId="81" xfId="62621" applyNumberFormat="1" applyFont="1" applyFill="1" applyBorder="1" applyAlignment="1">
      <alignment horizontal="right"/>
    </xf>
    <xf numFmtId="335" fontId="189" fillId="3" borderId="29" xfId="62621" applyNumberFormat="1" applyFont="1" applyFill="1" applyBorder="1" applyAlignment="1"/>
    <xf numFmtId="335" fontId="189" fillId="0" borderId="82" xfId="62621" applyNumberFormat="1" applyFont="1" applyFill="1" applyBorder="1" applyAlignment="1">
      <alignment horizontal="center"/>
    </xf>
    <xf numFmtId="335" fontId="189" fillId="0" borderId="83" xfId="62621" applyNumberFormat="1" applyFont="1" applyFill="1" applyBorder="1" applyAlignment="1">
      <alignment horizontal="center"/>
    </xf>
    <xf numFmtId="335" fontId="189" fillId="0" borderId="83" xfId="62621" applyNumberFormat="1" applyFont="1" applyFill="1" applyBorder="1" applyAlignment="1">
      <alignment horizontal="right"/>
    </xf>
    <xf numFmtId="332" fontId="189" fillId="0" borderId="83" xfId="62621" applyNumberFormat="1" applyFont="1" applyFill="1" applyBorder="1" applyAlignment="1">
      <alignment horizontal="right"/>
    </xf>
    <xf numFmtId="335" fontId="8" fillId="0" borderId="29" xfId="62621" applyNumberFormat="1" applyFont="1" applyFill="1" applyBorder="1" applyAlignment="1">
      <alignment horizontal="center"/>
    </xf>
    <xf numFmtId="335" fontId="8" fillId="0" borderId="84" xfId="62621" applyNumberFormat="1" applyFont="1" applyFill="1" applyBorder="1" applyAlignment="1">
      <alignment horizontal="center"/>
    </xf>
    <xf numFmtId="335" fontId="8" fillId="0" borderId="84" xfId="62621" applyNumberFormat="1" applyFont="1" applyFill="1" applyBorder="1" applyAlignment="1">
      <alignment horizontal="right"/>
    </xf>
    <xf numFmtId="332" fontId="8" fillId="0" borderId="84" xfId="62621" applyNumberFormat="1" applyFont="1" applyFill="1" applyBorder="1" applyAlignment="1">
      <alignment horizontal="right"/>
    </xf>
    <xf numFmtId="335" fontId="189" fillId="0" borderId="47" xfId="62621" applyNumberFormat="1" applyFont="1" applyFill="1" applyBorder="1" applyAlignment="1">
      <alignment horizontal="center"/>
    </xf>
    <xf numFmtId="335" fontId="189" fillId="0" borderId="47" xfId="62621" applyNumberFormat="1" applyFont="1" applyFill="1" applyBorder="1" applyAlignment="1">
      <alignment horizontal="right"/>
    </xf>
    <xf numFmtId="332" fontId="0" fillId="0" borderId="0" xfId="0" applyNumberFormat="1" applyFill="1"/>
    <xf numFmtId="196" fontId="8" fillId="0" borderId="0" xfId="62621" applyNumberFormat="1" applyFont="1" applyFill="1" applyBorder="1" applyAlignment="1">
      <alignment horizontal="right"/>
    </xf>
    <xf numFmtId="3" fontId="12" fillId="133" borderId="134" xfId="27495" applyNumberFormat="1" applyFont="1" applyFill="1" applyBorder="1" applyAlignment="1">
      <alignment horizontal="center" vertical="center"/>
    </xf>
    <xf numFmtId="0" fontId="12" fillId="133" borderId="0" xfId="27495" applyFont="1" applyFill="1" applyAlignment="1">
      <alignment horizontal="center" vertical="center"/>
    </xf>
    <xf numFmtId="0" fontId="10" fillId="131" borderId="47" xfId="62660" applyFont="1" applyFill="1" applyBorder="1" applyAlignment="1">
      <alignment horizontal="center" vertical="center" wrapText="1"/>
    </xf>
    <xf numFmtId="0" fontId="13" fillId="0" borderId="47" xfId="62660" applyFont="1" applyFill="1" applyBorder="1" applyAlignment="1">
      <alignment horizontal="left" indent="1"/>
    </xf>
    <xf numFmtId="0" fontId="13" fillId="0" borderId="0" xfId="62660" applyFont="1" applyFill="1" applyBorder="1" applyAlignment="1">
      <alignment horizontal="left" vertical="center"/>
    </xf>
    <xf numFmtId="2" fontId="292" fillId="0" borderId="0" xfId="0" applyNumberFormat="1" applyFont="1"/>
    <xf numFmtId="0" fontId="13" fillId="0" borderId="93" xfId="62660" applyFont="1" applyFill="1" applyBorder="1" applyAlignment="1">
      <alignment horizontal="left" vertical="center"/>
    </xf>
    <xf numFmtId="0" fontId="10" fillId="3" borderId="0" xfId="62660" applyFont="1" applyFill="1" applyAlignment="1">
      <alignment horizontal="center"/>
    </xf>
    <xf numFmtId="0" fontId="10" fillId="0" borderId="0" xfId="62660" applyFont="1"/>
    <xf numFmtId="0" fontId="7" fillId="0" borderId="0" xfId="27700" applyFont="1" applyBorder="1" applyAlignment="1">
      <alignment horizontal="right"/>
    </xf>
    <xf numFmtId="0" fontId="10" fillId="0" borderId="47" xfId="62660" applyNumberFormat="1" applyFont="1" applyFill="1" applyBorder="1" applyAlignment="1">
      <alignment wrapText="1"/>
    </xf>
    <xf numFmtId="0" fontId="13" fillId="0" borderId="47" xfId="27487" applyNumberFormat="1" applyFont="1" applyFill="1" applyBorder="1" applyAlignment="1">
      <alignment horizontal="left" wrapText="1" indent="4"/>
    </xf>
    <xf numFmtId="0" fontId="10" fillId="0" borderId="148" xfId="1" applyFont="1" applyBorder="1" applyAlignment="1">
      <alignment vertical="center"/>
    </xf>
    <xf numFmtId="0" fontId="12" fillId="0" borderId="137" xfId="2" applyFont="1" applyFill="1" applyBorder="1" applyAlignment="1">
      <alignment horizontal="left" vertical="center" wrapText="1" indent="1"/>
    </xf>
    <xf numFmtId="0" fontId="12" fillId="0" borderId="149" xfId="2" applyFont="1" applyFill="1" applyBorder="1" applyAlignment="1">
      <alignment horizontal="left" vertical="center" wrapText="1" indent="1"/>
    </xf>
    <xf numFmtId="0" fontId="12" fillId="0" borderId="149" xfId="2" applyFont="1" applyFill="1" applyBorder="1" applyAlignment="1">
      <alignment horizontal="right" vertical="center" wrapText="1" indent="1"/>
    </xf>
    <xf numFmtId="0" fontId="12" fillId="0" borderId="150" xfId="2" applyFont="1" applyBorder="1" applyAlignment="1">
      <alignment horizontal="left" vertical="center" wrapText="1" indent="1"/>
    </xf>
    <xf numFmtId="0" fontId="12" fillId="0" borderId="151" xfId="2" applyFont="1" applyBorder="1" applyAlignment="1">
      <alignment horizontal="left" vertical="center" wrapText="1" indent="1"/>
    </xf>
    <xf numFmtId="0" fontId="12" fillId="0" borderId="100" xfId="2" applyFont="1" applyBorder="1" applyAlignment="1">
      <alignment horizontal="left" vertical="center" wrapText="1" indent="1"/>
    </xf>
    <xf numFmtId="0" fontId="12" fillId="0" borderId="150" xfId="2" applyFont="1" applyFill="1" applyBorder="1" applyAlignment="1">
      <alignment horizontal="left" vertical="center" wrapText="1" indent="1"/>
    </xf>
    <xf numFmtId="0" fontId="12" fillId="0" borderId="137" xfId="1" applyFont="1" applyFill="1" applyBorder="1" applyAlignment="1">
      <alignment horizontal="left" vertical="center" indent="1"/>
    </xf>
    <xf numFmtId="0" fontId="17" fillId="0" borderId="137" xfId="1" applyFont="1" applyFill="1" applyBorder="1" applyAlignment="1">
      <alignment vertical="center"/>
    </xf>
    <xf numFmtId="0" fontId="15" fillId="0" borderId="133" xfId="1" applyFont="1" applyFill="1" applyBorder="1" applyAlignment="1">
      <alignment horizontal="center" vertical="center" wrapText="1"/>
    </xf>
    <xf numFmtId="4" fontId="12" fillId="134" borderId="133" xfId="2" applyNumberFormat="1" applyFont="1" applyFill="1" applyBorder="1" applyAlignment="1" applyProtection="1">
      <alignment vertical="center"/>
    </xf>
    <xf numFmtId="4" fontId="12" fillId="134" borderId="133" xfId="2" applyNumberFormat="1" applyFont="1" applyFill="1" applyBorder="1" applyAlignment="1">
      <alignment horizontal="right" vertical="center"/>
    </xf>
    <xf numFmtId="4" fontId="12" fillId="0" borderId="133" xfId="2" applyNumberFormat="1" applyFont="1" applyFill="1" applyBorder="1" applyAlignment="1">
      <alignment horizontal="center" vertical="center"/>
    </xf>
    <xf numFmtId="4" fontId="12" fillId="0" borderId="133" xfId="2" applyNumberFormat="1" applyFont="1" applyBorder="1" applyAlignment="1" applyProtection="1">
      <alignment horizontal="center" vertical="center"/>
    </xf>
    <xf numFmtId="2" fontId="12" fillId="134" borderId="133" xfId="1" applyNumberFormat="1" applyFont="1" applyFill="1" applyBorder="1" applyAlignment="1">
      <alignment vertical="center"/>
    </xf>
    <xf numFmtId="3" fontId="12" fillId="0" borderId="133" xfId="2" applyNumberFormat="1" applyFont="1" applyBorder="1" applyAlignment="1">
      <alignment horizontal="center" vertical="center"/>
    </xf>
    <xf numFmtId="166" fontId="12" fillId="0" borderId="133" xfId="2" applyNumberFormat="1" applyFont="1" applyBorder="1" applyAlignment="1" applyProtection="1">
      <alignment horizontal="center" vertical="center"/>
    </xf>
    <xf numFmtId="3" fontId="12" fillId="134" borderId="133" xfId="2" applyNumberFormat="1" applyFont="1" applyFill="1" applyBorder="1" applyAlignment="1">
      <alignment vertical="center"/>
    </xf>
    <xf numFmtId="166" fontId="12" fillId="0" borderId="133" xfId="2" applyNumberFormat="1" applyFont="1" applyFill="1" applyBorder="1" applyAlignment="1">
      <alignment vertical="center"/>
    </xf>
    <xf numFmtId="3" fontId="12" fillId="0" borderId="133" xfId="2" applyNumberFormat="1" applyFont="1" applyFill="1" applyBorder="1" applyAlignment="1">
      <alignment vertical="center"/>
    </xf>
    <xf numFmtId="166" fontId="12" fillId="0" borderId="133" xfId="2" applyNumberFormat="1" applyFont="1" applyBorder="1" applyAlignment="1" applyProtection="1">
      <alignment vertical="center"/>
    </xf>
    <xf numFmtId="3" fontId="12" fillId="0" borderId="133" xfId="2" applyNumberFormat="1" applyFont="1" applyBorder="1" applyAlignment="1" applyProtection="1">
      <alignment vertical="center"/>
    </xf>
    <xf numFmtId="3" fontId="17" fillId="3" borderId="133" xfId="2" applyNumberFormat="1" applyFont="1" applyFill="1" applyBorder="1" applyAlignment="1" applyProtection="1">
      <alignment horizontal="center" vertical="center"/>
    </xf>
    <xf numFmtId="2" fontId="12" fillId="0" borderId="133" xfId="1" applyNumberFormat="1" applyFont="1" applyBorder="1" applyAlignment="1">
      <alignment horizontal="right" vertical="center"/>
    </xf>
    <xf numFmtId="3" fontId="17" fillId="0" borderId="133" xfId="1" applyNumberFormat="1" applyFont="1" applyBorder="1" applyAlignment="1">
      <alignment horizontal="center" vertical="center"/>
    </xf>
    <xf numFmtId="0" fontId="11" fillId="0" borderId="0" xfId="1" applyFont="1" applyBorder="1" applyAlignment="1">
      <alignment horizontal="center" vertical="center"/>
    </xf>
    <xf numFmtId="0" fontId="16" fillId="0" borderId="134" xfId="2" applyFont="1" applyFill="1" applyBorder="1" applyAlignment="1">
      <alignment horizontal="center" vertical="center" wrapText="1"/>
    </xf>
    <xf numFmtId="0" fontId="16" fillId="0" borderId="134" xfId="2" applyFont="1" applyBorder="1" applyAlignment="1">
      <alignment horizontal="center" vertical="center" wrapText="1"/>
    </xf>
    <xf numFmtId="0" fontId="16" fillId="0" borderId="134" xfId="1" applyFont="1" applyBorder="1" applyAlignment="1">
      <alignment horizontal="center" vertical="center"/>
    </xf>
    <xf numFmtId="0" fontId="11" fillId="0" borderId="134" xfId="1" applyFont="1" applyBorder="1" applyAlignment="1">
      <alignment horizontal="center" vertical="center"/>
    </xf>
    <xf numFmtId="0" fontId="13" fillId="0" borderId="47" xfId="62660" applyFont="1" applyFill="1" applyBorder="1" applyAlignment="1">
      <alignment horizontal="left" indent="1"/>
    </xf>
    <xf numFmtId="0" fontId="10" fillId="132" borderId="137" xfId="62660" applyFont="1" applyFill="1" applyBorder="1" applyAlignment="1">
      <alignment vertical="center"/>
    </xf>
    <xf numFmtId="0" fontId="17" fillId="131" borderId="86" xfId="62660" applyFont="1" applyFill="1" applyBorder="1" applyAlignment="1">
      <alignment horizontal="center" vertical="center" wrapText="1"/>
    </xf>
    <xf numFmtId="0" fontId="17" fillId="131" borderId="109" xfId="62660" applyFont="1" applyFill="1" applyBorder="1" applyAlignment="1">
      <alignment horizontal="center" vertical="center" wrapText="1"/>
    </xf>
    <xf numFmtId="0" fontId="12" fillId="0" borderId="118" xfId="28220" applyFont="1" applyFill="1" applyBorder="1" applyAlignment="1">
      <alignment horizontal="right" vertical="center" indent="1"/>
    </xf>
    <xf numFmtId="165" fontId="20" fillId="0" borderId="0" xfId="0" applyNumberFormat="1" applyFont="1"/>
    <xf numFmtId="0" fontId="12" fillId="0" borderId="0" xfId="27495" applyFont="1" applyAlignment="1">
      <alignment vertical="center"/>
    </xf>
    <xf numFmtId="0" fontId="0" fillId="133" borderId="0" xfId="0" applyFill="1" applyAlignment="1">
      <alignment horizontal="center"/>
    </xf>
    <xf numFmtId="0" fontId="12" fillId="0" borderId="0" xfId="27495" applyFont="1" applyAlignment="1">
      <alignment horizontal="center" vertical="center"/>
    </xf>
    <xf numFmtId="263" fontId="12" fillId="0" borderId="0" xfId="27495" applyNumberFormat="1" applyFont="1" applyAlignment="1">
      <alignment horizontal="center" vertical="center"/>
    </xf>
    <xf numFmtId="0" fontId="185" fillId="0" borderId="0" xfId="27495" applyFont="1" applyAlignment="1">
      <alignment vertical="center"/>
    </xf>
    <xf numFmtId="0" fontId="186" fillId="0" borderId="0" xfId="27495" applyFont="1" applyAlignment="1">
      <alignment horizontal="left" vertical="center" wrapText="1"/>
    </xf>
    <xf numFmtId="260" fontId="36" fillId="0" borderId="0" xfId="27495" applyNumberFormat="1" applyFont="1" applyAlignment="1">
      <alignment horizontal="center" vertical="center"/>
    </xf>
    <xf numFmtId="0" fontId="186" fillId="0" borderId="0" xfId="27495" applyFont="1" applyAlignment="1">
      <alignment horizontal="center" vertical="center"/>
    </xf>
    <xf numFmtId="0" fontId="12" fillId="0" borderId="4" xfId="27495" applyFont="1" applyBorder="1" applyAlignment="1">
      <alignment vertical="center"/>
    </xf>
    <xf numFmtId="0" fontId="17" fillId="0" borderId="5" xfId="27495" applyFont="1" applyBorder="1" applyAlignment="1">
      <alignment vertical="center" wrapText="1"/>
    </xf>
    <xf numFmtId="0" fontId="17" fillId="0" borderId="5" xfId="27495" applyFont="1" applyBorder="1" applyAlignment="1">
      <alignment horizontal="center" vertical="center" wrapText="1"/>
    </xf>
    <xf numFmtId="2" fontId="12" fillId="0" borderId="122" xfId="27495" applyNumberFormat="1" applyFont="1" applyBorder="1" applyAlignment="1">
      <alignment horizontal="left" vertical="center" wrapText="1"/>
    </xf>
    <xf numFmtId="0" fontId="17" fillId="0" borderId="0" xfId="27495" applyFont="1" applyAlignment="1">
      <alignment vertical="center"/>
    </xf>
    <xf numFmtId="0" fontId="12" fillId="0" borderId="118" xfId="27495" applyFont="1" applyBorder="1" applyAlignment="1">
      <alignment vertical="center"/>
    </xf>
    <xf numFmtId="0" fontId="17" fillId="0" borderId="134" xfId="27495" applyFont="1" applyBorder="1" applyAlignment="1">
      <alignment vertical="center" wrapText="1"/>
    </xf>
    <xf numFmtId="0" fontId="17" fillId="0" borderId="134" xfId="27495" applyFont="1" applyBorder="1" applyAlignment="1">
      <alignment horizontal="center" vertical="center" wrapText="1"/>
    </xf>
    <xf numFmtId="2" fontId="12" fillId="0" borderId="119" xfId="27495" applyNumberFormat="1" applyFont="1" applyBorder="1" applyAlignment="1">
      <alignment horizontal="left" vertical="center" wrapText="1"/>
    </xf>
    <xf numFmtId="0" fontId="12" fillId="0" borderId="134" xfId="27495" applyFont="1" applyBorder="1" applyAlignment="1">
      <alignment horizontal="center" vertical="center" wrapText="1"/>
    </xf>
    <xf numFmtId="4" fontId="17" fillId="0" borderId="134" xfId="27495" applyNumberFormat="1" applyFont="1" applyBorder="1" applyAlignment="1">
      <alignment horizontal="center" vertical="center" wrapText="1"/>
    </xf>
    <xf numFmtId="0" fontId="12" fillId="0" borderId="134" xfId="27495" applyFont="1" applyBorder="1" applyAlignment="1">
      <alignment horizontal="right" vertical="center" wrapText="1"/>
    </xf>
    <xf numFmtId="3" fontId="12" fillId="0" borderId="134" xfId="27495" applyNumberFormat="1" applyFont="1" applyBorder="1" applyAlignment="1">
      <alignment horizontal="center" vertical="center" wrapText="1"/>
    </xf>
    <xf numFmtId="0" fontId="12" fillId="133" borderId="134" xfId="27495" applyFont="1" applyFill="1" applyBorder="1" applyAlignment="1">
      <alignment horizontal="center" vertical="center" wrapText="1"/>
    </xf>
    <xf numFmtId="4" fontId="12" fillId="0" borderId="134" xfId="27495" applyNumberFormat="1" applyFont="1" applyBorder="1" applyAlignment="1">
      <alignment horizontal="center" vertical="center" wrapText="1"/>
    </xf>
    <xf numFmtId="1" fontId="17" fillId="0" borderId="134" xfId="29067" applyNumberFormat="1" applyFont="1" applyBorder="1" applyAlignment="1">
      <alignment horizontal="center" vertical="center" wrapText="1"/>
    </xf>
    <xf numFmtId="3" fontId="17" fillId="0" borderId="134" xfId="27495" applyNumberFormat="1" applyFont="1" applyBorder="1" applyAlignment="1">
      <alignment horizontal="center" vertical="center" wrapText="1"/>
    </xf>
    <xf numFmtId="1" fontId="12" fillId="0" borderId="134" xfId="29067" applyNumberFormat="1" applyBorder="1" applyAlignment="1">
      <alignment horizontal="center" vertical="center" wrapText="1"/>
    </xf>
    <xf numFmtId="263" fontId="108" fillId="0" borderId="134" xfId="27495" applyNumberFormat="1" applyFont="1" applyBorder="1" applyAlignment="1">
      <alignment horizontal="right" vertical="center" wrapText="1"/>
    </xf>
    <xf numFmtId="1" fontId="17" fillId="0" borderId="134" xfId="29067" applyNumberFormat="1" applyFont="1" applyBorder="1" applyAlignment="1">
      <alignment horizontal="left" vertical="center" wrapText="1"/>
    </xf>
    <xf numFmtId="3" fontId="12" fillId="0" borderId="134" xfId="27495" applyNumberFormat="1" applyFont="1" applyBorder="1" applyAlignment="1">
      <alignment horizontal="center" vertical="center"/>
    </xf>
    <xf numFmtId="1" fontId="12" fillId="0" borderId="134" xfId="29067" applyNumberFormat="1" applyBorder="1" applyAlignment="1">
      <alignment horizontal="right" vertical="center" wrapText="1"/>
    </xf>
    <xf numFmtId="3" fontId="0" fillId="0" borderId="134" xfId="0" applyNumberFormat="1" applyBorder="1"/>
    <xf numFmtId="1" fontId="12" fillId="133" borderId="134" xfId="29067" applyNumberFormat="1" applyFill="1" applyBorder="1" applyAlignment="1">
      <alignment horizontal="center" vertical="center" wrapText="1"/>
    </xf>
    <xf numFmtId="3" fontId="12" fillId="133" borderId="134" xfId="63434" applyNumberFormat="1" applyFont="1" applyFill="1" applyBorder="1" applyAlignment="1">
      <alignment horizontal="center" vertical="center"/>
    </xf>
    <xf numFmtId="3" fontId="12" fillId="0" borderId="134" xfId="63434" applyNumberFormat="1" applyFont="1" applyBorder="1" applyAlignment="1">
      <alignment horizontal="center" vertical="center"/>
    </xf>
    <xf numFmtId="262" fontId="12" fillId="0" borderId="134" xfId="29067" applyNumberFormat="1" applyBorder="1" applyAlignment="1">
      <alignment vertical="center"/>
    </xf>
    <xf numFmtId="263" fontId="12" fillId="0" borderId="134" xfId="27495" applyNumberFormat="1" applyFont="1" applyBorder="1" applyAlignment="1">
      <alignment horizontal="center" vertical="center"/>
    </xf>
    <xf numFmtId="1" fontId="108" fillId="0" borderId="134" xfId="29067" applyNumberFormat="1" applyFont="1" applyBorder="1" applyAlignment="1">
      <alignment horizontal="center" vertical="center" wrapText="1"/>
    </xf>
    <xf numFmtId="0" fontId="12" fillId="0" borderId="134" xfId="27495" applyFont="1" applyBorder="1" applyAlignment="1">
      <alignment horizontal="center" vertical="center"/>
    </xf>
    <xf numFmtId="1" fontId="108" fillId="133" borderId="134" xfId="29067" applyNumberFormat="1" applyFont="1" applyFill="1" applyBorder="1" applyAlignment="1">
      <alignment horizontal="center" vertical="center" wrapText="1"/>
    </xf>
    <xf numFmtId="0" fontId="17" fillId="0" borderId="10" xfId="27495" applyFont="1" applyBorder="1" applyAlignment="1">
      <alignment vertical="center" wrapText="1"/>
    </xf>
    <xf numFmtId="0" fontId="12" fillId="0" borderId="10" xfId="27495" applyFont="1" applyBorder="1" applyAlignment="1">
      <alignment horizontal="center" vertical="center"/>
    </xf>
    <xf numFmtId="263" fontId="12" fillId="0" borderId="10" xfId="27495" applyNumberFormat="1" applyFont="1" applyBorder="1" applyAlignment="1">
      <alignment horizontal="center" vertical="center"/>
    </xf>
    <xf numFmtId="0" fontId="12" fillId="0" borderId="108" xfId="27495" applyFont="1" applyBorder="1" applyAlignment="1">
      <alignment vertical="center"/>
    </xf>
    <xf numFmtId="0" fontId="12" fillId="0" borderId="0" xfId="27495" applyFont="1" applyAlignment="1">
      <alignment vertical="center" wrapText="1"/>
    </xf>
    <xf numFmtId="0" fontId="0" fillId="133" borderId="0" xfId="0" applyFill="1" applyAlignment="1">
      <alignment horizontal="left" vertical="center"/>
    </xf>
    <xf numFmtId="0" fontId="0" fillId="0" borderId="0" xfId="0" applyAlignment="1">
      <alignment vertical="center"/>
    </xf>
    <xf numFmtId="4" fontId="0" fillId="0" borderId="0" xfId="0" applyNumberFormat="1" applyAlignment="1">
      <alignment horizontal="center" vertical="center"/>
    </xf>
    <xf numFmtId="0" fontId="20" fillId="0" borderId="42" xfId="0" applyFont="1" applyBorder="1" applyAlignment="1">
      <alignment vertical="center"/>
    </xf>
    <xf numFmtId="0" fontId="17" fillId="0" borderId="96" xfId="27495" applyFont="1" applyBorder="1" applyAlignment="1">
      <alignment horizontal="center" vertical="center" wrapText="1"/>
    </xf>
    <xf numFmtId="0" fontId="0" fillId="0" borderId="97" xfId="0" applyBorder="1" applyAlignment="1">
      <alignment vertical="center"/>
    </xf>
    <xf numFmtId="0" fontId="0" fillId="0" borderId="116" xfId="0" applyBorder="1" applyAlignment="1">
      <alignment vertical="center"/>
    </xf>
    <xf numFmtId="0" fontId="0" fillId="0" borderId="117" xfId="0" applyBorder="1" applyAlignment="1">
      <alignment horizontal="center" vertical="center"/>
    </xf>
    <xf numFmtId="0" fontId="17" fillId="0" borderId="97" xfId="27495" applyFont="1" applyBorder="1" applyAlignment="1">
      <alignment horizontal="center" vertical="center" wrapText="1"/>
    </xf>
    <xf numFmtId="0" fontId="0" fillId="0" borderId="111" xfId="0" applyBorder="1" applyAlignment="1">
      <alignment vertical="center"/>
    </xf>
    <xf numFmtId="0" fontId="0" fillId="0" borderId="90" xfId="0" applyBorder="1" applyAlignment="1">
      <alignment horizontal="center" vertical="center"/>
    </xf>
    <xf numFmtId="0" fontId="0" fillId="0" borderId="8" xfId="0" applyBorder="1" applyAlignment="1">
      <alignment vertical="center"/>
    </xf>
    <xf numFmtId="0" fontId="0" fillId="0" borderId="91" xfId="0" applyBorder="1" applyAlignment="1">
      <alignment vertical="center"/>
    </xf>
    <xf numFmtId="0" fontId="0" fillId="0" borderId="112" xfId="0" applyBorder="1" applyAlignment="1">
      <alignment horizontal="center" vertical="center"/>
    </xf>
    <xf numFmtId="3" fontId="0" fillId="0" borderId="8" xfId="0" applyNumberFormat="1" applyBorder="1" applyAlignment="1">
      <alignment horizontal="center" vertical="center"/>
    </xf>
    <xf numFmtId="0" fontId="0" fillId="0" borderId="113" xfId="0" applyBorder="1" applyAlignment="1">
      <alignment vertical="center"/>
    </xf>
    <xf numFmtId="0" fontId="0" fillId="0" borderId="118" xfId="0" applyBorder="1" applyAlignment="1">
      <alignment horizontal="center" vertical="center"/>
    </xf>
    <xf numFmtId="0" fontId="0" fillId="0" borderId="134" xfId="0" applyBorder="1" applyAlignment="1">
      <alignment vertical="center"/>
    </xf>
    <xf numFmtId="0" fontId="0" fillId="0" borderId="119" xfId="0" applyBorder="1" applyAlignment="1">
      <alignment vertical="center"/>
    </xf>
    <xf numFmtId="3" fontId="12" fillId="0" borderId="133" xfId="27495" applyNumberFormat="1" applyFont="1" applyBorder="1" applyAlignment="1">
      <alignment horizontal="center" vertical="center" wrapText="1"/>
    </xf>
    <xf numFmtId="3" fontId="0" fillId="0" borderId="134" xfId="0" applyNumberFormat="1" applyBorder="1" applyAlignment="1">
      <alignment horizontal="center" vertical="center"/>
    </xf>
    <xf numFmtId="0" fontId="12" fillId="0" borderId="113" xfId="27495" applyFont="1" applyBorder="1" applyAlignment="1">
      <alignment horizontal="right" vertical="center" wrapText="1"/>
    </xf>
    <xf numFmtId="0" fontId="12" fillId="0" borderId="118" xfId="27495" applyFont="1" applyBorder="1" applyAlignment="1">
      <alignment horizontal="center" vertical="center" wrapText="1"/>
    </xf>
    <xf numFmtId="0" fontId="12" fillId="0" borderId="119" xfId="27495" applyFont="1" applyBorder="1" applyAlignment="1">
      <alignment horizontal="center" vertical="center" wrapText="1"/>
    </xf>
    <xf numFmtId="0" fontId="12" fillId="0" borderId="133" xfId="27495" applyFont="1" applyBorder="1" applyAlignment="1">
      <alignment horizontal="center" vertical="center" wrapText="1"/>
    </xf>
    <xf numFmtId="0" fontId="17" fillId="0" borderId="113" xfId="27495" applyFont="1" applyBorder="1" applyAlignment="1">
      <alignment vertical="center" wrapText="1"/>
    </xf>
    <xf numFmtId="1" fontId="12" fillId="0" borderId="118" xfId="29067" applyNumberFormat="1" applyBorder="1" applyAlignment="1">
      <alignment horizontal="center" vertical="center" wrapText="1"/>
    </xf>
    <xf numFmtId="0" fontId="108" fillId="0" borderId="113" xfId="27495" applyFont="1" applyBorder="1" applyAlignment="1">
      <alignment horizontal="right" vertical="center" wrapText="1"/>
    </xf>
    <xf numFmtId="1" fontId="108" fillId="0" borderId="118" xfId="29067" applyNumberFormat="1" applyFont="1" applyBorder="1" applyAlignment="1">
      <alignment horizontal="center" vertical="center" wrapText="1"/>
    </xf>
    <xf numFmtId="1" fontId="12" fillId="0" borderId="119" xfId="29067" applyNumberFormat="1" applyBorder="1" applyAlignment="1">
      <alignment horizontal="center" vertical="center" wrapText="1"/>
    </xf>
    <xf numFmtId="1" fontId="12" fillId="0" borderId="133" xfId="29067" applyNumberFormat="1" applyBorder="1" applyAlignment="1">
      <alignment horizontal="center" vertical="center" wrapText="1"/>
    </xf>
    <xf numFmtId="263" fontId="12" fillId="0" borderId="134" xfId="27495" applyNumberFormat="1" applyFont="1" applyBorder="1" applyAlignment="1">
      <alignment horizontal="center" vertical="center" wrapText="1"/>
    </xf>
    <xf numFmtId="0" fontId="108" fillId="0" borderId="114" xfId="27495" applyFont="1" applyBorder="1" applyAlignment="1">
      <alignment horizontal="right" vertical="center" wrapText="1"/>
    </xf>
    <xf numFmtId="1" fontId="108" fillId="0" borderId="7" xfId="29067" applyNumberFormat="1" applyFont="1" applyBorder="1" applyAlignment="1">
      <alignment horizontal="center" vertical="center" wrapText="1"/>
    </xf>
    <xf numFmtId="1" fontId="108" fillId="0" borderId="10" xfId="29067" applyNumberFormat="1" applyFont="1" applyBorder="1" applyAlignment="1">
      <alignment horizontal="center" vertical="center" wrapText="1"/>
    </xf>
    <xf numFmtId="1" fontId="12" fillId="0" borderId="108" xfId="29067" applyNumberFormat="1" applyBorder="1" applyAlignment="1">
      <alignment horizontal="center" vertical="center" wrapText="1"/>
    </xf>
    <xf numFmtId="341" fontId="12" fillId="0" borderId="115" xfId="29067" applyNumberFormat="1" applyBorder="1" applyAlignment="1">
      <alignment horizontal="center" vertical="center" wrapText="1"/>
    </xf>
    <xf numFmtId="263" fontId="12" fillId="0" borderId="10" xfId="27495" applyNumberFormat="1" applyFont="1" applyBorder="1" applyAlignment="1">
      <alignment horizontal="center" vertical="center" wrapText="1"/>
    </xf>
    <xf numFmtId="0" fontId="11" fillId="0" borderId="121" xfId="27495" applyFont="1" applyBorder="1" applyAlignment="1">
      <alignment horizontal="center" vertical="center" wrapText="1"/>
    </xf>
    <xf numFmtId="1" fontId="11" fillId="0" borderId="4" xfId="29067" applyNumberFormat="1" applyFont="1" applyBorder="1" applyAlignment="1">
      <alignment horizontal="center" vertical="center" wrapText="1"/>
    </xf>
    <xf numFmtId="1" fontId="11" fillId="0" borderId="5" xfId="29067" applyNumberFormat="1" applyFont="1" applyBorder="1" applyAlignment="1">
      <alignment horizontal="center" vertical="center" wrapText="1"/>
    </xf>
    <xf numFmtId="1" fontId="11" fillId="0" borderId="122" xfId="29067" applyNumberFormat="1" applyFont="1" applyBorder="1" applyAlignment="1">
      <alignment horizontal="center" vertical="center" wrapText="1"/>
    </xf>
    <xf numFmtId="1" fontId="11" fillId="0" borderId="123" xfId="29067" applyNumberFormat="1" applyFont="1" applyBorder="1" applyAlignment="1">
      <alignment horizontal="center" vertical="center" wrapText="1"/>
    </xf>
    <xf numFmtId="0" fontId="11" fillId="0" borderId="86" xfId="27495" applyFont="1" applyBorder="1" applyAlignment="1">
      <alignment horizontal="center" vertical="center" wrapText="1"/>
    </xf>
    <xf numFmtId="0" fontId="6" fillId="0" borderId="5" xfId="0" applyFont="1" applyBorder="1" applyAlignment="1">
      <alignment horizontal="center" vertical="center" wrapText="1"/>
    </xf>
    <xf numFmtId="0" fontId="6" fillId="3" borderId="5" xfId="0" applyFont="1" applyFill="1" applyBorder="1" applyAlignment="1">
      <alignment horizontal="center" vertical="center" wrapText="1"/>
    </xf>
    <xf numFmtId="0" fontId="6" fillId="3" borderId="122" xfId="0" applyFont="1" applyFill="1" applyBorder="1" applyAlignment="1">
      <alignment horizontal="center" vertical="center" wrapText="1"/>
    </xf>
    <xf numFmtId="0" fontId="17" fillId="0" borderId="113" xfId="27495" applyFont="1" applyBorder="1" applyAlignment="1">
      <alignment horizontal="center" vertical="center" wrapText="1"/>
    </xf>
    <xf numFmtId="1" fontId="17" fillId="0" borderId="118" xfId="29067" applyNumberFormat="1" applyFont="1" applyBorder="1" applyAlignment="1">
      <alignment horizontal="center" vertical="center" wrapText="1"/>
    </xf>
    <xf numFmtId="1" fontId="17" fillId="0" borderId="132" xfId="29067" applyNumberFormat="1" applyFont="1" applyBorder="1" applyAlignment="1">
      <alignment horizontal="center" vertical="center" wrapText="1"/>
    </xf>
    <xf numFmtId="1" fontId="17" fillId="0" borderId="124" xfId="29067" applyNumberFormat="1" applyFont="1" applyBorder="1" applyAlignment="1">
      <alignment horizontal="center" vertical="center" wrapText="1"/>
    </xf>
    <xf numFmtId="0" fontId="0" fillId="0" borderId="125" xfId="0" applyBorder="1" applyAlignment="1">
      <alignment vertical="center"/>
    </xf>
    <xf numFmtId="0" fontId="17" fillId="0" borderId="132" xfId="27495" applyFont="1" applyBorder="1" applyAlignment="1">
      <alignment horizontal="center" vertical="center" wrapText="1"/>
    </xf>
    <xf numFmtId="0" fontId="6" fillId="0" borderId="10" xfId="0" applyFont="1" applyBorder="1" applyAlignment="1">
      <alignment horizontal="center" vertical="center" wrapText="1"/>
    </xf>
    <xf numFmtId="267" fontId="6" fillId="0" borderId="10" xfId="0" applyNumberFormat="1" applyFont="1" applyBorder="1" applyAlignment="1">
      <alignment horizontal="center" vertical="center" wrapText="1"/>
    </xf>
    <xf numFmtId="2" fontId="6" fillId="0" borderId="108" xfId="0" applyNumberFormat="1" applyFont="1" applyBorder="1" applyAlignment="1">
      <alignment horizontal="center" vertical="center" wrapText="1"/>
    </xf>
    <xf numFmtId="0" fontId="12" fillId="0" borderId="113" xfId="27495" applyFont="1" applyBorder="1" applyAlignment="1">
      <alignment horizontal="center" vertical="center" wrapText="1"/>
    </xf>
    <xf numFmtId="3" fontId="0" fillId="0" borderId="118" xfId="0" applyNumberFormat="1" applyBorder="1" applyAlignment="1">
      <alignment horizontal="center" vertical="center"/>
    </xf>
    <xf numFmtId="0" fontId="0" fillId="133" borderId="134" xfId="0" applyFill="1" applyBorder="1" applyAlignment="1">
      <alignment horizontal="center" vertical="center"/>
    </xf>
    <xf numFmtId="0" fontId="0" fillId="133" borderId="119" xfId="0" applyFill="1" applyBorder="1" applyAlignment="1">
      <alignment horizontal="center" vertical="center"/>
    </xf>
    <xf numFmtId="0" fontId="0" fillId="133" borderId="133" xfId="0" applyFill="1" applyBorder="1" applyAlignment="1">
      <alignment horizontal="center" vertical="center"/>
    </xf>
    <xf numFmtId="0" fontId="17" fillId="0" borderId="121" xfId="27495" applyFont="1" applyBorder="1" applyAlignment="1">
      <alignment horizontal="center" vertical="center" wrapText="1"/>
    </xf>
    <xf numFmtId="0" fontId="17" fillId="0" borderId="4" xfId="27495" applyFont="1" applyBorder="1" applyAlignment="1">
      <alignment horizontal="center" vertical="center" wrapText="1"/>
    </xf>
    <xf numFmtId="0" fontId="17" fillId="0" borderId="122" xfId="27495" applyFont="1" applyBorder="1" applyAlignment="1">
      <alignment horizontal="center" vertical="center" wrapText="1"/>
    </xf>
    <xf numFmtId="0" fontId="17" fillId="0" borderId="123" xfId="27495" applyFont="1" applyBorder="1" applyAlignment="1">
      <alignment horizontal="center" vertical="center" wrapText="1"/>
    </xf>
    <xf numFmtId="0" fontId="20" fillId="0" borderId="5" xfId="0" applyFont="1" applyBorder="1" applyAlignment="1">
      <alignment horizontal="center" vertical="center"/>
    </xf>
    <xf numFmtId="0" fontId="17" fillId="0" borderId="126" xfId="27495" applyFont="1" applyBorder="1" applyAlignment="1">
      <alignment horizontal="center" vertical="center" wrapText="1"/>
    </xf>
    <xf numFmtId="0" fontId="17" fillId="0" borderId="127" xfId="27495" applyFont="1" applyBorder="1" applyAlignment="1">
      <alignment horizontal="center" vertical="center" wrapText="1"/>
    </xf>
    <xf numFmtId="0" fontId="17" fillId="0" borderId="0" xfId="27495" applyFont="1" applyAlignment="1">
      <alignment horizontal="center" vertical="center" wrapText="1"/>
    </xf>
    <xf numFmtId="0" fontId="17" fillId="0" borderId="128" xfId="27495" applyFont="1" applyBorder="1" applyAlignment="1">
      <alignment horizontal="center" vertical="center" wrapText="1"/>
    </xf>
    <xf numFmtId="0" fontId="17" fillId="0" borderId="133" xfId="27495" applyFont="1" applyBorder="1" applyAlignment="1">
      <alignment horizontal="center" vertical="center" wrapText="1"/>
    </xf>
    <xf numFmtId="3" fontId="20" fillId="0" borderId="134" xfId="0" applyNumberFormat="1" applyFont="1" applyBorder="1" applyAlignment="1">
      <alignment horizontal="center" vertical="center"/>
    </xf>
    <xf numFmtId="0" fontId="0" fillId="0" borderId="113" xfId="0" applyBorder="1" applyAlignment="1">
      <alignment horizontal="left" vertical="center"/>
    </xf>
    <xf numFmtId="341" fontId="12" fillId="0" borderId="134" xfId="27495" applyNumberFormat="1" applyFont="1" applyBorder="1" applyAlignment="1">
      <alignment horizontal="center" vertical="center" wrapText="1"/>
    </xf>
    <xf numFmtId="3" fontId="12" fillId="0" borderId="119" xfId="27495" applyNumberFormat="1" applyFont="1" applyBorder="1" applyAlignment="1">
      <alignment horizontal="center" vertical="center" wrapText="1"/>
    </xf>
    <xf numFmtId="3" fontId="0" fillId="0" borderId="134" xfId="0" applyNumberFormat="1" applyBorder="1" applyAlignment="1">
      <alignment vertical="center"/>
    </xf>
    <xf numFmtId="0" fontId="0" fillId="0" borderId="113" xfId="0" applyBorder="1" applyAlignment="1">
      <alignment horizontal="right" vertical="center"/>
    </xf>
    <xf numFmtId="1" fontId="12" fillId="0" borderId="133" xfId="27495" applyNumberFormat="1" applyFont="1" applyBorder="1" applyAlignment="1">
      <alignment horizontal="center" vertical="center" wrapText="1"/>
    </xf>
    <xf numFmtId="342" fontId="0" fillId="0" borderId="134" xfId="0" applyNumberFormat="1" applyBorder="1" applyAlignment="1">
      <alignment vertical="center"/>
    </xf>
    <xf numFmtId="2" fontId="0" fillId="0" borderId="0" xfId="0" applyNumberFormat="1" applyAlignment="1">
      <alignment horizontal="center" vertical="center"/>
    </xf>
    <xf numFmtId="0" fontId="20" fillId="0" borderId="121" xfId="0" applyFont="1" applyBorder="1" applyAlignment="1">
      <alignment horizontal="center" vertical="center"/>
    </xf>
    <xf numFmtId="0" fontId="285" fillId="0" borderId="153" xfId="0" applyFont="1" applyBorder="1" applyAlignment="1">
      <alignment horizontal="center" vertical="center"/>
    </xf>
    <xf numFmtId="0" fontId="0" fillId="0" borderId="133" xfId="0" applyBorder="1" applyAlignment="1">
      <alignment horizontal="center"/>
    </xf>
    <xf numFmtId="0" fontId="0" fillId="0" borderId="134" xfId="0" applyBorder="1" applyAlignment="1">
      <alignment horizontal="center" vertical="center"/>
    </xf>
    <xf numFmtId="3" fontId="0" fillId="0" borderId="119" xfId="0" applyNumberFormat="1" applyBorder="1" applyAlignment="1">
      <alignment horizontal="center" vertical="center"/>
    </xf>
    <xf numFmtId="0" fontId="0" fillId="0" borderId="10" xfId="0" applyBorder="1"/>
    <xf numFmtId="3" fontId="12" fillId="0" borderId="10" xfId="27495" applyNumberFormat="1" applyFont="1" applyBorder="1" applyAlignment="1">
      <alignment horizontal="center" vertical="center" wrapText="1"/>
    </xf>
    <xf numFmtId="3" fontId="0" fillId="0" borderId="10" xfId="0" applyNumberFormat="1" applyBorder="1" applyAlignment="1">
      <alignment horizontal="center" vertical="center"/>
    </xf>
    <xf numFmtId="3" fontId="0" fillId="0" borderId="108" xfId="0" applyNumberFormat="1" applyBorder="1" applyAlignment="1">
      <alignment horizontal="center" vertical="center"/>
    </xf>
    <xf numFmtId="0" fontId="0" fillId="0" borderId="127" xfId="0" applyBorder="1"/>
    <xf numFmtId="0" fontId="12" fillId="0" borderId="121" xfId="27495" applyFont="1" applyBorder="1" applyAlignment="1">
      <alignment horizontal="right" vertical="center" wrapText="1"/>
    </xf>
    <xf numFmtId="0" fontId="12" fillId="0" borderId="4" xfId="27495" applyFont="1" applyBorder="1" applyAlignment="1">
      <alignment horizontal="center" vertical="center" wrapText="1"/>
    </xf>
    <xf numFmtId="0" fontId="12" fillId="0" borderId="5" xfId="27495" applyFont="1" applyBorder="1" applyAlignment="1">
      <alignment horizontal="center" vertical="center" wrapText="1"/>
    </xf>
    <xf numFmtId="0" fontId="12" fillId="0" borderId="122" xfId="27495" applyFont="1" applyBorder="1" applyAlignment="1">
      <alignment horizontal="center" vertical="center" wrapText="1"/>
    </xf>
    <xf numFmtId="3" fontId="12" fillId="0" borderId="123" xfId="27495" applyNumberFormat="1" applyFont="1" applyBorder="1" applyAlignment="1">
      <alignment horizontal="center" vertical="center" wrapText="1"/>
    </xf>
    <xf numFmtId="3" fontId="12" fillId="0" borderId="154" xfId="27495" applyNumberFormat="1" applyFont="1" applyBorder="1" applyAlignment="1">
      <alignment horizontal="center" vertical="center" wrapText="1"/>
    </xf>
    <xf numFmtId="3" fontId="17" fillId="0" borderId="133" xfId="27495" applyNumberFormat="1" applyFont="1" applyBorder="1" applyAlignment="1">
      <alignment horizontal="center" vertical="center" wrapText="1"/>
    </xf>
    <xf numFmtId="3" fontId="17" fillId="0" borderId="119" xfId="27495" applyNumberFormat="1" applyFont="1" applyBorder="1" applyAlignment="1">
      <alignment horizontal="center" vertical="center" wrapText="1"/>
    </xf>
    <xf numFmtId="263" fontId="12" fillId="0" borderId="133" xfId="27495" applyNumberFormat="1" applyFont="1" applyBorder="1" applyAlignment="1">
      <alignment horizontal="center" vertical="center" wrapText="1"/>
    </xf>
    <xf numFmtId="263" fontId="12" fillId="0" borderId="119" xfId="27495" applyNumberFormat="1" applyFont="1" applyBorder="1" applyAlignment="1">
      <alignment horizontal="center" vertical="center" wrapText="1"/>
    </xf>
    <xf numFmtId="1" fontId="12" fillId="0" borderId="7" xfId="29067" applyNumberFormat="1" applyBorder="1" applyAlignment="1">
      <alignment horizontal="center" vertical="center" wrapText="1"/>
    </xf>
    <xf numFmtId="1" fontId="12" fillId="0" borderId="10" xfId="29067" applyNumberFormat="1" applyBorder="1" applyAlignment="1">
      <alignment horizontal="center" vertical="center" wrapText="1"/>
    </xf>
    <xf numFmtId="263" fontId="12" fillId="141" borderId="115" xfId="27495" applyNumberFormat="1" applyFont="1" applyFill="1" applyBorder="1" applyAlignment="1">
      <alignment horizontal="center" vertical="center" wrapText="1"/>
    </xf>
    <xf numFmtId="0" fontId="108" fillId="0" borderId="0" xfId="27495" applyFont="1" applyAlignment="1">
      <alignment horizontal="right" vertical="center" wrapText="1"/>
    </xf>
    <xf numFmtId="1" fontId="12" fillId="0" borderId="0" xfId="29067" applyNumberFormat="1" applyAlignment="1">
      <alignment horizontal="center" vertical="center" wrapText="1"/>
    </xf>
    <xf numFmtId="263" fontId="12" fillId="0" borderId="0" xfId="27495" applyNumberFormat="1" applyFont="1" applyAlignment="1">
      <alignment horizontal="center" vertical="center" wrapText="1"/>
    </xf>
    <xf numFmtId="0" fontId="20" fillId="0" borderId="0" xfId="0" applyFont="1" applyAlignment="1">
      <alignment horizontal="left"/>
    </xf>
    <xf numFmtId="0" fontId="17" fillId="0" borderId="85" xfId="27495" applyFont="1" applyBorder="1" applyAlignment="1">
      <alignment horizontal="center" vertical="center" wrapText="1"/>
    </xf>
    <xf numFmtId="0" fontId="285" fillId="0" borderId="155" xfId="0" applyFont="1" applyBorder="1" applyAlignment="1">
      <alignment horizontal="center" vertical="center"/>
    </xf>
    <xf numFmtId="1" fontId="12" fillId="0" borderId="86" xfId="29067" applyNumberFormat="1" applyBorder="1" applyAlignment="1">
      <alignment horizontal="center" vertical="center" wrapText="1"/>
    </xf>
    <xf numFmtId="263" fontId="17" fillId="0" borderId="86" xfId="27495" applyNumberFormat="1" applyFont="1" applyBorder="1" applyAlignment="1">
      <alignment horizontal="center" vertical="center" wrapText="1"/>
    </xf>
    <xf numFmtId="263" fontId="17" fillId="0" borderId="87" xfId="27495" applyNumberFormat="1" applyFont="1" applyBorder="1" applyAlignment="1">
      <alignment horizontal="center" vertical="center" wrapText="1"/>
    </xf>
    <xf numFmtId="0" fontId="17" fillId="0" borderId="120" xfId="27495" applyFont="1" applyBorder="1" applyAlignment="1">
      <alignment vertical="center" wrapText="1"/>
    </xf>
    <xf numFmtId="0" fontId="17" fillId="0" borderId="20" xfId="27495" applyFont="1" applyBorder="1" applyAlignment="1">
      <alignment vertical="center" wrapText="1"/>
    </xf>
    <xf numFmtId="1" fontId="12" fillId="0" borderId="97" xfId="29067" applyNumberFormat="1" applyBorder="1" applyAlignment="1">
      <alignment horizontal="center" vertical="center" wrapText="1"/>
    </xf>
    <xf numFmtId="263" fontId="17" fillId="0" borderId="97" xfId="27495" applyNumberFormat="1" applyFont="1" applyBorder="1" applyAlignment="1">
      <alignment horizontal="center" vertical="center" wrapText="1"/>
    </xf>
    <xf numFmtId="263" fontId="17" fillId="0" borderId="116" xfId="27495" applyNumberFormat="1" applyFont="1" applyBorder="1" applyAlignment="1">
      <alignment horizontal="center" vertical="center" wrapText="1"/>
    </xf>
    <xf numFmtId="0" fontId="0" fillId="0" borderId="121" xfId="0" applyBorder="1" applyAlignment="1">
      <alignment horizontal="left" indent="2"/>
    </xf>
    <xf numFmtId="3" fontId="12" fillId="0" borderId="153" xfId="27495" applyNumberFormat="1" applyFont="1" applyBorder="1" applyAlignment="1">
      <alignment horizontal="center" vertical="center" wrapText="1"/>
    </xf>
    <xf numFmtId="1" fontId="12" fillId="0" borderId="5" xfId="29067" applyNumberFormat="1" applyBorder="1" applyAlignment="1">
      <alignment horizontal="center" vertical="center" wrapText="1"/>
    </xf>
    <xf numFmtId="263" fontId="12" fillId="0" borderId="5" xfId="27495" applyNumberFormat="1" applyFont="1" applyBorder="1" applyAlignment="1">
      <alignment horizontal="center" vertical="center" wrapText="1"/>
    </xf>
    <xf numFmtId="263" fontId="12" fillId="0" borderId="122" xfId="27495" applyNumberFormat="1" applyFont="1" applyBorder="1" applyAlignment="1">
      <alignment horizontal="center" vertical="center" wrapText="1"/>
    </xf>
    <xf numFmtId="0" fontId="0" fillId="0" borderId="113" xfId="0" applyBorder="1" applyAlignment="1">
      <alignment horizontal="right"/>
    </xf>
    <xf numFmtId="3" fontId="12" fillId="0" borderId="136" xfId="27495" applyNumberFormat="1" applyFont="1" applyBorder="1" applyAlignment="1">
      <alignment horizontal="center" vertical="center" wrapText="1"/>
    </xf>
    <xf numFmtId="0" fontId="0" fillId="0" borderId="113" xfId="0" applyBorder="1" applyAlignment="1">
      <alignment horizontal="left"/>
    </xf>
    <xf numFmtId="0" fontId="0" fillId="0" borderId="114" xfId="0" applyBorder="1" applyAlignment="1">
      <alignment horizontal="right"/>
    </xf>
    <xf numFmtId="3" fontId="12" fillId="0" borderId="115" xfId="27495" applyNumberFormat="1" applyFont="1" applyBorder="1" applyAlignment="1">
      <alignment horizontal="center" vertical="center" wrapText="1"/>
    </xf>
    <xf numFmtId="263" fontId="12" fillId="0" borderId="108" xfId="27495" applyNumberFormat="1" applyFont="1" applyBorder="1" applyAlignment="1">
      <alignment horizontal="center" vertical="center" wrapText="1"/>
    </xf>
    <xf numFmtId="0" fontId="6" fillId="0" borderId="0" xfId="0" applyFont="1"/>
    <xf numFmtId="0" fontId="285" fillId="0" borderId="0" xfId="0" applyFont="1" applyAlignment="1">
      <alignment horizontal="left"/>
    </xf>
    <xf numFmtId="0" fontId="285" fillId="0" borderId="153" xfId="0" applyFont="1" applyBorder="1" applyAlignment="1">
      <alignment horizontal="center" vertical="center" wrapText="1"/>
    </xf>
    <xf numFmtId="1" fontId="17" fillId="0" borderId="5" xfId="29067" applyNumberFormat="1" applyFont="1" applyBorder="1" applyAlignment="1">
      <alignment horizontal="center" vertical="center" wrapText="1"/>
    </xf>
    <xf numFmtId="263" fontId="17" fillId="0" borderId="5" xfId="27495" applyNumberFormat="1" applyFont="1" applyBorder="1" applyAlignment="1">
      <alignment horizontal="center" vertical="center" wrapText="1"/>
    </xf>
    <xf numFmtId="0" fontId="17" fillId="0" borderId="120" xfId="27495" applyFont="1" applyBorder="1" applyAlignment="1">
      <alignment horizontal="center" vertical="center" wrapText="1"/>
    </xf>
    <xf numFmtId="263" fontId="17" fillId="0" borderId="134" xfId="27495" applyNumberFormat="1" applyFont="1" applyBorder="1" applyAlignment="1">
      <alignment horizontal="center" vertical="center" wrapText="1"/>
    </xf>
    <xf numFmtId="0" fontId="0" fillId="0" borderId="111" xfId="0" applyBorder="1" applyAlignment="1">
      <alignment horizontal="left" indent="2"/>
    </xf>
    <xf numFmtId="3" fontId="12" fillId="0" borderId="8" xfId="27495" applyNumberFormat="1" applyFont="1" applyBorder="1" applyAlignment="1">
      <alignment horizontal="center" vertical="center" wrapText="1"/>
    </xf>
    <xf numFmtId="170" fontId="0" fillId="0" borderId="134" xfId="0" applyNumberFormat="1" applyBorder="1" applyAlignment="1">
      <alignment horizontal="center"/>
    </xf>
    <xf numFmtId="3" fontId="12" fillId="0" borderId="0" xfId="27495" applyNumberFormat="1" applyFont="1" applyAlignment="1">
      <alignment horizontal="center" vertical="center" wrapText="1"/>
    </xf>
    <xf numFmtId="3" fontId="0" fillId="0" borderId="0" xfId="0" applyNumberFormat="1" applyAlignment="1">
      <alignment horizontal="center" vertical="center"/>
    </xf>
    <xf numFmtId="0" fontId="20" fillId="0" borderId="134" xfId="0" applyFont="1" applyBorder="1" applyAlignment="1">
      <alignment horizontal="center" vertical="center"/>
    </xf>
    <xf numFmtId="0" fontId="0" fillId="0" borderId="134" xfId="0" applyBorder="1" applyAlignment="1">
      <alignment horizontal="left" wrapText="1" indent="2"/>
    </xf>
    <xf numFmtId="0" fontId="0" fillId="0" borderId="0" xfId="0" applyAlignment="1">
      <alignment horizontal="left"/>
    </xf>
    <xf numFmtId="0" fontId="0" fillId="0" borderId="134" xfId="0" applyBorder="1" applyAlignment="1">
      <alignment horizontal="left" indent="2"/>
    </xf>
    <xf numFmtId="0" fontId="0" fillId="0" borderId="0" xfId="0" applyAlignment="1">
      <alignment horizontal="left" indent="2"/>
    </xf>
    <xf numFmtId="341" fontId="12" fillId="0" borderId="0" xfId="27495" applyNumberFormat="1" applyFont="1" applyAlignment="1">
      <alignment horizontal="center" vertical="center" wrapText="1"/>
    </xf>
    <xf numFmtId="3" fontId="12" fillId="0" borderId="0" xfId="27495" applyNumberFormat="1" applyFont="1" applyAlignment="1">
      <alignment horizontal="right" vertical="center" wrapText="1"/>
    </xf>
    <xf numFmtId="0" fontId="12" fillId="0" borderId="0" xfId="27495" applyFont="1" applyAlignment="1">
      <alignment horizontal="center" vertical="center" wrapText="1"/>
    </xf>
    <xf numFmtId="0" fontId="17" fillId="0" borderId="42" xfId="27495" applyFont="1" applyBorder="1" applyAlignment="1">
      <alignment horizontal="center" vertical="center" wrapText="1"/>
    </xf>
    <xf numFmtId="0" fontId="17" fillId="0" borderId="117" xfId="27495" applyFont="1" applyBorder="1" applyAlignment="1">
      <alignment horizontal="center" vertical="center" wrapText="1"/>
    </xf>
    <xf numFmtId="3" fontId="20" fillId="0" borderId="97" xfId="0" applyNumberFormat="1" applyFont="1" applyBorder="1" applyAlignment="1">
      <alignment horizontal="center" vertical="center"/>
    </xf>
    <xf numFmtId="3" fontId="20" fillId="0" borderId="116" xfId="0" applyNumberFormat="1" applyFont="1" applyBorder="1" applyAlignment="1">
      <alignment horizontal="center" vertical="center"/>
    </xf>
    <xf numFmtId="0" fontId="0" fillId="0" borderId="112" xfId="0" applyBorder="1"/>
    <xf numFmtId="0" fontId="0" fillId="0" borderId="8" xfId="0" applyBorder="1" applyAlignment="1">
      <alignment horizontal="center" vertical="center"/>
    </xf>
    <xf numFmtId="341" fontId="12" fillId="0" borderId="133" xfId="27495" applyNumberFormat="1" applyFont="1" applyBorder="1" applyAlignment="1">
      <alignment horizontal="center" vertical="center" wrapText="1"/>
    </xf>
    <xf numFmtId="3" fontId="0" fillId="0" borderId="0" xfId="0" applyNumberFormat="1" applyAlignment="1">
      <alignment horizontal="center"/>
    </xf>
    <xf numFmtId="0" fontId="0" fillId="0" borderId="133" xfId="0" applyBorder="1"/>
    <xf numFmtId="260" fontId="36" fillId="136" borderId="0" xfId="27495" applyNumberFormat="1" applyFont="1" applyFill="1" applyAlignment="1">
      <alignment horizontal="left" vertical="center"/>
    </xf>
    <xf numFmtId="0" fontId="12" fillId="0" borderId="134" xfId="27495" applyFont="1" applyBorder="1" applyAlignment="1">
      <alignment vertical="center"/>
    </xf>
    <xf numFmtId="0" fontId="12" fillId="0" borderId="7" xfId="27495" applyFont="1" applyBorder="1" applyAlignment="1">
      <alignment vertical="center"/>
    </xf>
    <xf numFmtId="0" fontId="0" fillId="133" borderId="0" xfId="0" applyFill="1" applyAlignment="1">
      <alignment horizontal="left"/>
    </xf>
    <xf numFmtId="4" fontId="0" fillId="0" borderId="0" xfId="0" applyNumberFormat="1" applyAlignment="1">
      <alignment horizontal="center"/>
    </xf>
    <xf numFmtId="0" fontId="20" fillId="0" borderId="42" xfId="0" applyFont="1" applyBorder="1"/>
    <xf numFmtId="0" fontId="0" fillId="0" borderId="97" xfId="0" applyBorder="1"/>
    <xf numFmtId="0" fontId="0" fillId="0" borderId="116" xfId="0" applyBorder="1"/>
    <xf numFmtId="0" fontId="0" fillId="0" borderId="117" xfId="0" applyBorder="1" applyAlignment="1">
      <alignment horizontal="center"/>
    </xf>
    <xf numFmtId="0" fontId="17" fillId="0" borderId="116" xfId="27495" applyFont="1" applyBorder="1" applyAlignment="1">
      <alignment horizontal="center" vertical="center" wrapText="1"/>
    </xf>
    <xf numFmtId="0" fontId="0" fillId="0" borderId="112" xfId="0" applyBorder="1" applyAlignment="1">
      <alignment horizontal="center"/>
    </xf>
    <xf numFmtId="3" fontId="0" fillId="0" borderId="8" xfId="0" applyNumberFormat="1" applyBorder="1"/>
    <xf numFmtId="3" fontId="0" fillId="0" borderId="91" xfId="0" applyNumberFormat="1" applyBorder="1"/>
    <xf numFmtId="3" fontId="0" fillId="0" borderId="119" xfId="0" applyNumberFormat="1" applyBorder="1"/>
    <xf numFmtId="341" fontId="12" fillId="133" borderId="115" xfId="29067" applyNumberFormat="1" applyFill="1" applyBorder="1" applyAlignment="1">
      <alignment horizontal="center" vertical="center" wrapText="1"/>
    </xf>
    <xf numFmtId="0" fontId="11" fillId="0" borderId="87" xfId="27495" applyFont="1" applyBorder="1" applyAlignment="1">
      <alignment horizontal="center" vertical="center" wrapText="1"/>
    </xf>
    <xf numFmtId="0" fontId="0" fillId="0" borderId="125" xfId="0" applyBorder="1"/>
    <xf numFmtId="0" fontId="17" fillId="0" borderId="124" xfId="27495" applyFont="1" applyBorder="1" applyAlignment="1">
      <alignment horizontal="center" vertical="center" wrapText="1"/>
    </xf>
    <xf numFmtId="0" fontId="0" fillId="133" borderId="134" xfId="0" applyFill="1" applyBorder="1" applyAlignment="1">
      <alignment horizontal="center"/>
    </xf>
    <xf numFmtId="0" fontId="0" fillId="133" borderId="133" xfId="0" applyFill="1" applyBorder="1" applyAlignment="1">
      <alignment horizontal="center"/>
    </xf>
    <xf numFmtId="0" fontId="20" fillId="0" borderId="122" xfId="0" applyFont="1" applyBorder="1" applyAlignment="1">
      <alignment horizontal="center" vertical="center"/>
    </xf>
    <xf numFmtId="3" fontId="20" fillId="0" borderId="134" xfId="0" applyNumberFormat="1" applyFont="1" applyBorder="1" applyAlignment="1">
      <alignment horizontal="center"/>
    </xf>
    <xf numFmtId="3" fontId="20" fillId="0" borderId="119" xfId="0" applyNumberFormat="1" applyFont="1" applyBorder="1" applyAlignment="1">
      <alignment horizontal="center"/>
    </xf>
    <xf numFmtId="0" fontId="0" fillId="0" borderId="113" xfId="0" applyBorder="1" applyAlignment="1">
      <alignment horizontal="left" indent="2"/>
    </xf>
    <xf numFmtId="0" fontId="0" fillId="0" borderId="118" xfId="0" applyBorder="1" applyAlignment="1">
      <alignment horizontal="left" indent="2"/>
    </xf>
    <xf numFmtId="0" fontId="0" fillId="0" borderId="113" xfId="0" applyBorder="1" applyAlignment="1">
      <alignment horizontal="right" indent="2"/>
    </xf>
    <xf numFmtId="0" fontId="0" fillId="133" borderId="118" xfId="0" applyFill="1" applyBorder="1" applyAlignment="1">
      <alignment horizontal="center"/>
    </xf>
    <xf numFmtId="341" fontId="12" fillId="133" borderId="134" xfId="27495" applyNumberFormat="1" applyFont="1" applyFill="1" applyBorder="1" applyAlignment="1">
      <alignment horizontal="center" vertical="center" wrapText="1"/>
    </xf>
    <xf numFmtId="342" fontId="0" fillId="0" borderId="134" xfId="0" applyNumberFormat="1" applyBorder="1"/>
    <xf numFmtId="0" fontId="0" fillId="0" borderId="114" xfId="0" applyBorder="1" applyAlignment="1">
      <alignment horizontal="right" indent="2"/>
    </xf>
    <xf numFmtId="3" fontId="0" fillId="0" borderId="10" xfId="0" applyNumberFormat="1" applyBorder="1"/>
    <xf numFmtId="3" fontId="0" fillId="0" borderId="108" xfId="0" applyNumberFormat="1" applyBorder="1"/>
    <xf numFmtId="0" fontId="0" fillId="0" borderId="128" xfId="0" applyBorder="1"/>
    <xf numFmtId="263" fontId="12" fillId="0" borderId="115" xfId="27495" applyNumberFormat="1" applyFont="1" applyBorder="1" applyAlignment="1">
      <alignment horizontal="center" vertical="center" wrapText="1"/>
    </xf>
    <xf numFmtId="263" fontId="17" fillId="0" borderId="122" xfId="27495" applyNumberFormat="1" applyFont="1" applyBorder="1" applyAlignment="1">
      <alignment horizontal="center" vertical="center" wrapText="1"/>
    </xf>
    <xf numFmtId="263" fontId="17" fillId="0" borderId="119" xfId="27495" applyNumberFormat="1" applyFont="1" applyBorder="1" applyAlignment="1">
      <alignment horizontal="center" vertical="center" wrapText="1"/>
    </xf>
    <xf numFmtId="3" fontId="12" fillId="0" borderId="64" xfId="27495" applyNumberFormat="1" applyFont="1" applyBorder="1" applyAlignment="1">
      <alignment horizontal="center" vertical="center" wrapText="1"/>
    </xf>
    <xf numFmtId="263" fontId="12" fillId="133" borderId="134" xfId="27495" applyNumberFormat="1" applyFont="1" applyFill="1" applyBorder="1" applyAlignment="1">
      <alignment horizontal="center" vertical="center" wrapText="1"/>
    </xf>
    <xf numFmtId="263" fontId="12" fillId="133" borderId="119" xfId="27495" applyNumberFormat="1" applyFont="1" applyFill="1" applyBorder="1" applyAlignment="1">
      <alignment horizontal="center" vertical="center" wrapText="1"/>
    </xf>
    <xf numFmtId="3" fontId="12" fillId="133" borderId="107" xfId="27495" applyNumberFormat="1" applyFont="1" applyFill="1" applyBorder="1" applyAlignment="1">
      <alignment horizontal="right" vertical="center" wrapText="1"/>
    </xf>
    <xf numFmtId="3" fontId="12" fillId="0" borderId="156" xfId="27495" applyNumberFormat="1" applyFont="1" applyBorder="1" applyAlignment="1">
      <alignment horizontal="center" vertical="center" wrapText="1"/>
    </xf>
    <xf numFmtId="263" fontId="12" fillId="133" borderId="10" xfId="27495" applyNumberFormat="1" applyFont="1" applyFill="1" applyBorder="1" applyAlignment="1">
      <alignment horizontal="center" vertical="center" wrapText="1"/>
    </xf>
    <xf numFmtId="263" fontId="12" fillId="133" borderId="108" xfId="27495" applyNumberFormat="1" applyFont="1" applyFill="1" applyBorder="1" applyAlignment="1">
      <alignment horizontal="center" vertical="center" wrapText="1"/>
    </xf>
    <xf numFmtId="3" fontId="12" fillId="0" borderId="90" xfId="27495" applyNumberFormat="1" applyFont="1" applyBorder="1" applyAlignment="1">
      <alignment horizontal="right" vertical="center" wrapText="1"/>
    </xf>
    <xf numFmtId="3" fontId="12" fillId="0" borderId="107" xfId="27495" applyNumberFormat="1" applyFont="1" applyBorder="1" applyAlignment="1">
      <alignment horizontal="right" vertical="center" wrapText="1"/>
    </xf>
    <xf numFmtId="3" fontId="12" fillId="0" borderId="157" xfId="27495" applyNumberFormat="1" applyFont="1" applyBorder="1" applyAlignment="1">
      <alignment horizontal="center" vertical="center" wrapText="1"/>
    </xf>
    <xf numFmtId="170" fontId="0" fillId="0" borderId="67" xfId="0" applyNumberFormat="1" applyBorder="1" applyAlignment="1">
      <alignment horizontal="center"/>
    </xf>
    <xf numFmtId="0" fontId="17" fillId="0" borderId="129" xfId="27495" applyFont="1" applyBorder="1" applyAlignment="1">
      <alignment horizontal="center" vertical="center" wrapText="1"/>
    </xf>
    <xf numFmtId="0" fontId="17" fillId="0" borderId="130" xfId="27495" applyFont="1" applyBorder="1" applyAlignment="1">
      <alignment horizontal="center" vertical="center" wrapText="1"/>
    </xf>
    <xf numFmtId="0" fontId="17" fillId="0" borderId="86" xfId="27495" applyFont="1" applyBorder="1" applyAlignment="1">
      <alignment horizontal="center" vertical="center" wrapText="1"/>
    </xf>
    <xf numFmtId="0" fontId="20" fillId="0" borderId="86" xfId="0" applyFont="1" applyBorder="1" applyAlignment="1">
      <alignment horizontal="center" vertical="center"/>
    </xf>
    <xf numFmtId="0" fontId="20" fillId="0" borderId="87" xfId="0" applyFont="1" applyBorder="1" applyAlignment="1">
      <alignment horizontal="center" vertical="center"/>
    </xf>
    <xf numFmtId="3" fontId="20" fillId="0" borderId="97" xfId="0" applyNumberFormat="1" applyFont="1" applyBorder="1" applyAlignment="1">
      <alignment horizontal="center"/>
    </xf>
    <xf numFmtId="3" fontId="20" fillId="0" borderId="116" xfId="0" applyNumberFormat="1" applyFont="1" applyBorder="1" applyAlignment="1">
      <alignment horizontal="center"/>
    </xf>
    <xf numFmtId="0" fontId="0" fillId="0" borderId="111" xfId="0" applyBorder="1" applyAlignment="1">
      <alignment horizontal="left" wrapText="1" indent="2"/>
    </xf>
    <xf numFmtId="0" fontId="0" fillId="0" borderId="113" xfId="0" applyBorder="1" applyAlignment="1">
      <alignment horizontal="left" wrapText="1" indent="2"/>
    </xf>
    <xf numFmtId="341" fontId="12" fillId="133" borderId="133" xfId="27495" applyNumberFormat="1" applyFont="1" applyFill="1" applyBorder="1" applyAlignment="1">
      <alignment horizontal="center" vertical="center" wrapText="1"/>
    </xf>
    <xf numFmtId="3" fontId="12" fillId="133" borderId="134" xfId="27495" applyNumberFormat="1" applyFont="1" applyFill="1" applyBorder="1" applyAlignment="1">
      <alignment horizontal="right" vertical="center" wrapText="1"/>
    </xf>
    <xf numFmtId="0" fontId="0" fillId="0" borderId="131" xfId="0" applyBorder="1" applyAlignment="1">
      <alignment horizontal="left" indent="2"/>
    </xf>
    <xf numFmtId="3" fontId="0" fillId="0" borderId="132" xfId="0" applyNumberFormat="1" applyBorder="1"/>
    <xf numFmtId="3" fontId="0" fillId="0" borderId="124" xfId="0" applyNumberFormat="1" applyBorder="1"/>
    <xf numFmtId="3" fontId="0" fillId="133" borderId="134" xfId="0" applyNumberFormat="1" applyFill="1" applyBorder="1"/>
    <xf numFmtId="3" fontId="0" fillId="133" borderId="59" xfId="0" applyNumberFormat="1" applyFill="1" applyBorder="1"/>
    <xf numFmtId="3" fontId="0" fillId="133" borderId="134" xfId="0" applyNumberFormat="1" applyFill="1" applyBorder="1" applyAlignment="1">
      <alignment horizontal="center"/>
    </xf>
    <xf numFmtId="0" fontId="0" fillId="0" borderId="131" xfId="0" applyBorder="1"/>
    <xf numFmtId="166" fontId="12" fillId="0" borderId="134" xfId="2" applyNumberFormat="1" applyFont="1" applyFill="1" applyBorder="1" applyAlignment="1" applyProtection="1">
      <alignment horizontal="center" vertical="center"/>
    </xf>
    <xf numFmtId="4" fontId="12" fillId="0" borderId="112" xfId="2" applyNumberFormat="1" applyFont="1" applyFill="1" applyBorder="1" applyAlignment="1" applyProtection="1">
      <alignment vertical="center"/>
    </xf>
    <xf numFmtId="0" fontId="17" fillId="142" borderId="134" xfId="27495" applyFont="1" applyFill="1" applyBorder="1" applyAlignment="1">
      <alignment vertical="center" wrapText="1"/>
    </xf>
    <xf numFmtId="0" fontId="17" fillId="142" borderId="134" xfId="27495" applyFont="1" applyFill="1" applyBorder="1" applyAlignment="1">
      <alignment horizontal="center" vertical="center" wrapText="1"/>
    </xf>
    <xf numFmtId="4" fontId="17" fillId="142" borderId="134" xfId="27495" applyNumberFormat="1" applyFont="1" applyFill="1" applyBorder="1" applyAlignment="1">
      <alignment horizontal="center" vertical="center" wrapText="1"/>
    </xf>
    <xf numFmtId="4" fontId="12" fillId="142" borderId="134" xfId="27495" applyNumberFormat="1" applyFont="1" applyFill="1" applyBorder="1" applyAlignment="1">
      <alignment horizontal="center" vertical="center" wrapText="1"/>
    </xf>
    <xf numFmtId="261" fontId="13" fillId="0" borderId="134" xfId="62660" applyNumberFormat="1" applyFont="1" applyBorder="1" applyAlignment="1">
      <alignment horizontal="center"/>
    </xf>
    <xf numFmtId="0" fontId="13" fillId="0" borderId="0" xfId="62660" applyFont="1" applyBorder="1" applyAlignment="1">
      <alignment horizontal="center"/>
    </xf>
    <xf numFmtId="0" fontId="13" fillId="0" borderId="0" xfId="62660" applyFont="1" applyFill="1" applyBorder="1" applyAlignment="1">
      <alignment horizontal="left" indent="1"/>
    </xf>
    <xf numFmtId="2" fontId="13" fillId="0" borderId="0" xfId="62660" applyNumberFormat="1" applyFont="1" applyFill="1" applyBorder="1" applyAlignment="1">
      <alignment horizontal="right" indent="1"/>
    </xf>
    <xf numFmtId="3" fontId="13" fillId="0" borderId="0" xfId="62660" applyNumberFormat="1" applyFont="1" applyFill="1" applyBorder="1" applyAlignment="1">
      <alignment horizontal="right" indent="1"/>
    </xf>
    <xf numFmtId="267" fontId="13" fillId="0" borderId="8" xfId="62660" applyNumberFormat="1" applyFont="1" applyFill="1" applyBorder="1" applyAlignment="1">
      <alignment horizontal="center" wrapText="1"/>
    </xf>
    <xf numFmtId="3" fontId="13" fillId="0" borderId="64" xfId="62660" applyNumberFormat="1" applyFont="1" applyFill="1" applyBorder="1" applyAlignment="1">
      <alignment horizontal="center" wrapText="1"/>
    </xf>
    <xf numFmtId="2" fontId="13" fillId="0" borderId="64" xfId="62660" applyNumberFormat="1" applyFont="1" applyFill="1" applyBorder="1" applyAlignment="1">
      <alignment horizontal="center" wrapText="1"/>
    </xf>
    <xf numFmtId="0" fontId="13" fillId="0" borderId="105" xfId="62660" applyFont="1" applyFill="1" applyBorder="1" applyAlignment="1">
      <alignment horizontal="center" wrapText="1"/>
    </xf>
    <xf numFmtId="0" fontId="13" fillId="0" borderId="134" xfId="62660" applyFont="1" applyFill="1" applyBorder="1" applyAlignment="1">
      <alignment horizontal="center" vertical="center" wrapText="1"/>
    </xf>
    <xf numFmtId="345" fontId="13" fillId="0" borderId="47" xfId="62660" applyNumberFormat="1" applyFont="1" applyFill="1" applyBorder="1" applyAlignment="1">
      <alignment horizontal="center" vertical="center" wrapText="1"/>
    </xf>
    <xf numFmtId="346" fontId="13" fillId="0" borderId="47" xfId="62660" applyNumberFormat="1" applyFont="1" applyFill="1" applyBorder="1" applyAlignment="1">
      <alignment horizontal="center" vertical="center" wrapText="1"/>
    </xf>
    <xf numFmtId="261" fontId="13" fillId="0" borderId="137" xfId="62661" applyNumberFormat="1" applyFont="1" applyFill="1" applyBorder="1" applyAlignment="1">
      <alignment horizontal="center" wrapText="1"/>
    </xf>
    <xf numFmtId="261" fontId="10" fillId="0" borderId="47" xfId="62661" applyNumberFormat="1" applyFont="1" applyFill="1" applyBorder="1" applyAlignment="1">
      <alignment horizontal="center" wrapText="1"/>
    </xf>
    <xf numFmtId="14" fontId="13" fillId="0" borderId="0" xfId="62660" applyNumberFormat="1" applyFont="1" applyFill="1" applyBorder="1"/>
    <xf numFmtId="14" fontId="13" fillId="0" borderId="93" xfId="62660" applyNumberFormat="1" applyFont="1" applyFill="1" applyBorder="1"/>
    <xf numFmtId="1" fontId="13" fillId="0" borderId="0" xfId="62660" applyNumberFormat="1" applyFont="1" applyFill="1" applyBorder="1" applyAlignment="1">
      <alignment horizontal="center"/>
    </xf>
    <xf numFmtId="261" fontId="10" fillId="0" borderId="105" xfId="62661" applyNumberFormat="1" applyFont="1" applyFill="1" applyBorder="1" applyAlignment="1">
      <alignment horizontal="center" wrapText="1"/>
    </xf>
    <xf numFmtId="261" fontId="13" fillId="0" borderId="47" xfId="62661" applyNumberFormat="1" applyFont="1" applyFill="1" applyBorder="1" applyAlignment="1">
      <alignment horizontal="center" wrapText="1"/>
    </xf>
    <xf numFmtId="261" fontId="13" fillId="0" borderId="105" xfId="62661" applyNumberFormat="1" applyFont="1" applyFill="1" applyBorder="1" applyAlignment="1">
      <alignment horizontal="center" wrapText="1"/>
    </xf>
    <xf numFmtId="166" fontId="13" fillId="0" borderId="64" xfId="62660" applyNumberFormat="1" applyFont="1" applyFill="1" applyBorder="1" applyAlignment="1">
      <alignment horizontal="center" wrapText="1"/>
    </xf>
    <xf numFmtId="166" fontId="13" fillId="143" borderId="64" xfId="62660" applyNumberFormat="1" applyFont="1" applyFill="1" applyBorder="1" applyAlignment="1">
      <alignment horizontal="center" wrapText="1"/>
    </xf>
    <xf numFmtId="0" fontId="12" fillId="3" borderId="0" xfId="27495" applyFont="1" applyFill="1" applyAlignment="1">
      <alignment horizontal="center" vertical="center"/>
    </xf>
    <xf numFmtId="0" fontId="17" fillId="3" borderId="134" xfId="27495" applyFont="1" applyFill="1" applyBorder="1" applyAlignment="1">
      <alignment horizontal="center" vertical="center" wrapText="1"/>
    </xf>
    <xf numFmtId="0" fontId="12" fillId="3" borderId="134" xfId="27495" applyFont="1" applyFill="1" applyBorder="1" applyAlignment="1">
      <alignment horizontal="center" vertical="center" wrapText="1"/>
    </xf>
    <xf numFmtId="3" fontId="12" fillId="3" borderId="134" xfId="63434" applyNumberFormat="1" applyFont="1" applyFill="1" applyBorder="1" applyAlignment="1">
      <alignment horizontal="center" vertical="center"/>
    </xf>
    <xf numFmtId="0" fontId="12" fillId="3" borderId="134" xfId="27495" applyFont="1" applyFill="1" applyBorder="1" applyAlignment="1">
      <alignment vertical="center"/>
    </xf>
    <xf numFmtId="328" fontId="108" fillId="3" borderId="134" xfId="29067" applyNumberFormat="1" applyFont="1" applyFill="1" applyBorder="1" applyAlignment="1">
      <alignment horizontal="center" vertical="center" wrapText="1"/>
    </xf>
    <xf numFmtId="0" fontId="5" fillId="0" borderId="0" xfId="0" applyFont="1"/>
    <xf numFmtId="3" fontId="0" fillId="136" borderId="134" xfId="0" applyNumberFormat="1" applyFill="1" applyBorder="1"/>
    <xf numFmtId="1" fontId="108" fillId="133" borderId="118" xfId="29067" applyNumberFormat="1" applyFont="1" applyFill="1" applyBorder="1" applyAlignment="1">
      <alignment horizontal="center" vertical="center" wrapText="1"/>
    </xf>
    <xf numFmtId="1" fontId="108" fillId="133" borderId="7" xfId="29067" applyNumberFormat="1" applyFont="1" applyFill="1" applyBorder="1" applyAlignment="1">
      <alignment horizontal="center" vertical="center" wrapText="1"/>
    </xf>
    <xf numFmtId="2" fontId="12" fillId="133" borderId="115" xfId="29067" applyNumberFormat="1" applyFill="1" applyBorder="1" applyAlignment="1">
      <alignment horizontal="center" vertical="center" wrapText="1"/>
    </xf>
    <xf numFmtId="347" fontId="12" fillId="133" borderId="134" xfId="27495" applyNumberFormat="1" applyFont="1" applyFill="1" applyBorder="1" applyAlignment="1">
      <alignment horizontal="center" vertical="center" wrapText="1"/>
    </xf>
    <xf numFmtId="347" fontId="0" fillId="0" borderId="0" xfId="0" applyNumberFormat="1"/>
    <xf numFmtId="2" fontId="0" fillId="0" borderId="0" xfId="0" applyNumberFormat="1" applyAlignment="1">
      <alignment horizontal="center"/>
    </xf>
    <xf numFmtId="2" fontId="0" fillId="0" borderId="67" xfId="0" applyNumberFormat="1" applyBorder="1" applyAlignment="1">
      <alignment horizontal="center"/>
    </xf>
    <xf numFmtId="347" fontId="12" fillId="133" borderId="112" xfId="27495" applyNumberFormat="1" applyFont="1" applyFill="1" applyBorder="1" applyAlignment="1">
      <alignment horizontal="center" vertical="center" wrapText="1"/>
    </xf>
    <xf numFmtId="347" fontId="12" fillId="133" borderId="133" xfId="27495" applyNumberFormat="1" applyFont="1" applyFill="1" applyBorder="1" applyAlignment="1">
      <alignment horizontal="center" vertical="center" wrapText="1"/>
    </xf>
    <xf numFmtId="347" fontId="12" fillId="133" borderId="125" xfId="27495" applyNumberFormat="1" applyFont="1" applyFill="1" applyBorder="1" applyAlignment="1">
      <alignment horizontal="center" vertical="center" wrapText="1"/>
    </xf>
    <xf numFmtId="3" fontId="20" fillId="136" borderId="97" xfId="0" applyNumberFormat="1" applyFont="1" applyFill="1" applyBorder="1" applyAlignment="1">
      <alignment horizontal="center"/>
    </xf>
    <xf numFmtId="3" fontId="12" fillId="133" borderId="133" xfId="27495" applyNumberFormat="1" applyFont="1" applyFill="1" applyBorder="1" applyAlignment="1">
      <alignment horizontal="center" vertical="center" wrapText="1"/>
    </xf>
    <xf numFmtId="3" fontId="0" fillId="133" borderId="133" xfId="0" applyNumberFormat="1" applyFill="1" applyBorder="1"/>
    <xf numFmtId="3" fontId="0" fillId="0" borderId="133" xfId="0" applyNumberFormat="1" applyBorder="1"/>
    <xf numFmtId="0" fontId="0" fillId="0" borderId="131" xfId="0" applyBorder="1" applyAlignment="1">
      <alignment horizontal="right"/>
    </xf>
    <xf numFmtId="0" fontId="0" fillId="0" borderId="131" xfId="0" applyBorder="1" applyAlignment="1">
      <alignment horizontal="right" vertical="center"/>
    </xf>
    <xf numFmtId="0" fontId="0" fillId="0" borderId="158" xfId="0" applyBorder="1" applyAlignment="1">
      <alignment horizontal="right" vertical="center"/>
    </xf>
    <xf numFmtId="0" fontId="12" fillId="0" borderId="0" xfId="63442" applyFont="1" applyAlignment="1">
      <alignment vertical="center"/>
    </xf>
    <xf numFmtId="0" fontId="0" fillId="144" borderId="0" xfId="63442" applyFont="1" applyFill="1" applyAlignment="1">
      <alignment horizontal="center"/>
    </xf>
    <xf numFmtId="0" fontId="12" fillId="0" borderId="0" xfId="63442" applyFont="1" applyAlignment="1">
      <alignment horizontal="center" vertical="center"/>
    </xf>
    <xf numFmtId="263" fontId="12" fillId="0" borderId="0" xfId="63442" applyNumberFormat="1" applyFont="1" applyAlignment="1">
      <alignment horizontal="center" vertical="center"/>
    </xf>
    <xf numFmtId="0" fontId="286" fillId="0" borderId="0" xfId="63442" applyFont="1" applyAlignment="1">
      <alignment vertical="center"/>
    </xf>
    <xf numFmtId="0" fontId="186" fillId="0" borderId="0" xfId="63442" applyFont="1" applyAlignment="1">
      <alignment horizontal="left" vertical="center" wrapText="1"/>
    </xf>
    <xf numFmtId="0" fontId="12" fillId="144" borderId="0" xfId="63442" applyFont="1" applyFill="1" applyAlignment="1">
      <alignment horizontal="center" vertical="center"/>
    </xf>
    <xf numFmtId="260" fontId="36" fillId="0" borderId="0" xfId="63442" applyNumberFormat="1" applyFont="1" applyAlignment="1">
      <alignment horizontal="center" vertical="center"/>
    </xf>
    <xf numFmtId="0" fontId="186" fillId="0" borderId="0" xfId="63442" applyFont="1" applyAlignment="1">
      <alignment horizontal="center" vertical="center"/>
    </xf>
    <xf numFmtId="0" fontId="12" fillId="0" borderId="4" xfId="63442" applyFont="1" applyBorder="1" applyAlignment="1">
      <alignment vertical="center"/>
    </xf>
    <xf numFmtId="0" fontId="17" fillId="0" borderId="5" xfId="63442" applyFont="1" applyBorder="1" applyAlignment="1">
      <alignment vertical="center" wrapText="1"/>
    </xf>
    <xf numFmtId="0" fontId="17" fillId="0" borderId="5" xfId="63442" applyFont="1" applyBorder="1" applyAlignment="1">
      <alignment horizontal="center" vertical="center" wrapText="1"/>
    </xf>
    <xf numFmtId="2" fontId="12" fillId="0" borderId="122" xfId="63442" applyNumberFormat="1" applyFont="1" applyBorder="1" applyAlignment="1">
      <alignment horizontal="left" vertical="center" wrapText="1"/>
    </xf>
    <xf numFmtId="348" fontId="17" fillId="0" borderId="0" xfId="63442" applyNumberFormat="1" applyFont="1" applyAlignment="1">
      <alignment vertical="center"/>
    </xf>
    <xf numFmtId="0" fontId="17" fillId="0" borderId="0" xfId="63442" applyFont="1" applyAlignment="1">
      <alignment vertical="center"/>
    </xf>
    <xf numFmtId="0" fontId="12" fillId="0" borderId="118" xfId="63442" applyFont="1" applyBorder="1" applyAlignment="1">
      <alignment vertical="center"/>
    </xf>
    <xf numFmtId="0" fontId="17" fillId="0" borderId="134" xfId="63442" applyFont="1" applyBorder="1" applyAlignment="1">
      <alignment vertical="center" wrapText="1"/>
    </xf>
    <xf numFmtId="0" fontId="17" fillId="0" borderId="134" xfId="63442" applyFont="1" applyBorder="1" applyAlignment="1">
      <alignment horizontal="center" vertical="center" wrapText="1"/>
    </xf>
    <xf numFmtId="0" fontId="17" fillId="144" borderId="134" xfId="63442" applyFont="1" applyFill="1" applyBorder="1" applyAlignment="1">
      <alignment horizontal="center" vertical="center"/>
    </xf>
    <xf numFmtId="2" fontId="12" fillId="0" borderId="119" xfId="63442" applyNumberFormat="1" applyFont="1" applyBorder="1" applyAlignment="1">
      <alignment horizontal="left" vertical="center"/>
    </xf>
    <xf numFmtId="0" fontId="12" fillId="0" borderId="134" xfId="63442" applyFont="1" applyBorder="1" applyAlignment="1">
      <alignment horizontal="center" vertical="center"/>
    </xf>
    <xf numFmtId="4" fontId="17" fillId="0" borderId="134" xfId="63442" applyNumberFormat="1" applyFont="1" applyBorder="1" applyAlignment="1">
      <alignment horizontal="center" vertical="center"/>
    </xf>
    <xf numFmtId="2" fontId="12" fillId="0" borderId="119" xfId="63442" applyNumberFormat="1" applyFont="1" applyBorder="1" applyAlignment="1">
      <alignment horizontal="left" vertical="center" wrapText="1"/>
    </xf>
    <xf numFmtId="0" fontId="12" fillId="0" borderId="134" xfId="63442" applyFont="1" applyBorder="1" applyAlignment="1">
      <alignment horizontal="right" vertical="center" wrapText="1"/>
    </xf>
    <xf numFmtId="0" fontId="12" fillId="0" borderId="134" xfId="63442" applyFont="1" applyBorder="1" applyAlignment="1">
      <alignment horizontal="center" vertical="center" wrapText="1"/>
    </xf>
    <xf numFmtId="3" fontId="12" fillId="0" borderId="134" xfId="63442" applyNumberFormat="1" applyFont="1" applyBorder="1" applyAlignment="1">
      <alignment horizontal="center" vertical="center"/>
    </xf>
    <xf numFmtId="0" fontId="12" fillId="144" borderId="134" xfId="63442" applyFont="1" applyFill="1" applyBorder="1" applyAlignment="1">
      <alignment horizontal="center" vertical="center"/>
    </xf>
    <xf numFmtId="4" fontId="12" fillId="0" borderId="134" xfId="63442" applyNumberFormat="1" applyFont="1" applyBorder="1" applyAlignment="1">
      <alignment horizontal="center" vertical="center"/>
    </xf>
    <xf numFmtId="3" fontId="17" fillId="0" borderId="134" xfId="63442" applyNumberFormat="1" applyFont="1" applyBorder="1" applyAlignment="1">
      <alignment horizontal="center" vertical="center"/>
    </xf>
    <xf numFmtId="1" fontId="12" fillId="0" borderId="134" xfId="63442" applyNumberFormat="1" applyFont="1" applyBorder="1" applyAlignment="1">
      <alignment horizontal="center" vertical="center" wrapText="1"/>
    </xf>
    <xf numFmtId="263" fontId="108" fillId="0" borderId="134" xfId="63442" applyNumberFormat="1" applyFont="1" applyBorder="1" applyAlignment="1">
      <alignment horizontal="right" vertical="center"/>
    </xf>
    <xf numFmtId="1" fontId="17" fillId="0" borderId="134" xfId="63442" applyNumberFormat="1" applyFont="1" applyBorder="1" applyAlignment="1">
      <alignment horizontal="left" vertical="center" wrapText="1"/>
    </xf>
    <xf numFmtId="3" fontId="0" fillId="0" borderId="134" xfId="63442" applyNumberFormat="1" applyFont="1" applyBorder="1"/>
    <xf numFmtId="1" fontId="12" fillId="0" borderId="134" xfId="63442" applyNumberFormat="1" applyFont="1" applyBorder="1" applyAlignment="1">
      <alignment horizontal="right" vertical="center" wrapText="1"/>
    </xf>
    <xf numFmtId="3" fontId="12" fillId="144" borderId="134" xfId="63442" applyNumberFormat="1" applyFont="1" applyFill="1" applyBorder="1" applyAlignment="1">
      <alignment horizontal="center" vertical="center"/>
    </xf>
    <xf numFmtId="349" fontId="12" fillId="0" borderId="134" xfId="63442" applyNumberFormat="1" applyFont="1" applyBorder="1" applyAlignment="1">
      <alignment vertical="center"/>
    </xf>
    <xf numFmtId="263" fontId="12" fillId="0" borderId="134" xfId="63442" applyNumberFormat="1" applyFont="1" applyBorder="1" applyAlignment="1">
      <alignment horizontal="center" vertical="center"/>
    </xf>
    <xf numFmtId="1" fontId="108" fillId="0" borderId="134" xfId="63442" applyNumberFormat="1" applyFont="1" applyBorder="1" applyAlignment="1">
      <alignment horizontal="center" vertical="center"/>
    </xf>
    <xf numFmtId="0" fontId="12" fillId="0" borderId="134" xfId="63442" applyFont="1" applyBorder="1" applyAlignment="1">
      <alignment vertical="center"/>
    </xf>
    <xf numFmtId="1" fontId="108" fillId="144" borderId="134" xfId="63442" applyNumberFormat="1" applyFont="1" applyFill="1" applyBorder="1" applyAlignment="1">
      <alignment horizontal="center" vertical="center"/>
    </xf>
    <xf numFmtId="0" fontId="12" fillId="0" borderId="7" xfId="63442" applyFont="1" applyBorder="1" applyAlignment="1">
      <alignment vertical="center"/>
    </xf>
    <xf numFmtId="0" fontId="17" fillId="0" borderId="10" xfId="63442" applyFont="1" applyBorder="1" applyAlignment="1">
      <alignment vertical="center" wrapText="1"/>
    </xf>
    <xf numFmtId="0" fontId="12" fillId="0" borderId="10" xfId="63442" applyFont="1" applyBorder="1" applyAlignment="1">
      <alignment horizontal="center" vertical="center"/>
    </xf>
    <xf numFmtId="0" fontId="12" fillId="144" borderId="10" xfId="63442" applyFont="1" applyFill="1" applyBorder="1" applyAlignment="1">
      <alignment horizontal="center" vertical="center"/>
    </xf>
    <xf numFmtId="263" fontId="12" fillId="0" borderId="10" xfId="63442" applyNumberFormat="1" applyFont="1" applyBorder="1" applyAlignment="1">
      <alignment horizontal="center" vertical="center"/>
    </xf>
    <xf numFmtId="0" fontId="12" fillId="0" borderId="108" xfId="63442" applyFont="1" applyBorder="1" applyAlignment="1">
      <alignment vertical="center"/>
    </xf>
    <xf numFmtId="0" fontId="0" fillId="144" borderId="0" xfId="63442" applyFont="1" applyFill="1" applyAlignment="1">
      <alignment horizontal="left"/>
    </xf>
    <xf numFmtId="0" fontId="0" fillId="0" borderId="0" xfId="63442" applyFont="1"/>
    <xf numFmtId="0" fontId="295" fillId="0" borderId="0" xfId="63443"/>
    <xf numFmtId="4" fontId="0" fillId="0" borderId="0" xfId="63442" applyNumberFormat="1" applyFont="1" applyAlignment="1">
      <alignment horizontal="center"/>
    </xf>
    <xf numFmtId="0" fontId="297" fillId="0" borderId="42" xfId="63442" applyFont="1" applyBorder="1"/>
    <xf numFmtId="0" fontId="17" fillId="0" borderId="96" xfId="63442" applyFont="1" applyBorder="1" applyAlignment="1">
      <alignment horizontal="center" vertical="center" wrapText="1"/>
    </xf>
    <xf numFmtId="0" fontId="0" fillId="0" borderId="97" xfId="63442" applyFont="1" applyBorder="1"/>
    <xf numFmtId="0" fontId="0" fillId="0" borderId="116" xfId="63442" applyFont="1" applyBorder="1"/>
    <xf numFmtId="0" fontId="0" fillId="0" borderId="117" xfId="63442" applyFont="1" applyBorder="1" applyAlignment="1">
      <alignment horizontal="center"/>
    </xf>
    <xf numFmtId="0" fontId="17" fillId="0" borderId="97" xfId="63442" applyFont="1" applyBorder="1" applyAlignment="1">
      <alignment horizontal="center" vertical="center"/>
    </xf>
    <xf numFmtId="0" fontId="17" fillId="0" borderId="116" xfId="63442" applyFont="1" applyBorder="1" applyAlignment="1">
      <alignment horizontal="center" vertical="center"/>
    </xf>
    <xf numFmtId="0" fontId="0" fillId="0" borderId="111" xfId="63442" applyFont="1" applyBorder="1"/>
    <xf numFmtId="0" fontId="0" fillId="0" borderId="90" xfId="63442" applyFont="1" applyBorder="1" applyAlignment="1">
      <alignment horizontal="center"/>
    </xf>
    <xf numFmtId="0" fontId="0" fillId="0" borderId="8" xfId="63442" applyFont="1" applyBorder="1"/>
    <xf numFmtId="0" fontId="0" fillId="0" borderId="91" xfId="63442" applyFont="1" applyBorder="1"/>
    <xf numFmtId="0" fontId="0" fillId="0" borderId="112" xfId="63442" applyFont="1" applyBorder="1" applyAlignment="1">
      <alignment horizontal="center"/>
    </xf>
    <xf numFmtId="3" fontId="0" fillId="0" borderId="8" xfId="63442" applyNumberFormat="1" applyFont="1" applyBorder="1"/>
    <xf numFmtId="3" fontId="0" fillId="0" borderId="91" xfId="63442" applyNumberFormat="1" applyFont="1" applyBorder="1"/>
    <xf numFmtId="0" fontId="0" fillId="0" borderId="113" xfId="63442" applyFont="1" applyBorder="1"/>
    <xf numFmtId="0" fontId="0" fillId="0" borderId="118" xfId="63442" applyFont="1" applyBorder="1" applyAlignment="1">
      <alignment horizontal="center"/>
    </xf>
    <xf numFmtId="0" fontId="0" fillId="0" borderId="134" xfId="63442" applyFont="1" applyBorder="1"/>
    <xf numFmtId="0" fontId="0" fillId="0" borderId="119" xfId="63442" applyFont="1" applyBorder="1"/>
    <xf numFmtId="3" fontId="12" fillId="0" borderId="133" xfId="63442" applyNumberFormat="1" applyFont="1" applyBorder="1" applyAlignment="1">
      <alignment horizontal="center" vertical="center"/>
    </xf>
    <xf numFmtId="3" fontId="0" fillId="0" borderId="119" xfId="63442" applyNumberFormat="1" applyFont="1" applyBorder="1"/>
    <xf numFmtId="0" fontId="12" fillId="0" borderId="113" xfId="63442" applyFont="1" applyBorder="1" applyAlignment="1">
      <alignment horizontal="right" vertical="center" wrapText="1"/>
    </xf>
    <xf numFmtId="0" fontId="12" fillId="0" borderId="118" xfId="63442" applyFont="1" applyBorder="1" applyAlignment="1">
      <alignment horizontal="center" vertical="center" wrapText="1"/>
    </xf>
    <xf numFmtId="0" fontId="12" fillId="0" borderId="119" xfId="63442" applyFont="1" applyBorder="1" applyAlignment="1">
      <alignment horizontal="center" vertical="center"/>
    </xf>
    <xf numFmtId="0" fontId="12" fillId="0" borderId="133" xfId="63442" applyFont="1" applyBorder="1" applyAlignment="1">
      <alignment horizontal="center" vertical="center"/>
    </xf>
    <xf numFmtId="3" fontId="12" fillId="0" borderId="119" xfId="63442" applyNumberFormat="1" applyFont="1" applyBorder="1" applyAlignment="1">
      <alignment horizontal="center" vertical="center"/>
    </xf>
    <xf numFmtId="0" fontId="17" fillId="0" borderId="113" xfId="63442" applyFont="1" applyBorder="1" applyAlignment="1">
      <alignment vertical="center" wrapText="1"/>
    </xf>
    <xf numFmtId="3" fontId="17" fillId="0" borderId="119" xfId="63442" applyNumberFormat="1" applyFont="1" applyBorder="1" applyAlignment="1">
      <alignment horizontal="center" vertical="center"/>
    </xf>
    <xf numFmtId="0" fontId="108" fillId="0" borderId="113" xfId="63442" applyFont="1" applyBorder="1" applyAlignment="1">
      <alignment horizontal="right" vertical="center" wrapText="1"/>
    </xf>
    <xf numFmtId="1" fontId="12" fillId="0" borderId="119" xfId="63442" applyNumberFormat="1" applyFont="1" applyBorder="1" applyAlignment="1">
      <alignment horizontal="center" vertical="center"/>
    </xf>
    <xf numFmtId="1" fontId="12" fillId="0" borderId="133" xfId="63442" applyNumberFormat="1" applyFont="1" applyBorder="1" applyAlignment="1">
      <alignment horizontal="center" vertical="center"/>
    </xf>
    <xf numFmtId="263" fontId="12" fillId="0" borderId="119" xfId="63442" applyNumberFormat="1" applyFont="1" applyBorder="1" applyAlignment="1">
      <alignment horizontal="center" vertical="center"/>
    </xf>
    <xf numFmtId="0" fontId="108" fillId="0" borderId="114" xfId="63442" applyFont="1" applyBorder="1" applyAlignment="1">
      <alignment horizontal="right" vertical="center" wrapText="1"/>
    </xf>
    <xf numFmtId="1" fontId="108" fillId="0" borderId="10" xfId="63442" applyNumberFormat="1" applyFont="1" applyBorder="1" applyAlignment="1">
      <alignment horizontal="center" vertical="center"/>
    </xf>
    <xf numFmtId="1" fontId="12" fillId="0" borderId="108" xfId="63442" applyNumberFormat="1" applyFont="1" applyBorder="1" applyAlignment="1">
      <alignment horizontal="center" vertical="center"/>
    </xf>
    <xf numFmtId="0" fontId="0" fillId="0" borderId="42" xfId="63442" applyFont="1" applyBorder="1"/>
    <xf numFmtId="0" fontId="11" fillId="0" borderId="121" xfId="63442" applyFont="1" applyBorder="1" applyAlignment="1">
      <alignment horizontal="center" vertical="center" wrapText="1"/>
    </xf>
    <xf numFmtId="1" fontId="11" fillId="0" borderId="4" xfId="63442" applyNumberFormat="1" applyFont="1" applyBorder="1" applyAlignment="1">
      <alignment horizontal="center" vertical="center" wrapText="1"/>
    </xf>
    <xf numFmtId="1" fontId="11" fillId="0" borderId="5" xfId="63442" applyNumberFormat="1" applyFont="1" applyBorder="1" applyAlignment="1">
      <alignment horizontal="center" vertical="center" wrapText="1"/>
    </xf>
    <xf numFmtId="1" fontId="11" fillId="136" borderId="122" xfId="63442" applyNumberFormat="1" applyFont="1" applyFill="1" applyBorder="1" applyAlignment="1">
      <alignment horizontal="center" vertical="center" wrapText="1"/>
    </xf>
    <xf numFmtId="1" fontId="11" fillId="0" borderId="123" xfId="63442" applyNumberFormat="1" applyFont="1" applyBorder="1" applyAlignment="1">
      <alignment horizontal="center" vertical="center" wrapText="1"/>
    </xf>
    <xf numFmtId="0" fontId="11" fillId="0" borderId="86" xfId="63442" applyFont="1" applyBorder="1" applyAlignment="1">
      <alignment horizontal="center" vertical="center" wrapText="1"/>
    </xf>
    <xf numFmtId="0" fontId="11" fillId="0" borderId="87" xfId="63442" applyFont="1" applyBorder="1" applyAlignment="1">
      <alignment horizontal="center" vertical="center" wrapText="1"/>
    </xf>
    <xf numFmtId="0" fontId="17" fillId="0" borderId="113" xfId="63442" applyFont="1" applyBorder="1" applyAlignment="1">
      <alignment horizontal="center" vertical="center" wrapText="1"/>
    </xf>
    <xf numFmtId="1" fontId="17" fillId="0" borderId="118" xfId="63442" applyNumberFormat="1" applyFont="1" applyBorder="1" applyAlignment="1">
      <alignment horizontal="center" vertical="center"/>
    </xf>
    <xf numFmtId="1" fontId="17" fillId="0" borderId="132" xfId="63442" applyNumberFormat="1" applyFont="1" applyBorder="1" applyAlignment="1">
      <alignment horizontal="center" vertical="center"/>
    </xf>
    <xf numFmtId="1" fontId="17" fillId="0" borderId="124" xfId="63442" applyNumberFormat="1" applyFont="1" applyBorder="1" applyAlignment="1">
      <alignment horizontal="center" vertical="center"/>
    </xf>
    <xf numFmtId="0" fontId="0" fillId="0" borderId="125" xfId="63442" applyFont="1" applyBorder="1"/>
    <xf numFmtId="0" fontId="12" fillId="144" borderId="113" xfId="63442" applyFont="1" applyFill="1" applyBorder="1" applyAlignment="1">
      <alignment horizontal="right" vertical="center" wrapText="1"/>
    </xf>
    <xf numFmtId="3" fontId="295" fillId="136" borderId="118" xfId="63443" applyNumberFormat="1" applyFill="1" applyBorder="1"/>
    <xf numFmtId="0" fontId="0" fillId="144" borderId="134" xfId="63442" applyFont="1" applyFill="1" applyBorder="1" applyAlignment="1">
      <alignment horizontal="center"/>
    </xf>
    <xf numFmtId="0" fontId="295" fillId="136" borderId="119" xfId="63443" applyFill="1" applyBorder="1" applyAlignment="1">
      <alignment horizontal="center"/>
    </xf>
    <xf numFmtId="0" fontId="0" fillId="144" borderId="133" xfId="63442" applyFont="1" applyFill="1" applyBorder="1" applyAlignment="1">
      <alignment horizontal="center"/>
    </xf>
    <xf numFmtId="0" fontId="0" fillId="144" borderId="119" xfId="63442" applyFont="1" applyFill="1" applyBorder="1" applyAlignment="1">
      <alignment horizontal="center"/>
    </xf>
    <xf numFmtId="3" fontId="0" fillId="145" borderId="118" xfId="63442" applyNumberFormat="1" applyFont="1" applyFill="1" applyBorder="1"/>
    <xf numFmtId="0" fontId="0" fillId="145" borderId="134" xfId="63442" applyFont="1" applyFill="1" applyBorder="1" applyAlignment="1">
      <alignment horizontal="center"/>
    </xf>
    <xf numFmtId="4" fontId="0" fillId="145" borderId="119" xfId="63442" applyNumberFormat="1" applyFont="1" applyFill="1" applyBorder="1" applyAlignment="1">
      <alignment horizontal="center"/>
    </xf>
    <xf numFmtId="0" fontId="12" fillId="144" borderId="114" xfId="63442" applyFont="1" applyFill="1" applyBorder="1" applyAlignment="1">
      <alignment horizontal="right" vertical="center" wrapText="1"/>
    </xf>
    <xf numFmtId="3" fontId="0" fillId="145" borderId="7" xfId="63442" applyNumberFormat="1" applyFont="1" applyFill="1" applyBorder="1"/>
    <xf numFmtId="0" fontId="0" fillId="145" borderId="10" xfId="63442" applyFont="1" applyFill="1" applyBorder="1" applyAlignment="1">
      <alignment horizontal="center"/>
    </xf>
    <xf numFmtId="0" fontId="0" fillId="144" borderId="115" xfId="63442" applyFont="1" applyFill="1" applyBorder="1" applyAlignment="1">
      <alignment horizontal="center"/>
    </xf>
    <xf numFmtId="3" fontId="0" fillId="144" borderId="7" xfId="63442" applyNumberFormat="1" applyFont="1" applyFill="1" applyBorder="1"/>
    <xf numFmtId="0" fontId="0" fillId="144" borderId="10" xfId="63442" applyFont="1" applyFill="1" applyBorder="1" applyAlignment="1">
      <alignment horizontal="center"/>
    </xf>
    <xf numFmtId="0" fontId="17" fillId="0" borderId="121" xfId="63442" applyFont="1" applyBorder="1" applyAlignment="1">
      <alignment horizontal="center" vertical="center" wrapText="1"/>
    </xf>
    <xf numFmtId="0" fontId="17" fillId="0" borderId="4" xfId="63442" applyFont="1" applyBorder="1" applyAlignment="1">
      <alignment horizontal="center" vertical="center" wrapText="1"/>
    </xf>
    <xf numFmtId="0" fontId="17" fillId="0" borderId="122" xfId="63442" applyFont="1" applyBorder="1" applyAlignment="1">
      <alignment horizontal="center" vertical="center" wrapText="1"/>
    </xf>
    <xf numFmtId="0" fontId="17" fillId="0" borderId="123" xfId="63442" applyFont="1" applyBorder="1" applyAlignment="1">
      <alignment horizontal="center" vertical="center" wrapText="1"/>
    </xf>
    <xf numFmtId="0" fontId="297" fillId="0" borderId="5" xfId="63442" applyFont="1" applyBorder="1" applyAlignment="1">
      <alignment horizontal="center" vertical="center"/>
    </xf>
    <xf numFmtId="0" fontId="17" fillId="0" borderId="126" xfId="63442" applyFont="1" applyBorder="1" applyAlignment="1">
      <alignment horizontal="center" vertical="center" wrapText="1"/>
    </xf>
    <xf numFmtId="0" fontId="17" fillId="0" borderId="127" xfId="63442" applyFont="1" applyBorder="1" applyAlignment="1">
      <alignment horizontal="center" vertical="center"/>
    </xf>
    <xf numFmtId="0" fontId="17" fillId="0" borderId="0" xfId="63442" applyFont="1" applyAlignment="1">
      <alignment horizontal="center" vertical="center"/>
    </xf>
    <xf numFmtId="0" fontId="17" fillId="0" borderId="128" xfId="63442" applyFont="1" applyBorder="1" applyAlignment="1">
      <alignment horizontal="center" vertical="center"/>
    </xf>
    <xf numFmtId="0" fontId="17" fillId="0" borderId="133" xfId="63442" applyFont="1" applyBorder="1" applyAlignment="1">
      <alignment horizontal="center" vertical="center"/>
    </xf>
    <xf numFmtId="3" fontId="297" fillId="136" borderId="134" xfId="63442" applyNumberFormat="1" applyFont="1" applyFill="1" applyBorder="1" applyAlignment="1">
      <alignment horizontal="center"/>
    </xf>
    <xf numFmtId="0" fontId="0" fillId="0" borderId="113" xfId="63442" applyFont="1" applyBorder="1" applyAlignment="1">
      <alignment horizontal="left" indent="2"/>
    </xf>
    <xf numFmtId="0" fontId="0" fillId="0" borderId="118" xfId="63442" applyFont="1" applyBorder="1" applyAlignment="1">
      <alignment horizontal="left" indent="2"/>
    </xf>
    <xf numFmtId="341" fontId="12" fillId="0" borderId="134" xfId="63442" applyNumberFormat="1" applyFont="1" applyBorder="1" applyAlignment="1">
      <alignment horizontal="center" vertical="center"/>
    </xf>
    <xf numFmtId="0" fontId="0" fillId="0" borderId="113" xfId="63442" applyFont="1" applyBorder="1" applyAlignment="1">
      <alignment horizontal="right" indent="2"/>
    </xf>
    <xf numFmtId="0" fontId="0" fillId="144" borderId="118" xfId="63442" applyFont="1" applyFill="1" applyBorder="1" applyAlignment="1">
      <alignment horizontal="left"/>
    </xf>
    <xf numFmtId="350" fontId="12" fillId="144" borderId="134" xfId="63442" applyNumberFormat="1" applyFont="1" applyFill="1" applyBorder="1" applyAlignment="1">
      <alignment horizontal="center" vertical="center"/>
    </xf>
    <xf numFmtId="3" fontId="12" fillId="144" borderId="119" xfId="63442" applyNumberFormat="1" applyFont="1" applyFill="1" applyBorder="1" applyAlignment="1">
      <alignment horizontal="right" vertical="center"/>
    </xf>
    <xf numFmtId="351" fontId="0" fillId="0" borderId="134" xfId="63442" applyNumberFormat="1" applyFont="1" applyBorder="1"/>
    <xf numFmtId="351" fontId="0" fillId="0" borderId="119" xfId="63442" applyNumberFormat="1" applyFont="1" applyBorder="1"/>
    <xf numFmtId="0" fontId="5" fillId="144" borderId="118" xfId="63442" applyFont="1" applyFill="1" applyBorder="1" applyAlignment="1">
      <alignment horizontal="left"/>
    </xf>
    <xf numFmtId="0" fontId="0" fillId="144" borderId="118" xfId="63442" applyFont="1" applyFill="1" applyBorder="1" applyAlignment="1">
      <alignment horizontal="left" indent="2"/>
    </xf>
    <xf numFmtId="351" fontId="0" fillId="136" borderId="134" xfId="63442" applyNumberFormat="1" applyFont="1" applyFill="1" applyBorder="1"/>
    <xf numFmtId="351" fontId="0" fillId="136" borderId="119" xfId="63442" applyNumberFormat="1" applyFont="1" applyFill="1" applyBorder="1"/>
    <xf numFmtId="3" fontId="0" fillId="136" borderId="134" xfId="63442" applyNumberFormat="1" applyFont="1" applyFill="1" applyBorder="1"/>
    <xf numFmtId="0" fontId="0" fillId="136" borderId="134" xfId="63442" applyFont="1" applyFill="1" applyBorder="1"/>
    <xf numFmtId="3" fontId="0" fillId="136" borderId="119" xfId="63442" applyNumberFormat="1" applyFont="1" applyFill="1" applyBorder="1"/>
    <xf numFmtId="0" fontId="0" fillId="0" borderId="133" xfId="63442" applyFont="1" applyBorder="1"/>
    <xf numFmtId="0" fontId="0" fillId="0" borderId="115" xfId="63442" applyFont="1" applyBorder="1"/>
    <xf numFmtId="351" fontId="0" fillId="136" borderId="10" xfId="63442" applyNumberFormat="1" applyFont="1" applyFill="1" applyBorder="1"/>
    <xf numFmtId="351" fontId="0" fillId="136" borderId="108" xfId="63442" applyNumberFormat="1" applyFont="1" applyFill="1" applyBorder="1"/>
    <xf numFmtId="0" fontId="0" fillId="0" borderId="134" xfId="63442" applyFont="1" applyBorder="1" applyAlignment="1">
      <alignment horizontal="left" indent="2"/>
    </xf>
    <xf numFmtId="3" fontId="12" fillId="0" borderId="134" xfId="63442" applyNumberFormat="1" applyFont="1" applyBorder="1" applyAlignment="1">
      <alignment horizontal="right" vertical="center"/>
    </xf>
    <xf numFmtId="0" fontId="0" fillId="144" borderId="134" xfId="63442" applyFont="1" applyFill="1" applyBorder="1" applyAlignment="1">
      <alignment horizontal="left" indent="2"/>
    </xf>
    <xf numFmtId="3" fontId="12" fillId="144" borderId="134" xfId="63442" applyNumberFormat="1" applyFont="1" applyFill="1" applyBorder="1" applyAlignment="1">
      <alignment horizontal="right" vertical="center"/>
    </xf>
    <xf numFmtId="0" fontId="297" fillId="0" borderId="121" xfId="63442" applyFont="1" applyBorder="1" applyAlignment="1">
      <alignment horizontal="center" vertical="center"/>
    </xf>
    <xf numFmtId="0" fontId="285" fillId="0" borderId="153" xfId="63442" applyFont="1" applyBorder="1" applyAlignment="1">
      <alignment horizontal="center" vertical="center"/>
    </xf>
    <xf numFmtId="0" fontId="0" fillId="0" borderId="0" xfId="63442" applyFont="1" applyAlignment="1">
      <alignment horizontal="center" vertical="center"/>
    </xf>
    <xf numFmtId="0" fontId="0" fillId="0" borderId="127" xfId="63442" applyFont="1" applyBorder="1"/>
    <xf numFmtId="0" fontId="0" fillId="0" borderId="128" xfId="63442" applyFont="1" applyBorder="1"/>
    <xf numFmtId="0" fontId="12" fillId="0" borderId="121" xfId="63442" applyFont="1" applyBorder="1" applyAlignment="1">
      <alignment horizontal="right" vertical="center" wrapText="1"/>
    </xf>
    <xf numFmtId="0" fontId="12" fillId="0" borderId="4" xfId="63442" applyFont="1" applyBorder="1" applyAlignment="1">
      <alignment horizontal="center" vertical="center" wrapText="1"/>
    </xf>
    <xf numFmtId="0" fontId="12" fillId="0" borderId="5" xfId="63442" applyFont="1" applyBorder="1" applyAlignment="1">
      <alignment horizontal="center" vertical="center"/>
    </xf>
    <xf numFmtId="0" fontId="12" fillId="0" borderId="122" xfId="63442" applyFont="1" applyBorder="1" applyAlignment="1">
      <alignment horizontal="center" vertical="center"/>
    </xf>
    <xf numFmtId="3" fontId="12" fillId="0" borderId="123" xfId="63442" applyNumberFormat="1" applyFont="1" applyBorder="1" applyAlignment="1">
      <alignment horizontal="center" vertical="center"/>
    </xf>
    <xf numFmtId="0" fontId="108" fillId="0" borderId="0" xfId="63442" applyFont="1" applyAlignment="1">
      <alignment horizontal="right" vertical="center"/>
    </xf>
    <xf numFmtId="1" fontId="12" fillId="0" borderId="0" xfId="63442" applyNumberFormat="1" applyFont="1" applyAlignment="1">
      <alignment horizontal="center" vertical="center"/>
    </xf>
    <xf numFmtId="0" fontId="297" fillId="0" borderId="0" xfId="63442" applyFont="1" applyAlignment="1">
      <alignment horizontal="left"/>
    </xf>
    <xf numFmtId="1" fontId="12" fillId="0" borderId="5" xfId="63442" applyNumberFormat="1" applyFont="1" applyBorder="1" applyAlignment="1">
      <alignment horizontal="center" vertical="center"/>
    </xf>
    <xf numFmtId="263" fontId="17" fillId="0" borderId="5" xfId="63442" applyNumberFormat="1" applyFont="1" applyBorder="1" applyAlignment="1">
      <alignment horizontal="center" vertical="center"/>
    </xf>
    <xf numFmtId="263" fontId="17" fillId="0" borderId="122" xfId="63442" applyNumberFormat="1" applyFont="1" applyBorder="1" applyAlignment="1">
      <alignment horizontal="center" vertical="center"/>
    </xf>
    <xf numFmtId="0" fontId="17" fillId="0" borderId="120" xfId="63442" applyFont="1" applyBorder="1" applyAlignment="1">
      <alignment vertical="center" wrapText="1"/>
    </xf>
    <xf numFmtId="0" fontId="17" fillId="0" borderId="20" xfId="63442" applyFont="1" applyBorder="1" applyAlignment="1">
      <alignment vertical="center"/>
    </xf>
    <xf numFmtId="3" fontId="12" fillId="144" borderId="90" xfId="63442" applyNumberFormat="1" applyFont="1" applyFill="1" applyBorder="1" applyAlignment="1">
      <alignment horizontal="right" vertical="center" wrapText="1"/>
    </xf>
    <xf numFmtId="3" fontId="12" fillId="0" borderId="64" xfId="63442" applyNumberFormat="1" applyFont="1" applyBorder="1" applyAlignment="1">
      <alignment horizontal="center" vertical="center" wrapText="1"/>
    </xf>
    <xf numFmtId="0" fontId="285" fillId="0" borderId="0" xfId="63442" applyFont="1" applyAlignment="1">
      <alignment horizontal="left"/>
    </xf>
    <xf numFmtId="170" fontId="0" fillId="0" borderId="0" xfId="63442" applyNumberFormat="1" applyFont="1" applyAlignment="1">
      <alignment horizontal="center"/>
    </xf>
    <xf numFmtId="0" fontId="285" fillId="0" borderId="153" xfId="63442" applyFont="1" applyBorder="1" applyAlignment="1">
      <alignment horizontal="center" vertical="center" wrapText="1"/>
    </xf>
    <xf numFmtId="3" fontId="12" fillId="0" borderId="90" xfId="63442" applyNumberFormat="1" applyFont="1" applyBorder="1" applyAlignment="1">
      <alignment horizontal="right" vertical="center"/>
    </xf>
    <xf numFmtId="3" fontId="12" fillId="0" borderId="8" xfId="63442" applyNumberFormat="1" applyFont="1" applyBorder="1" applyAlignment="1">
      <alignment horizontal="center" vertical="center" wrapText="1"/>
    </xf>
    <xf numFmtId="3" fontId="12" fillId="0" borderId="107" xfId="63442" applyNumberFormat="1" applyFont="1" applyBorder="1" applyAlignment="1">
      <alignment horizontal="right" vertical="center"/>
    </xf>
    <xf numFmtId="3" fontId="12" fillId="0" borderId="157" xfId="63442" applyNumberFormat="1" applyFont="1" applyBorder="1" applyAlignment="1">
      <alignment horizontal="center" vertical="center" wrapText="1"/>
    </xf>
    <xf numFmtId="170" fontId="0" fillId="0" borderId="67" xfId="63442" applyNumberFormat="1" applyFont="1" applyBorder="1" applyAlignment="1">
      <alignment horizontal="center"/>
    </xf>
    <xf numFmtId="3" fontId="12" fillId="0" borderId="0" xfId="63442" applyNumberFormat="1" applyFont="1" applyAlignment="1">
      <alignment horizontal="center" vertical="center"/>
    </xf>
    <xf numFmtId="3" fontId="0" fillId="0" borderId="0" xfId="63442" applyNumberFormat="1" applyFont="1"/>
    <xf numFmtId="0" fontId="17" fillId="0" borderId="129" xfId="63442" applyFont="1" applyBorder="1" applyAlignment="1">
      <alignment horizontal="center" vertical="center" wrapText="1"/>
    </xf>
    <xf numFmtId="0" fontId="17" fillId="0" borderId="130" xfId="63442" applyFont="1" applyBorder="1" applyAlignment="1">
      <alignment horizontal="center" vertical="center" wrapText="1"/>
    </xf>
    <xf numFmtId="0" fontId="17" fillId="0" borderId="86" xfId="63442" applyFont="1" applyBorder="1" applyAlignment="1">
      <alignment horizontal="center" vertical="center" wrapText="1"/>
    </xf>
    <xf numFmtId="0" fontId="297" fillId="0" borderId="86" xfId="63442" applyFont="1" applyBorder="1" applyAlignment="1">
      <alignment horizontal="center" vertical="center"/>
    </xf>
    <xf numFmtId="0" fontId="17" fillId="0" borderId="42" xfId="63442" applyFont="1" applyBorder="1" applyAlignment="1">
      <alignment horizontal="center" vertical="center" wrapText="1"/>
    </xf>
    <xf numFmtId="0" fontId="17" fillId="0" borderId="117" xfId="63442" applyFont="1" applyBorder="1" applyAlignment="1">
      <alignment horizontal="center" vertical="center"/>
    </xf>
    <xf numFmtId="3" fontId="297" fillId="0" borderId="97" xfId="63442" applyNumberFormat="1" applyFont="1" applyBorder="1" applyAlignment="1">
      <alignment horizontal="center"/>
    </xf>
    <xf numFmtId="3" fontId="297" fillId="0" borderId="116" xfId="63442" applyNumberFormat="1" applyFont="1" applyBorder="1" applyAlignment="1">
      <alignment horizontal="center"/>
    </xf>
    <xf numFmtId="3" fontId="12" fillId="144" borderId="8" xfId="63442" applyNumberFormat="1" applyFont="1" applyFill="1" applyBorder="1" applyAlignment="1">
      <alignment horizontal="right" vertical="center"/>
    </xf>
    <xf numFmtId="0" fontId="12" fillId="144" borderId="8" xfId="63442" applyFont="1" applyFill="1" applyBorder="1" applyAlignment="1">
      <alignment horizontal="center" vertical="center"/>
    </xf>
    <xf numFmtId="3" fontId="297" fillId="136" borderId="97" xfId="63442" applyNumberFormat="1" applyFont="1" applyFill="1" applyBorder="1" applyAlignment="1">
      <alignment horizontal="center"/>
    </xf>
    <xf numFmtId="0" fontId="12" fillId="142" borderId="118" xfId="63442" applyFont="1" applyFill="1" applyBorder="1" applyAlignment="1">
      <alignment vertical="center"/>
    </xf>
    <xf numFmtId="0" fontId="17" fillId="142" borderId="134" xfId="63442" applyFont="1" applyFill="1" applyBorder="1" applyAlignment="1">
      <alignment vertical="center" wrapText="1"/>
    </xf>
    <xf numFmtId="0" fontId="17" fillId="142" borderId="134" xfId="63442" applyFont="1" applyFill="1" applyBorder="1" applyAlignment="1">
      <alignment horizontal="center" vertical="center" wrapText="1"/>
    </xf>
    <xf numFmtId="0" fontId="17" fillId="146" borderId="134" xfId="63442" applyFont="1" applyFill="1" applyBorder="1" applyAlignment="1">
      <alignment horizontal="center" vertical="center"/>
    </xf>
    <xf numFmtId="4" fontId="17" fillId="142" borderId="134" xfId="63442" applyNumberFormat="1" applyFont="1" applyFill="1" applyBorder="1" applyAlignment="1">
      <alignment horizontal="center" vertical="center" wrapText="1"/>
    </xf>
    <xf numFmtId="0" fontId="298" fillId="0" borderId="0" xfId="27495" applyFont="1" applyAlignment="1">
      <alignment vertical="center"/>
    </xf>
    <xf numFmtId="0" fontId="299" fillId="133" borderId="0" xfId="63444" applyFill="1" applyAlignment="1">
      <alignment horizontal="center"/>
    </xf>
    <xf numFmtId="0" fontId="298" fillId="0" borderId="0" xfId="27495" applyFont="1" applyAlignment="1">
      <alignment horizontal="center" vertical="center"/>
    </xf>
    <xf numFmtId="263" fontId="298" fillId="0" borderId="0" xfId="27495" applyNumberFormat="1" applyFont="1" applyAlignment="1">
      <alignment horizontal="center" vertical="center"/>
    </xf>
    <xf numFmtId="0" fontId="300" fillId="0" borderId="0" xfId="27495" applyFont="1" applyAlignment="1">
      <alignment vertical="center"/>
    </xf>
    <xf numFmtId="0" fontId="301" fillId="0" borderId="0" xfId="27495" applyFont="1" applyAlignment="1">
      <alignment horizontal="left" vertical="center" wrapText="1"/>
    </xf>
    <xf numFmtId="0" fontId="298" fillId="133" borderId="0" xfId="27495" applyFont="1" applyFill="1" applyAlignment="1">
      <alignment horizontal="center" vertical="center"/>
    </xf>
    <xf numFmtId="260" fontId="302" fillId="0" borderId="0" xfId="27495" applyNumberFormat="1" applyFont="1" applyAlignment="1">
      <alignment horizontal="center" vertical="center"/>
    </xf>
    <xf numFmtId="0" fontId="301" fillId="0" borderId="0" xfId="27495" applyFont="1" applyAlignment="1">
      <alignment horizontal="center" vertical="center"/>
    </xf>
    <xf numFmtId="0" fontId="298" fillId="0" borderId="4" xfId="27495" applyFont="1" applyBorder="1" applyAlignment="1">
      <alignment vertical="center"/>
    </xf>
    <xf numFmtId="0" fontId="303" fillId="0" borderId="5" xfId="27495" applyFont="1" applyBorder="1" applyAlignment="1">
      <alignment vertical="center" wrapText="1"/>
    </xf>
    <xf numFmtId="0" fontId="303" fillId="0" borderId="5" xfId="27495" applyFont="1" applyBorder="1" applyAlignment="1">
      <alignment horizontal="center" vertical="center" wrapText="1"/>
    </xf>
    <xf numFmtId="2" fontId="298" fillId="0" borderId="122" xfId="27495" applyNumberFormat="1" applyFont="1" applyBorder="1" applyAlignment="1">
      <alignment horizontal="left" vertical="center" wrapText="1"/>
    </xf>
    <xf numFmtId="261" fontId="303" fillId="0" borderId="0" xfId="28805" applyNumberFormat="1" applyFont="1" applyFill="1" applyAlignment="1">
      <alignment vertical="center"/>
    </xf>
    <xf numFmtId="0" fontId="303" fillId="0" borderId="0" xfId="27495" applyFont="1" applyAlignment="1">
      <alignment vertical="center"/>
    </xf>
    <xf numFmtId="0" fontId="298" fillId="0" borderId="118" xfId="27495" applyFont="1" applyBorder="1" applyAlignment="1">
      <alignment vertical="center"/>
    </xf>
    <xf numFmtId="0" fontId="303" fillId="0" borderId="134" xfId="27495" applyFont="1" applyBorder="1" applyAlignment="1">
      <alignment vertical="center" wrapText="1"/>
    </xf>
    <xf numFmtId="0" fontId="303" fillId="0" borderId="134" xfId="27495" applyFont="1" applyBorder="1" applyAlignment="1">
      <alignment horizontal="center" vertical="center" wrapText="1"/>
    </xf>
    <xf numFmtId="0" fontId="303" fillId="133" borderId="134" xfId="27495" applyFont="1" applyFill="1" applyBorder="1" applyAlignment="1">
      <alignment horizontal="center" vertical="center" wrapText="1"/>
    </xf>
    <xf numFmtId="2" fontId="298" fillId="0" borderId="119" xfId="27495" applyNumberFormat="1" applyFont="1" applyBorder="1" applyAlignment="1">
      <alignment horizontal="left" vertical="center" wrapText="1"/>
    </xf>
    <xf numFmtId="0" fontId="298" fillId="0" borderId="134" xfId="27495" applyFont="1" applyBorder="1" applyAlignment="1">
      <alignment horizontal="center" vertical="center" wrapText="1"/>
    </xf>
    <xf numFmtId="4" fontId="303" fillId="0" borderId="134" xfId="27495" applyNumberFormat="1" applyFont="1" applyBorder="1" applyAlignment="1">
      <alignment horizontal="center" vertical="center" wrapText="1"/>
    </xf>
    <xf numFmtId="0" fontId="298" fillId="0" borderId="134" xfId="27495" applyFont="1" applyBorder="1" applyAlignment="1">
      <alignment horizontal="right" vertical="center" wrapText="1"/>
    </xf>
    <xf numFmtId="3" fontId="298" fillId="0" borderId="134" xfId="27495" applyNumberFormat="1" applyFont="1" applyBorder="1" applyAlignment="1">
      <alignment horizontal="center" vertical="center" wrapText="1"/>
    </xf>
    <xf numFmtId="0" fontId="298" fillId="133" borderId="134" xfId="27495" applyFont="1" applyFill="1" applyBorder="1" applyAlignment="1">
      <alignment horizontal="center" vertical="center" wrapText="1"/>
    </xf>
    <xf numFmtId="4" fontId="298" fillId="0" borderId="134" xfId="27495" applyNumberFormat="1" applyFont="1" applyBorder="1" applyAlignment="1">
      <alignment horizontal="center" vertical="center" wrapText="1"/>
    </xf>
    <xf numFmtId="1" fontId="303" fillId="0" borderId="134" xfId="63445" applyNumberFormat="1" applyFont="1" applyBorder="1" applyAlignment="1">
      <alignment horizontal="center" vertical="center" wrapText="1"/>
    </xf>
    <xf numFmtId="3" fontId="303" fillId="0" borderId="134" xfId="27495" applyNumberFormat="1" applyFont="1" applyBorder="1" applyAlignment="1">
      <alignment horizontal="center" vertical="center" wrapText="1"/>
    </xf>
    <xf numFmtId="1" fontId="298" fillId="0" borderId="134" xfId="63445" applyNumberFormat="1" applyBorder="1" applyAlignment="1">
      <alignment horizontal="center" vertical="center" wrapText="1"/>
    </xf>
    <xf numFmtId="263" fontId="304" fillId="0" borderId="134" xfId="27495" applyNumberFormat="1" applyFont="1" applyBorder="1" applyAlignment="1">
      <alignment horizontal="right" vertical="center" wrapText="1"/>
    </xf>
    <xf numFmtId="1" fontId="303" fillId="0" borderId="134" xfId="63445" applyNumberFormat="1" applyFont="1" applyBorder="1" applyAlignment="1">
      <alignment horizontal="left" vertical="center" wrapText="1"/>
    </xf>
    <xf numFmtId="3" fontId="298" fillId="0" borderId="134" xfId="27495" applyNumberFormat="1" applyFont="1" applyBorder="1" applyAlignment="1">
      <alignment horizontal="center" vertical="center"/>
    </xf>
    <xf numFmtId="3" fontId="299" fillId="0" borderId="134" xfId="63444" applyNumberFormat="1" applyBorder="1"/>
    <xf numFmtId="1" fontId="298" fillId="0" borderId="134" xfId="63445" applyNumberFormat="1" applyBorder="1" applyAlignment="1">
      <alignment horizontal="right" vertical="center" wrapText="1"/>
    </xf>
    <xf numFmtId="3" fontId="298" fillId="133" borderId="134" xfId="63434" applyNumberFormat="1" applyFont="1" applyFill="1" applyBorder="1" applyAlignment="1">
      <alignment horizontal="center" vertical="center"/>
    </xf>
    <xf numFmtId="3" fontId="298" fillId="133" borderId="134" xfId="27495" applyNumberFormat="1" applyFont="1" applyFill="1" applyBorder="1" applyAlignment="1">
      <alignment horizontal="center" vertical="center"/>
    </xf>
    <xf numFmtId="3" fontId="298" fillId="0" borderId="134" xfId="63434" applyNumberFormat="1" applyFont="1" applyBorder="1" applyAlignment="1">
      <alignment horizontal="center" vertical="center"/>
    </xf>
    <xf numFmtId="262" fontId="298" fillId="0" borderId="134" xfId="63445" applyNumberFormat="1" applyBorder="1" applyAlignment="1">
      <alignment vertical="center"/>
    </xf>
    <xf numFmtId="263" fontId="298" fillId="0" borderId="134" xfId="27495" applyNumberFormat="1" applyFont="1" applyBorder="1" applyAlignment="1">
      <alignment horizontal="center" vertical="center"/>
    </xf>
    <xf numFmtId="1" fontId="304" fillId="0" borderId="134" xfId="63445" applyNumberFormat="1" applyFont="1" applyBorder="1" applyAlignment="1">
      <alignment horizontal="center" vertical="center" wrapText="1"/>
    </xf>
    <xf numFmtId="0" fontId="298" fillId="0" borderId="134" xfId="27495" applyFont="1" applyBorder="1" applyAlignment="1">
      <alignment vertical="center"/>
    </xf>
    <xf numFmtId="1" fontId="304" fillId="133" borderId="134" xfId="63445" applyNumberFormat="1" applyFont="1" applyFill="1" applyBorder="1" applyAlignment="1">
      <alignment horizontal="center" vertical="center" wrapText="1"/>
    </xf>
    <xf numFmtId="0" fontId="298" fillId="0" borderId="7" xfId="27495" applyFont="1" applyBorder="1" applyAlignment="1">
      <alignment vertical="center"/>
    </xf>
    <xf numFmtId="0" fontId="303" fillId="0" borderId="159" xfId="27495" applyFont="1" applyBorder="1" applyAlignment="1">
      <alignment vertical="center" wrapText="1"/>
    </xf>
    <xf numFmtId="0" fontId="298" fillId="0" borderId="159" xfId="27495" applyFont="1" applyBorder="1" applyAlignment="1">
      <alignment horizontal="center" vertical="center"/>
    </xf>
    <xf numFmtId="0" fontId="298" fillId="133" borderId="159" xfId="27495" applyFont="1" applyFill="1" applyBorder="1" applyAlignment="1">
      <alignment horizontal="center" vertical="center"/>
    </xf>
    <xf numFmtId="263" fontId="298" fillId="0" borderId="159" xfId="27495" applyNumberFormat="1" applyFont="1" applyBorder="1" applyAlignment="1">
      <alignment horizontal="center" vertical="center"/>
    </xf>
    <xf numFmtId="0" fontId="298" fillId="0" borderId="160" xfId="27495" applyFont="1" applyBorder="1" applyAlignment="1">
      <alignment vertical="center"/>
    </xf>
    <xf numFmtId="0" fontId="298" fillId="0" borderId="0" xfId="27495" applyFont="1" applyAlignment="1">
      <alignment vertical="center" wrapText="1"/>
    </xf>
    <xf numFmtId="0" fontId="299" fillId="133" borderId="0" xfId="63444" applyFill="1" applyAlignment="1">
      <alignment horizontal="left"/>
    </xf>
    <xf numFmtId="0" fontId="299" fillId="0" borderId="0" xfId="63444"/>
    <xf numFmtId="4" fontId="299" fillId="0" borderId="0" xfId="63444" applyNumberFormat="1" applyAlignment="1">
      <alignment horizontal="center"/>
    </xf>
    <xf numFmtId="0" fontId="305" fillId="0" borderId="42" xfId="63444" applyFont="1" applyBorder="1"/>
    <xf numFmtId="0" fontId="303" fillId="0" borderId="96" xfId="27495" applyFont="1" applyBorder="1" applyAlignment="1">
      <alignment horizontal="center" vertical="center" wrapText="1"/>
    </xf>
    <xf numFmtId="0" fontId="299" fillId="0" borderId="97" xfId="63444" applyBorder="1"/>
    <xf numFmtId="0" fontId="299" fillId="0" borderId="116" xfId="63444" applyBorder="1"/>
    <xf numFmtId="0" fontId="299" fillId="0" borderId="117" xfId="63444" applyBorder="1" applyAlignment="1">
      <alignment horizontal="center"/>
    </xf>
    <xf numFmtId="0" fontId="303" fillId="0" borderId="97" xfId="27495" applyFont="1" applyBorder="1" applyAlignment="1">
      <alignment horizontal="center" vertical="center" wrapText="1"/>
    </xf>
    <xf numFmtId="0" fontId="303" fillId="0" borderId="116" xfId="27495" applyFont="1" applyBorder="1" applyAlignment="1">
      <alignment horizontal="center" vertical="center" wrapText="1"/>
    </xf>
    <xf numFmtId="0" fontId="299" fillId="0" borderId="111" xfId="63444" applyBorder="1"/>
    <xf numFmtId="0" fontId="299" fillId="0" borderId="90" xfId="63444" applyBorder="1" applyAlignment="1">
      <alignment horizontal="center"/>
    </xf>
    <xf numFmtId="0" fontId="299" fillId="0" borderId="8" xfId="63444" applyBorder="1"/>
    <xf numFmtId="0" fontId="299" fillId="0" borderId="91" xfId="63444" applyBorder="1"/>
    <xf numFmtId="0" fontId="299" fillId="0" borderId="112" xfId="63444" applyBorder="1" applyAlignment="1">
      <alignment horizontal="center"/>
    </xf>
    <xf numFmtId="3" fontId="299" fillId="0" borderId="8" xfId="63444" applyNumberFormat="1" applyBorder="1"/>
    <xf numFmtId="3" fontId="299" fillId="0" borderId="91" xfId="63444" applyNumberFormat="1" applyBorder="1"/>
    <xf numFmtId="0" fontId="299" fillId="0" borderId="113" xfId="63444" applyBorder="1"/>
    <xf numFmtId="0" fontId="299" fillId="0" borderId="118" xfId="63444" applyBorder="1" applyAlignment="1">
      <alignment horizontal="center"/>
    </xf>
    <xf numFmtId="0" fontId="299" fillId="0" borderId="134" xfId="63444" applyBorder="1"/>
    <xf numFmtId="0" fontId="299" fillId="0" borderId="119" xfId="63444" applyBorder="1"/>
    <xf numFmtId="3" fontId="298" fillId="0" borderId="133" xfId="27495" applyNumberFormat="1" applyFont="1" applyBorder="1" applyAlignment="1">
      <alignment horizontal="center" vertical="center" wrapText="1"/>
    </xf>
    <xf numFmtId="3" fontId="299" fillId="0" borderId="119" xfId="63444" applyNumberFormat="1" applyBorder="1"/>
    <xf numFmtId="0" fontId="298" fillId="0" borderId="113" xfId="27495" applyFont="1" applyBorder="1" applyAlignment="1">
      <alignment horizontal="right" vertical="center" wrapText="1"/>
    </xf>
    <xf numFmtId="0" fontId="298" fillId="0" borderId="118" xfId="27495" applyFont="1" applyBorder="1" applyAlignment="1">
      <alignment horizontal="center" vertical="center" wrapText="1"/>
    </xf>
    <xf numFmtId="0" fontId="298" fillId="0" borderId="119" xfId="27495" applyFont="1" applyBorder="1" applyAlignment="1">
      <alignment horizontal="center" vertical="center" wrapText="1"/>
    </xf>
    <xf numFmtId="0" fontId="298" fillId="0" borderId="133" xfId="27495" applyFont="1" applyBorder="1" applyAlignment="1">
      <alignment horizontal="center" vertical="center" wrapText="1"/>
    </xf>
    <xf numFmtId="3" fontId="298" fillId="0" borderId="119" xfId="27495" applyNumberFormat="1" applyFont="1" applyBorder="1" applyAlignment="1">
      <alignment horizontal="center" vertical="center" wrapText="1"/>
    </xf>
    <xf numFmtId="0" fontId="303" fillId="0" borderId="113" xfId="27495" applyFont="1" applyBorder="1" applyAlignment="1">
      <alignment vertical="center" wrapText="1"/>
    </xf>
    <xf numFmtId="1" fontId="298" fillId="0" borderId="118" xfId="63445" applyNumberFormat="1" applyBorder="1" applyAlignment="1">
      <alignment horizontal="center" vertical="center" wrapText="1"/>
    </xf>
    <xf numFmtId="3" fontId="303" fillId="0" borderId="119" xfId="27495" applyNumberFormat="1" applyFont="1" applyBorder="1" applyAlignment="1">
      <alignment horizontal="center" vertical="center" wrapText="1"/>
    </xf>
    <xf numFmtId="0" fontId="304" fillId="0" borderId="113" xfId="27495" applyFont="1" applyBorder="1" applyAlignment="1">
      <alignment horizontal="right" vertical="center" wrapText="1"/>
    </xf>
    <xf numFmtId="1" fontId="304" fillId="0" borderId="118" xfId="63445" applyNumberFormat="1" applyFont="1" applyBorder="1" applyAlignment="1">
      <alignment horizontal="center" vertical="center" wrapText="1"/>
    </xf>
    <xf numFmtId="1" fontId="298" fillId="0" borderId="119" xfId="63445" applyNumberFormat="1" applyBorder="1" applyAlignment="1">
      <alignment horizontal="center" vertical="center" wrapText="1"/>
    </xf>
    <xf numFmtId="1" fontId="298" fillId="0" borderId="133" xfId="63445" applyNumberFormat="1" applyBorder="1" applyAlignment="1">
      <alignment horizontal="center" vertical="center" wrapText="1"/>
    </xf>
    <xf numFmtId="263" fontId="298" fillId="0" borderId="134" xfId="27495" applyNumberFormat="1" applyFont="1" applyBorder="1" applyAlignment="1">
      <alignment horizontal="center" vertical="center" wrapText="1"/>
    </xf>
    <xf numFmtId="263" fontId="298" fillId="0" borderId="119" xfId="27495" applyNumberFormat="1" applyFont="1" applyBorder="1" applyAlignment="1">
      <alignment horizontal="center" vertical="center" wrapText="1"/>
    </xf>
    <xf numFmtId="0" fontId="304" fillId="0" borderId="161" xfId="27495" applyFont="1" applyBorder="1" applyAlignment="1">
      <alignment horizontal="right" vertical="center" wrapText="1"/>
    </xf>
    <xf numFmtId="1" fontId="304" fillId="0" borderId="162" xfId="63445" applyNumberFormat="1" applyFont="1" applyBorder="1" applyAlignment="1">
      <alignment horizontal="center" vertical="center" wrapText="1"/>
    </xf>
    <xf numFmtId="1" fontId="304" fillId="0" borderId="159" xfId="63445" applyNumberFormat="1" applyFont="1" applyBorder="1" applyAlignment="1">
      <alignment horizontal="center" vertical="center" wrapText="1"/>
    </xf>
    <xf numFmtId="1" fontId="298" fillId="0" borderId="160" xfId="63445" applyNumberFormat="1" applyBorder="1" applyAlignment="1">
      <alignment horizontal="center" vertical="center" wrapText="1"/>
    </xf>
    <xf numFmtId="341" fontId="298" fillId="133" borderId="115" xfId="63445" applyNumberFormat="1" applyFill="1" applyBorder="1" applyAlignment="1">
      <alignment horizontal="center" vertical="center" wrapText="1"/>
    </xf>
    <xf numFmtId="263" fontId="298" fillId="0" borderId="159" xfId="27495" applyNumberFormat="1" applyFont="1" applyBorder="1" applyAlignment="1">
      <alignment horizontal="center" vertical="center" wrapText="1"/>
    </xf>
    <xf numFmtId="263" fontId="298" fillId="0" borderId="160" xfId="27495" applyNumberFormat="1" applyFont="1" applyBorder="1" applyAlignment="1">
      <alignment horizontal="center" vertical="center" wrapText="1"/>
    </xf>
    <xf numFmtId="0" fontId="306" fillId="0" borderId="121" xfId="27495" applyFont="1" applyBorder="1" applyAlignment="1">
      <alignment horizontal="center" vertical="center" wrapText="1"/>
    </xf>
    <xf numFmtId="1" fontId="306" fillId="0" borderId="4" xfId="63445" applyNumberFormat="1" applyFont="1" applyBorder="1" applyAlignment="1">
      <alignment horizontal="center" vertical="center" wrapText="1"/>
    </xf>
    <xf numFmtId="1" fontId="306" fillId="0" borderId="5" xfId="63445" applyNumberFormat="1" applyFont="1" applyBorder="1" applyAlignment="1">
      <alignment horizontal="center" vertical="center" wrapText="1"/>
    </xf>
    <xf numFmtId="1" fontId="306" fillId="0" borderId="122" xfId="63445" applyNumberFormat="1" applyFont="1" applyBorder="1" applyAlignment="1">
      <alignment horizontal="center" vertical="center" wrapText="1"/>
    </xf>
    <xf numFmtId="1" fontId="306" fillId="0" borderId="123" xfId="63445" applyNumberFormat="1" applyFont="1" applyBorder="1" applyAlignment="1">
      <alignment horizontal="center" vertical="center" wrapText="1"/>
    </xf>
    <xf numFmtId="0" fontId="306" fillId="0" borderId="86" xfId="27495" applyFont="1" applyBorder="1" applyAlignment="1">
      <alignment horizontal="center" vertical="center" wrapText="1"/>
    </xf>
    <xf numFmtId="0" fontId="306" fillId="0" borderId="87" xfId="27495" applyFont="1" applyBorder="1" applyAlignment="1">
      <alignment horizontal="center" vertical="center" wrapText="1"/>
    </xf>
    <xf numFmtId="0" fontId="303" fillId="0" borderId="113" xfId="27495" applyFont="1" applyBorder="1" applyAlignment="1">
      <alignment horizontal="center" vertical="center" wrapText="1"/>
    </xf>
    <xf numFmtId="1" fontId="303" fillId="0" borderId="118" xfId="63445" applyNumberFormat="1" applyFont="1" applyBorder="1" applyAlignment="1">
      <alignment horizontal="center" vertical="center" wrapText="1"/>
    </xf>
    <xf numFmtId="1" fontId="303" fillId="0" borderId="132" xfId="63445" applyNumberFormat="1" applyFont="1" applyBorder="1" applyAlignment="1">
      <alignment horizontal="center" vertical="center" wrapText="1"/>
    </xf>
    <xf numFmtId="0" fontId="299" fillId="0" borderId="125" xfId="63444" applyBorder="1"/>
    <xf numFmtId="0" fontId="303" fillId="0" borderId="132" xfId="27495" applyFont="1" applyBorder="1" applyAlignment="1">
      <alignment horizontal="center" vertical="center" wrapText="1"/>
    </xf>
    <xf numFmtId="0" fontId="303" fillId="0" borderId="124" xfId="27495" applyFont="1" applyBorder="1" applyAlignment="1">
      <alignment horizontal="center" vertical="center" wrapText="1"/>
    </xf>
    <xf numFmtId="0" fontId="298" fillId="133" borderId="113" xfId="27495" applyFont="1" applyFill="1" applyBorder="1" applyAlignment="1">
      <alignment horizontal="right" vertical="center" wrapText="1"/>
    </xf>
    <xf numFmtId="3" fontId="299" fillId="133" borderId="118" xfId="63444" applyNumberFormat="1" applyFill="1" applyBorder="1"/>
    <xf numFmtId="0" fontId="299" fillId="133" borderId="134" xfId="63444" applyFill="1" applyBorder="1" applyAlignment="1">
      <alignment horizontal="center"/>
    </xf>
    <xf numFmtId="0" fontId="299" fillId="136" borderId="119" xfId="63444" applyFill="1" applyBorder="1" applyAlignment="1">
      <alignment horizontal="center"/>
    </xf>
    <xf numFmtId="0" fontId="299" fillId="133" borderId="133" xfId="63444" applyFill="1" applyBorder="1" applyAlignment="1">
      <alignment horizontal="center"/>
    </xf>
    <xf numFmtId="0" fontId="299" fillId="133" borderId="119" xfId="63444" applyFill="1" applyBorder="1" applyAlignment="1">
      <alignment horizontal="center"/>
    </xf>
    <xf numFmtId="0" fontId="303" fillId="0" borderId="121" xfId="27495" applyFont="1" applyBorder="1" applyAlignment="1">
      <alignment horizontal="center" vertical="center" wrapText="1"/>
    </xf>
    <xf numFmtId="0" fontId="303" fillId="0" borderId="4" xfId="27495" applyFont="1" applyBorder="1" applyAlignment="1">
      <alignment horizontal="center" vertical="center" wrapText="1"/>
    </xf>
    <xf numFmtId="0" fontId="303" fillId="0" borderId="122" xfId="27495" applyFont="1" applyBorder="1" applyAlignment="1">
      <alignment horizontal="center" vertical="center" wrapText="1"/>
    </xf>
    <xf numFmtId="0" fontId="303" fillId="0" borderId="123" xfId="27495" applyFont="1" applyBorder="1" applyAlignment="1">
      <alignment horizontal="center" vertical="center" wrapText="1"/>
    </xf>
    <xf numFmtId="0" fontId="305" fillId="0" borderId="5" xfId="63444" applyFont="1" applyBorder="1" applyAlignment="1">
      <alignment horizontal="center" vertical="center"/>
    </xf>
    <xf numFmtId="0" fontId="305" fillId="0" borderId="122" xfId="63444" applyFont="1" applyBorder="1" applyAlignment="1">
      <alignment horizontal="center" vertical="center"/>
    </xf>
    <xf numFmtId="0" fontId="303" fillId="0" borderId="126" xfId="27495" applyFont="1" applyBorder="1" applyAlignment="1">
      <alignment horizontal="center" vertical="center" wrapText="1"/>
    </xf>
    <xf numFmtId="0" fontId="303" fillId="0" borderId="127" xfId="27495" applyFont="1" applyBorder="1" applyAlignment="1">
      <alignment horizontal="center" vertical="center" wrapText="1"/>
    </xf>
    <xf numFmtId="0" fontId="303" fillId="0" borderId="0" xfId="27495" applyFont="1" applyAlignment="1">
      <alignment horizontal="center" vertical="center" wrapText="1"/>
    </xf>
    <xf numFmtId="0" fontId="303" fillId="0" borderId="128" xfId="27495" applyFont="1" applyBorder="1" applyAlignment="1">
      <alignment horizontal="center" vertical="center" wrapText="1"/>
    </xf>
    <xf numFmtId="0" fontId="303" fillId="0" borderId="133" xfId="27495" applyFont="1" applyBorder="1" applyAlignment="1">
      <alignment horizontal="center" vertical="center" wrapText="1"/>
    </xf>
    <xf numFmtId="3" fontId="305" fillId="0" borderId="134" xfId="63444" applyNumberFormat="1" applyFont="1" applyBorder="1" applyAlignment="1">
      <alignment horizontal="center"/>
    </xf>
    <xf numFmtId="3" fontId="305" fillId="0" borderId="119" xfId="63444" applyNumberFormat="1" applyFont="1" applyBorder="1" applyAlignment="1">
      <alignment horizontal="center"/>
    </xf>
    <xf numFmtId="0" fontId="299" fillId="0" borderId="113" xfId="63444" applyBorder="1" applyAlignment="1">
      <alignment horizontal="left" indent="2"/>
    </xf>
    <xf numFmtId="0" fontId="299" fillId="0" borderId="118" xfId="63444" applyBorder="1" applyAlignment="1">
      <alignment horizontal="left" indent="2"/>
    </xf>
    <xf numFmtId="341" fontId="298" fillId="0" borderId="134" xfId="27495" applyNumberFormat="1" applyFont="1" applyBorder="1" applyAlignment="1">
      <alignment horizontal="center" vertical="center" wrapText="1"/>
    </xf>
    <xf numFmtId="0" fontId="307" fillId="0" borderId="134" xfId="63444" applyFont="1" applyBorder="1"/>
    <xf numFmtId="0" fontId="299" fillId="133" borderId="118" xfId="63444" applyFill="1" applyBorder="1" applyAlignment="1">
      <alignment horizontal="right" indent="2"/>
    </xf>
    <xf numFmtId="341" fontId="298" fillId="133" borderId="134" xfId="27495" applyNumberFormat="1" applyFont="1" applyFill="1" applyBorder="1" applyAlignment="1">
      <alignment horizontal="center" vertical="center" wrapText="1"/>
    </xf>
    <xf numFmtId="3" fontId="298" fillId="133" borderId="119" xfId="27495" applyNumberFormat="1" applyFont="1" applyFill="1" applyBorder="1" applyAlignment="1">
      <alignment horizontal="right" vertical="center" wrapText="1"/>
    </xf>
    <xf numFmtId="1" fontId="298" fillId="0" borderId="133" xfId="27495" applyNumberFormat="1" applyFont="1" applyBorder="1" applyAlignment="1">
      <alignment horizontal="center" vertical="center" wrapText="1"/>
    </xf>
    <xf numFmtId="342" fontId="299" fillId="0" borderId="134" xfId="63444" applyNumberFormat="1" applyBorder="1"/>
    <xf numFmtId="342" fontId="299" fillId="0" borderId="119" xfId="63444" applyNumberFormat="1" applyBorder="1"/>
    <xf numFmtId="0" fontId="308" fillId="0" borderId="134" xfId="63444" applyFont="1" applyBorder="1" applyAlignment="1">
      <alignment vertical="center"/>
    </xf>
    <xf numFmtId="0" fontId="299" fillId="133" borderId="118" xfId="63444" applyFill="1" applyBorder="1" applyAlignment="1">
      <alignment horizontal="left" indent="2"/>
    </xf>
    <xf numFmtId="0" fontId="309" fillId="0" borderId="134" xfId="63444" applyFont="1" applyBorder="1"/>
    <xf numFmtId="0" fontId="310" fillId="0" borderId="134" xfId="63444" applyFont="1" applyBorder="1" applyAlignment="1">
      <alignment horizontal="left" vertical="center" wrapText="1"/>
    </xf>
    <xf numFmtId="0" fontId="305" fillId="0" borderId="121" xfId="63444" applyFont="1" applyBorder="1" applyAlignment="1">
      <alignment horizontal="center" vertical="center"/>
    </xf>
    <xf numFmtId="0" fontId="311" fillId="0" borderId="153" xfId="63444" applyFont="1" applyBorder="1" applyAlignment="1">
      <alignment horizontal="center" vertical="center"/>
    </xf>
    <xf numFmtId="0" fontId="299" fillId="0" borderId="0" xfId="63444" applyAlignment="1">
      <alignment horizontal="center" vertical="center"/>
    </xf>
    <xf numFmtId="0" fontId="299" fillId="0" borderId="133" xfId="63444" applyBorder="1" applyAlignment="1">
      <alignment horizontal="center"/>
    </xf>
    <xf numFmtId="0" fontId="299" fillId="0" borderId="134" xfId="63444" applyBorder="1" applyAlignment="1">
      <alignment horizontal="center"/>
    </xf>
    <xf numFmtId="0" fontId="299" fillId="0" borderId="161" xfId="63444" applyBorder="1"/>
    <xf numFmtId="0" fontId="299" fillId="0" borderId="115" xfId="63444" applyBorder="1" applyAlignment="1">
      <alignment horizontal="center"/>
    </xf>
    <xf numFmtId="0" fontId="299" fillId="0" borderId="159" xfId="63444" applyBorder="1"/>
    <xf numFmtId="3" fontId="298" fillId="0" borderId="159" xfId="27495" applyNumberFormat="1" applyFont="1" applyBorder="1" applyAlignment="1">
      <alignment horizontal="center" vertical="center" wrapText="1"/>
    </xf>
    <xf numFmtId="3" fontId="299" fillId="0" borderId="159" xfId="63444" applyNumberFormat="1" applyBorder="1"/>
    <xf numFmtId="3" fontId="299" fillId="0" borderId="160" xfId="63444" applyNumberFormat="1" applyBorder="1"/>
    <xf numFmtId="0" fontId="299" fillId="0" borderId="127" xfId="63444" applyBorder="1"/>
    <xf numFmtId="0" fontId="299" fillId="0" borderId="128" xfId="63444" applyBorder="1"/>
    <xf numFmtId="0" fontId="298" fillId="0" borderId="121" xfId="27495" applyFont="1" applyBorder="1" applyAlignment="1">
      <alignment horizontal="right" vertical="center" wrapText="1"/>
    </xf>
    <xf numFmtId="0" fontId="298" fillId="0" borderId="4" xfId="27495" applyFont="1" applyBorder="1" applyAlignment="1">
      <alignment horizontal="center" vertical="center" wrapText="1"/>
    </xf>
    <xf numFmtId="0" fontId="298" fillId="0" borderId="5" xfId="27495" applyFont="1" applyBorder="1" applyAlignment="1">
      <alignment horizontal="center" vertical="center" wrapText="1"/>
    </xf>
    <xf numFmtId="0" fontId="298" fillId="0" borderId="122" xfId="27495" applyFont="1" applyBorder="1" applyAlignment="1">
      <alignment horizontal="center" vertical="center" wrapText="1"/>
    </xf>
    <xf numFmtId="3" fontId="298" fillId="0" borderId="123" xfId="27495" applyNumberFormat="1" applyFont="1" applyBorder="1" applyAlignment="1">
      <alignment horizontal="center" vertical="center" wrapText="1"/>
    </xf>
    <xf numFmtId="3" fontId="303" fillId="0" borderId="133" xfId="27495" applyNumberFormat="1" applyFont="1" applyBorder="1" applyAlignment="1">
      <alignment horizontal="center" vertical="center" wrapText="1"/>
    </xf>
    <xf numFmtId="263" fontId="298" fillId="0" borderId="133" xfId="27495" applyNumberFormat="1" applyFont="1" applyBorder="1" applyAlignment="1">
      <alignment horizontal="center" vertical="center" wrapText="1"/>
    </xf>
    <xf numFmtId="1" fontId="298" fillId="0" borderId="162" xfId="63445" applyNumberFormat="1" applyBorder="1" applyAlignment="1">
      <alignment horizontal="center" vertical="center" wrapText="1"/>
    </xf>
    <xf numFmtId="1" fontId="298" fillId="0" borderId="159" xfId="63445" applyNumberFormat="1" applyBorder="1" applyAlignment="1">
      <alignment horizontal="center" vertical="center" wrapText="1"/>
    </xf>
    <xf numFmtId="263" fontId="298" fillId="0" borderId="115" xfId="27495" applyNumberFormat="1" applyFont="1" applyBorder="1" applyAlignment="1">
      <alignment horizontal="center" vertical="center" wrapText="1"/>
    </xf>
    <xf numFmtId="0" fontId="304" fillId="0" borderId="0" xfId="27495" applyFont="1" applyAlignment="1">
      <alignment horizontal="right" vertical="center" wrapText="1"/>
    </xf>
    <xf numFmtId="1" fontId="298" fillId="0" borderId="0" xfId="63445" applyNumberFormat="1" applyAlignment="1">
      <alignment horizontal="center" vertical="center" wrapText="1"/>
    </xf>
    <xf numFmtId="263" fontId="298" fillId="0" borderId="0" xfId="27495" applyNumberFormat="1" applyFont="1" applyAlignment="1">
      <alignment horizontal="center" vertical="center" wrapText="1"/>
    </xf>
    <xf numFmtId="0" fontId="305" fillId="0" borderId="0" xfId="63444" applyFont="1" applyAlignment="1">
      <alignment horizontal="left"/>
    </xf>
    <xf numFmtId="1" fontId="298" fillId="0" borderId="5" xfId="63445" applyNumberFormat="1" applyBorder="1" applyAlignment="1">
      <alignment horizontal="center" vertical="center" wrapText="1"/>
    </xf>
    <xf numFmtId="263" fontId="303" fillId="0" borderId="5" xfId="27495" applyNumberFormat="1" applyFont="1" applyBorder="1" applyAlignment="1">
      <alignment horizontal="center" vertical="center" wrapText="1"/>
    </xf>
    <xf numFmtId="263" fontId="303" fillId="0" borderId="122" xfId="27495" applyNumberFormat="1" applyFont="1" applyBorder="1" applyAlignment="1">
      <alignment horizontal="center" vertical="center" wrapText="1"/>
    </xf>
    <xf numFmtId="0" fontId="303" fillId="0" borderId="120" xfId="27495" applyFont="1" applyBorder="1" applyAlignment="1">
      <alignment vertical="center" wrapText="1"/>
    </xf>
    <xf numFmtId="0" fontId="303" fillId="0" borderId="20" xfId="27495" applyFont="1" applyBorder="1" applyAlignment="1">
      <alignment vertical="center" wrapText="1"/>
    </xf>
    <xf numFmtId="263" fontId="303" fillId="0" borderId="134" xfId="27495" applyNumberFormat="1" applyFont="1" applyBorder="1" applyAlignment="1">
      <alignment horizontal="center" vertical="center" wrapText="1"/>
    </xf>
    <xf numFmtId="263" fontId="303" fillId="0" borderId="119" xfId="27495" applyNumberFormat="1" applyFont="1" applyBorder="1" applyAlignment="1">
      <alignment horizontal="center" vertical="center" wrapText="1"/>
    </xf>
    <xf numFmtId="3" fontId="298" fillId="133" borderId="90" xfId="27495" applyNumberFormat="1" applyFont="1" applyFill="1" applyBorder="1" applyAlignment="1">
      <alignment horizontal="right" vertical="center" wrapText="1"/>
    </xf>
    <xf numFmtId="3" fontId="298" fillId="0" borderId="64" xfId="27495" applyNumberFormat="1" applyFont="1" applyBorder="1" applyAlignment="1">
      <alignment horizontal="center" vertical="center" wrapText="1"/>
    </xf>
    <xf numFmtId="263" fontId="298" fillId="133" borderId="134" xfId="27495" applyNumberFormat="1" applyFont="1" applyFill="1" applyBorder="1" applyAlignment="1">
      <alignment horizontal="center" vertical="center" wrapText="1"/>
    </xf>
    <xf numFmtId="263" fontId="298" fillId="133" borderId="119" xfId="27495" applyNumberFormat="1" applyFont="1" applyFill="1" applyBorder="1" applyAlignment="1">
      <alignment horizontal="center" vertical="center" wrapText="1"/>
    </xf>
    <xf numFmtId="3" fontId="298" fillId="133" borderId="107" xfId="27495" applyNumberFormat="1" applyFont="1" applyFill="1" applyBorder="1" applyAlignment="1">
      <alignment horizontal="right" vertical="center" wrapText="1"/>
    </xf>
    <xf numFmtId="3" fontId="298" fillId="0" borderId="156" xfId="27495" applyNumberFormat="1" applyFont="1" applyBorder="1" applyAlignment="1">
      <alignment horizontal="center" vertical="center" wrapText="1"/>
    </xf>
    <xf numFmtId="263" fontId="298" fillId="133" borderId="159" xfId="27495" applyNumberFormat="1" applyFont="1" applyFill="1" applyBorder="1" applyAlignment="1">
      <alignment horizontal="center" vertical="center" wrapText="1"/>
    </xf>
    <xf numFmtId="263" fontId="298" fillId="133" borderId="160" xfId="27495" applyNumberFormat="1" applyFont="1" applyFill="1" applyBorder="1" applyAlignment="1">
      <alignment horizontal="center" vertical="center" wrapText="1"/>
    </xf>
    <xf numFmtId="0" fontId="312" fillId="0" borderId="0" xfId="63444" applyFont="1"/>
    <xf numFmtId="0" fontId="311" fillId="0" borderId="0" xfId="63444" applyFont="1" applyAlignment="1">
      <alignment horizontal="left"/>
    </xf>
    <xf numFmtId="170" fontId="299" fillId="0" borderId="0" xfId="63444" applyNumberFormat="1" applyAlignment="1">
      <alignment horizontal="center"/>
    </xf>
    <xf numFmtId="0" fontId="311" fillId="0" borderId="153" xfId="63444" applyFont="1" applyBorder="1" applyAlignment="1">
      <alignment horizontal="center" vertical="center" wrapText="1"/>
    </xf>
    <xf numFmtId="3" fontId="298" fillId="0" borderId="90" xfId="27495" applyNumberFormat="1" applyFont="1" applyBorder="1" applyAlignment="1">
      <alignment horizontal="right" vertical="center" wrapText="1"/>
    </xf>
    <xf numFmtId="3" fontId="298" fillId="0" borderId="8" xfId="27495" applyNumberFormat="1" applyFont="1" applyBorder="1" applyAlignment="1">
      <alignment horizontal="center" vertical="center" wrapText="1"/>
    </xf>
    <xf numFmtId="3" fontId="298" fillId="0" borderId="107" xfId="27495" applyNumberFormat="1" applyFont="1" applyBorder="1" applyAlignment="1">
      <alignment horizontal="right" vertical="center" wrapText="1"/>
    </xf>
    <xf numFmtId="3" fontId="298" fillId="0" borderId="157" xfId="27495" applyNumberFormat="1" applyFont="1" applyBorder="1" applyAlignment="1">
      <alignment horizontal="center" vertical="center" wrapText="1"/>
    </xf>
    <xf numFmtId="170" fontId="299" fillId="0" borderId="67" xfId="63444" applyNumberFormat="1" applyBorder="1" applyAlignment="1">
      <alignment horizontal="center"/>
    </xf>
    <xf numFmtId="3" fontId="298" fillId="0" borderId="0" xfId="27495" applyNumberFormat="1" applyFont="1" applyAlignment="1">
      <alignment horizontal="center" vertical="center" wrapText="1"/>
    </xf>
    <xf numFmtId="3" fontId="299" fillId="0" borderId="0" xfId="63444" applyNumberFormat="1"/>
    <xf numFmtId="0" fontId="303" fillId="0" borderId="129" xfId="27495" applyFont="1" applyBorder="1" applyAlignment="1">
      <alignment horizontal="center" vertical="center" wrapText="1"/>
    </xf>
    <xf numFmtId="0" fontId="303" fillId="0" borderId="130" xfId="27495" applyFont="1" applyBorder="1" applyAlignment="1">
      <alignment horizontal="center" vertical="center" wrapText="1"/>
    </xf>
    <xf numFmtId="0" fontId="303" fillId="0" borderId="86" xfId="27495" applyFont="1" applyBorder="1" applyAlignment="1">
      <alignment horizontal="center" vertical="center" wrapText="1"/>
    </xf>
    <xf numFmtId="0" fontId="305" fillId="0" borderId="86" xfId="63444" applyFont="1" applyBorder="1" applyAlignment="1">
      <alignment horizontal="center" vertical="center"/>
    </xf>
    <xf numFmtId="0" fontId="305" fillId="0" borderId="87" xfId="63444" applyFont="1" applyBorder="1" applyAlignment="1">
      <alignment horizontal="center" vertical="center"/>
    </xf>
    <xf numFmtId="0" fontId="303" fillId="0" borderId="42" xfId="27495" applyFont="1" applyBorder="1" applyAlignment="1">
      <alignment horizontal="center" vertical="center" wrapText="1"/>
    </xf>
    <xf numFmtId="0" fontId="303" fillId="0" borderId="117" xfId="27495" applyFont="1" applyBorder="1" applyAlignment="1">
      <alignment horizontal="center" vertical="center" wrapText="1"/>
    </xf>
    <xf numFmtId="3" fontId="305" fillId="0" borderId="97" xfId="63444" applyNumberFormat="1" applyFont="1" applyBorder="1" applyAlignment="1">
      <alignment horizontal="center"/>
    </xf>
    <xf numFmtId="3" fontId="305" fillId="0" borderId="116" xfId="63444" applyNumberFormat="1" applyFont="1" applyBorder="1" applyAlignment="1">
      <alignment horizontal="center"/>
    </xf>
    <xf numFmtId="0" fontId="299" fillId="0" borderId="111" xfId="63444" applyBorder="1" applyAlignment="1">
      <alignment horizontal="left" wrapText="1" indent="2"/>
    </xf>
    <xf numFmtId="341" fontId="298" fillId="133" borderId="112" xfId="27495" applyNumberFormat="1" applyFont="1" applyFill="1" applyBorder="1" applyAlignment="1">
      <alignment horizontal="center" vertical="center" wrapText="1"/>
    </xf>
    <xf numFmtId="3" fontId="298" fillId="133" borderId="8" xfId="27495" applyNumberFormat="1" applyFont="1" applyFill="1" applyBorder="1" applyAlignment="1">
      <alignment horizontal="right" vertical="center" wrapText="1"/>
    </xf>
    <xf numFmtId="0" fontId="298" fillId="133" borderId="8" xfId="27495" applyFont="1" applyFill="1" applyBorder="1" applyAlignment="1">
      <alignment horizontal="center" vertical="center" wrapText="1"/>
    </xf>
    <xf numFmtId="0" fontId="299" fillId="0" borderId="113" xfId="63444" applyBorder="1" applyAlignment="1">
      <alignment horizontal="left" wrapText="1" indent="2"/>
    </xf>
    <xf numFmtId="341" fontId="298" fillId="133" borderId="133" xfId="27495" applyNumberFormat="1" applyFont="1" applyFill="1" applyBorder="1" applyAlignment="1">
      <alignment horizontal="center" vertical="center" wrapText="1"/>
    </xf>
    <xf numFmtId="3" fontId="298" fillId="133" borderId="134" xfId="27495" applyNumberFormat="1" applyFont="1" applyFill="1" applyBorder="1" applyAlignment="1">
      <alignment horizontal="right" vertical="center" wrapText="1"/>
    </xf>
    <xf numFmtId="0" fontId="299" fillId="0" borderId="131" xfId="63444" applyBorder="1" applyAlignment="1">
      <alignment horizontal="left" indent="2"/>
    </xf>
    <xf numFmtId="341" fontId="298" fillId="133" borderId="125" xfId="27495" applyNumberFormat="1" applyFont="1" applyFill="1" applyBorder="1" applyAlignment="1">
      <alignment horizontal="center" vertical="center" wrapText="1"/>
    </xf>
    <xf numFmtId="3" fontId="298" fillId="133" borderId="132" xfId="27495" applyNumberFormat="1" applyFont="1" applyFill="1" applyBorder="1" applyAlignment="1">
      <alignment horizontal="right" vertical="center" wrapText="1"/>
    </xf>
    <xf numFmtId="0" fontId="298" fillId="133" borderId="132" xfId="27495" applyFont="1" applyFill="1" applyBorder="1" applyAlignment="1">
      <alignment horizontal="center" vertical="center" wrapText="1"/>
    </xf>
    <xf numFmtId="3" fontId="299" fillId="0" borderId="132" xfId="63444" applyNumberFormat="1" applyBorder="1"/>
    <xf numFmtId="3" fontId="299" fillId="0" borderId="124" xfId="63444" applyNumberFormat="1" applyBorder="1"/>
    <xf numFmtId="0" fontId="299" fillId="0" borderId="111" xfId="63444" applyBorder="1" applyAlignment="1">
      <alignment horizontal="left" indent="2"/>
    </xf>
    <xf numFmtId="0" fontId="299" fillId="0" borderId="112" xfId="63444" applyBorder="1"/>
    <xf numFmtId="0" fontId="299" fillId="0" borderId="113" xfId="63444" applyBorder="1" applyAlignment="1">
      <alignment horizontal="right"/>
    </xf>
    <xf numFmtId="3" fontId="299" fillId="133" borderId="134" xfId="63444" applyNumberFormat="1" applyFill="1" applyBorder="1" applyAlignment="1">
      <alignment horizontal="center"/>
    </xf>
    <xf numFmtId="3" fontId="299" fillId="133" borderId="134" xfId="63444" applyNumberFormat="1" applyFill="1" applyBorder="1"/>
    <xf numFmtId="3" fontId="299" fillId="133" borderId="119" xfId="63444" applyNumberFormat="1" applyFill="1" applyBorder="1"/>
    <xf numFmtId="0" fontId="299" fillId="0" borderId="133" xfId="63444" applyBorder="1"/>
    <xf numFmtId="0" fontId="299" fillId="0" borderId="131" xfId="63444" applyBorder="1"/>
    <xf numFmtId="0" fontId="299" fillId="0" borderId="134" xfId="63444" applyBorder="1" applyAlignment="1">
      <alignment horizontal="left" indent="2"/>
    </xf>
    <xf numFmtId="0" fontId="303" fillId="142" borderId="134" xfId="27495" applyFont="1" applyFill="1" applyBorder="1" applyAlignment="1">
      <alignment vertical="center" wrapText="1"/>
    </xf>
    <xf numFmtId="0" fontId="303" fillId="142" borderId="134" xfId="27495" applyFont="1" applyFill="1" applyBorder="1" applyAlignment="1">
      <alignment horizontal="center" vertical="center" wrapText="1"/>
    </xf>
    <xf numFmtId="4" fontId="303" fillId="142" borderId="134" xfId="27495" applyNumberFormat="1" applyFont="1" applyFill="1" applyBorder="1" applyAlignment="1">
      <alignment horizontal="center" vertical="center" wrapText="1"/>
    </xf>
    <xf numFmtId="267" fontId="0" fillId="134" borderId="98" xfId="0" applyNumberFormat="1" applyFill="1" applyBorder="1"/>
    <xf numFmtId="0" fontId="303" fillId="133" borderId="134" xfId="27495" applyNumberFormat="1" applyFont="1" applyFill="1" applyBorder="1" applyAlignment="1">
      <alignment horizontal="center" vertical="center" wrapText="1"/>
    </xf>
    <xf numFmtId="1" fontId="0" fillId="134" borderId="3" xfId="0" applyNumberFormat="1" applyFill="1" applyBorder="1"/>
    <xf numFmtId="259" fontId="0" fillId="134" borderId="3" xfId="0" applyNumberFormat="1" applyFill="1" applyBorder="1"/>
    <xf numFmtId="3" fontId="20" fillId="0" borderId="59" xfId="0" applyNumberFormat="1" applyFont="1" applyFill="1" applyBorder="1" applyAlignment="1">
      <alignment horizontal="center"/>
    </xf>
    <xf numFmtId="0" fontId="17" fillId="0" borderId="0" xfId="1" applyFont="1" applyFill="1" applyBorder="1" applyAlignment="1">
      <alignment vertical="center"/>
    </xf>
    <xf numFmtId="0" fontId="12" fillId="0" borderId="0" xfId="1" applyFont="1" applyFill="1" applyBorder="1" applyAlignment="1">
      <alignment horizontal="center" vertical="center" wrapText="1"/>
    </xf>
    <xf numFmtId="0" fontId="12" fillId="0" borderId="134" xfId="1" applyFont="1" applyFill="1" applyBorder="1" applyAlignment="1">
      <alignment vertical="center"/>
    </xf>
    <xf numFmtId="0" fontId="12" fillId="0" borderId="134" xfId="1" applyFont="1" applyFill="1" applyBorder="1" applyAlignment="1">
      <alignment horizontal="center" vertical="center" wrapText="1"/>
    </xf>
    <xf numFmtId="4" fontId="12" fillId="0" borderId="134" xfId="1" applyNumberFormat="1" applyFont="1" applyFill="1" applyBorder="1" applyAlignment="1">
      <alignment horizontal="center" vertical="center" wrapText="1"/>
    </xf>
    <xf numFmtId="4" fontId="12" fillId="140" borderId="134" xfId="27495" applyNumberFormat="1" applyFont="1" applyFill="1" applyBorder="1" applyAlignment="1">
      <alignment horizontal="center" vertical="center" wrapText="1"/>
    </xf>
    <xf numFmtId="0" fontId="12" fillId="140" borderId="134" xfId="1" applyFont="1" applyFill="1" applyBorder="1" applyAlignment="1">
      <alignment horizontal="center" vertical="center" wrapText="1"/>
    </xf>
    <xf numFmtId="4" fontId="12" fillId="0" borderId="8" xfId="2" applyNumberFormat="1" applyFont="1" applyFill="1" applyBorder="1" applyAlignment="1" applyProtection="1">
      <alignment vertical="center"/>
    </xf>
    <xf numFmtId="4" fontId="12" fillId="0" borderId="8" xfId="2" applyNumberFormat="1" applyFont="1" applyFill="1" applyBorder="1" applyAlignment="1">
      <alignment horizontal="right" vertical="center"/>
    </xf>
    <xf numFmtId="4" fontId="12" fillId="140" borderId="134" xfId="2" applyNumberFormat="1" applyFont="1" applyFill="1" applyBorder="1" applyAlignment="1" applyProtection="1">
      <alignment vertical="center"/>
    </xf>
    <xf numFmtId="166" fontId="12" fillId="0" borderId="133" xfId="2" applyNumberFormat="1" applyFont="1" applyFill="1" applyBorder="1" applyAlignment="1" applyProtection="1">
      <alignment horizontal="center" vertical="center"/>
    </xf>
    <xf numFmtId="0" fontId="313" fillId="0" borderId="0" xfId="0" applyFont="1" applyAlignment="1">
      <alignment horizontal="center"/>
    </xf>
    <xf numFmtId="0" fontId="20" fillId="0" borderId="0" xfId="0" applyFont="1" applyAlignment="1">
      <alignment horizontal="center" vertical="center"/>
    </xf>
    <xf numFmtId="3" fontId="314" fillId="0" borderId="134" xfId="0" applyNumberFormat="1" applyFont="1" applyBorder="1"/>
    <xf numFmtId="3" fontId="20" fillId="0" borderId="134" xfId="0" applyNumberFormat="1" applyFont="1" applyBorder="1"/>
    <xf numFmtId="0" fontId="7" fillId="0" borderId="0" xfId="63439" applyNumberFormat="1" applyFont="1" applyFill="1" applyBorder="1" applyAlignment="1">
      <alignment horizontal="center"/>
    </xf>
    <xf numFmtId="0" fontId="289" fillId="138" borderId="134" xfId="63439" quotePrefix="1" applyNumberFormat="1" applyBorder="1" applyAlignment="1"/>
    <xf numFmtId="2" fontId="0" fillId="0" borderId="134" xfId="0" applyNumberFormat="1" applyBorder="1"/>
    <xf numFmtId="43" fontId="0" fillId="0" borderId="134" xfId="0" applyNumberFormat="1" applyBorder="1"/>
    <xf numFmtId="352" fontId="0" fillId="0" borderId="134" xfId="0" applyNumberFormat="1" applyBorder="1"/>
    <xf numFmtId="353" fontId="0" fillId="0" borderId="0" xfId="0" applyNumberFormat="1"/>
    <xf numFmtId="354" fontId="20" fillId="0" borderId="0" xfId="0" applyNumberFormat="1" applyFont="1"/>
    <xf numFmtId="267" fontId="0" fillId="0" borderId="0" xfId="0" applyNumberFormat="1"/>
    <xf numFmtId="43" fontId="0" fillId="0" borderId="0" xfId="0" applyNumberFormat="1"/>
    <xf numFmtId="165" fontId="0" fillId="0" borderId="0" xfId="0" applyNumberFormat="1"/>
    <xf numFmtId="7" fontId="7" fillId="0" borderId="29" xfId="62621" applyNumberFormat="1" applyFont="1" applyFill="1" applyBorder="1" applyAlignment="1">
      <alignment horizontal="right"/>
    </xf>
    <xf numFmtId="4" fontId="0" fillId="0" borderId="0" xfId="0" applyNumberFormat="1"/>
    <xf numFmtId="0" fontId="0" fillId="0" borderId="134" xfId="0" applyBorder="1" applyAlignment="1">
      <alignment horizontal="right" wrapText="1"/>
    </xf>
    <xf numFmtId="4" fontId="0" fillId="0" borderId="134" xfId="0" applyNumberFormat="1" applyBorder="1" applyAlignment="1">
      <alignment horizontal="center"/>
    </xf>
    <xf numFmtId="1" fontId="0" fillId="0" borderId="134" xfId="0" applyNumberFormat="1" applyBorder="1" applyAlignment="1">
      <alignment horizontal="center"/>
    </xf>
    <xf numFmtId="2" fontId="0" fillId="0" borderId="134" xfId="0" applyNumberFormat="1" applyBorder="1" applyAlignment="1">
      <alignment horizontal="center"/>
    </xf>
    <xf numFmtId="332" fontId="8" fillId="134" borderId="76" xfId="62621" applyNumberFormat="1" applyFont="1" applyFill="1" applyBorder="1" applyAlignment="1">
      <alignment horizontal="center"/>
    </xf>
    <xf numFmtId="261" fontId="8" fillId="134" borderId="76" xfId="62621" applyNumberFormat="1" applyFont="1" applyFill="1" applyBorder="1" applyAlignment="1">
      <alignment horizontal="right"/>
    </xf>
    <xf numFmtId="267" fontId="0" fillId="135" borderId="134" xfId="0" applyNumberFormat="1" applyFill="1" applyBorder="1" applyAlignment="1">
      <alignment horizontal="center"/>
    </xf>
    <xf numFmtId="335" fontId="8" fillId="134" borderId="76" xfId="62621" applyNumberFormat="1" applyFont="1" applyFill="1" applyBorder="1" applyAlignment="1">
      <alignment horizontal="right"/>
    </xf>
    <xf numFmtId="0" fontId="315" fillId="0" borderId="0" xfId="0" applyFont="1" applyAlignment="1">
      <alignment horizontal="center" wrapText="1"/>
    </xf>
    <xf numFmtId="0" fontId="315" fillId="0" borderId="0" xfId="0" applyFont="1" applyAlignment="1">
      <alignment horizontal="center"/>
    </xf>
    <xf numFmtId="0" fontId="20" fillId="0" borderId="134" xfId="0" applyFont="1" applyFill="1" applyBorder="1" applyAlignment="1">
      <alignment horizontal="center"/>
    </xf>
    <xf numFmtId="0" fontId="20" fillId="0" borderId="134" xfId="0" applyFont="1" applyBorder="1" applyAlignment="1">
      <alignment horizontal="center"/>
    </xf>
    <xf numFmtId="259" fontId="20" fillId="0" borderId="134" xfId="0" applyNumberFormat="1" applyFont="1" applyBorder="1"/>
    <xf numFmtId="0" fontId="0" fillId="0" borderId="134" xfId="0" applyBorder="1" applyAlignment="1">
      <alignment wrapText="1"/>
    </xf>
    <xf numFmtId="1" fontId="20" fillId="0" borderId="0" xfId="0" applyNumberFormat="1" applyFont="1" applyAlignment="1">
      <alignment horizontal="center"/>
    </xf>
    <xf numFmtId="335" fontId="7" fillId="0" borderId="29" xfId="62621" applyNumberFormat="1" applyFont="1" applyFill="1" applyBorder="1" applyAlignment="1"/>
    <xf numFmtId="0" fontId="0" fillId="0" borderId="134" xfId="0" applyFill="1" applyBorder="1"/>
    <xf numFmtId="0" fontId="7" fillId="0" borderId="134" xfId="27372" applyFont="1" applyFill="1" applyBorder="1" applyAlignment="1">
      <alignment horizontal="center"/>
    </xf>
    <xf numFmtId="334" fontId="0" fillId="0" borderId="134" xfId="0" applyNumberFormat="1" applyFill="1" applyBorder="1"/>
    <xf numFmtId="0" fontId="282" fillId="0" borderId="0" xfId="27495" applyFont="1" applyFill="1" applyAlignment="1">
      <alignment horizontal="left" vertical="center"/>
    </xf>
    <xf numFmtId="261" fontId="8" fillId="134" borderId="29" xfId="62621" applyNumberFormat="1" applyFont="1" applyFill="1" applyBorder="1" applyAlignment="1">
      <alignment horizontal="right"/>
    </xf>
    <xf numFmtId="261" fontId="189" fillId="134" borderId="76" xfId="62621" applyNumberFormat="1" applyFont="1" applyFill="1" applyBorder="1" applyAlignment="1">
      <alignment horizontal="right"/>
    </xf>
    <xf numFmtId="338" fontId="7" fillId="134" borderId="76" xfId="62621" applyNumberFormat="1" applyFont="1" applyFill="1" applyBorder="1" applyAlignment="1">
      <alignment horizontal="right"/>
    </xf>
    <xf numFmtId="261" fontId="7" fillId="0" borderId="0" xfId="62621" applyNumberFormat="1" applyFont="1" applyFill="1" applyBorder="1" applyAlignment="1">
      <alignment horizontal="left"/>
    </xf>
    <xf numFmtId="334" fontId="189" fillId="141" borderId="0" xfId="62621" applyNumberFormat="1" applyFont="1" applyFill="1" applyBorder="1" applyAlignment="1">
      <alignment horizontal="right"/>
    </xf>
    <xf numFmtId="334" fontId="189" fillId="0" borderId="0" xfId="62621" applyNumberFormat="1" applyFont="1" applyFill="1" applyBorder="1" applyAlignment="1">
      <alignment horizontal="right"/>
    </xf>
    <xf numFmtId="355" fontId="12" fillId="142" borderId="134" xfId="27495" applyNumberFormat="1" applyFont="1" applyFill="1" applyBorder="1" applyAlignment="1">
      <alignment horizontal="center" vertical="center"/>
    </xf>
    <xf numFmtId="196" fontId="8" fillId="134" borderId="76" xfId="62621" applyNumberFormat="1" applyFont="1" applyFill="1" applyBorder="1" applyAlignment="1">
      <alignment horizontal="right"/>
    </xf>
    <xf numFmtId="0" fontId="7" fillId="0" borderId="0" xfId="27372" applyFont="1" applyFill="1" applyBorder="1" applyAlignment="1">
      <alignment horizontal="center"/>
    </xf>
    <xf numFmtId="1" fontId="108" fillId="142" borderId="118" xfId="63442" applyNumberFormat="1" applyFont="1" applyFill="1" applyBorder="1" applyAlignment="1">
      <alignment horizontal="center" vertical="center" wrapText="1"/>
    </xf>
    <xf numFmtId="263" fontId="12" fillId="136" borderId="10" xfId="63442" applyNumberFormat="1" applyFont="1" applyFill="1" applyBorder="1" applyAlignment="1">
      <alignment horizontal="center" vertical="center"/>
    </xf>
    <xf numFmtId="0" fontId="17" fillId="136" borderId="132" xfId="63442" applyFont="1" applyFill="1" applyBorder="1" applyAlignment="1">
      <alignment horizontal="center" vertical="center"/>
    </xf>
    <xf numFmtId="0" fontId="0" fillId="136" borderId="0" xfId="63442" applyFont="1" applyFill="1"/>
    <xf numFmtId="263" fontId="12" fillId="140" borderId="134" xfId="63442" applyNumberFormat="1" applyFont="1" applyFill="1" applyBorder="1" applyAlignment="1">
      <alignment horizontal="left" vertical="center"/>
    </xf>
    <xf numFmtId="332" fontId="8" fillId="140" borderId="76" xfId="62621" applyNumberFormat="1" applyFont="1" applyFill="1" applyBorder="1" applyAlignment="1">
      <alignment horizontal="center"/>
    </xf>
    <xf numFmtId="261" fontId="8" fillId="140" borderId="29" xfId="62621" applyNumberFormat="1" applyFont="1" applyFill="1" applyBorder="1" applyAlignment="1">
      <alignment horizontal="right"/>
    </xf>
    <xf numFmtId="334" fontId="189" fillId="0" borderId="0" xfId="62621" applyNumberFormat="1" applyFont="1" applyFill="1" applyBorder="1" applyAlignment="1">
      <alignment horizontal="left"/>
    </xf>
    <xf numFmtId="0" fontId="10" fillId="0" borderId="134" xfId="62660" applyNumberFormat="1" applyFont="1" applyFill="1" applyBorder="1" applyAlignment="1">
      <alignment wrapText="1"/>
    </xf>
    <xf numFmtId="14" fontId="13" fillId="0" borderId="163" xfId="62660" applyNumberFormat="1" applyFont="1" applyFill="1" applyBorder="1"/>
    <xf numFmtId="0" fontId="13" fillId="0" borderId="163" xfId="62660" applyFont="1" applyFill="1" applyBorder="1"/>
    <xf numFmtId="0" fontId="13" fillId="0" borderId="134" xfId="62660" applyFont="1" applyFill="1" applyBorder="1" applyAlignment="1">
      <alignment horizontal="center"/>
    </xf>
    <xf numFmtId="0" fontId="10" fillId="0" borderId="134" xfId="27487" applyNumberFormat="1" applyFont="1" applyFill="1" applyBorder="1" applyAlignment="1">
      <alignment horizontal="left" wrapText="1" indent="4"/>
    </xf>
    <xf numFmtId="0" fontId="13" fillId="0" borderId="134" xfId="62660" applyFont="1" applyFill="1" applyBorder="1" applyAlignment="1">
      <alignment horizontal="center" vertical="center"/>
    </xf>
    <xf numFmtId="2" fontId="13" fillId="0" borderId="134" xfId="62660" applyNumberFormat="1" applyFont="1" applyFill="1" applyBorder="1" applyAlignment="1">
      <alignment horizontal="right" vertical="center" indent="2"/>
    </xf>
    <xf numFmtId="0" fontId="13" fillId="0" borderId="134" xfId="27487" applyNumberFormat="1" applyFont="1" applyFill="1" applyBorder="1" applyAlignment="1">
      <alignment horizontal="right" wrapText="1" indent="1"/>
    </xf>
    <xf numFmtId="0" fontId="10" fillId="0" borderId="134" xfId="27487" applyNumberFormat="1" applyFont="1" applyBorder="1" applyAlignment="1">
      <alignment horizontal="left" wrapText="1" indent="4"/>
    </xf>
    <xf numFmtId="2" fontId="10" fillId="0" borderId="134" xfId="62660" applyNumberFormat="1" applyFont="1" applyFill="1" applyBorder="1" applyAlignment="1">
      <alignment horizontal="center" vertical="center"/>
    </xf>
    <xf numFmtId="0" fontId="10" fillId="3" borderId="134" xfId="62660" applyFont="1" applyFill="1" applyBorder="1" applyAlignment="1">
      <alignment horizontal="center" vertical="center"/>
    </xf>
    <xf numFmtId="2" fontId="10" fillId="3" borderId="134" xfId="62660" applyNumberFormat="1" applyFont="1" applyFill="1" applyBorder="1" applyAlignment="1">
      <alignment horizontal="center" vertical="center"/>
    </xf>
    <xf numFmtId="0" fontId="10" fillId="3" borderId="134" xfId="27487" applyNumberFormat="1" applyFont="1" applyFill="1" applyBorder="1" applyAlignment="1">
      <alignment horizontal="left" vertical="center" wrapText="1" indent="4"/>
    </xf>
    <xf numFmtId="0" fontId="13" fillId="0" borderId="134" xfId="62660" applyFont="1" applyFill="1" applyBorder="1" applyAlignment="1">
      <alignment horizontal="center" wrapText="1"/>
    </xf>
    <xf numFmtId="0" fontId="13" fillId="0" borderId="136" xfId="62660" applyFont="1" applyFill="1" applyBorder="1" applyAlignment="1">
      <alignment horizontal="left" vertical="center" indent="1"/>
    </xf>
    <xf numFmtId="0" fontId="13" fillId="0" borderId="166" xfId="62660" applyNumberFormat="1" applyFont="1" applyFill="1" applyBorder="1" applyAlignment="1">
      <alignment vertical="center" wrapText="1"/>
    </xf>
    <xf numFmtId="0" fontId="13" fillId="0" borderId="166" xfId="62660" applyFont="1" applyFill="1" applyBorder="1" applyAlignment="1">
      <alignment horizontal="center" wrapText="1"/>
    </xf>
    <xf numFmtId="3" fontId="13" fillId="0" borderId="166" xfId="62660" applyNumberFormat="1" applyFont="1" applyFill="1" applyBorder="1" applyAlignment="1">
      <alignment horizontal="center" wrapText="1"/>
    </xf>
    <xf numFmtId="3" fontId="13" fillId="0" borderId="167" xfId="62660" applyNumberFormat="1" applyFont="1" applyFill="1" applyBorder="1" applyAlignment="1">
      <alignment horizontal="center" wrapText="1"/>
    </xf>
    <xf numFmtId="0" fontId="13" fillId="0" borderId="134" xfId="62660" applyNumberFormat="1" applyFont="1" applyFill="1" applyBorder="1" applyAlignment="1">
      <alignment horizontal="center" wrapText="1"/>
    </xf>
    <xf numFmtId="14" fontId="13" fillId="0" borderId="168" xfId="62660" applyNumberFormat="1" applyFont="1" applyFill="1" applyBorder="1"/>
    <xf numFmtId="0" fontId="13" fillId="0" borderId="168" xfId="62660" applyFont="1" applyFill="1" applyBorder="1"/>
    <xf numFmtId="267" fontId="12" fillId="0" borderId="134" xfId="62660" applyNumberFormat="1" applyFont="1" applyFill="1" applyBorder="1" applyAlignment="1">
      <alignment horizontal="center" wrapText="1"/>
    </xf>
    <xf numFmtId="3" fontId="12" fillId="0" borderId="134" xfId="62660" applyNumberFormat="1" applyFont="1" applyFill="1" applyBorder="1" applyAlignment="1">
      <alignment horizontal="center" wrapText="1"/>
    </xf>
    <xf numFmtId="328" fontId="12" fillId="0" borderId="137" xfId="62660" applyNumberFormat="1" applyFont="1" applyFill="1" applyBorder="1" applyAlignment="1">
      <alignment horizontal="center" wrapText="1"/>
    </xf>
    <xf numFmtId="3" fontId="12" fillId="0" borderId="137" xfId="62660" applyNumberFormat="1" applyFont="1" applyFill="1" applyBorder="1" applyAlignment="1">
      <alignment horizontal="center" wrapText="1"/>
    </xf>
    <xf numFmtId="0" fontId="20" fillId="3" borderId="0" xfId="63446" applyFont="1" applyFill="1"/>
    <xf numFmtId="0" fontId="131" fillId="0" borderId="0" xfId="63446"/>
    <xf numFmtId="0" fontId="20" fillId="0" borderId="0" xfId="63446" applyFont="1"/>
    <xf numFmtId="0" fontId="20" fillId="136" borderId="134" xfId="63446" applyFont="1" applyFill="1" applyBorder="1" applyAlignment="1">
      <alignment horizontal="center"/>
    </xf>
    <xf numFmtId="0" fontId="131" fillId="0" borderId="134" xfId="63446" applyBorder="1" applyAlignment="1">
      <alignment horizontal="center"/>
    </xf>
    <xf numFmtId="2" fontId="131" fillId="0" borderId="134" xfId="63446" applyNumberFormat="1" applyBorder="1" applyAlignment="1">
      <alignment horizontal="center"/>
    </xf>
    <xf numFmtId="0" fontId="131" fillId="0" borderId="134" xfId="63446" applyBorder="1"/>
    <xf numFmtId="0" fontId="20" fillId="0" borderId="134" xfId="63446" applyFont="1" applyBorder="1" applyAlignment="1">
      <alignment horizontal="center"/>
    </xf>
    <xf numFmtId="2" fontId="20" fillId="0" borderId="134" xfId="63446" applyNumberFormat="1" applyFont="1" applyBorder="1" applyAlignment="1">
      <alignment horizontal="center"/>
    </xf>
    <xf numFmtId="0" fontId="20" fillId="3" borderId="0" xfId="63446" applyFont="1" applyFill="1" applyAlignment="1">
      <alignment horizontal="center"/>
    </xf>
    <xf numFmtId="2" fontId="12" fillId="0" borderId="119" xfId="27495" applyNumberFormat="1" applyFont="1" applyFill="1" applyBorder="1" applyAlignment="1">
      <alignment horizontal="left" vertical="center" wrapText="1"/>
    </xf>
    <xf numFmtId="2" fontId="0" fillId="134" borderId="47" xfId="0" applyNumberFormat="1" applyFill="1" applyBorder="1"/>
    <xf numFmtId="0" fontId="20" fillId="0" borderId="134" xfId="63446" applyFont="1" applyBorder="1"/>
    <xf numFmtId="0" fontId="285" fillId="0" borderId="134" xfId="0" applyFont="1" applyBorder="1" applyAlignment="1">
      <alignment wrapText="1"/>
    </xf>
    <xf numFmtId="0" fontId="19" fillId="0" borderId="134" xfId="0" applyFont="1" applyBorder="1" applyAlignment="1">
      <alignment horizontal="center" wrapText="1"/>
    </xf>
    <xf numFmtId="2" fontId="285" fillId="0" borderId="134" xfId="0" applyNumberFormat="1" applyFont="1" applyBorder="1" applyAlignment="1">
      <alignment horizontal="center"/>
    </xf>
    <xf numFmtId="2" fontId="19" fillId="0" borderId="0" xfId="0" applyNumberFormat="1" applyFont="1" applyAlignment="1">
      <alignment horizontal="center"/>
    </xf>
    <xf numFmtId="0" fontId="0" fillId="0" borderId="170" xfId="0" applyBorder="1"/>
    <xf numFmtId="0" fontId="0" fillId="0" borderId="171" xfId="0" applyBorder="1" applyAlignment="1">
      <alignment horizontal="center"/>
    </xf>
    <xf numFmtId="0" fontId="0" fillId="0" borderId="172" xfId="0" applyBorder="1"/>
    <xf numFmtId="0" fontId="0" fillId="0" borderId="172" xfId="0" applyBorder="1" applyAlignment="1">
      <alignment horizontal="center"/>
    </xf>
    <xf numFmtId="3" fontId="0" fillId="0" borderId="172" xfId="0" applyNumberFormat="1" applyBorder="1"/>
    <xf numFmtId="3" fontId="0" fillId="0" borderId="173" xfId="0" applyNumberFormat="1" applyBorder="1"/>
    <xf numFmtId="0" fontId="0" fillId="0" borderId="174" xfId="0" applyBorder="1"/>
    <xf numFmtId="0" fontId="0" fillId="0" borderId="175" xfId="0" applyBorder="1" applyAlignment="1">
      <alignment horizontal="center"/>
    </xf>
    <xf numFmtId="0" fontId="0" fillId="0" borderId="176" xfId="0" applyBorder="1"/>
    <xf numFmtId="3" fontId="12" fillId="0" borderId="176" xfId="27495" applyNumberFormat="1" applyFont="1" applyBorder="1" applyAlignment="1">
      <alignment horizontal="center" vertical="center" wrapText="1"/>
    </xf>
    <xf numFmtId="3" fontId="0" fillId="0" borderId="176" xfId="0" applyNumberFormat="1" applyBorder="1"/>
    <xf numFmtId="3" fontId="0" fillId="0" borderId="177" xfId="0" applyNumberFormat="1" applyBorder="1"/>
    <xf numFmtId="0" fontId="17" fillId="0" borderId="170" xfId="27495" applyFont="1" applyBorder="1" applyAlignment="1">
      <alignment vertical="center" wrapText="1"/>
    </xf>
    <xf numFmtId="1" fontId="17" fillId="0" borderId="178" xfId="29067" applyNumberFormat="1" applyFont="1" applyBorder="1" applyAlignment="1">
      <alignment horizontal="center" vertical="center" wrapText="1"/>
    </xf>
    <xf numFmtId="0" fontId="12" fillId="0" borderId="172" xfId="27495" applyFont="1" applyBorder="1" applyAlignment="1">
      <alignment horizontal="center" vertical="center" wrapText="1"/>
    </xf>
    <xf numFmtId="0" fontId="12" fillId="0" borderId="173" xfId="27495" applyFont="1" applyBorder="1" applyAlignment="1">
      <alignment horizontal="center" vertical="center" wrapText="1"/>
    </xf>
    <xf numFmtId="3" fontId="17" fillId="0" borderId="171" xfId="27495" applyNumberFormat="1" applyFont="1" applyBorder="1" applyAlignment="1">
      <alignment horizontal="center" vertical="center" wrapText="1"/>
    </xf>
    <xf numFmtId="3" fontId="17" fillId="0" borderId="172" xfId="27495" applyNumberFormat="1" applyFont="1" applyBorder="1" applyAlignment="1">
      <alignment horizontal="center" vertical="center" wrapText="1"/>
    </xf>
    <xf numFmtId="3" fontId="17" fillId="0" borderId="173" xfId="27495" applyNumberFormat="1" applyFont="1" applyBorder="1" applyAlignment="1">
      <alignment horizontal="center" vertical="center" wrapText="1"/>
    </xf>
    <xf numFmtId="0" fontId="108" fillId="0" borderId="170" xfId="27495" applyFont="1" applyBorder="1" applyAlignment="1">
      <alignment horizontal="right" vertical="center" wrapText="1"/>
    </xf>
    <xf numFmtId="1" fontId="12" fillId="0" borderId="178" xfId="29067" applyNumberFormat="1" applyBorder="1" applyAlignment="1">
      <alignment horizontal="center" vertical="center" wrapText="1"/>
    </xf>
    <xf numFmtId="1" fontId="12" fillId="0" borderId="172" xfId="29067" applyNumberFormat="1" applyBorder="1" applyAlignment="1">
      <alignment horizontal="center" vertical="center" wrapText="1"/>
    </xf>
    <xf numFmtId="1" fontId="12" fillId="0" borderId="173" xfId="29067" applyNumberFormat="1" applyBorder="1" applyAlignment="1">
      <alignment horizontal="center" vertical="center" wrapText="1"/>
    </xf>
    <xf numFmtId="263" fontId="12" fillId="0" borderId="171" xfId="27495" applyNumberFormat="1" applyFont="1" applyBorder="1" applyAlignment="1">
      <alignment horizontal="center" vertical="center" wrapText="1"/>
    </xf>
    <xf numFmtId="263" fontId="12" fillId="0" borderId="172" xfId="27495" applyNumberFormat="1" applyFont="1" applyBorder="1" applyAlignment="1">
      <alignment horizontal="center" vertical="center" wrapText="1"/>
    </xf>
    <xf numFmtId="263" fontId="12" fillId="0" borderId="173" xfId="27495" applyNumberFormat="1" applyFont="1" applyBorder="1" applyAlignment="1">
      <alignment horizontal="center" vertical="center" wrapText="1"/>
    </xf>
    <xf numFmtId="0" fontId="108" fillId="0" borderId="174" xfId="27495" applyFont="1" applyBorder="1" applyAlignment="1">
      <alignment horizontal="right" vertical="center" wrapText="1"/>
    </xf>
    <xf numFmtId="1" fontId="12" fillId="0" borderId="179" xfId="29067" applyNumberFormat="1" applyBorder="1" applyAlignment="1">
      <alignment horizontal="center" vertical="center" wrapText="1"/>
    </xf>
    <xf numFmtId="1" fontId="12" fillId="0" borderId="176" xfId="29067" applyNumberFormat="1" applyBorder="1" applyAlignment="1">
      <alignment horizontal="center" vertical="center" wrapText="1"/>
    </xf>
    <xf numFmtId="1" fontId="12" fillId="0" borderId="177" xfId="29067" applyNumberFormat="1" applyBorder="1" applyAlignment="1">
      <alignment horizontal="center" vertical="center" wrapText="1"/>
    </xf>
    <xf numFmtId="263" fontId="12" fillId="0" borderId="175" xfId="27495" applyNumberFormat="1" applyFont="1" applyBorder="1" applyAlignment="1">
      <alignment horizontal="center" vertical="center" wrapText="1"/>
    </xf>
    <xf numFmtId="263" fontId="17" fillId="0" borderId="172" xfId="27495" applyNumberFormat="1" applyFont="1" applyBorder="1" applyAlignment="1">
      <alignment horizontal="center" vertical="center" wrapText="1"/>
    </xf>
    <xf numFmtId="263" fontId="17" fillId="0" borderId="173" xfId="27495" applyNumberFormat="1" applyFont="1" applyBorder="1" applyAlignment="1">
      <alignment horizontal="center" vertical="center" wrapText="1"/>
    </xf>
    <xf numFmtId="3" fontId="12" fillId="3" borderId="90" xfId="27495" applyNumberFormat="1" applyFont="1" applyFill="1" applyBorder="1" applyAlignment="1">
      <alignment horizontal="right" vertical="center" wrapText="1"/>
    </xf>
    <xf numFmtId="263" fontId="12" fillId="3" borderId="172" xfId="27495" applyNumberFormat="1" applyFont="1" applyFill="1" applyBorder="1" applyAlignment="1">
      <alignment horizontal="center" vertical="center" wrapText="1"/>
    </xf>
    <xf numFmtId="263" fontId="12" fillId="3" borderId="173" xfId="27495" applyNumberFormat="1" applyFont="1" applyFill="1" applyBorder="1" applyAlignment="1">
      <alignment horizontal="center" vertical="center" wrapText="1"/>
    </xf>
    <xf numFmtId="263" fontId="12" fillId="3" borderId="180" xfId="27495" applyNumberFormat="1" applyFont="1" applyFill="1" applyBorder="1" applyAlignment="1">
      <alignment horizontal="center" vertical="center" wrapText="1"/>
    </xf>
    <xf numFmtId="263" fontId="12" fillId="3" borderId="181" xfId="27495" applyNumberFormat="1" applyFont="1" applyFill="1" applyBorder="1" applyAlignment="1">
      <alignment horizontal="center" vertical="center" wrapText="1"/>
    </xf>
    <xf numFmtId="3" fontId="12" fillId="3" borderId="107" xfId="27495" applyNumberFormat="1" applyFont="1" applyFill="1" applyBorder="1" applyAlignment="1">
      <alignment horizontal="right" vertical="center" wrapText="1"/>
    </xf>
    <xf numFmtId="263" fontId="12" fillId="3" borderId="176" xfId="27495" applyNumberFormat="1" applyFont="1" applyFill="1" applyBorder="1" applyAlignment="1">
      <alignment horizontal="center" vertical="center" wrapText="1"/>
    </xf>
    <xf numFmtId="263" fontId="12" fillId="3" borderId="177" xfId="27495" applyNumberFormat="1" applyFont="1" applyFill="1" applyBorder="1" applyAlignment="1">
      <alignment horizontal="center" vertical="center" wrapText="1"/>
    </xf>
    <xf numFmtId="0" fontId="4" fillId="0" borderId="0" xfId="0" applyFont="1"/>
    <xf numFmtId="341" fontId="12" fillId="3" borderId="112" xfId="27495" applyNumberFormat="1" applyFont="1" applyFill="1" applyBorder="1" applyAlignment="1">
      <alignment horizontal="center" vertical="center" wrapText="1"/>
    </xf>
    <xf numFmtId="3" fontId="12" fillId="3" borderId="8" xfId="27495" applyNumberFormat="1" applyFont="1" applyFill="1" applyBorder="1" applyAlignment="1">
      <alignment horizontal="right" vertical="center" wrapText="1"/>
    </xf>
    <xf numFmtId="0" fontId="12" fillId="3" borderId="8" xfId="27495" applyFont="1" applyFill="1" applyBorder="1" applyAlignment="1">
      <alignment horizontal="center" vertical="center" wrapText="1"/>
    </xf>
    <xf numFmtId="3" fontId="0" fillId="3" borderId="8" xfId="0" applyNumberFormat="1" applyFill="1" applyBorder="1"/>
    <xf numFmtId="3" fontId="0" fillId="3" borderId="91" xfId="0" applyNumberFormat="1" applyFill="1" applyBorder="1"/>
    <xf numFmtId="0" fontId="0" fillId="0" borderId="170" xfId="0" applyBorder="1" applyAlignment="1">
      <alignment horizontal="left" wrapText="1" indent="2"/>
    </xf>
    <xf numFmtId="341" fontId="12" fillId="3" borderId="171" xfId="27495" applyNumberFormat="1" applyFont="1" applyFill="1" applyBorder="1" applyAlignment="1">
      <alignment horizontal="center" vertical="center" wrapText="1"/>
    </xf>
    <xf numFmtId="3" fontId="12" fillId="3" borderId="172" xfId="27495" applyNumberFormat="1" applyFont="1" applyFill="1" applyBorder="1" applyAlignment="1">
      <alignment horizontal="right" vertical="center" wrapText="1"/>
    </xf>
    <xf numFmtId="0" fontId="12" fillId="3" borderId="172" xfId="27495" applyFont="1" applyFill="1" applyBorder="1" applyAlignment="1">
      <alignment horizontal="center" vertical="center" wrapText="1"/>
    </xf>
    <xf numFmtId="3" fontId="0" fillId="3" borderId="172" xfId="0" applyNumberFormat="1" applyFill="1" applyBorder="1"/>
    <xf numFmtId="3" fontId="0" fillId="3" borderId="173" xfId="0" applyNumberFormat="1" applyFill="1" applyBorder="1"/>
    <xf numFmtId="0" fontId="0" fillId="0" borderId="170" xfId="0" applyBorder="1" applyAlignment="1">
      <alignment horizontal="left" indent="2"/>
    </xf>
    <xf numFmtId="0" fontId="0" fillId="0" borderId="182" xfId="0" applyBorder="1" applyAlignment="1">
      <alignment horizontal="left" indent="2"/>
    </xf>
    <xf numFmtId="341" fontId="12" fillId="3" borderId="183" xfId="27495" applyNumberFormat="1" applyFont="1" applyFill="1" applyBorder="1" applyAlignment="1">
      <alignment horizontal="center" vertical="center" wrapText="1"/>
    </xf>
    <xf numFmtId="3" fontId="12" fillId="3" borderId="180" xfId="27495" applyNumberFormat="1" applyFont="1" applyFill="1" applyBorder="1" applyAlignment="1">
      <alignment horizontal="right" vertical="center" wrapText="1"/>
    </xf>
    <xf numFmtId="0" fontId="12" fillId="3" borderId="180" xfId="27495" applyFont="1" applyFill="1" applyBorder="1" applyAlignment="1">
      <alignment horizontal="center" vertical="center" wrapText="1"/>
    </xf>
    <xf numFmtId="3" fontId="0" fillId="3" borderId="180" xfId="0" applyNumberFormat="1" applyFill="1" applyBorder="1"/>
    <xf numFmtId="3" fontId="0" fillId="3" borderId="181" xfId="0" applyNumberFormat="1" applyFill="1" applyBorder="1"/>
    <xf numFmtId="0" fontId="0" fillId="0" borderId="170" xfId="0" applyBorder="1" applyAlignment="1">
      <alignment horizontal="right"/>
    </xf>
    <xf numFmtId="3" fontId="0" fillId="3" borderId="172" xfId="0" applyNumberFormat="1" applyFill="1" applyBorder="1" applyAlignment="1">
      <alignment horizontal="center"/>
    </xf>
    <xf numFmtId="0" fontId="0" fillId="3" borderId="172" xfId="0" applyFill="1" applyBorder="1" applyAlignment="1">
      <alignment horizontal="center"/>
    </xf>
    <xf numFmtId="0" fontId="0" fillId="0" borderId="171" xfId="0" applyBorder="1"/>
    <xf numFmtId="0" fontId="0" fillId="0" borderId="173" xfId="0" applyBorder="1"/>
    <xf numFmtId="0" fontId="18" fillId="0" borderId="170" xfId="63441" applyFont="1" applyBorder="1" applyAlignment="1">
      <alignment horizontal="right"/>
    </xf>
    <xf numFmtId="341" fontId="12" fillId="133" borderId="171" xfId="27495" applyNumberFormat="1" applyFont="1" applyFill="1" applyBorder="1" applyAlignment="1">
      <alignment horizontal="center" vertical="center" wrapText="1"/>
    </xf>
    <xf numFmtId="3" fontId="0" fillId="133" borderId="172" xfId="0" applyNumberFormat="1" applyFill="1" applyBorder="1" applyAlignment="1">
      <alignment horizontal="center"/>
    </xf>
    <xf numFmtId="0" fontId="0" fillId="133" borderId="172" xfId="0" applyFill="1" applyBorder="1" applyAlignment="1">
      <alignment horizontal="center"/>
    </xf>
    <xf numFmtId="3" fontId="0" fillId="133" borderId="172" xfId="0" applyNumberFormat="1" applyFill="1" applyBorder="1"/>
    <xf numFmtId="3" fontId="0" fillId="133" borderId="173" xfId="0" applyNumberFormat="1" applyFill="1" applyBorder="1"/>
    <xf numFmtId="0" fontId="0" fillId="0" borderId="178" xfId="0" applyBorder="1" applyAlignment="1">
      <alignment horizontal="center"/>
    </xf>
    <xf numFmtId="3" fontId="12" fillId="3" borderId="171" xfId="27495" applyNumberFormat="1" applyFont="1" applyFill="1" applyBorder="1" applyAlignment="1">
      <alignment horizontal="center" vertical="center" wrapText="1"/>
    </xf>
    <xf numFmtId="0" fontId="12" fillId="0" borderId="170" xfId="27495" applyFont="1" applyBorder="1" applyAlignment="1">
      <alignment horizontal="right" vertical="center" wrapText="1"/>
    </xf>
    <xf numFmtId="0" fontId="12" fillId="0" borderId="178" xfId="27495" applyFont="1" applyBorder="1" applyAlignment="1">
      <alignment horizontal="center" vertical="center" wrapText="1"/>
    </xf>
    <xf numFmtId="0" fontId="12" fillId="0" borderId="171" xfId="27495" applyFont="1" applyBorder="1" applyAlignment="1">
      <alignment horizontal="center" vertical="center" wrapText="1"/>
    </xf>
    <xf numFmtId="3" fontId="12" fillId="0" borderId="172" xfId="27495" applyNumberFormat="1" applyFont="1" applyBorder="1" applyAlignment="1">
      <alignment horizontal="center" vertical="center" wrapText="1"/>
    </xf>
    <xf numFmtId="3" fontId="12" fillId="0" borderId="173" xfId="27495" applyNumberFormat="1" applyFont="1" applyBorder="1" applyAlignment="1">
      <alignment horizontal="center" vertical="center" wrapText="1"/>
    </xf>
    <xf numFmtId="1" fontId="108" fillId="0" borderId="178" xfId="29067" applyNumberFormat="1" applyFont="1" applyBorder="1" applyAlignment="1">
      <alignment horizontal="center" vertical="center" wrapText="1"/>
    </xf>
    <xf numFmtId="1" fontId="108" fillId="0" borderId="172" xfId="29067" applyNumberFormat="1" applyFont="1" applyBorder="1" applyAlignment="1">
      <alignment horizontal="center" vertical="center" wrapText="1"/>
    </xf>
    <xf numFmtId="1" fontId="12" fillId="0" borderId="171" xfId="29067" applyNumberFormat="1" applyBorder="1" applyAlignment="1">
      <alignment horizontal="center" vertical="center" wrapText="1"/>
    </xf>
    <xf numFmtId="1" fontId="108" fillId="0" borderId="179" xfId="29067" applyNumberFormat="1" applyFont="1" applyBorder="1" applyAlignment="1">
      <alignment horizontal="center" vertical="center" wrapText="1"/>
    </xf>
    <xf numFmtId="1" fontId="108" fillId="0" borderId="176" xfId="29067" applyNumberFormat="1" applyFont="1" applyBorder="1" applyAlignment="1">
      <alignment horizontal="center" vertical="center" wrapText="1"/>
    </xf>
    <xf numFmtId="341" fontId="12" fillId="3" borderId="175" xfId="29067" applyNumberFormat="1" applyFill="1" applyBorder="1" applyAlignment="1">
      <alignment horizontal="center" vertical="center" wrapText="1"/>
    </xf>
    <xf numFmtId="263" fontId="12" fillId="0" borderId="176" xfId="27495" applyNumberFormat="1" applyFont="1" applyBorder="1" applyAlignment="1">
      <alignment horizontal="center" vertical="center" wrapText="1"/>
    </xf>
    <xf numFmtId="263" fontId="12" fillId="0" borderId="177" xfId="27495" applyNumberFormat="1" applyFont="1" applyBorder="1" applyAlignment="1">
      <alignment horizontal="center" vertical="center" wrapText="1"/>
    </xf>
    <xf numFmtId="0" fontId="17" fillId="0" borderId="170" xfId="27495" applyFont="1" applyBorder="1" applyAlignment="1">
      <alignment horizontal="center" vertical="center" wrapText="1"/>
    </xf>
    <xf numFmtId="1" fontId="17" fillId="0" borderId="180" xfId="29067" applyNumberFormat="1" applyFont="1" applyBorder="1" applyAlignment="1">
      <alignment horizontal="center" vertical="center" wrapText="1"/>
    </xf>
    <xf numFmtId="1" fontId="17" fillId="0" borderId="181" xfId="29067" applyNumberFormat="1" applyFont="1" applyBorder="1" applyAlignment="1">
      <alignment horizontal="center" vertical="center" wrapText="1"/>
    </xf>
    <xf numFmtId="0" fontId="0" fillId="0" borderId="183" xfId="0" applyBorder="1"/>
    <xf numFmtId="0" fontId="17" fillId="0" borderId="180" xfId="27495" applyFont="1" applyBorder="1" applyAlignment="1">
      <alignment horizontal="center" vertical="center" wrapText="1"/>
    </xf>
    <xf numFmtId="0" fontId="17" fillId="0" borderId="181" xfId="27495" applyFont="1" applyBorder="1" applyAlignment="1">
      <alignment horizontal="center" vertical="center" wrapText="1"/>
    </xf>
    <xf numFmtId="0" fontId="12" fillId="3" borderId="170" xfId="27495" applyFont="1" applyFill="1" applyBorder="1" applyAlignment="1">
      <alignment horizontal="right" vertical="center" wrapText="1"/>
    </xf>
    <xf numFmtId="3" fontId="0" fillId="3" borderId="178" xfId="0" applyNumberFormat="1" applyFill="1" applyBorder="1"/>
    <xf numFmtId="267" fontId="0" fillId="3" borderId="173" xfId="0" applyNumberFormat="1" applyFill="1" applyBorder="1" applyAlignment="1">
      <alignment horizontal="center"/>
    </xf>
    <xf numFmtId="0" fontId="0" fillId="3" borderId="171" xfId="0" applyFill="1" applyBorder="1" applyAlignment="1">
      <alignment horizontal="center"/>
    </xf>
    <xf numFmtId="0" fontId="0" fillId="3" borderId="173" xfId="0" applyFill="1" applyBorder="1" applyAlignment="1">
      <alignment horizontal="center"/>
    </xf>
    <xf numFmtId="341" fontId="12" fillId="133" borderId="172" xfId="27495" applyNumberFormat="1" applyFont="1" applyFill="1" applyBorder="1" applyAlignment="1">
      <alignment horizontal="right" vertical="center" wrapText="1"/>
    </xf>
    <xf numFmtId="0" fontId="0" fillId="133" borderId="178" xfId="0" applyFill="1" applyBorder="1" applyAlignment="1">
      <alignment horizontal="right" indent="2"/>
    </xf>
    <xf numFmtId="341" fontId="12" fillId="133" borderId="172" xfId="27495" applyNumberFormat="1" applyFont="1" applyFill="1" applyBorder="1" applyAlignment="1">
      <alignment horizontal="center" vertical="center" wrapText="1"/>
    </xf>
    <xf numFmtId="3" fontId="12" fillId="133" borderId="173" xfId="27495" applyNumberFormat="1" applyFont="1" applyFill="1" applyBorder="1" applyAlignment="1">
      <alignment horizontal="right" vertical="center" wrapText="1"/>
    </xf>
    <xf numFmtId="0" fontId="0" fillId="133" borderId="171" xfId="0" applyFill="1" applyBorder="1" applyAlignment="1">
      <alignment horizontal="center"/>
    </xf>
    <xf numFmtId="0" fontId="0" fillId="133" borderId="173" xfId="0" applyFill="1" applyBorder="1" applyAlignment="1">
      <alignment horizontal="center"/>
    </xf>
    <xf numFmtId="0" fontId="0" fillId="133" borderId="178" xfId="0" applyFill="1" applyBorder="1" applyAlignment="1">
      <alignment horizontal="left" indent="2"/>
    </xf>
    <xf numFmtId="0" fontId="0" fillId="133" borderId="175" xfId="0" applyFill="1" applyBorder="1" applyAlignment="1">
      <alignment horizontal="center"/>
    </xf>
    <xf numFmtId="0" fontId="0" fillId="133" borderId="176" xfId="0" applyFill="1" applyBorder="1" applyAlignment="1">
      <alignment horizontal="center"/>
    </xf>
    <xf numFmtId="0" fontId="0" fillId="133" borderId="177" xfId="0" applyFill="1" applyBorder="1" applyAlignment="1">
      <alignment horizontal="center"/>
    </xf>
    <xf numFmtId="0" fontId="17" fillId="0" borderId="171" xfId="27495" applyFont="1" applyBorder="1" applyAlignment="1">
      <alignment horizontal="center" vertical="center" wrapText="1"/>
    </xf>
    <xf numFmtId="3" fontId="20" fillId="0" borderId="172" xfId="0" applyNumberFormat="1" applyFont="1" applyBorder="1" applyAlignment="1">
      <alignment horizontal="center"/>
    </xf>
    <xf numFmtId="0" fontId="0" fillId="0" borderId="178" xfId="0" applyBorder="1" applyAlignment="1">
      <alignment horizontal="left" indent="2"/>
    </xf>
    <xf numFmtId="341" fontId="12" fillId="0" borderId="172" xfId="27495" applyNumberFormat="1" applyFont="1" applyBorder="1" applyAlignment="1">
      <alignment horizontal="center" vertical="center" wrapText="1"/>
    </xf>
    <xf numFmtId="3" fontId="12" fillId="0" borderId="171" xfId="27495" applyNumberFormat="1" applyFont="1" applyBorder="1" applyAlignment="1">
      <alignment horizontal="center" vertical="center" wrapText="1"/>
    </xf>
    <xf numFmtId="0" fontId="0" fillId="0" borderId="170" xfId="0" applyBorder="1" applyAlignment="1">
      <alignment horizontal="right" indent="2"/>
    </xf>
    <xf numFmtId="0" fontId="0" fillId="3" borderId="178" xfId="0" applyFill="1" applyBorder="1" applyAlignment="1">
      <alignment horizontal="right" indent="2"/>
    </xf>
    <xf numFmtId="341" fontId="12" fillId="3" borderId="172" xfId="27495" applyNumberFormat="1" applyFont="1" applyFill="1" applyBorder="1" applyAlignment="1">
      <alignment horizontal="center" vertical="center" wrapText="1"/>
    </xf>
    <xf numFmtId="3" fontId="12" fillId="3" borderId="173" xfId="27495" applyNumberFormat="1" applyFont="1" applyFill="1" applyBorder="1" applyAlignment="1">
      <alignment horizontal="right" vertical="center" wrapText="1"/>
    </xf>
    <xf numFmtId="1" fontId="12" fillId="0" borderId="171" xfId="27495" applyNumberFormat="1" applyFont="1" applyBorder="1" applyAlignment="1">
      <alignment horizontal="center" vertical="center" wrapText="1"/>
    </xf>
    <xf numFmtId="342" fontId="0" fillId="0" borderId="172" xfId="0" applyNumberFormat="1" applyBorder="1"/>
    <xf numFmtId="342" fontId="0" fillId="0" borderId="173" xfId="0" applyNumberFormat="1" applyBorder="1"/>
    <xf numFmtId="166" fontId="12" fillId="0" borderId="171" xfId="27495" applyNumberFormat="1" applyFont="1" applyBorder="1" applyAlignment="1">
      <alignment horizontal="center" vertical="center" wrapText="1"/>
    </xf>
    <xf numFmtId="0" fontId="0" fillId="3" borderId="178" xfId="0" applyFill="1" applyBorder="1" applyAlignment="1">
      <alignment horizontal="left" indent="2"/>
    </xf>
    <xf numFmtId="0" fontId="0" fillId="0" borderId="174" xfId="0" applyBorder="1" applyAlignment="1">
      <alignment horizontal="right" indent="2"/>
    </xf>
    <xf numFmtId="0" fontId="0" fillId="0" borderId="175" xfId="0" applyBorder="1"/>
    <xf numFmtId="342" fontId="0" fillId="0" borderId="176" xfId="0" applyNumberFormat="1" applyBorder="1"/>
    <xf numFmtId="342" fontId="0" fillId="0" borderId="177" xfId="0" applyNumberFormat="1" applyBorder="1"/>
    <xf numFmtId="0" fontId="0" fillId="0" borderId="170" xfId="63442" applyFont="1" applyBorder="1"/>
    <xf numFmtId="0" fontId="0" fillId="0" borderId="171" xfId="63442" applyFont="1" applyBorder="1" applyAlignment="1">
      <alignment horizontal="center"/>
    </xf>
    <xf numFmtId="0" fontId="0" fillId="0" borderId="172" xfId="63442" applyFont="1" applyBorder="1"/>
    <xf numFmtId="0" fontId="0" fillId="0" borderId="172" xfId="63442" applyFont="1" applyBorder="1" applyAlignment="1">
      <alignment horizontal="center"/>
    </xf>
    <xf numFmtId="3" fontId="0" fillId="0" borderId="172" xfId="63442" applyNumberFormat="1" applyFont="1" applyBorder="1"/>
    <xf numFmtId="3" fontId="0" fillId="0" borderId="173" xfId="63442" applyNumberFormat="1" applyFont="1" applyBorder="1"/>
    <xf numFmtId="0" fontId="0" fillId="0" borderId="174" xfId="63442" applyFont="1" applyBorder="1"/>
    <xf numFmtId="0" fontId="0" fillId="0" borderId="175" xfId="63442" applyFont="1" applyBorder="1" applyAlignment="1">
      <alignment horizontal="center"/>
    </xf>
    <xf numFmtId="0" fontId="0" fillId="0" borderId="176" xfId="63442" applyFont="1" applyBorder="1"/>
    <xf numFmtId="3" fontId="12" fillId="0" borderId="176" xfId="63442" applyNumberFormat="1" applyFont="1" applyBorder="1" applyAlignment="1">
      <alignment horizontal="center" vertical="center"/>
    </xf>
    <xf numFmtId="3" fontId="0" fillId="0" borderId="176" xfId="63442" applyNumberFormat="1" applyFont="1" applyBorder="1"/>
    <xf numFmtId="3" fontId="0" fillId="0" borderId="177" xfId="63442" applyNumberFormat="1" applyFont="1" applyBorder="1"/>
    <xf numFmtId="0" fontId="17" fillId="0" borderId="170" xfId="63442" applyFont="1" applyBorder="1" applyAlignment="1">
      <alignment vertical="center" wrapText="1"/>
    </xf>
    <xf numFmtId="1" fontId="17" fillId="0" borderId="178" xfId="63442" applyNumberFormat="1" applyFont="1" applyBorder="1" applyAlignment="1">
      <alignment horizontal="center" vertical="center" wrapText="1"/>
    </xf>
    <xf numFmtId="0" fontId="12" fillId="0" borderId="172" xfId="63442" applyFont="1" applyBorder="1" applyAlignment="1">
      <alignment horizontal="center" vertical="center"/>
    </xf>
    <xf numFmtId="0" fontId="12" fillId="0" borderId="173" xfId="63442" applyFont="1" applyBorder="1" applyAlignment="1">
      <alignment horizontal="center" vertical="center"/>
    </xf>
    <xf numFmtId="3" fontId="17" fillId="0" borderId="171" xfId="63442" applyNumberFormat="1" applyFont="1" applyBorder="1" applyAlignment="1">
      <alignment horizontal="center" vertical="center"/>
    </xf>
    <xf numFmtId="3" fontId="17" fillId="0" borderId="172" xfId="63442" applyNumberFormat="1" applyFont="1" applyBorder="1" applyAlignment="1">
      <alignment horizontal="center" vertical="center"/>
    </xf>
    <xf numFmtId="3" fontId="17" fillId="0" borderId="173" xfId="63442" applyNumberFormat="1" applyFont="1" applyBorder="1" applyAlignment="1">
      <alignment horizontal="center" vertical="center"/>
    </xf>
    <xf numFmtId="0" fontId="108" fillId="0" borderId="170" xfId="63442" applyFont="1" applyBorder="1" applyAlignment="1">
      <alignment horizontal="right" vertical="center" wrapText="1"/>
    </xf>
    <xf numFmtId="1" fontId="12" fillId="0" borderId="172" xfId="63442" applyNumberFormat="1" applyFont="1" applyBorder="1" applyAlignment="1">
      <alignment horizontal="center" vertical="center" wrapText="1"/>
    </xf>
    <xf numFmtId="1" fontId="12" fillId="0" borderId="173" xfId="63442" applyNumberFormat="1" applyFont="1" applyBorder="1" applyAlignment="1">
      <alignment horizontal="center" vertical="center"/>
    </xf>
    <xf numFmtId="0" fontId="108" fillId="0" borderId="174" xfId="63442" applyFont="1" applyBorder="1" applyAlignment="1">
      <alignment horizontal="right" vertical="center" wrapText="1"/>
    </xf>
    <xf numFmtId="1" fontId="12" fillId="0" borderId="176" xfId="63442" applyNumberFormat="1" applyFont="1" applyBorder="1" applyAlignment="1">
      <alignment horizontal="center" vertical="center"/>
    </xf>
    <xf numFmtId="1" fontId="12" fillId="0" borderId="177" xfId="63442" applyNumberFormat="1" applyFont="1" applyBorder="1" applyAlignment="1">
      <alignment horizontal="center" vertical="center"/>
    </xf>
    <xf numFmtId="263" fontId="12" fillId="0" borderId="175" xfId="63442" applyNumberFormat="1" applyFont="1" applyBorder="1" applyAlignment="1">
      <alignment horizontal="center" vertical="center"/>
    </xf>
    <xf numFmtId="263" fontId="17" fillId="0" borderId="172" xfId="63442" applyNumberFormat="1" applyFont="1" applyBorder="1" applyAlignment="1">
      <alignment horizontal="center" vertical="center"/>
    </xf>
    <xf numFmtId="263" fontId="17" fillId="0" borderId="173" xfId="63442" applyNumberFormat="1" applyFont="1" applyBorder="1" applyAlignment="1">
      <alignment horizontal="center" vertical="center"/>
    </xf>
    <xf numFmtId="263" fontId="12" fillId="144" borderId="172" xfId="63442" applyNumberFormat="1" applyFont="1" applyFill="1" applyBorder="1" applyAlignment="1">
      <alignment horizontal="center" vertical="center"/>
    </xf>
    <xf numFmtId="263" fontId="12" fillId="144" borderId="173" xfId="63442" applyNumberFormat="1" applyFont="1" applyFill="1" applyBorder="1" applyAlignment="1">
      <alignment horizontal="center" vertical="center"/>
    </xf>
    <xf numFmtId="0" fontId="4" fillId="0" borderId="0" xfId="63442" applyFont="1"/>
    <xf numFmtId="350" fontId="0" fillId="0" borderId="0" xfId="63442" applyNumberFormat="1" applyFont="1" applyAlignment="1">
      <alignment horizontal="center"/>
    </xf>
    <xf numFmtId="3" fontId="17" fillId="0" borderId="172" xfId="63442" applyNumberFormat="1" applyFont="1" applyBorder="1" applyAlignment="1">
      <alignment horizontal="center" vertical="center" wrapText="1"/>
    </xf>
    <xf numFmtId="3" fontId="12" fillId="0" borderId="90" xfId="63442" applyNumberFormat="1" applyFont="1" applyBorder="1" applyAlignment="1">
      <alignment horizontal="left" vertical="center"/>
    </xf>
    <xf numFmtId="350" fontId="12" fillId="144" borderId="172" xfId="63442" applyNumberFormat="1" applyFont="1" applyFill="1" applyBorder="1" applyAlignment="1">
      <alignment horizontal="center" vertical="center"/>
    </xf>
    <xf numFmtId="3" fontId="12" fillId="144" borderId="172" xfId="63442" applyNumberFormat="1" applyFont="1" applyFill="1" applyBorder="1" applyAlignment="1">
      <alignment horizontal="right" vertical="center"/>
    </xf>
    <xf numFmtId="0" fontId="12" fillId="144" borderId="172" xfId="63442" applyFont="1" applyFill="1" applyBorder="1" applyAlignment="1">
      <alignment horizontal="center" vertical="center"/>
    </xf>
    <xf numFmtId="3" fontId="12" fillId="144" borderId="180" xfId="63442" applyNumberFormat="1" applyFont="1" applyFill="1" applyBorder="1" applyAlignment="1">
      <alignment horizontal="right" vertical="center"/>
    </xf>
    <xf numFmtId="0" fontId="12" fillId="144" borderId="180" xfId="63442" applyFont="1" applyFill="1" applyBorder="1" applyAlignment="1">
      <alignment horizontal="center" vertical="center"/>
    </xf>
    <xf numFmtId="3" fontId="0" fillId="0" borderId="180" xfId="63442" applyNumberFormat="1" applyFont="1" applyBorder="1"/>
    <xf numFmtId="3" fontId="0" fillId="0" borderId="181" xfId="63442" applyNumberFormat="1" applyFont="1" applyBorder="1"/>
    <xf numFmtId="0" fontId="0" fillId="0" borderId="111" xfId="63442" applyFont="1" applyBorder="1" applyAlignment="1">
      <alignment horizontal="left" indent="2"/>
    </xf>
    <xf numFmtId="0" fontId="0" fillId="0" borderId="112" xfId="63442" applyFont="1" applyBorder="1"/>
    <xf numFmtId="0" fontId="0" fillId="0" borderId="170" xfId="63442" applyFont="1" applyBorder="1" applyAlignment="1">
      <alignment horizontal="left"/>
    </xf>
    <xf numFmtId="3" fontId="0" fillId="144" borderId="172" xfId="63442" applyNumberFormat="1" applyFont="1" applyFill="1" applyBorder="1" applyAlignment="1">
      <alignment horizontal="center"/>
    </xf>
    <xf numFmtId="0" fontId="0" fillId="144" borderId="172" xfId="63442" applyFont="1" applyFill="1" applyBorder="1" applyAlignment="1">
      <alignment horizontal="center"/>
    </xf>
    <xf numFmtId="3" fontId="0" fillId="144" borderId="172" xfId="63442" applyNumberFormat="1" applyFont="1" applyFill="1" applyBorder="1"/>
    <xf numFmtId="341" fontId="12" fillId="144" borderId="172" xfId="63442" applyNumberFormat="1" applyFont="1" applyFill="1" applyBorder="1" applyAlignment="1">
      <alignment horizontal="center" vertical="center"/>
    </xf>
    <xf numFmtId="263" fontId="108" fillId="0" borderId="134" xfId="63442" applyNumberFormat="1" applyFont="1" applyFill="1" applyBorder="1" applyAlignment="1">
      <alignment horizontal="right" vertical="center"/>
    </xf>
    <xf numFmtId="1" fontId="12" fillId="136" borderId="124" xfId="63445" applyNumberFormat="1" applyFont="1" applyFill="1" applyBorder="1" applyAlignment="1">
      <alignment horizontal="center" vertical="center" wrapText="1"/>
    </xf>
    <xf numFmtId="0" fontId="315" fillId="136" borderId="0" xfId="0" applyFont="1" applyFill="1" applyAlignment="1">
      <alignment horizontal="center"/>
    </xf>
    <xf numFmtId="3" fontId="12" fillId="143" borderId="134" xfId="62660" applyNumberFormat="1" applyFont="1" applyFill="1" applyBorder="1" applyAlignment="1">
      <alignment horizontal="center" wrapText="1"/>
    </xf>
    <xf numFmtId="166" fontId="12" fillId="143" borderId="134" xfId="62660" applyNumberFormat="1" applyFont="1" applyFill="1" applyBorder="1" applyAlignment="1">
      <alignment horizontal="center" wrapText="1"/>
    </xf>
    <xf numFmtId="0" fontId="36" fillId="0" borderId="0" xfId="63433" applyNumberFormat="1" applyFont="1" applyFill="1" applyBorder="1" applyAlignment="1">
      <alignment horizontal="center" vertical="center" wrapText="1"/>
    </xf>
    <xf numFmtId="0" fontId="20" fillId="0" borderId="172" xfId="0" applyFont="1" applyBorder="1" applyAlignment="1">
      <alignment horizontal="center"/>
    </xf>
    <xf numFmtId="0" fontId="10" fillId="0" borderId="0" xfId="62660" applyFont="1" applyAlignment="1">
      <alignment horizontal="center"/>
    </xf>
    <xf numFmtId="0" fontId="10" fillId="0" borderId="0" xfId="62660" applyFont="1" applyFill="1" applyAlignment="1">
      <alignment horizontal="center"/>
    </xf>
    <xf numFmtId="0" fontId="13" fillId="0" borderId="172" xfId="62660" applyFont="1" applyBorder="1"/>
    <xf numFmtId="0" fontId="13" fillId="0" borderId="172" xfId="62660" applyFont="1" applyBorder="1" applyAlignment="1">
      <alignment horizontal="center"/>
    </xf>
    <xf numFmtId="4" fontId="13" fillId="0" borderId="172" xfId="62660" applyNumberFormat="1" applyFont="1" applyFill="1" applyBorder="1" applyAlignment="1">
      <alignment horizontal="center"/>
    </xf>
    <xf numFmtId="0" fontId="3" fillId="0" borderId="172" xfId="0" applyFont="1" applyBorder="1" applyAlignment="1">
      <alignment horizontal="center" wrapText="1"/>
    </xf>
    <xf numFmtId="166" fontId="12" fillId="0" borderId="134" xfId="62660" applyNumberFormat="1" applyFont="1" applyFill="1" applyBorder="1" applyAlignment="1">
      <alignment horizontal="center" wrapText="1"/>
    </xf>
    <xf numFmtId="0" fontId="0" fillId="0" borderId="172" xfId="0" applyBorder="1" applyAlignment="1">
      <alignment horizontal="right"/>
    </xf>
    <xf numFmtId="2" fontId="0" fillId="0" borderId="172" xfId="0" applyNumberFormat="1" applyFill="1" applyBorder="1" applyAlignment="1">
      <alignment horizontal="center"/>
    </xf>
    <xf numFmtId="1" fontId="0" fillId="0" borderId="172" xfId="0" applyNumberFormat="1" applyFill="1" applyBorder="1" applyAlignment="1">
      <alignment horizontal="center"/>
    </xf>
    <xf numFmtId="4" fontId="0" fillId="0" borderId="0" xfId="63433" applyNumberFormat="1" applyFont="1" applyAlignment="1">
      <alignment horizontal="center"/>
    </xf>
    <xf numFmtId="170" fontId="0" fillId="0" borderId="133" xfId="0" applyNumberFormat="1" applyBorder="1"/>
    <xf numFmtId="263" fontId="12" fillId="136" borderId="171" xfId="63442" applyNumberFormat="1" applyFont="1" applyFill="1" applyBorder="1" applyAlignment="1">
      <alignment horizontal="center" vertical="center"/>
    </xf>
    <xf numFmtId="0" fontId="20" fillId="136" borderId="172" xfId="63446" applyFont="1" applyFill="1" applyBorder="1" applyAlignment="1">
      <alignment horizontal="center"/>
    </xf>
    <xf numFmtId="0" fontId="131" fillId="0" borderId="172" xfId="63446" applyBorder="1" applyAlignment="1">
      <alignment horizontal="center"/>
    </xf>
    <xf numFmtId="2" fontId="131" fillId="0" borderId="172" xfId="63446" applyNumberFormat="1" applyBorder="1" applyAlignment="1">
      <alignment horizontal="center"/>
    </xf>
    <xf numFmtId="0" fontId="20" fillId="0" borderId="172" xfId="63446" applyFont="1" applyBorder="1" applyAlignment="1">
      <alignment horizontal="center"/>
    </xf>
    <xf numFmtId="2" fontId="20" fillId="0" borderId="172" xfId="63446" applyNumberFormat="1" applyFont="1" applyBorder="1" applyAlignment="1">
      <alignment horizontal="center"/>
    </xf>
    <xf numFmtId="2" fontId="19" fillId="0" borderId="0" xfId="0" applyNumberFormat="1" applyFont="1"/>
    <xf numFmtId="166" fontId="12" fillId="136" borderId="133" xfId="2" applyNumberFormat="1" applyFont="1" applyFill="1" applyBorder="1" applyAlignment="1" applyProtection="1">
      <alignment horizontal="center" vertical="center"/>
    </xf>
    <xf numFmtId="4" fontId="12" fillId="3" borderId="112" xfId="2" applyNumberFormat="1" applyFont="1" applyFill="1" applyBorder="1" applyAlignment="1" applyProtection="1">
      <alignment vertical="center"/>
    </xf>
    <xf numFmtId="166" fontId="12" fillId="3" borderId="133" xfId="2" applyNumberFormat="1" applyFont="1" applyFill="1" applyBorder="1" applyAlignment="1" applyProtection="1">
      <alignment horizontal="center" vertical="center"/>
    </xf>
    <xf numFmtId="2" fontId="13" fillId="0" borderId="0" xfId="62660" applyNumberFormat="1" applyFont="1" applyFill="1" applyBorder="1" applyAlignment="1">
      <alignment horizontal="center"/>
    </xf>
    <xf numFmtId="345" fontId="13" fillId="133" borderId="47" xfId="62660" applyNumberFormat="1" applyFont="1" applyFill="1" applyBorder="1" applyAlignment="1">
      <alignment horizontal="center" vertical="center" wrapText="1"/>
    </xf>
    <xf numFmtId="345" fontId="13" fillId="133" borderId="134" xfId="62660" applyNumberFormat="1" applyFont="1" applyFill="1" applyBorder="1" applyAlignment="1">
      <alignment horizontal="center" vertical="center" wrapText="1"/>
    </xf>
    <xf numFmtId="346" fontId="13" fillId="133" borderId="47" xfId="62660" applyNumberFormat="1" applyFont="1" applyFill="1" applyBorder="1" applyAlignment="1">
      <alignment horizontal="center" vertical="center" wrapText="1"/>
    </xf>
    <xf numFmtId="346" fontId="13" fillId="133" borderId="134" xfId="62660" applyNumberFormat="1" applyFont="1" applyFill="1" applyBorder="1" applyAlignment="1">
      <alignment horizontal="center" vertical="center" wrapText="1"/>
    </xf>
    <xf numFmtId="260" fontId="17" fillId="3" borderId="0" xfId="27495" applyNumberFormat="1" applyFont="1" applyFill="1" applyAlignment="1">
      <alignment horizontal="left" vertical="center"/>
    </xf>
    <xf numFmtId="0" fontId="185" fillId="3" borderId="0" xfId="27495" applyFont="1" applyFill="1" applyAlignment="1">
      <alignment vertical="center"/>
    </xf>
    <xf numFmtId="260" fontId="36" fillId="3" borderId="0" xfId="27495" applyNumberFormat="1" applyFont="1" applyFill="1" applyAlignment="1">
      <alignment horizontal="center" vertical="center"/>
    </xf>
    <xf numFmtId="0" fontId="13" fillId="0" borderId="0" xfId="62660" applyFont="1" applyFill="1" applyAlignment="1">
      <alignment horizontal="center" wrapText="1"/>
    </xf>
    <xf numFmtId="328" fontId="13" fillId="0" borderId="172" xfId="62660" applyNumberFormat="1" applyFont="1" applyFill="1" applyBorder="1" applyAlignment="1">
      <alignment horizontal="center"/>
    </xf>
    <xf numFmtId="332" fontId="8" fillId="0" borderId="76" xfId="62621" applyNumberFormat="1" applyFont="1" applyFill="1" applyBorder="1" applyAlignment="1">
      <alignment horizontal="center"/>
    </xf>
    <xf numFmtId="0" fontId="17" fillId="133" borderId="0" xfId="27495" applyFont="1" applyFill="1" applyAlignment="1">
      <alignment horizontal="center" vertical="center"/>
    </xf>
    <xf numFmtId="0" fontId="12" fillId="0" borderId="178" xfId="27495" applyFont="1" applyBorder="1" applyAlignment="1">
      <alignment vertical="center"/>
    </xf>
    <xf numFmtId="0" fontId="17" fillId="0" borderId="172" xfId="27495" applyFont="1" applyBorder="1" applyAlignment="1">
      <alignment vertical="center" wrapText="1"/>
    </xf>
    <xf numFmtId="0" fontId="17" fillId="0" borderId="172" xfId="27495" applyFont="1" applyBorder="1" applyAlignment="1">
      <alignment horizontal="center" vertical="center" wrapText="1"/>
    </xf>
    <xf numFmtId="0" fontId="17" fillId="133" borderId="172" xfId="27495" applyFont="1" applyFill="1" applyBorder="1" applyAlignment="1">
      <alignment horizontal="center" vertical="center" wrapText="1"/>
    </xf>
    <xf numFmtId="2" fontId="12" fillId="0" borderId="173" xfId="27495" applyNumberFormat="1" applyFont="1" applyBorder="1" applyAlignment="1">
      <alignment horizontal="left" vertical="center" wrapText="1"/>
    </xf>
    <xf numFmtId="4" fontId="17" fillId="0" borderId="172" xfId="27495" applyNumberFormat="1" applyFont="1" applyBorder="1" applyAlignment="1">
      <alignment horizontal="center" vertical="center" wrapText="1"/>
    </xf>
    <xf numFmtId="0" fontId="12" fillId="0" borderId="172" xfId="27495" applyFont="1" applyBorder="1" applyAlignment="1">
      <alignment horizontal="right" vertical="center" wrapText="1"/>
    </xf>
    <xf numFmtId="4" fontId="12" fillId="0" borderId="172" xfId="27495" applyNumberFormat="1" applyFont="1" applyBorder="1" applyAlignment="1">
      <alignment horizontal="center" vertical="center" wrapText="1"/>
    </xf>
    <xf numFmtId="1" fontId="17" fillId="0" borderId="172" xfId="29067" applyNumberFormat="1" applyFont="1" applyBorder="1" applyAlignment="1">
      <alignment horizontal="center" vertical="center" wrapText="1"/>
    </xf>
    <xf numFmtId="263" fontId="108" fillId="0" borderId="172" xfId="27495" applyNumberFormat="1" applyFont="1" applyBorder="1" applyAlignment="1">
      <alignment horizontal="right" vertical="center" wrapText="1"/>
    </xf>
    <xf numFmtId="1" fontId="17" fillId="0" borderId="172" xfId="29067" applyNumberFormat="1" applyFont="1" applyBorder="1" applyAlignment="1">
      <alignment horizontal="left" vertical="center" wrapText="1"/>
    </xf>
    <xf numFmtId="3" fontId="12" fillId="0" borderId="172" xfId="27495" applyNumberFormat="1" applyFont="1" applyBorder="1" applyAlignment="1">
      <alignment horizontal="center" vertical="center"/>
    </xf>
    <xf numFmtId="1" fontId="12" fillId="0" borderId="172" xfId="29067" applyNumberFormat="1" applyBorder="1" applyAlignment="1">
      <alignment horizontal="right" vertical="center" wrapText="1"/>
    </xf>
    <xf numFmtId="3" fontId="12" fillId="133" borderId="172" xfId="63434" applyNumberFormat="1" applyFont="1" applyFill="1" applyBorder="1" applyAlignment="1">
      <alignment horizontal="center" vertical="center"/>
    </xf>
    <xf numFmtId="3" fontId="12" fillId="133" borderId="172" xfId="27495" applyNumberFormat="1" applyFont="1" applyFill="1" applyBorder="1" applyAlignment="1">
      <alignment horizontal="center" vertical="center"/>
    </xf>
    <xf numFmtId="3" fontId="12" fillId="0" borderId="172" xfId="63434" applyNumberFormat="1" applyFont="1" applyBorder="1" applyAlignment="1">
      <alignment horizontal="center" vertical="center"/>
    </xf>
    <xf numFmtId="262" fontId="12" fillId="0" borderId="172" xfId="29067" applyNumberFormat="1" applyBorder="1" applyAlignment="1">
      <alignment vertical="center"/>
    </xf>
    <xf numFmtId="263" fontId="12" fillId="0" borderId="172" xfId="27495" applyNumberFormat="1" applyFont="1" applyBorder="1" applyAlignment="1">
      <alignment horizontal="center" vertical="center"/>
    </xf>
    <xf numFmtId="0" fontId="12" fillId="0" borderId="172" xfId="27495" applyFont="1" applyBorder="1" applyAlignment="1">
      <alignment vertical="center"/>
    </xf>
    <xf numFmtId="1" fontId="108" fillId="133" borderId="172" xfId="29067" applyNumberFormat="1" applyFont="1" applyFill="1" applyBorder="1" applyAlignment="1">
      <alignment horizontal="center" vertical="center" wrapText="1"/>
    </xf>
    <xf numFmtId="0" fontId="12" fillId="0" borderId="179" xfId="27495" applyFont="1" applyBorder="1" applyAlignment="1">
      <alignment vertical="center"/>
    </xf>
    <xf numFmtId="0" fontId="17" fillId="0" borderId="176" xfId="27495" applyFont="1" applyBorder="1" applyAlignment="1">
      <alignment vertical="center" wrapText="1"/>
    </xf>
    <xf numFmtId="0" fontId="12" fillId="0" borderId="176" xfId="27495" applyFont="1" applyBorder="1" applyAlignment="1">
      <alignment horizontal="center" vertical="center"/>
    </xf>
    <xf numFmtId="0" fontId="12" fillId="133" borderId="176" xfId="27495" applyFont="1" applyFill="1" applyBorder="1" applyAlignment="1">
      <alignment horizontal="center" vertical="center"/>
    </xf>
    <xf numFmtId="263" fontId="12" fillId="0" borderId="176" xfId="27495" applyNumberFormat="1" applyFont="1" applyBorder="1" applyAlignment="1">
      <alignment horizontal="center" vertical="center"/>
    </xf>
    <xf numFmtId="0" fontId="12" fillId="0" borderId="177" xfId="27495" applyFont="1" applyBorder="1" applyAlignment="1">
      <alignment vertical="center"/>
    </xf>
    <xf numFmtId="341" fontId="12" fillId="133" borderId="175" xfId="29067" applyNumberFormat="1" applyFill="1" applyBorder="1" applyAlignment="1">
      <alignment horizontal="center" vertical="center" wrapText="1"/>
    </xf>
    <xf numFmtId="0" fontId="12" fillId="133" borderId="170" xfId="27495" applyFont="1" applyFill="1" applyBorder="1" applyAlignment="1">
      <alignment horizontal="right" vertical="center" wrapText="1"/>
    </xf>
    <xf numFmtId="1" fontId="12" fillId="133" borderId="178" xfId="29067" applyNumberFormat="1" applyFill="1" applyBorder="1" applyAlignment="1">
      <alignment horizontal="right" vertical="center" wrapText="1"/>
    </xf>
    <xf numFmtId="1" fontId="12" fillId="133" borderId="180" xfId="29067" applyNumberFormat="1" applyFill="1" applyBorder="1" applyAlignment="1">
      <alignment horizontal="center" vertical="center" wrapText="1"/>
    </xf>
    <xf numFmtId="1" fontId="12" fillId="133" borderId="181" xfId="29067" applyNumberFormat="1" applyFill="1" applyBorder="1" applyAlignment="1">
      <alignment horizontal="center" vertical="center" wrapText="1"/>
    </xf>
    <xf numFmtId="0" fontId="0" fillId="133" borderId="183" xfId="0" applyFill="1" applyBorder="1" applyAlignment="1">
      <alignment horizontal="center"/>
    </xf>
    <xf numFmtId="0" fontId="17" fillId="133" borderId="180" xfId="27495" applyFont="1" applyFill="1" applyBorder="1" applyAlignment="1">
      <alignment horizontal="center" vertical="center" wrapText="1"/>
    </xf>
    <xf numFmtId="3" fontId="0" fillId="133" borderId="178" xfId="0" applyNumberFormat="1" applyFill="1" applyBorder="1"/>
    <xf numFmtId="0" fontId="0" fillId="0" borderId="6" xfId="0" applyBorder="1" applyAlignment="1">
      <alignment horizontal="center"/>
    </xf>
    <xf numFmtId="0" fontId="20" fillId="0" borderId="170" xfId="0" applyFont="1" applyBorder="1" applyAlignment="1">
      <alignment horizontal="left" indent="2"/>
    </xf>
    <xf numFmtId="0" fontId="307" fillId="0" borderId="170" xfId="0" applyFont="1" applyBorder="1" applyAlignment="1">
      <alignment horizontal="justify"/>
    </xf>
    <xf numFmtId="0" fontId="307" fillId="133" borderId="178" xfId="0" applyFont="1" applyFill="1" applyBorder="1" applyAlignment="1">
      <alignment horizontal="center"/>
    </xf>
    <xf numFmtId="341" fontId="123" fillId="133" borderId="172" xfId="27495" applyNumberFormat="1" applyFont="1" applyFill="1" applyBorder="1" applyAlignment="1">
      <alignment horizontal="center" vertical="center" wrapText="1"/>
    </xf>
    <xf numFmtId="3" fontId="12" fillId="133" borderId="173" xfId="27495" applyNumberFormat="1" applyFont="1" applyFill="1" applyBorder="1" applyAlignment="1">
      <alignment horizontal="center" vertical="center" wrapText="1"/>
    </xf>
    <xf numFmtId="0" fontId="307" fillId="135" borderId="178" xfId="0" applyFont="1" applyFill="1" applyBorder="1" applyAlignment="1">
      <alignment horizontal="center"/>
    </xf>
    <xf numFmtId="341" fontId="123" fillId="135" borderId="172" xfId="27495" applyNumberFormat="1" applyFont="1" applyFill="1" applyBorder="1" applyAlignment="1">
      <alignment horizontal="center" vertical="center" wrapText="1"/>
    </xf>
    <xf numFmtId="3" fontId="12" fillId="135" borderId="173" xfId="27495" applyNumberFormat="1" applyFont="1" applyFill="1" applyBorder="1" applyAlignment="1">
      <alignment horizontal="center" vertical="center" wrapText="1"/>
    </xf>
    <xf numFmtId="0" fontId="316" fillId="0" borderId="170" xfId="0" applyFont="1" applyBorder="1" applyAlignment="1">
      <alignment horizontal="justify"/>
    </xf>
    <xf numFmtId="0" fontId="307" fillId="0" borderId="178" xfId="0" applyFont="1" applyBorder="1" applyAlignment="1">
      <alignment horizontal="center"/>
    </xf>
    <xf numFmtId="341" fontId="123" fillId="0" borderId="172" xfId="27495" applyNumberFormat="1" applyFont="1" applyBorder="1" applyAlignment="1">
      <alignment horizontal="center" vertical="center" wrapText="1"/>
    </xf>
    <xf numFmtId="3" fontId="32" fillId="133" borderId="173" xfId="27495" applyNumberFormat="1" applyFont="1" applyFill="1" applyBorder="1" applyAlignment="1">
      <alignment horizontal="center" vertical="center" wrapText="1"/>
    </xf>
    <xf numFmtId="0" fontId="307" fillId="135" borderId="170" xfId="0" applyFont="1" applyFill="1" applyBorder="1" applyAlignment="1">
      <alignment horizontal="justify"/>
    </xf>
    <xf numFmtId="3" fontId="32" fillId="0" borderId="173" xfId="27495" applyNumberFormat="1" applyFont="1" applyBorder="1" applyAlignment="1">
      <alignment horizontal="center" vertical="center" wrapText="1"/>
    </xf>
    <xf numFmtId="3" fontId="310" fillId="0" borderId="173" xfId="27495" applyNumberFormat="1" applyFont="1" applyBorder="1" applyAlignment="1">
      <alignment horizontal="center" vertical="center" wrapText="1"/>
    </xf>
    <xf numFmtId="0" fontId="123" fillId="0" borderId="172" xfId="0" applyFont="1" applyBorder="1" applyAlignment="1">
      <alignment horizontal="justify" vertical="center"/>
    </xf>
    <xf numFmtId="0" fontId="123" fillId="133" borderId="172" xfId="0" applyFont="1" applyFill="1" applyBorder="1" applyAlignment="1">
      <alignment horizontal="center" vertical="center"/>
    </xf>
    <xf numFmtId="356" fontId="307" fillId="133" borderId="172" xfId="0" applyNumberFormat="1" applyFont="1" applyFill="1" applyBorder="1" applyAlignment="1">
      <alignment horizontal="center"/>
    </xf>
    <xf numFmtId="0" fontId="32" fillId="133" borderId="172" xfId="0" applyFont="1" applyFill="1" applyBorder="1" applyAlignment="1">
      <alignment horizontal="center" vertical="center"/>
    </xf>
    <xf numFmtId="3" fontId="12" fillId="0" borderId="173" xfId="27495" applyNumberFormat="1" applyFont="1" applyBorder="1" applyAlignment="1">
      <alignment horizontal="right" vertical="center" wrapText="1"/>
    </xf>
    <xf numFmtId="0" fontId="123" fillId="0" borderId="178" xfId="0" applyFont="1" applyBorder="1" applyAlignment="1">
      <alignment horizontal="justify" vertical="center"/>
    </xf>
    <xf numFmtId="1" fontId="12" fillId="133" borderId="172" xfId="0" applyNumberFormat="1" applyFont="1" applyFill="1" applyBorder="1" applyAlignment="1">
      <alignment horizontal="center" vertical="center" wrapText="1"/>
    </xf>
    <xf numFmtId="0" fontId="12" fillId="133" borderId="172" xfId="0" applyFont="1" applyFill="1" applyBorder="1" applyAlignment="1">
      <alignment horizontal="center" vertical="center"/>
    </xf>
    <xf numFmtId="0" fontId="12" fillId="133" borderId="172" xfId="0" applyFont="1" applyFill="1" applyBorder="1" applyAlignment="1">
      <alignment horizontal="center" vertical="center" wrapText="1"/>
    </xf>
    <xf numFmtId="170" fontId="307" fillId="133" borderId="172" xfId="0" applyNumberFormat="1" applyFont="1" applyFill="1" applyBorder="1" applyAlignment="1">
      <alignment horizontal="center"/>
    </xf>
    <xf numFmtId="170" fontId="123" fillId="133" borderId="172" xfId="0" applyNumberFormat="1" applyFont="1" applyFill="1" applyBorder="1" applyAlignment="1">
      <alignment horizontal="center" vertical="center"/>
    </xf>
    <xf numFmtId="0" fontId="307" fillId="135" borderId="172" xfId="0" applyFont="1" applyFill="1" applyBorder="1" applyAlignment="1">
      <alignment horizontal="left"/>
    </xf>
    <xf numFmtId="263" fontId="12" fillId="133" borderId="172" xfId="27495" applyNumberFormat="1" applyFont="1" applyFill="1" applyBorder="1" applyAlignment="1">
      <alignment horizontal="center" vertical="center" wrapText="1"/>
    </xf>
    <xf numFmtId="0" fontId="20" fillId="0" borderId="111" xfId="0" applyFont="1" applyBorder="1" applyAlignment="1">
      <alignment horizontal="left" wrapText="1" indent="2"/>
    </xf>
    <xf numFmtId="0" fontId="173" fillId="135" borderId="172" xfId="5476" applyFont="1" applyFill="1" applyBorder="1" applyAlignment="1">
      <alignment horizontal="left" vertical="center" wrapText="1"/>
    </xf>
    <xf numFmtId="0" fontId="17" fillId="0" borderId="127" xfId="27495" applyFont="1" applyBorder="1" applyAlignment="1">
      <alignment horizontal="left" vertical="center" wrapText="1"/>
    </xf>
    <xf numFmtId="0" fontId="123" fillId="0" borderId="172" xfId="5476" applyFont="1" applyBorder="1" applyAlignment="1">
      <alignment horizontal="left" vertical="center" wrapText="1"/>
    </xf>
    <xf numFmtId="4" fontId="173" fillId="0" borderId="172" xfId="62498" applyNumberFormat="1" applyFont="1" applyFill="1" applyBorder="1" applyAlignment="1" applyProtection="1">
      <alignment horizontal="left" vertical="top" wrapText="1"/>
      <protection locked="0"/>
    </xf>
    <xf numFmtId="0" fontId="20" fillId="0" borderId="172" xfId="0" applyFont="1" applyBorder="1" applyAlignment="1">
      <alignment horizontal="left"/>
    </xf>
    <xf numFmtId="0" fontId="307" fillId="0" borderId="172" xfId="0" applyFont="1" applyBorder="1" applyAlignment="1">
      <alignment horizontal="left" vertical="distributed"/>
    </xf>
    <xf numFmtId="0" fontId="17" fillId="0" borderId="172" xfId="27495" applyFont="1" applyBorder="1" applyAlignment="1">
      <alignment horizontal="left" vertical="center" wrapText="1"/>
    </xf>
    <xf numFmtId="4" fontId="173" fillId="135" borderId="172" xfId="62498" applyNumberFormat="1" applyFont="1" applyFill="1" applyBorder="1" applyAlignment="1" applyProtection="1">
      <alignment horizontal="left" vertical="top" wrapText="1"/>
      <protection locked="0"/>
    </xf>
    <xf numFmtId="263" fontId="12" fillId="133" borderId="180" xfId="27495" applyNumberFormat="1" applyFont="1" applyFill="1" applyBorder="1" applyAlignment="1">
      <alignment horizontal="center" vertical="center" wrapText="1"/>
    </xf>
    <xf numFmtId="0" fontId="318" fillId="0" borderId="172" xfId="0" applyFont="1" applyBorder="1" applyAlignment="1">
      <alignment horizontal="left"/>
    </xf>
    <xf numFmtId="0" fontId="2" fillId="0" borderId="172" xfId="0" applyFont="1" applyBorder="1"/>
    <xf numFmtId="0" fontId="17" fillId="0" borderId="0" xfId="27495" applyFont="1" applyAlignment="1">
      <alignment horizontal="left" vertical="center" wrapText="1"/>
    </xf>
    <xf numFmtId="0" fontId="2" fillId="0" borderId="0" xfId="0" applyFont="1"/>
    <xf numFmtId="0" fontId="285" fillId="0" borderId="5" xfId="0" applyFont="1" applyBorder="1" applyAlignment="1">
      <alignment horizontal="center" vertical="center"/>
    </xf>
    <xf numFmtId="0" fontId="285" fillId="0" borderId="5" xfId="0" applyFont="1" applyBorder="1" applyAlignment="1">
      <alignment horizontal="center" vertical="center" wrapText="1"/>
    </xf>
    <xf numFmtId="263" fontId="10" fillId="135" borderId="5" xfId="27495" applyNumberFormat="1" applyFont="1" applyFill="1" applyBorder="1" applyAlignment="1">
      <alignment horizontal="center" vertical="center" wrapText="1"/>
    </xf>
    <xf numFmtId="263" fontId="17" fillId="135" borderId="5" xfId="27495" applyNumberFormat="1" applyFont="1" applyFill="1" applyBorder="1" applyAlignment="1">
      <alignment horizontal="center" vertical="center" wrapText="1"/>
    </xf>
    <xf numFmtId="263" fontId="17" fillId="135" borderId="122" xfId="27495" applyNumberFormat="1" applyFont="1" applyFill="1" applyBorder="1" applyAlignment="1">
      <alignment horizontal="center" vertical="center" wrapText="1"/>
    </xf>
    <xf numFmtId="0" fontId="17" fillId="0" borderId="179" xfId="27495" applyFont="1" applyBorder="1" applyAlignment="1">
      <alignment vertical="center" wrapText="1"/>
    </xf>
    <xf numFmtId="3" fontId="17" fillId="0" borderId="176" xfId="27495" applyNumberFormat="1" applyFont="1" applyBorder="1" applyAlignment="1">
      <alignment horizontal="center" vertical="center" wrapText="1"/>
    </xf>
    <xf numFmtId="1" fontId="17" fillId="0" borderId="176" xfId="29067" applyNumberFormat="1" applyFont="1" applyBorder="1" applyAlignment="1">
      <alignment horizontal="center" vertical="center" wrapText="1"/>
    </xf>
    <xf numFmtId="0" fontId="316" fillId="0" borderId="111" xfId="0" applyFont="1" applyBorder="1" applyAlignment="1">
      <alignment horizontal="left" wrapText="1" indent="2"/>
    </xf>
    <xf numFmtId="3" fontId="17" fillId="0" borderId="8" xfId="27495" applyNumberFormat="1" applyFont="1" applyBorder="1" applyAlignment="1">
      <alignment horizontal="center" vertical="center" wrapText="1"/>
    </xf>
    <xf numFmtId="1" fontId="12" fillId="0" borderId="8" xfId="29067" applyNumberFormat="1" applyBorder="1" applyAlignment="1">
      <alignment horizontal="center" vertical="center" wrapText="1"/>
    </xf>
    <xf numFmtId="263" fontId="13" fillId="133" borderId="8" xfId="27495" applyNumberFormat="1" applyFont="1" applyFill="1" applyBorder="1" applyAlignment="1">
      <alignment horizontal="center" vertical="center" wrapText="1"/>
    </xf>
    <xf numFmtId="263" fontId="12" fillId="133" borderId="8" xfId="27495" applyNumberFormat="1" applyFont="1" applyFill="1" applyBorder="1" applyAlignment="1">
      <alignment horizontal="center" vertical="center" wrapText="1"/>
    </xf>
    <xf numFmtId="3" fontId="12" fillId="0" borderId="8" xfId="27495" applyNumberFormat="1" applyFont="1" applyBorder="1" applyAlignment="1">
      <alignment vertical="center" wrapText="1"/>
    </xf>
    <xf numFmtId="263" fontId="13" fillId="133" borderId="172" xfId="27495" applyNumberFormat="1" applyFont="1" applyFill="1" applyBorder="1" applyAlignment="1">
      <alignment horizontal="center" vertical="center" wrapText="1"/>
    </xf>
    <xf numFmtId="3" fontId="12" fillId="0" borderId="6" xfId="27495" applyNumberFormat="1" applyFont="1" applyBorder="1" applyAlignment="1">
      <alignment vertical="center" wrapText="1"/>
    </xf>
    <xf numFmtId="1" fontId="12" fillId="0" borderId="180" xfId="29067" applyNumberFormat="1" applyBorder="1" applyAlignment="1">
      <alignment horizontal="center" vertical="center" wrapText="1"/>
    </xf>
    <xf numFmtId="263" fontId="13" fillId="133" borderId="180" xfId="27495" applyNumberFormat="1" applyFont="1" applyFill="1" applyBorder="1" applyAlignment="1">
      <alignment horizontal="center" vertical="center" wrapText="1"/>
    </xf>
    <xf numFmtId="3" fontId="12" fillId="0" borderId="172" xfId="27495" applyNumberFormat="1" applyFont="1" applyBorder="1" applyAlignment="1">
      <alignment vertical="center" wrapText="1"/>
    </xf>
    <xf numFmtId="341" fontId="12" fillId="135" borderId="112" xfId="27495" applyNumberFormat="1" applyFont="1" applyFill="1" applyBorder="1" applyAlignment="1">
      <alignment horizontal="center" vertical="center" wrapText="1"/>
    </xf>
    <xf numFmtId="3" fontId="12" fillId="135" borderId="8" xfId="27495" applyNumberFormat="1" applyFont="1" applyFill="1" applyBorder="1" applyAlignment="1">
      <alignment horizontal="right" vertical="center" wrapText="1"/>
    </xf>
    <xf numFmtId="0" fontId="12" fillId="135" borderId="8" xfId="27495" applyFont="1" applyFill="1" applyBorder="1" applyAlignment="1">
      <alignment horizontal="center" vertical="center" wrapText="1"/>
    </xf>
    <xf numFmtId="3" fontId="0" fillId="133" borderId="8" xfId="0" applyNumberFormat="1" applyFill="1" applyBorder="1"/>
    <xf numFmtId="4" fontId="123" fillId="0" borderId="172" xfId="62498" applyNumberFormat="1" applyFont="1" applyFill="1" applyBorder="1" applyAlignment="1" applyProtection="1">
      <alignment horizontal="left" vertical="top" wrapText="1"/>
      <protection locked="0"/>
    </xf>
    <xf numFmtId="0" fontId="17" fillId="0" borderId="127" xfId="27495" applyFont="1" applyBorder="1" applyAlignment="1">
      <alignment vertical="center" wrapText="1"/>
    </xf>
    <xf numFmtId="0" fontId="123" fillId="135" borderId="172" xfId="5476" applyFont="1" applyFill="1" applyBorder="1" applyAlignment="1">
      <alignment horizontal="left" vertical="center" wrapText="1"/>
    </xf>
    <xf numFmtId="4" fontId="123" fillId="135" borderId="172" xfId="62498" applyNumberFormat="1" applyFont="1" applyFill="1" applyBorder="1" applyAlignment="1" applyProtection="1">
      <alignment horizontal="left" vertical="top" wrapText="1"/>
      <protection locked="0"/>
    </xf>
    <xf numFmtId="0" fontId="12" fillId="135" borderId="172" xfId="27495" applyFont="1" applyFill="1" applyBorder="1" applyAlignment="1">
      <alignment horizontal="center" vertical="center" wrapText="1"/>
    </xf>
    <xf numFmtId="3" fontId="12" fillId="135" borderId="172" xfId="27495" applyNumberFormat="1" applyFont="1" applyFill="1" applyBorder="1" applyAlignment="1">
      <alignment horizontal="right" vertical="center" wrapText="1"/>
    </xf>
    <xf numFmtId="341" fontId="12" fillId="135" borderId="171" xfId="27495" applyNumberFormat="1" applyFont="1" applyFill="1" applyBorder="1" applyAlignment="1">
      <alignment horizontal="center" vertical="center" wrapText="1"/>
    </xf>
    <xf numFmtId="341" fontId="17" fillId="0" borderId="117" xfId="27495" applyNumberFormat="1" applyFont="1" applyBorder="1" applyAlignment="1">
      <alignment horizontal="center" vertical="center" wrapText="1"/>
    </xf>
    <xf numFmtId="341" fontId="0" fillId="0" borderId="112" xfId="0" applyNumberFormat="1" applyBorder="1"/>
    <xf numFmtId="3" fontId="0" fillId="135" borderId="172" xfId="0" applyNumberFormat="1" applyFill="1" applyBorder="1" applyAlignment="1">
      <alignment horizontal="right"/>
    </xf>
    <xf numFmtId="0" fontId="0" fillId="135" borderId="172" xfId="0" applyFill="1" applyBorder="1" applyAlignment="1">
      <alignment horizontal="center"/>
    </xf>
    <xf numFmtId="1" fontId="0" fillId="133" borderId="172" xfId="0" applyNumberFormat="1" applyFill="1" applyBorder="1"/>
    <xf numFmtId="0" fontId="307" fillId="0" borderId="172" xfId="0" applyFont="1" applyBorder="1" applyAlignment="1">
      <alignment horizontal="left"/>
    </xf>
    <xf numFmtId="341" fontId="0" fillId="135" borderId="171" xfId="0" applyNumberFormat="1" applyFill="1" applyBorder="1" applyAlignment="1">
      <alignment horizontal="center"/>
    </xf>
    <xf numFmtId="0" fontId="0" fillId="133" borderId="172" xfId="0" applyFill="1" applyBorder="1"/>
    <xf numFmtId="341" fontId="0" fillId="135" borderId="172" xfId="0" applyNumberFormat="1" applyFill="1" applyBorder="1" applyAlignment="1">
      <alignment horizontal="center"/>
    </xf>
    <xf numFmtId="0" fontId="0" fillId="135" borderId="172" xfId="0" applyFill="1" applyBorder="1"/>
    <xf numFmtId="341" fontId="0" fillId="135" borderId="0" xfId="0" applyNumberFormat="1" applyFill="1" applyAlignment="1">
      <alignment horizontal="center"/>
    </xf>
    <xf numFmtId="0" fontId="0" fillId="136" borderId="173" xfId="0" applyFill="1" applyBorder="1" applyAlignment="1">
      <alignment horizontal="center"/>
    </xf>
    <xf numFmtId="0" fontId="0" fillId="136" borderId="0" xfId="0" applyFill="1"/>
    <xf numFmtId="0" fontId="20" fillId="0" borderId="170" xfId="0" applyFont="1" applyBorder="1" applyAlignment="1">
      <alignment horizontal="center"/>
    </xf>
    <xf numFmtId="0" fontId="316" fillId="0" borderId="172" xfId="0" applyFont="1" applyBorder="1" applyAlignment="1">
      <alignment horizontal="center"/>
    </xf>
    <xf numFmtId="0" fontId="317" fillId="0" borderId="172" xfId="0" applyFont="1" applyBorder="1" applyAlignment="1">
      <alignment horizontal="center"/>
    </xf>
    <xf numFmtId="0" fontId="307" fillId="0" borderId="172" xfId="0" applyFont="1" applyBorder="1" applyAlignment="1">
      <alignment horizontal="left" vertical="center" wrapText="1"/>
    </xf>
    <xf numFmtId="0" fontId="20" fillId="0" borderId="111" xfId="0" applyFont="1" applyBorder="1" applyAlignment="1">
      <alignment horizontal="center" wrapText="1"/>
    </xf>
    <xf numFmtId="263" fontId="10" fillId="136" borderId="176" xfId="27495" applyNumberFormat="1" applyFont="1" applyFill="1" applyBorder="1" applyAlignment="1">
      <alignment horizontal="center" vertical="center" wrapText="1"/>
    </xf>
    <xf numFmtId="0" fontId="17" fillId="136" borderId="172" xfId="27495" applyFont="1" applyFill="1" applyBorder="1" applyAlignment="1">
      <alignment horizontal="center" vertical="center" wrapText="1"/>
    </xf>
    <xf numFmtId="263" fontId="304" fillId="141" borderId="134" xfId="27495" applyNumberFormat="1" applyFont="1" applyFill="1" applyBorder="1" applyAlignment="1">
      <alignment horizontal="right" vertical="center" wrapText="1"/>
    </xf>
    <xf numFmtId="263" fontId="12" fillId="0" borderId="171" xfId="63442" applyNumberFormat="1" applyFont="1" applyFill="1" applyBorder="1" applyAlignment="1">
      <alignment horizontal="center" vertical="center"/>
    </xf>
    <xf numFmtId="263" fontId="12" fillId="136" borderId="0" xfId="63442" applyNumberFormat="1" applyFont="1" applyFill="1" applyAlignment="1">
      <alignment horizontal="left" vertical="center"/>
    </xf>
    <xf numFmtId="4" fontId="12" fillId="0" borderId="134" xfId="2" applyNumberFormat="1" applyFont="1" applyFill="1" applyBorder="1" applyAlignment="1" applyProtection="1">
      <alignment vertical="center"/>
    </xf>
    <xf numFmtId="355" fontId="12" fillId="0" borderId="0" xfId="63442" applyNumberFormat="1" applyFont="1" applyAlignment="1">
      <alignment horizontal="center" vertical="center"/>
    </xf>
    <xf numFmtId="0" fontId="298" fillId="0" borderId="172" xfId="27495" applyFont="1" applyBorder="1" applyAlignment="1">
      <alignment vertical="center" wrapText="1"/>
    </xf>
    <xf numFmtId="0" fontId="298" fillId="0" borderId="172" xfId="27495" applyFont="1" applyBorder="1" applyAlignment="1">
      <alignment horizontal="center" vertical="center"/>
    </xf>
    <xf numFmtId="263" fontId="298" fillId="0" borderId="172" xfId="27495" applyNumberFormat="1" applyFont="1" applyBorder="1" applyAlignment="1">
      <alignment horizontal="center" vertical="center"/>
    </xf>
    <xf numFmtId="0" fontId="298" fillId="0" borderId="172" xfId="27495" applyFont="1" applyBorder="1" applyAlignment="1">
      <alignment vertical="center"/>
    </xf>
    <xf numFmtId="355" fontId="298" fillId="0" borderId="0" xfId="27495" applyNumberFormat="1" applyFont="1" applyAlignment="1">
      <alignment horizontal="center" vertical="center"/>
    </xf>
    <xf numFmtId="0" fontId="13" fillId="3" borderId="0" xfId="62660" applyFont="1" applyFill="1" applyAlignment="1">
      <alignment horizontal="center" vertical="center" wrapText="1"/>
    </xf>
    <xf numFmtId="267" fontId="13" fillId="143" borderId="8" xfId="62660" applyNumberFormat="1" applyFont="1" applyFill="1" applyBorder="1" applyAlignment="1">
      <alignment horizontal="center" wrapText="1"/>
    </xf>
    <xf numFmtId="0" fontId="13" fillId="143" borderId="0" xfId="62660" applyFont="1" applyFill="1" applyAlignment="1">
      <alignment horizontal="center" wrapText="1"/>
    </xf>
    <xf numFmtId="3" fontId="0" fillId="0" borderId="98" xfId="0" applyNumberFormat="1" applyFill="1" applyBorder="1"/>
    <xf numFmtId="3" fontId="0" fillId="0" borderId="134" xfId="0" applyNumberFormat="1" applyFill="1" applyBorder="1"/>
    <xf numFmtId="0" fontId="13" fillId="143" borderId="0" xfId="62660" applyFont="1" applyFill="1" applyAlignment="1">
      <alignment horizontal="center" vertical="center" wrapText="1"/>
    </xf>
    <xf numFmtId="2" fontId="0" fillId="0" borderId="47" xfId="0" applyNumberFormat="1" applyFill="1" applyBorder="1"/>
    <xf numFmtId="267" fontId="0" fillId="0" borderId="47" xfId="0" applyNumberFormat="1" applyFill="1" applyBorder="1"/>
    <xf numFmtId="267" fontId="0" fillId="0" borderId="98" xfId="0" applyNumberFormat="1" applyFill="1" applyBorder="1"/>
    <xf numFmtId="0" fontId="13" fillId="0" borderId="0" xfId="62660" applyFont="1" applyFill="1" applyAlignment="1">
      <alignment horizontal="center" vertical="center" wrapText="1"/>
    </xf>
    <xf numFmtId="0" fontId="10" fillId="132" borderId="164" xfId="62660" applyFont="1" applyFill="1" applyBorder="1" applyAlignment="1">
      <alignment vertical="center"/>
    </xf>
    <xf numFmtId="0" fontId="13" fillId="0" borderId="47" xfId="62660" applyFont="1" applyFill="1" applyBorder="1" applyAlignment="1">
      <alignment horizontal="left" indent="1"/>
    </xf>
    <xf numFmtId="3" fontId="12" fillId="0" borderId="164" xfId="62660" applyNumberFormat="1" applyFont="1" applyFill="1" applyBorder="1" applyAlignment="1">
      <alignment horizontal="center" wrapText="1"/>
    </xf>
    <xf numFmtId="345" fontId="13" fillId="133" borderId="172" xfId="62660" applyNumberFormat="1" applyFont="1" applyFill="1" applyBorder="1" applyAlignment="1">
      <alignment horizontal="center" vertical="center" wrapText="1"/>
    </xf>
    <xf numFmtId="261" fontId="13" fillId="0" borderId="164" xfId="62661" applyNumberFormat="1" applyFont="1" applyFill="1" applyBorder="1" applyAlignment="1">
      <alignment horizontal="center" wrapText="1"/>
    </xf>
    <xf numFmtId="346" fontId="13" fillId="140" borderId="47" xfId="62660" applyNumberFormat="1" applyFont="1" applyFill="1" applyBorder="1" applyAlignment="1">
      <alignment horizontal="center" vertical="center" wrapText="1"/>
    </xf>
    <xf numFmtId="3" fontId="13" fillId="143" borderId="64" xfId="62660" applyNumberFormat="1" applyFont="1" applyFill="1" applyBorder="1" applyAlignment="1">
      <alignment horizontal="center" wrapText="1"/>
    </xf>
    <xf numFmtId="166" fontId="13" fillId="140" borderId="64" xfId="62660" applyNumberFormat="1" applyFont="1" applyFill="1" applyBorder="1" applyAlignment="1">
      <alignment horizontal="center" wrapText="1"/>
    </xf>
    <xf numFmtId="0" fontId="12" fillId="0" borderId="178" xfId="28220" applyFont="1" applyFill="1" applyBorder="1" applyAlignment="1">
      <alignment horizontal="right" vertical="center" indent="1"/>
    </xf>
    <xf numFmtId="3" fontId="0" fillId="0" borderId="172" xfId="0" applyNumberFormat="1" applyFill="1" applyBorder="1"/>
    <xf numFmtId="267" fontId="0" fillId="140" borderId="172" xfId="0" applyNumberFormat="1" applyFill="1" applyBorder="1"/>
    <xf numFmtId="2" fontId="0" fillId="140" borderId="172" xfId="0" applyNumberFormat="1" applyFill="1" applyBorder="1"/>
    <xf numFmtId="4" fontId="12" fillId="140" borderId="172" xfId="2" applyNumberFormat="1" applyFont="1" applyFill="1" applyBorder="1" applyAlignment="1" applyProtection="1">
      <alignment vertical="center"/>
    </xf>
    <xf numFmtId="3" fontId="17" fillId="0" borderId="171" xfId="1" applyNumberFormat="1" applyFont="1" applyBorder="1" applyAlignment="1">
      <alignment horizontal="center" vertical="center"/>
    </xf>
    <xf numFmtId="0" fontId="12" fillId="140" borderId="172" xfId="1" applyFont="1" applyFill="1" applyBorder="1" applyAlignment="1">
      <alignment horizontal="center" vertical="center" wrapText="1"/>
    </xf>
    <xf numFmtId="166" fontId="12" fillId="140" borderId="171" xfId="2" applyNumberFormat="1" applyFont="1" applyFill="1" applyBorder="1" applyAlignment="1" applyProtection="1">
      <alignment horizontal="center" vertical="center"/>
    </xf>
    <xf numFmtId="0" fontId="1" fillId="0" borderId="0" xfId="0" applyFont="1"/>
    <xf numFmtId="0" fontId="285" fillId="3" borderId="0" xfId="0" applyFont="1" applyFill="1" applyAlignment="1">
      <alignment horizontal="center" vertical="center"/>
    </xf>
    <xf numFmtId="0" fontId="285" fillId="0" borderId="0" xfId="0" applyFont="1" applyAlignment="1">
      <alignment horizontal="left" vertical="center"/>
    </xf>
    <xf numFmtId="0" fontId="17" fillId="0" borderId="0" xfId="63447" applyFont="1" applyAlignment="1">
      <alignment horizontal="center" vertical="center"/>
    </xf>
    <xf numFmtId="0" fontId="17" fillId="0" borderId="180" xfId="63447" applyFont="1" applyBorder="1" applyAlignment="1">
      <alignment horizontal="center" vertical="center" wrapText="1"/>
    </xf>
    <xf numFmtId="0" fontId="1" fillId="0" borderId="172" xfId="0" applyFont="1" applyBorder="1" applyAlignment="1">
      <alignment horizontal="center" vertical="center"/>
    </xf>
    <xf numFmtId="0" fontId="1" fillId="0" borderId="172" xfId="0" applyFont="1" applyBorder="1"/>
    <xf numFmtId="49" fontId="12" fillId="0" borderId="172" xfId="63447" applyNumberFormat="1" applyFont="1" applyBorder="1" applyAlignment="1">
      <alignment horizontal="left" vertical="center"/>
    </xf>
    <xf numFmtId="0" fontId="1" fillId="0" borderId="164" xfId="0" applyFont="1" applyBorder="1" applyAlignment="1">
      <alignment horizontal="center"/>
    </xf>
    <xf numFmtId="0" fontId="1" fillId="0" borderId="0" xfId="0" applyFont="1" applyAlignment="1">
      <alignment horizontal="center"/>
    </xf>
    <xf numFmtId="0" fontId="1" fillId="0" borderId="172" xfId="0" applyFont="1" applyBorder="1" applyAlignment="1">
      <alignment horizontal="center"/>
    </xf>
    <xf numFmtId="14" fontId="1" fillId="0" borderId="172" xfId="0" applyNumberFormat="1" applyFont="1" applyBorder="1" applyAlignment="1">
      <alignment horizontal="center"/>
    </xf>
    <xf numFmtId="2" fontId="1" fillId="0" borderId="172" xfId="0" applyNumberFormat="1" applyFont="1" applyBorder="1" applyAlignment="1">
      <alignment horizontal="center"/>
    </xf>
    <xf numFmtId="2" fontId="1" fillId="133" borderId="172" xfId="0" applyNumberFormat="1" applyFont="1" applyFill="1" applyBorder="1" applyAlignment="1">
      <alignment horizontal="center"/>
    </xf>
    <xf numFmtId="0" fontId="1" fillId="0" borderId="0" xfId="0" applyFont="1" applyAlignment="1">
      <alignment horizontal="center" vertical="center"/>
    </xf>
    <xf numFmtId="49" fontId="12" fillId="0" borderId="0" xfId="63447" applyNumberFormat="1" applyFont="1" applyAlignment="1">
      <alignment horizontal="left" vertical="center"/>
    </xf>
    <xf numFmtId="49" fontId="1" fillId="0" borderId="172" xfId="0" applyNumberFormat="1" applyFont="1" applyBorder="1" applyAlignment="1">
      <alignment horizontal="center"/>
    </xf>
    <xf numFmtId="0" fontId="285" fillId="0" borderId="0" xfId="0" applyFont="1"/>
    <xf numFmtId="0" fontId="285" fillId="0" borderId="172" xfId="0" applyFont="1" applyBorder="1" applyAlignment="1">
      <alignment horizontal="center" vertical="center" wrapText="1"/>
    </xf>
    <xf numFmtId="0" fontId="285" fillId="0" borderId="172" xfId="0" applyFont="1" applyBorder="1" applyAlignment="1">
      <alignment horizontal="center" vertical="center"/>
    </xf>
    <xf numFmtId="0" fontId="1" fillId="0" borderId="180" xfId="0" applyFont="1" applyBorder="1" applyAlignment="1">
      <alignment horizontal="center"/>
    </xf>
    <xf numFmtId="14" fontId="1" fillId="0" borderId="180" xfId="0" applyNumberFormat="1" applyFont="1" applyBorder="1" applyAlignment="1">
      <alignment horizontal="center"/>
    </xf>
    <xf numFmtId="2" fontId="1" fillId="0" borderId="180" xfId="0" applyNumberFormat="1" applyFont="1" applyBorder="1" applyAlignment="1">
      <alignment horizontal="center"/>
    </xf>
    <xf numFmtId="2" fontId="285" fillId="3" borderId="172" xfId="0" applyNumberFormat="1" applyFont="1" applyFill="1" applyBorder="1" applyAlignment="1">
      <alignment horizontal="center"/>
    </xf>
    <xf numFmtId="2" fontId="285" fillId="0" borderId="0" xfId="0" applyNumberFormat="1" applyFont="1" applyAlignment="1">
      <alignment horizontal="center"/>
    </xf>
    <xf numFmtId="2" fontId="1" fillId="0" borderId="0" xfId="0" applyNumberFormat="1" applyFont="1"/>
    <xf numFmtId="0" fontId="285" fillId="3" borderId="0" xfId="0" applyFont="1" applyFill="1" applyAlignment="1">
      <alignment horizontal="left" vertical="center"/>
    </xf>
    <xf numFmtId="0" fontId="1" fillId="3" borderId="0" xfId="0" applyFont="1" applyFill="1"/>
    <xf numFmtId="0" fontId="1" fillId="0" borderId="180" xfId="0" applyFont="1" applyBorder="1"/>
    <xf numFmtId="167" fontId="1" fillId="0" borderId="0" xfId="0" applyNumberFormat="1" applyFont="1"/>
    <xf numFmtId="2" fontId="1" fillId="0" borderId="164" xfId="0" applyNumberFormat="1" applyFont="1" applyBorder="1" applyAlignment="1">
      <alignment horizontal="center"/>
    </xf>
    <xf numFmtId="2" fontId="285" fillId="0" borderId="172" xfId="0" applyNumberFormat="1" applyFont="1" applyBorder="1"/>
    <xf numFmtId="0" fontId="285" fillId="0" borderId="180" xfId="0" applyFont="1" applyBorder="1" applyAlignment="1">
      <alignment horizontal="center" vertical="center" wrapText="1"/>
    </xf>
    <xf numFmtId="0" fontId="12" fillId="133" borderId="172" xfId="27495" applyFont="1" applyFill="1" applyBorder="1" applyAlignment="1">
      <alignment horizontal="center" vertical="center" wrapText="1"/>
    </xf>
    <xf numFmtId="0" fontId="12" fillId="133" borderId="174" xfId="27495" applyFont="1" applyFill="1" applyBorder="1" applyAlignment="1">
      <alignment horizontal="right" vertical="center" wrapText="1"/>
    </xf>
    <xf numFmtId="3" fontId="0" fillId="133" borderId="179" xfId="0" applyNumberFormat="1" applyFill="1" applyBorder="1"/>
    <xf numFmtId="3" fontId="20" fillId="0" borderId="173" xfId="0" applyNumberFormat="1" applyFont="1" applyBorder="1" applyAlignment="1">
      <alignment horizontal="center"/>
    </xf>
    <xf numFmtId="263" fontId="12" fillId="133" borderId="173" xfId="27495" applyNumberFormat="1" applyFont="1" applyFill="1" applyBorder="1" applyAlignment="1">
      <alignment horizontal="center" vertical="center" wrapText="1"/>
    </xf>
    <xf numFmtId="263" fontId="12" fillId="133" borderId="176" xfId="27495" applyNumberFormat="1" applyFont="1" applyFill="1" applyBorder="1" applyAlignment="1">
      <alignment horizontal="center" vertical="center" wrapText="1"/>
    </xf>
    <xf numFmtId="263" fontId="12" fillId="133" borderId="177" xfId="27495" applyNumberFormat="1" applyFont="1" applyFill="1" applyBorder="1" applyAlignment="1">
      <alignment horizontal="center" vertical="center" wrapText="1"/>
    </xf>
    <xf numFmtId="3" fontId="12" fillId="133" borderId="172" xfId="27495" applyNumberFormat="1" applyFont="1" applyFill="1" applyBorder="1" applyAlignment="1">
      <alignment horizontal="right" vertical="center" wrapText="1"/>
    </xf>
    <xf numFmtId="341" fontId="12" fillId="133" borderId="183" xfId="27495" applyNumberFormat="1" applyFont="1" applyFill="1" applyBorder="1" applyAlignment="1">
      <alignment horizontal="center" vertical="center" wrapText="1"/>
    </xf>
    <xf numFmtId="3" fontId="12" fillId="133" borderId="180" xfId="27495" applyNumberFormat="1" applyFont="1" applyFill="1" applyBorder="1" applyAlignment="1">
      <alignment horizontal="right" vertical="center" wrapText="1"/>
    </xf>
    <xf numFmtId="0" fontId="12" fillId="133" borderId="180" xfId="27495" applyFont="1" applyFill="1" applyBorder="1" applyAlignment="1">
      <alignment horizontal="center" vertical="center" wrapText="1"/>
    </xf>
    <xf numFmtId="3" fontId="0" fillId="0" borderId="180" xfId="0" applyNumberFormat="1" applyBorder="1"/>
    <xf numFmtId="3" fontId="0" fillId="0" borderId="181" xfId="0" applyNumberFormat="1" applyBorder="1"/>
    <xf numFmtId="336" fontId="13" fillId="0" borderId="172" xfId="62660" applyNumberFormat="1" applyFont="1" applyFill="1" applyBorder="1" applyAlignment="1"/>
    <xf numFmtId="261" fontId="13" fillId="0" borderId="172" xfId="62660" applyNumberFormat="1" applyFont="1" applyBorder="1" applyAlignment="1">
      <alignment horizontal="center"/>
    </xf>
    <xf numFmtId="0" fontId="0" fillId="133" borderId="178" xfId="0" applyFill="1" applyBorder="1" applyAlignment="1">
      <alignment horizontal="center"/>
    </xf>
    <xf numFmtId="0" fontId="13" fillId="0" borderId="47" xfId="62660" applyFont="1" applyFill="1" applyBorder="1" applyAlignment="1">
      <alignment horizontal="left" indent="1"/>
    </xf>
    <xf numFmtId="0" fontId="13" fillId="0" borderId="105" xfId="62660" applyFont="1" applyFill="1" applyBorder="1" applyAlignment="1">
      <alignment horizontal="left" vertical="center" wrapText="1"/>
    </xf>
    <xf numFmtId="0" fontId="13" fillId="0" borderId="48" xfId="62660" applyFont="1" applyFill="1" applyBorder="1" applyAlignment="1">
      <alignment horizontal="left" vertical="center" wrapText="1"/>
    </xf>
    <xf numFmtId="0" fontId="13" fillId="0" borderId="106" xfId="62660" applyFont="1" applyFill="1" applyBorder="1" applyAlignment="1">
      <alignment horizontal="left" vertical="center" wrapText="1"/>
    </xf>
    <xf numFmtId="0" fontId="10" fillId="0" borderId="47" xfId="62660" applyFont="1" applyFill="1" applyBorder="1" applyAlignment="1">
      <alignment horizontal="left" vertical="center" indent="1"/>
    </xf>
    <xf numFmtId="0" fontId="10" fillId="0" borderId="46" xfId="62660" applyFont="1" applyFill="1" applyBorder="1" applyAlignment="1">
      <alignment horizontal="left" vertical="center" indent="1"/>
    </xf>
    <xf numFmtId="0" fontId="13" fillId="0" borderId="47" xfId="62660" applyFont="1" applyFill="1" applyBorder="1" applyAlignment="1">
      <alignment horizontal="left" vertical="center" wrapText="1" indent="1"/>
    </xf>
    <xf numFmtId="0" fontId="13" fillId="0" borderId="46" xfId="62660" applyFont="1" applyFill="1" applyBorder="1" applyAlignment="1">
      <alignment horizontal="left" vertical="center" wrapText="1" indent="1"/>
    </xf>
    <xf numFmtId="2" fontId="10" fillId="131" borderId="86" xfId="62660" applyNumberFormat="1" applyFont="1" applyFill="1" applyBorder="1" applyAlignment="1">
      <alignment horizontal="center" vertical="center" wrapText="1"/>
    </xf>
    <xf numFmtId="2" fontId="10" fillId="131" borderId="87" xfId="62660" applyNumberFormat="1" applyFont="1" applyFill="1" applyBorder="1" applyAlignment="1">
      <alignment horizontal="center" vertical="center" wrapText="1"/>
    </xf>
    <xf numFmtId="0" fontId="10" fillId="132" borderId="102" xfId="62660" applyFont="1" applyFill="1" applyBorder="1" applyAlignment="1">
      <alignment horizontal="left" vertical="center" indent="1"/>
    </xf>
    <xf numFmtId="0" fontId="10" fillId="132" borderId="103" xfId="62660" applyFont="1" applyFill="1" applyBorder="1" applyAlignment="1">
      <alignment horizontal="left" vertical="center" indent="1"/>
    </xf>
    <xf numFmtId="0" fontId="10" fillId="132" borderId="104" xfId="62660" applyFont="1" applyFill="1" applyBorder="1" applyAlignment="1">
      <alignment horizontal="left" vertical="center" indent="1"/>
    </xf>
    <xf numFmtId="0" fontId="13" fillId="0" borderId="8" xfId="62660" applyFont="1" applyFill="1" applyBorder="1" applyAlignment="1">
      <alignment horizontal="left" indent="1"/>
    </xf>
    <xf numFmtId="0" fontId="13" fillId="0" borderId="91" xfId="62660" applyFont="1" applyFill="1" applyBorder="1" applyAlignment="1">
      <alignment horizontal="left" indent="1"/>
    </xf>
    <xf numFmtId="0" fontId="293" fillId="0" borderId="66" xfId="62660" applyFont="1" applyBorder="1" applyAlignment="1">
      <alignment horizontal="center" vertical="center" wrapText="1"/>
    </xf>
    <xf numFmtId="0" fontId="10" fillId="131" borderId="47" xfId="62660" applyFont="1" applyFill="1" applyBorder="1" applyAlignment="1">
      <alignment horizontal="center" vertical="center" wrapText="1"/>
    </xf>
    <xf numFmtId="0" fontId="13" fillId="0" borderId="105" xfId="62660" applyFont="1" applyFill="1" applyBorder="1" applyAlignment="1">
      <alignment horizontal="left" vertical="center" indent="1"/>
    </xf>
    <xf numFmtId="0" fontId="13" fillId="0" borderId="48" xfId="62660" applyFont="1" applyFill="1" applyBorder="1" applyAlignment="1">
      <alignment horizontal="left" vertical="center" indent="1"/>
    </xf>
    <xf numFmtId="0" fontId="13" fillId="0" borderId="106" xfId="62660" applyFont="1" applyFill="1" applyBorder="1" applyAlignment="1">
      <alignment horizontal="left" vertical="center" indent="1"/>
    </xf>
    <xf numFmtId="0" fontId="13" fillId="0" borderId="47" xfId="62660" applyFont="1" applyFill="1" applyBorder="1" applyAlignment="1">
      <alignment horizontal="left" vertical="center" indent="1"/>
    </xf>
    <xf numFmtId="0" fontId="13" fillId="0" borderId="46" xfId="62660" applyFont="1" applyFill="1" applyBorder="1" applyAlignment="1">
      <alignment horizontal="left" vertical="center" indent="1"/>
    </xf>
    <xf numFmtId="0" fontId="13" fillId="0" borderId="137" xfId="62660" applyFont="1" applyFill="1" applyBorder="1" applyAlignment="1">
      <alignment horizontal="left" vertical="center" wrapText="1" indent="1"/>
    </xf>
    <xf numFmtId="0" fontId="13" fillId="0" borderId="103" xfId="62660" applyFont="1" applyFill="1" applyBorder="1" applyAlignment="1">
      <alignment horizontal="left" vertical="center" wrapText="1" indent="1"/>
    </xf>
    <xf numFmtId="0" fontId="13" fillId="0" borderId="133" xfId="62660" applyFont="1" applyFill="1" applyBorder="1" applyAlignment="1">
      <alignment horizontal="left" vertical="center" wrapText="1" indent="1"/>
    </xf>
    <xf numFmtId="0" fontId="13" fillId="0" borderId="137" xfId="62660" applyFont="1" applyFill="1" applyBorder="1" applyAlignment="1">
      <alignment horizontal="left" vertical="center" indent="1"/>
    </xf>
    <xf numFmtId="0" fontId="13" fillId="0" borderId="103" xfId="62660" applyFont="1" applyFill="1" applyBorder="1" applyAlignment="1">
      <alignment horizontal="left" vertical="center" indent="1"/>
    </xf>
    <xf numFmtId="0" fontId="13" fillId="0" borderId="135" xfId="62660" applyFont="1" applyFill="1" applyBorder="1" applyAlignment="1">
      <alignment horizontal="left" vertical="center" indent="1"/>
    </xf>
    <xf numFmtId="0" fontId="13" fillId="0" borderId="152" xfId="62660" applyFont="1" applyFill="1" applyBorder="1" applyAlignment="1">
      <alignment horizontal="left" vertical="center" indent="1"/>
    </xf>
    <xf numFmtId="0" fontId="13" fillId="0" borderId="158" xfId="62660" applyFont="1" applyFill="1" applyBorder="1" applyAlignment="1">
      <alignment horizontal="left" vertical="center" indent="1"/>
    </xf>
    <xf numFmtId="0" fontId="13" fillId="0" borderId="169" xfId="62660" applyFont="1" applyFill="1" applyBorder="1" applyAlignment="1">
      <alignment horizontal="left" vertical="center" indent="1"/>
    </xf>
    <xf numFmtId="0" fontId="13" fillId="0" borderId="64" xfId="62660" applyFont="1" applyFill="1" applyBorder="1" applyAlignment="1">
      <alignment horizontal="left" vertical="center" indent="1"/>
    </xf>
    <xf numFmtId="0" fontId="13" fillId="0" borderId="136" xfId="62660" applyFont="1" applyFill="1" applyBorder="1" applyAlignment="1">
      <alignment horizontal="left" vertical="center" indent="1"/>
    </xf>
    <xf numFmtId="0" fontId="13" fillId="0" borderId="92" xfId="62660" applyFont="1" applyFill="1" applyBorder="1" applyAlignment="1">
      <alignment horizontal="left" vertical="center" indent="1"/>
    </xf>
    <xf numFmtId="0" fontId="13" fillId="0" borderId="132" xfId="62660" applyNumberFormat="1" applyFont="1" applyFill="1" applyBorder="1" applyAlignment="1">
      <alignment vertical="center" wrapText="1"/>
    </xf>
    <xf numFmtId="0" fontId="13" fillId="0" borderId="6" xfId="62660" applyNumberFormat="1" applyFont="1" applyFill="1" applyBorder="1" applyAlignment="1">
      <alignment vertical="center" wrapText="1"/>
    </xf>
    <xf numFmtId="0" fontId="13" fillId="0" borderId="8" xfId="62660" applyNumberFormat="1" applyFont="1" applyFill="1" applyBorder="1" applyAlignment="1">
      <alignment vertical="center" wrapText="1"/>
    </xf>
    <xf numFmtId="0" fontId="13" fillId="0" borderId="135" xfId="62660" applyFont="1" applyFill="1" applyBorder="1" applyAlignment="1">
      <alignment horizontal="left" vertical="center" wrapText="1" indent="1"/>
    </xf>
    <xf numFmtId="2" fontId="13" fillId="0" borderId="134" xfId="62660" applyNumberFormat="1" applyFont="1" applyFill="1" applyBorder="1" applyAlignment="1">
      <alignment horizontal="left" vertical="center" wrapText="1" indent="1"/>
    </xf>
    <xf numFmtId="0" fontId="13" fillId="0" borderId="134" xfId="62660" applyFont="1" applyFill="1" applyBorder="1" applyAlignment="1">
      <alignment horizontal="left" vertical="center" wrapText="1" indent="1"/>
    </xf>
    <xf numFmtId="0" fontId="10" fillId="0" borderId="134" xfId="62660" applyFont="1" applyFill="1" applyBorder="1" applyAlignment="1">
      <alignment horizontal="left" vertical="center" indent="1"/>
    </xf>
    <xf numFmtId="0" fontId="10" fillId="132" borderId="164" xfId="62660" applyFont="1" applyFill="1" applyBorder="1" applyAlignment="1">
      <alignment vertical="center"/>
    </xf>
    <xf numFmtId="0" fontId="10" fillId="132" borderId="165" xfId="62660" applyFont="1" applyFill="1" applyBorder="1" applyAlignment="1">
      <alignment vertical="center"/>
    </xf>
    <xf numFmtId="0" fontId="12" fillId="0" borderId="152" xfId="2" applyFont="1" applyBorder="1" applyAlignment="1">
      <alignment horizontal="left" vertical="center" wrapText="1" indent="1"/>
    </xf>
    <xf numFmtId="0" fontId="12" fillId="0" borderId="59" xfId="2" applyFont="1" applyBorder="1" applyAlignment="1">
      <alignment horizontal="left" vertical="center" wrapText="1" indent="1"/>
    </xf>
    <xf numFmtId="0" fontId="12" fillId="0" borderId="64" xfId="2" applyFont="1" applyBorder="1" applyAlignment="1">
      <alignment horizontal="left" vertical="center" wrapText="1" indent="1"/>
    </xf>
    <xf numFmtId="0" fontId="17" fillId="0" borderId="49" xfId="27495" applyFont="1" applyFill="1" applyBorder="1" applyAlignment="1">
      <alignment horizontal="center" vertical="center"/>
    </xf>
    <xf numFmtId="0" fontId="17" fillId="0" borderId="8" xfId="27495" applyFont="1" applyFill="1" applyBorder="1" applyAlignment="1">
      <alignment horizontal="center" vertical="center"/>
    </xf>
    <xf numFmtId="0" fontId="17" fillId="0" borderId="49" xfId="27495" applyFont="1" applyFill="1" applyBorder="1" applyAlignment="1">
      <alignment horizontal="center" vertical="center" wrapText="1"/>
    </xf>
    <xf numFmtId="0" fontId="17" fillId="0" borderId="8" xfId="27495" applyFont="1" applyFill="1" applyBorder="1" applyAlignment="1">
      <alignment horizontal="center" vertical="center" wrapText="1"/>
    </xf>
    <xf numFmtId="0" fontId="17" fillId="0" borderId="164" xfId="27495" applyFont="1" applyFill="1" applyBorder="1" applyAlignment="1">
      <alignment horizontal="center" vertical="center" wrapText="1"/>
    </xf>
    <xf numFmtId="0" fontId="17" fillId="0" borderId="165" xfId="27495" applyFont="1" applyFill="1" applyBorder="1" applyAlignment="1">
      <alignment horizontal="center" vertical="center" wrapText="1"/>
    </xf>
    <xf numFmtId="0" fontId="17" fillId="0" borderId="171" xfId="27495" applyFont="1" applyFill="1" applyBorder="1" applyAlignment="1">
      <alignment horizontal="center" vertical="center" wrapText="1"/>
    </xf>
    <xf numFmtId="0" fontId="8" fillId="0" borderId="77" xfId="27372" applyFont="1" applyFill="1" applyBorder="1" applyAlignment="1">
      <alignment horizontal="right" vertical="center" wrapText="1"/>
    </xf>
    <xf numFmtId="0" fontId="8" fillId="0" borderId="78" xfId="27372" applyFont="1" applyFill="1" applyBorder="1" applyAlignment="1">
      <alignment horizontal="right" vertical="center" wrapText="1"/>
    </xf>
    <xf numFmtId="0" fontId="17" fillId="0" borderId="47" xfId="27495" applyFont="1" applyFill="1" applyBorder="1" applyAlignment="1">
      <alignment horizontal="center" vertical="center" wrapText="1"/>
    </xf>
    <xf numFmtId="0" fontId="0" fillId="0" borderId="120" xfId="0" applyBorder="1" applyAlignment="1">
      <alignment horizontal="center" vertical="center"/>
    </xf>
    <xf numFmtId="0" fontId="0" fillId="0" borderId="20" xfId="0" applyBorder="1" applyAlignment="1">
      <alignment horizontal="center"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344" fontId="6" fillId="0" borderId="7" xfId="0" applyNumberFormat="1" applyFont="1" applyBorder="1" applyAlignment="1">
      <alignment horizontal="center" vertical="center" wrapText="1"/>
    </xf>
    <xf numFmtId="344" fontId="6" fillId="0" borderId="10" xfId="0" applyNumberFormat="1" applyFont="1" applyBorder="1" applyAlignment="1">
      <alignment horizontal="center" vertical="center" wrapText="1"/>
    </xf>
    <xf numFmtId="0" fontId="0" fillId="136" borderId="120" xfId="0" applyFill="1" applyBorder="1" applyAlignment="1">
      <alignment horizontal="center"/>
    </xf>
    <xf numFmtId="0" fontId="0" fillId="136" borderId="20" xfId="0" applyFill="1" applyBorder="1" applyAlignment="1">
      <alignment horizontal="center"/>
    </xf>
    <xf numFmtId="0" fontId="0" fillId="136" borderId="110" xfId="0" applyFill="1" applyBorder="1" applyAlignment="1">
      <alignment horizontal="center"/>
    </xf>
    <xf numFmtId="0" fontId="0" fillId="0" borderId="120" xfId="0" applyBorder="1" applyAlignment="1">
      <alignment horizontal="center"/>
    </xf>
    <xf numFmtId="0" fontId="0" fillId="0" borderId="20" xfId="0" applyBorder="1" applyAlignment="1">
      <alignment horizontal="center"/>
    </xf>
    <xf numFmtId="0" fontId="0" fillId="0" borderId="110" xfId="0" applyBorder="1" applyAlignment="1">
      <alignment horizontal="center"/>
    </xf>
    <xf numFmtId="0" fontId="0" fillId="0" borderId="42" xfId="63442" applyFont="1" applyBorder="1" applyAlignment="1">
      <alignment horizontal="center"/>
    </xf>
    <xf numFmtId="0" fontId="299" fillId="0" borderId="120" xfId="63444" applyBorder="1" applyAlignment="1">
      <alignment horizontal="center"/>
    </xf>
    <xf numFmtId="0" fontId="299" fillId="0" borderId="20" xfId="63444" applyBorder="1" applyAlignment="1">
      <alignment horizontal="center"/>
    </xf>
    <xf numFmtId="0" fontId="299" fillId="0" borderId="110" xfId="63444" applyBorder="1" applyAlignment="1">
      <alignment horizontal="center"/>
    </xf>
    <xf numFmtId="3" fontId="12" fillId="133" borderId="167" xfId="63434" applyNumberFormat="1" applyFont="1" applyFill="1" applyBorder="1" applyAlignment="1">
      <alignment horizontal="center" vertical="center"/>
    </xf>
    <xf numFmtId="3" fontId="12" fillId="133" borderId="158" xfId="63434" applyNumberFormat="1" applyFont="1" applyFill="1" applyBorder="1" applyAlignment="1">
      <alignment horizontal="center" vertical="center"/>
    </xf>
    <xf numFmtId="3" fontId="12" fillId="133" borderId="183" xfId="63434" applyNumberFormat="1" applyFont="1" applyFill="1" applyBorder="1" applyAlignment="1">
      <alignment horizontal="center" vertical="center"/>
    </xf>
    <xf numFmtId="3" fontId="12" fillId="133" borderId="59" xfId="63434" applyNumberFormat="1" applyFont="1" applyFill="1" applyBorder="1" applyAlignment="1">
      <alignment horizontal="center" vertical="center"/>
    </xf>
    <xf numFmtId="3" fontId="12" fillId="133" borderId="0" xfId="63434" applyNumberFormat="1" applyFont="1" applyFill="1" applyAlignment="1">
      <alignment horizontal="center" vertical="center"/>
    </xf>
    <xf numFmtId="3" fontId="12" fillId="133" borderId="184" xfId="63434" applyNumberFormat="1" applyFont="1" applyFill="1" applyBorder="1" applyAlignment="1">
      <alignment horizontal="center" vertical="center"/>
    </xf>
    <xf numFmtId="3" fontId="12" fillId="133" borderId="64" xfId="63434" applyNumberFormat="1" applyFont="1" applyFill="1" applyBorder="1" applyAlignment="1">
      <alignment horizontal="center" vertical="center"/>
    </xf>
    <xf numFmtId="3" fontId="12" fillId="133" borderId="136" xfId="63434" applyNumberFormat="1" applyFont="1" applyFill="1" applyBorder="1" applyAlignment="1">
      <alignment horizontal="center" vertical="center"/>
    </xf>
    <xf numFmtId="3" fontId="12" fillId="133" borderId="112" xfId="63434" applyNumberFormat="1" applyFont="1" applyFill="1" applyBorder="1" applyAlignment="1">
      <alignment horizontal="center" vertical="center"/>
    </xf>
    <xf numFmtId="0" fontId="17" fillId="0" borderId="172" xfId="63447" applyFont="1" applyBorder="1" applyAlignment="1">
      <alignment horizontal="center" vertical="center" wrapText="1"/>
    </xf>
    <xf numFmtId="0" fontId="285" fillId="3" borderId="172" xfId="0" applyFont="1" applyFill="1" applyBorder="1" applyAlignment="1">
      <alignment horizontal="center"/>
    </xf>
    <xf numFmtId="0" fontId="319" fillId="133" borderId="136" xfId="0" applyFont="1" applyFill="1" applyBorder="1" applyAlignment="1">
      <alignment horizontal="center" vertical="center" wrapText="1"/>
    </xf>
    <xf numFmtId="0" fontId="17" fillId="0" borderId="172" xfId="63447" applyFont="1" applyBorder="1" applyAlignment="1">
      <alignment horizontal="center" vertical="center"/>
    </xf>
    <xf numFmtId="0" fontId="17" fillId="0" borderId="164" xfId="63447" applyFont="1" applyBorder="1" applyAlignment="1">
      <alignment horizontal="center" vertical="center"/>
    </xf>
    <xf numFmtId="0" fontId="0" fillId="0" borderId="182" xfId="0" applyBorder="1" applyAlignment="1">
      <alignment horizontal="right"/>
    </xf>
    <xf numFmtId="267" fontId="13" fillId="135" borderId="8" xfId="62660" applyNumberFormat="1" applyFont="1" applyFill="1" applyBorder="1" applyAlignment="1">
      <alignment horizontal="center" wrapText="1"/>
    </xf>
    <xf numFmtId="3" fontId="13" fillId="135" borderId="64" xfId="62660" applyNumberFormat="1" applyFont="1" applyFill="1" applyBorder="1" applyAlignment="1">
      <alignment horizontal="center" wrapText="1"/>
    </xf>
    <xf numFmtId="267" fontId="12" fillId="135" borderId="172" xfId="62660" applyNumberFormat="1" applyFont="1" applyFill="1" applyBorder="1" applyAlignment="1">
      <alignment horizontal="center" wrapText="1"/>
    </xf>
    <xf numFmtId="3" fontId="12" fillId="135" borderId="164" xfId="62660" applyNumberFormat="1" applyFont="1" applyFill="1" applyBorder="1" applyAlignment="1">
      <alignment horizontal="center" wrapText="1"/>
    </xf>
    <xf numFmtId="0" fontId="13" fillId="135" borderId="0" xfId="62660" applyFont="1" applyFill="1" applyAlignment="1">
      <alignment horizontal="center" vertical="center" wrapText="1"/>
    </xf>
    <xf numFmtId="3" fontId="12" fillId="0" borderId="134" xfId="62660" applyNumberFormat="1" applyFont="1" applyFill="1" applyBorder="1" applyAlignment="1">
      <alignment horizontal="center" vertical="center" wrapText="1"/>
    </xf>
    <xf numFmtId="166" fontId="12" fillId="135" borderId="172" xfId="62660" applyNumberFormat="1" applyFont="1" applyFill="1" applyBorder="1" applyAlignment="1">
      <alignment horizontal="center" vertical="center" wrapText="1"/>
    </xf>
    <xf numFmtId="3" fontId="0" fillId="0" borderId="67" xfId="0" applyNumberFormat="1" applyBorder="1" applyAlignment="1">
      <alignment horizontal="center"/>
    </xf>
  </cellXfs>
  <cellStyles count="63448">
    <cellStyle name=" 1" xfId="3" xr:uid="{00000000-0005-0000-0000-000000000000}"/>
    <cellStyle name=" 1 2" xfId="62622" xr:uid="{00000000-0005-0000-0000-000001000000}"/>
    <cellStyle name="$" xfId="4" xr:uid="{00000000-0005-0000-0000-000002000000}"/>
    <cellStyle name="_(4-1)Проходка (СС)" xfId="5" xr:uid="{00000000-0005-0000-0000-000003000000}"/>
    <cellStyle name="_(4-1)Проходка (СС) 2" xfId="6" xr:uid="{00000000-0005-0000-0000-000004000000}"/>
    <cellStyle name="_(4-1)Проходка (СС) 3" xfId="7" xr:uid="{00000000-0005-0000-0000-000005000000}"/>
    <cellStyle name="_(4-1)Проходка (СС) 4" xfId="8" xr:uid="{00000000-0005-0000-0000-000006000000}"/>
    <cellStyle name="_(4-1)Проходка (СС) 5" xfId="9" xr:uid="{00000000-0005-0000-0000-000007000000}"/>
    <cellStyle name="_(4-1)Проходка (СС)_2014БП" xfId="10" xr:uid="{00000000-0005-0000-0000-000008000000}"/>
    <cellStyle name="_(7)Ремонты" xfId="11" xr:uid="{00000000-0005-0000-0000-000009000000}"/>
    <cellStyle name="_(7)Ремонты 2" xfId="12" xr:uid="{00000000-0005-0000-0000-00000A000000}"/>
    <cellStyle name="_(7)Ремонты 3" xfId="13" xr:uid="{00000000-0005-0000-0000-00000B000000}"/>
    <cellStyle name="_(7)Ремонты 4" xfId="14" xr:uid="{00000000-0005-0000-0000-00000C000000}"/>
    <cellStyle name="_(7)Ремонты 5" xfId="15" xr:uid="{00000000-0005-0000-0000-00000D000000}"/>
    <cellStyle name="_(7)Ремонты_2014БП" xfId="16" xr:uid="{00000000-0005-0000-0000-00000E000000}"/>
    <cellStyle name="_~Полюс 2008" xfId="29083" xr:uid="{00000000-0005-0000-0000-00000F000000}"/>
    <cellStyle name="_~Полюс 2008 10" xfId="29084" xr:uid="{00000000-0005-0000-0000-000010000000}"/>
    <cellStyle name="_~Полюс 2008 2" xfId="29085" xr:uid="{00000000-0005-0000-0000-000011000000}"/>
    <cellStyle name="_~Полюс 2008 2 2" xfId="29086" xr:uid="{00000000-0005-0000-0000-000012000000}"/>
    <cellStyle name="_~Полюс 2008 2 2 2" xfId="29087" xr:uid="{00000000-0005-0000-0000-000013000000}"/>
    <cellStyle name="_~Полюс 2008 2 2 2 2" xfId="29088" xr:uid="{00000000-0005-0000-0000-000014000000}"/>
    <cellStyle name="_~Полюс 2008 2 2 2 3" xfId="29089" xr:uid="{00000000-0005-0000-0000-000015000000}"/>
    <cellStyle name="_~Полюс 2008 2 3" xfId="29090" xr:uid="{00000000-0005-0000-0000-000016000000}"/>
    <cellStyle name="_~Полюс 2008 2 3 2" xfId="29091" xr:uid="{00000000-0005-0000-0000-000017000000}"/>
    <cellStyle name="_~Полюс 2008 2 3 2 2" xfId="29092" xr:uid="{00000000-0005-0000-0000-000018000000}"/>
    <cellStyle name="_~Полюс 2008 2 3 2 3" xfId="29093" xr:uid="{00000000-0005-0000-0000-000019000000}"/>
    <cellStyle name="_~Полюс 2008 2 4" xfId="29094" xr:uid="{00000000-0005-0000-0000-00001A000000}"/>
    <cellStyle name="_~Полюс 2008 2 4 2" xfId="29095" xr:uid="{00000000-0005-0000-0000-00001B000000}"/>
    <cellStyle name="_~Полюс 2008 2 4 2 2" xfId="29096" xr:uid="{00000000-0005-0000-0000-00001C000000}"/>
    <cellStyle name="_~Полюс 2008 2 4 2 3" xfId="29097" xr:uid="{00000000-0005-0000-0000-00001D000000}"/>
    <cellStyle name="_~Полюс 2008 2 5" xfId="29098" xr:uid="{00000000-0005-0000-0000-00001E000000}"/>
    <cellStyle name="_~Полюс 2008 2 5 2" xfId="29099" xr:uid="{00000000-0005-0000-0000-00001F000000}"/>
    <cellStyle name="_~Полюс 2008 2 5 2 2" xfId="29100" xr:uid="{00000000-0005-0000-0000-000020000000}"/>
    <cellStyle name="_~Полюс 2008 2 5 2 3" xfId="29101" xr:uid="{00000000-0005-0000-0000-000021000000}"/>
    <cellStyle name="_~Полюс 2008 2 6" xfId="29102" xr:uid="{00000000-0005-0000-0000-000022000000}"/>
    <cellStyle name="_~Полюс 2008 2 6 2" xfId="29103" xr:uid="{00000000-0005-0000-0000-000023000000}"/>
    <cellStyle name="_~Полюс 2008 2 6 2 2" xfId="29104" xr:uid="{00000000-0005-0000-0000-000024000000}"/>
    <cellStyle name="_~Полюс 2008 2 6 2 3" xfId="29105" xr:uid="{00000000-0005-0000-0000-000025000000}"/>
    <cellStyle name="_~Полюс 2008 2 7" xfId="29106" xr:uid="{00000000-0005-0000-0000-000026000000}"/>
    <cellStyle name="_~Полюс 2008 2 7 2" xfId="29107" xr:uid="{00000000-0005-0000-0000-000027000000}"/>
    <cellStyle name="_~Полюс 2008 2 7 2 2" xfId="29108" xr:uid="{00000000-0005-0000-0000-000028000000}"/>
    <cellStyle name="_~Полюс 2008 2 7 2 3" xfId="29109" xr:uid="{00000000-0005-0000-0000-000029000000}"/>
    <cellStyle name="_~Полюс 2008 2 8" xfId="29110" xr:uid="{00000000-0005-0000-0000-00002A000000}"/>
    <cellStyle name="_~Полюс 2008 2 8 2" xfId="29111" xr:uid="{00000000-0005-0000-0000-00002B000000}"/>
    <cellStyle name="_~Полюс 2008 2 8 3" xfId="29112" xr:uid="{00000000-0005-0000-0000-00002C000000}"/>
    <cellStyle name="_~Полюс 2008 3" xfId="29113" xr:uid="{00000000-0005-0000-0000-00002D000000}"/>
    <cellStyle name="_~Полюс 2008 3 2" xfId="29114" xr:uid="{00000000-0005-0000-0000-00002E000000}"/>
    <cellStyle name="_~Полюс 2008 3 2 2" xfId="29115" xr:uid="{00000000-0005-0000-0000-00002F000000}"/>
    <cellStyle name="_~Полюс 2008 3 2 3" xfId="29116" xr:uid="{00000000-0005-0000-0000-000030000000}"/>
    <cellStyle name="_~Полюс 2008 4" xfId="29117" xr:uid="{00000000-0005-0000-0000-000031000000}"/>
    <cellStyle name="_~Полюс 2008 4 2" xfId="29118" xr:uid="{00000000-0005-0000-0000-000032000000}"/>
    <cellStyle name="_~Полюс 2008 4 2 2" xfId="29119" xr:uid="{00000000-0005-0000-0000-000033000000}"/>
    <cellStyle name="_~Полюс 2008 4 2 2 2" xfId="29120" xr:uid="{00000000-0005-0000-0000-000034000000}"/>
    <cellStyle name="_~Полюс 2008 4 2 2 3" xfId="29121" xr:uid="{00000000-0005-0000-0000-000035000000}"/>
    <cellStyle name="_~Полюс 2008 4 3" xfId="29122" xr:uid="{00000000-0005-0000-0000-000036000000}"/>
    <cellStyle name="_~Полюс 2008 4 3 2" xfId="29123" xr:uid="{00000000-0005-0000-0000-000037000000}"/>
    <cellStyle name="_~Полюс 2008 4 3 2 2" xfId="29124" xr:uid="{00000000-0005-0000-0000-000038000000}"/>
    <cellStyle name="_~Полюс 2008 4 3 2 3" xfId="29125" xr:uid="{00000000-0005-0000-0000-000039000000}"/>
    <cellStyle name="_~Полюс 2008 4 4" xfId="29126" xr:uid="{00000000-0005-0000-0000-00003A000000}"/>
    <cellStyle name="_~Полюс 2008 4 4 2" xfId="29127" xr:uid="{00000000-0005-0000-0000-00003B000000}"/>
    <cellStyle name="_~Полюс 2008 4 4 2 2" xfId="29128" xr:uid="{00000000-0005-0000-0000-00003C000000}"/>
    <cellStyle name="_~Полюс 2008 4 4 2 3" xfId="29129" xr:uid="{00000000-0005-0000-0000-00003D000000}"/>
    <cellStyle name="_~Полюс 2008 4 5" xfId="29130" xr:uid="{00000000-0005-0000-0000-00003E000000}"/>
    <cellStyle name="_~Полюс 2008 4 5 2" xfId="29131" xr:uid="{00000000-0005-0000-0000-00003F000000}"/>
    <cellStyle name="_~Полюс 2008 4 5 3" xfId="29132" xr:uid="{00000000-0005-0000-0000-000040000000}"/>
    <cellStyle name="_~Полюс 2008 5" xfId="29133" xr:uid="{00000000-0005-0000-0000-000041000000}"/>
    <cellStyle name="_~Полюс 2008 5 2" xfId="29134" xr:uid="{00000000-0005-0000-0000-000042000000}"/>
    <cellStyle name="_~Полюс 2008 5 2 2" xfId="29135" xr:uid="{00000000-0005-0000-0000-000043000000}"/>
    <cellStyle name="_~Полюс 2008 5 2 3" xfId="29136" xr:uid="{00000000-0005-0000-0000-000044000000}"/>
    <cellStyle name="_~Полюс 2008 6" xfId="29137" xr:uid="{00000000-0005-0000-0000-000045000000}"/>
    <cellStyle name="_~Полюс 2008 6 2" xfId="29138" xr:uid="{00000000-0005-0000-0000-000046000000}"/>
    <cellStyle name="_~Полюс 2008 6 2 2" xfId="29139" xr:uid="{00000000-0005-0000-0000-000047000000}"/>
    <cellStyle name="_~Полюс 2008 6 2 3" xfId="29140" xr:uid="{00000000-0005-0000-0000-000048000000}"/>
    <cellStyle name="_~Полюс 2008 7" xfId="29141" xr:uid="{00000000-0005-0000-0000-000049000000}"/>
    <cellStyle name="_~Полюс 2008 7 2" xfId="29142" xr:uid="{00000000-0005-0000-0000-00004A000000}"/>
    <cellStyle name="_~Полюс 2008 7 2 2" xfId="29143" xr:uid="{00000000-0005-0000-0000-00004B000000}"/>
    <cellStyle name="_~Полюс 2008 7 2 3" xfId="29144" xr:uid="{00000000-0005-0000-0000-00004C000000}"/>
    <cellStyle name="_~Полюс 2008 8" xfId="29145" xr:uid="{00000000-0005-0000-0000-00004D000000}"/>
    <cellStyle name="_~Полюс 2008 8 2" xfId="29146" xr:uid="{00000000-0005-0000-0000-00004E000000}"/>
    <cellStyle name="_~Полюс 2008 8 2 2" xfId="29147" xr:uid="{00000000-0005-0000-0000-00004F000000}"/>
    <cellStyle name="_~Полюс 2008 8 2 3" xfId="29148" xr:uid="{00000000-0005-0000-0000-000050000000}"/>
    <cellStyle name="_~Полюс 2008 9" xfId="29149" xr:uid="{00000000-0005-0000-0000-000051000000}"/>
    <cellStyle name="_~Полюс 2008 9 2" xfId="29150" xr:uid="{00000000-0005-0000-0000-000052000000}"/>
    <cellStyle name="_~Полюс 2008_Анализ_2007" xfId="29151" xr:uid="{00000000-0005-0000-0000-000053000000}"/>
    <cellStyle name="_~Полюс 2008_Анализ_2007 (version 1)" xfId="29152" xr:uid="{00000000-0005-0000-0000-000054000000}"/>
    <cellStyle name="_~Полюс 2008_Анализ_2007 (version 1) 2" xfId="29153" xr:uid="{00000000-0005-0000-0000-000055000000}"/>
    <cellStyle name="_~Полюс 2008_Анализ_2007 (version 1) 2 2" xfId="29154" xr:uid="{00000000-0005-0000-0000-000056000000}"/>
    <cellStyle name="_~Полюс 2008_Анализ_2007 (version 1) 2 3" xfId="29155" xr:uid="{00000000-0005-0000-0000-000057000000}"/>
    <cellStyle name="_~Полюс 2008_Анализ_2007_дир" xfId="29156" xr:uid="{00000000-0005-0000-0000-000058000000}"/>
    <cellStyle name="_~Полюс 2008_Анализ_отчет" xfId="29157" xr:uid="{00000000-0005-0000-0000-000059000000}"/>
    <cellStyle name="_~Полюс 2008_БДДС" xfId="29158" xr:uid="{00000000-0005-0000-0000-00005A000000}"/>
    <cellStyle name="_~Полюс 2008_КБЕ Форма отчета по задачам и KPI" xfId="29159" xr:uid="{00000000-0005-0000-0000-00005B000000}"/>
    <cellStyle name="_~Полюс 2008_Книга2" xfId="29160" xr:uid="{00000000-0005-0000-0000-00005C000000}"/>
    <cellStyle name="_~Полюс 2008_показатели" xfId="29161" xr:uid="{00000000-0005-0000-0000-00005D000000}"/>
    <cellStyle name="_~Полюс 2008_сметы" xfId="29162" xr:uid="{00000000-0005-0000-0000-00005E000000}"/>
    <cellStyle name="_00-Н-автокомплект-Пелятка" xfId="29163" xr:uid="{00000000-0005-0000-0000-00005F000000}"/>
    <cellStyle name="_00-Н-ГТТ-Пелятка" xfId="29164" xr:uid="{00000000-0005-0000-0000-000060000000}"/>
    <cellStyle name="_00-Н-К-700-Пелятка" xfId="29165" xr:uid="{00000000-0005-0000-0000-000061000000}"/>
    <cellStyle name="_00-Н-МАЗ-Пелятка" xfId="29166" xr:uid="{00000000-0005-0000-0000-000062000000}"/>
    <cellStyle name="_00-Н-Т-170-Пелятка" xfId="29167" xr:uid="{00000000-0005-0000-0000-000063000000}"/>
    <cellStyle name="_01_144 " xfId="17" xr:uid="{00000000-0005-0000-0000-000064000000}"/>
    <cellStyle name="_01_144  2" xfId="18" xr:uid="{00000000-0005-0000-0000-000065000000}"/>
    <cellStyle name="_01_144  3" xfId="19" xr:uid="{00000000-0005-0000-0000-000066000000}"/>
    <cellStyle name="_01_144  4" xfId="20" xr:uid="{00000000-0005-0000-0000-000067000000}"/>
    <cellStyle name="_01_144  5" xfId="21" xr:uid="{00000000-0005-0000-0000-000068000000}"/>
    <cellStyle name="_01_144 _2014БП" xfId="22" xr:uid="{00000000-0005-0000-0000-000069000000}"/>
    <cellStyle name="_02_Risk_assessment_updated_Nov_10" xfId="29168" xr:uid="{00000000-0005-0000-0000-00006A000000}"/>
    <cellStyle name="_041 капвложения РМ февраль 2003" xfId="29169" xr:uid="{00000000-0005-0000-0000-00006B000000}"/>
    <cellStyle name="_050418 спецификация №3_1" xfId="29170" xr:uid="{00000000-0005-0000-0000-00006C000000}"/>
    <cellStyle name="_051115 МТЗ 80_82 2006 ПЭН" xfId="29171" xr:uid="{00000000-0005-0000-0000-00006D000000}"/>
    <cellStyle name="_051130 фильтра" xfId="29172" xr:uid="{00000000-0005-0000-0000-00006E000000}"/>
    <cellStyle name="_051222 спецификация 13 (ЧСДМ)" xfId="29173" xr:uid="{00000000-0005-0000-0000-00006F000000}"/>
    <cellStyle name="_06_анализ тендера_2010_2пг_этап2_c ТО 2пг2009_Б7" xfId="29174" xr:uid="{00000000-0005-0000-0000-000070000000}"/>
    <cellStyle name="_06_анализ тендера_2010_2пг_этап2_c ТО 2пг2009_Б7 2" xfId="29175" xr:uid="{00000000-0005-0000-0000-000071000000}"/>
    <cellStyle name="_060226 спецификация 21 (ЭО-42)" xfId="29176" xr:uid="{00000000-0005-0000-0000-000072000000}"/>
    <cellStyle name="_060310 Электрика НадымГП" xfId="29177" xr:uid="{00000000-0005-0000-0000-000073000000}"/>
    <cellStyle name="_060316 Спец №00007_05П зч к Д-245 Волготрансгаз" xfId="29178" xr:uid="{00000000-0005-0000-0000-000074000000}"/>
    <cellStyle name="_060330 Спец №1.06 накладки Оренбурггазпром" xfId="29179" xr:uid="{00000000-0005-0000-0000-000075000000}"/>
    <cellStyle name="_061009 Спец №14.06 компрессора Уренгойгазпром" xfId="29180" xr:uid="{00000000-0005-0000-0000-000076000000}"/>
    <cellStyle name="_061116 Балканкар 2007" xfId="29181" xr:uid="{00000000-0005-0000-0000-000077000000}"/>
    <cellStyle name="_061129 спецификация 01 (фильтры)" xfId="29182" xr:uid="{00000000-0005-0000-0000-000078000000}"/>
    <cellStyle name="_061214 Спец №07.06 сборная Астраханьгазпром" xfId="29183" xr:uid="{00000000-0005-0000-0000-000079000000}"/>
    <cellStyle name="_1" xfId="29184" xr:uid="{00000000-0005-0000-0000-00007A000000}"/>
    <cellStyle name="_1 2" xfId="29185" xr:uid="{00000000-0005-0000-0000-00007B000000}"/>
    <cellStyle name="_1 2 2" xfId="29186" xr:uid="{00000000-0005-0000-0000-00007C000000}"/>
    <cellStyle name="_1 2_4-КСП вариант ожидаемое" xfId="29187" xr:uid="{00000000-0005-0000-0000-00007D000000}"/>
    <cellStyle name="_1 2_4-КСП вариант ожидаемое 2" xfId="29188" xr:uid="{00000000-0005-0000-0000-00007E000000}"/>
    <cellStyle name="_1 2_4-КСП вариант факт" xfId="29189" xr:uid="{00000000-0005-0000-0000-00007F000000}"/>
    <cellStyle name="_1 2_4-КСП вариант факт 2" xfId="29190" xr:uid="{00000000-0005-0000-0000-000080000000}"/>
    <cellStyle name="_1 2_План 2010" xfId="29191" xr:uid="{00000000-0005-0000-0000-000081000000}"/>
    <cellStyle name="_1 2_План 2010 2" xfId="29192" xr:uid="{00000000-0005-0000-0000-000082000000}"/>
    <cellStyle name="_1 3" xfId="29193" xr:uid="{00000000-0005-0000-0000-000083000000}"/>
    <cellStyle name="_1 3 2" xfId="29194" xr:uid="{00000000-0005-0000-0000-000084000000}"/>
    <cellStyle name="_1 3_4-КСП вариант ожидаемое" xfId="29195" xr:uid="{00000000-0005-0000-0000-000085000000}"/>
    <cellStyle name="_1 3_4-КСП вариант ожидаемое 2" xfId="29196" xr:uid="{00000000-0005-0000-0000-000086000000}"/>
    <cellStyle name="_1 3_4-КСП вариант факт" xfId="29197" xr:uid="{00000000-0005-0000-0000-000087000000}"/>
    <cellStyle name="_1 3_4-КСП вариант факт 2" xfId="29198" xr:uid="{00000000-0005-0000-0000-000088000000}"/>
    <cellStyle name="_1 3_План 2010" xfId="29199" xr:uid="{00000000-0005-0000-0000-000089000000}"/>
    <cellStyle name="_1 3_План 2010 2" xfId="29200" xr:uid="{00000000-0005-0000-0000-00008A000000}"/>
    <cellStyle name="_1 4" xfId="29201" xr:uid="{00000000-0005-0000-0000-00008B000000}"/>
    <cellStyle name="_1 4 2" xfId="29202" xr:uid="{00000000-0005-0000-0000-00008C000000}"/>
    <cellStyle name="_1 4_4-КСП вариант ожидаемое" xfId="29203" xr:uid="{00000000-0005-0000-0000-00008D000000}"/>
    <cellStyle name="_1 4_4-КСП вариант ожидаемое 2" xfId="29204" xr:uid="{00000000-0005-0000-0000-00008E000000}"/>
    <cellStyle name="_1 4_4-КСП вариант факт" xfId="29205" xr:uid="{00000000-0005-0000-0000-00008F000000}"/>
    <cellStyle name="_1 4_4-КСП вариант факт 2" xfId="29206" xr:uid="{00000000-0005-0000-0000-000090000000}"/>
    <cellStyle name="_1 4_План 2010" xfId="29207" xr:uid="{00000000-0005-0000-0000-000091000000}"/>
    <cellStyle name="_1 4_План 2010 2" xfId="29208" xr:uid="{00000000-0005-0000-0000-000092000000}"/>
    <cellStyle name="_1 5" xfId="29209" xr:uid="{00000000-0005-0000-0000-000093000000}"/>
    <cellStyle name="_1 5 2" xfId="29210" xr:uid="{00000000-0005-0000-0000-000094000000}"/>
    <cellStyle name="_1 5_4-КСП вариант ожидаемое" xfId="29211" xr:uid="{00000000-0005-0000-0000-000095000000}"/>
    <cellStyle name="_1 5_4-КСП вариант ожидаемое 2" xfId="29212" xr:uid="{00000000-0005-0000-0000-000096000000}"/>
    <cellStyle name="_1 5_4-КСП вариант факт" xfId="29213" xr:uid="{00000000-0005-0000-0000-000097000000}"/>
    <cellStyle name="_1 5_4-КСП вариант факт 2" xfId="29214" xr:uid="{00000000-0005-0000-0000-000098000000}"/>
    <cellStyle name="_1 5_План 2010" xfId="29215" xr:uid="{00000000-0005-0000-0000-000099000000}"/>
    <cellStyle name="_1 5_План 2010 2" xfId="29216" xr:uid="{00000000-0005-0000-0000-00009A000000}"/>
    <cellStyle name="_1 6" xfId="29217" xr:uid="{00000000-0005-0000-0000-00009B000000}"/>
    <cellStyle name="_1 6 2" xfId="29218" xr:uid="{00000000-0005-0000-0000-00009C000000}"/>
    <cellStyle name="_1 6_4-КСП вариант ожидаемое" xfId="29219" xr:uid="{00000000-0005-0000-0000-00009D000000}"/>
    <cellStyle name="_1 6_4-КСП вариант ожидаемое 2" xfId="29220" xr:uid="{00000000-0005-0000-0000-00009E000000}"/>
    <cellStyle name="_1 6_4-КСП вариант факт" xfId="29221" xr:uid="{00000000-0005-0000-0000-00009F000000}"/>
    <cellStyle name="_1 6_4-КСП вариант факт 2" xfId="29222" xr:uid="{00000000-0005-0000-0000-0000A0000000}"/>
    <cellStyle name="_1 6_План 2010" xfId="29223" xr:uid="{00000000-0005-0000-0000-0000A1000000}"/>
    <cellStyle name="_1 6_План 2010 2" xfId="29224" xr:uid="{00000000-0005-0000-0000-0000A2000000}"/>
    <cellStyle name="_1 7" xfId="29225" xr:uid="{00000000-0005-0000-0000-0000A3000000}"/>
    <cellStyle name="_1 7 2" xfId="29226" xr:uid="{00000000-0005-0000-0000-0000A4000000}"/>
    <cellStyle name="_1 7_4-КСП вариант ожидаемое" xfId="29227" xr:uid="{00000000-0005-0000-0000-0000A5000000}"/>
    <cellStyle name="_1 7_4-КСП вариант ожидаемое 2" xfId="29228" xr:uid="{00000000-0005-0000-0000-0000A6000000}"/>
    <cellStyle name="_1 7_4-КСП вариант факт" xfId="29229" xr:uid="{00000000-0005-0000-0000-0000A7000000}"/>
    <cellStyle name="_1 7_4-КСП вариант факт 2" xfId="29230" xr:uid="{00000000-0005-0000-0000-0000A8000000}"/>
    <cellStyle name="_1 7_План 2010" xfId="29231" xr:uid="{00000000-0005-0000-0000-0000A9000000}"/>
    <cellStyle name="_1 7_План 2010 2" xfId="29232" xr:uid="{00000000-0005-0000-0000-0000AA000000}"/>
    <cellStyle name="_1 8" xfId="29233" xr:uid="{00000000-0005-0000-0000-0000AB000000}"/>
    <cellStyle name="_1 8 2" xfId="29234" xr:uid="{00000000-0005-0000-0000-0000AC000000}"/>
    <cellStyle name="_1 8_4-КСП вариант ожидаемое" xfId="29235" xr:uid="{00000000-0005-0000-0000-0000AD000000}"/>
    <cellStyle name="_1 8_4-КСП вариант ожидаемое 2" xfId="29236" xr:uid="{00000000-0005-0000-0000-0000AE000000}"/>
    <cellStyle name="_1 8_4-КСП вариант факт" xfId="29237" xr:uid="{00000000-0005-0000-0000-0000AF000000}"/>
    <cellStyle name="_1 8_4-КСП вариант факт 2" xfId="29238" xr:uid="{00000000-0005-0000-0000-0000B0000000}"/>
    <cellStyle name="_1 8_План 2010" xfId="29239" xr:uid="{00000000-0005-0000-0000-0000B1000000}"/>
    <cellStyle name="_1 8_План 2010 2" xfId="29240" xr:uid="{00000000-0005-0000-0000-0000B2000000}"/>
    <cellStyle name="_1 9" xfId="29241" xr:uid="{00000000-0005-0000-0000-0000B3000000}"/>
    <cellStyle name="_1_4-КСП вариант 2" xfId="29242" xr:uid="{00000000-0005-0000-0000-0000B4000000}"/>
    <cellStyle name="_1_4-КСП вариант 2-Кармозина(нов)" xfId="29243" xr:uid="{00000000-0005-0000-0000-0000B5000000}"/>
    <cellStyle name="_1_S4_KBE_05 04 09_в соотв с бюдж (3)" xfId="29244" xr:uid="{00000000-0005-0000-0000-0000B6000000}"/>
    <cellStyle name="_1_S4_KBE_05 04 09_в соотв с бюдж (3) 2" xfId="29245" xr:uid="{00000000-0005-0000-0000-0000B7000000}"/>
    <cellStyle name="_1_Xl0000045" xfId="29246" xr:uid="{00000000-0005-0000-0000-0000B8000000}"/>
    <cellStyle name="_1_АБК 1" xfId="29247" xr:uid="{00000000-0005-0000-0000-0000B9000000}"/>
    <cellStyle name="_1_Консолидиров  предложения 2010" xfId="29248" xr:uid="{00000000-0005-0000-0000-0000BA000000}"/>
    <cellStyle name="_1_Консолидиров  предложения 2010_Дир ЭиФ" xfId="29249" xr:uid="{00000000-0005-0000-0000-0000BB000000}"/>
    <cellStyle name="_1_Лист1" xfId="29250" xr:uid="{00000000-0005-0000-0000-0000BC000000}"/>
    <cellStyle name="_1_Лист2" xfId="29251" xr:uid="{00000000-0005-0000-0000-0000BD000000}"/>
    <cellStyle name="_1_Лист3" xfId="29252" xr:uid="{00000000-0005-0000-0000-0000BE000000}"/>
    <cellStyle name="_1_Лист7" xfId="29253" xr:uid="{00000000-0005-0000-0000-0000BF000000}"/>
    <cellStyle name="_1_Налоги_7" xfId="29254" xr:uid="{00000000-0005-0000-0000-0000C0000000}"/>
    <cellStyle name="_1_Ожидаемое по Благодатному" xfId="29255" xr:uid="{00000000-0005-0000-0000-0000C1000000}"/>
    <cellStyle name="_1_Отчет по инвестиционному проекту Титимухта  (ожидаемое 4 кв )" xfId="29256" xr:uid="{00000000-0005-0000-0000-0000C2000000}"/>
    <cellStyle name="_1_прил СЗ Милованову по ценам на оборуд (до 20,07,09)" xfId="29257" xr:uid="{00000000-0005-0000-0000-0000C3000000}"/>
    <cellStyle name="_1_Сср_Благодатное на 10203_7 (7)" xfId="29258" xr:uid="{00000000-0005-0000-0000-0000C4000000}"/>
    <cellStyle name="_1_Сср_Благодатное на 10203_7 (7) 2" xfId="29259" xr:uid="{00000000-0005-0000-0000-0000C5000000}"/>
    <cellStyle name="_1_Сср_Благодатное на 10203_7 (7)_Лист7" xfId="29260" xr:uid="{00000000-0005-0000-0000-0000C6000000}"/>
    <cellStyle name="_1_Сср_Благодатное на 10203_7 (7)_Ожидаемая стоимость проекта Благодатное 21 09 2009 (вар2) (2)" xfId="29261" xr:uid="{00000000-0005-0000-0000-0000C7000000}"/>
    <cellStyle name="_1_Сср_Благодатное на 10203_7 (7)_Ожидаемая стоимость проекта Благодатное 21 09 2009 (вар2) (2) 2" xfId="29262" xr:uid="{00000000-0005-0000-0000-0000C8000000}"/>
    <cellStyle name="_1_Сср_Благодатное на 10203_7 (7)_Универсальная форма отчетности Благодатное КС 10 08 2009 Вар№3 (3)" xfId="29263" xr:uid="{00000000-0005-0000-0000-0000C9000000}"/>
    <cellStyle name="_1_Сср_Благодатное на 10203_7 (7)_Универсальная форма отчетности Благодатное КС 10 08 2009 Вар№3 (3) 2" xfId="29264" xr:uid="{00000000-0005-0000-0000-0000CA000000}"/>
    <cellStyle name="_1_Сср_Благодатное на 10203_7 (7)_Ф-2 расчет ожидаемой стоимости1" xfId="29265" xr:uid="{00000000-0005-0000-0000-0000CB000000}"/>
    <cellStyle name="_1_Ф-2 расчет ожидаемой стоимости1" xfId="29266" xr:uid="{00000000-0005-0000-0000-0000CC000000}"/>
    <cellStyle name="_1_формы годовых планов для ОВСС на 2010год 20.08.09" xfId="29267" xr:uid="{00000000-0005-0000-0000-0000CD000000}"/>
    <cellStyle name="_1кв 2003 склад- магазин" xfId="29268" xr:uid="{00000000-0005-0000-0000-0000CE000000}"/>
    <cellStyle name="_1МТР,2МТР,5МТР,5МТР(надежный)" xfId="29269" xr:uid="{00000000-0005-0000-0000-0000CF000000}"/>
    <cellStyle name="_1МТР,2МТР,5МТР,5МТР(надежный) 2" xfId="29270" xr:uid="{00000000-0005-0000-0000-0000D0000000}"/>
    <cellStyle name="_1-СЦ, 2- СЦ" xfId="29271" xr:uid="{00000000-0005-0000-0000-0000D1000000}"/>
    <cellStyle name="_1-СЦ, 2- СЦ 2" xfId="29272" xr:uid="{00000000-0005-0000-0000-0000D2000000}"/>
    <cellStyle name="_1-СЦ, 2- СЦ 2 2" xfId="29273" xr:uid="{00000000-0005-0000-0000-0000D3000000}"/>
    <cellStyle name="_1-СЦ, 2- СЦ 2_4-КСП вариант ожидаемое" xfId="29274" xr:uid="{00000000-0005-0000-0000-0000D4000000}"/>
    <cellStyle name="_1-СЦ, 2- СЦ 2_4-КСП вариант ожидаемое 2" xfId="29275" xr:uid="{00000000-0005-0000-0000-0000D5000000}"/>
    <cellStyle name="_1-СЦ, 2- СЦ 2_4-КСП вариант факт" xfId="29276" xr:uid="{00000000-0005-0000-0000-0000D6000000}"/>
    <cellStyle name="_1-СЦ, 2- СЦ 2_4-КСП вариант факт 2" xfId="29277" xr:uid="{00000000-0005-0000-0000-0000D7000000}"/>
    <cellStyle name="_1-СЦ, 2- СЦ 2_План 2010" xfId="29278" xr:uid="{00000000-0005-0000-0000-0000D8000000}"/>
    <cellStyle name="_1-СЦ, 2- СЦ 2_План 2010 2" xfId="29279" xr:uid="{00000000-0005-0000-0000-0000D9000000}"/>
    <cellStyle name="_1-СЦ, 2- СЦ 3" xfId="29280" xr:uid="{00000000-0005-0000-0000-0000DA000000}"/>
    <cellStyle name="_1-СЦ, 2- СЦ 3 2" xfId="29281" xr:uid="{00000000-0005-0000-0000-0000DB000000}"/>
    <cellStyle name="_1-СЦ, 2- СЦ 3_4-КСП вариант ожидаемое" xfId="29282" xr:uid="{00000000-0005-0000-0000-0000DC000000}"/>
    <cellStyle name="_1-СЦ, 2- СЦ 3_4-КСП вариант ожидаемое 2" xfId="29283" xr:uid="{00000000-0005-0000-0000-0000DD000000}"/>
    <cellStyle name="_1-СЦ, 2- СЦ 3_4-КСП вариант факт" xfId="29284" xr:uid="{00000000-0005-0000-0000-0000DE000000}"/>
    <cellStyle name="_1-СЦ, 2- СЦ 3_4-КСП вариант факт 2" xfId="29285" xr:uid="{00000000-0005-0000-0000-0000DF000000}"/>
    <cellStyle name="_1-СЦ, 2- СЦ 3_План 2010" xfId="29286" xr:uid="{00000000-0005-0000-0000-0000E0000000}"/>
    <cellStyle name="_1-СЦ, 2- СЦ 3_План 2010 2" xfId="29287" xr:uid="{00000000-0005-0000-0000-0000E1000000}"/>
    <cellStyle name="_1-СЦ, 2- СЦ 4" xfId="29288" xr:uid="{00000000-0005-0000-0000-0000E2000000}"/>
    <cellStyle name="_1-СЦ, 2- СЦ 4 2" xfId="29289" xr:uid="{00000000-0005-0000-0000-0000E3000000}"/>
    <cellStyle name="_1-СЦ, 2- СЦ 4_4-КСП вариант ожидаемое" xfId="29290" xr:uid="{00000000-0005-0000-0000-0000E4000000}"/>
    <cellStyle name="_1-СЦ, 2- СЦ 4_4-КСП вариант ожидаемое 2" xfId="29291" xr:uid="{00000000-0005-0000-0000-0000E5000000}"/>
    <cellStyle name="_1-СЦ, 2- СЦ 4_4-КСП вариант факт" xfId="29292" xr:uid="{00000000-0005-0000-0000-0000E6000000}"/>
    <cellStyle name="_1-СЦ, 2- СЦ 4_4-КСП вариант факт 2" xfId="29293" xr:uid="{00000000-0005-0000-0000-0000E7000000}"/>
    <cellStyle name="_1-СЦ, 2- СЦ 4_План 2010" xfId="29294" xr:uid="{00000000-0005-0000-0000-0000E8000000}"/>
    <cellStyle name="_1-СЦ, 2- СЦ 4_План 2010 2" xfId="29295" xr:uid="{00000000-0005-0000-0000-0000E9000000}"/>
    <cellStyle name="_1-СЦ, 2- СЦ 5" xfId="29296" xr:uid="{00000000-0005-0000-0000-0000EA000000}"/>
    <cellStyle name="_1-СЦ, 2- СЦ 5 2" xfId="29297" xr:uid="{00000000-0005-0000-0000-0000EB000000}"/>
    <cellStyle name="_1-СЦ, 2- СЦ 5_4-КСП вариант ожидаемое" xfId="29298" xr:uid="{00000000-0005-0000-0000-0000EC000000}"/>
    <cellStyle name="_1-СЦ, 2- СЦ 5_4-КСП вариант ожидаемое 2" xfId="29299" xr:uid="{00000000-0005-0000-0000-0000ED000000}"/>
    <cellStyle name="_1-СЦ, 2- СЦ 5_4-КСП вариант факт" xfId="29300" xr:uid="{00000000-0005-0000-0000-0000EE000000}"/>
    <cellStyle name="_1-СЦ, 2- СЦ 5_4-КСП вариант факт 2" xfId="29301" xr:uid="{00000000-0005-0000-0000-0000EF000000}"/>
    <cellStyle name="_1-СЦ, 2- СЦ 5_План 2010" xfId="29302" xr:uid="{00000000-0005-0000-0000-0000F0000000}"/>
    <cellStyle name="_1-СЦ, 2- СЦ 5_План 2010 2" xfId="29303" xr:uid="{00000000-0005-0000-0000-0000F1000000}"/>
    <cellStyle name="_1-СЦ, 2- СЦ 6" xfId="29304" xr:uid="{00000000-0005-0000-0000-0000F2000000}"/>
    <cellStyle name="_1-СЦ, 2- СЦ 6 2" xfId="29305" xr:uid="{00000000-0005-0000-0000-0000F3000000}"/>
    <cellStyle name="_1-СЦ, 2- СЦ 6_4-КСП вариант ожидаемое" xfId="29306" xr:uid="{00000000-0005-0000-0000-0000F4000000}"/>
    <cellStyle name="_1-СЦ, 2- СЦ 6_4-КСП вариант ожидаемое 2" xfId="29307" xr:uid="{00000000-0005-0000-0000-0000F5000000}"/>
    <cellStyle name="_1-СЦ, 2- СЦ 6_4-КСП вариант факт" xfId="29308" xr:uid="{00000000-0005-0000-0000-0000F6000000}"/>
    <cellStyle name="_1-СЦ, 2- СЦ 6_4-КСП вариант факт 2" xfId="29309" xr:uid="{00000000-0005-0000-0000-0000F7000000}"/>
    <cellStyle name="_1-СЦ, 2- СЦ 6_План 2010" xfId="29310" xr:uid="{00000000-0005-0000-0000-0000F8000000}"/>
    <cellStyle name="_1-СЦ, 2- СЦ 6_План 2010 2" xfId="29311" xr:uid="{00000000-0005-0000-0000-0000F9000000}"/>
    <cellStyle name="_1-СЦ, 2- СЦ 7" xfId="29312" xr:uid="{00000000-0005-0000-0000-0000FA000000}"/>
    <cellStyle name="_1-СЦ, 2- СЦ 7 2" xfId="29313" xr:uid="{00000000-0005-0000-0000-0000FB000000}"/>
    <cellStyle name="_1-СЦ, 2- СЦ 7_4-КСП вариант ожидаемое" xfId="29314" xr:uid="{00000000-0005-0000-0000-0000FC000000}"/>
    <cellStyle name="_1-СЦ, 2- СЦ 7_4-КСП вариант ожидаемое 2" xfId="29315" xr:uid="{00000000-0005-0000-0000-0000FD000000}"/>
    <cellStyle name="_1-СЦ, 2- СЦ 7_4-КСП вариант факт" xfId="29316" xr:uid="{00000000-0005-0000-0000-0000FE000000}"/>
    <cellStyle name="_1-СЦ, 2- СЦ 7_4-КСП вариант факт 2" xfId="29317" xr:uid="{00000000-0005-0000-0000-0000FF000000}"/>
    <cellStyle name="_1-СЦ, 2- СЦ 7_План 2010" xfId="29318" xr:uid="{00000000-0005-0000-0000-000000010000}"/>
    <cellStyle name="_1-СЦ, 2- СЦ 7_План 2010 2" xfId="29319" xr:uid="{00000000-0005-0000-0000-000001010000}"/>
    <cellStyle name="_1-СЦ, 2- СЦ 8" xfId="29320" xr:uid="{00000000-0005-0000-0000-000002010000}"/>
    <cellStyle name="_1-СЦ, 2- СЦ 8 2" xfId="29321" xr:uid="{00000000-0005-0000-0000-000003010000}"/>
    <cellStyle name="_1-СЦ, 2- СЦ 8_4-КСП вариант ожидаемое" xfId="29322" xr:uid="{00000000-0005-0000-0000-000004010000}"/>
    <cellStyle name="_1-СЦ, 2- СЦ 8_4-КСП вариант ожидаемое 2" xfId="29323" xr:uid="{00000000-0005-0000-0000-000005010000}"/>
    <cellStyle name="_1-СЦ, 2- СЦ 8_4-КСП вариант факт" xfId="29324" xr:uid="{00000000-0005-0000-0000-000006010000}"/>
    <cellStyle name="_1-СЦ, 2- СЦ 8_4-КСП вариант факт 2" xfId="29325" xr:uid="{00000000-0005-0000-0000-000007010000}"/>
    <cellStyle name="_1-СЦ, 2- СЦ 8_План 2010" xfId="29326" xr:uid="{00000000-0005-0000-0000-000008010000}"/>
    <cellStyle name="_1-СЦ, 2- СЦ 8_План 2010 2" xfId="29327" xr:uid="{00000000-0005-0000-0000-000009010000}"/>
    <cellStyle name="_1-СЦ, 2- СЦ 9" xfId="29328" xr:uid="{00000000-0005-0000-0000-00000A010000}"/>
    <cellStyle name="_1-СЦ, 2- СЦ_4-КСП вариант 2" xfId="29329" xr:uid="{00000000-0005-0000-0000-00000B010000}"/>
    <cellStyle name="_1-СЦ, 2- СЦ_4-КСП вариант 2-Кармозина(нов)" xfId="29330" xr:uid="{00000000-0005-0000-0000-00000C010000}"/>
    <cellStyle name="_1-СЦ, 2- СЦ_S4_KBE_05 04 09_в соотв с бюдж (3)" xfId="29331" xr:uid="{00000000-0005-0000-0000-00000D010000}"/>
    <cellStyle name="_1-СЦ, 2- СЦ_S4_KBE_05 04 09_в соотв с бюдж (3) 2" xfId="29332" xr:uid="{00000000-0005-0000-0000-00000E010000}"/>
    <cellStyle name="_1-СЦ, 2- СЦ_Xl0000045" xfId="29333" xr:uid="{00000000-0005-0000-0000-00000F010000}"/>
    <cellStyle name="_1-СЦ, 2- СЦ_АБК 1" xfId="29334" xr:uid="{00000000-0005-0000-0000-000010010000}"/>
    <cellStyle name="_1-СЦ, 2- СЦ_Сср_Благодатное на 10203_7 (7)_Ожидаемая стоимость проекта Благодатное 21 09 2009 (вар2) (2)" xfId="29335" xr:uid="{00000000-0005-0000-0000-000011010000}"/>
    <cellStyle name="_1-СЦ, 2- СЦ_Сср_Благодатное на 10203_7 (7)_Ожидаемая стоимость проекта Благодатное 21 09 2009 (вар2) (2) 2" xfId="29336" xr:uid="{00000000-0005-0000-0000-000012010000}"/>
    <cellStyle name="_1-СЦ, 2- СЦ_Сср_Благодатное на 10203_7 (7)_Универсальная форма отчетности Благодатное КС 10 08 2009 Вар№3 (3)" xfId="29337" xr:uid="{00000000-0005-0000-0000-000013010000}"/>
    <cellStyle name="_1-СЦ, 2- СЦ_Сср_Благодатное на 10203_7 (7)_Универсальная форма отчетности Благодатное КС 10 08 2009 Вар№3 (3) 2" xfId="29338" xr:uid="{00000000-0005-0000-0000-000014010000}"/>
    <cellStyle name="_1-СЦ, 2- СЦ_Сср_Благодатное на 10203_7 (7)_Ф-2 расчет ожидаемой стоимости1" xfId="29339" xr:uid="{00000000-0005-0000-0000-000015010000}"/>
    <cellStyle name="_1-СЦ, 2- СЦ_Ф-2 расчет ожидаемой стоимости1" xfId="29340" xr:uid="{00000000-0005-0000-0000-000016010000}"/>
    <cellStyle name="_1-СЦ, 2- СЦ_формы годовых планов для ОВСС на 2010год 20.08.09" xfId="29341" xr:uid="{00000000-0005-0000-0000-000017010000}"/>
    <cellStyle name="_21АЗ-015П" xfId="29342" xr:uid="{00000000-0005-0000-0000-000018010000}"/>
    <cellStyle name="_220099Inv Stock Prov Aug 2010 FINAL" xfId="29343" xr:uid="{00000000-0005-0000-0000-000019010000}"/>
    <cellStyle name="_220099Inv Stock Prov Aug 2010_upd" xfId="29344" xr:uid="{00000000-0005-0000-0000-00001A010000}"/>
    <cellStyle name="_220099Inv Stock Prov July 2010" xfId="29345" xr:uid="{00000000-0005-0000-0000-00001B010000}"/>
    <cellStyle name="_245 - по  контрагентам" xfId="23" xr:uid="{00000000-0005-0000-0000-00001C010000}"/>
    <cellStyle name="_Analitical 07m12" xfId="24" xr:uid="{00000000-0005-0000-0000-00001D010000}"/>
    <cellStyle name="_Appendix.Sales" xfId="25" xr:uid="{00000000-0005-0000-0000-00001E010000}"/>
    <cellStyle name="_Blagodatnoe_14-09-09_2" xfId="29346" xr:uid="{00000000-0005-0000-0000-00001F010000}"/>
    <cellStyle name="_Blagodatnoe_18-06-09_1" xfId="29347" xr:uid="{00000000-0005-0000-0000-000020010000}"/>
    <cellStyle name="_Board Slides Oct 09 IVC" xfId="29348" xr:uid="{00000000-0005-0000-0000-000021010000}"/>
    <cellStyle name="_Bugdainskoe - review" xfId="29349" xr:uid="{00000000-0005-0000-0000-000022010000}"/>
    <cellStyle name="_Bugdainskoe - review 2" xfId="29350" xr:uid="{00000000-0005-0000-0000-000023010000}"/>
    <cellStyle name="_Bugdainskoe - review 2 2" xfId="29351" xr:uid="{00000000-0005-0000-0000-000024010000}"/>
    <cellStyle name="_Bugdainskoe - review 3" xfId="29352" xr:uid="{00000000-0005-0000-0000-000025010000}"/>
    <cellStyle name="_C        -1 (  18(1).11.05)" xfId="29353" xr:uid="{00000000-0005-0000-0000-000026010000}"/>
    <cellStyle name="_C        -1 (  18(1).11.05) 10" xfId="29354" xr:uid="{00000000-0005-0000-0000-000027010000}"/>
    <cellStyle name="_C        -1 (  18(1).11.05) 2" xfId="29355" xr:uid="{00000000-0005-0000-0000-000028010000}"/>
    <cellStyle name="_C        -1 (  18(1).11.05) 2 2" xfId="29356" xr:uid="{00000000-0005-0000-0000-000029010000}"/>
    <cellStyle name="_C        -1 (  18(1).11.05) 2_4-КСП вариант ожидаемое" xfId="29357" xr:uid="{00000000-0005-0000-0000-00002A010000}"/>
    <cellStyle name="_C        -1 (  18(1).11.05) 2_4-КСП вариант ожидаемое 2" xfId="29358" xr:uid="{00000000-0005-0000-0000-00002B010000}"/>
    <cellStyle name="_C        -1 (  18(1).11.05) 2_4-КСП вариант факт" xfId="29359" xr:uid="{00000000-0005-0000-0000-00002C010000}"/>
    <cellStyle name="_C        -1 (  18(1).11.05) 2_4-КСП вариант факт 2" xfId="29360" xr:uid="{00000000-0005-0000-0000-00002D010000}"/>
    <cellStyle name="_C        -1 (  18(1).11.05) 2_План 2010" xfId="29361" xr:uid="{00000000-0005-0000-0000-00002E010000}"/>
    <cellStyle name="_C        -1 (  18(1).11.05) 2_План 2010 2" xfId="29362" xr:uid="{00000000-0005-0000-0000-00002F010000}"/>
    <cellStyle name="_C        -1 (  18(1).11.05) 3" xfId="29363" xr:uid="{00000000-0005-0000-0000-000030010000}"/>
    <cellStyle name="_C        -1 (  18(1).11.05) 3 2" xfId="29364" xr:uid="{00000000-0005-0000-0000-000031010000}"/>
    <cellStyle name="_C        -1 (  18(1).11.05) 3_4-КСП вариант ожидаемое" xfId="29365" xr:uid="{00000000-0005-0000-0000-000032010000}"/>
    <cellStyle name="_C        -1 (  18(1).11.05) 3_4-КСП вариант ожидаемое 2" xfId="29366" xr:uid="{00000000-0005-0000-0000-000033010000}"/>
    <cellStyle name="_C        -1 (  18(1).11.05) 3_4-КСП вариант факт" xfId="29367" xr:uid="{00000000-0005-0000-0000-000034010000}"/>
    <cellStyle name="_C        -1 (  18(1).11.05) 3_4-КСП вариант факт 2" xfId="29368" xr:uid="{00000000-0005-0000-0000-000035010000}"/>
    <cellStyle name="_C        -1 (  18(1).11.05) 3_План 2010" xfId="29369" xr:uid="{00000000-0005-0000-0000-000036010000}"/>
    <cellStyle name="_C        -1 (  18(1).11.05) 3_План 2010 2" xfId="29370" xr:uid="{00000000-0005-0000-0000-000037010000}"/>
    <cellStyle name="_C        -1 (  18(1).11.05) 4" xfId="29371" xr:uid="{00000000-0005-0000-0000-000038010000}"/>
    <cellStyle name="_C        -1 (  18(1).11.05) 4 2" xfId="29372" xr:uid="{00000000-0005-0000-0000-000039010000}"/>
    <cellStyle name="_C        -1 (  18(1).11.05) 4_4-КСП вариант ожидаемое" xfId="29373" xr:uid="{00000000-0005-0000-0000-00003A010000}"/>
    <cellStyle name="_C        -1 (  18(1).11.05) 4_4-КСП вариант ожидаемое 2" xfId="29374" xr:uid="{00000000-0005-0000-0000-00003B010000}"/>
    <cellStyle name="_C        -1 (  18(1).11.05) 4_4-КСП вариант факт" xfId="29375" xr:uid="{00000000-0005-0000-0000-00003C010000}"/>
    <cellStyle name="_C        -1 (  18(1).11.05) 4_4-КСП вариант факт 2" xfId="29376" xr:uid="{00000000-0005-0000-0000-00003D010000}"/>
    <cellStyle name="_C        -1 (  18(1).11.05) 4_План 2010" xfId="29377" xr:uid="{00000000-0005-0000-0000-00003E010000}"/>
    <cellStyle name="_C        -1 (  18(1).11.05) 4_План 2010 2" xfId="29378" xr:uid="{00000000-0005-0000-0000-00003F010000}"/>
    <cellStyle name="_C        -1 (  18(1).11.05) 5" xfId="29379" xr:uid="{00000000-0005-0000-0000-000040010000}"/>
    <cellStyle name="_C        -1 (  18(1).11.05) 5 2" xfId="29380" xr:uid="{00000000-0005-0000-0000-000041010000}"/>
    <cellStyle name="_C        -1 (  18(1).11.05) 5_4-КСП вариант ожидаемое" xfId="29381" xr:uid="{00000000-0005-0000-0000-000042010000}"/>
    <cellStyle name="_C        -1 (  18(1).11.05) 5_4-КСП вариант ожидаемое 2" xfId="29382" xr:uid="{00000000-0005-0000-0000-000043010000}"/>
    <cellStyle name="_C        -1 (  18(1).11.05) 5_4-КСП вариант факт" xfId="29383" xr:uid="{00000000-0005-0000-0000-000044010000}"/>
    <cellStyle name="_C        -1 (  18(1).11.05) 5_4-КСП вариант факт 2" xfId="29384" xr:uid="{00000000-0005-0000-0000-000045010000}"/>
    <cellStyle name="_C        -1 (  18(1).11.05) 5_План 2010" xfId="29385" xr:uid="{00000000-0005-0000-0000-000046010000}"/>
    <cellStyle name="_C        -1 (  18(1).11.05) 5_План 2010 2" xfId="29386" xr:uid="{00000000-0005-0000-0000-000047010000}"/>
    <cellStyle name="_C        -1 (  18(1).11.05) 6" xfId="29387" xr:uid="{00000000-0005-0000-0000-000048010000}"/>
    <cellStyle name="_C        -1 (  18(1).11.05) 6 2" xfId="29388" xr:uid="{00000000-0005-0000-0000-000049010000}"/>
    <cellStyle name="_C        -1 (  18(1).11.05) 6_4-КСП вариант ожидаемое" xfId="29389" xr:uid="{00000000-0005-0000-0000-00004A010000}"/>
    <cellStyle name="_C        -1 (  18(1).11.05) 6_4-КСП вариант ожидаемое 2" xfId="29390" xr:uid="{00000000-0005-0000-0000-00004B010000}"/>
    <cellStyle name="_C        -1 (  18(1).11.05) 6_4-КСП вариант факт" xfId="29391" xr:uid="{00000000-0005-0000-0000-00004C010000}"/>
    <cellStyle name="_C        -1 (  18(1).11.05) 6_4-КСП вариант факт 2" xfId="29392" xr:uid="{00000000-0005-0000-0000-00004D010000}"/>
    <cellStyle name="_C        -1 (  18(1).11.05) 6_План 2010" xfId="29393" xr:uid="{00000000-0005-0000-0000-00004E010000}"/>
    <cellStyle name="_C        -1 (  18(1).11.05) 6_План 2010 2" xfId="29394" xr:uid="{00000000-0005-0000-0000-00004F010000}"/>
    <cellStyle name="_C        -1 (  18(1).11.05) 7" xfId="29395" xr:uid="{00000000-0005-0000-0000-000050010000}"/>
    <cellStyle name="_C        -1 (  18(1).11.05) 7 2" xfId="29396" xr:uid="{00000000-0005-0000-0000-000051010000}"/>
    <cellStyle name="_C        -1 (  18(1).11.05) 7_4-КСП вариант ожидаемое" xfId="29397" xr:uid="{00000000-0005-0000-0000-000052010000}"/>
    <cellStyle name="_C        -1 (  18(1).11.05) 7_4-КСП вариант ожидаемое 2" xfId="29398" xr:uid="{00000000-0005-0000-0000-000053010000}"/>
    <cellStyle name="_C        -1 (  18(1).11.05) 7_4-КСП вариант факт" xfId="29399" xr:uid="{00000000-0005-0000-0000-000054010000}"/>
    <cellStyle name="_C        -1 (  18(1).11.05) 7_4-КСП вариант факт 2" xfId="29400" xr:uid="{00000000-0005-0000-0000-000055010000}"/>
    <cellStyle name="_C        -1 (  18(1).11.05) 7_План 2010" xfId="29401" xr:uid="{00000000-0005-0000-0000-000056010000}"/>
    <cellStyle name="_C        -1 (  18(1).11.05) 7_План 2010 2" xfId="29402" xr:uid="{00000000-0005-0000-0000-000057010000}"/>
    <cellStyle name="_C        -1 (  18(1).11.05) 8" xfId="29403" xr:uid="{00000000-0005-0000-0000-000058010000}"/>
    <cellStyle name="_C        -1 (  18(1).11.05) 8 2" xfId="29404" xr:uid="{00000000-0005-0000-0000-000059010000}"/>
    <cellStyle name="_C        -1 (  18(1).11.05) 8_4-КСП вариант ожидаемое" xfId="29405" xr:uid="{00000000-0005-0000-0000-00005A010000}"/>
    <cellStyle name="_C        -1 (  18(1).11.05) 8_4-КСП вариант ожидаемое 2" xfId="29406" xr:uid="{00000000-0005-0000-0000-00005B010000}"/>
    <cellStyle name="_C        -1 (  18(1).11.05) 8_4-КСП вариант факт" xfId="29407" xr:uid="{00000000-0005-0000-0000-00005C010000}"/>
    <cellStyle name="_C        -1 (  18(1).11.05) 8_4-КСП вариант факт 2" xfId="29408" xr:uid="{00000000-0005-0000-0000-00005D010000}"/>
    <cellStyle name="_C        -1 (  18(1).11.05) 8_План 2010" xfId="29409" xr:uid="{00000000-0005-0000-0000-00005E010000}"/>
    <cellStyle name="_C        -1 (  18(1).11.05) 8_План 2010 2" xfId="29410" xr:uid="{00000000-0005-0000-0000-00005F010000}"/>
    <cellStyle name="_C        -1 (  18(1).11.05) 9" xfId="29411" xr:uid="{00000000-0005-0000-0000-000060010000}"/>
    <cellStyle name="_C        -1 (  18(1).11.05) 9 2" xfId="29412" xr:uid="{00000000-0005-0000-0000-000061010000}"/>
    <cellStyle name="_C        -1 (  18(1).11.05)_1-КСП " xfId="29413" xr:uid="{00000000-0005-0000-0000-000062010000}"/>
    <cellStyle name="_C        -1 (  18(1).11.05)_3-ий кв" xfId="29414" xr:uid="{00000000-0005-0000-0000-000063010000}"/>
    <cellStyle name="_C        -1 (  18(1).11.05)_4-КСП вариант 2" xfId="29415" xr:uid="{00000000-0005-0000-0000-000064010000}"/>
    <cellStyle name="_C        -1 (  18(1).11.05)_4-КСП вариант 2-Кармозина(нов)" xfId="29416" xr:uid="{00000000-0005-0000-0000-000065010000}"/>
    <cellStyle name="_C        -1 (  18(1).11.05)_Blagodatnoe_14-09-09_2" xfId="29417" xr:uid="{00000000-0005-0000-0000-000066010000}"/>
    <cellStyle name="_C        -1 (  18(1).11.05)_Blagodatnoe_18-06-09_1" xfId="29418" xr:uid="{00000000-0005-0000-0000-000067010000}"/>
    <cellStyle name="_C        -1 (  18(1).11.05)_Blagodatnoe_18-06-09_1_Лист7" xfId="29419" xr:uid="{00000000-0005-0000-0000-000068010000}"/>
    <cellStyle name="_C        -1 (  18(1).11.05)_S4_KBE_05 04 09_в соотв с бюдж (2)" xfId="29420" xr:uid="{00000000-0005-0000-0000-000069010000}"/>
    <cellStyle name="_C        -1 (  18(1).11.05)_S4_KBE_05 04 09_в соотв с бюдж (2)_Лист7" xfId="29421" xr:uid="{00000000-0005-0000-0000-00006A010000}"/>
    <cellStyle name="_C        -1 (  18(1).11.05)_S4_KBE_05 04 09_в соотв с бюдж (2)_Отчет по инвестиционному проекту Титимухта  (ожидаемое 4 кв )" xfId="29422" xr:uid="{00000000-0005-0000-0000-00006B010000}"/>
    <cellStyle name="_C        -1 (  18(1).11.05)_S4_KBE_05 04 09_в соотв с бюдж (3)" xfId="29423" xr:uid="{00000000-0005-0000-0000-00006C010000}"/>
    <cellStyle name="_C        -1 (  18(1).11.05)_S4_KBE_05 04 09_в соотв с бюдж (3) 2" xfId="29424" xr:uid="{00000000-0005-0000-0000-00006D010000}"/>
    <cellStyle name="_C        -1 (  18(1).11.05)_Xl0000045" xfId="29425" xr:uid="{00000000-0005-0000-0000-00006E010000}"/>
    <cellStyle name="_C        -1 (  18(1).11.05)_АБК 1" xfId="29426" xr:uid="{00000000-0005-0000-0000-00006F010000}"/>
    <cellStyle name="_C        -1 (  18(1).11.05)_БДДС_17.4 (вн.об.)" xfId="29427" xr:uid="{00000000-0005-0000-0000-000070010000}"/>
    <cellStyle name="_C        -1 (  18(1).11.05)_БДДС_17.4 (вн.об.) 2" xfId="29428" xr:uid="{00000000-0005-0000-0000-000071010000}"/>
    <cellStyle name="_C        -1 (  18(1).11.05)_БДДС_17.4 (вн.об.) 2 2" xfId="29429" xr:uid="{00000000-0005-0000-0000-000072010000}"/>
    <cellStyle name="_C        -1 (  18(1).11.05)_БДДС_17.4 (вн.об.) 2 3" xfId="29430" xr:uid="{00000000-0005-0000-0000-000073010000}"/>
    <cellStyle name="_C        -1 (  18(1).11.05)_Вложения" xfId="29431" xr:uid="{00000000-0005-0000-0000-000074010000}"/>
    <cellStyle name="_C        -1 (  18(1).11.05)_Исх_данные Савченко" xfId="29432" xr:uid="{00000000-0005-0000-0000-000075010000}"/>
    <cellStyle name="_C        -1 (  18(1).11.05)_КВ Титимухта-2010" xfId="29433" xr:uid="{00000000-0005-0000-0000-000076010000}"/>
    <cellStyle name="_C        -1 (  18(1).11.05)_Консолидиров  предложения 2010" xfId="29434" xr:uid="{00000000-0005-0000-0000-000077010000}"/>
    <cellStyle name="_C        -1 (  18(1).11.05)_Консолидиров  предложения 2010_Дир ЭиФ" xfId="29435" xr:uid="{00000000-0005-0000-0000-000078010000}"/>
    <cellStyle name="_C        -1 (  18(1).11.05)_Копия Приложение 5 с конъюнктурным обзором 333" xfId="29436" xr:uid="{00000000-0005-0000-0000-000079010000}"/>
    <cellStyle name="_C        -1 (  18(1).11.05)_Копия Приложение 5 с конъюнктурным обзором 333_Лист7" xfId="29437" xr:uid="{00000000-0005-0000-0000-00007A010000}"/>
    <cellStyle name="_C        -1 (  18(1).11.05)_Копия Приложение 5 с конъюнктурным обзором 333_Отчет по инвестиционному проекту Титимухта  (ожидаемое 4 кв )" xfId="29438" xr:uid="{00000000-0005-0000-0000-00007B010000}"/>
    <cellStyle name="_C        -1 (  18(1).11.05)_Лист1" xfId="29439" xr:uid="{00000000-0005-0000-0000-00007C010000}"/>
    <cellStyle name="_C        -1 (  18(1).11.05)_Лист2" xfId="29440" xr:uid="{00000000-0005-0000-0000-00007D010000}"/>
    <cellStyle name="_C        -1 (  18(1).11.05)_Лист3" xfId="29441" xr:uid="{00000000-0005-0000-0000-00007E010000}"/>
    <cellStyle name="_C        -1 (  18(1).11.05)_Лист7" xfId="29442" xr:uid="{00000000-0005-0000-0000-00007F010000}"/>
    <cellStyle name="_C        -1 (  18(1).11.05)_Налоги_7" xfId="29443" xr:uid="{00000000-0005-0000-0000-000080010000}"/>
    <cellStyle name="_C        -1 (  18(1).11.05)_ОАО Первенец_1-КСП_3-КСП_2009_от 15 09 09г посл. вариант" xfId="29444" xr:uid="{00000000-0005-0000-0000-000081010000}"/>
    <cellStyle name="_C        -1 (  18(1).11.05)_Ожидаемое по Благодатному" xfId="29445" xr:uid="{00000000-0005-0000-0000-000082010000}"/>
    <cellStyle name="_C        -1 (  18(1).11.05)_Отчет по Благодатному ожид 4кв 09 (вариант 1)" xfId="29446" xr:uid="{00000000-0005-0000-0000-000083010000}"/>
    <cellStyle name="_C        -1 (  18(1).11.05)_План закупа 2010" xfId="29447" xr:uid="{00000000-0005-0000-0000-000084010000}"/>
    <cellStyle name="_C        -1 (  18(1).11.05)_показатели Благ" xfId="29448" xr:uid="{00000000-0005-0000-0000-000085010000}"/>
    <cellStyle name="_C        -1 (  18(1).11.05)_показатели Благ+" xfId="29449" xr:uid="{00000000-0005-0000-0000-000086010000}"/>
    <cellStyle name="_C        -1 (  18(1).11.05)_Полюс 2009_13.02.09" xfId="29450" xr:uid="{00000000-0005-0000-0000-000087010000}"/>
    <cellStyle name="_C        -1 (  18(1).11.05)_Полюс 2009_13.02.09 2" xfId="29451" xr:uid="{00000000-0005-0000-0000-000088010000}"/>
    <cellStyle name="_C        -1 (  18(1).11.05)_Полюс 2009_13.02.09 2 2" xfId="29452" xr:uid="{00000000-0005-0000-0000-000089010000}"/>
    <cellStyle name="_C        -1 (  18(1).11.05)_Полюс 2009_13.02.09 2 3" xfId="29453" xr:uid="{00000000-0005-0000-0000-00008A010000}"/>
    <cellStyle name="_C        -1 (  18(1).11.05)_Полюс_бюджет_2009 v2" xfId="29454" xr:uid="{00000000-0005-0000-0000-00008B010000}"/>
    <cellStyle name="_C        -1 (  18(1).11.05)_Полюс_бюджет_2009 v2 2" xfId="29455" xr:uid="{00000000-0005-0000-0000-00008C010000}"/>
    <cellStyle name="_C        -1 (  18(1).11.05)_Полюс_бюджет_2009 v2 2 2" xfId="29456" xr:uid="{00000000-0005-0000-0000-00008D010000}"/>
    <cellStyle name="_C        -1 (  18(1).11.05)_Полюс_бюджет_2009 v2 2 3" xfId="29457" xr:uid="{00000000-0005-0000-0000-00008E010000}"/>
    <cellStyle name="_C        -1 (  18(1).11.05)_Полюс_бюджет_2009 v3" xfId="29458" xr:uid="{00000000-0005-0000-0000-00008F010000}"/>
    <cellStyle name="_C        -1 (  18(1).11.05)_Полюс_бюджет_2009 v3 2" xfId="29459" xr:uid="{00000000-0005-0000-0000-000090010000}"/>
    <cellStyle name="_C        -1 (  18(1).11.05)_Полюс_бюджет_2009 v3 2 2" xfId="29460" xr:uid="{00000000-0005-0000-0000-000091010000}"/>
    <cellStyle name="_C        -1 (  18(1).11.05)_Полюс_бюджет_2009 v3 2 3" xfId="29461" xr:uid="{00000000-0005-0000-0000-000092010000}"/>
    <cellStyle name="_C        -1 (  18(1).11.05)_прил СЗ Милованову по ценам на оборуд (до 20,07,09)" xfId="29462" xr:uid="{00000000-0005-0000-0000-000093010000}"/>
    <cellStyle name="_C        -1 (  18(1).11.05)_Приложение 5" xfId="29463" xr:uid="{00000000-0005-0000-0000-000094010000}"/>
    <cellStyle name="_C        -1 (  18(1).11.05)_Приложение 5_Лист7" xfId="29464" xr:uid="{00000000-0005-0000-0000-000095010000}"/>
    <cellStyle name="_C        -1 (  18(1).11.05)_Приложение 5_Отчет по инвестиционному проекту Титимухта  (ожидаемое 4 кв )" xfId="29465" xr:uid="{00000000-0005-0000-0000-000096010000}"/>
    <cellStyle name="_C        -1 (  18(1).11.05)_Сср_Благодатное на 10203_7 (7)" xfId="29466" xr:uid="{00000000-0005-0000-0000-000097010000}"/>
    <cellStyle name="_C        -1 (  18(1).11.05)_Сср_Благодатное на 10203_7 (7) 2" xfId="29467" xr:uid="{00000000-0005-0000-0000-000098010000}"/>
    <cellStyle name="_C        -1 (  18(1).11.05)_Сср_Благодатное на 10203_7 (7)_Лист7" xfId="29468" xr:uid="{00000000-0005-0000-0000-000099010000}"/>
    <cellStyle name="_C        -1 (  18(1).11.05)_Сср_Благодатное на 10203_7 (7)_Ожидаемая стоимость проекта Благодатное 21 09 2009 (вар2) (2)" xfId="29469" xr:uid="{00000000-0005-0000-0000-00009A010000}"/>
    <cellStyle name="_C        -1 (  18(1).11.05)_Сср_Благодатное на 10203_7 (7)_Ожидаемая стоимость проекта Благодатное 21 09 2009 (вар2) (2) 2" xfId="29470" xr:uid="{00000000-0005-0000-0000-00009B010000}"/>
    <cellStyle name="_C        -1 (  18(1).11.05)_Сср_Благодатное на 10203_7 (7)_Универсальная форма отчетности Благодатное КС 10 08 2009 Вар№3 (3)" xfId="29471" xr:uid="{00000000-0005-0000-0000-00009C010000}"/>
    <cellStyle name="_C        -1 (  18(1).11.05)_Сср_Благодатное на 10203_7 (7)_Универсальная форма отчетности Благодатное КС 10 08 2009 Вар№3 (3) 2" xfId="29472" xr:uid="{00000000-0005-0000-0000-00009D010000}"/>
    <cellStyle name="_C        -1 (  18(1).11.05)_Сср_Благодатное на 10203_7 (7)_Ф-2 расчет ожидаемой стоимости1" xfId="29473" xr:uid="{00000000-0005-0000-0000-00009E010000}"/>
    <cellStyle name="_C        -1 (  18(1).11.05)_управленческие Кр-ск" xfId="29474" xr:uid="{00000000-0005-0000-0000-00009F010000}"/>
    <cellStyle name="_C        -1 (  18(1).11.05)_Ф-2 расчет ожидаемой стоимости1" xfId="29475" xr:uid="{00000000-0005-0000-0000-0000A0010000}"/>
    <cellStyle name="_C        -1 (  18(1).11.05)_формы годовых планов для ОВСС на 2010год 20.08.09" xfId="29476" xr:uid="{00000000-0005-0000-0000-0000A1010000}"/>
    <cellStyle name="_CIP 08,3" xfId="29477" xr:uid="{00000000-0005-0000-0000-0000A2010000}"/>
    <cellStyle name="_CIP 2Q 2006" xfId="29478" xr:uid="{00000000-0005-0000-0000-0000A3010000}"/>
    <cellStyle name="_Cвод Приложений -1 (29.08.05)" xfId="29479" xr:uid="{00000000-0005-0000-0000-0000A4010000}"/>
    <cellStyle name="_Cвод Приложений -1 (29.08.05) 2" xfId="29480" xr:uid="{00000000-0005-0000-0000-0000A5010000}"/>
    <cellStyle name="_Cвод Приложений -1 (29.08.05) 2 2" xfId="29481" xr:uid="{00000000-0005-0000-0000-0000A6010000}"/>
    <cellStyle name="_Cвод Приложений -1 (29.08.05) 2_4-КСП вариант ожидаемое" xfId="29482" xr:uid="{00000000-0005-0000-0000-0000A7010000}"/>
    <cellStyle name="_Cвод Приложений -1 (29.08.05) 2_4-КСП вариант ожидаемое 2" xfId="29483" xr:uid="{00000000-0005-0000-0000-0000A8010000}"/>
    <cellStyle name="_Cвод Приложений -1 (29.08.05) 2_4-КСП вариант факт" xfId="29484" xr:uid="{00000000-0005-0000-0000-0000A9010000}"/>
    <cellStyle name="_Cвод Приложений -1 (29.08.05) 2_4-КСП вариант факт 2" xfId="29485" xr:uid="{00000000-0005-0000-0000-0000AA010000}"/>
    <cellStyle name="_Cвод Приложений -1 (29.08.05) 2_План 2010" xfId="29486" xr:uid="{00000000-0005-0000-0000-0000AB010000}"/>
    <cellStyle name="_Cвод Приложений -1 (29.08.05) 2_План 2010 2" xfId="29487" xr:uid="{00000000-0005-0000-0000-0000AC010000}"/>
    <cellStyle name="_Cвод Приложений -1 (29.08.05) 3" xfId="29488" xr:uid="{00000000-0005-0000-0000-0000AD010000}"/>
    <cellStyle name="_Cвод Приложений -1 (29.08.05) 3 2" xfId="29489" xr:uid="{00000000-0005-0000-0000-0000AE010000}"/>
    <cellStyle name="_Cвод Приложений -1 (29.08.05) 3_4-КСП вариант ожидаемое" xfId="29490" xr:uid="{00000000-0005-0000-0000-0000AF010000}"/>
    <cellStyle name="_Cвод Приложений -1 (29.08.05) 3_4-КСП вариант ожидаемое 2" xfId="29491" xr:uid="{00000000-0005-0000-0000-0000B0010000}"/>
    <cellStyle name="_Cвод Приложений -1 (29.08.05) 3_4-КСП вариант факт" xfId="29492" xr:uid="{00000000-0005-0000-0000-0000B1010000}"/>
    <cellStyle name="_Cвод Приложений -1 (29.08.05) 3_4-КСП вариант факт 2" xfId="29493" xr:uid="{00000000-0005-0000-0000-0000B2010000}"/>
    <cellStyle name="_Cвод Приложений -1 (29.08.05) 3_План 2010" xfId="29494" xr:uid="{00000000-0005-0000-0000-0000B3010000}"/>
    <cellStyle name="_Cвод Приложений -1 (29.08.05) 3_План 2010 2" xfId="29495" xr:uid="{00000000-0005-0000-0000-0000B4010000}"/>
    <cellStyle name="_Cвод Приложений -1 (29.08.05) 4" xfId="29496" xr:uid="{00000000-0005-0000-0000-0000B5010000}"/>
    <cellStyle name="_Cвод Приложений -1 (29.08.05) 4 2" xfId="29497" xr:uid="{00000000-0005-0000-0000-0000B6010000}"/>
    <cellStyle name="_Cвод Приложений -1 (29.08.05) 4_4-КСП вариант ожидаемое" xfId="29498" xr:uid="{00000000-0005-0000-0000-0000B7010000}"/>
    <cellStyle name="_Cвод Приложений -1 (29.08.05) 4_4-КСП вариант ожидаемое 2" xfId="29499" xr:uid="{00000000-0005-0000-0000-0000B8010000}"/>
    <cellStyle name="_Cвод Приложений -1 (29.08.05) 4_4-КСП вариант факт" xfId="29500" xr:uid="{00000000-0005-0000-0000-0000B9010000}"/>
    <cellStyle name="_Cвод Приложений -1 (29.08.05) 4_4-КСП вариант факт 2" xfId="29501" xr:uid="{00000000-0005-0000-0000-0000BA010000}"/>
    <cellStyle name="_Cвод Приложений -1 (29.08.05) 4_План 2010" xfId="29502" xr:uid="{00000000-0005-0000-0000-0000BB010000}"/>
    <cellStyle name="_Cвод Приложений -1 (29.08.05) 4_План 2010 2" xfId="29503" xr:uid="{00000000-0005-0000-0000-0000BC010000}"/>
    <cellStyle name="_Cвод Приложений -1 (29.08.05) 5" xfId="29504" xr:uid="{00000000-0005-0000-0000-0000BD010000}"/>
    <cellStyle name="_Cвод Приложений -1 (29.08.05) 5 2" xfId="29505" xr:uid="{00000000-0005-0000-0000-0000BE010000}"/>
    <cellStyle name="_Cвод Приложений -1 (29.08.05) 5_4-КСП вариант ожидаемое" xfId="29506" xr:uid="{00000000-0005-0000-0000-0000BF010000}"/>
    <cellStyle name="_Cвод Приложений -1 (29.08.05) 5_4-КСП вариант ожидаемое 2" xfId="29507" xr:uid="{00000000-0005-0000-0000-0000C0010000}"/>
    <cellStyle name="_Cвод Приложений -1 (29.08.05) 5_4-КСП вариант факт" xfId="29508" xr:uid="{00000000-0005-0000-0000-0000C1010000}"/>
    <cellStyle name="_Cвод Приложений -1 (29.08.05) 5_4-КСП вариант факт 2" xfId="29509" xr:uid="{00000000-0005-0000-0000-0000C2010000}"/>
    <cellStyle name="_Cвод Приложений -1 (29.08.05) 5_План 2010" xfId="29510" xr:uid="{00000000-0005-0000-0000-0000C3010000}"/>
    <cellStyle name="_Cвод Приложений -1 (29.08.05) 5_План 2010 2" xfId="29511" xr:uid="{00000000-0005-0000-0000-0000C4010000}"/>
    <cellStyle name="_Cвод Приложений -1 (29.08.05) 6" xfId="29512" xr:uid="{00000000-0005-0000-0000-0000C5010000}"/>
    <cellStyle name="_Cвод Приложений -1 (29.08.05) 6 2" xfId="29513" xr:uid="{00000000-0005-0000-0000-0000C6010000}"/>
    <cellStyle name="_Cвод Приложений -1 (29.08.05) 6_4-КСП вариант ожидаемое" xfId="29514" xr:uid="{00000000-0005-0000-0000-0000C7010000}"/>
    <cellStyle name="_Cвод Приложений -1 (29.08.05) 6_4-КСП вариант ожидаемое 2" xfId="29515" xr:uid="{00000000-0005-0000-0000-0000C8010000}"/>
    <cellStyle name="_Cвод Приложений -1 (29.08.05) 6_4-КСП вариант факт" xfId="29516" xr:uid="{00000000-0005-0000-0000-0000C9010000}"/>
    <cellStyle name="_Cвод Приложений -1 (29.08.05) 6_4-КСП вариант факт 2" xfId="29517" xr:uid="{00000000-0005-0000-0000-0000CA010000}"/>
    <cellStyle name="_Cвод Приложений -1 (29.08.05) 6_План 2010" xfId="29518" xr:uid="{00000000-0005-0000-0000-0000CB010000}"/>
    <cellStyle name="_Cвод Приложений -1 (29.08.05) 6_План 2010 2" xfId="29519" xr:uid="{00000000-0005-0000-0000-0000CC010000}"/>
    <cellStyle name="_Cвод Приложений -1 (29.08.05) 7" xfId="29520" xr:uid="{00000000-0005-0000-0000-0000CD010000}"/>
    <cellStyle name="_Cвод Приложений -1 (29.08.05) 7 2" xfId="29521" xr:uid="{00000000-0005-0000-0000-0000CE010000}"/>
    <cellStyle name="_Cвод Приложений -1 (29.08.05) 7_4-КСП вариант ожидаемое" xfId="29522" xr:uid="{00000000-0005-0000-0000-0000CF010000}"/>
    <cellStyle name="_Cвод Приложений -1 (29.08.05) 7_4-КСП вариант ожидаемое 2" xfId="29523" xr:uid="{00000000-0005-0000-0000-0000D0010000}"/>
    <cellStyle name="_Cвод Приложений -1 (29.08.05) 7_4-КСП вариант факт" xfId="29524" xr:uid="{00000000-0005-0000-0000-0000D1010000}"/>
    <cellStyle name="_Cвод Приложений -1 (29.08.05) 7_4-КСП вариант факт 2" xfId="29525" xr:uid="{00000000-0005-0000-0000-0000D2010000}"/>
    <cellStyle name="_Cвод Приложений -1 (29.08.05) 7_План 2010" xfId="29526" xr:uid="{00000000-0005-0000-0000-0000D3010000}"/>
    <cellStyle name="_Cвод Приложений -1 (29.08.05) 7_План 2010 2" xfId="29527" xr:uid="{00000000-0005-0000-0000-0000D4010000}"/>
    <cellStyle name="_Cвод Приложений -1 (29.08.05) 8" xfId="29528" xr:uid="{00000000-0005-0000-0000-0000D5010000}"/>
    <cellStyle name="_Cвод Приложений -1 (29.08.05) 8 2" xfId="29529" xr:uid="{00000000-0005-0000-0000-0000D6010000}"/>
    <cellStyle name="_Cвод Приложений -1 (29.08.05) 8_4-КСП вариант ожидаемое" xfId="29530" xr:uid="{00000000-0005-0000-0000-0000D7010000}"/>
    <cellStyle name="_Cвод Приложений -1 (29.08.05) 8_4-КСП вариант ожидаемое 2" xfId="29531" xr:uid="{00000000-0005-0000-0000-0000D8010000}"/>
    <cellStyle name="_Cвод Приложений -1 (29.08.05) 8_4-КСП вариант факт" xfId="29532" xr:uid="{00000000-0005-0000-0000-0000D9010000}"/>
    <cellStyle name="_Cвод Приложений -1 (29.08.05) 8_4-КСП вариант факт 2" xfId="29533" xr:uid="{00000000-0005-0000-0000-0000DA010000}"/>
    <cellStyle name="_Cвод Приложений -1 (29.08.05) 8_План 2010" xfId="29534" xr:uid="{00000000-0005-0000-0000-0000DB010000}"/>
    <cellStyle name="_Cвод Приложений -1 (29.08.05) 8_План 2010 2" xfId="29535" xr:uid="{00000000-0005-0000-0000-0000DC010000}"/>
    <cellStyle name="_Cвод Приложений -1 (29.08.05) 9" xfId="29536" xr:uid="{00000000-0005-0000-0000-0000DD010000}"/>
    <cellStyle name="_Cвод Приложений -1 (29.08.05)_4-КСП вариант 2" xfId="29537" xr:uid="{00000000-0005-0000-0000-0000DE010000}"/>
    <cellStyle name="_Cвод Приложений -1 (29.08.05)_4-КСП вариант 2-Кармозина(нов)" xfId="29538" xr:uid="{00000000-0005-0000-0000-0000DF010000}"/>
    <cellStyle name="_Cвод Приложений -1 (29.08.05)_S4_KBE_05 04 09_в соотв с бюдж (3)" xfId="29539" xr:uid="{00000000-0005-0000-0000-0000E0010000}"/>
    <cellStyle name="_Cвод Приложений -1 (29.08.05)_S4_KBE_05 04 09_в соотв с бюдж (3) 2" xfId="29540" xr:uid="{00000000-0005-0000-0000-0000E1010000}"/>
    <cellStyle name="_Cвод Приложений -1 (29.08.05)_Xl0000045" xfId="29541" xr:uid="{00000000-0005-0000-0000-0000E2010000}"/>
    <cellStyle name="_Cвод Приложений -1 (29.08.05)_АБК 1" xfId="29542" xr:uid="{00000000-0005-0000-0000-0000E3010000}"/>
    <cellStyle name="_Cвод Приложений -1 (29.08.05)_Консолидиров  предложения 2010" xfId="29543" xr:uid="{00000000-0005-0000-0000-0000E4010000}"/>
    <cellStyle name="_Cвод Приложений -1 (29.08.05)_Консолидиров  предложения 2010_Дир ЭиФ" xfId="29544" xr:uid="{00000000-0005-0000-0000-0000E5010000}"/>
    <cellStyle name="_Cвод Приложений -1 (29.08.05)_Лист1" xfId="29545" xr:uid="{00000000-0005-0000-0000-0000E6010000}"/>
    <cellStyle name="_Cвод Приложений -1 (29.08.05)_Лист2" xfId="29546" xr:uid="{00000000-0005-0000-0000-0000E7010000}"/>
    <cellStyle name="_Cвод Приложений -1 (29.08.05)_Лист3" xfId="29547" xr:uid="{00000000-0005-0000-0000-0000E8010000}"/>
    <cellStyle name="_Cвод Приложений -1 (29.08.05)_Лист7" xfId="29548" xr:uid="{00000000-0005-0000-0000-0000E9010000}"/>
    <cellStyle name="_Cвод Приложений -1 (29.08.05)_Налоги_7" xfId="29549" xr:uid="{00000000-0005-0000-0000-0000EA010000}"/>
    <cellStyle name="_Cвод Приложений -1 (29.08.05)_Ожидаемое по Благодатному" xfId="29550" xr:uid="{00000000-0005-0000-0000-0000EB010000}"/>
    <cellStyle name="_Cвод Приложений -1 (29.08.05)_Отчет по инвестиционному проекту Титимухта  (ожидаемое 4 кв )" xfId="29551" xr:uid="{00000000-0005-0000-0000-0000EC010000}"/>
    <cellStyle name="_Cвод Приложений -1 (29.08.05)_прил СЗ Милованову по ценам на оборуд (до 20,07,09)" xfId="29552" xr:uid="{00000000-0005-0000-0000-0000ED010000}"/>
    <cellStyle name="_Cвод Приложений -1 (29.08.05)_Сср_Благодатное на 10203_7 (7)" xfId="29553" xr:uid="{00000000-0005-0000-0000-0000EE010000}"/>
    <cellStyle name="_Cвод Приложений -1 (29.08.05)_Сср_Благодатное на 10203_7 (7) 2" xfId="29554" xr:uid="{00000000-0005-0000-0000-0000EF010000}"/>
    <cellStyle name="_Cвод Приложений -1 (29.08.05)_Сср_Благодатное на 10203_7 (7)_Лист7" xfId="29555" xr:uid="{00000000-0005-0000-0000-0000F0010000}"/>
    <cellStyle name="_Cвод Приложений -1 (29.08.05)_Сср_Благодатное на 10203_7 (7)_Ожидаемая стоимость проекта Благодатное 21 09 2009 (вар2) (2)" xfId="29556" xr:uid="{00000000-0005-0000-0000-0000F1010000}"/>
    <cellStyle name="_Cвод Приложений -1 (29.08.05)_Сср_Благодатное на 10203_7 (7)_Ожидаемая стоимость проекта Благодатное 21 09 2009 (вар2) (2) 2" xfId="29557" xr:uid="{00000000-0005-0000-0000-0000F2010000}"/>
    <cellStyle name="_Cвод Приложений -1 (29.08.05)_Сср_Благодатное на 10203_7 (7)_Универсальная форма отчетности Благодатное КС 10 08 2009 Вар№3 (3)" xfId="29558" xr:uid="{00000000-0005-0000-0000-0000F3010000}"/>
    <cellStyle name="_Cвод Приложений -1 (29.08.05)_Сср_Благодатное на 10203_7 (7)_Универсальная форма отчетности Благодатное КС 10 08 2009 Вар№3 (3) 2" xfId="29559" xr:uid="{00000000-0005-0000-0000-0000F4010000}"/>
    <cellStyle name="_Cвод Приложений -1 (29.08.05)_Сср_Благодатное на 10203_7 (7)_Ф-2 расчет ожидаемой стоимости1" xfId="29560" xr:uid="{00000000-0005-0000-0000-0000F5010000}"/>
    <cellStyle name="_Cвод Приложений -1 (29.08.05)_Ф-2 расчет ожидаемой стоимости1" xfId="29561" xr:uid="{00000000-0005-0000-0000-0000F6010000}"/>
    <cellStyle name="_Cвод Приложений -1 (29.08.05)_формы годовых планов для ОВСС на 2010год 20.08.09" xfId="29562" xr:uid="{00000000-0005-0000-0000-0000F7010000}"/>
    <cellStyle name="_Cвод Приложений -1 (5.10.2006)" xfId="29563" xr:uid="{00000000-0005-0000-0000-0000F8010000}"/>
    <cellStyle name="_Cвод Приложений -1 (8.11.2006)" xfId="29564" xr:uid="{00000000-0005-0000-0000-0000F9010000}"/>
    <cellStyle name="_Cвод Приложений -1 (9.10.2006)" xfId="29565" xr:uid="{00000000-0005-0000-0000-0000FA010000}"/>
    <cellStyle name="_Cвод Приложений -1 (на 17.11.05)" xfId="29566" xr:uid="{00000000-0005-0000-0000-0000FB010000}"/>
    <cellStyle name="_Cвод Приложений -1 (на 17.11.05) 10" xfId="29567" xr:uid="{00000000-0005-0000-0000-0000FC010000}"/>
    <cellStyle name="_Cвод Приложений -1 (на 17.11.05) 2" xfId="29568" xr:uid="{00000000-0005-0000-0000-0000FD010000}"/>
    <cellStyle name="_Cвод Приложений -1 (на 17.11.05) 2 2" xfId="29569" xr:uid="{00000000-0005-0000-0000-0000FE010000}"/>
    <cellStyle name="_Cвод Приложений -1 (на 17.11.05) 2_4-КСП вариант ожидаемое" xfId="29570" xr:uid="{00000000-0005-0000-0000-0000FF010000}"/>
    <cellStyle name="_Cвод Приложений -1 (на 17.11.05) 2_4-КСП вариант ожидаемое 2" xfId="29571" xr:uid="{00000000-0005-0000-0000-000000020000}"/>
    <cellStyle name="_Cвод Приложений -1 (на 17.11.05) 2_4-КСП вариант факт" xfId="29572" xr:uid="{00000000-0005-0000-0000-000001020000}"/>
    <cellStyle name="_Cвод Приложений -1 (на 17.11.05) 2_4-КСП вариант факт 2" xfId="29573" xr:uid="{00000000-0005-0000-0000-000002020000}"/>
    <cellStyle name="_Cвод Приложений -1 (на 17.11.05) 2_План 2010" xfId="29574" xr:uid="{00000000-0005-0000-0000-000003020000}"/>
    <cellStyle name="_Cвод Приложений -1 (на 17.11.05) 2_План 2010 2" xfId="29575" xr:uid="{00000000-0005-0000-0000-000004020000}"/>
    <cellStyle name="_Cвод Приложений -1 (на 17.11.05) 3" xfId="29576" xr:uid="{00000000-0005-0000-0000-000005020000}"/>
    <cellStyle name="_Cвод Приложений -1 (на 17.11.05) 3 2" xfId="29577" xr:uid="{00000000-0005-0000-0000-000006020000}"/>
    <cellStyle name="_Cвод Приложений -1 (на 17.11.05) 3_4-КСП вариант ожидаемое" xfId="29578" xr:uid="{00000000-0005-0000-0000-000007020000}"/>
    <cellStyle name="_Cвод Приложений -1 (на 17.11.05) 3_4-КСП вариант ожидаемое 2" xfId="29579" xr:uid="{00000000-0005-0000-0000-000008020000}"/>
    <cellStyle name="_Cвод Приложений -1 (на 17.11.05) 3_4-КСП вариант факт" xfId="29580" xr:uid="{00000000-0005-0000-0000-000009020000}"/>
    <cellStyle name="_Cвод Приложений -1 (на 17.11.05) 3_4-КСП вариант факт 2" xfId="29581" xr:uid="{00000000-0005-0000-0000-00000A020000}"/>
    <cellStyle name="_Cвод Приложений -1 (на 17.11.05) 3_План 2010" xfId="29582" xr:uid="{00000000-0005-0000-0000-00000B020000}"/>
    <cellStyle name="_Cвод Приложений -1 (на 17.11.05) 3_План 2010 2" xfId="29583" xr:uid="{00000000-0005-0000-0000-00000C020000}"/>
    <cellStyle name="_Cвод Приложений -1 (на 17.11.05) 4" xfId="29584" xr:uid="{00000000-0005-0000-0000-00000D020000}"/>
    <cellStyle name="_Cвод Приложений -1 (на 17.11.05) 4 2" xfId="29585" xr:uid="{00000000-0005-0000-0000-00000E020000}"/>
    <cellStyle name="_Cвод Приложений -1 (на 17.11.05) 4_4-КСП вариант ожидаемое" xfId="29586" xr:uid="{00000000-0005-0000-0000-00000F020000}"/>
    <cellStyle name="_Cвод Приложений -1 (на 17.11.05) 4_4-КСП вариант ожидаемое 2" xfId="29587" xr:uid="{00000000-0005-0000-0000-000010020000}"/>
    <cellStyle name="_Cвод Приложений -1 (на 17.11.05) 4_4-КСП вариант факт" xfId="29588" xr:uid="{00000000-0005-0000-0000-000011020000}"/>
    <cellStyle name="_Cвод Приложений -1 (на 17.11.05) 4_4-КСП вариант факт 2" xfId="29589" xr:uid="{00000000-0005-0000-0000-000012020000}"/>
    <cellStyle name="_Cвод Приложений -1 (на 17.11.05) 4_План 2010" xfId="29590" xr:uid="{00000000-0005-0000-0000-000013020000}"/>
    <cellStyle name="_Cвод Приложений -1 (на 17.11.05) 4_План 2010 2" xfId="29591" xr:uid="{00000000-0005-0000-0000-000014020000}"/>
    <cellStyle name="_Cвод Приложений -1 (на 17.11.05) 5" xfId="29592" xr:uid="{00000000-0005-0000-0000-000015020000}"/>
    <cellStyle name="_Cвод Приложений -1 (на 17.11.05) 5 2" xfId="29593" xr:uid="{00000000-0005-0000-0000-000016020000}"/>
    <cellStyle name="_Cвод Приложений -1 (на 17.11.05) 5_4-КСП вариант ожидаемое" xfId="29594" xr:uid="{00000000-0005-0000-0000-000017020000}"/>
    <cellStyle name="_Cвод Приложений -1 (на 17.11.05) 5_4-КСП вариант ожидаемое 2" xfId="29595" xr:uid="{00000000-0005-0000-0000-000018020000}"/>
    <cellStyle name="_Cвод Приложений -1 (на 17.11.05) 5_4-КСП вариант факт" xfId="29596" xr:uid="{00000000-0005-0000-0000-000019020000}"/>
    <cellStyle name="_Cвод Приложений -1 (на 17.11.05) 5_4-КСП вариант факт 2" xfId="29597" xr:uid="{00000000-0005-0000-0000-00001A020000}"/>
    <cellStyle name="_Cвод Приложений -1 (на 17.11.05) 5_План 2010" xfId="29598" xr:uid="{00000000-0005-0000-0000-00001B020000}"/>
    <cellStyle name="_Cвод Приложений -1 (на 17.11.05) 5_План 2010 2" xfId="29599" xr:uid="{00000000-0005-0000-0000-00001C020000}"/>
    <cellStyle name="_Cвод Приложений -1 (на 17.11.05) 6" xfId="29600" xr:uid="{00000000-0005-0000-0000-00001D020000}"/>
    <cellStyle name="_Cвод Приложений -1 (на 17.11.05) 6 2" xfId="29601" xr:uid="{00000000-0005-0000-0000-00001E020000}"/>
    <cellStyle name="_Cвод Приложений -1 (на 17.11.05) 6_4-КСП вариант ожидаемое" xfId="29602" xr:uid="{00000000-0005-0000-0000-00001F020000}"/>
    <cellStyle name="_Cвод Приложений -1 (на 17.11.05) 6_4-КСП вариант ожидаемое 2" xfId="29603" xr:uid="{00000000-0005-0000-0000-000020020000}"/>
    <cellStyle name="_Cвод Приложений -1 (на 17.11.05) 6_4-КСП вариант факт" xfId="29604" xr:uid="{00000000-0005-0000-0000-000021020000}"/>
    <cellStyle name="_Cвод Приложений -1 (на 17.11.05) 6_4-КСП вариант факт 2" xfId="29605" xr:uid="{00000000-0005-0000-0000-000022020000}"/>
    <cellStyle name="_Cвод Приложений -1 (на 17.11.05) 6_План 2010" xfId="29606" xr:uid="{00000000-0005-0000-0000-000023020000}"/>
    <cellStyle name="_Cвод Приложений -1 (на 17.11.05) 6_План 2010 2" xfId="29607" xr:uid="{00000000-0005-0000-0000-000024020000}"/>
    <cellStyle name="_Cвод Приложений -1 (на 17.11.05) 7" xfId="29608" xr:uid="{00000000-0005-0000-0000-000025020000}"/>
    <cellStyle name="_Cвод Приложений -1 (на 17.11.05) 7 2" xfId="29609" xr:uid="{00000000-0005-0000-0000-000026020000}"/>
    <cellStyle name="_Cвод Приложений -1 (на 17.11.05) 7_4-КСП вариант ожидаемое" xfId="29610" xr:uid="{00000000-0005-0000-0000-000027020000}"/>
    <cellStyle name="_Cвод Приложений -1 (на 17.11.05) 7_4-КСП вариант ожидаемое 2" xfId="29611" xr:uid="{00000000-0005-0000-0000-000028020000}"/>
    <cellStyle name="_Cвод Приложений -1 (на 17.11.05) 7_4-КСП вариант факт" xfId="29612" xr:uid="{00000000-0005-0000-0000-000029020000}"/>
    <cellStyle name="_Cвод Приложений -1 (на 17.11.05) 7_4-КСП вариант факт 2" xfId="29613" xr:uid="{00000000-0005-0000-0000-00002A020000}"/>
    <cellStyle name="_Cвод Приложений -1 (на 17.11.05) 7_План 2010" xfId="29614" xr:uid="{00000000-0005-0000-0000-00002B020000}"/>
    <cellStyle name="_Cвод Приложений -1 (на 17.11.05) 7_План 2010 2" xfId="29615" xr:uid="{00000000-0005-0000-0000-00002C020000}"/>
    <cellStyle name="_Cвод Приложений -1 (на 17.11.05) 8" xfId="29616" xr:uid="{00000000-0005-0000-0000-00002D020000}"/>
    <cellStyle name="_Cвод Приложений -1 (на 17.11.05) 8 2" xfId="29617" xr:uid="{00000000-0005-0000-0000-00002E020000}"/>
    <cellStyle name="_Cвод Приложений -1 (на 17.11.05) 8_4-КСП вариант ожидаемое" xfId="29618" xr:uid="{00000000-0005-0000-0000-00002F020000}"/>
    <cellStyle name="_Cвод Приложений -1 (на 17.11.05) 8_4-КСП вариант ожидаемое 2" xfId="29619" xr:uid="{00000000-0005-0000-0000-000030020000}"/>
    <cellStyle name="_Cвод Приложений -1 (на 17.11.05) 8_4-КСП вариант факт" xfId="29620" xr:uid="{00000000-0005-0000-0000-000031020000}"/>
    <cellStyle name="_Cвод Приложений -1 (на 17.11.05) 8_4-КСП вариант факт 2" xfId="29621" xr:uid="{00000000-0005-0000-0000-000032020000}"/>
    <cellStyle name="_Cвод Приложений -1 (на 17.11.05) 8_План 2010" xfId="29622" xr:uid="{00000000-0005-0000-0000-000033020000}"/>
    <cellStyle name="_Cвод Приложений -1 (на 17.11.05) 8_План 2010 2" xfId="29623" xr:uid="{00000000-0005-0000-0000-000034020000}"/>
    <cellStyle name="_Cвод Приложений -1 (на 17.11.05) 9" xfId="29624" xr:uid="{00000000-0005-0000-0000-000035020000}"/>
    <cellStyle name="_Cвод Приложений -1 (на 17.11.05) 9 2" xfId="29625" xr:uid="{00000000-0005-0000-0000-000036020000}"/>
    <cellStyle name="_Cвод Приложений -1 (на 17.11.05)_1-КСП " xfId="29626" xr:uid="{00000000-0005-0000-0000-000037020000}"/>
    <cellStyle name="_Cвод Приложений -1 (на 17.11.05)_3-ий кв" xfId="29627" xr:uid="{00000000-0005-0000-0000-000038020000}"/>
    <cellStyle name="_Cвод Приложений -1 (на 17.11.05)_4-КСП вариант 2" xfId="29628" xr:uid="{00000000-0005-0000-0000-000039020000}"/>
    <cellStyle name="_Cвод Приложений -1 (на 17.11.05)_4-КСП вариант 2-Кармозина(нов)" xfId="29629" xr:uid="{00000000-0005-0000-0000-00003A020000}"/>
    <cellStyle name="_Cвод Приложений -1 (на 17.11.05)_Blagodatnoe_14-09-09_2" xfId="29630" xr:uid="{00000000-0005-0000-0000-00003B020000}"/>
    <cellStyle name="_Cвод Приложений -1 (на 17.11.05)_Blagodatnoe_18-06-09_1" xfId="29631" xr:uid="{00000000-0005-0000-0000-00003C020000}"/>
    <cellStyle name="_Cвод Приложений -1 (на 17.11.05)_Blagodatnoe_18-06-09_1_Лист7" xfId="29632" xr:uid="{00000000-0005-0000-0000-00003D020000}"/>
    <cellStyle name="_Cвод Приложений -1 (на 17.11.05)_S4_KBE_05 04 09_в соотв с бюдж (2)" xfId="29633" xr:uid="{00000000-0005-0000-0000-00003E020000}"/>
    <cellStyle name="_Cвод Приложений -1 (на 17.11.05)_S4_KBE_05 04 09_в соотв с бюдж (2)_Лист7" xfId="29634" xr:uid="{00000000-0005-0000-0000-00003F020000}"/>
    <cellStyle name="_Cвод Приложений -1 (на 17.11.05)_S4_KBE_05 04 09_в соотв с бюдж (2)_Отчет по инвестиционному проекту Титимухта  (ожидаемое 4 кв )" xfId="29635" xr:uid="{00000000-0005-0000-0000-000040020000}"/>
    <cellStyle name="_Cвод Приложений -1 (на 17.11.05)_S4_KBE_05 04 09_в соотв с бюдж (3)" xfId="29636" xr:uid="{00000000-0005-0000-0000-000041020000}"/>
    <cellStyle name="_Cвод Приложений -1 (на 17.11.05)_S4_KBE_05 04 09_в соотв с бюдж (3) 2" xfId="29637" xr:uid="{00000000-0005-0000-0000-000042020000}"/>
    <cellStyle name="_Cвод Приложений -1 (на 17.11.05)_Xl0000045" xfId="29638" xr:uid="{00000000-0005-0000-0000-000043020000}"/>
    <cellStyle name="_Cвод Приложений -1 (на 17.11.05)_АБК 1" xfId="29639" xr:uid="{00000000-0005-0000-0000-000044020000}"/>
    <cellStyle name="_Cвод Приложений -1 (на 17.11.05)_БДДС_17.4 (вн.об.)" xfId="29640" xr:uid="{00000000-0005-0000-0000-000045020000}"/>
    <cellStyle name="_Cвод Приложений -1 (на 17.11.05)_БДДС_17.4 (вн.об.) 2" xfId="29641" xr:uid="{00000000-0005-0000-0000-000046020000}"/>
    <cellStyle name="_Cвод Приложений -1 (на 17.11.05)_БДДС_17.4 (вн.об.) 2 2" xfId="29642" xr:uid="{00000000-0005-0000-0000-000047020000}"/>
    <cellStyle name="_Cвод Приложений -1 (на 17.11.05)_БДДС_17.4 (вн.об.) 2 3" xfId="29643" xr:uid="{00000000-0005-0000-0000-000048020000}"/>
    <cellStyle name="_Cвод Приложений -1 (на 17.11.05)_Вложения" xfId="29644" xr:uid="{00000000-0005-0000-0000-000049020000}"/>
    <cellStyle name="_Cвод Приложений -1 (на 17.11.05)_Исх_данные Савченко" xfId="29645" xr:uid="{00000000-0005-0000-0000-00004A020000}"/>
    <cellStyle name="_Cвод Приложений -1 (на 17.11.05)_КВ Титимухта-2010" xfId="29646" xr:uid="{00000000-0005-0000-0000-00004B020000}"/>
    <cellStyle name="_Cвод Приложений -1 (на 17.11.05)_Консолидиров  предложения 2010" xfId="29647" xr:uid="{00000000-0005-0000-0000-00004C020000}"/>
    <cellStyle name="_Cвод Приложений -1 (на 17.11.05)_Консолидиров  предложения 2010_Дир ЭиФ" xfId="29648" xr:uid="{00000000-0005-0000-0000-00004D020000}"/>
    <cellStyle name="_Cвод Приложений -1 (на 17.11.05)_Копия Приложение 5 с конъюнктурным обзором 333" xfId="29649" xr:uid="{00000000-0005-0000-0000-00004E020000}"/>
    <cellStyle name="_Cвод Приложений -1 (на 17.11.05)_Копия Приложение 5 с конъюнктурным обзором 333_Лист7" xfId="29650" xr:uid="{00000000-0005-0000-0000-00004F020000}"/>
    <cellStyle name="_Cвод Приложений -1 (на 17.11.05)_Копия Приложение 5 с конъюнктурным обзором 333_Отчет по инвестиционному проекту Титимухта  (ожидаемое 4 кв )" xfId="29651" xr:uid="{00000000-0005-0000-0000-000050020000}"/>
    <cellStyle name="_Cвод Приложений -1 (на 17.11.05)_Лист1" xfId="29652" xr:uid="{00000000-0005-0000-0000-000051020000}"/>
    <cellStyle name="_Cвод Приложений -1 (на 17.11.05)_Лист2" xfId="29653" xr:uid="{00000000-0005-0000-0000-000052020000}"/>
    <cellStyle name="_Cвод Приложений -1 (на 17.11.05)_Лист3" xfId="29654" xr:uid="{00000000-0005-0000-0000-000053020000}"/>
    <cellStyle name="_Cвод Приложений -1 (на 17.11.05)_Лист7" xfId="29655" xr:uid="{00000000-0005-0000-0000-000054020000}"/>
    <cellStyle name="_Cвод Приложений -1 (на 17.11.05)_Налоги_7" xfId="29656" xr:uid="{00000000-0005-0000-0000-000055020000}"/>
    <cellStyle name="_Cвод Приложений -1 (на 17.11.05)_ОАО Первенец_1-КСП_3-КСП_2009_от 15 09 09г посл. вариант" xfId="29657" xr:uid="{00000000-0005-0000-0000-000056020000}"/>
    <cellStyle name="_Cвод Приложений -1 (на 17.11.05)_Ожидаемое по Благодатному" xfId="29658" xr:uid="{00000000-0005-0000-0000-000057020000}"/>
    <cellStyle name="_Cвод Приложений -1 (на 17.11.05)_Отчет по Благодатному ожид 4кв 09 (вариант 1)" xfId="29659" xr:uid="{00000000-0005-0000-0000-000058020000}"/>
    <cellStyle name="_Cвод Приложений -1 (на 17.11.05)_План закупа 2010" xfId="29660" xr:uid="{00000000-0005-0000-0000-000059020000}"/>
    <cellStyle name="_Cвод Приложений -1 (на 17.11.05)_показатели Благ" xfId="29661" xr:uid="{00000000-0005-0000-0000-00005A020000}"/>
    <cellStyle name="_Cвод Приложений -1 (на 17.11.05)_показатели Благ+" xfId="29662" xr:uid="{00000000-0005-0000-0000-00005B020000}"/>
    <cellStyle name="_Cвод Приложений -1 (на 17.11.05)_Полюс 2009_13.02.09" xfId="29663" xr:uid="{00000000-0005-0000-0000-00005C020000}"/>
    <cellStyle name="_Cвод Приложений -1 (на 17.11.05)_Полюс 2009_13.02.09 2" xfId="29664" xr:uid="{00000000-0005-0000-0000-00005D020000}"/>
    <cellStyle name="_Cвод Приложений -1 (на 17.11.05)_Полюс 2009_13.02.09 2 2" xfId="29665" xr:uid="{00000000-0005-0000-0000-00005E020000}"/>
    <cellStyle name="_Cвод Приложений -1 (на 17.11.05)_Полюс 2009_13.02.09 2 3" xfId="29666" xr:uid="{00000000-0005-0000-0000-00005F020000}"/>
    <cellStyle name="_Cвод Приложений -1 (на 17.11.05)_Полюс_бюджет_2009 v2" xfId="29667" xr:uid="{00000000-0005-0000-0000-000060020000}"/>
    <cellStyle name="_Cвод Приложений -1 (на 17.11.05)_Полюс_бюджет_2009 v2 2" xfId="29668" xr:uid="{00000000-0005-0000-0000-000061020000}"/>
    <cellStyle name="_Cвод Приложений -1 (на 17.11.05)_Полюс_бюджет_2009 v2 2 2" xfId="29669" xr:uid="{00000000-0005-0000-0000-000062020000}"/>
    <cellStyle name="_Cвод Приложений -1 (на 17.11.05)_Полюс_бюджет_2009 v2 2 3" xfId="29670" xr:uid="{00000000-0005-0000-0000-000063020000}"/>
    <cellStyle name="_Cвод Приложений -1 (на 17.11.05)_Полюс_бюджет_2009 v3" xfId="29671" xr:uid="{00000000-0005-0000-0000-000064020000}"/>
    <cellStyle name="_Cвод Приложений -1 (на 17.11.05)_Полюс_бюджет_2009 v3 2" xfId="29672" xr:uid="{00000000-0005-0000-0000-000065020000}"/>
    <cellStyle name="_Cвод Приложений -1 (на 17.11.05)_Полюс_бюджет_2009 v3 2 2" xfId="29673" xr:uid="{00000000-0005-0000-0000-000066020000}"/>
    <cellStyle name="_Cвод Приложений -1 (на 17.11.05)_Полюс_бюджет_2009 v3 2 3" xfId="29674" xr:uid="{00000000-0005-0000-0000-000067020000}"/>
    <cellStyle name="_Cвод Приложений -1 (на 17.11.05)_прил СЗ Милованову по ценам на оборуд (до 20,07,09)" xfId="29675" xr:uid="{00000000-0005-0000-0000-000068020000}"/>
    <cellStyle name="_Cвод Приложений -1 (на 17.11.05)_Приложение 5" xfId="29676" xr:uid="{00000000-0005-0000-0000-000069020000}"/>
    <cellStyle name="_Cвод Приложений -1 (на 17.11.05)_Приложение 5_Лист7" xfId="29677" xr:uid="{00000000-0005-0000-0000-00006A020000}"/>
    <cellStyle name="_Cвод Приложений -1 (на 17.11.05)_Приложение 5_Отчет по инвестиционному проекту Титимухта  (ожидаемое 4 кв )" xfId="29678" xr:uid="{00000000-0005-0000-0000-00006B020000}"/>
    <cellStyle name="_Cвод Приложений -1 (на 17.11.05)_Сср_Благодатное на 10203_7 (7)" xfId="29679" xr:uid="{00000000-0005-0000-0000-00006C020000}"/>
    <cellStyle name="_Cвод Приложений -1 (на 17.11.05)_Сср_Благодатное на 10203_7 (7) 2" xfId="29680" xr:uid="{00000000-0005-0000-0000-00006D020000}"/>
    <cellStyle name="_Cвод Приложений -1 (на 17.11.05)_Сср_Благодатное на 10203_7 (7)_Лист7" xfId="29681" xr:uid="{00000000-0005-0000-0000-00006E020000}"/>
    <cellStyle name="_Cвод Приложений -1 (на 17.11.05)_Сср_Благодатное на 10203_7 (7)_Ожидаемая стоимость проекта Благодатное 21 09 2009 (вар2) (2)" xfId="29682" xr:uid="{00000000-0005-0000-0000-00006F020000}"/>
    <cellStyle name="_Cвод Приложений -1 (на 17.11.05)_Сср_Благодатное на 10203_7 (7)_Ожидаемая стоимость проекта Благодатное 21 09 2009 (вар2) (2) 2" xfId="29683" xr:uid="{00000000-0005-0000-0000-000070020000}"/>
    <cellStyle name="_Cвод Приложений -1 (на 17.11.05)_Сср_Благодатное на 10203_7 (7)_Универсальная форма отчетности Благодатное КС 10 08 2009 Вар№3 (3)" xfId="29684" xr:uid="{00000000-0005-0000-0000-000071020000}"/>
    <cellStyle name="_Cвод Приложений -1 (на 17.11.05)_Сср_Благодатное на 10203_7 (7)_Универсальная форма отчетности Благодатное КС 10 08 2009 Вар№3 (3) 2" xfId="29685" xr:uid="{00000000-0005-0000-0000-000072020000}"/>
    <cellStyle name="_Cвод Приложений -1 (на 17.11.05)_Сср_Благодатное на 10203_7 (7)_Ф-2 расчет ожидаемой стоимости1" xfId="29686" xr:uid="{00000000-0005-0000-0000-000073020000}"/>
    <cellStyle name="_Cвод Приложений -1 (на 17.11.05)_управленческие Кр-ск" xfId="29687" xr:uid="{00000000-0005-0000-0000-000074020000}"/>
    <cellStyle name="_Cвод Приложений -1 (на 17.11.05)_Ф-2 расчет ожидаемой стоимости1" xfId="29688" xr:uid="{00000000-0005-0000-0000-000075020000}"/>
    <cellStyle name="_Cвод Приложений -1 (на 17.11.05)_формы годовых планов для ОВСС на 2010год 20.08.09" xfId="29689" xr:uid="{00000000-0005-0000-0000-000076020000}"/>
    <cellStyle name="_Cвод Приложений -1 (на 18.11.05)" xfId="29690" xr:uid="{00000000-0005-0000-0000-000077020000}"/>
    <cellStyle name="_Cвод Приложений -1 (на 18.11.05) 10" xfId="29691" xr:uid="{00000000-0005-0000-0000-000078020000}"/>
    <cellStyle name="_Cвод Приложений -1 (на 18.11.05) 2" xfId="29692" xr:uid="{00000000-0005-0000-0000-000079020000}"/>
    <cellStyle name="_Cвод Приложений -1 (на 18.11.05) 2 2" xfId="29693" xr:uid="{00000000-0005-0000-0000-00007A020000}"/>
    <cellStyle name="_Cвод Приложений -1 (на 18.11.05) 2_4-КСП вариант ожидаемое" xfId="29694" xr:uid="{00000000-0005-0000-0000-00007B020000}"/>
    <cellStyle name="_Cвод Приложений -1 (на 18.11.05) 2_4-КСП вариант ожидаемое 2" xfId="29695" xr:uid="{00000000-0005-0000-0000-00007C020000}"/>
    <cellStyle name="_Cвод Приложений -1 (на 18.11.05) 2_4-КСП вариант факт" xfId="29696" xr:uid="{00000000-0005-0000-0000-00007D020000}"/>
    <cellStyle name="_Cвод Приложений -1 (на 18.11.05) 2_4-КСП вариант факт 2" xfId="29697" xr:uid="{00000000-0005-0000-0000-00007E020000}"/>
    <cellStyle name="_Cвод Приложений -1 (на 18.11.05) 2_План 2010" xfId="29698" xr:uid="{00000000-0005-0000-0000-00007F020000}"/>
    <cellStyle name="_Cвод Приложений -1 (на 18.11.05) 2_План 2010 2" xfId="29699" xr:uid="{00000000-0005-0000-0000-000080020000}"/>
    <cellStyle name="_Cвод Приложений -1 (на 18.11.05) 3" xfId="29700" xr:uid="{00000000-0005-0000-0000-000081020000}"/>
    <cellStyle name="_Cвод Приложений -1 (на 18.11.05) 3 2" xfId="29701" xr:uid="{00000000-0005-0000-0000-000082020000}"/>
    <cellStyle name="_Cвод Приложений -1 (на 18.11.05) 3_4-КСП вариант ожидаемое" xfId="29702" xr:uid="{00000000-0005-0000-0000-000083020000}"/>
    <cellStyle name="_Cвод Приложений -1 (на 18.11.05) 3_4-КСП вариант ожидаемое 2" xfId="29703" xr:uid="{00000000-0005-0000-0000-000084020000}"/>
    <cellStyle name="_Cвод Приложений -1 (на 18.11.05) 3_4-КСП вариант факт" xfId="29704" xr:uid="{00000000-0005-0000-0000-000085020000}"/>
    <cellStyle name="_Cвод Приложений -1 (на 18.11.05) 3_4-КСП вариант факт 2" xfId="29705" xr:uid="{00000000-0005-0000-0000-000086020000}"/>
    <cellStyle name="_Cвод Приложений -1 (на 18.11.05) 3_План 2010" xfId="29706" xr:uid="{00000000-0005-0000-0000-000087020000}"/>
    <cellStyle name="_Cвод Приложений -1 (на 18.11.05) 3_План 2010 2" xfId="29707" xr:uid="{00000000-0005-0000-0000-000088020000}"/>
    <cellStyle name="_Cвод Приложений -1 (на 18.11.05) 4" xfId="29708" xr:uid="{00000000-0005-0000-0000-000089020000}"/>
    <cellStyle name="_Cвод Приложений -1 (на 18.11.05) 4 2" xfId="29709" xr:uid="{00000000-0005-0000-0000-00008A020000}"/>
    <cellStyle name="_Cвод Приложений -1 (на 18.11.05) 4_4-КСП вариант ожидаемое" xfId="29710" xr:uid="{00000000-0005-0000-0000-00008B020000}"/>
    <cellStyle name="_Cвод Приложений -1 (на 18.11.05) 4_4-КСП вариант ожидаемое 2" xfId="29711" xr:uid="{00000000-0005-0000-0000-00008C020000}"/>
    <cellStyle name="_Cвод Приложений -1 (на 18.11.05) 4_4-КСП вариант факт" xfId="29712" xr:uid="{00000000-0005-0000-0000-00008D020000}"/>
    <cellStyle name="_Cвод Приложений -1 (на 18.11.05) 4_4-КСП вариант факт 2" xfId="29713" xr:uid="{00000000-0005-0000-0000-00008E020000}"/>
    <cellStyle name="_Cвод Приложений -1 (на 18.11.05) 4_План 2010" xfId="29714" xr:uid="{00000000-0005-0000-0000-00008F020000}"/>
    <cellStyle name="_Cвод Приложений -1 (на 18.11.05) 4_План 2010 2" xfId="29715" xr:uid="{00000000-0005-0000-0000-000090020000}"/>
    <cellStyle name="_Cвод Приложений -1 (на 18.11.05) 5" xfId="29716" xr:uid="{00000000-0005-0000-0000-000091020000}"/>
    <cellStyle name="_Cвод Приложений -1 (на 18.11.05) 5 2" xfId="29717" xr:uid="{00000000-0005-0000-0000-000092020000}"/>
    <cellStyle name="_Cвод Приложений -1 (на 18.11.05) 5_4-КСП вариант ожидаемое" xfId="29718" xr:uid="{00000000-0005-0000-0000-000093020000}"/>
    <cellStyle name="_Cвод Приложений -1 (на 18.11.05) 5_4-КСП вариант ожидаемое 2" xfId="29719" xr:uid="{00000000-0005-0000-0000-000094020000}"/>
    <cellStyle name="_Cвод Приложений -1 (на 18.11.05) 5_4-КСП вариант факт" xfId="29720" xr:uid="{00000000-0005-0000-0000-000095020000}"/>
    <cellStyle name="_Cвод Приложений -1 (на 18.11.05) 5_4-КСП вариант факт 2" xfId="29721" xr:uid="{00000000-0005-0000-0000-000096020000}"/>
    <cellStyle name="_Cвод Приложений -1 (на 18.11.05) 5_План 2010" xfId="29722" xr:uid="{00000000-0005-0000-0000-000097020000}"/>
    <cellStyle name="_Cвод Приложений -1 (на 18.11.05) 5_План 2010 2" xfId="29723" xr:uid="{00000000-0005-0000-0000-000098020000}"/>
    <cellStyle name="_Cвод Приложений -1 (на 18.11.05) 6" xfId="29724" xr:uid="{00000000-0005-0000-0000-000099020000}"/>
    <cellStyle name="_Cвод Приложений -1 (на 18.11.05) 6 2" xfId="29725" xr:uid="{00000000-0005-0000-0000-00009A020000}"/>
    <cellStyle name="_Cвод Приложений -1 (на 18.11.05) 6_4-КСП вариант ожидаемое" xfId="29726" xr:uid="{00000000-0005-0000-0000-00009B020000}"/>
    <cellStyle name="_Cвод Приложений -1 (на 18.11.05) 6_4-КСП вариант ожидаемое 2" xfId="29727" xr:uid="{00000000-0005-0000-0000-00009C020000}"/>
    <cellStyle name="_Cвод Приложений -1 (на 18.11.05) 6_4-КСП вариант факт" xfId="29728" xr:uid="{00000000-0005-0000-0000-00009D020000}"/>
    <cellStyle name="_Cвод Приложений -1 (на 18.11.05) 6_4-КСП вариант факт 2" xfId="29729" xr:uid="{00000000-0005-0000-0000-00009E020000}"/>
    <cellStyle name="_Cвод Приложений -1 (на 18.11.05) 6_План 2010" xfId="29730" xr:uid="{00000000-0005-0000-0000-00009F020000}"/>
    <cellStyle name="_Cвод Приложений -1 (на 18.11.05) 6_План 2010 2" xfId="29731" xr:uid="{00000000-0005-0000-0000-0000A0020000}"/>
    <cellStyle name="_Cвод Приложений -1 (на 18.11.05) 7" xfId="29732" xr:uid="{00000000-0005-0000-0000-0000A1020000}"/>
    <cellStyle name="_Cвод Приложений -1 (на 18.11.05) 7 2" xfId="29733" xr:uid="{00000000-0005-0000-0000-0000A2020000}"/>
    <cellStyle name="_Cвод Приложений -1 (на 18.11.05) 7_4-КСП вариант ожидаемое" xfId="29734" xr:uid="{00000000-0005-0000-0000-0000A3020000}"/>
    <cellStyle name="_Cвод Приложений -1 (на 18.11.05) 7_4-КСП вариант ожидаемое 2" xfId="29735" xr:uid="{00000000-0005-0000-0000-0000A4020000}"/>
    <cellStyle name="_Cвод Приложений -1 (на 18.11.05) 7_4-КСП вариант факт" xfId="29736" xr:uid="{00000000-0005-0000-0000-0000A5020000}"/>
    <cellStyle name="_Cвод Приложений -1 (на 18.11.05) 7_4-КСП вариант факт 2" xfId="29737" xr:uid="{00000000-0005-0000-0000-0000A6020000}"/>
    <cellStyle name="_Cвод Приложений -1 (на 18.11.05) 7_План 2010" xfId="29738" xr:uid="{00000000-0005-0000-0000-0000A7020000}"/>
    <cellStyle name="_Cвод Приложений -1 (на 18.11.05) 7_План 2010 2" xfId="29739" xr:uid="{00000000-0005-0000-0000-0000A8020000}"/>
    <cellStyle name="_Cвод Приложений -1 (на 18.11.05) 8" xfId="29740" xr:uid="{00000000-0005-0000-0000-0000A9020000}"/>
    <cellStyle name="_Cвод Приложений -1 (на 18.11.05) 8 2" xfId="29741" xr:uid="{00000000-0005-0000-0000-0000AA020000}"/>
    <cellStyle name="_Cвод Приложений -1 (на 18.11.05) 8_4-КСП вариант ожидаемое" xfId="29742" xr:uid="{00000000-0005-0000-0000-0000AB020000}"/>
    <cellStyle name="_Cвод Приложений -1 (на 18.11.05) 8_4-КСП вариант ожидаемое 2" xfId="29743" xr:uid="{00000000-0005-0000-0000-0000AC020000}"/>
    <cellStyle name="_Cвод Приложений -1 (на 18.11.05) 8_4-КСП вариант факт" xfId="29744" xr:uid="{00000000-0005-0000-0000-0000AD020000}"/>
    <cellStyle name="_Cвод Приложений -1 (на 18.11.05) 8_4-КСП вариант факт 2" xfId="29745" xr:uid="{00000000-0005-0000-0000-0000AE020000}"/>
    <cellStyle name="_Cвод Приложений -1 (на 18.11.05) 8_План 2010" xfId="29746" xr:uid="{00000000-0005-0000-0000-0000AF020000}"/>
    <cellStyle name="_Cвод Приложений -1 (на 18.11.05) 8_План 2010 2" xfId="29747" xr:uid="{00000000-0005-0000-0000-0000B0020000}"/>
    <cellStyle name="_Cвод Приложений -1 (на 18.11.05) 9" xfId="29748" xr:uid="{00000000-0005-0000-0000-0000B1020000}"/>
    <cellStyle name="_Cвод Приложений -1 (на 18.11.05) 9 2" xfId="29749" xr:uid="{00000000-0005-0000-0000-0000B2020000}"/>
    <cellStyle name="_Cвод Приложений -1 (на 18.11.05)_1-КСП " xfId="29750" xr:uid="{00000000-0005-0000-0000-0000B3020000}"/>
    <cellStyle name="_Cвод Приложений -1 (на 18.11.05)_3-ий кв" xfId="29751" xr:uid="{00000000-0005-0000-0000-0000B4020000}"/>
    <cellStyle name="_Cвод Приложений -1 (на 18.11.05)_4-КСП вариант 2" xfId="29752" xr:uid="{00000000-0005-0000-0000-0000B5020000}"/>
    <cellStyle name="_Cвод Приложений -1 (на 18.11.05)_4-КСП вариант 2-Кармозина(нов)" xfId="29753" xr:uid="{00000000-0005-0000-0000-0000B6020000}"/>
    <cellStyle name="_Cвод Приложений -1 (на 18.11.05)_Blagodatnoe_14-09-09_2" xfId="29754" xr:uid="{00000000-0005-0000-0000-0000B7020000}"/>
    <cellStyle name="_Cвод Приложений -1 (на 18.11.05)_Blagodatnoe_18-06-09_1" xfId="29755" xr:uid="{00000000-0005-0000-0000-0000B8020000}"/>
    <cellStyle name="_Cвод Приложений -1 (на 18.11.05)_Blagodatnoe_18-06-09_1_Лист7" xfId="29756" xr:uid="{00000000-0005-0000-0000-0000B9020000}"/>
    <cellStyle name="_Cвод Приложений -1 (на 18.11.05)_S4_KBE_05 04 09_в соотв с бюдж (2)" xfId="29757" xr:uid="{00000000-0005-0000-0000-0000BA020000}"/>
    <cellStyle name="_Cвод Приложений -1 (на 18.11.05)_S4_KBE_05 04 09_в соотв с бюдж (2)_Лист7" xfId="29758" xr:uid="{00000000-0005-0000-0000-0000BB020000}"/>
    <cellStyle name="_Cвод Приложений -1 (на 18.11.05)_S4_KBE_05 04 09_в соотв с бюдж (2)_Отчет по инвестиционному проекту Титимухта  (ожидаемое 4 кв )" xfId="29759" xr:uid="{00000000-0005-0000-0000-0000BC020000}"/>
    <cellStyle name="_Cвод Приложений -1 (на 18.11.05)_S4_KBE_05 04 09_в соотв с бюдж (3)" xfId="29760" xr:uid="{00000000-0005-0000-0000-0000BD020000}"/>
    <cellStyle name="_Cвод Приложений -1 (на 18.11.05)_S4_KBE_05 04 09_в соотв с бюдж (3) 2" xfId="29761" xr:uid="{00000000-0005-0000-0000-0000BE020000}"/>
    <cellStyle name="_Cвод Приложений -1 (на 18.11.05)_Xl0000045" xfId="29762" xr:uid="{00000000-0005-0000-0000-0000BF020000}"/>
    <cellStyle name="_Cвод Приложений -1 (на 18.11.05)_АБК 1" xfId="29763" xr:uid="{00000000-0005-0000-0000-0000C0020000}"/>
    <cellStyle name="_Cвод Приложений -1 (на 18.11.05)_БДДС_17.4 (вн.об.)" xfId="29764" xr:uid="{00000000-0005-0000-0000-0000C1020000}"/>
    <cellStyle name="_Cвод Приложений -1 (на 18.11.05)_БДДС_17.4 (вн.об.) 2" xfId="29765" xr:uid="{00000000-0005-0000-0000-0000C2020000}"/>
    <cellStyle name="_Cвод Приложений -1 (на 18.11.05)_БДДС_17.4 (вн.об.) 2 2" xfId="29766" xr:uid="{00000000-0005-0000-0000-0000C3020000}"/>
    <cellStyle name="_Cвод Приложений -1 (на 18.11.05)_БДДС_17.4 (вн.об.) 2 3" xfId="29767" xr:uid="{00000000-0005-0000-0000-0000C4020000}"/>
    <cellStyle name="_Cвод Приложений -1 (на 18.11.05)_Вложения" xfId="29768" xr:uid="{00000000-0005-0000-0000-0000C5020000}"/>
    <cellStyle name="_Cвод Приложений -1 (на 18.11.05)_Исх_данные Савченко" xfId="29769" xr:uid="{00000000-0005-0000-0000-0000C6020000}"/>
    <cellStyle name="_Cвод Приложений -1 (на 18.11.05)_КВ Титимухта-2010" xfId="29770" xr:uid="{00000000-0005-0000-0000-0000C7020000}"/>
    <cellStyle name="_Cвод Приложений -1 (на 18.11.05)_Консолидиров  предложения 2010" xfId="29771" xr:uid="{00000000-0005-0000-0000-0000C8020000}"/>
    <cellStyle name="_Cвод Приложений -1 (на 18.11.05)_Консолидиров  предложения 2010_Дир ЭиФ" xfId="29772" xr:uid="{00000000-0005-0000-0000-0000C9020000}"/>
    <cellStyle name="_Cвод Приложений -1 (на 18.11.05)_Копия Приложение 5 с конъюнктурным обзором 333" xfId="29773" xr:uid="{00000000-0005-0000-0000-0000CA020000}"/>
    <cellStyle name="_Cвод Приложений -1 (на 18.11.05)_Копия Приложение 5 с конъюнктурным обзором 333_Лист7" xfId="29774" xr:uid="{00000000-0005-0000-0000-0000CB020000}"/>
    <cellStyle name="_Cвод Приложений -1 (на 18.11.05)_Копия Приложение 5 с конъюнктурным обзором 333_Отчет по инвестиционному проекту Титимухта  (ожидаемое 4 кв )" xfId="29775" xr:uid="{00000000-0005-0000-0000-0000CC020000}"/>
    <cellStyle name="_Cвод Приложений -1 (на 18.11.05)_Лист1" xfId="29776" xr:uid="{00000000-0005-0000-0000-0000CD020000}"/>
    <cellStyle name="_Cвод Приложений -1 (на 18.11.05)_Лист2" xfId="29777" xr:uid="{00000000-0005-0000-0000-0000CE020000}"/>
    <cellStyle name="_Cвод Приложений -1 (на 18.11.05)_Лист3" xfId="29778" xr:uid="{00000000-0005-0000-0000-0000CF020000}"/>
    <cellStyle name="_Cвод Приложений -1 (на 18.11.05)_Лист7" xfId="29779" xr:uid="{00000000-0005-0000-0000-0000D0020000}"/>
    <cellStyle name="_Cвод Приложений -1 (на 18.11.05)_Налоги_7" xfId="29780" xr:uid="{00000000-0005-0000-0000-0000D1020000}"/>
    <cellStyle name="_Cвод Приложений -1 (на 18.11.05)_ОАО Первенец_1-КСП_3-КСП_2009_от 15 09 09г посл. вариант" xfId="29781" xr:uid="{00000000-0005-0000-0000-0000D2020000}"/>
    <cellStyle name="_Cвод Приложений -1 (на 18.11.05)_Ожидаемое по Благодатному" xfId="29782" xr:uid="{00000000-0005-0000-0000-0000D3020000}"/>
    <cellStyle name="_Cвод Приложений -1 (на 18.11.05)_Отчет по Благодатному ожид 4кв 09 (вариант 1)" xfId="29783" xr:uid="{00000000-0005-0000-0000-0000D4020000}"/>
    <cellStyle name="_Cвод Приложений -1 (на 18.11.05)_План закупа 2010" xfId="29784" xr:uid="{00000000-0005-0000-0000-0000D5020000}"/>
    <cellStyle name="_Cвод Приложений -1 (на 18.11.05)_показатели Благ" xfId="29785" xr:uid="{00000000-0005-0000-0000-0000D6020000}"/>
    <cellStyle name="_Cвод Приложений -1 (на 18.11.05)_показатели Благ+" xfId="29786" xr:uid="{00000000-0005-0000-0000-0000D7020000}"/>
    <cellStyle name="_Cвод Приложений -1 (на 18.11.05)_Полюс 2009_13.02.09" xfId="29787" xr:uid="{00000000-0005-0000-0000-0000D8020000}"/>
    <cellStyle name="_Cвод Приложений -1 (на 18.11.05)_Полюс 2009_13.02.09 2" xfId="29788" xr:uid="{00000000-0005-0000-0000-0000D9020000}"/>
    <cellStyle name="_Cвод Приложений -1 (на 18.11.05)_Полюс 2009_13.02.09 2 2" xfId="29789" xr:uid="{00000000-0005-0000-0000-0000DA020000}"/>
    <cellStyle name="_Cвод Приложений -1 (на 18.11.05)_Полюс 2009_13.02.09 2 3" xfId="29790" xr:uid="{00000000-0005-0000-0000-0000DB020000}"/>
    <cellStyle name="_Cвод Приложений -1 (на 18.11.05)_Полюс_бюджет_2009 v2" xfId="29791" xr:uid="{00000000-0005-0000-0000-0000DC020000}"/>
    <cellStyle name="_Cвод Приложений -1 (на 18.11.05)_Полюс_бюджет_2009 v2 2" xfId="29792" xr:uid="{00000000-0005-0000-0000-0000DD020000}"/>
    <cellStyle name="_Cвод Приложений -1 (на 18.11.05)_Полюс_бюджет_2009 v2 2 2" xfId="29793" xr:uid="{00000000-0005-0000-0000-0000DE020000}"/>
    <cellStyle name="_Cвод Приложений -1 (на 18.11.05)_Полюс_бюджет_2009 v2 2 3" xfId="29794" xr:uid="{00000000-0005-0000-0000-0000DF020000}"/>
    <cellStyle name="_Cвод Приложений -1 (на 18.11.05)_Полюс_бюджет_2009 v3" xfId="29795" xr:uid="{00000000-0005-0000-0000-0000E0020000}"/>
    <cellStyle name="_Cвод Приложений -1 (на 18.11.05)_Полюс_бюджет_2009 v3 2" xfId="29796" xr:uid="{00000000-0005-0000-0000-0000E1020000}"/>
    <cellStyle name="_Cвод Приложений -1 (на 18.11.05)_Полюс_бюджет_2009 v3 2 2" xfId="29797" xr:uid="{00000000-0005-0000-0000-0000E2020000}"/>
    <cellStyle name="_Cвод Приложений -1 (на 18.11.05)_Полюс_бюджет_2009 v3 2 3" xfId="29798" xr:uid="{00000000-0005-0000-0000-0000E3020000}"/>
    <cellStyle name="_Cвод Приложений -1 (на 18.11.05)_прил СЗ Милованову по ценам на оборуд (до 20,07,09)" xfId="29799" xr:uid="{00000000-0005-0000-0000-0000E4020000}"/>
    <cellStyle name="_Cвод Приложений -1 (на 18.11.05)_Приложение 5" xfId="29800" xr:uid="{00000000-0005-0000-0000-0000E5020000}"/>
    <cellStyle name="_Cвод Приложений -1 (на 18.11.05)_Приложение 5_Лист7" xfId="29801" xr:uid="{00000000-0005-0000-0000-0000E6020000}"/>
    <cellStyle name="_Cвод Приложений -1 (на 18.11.05)_Приложение 5_Отчет по инвестиционному проекту Титимухта  (ожидаемое 4 кв )" xfId="29802" xr:uid="{00000000-0005-0000-0000-0000E7020000}"/>
    <cellStyle name="_Cвод Приложений -1 (на 18.11.05)_Сср_Благодатное на 10203_7 (7)" xfId="29803" xr:uid="{00000000-0005-0000-0000-0000E8020000}"/>
    <cellStyle name="_Cвод Приложений -1 (на 18.11.05)_Сср_Благодатное на 10203_7 (7) 2" xfId="29804" xr:uid="{00000000-0005-0000-0000-0000E9020000}"/>
    <cellStyle name="_Cвод Приложений -1 (на 18.11.05)_Сср_Благодатное на 10203_7 (7)_Лист7" xfId="29805" xr:uid="{00000000-0005-0000-0000-0000EA020000}"/>
    <cellStyle name="_Cвод Приложений -1 (на 18.11.05)_Сср_Благодатное на 10203_7 (7)_Ожидаемая стоимость проекта Благодатное 21 09 2009 (вар2) (2)" xfId="29806" xr:uid="{00000000-0005-0000-0000-0000EB020000}"/>
    <cellStyle name="_Cвод Приложений -1 (на 18.11.05)_Сср_Благодатное на 10203_7 (7)_Ожидаемая стоимость проекта Благодатное 21 09 2009 (вар2) (2) 2" xfId="29807" xr:uid="{00000000-0005-0000-0000-0000EC020000}"/>
    <cellStyle name="_Cвод Приложений -1 (на 18.11.05)_Сср_Благодатное на 10203_7 (7)_Универсальная форма отчетности Благодатное КС 10 08 2009 Вар№3 (3)" xfId="29808" xr:uid="{00000000-0005-0000-0000-0000ED020000}"/>
    <cellStyle name="_Cвод Приложений -1 (на 18.11.05)_Сср_Благодатное на 10203_7 (7)_Универсальная форма отчетности Благодатное КС 10 08 2009 Вар№3 (3) 2" xfId="29809" xr:uid="{00000000-0005-0000-0000-0000EE020000}"/>
    <cellStyle name="_Cвод Приложений -1 (на 18.11.05)_Сср_Благодатное на 10203_7 (7)_Ф-2 расчет ожидаемой стоимости1" xfId="29810" xr:uid="{00000000-0005-0000-0000-0000EF020000}"/>
    <cellStyle name="_Cвод Приложений -1 (на 18.11.05)_управленческие Кр-ск" xfId="29811" xr:uid="{00000000-0005-0000-0000-0000F0020000}"/>
    <cellStyle name="_Cвод Приложений -1 (на 18.11.05)_Ф-2 расчет ожидаемой стоимости1" xfId="29812" xr:uid="{00000000-0005-0000-0000-0000F1020000}"/>
    <cellStyle name="_Cвод Приложений -1 (на 18.11.05)_формы годовых планов для ОВСС на 2010год 20.08.09" xfId="29813" xr:uid="{00000000-0005-0000-0000-0000F2020000}"/>
    <cellStyle name="_Cвод Приложений форм планирования на 2007 год" xfId="29814" xr:uid="{00000000-0005-0000-0000-0000F3020000}"/>
    <cellStyle name="_Dedtors list (Nov)" xfId="29815" xr:uid="{00000000-0005-0000-0000-0000F4020000}"/>
    <cellStyle name="_Dedtors list (Oct)" xfId="29816" xr:uid="{00000000-0005-0000-0000-0000F5020000}"/>
    <cellStyle name="_EBITDA_bridge" xfId="26" xr:uid="{00000000-0005-0000-0000-0000F6020000}"/>
    <cellStyle name="_FA 1Q 2006" xfId="29817" xr:uid="{00000000-0005-0000-0000-0000F7020000}"/>
    <cellStyle name="_FA 2Q 2006" xfId="29818" xr:uid="{00000000-0005-0000-0000-0000F8020000}"/>
    <cellStyle name="_FA IFRS Rollforward UVGK 30 06 2006" xfId="29819" xr:uid="{00000000-0005-0000-0000-0000F9020000}"/>
    <cellStyle name="_FFF" xfId="29820" xr:uid="{00000000-0005-0000-0000-0000FA020000}"/>
    <cellStyle name="_FFF_New Form10_2" xfId="29821" xr:uid="{00000000-0005-0000-0000-0000FB020000}"/>
    <cellStyle name="_FFF_Nsi" xfId="29822" xr:uid="{00000000-0005-0000-0000-0000FC020000}"/>
    <cellStyle name="_FFF_Nsi_1" xfId="29823" xr:uid="{00000000-0005-0000-0000-0000FD020000}"/>
    <cellStyle name="_FFF_Nsi_139" xfId="29824" xr:uid="{00000000-0005-0000-0000-0000FE020000}"/>
    <cellStyle name="_FFF_Nsi_140" xfId="29825" xr:uid="{00000000-0005-0000-0000-0000FF020000}"/>
    <cellStyle name="_FFF_Nsi_140(Зах)" xfId="29826" xr:uid="{00000000-0005-0000-0000-000000030000}"/>
    <cellStyle name="_FFF_Nsi_140_mod" xfId="29827" xr:uid="{00000000-0005-0000-0000-000001030000}"/>
    <cellStyle name="_FFF_Summary" xfId="29828" xr:uid="{00000000-0005-0000-0000-000002030000}"/>
    <cellStyle name="_FFF_Tax_form_1кв_3" xfId="29829" xr:uid="{00000000-0005-0000-0000-000003030000}"/>
    <cellStyle name="_FFF_БКЭ" xfId="29830" xr:uid="{00000000-0005-0000-0000-000004030000}"/>
    <cellStyle name="_Final_Book_010301" xfId="29831" xr:uid="{00000000-0005-0000-0000-000005030000}"/>
    <cellStyle name="_Final_Book_010301_New Form10_2" xfId="29832" xr:uid="{00000000-0005-0000-0000-000006030000}"/>
    <cellStyle name="_Final_Book_010301_Nsi" xfId="29833" xr:uid="{00000000-0005-0000-0000-000007030000}"/>
    <cellStyle name="_Final_Book_010301_Nsi_1" xfId="29834" xr:uid="{00000000-0005-0000-0000-000008030000}"/>
    <cellStyle name="_Final_Book_010301_Nsi_139" xfId="29835" xr:uid="{00000000-0005-0000-0000-000009030000}"/>
    <cellStyle name="_Final_Book_010301_Nsi_140" xfId="29836" xr:uid="{00000000-0005-0000-0000-00000A030000}"/>
    <cellStyle name="_Final_Book_010301_Nsi_140(Зах)" xfId="29837" xr:uid="{00000000-0005-0000-0000-00000B030000}"/>
    <cellStyle name="_Final_Book_010301_Nsi_140_mod" xfId="29838" xr:uid="{00000000-0005-0000-0000-00000C030000}"/>
    <cellStyle name="_Final_Book_010301_Summary" xfId="29839" xr:uid="{00000000-0005-0000-0000-00000D030000}"/>
    <cellStyle name="_Final_Book_010301_Tax_form_1кв_3" xfId="29840" xr:uid="{00000000-0005-0000-0000-00000E030000}"/>
    <cellStyle name="_Final_Book_010301_БКЭ" xfId="29841" xr:uid="{00000000-0005-0000-0000-00000F030000}"/>
    <cellStyle name="_Finplan" xfId="27" xr:uid="{00000000-0005-0000-0000-000010030000}"/>
    <cellStyle name="_Finplan 2" xfId="28" xr:uid="{00000000-0005-0000-0000-000011030000}"/>
    <cellStyle name="_Finplan 3" xfId="29" xr:uid="{00000000-0005-0000-0000-000012030000}"/>
    <cellStyle name="_Finplan 4" xfId="30" xr:uid="{00000000-0005-0000-0000-000013030000}"/>
    <cellStyle name="_Finplan 5" xfId="31" xr:uid="{00000000-0005-0000-0000-000014030000}"/>
    <cellStyle name="_Finplan 6" xfId="32" xr:uid="{00000000-0005-0000-0000-000015030000}"/>
    <cellStyle name="_Finplan 7" xfId="33" xr:uid="{00000000-0005-0000-0000-000016030000}"/>
    <cellStyle name="_Finplan_2014БП" xfId="34" xr:uid="{00000000-0005-0000-0000-000017030000}"/>
    <cellStyle name="_Flash_08m03" xfId="35" xr:uid="{00000000-0005-0000-0000-000018030000}"/>
    <cellStyle name="_Flash_08m05" xfId="36" xr:uid="{00000000-0005-0000-0000-000019030000}"/>
    <cellStyle name="_Flash_08m08" xfId="37" xr:uid="{00000000-0005-0000-0000-00001A030000}"/>
    <cellStyle name="_FM" xfId="38" xr:uid="{00000000-0005-0000-0000-00001B030000}"/>
    <cellStyle name="_FM 2" xfId="39" xr:uid="{00000000-0005-0000-0000-00001C030000}"/>
    <cellStyle name="_FM 3" xfId="40" xr:uid="{00000000-0005-0000-0000-00001D030000}"/>
    <cellStyle name="_FM 4" xfId="41" xr:uid="{00000000-0005-0000-0000-00001E030000}"/>
    <cellStyle name="_FM 5" xfId="42" xr:uid="{00000000-0005-0000-0000-00001F030000}"/>
    <cellStyle name="_FM CAPEX 2 от 10.10.07г" xfId="43" xr:uid="{00000000-0005-0000-0000-000020030000}"/>
    <cellStyle name="_FM CAPEX 2 от 10.10.07г 2" xfId="44" xr:uid="{00000000-0005-0000-0000-000021030000}"/>
    <cellStyle name="_FM CAPEX 2 от 10.10.07г 3" xfId="45" xr:uid="{00000000-0005-0000-0000-000022030000}"/>
    <cellStyle name="_FM CAPEX 2 от 10.10.07г 4" xfId="46" xr:uid="{00000000-0005-0000-0000-000023030000}"/>
    <cellStyle name="_FM CAPEX 2 от 10.10.07г 5" xfId="47" xr:uid="{00000000-0005-0000-0000-000024030000}"/>
    <cellStyle name="_FM CAPEX 2 от 10.10.07г_2014БП" xfId="48" xr:uid="{00000000-0005-0000-0000-000025030000}"/>
    <cellStyle name="_FM CAPEX 2 от 10.10.07г_3.Рез-ты вариантов" xfId="49" xr:uid="{00000000-0005-0000-0000-000026030000}"/>
    <cellStyle name="_FM CAPEX 2 от 10.10.07г_5.Производительность" xfId="50" xr:uid="{00000000-0005-0000-0000-000027030000}"/>
    <cellStyle name="_FM CAPEX 2 от 10.10.07г_7.Аннуитет СБШ-250-32КП" xfId="51" xr:uid="{00000000-0005-0000-0000-000028030000}"/>
    <cellStyle name="_FM CAPEX 2 от 10.10.07г_БП 2009 КО  21.01.09 г" xfId="52" xr:uid="{00000000-0005-0000-0000-000029030000}"/>
    <cellStyle name="_FM CAPEX 2 от 10.10.07г_БП 2009 КО  21.01.09 г_Формат План производства 2011 КО-3" xfId="53" xr:uid="{00000000-0005-0000-0000-00002A030000}"/>
    <cellStyle name="_FM CAPEX 2 от 10.10.07г_Тендер БС" xfId="54" xr:uid="{00000000-0005-0000-0000-00002B030000}"/>
    <cellStyle name="_FM CAPEX 2 от 10.10.07г_Формат план производства 2010 КО" xfId="55" xr:uid="{00000000-0005-0000-0000-00002C030000}"/>
    <cellStyle name="_FM CAPEX 2 от 10.10.07г_Формат План производства 2011 КО-3" xfId="56" xr:uid="{00000000-0005-0000-0000-00002D030000}"/>
    <cellStyle name="_FM_2014БП" xfId="57" xr:uid="{00000000-0005-0000-0000-00002E030000}"/>
    <cellStyle name="_FM_Olkon_2009" xfId="58" xr:uid="{00000000-0005-0000-0000-00002F030000}"/>
    <cellStyle name="_FM_Olkon_2009 2" xfId="59" xr:uid="{00000000-0005-0000-0000-000030030000}"/>
    <cellStyle name="_FM_Olkon_2009 3" xfId="60" xr:uid="{00000000-0005-0000-0000-000031030000}"/>
    <cellStyle name="_FM_Olkon_2009 4" xfId="61" xr:uid="{00000000-0005-0000-0000-000032030000}"/>
    <cellStyle name="_FM_Olkon_2009 5" xfId="62" xr:uid="{00000000-0005-0000-0000-000033030000}"/>
    <cellStyle name="_FM_Olkon_2009_2014БП" xfId="63" xr:uid="{00000000-0005-0000-0000-000034030000}"/>
    <cellStyle name="_Forex advances iss." xfId="64" xr:uid="{00000000-0005-0000-0000-000035030000}"/>
    <cellStyle name="_IFRS" xfId="65" xr:uid="{00000000-0005-0000-0000-000036030000}"/>
    <cellStyle name="_ITZ" xfId="66" xr:uid="{00000000-0005-0000-0000-000037030000}"/>
    <cellStyle name="_New_Sofi" xfId="29842" xr:uid="{00000000-0005-0000-0000-000038030000}"/>
    <cellStyle name="_New_Sofi_FFF" xfId="29843" xr:uid="{00000000-0005-0000-0000-000039030000}"/>
    <cellStyle name="_New_Sofi_New Form10_2" xfId="29844" xr:uid="{00000000-0005-0000-0000-00003A030000}"/>
    <cellStyle name="_New_Sofi_Nsi" xfId="29845" xr:uid="{00000000-0005-0000-0000-00003B030000}"/>
    <cellStyle name="_New_Sofi_Nsi_1" xfId="29846" xr:uid="{00000000-0005-0000-0000-00003C030000}"/>
    <cellStyle name="_New_Sofi_Nsi_139" xfId="29847" xr:uid="{00000000-0005-0000-0000-00003D030000}"/>
    <cellStyle name="_New_Sofi_Nsi_140" xfId="29848" xr:uid="{00000000-0005-0000-0000-00003E030000}"/>
    <cellStyle name="_New_Sofi_Nsi_140(Зах)" xfId="29849" xr:uid="{00000000-0005-0000-0000-00003F030000}"/>
    <cellStyle name="_New_Sofi_Nsi_140_mod" xfId="29850" xr:uid="{00000000-0005-0000-0000-000040030000}"/>
    <cellStyle name="_New_Sofi_Summary" xfId="29851" xr:uid="{00000000-0005-0000-0000-000041030000}"/>
    <cellStyle name="_New_Sofi_Tax_form_1кв_3" xfId="29852" xr:uid="{00000000-0005-0000-0000-000042030000}"/>
    <cellStyle name="_New_Sofi_БКЭ" xfId="29853" xr:uid="{00000000-0005-0000-0000-000043030000}"/>
    <cellStyle name="_NKA ролл 1кв08" xfId="29854" xr:uid="{00000000-0005-0000-0000-000044030000}"/>
    <cellStyle name="_Nsi" xfId="29855" xr:uid="{00000000-0005-0000-0000-000045030000}"/>
    <cellStyle name="_PL_БП_KO_2008" xfId="67" xr:uid="{00000000-0005-0000-0000-000046030000}"/>
    <cellStyle name="_PL_БП_KO_2008 10" xfId="68" xr:uid="{00000000-0005-0000-0000-000047030000}"/>
    <cellStyle name="_PL_БП_KO_2008 11" xfId="69" xr:uid="{00000000-0005-0000-0000-000048030000}"/>
    <cellStyle name="_PL_БП_KO_2008 12" xfId="70" xr:uid="{00000000-0005-0000-0000-000049030000}"/>
    <cellStyle name="_PL_БП_KO_2008 13" xfId="71" xr:uid="{00000000-0005-0000-0000-00004A030000}"/>
    <cellStyle name="_PL_БП_KO_2008 2" xfId="72" xr:uid="{00000000-0005-0000-0000-00004B030000}"/>
    <cellStyle name="_PL_БП_KO_2008 3" xfId="73" xr:uid="{00000000-0005-0000-0000-00004C030000}"/>
    <cellStyle name="_PL_БП_KO_2008 4" xfId="74" xr:uid="{00000000-0005-0000-0000-00004D030000}"/>
    <cellStyle name="_PL_БП_KO_2008 5" xfId="75" xr:uid="{00000000-0005-0000-0000-00004E030000}"/>
    <cellStyle name="_PL_БП_KO_2008 6" xfId="76" xr:uid="{00000000-0005-0000-0000-00004F030000}"/>
    <cellStyle name="_PL_БП_KO_2008 7" xfId="77" xr:uid="{00000000-0005-0000-0000-000050030000}"/>
    <cellStyle name="_PL_БП_KO_2008 8" xfId="78" xr:uid="{00000000-0005-0000-0000-000051030000}"/>
    <cellStyle name="_PL_БП_KO_2008 9" xfId="79" xr:uid="{00000000-0005-0000-0000-000052030000}"/>
    <cellStyle name="_PL_БП_KO_2008_2014БП" xfId="80" xr:uid="{00000000-0005-0000-0000-000053030000}"/>
    <cellStyle name="_Q3_07vsQ4" xfId="81" xr:uid="{00000000-0005-0000-0000-000054030000}"/>
    <cellStyle name="_Q3_07vsQ4 Смета" xfId="82" xr:uid="{00000000-0005-0000-0000-000055030000}"/>
    <cellStyle name="_ROLL_KNPZ_9m2008" xfId="29856" xr:uid="{00000000-0005-0000-0000-000056030000}"/>
    <cellStyle name="_RP-2000" xfId="29857" xr:uid="{00000000-0005-0000-0000-000057030000}"/>
    <cellStyle name="_spec03" xfId="29858" xr:uid="{00000000-0005-0000-0000-000058030000}"/>
    <cellStyle name="_Steel SD Summary" xfId="83" xr:uid="{00000000-0005-0000-0000-000059030000}"/>
    <cellStyle name="_SZNP - Eqiuty Roll" xfId="29859" xr:uid="{00000000-0005-0000-0000-00005A030000}"/>
    <cellStyle name="_SZNP - rasshifrovki-002000-333" xfId="29860" xr:uid="{00000000-0005-0000-0000-00005B030000}"/>
    <cellStyle name="_SZNP - TRS-092000" xfId="29861" xr:uid="{00000000-0005-0000-0000-00005C030000}"/>
    <cellStyle name="_Titimukhta - valuation - (23.10.07)(Аникину)" xfId="29862" xr:uid="{00000000-0005-0000-0000-00005D030000}"/>
    <cellStyle name="_Vol_AT_JD" xfId="84" xr:uid="{00000000-0005-0000-0000-00005E030000}"/>
    <cellStyle name="_Vol_AT_JD 2" xfId="85" xr:uid="{00000000-0005-0000-0000-00005F030000}"/>
    <cellStyle name="_Vol_AT_JD 3" xfId="86" xr:uid="{00000000-0005-0000-0000-000060030000}"/>
    <cellStyle name="_Vol_AT_JD 4" xfId="87" xr:uid="{00000000-0005-0000-0000-000061030000}"/>
    <cellStyle name="_Vol_AT_JD 5" xfId="88" xr:uid="{00000000-0005-0000-0000-000062030000}"/>
    <cellStyle name="_Vol_AT_JD_2014БП" xfId="89" xr:uid="{00000000-0005-0000-0000-000063030000}"/>
    <cellStyle name="_Volum" xfId="90" xr:uid="{00000000-0005-0000-0000-000064030000}"/>
    <cellStyle name="_Volum 2" xfId="91" xr:uid="{00000000-0005-0000-0000-000065030000}"/>
    <cellStyle name="_Volum 3" xfId="92" xr:uid="{00000000-0005-0000-0000-000066030000}"/>
    <cellStyle name="_Volum 4" xfId="93" xr:uid="{00000000-0005-0000-0000-000067030000}"/>
    <cellStyle name="_Volum 5" xfId="94" xr:uid="{00000000-0005-0000-0000-000068030000}"/>
    <cellStyle name="_Volum_2014БП" xfId="95" xr:uid="{00000000-0005-0000-0000-000069030000}"/>
    <cellStyle name="_Worksheet in   UVGK PP&amp;E Review 6m2008" xfId="29863" xr:uid="{00000000-0005-0000-0000-00006A030000}"/>
    <cellStyle name="_Worksheet in (C) 2260-KMZ TB 2007 OAO KMZ" xfId="29864" xr:uid="{00000000-0005-0000-0000-00006B030000}"/>
    <cellStyle name="_Worksheet in (C) 2261-IKK TB - 2006" xfId="29865" xr:uid="{00000000-0005-0000-0000-00006C030000}"/>
    <cellStyle name="_Worksheet in (C) 2267 Consolidation_CHAR_DANK_9m_06-Charaltyn  JSC stand alone FS (PBC)" xfId="29866" xr:uid="{00000000-0005-0000-0000-00006D030000}"/>
    <cellStyle name="_Worksheet in (C) 8510 Forex testing 9 months 2006" xfId="29867" xr:uid="{00000000-0005-0000-0000-00006E030000}"/>
    <cellStyle name="_Worksheet in 2260 Consolidation_CHAR_DANK_9m_06 received from Ainash (PBC)" xfId="29868" xr:uid="{00000000-0005-0000-0000-00006F030000}"/>
    <cellStyle name="_Worksheet in 2260-IMZ TB 2006 OAO IMZ" xfId="29869" xr:uid="{00000000-0005-0000-0000-000070030000}"/>
    <cellStyle name="_Worksheet in 2260-KMZ TB 2007 OAO KMZ" xfId="29870" xr:uid="{00000000-0005-0000-0000-000071030000}"/>
    <cellStyle name="_Worksheet in 2262-TBR TB - 2005" xfId="29871" xr:uid="{00000000-0005-0000-0000-000072030000}"/>
    <cellStyle name="_Worksheet in 5320 AR aging" xfId="29872" xr:uid="{00000000-0005-0000-0000-000073030000}"/>
    <cellStyle name="_Worksheet in 5542 Development costs Dank - 9 m 2006" xfId="29873" xr:uid="{00000000-0005-0000-0000-000074030000}"/>
    <cellStyle name="_Worksheet in 5646 Reclass Depr" xfId="29874" xr:uid="{00000000-0005-0000-0000-000075030000}"/>
    <cellStyle name="_YBE_UVGK_FA IFRS Rollforward_9m2006" xfId="29875" xr:uid="{00000000-0005-0000-0000-000076030000}"/>
    <cellStyle name="_YGK" xfId="29876" xr:uid="{00000000-0005-0000-0000-000077030000}"/>
    <cellStyle name="_YNG FA at 31.12. 2003" xfId="96" xr:uid="{00000000-0005-0000-0000-000078030000}"/>
    <cellStyle name="_YNG FA at 31.12. 2003 2" xfId="97" xr:uid="{00000000-0005-0000-0000-000079030000}"/>
    <cellStyle name="_YNG FA at 31.12. 2003 3" xfId="98" xr:uid="{00000000-0005-0000-0000-00007A030000}"/>
    <cellStyle name="_YNG FA at 31.12. 2003 4" xfId="99" xr:uid="{00000000-0005-0000-0000-00007B030000}"/>
    <cellStyle name="_YNG FA at 31.12. 2003 5" xfId="100" xr:uid="{00000000-0005-0000-0000-00007C030000}"/>
    <cellStyle name="_YNG FA at 31.12. 2003 new reserves for 4Q only" xfId="101" xr:uid="{00000000-0005-0000-0000-00007D030000}"/>
    <cellStyle name="_YNG FA at 31.12. 2003 new reserves for 4Q only 2" xfId="102" xr:uid="{00000000-0005-0000-0000-00007E030000}"/>
    <cellStyle name="_YNG FA at 31.12. 2003 new reserves for 4Q only 3" xfId="103" xr:uid="{00000000-0005-0000-0000-00007F030000}"/>
    <cellStyle name="_YNG FA at 31.12. 2003 new reserves for 4Q only 4" xfId="104" xr:uid="{00000000-0005-0000-0000-000080030000}"/>
    <cellStyle name="_YNG FA at 31.12. 2003 new reserves for 4Q only 5" xfId="105" xr:uid="{00000000-0005-0000-0000-000081030000}"/>
    <cellStyle name="_YNG FA at 31.12. 2003 new reserves for 4Q only_2014БП" xfId="106" xr:uid="{00000000-0005-0000-0000-000082030000}"/>
    <cellStyle name="_YNG FA at 31.12. 2003_2014БП" xfId="107" xr:uid="{00000000-0005-0000-0000-000083030000}"/>
    <cellStyle name="_YVGK" xfId="29877" xr:uid="{00000000-0005-0000-0000-000084030000}"/>
    <cellStyle name="_Автосамосвалы-2007-рабочий (24.06.2006), 06 июл.06 - к защите" xfId="108" xr:uid="{00000000-0005-0000-0000-000085030000}"/>
    <cellStyle name="_Автосамосвалы-2007-рабочий (24.06.2006), 06 июл.06 - к защите 2" xfId="109" xr:uid="{00000000-0005-0000-0000-000086030000}"/>
    <cellStyle name="_Автосамосвалы-2007-рабочий (24.06.2006), 06 июл.06 - к защите 3" xfId="110" xr:uid="{00000000-0005-0000-0000-000087030000}"/>
    <cellStyle name="_Автосамосвалы-2007-рабочий (24.06.2006), 06 июл.06 - к защите 4" xfId="111" xr:uid="{00000000-0005-0000-0000-000088030000}"/>
    <cellStyle name="_Автосамосвалы-2007-рабочий (24.06.2006), 06 июл.06 - к защите 5" xfId="112" xr:uid="{00000000-0005-0000-0000-000089030000}"/>
    <cellStyle name="_Автосамосвалы-2007-рабочий (24.06.2006), 06 июл.06 - к защите_2014БП" xfId="113" xr:uid="{00000000-0005-0000-0000-00008A030000}"/>
    <cellStyle name="_Алюком Тайшет" xfId="29878" xr:uid="{00000000-0005-0000-0000-00008B030000}"/>
    <cellStyle name="_Анализ Автокомплекс УАЗ" xfId="29879" xr:uid="{00000000-0005-0000-0000-00008C030000}"/>
    <cellStyle name="_анализ_ФОТ" xfId="29880" xr:uid="{00000000-0005-0000-0000-00008D030000}"/>
    <cellStyle name="_анализ_ФОТ 2" xfId="29881" xr:uid="{00000000-0005-0000-0000-00008E030000}"/>
    <cellStyle name="_анализ_ФОТ 2 2" xfId="29882" xr:uid="{00000000-0005-0000-0000-00008F030000}"/>
    <cellStyle name="_анализ_ФОТ 2 3" xfId="29883" xr:uid="{00000000-0005-0000-0000-000090030000}"/>
    <cellStyle name="_АСУ ГТК - без ЖД" xfId="114" xr:uid="{00000000-0005-0000-0000-000091030000}"/>
    <cellStyle name="_АСУ ГТК - без ЖД 2" xfId="115" xr:uid="{00000000-0005-0000-0000-000092030000}"/>
    <cellStyle name="_АСУ ГТК - без ЖД 3" xfId="116" xr:uid="{00000000-0005-0000-0000-000093030000}"/>
    <cellStyle name="_АСУ ГТК - без ЖД 4" xfId="117" xr:uid="{00000000-0005-0000-0000-000094030000}"/>
    <cellStyle name="_АСУ ГТК - без ЖД 5" xfId="118" xr:uid="{00000000-0005-0000-0000-000095030000}"/>
    <cellStyle name="_АСУ ГТК - без ЖД_2014БП" xfId="119" xr:uid="{00000000-0005-0000-0000-000096030000}"/>
    <cellStyle name="_АТЦ-2006, Замена ОФ, 03.11.05" xfId="120" xr:uid="{00000000-0005-0000-0000-000097030000}"/>
    <cellStyle name="_АТЦ-2006, Замена ОФ, 03.11.05 2" xfId="121" xr:uid="{00000000-0005-0000-0000-000098030000}"/>
    <cellStyle name="_АТЦ-2006, Замена ОФ, 03.11.05 3" xfId="122" xr:uid="{00000000-0005-0000-0000-000099030000}"/>
    <cellStyle name="_АТЦ-2006, Замена ОФ, 03.11.05 4" xfId="123" xr:uid="{00000000-0005-0000-0000-00009A030000}"/>
    <cellStyle name="_АТЦ-2006, Замена ОФ, 03.11.05 5" xfId="124" xr:uid="{00000000-0005-0000-0000-00009B030000}"/>
    <cellStyle name="_АТЦ-2006, Замена ОФ, 03.11.05_2014БП" xfId="125" xr:uid="{00000000-0005-0000-0000-00009C030000}"/>
    <cellStyle name="_База БП УАТ 2009" xfId="126" xr:uid="{00000000-0005-0000-0000-00009D030000}"/>
    <cellStyle name="_База БП УАТ 2009 2" xfId="127" xr:uid="{00000000-0005-0000-0000-00009E030000}"/>
    <cellStyle name="_База БП УАТ 2009 3" xfId="128" xr:uid="{00000000-0005-0000-0000-00009F030000}"/>
    <cellStyle name="_База БП УАТ 2009 4" xfId="129" xr:uid="{00000000-0005-0000-0000-0000A0030000}"/>
    <cellStyle name="_База БП УАТ 2009 5" xfId="130" xr:uid="{00000000-0005-0000-0000-0000A1030000}"/>
    <cellStyle name="_База БП УАТ 2009 6" xfId="131" xr:uid="{00000000-0005-0000-0000-0000A2030000}"/>
    <cellStyle name="_База БП УАТ 2009 7" xfId="132" xr:uid="{00000000-0005-0000-0000-0000A3030000}"/>
    <cellStyle name="_База БП УАТ 2009 8" xfId="133" xr:uid="{00000000-0005-0000-0000-0000A4030000}"/>
    <cellStyle name="_База БП УАТ 2009 9" xfId="134" xr:uid="{00000000-0005-0000-0000-0000A5030000}"/>
    <cellStyle name="_База БП УАТ 2009_2014БП" xfId="135" xr:uid="{00000000-0005-0000-0000-0000A6030000}"/>
    <cellStyle name="_БДДС для ЛГОК" xfId="136" xr:uid="{00000000-0005-0000-0000-0000A7030000}"/>
    <cellStyle name="_БДДС для МГОК" xfId="137" xr:uid="{00000000-0005-0000-0000-0000A8030000}"/>
    <cellStyle name="_БДДС для ОЭМК" xfId="138" xr:uid="{00000000-0005-0000-0000-0000A9030000}"/>
    <cellStyle name="_БДДС для УралСталь" xfId="139" xr:uid="{00000000-0005-0000-0000-0000AA030000}"/>
    <cellStyle name="_Благодатное Энергетика Последний столбик - с лимитированными и непредвиденными" xfId="29884" xr:uid="{00000000-0005-0000-0000-0000AB030000}"/>
    <cellStyle name="_Бюджет 03" xfId="29885" xr:uid="{00000000-0005-0000-0000-0000AC030000}"/>
    <cellStyle name="_Бюджет 04" xfId="29886" xr:uid="{00000000-0005-0000-0000-0000AD030000}"/>
    <cellStyle name="_Бюджет 16.07.2008 сокращ." xfId="29887" xr:uid="{00000000-0005-0000-0000-0000AE030000}"/>
    <cellStyle name="_Бюджет 16.07.2008 сокращ. 2" xfId="29888" xr:uid="{00000000-0005-0000-0000-0000AF030000}"/>
    <cellStyle name="_Бюджет 16.07.2008 сокращ. 2 2" xfId="29889" xr:uid="{00000000-0005-0000-0000-0000B0030000}"/>
    <cellStyle name="_Бюджет 16.07.2008 сокращ. 2 3" xfId="29890" xr:uid="{00000000-0005-0000-0000-0000B1030000}"/>
    <cellStyle name="_БЮДЖЕТ 2004 от  28.11 агл. 2870 АХБпрочие" xfId="140" xr:uid="{00000000-0005-0000-0000-0000B2030000}"/>
    <cellStyle name="_БЮДЖЕТ 2004 от  28.11 агл. 2870 АХБпрочие_Дайджест 2003-2004 гг." xfId="141" xr:uid="{00000000-0005-0000-0000-0000B3030000}"/>
    <cellStyle name="_БЮДЖЕТ 2004 от  28.11 агл. 2870 АХБпрочие_Дайджест 2003-2004 гг._8" xfId="142" xr:uid="{00000000-0005-0000-0000-0000B4030000}"/>
    <cellStyle name="_БЮДЖЕТ 2004 от  28.11 агл. 2870 АХБпрочие_Дайджест 2003-2004 гг._Запрос МИ Менеджмент 18 08 06 (новый формат)" xfId="143" xr:uid="{00000000-0005-0000-0000-0000B5030000}"/>
    <cellStyle name="_БЮДЖЕТ 2004 от  28.11 агл. 2870 АХБпрочие_Дайджест 2003-2004 гг._Формы общие отчет за год" xfId="144" xr:uid="{00000000-0005-0000-0000-0000B6030000}"/>
    <cellStyle name="_БЮДЖЕТ 2004 от 17.12.03 сырье 13.40" xfId="145" xr:uid="{00000000-0005-0000-0000-0000B7030000}"/>
    <cellStyle name="_БЮДЖЕТ 2004 от 17.12.03 сырье 13.40_Дайджест 2003-2004 гг." xfId="146" xr:uid="{00000000-0005-0000-0000-0000B8030000}"/>
    <cellStyle name="_БЮДЖЕТ 2004 от 17.12.03 сырье 13.40_Дайджест 2003-2004 гг._8" xfId="147" xr:uid="{00000000-0005-0000-0000-0000B9030000}"/>
    <cellStyle name="_БЮДЖЕТ 2004 от 17.12.03 сырье 13.40_Дайджест 2003-2004 гг._Запрос МИ Менеджмент 18 08 06 (новый формат)" xfId="148" xr:uid="{00000000-0005-0000-0000-0000BA030000}"/>
    <cellStyle name="_БЮДЖЕТ 2004 от 17.12.03 сырье 13.40_Дайджест 2003-2004 гг._Формы общие отчет за год" xfId="149" xr:uid="{00000000-0005-0000-0000-0000BB030000}"/>
    <cellStyle name="_БЮДЖЕТ 2004 от 22.12.03.инвестиц" xfId="150" xr:uid="{00000000-0005-0000-0000-0000BC030000}"/>
    <cellStyle name="_БЮДЖЕТ 2004 от 22.12.03.инвестиц_Дайджест 2003-2004 гг." xfId="151" xr:uid="{00000000-0005-0000-0000-0000BD030000}"/>
    <cellStyle name="_БЮДЖЕТ 2004 от 22.12.03.инвестиц_Дайджест 2003-2004 гг._8" xfId="152" xr:uid="{00000000-0005-0000-0000-0000BE030000}"/>
    <cellStyle name="_БЮДЖЕТ 2004 от 22.12.03.инвестиц_Дайджест 2003-2004 гг._Запрос МИ Менеджмент 18 08 06 (новый формат)" xfId="153" xr:uid="{00000000-0005-0000-0000-0000BF030000}"/>
    <cellStyle name="_БЮДЖЕТ 2004 от 22.12.03.инвестиц_Дайджест 2003-2004 гг._Формы общие отчет за год" xfId="154" xr:uid="{00000000-0005-0000-0000-0000C0030000}"/>
    <cellStyle name="_БЮДЖЕТ 2004 от 9.12 газ" xfId="155" xr:uid="{00000000-0005-0000-0000-0000C1030000}"/>
    <cellStyle name="_БЮДЖЕТ 2004 от 9.12 газ_Дайджест 2003-2004 гг." xfId="156" xr:uid="{00000000-0005-0000-0000-0000C2030000}"/>
    <cellStyle name="_БЮДЖЕТ 2004 от 9.12 газ_Дайджест 2003-2004 гг._8" xfId="157" xr:uid="{00000000-0005-0000-0000-0000C3030000}"/>
    <cellStyle name="_БЮДЖЕТ 2004 от 9.12 газ_Дайджест 2003-2004 гг._Запрос МИ Менеджмент 18 08 06 (новый формат)" xfId="158" xr:uid="{00000000-0005-0000-0000-0000C4030000}"/>
    <cellStyle name="_БЮДЖЕТ 2004 от 9.12 газ_Дайджест 2003-2004 гг._Формы общие отчет за год" xfId="159" xr:uid="{00000000-0005-0000-0000-0000C5030000}"/>
    <cellStyle name="_Бюджет прочих расходов 2004" xfId="160" xr:uid="{00000000-0005-0000-0000-0000C6030000}"/>
    <cellStyle name="_Бюджет прочих расходов 2004_Дайджест 2003-2004 гг." xfId="161" xr:uid="{00000000-0005-0000-0000-0000C7030000}"/>
    <cellStyle name="_Бюджет прочих расходов 2004_Дайджест 2003-2004 гг._8" xfId="162" xr:uid="{00000000-0005-0000-0000-0000C8030000}"/>
    <cellStyle name="_Бюджет прочих расходов 2004_Дайджест 2003-2004 гг._Запрос МИ Менеджмент 18 08 06 (новый формат)" xfId="163" xr:uid="{00000000-0005-0000-0000-0000C9030000}"/>
    <cellStyle name="_Бюджет прочих расходов 2004_Дайджест 2003-2004 гг._Формы общие отчет за год" xfId="164" xr:uid="{00000000-0005-0000-0000-0000CA030000}"/>
    <cellStyle name="_Бюджет ЮВГК 2006_28 11 05" xfId="29891" xr:uid="{00000000-0005-0000-0000-0000CB030000}"/>
    <cellStyle name="_Бюджет ЮВГК 2006_28 11 05 2" xfId="29892" xr:uid="{00000000-0005-0000-0000-0000CC030000}"/>
    <cellStyle name="_Бюджет ЮВГК 2006_28 11 05 2 2" xfId="29893" xr:uid="{00000000-0005-0000-0000-0000CD030000}"/>
    <cellStyle name="_Бюджет ЮВГК 2006_28 11 05 3" xfId="29894" xr:uid="{00000000-0005-0000-0000-0000CE030000}"/>
    <cellStyle name="_Бюджет2004" xfId="165" xr:uid="{00000000-0005-0000-0000-0000CF030000}"/>
    <cellStyle name="_Бюджет2004_Дайджест 2003-2004 гг." xfId="166" xr:uid="{00000000-0005-0000-0000-0000D0030000}"/>
    <cellStyle name="_Бюджет2004_Дайджест 2003-2004 гг._8" xfId="167" xr:uid="{00000000-0005-0000-0000-0000D1030000}"/>
    <cellStyle name="_Бюджет2004_Дайджест 2003-2004 гг._Запрос МИ Менеджмент 18 08 06 (новый формат)" xfId="168" xr:uid="{00000000-0005-0000-0000-0000D2030000}"/>
    <cellStyle name="_Бюджет2004_Дайджест 2003-2004 гг._Формы общие отчет за год" xfId="169" xr:uid="{00000000-0005-0000-0000-0000D3030000}"/>
    <cellStyle name="_варианты транспортировки угля" xfId="29895" xr:uid="{00000000-0005-0000-0000-0000D4030000}"/>
    <cellStyle name="_Вернинский" xfId="29896" xr:uid="{00000000-0005-0000-0000-0000D5030000}"/>
    <cellStyle name="_Вложения и оборуд 2010" xfId="29897" xr:uid="{00000000-0005-0000-0000-0000D6030000}"/>
    <cellStyle name="_Воркутинская опер_2007 6 02 06" xfId="170" xr:uid="{00000000-0005-0000-0000-0000D7030000}"/>
    <cellStyle name="_Воркутинская опер_2008 6 02 06" xfId="171" xr:uid="{00000000-0005-0000-0000-0000D8030000}"/>
    <cellStyle name="_Вспом оборудование (3)" xfId="29898" xr:uid="{00000000-0005-0000-0000-0000D9030000}"/>
    <cellStyle name="_Вспомогательное оборудование" xfId="29899" xr:uid="{00000000-0005-0000-0000-0000DA030000}"/>
    <cellStyle name="_ВУ_Прох по бриг КС сентябрь_07 РАБОЧИЙ" xfId="172" xr:uid="{00000000-0005-0000-0000-0000DB030000}"/>
    <cellStyle name="_ВУ_Прох по бриг КС сентябрь_07 РАБОЧИЙ 2" xfId="173" xr:uid="{00000000-0005-0000-0000-0000DC030000}"/>
    <cellStyle name="_ВУ_Прох по бриг КС сентябрь_07 РАБОЧИЙ 3" xfId="174" xr:uid="{00000000-0005-0000-0000-0000DD030000}"/>
    <cellStyle name="_ВУ_Прох по бриг КС сентябрь_07 РАБОЧИЙ 4" xfId="175" xr:uid="{00000000-0005-0000-0000-0000DE030000}"/>
    <cellStyle name="_ВУ_Прох по бриг КС сентябрь_07 РАБОЧИЙ 5" xfId="176" xr:uid="{00000000-0005-0000-0000-0000DF030000}"/>
    <cellStyle name="_ВУ_Прох по бриг КС сентябрь_07 РАБОЧИЙ_2014БП" xfId="177" xr:uid="{00000000-0005-0000-0000-0000E0030000}"/>
    <cellStyle name="_ВУ_Прох по бриг СВОД август07 2(испр Назинцевым)" xfId="178" xr:uid="{00000000-0005-0000-0000-0000E1030000}"/>
    <cellStyle name="_ВУ_Прох по бриг СВОД август07 2(испр Назинцевым) 2" xfId="179" xr:uid="{00000000-0005-0000-0000-0000E2030000}"/>
    <cellStyle name="_ВУ_Прох по бриг СВОД август07 2(испр Назинцевым) 3" xfId="180" xr:uid="{00000000-0005-0000-0000-0000E3030000}"/>
    <cellStyle name="_ВУ_Прох по бриг СВОД август07 2(испр Назинцевым) 4" xfId="181" xr:uid="{00000000-0005-0000-0000-0000E4030000}"/>
    <cellStyle name="_ВУ_Прох по бриг СВОД август07 2(испр Назинцевым) 5" xfId="182" xr:uid="{00000000-0005-0000-0000-0000E5030000}"/>
    <cellStyle name="_ВУ_Прох по бриг СВОД август07 2(испр Назинцевым)_2014БП" xfId="183" xr:uid="{00000000-0005-0000-0000-0000E6030000}"/>
    <cellStyle name="_ВУ_Прох по бриг СС сентябрь_07 РАБОЧИЙ" xfId="184" xr:uid="{00000000-0005-0000-0000-0000E7030000}"/>
    <cellStyle name="_ВУ_Прох по бриг СС сентябрь_07 РАБОЧИЙ 2" xfId="185" xr:uid="{00000000-0005-0000-0000-0000E8030000}"/>
    <cellStyle name="_ВУ_Прох по бриг СС сентябрь_07 РАБОЧИЙ 3" xfId="186" xr:uid="{00000000-0005-0000-0000-0000E9030000}"/>
    <cellStyle name="_ВУ_Прох по бриг СС сентябрь_07 РАБОЧИЙ 4" xfId="187" xr:uid="{00000000-0005-0000-0000-0000EA030000}"/>
    <cellStyle name="_ВУ_Прох по бриг СС сентябрь_07 РАБОЧИЙ 5" xfId="188" xr:uid="{00000000-0005-0000-0000-0000EB030000}"/>
    <cellStyle name="_ВУ_Прох по бриг СС сентябрь_07 РАБОЧИЙ_2014БП" xfId="189" xr:uid="{00000000-0005-0000-0000-0000EC030000}"/>
    <cellStyle name="_ВУ_Проходка по бриг_СВОД_07 ноябрь " xfId="190" xr:uid="{00000000-0005-0000-0000-0000ED030000}"/>
    <cellStyle name="_ВУ_Проходка по бриг_СВОД_07 ноябрь  2" xfId="191" xr:uid="{00000000-0005-0000-0000-0000EE030000}"/>
    <cellStyle name="_ВУ_Проходка по бриг_СВОД_07 ноябрь  3" xfId="192" xr:uid="{00000000-0005-0000-0000-0000EF030000}"/>
    <cellStyle name="_ВУ_Проходка по бриг_СВОД_07 ноябрь  4" xfId="193" xr:uid="{00000000-0005-0000-0000-0000F0030000}"/>
    <cellStyle name="_ВУ_Проходка по бриг_СВОД_07 ноябрь  5" xfId="194" xr:uid="{00000000-0005-0000-0000-0000F1030000}"/>
    <cellStyle name="_ВУ_Проходка по бриг_СВОД_07 ноябрь _2014БП" xfId="195" xr:uid="{00000000-0005-0000-0000-0000F2030000}"/>
    <cellStyle name="_ВУ_Проходка по бригадам МАЙ (2)" xfId="196" xr:uid="{00000000-0005-0000-0000-0000F3030000}"/>
    <cellStyle name="_ВУ_Проходка по бригадам МАЙ (2) 2" xfId="197" xr:uid="{00000000-0005-0000-0000-0000F4030000}"/>
    <cellStyle name="_ВУ_Проходка по бригадам МАЙ (2) 3" xfId="198" xr:uid="{00000000-0005-0000-0000-0000F5030000}"/>
    <cellStyle name="_ВУ_Проходка по бригадам МАЙ (2) 4" xfId="199" xr:uid="{00000000-0005-0000-0000-0000F6030000}"/>
    <cellStyle name="_ВУ_Проходка по бригадам МАЙ (2) 5" xfId="200" xr:uid="{00000000-0005-0000-0000-0000F7030000}"/>
    <cellStyle name="_ВУ_Проходка по бригадам МАЙ (2)_2014БП" xfId="201" xr:uid="{00000000-0005-0000-0000-0000F8030000}"/>
    <cellStyle name="_Выполнение" xfId="29900" xr:uid="{00000000-0005-0000-0000-0000F9030000}"/>
    <cellStyle name="_График прох_Ворк_2006(13.11.05г.)" xfId="202" xr:uid="{00000000-0005-0000-0000-0000FA030000}"/>
    <cellStyle name="_График прох_Ворк_2006(13.11.05г.) 2" xfId="203" xr:uid="{00000000-0005-0000-0000-0000FB030000}"/>
    <cellStyle name="_График прох_Ворк_2006(13.11.05г.) 3" xfId="204" xr:uid="{00000000-0005-0000-0000-0000FC030000}"/>
    <cellStyle name="_График прох_Ворк_2006(13.11.05г.) 4" xfId="205" xr:uid="{00000000-0005-0000-0000-0000FD030000}"/>
    <cellStyle name="_График прох_Ворк_2006(13.11.05г.) 5" xfId="206" xr:uid="{00000000-0005-0000-0000-0000FE030000}"/>
    <cellStyle name="_График прох_Ворк_2006(13.11.05г.)_2014БП" xfId="207" xr:uid="{00000000-0005-0000-0000-0000FF030000}"/>
    <cellStyle name="_График прох_Ворк_2006(13.11.05г.)_БП 2010-4089 ц" xfId="208" xr:uid="{00000000-0005-0000-0000-000000040000}"/>
    <cellStyle name="_График прох_Ворк_2006(13.11.05г.)_План производства 2010 Олкон 09 10 09" xfId="209" xr:uid="{00000000-0005-0000-0000-000001040000}"/>
    <cellStyle name="_Дайджест 2003-2004 гг." xfId="210" xr:uid="{00000000-0005-0000-0000-000002040000}"/>
    <cellStyle name="_Дайджест 2003-2004 гг._8" xfId="211" xr:uid="{00000000-0005-0000-0000-000003040000}"/>
    <cellStyle name="_Дайджест 2003-2004 гг._Запрос МИ Менеджмент 18 08 06 (новый формат)" xfId="212" xr:uid="{00000000-0005-0000-0000-000004040000}"/>
    <cellStyle name="_Дайджест 2003-2004 гг._Формы общие отчет за год" xfId="213" xr:uid="{00000000-0005-0000-0000-000005040000}"/>
    <cellStyle name="_Для ФП (1 кв.) (2)" xfId="214" xr:uid="{00000000-0005-0000-0000-000006040000}"/>
    <cellStyle name="_Для ЦТА" xfId="215" xr:uid="{00000000-0005-0000-0000-000007040000}"/>
    <cellStyle name="_Для ЦТА 2" xfId="216" xr:uid="{00000000-0005-0000-0000-000008040000}"/>
    <cellStyle name="_Для ЦТА 3" xfId="217" xr:uid="{00000000-0005-0000-0000-000009040000}"/>
    <cellStyle name="_Для ЦТА 4" xfId="218" xr:uid="{00000000-0005-0000-0000-00000A040000}"/>
    <cellStyle name="_Для ЦТА 5" xfId="219" xr:uid="{00000000-0005-0000-0000-00000B040000}"/>
    <cellStyle name="_Для ЦТА_2014БП" xfId="220" xr:uid="{00000000-0005-0000-0000-00000C040000}"/>
    <cellStyle name="_Дозакл 5 мес.2000" xfId="29901" xr:uid="{00000000-0005-0000-0000-00000D040000}"/>
    <cellStyle name="_ЖРС" xfId="221" xr:uid="{00000000-0005-0000-0000-00000E040000}"/>
    <cellStyle name="_Запчасти к дорожной технике Полюс 1кв 2009 (3)" xfId="29902" xr:uid="{00000000-0005-0000-0000-00000F040000}"/>
    <cellStyle name="_Запчасти экскаваторные Полюс - 1кв 2009 (4)" xfId="29903" xr:uid="{00000000-0005-0000-0000-000010040000}"/>
    <cellStyle name="_Заявка ЛебГОК-Транспорт 2005г" xfId="29904" xr:uid="{00000000-0005-0000-0000-000011040000}"/>
    <cellStyle name="_Заявка Транспорт май 2005г" xfId="29905" xr:uid="{00000000-0005-0000-0000-000012040000}"/>
    <cellStyle name="_Заявка ЧТЗ ОренбургГП сентябрь" xfId="29906" xr:uid="{00000000-0005-0000-0000-000013040000}"/>
    <cellStyle name="_заявки" xfId="29907" xr:uid="{00000000-0005-0000-0000-000014040000}"/>
    <cellStyle name="_ЗИФ-3_расчет_11-08-09_1" xfId="29908" xr:uid="{00000000-0005-0000-0000-000015040000}"/>
    <cellStyle name="_ЗИФ-3_расчет_20-02-09_1факт08-нов_сцен_усл-я" xfId="29909" xr:uid="{00000000-0005-0000-0000-000016040000}"/>
    <cellStyle name="_ИБ Здоровье март, 1 кв., год 2006" xfId="222" xr:uid="{00000000-0005-0000-0000-000017040000}"/>
    <cellStyle name="_ИБП Транспорт 05" xfId="223" xr:uid="{00000000-0005-0000-0000-000018040000}"/>
    <cellStyle name="_ИГ_Северная_1.06.07" xfId="224" xr:uid="{00000000-0005-0000-0000-000019040000}"/>
    <cellStyle name="_ИГ_Северная_1.06.07 2" xfId="225" xr:uid="{00000000-0005-0000-0000-00001A040000}"/>
    <cellStyle name="_ИГ_Северная_1.06.07 3" xfId="226" xr:uid="{00000000-0005-0000-0000-00001B040000}"/>
    <cellStyle name="_ИГ_Северная_1.06.07 4" xfId="227" xr:uid="{00000000-0005-0000-0000-00001C040000}"/>
    <cellStyle name="_ИГ_Северная_1.06.07 5" xfId="228" xr:uid="{00000000-0005-0000-0000-00001D040000}"/>
    <cellStyle name="_ИГ_Северная_1.06.07_2014БП" xfId="229" xr:uid="{00000000-0005-0000-0000-00001E040000}"/>
    <cellStyle name="_Инвест проект-проходка-2006" xfId="230" xr:uid="{00000000-0005-0000-0000-00001F040000}"/>
    <cellStyle name="_Индексация_1пг2011_1эт" xfId="29910" xr:uid="{00000000-0005-0000-0000-000020040000}"/>
    <cellStyle name="_исходная модель расчета" xfId="29911" xr:uid="{00000000-0005-0000-0000-000021040000}"/>
    <cellStyle name="_Исходники для модели" xfId="29912" xr:uid="{00000000-0005-0000-0000-000022040000}"/>
    <cellStyle name="_Исходники для модели_Лист7" xfId="29913" xr:uid="{00000000-0005-0000-0000-000023040000}"/>
    <cellStyle name="_ИТЦ ППП план сентябрь 2003 версия 250803" xfId="29914" xr:uid="{00000000-0005-0000-0000-000024040000}"/>
    <cellStyle name="_ИУ_00020_17012006" xfId="231" xr:uid="{00000000-0005-0000-0000-000025040000}"/>
    <cellStyle name="_ИУ-00018 (проходка)-201205" xfId="232" xr:uid="{00000000-0005-0000-0000-000026040000}"/>
    <cellStyle name="_ИУ-00018 (проходка)-201205_БП 2010-4089 ц" xfId="233" xr:uid="{00000000-0005-0000-0000-000027040000}"/>
    <cellStyle name="_ИУ-00018 (проходка)-260106 v11" xfId="234" xr:uid="{00000000-0005-0000-0000-000028040000}"/>
    <cellStyle name="_ИУ-00018 (проходка)-260106 v11_БП 2010-4089 ц" xfId="235" xr:uid="{00000000-0005-0000-0000-000029040000}"/>
    <cellStyle name="_ИУ-00021 (816)-270206 (2)" xfId="236" xr:uid="{00000000-0005-0000-0000-00002A040000}"/>
    <cellStyle name="_ИФП_СС_2006_06" xfId="237" xr:uid="{00000000-0005-0000-0000-00002B040000}"/>
    <cellStyle name="_ИФП_СС_2006_06 2" xfId="238" xr:uid="{00000000-0005-0000-0000-00002C040000}"/>
    <cellStyle name="_ИФП_СС_2006_06 3" xfId="239" xr:uid="{00000000-0005-0000-0000-00002D040000}"/>
    <cellStyle name="_ИФП_СС_2006_06 4" xfId="240" xr:uid="{00000000-0005-0000-0000-00002E040000}"/>
    <cellStyle name="_ИФП_СС_2006_06 5" xfId="241" xr:uid="{00000000-0005-0000-0000-00002F040000}"/>
    <cellStyle name="_ИФП_СС_2006_06_2014БП" xfId="242" xr:uid="{00000000-0005-0000-0000-000030040000}"/>
    <cellStyle name="_ИЮНЬ 2005г-филиал" xfId="29915" xr:uid="{00000000-0005-0000-0000-000031040000}"/>
    <cellStyle name="_Календарный план Титимухта К В 16" xfId="29916" xr:uid="{00000000-0005-0000-0000-000032040000}"/>
    <cellStyle name="_Календарный план Титимухта К В 16 (2)" xfId="29917" xr:uid="{00000000-0005-0000-0000-000033040000}"/>
    <cellStyle name="_Калькуляции 2007" xfId="29918" xr:uid="{00000000-0005-0000-0000-000034040000}"/>
    <cellStyle name="_Калькуляции 2007_Лист7" xfId="29919" xr:uid="{00000000-0005-0000-0000-000035040000}"/>
    <cellStyle name="_Калькуляции 2007_прил СЗ Милованову по ценам на оборуд (до 20,07,09)" xfId="29920" xr:uid="{00000000-0005-0000-0000-000036040000}"/>
    <cellStyle name="_Кап.вложения 2006г. ожид. по новой форме_ИННА" xfId="243" xr:uid="{00000000-0005-0000-0000-000037040000}"/>
    <cellStyle name="_Капвложения" xfId="244" xr:uid="{00000000-0005-0000-0000-000038040000}"/>
    <cellStyle name="_КАПЕКС" xfId="245" xr:uid="{00000000-0005-0000-0000-000039040000}"/>
    <cellStyle name="_КАПЕКС_3.Рез-ты вариантов" xfId="246" xr:uid="{00000000-0005-0000-0000-00003A040000}"/>
    <cellStyle name="_КАПЕКС_5.Производительность" xfId="247" xr:uid="{00000000-0005-0000-0000-00003B040000}"/>
    <cellStyle name="_КАПЕКС_7.Аннуитет СБШ-250-32КП" xfId="248" xr:uid="{00000000-0005-0000-0000-00003C040000}"/>
    <cellStyle name="_КАПЕКС_БП 2009 КО  21.01.09 г" xfId="249" xr:uid="{00000000-0005-0000-0000-00003D040000}"/>
    <cellStyle name="_КАПЕКС_БП 2009 КО  21.01.09 г_Формат План производства 2011 КО-3" xfId="250" xr:uid="{00000000-0005-0000-0000-00003E040000}"/>
    <cellStyle name="_КАПЕКС_Тендер БС" xfId="251" xr:uid="{00000000-0005-0000-0000-00003F040000}"/>
    <cellStyle name="_КАПЕКС_Формат план производства 2010 КО" xfId="252" xr:uid="{00000000-0005-0000-0000-000040040000}"/>
    <cellStyle name="_КАПЕКС_Формат План производства 2011 КО-3" xfId="253" xr:uid="{00000000-0005-0000-0000-000041040000}"/>
    <cellStyle name="_капремонты" xfId="29921" xr:uid="{00000000-0005-0000-0000-000042040000}"/>
    <cellStyle name="_капремонты 2" xfId="29922" xr:uid="{00000000-0005-0000-0000-000043040000}"/>
    <cellStyle name="_капремонты 2 2" xfId="29923" xr:uid="{00000000-0005-0000-0000-000044040000}"/>
    <cellStyle name="_капремонты 2_4-КСП вариант ожидаемое" xfId="29924" xr:uid="{00000000-0005-0000-0000-000045040000}"/>
    <cellStyle name="_капремонты 2_4-КСП вариант ожидаемое 2" xfId="29925" xr:uid="{00000000-0005-0000-0000-000046040000}"/>
    <cellStyle name="_капремонты 2_4-КСП вариант факт" xfId="29926" xr:uid="{00000000-0005-0000-0000-000047040000}"/>
    <cellStyle name="_капремонты 2_4-КСП вариант факт 2" xfId="29927" xr:uid="{00000000-0005-0000-0000-000048040000}"/>
    <cellStyle name="_капремонты 2_План 2010" xfId="29928" xr:uid="{00000000-0005-0000-0000-000049040000}"/>
    <cellStyle name="_капремонты 2_План 2010 2" xfId="29929" xr:uid="{00000000-0005-0000-0000-00004A040000}"/>
    <cellStyle name="_капремонты 3" xfId="29930" xr:uid="{00000000-0005-0000-0000-00004B040000}"/>
    <cellStyle name="_капремонты 3 2" xfId="29931" xr:uid="{00000000-0005-0000-0000-00004C040000}"/>
    <cellStyle name="_капремонты 3_4-КСП вариант ожидаемое" xfId="29932" xr:uid="{00000000-0005-0000-0000-00004D040000}"/>
    <cellStyle name="_капремонты 3_4-КСП вариант ожидаемое 2" xfId="29933" xr:uid="{00000000-0005-0000-0000-00004E040000}"/>
    <cellStyle name="_капремонты 3_4-КСП вариант факт" xfId="29934" xr:uid="{00000000-0005-0000-0000-00004F040000}"/>
    <cellStyle name="_капремонты 3_4-КСП вариант факт 2" xfId="29935" xr:uid="{00000000-0005-0000-0000-000050040000}"/>
    <cellStyle name="_капремонты 3_План 2010" xfId="29936" xr:uid="{00000000-0005-0000-0000-000051040000}"/>
    <cellStyle name="_капремонты 3_План 2010 2" xfId="29937" xr:uid="{00000000-0005-0000-0000-000052040000}"/>
    <cellStyle name="_капремонты 4" xfId="29938" xr:uid="{00000000-0005-0000-0000-000053040000}"/>
    <cellStyle name="_капремонты 4 2" xfId="29939" xr:uid="{00000000-0005-0000-0000-000054040000}"/>
    <cellStyle name="_капремонты 4_4-КСП вариант ожидаемое" xfId="29940" xr:uid="{00000000-0005-0000-0000-000055040000}"/>
    <cellStyle name="_капремонты 4_4-КСП вариант ожидаемое 2" xfId="29941" xr:uid="{00000000-0005-0000-0000-000056040000}"/>
    <cellStyle name="_капремонты 4_4-КСП вариант факт" xfId="29942" xr:uid="{00000000-0005-0000-0000-000057040000}"/>
    <cellStyle name="_капремонты 4_4-КСП вариант факт 2" xfId="29943" xr:uid="{00000000-0005-0000-0000-000058040000}"/>
    <cellStyle name="_капремонты 4_План 2010" xfId="29944" xr:uid="{00000000-0005-0000-0000-000059040000}"/>
    <cellStyle name="_капремонты 4_План 2010 2" xfId="29945" xr:uid="{00000000-0005-0000-0000-00005A040000}"/>
    <cellStyle name="_капремонты 5" xfId="29946" xr:uid="{00000000-0005-0000-0000-00005B040000}"/>
    <cellStyle name="_капремонты 5 2" xfId="29947" xr:uid="{00000000-0005-0000-0000-00005C040000}"/>
    <cellStyle name="_капремонты 5_4-КСП вариант ожидаемое" xfId="29948" xr:uid="{00000000-0005-0000-0000-00005D040000}"/>
    <cellStyle name="_капремонты 5_4-КСП вариант ожидаемое 2" xfId="29949" xr:uid="{00000000-0005-0000-0000-00005E040000}"/>
    <cellStyle name="_капремонты 5_4-КСП вариант факт" xfId="29950" xr:uid="{00000000-0005-0000-0000-00005F040000}"/>
    <cellStyle name="_капремонты 5_4-КСП вариант факт 2" xfId="29951" xr:uid="{00000000-0005-0000-0000-000060040000}"/>
    <cellStyle name="_капремонты 5_План 2010" xfId="29952" xr:uid="{00000000-0005-0000-0000-000061040000}"/>
    <cellStyle name="_капремонты 5_План 2010 2" xfId="29953" xr:uid="{00000000-0005-0000-0000-000062040000}"/>
    <cellStyle name="_капремонты 6" xfId="29954" xr:uid="{00000000-0005-0000-0000-000063040000}"/>
    <cellStyle name="_капремонты 6 2" xfId="29955" xr:uid="{00000000-0005-0000-0000-000064040000}"/>
    <cellStyle name="_капремонты 6_4-КСП вариант ожидаемое" xfId="29956" xr:uid="{00000000-0005-0000-0000-000065040000}"/>
    <cellStyle name="_капремонты 6_4-КСП вариант ожидаемое 2" xfId="29957" xr:uid="{00000000-0005-0000-0000-000066040000}"/>
    <cellStyle name="_капремонты 6_4-КСП вариант факт" xfId="29958" xr:uid="{00000000-0005-0000-0000-000067040000}"/>
    <cellStyle name="_капремонты 6_4-КСП вариант факт 2" xfId="29959" xr:uid="{00000000-0005-0000-0000-000068040000}"/>
    <cellStyle name="_капремонты 6_План 2010" xfId="29960" xr:uid="{00000000-0005-0000-0000-000069040000}"/>
    <cellStyle name="_капремонты 6_План 2010 2" xfId="29961" xr:uid="{00000000-0005-0000-0000-00006A040000}"/>
    <cellStyle name="_капремонты 7" xfId="29962" xr:uid="{00000000-0005-0000-0000-00006B040000}"/>
    <cellStyle name="_капремонты 7 2" xfId="29963" xr:uid="{00000000-0005-0000-0000-00006C040000}"/>
    <cellStyle name="_капремонты 7_4-КСП вариант ожидаемое" xfId="29964" xr:uid="{00000000-0005-0000-0000-00006D040000}"/>
    <cellStyle name="_капремонты 7_4-КСП вариант ожидаемое 2" xfId="29965" xr:uid="{00000000-0005-0000-0000-00006E040000}"/>
    <cellStyle name="_капремонты 7_4-КСП вариант факт" xfId="29966" xr:uid="{00000000-0005-0000-0000-00006F040000}"/>
    <cellStyle name="_капремонты 7_4-КСП вариант факт 2" xfId="29967" xr:uid="{00000000-0005-0000-0000-000070040000}"/>
    <cellStyle name="_капремонты 7_План 2010" xfId="29968" xr:uid="{00000000-0005-0000-0000-000071040000}"/>
    <cellStyle name="_капремонты 7_План 2010 2" xfId="29969" xr:uid="{00000000-0005-0000-0000-000072040000}"/>
    <cellStyle name="_капремонты 8" xfId="29970" xr:uid="{00000000-0005-0000-0000-000073040000}"/>
    <cellStyle name="_капремонты 8 2" xfId="29971" xr:uid="{00000000-0005-0000-0000-000074040000}"/>
    <cellStyle name="_капремонты 8_4-КСП вариант ожидаемое" xfId="29972" xr:uid="{00000000-0005-0000-0000-000075040000}"/>
    <cellStyle name="_капремонты 8_4-КСП вариант ожидаемое 2" xfId="29973" xr:uid="{00000000-0005-0000-0000-000076040000}"/>
    <cellStyle name="_капремонты 8_4-КСП вариант факт" xfId="29974" xr:uid="{00000000-0005-0000-0000-000077040000}"/>
    <cellStyle name="_капремонты 8_4-КСП вариант факт 2" xfId="29975" xr:uid="{00000000-0005-0000-0000-000078040000}"/>
    <cellStyle name="_капремонты 8_План 2010" xfId="29976" xr:uid="{00000000-0005-0000-0000-000079040000}"/>
    <cellStyle name="_капремонты 8_План 2010 2" xfId="29977" xr:uid="{00000000-0005-0000-0000-00007A040000}"/>
    <cellStyle name="_капремонты 9" xfId="29978" xr:uid="{00000000-0005-0000-0000-00007B040000}"/>
    <cellStyle name="_капремонты_4-КСП вариант 2" xfId="29979" xr:uid="{00000000-0005-0000-0000-00007C040000}"/>
    <cellStyle name="_капремонты_4-КСП вариант 2-Кармозина(нов)" xfId="29980" xr:uid="{00000000-0005-0000-0000-00007D040000}"/>
    <cellStyle name="_капремонты_S4_KBE_05 04 09_в соотв с бюдж (3)" xfId="29981" xr:uid="{00000000-0005-0000-0000-00007E040000}"/>
    <cellStyle name="_капремонты_S4_KBE_05 04 09_в соотв с бюдж (3) 2" xfId="29982" xr:uid="{00000000-0005-0000-0000-00007F040000}"/>
    <cellStyle name="_капремонты_Xl0000045" xfId="29983" xr:uid="{00000000-0005-0000-0000-000080040000}"/>
    <cellStyle name="_капремонты_АБК 1" xfId="29984" xr:uid="{00000000-0005-0000-0000-000081040000}"/>
    <cellStyle name="_капремонты_Консолидиров  предложения 2010" xfId="29985" xr:uid="{00000000-0005-0000-0000-000082040000}"/>
    <cellStyle name="_капремонты_Консолидиров  предложения 2010_Дир ЭиФ" xfId="29986" xr:uid="{00000000-0005-0000-0000-000083040000}"/>
    <cellStyle name="_капремонты_Лист1" xfId="29987" xr:uid="{00000000-0005-0000-0000-000084040000}"/>
    <cellStyle name="_капремонты_Лист2" xfId="29988" xr:uid="{00000000-0005-0000-0000-000085040000}"/>
    <cellStyle name="_капремонты_Лист3" xfId="29989" xr:uid="{00000000-0005-0000-0000-000086040000}"/>
    <cellStyle name="_капремонты_Лист7" xfId="29990" xr:uid="{00000000-0005-0000-0000-000087040000}"/>
    <cellStyle name="_капремонты_Ожидаемое по Благодатному" xfId="29991" xr:uid="{00000000-0005-0000-0000-000088040000}"/>
    <cellStyle name="_капремонты_Отчет по инвестиционному проекту Титимухта  (ожидаемое 4 кв )" xfId="29992" xr:uid="{00000000-0005-0000-0000-000089040000}"/>
    <cellStyle name="_капремонты_прил СЗ Милованову по ценам на оборуд (до 20,07,09)" xfId="29993" xr:uid="{00000000-0005-0000-0000-00008A040000}"/>
    <cellStyle name="_капремонты_Сср_Благодатное на 10203_7 (7)" xfId="29994" xr:uid="{00000000-0005-0000-0000-00008B040000}"/>
    <cellStyle name="_капремонты_Сср_Благодатное на 10203_7 (7) 2" xfId="29995" xr:uid="{00000000-0005-0000-0000-00008C040000}"/>
    <cellStyle name="_капремонты_Сср_Благодатное на 10203_7 (7)_Лист7" xfId="29996" xr:uid="{00000000-0005-0000-0000-00008D040000}"/>
    <cellStyle name="_капремонты_Сср_Благодатное на 10203_7 (7)_Ожидаемая стоимость проекта Благодатное 21 09 2009 (вар2) (2)" xfId="29997" xr:uid="{00000000-0005-0000-0000-00008E040000}"/>
    <cellStyle name="_капремонты_Сср_Благодатное на 10203_7 (7)_Ожидаемая стоимость проекта Благодатное 21 09 2009 (вар2) (2) 2" xfId="29998" xr:uid="{00000000-0005-0000-0000-00008F040000}"/>
    <cellStyle name="_капремонты_Сср_Благодатное на 10203_7 (7)_Универсальная форма отчетности Благодатное КС 10 08 2009 Вар№3 (3)" xfId="29999" xr:uid="{00000000-0005-0000-0000-000090040000}"/>
    <cellStyle name="_капремонты_Сср_Благодатное на 10203_7 (7)_Универсальная форма отчетности Благодатное КС 10 08 2009 Вар№3 (3) 2" xfId="30000" xr:uid="{00000000-0005-0000-0000-000091040000}"/>
    <cellStyle name="_капремонты_Сср_Благодатное на 10203_7 (7)_Ф-2 расчет ожидаемой стоимости1" xfId="30001" xr:uid="{00000000-0005-0000-0000-000092040000}"/>
    <cellStyle name="_капремонты_Ф-2 расчет ожидаемой стоимости1" xfId="30002" xr:uid="{00000000-0005-0000-0000-000093040000}"/>
    <cellStyle name="_капстрой 6-Б-2" xfId="30003" xr:uid="{00000000-0005-0000-0000-000094040000}"/>
    <cellStyle name="_капстрой 6-Б-2 10" xfId="30004" xr:uid="{00000000-0005-0000-0000-000095040000}"/>
    <cellStyle name="_капстрой 6-Б-2 2" xfId="30005" xr:uid="{00000000-0005-0000-0000-000096040000}"/>
    <cellStyle name="_капстрой 6-Б-2 2 2" xfId="30006" xr:uid="{00000000-0005-0000-0000-000097040000}"/>
    <cellStyle name="_капстрой 6-Б-2 2_4-КСП вариант ожидаемое" xfId="30007" xr:uid="{00000000-0005-0000-0000-000098040000}"/>
    <cellStyle name="_капстрой 6-Б-2 2_4-КСП вариант ожидаемое 2" xfId="30008" xr:uid="{00000000-0005-0000-0000-000099040000}"/>
    <cellStyle name="_капстрой 6-Б-2 2_4-КСП вариант факт" xfId="30009" xr:uid="{00000000-0005-0000-0000-00009A040000}"/>
    <cellStyle name="_капстрой 6-Б-2 2_4-КСП вариант факт 2" xfId="30010" xr:uid="{00000000-0005-0000-0000-00009B040000}"/>
    <cellStyle name="_капстрой 6-Б-2 2_План 2010" xfId="30011" xr:uid="{00000000-0005-0000-0000-00009C040000}"/>
    <cellStyle name="_капстрой 6-Б-2 2_План 2010 2" xfId="30012" xr:uid="{00000000-0005-0000-0000-00009D040000}"/>
    <cellStyle name="_капстрой 6-Б-2 3" xfId="30013" xr:uid="{00000000-0005-0000-0000-00009E040000}"/>
    <cellStyle name="_капстрой 6-Б-2 3 2" xfId="30014" xr:uid="{00000000-0005-0000-0000-00009F040000}"/>
    <cellStyle name="_капстрой 6-Б-2 3_4-КСП вариант ожидаемое" xfId="30015" xr:uid="{00000000-0005-0000-0000-0000A0040000}"/>
    <cellStyle name="_капстрой 6-Б-2 3_4-КСП вариант ожидаемое 2" xfId="30016" xr:uid="{00000000-0005-0000-0000-0000A1040000}"/>
    <cellStyle name="_капстрой 6-Б-2 3_4-КСП вариант факт" xfId="30017" xr:uid="{00000000-0005-0000-0000-0000A2040000}"/>
    <cellStyle name="_капстрой 6-Б-2 3_4-КСП вариант факт 2" xfId="30018" xr:uid="{00000000-0005-0000-0000-0000A3040000}"/>
    <cellStyle name="_капстрой 6-Б-2 3_План 2010" xfId="30019" xr:uid="{00000000-0005-0000-0000-0000A4040000}"/>
    <cellStyle name="_капстрой 6-Б-2 3_План 2010 2" xfId="30020" xr:uid="{00000000-0005-0000-0000-0000A5040000}"/>
    <cellStyle name="_капстрой 6-Б-2 4" xfId="30021" xr:uid="{00000000-0005-0000-0000-0000A6040000}"/>
    <cellStyle name="_капстрой 6-Б-2 4 2" xfId="30022" xr:uid="{00000000-0005-0000-0000-0000A7040000}"/>
    <cellStyle name="_капстрой 6-Б-2 4_4-КСП вариант ожидаемое" xfId="30023" xr:uid="{00000000-0005-0000-0000-0000A8040000}"/>
    <cellStyle name="_капстрой 6-Б-2 4_4-КСП вариант ожидаемое 2" xfId="30024" xr:uid="{00000000-0005-0000-0000-0000A9040000}"/>
    <cellStyle name="_капстрой 6-Б-2 4_4-КСП вариант факт" xfId="30025" xr:uid="{00000000-0005-0000-0000-0000AA040000}"/>
    <cellStyle name="_капстрой 6-Б-2 4_4-КСП вариант факт 2" xfId="30026" xr:uid="{00000000-0005-0000-0000-0000AB040000}"/>
    <cellStyle name="_капстрой 6-Б-2 4_План 2010" xfId="30027" xr:uid="{00000000-0005-0000-0000-0000AC040000}"/>
    <cellStyle name="_капстрой 6-Б-2 4_План 2010 2" xfId="30028" xr:uid="{00000000-0005-0000-0000-0000AD040000}"/>
    <cellStyle name="_капстрой 6-Б-2 5" xfId="30029" xr:uid="{00000000-0005-0000-0000-0000AE040000}"/>
    <cellStyle name="_капстрой 6-Б-2 5 2" xfId="30030" xr:uid="{00000000-0005-0000-0000-0000AF040000}"/>
    <cellStyle name="_капстрой 6-Б-2 5_4-КСП вариант ожидаемое" xfId="30031" xr:uid="{00000000-0005-0000-0000-0000B0040000}"/>
    <cellStyle name="_капстрой 6-Б-2 5_4-КСП вариант ожидаемое 2" xfId="30032" xr:uid="{00000000-0005-0000-0000-0000B1040000}"/>
    <cellStyle name="_капстрой 6-Б-2 5_4-КСП вариант факт" xfId="30033" xr:uid="{00000000-0005-0000-0000-0000B2040000}"/>
    <cellStyle name="_капстрой 6-Б-2 5_4-КСП вариант факт 2" xfId="30034" xr:uid="{00000000-0005-0000-0000-0000B3040000}"/>
    <cellStyle name="_капстрой 6-Б-2 5_План 2010" xfId="30035" xr:uid="{00000000-0005-0000-0000-0000B4040000}"/>
    <cellStyle name="_капстрой 6-Б-2 5_План 2010 2" xfId="30036" xr:uid="{00000000-0005-0000-0000-0000B5040000}"/>
    <cellStyle name="_капстрой 6-Б-2 6" xfId="30037" xr:uid="{00000000-0005-0000-0000-0000B6040000}"/>
    <cellStyle name="_капстрой 6-Б-2 6 2" xfId="30038" xr:uid="{00000000-0005-0000-0000-0000B7040000}"/>
    <cellStyle name="_капстрой 6-Б-2 6_4-КСП вариант ожидаемое" xfId="30039" xr:uid="{00000000-0005-0000-0000-0000B8040000}"/>
    <cellStyle name="_капстрой 6-Б-2 6_4-КСП вариант ожидаемое 2" xfId="30040" xr:uid="{00000000-0005-0000-0000-0000B9040000}"/>
    <cellStyle name="_капстрой 6-Б-2 6_4-КСП вариант факт" xfId="30041" xr:uid="{00000000-0005-0000-0000-0000BA040000}"/>
    <cellStyle name="_капстрой 6-Б-2 6_4-КСП вариант факт 2" xfId="30042" xr:uid="{00000000-0005-0000-0000-0000BB040000}"/>
    <cellStyle name="_капстрой 6-Б-2 6_План 2010" xfId="30043" xr:uid="{00000000-0005-0000-0000-0000BC040000}"/>
    <cellStyle name="_капстрой 6-Б-2 6_План 2010 2" xfId="30044" xr:uid="{00000000-0005-0000-0000-0000BD040000}"/>
    <cellStyle name="_капстрой 6-Б-2 7" xfId="30045" xr:uid="{00000000-0005-0000-0000-0000BE040000}"/>
    <cellStyle name="_капстрой 6-Б-2 7 2" xfId="30046" xr:uid="{00000000-0005-0000-0000-0000BF040000}"/>
    <cellStyle name="_капстрой 6-Б-2 7_4-КСП вариант ожидаемое" xfId="30047" xr:uid="{00000000-0005-0000-0000-0000C0040000}"/>
    <cellStyle name="_капстрой 6-Б-2 7_4-КСП вариант ожидаемое 2" xfId="30048" xr:uid="{00000000-0005-0000-0000-0000C1040000}"/>
    <cellStyle name="_капстрой 6-Б-2 7_4-КСП вариант факт" xfId="30049" xr:uid="{00000000-0005-0000-0000-0000C2040000}"/>
    <cellStyle name="_капстрой 6-Б-2 7_4-КСП вариант факт 2" xfId="30050" xr:uid="{00000000-0005-0000-0000-0000C3040000}"/>
    <cellStyle name="_капстрой 6-Б-2 7_План 2010" xfId="30051" xr:uid="{00000000-0005-0000-0000-0000C4040000}"/>
    <cellStyle name="_капстрой 6-Б-2 7_План 2010 2" xfId="30052" xr:uid="{00000000-0005-0000-0000-0000C5040000}"/>
    <cellStyle name="_капстрой 6-Б-2 8" xfId="30053" xr:uid="{00000000-0005-0000-0000-0000C6040000}"/>
    <cellStyle name="_капстрой 6-Б-2 8 2" xfId="30054" xr:uid="{00000000-0005-0000-0000-0000C7040000}"/>
    <cellStyle name="_капстрой 6-Б-2 8_4-КСП вариант ожидаемое" xfId="30055" xr:uid="{00000000-0005-0000-0000-0000C8040000}"/>
    <cellStyle name="_капстрой 6-Б-2 8_4-КСП вариант ожидаемое 2" xfId="30056" xr:uid="{00000000-0005-0000-0000-0000C9040000}"/>
    <cellStyle name="_капстрой 6-Б-2 8_4-КСП вариант факт" xfId="30057" xr:uid="{00000000-0005-0000-0000-0000CA040000}"/>
    <cellStyle name="_капстрой 6-Б-2 8_4-КСП вариант факт 2" xfId="30058" xr:uid="{00000000-0005-0000-0000-0000CB040000}"/>
    <cellStyle name="_капстрой 6-Б-2 8_План 2010" xfId="30059" xr:uid="{00000000-0005-0000-0000-0000CC040000}"/>
    <cellStyle name="_капстрой 6-Б-2 8_План 2010 2" xfId="30060" xr:uid="{00000000-0005-0000-0000-0000CD040000}"/>
    <cellStyle name="_капстрой 6-Б-2 9" xfId="30061" xr:uid="{00000000-0005-0000-0000-0000CE040000}"/>
    <cellStyle name="_капстрой 6-Б-2 9 2" xfId="30062" xr:uid="{00000000-0005-0000-0000-0000CF040000}"/>
    <cellStyle name="_капстрой 6-Б-2_1-КСП " xfId="30063" xr:uid="{00000000-0005-0000-0000-0000D0040000}"/>
    <cellStyle name="_капстрой 6-Б-2_3-ий кв" xfId="30064" xr:uid="{00000000-0005-0000-0000-0000D1040000}"/>
    <cellStyle name="_капстрой 6-Б-2_4-КСП вариант 2" xfId="30065" xr:uid="{00000000-0005-0000-0000-0000D2040000}"/>
    <cellStyle name="_капстрой 6-Б-2_4-КСП вариант 2-Кармозина(нов)" xfId="30066" xr:uid="{00000000-0005-0000-0000-0000D3040000}"/>
    <cellStyle name="_капстрой 6-Б-2_Blagodatnoe_14-09-09_2" xfId="30067" xr:uid="{00000000-0005-0000-0000-0000D4040000}"/>
    <cellStyle name="_капстрой 6-Б-2_Blagodatnoe_18-06-09_1" xfId="30068" xr:uid="{00000000-0005-0000-0000-0000D5040000}"/>
    <cellStyle name="_капстрой 6-Б-2_Blagodatnoe_18-06-09_1_Лист7" xfId="30069" xr:uid="{00000000-0005-0000-0000-0000D6040000}"/>
    <cellStyle name="_капстрой 6-Б-2_S4_KBE_05 04 09_в соотв с бюдж (2)" xfId="30070" xr:uid="{00000000-0005-0000-0000-0000D7040000}"/>
    <cellStyle name="_капстрой 6-Б-2_S4_KBE_05 04 09_в соотв с бюдж (2)_Лист7" xfId="30071" xr:uid="{00000000-0005-0000-0000-0000D8040000}"/>
    <cellStyle name="_капстрой 6-Б-2_S4_KBE_05 04 09_в соотв с бюдж (2)_Отчет по инвестиционному проекту Титимухта  (ожидаемое 4 кв )" xfId="30072" xr:uid="{00000000-0005-0000-0000-0000D9040000}"/>
    <cellStyle name="_капстрой 6-Б-2_S4_KBE_05 04 09_в соотв с бюдж (3)" xfId="30073" xr:uid="{00000000-0005-0000-0000-0000DA040000}"/>
    <cellStyle name="_капстрой 6-Б-2_S4_KBE_05 04 09_в соотв с бюдж (3) 2" xfId="30074" xr:uid="{00000000-0005-0000-0000-0000DB040000}"/>
    <cellStyle name="_капстрой 6-Б-2_Xl0000045" xfId="30075" xr:uid="{00000000-0005-0000-0000-0000DC040000}"/>
    <cellStyle name="_капстрой 6-Б-2_АБК 1" xfId="30076" xr:uid="{00000000-0005-0000-0000-0000DD040000}"/>
    <cellStyle name="_капстрой 6-Б-2_БДДС_17.4 (вн.об.)" xfId="30077" xr:uid="{00000000-0005-0000-0000-0000DE040000}"/>
    <cellStyle name="_капстрой 6-Б-2_БДДС_17.4 (вн.об.) 2" xfId="30078" xr:uid="{00000000-0005-0000-0000-0000DF040000}"/>
    <cellStyle name="_капстрой 6-Б-2_БДДС_17.4 (вн.об.) 2 2" xfId="30079" xr:uid="{00000000-0005-0000-0000-0000E0040000}"/>
    <cellStyle name="_капстрой 6-Б-2_БДДС_17.4 (вн.об.) 2 3" xfId="30080" xr:uid="{00000000-0005-0000-0000-0000E1040000}"/>
    <cellStyle name="_капстрой 6-Б-2_Вложения" xfId="30081" xr:uid="{00000000-0005-0000-0000-0000E2040000}"/>
    <cellStyle name="_капстрой 6-Б-2_Исх_данные Савченко" xfId="30082" xr:uid="{00000000-0005-0000-0000-0000E3040000}"/>
    <cellStyle name="_капстрой 6-Б-2_КВ Титимухта-2010" xfId="30083" xr:uid="{00000000-0005-0000-0000-0000E4040000}"/>
    <cellStyle name="_капстрой 6-Б-2_Консолидиров  предложения 2010" xfId="30084" xr:uid="{00000000-0005-0000-0000-0000E5040000}"/>
    <cellStyle name="_капстрой 6-Б-2_Консолидиров  предложения 2010_Дир ЭиФ" xfId="30085" xr:uid="{00000000-0005-0000-0000-0000E6040000}"/>
    <cellStyle name="_капстрой 6-Б-2_Копия Приложение 5 с конъюнктурным обзором 333" xfId="30086" xr:uid="{00000000-0005-0000-0000-0000E7040000}"/>
    <cellStyle name="_капстрой 6-Б-2_Копия Приложение 5 с конъюнктурным обзором 333_Лист7" xfId="30087" xr:uid="{00000000-0005-0000-0000-0000E8040000}"/>
    <cellStyle name="_капстрой 6-Б-2_Копия Приложение 5 с конъюнктурным обзором 333_Отчет по инвестиционному проекту Титимухта  (ожидаемое 4 кв )" xfId="30088" xr:uid="{00000000-0005-0000-0000-0000E9040000}"/>
    <cellStyle name="_капстрой 6-Б-2_Лист1" xfId="30089" xr:uid="{00000000-0005-0000-0000-0000EA040000}"/>
    <cellStyle name="_капстрой 6-Б-2_Лист2" xfId="30090" xr:uid="{00000000-0005-0000-0000-0000EB040000}"/>
    <cellStyle name="_капстрой 6-Б-2_Лист3" xfId="30091" xr:uid="{00000000-0005-0000-0000-0000EC040000}"/>
    <cellStyle name="_капстрой 6-Б-2_Лист7" xfId="30092" xr:uid="{00000000-0005-0000-0000-0000ED040000}"/>
    <cellStyle name="_капстрой 6-Б-2_Налоги_7" xfId="30093" xr:uid="{00000000-0005-0000-0000-0000EE040000}"/>
    <cellStyle name="_капстрой 6-Б-2_ОАО Первенец_1-КСП_3-КСП_2009_от 15 09 09г посл. вариант" xfId="30094" xr:uid="{00000000-0005-0000-0000-0000EF040000}"/>
    <cellStyle name="_капстрой 6-Б-2_Ожидаемое по Благодатному" xfId="30095" xr:uid="{00000000-0005-0000-0000-0000F0040000}"/>
    <cellStyle name="_капстрой 6-Б-2_Отчет по Благодатному ожид 4кв 09 (вариант 1)" xfId="30096" xr:uid="{00000000-0005-0000-0000-0000F1040000}"/>
    <cellStyle name="_капстрой 6-Б-2_План закупа 2010" xfId="30097" xr:uid="{00000000-0005-0000-0000-0000F2040000}"/>
    <cellStyle name="_капстрой 6-Б-2_показатели Благ" xfId="30098" xr:uid="{00000000-0005-0000-0000-0000F3040000}"/>
    <cellStyle name="_капстрой 6-Б-2_показатели Благ+" xfId="30099" xr:uid="{00000000-0005-0000-0000-0000F4040000}"/>
    <cellStyle name="_капстрой 6-Б-2_Полюс 2009_13.02.09" xfId="30100" xr:uid="{00000000-0005-0000-0000-0000F5040000}"/>
    <cellStyle name="_капстрой 6-Б-2_Полюс 2009_13.02.09 2" xfId="30101" xr:uid="{00000000-0005-0000-0000-0000F6040000}"/>
    <cellStyle name="_капстрой 6-Б-2_Полюс 2009_13.02.09 2 2" xfId="30102" xr:uid="{00000000-0005-0000-0000-0000F7040000}"/>
    <cellStyle name="_капстрой 6-Б-2_Полюс 2009_13.02.09 2 3" xfId="30103" xr:uid="{00000000-0005-0000-0000-0000F8040000}"/>
    <cellStyle name="_капстрой 6-Б-2_Полюс_бюджет_2009 v2" xfId="30104" xr:uid="{00000000-0005-0000-0000-0000F9040000}"/>
    <cellStyle name="_капстрой 6-Б-2_Полюс_бюджет_2009 v2 2" xfId="30105" xr:uid="{00000000-0005-0000-0000-0000FA040000}"/>
    <cellStyle name="_капстрой 6-Б-2_Полюс_бюджет_2009 v2 2 2" xfId="30106" xr:uid="{00000000-0005-0000-0000-0000FB040000}"/>
    <cellStyle name="_капстрой 6-Б-2_Полюс_бюджет_2009 v2 2 3" xfId="30107" xr:uid="{00000000-0005-0000-0000-0000FC040000}"/>
    <cellStyle name="_капстрой 6-Б-2_Полюс_бюджет_2009 v3" xfId="30108" xr:uid="{00000000-0005-0000-0000-0000FD040000}"/>
    <cellStyle name="_капстрой 6-Б-2_Полюс_бюджет_2009 v3 2" xfId="30109" xr:uid="{00000000-0005-0000-0000-0000FE040000}"/>
    <cellStyle name="_капстрой 6-Б-2_Полюс_бюджет_2009 v3 2 2" xfId="30110" xr:uid="{00000000-0005-0000-0000-0000FF040000}"/>
    <cellStyle name="_капстрой 6-Б-2_Полюс_бюджет_2009 v3 2 3" xfId="30111" xr:uid="{00000000-0005-0000-0000-000000050000}"/>
    <cellStyle name="_капстрой 6-Б-2_прил СЗ Милованову по ценам на оборуд (до 20,07,09)" xfId="30112" xr:uid="{00000000-0005-0000-0000-000001050000}"/>
    <cellStyle name="_капстрой 6-Б-2_Приложение 5" xfId="30113" xr:uid="{00000000-0005-0000-0000-000002050000}"/>
    <cellStyle name="_капстрой 6-Б-2_Приложение 5_Лист7" xfId="30114" xr:uid="{00000000-0005-0000-0000-000003050000}"/>
    <cellStyle name="_капстрой 6-Б-2_Приложение 5_Отчет по инвестиционному проекту Титимухта  (ожидаемое 4 кв )" xfId="30115" xr:uid="{00000000-0005-0000-0000-000004050000}"/>
    <cellStyle name="_капстрой 6-Б-2_Сср_Благодатное на 10203_7 (7)" xfId="30116" xr:uid="{00000000-0005-0000-0000-000005050000}"/>
    <cellStyle name="_капстрой 6-Б-2_Сср_Благодатное на 10203_7 (7) 2" xfId="30117" xr:uid="{00000000-0005-0000-0000-000006050000}"/>
    <cellStyle name="_капстрой 6-Б-2_Сср_Благодатное на 10203_7 (7)_Лист7" xfId="30118" xr:uid="{00000000-0005-0000-0000-000007050000}"/>
    <cellStyle name="_капстрой 6-Б-2_Сср_Благодатное на 10203_7 (7)_Ожидаемая стоимость проекта Благодатное 21 09 2009 (вар2) (2)" xfId="30119" xr:uid="{00000000-0005-0000-0000-000008050000}"/>
    <cellStyle name="_капстрой 6-Б-2_Сср_Благодатное на 10203_7 (7)_Ожидаемая стоимость проекта Благодатное 21 09 2009 (вар2) (2) 2" xfId="30120" xr:uid="{00000000-0005-0000-0000-000009050000}"/>
    <cellStyle name="_капстрой 6-Б-2_Сср_Благодатное на 10203_7 (7)_Универсальная форма отчетности Благодатное КС 10 08 2009 Вар№3 (3)" xfId="30121" xr:uid="{00000000-0005-0000-0000-00000A050000}"/>
    <cellStyle name="_капстрой 6-Б-2_Сср_Благодатное на 10203_7 (7)_Универсальная форма отчетности Благодатное КС 10 08 2009 Вар№3 (3) 2" xfId="30122" xr:uid="{00000000-0005-0000-0000-00000B050000}"/>
    <cellStyle name="_капстрой 6-Б-2_Сср_Благодатное на 10203_7 (7)_Ф-2 расчет ожидаемой стоимости1" xfId="30123" xr:uid="{00000000-0005-0000-0000-00000C050000}"/>
    <cellStyle name="_капстрой 6-Б-2_управленческие Кр-ск" xfId="30124" xr:uid="{00000000-0005-0000-0000-00000D050000}"/>
    <cellStyle name="_капстрой 6-Б-2_Ф-2 расчет ожидаемой стоимости1" xfId="30125" xr:uid="{00000000-0005-0000-0000-00000E050000}"/>
    <cellStyle name="_капстрой 6-Б-2_формы годовых планов для ОВСС на 2010год 20.08.09" xfId="30126" xr:uid="{00000000-0005-0000-0000-00000F050000}"/>
    <cellStyle name="_Карточка - Бур.станок, 14.12.05-утвержден 14.12.05" xfId="254" xr:uid="{00000000-0005-0000-0000-000010050000}"/>
    <cellStyle name="_Карточка - Бур.станок, 14.12.05-утвержден 14.12.05 2" xfId="255" xr:uid="{00000000-0005-0000-0000-000011050000}"/>
    <cellStyle name="_Карточка - Бур.станок, 14.12.05-утвержден 14.12.05 3" xfId="256" xr:uid="{00000000-0005-0000-0000-000012050000}"/>
    <cellStyle name="_Карточка - Бур.станок, 14.12.05-утвержден 14.12.05 4" xfId="257" xr:uid="{00000000-0005-0000-0000-000013050000}"/>
    <cellStyle name="_Карточка - Бур.станок, 14.12.05-утвержден 14.12.05 5" xfId="258" xr:uid="{00000000-0005-0000-0000-000014050000}"/>
    <cellStyle name="_Карточка - Бур.станок, 14.12.05-утвержден 14.12.05_2014БП" xfId="259" xr:uid="{00000000-0005-0000-0000-000015050000}"/>
    <cellStyle name="_Карточка ЦТА-2006. Замена ОФ, 08.07.05" xfId="260" xr:uid="{00000000-0005-0000-0000-000016050000}"/>
    <cellStyle name="_Карточка ЦТА-2006. Замена ОФ, 08.07.05 2" xfId="261" xr:uid="{00000000-0005-0000-0000-000017050000}"/>
    <cellStyle name="_Карточка ЦТА-2006. Замена ОФ, 08.07.05 3" xfId="262" xr:uid="{00000000-0005-0000-0000-000018050000}"/>
    <cellStyle name="_Карточка ЦТА-2006. Замена ОФ, 08.07.05 4" xfId="263" xr:uid="{00000000-0005-0000-0000-000019050000}"/>
    <cellStyle name="_Карточка ЦТА-2006. Замена ОФ, 08.07.05 5" xfId="264" xr:uid="{00000000-0005-0000-0000-00001A050000}"/>
    <cellStyle name="_Карточка ЦТА-2006. Замена ОФ, 08.07.05_2014БП" xfId="265" xr:uid="{00000000-0005-0000-0000-00001B050000}"/>
    <cellStyle name="_Карточка ЦТА-2006. Сокр.простоев, 10.08.05" xfId="266" xr:uid="{00000000-0005-0000-0000-00001C050000}"/>
    <cellStyle name="_Карточка ЦТА-2006. Сокр.простоев, 10.08.05 2" xfId="267" xr:uid="{00000000-0005-0000-0000-00001D050000}"/>
    <cellStyle name="_Карточка ЦТА-2006. Сокр.простоев, 10.08.05 3" xfId="268" xr:uid="{00000000-0005-0000-0000-00001E050000}"/>
    <cellStyle name="_Карточка ЦТА-2006. Сокр.простоев, 10.08.05 4" xfId="269" xr:uid="{00000000-0005-0000-0000-00001F050000}"/>
    <cellStyle name="_Карточка ЦТА-2006. Сокр.простоев, 10.08.05 5" xfId="270" xr:uid="{00000000-0005-0000-0000-000020050000}"/>
    <cellStyle name="_Карточка ЦТА-2006. Сокр.простоев, 10.08.05_2014БП" xfId="271" xr:uid="{00000000-0005-0000-0000-000021050000}"/>
    <cellStyle name="_Карточка ЦТА-2006. Сокр.простоев, 10.08.05_БП 2010-4089 ц" xfId="272" xr:uid="{00000000-0005-0000-0000-000022050000}"/>
    <cellStyle name="_Карточка ЦТА-2006. Сокр.простоев, 10.08.05_План производства 2010 Олкон 09 10 09" xfId="273" xr:uid="{00000000-0005-0000-0000-000023050000}"/>
    <cellStyle name="_Карточка ЦТА-2006. столовая аварийная, 14.07.05-утв." xfId="274" xr:uid="{00000000-0005-0000-0000-000024050000}"/>
    <cellStyle name="_Карточка ЦТА-2006. столовая аварийная, 14.07.05-утв. 2" xfId="275" xr:uid="{00000000-0005-0000-0000-000025050000}"/>
    <cellStyle name="_Карточка ЦТА-2006. столовая аварийная, 14.07.05-утв. 3" xfId="276" xr:uid="{00000000-0005-0000-0000-000026050000}"/>
    <cellStyle name="_Карточка ЦТА-2006. столовая аварийная, 14.07.05-утв. 4" xfId="277" xr:uid="{00000000-0005-0000-0000-000027050000}"/>
    <cellStyle name="_Карточка ЦТА-2006. столовая аварийная, 14.07.05-утв. 5" xfId="278" xr:uid="{00000000-0005-0000-0000-000028050000}"/>
    <cellStyle name="_Карточка ЦТА-2006. столовая аварийная, 14.07.05-утв._2014БП" xfId="279" xr:uid="{00000000-0005-0000-0000-000029050000}"/>
    <cellStyle name="_карьер-2008-план" xfId="30127" xr:uid="{00000000-0005-0000-0000-00002A050000}"/>
    <cellStyle name="_карьер-2008-план_Лист7" xfId="30128" xr:uid="{00000000-0005-0000-0000-00002B050000}"/>
    <cellStyle name="_КБЕ Форма отчета по задачам и KPI" xfId="30129" xr:uid="{00000000-0005-0000-0000-00002C050000}"/>
    <cellStyle name="_КВ Верн 3374" xfId="30130" xr:uid="{00000000-0005-0000-0000-00002D050000}"/>
    <cellStyle name="_КВ меропр_зиф2+зиф3" xfId="30131" xr:uid="{00000000-0005-0000-0000-00002E050000}"/>
    <cellStyle name="_КВ Титимухта-2010" xfId="30132" xr:uid="{00000000-0005-0000-0000-00002F050000}"/>
    <cellStyle name="_Книга1" xfId="280" xr:uid="{00000000-0005-0000-0000-000030050000}"/>
    <cellStyle name="_Книга1 (2)" xfId="30133" xr:uid="{00000000-0005-0000-0000-000031050000}"/>
    <cellStyle name="_Книга1_БП 2009 КО  21.01.09 г" xfId="281" xr:uid="{00000000-0005-0000-0000-000032050000}"/>
    <cellStyle name="_Книга1_БП 2009 КО  21.01.09 г_Формат План производства 2011 КО-3" xfId="282" xr:uid="{00000000-0005-0000-0000-000033050000}"/>
    <cellStyle name="_Книга1_Формат план производства 2010 КО" xfId="283" xr:uid="{00000000-0005-0000-0000-000034050000}"/>
    <cellStyle name="_Книга1_Формат План производства 2011 КО-3" xfId="284" xr:uid="{00000000-0005-0000-0000-000035050000}"/>
    <cellStyle name="_Книга10" xfId="285" xr:uid="{00000000-0005-0000-0000-000036050000}"/>
    <cellStyle name="_Книга11" xfId="286" xr:uid="{00000000-0005-0000-0000-000037050000}"/>
    <cellStyle name="_Книга11_Дайджест 2003-2004 гг." xfId="287" xr:uid="{00000000-0005-0000-0000-000038050000}"/>
    <cellStyle name="_Книга11_Дайджест 2003-2004 гг._8" xfId="288" xr:uid="{00000000-0005-0000-0000-000039050000}"/>
    <cellStyle name="_Книга11_Дайджест 2003-2004 гг._Запрос МИ Менеджмент 18 08 06 (новый формат)" xfId="289" xr:uid="{00000000-0005-0000-0000-00003A050000}"/>
    <cellStyle name="_Книга11_Дайджест 2003-2004 гг._Формы общие отчет за год" xfId="290" xr:uid="{00000000-0005-0000-0000-00003B050000}"/>
    <cellStyle name="_Книга2" xfId="30134" xr:uid="{00000000-0005-0000-0000-00003C050000}"/>
    <cellStyle name="_Книга2 (2)" xfId="30135" xr:uid="{00000000-0005-0000-0000-00003D050000}"/>
    <cellStyle name="_Книга2 2" xfId="30136" xr:uid="{00000000-0005-0000-0000-00003E050000}"/>
    <cellStyle name="_Книга2 2 2" xfId="30137" xr:uid="{00000000-0005-0000-0000-00003F050000}"/>
    <cellStyle name="_Книга2 2 3" xfId="30138" xr:uid="{00000000-0005-0000-0000-000040050000}"/>
    <cellStyle name="_Книга2 3" xfId="30139" xr:uid="{00000000-0005-0000-0000-000041050000}"/>
    <cellStyle name="_Книга2 4" xfId="30140" xr:uid="{00000000-0005-0000-0000-000042050000}"/>
    <cellStyle name="_Книга2 5" xfId="30141" xr:uid="{00000000-0005-0000-0000-000043050000}"/>
    <cellStyle name="_Книга2 6" xfId="30142" xr:uid="{00000000-0005-0000-0000-000044050000}"/>
    <cellStyle name="_Книга22" xfId="291" xr:uid="{00000000-0005-0000-0000-000045050000}"/>
    <cellStyle name="_Книга22_1" xfId="292" xr:uid="{00000000-0005-0000-0000-000046050000}"/>
    <cellStyle name="_Книга22_1_Дайджест 2003-2004 гг." xfId="293" xr:uid="{00000000-0005-0000-0000-000047050000}"/>
    <cellStyle name="_Книга22_1_Дайджест 2003-2004 гг._8" xfId="294" xr:uid="{00000000-0005-0000-0000-000048050000}"/>
    <cellStyle name="_Книга22_1_Дайджест 2003-2004 гг._Запрос МИ Менеджмент 18 08 06 (новый формат)" xfId="295" xr:uid="{00000000-0005-0000-0000-000049050000}"/>
    <cellStyle name="_Книга22_1_Дайджест 2003-2004 гг._Формы общие отчет за год" xfId="296" xr:uid="{00000000-0005-0000-0000-00004A050000}"/>
    <cellStyle name="_Книга22_Дайджест 2003-2004 гг." xfId="297" xr:uid="{00000000-0005-0000-0000-00004B050000}"/>
    <cellStyle name="_Книга22_Дайджест 2003-2004 гг._8" xfId="298" xr:uid="{00000000-0005-0000-0000-00004C050000}"/>
    <cellStyle name="_Книга22_Дайджест 2003-2004 гг._Запрос МИ Менеджмент 18 08 06 (новый формат)" xfId="299" xr:uid="{00000000-0005-0000-0000-00004D050000}"/>
    <cellStyle name="_Книга22_Дайджест 2003-2004 гг._Формы общие отчет за год" xfId="300" xr:uid="{00000000-0005-0000-0000-00004E050000}"/>
    <cellStyle name="_Книга3" xfId="30143" xr:uid="{00000000-0005-0000-0000-00004F050000}"/>
    <cellStyle name="_Книга3 2" xfId="30144" xr:uid="{00000000-0005-0000-0000-000050050000}"/>
    <cellStyle name="_Книга3 2 2" xfId="30145" xr:uid="{00000000-0005-0000-0000-000051050000}"/>
    <cellStyle name="_Книга3 2 3" xfId="30146" xr:uid="{00000000-0005-0000-0000-000052050000}"/>
    <cellStyle name="_Книга3_New Form10_2" xfId="30147" xr:uid="{00000000-0005-0000-0000-000053050000}"/>
    <cellStyle name="_Книга3_Nsi" xfId="30148" xr:uid="{00000000-0005-0000-0000-000054050000}"/>
    <cellStyle name="_Книга3_Nsi_1" xfId="30149" xr:uid="{00000000-0005-0000-0000-000055050000}"/>
    <cellStyle name="_Книга3_Nsi_139" xfId="30150" xr:uid="{00000000-0005-0000-0000-000056050000}"/>
    <cellStyle name="_Книга3_Nsi_140" xfId="30151" xr:uid="{00000000-0005-0000-0000-000057050000}"/>
    <cellStyle name="_Книга3_Nsi_140(Зах)" xfId="30152" xr:uid="{00000000-0005-0000-0000-000058050000}"/>
    <cellStyle name="_Книга3_Nsi_140_mod" xfId="30153" xr:uid="{00000000-0005-0000-0000-000059050000}"/>
    <cellStyle name="_Книга3_Summary" xfId="30154" xr:uid="{00000000-0005-0000-0000-00005A050000}"/>
    <cellStyle name="_Книга3_Tax_form_1кв_3" xfId="30155" xr:uid="{00000000-0005-0000-0000-00005B050000}"/>
    <cellStyle name="_Книга3_БКЭ" xfId="30156" xr:uid="{00000000-0005-0000-0000-00005C050000}"/>
    <cellStyle name="_Книга4" xfId="30157" xr:uid="{00000000-0005-0000-0000-00005D050000}"/>
    <cellStyle name="_Книга7" xfId="30158" xr:uid="{00000000-0005-0000-0000-00005E050000}"/>
    <cellStyle name="_Книга7_New Form10_2" xfId="30159" xr:uid="{00000000-0005-0000-0000-00005F050000}"/>
    <cellStyle name="_Книга7_Nsi" xfId="30160" xr:uid="{00000000-0005-0000-0000-000060050000}"/>
    <cellStyle name="_Книга7_Nsi_1" xfId="30161" xr:uid="{00000000-0005-0000-0000-000061050000}"/>
    <cellStyle name="_Книга7_Nsi_139" xfId="30162" xr:uid="{00000000-0005-0000-0000-000062050000}"/>
    <cellStyle name="_Книга7_Nsi_140" xfId="30163" xr:uid="{00000000-0005-0000-0000-000063050000}"/>
    <cellStyle name="_Книга7_Nsi_140(Зах)" xfId="30164" xr:uid="{00000000-0005-0000-0000-000064050000}"/>
    <cellStyle name="_Книга7_Nsi_140_mod" xfId="30165" xr:uid="{00000000-0005-0000-0000-000065050000}"/>
    <cellStyle name="_Книга7_Summary" xfId="30166" xr:uid="{00000000-0005-0000-0000-000066050000}"/>
    <cellStyle name="_Книга7_Tax_form_1кв_3" xfId="30167" xr:uid="{00000000-0005-0000-0000-000067050000}"/>
    <cellStyle name="_Книга7_БКЭ" xfId="30168" xr:uid="{00000000-0005-0000-0000-000068050000}"/>
    <cellStyle name="_КО-30346.АС на щебень" xfId="301" xr:uid="{00000000-0005-0000-0000-000069050000}"/>
    <cellStyle name="_КО-30346.АС на щебень 2" xfId="302" xr:uid="{00000000-0005-0000-0000-00006A050000}"/>
    <cellStyle name="_КО-30346.АС на щебень 3" xfId="303" xr:uid="{00000000-0005-0000-0000-00006B050000}"/>
    <cellStyle name="_КО-30346.АС на щебень 4" xfId="304" xr:uid="{00000000-0005-0000-0000-00006C050000}"/>
    <cellStyle name="_КО-30346.АС на щебень 5" xfId="305" xr:uid="{00000000-0005-0000-0000-00006D050000}"/>
    <cellStyle name="_КО-30346.АС на щебень, 10 авг.06,к защите, согл." xfId="306" xr:uid="{00000000-0005-0000-0000-00006E050000}"/>
    <cellStyle name="_КО-30346.АС на щебень, утв.СВС-Р, 17 авг.06" xfId="307" xr:uid="{00000000-0005-0000-0000-00006F050000}"/>
    <cellStyle name="_КО-30346.АС на щебень_2014БП" xfId="308" xr:uid="{00000000-0005-0000-0000-000070050000}"/>
    <cellStyle name="_КО-30346.АС на щебень_БП 2010-4089 ц" xfId="309" xr:uid="{00000000-0005-0000-0000-000071050000}"/>
    <cellStyle name="_КО-30346.АС на щебень_План производства 2010 Олкон 09 10 09" xfId="310" xr:uid="{00000000-0005-0000-0000-000072050000}"/>
    <cellStyle name="_Конкуренция лот 1,2,3" xfId="30169" xr:uid="{00000000-0005-0000-0000-000073050000}"/>
    <cellStyle name="_Копия 01_Risk_assessment_updated_Oct_10 (1)" xfId="30170" xr:uid="{00000000-0005-0000-0000-000074050000}"/>
    <cellStyle name="_Копия Valuation SO2 2008-04 (Расчет Зацепина)" xfId="30171" xr:uid="{00000000-0005-0000-0000-000075050000}"/>
    <cellStyle name="_Копия Копия ЗаявкаДК_кабель_2пг_4этап (4) rev1" xfId="30172" xr:uid="{00000000-0005-0000-0000-000076050000}"/>
    <cellStyle name="_Копия Приложение 5 с конъюнктурным обзором 333" xfId="30173" xr:uid="{00000000-0005-0000-0000-000077050000}"/>
    <cellStyle name="_Копия Проходка по бригадам ЗАМШ-НАЗ август СС (РАБОЧИЙ)" xfId="311" xr:uid="{00000000-0005-0000-0000-000078050000}"/>
    <cellStyle name="_Копия Проходка по бригадам ЗАМШ-НАЗ август СС (РАБОЧИЙ) 2" xfId="312" xr:uid="{00000000-0005-0000-0000-000079050000}"/>
    <cellStyle name="_Копия Проходка по бригадам ЗАМШ-НАЗ август СС (РАБОЧИЙ) 3" xfId="313" xr:uid="{00000000-0005-0000-0000-00007A050000}"/>
    <cellStyle name="_Копия Проходка по бригадам ЗАМШ-НАЗ август СС (РАБОЧИЙ) 4" xfId="314" xr:uid="{00000000-0005-0000-0000-00007B050000}"/>
    <cellStyle name="_Копия Проходка по бригадам ЗАМШ-НАЗ август СС (РАБОЧИЙ) 5" xfId="315" xr:uid="{00000000-0005-0000-0000-00007C050000}"/>
    <cellStyle name="_Копия Проходка по бригадам ЗАМШ-НАЗ август СС (РАБОЧИЙ)_2014БП" xfId="316" xr:uid="{00000000-0005-0000-0000-00007D050000}"/>
    <cellStyle name="_Копия Ремонты - отчет (3)" xfId="317" xr:uid="{00000000-0005-0000-0000-00007E050000}"/>
    <cellStyle name="_Копия Ремонты - отчет (3) 2" xfId="318" xr:uid="{00000000-0005-0000-0000-00007F050000}"/>
    <cellStyle name="_Копия Ремонты - отчет (3) 3" xfId="319" xr:uid="{00000000-0005-0000-0000-000080050000}"/>
    <cellStyle name="_Копия Ремонты - отчет (3) 4" xfId="320" xr:uid="{00000000-0005-0000-0000-000081050000}"/>
    <cellStyle name="_Копия Ремонты - отчет (3) 5" xfId="321" xr:uid="{00000000-0005-0000-0000-000082050000}"/>
    <cellStyle name="_Копия Ремонты - отчет (3)_2014БП" xfId="322" xr:uid="{00000000-0005-0000-0000-000083050000}"/>
    <cellStyle name="_КП08 Лицензия гор -600 БР_10.10.07" xfId="323" xr:uid="{00000000-0005-0000-0000-000084050000}"/>
    <cellStyle name="_л 828 (для проходки)" xfId="324" xr:uid="{00000000-0005-0000-0000-000085050000}"/>
    <cellStyle name="_Ланит=СНГ-УПА-Промкатализ" xfId="30174" xr:uid="{00000000-0005-0000-0000-000086050000}"/>
    <cellStyle name="_Лимиты НПО апр. 02 (ПБУ)" xfId="30175" xr:uid="{00000000-0005-0000-0000-000087050000}"/>
    <cellStyle name="_Лист1" xfId="325" xr:uid="{00000000-0005-0000-0000-000088050000}"/>
    <cellStyle name="_Лист1 2" xfId="30176" xr:uid="{00000000-0005-0000-0000-000089050000}"/>
    <cellStyle name="_Лист1 2 2" xfId="30177" xr:uid="{00000000-0005-0000-0000-00008A050000}"/>
    <cellStyle name="_Лист1 2_4-КСП вариант ожидаемое" xfId="30178" xr:uid="{00000000-0005-0000-0000-00008B050000}"/>
    <cellStyle name="_Лист1 2_4-КСП вариант ожидаемое 2" xfId="30179" xr:uid="{00000000-0005-0000-0000-00008C050000}"/>
    <cellStyle name="_Лист1 2_4-КСП вариант факт" xfId="30180" xr:uid="{00000000-0005-0000-0000-00008D050000}"/>
    <cellStyle name="_Лист1 2_4-КСП вариант факт 2" xfId="30181" xr:uid="{00000000-0005-0000-0000-00008E050000}"/>
    <cellStyle name="_Лист1 2_План 2010" xfId="30182" xr:uid="{00000000-0005-0000-0000-00008F050000}"/>
    <cellStyle name="_Лист1 2_План 2010 2" xfId="30183" xr:uid="{00000000-0005-0000-0000-000090050000}"/>
    <cellStyle name="_Лист1 3" xfId="30184" xr:uid="{00000000-0005-0000-0000-000091050000}"/>
    <cellStyle name="_Лист1 3 2" xfId="30185" xr:uid="{00000000-0005-0000-0000-000092050000}"/>
    <cellStyle name="_Лист1 3_4-КСП вариант ожидаемое" xfId="30186" xr:uid="{00000000-0005-0000-0000-000093050000}"/>
    <cellStyle name="_Лист1 3_4-КСП вариант ожидаемое 2" xfId="30187" xr:uid="{00000000-0005-0000-0000-000094050000}"/>
    <cellStyle name="_Лист1 3_4-КСП вариант факт" xfId="30188" xr:uid="{00000000-0005-0000-0000-000095050000}"/>
    <cellStyle name="_Лист1 3_4-КСП вариант факт 2" xfId="30189" xr:uid="{00000000-0005-0000-0000-000096050000}"/>
    <cellStyle name="_Лист1 3_План 2010" xfId="30190" xr:uid="{00000000-0005-0000-0000-000097050000}"/>
    <cellStyle name="_Лист1 3_План 2010 2" xfId="30191" xr:uid="{00000000-0005-0000-0000-000098050000}"/>
    <cellStyle name="_Лист1 4" xfId="30192" xr:uid="{00000000-0005-0000-0000-000099050000}"/>
    <cellStyle name="_Лист1 4 2" xfId="30193" xr:uid="{00000000-0005-0000-0000-00009A050000}"/>
    <cellStyle name="_Лист1 4_4-КСП вариант ожидаемое" xfId="30194" xr:uid="{00000000-0005-0000-0000-00009B050000}"/>
    <cellStyle name="_Лист1 4_4-КСП вариант ожидаемое 2" xfId="30195" xr:uid="{00000000-0005-0000-0000-00009C050000}"/>
    <cellStyle name="_Лист1 4_4-КСП вариант факт" xfId="30196" xr:uid="{00000000-0005-0000-0000-00009D050000}"/>
    <cellStyle name="_Лист1 4_4-КСП вариант факт 2" xfId="30197" xr:uid="{00000000-0005-0000-0000-00009E050000}"/>
    <cellStyle name="_Лист1 4_План 2010" xfId="30198" xr:uid="{00000000-0005-0000-0000-00009F050000}"/>
    <cellStyle name="_Лист1 4_План 2010 2" xfId="30199" xr:uid="{00000000-0005-0000-0000-0000A0050000}"/>
    <cellStyle name="_Лист1 5" xfId="30200" xr:uid="{00000000-0005-0000-0000-0000A1050000}"/>
    <cellStyle name="_Лист1 5 2" xfId="30201" xr:uid="{00000000-0005-0000-0000-0000A2050000}"/>
    <cellStyle name="_Лист1 5_4-КСП вариант ожидаемое" xfId="30202" xr:uid="{00000000-0005-0000-0000-0000A3050000}"/>
    <cellStyle name="_Лист1 5_4-КСП вариант ожидаемое 2" xfId="30203" xr:uid="{00000000-0005-0000-0000-0000A4050000}"/>
    <cellStyle name="_Лист1 5_4-КСП вариант факт" xfId="30204" xr:uid="{00000000-0005-0000-0000-0000A5050000}"/>
    <cellStyle name="_Лист1 5_4-КСП вариант факт 2" xfId="30205" xr:uid="{00000000-0005-0000-0000-0000A6050000}"/>
    <cellStyle name="_Лист1 5_План 2010" xfId="30206" xr:uid="{00000000-0005-0000-0000-0000A7050000}"/>
    <cellStyle name="_Лист1 5_План 2010 2" xfId="30207" xr:uid="{00000000-0005-0000-0000-0000A8050000}"/>
    <cellStyle name="_Лист1 6" xfId="30208" xr:uid="{00000000-0005-0000-0000-0000A9050000}"/>
    <cellStyle name="_Лист1 6 2" xfId="30209" xr:uid="{00000000-0005-0000-0000-0000AA050000}"/>
    <cellStyle name="_Лист1 6_4-КСП вариант ожидаемое" xfId="30210" xr:uid="{00000000-0005-0000-0000-0000AB050000}"/>
    <cellStyle name="_Лист1 6_4-КСП вариант ожидаемое 2" xfId="30211" xr:uid="{00000000-0005-0000-0000-0000AC050000}"/>
    <cellStyle name="_Лист1 6_4-КСП вариант факт" xfId="30212" xr:uid="{00000000-0005-0000-0000-0000AD050000}"/>
    <cellStyle name="_Лист1 6_4-КСП вариант факт 2" xfId="30213" xr:uid="{00000000-0005-0000-0000-0000AE050000}"/>
    <cellStyle name="_Лист1 6_План 2010" xfId="30214" xr:uid="{00000000-0005-0000-0000-0000AF050000}"/>
    <cellStyle name="_Лист1 6_План 2010 2" xfId="30215" xr:uid="{00000000-0005-0000-0000-0000B0050000}"/>
    <cellStyle name="_Лист1 7" xfId="30216" xr:uid="{00000000-0005-0000-0000-0000B1050000}"/>
    <cellStyle name="_Лист1 7 2" xfId="30217" xr:uid="{00000000-0005-0000-0000-0000B2050000}"/>
    <cellStyle name="_Лист1 7_4-КСП вариант ожидаемое" xfId="30218" xr:uid="{00000000-0005-0000-0000-0000B3050000}"/>
    <cellStyle name="_Лист1 7_4-КСП вариант ожидаемое 2" xfId="30219" xr:uid="{00000000-0005-0000-0000-0000B4050000}"/>
    <cellStyle name="_Лист1 7_4-КСП вариант факт" xfId="30220" xr:uid="{00000000-0005-0000-0000-0000B5050000}"/>
    <cellStyle name="_Лист1 7_4-КСП вариант факт 2" xfId="30221" xr:uid="{00000000-0005-0000-0000-0000B6050000}"/>
    <cellStyle name="_Лист1 7_План 2010" xfId="30222" xr:uid="{00000000-0005-0000-0000-0000B7050000}"/>
    <cellStyle name="_Лист1 7_План 2010 2" xfId="30223" xr:uid="{00000000-0005-0000-0000-0000B8050000}"/>
    <cellStyle name="_Лист1 8" xfId="30224" xr:uid="{00000000-0005-0000-0000-0000B9050000}"/>
    <cellStyle name="_Лист1 8 2" xfId="30225" xr:uid="{00000000-0005-0000-0000-0000BA050000}"/>
    <cellStyle name="_Лист1 8_4-КСП вариант ожидаемое" xfId="30226" xr:uid="{00000000-0005-0000-0000-0000BB050000}"/>
    <cellStyle name="_Лист1 8_4-КСП вариант ожидаемое 2" xfId="30227" xr:uid="{00000000-0005-0000-0000-0000BC050000}"/>
    <cellStyle name="_Лист1 8_4-КСП вариант факт" xfId="30228" xr:uid="{00000000-0005-0000-0000-0000BD050000}"/>
    <cellStyle name="_Лист1 8_4-КСП вариант факт 2" xfId="30229" xr:uid="{00000000-0005-0000-0000-0000BE050000}"/>
    <cellStyle name="_Лист1 8_План 2010" xfId="30230" xr:uid="{00000000-0005-0000-0000-0000BF050000}"/>
    <cellStyle name="_Лист1 8_План 2010 2" xfId="30231" xr:uid="{00000000-0005-0000-0000-0000C0050000}"/>
    <cellStyle name="_Лист1 9" xfId="30232" xr:uid="{00000000-0005-0000-0000-0000C1050000}"/>
    <cellStyle name="_Лист1_1" xfId="30233" xr:uid="{00000000-0005-0000-0000-0000C2050000}"/>
    <cellStyle name="_Лист1_4-КСП вариант 2" xfId="30234" xr:uid="{00000000-0005-0000-0000-0000C3050000}"/>
    <cellStyle name="_Лист1_4-КСП вариант 2-Кармозина(нов)" xfId="30235" xr:uid="{00000000-0005-0000-0000-0000C4050000}"/>
    <cellStyle name="_Лист1_S4_KBE_05 04 09_в соотв с бюдж (3)" xfId="30236" xr:uid="{00000000-0005-0000-0000-0000C5050000}"/>
    <cellStyle name="_Лист1_S4_KBE_05 04 09_в соотв с бюдж (3) 2" xfId="30237" xr:uid="{00000000-0005-0000-0000-0000C6050000}"/>
    <cellStyle name="_Лист1_Xl0000045" xfId="30238" xr:uid="{00000000-0005-0000-0000-0000C7050000}"/>
    <cellStyle name="_Лист1_АБК 1" xfId="30239" xr:uid="{00000000-0005-0000-0000-0000C8050000}"/>
    <cellStyle name="_Лист1_Консолидиров  предложения 2010" xfId="30240" xr:uid="{00000000-0005-0000-0000-0000C9050000}"/>
    <cellStyle name="_Лист1_Консолидиров  предложения 2010_Дир ЭиФ" xfId="30241" xr:uid="{00000000-0005-0000-0000-0000CA050000}"/>
    <cellStyle name="_Лист1_Лист1" xfId="30242" xr:uid="{00000000-0005-0000-0000-0000CB050000}"/>
    <cellStyle name="_Лист1_Лист2" xfId="30243" xr:uid="{00000000-0005-0000-0000-0000CC050000}"/>
    <cellStyle name="_Лист1_Лист3" xfId="30244" xr:uid="{00000000-0005-0000-0000-0000CD050000}"/>
    <cellStyle name="_Лист1_Лист7" xfId="30245" xr:uid="{00000000-0005-0000-0000-0000CE050000}"/>
    <cellStyle name="_Лист1_Ожидаемое по Благодатному" xfId="30246" xr:uid="{00000000-0005-0000-0000-0000CF050000}"/>
    <cellStyle name="_Лист1_Отчет по инвестиционному проекту Титимухта  (ожидаемое 4 кв )" xfId="30247" xr:uid="{00000000-0005-0000-0000-0000D0050000}"/>
    <cellStyle name="_Лист1_прил СЗ Милованову по ценам на оборуд (до 20,07,09)" xfId="30248" xr:uid="{00000000-0005-0000-0000-0000D1050000}"/>
    <cellStyle name="_Лист1_Реестры" xfId="30249" xr:uid="{00000000-0005-0000-0000-0000D2050000}"/>
    <cellStyle name="_Лист1_Сср_Благодатное на 10203_7 (7)" xfId="30250" xr:uid="{00000000-0005-0000-0000-0000D3050000}"/>
    <cellStyle name="_Лист1_Сср_Благодатное на 10203_7 (7) 2" xfId="30251" xr:uid="{00000000-0005-0000-0000-0000D4050000}"/>
    <cellStyle name="_Лист1_Сср_Благодатное на 10203_7 (7)_Лист7" xfId="30252" xr:uid="{00000000-0005-0000-0000-0000D5050000}"/>
    <cellStyle name="_Лист1_Сср_Благодатное на 10203_7 (7)_Ожидаемая стоимость проекта Благодатное 21 09 2009 (вар2) (2)" xfId="30253" xr:uid="{00000000-0005-0000-0000-0000D6050000}"/>
    <cellStyle name="_Лист1_Сср_Благодатное на 10203_7 (7)_Ожидаемая стоимость проекта Благодатное 21 09 2009 (вар2) (2) 2" xfId="30254" xr:uid="{00000000-0005-0000-0000-0000D7050000}"/>
    <cellStyle name="_Лист1_Сср_Благодатное на 10203_7 (7)_Универсальная форма отчетности Благодатное КС 10 08 2009 Вар№3 (3)" xfId="30255" xr:uid="{00000000-0005-0000-0000-0000D8050000}"/>
    <cellStyle name="_Лист1_Сср_Благодатное на 10203_7 (7)_Универсальная форма отчетности Благодатное КС 10 08 2009 Вар№3 (3) 2" xfId="30256" xr:uid="{00000000-0005-0000-0000-0000D9050000}"/>
    <cellStyle name="_Лист1_Сср_Благодатное на 10203_7 (7)_Ф-2 расчет ожидаемой стоимости1" xfId="30257" xr:uid="{00000000-0005-0000-0000-0000DA050000}"/>
    <cellStyle name="_Лист1_СУ к ЭЦН_2пг2011_ Этап 1" xfId="30258" xr:uid="{00000000-0005-0000-0000-0000DB050000}"/>
    <cellStyle name="_Лист1_Ф-2 расчет ожидаемой стоимости1" xfId="30259" xr:uid="{00000000-0005-0000-0000-0000DC050000}"/>
    <cellStyle name="_Лист2" xfId="30260" xr:uid="{00000000-0005-0000-0000-0000DD050000}"/>
    <cellStyle name="_модель расчета без экономии ДТ-всё50на50-корр+" xfId="30261" xr:uid="{00000000-0005-0000-0000-0000DE050000}"/>
    <cellStyle name="_МОИ формы (2)" xfId="326" xr:uid="{00000000-0005-0000-0000-0000DF050000}"/>
    <cellStyle name="_НАШИ УСЛУГИ+УСЛУГИ РАМИСА" xfId="327" xr:uid="{00000000-0005-0000-0000-0000E0050000}"/>
    <cellStyle name="_НАШИ УСЛУГИ+УСЛУГИ РАМИСА (Доработанные)" xfId="328" xr:uid="{00000000-0005-0000-0000-0000E1050000}"/>
    <cellStyle name="_Ненормируемые к БП2008" xfId="329" xr:uid="{00000000-0005-0000-0000-0000E2050000}"/>
    <cellStyle name="_Ненормируемые к БП2008 2" xfId="330" xr:uid="{00000000-0005-0000-0000-0000E3050000}"/>
    <cellStyle name="_Ненормируемые к БП2008 3" xfId="331" xr:uid="{00000000-0005-0000-0000-0000E4050000}"/>
    <cellStyle name="_Ненормируемые к БП2008 4" xfId="332" xr:uid="{00000000-0005-0000-0000-0000E5050000}"/>
    <cellStyle name="_Ненормируемые к БП2008 5" xfId="333" xr:uid="{00000000-0005-0000-0000-0000E6050000}"/>
    <cellStyle name="_Ненормируемые к БП2008_2014БП" xfId="334" xr:uid="{00000000-0005-0000-0000-0000E7050000}"/>
    <cellStyle name="_НИОКТР" xfId="30262" xr:uid="{00000000-0005-0000-0000-0000E8050000}"/>
    <cellStyle name="_ННГ" xfId="30263" xr:uid="{00000000-0005-0000-0000-0000E9050000}"/>
    <cellStyle name="_Новые формы_месяц_версия 6" xfId="30264" xr:uid="{00000000-0005-0000-0000-0000EA050000}"/>
    <cellStyle name="_Обменный фонд на 2кв. УПА" xfId="30265" xr:uid="{00000000-0005-0000-0000-0000EB050000}"/>
    <cellStyle name="_Обор на развитие-2010 прил3" xfId="30266" xr:uid="{00000000-0005-0000-0000-0000EC050000}"/>
    <cellStyle name="_Оборудование_6.6" xfId="30267" xr:uid="{00000000-0005-0000-0000-0000ED050000}"/>
    <cellStyle name="_оборудование_вне смет" xfId="30268" xr:uid="{00000000-0005-0000-0000-0000EE050000}"/>
    <cellStyle name="_образец оферт" xfId="30269" xr:uid="{00000000-0005-0000-0000-0000EF050000}"/>
    <cellStyle name="_Общепроизв" xfId="30270" xr:uid="{00000000-0005-0000-0000-0000F0050000}"/>
    <cellStyle name="_Общепроизв_Вернинское ТЭР полн себ норм" xfId="30271" xr:uid="{00000000-0005-0000-0000-0000F1050000}"/>
    <cellStyle name="_Общепроизв_Полн сб Паним 15.11.2010" xfId="30272" xr:uid="{00000000-0005-0000-0000-0000F2050000}"/>
    <cellStyle name="_Общепроизв_Полн сб Паним 15.11.2010 2" xfId="30273" xr:uid="{00000000-0005-0000-0000-0000F3050000}"/>
    <cellStyle name="_Общепроизв_Полн_Сб" xfId="30274" xr:uid="{00000000-0005-0000-0000-0000F4050000}"/>
    <cellStyle name="_Объем ГРР" xfId="30275" xr:uid="{00000000-0005-0000-0000-0000F5050000}"/>
    <cellStyle name="_Объем ГРР 2" xfId="30276" xr:uid="{00000000-0005-0000-0000-0000F6050000}"/>
    <cellStyle name="_Объем ГРР 2 2" xfId="30277" xr:uid="{00000000-0005-0000-0000-0000F7050000}"/>
    <cellStyle name="_Объем ГРР 3" xfId="30278" xr:uid="{00000000-0005-0000-0000-0000F8050000}"/>
    <cellStyle name="_объёмы на 2006г" xfId="30279" xr:uid="{00000000-0005-0000-0000-0000F9050000}"/>
    <cellStyle name="_объёмы на 2006г 2" xfId="30280" xr:uid="{00000000-0005-0000-0000-0000FA050000}"/>
    <cellStyle name="_объёмы на 2006г 2 2" xfId="30281" xr:uid="{00000000-0005-0000-0000-0000FB050000}"/>
    <cellStyle name="_объёмы на 2006г 2 3" xfId="30282" xr:uid="{00000000-0005-0000-0000-0000FC050000}"/>
    <cellStyle name="_объёмы на 2006г_Налоги_7" xfId="30283" xr:uid="{00000000-0005-0000-0000-0000FD050000}"/>
    <cellStyle name="_ОВИЗ расш ОГОК" xfId="30284" xr:uid="{00000000-0005-0000-0000-0000FE050000}"/>
    <cellStyle name="_ОВИЗ-ОГОК-2010 (с последними ценами ОМТС)-для презент" xfId="30285" xr:uid="{00000000-0005-0000-0000-0000FF050000}"/>
    <cellStyle name="_Ожид. 2 кв. по новой форме" xfId="335" xr:uid="{00000000-0005-0000-0000-000000060000}"/>
    <cellStyle name="_Олимпиада оборуд на развитие-2010-вариант2" xfId="30286" xr:uid="{00000000-0005-0000-0000-000001060000}"/>
    <cellStyle name="_Оренбург Заявка №2" xfId="30287" xr:uid="{00000000-0005-0000-0000-000002060000}"/>
    <cellStyle name="_Осн пок ОД Полюс (1-П-СВ)" xfId="30288" xr:uid="{00000000-0005-0000-0000-000003060000}"/>
    <cellStyle name="_Осн пок ОД Полюс (1-П-СВ) (2)" xfId="30289" xr:uid="{00000000-0005-0000-0000-000004060000}"/>
    <cellStyle name="_Осн пок ОД Полюс (1-П-СВ) (2)_6-МТР" xfId="30290" xr:uid="{00000000-0005-0000-0000-000005060000}"/>
    <cellStyle name="_Осн пок ОД Полюс (1-П-СВ) (2)_Книга1" xfId="30291" xr:uid="{00000000-0005-0000-0000-000006060000}"/>
    <cellStyle name="_Осн пок ОД Полюс (1-П-СВ) (2)_Копия 10-П_Новая форма" xfId="30292" xr:uid="{00000000-0005-0000-0000-000007060000}"/>
    <cellStyle name="_Осн пок ОД Полюс (1-П-СВ) (2)_Копия 1-тп (испр)2" xfId="30293" xr:uid="{00000000-0005-0000-0000-000008060000}"/>
    <cellStyle name="_Осн пок ОД Полюс (1-П-СВ) (2)_СпРазвИТ" xfId="30294" xr:uid="{00000000-0005-0000-0000-000009060000}"/>
    <cellStyle name="_Осн пок ОД Полюс (1-П-СВ) (2)_Формы 1-П,2-П, 1-НИР 2 НИР № НИР  2009 г." xfId="30295" xr:uid="{00000000-0005-0000-0000-00000A060000}"/>
    <cellStyle name="_Осн пок ОД Полюс (1-П-СВ) (2)_Формы ВСЕ 2009 зап." xfId="30296" xr:uid="{00000000-0005-0000-0000-00000B060000}"/>
    <cellStyle name="_Осн пок ОД Полюс (1-П-СВ)_6-МТР" xfId="30297" xr:uid="{00000000-0005-0000-0000-00000C060000}"/>
    <cellStyle name="_Осн пок ОД Полюс (1-П-СВ)_Книга1" xfId="30298" xr:uid="{00000000-0005-0000-0000-00000D060000}"/>
    <cellStyle name="_Осн пок ОД Полюс (1-П-СВ)_Копия 10-П_Новая форма" xfId="30299" xr:uid="{00000000-0005-0000-0000-00000E060000}"/>
    <cellStyle name="_Осн пок ОД Полюс (1-П-СВ)_Копия 1-тп (испр)2" xfId="30300" xr:uid="{00000000-0005-0000-0000-00000F060000}"/>
    <cellStyle name="_Осн пок ОД Полюс (1-П-СВ)_СпРазвИТ" xfId="30301" xr:uid="{00000000-0005-0000-0000-000010060000}"/>
    <cellStyle name="_Осн пок ОД Полюс (1-П-СВ)_Формы 1-П,2-П, 1-НИР 2 НИР № НИР  2009 г." xfId="30302" xr:uid="{00000000-0005-0000-0000-000011060000}"/>
    <cellStyle name="_Осн пок ОД Полюс (1-П-СВ)_Формы ВСЕ 2009 зап." xfId="30303" xr:uid="{00000000-0005-0000-0000-000012060000}"/>
    <cellStyle name="_Основные Формы ГОК" xfId="336" xr:uid="{00000000-0005-0000-0000-000013060000}"/>
    <cellStyle name="_Основные Формы ГОК_1 кв" xfId="337" xr:uid="{00000000-0005-0000-0000-000014060000}"/>
    <cellStyle name="_Отчет_1  2006-send new" xfId="338" xr:uid="{00000000-0005-0000-0000-000015060000}"/>
    <cellStyle name="_оферты (2)" xfId="30304" xr:uid="{00000000-0005-0000-0000-000016060000}"/>
    <cellStyle name="_План закупа 2006 год ЮВГК расцен." xfId="30305" xr:uid="{00000000-0005-0000-0000-000017060000}"/>
    <cellStyle name="_План закупа 2006 год ЮВГК расцен. 2" xfId="30306" xr:uid="{00000000-0005-0000-0000-000018060000}"/>
    <cellStyle name="_План закупа 2006 год ЮВГК расцен. 2 2" xfId="30307" xr:uid="{00000000-0005-0000-0000-000019060000}"/>
    <cellStyle name="_План закупа 2006 год ЮВГК расцен. 3" xfId="30308" xr:uid="{00000000-0005-0000-0000-00001A060000}"/>
    <cellStyle name="_План производства 2010" xfId="339" xr:uid="{00000000-0005-0000-0000-00001B060000}"/>
    <cellStyle name="_План производства 2010 2" xfId="340" xr:uid="{00000000-0005-0000-0000-00001C060000}"/>
    <cellStyle name="_План производства 2010 3" xfId="341" xr:uid="{00000000-0005-0000-0000-00001D060000}"/>
    <cellStyle name="_План производства 2010 4" xfId="342" xr:uid="{00000000-0005-0000-0000-00001E060000}"/>
    <cellStyle name="_План производства 2010 5" xfId="343" xr:uid="{00000000-0005-0000-0000-00001F060000}"/>
    <cellStyle name="_План производства 2010_2014БП" xfId="344" xr:uid="{00000000-0005-0000-0000-000020060000}"/>
    <cellStyle name="_План-факт 1 кв. по новой форме" xfId="345" xr:uid="{00000000-0005-0000-0000-000021060000}"/>
    <cellStyle name="_Планы на 2006г(1). ЮВГК" xfId="30309" xr:uid="{00000000-0005-0000-0000-000022060000}"/>
    <cellStyle name="_Планы на 2006г(1). ЮВГК 2" xfId="30310" xr:uid="{00000000-0005-0000-0000-000023060000}"/>
    <cellStyle name="_Планы на 2006г(1). ЮВГК 2 2" xfId="30311" xr:uid="{00000000-0005-0000-0000-000024060000}"/>
    <cellStyle name="_Планы на 2006г(1). ЮВГК 3" xfId="30312" xr:uid="{00000000-0005-0000-0000-000025060000}"/>
    <cellStyle name="_Платные АТЦ 08 в ценах 2008г" xfId="346" xr:uid="{00000000-0005-0000-0000-000026060000}"/>
    <cellStyle name="_Платные АТЦ 08 в ценах 2008г 2" xfId="347" xr:uid="{00000000-0005-0000-0000-000027060000}"/>
    <cellStyle name="_Платные АТЦ 08 в ценах 2008г 3" xfId="348" xr:uid="{00000000-0005-0000-0000-000028060000}"/>
    <cellStyle name="_Платные АТЦ 08 в ценах 2008г 4" xfId="349" xr:uid="{00000000-0005-0000-0000-000029060000}"/>
    <cellStyle name="_Платные АТЦ 08 в ценах 2008г 5" xfId="350" xr:uid="{00000000-0005-0000-0000-00002A060000}"/>
    <cellStyle name="_Платные АТЦ 08 в ценах 2008г 6" xfId="351" xr:uid="{00000000-0005-0000-0000-00002B060000}"/>
    <cellStyle name="_Платные АТЦ 08 в ценах 2008г 7" xfId="352" xr:uid="{00000000-0005-0000-0000-00002C060000}"/>
    <cellStyle name="_Платные АТЦ 08 в ценах 2008г 8" xfId="353" xr:uid="{00000000-0005-0000-0000-00002D060000}"/>
    <cellStyle name="_Платные АТЦ 08 в ценах 2008г 9" xfId="354" xr:uid="{00000000-0005-0000-0000-00002E060000}"/>
    <cellStyle name="_Платные АТЦ 08 в ценах 2008г_2014БП" xfId="355" xr:uid="{00000000-0005-0000-0000-00002F060000}"/>
    <cellStyle name="_Платные ЦПА 08 в ценах 2008г" xfId="356" xr:uid="{00000000-0005-0000-0000-000030060000}"/>
    <cellStyle name="_Платные ЦПА 08 в ценах 2008г 2" xfId="357" xr:uid="{00000000-0005-0000-0000-000031060000}"/>
    <cellStyle name="_Платные ЦПА 08 в ценах 2008г 3" xfId="358" xr:uid="{00000000-0005-0000-0000-000032060000}"/>
    <cellStyle name="_Платные ЦПА 08 в ценах 2008г 4" xfId="359" xr:uid="{00000000-0005-0000-0000-000033060000}"/>
    <cellStyle name="_Платные ЦПА 08 в ценах 2008г 5" xfId="360" xr:uid="{00000000-0005-0000-0000-000034060000}"/>
    <cellStyle name="_Платные ЦПА 08 в ценах 2008г 6" xfId="361" xr:uid="{00000000-0005-0000-0000-000035060000}"/>
    <cellStyle name="_Платные ЦПА 08 в ценах 2008г 7" xfId="362" xr:uid="{00000000-0005-0000-0000-000036060000}"/>
    <cellStyle name="_Платные ЦПА 08 в ценах 2008г 8" xfId="363" xr:uid="{00000000-0005-0000-0000-000037060000}"/>
    <cellStyle name="_Платные ЦПА 08 в ценах 2008г 9" xfId="364" xr:uid="{00000000-0005-0000-0000-000038060000}"/>
    <cellStyle name="_Платные ЦПА 08 в ценах 2008г_2014БП" xfId="365" xr:uid="{00000000-0005-0000-0000-000039060000}"/>
    <cellStyle name="_Подбор оптимального типа долот26.12.2004" xfId="366" xr:uid="{00000000-0005-0000-0000-00003A060000}"/>
    <cellStyle name="_Подбор оптимального типа долот26.12.2004 2" xfId="367" xr:uid="{00000000-0005-0000-0000-00003B060000}"/>
    <cellStyle name="_Подбор оптимального типа долот26.12.2004 3" xfId="368" xr:uid="{00000000-0005-0000-0000-00003C060000}"/>
    <cellStyle name="_Подбор оптимального типа долот26.12.2004 4" xfId="369" xr:uid="{00000000-0005-0000-0000-00003D060000}"/>
    <cellStyle name="_Подбор оптимального типа долот26.12.2004 5" xfId="370" xr:uid="{00000000-0005-0000-0000-00003E060000}"/>
    <cellStyle name="_Подбор оптимального типа долот26.12.2004_2014БП" xfId="371" xr:uid="{00000000-0005-0000-0000-00003F060000}"/>
    <cellStyle name="_показатели Благ" xfId="30313" xr:uid="{00000000-0005-0000-0000-000040060000}"/>
    <cellStyle name="_показатели Благ_Лист7" xfId="30314" xr:uid="{00000000-0005-0000-0000-000041060000}"/>
    <cellStyle name="_показатели Благ+" xfId="30315" xr:uid="{00000000-0005-0000-0000-000042060000}"/>
    <cellStyle name="_Прил 2 (формы новых документов)" xfId="30316" xr:uid="{00000000-0005-0000-0000-000043060000}"/>
    <cellStyle name="_Приложение 5" xfId="30317" xr:uid="{00000000-0005-0000-0000-000044060000}"/>
    <cellStyle name="_Приложения ко 2 с 1 от 15 апреля" xfId="372" xr:uid="{00000000-0005-0000-0000-000045060000}"/>
    <cellStyle name="_Программа 1-КСП 3-КСП измененные_от 01 09 09" xfId="30318" xr:uid="{00000000-0005-0000-0000-000046060000}"/>
    <cellStyle name="_Прох 2006 Сев Ворк Воргаш" xfId="373" xr:uid="{00000000-0005-0000-0000-000047060000}"/>
    <cellStyle name="_Прох 2006 Сев Ворк Воргаш 2" xfId="374" xr:uid="{00000000-0005-0000-0000-000048060000}"/>
    <cellStyle name="_Прох 2006 Сев Ворк Воргаш 3" xfId="375" xr:uid="{00000000-0005-0000-0000-000049060000}"/>
    <cellStyle name="_Прох 2006 Сев Ворк Воргаш 4" xfId="376" xr:uid="{00000000-0005-0000-0000-00004A060000}"/>
    <cellStyle name="_Прох 2006 Сев Ворк Воргаш 5" xfId="377" xr:uid="{00000000-0005-0000-0000-00004B060000}"/>
    <cellStyle name="_Прох 2006 Сев Ворк Воргаш_2014БП" xfId="378" xr:uid="{00000000-0005-0000-0000-00004C060000}"/>
    <cellStyle name="_Прох окт 07рабочий СС 09.11.07" xfId="379" xr:uid="{00000000-0005-0000-0000-00004D060000}"/>
    <cellStyle name="_Прох окт 07рабочий СС 09.11.07 2" xfId="380" xr:uid="{00000000-0005-0000-0000-00004E060000}"/>
    <cellStyle name="_Прох окт 07рабочий СС 09.11.07 3" xfId="381" xr:uid="{00000000-0005-0000-0000-00004F060000}"/>
    <cellStyle name="_Прох окт 07рабочий СС 09.11.07 4" xfId="382" xr:uid="{00000000-0005-0000-0000-000050060000}"/>
    <cellStyle name="_Прох окт 07рабочий СС 09.11.07 5" xfId="383" xr:uid="{00000000-0005-0000-0000-000051060000}"/>
    <cellStyle name="_Прох окт 07рабочий СС 09.11.07_2014БП" xfId="384" xr:uid="{00000000-0005-0000-0000-000052060000}"/>
    <cellStyle name="_Проходка по бриг_СС_ ноябрь РАБОЧИЙ" xfId="385" xr:uid="{00000000-0005-0000-0000-000053060000}"/>
    <cellStyle name="_Проходка по бриг_СС_ ноябрь РАБОЧИЙ 2" xfId="386" xr:uid="{00000000-0005-0000-0000-000054060000}"/>
    <cellStyle name="_Проходка по бриг_СС_ ноябрь РАБОЧИЙ 3" xfId="387" xr:uid="{00000000-0005-0000-0000-000055060000}"/>
    <cellStyle name="_Проходка по бриг_СС_ ноябрь РАБОЧИЙ 4" xfId="388" xr:uid="{00000000-0005-0000-0000-000056060000}"/>
    <cellStyle name="_Проходка по бриг_СС_ ноябрь РАБОЧИЙ 5" xfId="389" xr:uid="{00000000-0005-0000-0000-000057060000}"/>
    <cellStyle name="_Проходка по бриг_СС_ ноябрь РАБОЧИЙ_2014БП" xfId="390" xr:uid="{00000000-0005-0000-0000-000058060000}"/>
    <cellStyle name="_Проходка по бригадам для СВС-Р август СС (РАБОЧИЙ)" xfId="391" xr:uid="{00000000-0005-0000-0000-000059060000}"/>
    <cellStyle name="_Проходка по бригадам для СВС-Р август СС (РАБОЧИЙ) 2" xfId="392" xr:uid="{00000000-0005-0000-0000-00005A060000}"/>
    <cellStyle name="_Проходка по бригадам для СВС-Р август СС (РАБОЧИЙ) 3" xfId="393" xr:uid="{00000000-0005-0000-0000-00005B060000}"/>
    <cellStyle name="_Проходка по бригадам для СВС-Р август СС (РАБОЧИЙ) 4" xfId="394" xr:uid="{00000000-0005-0000-0000-00005C060000}"/>
    <cellStyle name="_Проходка по бригадам для СВС-Р август СС (РАБОЧИЙ) 5" xfId="395" xr:uid="{00000000-0005-0000-0000-00005D060000}"/>
    <cellStyle name="_Проходка по бригадам для СВС-Р август СС (РАБОЧИЙ)_2014БП" xfId="396" xr:uid="{00000000-0005-0000-0000-00005E060000}"/>
    <cellStyle name="_Проходка_2007г_все шахты" xfId="397" xr:uid="{00000000-0005-0000-0000-00005F060000}"/>
    <cellStyle name="_Проходка_2007г_все шахты 2" xfId="398" xr:uid="{00000000-0005-0000-0000-000060060000}"/>
    <cellStyle name="_Проходка_2007г_все шахты 3" xfId="399" xr:uid="{00000000-0005-0000-0000-000061060000}"/>
    <cellStyle name="_Проходка_2007г_все шахты 4" xfId="400" xr:uid="{00000000-0005-0000-0000-000062060000}"/>
    <cellStyle name="_Проходка_2007г_все шахты 5" xfId="401" xr:uid="{00000000-0005-0000-0000-000063060000}"/>
    <cellStyle name="_Проходка_2007г_все шахты_2014БП" xfId="402" xr:uid="{00000000-0005-0000-0000-000064060000}"/>
    <cellStyle name="_Проходка_2007г_все шахты_БП 2010-4089 ц" xfId="403" xr:uid="{00000000-0005-0000-0000-000065060000}"/>
    <cellStyle name="_Проходка_2007г_все шахты_План производства 2010 Олкон 09 10 09" xfId="404" xr:uid="{00000000-0005-0000-0000-000066060000}"/>
    <cellStyle name="_Работы и услуги со стороны 2010 год" xfId="405" xr:uid="{00000000-0005-0000-0000-000067060000}"/>
    <cellStyle name="_Работы и услуги со стороны 2010 год 2" xfId="406" xr:uid="{00000000-0005-0000-0000-000068060000}"/>
    <cellStyle name="_Работы и услуги со стороны 2010 год 3" xfId="407" xr:uid="{00000000-0005-0000-0000-000069060000}"/>
    <cellStyle name="_Работы и услуги со стороны 2010 год 4" xfId="408" xr:uid="{00000000-0005-0000-0000-00006A060000}"/>
    <cellStyle name="_Работы и услуги со стороны 2010 год 5" xfId="409" xr:uid="{00000000-0005-0000-0000-00006B060000}"/>
    <cellStyle name="_Работы и услуги со стороны 2010 год_2014БП" xfId="410" xr:uid="{00000000-0005-0000-0000-00006C060000}"/>
    <cellStyle name="_Радиост., 21.01.05" xfId="411" xr:uid="{00000000-0005-0000-0000-00006D060000}"/>
    <cellStyle name="_Радиост., 21.01.05 2" xfId="412" xr:uid="{00000000-0005-0000-0000-00006E060000}"/>
    <cellStyle name="_Радиост., 21.01.05 3" xfId="413" xr:uid="{00000000-0005-0000-0000-00006F060000}"/>
    <cellStyle name="_Радиост., 21.01.05 4" xfId="414" xr:uid="{00000000-0005-0000-0000-000070060000}"/>
    <cellStyle name="_Радиост., 21.01.05 5" xfId="415" xr:uid="{00000000-0005-0000-0000-000071060000}"/>
    <cellStyle name="_Радиост., 21.01.05_2014БП" xfId="416" xr:uid="{00000000-0005-0000-0000-000072060000}"/>
    <cellStyle name="_Радиост., 21.01.05_БП 2010-4089 ц" xfId="417" xr:uid="{00000000-0005-0000-0000-000073060000}"/>
    <cellStyle name="_Радиост., 21.01.05_План производства 2010 Олкон 09 10 09" xfId="418" xr:uid="{00000000-0005-0000-0000-000074060000}"/>
    <cellStyle name="_Разбивка РПХ услуг в БП 2010 г " xfId="419" xr:uid="{00000000-0005-0000-0000-000075060000}"/>
    <cellStyle name="_Разбивка РПХ услуг в БП 2010 г  2" xfId="420" xr:uid="{00000000-0005-0000-0000-000076060000}"/>
    <cellStyle name="_Разбивка РПХ услуг в БП 2010 г  3" xfId="421" xr:uid="{00000000-0005-0000-0000-000077060000}"/>
    <cellStyle name="_Разбивка РПХ услуг в БП 2010 г  4" xfId="422" xr:uid="{00000000-0005-0000-0000-000078060000}"/>
    <cellStyle name="_Разбивка РПХ услуг в БП 2010 г  5" xfId="423" xr:uid="{00000000-0005-0000-0000-000079060000}"/>
    <cellStyle name="_Разбивка РПХ услуг в БП 2010 г _2014БП" xfId="424" xr:uid="{00000000-0005-0000-0000-00007A060000}"/>
    <cellStyle name="_Расх  м  БелАЗ 7548 (транспортировка склад-ЗИФ) 27 11 07" xfId="30319" xr:uid="{00000000-0005-0000-0000-00007B060000}"/>
    <cellStyle name="_Расход ВМ" xfId="30320" xr:uid="{00000000-0005-0000-0000-00007C060000}"/>
    <cellStyle name="_Расход ГСМ и материалов" xfId="30321" xr:uid="{00000000-0005-0000-0000-00007D060000}"/>
    <cellStyle name="_Расчет KarelOK" xfId="425" xr:uid="{00000000-0005-0000-0000-00007E060000}"/>
    <cellStyle name="_Расчет KarelOK 2" xfId="426" xr:uid="{00000000-0005-0000-0000-00007F060000}"/>
    <cellStyle name="_Расчет KarelOK 3" xfId="427" xr:uid="{00000000-0005-0000-0000-000080060000}"/>
    <cellStyle name="_Расчет KarelOK 4" xfId="428" xr:uid="{00000000-0005-0000-0000-000081060000}"/>
    <cellStyle name="_Расчет KarelOK 5" xfId="429" xr:uid="{00000000-0005-0000-0000-000082060000}"/>
    <cellStyle name="_Расчет KarelOK_2014БП" xfId="430" xr:uid="{00000000-0005-0000-0000-000083060000}"/>
    <cellStyle name="_Расчет выручки по переделам ИУ" xfId="431" xr:uid="{00000000-0005-0000-0000-000084060000}"/>
    <cellStyle name="_расчет эфф меропр_зиф2+зиф3 на 755млнр-3,5%-нов календ" xfId="30322" xr:uid="{00000000-0005-0000-0000-000085060000}"/>
    <cellStyle name="_расчеты кокуй-13-10-08_(5машин с прицепами, без прицепов 6520,буровая6млн)" xfId="30323" xr:uid="{00000000-0005-0000-0000-000086060000}"/>
    <cellStyle name="_Расчеты по оборудованию" xfId="30324" xr:uid="{00000000-0005-0000-0000-000087060000}"/>
    <cellStyle name="_Расчеты по оборудованию 10" xfId="30325" xr:uid="{00000000-0005-0000-0000-000088060000}"/>
    <cellStyle name="_Расчеты по оборудованию 2" xfId="30326" xr:uid="{00000000-0005-0000-0000-000089060000}"/>
    <cellStyle name="_Расчеты по оборудованию 2 2" xfId="30327" xr:uid="{00000000-0005-0000-0000-00008A060000}"/>
    <cellStyle name="_Расчеты по оборудованию 2_4-КСП вариант ожидаемое" xfId="30328" xr:uid="{00000000-0005-0000-0000-00008B060000}"/>
    <cellStyle name="_Расчеты по оборудованию 2_4-КСП вариант ожидаемое 2" xfId="30329" xr:uid="{00000000-0005-0000-0000-00008C060000}"/>
    <cellStyle name="_Расчеты по оборудованию 2_4-КСП вариант факт" xfId="30330" xr:uid="{00000000-0005-0000-0000-00008D060000}"/>
    <cellStyle name="_Расчеты по оборудованию 2_4-КСП вариант факт 2" xfId="30331" xr:uid="{00000000-0005-0000-0000-00008E060000}"/>
    <cellStyle name="_Расчеты по оборудованию 2_План 2010" xfId="30332" xr:uid="{00000000-0005-0000-0000-00008F060000}"/>
    <cellStyle name="_Расчеты по оборудованию 2_План 2010 2" xfId="30333" xr:uid="{00000000-0005-0000-0000-000090060000}"/>
    <cellStyle name="_Расчеты по оборудованию 3" xfId="30334" xr:uid="{00000000-0005-0000-0000-000091060000}"/>
    <cellStyle name="_Расчеты по оборудованию 3 2" xfId="30335" xr:uid="{00000000-0005-0000-0000-000092060000}"/>
    <cellStyle name="_Расчеты по оборудованию 3_4-КСП вариант ожидаемое" xfId="30336" xr:uid="{00000000-0005-0000-0000-000093060000}"/>
    <cellStyle name="_Расчеты по оборудованию 3_4-КСП вариант ожидаемое 2" xfId="30337" xr:uid="{00000000-0005-0000-0000-000094060000}"/>
    <cellStyle name="_Расчеты по оборудованию 3_4-КСП вариант факт" xfId="30338" xr:uid="{00000000-0005-0000-0000-000095060000}"/>
    <cellStyle name="_Расчеты по оборудованию 3_4-КСП вариант факт 2" xfId="30339" xr:uid="{00000000-0005-0000-0000-000096060000}"/>
    <cellStyle name="_Расчеты по оборудованию 3_План 2010" xfId="30340" xr:uid="{00000000-0005-0000-0000-000097060000}"/>
    <cellStyle name="_Расчеты по оборудованию 3_План 2010 2" xfId="30341" xr:uid="{00000000-0005-0000-0000-000098060000}"/>
    <cellStyle name="_Расчеты по оборудованию 4" xfId="30342" xr:uid="{00000000-0005-0000-0000-000099060000}"/>
    <cellStyle name="_Расчеты по оборудованию 4 2" xfId="30343" xr:uid="{00000000-0005-0000-0000-00009A060000}"/>
    <cellStyle name="_Расчеты по оборудованию 4_4-КСП вариант ожидаемое" xfId="30344" xr:uid="{00000000-0005-0000-0000-00009B060000}"/>
    <cellStyle name="_Расчеты по оборудованию 4_4-КСП вариант ожидаемое 2" xfId="30345" xr:uid="{00000000-0005-0000-0000-00009C060000}"/>
    <cellStyle name="_Расчеты по оборудованию 4_4-КСП вариант факт" xfId="30346" xr:uid="{00000000-0005-0000-0000-00009D060000}"/>
    <cellStyle name="_Расчеты по оборудованию 4_4-КСП вариант факт 2" xfId="30347" xr:uid="{00000000-0005-0000-0000-00009E060000}"/>
    <cellStyle name="_Расчеты по оборудованию 4_План 2010" xfId="30348" xr:uid="{00000000-0005-0000-0000-00009F060000}"/>
    <cellStyle name="_Расчеты по оборудованию 4_План 2010 2" xfId="30349" xr:uid="{00000000-0005-0000-0000-0000A0060000}"/>
    <cellStyle name="_Расчеты по оборудованию 5" xfId="30350" xr:uid="{00000000-0005-0000-0000-0000A1060000}"/>
    <cellStyle name="_Расчеты по оборудованию 5 2" xfId="30351" xr:uid="{00000000-0005-0000-0000-0000A2060000}"/>
    <cellStyle name="_Расчеты по оборудованию 5_4-КСП вариант ожидаемое" xfId="30352" xr:uid="{00000000-0005-0000-0000-0000A3060000}"/>
    <cellStyle name="_Расчеты по оборудованию 5_4-КСП вариант ожидаемое 2" xfId="30353" xr:uid="{00000000-0005-0000-0000-0000A4060000}"/>
    <cellStyle name="_Расчеты по оборудованию 5_4-КСП вариант факт" xfId="30354" xr:uid="{00000000-0005-0000-0000-0000A5060000}"/>
    <cellStyle name="_Расчеты по оборудованию 5_4-КСП вариант факт 2" xfId="30355" xr:uid="{00000000-0005-0000-0000-0000A6060000}"/>
    <cellStyle name="_Расчеты по оборудованию 5_План 2010" xfId="30356" xr:uid="{00000000-0005-0000-0000-0000A7060000}"/>
    <cellStyle name="_Расчеты по оборудованию 5_План 2010 2" xfId="30357" xr:uid="{00000000-0005-0000-0000-0000A8060000}"/>
    <cellStyle name="_Расчеты по оборудованию 6" xfId="30358" xr:uid="{00000000-0005-0000-0000-0000A9060000}"/>
    <cellStyle name="_Расчеты по оборудованию 6 2" xfId="30359" xr:uid="{00000000-0005-0000-0000-0000AA060000}"/>
    <cellStyle name="_Расчеты по оборудованию 6_4-КСП вариант ожидаемое" xfId="30360" xr:uid="{00000000-0005-0000-0000-0000AB060000}"/>
    <cellStyle name="_Расчеты по оборудованию 6_4-КСП вариант ожидаемое 2" xfId="30361" xr:uid="{00000000-0005-0000-0000-0000AC060000}"/>
    <cellStyle name="_Расчеты по оборудованию 6_4-КСП вариант факт" xfId="30362" xr:uid="{00000000-0005-0000-0000-0000AD060000}"/>
    <cellStyle name="_Расчеты по оборудованию 6_4-КСП вариант факт 2" xfId="30363" xr:uid="{00000000-0005-0000-0000-0000AE060000}"/>
    <cellStyle name="_Расчеты по оборудованию 6_План 2010" xfId="30364" xr:uid="{00000000-0005-0000-0000-0000AF060000}"/>
    <cellStyle name="_Расчеты по оборудованию 6_План 2010 2" xfId="30365" xr:uid="{00000000-0005-0000-0000-0000B0060000}"/>
    <cellStyle name="_Расчеты по оборудованию 7" xfId="30366" xr:uid="{00000000-0005-0000-0000-0000B1060000}"/>
    <cellStyle name="_Расчеты по оборудованию 7 2" xfId="30367" xr:uid="{00000000-0005-0000-0000-0000B2060000}"/>
    <cellStyle name="_Расчеты по оборудованию 7_4-КСП вариант ожидаемое" xfId="30368" xr:uid="{00000000-0005-0000-0000-0000B3060000}"/>
    <cellStyle name="_Расчеты по оборудованию 7_4-КСП вариант ожидаемое 2" xfId="30369" xr:uid="{00000000-0005-0000-0000-0000B4060000}"/>
    <cellStyle name="_Расчеты по оборудованию 7_4-КСП вариант факт" xfId="30370" xr:uid="{00000000-0005-0000-0000-0000B5060000}"/>
    <cellStyle name="_Расчеты по оборудованию 7_4-КСП вариант факт 2" xfId="30371" xr:uid="{00000000-0005-0000-0000-0000B6060000}"/>
    <cellStyle name="_Расчеты по оборудованию 7_План 2010" xfId="30372" xr:uid="{00000000-0005-0000-0000-0000B7060000}"/>
    <cellStyle name="_Расчеты по оборудованию 7_План 2010 2" xfId="30373" xr:uid="{00000000-0005-0000-0000-0000B8060000}"/>
    <cellStyle name="_Расчеты по оборудованию 8" xfId="30374" xr:uid="{00000000-0005-0000-0000-0000B9060000}"/>
    <cellStyle name="_Расчеты по оборудованию 8 2" xfId="30375" xr:uid="{00000000-0005-0000-0000-0000BA060000}"/>
    <cellStyle name="_Расчеты по оборудованию 8_4-КСП вариант ожидаемое" xfId="30376" xr:uid="{00000000-0005-0000-0000-0000BB060000}"/>
    <cellStyle name="_Расчеты по оборудованию 8_4-КСП вариант ожидаемое 2" xfId="30377" xr:uid="{00000000-0005-0000-0000-0000BC060000}"/>
    <cellStyle name="_Расчеты по оборудованию 8_4-КСП вариант факт" xfId="30378" xr:uid="{00000000-0005-0000-0000-0000BD060000}"/>
    <cellStyle name="_Расчеты по оборудованию 8_4-КСП вариант факт 2" xfId="30379" xr:uid="{00000000-0005-0000-0000-0000BE060000}"/>
    <cellStyle name="_Расчеты по оборудованию 8_План 2010" xfId="30380" xr:uid="{00000000-0005-0000-0000-0000BF060000}"/>
    <cellStyle name="_Расчеты по оборудованию 8_План 2010 2" xfId="30381" xr:uid="{00000000-0005-0000-0000-0000C0060000}"/>
    <cellStyle name="_Расчеты по оборудованию 9" xfId="30382" xr:uid="{00000000-0005-0000-0000-0000C1060000}"/>
    <cellStyle name="_Расчеты по оборудованию 9 2" xfId="30383" xr:uid="{00000000-0005-0000-0000-0000C2060000}"/>
    <cellStyle name="_Расчеты по оборудованию_1-КСП " xfId="30384" xr:uid="{00000000-0005-0000-0000-0000C3060000}"/>
    <cellStyle name="_Расчеты по оборудованию_3-ий кв" xfId="30385" xr:uid="{00000000-0005-0000-0000-0000C4060000}"/>
    <cellStyle name="_Расчеты по оборудованию_4-КСП вариант 2" xfId="30386" xr:uid="{00000000-0005-0000-0000-0000C5060000}"/>
    <cellStyle name="_Расчеты по оборудованию_4-КСП вариант 2-Кармозина(нов)" xfId="30387" xr:uid="{00000000-0005-0000-0000-0000C6060000}"/>
    <cellStyle name="_Расчеты по оборудованию_Blagodatnoe_14-09-09_2" xfId="30388" xr:uid="{00000000-0005-0000-0000-0000C7060000}"/>
    <cellStyle name="_Расчеты по оборудованию_Blagodatnoe_18-06-09_1" xfId="30389" xr:uid="{00000000-0005-0000-0000-0000C8060000}"/>
    <cellStyle name="_Расчеты по оборудованию_Blagodatnoe_18-06-09_1_Лист7" xfId="30390" xr:uid="{00000000-0005-0000-0000-0000C9060000}"/>
    <cellStyle name="_Расчеты по оборудованию_S4_KBE_05 04 09_в соотв с бюдж (2)" xfId="30391" xr:uid="{00000000-0005-0000-0000-0000CA060000}"/>
    <cellStyle name="_Расчеты по оборудованию_S4_KBE_05 04 09_в соотв с бюдж (2)_Лист7" xfId="30392" xr:uid="{00000000-0005-0000-0000-0000CB060000}"/>
    <cellStyle name="_Расчеты по оборудованию_S4_KBE_05 04 09_в соотв с бюдж (2)_Отчет по инвестиционному проекту Титимухта  (ожидаемое 4 кв )" xfId="30393" xr:uid="{00000000-0005-0000-0000-0000CC060000}"/>
    <cellStyle name="_Расчеты по оборудованию_S4_KBE_05 04 09_в соотв с бюдж (3)" xfId="30394" xr:uid="{00000000-0005-0000-0000-0000CD060000}"/>
    <cellStyle name="_Расчеты по оборудованию_S4_KBE_05 04 09_в соотв с бюдж (3) 2" xfId="30395" xr:uid="{00000000-0005-0000-0000-0000CE060000}"/>
    <cellStyle name="_Расчеты по оборудованию_Xl0000045" xfId="30396" xr:uid="{00000000-0005-0000-0000-0000CF060000}"/>
    <cellStyle name="_Расчеты по оборудованию_АБК 1" xfId="30397" xr:uid="{00000000-0005-0000-0000-0000D0060000}"/>
    <cellStyle name="_Расчеты по оборудованию_БДДС_17.4 (вн.об.)" xfId="30398" xr:uid="{00000000-0005-0000-0000-0000D1060000}"/>
    <cellStyle name="_Расчеты по оборудованию_БДДС_17.4 (вн.об.) 2" xfId="30399" xr:uid="{00000000-0005-0000-0000-0000D2060000}"/>
    <cellStyle name="_Расчеты по оборудованию_БДДС_17.4 (вн.об.) 2 2" xfId="30400" xr:uid="{00000000-0005-0000-0000-0000D3060000}"/>
    <cellStyle name="_Расчеты по оборудованию_БДДС_17.4 (вн.об.) 2 3" xfId="30401" xr:uid="{00000000-0005-0000-0000-0000D4060000}"/>
    <cellStyle name="_Расчеты по оборудованию_Вложения" xfId="30402" xr:uid="{00000000-0005-0000-0000-0000D5060000}"/>
    <cellStyle name="_Расчеты по оборудованию_Исх_данные Савченко" xfId="30403" xr:uid="{00000000-0005-0000-0000-0000D6060000}"/>
    <cellStyle name="_Расчеты по оборудованию_КВ Титимухта-2010" xfId="30404" xr:uid="{00000000-0005-0000-0000-0000D7060000}"/>
    <cellStyle name="_Расчеты по оборудованию_Консолидиров  предложения 2010" xfId="30405" xr:uid="{00000000-0005-0000-0000-0000D8060000}"/>
    <cellStyle name="_Расчеты по оборудованию_Консолидиров  предложения 2010_Дир ЭиФ" xfId="30406" xr:uid="{00000000-0005-0000-0000-0000D9060000}"/>
    <cellStyle name="_Расчеты по оборудованию_Копия Приложение 5 с конъюнктурным обзором 333" xfId="30407" xr:uid="{00000000-0005-0000-0000-0000DA060000}"/>
    <cellStyle name="_Расчеты по оборудованию_Копия Приложение 5 с конъюнктурным обзором 333_Лист7" xfId="30408" xr:uid="{00000000-0005-0000-0000-0000DB060000}"/>
    <cellStyle name="_Расчеты по оборудованию_Копия Приложение 5 с конъюнктурным обзором 333_Отчет по инвестиционному проекту Титимухта  (ожидаемое 4 кв )" xfId="30409" xr:uid="{00000000-0005-0000-0000-0000DC060000}"/>
    <cellStyle name="_Расчеты по оборудованию_Лист1" xfId="30410" xr:uid="{00000000-0005-0000-0000-0000DD060000}"/>
    <cellStyle name="_Расчеты по оборудованию_Лист2" xfId="30411" xr:uid="{00000000-0005-0000-0000-0000DE060000}"/>
    <cellStyle name="_Расчеты по оборудованию_Лист3" xfId="30412" xr:uid="{00000000-0005-0000-0000-0000DF060000}"/>
    <cellStyle name="_Расчеты по оборудованию_Лист7" xfId="30413" xr:uid="{00000000-0005-0000-0000-0000E0060000}"/>
    <cellStyle name="_Расчеты по оборудованию_Налоги_7" xfId="30414" xr:uid="{00000000-0005-0000-0000-0000E1060000}"/>
    <cellStyle name="_Расчеты по оборудованию_ОАО Первенец_1-КСП_3-КСП_2009_от 15 09 09г посл. вариант" xfId="30415" xr:uid="{00000000-0005-0000-0000-0000E2060000}"/>
    <cellStyle name="_Расчеты по оборудованию_Ожидаемое по Благодатному" xfId="30416" xr:uid="{00000000-0005-0000-0000-0000E3060000}"/>
    <cellStyle name="_Расчеты по оборудованию_Отчет по Благодатному ожид 4кв 09 (вариант 1)" xfId="30417" xr:uid="{00000000-0005-0000-0000-0000E4060000}"/>
    <cellStyle name="_Расчеты по оборудованию_План закупа 2010" xfId="30418" xr:uid="{00000000-0005-0000-0000-0000E5060000}"/>
    <cellStyle name="_Расчеты по оборудованию_показатели Благ" xfId="30419" xr:uid="{00000000-0005-0000-0000-0000E6060000}"/>
    <cellStyle name="_Расчеты по оборудованию_показатели Благ+" xfId="30420" xr:uid="{00000000-0005-0000-0000-0000E7060000}"/>
    <cellStyle name="_Расчеты по оборудованию_Полюс 2009_13.02.09" xfId="30421" xr:uid="{00000000-0005-0000-0000-0000E8060000}"/>
    <cellStyle name="_Расчеты по оборудованию_Полюс 2009_13.02.09 2" xfId="30422" xr:uid="{00000000-0005-0000-0000-0000E9060000}"/>
    <cellStyle name="_Расчеты по оборудованию_Полюс 2009_13.02.09 2 2" xfId="30423" xr:uid="{00000000-0005-0000-0000-0000EA060000}"/>
    <cellStyle name="_Расчеты по оборудованию_Полюс 2009_13.02.09 2 3" xfId="30424" xr:uid="{00000000-0005-0000-0000-0000EB060000}"/>
    <cellStyle name="_Расчеты по оборудованию_Полюс_бюджет_2009 v2" xfId="30425" xr:uid="{00000000-0005-0000-0000-0000EC060000}"/>
    <cellStyle name="_Расчеты по оборудованию_Полюс_бюджет_2009 v2 2" xfId="30426" xr:uid="{00000000-0005-0000-0000-0000ED060000}"/>
    <cellStyle name="_Расчеты по оборудованию_Полюс_бюджет_2009 v2 2 2" xfId="30427" xr:uid="{00000000-0005-0000-0000-0000EE060000}"/>
    <cellStyle name="_Расчеты по оборудованию_Полюс_бюджет_2009 v2 2 3" xfId="30428" xr:uid="{00000000-0005-0000-0000-0000EF060000}"/>
    <cellStyle name="_Расчеты по оборудованию_Полюс_бюджет_2009 v3" xfId="30429" xr:uid="{00000000-0005-0000-0000-0000F0060000}"/>
    <cellStyle name="_Расчеты по оборудованию_Полюс_бюджет_2009 v3 2" xfId="30430" xr:uid="{00000000-0005-0000-0000-0000F1060000}"/>
    <cellStyle name="_Расчеты по оборудованию_Полюс_бюджет_2009 v3 2 2" xfId="30431" xr:uid="{00000000-0005-0000-0000-0000F2060000}"/>
    <cellStyle name="_Расчеты по оборудованию_Полюс_бюджет_2009 v3 2 3" xfId="30432" xr:uid="{00000000-0005-0000-0000-0000F3060000}"/>
    <cellStyle name="_Расчеты по оборудованию_прил СЗ Милованову по ценам на оборуд (до 20,07,09)" xfId="30433" xr:uid="{00000000-0005-0000-0000-0000F4060000}"/>
    <cellStyle name="_Расчеты по оборудованию_Приложение 5" xfId="30434" xr:uid="{00000000-0005-0000-0000-0000F5060000}"/>
    <cellStyle name="_Расчеты по оборудованию_Приложение 5_Лист7" xfId="30435" xr:uid="{00000000-0005-0000-0000-0000F6060000}"/>
    <cellStyle name="_Расчеты по оборудованию_Приложение 5_Отчет по инвестиционному проекту Титимухта  (ожидаемое 4 кв )" xfId="30436" xr:uid="{00000000-0005-0000-0000-0000F7060000}"/>
    <cellStyle name="_Расчеты по оборудованию_Сср_Благодатное на 10203_7 (7)" xfId="30437" xr:uid="{00000000-0005-0000-0000-0000F8060000}"/>
    <cellStyle name="_Расчеты по оборудованию_Сср_Благодатное на 10203_7 (7) 2" xfId="30438" xr:uid="{00000000-0005-0000-0000-0000F9060000}"/>
    <cellStyle name="_Расчеты по оборудованию_Сср_Благодатное на 10203_7 (7)_Лист7" xfId="30439" xr:uid="{00000000-0005-0000-0000-0000FA060000}"/>
    <cellStyle name="_Расчеты по оборудованию_Сср_Благодатное на 10203_7 (7)_Ожидаемая стоимость проекта Благодатное 21 09 2009 (вар2) (2)" xfId="30440" xr:uid="{00000000-0005-0000-0000-0000FB060000}"/>
    <cellStyle name="_Расчеты по оборудованию_Сср_Благодатное на 10203_7 (7)_Ожидаемая стоимость проекта Благодатное 21 09 2009 (вар2) (2) 2" xfId="30441" xr:uid="{00000000-0005-0000-0000-0000FC060000}"/>
    <cellStyle name="_Расчеты по оборудованию_Сср_Благодатное на 10203_7 (7)_Универсальная форма отчетности Благодатное КС 10 08 2009 Вар№3 (3)" xfId="30442" xr:uid="{00000000-0005-0000-0000-0000FD060000}"/>
    <cellStyle name="_Расчеты по оборудованию_Сср_Благодатное на 10203_7 (7)_Универсальная форма отчетности Благодатное КС 10 08 2009 Вар№3 (3) 2" xfId="30443" xr:uid="{00000000-0005-0000-0000-0000FE060000}"/>
    <cellStyle name="_Расчеты по оборудованию_Сср_Благодатное на 10203_7 (7)_Ф-2 расчет ожидаемой стоимости1" xfId="30444" xr:uid="{00000000-0005-0000-0000-0000FF060000}"/>
    <cellStyle name="_Расчеты по оборудованию_управленческие Кр-ск" xfId="30445" xr:uid="{00000000-0005-0000-0000-000000070000}"/>
    <cellStyle name="_Расчеты по оборудованию_Ф-2 расчет ожидаемой стоимости1" xfId="30446" xr:uid="{00000000-0005-0000-0000-000001070000}"/>
    <cellStyle name="_Расчеты по оборудованию_формы годовых планов для ОВСС на 2010год 20.08.09" xfId="30447" xr:uid="{00000000-0005-0000-0000-000002070000}"/>
    <cellStyle name="_расчеты уголь-16-12-08_2" xfId="30448" xr:uid="{00000000-0005-0000-0000-000003070000}"/>
    <cellStyle name="_расчеты уголь-автотранспорт_или_рекой-14-08-08" xfId="30449" xr:uid="{00000000-0005-0000-0000-000004070000}"/>
    <cellStyle name="_расчеты уголь-Кокуй-Еруда_автотранспортом" xfId="30450" xr:uid="{00000000-0005-0000-0000-000005070000}"/>
    <cellStyle name="_расчеты уголь-нов_тариф" xfId="30451" xr:uid="{00000000-0005-0000-0000-000006070000}"/>
    <cellStyle name="_расчеты ЧК-11-06-2008_2(разбиваемКВна2года)-вБодайбо добавляемКВ" xfId="30452" xr:uid="{00000000-0005-0000-0000-000007070000}"/>
    <cellStyle name="_Расчеты энергоснабжение БГОК-06-03-2008_+20%нефть" xfId="30453" xr:uid="{00000000-0005-0000-0000-000008070000}"/>
    <cellStyle name="_расчеты-нов ст-сть ДЭС+30%, нефть 10тр,уголь 550р" xfId="30454" xr:uid="{00000000-0005-0000-0000-000009070000}"/>
    <cellStyle name="_Расшифровки Б159 Б216 и счет 98" xfId="432" xr:uid="{00000000-0005-0000-0000-00000A070000}"/>
    <cellStyle name="_Расшифровки Б159 Б216 и счет 98 2" xfId="433" xr:uid="{00000000-0005-0000-0000-00000B070000}"/>
    <cellStyle name="_Расшифровки Б159 Б216 и счет 98 3" xfId="434" xr:uid="{00000000-0005-0000-0000-00000C070000}"/>
    <cellStyle name="_Расшифровки Б159 Б216 и счет 98 4" xfId="435" xr:uid="{00000000-0005-0000-0000-00000D070000}"/>
    <cellStyle name="_Расшифровки Б159 Б216 и счет 98 5" xfId="436" xr:uid="{00000000-0005-0000-0000-00000E070000}"/>
    <cellStyle name="_Расшифровки Б159 Б216 и счет 98_2014БП" xfId="437" xr:uid="{00000000-0005-0000-0000-00000F070000}"/>
    <cellStyle name="_Расшифровки_1кв_2002" xfId="30455" xr:uid="{00000000-0005-0000-0000-000010070000}"/>
    <cellStyle name="_ремонты 2010" xfId="438" xr:uid="{00000000-0005-0000-0000-000011070000}"/>
    <cellStyle name="_РПХ" xfId="439" xr:uid="{00000000-0005-0000-0000-000012070000}"/>
    <cellStyle name="_РПХ 10" xfId="440" xr:uid="{00000000-0005-0000-0000-000013070000}"/>
    <cellStyle name="_РПХ 11" xfId="441" xr:uid="{00000000-0005-0000-0000-000014070000}"/>
    <cellStyle name="_РПХ 12" xfId="442" xr:uid="{00000000-0005-0000-0000-000015070000}"/>
    <cellStyle name="_РПХ 2" xfId="443" xr:uid="{00000000-0005-0000-0000-000016070000}"/>
    <cellStyle name="_РПХ 3" xfId="444" xr:uid="{00000000-0005-0000-0000-000017070000}"/>
    <cellStyle name="_РПХ 4" xfId="445" xr:uid="{00000000-0005-0000-0000-000018070000}"/>
    <cellStyle name="_РПХ 5" xfId="446" xr:uid="{00000000-0005-0000-0000-000019070000}"/>
    <cellStyle name="_РПХ 6" xfId="447" xr:uid="{00000000-0005-0000-0000-00001A070000}"/>
    <cellStyle name="_РПХ 7" xfId="448" xr:uid="{00000000-0005-0000-0000-00001B070000}"/>
    <cellStyle name="_РПХ 8" xfId="449" xr:uid="{00000000-0005-0000-0000-00001C070000}"/>
    <cellStyle name="_РПХ 9" xfId="450" xr:uid="{00000000-0005-0000-0000-00001D070000}"/>
    <cellStyle name="_РПХ ЦПО по БП 2010 год в разрезе МВЗ (2)" xfId="451" xr:uid="{00000000-0005-0000-0000-00001E070000}"/>
    <cellStyle name="_РПХ ЦПО по БП 2010 год в разрезе МВЗ (2) 2" xfId="452" xr:uid="{00000000-0005-0000-0000-00001F070000}"/>
    <cellStyle name="_РПХ ЦПО по БП 2010 год в разрезе МВЗ (2) 3" xfId="453" xr:uid="{00000000-0005-0000-0000-000020070000}"/>
    <cellStyle name="_РПХ ЦПО по БП 2010 год в разрезе МВЗ (2) 4" xfId="454" xr:uid="{00000000-0005-0000-0000-000021070000}"/>
    <cellStyle name="_РПХ ЦПО по БП 2010 год в разрезе МВЗ (2) 5" xfId="455" xr:uid="{00000000-0005-0000-0000-000022070000}"/>
    <cellStyle name="_РПХ ЦПО по БП 2010 год в разрезе МВЗ (2)_2014БП" xfId="456" xr:uid="{00000000-0005-0000-0000-000023070000}"/>
    <cellStyle name="_РПХ_2014БП" xfId="457" xr:uid="{00000000-0005-0000-0000-000024070000}"/>
    <cellStyle name="_С З  1_1АЗ-010_89 от 19 10 06" xfId="30456" xr:uid="{00000000-0005-0000-0000-000025070000}"/>
    <cellStyle name="_С.З. по остатку ном-ры" xfId="30457" xr:uid="{00000000-0005-0000-0000-000026070000}"/>
    <cellStyle name="_С.З. по УАЗу" xfId="30458" xr:uid="{00000000-0005-0000-0000-000027070000}"/>
    <cellStyle name="_СAPEX 2008" xfId="458" xr:uid="{00000000-0005-0000-0000-000028070000}"/>
    <cellStyle name="_СAPEX 2008 2" xfId="459" xr:uid="{00000000-0005-0000-0000-000029070000}"/>
    <cellStyle name="_СAPEX 2008 3" xfId="460" xr:uid="{00000000-0005-0000-0000-00002A070000}"/>
    <cellStyle name="_СAPEX 2008 4" xfId="461" xr:uid="{00000000-0005-0000-0000-00002B070000}"/>
    <cellStyle name="_СAPEX 2008 5" xfId="462" xr:uid="{00000000-0005-0000-0000-00002C070000}"/>
    <cellStyle name="_СAPEX 2008 6" xfId="463" xr:uid="{00000000-0005-0000-0000-00002D070000}"/>
    <cellStyle name="_СAPEX 2008 7" xfId="464" xr:uid="{00000000-0005-0000-0000-00002E070000}"/>
    <cellStyle name="_СAPEX 2008 8" xfId="465" xr:uid="{00000000-0005-0000-0000-00002F070000}"/>
    <cellStyle name="_СAPEX 2008 9" xfId="466" xr:uid="{00000000-0005-0000-0000-000030070000}"/>
    <cellStyle name="_СAPEX 2008_2014БП" xfId="467" xr:uid="{00000000-0005-0000-0000-000031070000}"/>
    <cellStyle name="_САЗ ИБ 2003 урезанный (29.11.02) Мусаелян" xfId="30459" xr:uid="{00000000-0005-0000-0000-000032070000}"/>
    <cellStyle name="_САЗ ИБ 2003 урезанный1" xfId="30460" xr:uid="{00000000-0005-0000-0000-000033070000}"/>
    <cellStyle name="_Свод БП2008 от 19.11.2007" xfId="468" xr:uid="{00000000-0005-0000-0000-000034070000}"/>
    <cellStyle name="_Свод БП2008 от 19.11.2007 2" xfId="469" xr:uid="{00000000-0005-0000-0000-000035070000}"/>
    <cellStyle name="_Свод БП2008 от 19.11.2007 3" xfId="470" xr:uid="{00000000-0005-0000-0000-000036070000}"/>
    <cellStyle name="_Свод БП2008 от 19.11.2007 4" xfId="471" xr:uid="{00000000-0005-0000-0000-000037070000}"/>
    <cellStyle name="_Свод БП2008 от 19.11.2007 5" xfId="472" xr:uid="{00000000-0005-0000-0000-000038070000}"/>
    <cellStyle name="_Свод БП2008 от 19.11.2007_2014БП" xfId="473" xr:uid="{00000000-0005-0000-0000-000039070000}"/>
    <cellStyle name="_Свод приложений-1 (на 30.11.05)" xfId="30461" xr:uid="{00000000-0005-0000-0000-00003A070000}"/>
    <cellStyle name="_Свод приложений-1 (на 30.11.05) 10" xfId="30462" xr:uid="{00000000-0005-0000-0000-00003B070000}"/>
    <cellStyle name="_Свод приложений-1 (на 30.11.05) 2" xfId="30463" xr:uid="{00000000-0005-0000-0000-00003C070000}"/>
    <cellStyle name="_Свод приложений-1 (на 30.11.05) 2 2" xfId="30464" xr:uid="{00000000-0005-0000-0000-00003D070000}"/>
    <cellStyle name="_Свод приложений-1 (на 30.11.05) 2_4-КСП вариант ожидаемое" xfId="30465" xr:uid="{00000000-0005-0000-0000-00003E070000}"/>
    <cellStyle name="_Свод приложений-1 (на 30.11.05) 2_4-КСП вариант ожидаемое 2" xfId="30466" xr:uid="{00000000-0005-0000-0000-00003F070000}"/>
    <cellStyle name="_Свод приложений-1 (на 30.11.05) 2_4-КСП вариант факт" xfId="30467" xr:uid="{00000000-0005-0000-0000-000040070000}"/>
    <cellStyle name="_Свод приложений-1 (на 30.11.05) 2_4-КСП вариант факт 2" xfId="30468" xr:uid="{00000000-0005-0000-0000-000041070000}"/>
    <cellStyle name="_Свод приложений-1 (на 30.11.05) 2_План 2010" xfId="30469" xr:uid="{00000000-0005-0000-0000-000042070000}"/>
    <cellStyle name="_Свод приложений-1 (на 30.11.05) 2_План 2010 2" xfId="30470" xr:uid="{00000000-0005-0000-0000-000043070000}"/>
    <cellStyle name="_Свод приложений-1 (на 30.11.05) 3" xfId="30471" xr:uid="{00000000-0005-0000-0000-000044070000}"/>
    <cellStyle name="_Свод приложений-1 (на 30.11.05) 3 2" xfId="30472" xr:uid="{00000000-0005-0000-0000-000045070000}"/>
    <cellStyle name="_Свод приложений-1 (на 30.11.05) 3_4-КСП вариант ожидаемое" xfId="30473" xr:uid="{00000000-0005-0000-0000-000046070000}"/>
    <cellStyle name="_Свод приложений-1 (на 30.11.05) 3_4-КСП вариант ожидаемое 2" xfId="30474" xr:uid="{00000000-0005-0000-0000-000047070000}"/>
    <cellStyle name="_Свод приложений-1 (на 30.11.05) 3_4-КСП вариант факт" xfId="30475" xr:uid="{00000000-0005-0000-0000-000048070000}"/>
    <cellStyle name="_Свод приложений-1 (на 30.11.05) 3_4-КСП вариант факт 2" xfId="30476" xr:uid="{00000000-0005-0000-0000-000049070000}"/>
    <cellStyle name="_Свод приложений-1 (на 30.11.05) 3_План 2010" xfId="30477" xr:uid="{00000000-0005-0000-0000-00004A070000}"/>
    <cellStyle name="_Свод приложений-1 (на 30.11.05) 3_План 2010 2" xfId="30478" xr:uid="{00000000-0005-0000-0000-00004B070000}"/>
    <cellStyle name="_Свод приложений-1 (на 30.11.05) 4" xfId="30479" xr:uid="{00000000-0005-0000-0000-00004C070000}"/>
    <cellStyle name="_Свод приложений-1 (на 30.11.05) 4 2" xfId="30480" xr:uid="{00000000-0005-0000-0000-00004D070000}"/>
    <cellStyle name="_Свод приложений-1 (на 30.11.05) 4_4-КСП вариант ожидаемое" xfId="30481" xr:uid="{00000000-0005-0000-0000-00004E070000}"/>
    <cellStyle name="_Свод приложений-1 (на 30.11.05) 4_4-КСП вариант ожидаемое 2" xfId="30482" xr:uid="{00000000-0005-0000-0000-00004F070000}"/>
    <cellStyle name="_Свод приложений-1 (на 30.11.05) 4_4-КСП вариант факт" xfId="30483" xr:uid="{00000000-0005-0000-0000-000050070000}"/>
    <cellStyle name="_Свод приложений-1 (на 30.11.05) 4_4-КСП вариант факт 2" xfId="30484" xr:uid="{00000000-0005-0000-0000-000051070000}"/>
    <cellStyle name="_Свод приложений-1 (на 30.11.05) 4_План 2010" xfId="30485" xr:uid="{00000000-0005-0000-0000-000052070000}"/>
    <cellStyle name="_Свод приложений-1 (на 30.11.05) 4_План 2010 2" xfId="30486" xr:uid="{00000000-0005-0000-0000-000053070000}"/>
    <cellStyle name="_Свод приложений-1 (на 30.11.05) 5" xfId="30487" xr:uid="{00000000-0005-0000-0000-000054070000}"/>
    <cellStyle name="_Свод приложений-1 (на 30.11.05) 5 2" xfId="30488" xr:uid="{00000000-0005-0000-0000-000055070000}"/>
    <cellStyle name="_Свод приложений-1 (на 30.11.05) 5_4-КСП вариант ожидаемое" xfId="30489" xr:uid="{00000000-0005-0000-0000-000056070000}"/>
    <cellStyle name="_Свод приложений-1 (на 30.11.05) 5_4-КСП вариант ожидаемое 2" xfId="30490" xr:uid="{00000000-0005-0000-0000-000057070000}"/>
    <cellStyle name="_Свод приложений-1 (на 30.11.05) 5_4-КСП вариант факт" xfId="30491" xr:uid="{00000000-0005-0000-0000-000058070000}"/>
    <cellStyle name="_Свод приложений-1 (на 30.11.05) 5_4-КСП вариант факт 2" xfId="30492" xr:uid="{00000000-0005-0000-0000-000059070000}"/>
    <cellStyle name="_Свод приложений-1 (на 30.11.05) 5_План 2010" xfId="30493" xr:uid="{00000000-0005-0000-0000-00005A070000}"/>
    <cellStyle name="_Свод приложений-1 (на 30.11.05) 5_План 2010 2" xfId="30494" xr:uid="{00000000-0005-0000-0000-00005B070000}"/>
    <cellStyle name="_Свод приложений-1 (на 30.11.05) 6" xfId="30495" xr:uid="{00000000-0005-0000-0000-00005C070000}"/>
    <cellStyle name="_Свод приложений-1 (на 30.11.05) 6 2" xfId="30496" xr:uid="{00000000-0005-0000-0000-00005D070000}"/>
    <cellStyle name="_Свод приложений-1 (на 30.11.05) 6_4-КСП вариант ожидаемое" xfId="30497" xr:uid="{00000000-0005-0000-0000-00005E070000}"/>
    <cellStyle name="_Свод приложений-1 (на 30.11.05) 6_4-КСП вариант ожидаемое 2" xfId="30498" xr:uid="{00000000-0005-0000-0000-00005F070000}"/>
    <cellStyle name="_Свод приложений-1 (на 30.11.05) 6_4-КСП вариант факт" xfId="30499" xr:uid="{00000000-0005-0000-0000-000060070000}"/>
    <cellStyle name="_Свод приложений-1 (на 30.11.05) 6_4-КСП вариант факт 2" xfId="30500" xr:uid="{00000000-0005-0000-0000-000061070000}"/>
    <cellStyle name="_Свод приложений-1 (на 30.11.05) 6_План 2010" xfId="30501" xr:uid="{00000000-0005-0000-0000-000062070000}"/>
    <cellStyle name="_Свод приложений-1 (на 30.11.05) 6_План 2010 2" xfId="30502" xr:uid="{00000000-0005-0000-0000-000063070000}"/>
    <cellStyle name="_Свод приложений-1 (на 30.11.05) 7" xfId="30503" xr:uid="{00000000-0005-0000-0000-000064070000}"/>
    <cellStyle name="_Свод приложений-1 (на 30.11.05) 7 2" xfId="30504" xr:uid="{00000000-0005-0000-0000-000065070000}"/>
    <cellStyle name="_Свод приложений-1 (на 30.11.05) 7_4-КСП вариант ожидаемое" xfId="30505" xr:uid="{00000000-0005-0000-0000-000066070000}"/>
    <cellStyle name="_Свод приложений-1 (на 30.11.05) 7_4-КСП вариант ожидаемое 2" xfId="30506" xr:uid="{00000000-0005-0000-0000-000067070000}"/>
    <cellStyle name="_Свод приложений-1 (на 30.11.05) 7_4-КСП вариант факт" xfId="30507" xr:uid="{00000000-0005-0000-0000-000068070000}"/>
    <cellStyle name="_Свод приложений-1 (на 30.11.05) 7_4-КСП вариант факт 2" xfId="30508" xr:uid="{00000000-0005-0000-0000-000069070000}"/>
    <cellStyle name="_Свод приложений-1 (на 30.11.05) 7_План 2010" xfId="30509" xr:uid="{00000000-0005-0000-0000-00006A070000}"/>
    <cellStyle name="_Свод приложений-1 (на 30.11.05) 7_План 2010 2" xfId="30510" xr:uid="{00000000-0005-0000-0000-00006B070000}"/>
    <cellStyle name="_Свод приложений-1 (на 30.11.05) 8" xfId="30511" xr:uid="{00000000-0005-0000-0000-00006C070000}"/>
    <cellStyle name="_Свод приложений-1 (на 30.11.05) 8 2" xfId="30512" xr:uid="{00000000-0005-0000-0000-00006D070000}"/>
    <cellStyle name="_Свод приложений-1 (на 30.11.05) 8_4-КСП вариант ожидаемое" xfId="30513" xr:uid="{00000000-0005-0000-0000-00006E070000}"/>
    <cellStyle name="_Свод приложений-1 (на 30.11.05) 8_4-КСП вариант ожидаемое 2" xfId="30514" xr:uid="{00000000-0005-0000-0000-00006F070000}"/>
    <cellStyle name="_Свод приложений-1 (на 30.11.05) 8_4-КСП вариант факт" xfId="30515" xr:uid="{00000000-0005-0000-0000-000070070000}"/>
    <cellStyle name="_Свод приложений-1 (на 30.11.05) 8_4-КСП вариант факт 2" xfId="30516" xr:uid="{00000000-0005-0000-0000-000071070000}"/>
    <cellStyle name="_Свод приложений-1 (на 30.11.05) 8_План 2010" xfId="30517" xr:uid="{00000000-0005-0000-0000-000072070000}"/>
    <cellStyle name="_Свод приложений-1 (на 30.11.05) 8_План 2010 2" xfId="30518" xr:uid="{00000000-0005-0000-0000-000073070000}"/>
    <cellStyle name="_Свод приложений-1 (на 30.11.05) 9" xfId="30519" xr:uid="{00000000-0005-0000-0000-000074070000}"/>
    <cellStyle name="_Свод приложений-1 (на 30.11.05) 9 2" xfId="30520" xr:uid="{00000000-0005-0000-0000-000075070000}"/>
    <cellStyle name="_Свод приложений-1 (на 30.11.05)_1-КСП " xfId="30521" xr:uid="{00000000-0005-0000-0000-000076070000}"/>
    <cellStyle name="_Свод приложений-1 (на 30.11.05)_3-ий кв" xfId="30522" xr:uid="{00000000-0005-0000-0000-000077070000}"/>
    <cellStyle name="_Свод приложений-1 (на 30.11.05)_4-КСП вариант 2" xfId="30523" xr:uid="{00000000-0005-0000-0000-000078070000}"/>
    <cellStyle name="_Свод приложений-1 (на 30.11.05)_4-КСП вариант 2-Кармозина(нов)" xfId="30524" xr:uid="{00000000-0005-0000-0000-000079070000}"/>
    <cellStyle name="_Свод приложений-1 (на 30.11.05)_Blagodatnoe_14-09-09_2" xfId="30525" xr:uid="{00000000-0005-0000-0000-00007A070000}"/>
    <cellStyle name="_Свод приложений-1 (на 30.11.05)_Blagodatnoe_18-06-09_1" xfId="30526" xr:uid="{00000000-0005-0000-0000-00007B070000}"/>
    <cellStyle name="_Свод приложений-1 (на 30.11.05)_Blagodatnoe_18-06-09_1_Лист7" xfId="30527" xr:uid="{00000000-0005-0000-0000-00007C070000}"/>
    <cellStyle name="_Свод приложений-1 (на 30.11.05)_S4_KBE_05 04 09_в соотв с бюдж (2)" xfId="30528" xr:uid="{00000000-0005-0000-0000-00007D070000}"/>
    <cellStyle name="_Свод приложений-1 (на 30.11.05)_S4_KBE_05 04 09_в соотв с бюдж (2)_Лист7" xfId="30529" xr:uid="{00000000-0005-0000-0000-00007E070000}"/>
    <cellStyle name="_Свод приложений-1 (на 30.11.05)_S4_KBE_05 04 09_в соотв с бюдж (2)_Отчет по инвестиционному проекту Титимухта  (ожидаемое 4 кв )" xfId="30530" xr:uid="{00000000-0005-0000-0000-00007F070000}"/>
    <cellStyle name="_Свод приложений-1 (на 30.11.05)_S4_KBE_05 04 09_в соотв с бюдж (3)" xfId="30531" xr:uid="{00000000-0005-0000-0000-000080070000}"/>
    <cellStyle name="_Свод приложений-1 (на 30.11.05)_S4_KBE_05 04 09_в соотв с бюдж (3) 2" xfId="30532" xr:uid="{00000000-0005-0000-0000-000081070000}"/>
    <cellStyle name="_Свод приложений-1 (на 30.11.05)_Xl0000045" xfId="30533" xr:uid="{00000000-0005-0000-0000-000082070000}"/>
    <cellStyle name="_Свод приложений-1 (на 30.11.05)_АБК 1" xfId="30534" xr:uid="{00000000-0005-0000-0000-000083070000}"/>
    <cellStyle name="_Свод приложений-1 (на 30.11.05)_БДДС_17.4 (вн.об.)" xfId="30535" xr:uid="{00000000-0005-0000-0000-000084070000}"/>
    <cellStyle name="_Свод приложений-1 (на 30.11.05)_БДДС_17.4 (вн.об.) 2" xfId="30536" xr:uid="{00000000-0005-0000-0000-000085070000}"/>
    <cellStyle name="_Свод приложений-1 (на 30.11.05)_БДДС_17.4 (вн.об.) 2 2" xfId="30537" xr:uid="{00000000-0005-0000-0000-000086070000}"/>
    <cellStyle name="_Свод приложений-1 (на 30.11.05)_БДДС_17.4 (вн.об.) 2 3" xfId="30538" xr:uid="{00000000-0005-0000-0000-000087070000}"/>
    <cellStyle name="_Свод приложений-1 (на 30.11.05)_Вложения" xfId="30539" xr:uid="{00000000-0005-0000-0000-000088070000}"/>
    <cellStyle name="_Свод приложений-1 (на 30.11.05)_Исх_данные Савченко" xfId="30540" xr:uid="{00000000-0005-0000-0000-000089070000}"/>
    <cellStyle name="_Свод приложений-1 (на 30.11.05)_КВ Титимухта-2010" xfId="30541" xr:uid="{00000000-0005-0000-0000-00008A070000}"/>
    <cellStyle name="_Свод приложений-1 (на 30.11.05)_Консолидиров  предложения 2010" xfId="30542" xr:uid="{00000000-0005-0000-0000-00008B070000}"/>
    <cellStyle name="_Свод приложений-1 (на 30.11.05)_Консолидиров  предложения 2010_Дир ЭиФ" xfId="30543" xr:uid="{00000000-0005-0000-0000-00008C070000}"/>
    <cellStyle name="_Свод приложений-1 (на 30.11.05)_Копия Приложение 5 с конъюнктурным обзором 333" xfId="30544" xr:uid="{00000000-0005-0000-0000-00008D070000}"/>
    <cellStyle name="_Свод приложений-1 (на 30.11.05)_Копия Приложение 5 с конъюнктурным обзором 333_Лист7" xfId="30545" xr:uid="{00000000-0005-0000-0000-00008E070000}"/>
    <cellStyle name="_Свод приложений-1 (на 30.11.05)_Копия Приложение 5 с конъюнктурным обзором 333_Отчет по инвестиционному проекту Титимухта  (ожидаемое 4 кв )" xfId="30546" xr:uid="{00000000-0005-0000-0000-00008F070000}"/>
    <cellStyle name="_Свод приложений-1 (на 30.11.05)_Лист1" xfId="30547" xr:uid="{00000000-0005-0000-0000-000090070000}"/>
    <cellStyle name="_Свод приложений-1 (на 30.11.05)_Лист2" xfId="30548" xr:uid="{00000000-0005-0000-0000-000091070000}"/>
    <cellStyle name="_Свод приложений-1 (на 30.11.05)_Лист3" xfId="30549" xr:uid="{00000000-0005-0000-0000-000092070000}"/>
    <cellStyle name="_Свод приложений-1 (на 30.11.05)_Лист7" xfId="30550" xr:uid="{00000000-0005-0000-0000-000093070000}"/>
    <cellStyle name="_Свод приложений-1 (на 30.11.05)_Налоги_7" xfId="30551" xr:uid="{00000000-0005-0000-0000-000094070000}"/>
    <cellStyle name="_Свод приложений-1 (на 30.11.05)_ОАО Первенец_1-КСП_3-КСП_2009_от 15 09 09г посл. вариант" xfId="30552" xr:uid="{00000000-0005-0000-0000-000095070000}"/>
    <cellStyle name="_Свод приложений-1 (на 30.11.05)_Ожидаемое по Благодатному" xfId="30553" xr:uid="{00000000-0005-0000-0000-000096070000}"/>
    <cellStyle name="_Свод приложений-1 (на 30.11.05)_Отчет по Благодатному ожид 4кв 09 (вариант 1)" xfId="30554" xr:uid="{00000000-0005-0000-0000-000097070000}"/>
    <cellStyle name="_Свод приложений-1 (на 30.11.05)_План закупа 2010" xfId="30555" xr:uid="{00000000-0005-0000-0000-000098070000}"/>
    <cellStyle name="_Свод приложений-1 (на 30.11.05)_показатели Благ" xfId="30556" xr:uid="{00000000-0005-0000-0000-000099070000}"/>
    <cellStyle name="_Свод приложений-1 (на 30.11.05)_показатели Благ+" xfId="30557" xr:uid="{00000000-0005-0000-0000-00009A070000}"/>
    <cellStyle name="_Свод приложений-1 (на 30.11.05)_Полюс 2009_13.02.09" xfId="30558" xr:uid="{00000000-0005-0000-0000-00009B070000}"/>
    <cellStyle name="_Свод приложений-1 (на 30.11.05)_Полюс 2009_13.02.09 2" xfId="30559" xr:uid="{00000000-0005-0000-0000-00009C070000}"/>
    <cellStyle name="_Свод приложений-1 (на 30.11.05)_Полюс 2009_13.02.09 2 2" xfId="30560" xr:uid="{00000000-0005-0000-0000-00009D070000}"/>
    <cellStyle name="_Свод приложений-1 (на 30.11.05)_Полюс 2009_13.02.09 2 3" xfId="30561" xr:uid="{00000000-0005-0000-0000-00009E070000}"/>
    <cellStyle name="_Свод приложений-1 (на 30.11.05)_Полюс_бюджет_2009 v2" xfId="30562" xr:uid="{00000000-0005-0000-0000-00009F070000}"/>
    <cellStyle name="_Свод приложений-1 (на 30.11.05)_Полюс_бюджет_2009 v2 2" xfId="30563" xr:uid="{00000000-0005-0000-0000-0000A0070000}"/>
    <cellStyle name="_Свод приложений-1 (на 30.11.05)_Полюс_бюджет_2009 v2 2 2" xfId="30564" xr:uid="{00000000-0005-0000-0000-0000A1070000}"/>
    <cellStyle name="_Свод приложений-1 (на 30.11.05)_Полюс_бюджет_2009 v2 2 3" xfId="30565" xr:uid="{00000000-0005-0000-0000-0000A2070000}"/>
    <cellStyle name="_Свод приложений-1 (на 30.11.05)_Полюс_бюджет_2009 v3" xfId="30566" xr:uid="{00000000-0005-0000-0000-0000A3070000}"/>
    <cellStyle name="_Свод приложений-1 (на 30.11.05)_Полюс_бюджет_2009 v3 2" xfId="30567" xr:uid="{00000000-0005-0000-0000-0000A4070000}"/>
    <cellStyle name="_Свод приложений-1 (на 30.11.05)_Полюс_бюджет_2009 v3 2 2" xfId="30568" xr:uid="{00000000-0005-0000-0000-0000A5070000}"/>
    <cellStyle name="_Свод приложений-1 (на 30.11.05)_Полюс_бюджет_2009 v3 2 3" xfId="30569" xr:uid="{00000000-0005-0000-0000-0000A6070000}"/>
    <cellStyle name="_Свод приложений-1 (на 30.11.05)_прил СЗ Милованову по ценам на оборуд (до 20,07,09)" xfId="30570" xr:uid="{00000000-0005-0000-0000-0000A7070000}"/>
    <cellStyle name="_Свод приложений-1 (на 30.11.05)_Приложение 5" xfId="30571" xr:uid="{00000000-0005-0000-0000-0000A8070000}"/>
    <cellStyle name="_Свод приложений-1 (на 30.11.05)_Приложение 5_Лист7" xfId="30572" xr:uid="{00000000-0005-0000-0000-0000A9070000}"/>
    <cellStyle name="_Свод приложений-1 (на 30.11.05)_Приложение 5_Отчет по инвестиционному проекту Титимухта  (ожидаемое 4 кв )" xfId="30573" xr:uid="{00000000-0005-0000-0000-0000AA070000}"/>
    <cellStyle name="_Свод приложений-1 (на 30.11.05)_Сср_Благодатное на 10203_7 (7)" xfId="30574" xr:uid="{00000000-0005-0000-0000-0000AB070000}"/>
    <cellStyle name="_Свод приложений-1 (на 30.11.05)_Сср_Благодатное на 10203_7 (7) 2" xfId="30575" xr:uid="{00000000-0005-0000-0000-0000AC070000}"/>
    <cellStyle name="_Свод приложений-1 (на 30.11.05)_Сср_Благодатное на 10203_7 (7)_Лист7" xfId="30576" xr:uid="{00000000-0005-0000-0000-0000AD070000}"/>
    <cellStyle name="_Свод приложений-1 (на 30.11.05)_Сср_Благодатное на 10203_7 (7)_Ожидаемая стоимость проекта Благодатное 21 09 2009 (вар2) (2)" xfId="30577" xr:uid="{00000000-0005-0000-0000-0000AE070000}"/>
    <cellStyle name="_Свод приложений-1 (на 30.11.05)_Сср_Благодатное на 10203_7 (7)_Ожидаемая стоимость проекта Благодатное 21 09 2009 (вар2) (2) 2" xfId="30578" xr:uid="{00000000-0005-0000-0000-0000AF070000}"/>
    <cellStyle name="_Свод приложений-1 (на 30.11.05)_Сср_Благодатное на 10203_7 (7)_Универсальная форма отчетности Благодатное КС 10 08 2009 Вар№3 (3)" xfId="30579" xr:uid="{00000000-0005-0000-0000-0000B0070000}"/>
    <cellStyle name="_Свод приложений-1 (на 30.11.05)_Сср_Благодатное на 10203_7 (7)_Универсальная форма отчетности Благодатное КС 10 08 2009 Вар№3 (3) 2" xfId="30580" xr:uid="{00000000-0005-0000-0000-0000B1070000}"/>
    <cellStyle name="_Свод приложений-1 (на 30.11.05)_Сср_Благодатное на 10203_7 (7)_Ф-2 расчет ожидаемой стоимости1" xfId="30581" xr:uid="{00000000-0005-0000-0000-0000B2070000}"/>
    <cellStyle name="_Свод приложений-1 (на 30.11.05)_управленческие Кр-ск" xfId="30582" xr:uid="{00000000-0005-0000-0000-0000B3070000}"/>
    <cellStyle name="_Свод приложений-1 (на 30.11.05)_Ф-2 расчет ожидаемой стоимости1" xfId="30583" xr:uid="{00000000-0005-0000-0000-0000B4070000}"/>
    <cellStyle name="_Свод приложений-1 (на 30.11.05)_формы годовых планов для ОВСС на 2010год 20.08.09" xfId="30584" xr:uid="{00000000-0005-0000-0000-0000B5070000}"/>
    <cellStyle name="_Свод приложений-1 (на 9.12.05)" xfId="30585" xr:uid="{00000000-0005-0000-0000-0000B6070000}"/>
    <cellStyle name="_Свод приложений-1 (на 9.12.05) 10" xfId="30586" xr:uid="{00000000-0005-0000-0000-0000B7070000}"/>
    <cellStyle name="_Свод приложений-1 (на 9.12.05) 2" xfId="30587" xr:uid="{00000000-0005-0000-0000-0000B8070000}"/>
    <cellStyle name="_Свод приложений-1 (на 9.12.05) 2 2" xfId="30588" xr:uid="{00000000-0005-0000-0000-0000B9070000}"/>
    <cellStyle name="_Свод приложений-1 (на 9.12.05) 2_4-КСП вариант ожидаемое" xfId="30589" xr:uid="{00000000-0005-0000-0000-0000BA070000}"/>
    <cellStyle name="_Свод приложений-1 (на 9.12.05) 2_4-КСП вариант ожидаемое 2" xfId="30590" xr:uid="{00000000-0005-0000-0000-0000BB070000}"/>
    <cellStyle name="_Свод приложений-1 (на 9.12.05) 2_4-КСП вариант факт" xfId="30591" xr:uid="{00000000-0005-0000-0000-0000BC070000}"/>
    <cellStyle name="_Свод приложений-1 (на 9.12.05) 2_4-КСП вариант факт 2" xfId="30592" xr:uid="{00000000-0005-0000-0000-0000BD070000}"/>
    <cellStyle name="_Свод приложений-1 (на 9.12.05) 2_План 2010" xfId="30593" xr:uid="{00000000-0005-0000-0000-0000BE070000}"/>
    <cellStyle name="_Свод приложений-1 (на 9.12.05) 2_План 2010 2" xfId="30594" xr:uid="{00000000-0005-0000-0000-0000BF070000}"/>
    <cellStyle name="_Свод приложений-1 (на 9.12.05) 3" xfId="30595" xr:uid="{00000000-0005-0000-0000-0000C0070000}"/>
    <cellStyle name="_Свод приложений-1 (на 9.12.05) 3 2" xfId="30596" xr:uid="{00000000-0005-0000-0000-0000C1070000}"/>
    <cellStyle name="_Свод приложений-1 (на 9.12.05) 3_4-КСП вариант ожидаемое" xfId="30597" xr:uid="{00000000-0005-0000-0000-0000C2070000}"/>
    <cellStyle name="_Свод приложений-1 (на 9.12.05) 3_4-КСП вариант ожидаемое 2" xfId="30598" xr:uid="{00000000-0005-0000-0000-0000C3070000}"/>
    <cellStyle name="_Свод приложений-1 (на 9.12.05) 3_4-КСП вариант факт" xfId="30599" xr:uid="{00000000-0005-0000-0000-0000C4070000}"/>
    <cellStyle name="_Свод приложений-1 (на 9.12.05) 3_4-КСП вариант факт 2" xfId="30600" xr:uid="{00000000-0005-0000-0000-0000C5070000}"/>
    <cellStyle name="_Свод приложений-1 (на 9.12.05) 3_План 2010" xfId="30601" xr:uid="{00000000-0005-0000-0000-0000C6070000}"/>
    <cellStyle name="_Свод приложений-1 (на 9.12.05) 3_План 2010 2" xfId="30602" xr:uid="{00000000-0005-0000-0000-0000C7070000}"/>
    <cellStyle name="_Свод приложений-1 (на 9.12.05) 4" xfId="30603" xr:uid="{00000000-0005-0000-0000-0000C8070000}"/>
    <cellStyle name="_Свод приложений-1 (на 9.12.05) 4 2" xfId="30604" xr:uid="{00000000-0005-0000-0000-0000C9070000}"/>
    <cellStyle name="_Свод приложений-1 (на 9.12.05) 4_4-КСП вариант ожидаемое" xfId="30605" xr:uid="{00000000-0005-0000-0000-0000CA070000}"/>
    <cellStyle name="_Свод приложений-1 (на 9.12.05) 4_4-КСП вариант ожидаемое 2" xfId="30606" xr:uid="{00000000-0005-0000-0000-0000CB070000}"/>
    <cellStyle name="_Свод приложений-1 (на 9.12.05) 4_4-КСП вариант факт" xfId="30607" xr:uid="{00000000-0005-0000-0000-0000CC070000}"/>
    <cellStyle name="_Свод приложений-1 (на 9.12.05) 4_4-КСП вариант факт 2" xfId="30608" xr:uid="{00000000-0005-0000-0000-0000CD070000}"/>
    <cellStyle name="_Свод приложений-1 (на 9.12.05) 4_План 2010" xfId="30609" xr:uid="{00000000-0005-0000-0000-0000CE070000}"/>
    <cellStyle name="_Свод приложений-1 (на 9.12.05) 4_План 2010 2" xfId="30610" xr:uid="{00000000-0005-0000-0000-0000CF070000}"/>
    <cellStyle name="_Свод приложений-1 (на 9.12.05) 5" xfId="30611" xr:uid="{00000000-0005-0000-0000-0000D0070000}"/>
    <cellStyle name="_Свод приложений-1 (на 9.12.05) 5 2" xfId="30612" xr:uid="{00000000-0005-0000-0000-0000D1070000}"/>
    <cellStyle name="_Свод приложений-1 (на 9.12.05) 5_4-КСП вариант ожидаемое" xfId="30613" xr:uid="{00000000-0005-0000-0000-0000D2070000}"/>
    <cellStyle name="_Свод приложений-1 (на 9.12.05) 5_4-КСП вариант ожидаемое 2" xfId="30614" xr:uid="{00000000-0005-0000-0000-0000D3070000}"/>
    <cellStyle name="_Свод приложений-1 (на 9.12.05) 5_4-КСП вариант факт" xfId="30615" xr:uid="{00000000-0005-0000-0000-0000D4070000}"/>
    <cellStyle name="_Свод приложений-1 (на 9.12.05) 5_4-КСП вариант факт 2" xfId="30616" xr:uid="{00000000-0005-0000-0000-0000D5070000}"/>
    <cellStyle name="_Свод приложений-1 (на 9.12.05) 5_План 2010" xfId="30617" xr:uid="{00000000-0005-0000-0000-0000D6070000}"/>
    <cellStyle name="_Свод приложений-1 (на 9.12.05) 5_План 2010 2" xfId="30618" xr:uid="{00000000-0005-0000-0000-0000D7070000}"/>
    <cellStyle name="_Свод приложений-1 (на 9.12.05) 6" xfId="30619" xr:uid="{00000000-0005-0000-0000-0000D8070000}"/>
    <cellStyle name="_Свод приложений-1 (на 9.12.05) 6 2" xfId="30620" xr:uid="{00000000-0005-0000-0000-0000D9070000}"/>
    <cellStyle name="_Свод приложений-1 (на 9.12.05) 6_4-КСП вариант ожидаемое" xfId="30621" xr:uid="{00000000-0005-0000-0000-0000DA070000}"/>
    <cellStyle name="_Свод приложений-1 (на 9.12.05) 6_4-КСП вариант ожидаемое 2" xfId="30622" xr:uid="{00000000-0005-0000-0000-0000DB070000}"/>
    <cellStyle name="_Свод приложений-1 (на 9.12.05) 6_4-КСП вариант факт" xfId="30623" xr:uid="{00000000-0005-0000-0000-0000DC070000}"/>
    <cellStyle name="_Свод приложений-1 (на 9.12.05) 6_4-КСП вариант факт 2" xfId="30624" xr:uid="{00000000-0005-0000-0000-0000DD070000}"/>
    <cellStyle name="_Свод приложений-1 (на 9.12.05) 6_План 2010" xfId="30625" xr:uid="{00000000-0005-0000-0000-0000DE070000}"/>
    <cellStyle name="_Свод приложений-1 (на 9.12.05) 6_План 2010 2" xfId="30626" xr:uid="{00000000-0005-0000-0000-0000DF070000}"/>
    <cellStyle name="_Свод приложений-1 (на 9.12.05) 7" xfId="30627" xr:uid="{00000000-0005-0000-0000-0000E0070000}"/>
    <cellStyle name="_Свод приложений-1 (на 9.12.05) 7 2" xfId="30628" xr:uid="{00000000-0005-0000-0000-0000E1070000}"/>
    <cellStyle name="_Свод приложений-1 (на 9.12.05) 7_4-КСП вариант ожидаемое" xfId="30629" xr:uid="{00000000-0005-0000-0000-0000E2070000}"/>
    <cellStyle name="_Свод приложений-1 (на 9.12.05) 7_4-КСП вариант ожидаемое 2" xfId="30630" xr:uid="{00000000-0005-0000-0000-0000E3070000}"/>
    <cellStyle name="_Свод приложений-1 (на 9.12.05) 7_4-КСП вариант факт" xfId="30631" xr:uid="{00000000-0005-0000-0000-0000E4070000}"/>
    <cellStyle name="_Свод приложений-1 (на 9.12.05) 7_4-КСП вариант факт 2" xfId="30632" xr:uid="{00000000-0005-0000-0000-0000E5070000}"/>
    <cellStyle name="_Свод приложений-1 (на 9.12.05) 7_План 2010" xfId="30633" xr:uid="{00000000-0005-0000-0000-0000E6070000}"/>
    <cellStyle name="_Свод приложений-1 (на 9.12.05) 7_План 2010 2" xfId="30634" xr:uid="{00000000-0005-0000-0000-0000E7070000}"/>
    <cellStyle name="_Свод приложений-1 (на 9.12.05) 8" xfId="30635" xr:uid="{00000000-0005-0000-0000-0000E8070000}"/>
    <cellStyle name="_Свод приложений-1 (на 9.12.05) 8 2" xfId="30636" xr:uid="{00000000-0005-0000-0000-0000E9070000}"/>
    <cellStyle name="_Свод приложений-1 (на 9.12.05) 8_4-КСП вариант ожидаемое" xfId="30637" xr:uid="{00000000-0005-0000-0000-0000EA070000}"/>
    <cellStyle name="_Свод приложений-1 (на 9.12.05) 8_4-КСП вариант ожидаемое 2" xfId="30638" xr:uid="{00000000-0005-0000-0000-0000EB070000}"/>
    <cellStyle name="_Свод приложений-1 (на 9.12.05) 8_4-КСП вариант факт" xfId="30639" xr:uid="{00000000-0005-0000-0000-0000EC070000}"/>
    <cellStyle name="_Свод приложений-1 (на 9.12.05) 8_4-КСП вариант факт 2" xfId="30640" xr:uid="{00000000-0005-0000-0000-0000ED070000}"/>
    <cellStyle name="_Свод приложений-1 (на 9.12.05) 8_План 2010" xfId="30641" xr:uid="{00000000-0005-0000-0000-0000EE070000}"/>
    <cellStyle name="_Свод приложений-1 (на 9.12.05) 8_План 2010 2" xfId="30642" xr:uid="{00000000-0005-0000-0000-0000EF070000}"/>
    <cellStyle name="_Свод приложений-1 (на 9.12.05) 9" xfId="30643" xr:uid="{00000000-0005-0000-0000-0000F0070000}"/>
    <cellStyle name="_Свод приложений-1 (на 9.12.05) 9 2" xfId="30644" xr:uid="{00000000-0005-0000-0000-0000F1070000}"/>
    <cellStyle name="_Свод приложений-1 (на 9.12.05)_1-КСП " xfId="30645" xr:uid="{00000000-0005-0000-0000-0000F2070000}"/>
    <cellStyle name="_Свод приложений-1 (на 9.12.05)_3-ий кв" xfId="30646" xr:uid="{00000000-0005-0000-0000-0000F3070000}"/>
    <cellStyle name="_Свод приложений-1 (на 9.12.05)_4-КСП вариант 2" xfId="30647" xr:uid="{00000000-0005-0000-0000-0000F4070000}"/>
    <cellStyle name="_Свод приложений-1 (на 9.12.05)_4-КСП вариант 2-Кармозина(нов)" xfId="30648" xr:uid="{00000000-0005-0000-0000-0000F5070000}"/>
    <cellStyle name="_Свод приложений-1 (на 9.12.05)_Blagodatnoe_14-09-09_2" xfId="30649" xr:uid="{00000000-0005-0000-0000-0000F6070000}"/>
    <cellStyle name="_Свод приложений-1 (на 9.12.05)_Blagodatnoe_18-06-09_1" xfId="30650" xr:uid="{00000000-0005-0000-0000-0000F7070000}"/>
    <cellStyle name="_Свод приложений-1 (на 9.12.05)_Blagodatnoe_18-06-09_1_Лист7" xfId="30651" xr:uid="{00000000-0005-0000-0000-0000F8070000}"/>
    <cellStyle name="_Свод приложений-1 (на 9.12.05)_S4_KBE_05 04 09_в соотв с бюдж (2)" xfId="30652" xr:uid="{00000000-0005-0000-0000-0000F9070000}"/>
    <cellStyle name="_Свод приложений-1 (на 9.12.05)_S4_KBE_05 04 09_в соотв с бюдж (2)_Лист7" xfId="30653" xr:uid="{00000000-0005-0000-0000-0000FA070000}"/>
    <cellStyle name="_Свод приложений-1 (на 9.12.05)_S4_KBE_05 04 09_в соотв с бюдж (2)_Отчет по инвестиционному проекту Титимухта  (ожидаемое 4 кв )" xfId="30654" xr:uid="{00000000-0005-0000-0000-0000FB070000}"/>
    <cellStyle name="_Свод приложений-1 (на 9.12.05)_S4_KBE_05 04 09_в соотв с бюдж (3)" xfId="30655" xr:uid="{00000000-0005-0000-0000-0000FC070000}"/>
    <cellStyle name="_Свод приложений-1 (на 9.12.05)_S4_KBE_05 04 09_в соотв с бюдж (3) 2" xfId="30656" xr:uid="{00000000-0005-0000-0000-0000FD070000}"/>
    <cellStyle name="_Свод приложений-1 (на 9.12.05)_Xl0000045" xfId="30657" xr:uid="{00000000-0005-0000-0000-0000FE070000}"/>
    <cellStyle name="_Свод приложений-1 (на 9.12.05)_АБК 1" xfId="30658" xr:uid="{00000000-0005-0000-0000-0000FF070000}"/>
    <cellStyle name="_Свод приложений-1 (на 9.12.05)_БДДС_17.4 (вн.об.)" xfId="30659" xr:uid="{00000000-0005-0000-0000-000000080000}"/>
    <cellStyle name="_Свод приложений-1 (на 9.12.05)_БДДС_17.4 (вн.об.) 2" xfId="30660" xr:uid="{00000000-0005-0000-0000-000001080000}"/>
    <cellStyle name="_Свод приложений-1 (на 9.12.05)_БДДС_17.4 (вн.об.) 2 2" xfId="30661" xr:uid="{00000000-0005-0000-0000-000002080000}"/>
    <cellStyle name="_Свод приложений-1 (на 9.12.05)_БДДС_17.4 (вн.об.) 2 3" xfId="30662" xr:uid="{00000000-0005-0000-0000-000003080000}"/>
    <cellStyle name="_Свод приложений-1 (на 9.12.05)_Вложения" xfId="30663" xr:uid="{00000000-0005-0000-0000-000004080000}"/>
    <cellStyle name="_Свод приложений-1 (на 9.12.05)_Исх_данные Савченко" xfId="30664" xr:uid="{00000000-0005-0000-0000-000005080000}"/>
    <cellStyle name="_Свод приложений-1 (на 9.12.05)_КВ Титимухта-2010" xfId="30665" xr:uid="{00000000-0005-0000-0000-000006080000}"/>
    <cellStyle name="_Свод приложений-1 (на 9.12.05)_Консолидиров  предложения 2010" xfId="30666" xr:uid="{00000000-0005-0000-0000-000007080000}"/>
    <cellStyle name="_Свод приложений-1 (на 9.12.05)_Консолидиров  предложения 2010_Дир ЭиФ" xfId="30667" xr:uid="{00000000-0005-0000-0000-000008080000}"/>
    <cellStyle name="_Свод приложений-1 (на 9.12.05)_Копия Приложение 5 с конъюнктурным обзором 333" xfId="30668" xr:uid="{00000000-0005-0000-0000-000009080000}"/>
    <cellStyle name="_Свод приложений-1 (на 9.12.05)_Копия Приложение 5 с конъюнктурным обзором 333_Лист7" xfId="30669" xr:uid="{00000000-0005-0000-0000-00000A080000}"/>
    <cellStyle name="_Свод приложений-1 (на 9.12.05)_Копия Приложение 5 с конъюнктурным обзором 333_Отчет по инвестиционному проекту Титимухта  (ожидаемое 4 кв )" xfId="30670" xr:uid="{00000000-0005-0000-0000-00000B080000}"/>
    <cellStyle name="_Свод приложений-1 (на 9.12.05)_Лист1" xfId="30671" xr:uid="{00000000-0005-0000-0000-00000C080000}"/>
    <cellStyle name="_Свод приложений-1 (на 9.12.05)_Лист2" xfId="30672" xr:uid="{00000000-0005-0000-0000-00000D080000}"/>
    <cellStyle name="_Свод приложений-1 (на 9.12.05)_Лист3" xfId="30673" xr:uid="{00000000-0005-0000-0000-00000E080000}"/>
    <cellStyle name="_Свод приложений-1 (на 9.12.05)_Лист7" xfId="30674" xr:uid="{00000000-0005-0000-0000-00000F080000}"/>
    <cellStyle name="_Свод приложений-1 (на 9.12.05)_Налоги_7" xfId="30675" xr:uid="{00000000-0005-0000-0000-000010080000}"/>
    <cellStyle name="_Свод приложений-1 (на 9.12.05)_ОАО Первенец_1-КСП_3-КСП_2009_от 15 09 09г посл. вариант" xfId="30676" xr:uid="{00000000-0005-0000-0000-000011080000}"/>
    <cellStyle name="_Свод приложений-1 (на 9.12.05)_Ожидаемое по Благодатному" xfId="30677" xr:uid="{00000000-0005-0000-0000-000012080000}"/>
    <cellStyle name="_Свод приложений-1 (на 9.12.05)_Отчет по Благодатному ожид 4кв 09 (вариант 1)" xfId="30678" xr:uid="{00000000-0005-0000-0000-000013080000}"/>
    <cellStyle name="_Свод приложений-1 (на 9.12.05)_План закупа 2010" xfId="30679" xr:uid="{00000000-0005-0000-0000-000014080000}"/>
    <cellStyle name="_Свод приложений-1 (на 9.12.05)_показатели Благ" xfId="30680" xr:uid="{00000000-0005-0000-0000-000015080000}"/>
    <cellStyle name="_Свод приложений-1 (на 9.12.05)_показатели Благ+" xfId="30681" xr:uid="{00000000-0005-0000-0000-000016080000}"/>
    <cellStyle name="_Свод приложений-1 (на 9.12.05)_Полюс 2009_13.02.09" xfId="30682" xr:uid="{00000000-0005-0000-0000-000017080000}"/>
    <cellStyle name="_Свод приложений-1 (на 9.12.05)_Полюс 2009_13.02.09 2" xfId="30683" xr:uid="{00000000-0005-0000-0000-000018080000}"/>
    <cellStyle name="_Свод приложений-1 (на 9.12.05)_Полюс 2009_13.02.09 2 2" xfId="30684" xr:uid="{00000000-0005-0000-0000-000019080000}"/>
    <cellStyle name="_Свод приложений-1 (на 9.12.05)_Полюс 2009_13.02.09 2 3" xfId="30685" xr:uid="{00000000-0005-0000-0000-00001A080000}"/>
    <cellStyle name="_Свод приложений-1 (на 9.12.05)_Полюс_бюджет_2009 v2" xfId="30686" xr:uid="{00000000-0005-0000-0000-00001B080000}"/>
    <cellStyle name="_Свод приложений-1 (на 9.12.05)_Полюс_бюджет_2009 v2 2" xfId="30687" xr:uid="{00000000-0005-0000-0000-00001C080000}"/>
    <cellStyle name="_Свод приложений-1 (на 9.12.05)_Полюс_бюджет_2009 v2 2 2" xfId="30688" xr:uid="{00000000-0005-0000-0000-00001D080000}"/>
    <cellStyle name="_Свод приложений-1 (на 9.12.05)_Полюс_бюджет_2009 v2 2 3" xfId="30689" xr:uid="{00000000-0005-0000-0000-00001E080000}"/>
    <cellStyle name="_Свод приложений-1 (на 9.12.05)_Полюс_бюджет_2009 v3" xfId="30690" xr:uid="{00000000-0005-0000-0000-00001F080000}"/>
    <cellStyle name="_Свод приложений-1 (на 9.12.05)_Полюс_бюджет_2009 v3 2" xfId="30691" xr:uid="{00000000-0005-0000-0000-000020080000}"/>
    <cellStyle name="_Свод приложений-1 (на 9.12.05)_Полюс_бюджет_2009 v3 2 2" xfId="30692" xr:uid="{00000000-0005-0000-0000-000021080000}"/>
    <cellStyle name="_Свод приложений-1 (на 9.12.05)_Полюс_бюджет_2009 v3 2 3" xfId="30693" xr:uid="{00000000-0005-0000-0000-000022080000}"/>
    <cellStyle name="_Свод приложений-1 (на 9.12.05)_прил СЗ Милованову по ценам на оборуд (до 20,07,09)" xfId="30694" xr:uid="{00000000-0005-0000-0000-000023080000}"/>
    <cellStyle name="_Свод приложений-1 (на 9.12.05)_Приложение 5" xfId="30695" xr:uid="{00000000-0005-0000-0000-000024080000}"/>
    <cellStyle name="_Свод приложений-1 (на 9.12.05)_Приложение 5_Лист7" xfId="30696" xr:uid="{00000000-0005-0000-0000-000025080000}"/>
    <cellStyle name="_Свод приложений-1 (на 9.12.05)_Приложение 5_Отчет по инвестиционному проекту Титимухта  (ожидаемое 4 кв )" xfId="30697" xr:uid="{00000000-0005-0000-0000-000026080000}"/>
    <cellStyle name="_Свод приложений-1 (на 9.12.05)_Сср_Благодатное на 10203_7 (7)" xfId="30698" xr:uid="{00000000-0005-0000-0000-000027080000}"/>
    <cellStyle name="_Свод приложений-1 (на 9.12.05)_Сср_Благодатное на 10203_7 (7) 2" xfId="30699" xr:uid="{00000000-0005-0000-0000-000028080000}"/>
    <cellStyle name="_Свод приложений-1 (на 9.12.05)_Сср_Благодатное на 10203_7 (7)_Лист7" xfId="30700" xr:uid="{00000000-0005-0000-0000-000029080000}"/>
    <cellStyle name="_Свод приложений-1 (на 9.12.05)_Сср_Благодатное на 10203_7 (7)_Ожидаемая стоимость проекта Благодатное 21 09 2009 (вар2) (2)" xfId="30701" xr:uid="{00000000-0005-0000-0000-00002A080000}"/>
    <cellStyle name="_Свод приложений-1 (на 9.12.05)_Сср_Благодатное на 10203_7 (7)_Ожидаемая стоимость проекта Благодатное 21 09 2009 (вар2) (2) 2" xfId="30702" xr:uid="{00000000-0005-0000-0000-00002B080000}"/>
    <cellStyle name="_Свод приложений-1 (на 9.12.05)_Сср_Благодатное на 10203_7 (7)_Универсальная форма отчетности Благодатное КС 10 08 2009 Вар№3 (3)" xfId="30703" xr:uid="{00000000-0005-0000-0000-00002C080000}"/>
    <cellStyle name="_Свод приложений-1 (на 9.12.05)_Сср_Благодатное на 10203_7 (7)_Универсальная форма отчетности Благодатное КС 10 08 2009 Вар№3 (3) 2" xfId="30704" xr:uid="{00000000-0005-0000-0000-00002D080000}"/>
    <cellStyle name="_Свод приложений-1 (на 9.12.05)_Сср_Благодатное на 10203_7 (7)_Ф-2 расчет ожидаемой стоимости1" xfId="30705" xr:uid="{00000000-0005-0000-0000-00002E080000}"/>
    <cellStyle name="_Свод приложений-1 (на 9.12.05)_управленческие Кр-ск" xfId="30706" xr:uid="{00000000-0005-0000-0000-00002F080000}"/>
    <cellStyle name="_Свод приложений-1 (на 9.12.05)_Ф-2 расчет ожидаемой стоимости1" xfId="30707" xr:uid="{00000000-0005-0000-0000-000030080000}"/>
    <cellStyle name="_Свод приложений-1 (на 9.12.05)_формы годовых планов для ОВСС на 2010год 20.08.09" xfId="30708" xr:uid="{00000000-0005-0000-0000-000031080000}"/>
    <cellStyle name="_СВОД_УГОЛЬ Фор ПП БП 2007 от 31.08.06г 1" xfId="474" xr:uid="{00000000-0005-0000-0000-000032080000}"/>
    <cellStyle name="_СВОД_УГОЛЬ Фор ПП БП 2007 от 31.08.06г 1 2" xfId="475" xr:uid="{00000000-0005-0000-0000-000033080000}"/>
    <cellStyle name="_СВОД_УГОЛЬ Фор ПП БП 2007 от 31.08.06г 1 3" xfId="476" xr:uid="{00000000-0005-0000-0000-000034080000}"/>
    <cellStyle name="_СВОД_УГОЛЬ Фор ПП БП 2007 от 31.08.06г 1 4" xfId="477" xr:uid="{00000000-0005-0000-0000-000035080000}"/>
    <cellStyle name="_СВОД_УГОЛЬ Фор ПП БП 2007 от 31.08.06г 1 5" xfId="478" xr:uid="{00000000-0005-0000-0000-000036080000}"/>
    <cellStyle name="_СВОД_УГОЛЬ Фор ПП БП 2007 от 31.08.06г 1_2014БП" xfId="479" xr:uid="{00000000-0005-0000-0000-000037080000}"/>
    <cellStyle name="_Сводная с-с БГОК 03-10-07-с учетом нового дробления" xfId="30709" xr:uid="{00000000-0005-0000-0000-000038080000}"/>
    <cellStyle name="_Сводная_себест_БГОК" xfId="30710" xr:uid="{00000000-0005-0000-0000-000039080000}"/>
    <cellStyle name="_Сводный отчет" xfId="480" xr:uid="{00000000-0005-0000-0000-00003A080000}"/>
    <cellStyle name="_сводный титул 2004г_18.12" xfId="481" xr:uid="{00000000-0005-0000-0000-00003B080000}"/>
    <cellStyle name="_сводный титул 2004г_18.12_Дайджест 2003-2004 гг." xfId="482" xr:uid="{00000000-0005-0000-0000-00003C080000}"/>
    <cellStyle name="_сводный титул 2004г_18.12_Дайджест 2003-2004 гг._8" xfId="483" xr:uid="{00000000-0005-0000-0000-00003D080000}"/>
    <cellStyle name="_сводный титул 2004г_18.12_Дайджест 2003-2004 гг._Запрос МИ Менеджмент 18 08 06 (новый формат)" xfId="484" xr:uid="{00000000-0005-0000-0000-00003E080000}"/>
    <cellStyle name="_сводный титул 2004г_18.12_Дайджест 2003-2004 гг._Формы общие отчет за год" xfId="485" xr:uid="{00000000-0005-0000-0000-00003F080000}"/>
    <cellStyle name="_Себестоимость Благодатный от 1.10.2007 г." xfId="30711" xr:uid="{00000000-0005-0000-0000-000040080000}"/>
    <cellStyle name="_Себестоимость Благодатный30.09.2007Авто32" xfId="30712" xr:uid="{00000000-0005-0000-0000-000041080000}"/>
    <cellStyle name="_Себестоимость гор Благодатный от 27.09.2007-корр" xfId="30713" xr:uid="{00000000-0005-0000-0000-000042080000}"/>
    <cellStyle name="_Себестоимость горная Вернинское 2-12-07" xfId="30714" xr:uid="{00000000-0005-0000-0000-000043080000}"/>
    <cellStyle name="_Себестоимость горная Вернинское 5-12-07" xfId="30715" xr:uid="{00000000-0005-0000-0000-000044080000}"/>
    <cellStyle name="_Себестоимость горная Вернинское с Перв" xfId="30716" xr:uid="{00000000-0005-0000-0000-000045080000}"/>
    <cellStyle name="_Северная - Январь 2008 ТЭП общая" xfId="486" xr:uid="{00000000-0005-0000-0000-000046080000}"/>
    <cellStyle name="_Скала на Капитальное строительство" xfId="487" xr:uid="{00000000-0005-0000-0000-000047080000}"/>
    <cellStyle name="_Скала на Капитальное строительство 2" xfId="488" xr:uid="{00000000-0005-0000-0000-000048080000}"/>
    <cellStyle name="_Скала на Капитальное строительство 3" xfId="489" xr:uid="{00000000-0005-0000-0000-000049080000}"/>
    <cellStyle name="_Скала на Капитальное строительство 4" xfId="490" xr:uid="{00000000-0005-0000-0000-00004A080000}"/>
    <cellStyle name="_Скала на Капитальное строительство 5" xfId="491" xr:uid="{00000000-0005-0000-0000-00004B080000}"/>
    <cellStyle name="_Скала на Капитальное строительство_2014БП" xfId="492" xr:uid="{00000000-0005-0000-0000-00004C080000}"/>
    <cellStyle name="_Служебная Записка 27АЗ (возврат)" xfId="30717" xr:uid="{00000000-0005-0000-0000-00004D080000}"/>
    <cellStyle name="_Смета золото на 2007 год (вариант 2)4" xfId="30718" xr:uid="{00000000-0005-0000-0000-00004E080000}"/>
    <cellStyle name="_Смета золото на 2007 год (вариант 2)4 2" xfId="30719" xr:uid="{00000000-0005-0000-0000-00004F080000}"/>
    <cellStyle name="_смета капрасходов на 2010год_26-07-09_1" xfId="30720" xr:uid="{00000000-0005-0000-0000-000050080000}"/>
    <cellStyle name="_Сметная стоимость ТЭЦ 32" xfId="30721" xr:uid="{00000000-0005-0000-0000-000051080000}"/>
    <cellStyle name="_СМС-карточка - к защите на ИК СВС-Р 16.12.05" xfId="493" xr:uid="{00000000-0005-0000-0000-000052080000}"/>
    <cellStyle name="_СМС-карточка - к защите на ИК СВС-Р 16.12.05 2" xfId="494" xr:uid="{00000000-0005-0000-0000-000053080000}"/>
    <cellStyle name="_СМС-карточка - к защите на ИК СВС-Р 16.12.05 3" xfId="495" xr:uid="{00000000-0005-0000-0000-000054080000}"/>
    <cellStyle name="_СМС-карточка - к защите на ИК СВС-Р 16.12.05 4" xfId="496" xr:uid="{00000000-0005-0000-0000-000055080000}"/>
    <cellStyle name="_СМС-карточка - к защите на ИК СВС-Р 16.12.05 5" xfId="497" xr:uid="{00000000-0005-0000-0000-000056080000}"/>
    <cellStyle name="_СМС-карточка - к защите на ИК СВС-Р 16.12.05_2014БП" xfId="498" xr:uid="{00000000-0005-0000-0000-000057080000}"/>
    <cellStyle name="_содержание ДУ" xfId="30722" xr:uid="{00000000-0005-0000-0000-000058080000}"/>
    <cellStyle name="_Соцпроект" xfId="30723" xr:uid="{00000000-0005-0000-0000-000059080000}"/>
    <cellStyle name="_сп автотехника 4 кв" xfId="30724" xr:uid="{00000000-0005-0000-0000-00005A080000}"/>
    <cellStyle name="_сп Тюмень03" xfId="30725" xr:uid="{00000000-0005-0000-0000-00005B080000}"/>
    <cellStyle name="_сп шины 4-2003" xfId="30726" xr:uid="{00000000-0005-0000-0000-00005C080000}"/>
    <cellStyle name="_спВоля03" xfId="30727" xr:uid="{00000000-0005-0000-0000-00005D080000}"/>
    <cellStyle name="_спГараж для Ор02" xfId="30728" xr:uid="{00000000-0005-0000-0000-00005E080000}"/>
    <cellStyle name="_Спец  5_05 от 22 04 05 АТК" xfId="30729" xr:uid="{00000000-0005-0000-0000-00005F080000}"/>
    <cellStyle name="_Спец. ЯИ по прайсам в ГКИ" xfId="30730" xr:uid="{00000000-0005-0000-0000-000060080000}"/>
    <cellStyle name="_Спецификации 124-150 (1кв 2005, тракторные)" xfId="30731" xr:uid="{00000000-0005-0000-0000-000061080000}"/>
    <cellStyle name="_Спецификации 152-210, 212-216" xfId="30732" xr:uid="{00000000-0005-0000-0000-000062080000}"/>
    <cellStyle name="_Спецификации 16,17,18,19,20" xfId="30733" xr:uid="{00000000-0005-0000-0000-000063080000}"/>
    <cellStyle name="_Спецификация  Автотранспорт" xfId="30734" xr:uid="{00000000-0005-0000-0000-000064080000}"/>
    <cellStyle name="_Спецификация  Запчасти к двигателям" xfId="30735" xr:uid="{00000000-0005-0000-0000-000065080000}"/>
    <cellStyle name="_Спецификация 1" xfId="30736" xr:uid="{00000000-0005-0000-0000-000066080000}"/>
    <cellStyle name="_Спецификация 1 МТЗ ТатТГ" xfId="30737" xr:uid="{00000000-0005-0000-0000-000067080000}"/>
    <cellStyle name="_Спецификация 4 МТЗ ТатТрансГаз " xfId="30738" xr:uid="{00000000-0005-0000-0000-000068080000}"/>
    <cellStyle name="_Спецификация №12.05 Волготрансгаз от 28.03.05" xfId="30739" xr:uid="{00000000-0005-0000-0000-000069080000}"/>
    <cellStyle name="_Спецификация №22.05 погрузчик фильтр Волготрансгаз от 08.07.05" xfId="30740" xr:uid="{00000000-0005-0000-0000-00006A080000}"/>
    <cellStyle name="_Спецификация №3.05 Таттрансгаз гидравлик" xfId="30741" xr:uid="{00000000-0005-0000-0000-00006B080000}"/>
    <cellStyle name="_Спецификация №34.05 от 05 10 05 Оренбурггазпром" xfId="30742" xr:uid="{00000000-0005-0000-0000-00006C080000}"/>
    <cellStyle name="_Спецификация №5_05 от 11 05 05 Оренбурггазпром" xfId="30743" xr:uid="{00000000-0005-0000-0000-00006D080000}"/>
    <cellStyle name="_Спецификация №9.05 Ямбурггаздобыча рти" xfId="30744" xr:uid="{00000000-0005-0000-0000-00006E080000}"/>
    <cellStyle name="_Спецификация Дорожные электрика ГТТ " xfId="30745" xr:uid="{00000000-0005-0000-0000-00006F080000}"/>
    <cellStyle name="_спзч02 2эт" xfId="30746" xr:uid="{00000000-0005-0000-0000-000070080000}"/>
    <cellStyle name="_спИкарус01" xfId="30747" xr:uid="{00000000-0005-0000-0000-000071080000}"/>
    <cellStyle name="_спИкарус02" xfId="30748" xr:uid="{00000000-0005-0000-0000-000072080000}"/>
    <cellStyle name="_спКароса02" xfId="30749" xr:uid="{00000000-0005-0000-0000-000073080000}"/>
    <cellStyle name="_спКомацу02 для ННГ" xfId="30750" xr:uid="{00000000-0005-0000-0000-000074080000}"/>
    <cellStyle name="_спКонтроллеры" xfId="30751" xr:uid="{00000000-0005-0000-0000-000075080000}"/>
    <cellStyle name="_спНагель для Рязани" xfId="30752" xr:uid="{00000000-0005-0000-0000-000076080000}"/>
    <cellStyle name="_спННГЛанит" xfId="30753" xr:uid="{00000000-0005-0000-0000-000077080000}"/>
    <cellStyle name="_спННП02" xfId="30754" xr:uid="{00000000-0005-0000-0000-000078080000}"/>
    <cellStyle name="_спПогрузчикиБолг" xfId="30755" xr:uid="{00000000-0005-0000-0000-000079080000}"/>
    <cellStyle name="_спприборы02" xfId="30756" xr:uid="{00000000-0005-0000-0000-00007A080000}"/>
    <cellStyle name="_спТатраУДСКаросаОренбург01" xfId="30757" xr:uid="{00000000-0005-0000-0000-00007B080000}"/>
    <cellStyle name="_спЭкология02" xfId="30758" xr:uid="{00000000-0005-0000-0000-00007C080000}"/>
    <cellStyle name="_сравнение ДЭС-ТЭЦ БГОК_14-06-2008(замечПоляков)-испр" xfId="30759" xr:uid="{00000000-0005-0000-0000-00007D080000}"/>
    <cellStyle name="_Сравнение ЧТЗ" xfId="30760" xr:uid="{00000000-0005-0000-0000-00007E080000}"/>
    <cellStyle name="_Стандарт обработки заявки" xfId="30761" xr:uid="{00000000-0005-0000-0000-00007F080000}"/>
    <cellStyle name="_Столбик J это сумма с лимитированными. ДЭС была на 32 мгвт" xfId="30762" xr:uid="{00000000-0005-0000-0000-000080080000}"/>
    <cellStyle name="_СУ к ЭЦН_2пг2011_ Этап 1" xfId="30763" xr:uid="{00000000-0005-0000-0000-000081080000}"/>
    <cellStyle name="_Сходимость МГОК и ЛГОК (план)" xfId="499" xr:uid="{00000000-0005-0000-0000-000082080000}"/>
    <cellStyle name="_Сходимость МГОК и ЛГОК (план) new" xfId="500" xr:uid="{00000000-0005-0000-0000-000083080000}"/>
    <cellStyle name="_Сходимость УС и ОЭМК (план)" xfId="501" xr:uid="{00000000-0005-0000-0000-000084080000}"/>
    <cellStyle name="_Сходимость УС и ОЭМК (факт)" xfId="502" xr:uid="{00000000-0005-0000-0000-000085080000}"/>
    <cellStyle name="_Таблица №4. Образец. Исполнительный график  проведения горных выработок" xfId="503" xr:uid="{00000000-0005-0000-0000-000086080000}"/>
    <cellStyle name="_Таблица №4. Образец. Исполнительный график  проведения горных выработок 2" xfId="504" xr:uid="{00000000-0005-0000-0000-000087080000}"/>
    <cellStyle name="_Таблица №4. Образец. Исполнительный график  проведения горных выработок 3" xfId="505" xr:uid="{00000000-0005-0000-0000-000088080000}"/>
    <cellStyle name="_Таблица №4. Образец. Исполнительный график  проведения горных выработок 4" xfId="506" xr:uid="{00000000-0005-0000-0000-000089080000}"/>
    <cellStyle name="_Таблица №4. Образец. Исполнительный график  проведения горных выработок 5" xfId="507" xr:uid="{00000000-0005-0000-0000-00008A080000}"/>
    <cellStyle name="_Таблица №4. Образец. Исполнительный график  проведения горных выработок_2014БП" xfId="508" xr:uid="{00000000-0005-0000-0000-00008B080000}"/>
    <cellStyle name="_Таблица №4. Образец. Исполнительный график  проведения горных выработок_БП 2010-4089 ц" xfId="509" xr:uid="{00000000-0005-0000-0000-00008C080000}"/>
    <cellStyle name="_Таблица №4. Образец. Исполнительный график  проведения горных выработок_План производства 2010 Олкон 09 10 09" xfId="510" xr:uid="{00000000-0005-0000-0000-00008D080000}"/>
    <cellStyle name="_Термостаты июль" xfId="30764" xr:uid="{00000000-0005-0000-0000-00008E080000}"/>
    <cellStyle name="_Титимухта_переработка_15.10.08" xfId="30765" xr:uid="{00000000-0005-0000-0000-00008F080000}"/>
    <cellStyle name="_титул с пояснениями за 1 квартал 2006г" xfId="511" xr:uid="{00000000-0005-0000-0000-000090080000}"/>
    <cellStyle name="_ТНК1-00-e" xfId="30766" xr:uid="{00000000-0005-0000-0000-000091080000}"/>
    <cellStyle name="_ТНК1-00-e-2" xfId="30767" xr:uid="{00000000-0005-0000-0000-000092080000}"/>
    <cellStyle name="_Транспорт" xfId="30768" xr:uid="{00000000-0005-0000-0000-000093080000}"/>
    <cellStyle name="_транспорт ВМ_1" xfId="30769" xr:uid="{00000000-0005-0000-0000-000094080000}"/>
    <cellStyle name="_транспортные 2006г" xfId="30770" xr:uid="{00000000-0005-0000-0000-000095080000}"/>
    <cellStyle name="_транспортные 2006г 2" xfId="30771" xr:uid="{00000000-0005-0000-0000-000096080000}"/>
    <cellStyle name="_транспортные 2006г 2 2" xfId="30772" xr:uid="{00000000-0005-0000-0000-000097080000}"/>
    <cellStyle name="_транспортные 2006г 3" xfId="30773" xr:uid="{00000000-0005-0000-0000-000098080000}"/>
    <cellStyle name="_УралСталь 2004" xfId="512" xr:uid="{00000000-0005-0000-0000-000099080000}"/>
    <cellStyle name="_УТВЕРЖДЕННЫЙ БЮДЖЕТ ГЕОРАЗВЕДКИ 2 ПОЛУГОДИЕ 2005" xfId="30774" xr:uid="{00000000-0005-0000-0000-00009A080000}"/>
    <cellStyle name="_УТВЕРЖДЕННЫЙ БЮДЖЕТ ГЕОРАЗВЕДКИ 2 ПОЛУГОДИЕ 2005 2" xfId="30775" xr:uid="{00000000-0005-0000-0000-00009B080000}"/>
    <cellStyle name="_УТВЕРЖДЕННЫЙ БЮДЖЕТ ГЕОРАЗВЕДКИ 2 ПОЛУГОДИЕ 2005 2 2" xfId="30776" xr:uid="{00000000-0005-0000-0000-00009C080000}"/>
    <cellStyle name="_УТВЕРЖДЕННЫЙ БЮДЖЕТ ГЕОРАЗВЕДКИ 2 ПОЛУГОДИЕ 2005 3" xfId="30777" xr:uid="{00000000-0005-0000-0000-00009D080000}"/>
    <cellStyle name="_Факт" xfId="513" xr:uid="{00000000-0005-0000-0000-00009E080000}"/>
    <cellStyle name="_Факт_3.Рез-ты вариантов" xfId="514" xr:uid="{00000000-0005-0000-0000-00009F080000}"/>
    <cellStyle name="_Факт_5.Производительность" xfId="515" xr:uid="{00000000-0005-0000-0000-0000A0080000}"/>
    <cellStyle name="_Факт_7.Аннуитет СБШ-250-32КП" xfId="516" xr:uid="{00000000-0005-0000-0000-0000A1080000}"/>
    <cellStyle name="_Факт_БП 2009 КО  21.01.09 г" xfId="517" xr:uid="{00000000-0005-0000-0000-0000A2080000}"/>
    <cellStyle name="_Факт_БП 2009 КО  21.01.09 г_Формат План производства 2011 КО-3" xfId="518" xr:uid="{00000000-0005-0000-0000-0000A3080000}"/>
    <cellStyle name="_Факт_Тендер БС" xfId="519" xr:uid="{00000000-0005-0000-0000-0000A4080000}"/>
    <cellStyle name="_Факт_Формат план производства 2010 КО" xfId="520" xr:uid="{00000000-0005-0000-0000-0000A5080000}"/>
    <cellStyle name="_Факт_Формат План производства 2011 КО-3" xfId="521" xr:uid="{00000000-0005-0000-0000-0000A6080000}"/>
    <cellStyle name="_ФЗП  по участкам для SAP" xfId="522" xr:uid="{00000000-0005-0000-0000-0000A7080000}"/>
    <cellStyle name="_ФЗП по цехам на 2008 г." xfId="523" xr:uid="{00000000-0005-0000-0000-0000A8080000}"/>
    <cellStyle name="_ФЗП по цехам на 2008 г. 2" xfId="524" xr:uid="{00000000-0005-0000-0000-0000A9080000}"/>
    <cellStyle name="_ФЗП по цехам на 2008 г. 3" xfId="525" xr:uid="{00000000-0005-0000-0000-0000AA080000}"/>
    <cellStyle name="_ФЗП по цехам на 2008 г. 4" xfId="526" xr:uid="{00000000-0005-0000-0000-0000AB080000}"/>
    <cellStyle name="_ФЗП по цехам на 2008 г. 5" xfId="527" xr:uid="{00000000-0005-0000-0000-0000AC080000}"/>
    <cellStyle name="_ФЗП по цехам на 2008 г._2014БП" xfId="528" xr:uid="{00000000-0005-0000-0000-0000AD080000}"/>
    <cellStyle name="_Филиал (сводная)" xfId="529" xr:uid="{00000000-0005-0000-0000-0000AE080000}"/>
    <cellStyle name="_Фин.+ Инв." xfId="30778" xr:uid="{00000000-0005-0000-0000-0000AF080000}"/>
    <cellStyle name="_Финплан_короткий" xfId="30779" xr:uid="{00000000-0005-0000-0000-0000B0080000}"/>
    <cellStyle name="_форма 6 1  по проектам (м)" xfId="30780" xr:uid="{00000000-0005-0000-0000-0000B1080000}"/>
    <cellStyle name="_форма 6 1  по проектам (м)_Лист7" xfId="30781" xr:uid="{00000000-0005-0000-0000-0000B2080000}"/>
    <cellStyle name="_Форма баланс 28.08.06" xfId="530" xr:uid="{00000000-0005-0000-0000-0000B3080000}"/>
    <cellStyle name="_Форма баланс 28.08.06-ОЭМК" xfId="531" xr:uid="{00000000-0005-0000-0000-0000B4080000}"/>
    <cellStyle name="_Форма баланс 29.08.06 для УС" xfId="532" xr:uid="{00000000-0005-0000-0000-0000B5080000}"/>
    <cellStyle name="_Форма для ЛГОК" xfId="533" xr:uid="{00000000-0005-0000-0000-0000B6080000}"/>
    <cellStyle name="_Форма для ЛГОК new" xfId="534" xr:uid="{00000000-0005-0000-0000-0000B7080000}"/>
    <cellStyle name="_Форма для МГОК" xfId="535" xr:uid="{00000000-0005-0000-0000-0000B8080000}"/>
    <cellStyle name="_Форма для ОЭМК" xfId="536" xr:uid="{00000000-0005-0000-0000-0000B9080000}"/>
    <cellStyle name="_Форма для ОЭМК (2)" xfId="537" xr:uid="{00000000-0005-0000-0000-0000BA080000}"/>
    <cellStyle name="_Форма для УС" xfId="538" xr:uid="{00000000-0005-0000-0000-0000BB080000}"/>
    <cellStyle name="_Форма плана ПИР" xfId="30782" xr:uid="{00000000-0005-0000-0000-0000BC080000}"/>
    <cellStyle name="_Формат для печати БП 08г." xfId="539" xr:uid="{00000000-0005-0000-0000-0000BD080000}"/>
    <cellStyle name="_Формат для печати БП 08г. 2" xfId="540" xr:uid="{00000000-0005-0000-0000-0000BE080000}"/>
    <cellStyle name="_Формат для печати БП 08г. 3" xfId="541" xr:uid="{00000000-0005-0000-0000-0000BF080000}"/>
    <cellStyle name="_Формат для печати БП 08г. 4" xfId="542" xr:uid="{00000000-0005-0000-0000-0000C0080000}"/>
    <cellStyle name="_Формат для печати БП 08г. 5" xfId="543" xr:uid="{00000000-0005-0000-0000-0000C1080000}"/>
    <cellStyle name="_Формат для печати БП 08г. 6" xfId="544" xr:uid="{00000000-0005-0000-0000-0000C2080000}"/>
    <cellStyle name="_Формат для печати БП 08г. 7" xfId="545" xr:uid="{00000000-0005-0000-0000-0000C3080000}"/>
    <cellStyle name="_Формат для печати БП 08г. 8" xfId="546" xr:uid="{00000000-0005-0000-0000-0000C4080000}"/>
    <cellStyle name="_Формат для печати БП 08г. 9" xfId="547" xr:uid="{00000000-0005-0000-0000-0000C5080000}"/>
    <cellStyle name="_Формат для печати БП 08г._2014БП" xfId="548" xr:uid="{00000000-0005-0000-0000-0000C6080000}"/>
    <cellStyle name="_Формы" xfId="549" xr:uid="{00000000-0005-0000-0000-0000C7080000}"/>
    <cellStyle name="_Формы бюджета _3 1_общий вид (2)" xfId="550" xr:uid="{00000000-0005-0000-0000-0000C8080000}"/>
    <cellStyle name="_Формы бюджета _3 1_общий вид (2) 10" xfId="30783" xr:uid="{00000000-0005-0000-0000-0000C9080000}"/>
    <cellStyle name="_Формы бюджета _3 1_общий вид (2) 2" xfId="30784" xr:uid="{00000000-0005-0000-0000-0000CA080000}"/>
    <cellStyle name="_Формы бюджета _3 1_общий вид (2) 2 2" xfId="30785" xr:uid="{00000000-0005-0000-0000-0000CB080000}"/>
    <cellStyle name="_Формы бюджета _3 1_общий вид (2) 2 2 2" xfId="30786" xr:uid="{00000000-0005-0000-0000-0000CC080000}"/>
    <cellStyle name="_Формы бюджета _3 1_общий вид (2) 2 2 2 2" xfId="30787" xr:uid="{00000000-0005-0000-0000-0000CD080000}"/>
    <cellStyle name="_Формы бюджета _3 1_общий вид (2) 2 2 2 3" xfId="30788" xr:uid="{00000000-0005-0000-0000-0000CE080000}"/>
    <cellStyle name="_Формы бюджета _3 1_общий вид (2) 2 3" xfId="30789" xr:uid="{00000000-0005-0000-0000-0000CF080000}"/>
    <cellStyle name="_Формы бюджета _3 1_общий вид (2) 2 3 2" xfId="30790" xr:uid="{00000000-0005-0000-0000-0000D0080000}"/>
    <cellStyle name="_Формы бюджета _3 1_общий вид (2) 2 3 2 2" xfId="30791" xr:uid="{00000000-0005-0000-0000-0000D1080000}"/>
    <cellStyle name="_Формы бюджета _3 1_общий вид (2) 2 3 2 3" xfId="30792" xr:uid="{00000000-0005-0000-0000-0000D2080000}"/>
    <cellStyle name="_Формы бюджета _3 1_общий вид (2) 2 4" xfId="30793" xr:uid="{00000000-0005-0000-0000-0000D3080000}"/>
    <cellStyle name="_Формы бюджета _3 1_общий вид (2) 2 4 2" xfId="30794" xr:uid="{00000000-0005-0000-0000-0000D4080000}"/>
    <cellStyle name="_Формы бюджета _3 1_общий вид (2) 2 4 2 2" xfId="30795" xr:uid="{00000000-0005-0000-0000-0000D5080000}"/>
    <cellStyle name="_Формы бюджета _3 1_общий вид (2) 2 4 2 3" xfId="30796" xr:uid="{00000000-0005-0000-0000-0000D6080000}"/>
    <cellStyle name="_Формы бюджета _3 1_общий вид (2) 2 5" xfId="30797" xr:uid="{00000000-0005-0000-0000-0000D7080000}"/>
    <cellStyle name="_Формы бюджета _3 1_общий вид (2) 2 5 2" xfId="30798" xr:uid="{00000000-0005-0000-0000-0000D8080000}"/>
    <cellStyle name="_Формы бюджета _3 1_общий вид (2) 2 5 2 2" xfId="30799" xr:uid="{00000000-0005-0000-0000-0000D9080000}"/>
    <cellStyle name="_Формы бюджета _3 1_общий вид (2) 2 5 2 3" xfId="30800" xr:uid="{00000000-0005-0000-0000-0000DA080000}"/>
    <cellStyle name="_Формы бюджета _3 1_общий вид (2) 2 6" xfId="30801" xr:uid="{00000000-0005-0000-0000-0000DB080000}"/>
    <cellStyle name="_Формы бюджета _3 1_общий вид (2) 2 6 2" xfId="30802" xr:uid="{00000000-0005-0000-0000-0000DC080000}"/>
    <cellStyle name="_Формы бюджета _3 1_общий вид (2) 2 6 2 2" xfId="30803" xr:uid="{00000000-0005-0000-0000-0000DD080000}"/>
    <cellStyle name="_Формы бюджета _3 1_общий вид (2) 2 6 2 3" xfId="30804" xr:uid="{00000000-0005-0000-0000-0000DE080000}"/>
    <cellStyle name="_Формы бюджета _3 1_общий вид (2) 2 7" xfId="30805" xr:uid="{00000000-0005-0000-0000-0000DF080000}"/>
    <cellStyle name="_Формы бюджета _3 1_общий вид (2) 2 7 2" xfId="30806" xr:uid="{00000000-0005-0000-0000-0000E0080000}"/>
    <cellStyle name="_Формы бюджета _3 1_общий вид (2) 2 7 2 2" xfId="30807" xr:uid="{00000000-0005-0000-0000-0000E1080000}"/>
    <cellStyle name="_Формы бюджета _3 1_общий вид (2) 2 7 2 3" xfId="30808" xr:uid="{00000000-0005-0000-0000-0000E2080000}"/>
    <cellStyle name="_Формы бюджета _3 1_общий вид (2) 2 8" xfId="30809" xr:uid="{00000000-0005-0000-0000-0000E3080000}"/>
    <cellStyle name="_Формы бюджета _3 1_общий вид (2) 2 8 2" xfId="30810" xr:uid="{00000000-0005-0000-0000-0000E4080000}"/>
    <cellStyle name="_Формы бюджета _3 1_общий вид (2) 2 8 3" xfId="30811" xr:uid="{00000000-0005-0000-0000-0000E5080000}"/>
    <cellStyle name="_Формы бюджета _3 1_общий вид (2) 3" xfId="30812" xr:uid="{00000000-0005-0000-0000-0000E6080000}"/>
    <cellStyle name="_Формы бюджета _3 1_общий вид (2) 3 2" xfId="30813" xr:uid="{00000000-0005-0000-0000-0000E7080000}"/>
    <cellStyle name="_Формы бюджета _3 1_общий вид (2) 3 2 2" xfId="30814" xr:uid="{00000000-0005-0000-0000-0000E8080000}"/>
    <cellStyle name="_Формы бюджета _3 1_общий вид (2) 3 2 3" xfId="30815" xr:uid="{00000000-0005-0000-0000-0000E9080000}"/>
    <cellStyle name="_Формы бюджета _3 1_общий вид (2) 4" xfId="30816" xr:uid="{00000000-0005-0000-0000-0000EA080000}"/>
    <cellStyle name="_Формы бюджета _3 1_общий вид (2) 4 2" xfId="30817" xr:uid="{00000000-0005-0000-0000-0000EB080000}"/>
    <cellStyle name="_Формы бюджета _3 1_общий вид (2) 4 2 2" xfId="30818" xr:uid="{00000000-0005-0000-0000-0000EC080000}"/>
    <cellStyle name="_Формы бюджета _3 1_общий вид (2) 4 2 2 2" xfId="30819" xr:uid="{00000000-0005-0000-0000-0000ED080000}"/>
    <cellStyle name="_Формы бюджета _3 1_общий вид (2) 4 2 2 3" xfId="30820" xr:uid="{00000000-0005-0000-0000-0000EE080000}"/>
    <cellStyle name="_Формы бюджета _3 1_общий вид (2) 4 3" xfId="30821" xr:uid="{00000000-0005-0000-0000-0000EF080000}"/>
    <cellStyle name="_Формы бюджета _3 1_общий вид (2) 4 3 2" xfId="30822" xr:uid="{00000000-0005-0000-0000-0000F0080000}"/>
    <cellStyle name="_Формы бюджета _3 1_общий вид (2) 4 3 2 2" xfId="30823" xr:uid="{00000000-0005-0000-0000-0000F1080000}"/>
    <cellStyle name="_Формы бюджета _3 1_общий вид (2) 4 3 2 3" xfId="30824" xr:uid="{00000000-0005-0000-0000-0000F2080000}"/>
    <cellStyle name="_Формы бюджета _3 1_общий вид (2) 4 4" xfId="30825" xr:uid="{00000000-0005-0000-0000-0000F3080000}"/>
    <cellStyle name="_Формы бюджета _3 1_общий вид (2) 4 4 2" xfId="30826" xr:uid="{00000000-0005-0000-0000-0000F4080000}"/>
    <cellStyle name="_Формы бюджета _3 1_общий вид (2) 4 4 2 2" xfId="30827" xr:uid="{00000000-0005-0000-0000-0000F5080000}"/>
    <cellStyle name="_Формы бюджета _3 1_общий вид (2) 4 4 2 3" xfId="30828" xr:uid="{00000000-0005-0000-0000-0000F6080000}"/>
    <cellStyle name="_Формы бюджета _3 1_общий вид (2) 4 5" xfId="30829" xr:uid="{00000000-0005-0000-0000-0000F7080000}"/>
    <cellStyle name="_Формы бюджета _3 1_общий вид (2) 4 5 2" xfId="30830" xr:uid="{00000000-0005-0000-0000-0000F8080000}"/>
    <cellStyle name="_Формы бюджета _3 1_общий вид (2) 4 5 3" xfId="30831" xr:uid="{00000000-0005-0000-0000-0000F9080000}"/>
    <cellStyle name="_Формы бюджета _3 1_общий вид (2) 5" xfId="30832" xr:uid="{00000000-0005-0000-0000-0000FA080000}"/>
    <cellStyle name="_Формы бюджета _3 1_общий вид (2) 5 2" xfId="30833" xr:uid="{00000000-0005-0000-0000-0000FB080000}"/>
    <cellStyle name="_Формы бюджета _3 1_общий вид (2) 5 2 2" xfId="30834" xr:uid="{00000000-0005-0000-0000-0000FC080000}"/>
    <cellStyle name="_Формы бюджета _3 1_общий вид (2) 5 2 3" xfId="30835" xr:uid="{00000000-0005-0000-0000-0000FD080000}"/>
    <cellStyle name="_Формы бюджета _3 1_общий вид (2) 6" xfId="30836" xr:uid="{00000000-0005-0000-0000-0000FE080000}"/>
    <cellStyle name="_Формы бюджета _3 1_общий вид (2) 6 2" xfId="30837" xr:uid="{00000000-0005-0000-0000-0000FF080000}"/>
    <cellStyle name="_Формы бюджета _3 1_общий вид (2) 6 2 2" xfId="30838" xr:uid="{00000000-0005-0000-0000-000000090000}"/>
    <cellStyle name="_Формы бюджета _3 1_общий вид (2) 6 2 3" xfId="30839" xr:uid="{00000000-0005-0000-0000-000001090000}"/>
    <cellStyle name="_Формы бюджета _3 1_общий вид (2) 7" xfId="30840" xr:uid="{00000000-0005-0000-0000-000002090000}"/>
    <cellStyle name="_Формы бюджета _3 1_общий вид (2) 7 2" xfId="30841" xr:uid="{00000000-0005-0000-0000-000003090000}"/>
    <cellStyle name="_Формы бюджета _3 1_общий вид (2) 7 2 2" xfId="30842" xr:uid="{00000000-0005-0000-0000-000004090000}"/>
    <cellStyle name="_Формы бюджета _3 1_общий вид (2) 7 2 3" xfId="30843" xr:uid="{00000000-0005-0000-0000-000005090000}"/>
    <cellStyle name="_Формы бюджета _3 1_общий вид (2) 8" xfId="30844" xr:uid="{00000000-0005-0000-0000-000006090000}"/>
    <cellStyle name="_Формы бюджета _3 1_общий вид (2) 8 2" xfId="30845" xr:uid="{00000000-0005-0000-0000-000007090000}"/>
    <cellStyle name="_Формы бюджета _3 1_общий вид (2) 8 2 2" xfId="30846" xr:uid="{00000000-0005-0000-0000-000008090000}"/>
    <cellStyle name="_Формы бюджета _3 1_общий вид (2) 8 2 3" xfId="30847" xr:uid="{00000000-0005-0000-0000-000009090000}"/>
    <cellStyle name="_Формы бюджета _3 1_общий вид (2) 9" xfId="30848" xr:uid="{00000000-0005-0000-0000-00000A090000}"/>
    <cellStyle name="_Формы бюджета _3 1_общий вид (2) 9 2" xfId="30849" xr:uid="{00000000-0005-0000-0000-00000B090000}"/>
    <cellStyle name="_Формы бюджета 1-К, 1-ПП 2006 4.11.05" xfId="30850" xr:uid="{00000000-0005-0000-0000-00000C090000}"/>
    <cellStyle name="_Формы бюджета 1-К, 1-ПП 2006 4.11.05 2" xfId="30851" xr:uid="{00000000-0005-0000-0000-00000D090000}"/>
    <cellStyle name="_Формы бюджета 1-К, 1-ПП 2006 4.11.05 2 2" xfId="30852" xr:uid="{00000000-0005-0000-0000-00000E090000}"/>
    <cellStyle name="_Формы бюджета 1-К, 1-ПП 2006 4.11.05 2_4-КСП вариант ожидаемое" xfId="30853" xr:uid="{00000000-0005-0000-0000-00000F090000}"/>
    <cellStyle name="_Формы бюджета 1-К, 1-ПП 2006 4.11.05 2_4-КСП вариант ожидаемое 2" xfId="30854" xr:uid="{00000000-0005-0000-0000-000010090000}"/>
    <cellStyle name="_Формы бюджета 1-К, 1-ПП 2006 4.11.05 2_4-КСП вариант факт" xfId="30855" xr:uid="{00000000-0005-0000-0000-000011090000}"/>
    <cellStyle name="_Формы бюджета 1-К, 1-ПП 2006 4.11.05 2_4-КСП вариант факт 2" xfId="30856" xr:uid="{00000000-0005-0000-0000-000012090000}"/>
    <cellStyle name="_Формы бюджета 1-К, 1-ПП 2006 4.11.05 2_План 2010" xfId="30857" xr:uid="{00000000-0005-0000-0000-000013090000}"/>
    <cellStyle name="_Формы бюджета 1-К, 1-ПП 2006 4.11.05 2_План 2010 2" xfId="30858" xr:uid="{00000000-0005-0000-0000-000014090000}"/>
    <cellStyle name="_Формы бюджета 1-К, 1-ПП 2006 4.11.05 3" xfId="30859" xr:uid="{00000000-0005-0000-0000-000015090000}"/>
    <cellStyle name="_Формы бюджета 1-К, 1-ПП 2006 4.11.05 3 2" xfId="30860" xr:uid="{00000000-0005-0000-0000-000016090000}"/>
    <cellStyle name="_Формы бюджета 1-К, 1-ПП 2006 4.11.05 3_4-КСП вариант ожидаемое" xfId="30861" xr:uid="{00000000-0005-0000-0000-000017090000}"/>
    <cellStyle name="_Формы бюджета 1-К, 1-ПП 2006 4.11.05 3_4-КСП вариант ожидаемое 2" xfId="30862" xr:uid="{00000000-0005-0000-0000-000018090000}"/>
    <cellStyle name="_Формы бюджета 1-К, 1-ПП 2006 4.11.05 3_4-КСП вариант факт" xfId="30863" xr:uid="{00000000-0005-0000-0000-000019090000}"/>
    <cellStyle name="_Формы бюджета 1-К, 1-ПП 2006 4.11.05 3_4-КСП вариант факт 2" xfId="30864" xr:uid="{00000000-0005-0000-0000-00001A090000}"/>
    <cellStyle name="_Формы бюджета 1-К, 1-ПП 2006 4.11.05 3_План 2010" xfId="30865" xr:uid="{00000000-0005-0000-0000-00001B090000}"/>
    <cellStyle name="_Формы бюджета 1-К, 1-ПП 2006 4.11.05 3_План 2010 2" xfId="30866" xr:uid="{00000000-0005-0000-0000-00001C090000}"/>
    <cellStyle name="_Формы бюджета 1-К, 1-ПП 2006 4.11.05 4" xfId="30867" xr:uid="{00000000-0005-0000-0000-00001D090000}"/>
    <cellStyle name="_Формы бюджета 1-К, 1-ПП 2006 4.11.05 4 2" xfId="30868" xr:uid="{00000000-0005-0000-0000-00001E090000}"/>
    <cellStyle name="_Формы бюджета 1-К, 1-ПП 2006 4.11.05 4_4-КСП вариант ожидаемое" xfId="30869" xr:uid="{00000000-0005-0000-0000-00001F090000}"/>
    <cellStyle name="_Формы бюджета 1-К, 1-ПП 2006 4.11.05 4_4-КСП вариант ожидаемое 2" xfId="30870" xr:uid="{00000000-0005-0000-0000-000020090000}"/>
    <cellStyle name="_Формы бюджета 1-К, 1-ПП 2006 4.11.05 4_4-КСП вариант факт" xfId="30871" xr:uid="{00000000-0005-0000-0000-000021090000}"/>
    <cellStyle name="_Формы бюджета 1-К, 1-ПП 2006 4.11.05 4_4-КСП вариант факт 2" xfId="30872" xr:uid="{00000000-0005-0000-0000-000022090000}"/>
    <cellStyle name="_Формы бюджета 1-К, 1-ПП 2006 4.11.05 4_План 2010" xfId="30873" xr:uid="{00000000-0005-0000-0000-000023090000}"/>
    <cellStyle name="_Формы бюджета 1-К, 1-ПП 2006 4.11.05 4_План 2010 2" xfId="30874" xr:uid="{00000000-0005-0000-0000-000024090000}"/>
    <cellStyle name="_Формы бюджета 1-К, 1-ПП 2006 4.11.05 5" xfId="30875" xr:uid="{00000000-0005-0000-0000-000025090000}"/>
    <cellStyle name="_Формы бюджета 1-К, 1-ПП 2006 4.11.05 5 2" xfId="30876" xr:uid="{00000000-0005-0000-0000-000026090000}"/>
    <cellStyle name="_Формы бюджета 1-К, 1-ПП 2006 4.11.05 5_4-КСП вариант ожидаемое" xfId="30877" xr:uid="{00000000-0005-0000-0000-000027090000}"/>
    <cellStyle name="_Формы бюджета 1-К, 1-ПП 2006 4.11.05 5_4-КСП вариант ожидаемое 2" xfId="30878" xr:uid="{00000000-0005-0000-0000-000028090000}"/>
    <cellStyle name="_Формы бюджета 1-К, 1-ПП 2006 4.11.05 5_4-КСП вариант факт" xfId="30879" xr:uid="{00000000-0005-0000-0000-000029090000}"/>
    <cellStyle name="_Формы бюджета 1-К, 1-ПП 2006 4.11.05 5_4-КСП вариант факт 2" xfId="30880" xr:uid="{00000000-0005-0000-0000-00002A090000}"/>
    <cellStyle name="_Формы бюджета 1-К, 1-ПП 2006 4.11.05 5_План 2010" xfId="30881" xr:uid="{00000000-0005-0000-0000-00002B090000}"/>
    <cellStyle name="_Формы бюджета 1-К, 1-ПП 2006 4.11.05 5_План 2010 2" xfId="30882" xr:uid="{00000000-0005-0000-0000-00002C090000}"/>
    <cellStyle name="_Формы бюджета 1-К, 1-ПП 2006 4.11.05 6" xfId="30883" xr:uid="{00000000-0005-0000-0000-00002D090000}"/>
    <cellStyle name="_Формы бюджета 1-К, 1-ПП 2006 4.11.05 6 2" xfId="30884" xr:uid="{00000000-0005-0000-0000-00002E090000}"/>
    <cellStyle name="_Формы бюджета 1-К, 1-ПП 2006 4.11.05 6_4-КСП вариант ожидаемое" xfId="30885" xr:uid="{00000000-0005-0000-0000-00002F090000}"/>
    <cellStyle name="_Формы бюджета 1-К, 1-ПП 2006 4.11.05 6_4-КСП вариант ожидаемое 2" xfId="30886" xr:uid="{00000000-0005-0000-0000-000030090000}"/>
    <cellStyle name="_Формы бюджета 1-К, 1-ПП 2006 4.11.05 6_4-КСП вариант факт" xfId="30887" xr:uid="{00000000-0005-0000-0000-000031090000}"/>
    <cellStyle name="_Формы бюджета 1-К, 1-ПП 2006 4.11.05 6_4-КСП вариант факт 2" xfId="30888" xr:uid="{00000000-0005-0000-0000-000032090000}"/>
    <cellStyle name="_Формы бюджета 1-К, 1-ПП 2006 4.11.05 6_План 2010" xfId="30889" xr:uid="{00000000-0005-0000-0000-000033090000}"/>
    <cellStyle name="_Формы бюджета 1-К, 1-ПП 2006 4.11.05 6_План 2010 2" xfId="30890" xr:uid="{00000000-0005-0000-0000-000034090000}"/>
    <cellStyle name="_Формы бюджета 1-К, 1-ПП 2006 4.11.05 7" xfId="30891" xr:uid="{00000000-0005-0000-0000-000035090000}"/>
    <cellStyle name="_Формы бюджета 1-К, 1-ПП 2006 4.11.05 7 2" xfId="30892" xr:uid="{00000000-0005-0000-0000-000036090000}"/>
    <cellStyle name="_Формы бюджета 1-К, 1-ПП 2006 4.11.05 7_4-КСП вариант ожидаемое" xfId="30893" xr:uid="{00000000-0005-0000-0000-000037090000}"/>
    <cellStyle name="_Формы бюджета 1-К, 1-ПП 2006 4.11.05 7_4-КСП вариант ожидаемое 2" xfId="30894" xr:uid="{00000000-0005-0000-0000-000038090000}"/>
    <cellStyle name="_Формы бюджета 1-К, 1-ПП 2006 4.11.05 7_4-КСП вариант факт" xfId="30895" xr:uid="{00000000-0005-0000-0000-000039090000}"/>
    <cellStyle name="_Формы бюджета 1-К, 1-ПП 2006 4.11.05 7_4-КСП вариант факт 2" xfId="30896" xr:uid="{00000000-0005-0000-0000-00003A090000}"/>
    <cellStyle name="_Формы бюджета 1-К, 1-ПП 2006 4.11.05 7_План 2010" xfId="30897" xr:uid="{00000000-0005-0000-0000-00003B090000}"/>
    <cellStyle name="_Формы бюджета 1-К, 1-ПП 2006 4.11.05 7_План 2010 2" xfId="30898" xr:uid="{00000000-0005-0000-0000-00003C090000}"/>
    <cellStyle name="_Формы бюджета 1-К, 1-ПП 2006 4.11.05 8" xfId="30899" xr:uid="{00000000-0005-0000-0000-00003D090000}"/>
    <cellStyle name="_Формы бюджета 1-К, 1-ПП 2006 4.11.05 8 2" xfId="30900" xr:uid="{00000000-0005-0000-0000-00003E090000}"/>
    <cellStyle name="_Формы бюджета 1-К, 1-ПП 2006 4.11.05 8_4-КСП вариант ожидаемое" xfId="30901" xr:uid="{00000000-0005-0000-0000-00003F090000}"/>
    <cellStyle name="_Формы бюджета 1-К, 1-ПП 2006 4.11.05 8_4-КСП вариант ожидаемое 2" xfId="30902" xr:uid="{00000000-0005-0000-0000-000040090000}"/>
    <cellStyle name="_Формы бюджета 1-К, 1-ПП 2006 4.11.05 8_4-КСП вариант факт" xfId="30903" xr:uid="{00000000-0005-0000-0000-000041090000}"/>
    <cellStyle name="_Формы бюджета 1-К, 1-ПП 2006 4.11.05 8_4-КСП вариант факт 2" xfId="30904" xr:uid="{00000000-0005-0000-0000-000042090000}"/>
    <cellStyle name="_Формы бюджета 1-К, 1-ПП 2006 4.11.05 8_План 2010" xfId="30905" xr:uid="{00000000-0005-0000-0000-000043090000}"/>
    <cellStyle name="_Формы бюджета 1-К, 1-ПП 2006 4.11.05 8_План 2010 2" xfId="30906" xr:uid="{00000000-0005-0000-0000-000044090000}"/>
    <cellStyle name="_Формы бюджета 1-К, 1-ПП 2006 4.11.05 9" xfId="30907" xr:uid="{00000000-0005-0000-0000-000045090000}"/>
    <cellStyle name="_Формы бюджета 1-К, 1-ПП 2006 4.11.05_4-КСП вариант 2" xfId="30908" xr:uid="{00000000-0005-0000-0000-000046090000}"/>
    <cellStyle name="_Формы бюджета 1-К, 1-ПП 2006 4.11.05_4-КСП вариант 2-Кармозина(нов)" xfId="30909" xr:uid="{00000000-0005-0000-0000-000047090000}"/>
    <cellStyle name="_Формы бюджета 1-К, 1-ПП 2006 4.11.05_S4_KBE_05 04 09_в соотв с бюдж (3)" xfId="30910" xr:uid="{00000000-0005-0000-0000-000048090000}"/>
    <cellStyle name="_Формы бюджета 1-К, 1-ПП 2006 4.11.05_S4_KBE_05 04 09_в соотв с бюдж (3) 2" xfId="30911" xr:uid="{00000000-0005-0000-0000-000049090000}"/>
    <cellStyle name="_Формы бюджета 1-К, 1-ПП 2006 4.11.05_Xl0000045" xfId="30912" xr:uid="{00000000-0005-0000-0000-00004A090000}"/>
    <cellStyle name="_Формы бюджета 1-К, 1-ПП 2006 4.11.05_АБК 1" xfId="30913" xr:uid="{00000000-0005-0000-0000-00004B090000}"/>
    <cellStyle name="_Формы бюджета 1-К, 1-ПП 2006 4.11.05_Консолидиров  предложения 2010" xfId="30914" xr:uid="{00000000-0005-0000-0000-00004C090000}"/>
    <cellStyle name="_Формы бюджета 1-К, 1-ПП 2006 4.11.05_Консолидиров  предложения 2010_Дир ЭиФ" xfId="30915" xr:uid="{00000000-0005-0000-0000-00004D090000}"/>
    <cellStyle name="_Формы бюджета 1-К, 1-ПП 2006 4.11.05_Лист1" xfId="30916" xr:uid="{00000000-0005-0000-0000-00004E090000}"/>
    <cellStyle name="_Формы бюджета 1-К, 1-ПП 2006 4.11.05_Лист2" xfId="30917" xr:uid="{00000000-0005-0000-0000-00004F090000}"/>
    <cellStyle name="_Формы бюджета 1-К, 1-ПП 2006 4.11.05_Лист3" xfId="30918" xr:uid="{00000000-0005-0000-0000-000050090000}"/>
    <cellStyle name="_Формы бюджета 1-К, 1-ПП 2006 4.11.05_Лист7" xfId="30919" xr:uid="{00000000-0005-0000-0000-000051090000}"/>
    <cellStyle name="_Формы бюджета 1-К, 1-ПП 2006 4.11.05_Налоги_7" xfId="30920" xr:uid="{00000000-0005-0000-0000-000052090000}"/>
    <cellStyle name="_Формы бюджета 1-К, 1-ПП 2006 4.11.05_Ожидаемое по Благодатному" xfId="30921" xr:uid="{00000000-0005-0000-0000-000053090000}"/>
    <cellStyle name="_Формы бюджета 1-К, 1-ПП 2006 4.11.05_Отчет по инвестиционному проекту Титимухта  (ожидаемое 4 кв )" xfId="30922" xr:uid="{00000000-0005-0000-0000-000054090000}"/>
    <cellStyle name="_Формы бюджета 1-К, 1-ПП 2006 4.11.05_прил СЗ Милованову по ценам на оборуд (до 20,07,09)" xfId="30923" xr:uid="{00000000-0005-0000-0000-000055090000}"/>
    <cellStyle name="_Формы бюджета 1-К, 1-ПП 2006 4.11.05_Сср_Благодатное на 10203_7 (7)" xfId="30924" xr:uid="{00000000-0005-0000-0000-000056090000}"/>
    <cellStyle name="_Формы бюджета 1-К, 1-ПП 2006 4.11.05_Сср_Благодатное на 10203_7 (7) 2" xfId="30925" xr:uid="{00000000-0005-0000-0000-000057090000}"/>
    <cellStyle name="_Формы бюджета 1-К, 1-ПП 2006 4.11.05_Сср_Благодатное на 10203_7 (7)_Лист7" xfId="30926" xr:uid="{00000000-0005-0000-0000-000058090000}"/>
    <cellStyle name="_Формы бюджета 1-К, 1-ПП 2006 4.11.05_Сср_Благодатное на 10203_7 (7)_Ожидаемая стоимость проекта Благодатное 21 09 2009 (вар2) (2)" xfId="30927" xr:uid="{00000000-0005-0000-0000-000059090000}"/>
    <cellStyle name="_Формы бюджета 1-К, 1-ПП 2006 4.11.05_Сср_Благодатное на 10203_7 (7)_Ожидаемая стоимость проекта Благодатное 21 09 2009 (вар2) (2) 2" xfId="30928" xr:uid="{00000000-0005-0000-0000-00005A090000}"/>
    <cellStyle name="_Формы бюджета 1-К, 1-ПП 2006 4.11.05_Сср_Благодатное на 10203_7 (7)_Универсальная форма отчетности Благодатное КС 10 08 2009 Вар№3 (3)" xfId="30929" xr:uid="{00000000-0005-0000-0000-00005B090000}"/>
    <cellStyle name="_Формы бюджета 1-К, 1-ПП 2006 4.11.05_Сср_Благодатное на 10203_7 (7)_Универсальная форма отчетности Благодатное КС 10 08 2009 Вар№3 (3) 2" xfId="30930" xr:uid="{00000000-0005-0000-0000-00005C090000}"/>
    <cellStyle name="_Формы бюджета 1-К, 1-ПП 2006 4.11.05_Сср_Благодатное на 10203_7 (7)_Ф-2 расчет ожидаемой стоимости1" xfId="30931" xr:uid="{00000000-0005-0000-0000-00005D090000}"/>
    <cellStyle name="_Формы бюджета 1-К, 1-ПП 2006 4.11.05_Ф-2 расчет ожидаемой стоимости1" xfId="30932" xr:uid="{00000000-0005-0000-0000-00005E090000}"/>
    <cellStyle name="_Формы бюджета 1-К, 1-ПП 2006 4.11.05_формы годовых планов для ОВСС на 2010год 20.08.09" xfId="30933" xr:uid="{00000000-0005-0000-0000-00005F090000}"/>
    <cellStyle name="_Формы общие отчет за год" xfId="551" xr:uid="{00000000-0005-0000-0000-000060090000}"/>
    <cellStyle name="_Формы отчетов по кап(1).ремонту 2006" xfId="30934" xr:uid="{00000000-0005-0000-0000-000061090000}"/>
    <cellStyle name="_Формы отчетов по кап(1).ремонту 2006 10" xfId="30935" xr:uid="{00000000-0005-0000-0000-000062090000}"/>
    <cellStyle name="_Формы отчетов по кап(1).ремонту 2006 2" xfId="30936" xr:uid="{00000000-0005-0000-0000-000063090000}"/>
    <cellStyle name="_Формы отчетов по кап(1).ремонту 2006 2 2" xfId="30937" xr:uid="{00000000-0005-0000-0000-000064090000}"/>
    <cellStyle name="_Формы отчетов по кап(1).ремонту 2006 2_4-КСП вариант ожидаемое" xfId="30938" xr:uid="{00000000-0005-0000-0000-000065090000}"/>
    <cellStyle name="_Формы отчетов по кап(1).ремонту 2006 2_4-КСП вариант ожидаемое 2" xfId="30939" xr:uid="{00000000-0005-0000-0000-000066090000}"/>
    <cellStyle name="_Формы отчетов по кап(1).ремонту 2006 2_4-КСП вариант факт" xfId="30940" xr:uid="{00000000-0005-0000-0000-000067090000}"/>
    <cellStyle name="_Формы отчетов по кап(1).ремонту 2006 2_4-КСП вариант факт 2" xfId="30941" xr:uid="{00000000-0005-0000-0000-000068090000}"/>
    <cellStyle name="_Формы отчетов по кап(1).ремонту 2006 2_План 2010" xfId="30942" xr:uid="{00000000-0005-0000-0000-000069090000}"/>
    <cellStyle name="_Формы отчетов по кап(1).ремонту 2006 2_План 2010 2" xfId="30943" xr:uid="{00000000-0005-0000-0000-00006A090000}"/>
    <cellStyle name="_Формы отчетов по кап(1).ремонту 2006 3" xfId="30944" xr:uid="{00000000-0005-0000-0000-00006B090000}"/>
    <cellStyle name="_Формы отчетов по кап(1).ремонту 2006 3 2" xfId="30945" xr:uid="{00000000-0005-0000-0000-00006C090000}"/>
    <cellStyle name="_Формы отчетов по кап(1).ремонту 2006 3_4-КСП вариант ожидаемое" xfId="30946" xr:uid="{00000000-0005-0000-0000-00006D090000}"/>
    <cellStyle name="_Формы отчетов по кап(1).ремонту 2006 3_4-КСП вариант ожидаемое 2" xfId="30947" xr:uid="{00000000-0005-0000-0000-00006E090000}"/>
    <cellStyle name="_Формы отчетов по кап(1).ремонту 2006 3_4-КСП вариант факт" xfId="30948" xr:uid="{00000000-0005-0000-0000-00006F090000}"/>
    <cellStyle name="_Формы отчетов по кап(1).ремонту 2006 3_4-КСП вариант факт 2" xfId="30949" xr:uid="{00000000-0005-0000-0000-000070090000}"/>
    <cellStyle name="_Формы отчетов по кап(1).ремонту 2006 3_План 2010" xfId="30950" xr:uid="{00000000-0005-0000-0000-000071090000}"/>
    <cellStyle name="_Формы отчетов по кап(1).ремонту 2006 3_План 2010 2" xfId="30951" xr:uid="{00000000-0005-0000-0000-000072090000}"/>
    <cellStyle name="_Формы отчетов по кап(1).ремонту 2006 4" xfId="30952" xr:uid="{00000000-0005-0000-0000-000073090000}"/>
    <cellStyle name="_Формы отчетов по кап(1).ремонту 2006 4 2" xfId="30953" xr:uid="{00000000-0005-0000-0000-000074090000}"/>
    <cellStyle name="_Формы отчетов по кап(1).ремонту 2006 4_4-КСП вариант ожидаемое" xfId="30954" xr:uid="{00000000-0005-0000-0000-000075090000}"/>
    <cellStyle name="_Формы отчетов по кап(1).ремонту 2006 4_4-КСП вариант ожидаемое 2" xfId="30955" xr:uid="{00000000-0005-0000-0000-000076090000}"/>
    <cellStyle name="_Формы отчетов по кап(1).ремонту 2006 4_4-КСП вариант факт" xfId="30956" xr:uid="{00000000-0005-0000-0000-000077090000}"/>
    <cellStyle name="_Формы отчетов по кап(1).ремонту 2006 4_4-КСП вариант факт 2" xfId="30957" xr:uid="{00000000-0005-0000-0000-000078090000}"/>
    <cellStyle name="_Формы отчетов по кап(1).ремонту 2006 4_План 2010" xfId="30958" xr:uid="{00000000-0005-0000-0000-000079090000}"/>
    <cellStyle name="_Формы отчетов по кап(1).ремонту 2006 4_План 2010 2" xfId="30959" xr:uid="{00000000-0005-0000-0000-00007A090000}"/>
    <cellStyle name="_Формы отчетов по кап(1).ремонту 2006 5" xfId="30960" xr:uid="{00000000-0005-0000-0000-00007B090000}"/>
    <cellStyle name="_Формы отчетов по кап(1).ремонту 2006 5 2" xfId="30961" xr:uid="{00000000-0005-0000-0000-00007C090000}"/>
    <cellStyle name="_Формы отчетов по кап(1).ремонту 2006 5_4-КСП вариант ожидаемое" xfId="30962" xr:uid="{00000000-0005-0000-0000-00007D090000}"/>
    <cellStyle name="_Формы отчетов по кап(1).ремонту 2006 5_4-КСП вариант ожидаемое 2" xfId="30963" xr:uid="{00000000-0005-0000-0000-00007E090000}"/>
    <cellStyle name="_Формы отчетов по кап(1).ремонту 2006 5_4-КСП вариант факт" xfId="30964" xr:uid="{00000000-0005-0000-0000-00007F090000}"/>
    <cellStyle name="_Формы отчетов по кап(1).ремонту 2006 5_4-КСП вариант факт 2" xfId="30965" xr:uid="{00000000-0005-0000-0000-000080090000}"/>
    <cellStyle name="_Формы отчетов по кап(1).ремонту 2006 5_План 2010" xfId="30966" xr:uid="{00000000-0005-0000-0000-000081090000}"/>
    <cellStyle name="_Формы отчетов по кап(1).ремонту 2006 5_План 2010 2" xfId="30967" xr:uid="{00000000-0005-0000-0000-000082090000}"/>
    <cellStyle name="_Формы отчетов по кап(1).ремонту 2006 6" xfId="30968" xr:uid="{00000000-0005-0000-0000-000083090000}"/>
    <cellStyle name="_Формы отчетов по кап(1).ремонту 2006 6 2" xfId="30969" xr:uid="{00000000-0005-0000-0000-000084090000}"/>
    <cellStyle name="_Формы отчетов по кап(1).ремонту 2006 6_4-КСП вариант ожидаемое" xfId="30970" xr:uid="{00000000-0005-0000-0000-000085090000}"/>
    <cellStyle name="_Формы отчетов по кап(1).ремонту 2006 6_4-КСП вариант ожидаемое 2" xfId="30971" xr:uid="{00000000-0005-0000-0000-000086090000}"/>
    <cellStyle name="_Формы отчетов по кап(1).ремонту 2006 6_4-КСП вариант факт" xfId="30972" xr:uid="{00000000-0005-0000-0000-000087090000}"/>
    <cellStyle name="_Формы отчетов по кап(1).ремонту 2006 6_4-КСП вариант факт 2" xfId="30973" xr:uid="{00000000-0005-0000-0000-000088090000}"/>
    <cellStyle name="_Формы отчетов по кап(1).ремонту 2006 6_План 2010" xfId="30974" xr:uid="{00000000-0005-0000-0000-000089090000}"/>
    <cellStyle name="_Формы отчетов по кап(1).ремонту 2006 6_План 2010 2" xfId="30975" xr:uid="{00000000-0005-0000-0000-00008A090000}"/>
    <cellStyle name="_Формы отчетов по кап(1).ремонту 2006 7" xfId="30976" xr:uid="{00000000-0005-0000-0000-00008B090000}"/>
    <cellStyle name="_Формы отчетов по кап(1).ремонту 2006 7 2" xfId="30977" xr:uid="{00000000-0005-0000-0000-00008C090000}"/>
    <cellStyle name="_Формы отчетов по кап(1).ремонту 2006 7_4-КСП вариант ожидаемое" xfId="30978" xr:uid="{00000000-0005-0000-0000-00008D090000}"/>
    <cellStyle name="_Формы отчетов по кап(1).ремонту 2006 7_4-КСП вариант ожидаемое 2" xfId="30979" xr:uid="{00000000-0005-0000-0000-00008E090000}"/>
    <cellStyle name="_Формы отчетов по кап(1).ремонту 2006 7_4-КСП вариант факт" xfId="30980" xr:uid="{00000000-0005-0000-0000-00008F090000}"/>
    <cellStyle name="_Формы отчетов по кап(1).ремонту 2006 7_4-КСП вариант факт 2" xfId="30981" xr:uid="{00000000-0005-0000-0000-000090090000}"/>
    <cellStyle name="_Формы отчетов по кап(1).ремонту 2006 7_План 2010" xfId="30982" xr:uid="{00000000-0005-0000-0000-000091090000}"/>
    <cellStyle name="_Формы отчетов по кап(1).ремонту 2006 7_План 2010 2" xfId="30983" xr:uid="{00000000-0005-0000-0000-000092090000}"/>
    <cellStyle name="_Формы отчетов по кап(1).ремонту 2006 8" xfId="30984" xr:uid="{00000000-0005-0000-0000-000093090000}"/>
    <cellStyle name="_Формы отчетов по кап(1).ремонту 2006 8 2" xfId="30985" xr:uid="{00000000-0005-0000-0000-000094090000}"/>
    <cellStyle name="_Формы отчетов по кап(1).ремонту 2006 8_4-КСП вариант ожидаемое" xfId="30986" xr:uid="{00000000-0005-0000-0000-000095090000}"/>
    <cellStyle name="_Формы отчетов по кап(1).ремонту 2006 8_4-КСП вариант ожидаемое 2" xfId="30987" xr:uid="{00000000-0005-0000-0000-000096090000}"/>
    <cellStyle name="_Формы отчетов по кап(1).ремонту 2006 8_4-КСП вариант факт" xfId="30988" xr:uid="{00000000-0005-0000-0000-000097090000}"/>
    <cellStyle name="_Формы отчетов по кап(1).ремонту 2006 8_4-КСП вариант факт 2" xfId="30989" xr:uid="{00000000-0005-0000-0000-000098090000}"/>
    <cellStyle name="_Формы отчетов по кап(1).ремонту 2006 8_План 2010" xfId="30990" xr:uid="{00000000-0005-0000-0000-000099090000}"/>
    <cellStyle name="_Формы отчетов по кап(1).ремонту 2006 8_План 2010 2" xfId="30991" xr:uid="{00000000-0005-0000-0000-00009A090000}"/>
    <cellStyle name="_Формы отчетов по кап(1).ремонту 2006 9" xfId="30992" xr:uid="{00000000-0005-0000-0000-00009B090000}"/>
    <cellStyle name="_Формы отчетов по кап(1).ремонту 2006 9 2" xfId="30993" xr:uid="{00000000-0005-0000-0000-00009C090000}"/>
    <cellStyle name="_Формы отчетов по кап(1).ремонту 2006_1-КСП " xfId="30994" xr:uid="{00000000-0005-0000-0000-00009D090000}"/>
    <cellStyle name="_Формы отчетов по кап(1).ремонту 2006_3-ий кв" xfId="30995" xr:uid="{00000000-0005-0000-0000-00009E090000}"/>
    <cellStyle name="_Формы отчетов по кап(1).ремонту 2006_4-КСП вариант 2" xfId="30996" xr:uid="{00000000-0005-0000-0000-00009F090000}"/>
    <cellStyle name="_Формы отчетов по кап(1).ремонту 2006_4-КСП вариант 2-Кармозина(нов)" xfId="30997" xr:uid="{00000000-0005-0000-0000-0000A0090000}"/>
    <cellStyle name="_Формы отчетов по кап(1).ремонту 2006_Blagodatnoe_14-09-09_2" xfId="30998" xr:uid="{00000000-0005-0000-0000-0000A1090000}"/>
    <cellStyle name="_Формы отчетов по кап(1).ремонту 2006_Blagodatnoe_18-06-09_1" xfId="30999" xr:uid="{00000000-0005-0000-0000-0000A2090000}"/>
    <cellStyle name="_Формы отчетов по кап(1).ремонту 2006_Blagodatnoe_18-06-09_1_Лист7" xfId="31000" xr:uid="{00000000-0005-0000-0000-0000A3090000}"/>
    <cellStyle name="_Формы отчетов по кап(1).ремонту 2006_S4_KBE_05 04 09_в соотв с бюдж (2)" xfId="31001" xr:uid="{00000000-0005-0000-0000-0000A4090000}"/>
    <cellStyle name="_Формы отчетов по кап(1).ремонту 2006_S4_KBE_05 04 09_в соотв с бюдж (2)_Лист7" xfId="31002" xr:uid="{00000000-0005-0000-0000-0000A5090000}"/>
    <cellStyle name="_Формы отчетов по кап(1).ремонту 2006_S4_KBE_05 04 09_в соотв с бюдж (2)_Отчет по инвестиционному проекту Титимухта  (ожидаемое 4 кв )" xfId="31003" xr:uid="{00000000-0005-0000-0000-0000A6090000}"/>
    <cellStyle name="_Формы отчетов по кап(1).ремонту 2006_S4_KBE_05 04 09_в соотв с бюдж (3)" xfId="31004" xr:uid="{00000000-0005-0000-0000-0000A7090000}"/>
    <cellStyle name="_Формы отчетов по кап(1).ремонту 2006_S4_KBE_05 04 09_в соотв с бюдж (3) 2" xfId="31005" xr:uid="{00000000-0005-0000-0000-0000A8090000}"/>
    <cellStyle name="_Формы отчетов по кап(1).ремонту 2006_Xl0000045" xfId="31006" xr:uid="{00000000-0005-0000-0000-0000A9090000}"/>
    <cellStyle name="_Формы отчетов по кап(1).ремонту 2006_АБК 1" xfId="31007" xr:uid="{00000000-0005-0000-0000-0000AA090000}"/>
    <cellStyle name="_Формы отчетов по кап(1).ремонту 2006_БДДС_17.4 (вн.об.)" xfId="31008" xr:uid="{00000000-0005-0000-0000-0000AB090000}"/>
    <cellStyle name="_Формы отчетов по кап(1).ремонту 2006_БДДС_17.4 (вн.об.) 2" xfId="31009" xr:uid="{00000000-0005-0000-0000-0000AC090000}"/>
    <cellStyle name="_Формы отчетов по кап(1).ремонту 2006_БДДС_17.4 (вн.об.) 2 2" xfId="31010" xr:uid="{00000000-0005-0000-0000-0000AD090000}"/>
    <cellStyle name="_Формы отчетов по кап(1).ремонту 2006_БДДС_17.4 (вн.об.) 2 3" xfId="31011" xr:uid="{00000000-0005-0000-0000-0000AE090000}"/>
    <cellStyle name="_Формы отчетов по кап(1).ремонту 2006_Вложения" xfId="31012" xr:uid="{00000000-0005-0000-0000-0000AF090000}"/>
    <cellStyle name="_Формы отчетов по кап(1).ремонту 2006_Исх_данные Савченко" xfId="31013" xr:uid="{00000000-0005-0000-0000-0000B0090000}"/>
    <cellStyle name="_Формы отчетов по кап(1).ремонту 2006_КВ Титимухта-2010" xfId="31014" xr:uid="{00000000-0005-0000-0000-0000B1090000}"/>
    <cellStyle name="_Формы отчетов по кап(1).ремонту 2006_Консолидиров  предложения 2010" xfId="31015" xr:uid="{00000000-0005-0000-0000-0000B2090000}"/>
    <cellStyle name="_Формы отчетов по кап(1).ремонту 2006_Консолидиров  предложения 2010_Дир ЭиФ" xfId="31016" xr:uid="{00000000-0005-0000-0000-0000B3090000}"/>
    <cellStyle name="_Формы отчетов по кап(1).ремонту 2006_Копия Приложение 5 с конъюнктурным обзором 333" xfId="31017" xr:uid="{00000000-0005-0000-0000-0000B4090000}"/>
    <cellStyle name="_Формы отчетов по кап(1).ремонту 2006_Копия Приложение 5 с конъюнктурным обзором 333_Лист7" xfId="31018" xr:uid="{00000000-0005-0000-0000-0000B5090000}"/>
    <cellStyle name="_Формы отчетов по кап(1).ремонту 2006_Копия Приложение 5 с конъюнктурным обзором 333_Отчет по инвестиционному проекту Титимухта  (ожидаемое 4 кв )" xfId="31019" xr:uid="{00000000-0005-0000-0000-0000B6090000}"/>
    <cellStyle name="_Формы отчетов по кап(1).ремонту 2006_Лист1" xfId="31020" xr:uid="{00000000-0005-0000-0000-0000B7090000}"/>
    <cellStyle name="_Формы отчетов по кап(1).ремонту 2006_Лист2" xfId="31021" xr:uid="{00000000-0005-0000-0000-0000B8090000}"/>
    <cellStyle name="_Формы отчетов по кап(1).ремонту 2006_Лист3" xfId="31022" xr:uid="{00000000-0005-0000-0000-0000B9090000}"/>
    <cellStyle name="_Формы отчетов по кап(1).ремонту 2006_Лист7" xfId="31023" xr:uid="{00000000-0005-0000-0000-0000BA090000}"/>
    <cellStyle name="_Формы отчетов по кап(1).ремонту 2006_Налоги_7" xfId="31024" xr:uid="{00000000-0005-0000-0000-0000BB090000}"/>
    <cellStyle name="_Формы отчетов по кап(1).ремонту 2006_ОАО Первенец_1-КСП_3-КСП_2009_от 15 09 09г посл. вариант" xfId="31025" xr:uid="{00000000-0005-0000-0000-0000BC090000}"/>
    <cellStyle name="_Формы отчетов по кап(1).ремонту 2006_Ожидаемое по Благодатному" xfId="31026" xr:uid="{00000000-0005-0000-0000-0000BD090000}"/>
    <cellStyle name="_Формы отчетов по кап(1).ремонту 2006_Отчет по Благодатному ожид 4кв 09 (вариант 1)" xfId="31027" xr:uid="{00000000-0005-0000-0000-0000BE090000}"/>
    <cellStyle name="_Формы отчетов по кап(1).ремонту 2006_План закупа 2010" xfId="31028" xr:uid="{00000000-0005-0000-0000-0000BF090000}"/>
    <cellStyle name="_Формы отчетов по кап(1).ремонту 2006_показатели Благ" xfId="31029" xr:uid="{00000000-0005-0000-0000-0000C0090000}"/>
    <cellStyle name="_Формы отчетов по кап(1).ремонту 2006_показатели Благ+" xfId="31030" xr:uid="{00000000-0005-0000-0000-0000C1090000}"/>
    <cellStyle name="_Формы отчетов по кап(1).ремонту 2006_Полюс 2009_13.02.09" xfId="31031" xr:uid="{00000000-0005-0000-0000-0000C2090000}"/>
    <cellStyle name="_Формы отчетов по кап(1).ремонту 2006_Полюс 2009_13.02.09 2" xfId="31032" xr:uid="{00000000-0005-0000-0000-0000C3090000}"/>
    <cellStyle name="_Формы отчетов по кап(1).ремонту 2006_Полюс 2009_13.02.09 2 2" xfId="31033" xr:uid="{00000000-0005-0000-0000-0000C4090000}"/>
    <cellStyle name="_Формы отчетов по кап(1).ремонту 2006_Полюс 2009_13.02.09 2 3" xfId="31034" xr:uid="{00000000-0005-0000-0000-0000C5090000}"/>
    <cellStyle name="_Формы отчетов по кап(1).ремонту 2006_Полюс_бюджет_2009 v2" xfId="31035" xr:uid="{00000000-0005-0000-0000-0000C6090000}"/>
    <cellStyle name="_Формы отчетов по кап(1).ремонту 2006_Полюс_бюджет_2009 v2 2" xfId="31036" xr:uid="{00000000-0005-0000-0000-0000C7090000}"/>
    <cellStyle name="_Формы отчетов по кап(1).ремонту 2006_Полюс_бюджет_2009 v2 2 2" xfId="31037" xr:uid="{00000000-0005-0000-0000-0000C8090000}"/>
    <cellStyle name="_Формы отчетов по кап(1).ремонту 2006_Полюс_бюджет_2009 v2 2 3" xfId="31038" xr:uid="{00000000-0005-0000-0000-0000C9090000}"/>
    <cellStyle name="_Формы отчетов по кап(1).ремонту 2006_Полюс_бюджет_2009 v3" xfId="31039" xr:uid="{00000000-0005-0000-0000-0000CA090000}"/>
    <cellStyle name="_Формы отчетов по кап(1).ремонту 2006_Полюс_бюджет_2009 v3 2" xfId="31040" xr:uid="{00000000-0005-0000-0000-0000CB090000}"/>
    <cellStyle name="_Формы отчетов по кап(1).ремонту 2006_Полюс_бюджет_2009 v3 2 2" xfId="31041" xr:uid="{00000000-0005-0000-0000-0000CC090000}"/>
    <cellStyle name="_Формы отчетов по кап(1).ремонту 2006_Полюс_бюджет_2009 v3 2 3" xfId="31042" xr:uid="{00000000-0005-0000-0000-0000CD090000}"/>
    <cellStyle name="_Формы отчетов по кап(1).ремонту 2006_прил СЗ Милованову по ценам на оборуд (до 20,07,09)" xfId="31043" xr:uid="{00000000-0005-0000-0000-0000CE090000}"/>
    <cellStyle name="_Формы отчетов по кап(1).ремонту 2006_Приложение 5" xfId="31044" xr:uid="{00000000-0005-0000-0000-0000CF090000}"/>
    <cellStyle name="_Формы отчетов по кап(1).ремонту 2006_Приложение 5_Лист7" xfId="31045" xr:uid="{00000000-0005-0000-0000-0000D0090000}"/>
    <cellStyle name="_Формы отчетов по кап(1).ремонту 2006_Приложение 5_Отчет по инвестиционному проекту Титимухта  (ожидаемое 4 кв )" xfId="31046" xr:uid="{00000000-0005-0000-0000-0000D1090000}"/>
    <cellStyle name="_Формы отчетов по кап(1).ремонту 2006_Сср_Благодатное на 10203_7 (7)" xfId="31047" xr:uid="{00000000-0005-0000-0000-0000D2090000}"/>
    <cellStyle name="_Формы отчетов по кап(1).ремонту 2006_Сср_Благодатное на 10203_7 (7) 2" xfId="31048" xr:uid="{00000000-0005-0000-0000-0000D3090000}"/>
    <cellStyle name="_Формы отчетов по кап(1).ремонту 2006_Сср_Благодатное на 10203_7 (7)_Лист7" xfId="31049" xr:uid="{00000000-0005-0000-0000-0000D4090000}"/>
    <cellStyle name="_Формы отчетов по кап(1).ремонту 2006_Сср_Благодатное на 10203_7 (7)_Ожидаемая стоимость проекта Благодатное 21 09 2009 (вар2) (2)" xfId="31050" xr:uid="{00000000-0005-0000-0000-0000D5090000}"/>
    <cellStyle name="_Формы отчетов по кап(1).ремонту 2006_Сср_Благодатное на 10203_7 (7)_Ожидаемая стоимость проекта Благодатное 21 09 2009 (вар2) (2) 2" xfId="31051" xr:uid="{00000000-0005-0000-0000-0000D6090000}"/>
    <cellStyle name="_Формы отчетов по кап(1).ремонту 2006_Сср_Благодатное на 10203_7 (7)_Универсальная форма отчетности Благодатное КС 10 08 2009 Вар№3 (3)" xfId="31052" xr:uid="{00000000-0005-0000-0000-0000D7090000}"/>
    <cellStyle name="_Формы отчетов по кап(1).ремонту 2006_Сср_Благодатное на 10203_7 (7)_Универсальная форма отчетности Благодатное КС 10 08 2009 Вар№3 (3) 2" xfId="31053" xr:uid="{00000000-0005-0000-0000-0000D8090000}"/>
    <cellStyle name="_Формы отчетов по кап(1).ремонту 2006_Сср_Благодатное на 10203_7 (7)_Ф-2 расчет ожидаемой стоимости1" xfId="31054" xr:uid="{00000000-0005-0000-0000-0000D9090000}"/>
    <cellStyle name="_Формы отчетов по кап(1).ремонту 2006_управленческие Кр-ск" xfId="31055" xr:uid="{00000000-0005-0000-0000-0000DA090000}"/>
    <cellStyle name="_Формы отчетов по кап(1).ремонту 2006_Ф-2 расчет ожидаемой стоимости1" xfId="31056" xr:uid="{00000000-0005-0000-0000-0000DB090000}"/>
    <cellStyle name="_Формы отчетов по кап(1).ремонту 2006_формы годовых планов для ОВСС на 2010год 20.08.09" xfId="31057" xr:uid="{00000000-0005-0000-0000-0000DC090000}"/>
    <cellStyle name="_Формы плановых документов" xfId="31058" xr:uid="{00000000-0005-0000-0000-0000DD090000}"/>
    <cellStyle name="_Формы плановых документов_6-МТР" xfId="31059" xr:uid="{00000000-0005-0000-0000-0000DE090000}"/>
    <cellStyle name="_Формы плановых документов_Книга1" xfId="31060" xr:uid="{00000000-0005-0000-0000-0000DF090000}"/>
    <cellStyle name="_Формы плановых документов_Копия 10-П_Новая форма" xfId="31061" xr:uid="{00000000-0005-0000-0000-0000E0090000}"/>
    <cellStyle name="_Формы плановых документов_Копия 1-тп (испр)2" xfId="31062" xr:uid="{00000000-0005-0000-0000-0000E1090000}"/>
    <cellStyle name="_Формы плановых документов_СпРазвИТ" xfId="31063" xr:uid="{00000000-0005-0000-0000-0000E2090000}"/>
    <cellStyle name="_Формы плановых документов_Формы 1-П,2-П, 1-НИР 2 НИР № НИР  2009 г." xfId="31064" xr:uid="{00000000-0005-0000-0000-0000E3090000}"/>
    <cellStyle name="_Формы плановых документов_Формы ВСЕ 2009 зап." xfId="31065" xr:uid="{00000000-0005-0000-0000-0000E4090000}"/>
    <cellStyle name="_ЦБА-2008-план" xfId="31066" xr:uid="{00000000-0005-0000-0000-0000E5090000}"/>
    <cellStyle name="_ЦБА-2008-план_Лист7" xfId="31067" xr:uid="{00000000-0005-0000-0000-0000E6090000}"/>
    <cellStyle name="_ЦЗ Карьер_3.1" xfId="31068" xr:uid="{00000000-0005-0000-0000-0000E7090000}"/>
    <cellStyle name="_ЦЗ Карьер_3.1 10" xfId="31069" xr:uid="{00000000-0005-0000-0000-0000E8090000}"/>
    <cellStyle name="_ЦЗ Карьер_3.1 2" xfId="31070" xr:uid="{00000000-0005-0000-0000-0000E9090000}"/>
    <cellStyle name="_ЦЗ Карьер_3.1 2 2" xfId="31071" xr:uid="{00000000-0005-0000-0000-0000EA090000}"/>
    <cellStyle name="_ЦЗ Карьер_3.1 2 2 2" xfId="31072" xr:uid="{00000000-0005-0000-0000-0000EB090000}"/>
    <cellStyle name="_ЦЗ Карьер_3.1 2 2 2 2" xfId="31073" xr:uid="{00000000-0005-0000-0000-0000EC090000}"/>
    <cellStyle name="_ЦЗ Карьер_3.1 2 2 2 3" xfId="31074" xr:uid="{00000000-0005-0000-0000-0000ED090000}"/>
    <cellStyle name="_ЦЗ Карьер_3.1 2 3" xfId="31075" xr:uid="{00000000-0005-0000-0000-0000EE090000}"/>
    <cellStyle name="_ЦЗ Карьер_3.1 2 3 2" xfId="31076" xr:uid="{00000000-0005-0000-0000-0000EF090000}"/>
    <cellStyle name="_ЦЗ Карьер_3.1 2 3 2 2" xfId="31077" xr:uid="{00000000-0005-0000-0000-0000F0090000}"/>
    <cellStyle name="_ЦЗ Карьер_3.1 2 3 2 3" xfId="31078" xr:uid="{00000000-0005-0000-0000-0000F1090000}"/>
    <cellStyle name="_ЦЗ Карьер_3.1 2 4" xfId="31079" xr:uid="{00000000-0005-0000-0000-0000F2090000}"/>
    <cellStyle name="_ЦЗ Карьер_3.1 2 4 2" xfId="31080" xr:uid="{00000000-0005-0000-0000-0000F3090000}"/>
    <cellStyle name="_ЦЗ Карьер_3.1 2 4 2 2" xfId="31081" xr:uid="{00000000-0005-0000-0000-0000F4090000}"/>
    <cellStyle name="_ЦЗ Карьер_3.1 2 4 2 3" xfId="31082" xr:uid="{00000000-0005-0000-0000-0000F5090000}"/>
    <cellStyle name="_ЦЗ Карьер_3.1 2 5" xfId="31083" xr:uid="{00000000-0005-0000-0000-0000F6090000}"/>
    <cellStyle name="_ЦЗ Карьер_3.1 2 5 2" xfId="31084" xr:uid="{00000000-0005-0000-0000-0000F7090000}"/>
    <cellStyle name="_ЦЗ Карьер_3.1 2 5 2 2" xfId="31085" xr:uid="{00000000-0005-0000-0000-0000F8090000}"/>
    <cellStyle name="_ЦЗ Карьер_3.1 2 5 2 3" xfId="31086" xr:uid="{00000000-0005-0000-0000-0000F9090000}"/>
    <cellStyle name="_ЦЗ Карьер_3.1 2 6" xfId="31087" xr:uid="{00000000-0005-0000-0000-0000FA090000}"/>
    <cellStyle name="_ЦЗ Карьер_3.1 2 6 2" xfId="31088" xr:uid="{00000000-0005-0000-0000-0000FB090000}"/>
    <cellStyle name="_ЦЗ Карьер_3.1 2 6 2 2" xfId="31089" xr:uid="{00000000-0005-0000-0000-0000FC090000}"/>
    <cellStyle name="_ЦЗ Карьер_3.1 2 6 2 3" xfId="31090" xr:uid="{00000000-0005-0000-0000-0000FD090000}"/>
    <cellStyle name="_ЦЗ Карьер_3.1 2 7" xfId="31091" xr:uid="{00000000-0005-0000-0000-0000FE090000}"/>
    <cellStyle name="_ЦЗ Карьер_3.1 2 7 2" xfId="31092" xr:uid="{00000000-0005-0000-0000-0000FF090000}"/>
    <cellStyle name="_ЦЗ Карьер_3.1 2 7 2 2" xfId="31093" xr:uid="{00000000-0005-0000-0000-0000000A0000}"/>
    <cellStyle name="_ЦЗ Карьер_3.1 2 7 2 3" xfId="31094" xr:uid="{00000000-0005-0000-0000-0000010A0000}"/>
    <cellStyle name="_ЦЗ Карьер_3.1 2 8" xfId="31095" xr:uid="{00000000-0005-0000-0000-0000020A0000}"/>
    <cellStyle name="_ЦЗ Карьер_3.1 2 8 2" xfId="31096" xr:uid="{00000000-0005-0000-0000-0000030A0000}"/>
    <cellStyle name="_ЦЗ Карьер_3.1 2 8 3" xfId="31097" xr:uid="{00000000-0005-0000-0000-0000040A0000}"/>
    <cellStyle name="_ЦЗ Карьер_3.1 3" xfId="31098" xr:uid="{00000000-0005-0000-0000-0000050A0000}"/>
    <cellStyle name="_ЦЗ Карьер_3.1 3 2" xfId="31099" xr:uid="{00000000-0005-0000-0000-0000060A0000}"/>
    <cellStyle name="_ЦЗ Карьер_3.1 3 2 2" xfId="31100" xr:uid="{00000000-0005-0000-0000-0000070A0000}"/>
    <cellStyle name="_ЦЗ Карьер_3.1 3 2 3" xfId="31101" xr:uid="{00000000-0005-0000-0000-0000080A0000}"/>
    <cellStyle name="_ЦЗ Карьер_3.1 4" xfId="31102" xr:uid="{00000000-0005-0000-0000-0000090A0000}"/>
    <cellStyle name="_ЦЗ Карьер_3.1 4 2" xfId="31103" xr:uid="{00000000-0005-0000-0000-00000A0A0000}"/>
    <cellStyle name="_ЦЗ Карьер_3.1 4 2 2" xfId="31104" xr:uid="{00000000-0005-0000-0000-00000B0A0000}"/>
    <cellStyle name="_ЦЗ Карьер_3.1 4 2 2 2" xfId="31105" xr:uid="{00000000-0005-0000-0000-00000C0A0000}"/>
    <cellStyle name="_ЦЗ Карьер_3.1 4 2 2 3" xfId="31106" xr:uid="{00000000-0005-0000-0000-00000D0A0000}"/>
    <cellStyle name="_ЦЗ Карьер_3.1 4 3" xfId="31107" xr:uid="{00000000-0005-0000-0000-00000E0A0000}"/>
    <cellStyle name="_ЦЗ Карьер_3.1 4 3 2" xfId="31108" xr:uid="{00000000-0005-0000-0000-00000F0A0000}"/>
    <cellStyle name="_ЦЗ Карьер_3.1 4 3 2 2" xfId="31109" xr:uid="{00000000-0005-0000-0000-0000100A0000}"/>
    <cellStyle name="_ЦЗ Карьер_3.1 4 3 2 3" xfId="31110" xr:uid="{00000000-0005-0000-0000-0000110A0000}"/>
    <cellStyle name="_ЦЗ Карьер_3.1 4 4" xfId="31111" xr:uid="{00000000-0005-0000-0000-0000120A0000}"/>
    <cellStyle name="_ЦЗ Карьер_3.1 4 4 2" xfId="31112" xr:uid="{00000000-0005-0000-0000-0000130A0000}"/>
    <cellStyle name="_ЦЗ Карьер_3.1 4 4 2 2" xfId="31113" xr:uid="{00000000-0005-0000-0000-0000140A0000}"/>
    <cellStyle name="_ЦЗ Карьер_3.1 4 4 2 3" xfId="31114" xr:uid="{00000000-0005-0000-0000-0000150A0000}"/>
    <cellStyle name="_ЦЗ Карьер_3.1 4 5" xfId="31115" xr:uid="{00000000-0005-0000-0000-0000160A0000}"/>
    <cellStyle name="_ЦЗ Карьер_3.1 4 5 2" xfId="31116" xr:uid="{00000000-0005-0000-0000-0000170A0000}"/>
    <cellStyle name="_ЦЗ Карьер_3.1 4 5 3" xfId="31117" xr:uid="{00000000-0005-0000-0000-0000180A0000}"/>
    <cellStyle name="_ЦЗ Карьер_3.1 5" xfId="31118" xr:uid="{00000000-0005-0000-0000-0000190A0000}"/>
    <cellStyle name="_ЦЗ Карьер_3.1 5 2" xfId="31119" xr:uid="{00000000-0005-0000-0000-00001A0A0000}"/>
    <cellStyle name="_ЦЗ Карьер_3.1 5 2 2" xfId="31120" xr:uid="{00000000-0005-0000-0000-00001B0A0000}"/>
    <cellStyle name="_ЦЗ Карьер_3.1 5 2 3" xfId="31121" xr:uid="{00000000-0005-0000-0000-00001C0A0000}"/>
    <cellStyle name="_ЦЗ Карьер_3.1 6" xfId="31122" xr:uid="{00000000-0005-0000-0000-00001D0A0000}"/>
    <cellStyle name="_ЦЗ Карьер_3.1 6 2" xfId="31123" xr:uid="{00000000-0005-0000-0000-00001E0A0000}"/>
    <cellStyle name="_ЦЗ Карьер_3.1 6 2 2" xfId="31124" xr:uid="{00000000-0005-0000-0000-00001F0A0000}"/>
    <cellStyle name="_ЦЗ Карьер_3.1 6 2 3" xfId="31125" xr:uid="{00000000-0005-0000-0000-0000200A0000}"/>
    <cellStyle name="_ЦЗ Карьер_3.1 7" xfId="31126" xr:uid="{00000000-0005-0000-0000-0000210A0000}"/>
    <cellStyle name="_ЦЗ Карьер_3.1 7 2" xfId="31127" xr:uid="{00000000-0005-0000-0000-0000220A0000}"/>
    <cellStyle name="_ЦЗ Карьер_3.1 7 2 2" xfId="31128" xr:uid="{00000000-0005-0000-0000-0000230A0000}"/>
    <cellStyle name="_ЦЗ Карьер_3.1 7 2 3" xfId="31129" xr:uid="{00000000-0005-0000-0000-0000240A0000}"/>
    <cellStyle name="_ЦЗ Карьер_3.1 8" xfId="31130" xr:uid="{00000000-0005-0000-0000-0000250A0000}"/>
    <cellStyle name="_ЦЗ Карьер_3.1 8 2" xfId="31131" xr:uid="{00000000-0005-0000-0000-0000260A0000}"/>
    <cellStyle name="_ЦЗ Карьер_3.1 8 2 2" xfId="31132" xr:uid="{00000000-0005-0000-0000-0000270A0000}"/>
    <cellStyle name="_ЦЗ Карьер_3.1 8 2 3" xfId="31133" xr:uid="{00000000-0005-0000-0000-0000280A0000}"/>
    <cellStyle name="_ЦЗ Карьер_3.1 9" xfId="31134" xr:uid="{00000000-0005-0000-0000-0000290A0000}"/>
    <cellStyle name="_ЦЗ Карьер_3.1 9 2" xfId="31135" xr:uid="{00000000-0005-0000-0000-00002A0A0000}"/>
    <cellStyle name="_ЦЗ Карьер_3.1_~Полюс 2008" xfId="31136" xr:uid="{00000000-0005-0000-0000-00002B0A0000}"/>
    <cellStyle name="_ЦЗ Карьер_3.1_~Полюс 2008 10" xfId="31137" xr:uid="{00000000-0005-0000-0000-00002C0A0000}"/>
    <cellStyle name="_ЦЗ Карьер_3.1_~Полюс 2008 2" xfId="31138" xr:uid="{00000000-0005-0000-0000-00002D0A0000}"/>
    <cellStyle name="_ЦЗ Карьер_3.1_~Полюс 2008 2 2" xfId="31139" xr:uid="{00000000-0005-0000-0000-00002E0A0000}"/>
    <cellStyle name="_ЦЗ Карьер_3.1_~Полюс 2008 2 2 2" xfId="31140" xr:uid="{00000000-0005-0000-0000-00002F0A0000}"/>
    <cellStyle name="_ЦЗ Карьер_3.1_~Полюс 2008 2 2 2 2" xfId="31141" xr:uid="{00000000-0005-0000-0000-0000300A0000}"/>
    <cellStyle name="_ЦЗ Карьер_3.1_~Полюс 2008 2 2 2 3" xfId="31142" xr:uid="{00000000-0005-0000-0000-0000310A0000}"/>
    <cellStyle name="_ЦЗ Карьер_3.1_~Полюс 2008 2 3" xfId="31143" xr:uid="{00000000-0005-0000-0000-0000320A0000}"/>
    <cellStyle name="_ЦЗ Карьер_3.1_~Полюс 2008 2 3 2" xfId="31144" xr:uid="{00000000-0005-0000-0000-0000330A0000}"/>
    <cellStyle name="_ЦЗ Карьер_3.1_~Полюс 2008 2 3 2 2" xfId="31145" xr:uid="{00000000-0005-0000-0000-0000340A0000}"/>
    <cellStyle name="_ЦЗ Карьер_3.1_~Полюс 2008 2 3 2 3" xfId="31146" xr:uid="{00000000-0005-0000-0000-0000350A0000}"/>
    <cellStyle name="_ЦЗ Карьер_3.1_~Полюс 2008 2 4" xfId="31147" xr:uid="{00000000-0005-0000-0000-0000360A0000}"/>
    <cellStyle name="_ЦЗ Карьер_3.1_~Полюс 2008 2 4 2" xfId="31148" xr:uid="{00000000-0005-0000-0000-0000370A0000}"/>
    <cellStyle name="_ЦЗ Карьер_3.1_~Полюс 2008 2 4 2 2" xfId="31149" xr:uid="{00000000-0005-0000-0000-0000380A0000}"/>
    <cellStyle name="_ЦЗ Карьер_3.1_~Полюс 2008 2 4 2 3" xfId="31150" xr:uid="{00000000-0005-0000-0000-0000390A0000}"/>
    <cellStyle name="_ЦЗ Карьер_3.1_~Полюс 2008 2 5" xfId="31151" xr:uid="{00000000-0005-0000-0000-00003A0A0000}"/>
    <cellStyle name="_ЦЗ Карьер_3.1_~Полюс 2008 2 5 2" xfId="31152" xr:uid="{00000000-0005-0000-0000-00003B0A0000}"/>
    <cellStyle name="_ЦЗ Карьер_3.1_~Полюс 2008 2 5 2 2" xfId="31153" xr:uid="{00000000-0005-0000-0000-00003C0A0000}"/>
    <cellStyle name="_ЦЗ Карьер_3.1_~Полюс 2008 2 5 2 3" xfId="31154" xr:uid="{00000000-0005-0000-0000-00003D0A0000}"/>
    <cellStyle name="_ЦЗ Карьер_3.1_~Полюс 2008 2 6" xfId="31155" xr:uid="{00000000-0005-0000-0000-00003E0A0000}"/>
    <cellStyle name="_ЦЗ Карьер_3.1_~Полюс 2008 2 6 2" xfId="31156" xr:uid="{00000000-0005-0000-0000-00003F0A0000}"/>
    <cellStyle name="_ЦЗ Карьер_3.1_~Полюс 2008 2 6 2 2" xfId="31157" xr:uid="{00000000-0005-0000-0000-0000400A0000}"/>
    <cellStyle name="_ЦЗ Карьер_3.1_~Полюс 2008 2 6 2 3" xfId="31158" xr:uid="{00000000-0005-0000-0000-0000410A0000}"/>
    <cellStyle name="_ЦЗ Карьер_3.1_~Полюс 2008 2 7" xfId="31159" xr:uid="{00000000-0005-0000-0000-0000420A0000}"/>
    <cellStyle name="_ЦЗ Карьер_3.1_~Полюс 2008 2 7 2" xfId="31160" xr:uid="{00000000-0005-0000-0000-0000430A0000}"/>
    <cellStyle name="_ЦЗ Карьер_3.1_~Полюс 2008 2 7 2 2" xfId="31161" xr:uid="{00000000-0005-0000-0000-0000440A0000}"/>
    <cellStyle name="_ЦЗ Карьер_3.1_~Полюс 2008 2 7 2 3" xfId="31162" xr:uid="{00000000-0005-0000-0000-0000450A0000}"/>
    <cellStyle name="_ЦЗ Карьер_3.1_~Полюс 2008 2 8" xfId="31163" xr:uid="{00000000-0005-0000-0000-0000460A0000}"/>
    <cellStyle name="_ЦЗ Карьер_3.1_~Полюс 2008 2 8 2" xfId="31164" xr:uid="{00000000-0005-0000-0000-0000470A0000}"/>
    <cellStyle name="_ЦЗ Карьер_3.1_~Полюс 2008 2 8 3" xfId="31165" xr:uid="{00000000-0005-0000-0000-0000480A0000}"/>
    <cellStyle name="_ЦЗ Карьер_3.1_~Полюс 2008 3" xfId="31166" xr:uid="{00000000-0005-0000-0000-0000490A0000}"/>
    <cellStyle name="_ЦЗ Карьер_3.1_~Полюс 2008 3 2" xfId="31167" xr:uid="{00000000-0005-0000-0000-00004A0A0000}"/>
    <cellStyle name="_ЦЗ Карьер_3.1_~Полюс 2008 3 2 2" xfId="31168" xr:uid="{00000000-0005-0000-0000-00004B0A0000}"/>
    <cellStyle name="_ЦЗ Карьер_3.1_~Полюс 2008 3 2 3" xfId="31169" xr:uid="{00000000-0005-0000-0000-00004C0A0000}"/>
    <cellStyle name="_ЦЗ Карьер_3.1_~Полюс 2008 4" xfId="31170" xr:uid="{00000000-0005-0000-0000-00004D0A0000}"/>
    <cellStyle name="_ЦЗ Карьер_3.1_~Полюс 2008 4 2" xfId="31171" xr:uid="{00000000-0005-0000-0000-00004E0A0000}"/>
    <cellStyle name="_ЦЗ Карьер_3.1_~Полюс 2008 4 2 2" xfId="31172" xr:uid="{00000000-0005-0000-0000-00004F0A0000}"/>
    <cellStyle name="_ЦЗ Карьер_3.1_~Полюс 2008 4 2 2 2" xfId="31173" xr:uid="{00000000-0005-0000-0000-0000500A0000}"/>
    <cellStyle name="_ЦЗ Карьер_3.1_~Полюс 2008 4 2 2 3" xfId="31174" xr:uid="{00000000-0005-0000-0000-0000510A0000}"/>
    <cellStyle name="_ЦЗ Карьер_3.1_~Полюс 2008 4 3" xfId="31175" xr:uid="{00000000-0005-0000-0000-0000520A0000}"/>
    <cellStyle name="_ЦЗ Карьер_3.1_~Полюс 2008 4 3 2" xfId="31176" xr:uid="{00000000-0005-0000-0000-0000530A0000}"/>
    <cellStyle name="_ЦЗ Карьер_3.1_~Полюс 2008 4 3 2 2" xfId="31177" xr:uid="{00000000-0005-0000-0000-0000540A0000}"/>
    <cellStyle name="_ЦЗ Карьер_3.1_~Полюс 2008 4 3 2 3" xfId="31178" xr:uid="{00000000-0005-0000-0000-0000550A0000}"/>
    <cellStyle name="_ЦЗ Карьер_3.1_~Полюс 2008 4 4" xfId="31179" xr:uid="{00000000-0005-0000-0000-0000560A0000}"/>
    <cellStyle name="_ЦЗ Карьер_3.1_~Полюс 2008 4 4 2" xfId="31180" xr:uid="{00000000-0005-0000-0000-0000570A0000}"/>
    <cellStyle name="_ЦЗ Карьер_3.1_~Полюс 2008 4 4 2 2" xfId="31181" xr:uid="{00000000-0005-0000-0000-0000580A0000}"/>
    <cellStyle name="_ЦЗ Карьер_3.1_~Полюс 2008 4 4 2 3" xfId="31182" xr:uid="{00000000-0005-0000-0000-0000590A0000}"/>
    <cellStyle name="_ЦЗ Карьер_3.1_~Полюс 2008 4 5" xfId="31183" xr:uid="{00000000-0005-0000-0000-00005A0A0000}"/>
    <cellStyle name="_ЦЗ Карьер_3.1_~Полюс 2008 4 5 2" xfId="31184" xr:uid="{00000000-0005-0000-0000-00005B0A0000}"/>
    <cellStyle name="_ЦЗ Карьер_3.1_~Полюс 2008 4 5 3" xfId="31185" xr:uid="{00000000-0005-0000-0000-00005C0A0000}"/>
    <cellStyle name="_ЦЗ Карьер_3.1_~Полюс 2008 5" xfId="31186" xr:uid="{00000000-0005-0000-0000-00005D0A0000}"/>
    <cellStyle name="_ЦЗ Карьер_3.1_~Полюс 2008 5 2" xfId="31187" xr:uid="{00000000-0005-0000-0000-00005E0A0000}"/>
    <cellStyle name="_ЦЗ Карьер_3.1_~Полюс 2008 5 2 2" xfId="31188" xr:uid="{00000000-0005-0000-0000-00005F0A0000}"/>
    <cellStyle name="_ЦЗ Карьер_3.1_~Полюс 2008 5 2 3" xfId="31189" xr:uid="{00000000-0005-0000-0000-0000600A0000}"/>
    <cellStyle name="_ЦЗ Карьер_3.1_~Полюс 2008 6" xfId="31190" xr:uid="{00000000-0005-0000-0000-0000610A0000}"/>
    <cellStyle name="_ЦЗ Карьер_3.1_~Полюс 2008 6 2" xfId="31191" xr:uid="{00000000-0005-0000-0000-0000620A0000}"/>
    <cellStyle name="_ЦЗ Карьер_3.1_~Полюс 2008 6 2 2" xfId="31192" xr:uid="{00000000-0005-0000-0000-0000630A0000}"/>
    <cellStyle name="_ЦЗ Карьер_3.1_~Полюс 2008 6 2 3" xfId="31193" xr:uid="{00000000-0005-0000-0000-0000640A0000}"/>
    <cellStyle name="_ЦЗ Карьер_3.1_~Полюс 2008 7" xfId="31194" xr:uid="{00000000-0005-0000-0000-0000650A0000}"/>
    <cellStyle name="_ЦЗ Карьер_3.1_~Полюс 2008 7 2" xfId="31195" xr:uid="{00000000-0005-0000-0000-0000660A0000}"/>
    <cellStyle name="_ЦЗ Карьер_3.1_~Полюс 2008 7 2 2" xfId="31196" xr:uid="{00000000-0005-0000-0000-0000670A0000}"/>
    <cellStyle name="_ЦЗ Карьер_3.1_~Полюс 2008 7 2 3" xfId="31197" xr:uid="{00000000-0005-0000-0000-0000680A0000}"/>
    <cellStyle name="_ЦЗ Карьер_3.1_~Полюс 2008 8" xfId="31198" xr:uid="{00000000-0005-0000-0000-0000690A0000}"/>
    <cellStyle name="_ЦЗ Карьер_3.1_~Полюс 2008 8 2" xfId="31199" xr:uid="{00000000-0005-0000-0000-00006A0A0000}"/>
    <cellStyle name="_ЦЗ Карьер_3.1_~Полюс 2008 8 2 2" xfId="31200" xr:uid="{00000000-0005-0000-0000-00006B0A0000}"/>
    <cellStyle name="_ЦЗ Карьер_3.1_~Полюс 2008 8 2 3" xfId="31201" xr:uid="{00000000-0005-0000-0000-00006C0A0000}"/>
    <cellStyle name="_ЦЗ Карьер_3.1_~Полюс 2008 9" xfId="31202" xr:uid="{00000000-0005-0000-0000-00006D0A0000}"/>
    <cellStyle name="_ЦЗ Карьер_3.1_~Полюс 2008 9 2" xfId="31203" xr:uid="{00000000-0005-0000-0000-00006E0A0000}"/>
    <cellStyle name="_ЦЗ Карьер_3.1_~Полюс 2008_Анализ_2007" xfId="31204" xr:uid="{00000000-0005-0000-0000-00006F0A0000}"/>
    <cellStyle name="_ЦЗ Карьер_3.1_~Полюс 2008_Анализ_2007 (version 1)" xfId="31205" xr:uid="{00000000-0005-0000-0000-0000700A0000}"/>
    <cellStyle name="_ЦЗ Карьер_3.1_~Полюс 2008_Анализ_2007 (version 1) 2" xfId="31206" xr:uid="{00000000-0005-0000-0000-0000710A0000}"/>
    <cellStyle name="_ЦЗ Карьер_3.1_~Полюс 2008_Анализ_2007 (version 1) 2 2" xfId="31207" xr:uid="{00000000-0005-0000-0000-0000720A0000}"/>
    <cellStyle name="_ЦЗ Карьер_3.1_~Полюс 2008_Анализ_2007 (version 1) 2 3" xfId="31208" xr:uid="{00000000-0005-0000-0000-0000730A0000}"/>
    <cellStyle name="_ЦЗ Карьер_3.1_~Полюс 2008_Анализ_2007_дир" xfId="31209" xr:uid="{00000000-0005-0000-0000-0000740A0000}"/>
    <cellStyle name="_ЦЗ Карьер_3.1_~Полюс 2008_Анализ_отчет" xfId="31210" xr:uid="{00000000-0005-0000-0000-0000750A0000}"/>
    <cellStyle name="_ЦЗ Карьер_3.1_~Полюс 2008_БДДС" xfId="31211" xr:uid="{00000000-0005-0000-0000-0000760A0000}"/>
    <cellStyle name="_ЦЗ Карьер_3.1_~Полюс 2008_КБЕ Форма отчета по задачам и KPI" xfId="31212" xr:uid="{00000000-0005-0000-0000-0000770A0000}"/>
    <cellStyle name="_ЦЗ Карьер_3.1_~Полюс 2008_Книга2" xfId="31213" xr:uid="{00000000-0005-0000-0000-0000780A0000}"/>
    <cellStyle name="_ЦЗ Карьер_3.1_~Полюс 2008_показатели" xfId="31214" xr:uid="{00000000-0005-0000-0000-0000790A0000}"/>
    <cellStyle name="_ЦЗ Карьер_3.1_~Полюс 2008_сметы" xfId="31215" xr:uid="{00000000-0005-0000-0000-00007A0A0000}"/>
    <cellStyle name="_ЦЗ Карьер_3.1_~СВОД_услуги_сторонних_2oo9_вар03_27.11.08" xfId="31216" xr:uid="{00000000-0005-0000-0000-00007B0A0000}"/>
    <cellStyle name="_ЦЗ Карьер_3.1_~СВОД_услуги_сторонних_2oo9_вар03_27.11.08 2" xfId="31217" xr:uid="{00000000-0005-0000-0000-00007C0A0000}"/>
    <cellStyle name="_ЦЗ Карьер_3.1_~СВОД_услуги_сторонних_2oo9_вар03_27.11.08 2 2" xfId="31218" xr:uid="{00000000-0005-0000-0000-00007D0A0000}"/>
    <cellStyle name="_ЦЗ Карьер_3.1_~СВОД_услуги_сторонних_2oo9_вар03_27.11.08 2 3" xfId="31219" xr:uid="{00000000-0005-0000-0000-00007E0A0000}"/>
    <cellStyle name="_ЦЗ Карьер_3.1_~СВОД_услуги_сторонних_2oo9_вар04_15.01.09" xfId="31220" xr:uid="{00000000-0005-0000-0000-00007F0A0000}"/>
    <cellStyle name="_ЦЗ Карьер_3.1_~СВОД_услуги_сторонних_2oo9_вар04_15.01.09 2" xfId="31221" xr:uid="{00000000-0005-0000-0000-0000800A0000}"/>
    <cellStyle name="_ЦЗ Карьер_3.1_~СВОД_услуги_сторонних_2oo9_вар04_15.01.09 2 2" xfId="31222" xr:uid="{00000000-0005-0000-0000-0000810A0000}"/>
    <cellStyle name="_ЦЗ Карьер_3.1_~СВОД_услуги_сторонних_2oo9_вар04_15.01.09 2 3" xfId="31223" xr:uid="{00000000-0005-0000-0000-0000820A0000}"/>
    <cellStyle name="_ЦЗ Карьер_3.1_Анализ_2007" xfId="31224" xr:uid="{00000000-0005-0000-0000-0000830A0000}"/>
    <cellStyle name="_ЦЗ Карьер_3.1_Анализ_2007 (version 1)" xfId="31225" xr:uid="{00000000-0005-0000-0000-0000840A0000}"/>
    <cellStyle name="_ЦЗ Карьер_3.1_Анализ_2007 (version 1) 2" xfId="31226" xr:uid="{00000000-0005-0000-0000-0000850A0000}"/>
    <cellStyle name="_ЦЗ Карьер_3.1_Анализ_2007 (version 1) 2 2" xfId="31227" xr:uid="{00000000-0005-0000-0000-0000860A0000}"/>
    <cellStyle name="_ЦЗ Карьер_3.1_Анализ_2007 (version 1) 2 3" xfId="31228" xr:uid="{00000000-0005-0000-0000-0000870A0000}"/>
    <cellStyle name="_ЦЗ Карьер_3.1_Анализ_2007_дир" xfId="31229" xr:uid="{00000000-0005-0000-0000-0000880A0000}"/>
    <cellStyle name="_ЦЗ Карьер_3.1_Анализ_отчет" xfId="31230" xr:uid="{00000000-0005-0000-0000-0000890A0000}"/>
    <cellStyle name="_ЦЗ Карьер_3.1_БДДС" xfId="31231" xr:uid="{00000000-0005-0000-0000-00008A0A0000}"/>
    <cellStyle name="_ЦЗ Карьер_3.1_ввод ОВСС" xfId="31232" xr:uid="{00000000-0005-0000-0000-00008B0A0000}"/>
    <cellStyle name="_ЦЗ Карьер_3.1_ГРР_6.1" xfId="31233" xr:uid="{00000000-0005-0000-0000-00008C0A0000}"/>
    <cellStyle name="_ЦЗ Карьер_3.1_ГРР_6.1 2" xfId="31234" xr:uid="{00000000-0005-0000-0000-00008D0A0000}"/>
    <cellStyle name="_ЦЗ Карьер_3.1_ГРР_6.1 2 2" xfId="31235" xr:uid="{00000000-0005-0000-0000-00008E0A0000}"/>
    <cellStyle name="_ЦЗ Карьер_3.1_ГРР_6.1 2 3" xfId="31236" xr:uid="{00000000-0005-0000-0000-00008F0A0000}"/>
    <cellStyle name="_ЦЗ Карьер_3.1_ИТ- проекты_6.5" xfId="31237" xr:uid="{00000000-0005-0000-0000-0000900A0000}"/>
    <cellStyle name="_ЦЗ Карьер_3.1_ИТ- проекты_6.5 2" xfId="31238" xr:uid="{00000000-0005-0000-0000-0000910A0000}"/>
    <cellStyle name="_ЦЗ Карьер_3.1_ИТ- проекты_6.5 2 2" xfId="31239" xr:uid="{00000000-0005-0000-0000-0000920A0000}"/>
    <cellStyle name="_ЦЗ Карьер_3.1_ИТ- проекты_6.5 2 3" xfId="31240" xr:uid="{00000000-0005-0000-0000-0000930A0000}"/>
    <cellStyle name="_ЦЗ Карьер_3.1_Капстрой_6.2" xfId="31241" xr:uid="{00000000-0005-0000-0000-0000940A0000}"/>
    <cellStyle name="_ЦЗ Карьер_3.1_Капстрой_6.2 2" xfId="31242" xr:uid="{00000000-0005-0000-0000-0000950A0000}"/>
    <cellStyle name="_ЦЗ Карьер_3.1_Капстрой_6.2 2 2" xfId="31243" xr:uid="{00000000-0005-0000-0000-0000960A0000}"/>
    <cellStyle name="_ЦЗ Карьер_3.1_Капстрой_6.2 2 3" xfId="31244" xr:uid="{00000000-0005-0000-0000-0000970A0000}"/>
    <cellStyle name="_ЦЗ Карьер_3.1_КБЕ Форма отчета по задачам и KPI" xfId="31245" xr:uid="{00000000-0005-0000-0000-0000980A0000}"/>
    <cellStyle name="_ЦЗ Карьер_3.1_кислотки-обоснование" xfId="31246" xr:uid="{00000000-0005-0000-0000-0000990A0000}"/>
    <cellStyle name="_ЦЗ Карьер_3.1_Книга2" xfId="31247" xr:uid="{00000000-0005-0000-0000-00009A0A0000}"/>
    <cellStyle name="_ЦЗ Карьер_3.1_Налоги_7" xfId="31248" xr:uid="{00000000-0005-0000-0000-00009B0A0000}"/>
    <cellStyle name="_ЦЗ Карьер_3.1_Оборудование_6.6" xfId="31249" xr:uid="{00000000-0005-0000-0000-00009C0A0000}"/>
    <cellStyle name="_ЦЗ Карьер_3.1_Оборудование_6.6 2" xfId="31250" xr:uid="{00000000-0005-0000-0000-00009D0A0000}"/>
    <cellStyle name="_ЦЗ Карьер_3.1_Оборудование_6.6 2 2" xfId="31251" xr:uid="{00000000-0005-0000-0000-00009E0A0000}"/>
    <cellStyle name="_ЦЗ Карьер_3.1_Оборудование_6.6 2 3" xfId="31252" xr:uid="{00000000-0005-0000-0000-00009F0A0000}"/>
    <cellStyle name="_ЦЗ Карьер_3.1_показатели" xfId="31253" xr:uid="{00000000-0005-0000-0000-0000A00A0000}"/>
    <cellStyle name="_ЦЗ Карьер_3.1_Полюс 2007_факт" xfId="31254" xr:uid="{00000000-0005-0000-0000-0000A10A0000}"/>
    <cellStyle name="_ЦЗ Карьер_3.1_Полюс 2007_факт 2" xfId="31255" xr:uid="{00000000-0005-0000-0000-0000A20A0000}"/>
    <cellStyle name="_ЦЗ Карьер_3.1_Полюс 2007_факт 2 2" xfId="31256" xr:uid="{00000000-0005-0000-0000-0000A30A0000}"/>
    <cellStyle name="_ЦЗ Карьер_3.1_Полюс 2007_факт 3" xfId="31257" xr:uid="{00000000-0005-0000-0000-0000A40A0000}"/>
    <cellStyle name="_ЦЗ Карьер_3.1_Полюс 2007_факт_БДДС_17.4 (вн.об.)" xfId="31258" xr:uid="{00000000-0005-0000-0000-0000A50A0000}"/>
    <cellStyle name="_ЦЗ Карьер_3.1_Полюс 2007_факт_БДДС_17.4 (вн.об.) 2" xfId="31259" xr:uid="{00000000-0005-0000-0000-0000A60A0000}"/>
    <cellStyle name="_ЦЗ Карьер_3.1_Полюс 2007_факт_БДДС_17.4 (вн.об.) 2 2" xfId="31260" xr:uid="{00000000-0005-0000-0000-0000A70A0000}"/>
    <cellStyle name="_ЦЗ Карьер_3.1_Полюс 2007_факт_БДДС_17.4 (вн.об.) 2 3" xfId="31261" xr:uid="{00000000-0005-0000-0000-0000A80A0000}"/>
    <cellStyle name="_ЦЗ Карьер_3.1_Полюс 2007_факт_ОАО Первенец_1-КСП_3-КСП_2009_от 15 09 09г посл. вариант" xfId="31262" xr:uid="{00000000-0005-0000-0000-0000A90A0000}"/>
    <cellStyle name="_ЦЗ Карьер_3.1_Полюс 2007_факт_План закупа 2010" xfId="31263" xr:uid="{00000000-0005-0000-0000-0000AA0A0000}"/>
    <cellStyle name="_ЦЗ Карьер_3.1_Полюс 2007_факт_Полюс 2009_13.02.09" xfId="31264" xr:uid="{00000000-0005-0000-0000-0000AB0A0000}"/>
    <cellStyle name="_ЦЗ Карьер_3.1_Полюс 2007_факт_Полюс 2009_13.02.09 2" xfId="31265" xr:uid="{00000000-0005-0000-0000-0000AC0A0000}"/>
    <cellStyle name="_ЦЗ Карьер_3.1_Полюс 2007_факт_Полюс 2009_13.02.09 2 2" xfId="31266" xr:uid="{00000000-0005-0000-0000-0000AD0A0000}"/>
    <cellStyle name="_ЦЗ Карьер_3.1_Полюс 2007_факт_Полюс 2009_13.02.09 2 3" xfId="31267" xr:uid="{00000000-0005-0000-0000-0000AE0A0000}"/>
    <cellStyle name="_ЦЗ Карьер_3.1_Полюс 2007_факт_Полюс_бюджет_2009 v2" xfId="31268" xr:uid="{00000000-0005-0000-0000-0000AF0A0000}"/>
    <cellStyle name="_ЦЗ Карьер_3.1_Полюс 2007_факт_Полюс_бюджет_2009 v2 2" xfId="31269" xr:uid="{00000000-0005-0000-0000-0000B00A0000}"/>
    <cellStyle name="_ЦЗ Карьер_3.1_Полюс 2007_факт_Полюс_бюджет_2009 v2 2 2" xfId="31270" xr:uid="{00000000-0005-0000-0000-0000B10A0000}"/>
    <cellStyle name="_ЦЗ Карьер_3.1_Полюс 2007_факт_Полюс_бюджет_2009 v2 2 3" xfId="31271" xr:uid="{00000000-0005-0000-0000-0000B20A0000}"/>
    <cellStyle name="_ЦЗ Карьер_3.1_Полюс 2007_факт_Полюс_бюджет_2009 v3" xfId="31272" xr:uid="{00000000-0005-0000-0000-0000B30A0000}"/>
    <cellStyle name="_ЦЗ Карьер_3.1_Полюс 2007_факт_Полюс_бюджет_2009 v3 2" xfId="31273" xr:uid="{00000000-0005-0000-0000-0000B40A0000}"/>
    <cellStyle name="_ЦЗ Карьер_3.1_Полюс 2007_факт_Полюс_бюджет_2009 v3 2 2" xfId="31274" xr:uid="{00000000-0005-0000-0000-0000B50A0000}"/>
    <cellStyle name="_ЦЗ Карьер_3.1_Полюс 2007_факт_Полюс_бюджет_2009 v3 2 3" xfId="31275" xr:uid="{00000000-0005-0000-0000-0000B60A0000}"/>
    <cellStyle name="_ЦЗ Карьер_3.1_Полюс_2008_утв" xfId="31276" xr:uid="{00000000-0005-0000-0000-0000B70A0000}"/>
    <cellStyle name="_ЦЗ Карьер_3.1_Полюс_2008_утв 10" xfId="31277" xr:uid="{00000000-0005-0000-0000-0000B80A0000}"/>
    <cellStyle name="_ЦЗ Карьер_3.1_Полюс_2008_утв 2" xfId="31278" xr:uid="{00000000-0005-0000-0000-0000B90A0000}"/>
    <cellStyle name="_ЦЗ Карьер_3.1_Полюс_2008_утв 2 2" xfId="31279" xr:uid="{00000000-0005-0000-0000-0000BA0A0000}"/>
    <cellStyle name="_ЦЗ Карьер_3.1_Полюс_2008_утв 2 2 2" xfId="31280" xr:uid="{00000000-0005-0000-0000-0000BB0A0000}"/>
    <cellStyle name="_ЦЗ Карьер_3.1_Полюс_2008_утв 2 2 2 2" xfId="31281" xr:uid="{00000000-0005-0000-0000-0000BC0A0000}"/>
    <cellStyle name="_ЦЗ Карьер_3.1_Полюс_2008_утв 2 2 2 3" xfId="31282" xr:uid="{00000000-0005-0000-0000-0000BD0A0000}"/>
    <cellStyle name="_ЦЗ Карьер_3.1_Полюс_2008_утв 2 3" xfId="31283" xr:uid="{00000000-0005-0000-0000-0000BE0A0000}"/>
    <cellStyle name="_ЦЗ Карьер_3.1_Полюс_2008_утв 2 3 2" xfId="31284" xr:uid="{00000000-0005-0000-0000-0000BF0A0000}"/>
    <cellStyle name="_ЦЗ Карьер_3.1_Полюс_2008_утв 2 3 2 2" xfId="31285" xr:uid="{00000000-0005-0000-0000-0000C00A0000}"/>
    <cellStyle name="_ЦЗ Карьер_3.1_Полюс_2008_утв 2 3 2 3" xfId="31286" xr:uid="{00000000-0005-0000-0000-0000C10A0000}"/>
    <cellStyle name="_ЦЗ Карьер_3.1_Полюс_2008_утв 2 4" xfId="31287" xr:uid="{00000000-0005-0000-0000-0000C20A0000}"/>
    <cellStyle name="_ЦЗ Карьер_3.1_Полюс_2008_утв 2 4 2" xfId="31288" xr:uid="{00000000-0005-0000-0000-0000C30A0000}"/>
    <cellStyle name="_ЦЗ Карьер_3.1_Полюс_2008_утв 2 4 2 2" xfId="31289" xr:uid="{00000000-0005-0000-0000-0000C40A0000}"/>
    <cellStyle name="_ЦЗ Карьер_3.1_Полюс_2008_утв 2 4 2 3" xfId="31290" xr:uid="{00000000-0005-0000-0000-0000C50A0000}"/>
    <cellStyle name="_ЦЗ Карьер_3.1_Полюс_2008_утв 2 5" xfId="31291" xr:uid="{00000000-0005-0000-0000-0000C60A0000}"/>
    <cellStyle name="_ЦЗ Карьер_3.1_Полюс_2008_утв 2 5 2" xfId="31292" xr:uid="{00000000-0005-0000-0000-0000C70A0000}"/>
    <cellStyle name="_ЦЗ Карьер_3.1_Полюс_2008_утв 2 5 2 2" xfId="31293" xr:uid="{00000000-0005-0000-0000-0000C80A0000}"/>
    <cellStyle name="_ЦЗ Карьер_3.1_Полюс_2008_утв 2 5 2 3" xfId="31294" xr:uid="{00000000-0005-0000-0000-0000C90A0000}"/>
    <cellStyle name="_ЦЗ Карьер_3.1_Полюс_2008_утв 2 6" xfId="31295" xr:uid="{00000000-0005-0000-0000-0000CA0A0000}"/>
    <cellStyle name="_ЦЗ Карьер_3.1_Полюс_2008_утв 2 6 2" xfId="31296" xr:uid="{00000000-0005-0000-0000-0000CB0A0000}"/>
    <cellStyle name="_ЦЗ Карьер_3.1_Полюс_2008_утв 2 6 2 2" xfId="31297" xr:uid="{00000000-0005-0000-0000-0000CC0A0000}"/>
    <cellStyle name="_ЦЗ Карьер_3.1_Полюс_2008_утв 2 6 2 3" xfId="31298" xr:uid="{00000000-0005-0000-0000-0000CD0A0000}"/>
    <cellStyle name="_ЦЗ Карьер_3.1_Полюс_2008_утв 2 7" xfId="31299" xr:uid="{00000000-0005-0000-0000-0000CE0A0000}"/>
    <cellStyle name="_ЦЗ Карьер_3.1_Полюс_2008_утв 2 7 2" xfId="31300" xr:uid="{00000000-0005-0000-0000-0000CF0A0000}"/>
    <cellStyle name="_ЦЗ Карьер_3.1_Полюс_2008_утв 2 7 2 2" xfId="31301" xr:uid="{00000000-0005-0000-0000-0000D00A0000}"/>
    <cellStyle name="_ЦЗ Карьер_3.1_Полюс_2008_утв 2 7 2 3" xfId="31302" xr:uid="{00000000-0005-0000-0000-0000D10A0000}"/>
    <cellStyle name="_ЦЗ Карьер_3.1_Полюс_2008_утв 2 8" xfId="31303" xr:uid="{00000000-0005-0000-0000-0000D20A0000}"/>
    <cellStyle name="_ЦЗ Карьер_3.1_Полюс_2008_утв 2 8 2" xfId="31304" xr:uid="{00000000-0005-0000-0000-0000D30A0000}"/>
    <cellStyle name="_ЦЗ Карьер_3.1_Полюс_2008_утв 2 8 3" xfId="31305" xr:uid="{00000000-0005-0000-0000-0000D40A0000}"/>
    <cellStyle name="_ЦЗ Карьер_3.1_Полюс_2008_утв 3" xfId="31306" xr:uid="{00000000-0005-0000-0000-0000D50A0000}"/>
    <cellStyle name="_ЦЗ Карьер_3.1_Полюс_2008_утв 3 2" xfId="31307" xr:uid="{00000000-0005-0000-0000-0000D60A0000}"/>
    <cellStyle name="_ЦЗ Карьер_3.1_Полюс_2008_утв 3 2 2" xfId="31308" xr:uid="{00000000-0005-0000-0000-0000D70A0000}"/>
    <cellStyle name="_ЦЗ Карьер_3.1_Полюс_2008_утв 3 2 3" xfId="31309" xr:uid="{00000000-0005-0000-0000-0000D80A0000}"/>
    <cellStyle name="_ЦЗ Карьер_3.1_Полюс_2008_утв 4" xfId="31310" xr:uid="{00000000-0005-0000-0000-0000D90A0000}"/>
    <cellStyle name="_ЦЗ Карьер_3.1_Полюс_2008_утв 4 2" xfId="31311" xr:uid="{00000000-0005-0000-0000-0000DA0A0000}"/>
    <cellStyle name="_ЦЗ Карьер_3.1_Полюс_2008_утв 4 2 2" xfId="31312" xr:uid="{00000000-0005-0000-0000-0000DB0A0000}"/>
    <cellStyle name="_ЦЗ Карьер_3.1_Полюс_2008_утв 4 2 2 2" xfId="31313" xr:uid="{00000000-0005-0000-0000-0000DC0A0000}"/>
    <cellStyle name="_ЦЗ Карьер_3.1_Полюс_2008_утв 4 2 2 3" xfId="31314" xr:uid="{00000000-0005-0000-0000-0000DD0A0000}"/>
    <cellStyle name="_ЦЗ Карьер_3.1_Полюс_2008_утв 4 3" xfId="31315" xr:uid="{00000000-0005-0000-0000-0000DE0A0000}"/>
    <cellStyle name="_ЦЗ Карьер_3.1_Полюс_2008_утв 4 3 2" xfId="31316" xr:uid="{00000000-0005-0000-0000-0000DF0A0000}"/>
    <cellStyle name="_ЦЗ Карьер_3.1_Полюс_2008_утв 4 3 2 2" xfId="31317" xr:uid="{00000000-0005-0000-0000-0000E00A0000}"/>
    <cellStyle name="_ЦЗ Карьер_3.1_Полюс_2008_утв 4 3 2 3" xfId="31318" xr:uid="{00000000-0005-0000-0000-0000E10A0000}"/>
    <cellStyle name="_ЦЗ Карьер_3.1_Полюс_2008_утв 4 4" xfId="31319" xr:uid="{00000000-0005-0000-0000-0000E20A0000}"/>
    <cellStyle name="_ЦЗ Карьер_3.1_Полюс_2008_утв 4 4 2" xfId="31320" xr:uid="{00000000-0005-0000-0000-0000E30A0000}"/>
    <cellStyle name="_ЦЗ Карьер_3.1_Полюс_2008_утв 4 4 2 2" xfId="31321" xr:uid="{00000000-0005-0000-0000-0000E40A0000}"/>
    <cellStyle name="_ЦЗ Карьер_3.1_Полюс_2008_утв 4 4 2 3" xfId="31322" xr:uid="{00000000-0005-0000-0000-0000E50A0000}"/>
    <cellStyle name="_ЦЗ Карьер_3.1_Полюс_2008_утв 4 5" xfId="31323" xr:uid="{00000000-0005-0000-0000-0000E60A0000}"/>
    <cellStyle name="_ЦЗ Карьер_3.1_Полюс_2008_утв 4 5 2" xfId="31324" xr:uid="{00000000-0005-0000-0000-0000E70A0000}"/>
    <cellStyle name="_ЦЗ Карьер_3.1_Полюс_2008_утв 4 5 3" xfId="31325" xr:uid="{00000000-0005-0000-0000-0000E80A0000}"/>
    <cellStyle name="_ЦЗ Карьер_3.1_Полюс_2008_утв 5" xfId="31326" xr:uid="{00000000-0005-0000-0000-0000E90A0000}"/>
    <cellStyle name="_ЦЗ Карьер_3.1_Полюс_2008_утв 5 2" xfId="31327" xr:uid="{00000000-0005-0000-0000-0000EA0A0000}"/>
    <cellStyle name="_ЦЗ Карьер_3.1_Полюс_2008_утв 5 2 2" xfId="31328" xr:uid="{00000000-0005-0000-0000-0000EB0A0000}"/>
    <cellStyle name="_ЦЗ Карьер_3.1_Полюс_2008_утв 5 2 3" xfId="31329" xr:uid="{00000000-0005-0000-0000-0000EC0A0000}"/>
    <cellStyle name="_ЦЗ Карьер_3.1_Полюс_2008_утв 6" xfId="31330" xr:uid="{00000000-0005-0000-0000-0000ED0A0000}"/>
    <cellStyle name="_ЦЗ Карьер_3.1_Полюс_2008_утв 6 2" xfId="31331" xr:uid="{00000000-0005-0000-0000-0000EE0A0000}"/>
    <cellStyle name="_ЦЗ Карьер_3.1_Полюс_2008_утв 6 2 2" xfId="31332" xr:uid="{00000000-0005-0000-0000-0000EF0A0000}"/>
    <cellStyle name="_ЦЗ Карьер_3.1_Полюс_2008_утв 6 2 3" xfId="31333" xr:uid="{00000000-0005-0000-0000-0000F00A0000}"/>
    <cellStyle name="_ЦЗ Карьер_3.1_Полюс_2008_утв 7" xfId="31334" xr:uid="{00000000-0005-0000-0000-0000F10A0000}"/>
    <cellStyle name="_ЦЗ Карьер_3.1_Полюс_2008_утв 7 2" xfId="31335" xr:uid="{00000000-0005-0000-0000-0000F20A0000}"/>
    <cellStyle name="_ЦЗ Карьер_3.1_Полюс_2008_утв 7 2 2" xfId="31336" xr:uid="{00000000-0005-0000-0000-0000F30A0000}"/>
    <cellStyle name="_ЦЗ Карьер_3.1_Полюс_2008_утв 7 2 3" xfId="31337" xr:uid="{00000000-0005-0000-0000-0000F40A0000}"/>
    <cellStyle name="_ЦЗ Карьер_3.1_Полюс_2008_утв 8" xfId="31338" xr:uid="{00000000-0005-0000-0000-0000F50A0000}"/>
    <cellStyle name="_ЦЗ Карьер_3.1_Полюс_2008_утв 8 2" xfId="31339" xr:uid="{00000000-0005-0000-0000-0000F60A0000}"/>
    <cellStyle name="_ЦЗ Карьер_3.1_Полюс_2008_утв 8 2 2" xfId="31340" xr:uid="{00000000-0005-0000-0000-0000F70A0000}"/>
    <cellStyle name="_ЦЗ Карьер_3.1_Полюс_2008_утв 8 2 3" xfId="31341" xr:uid="{00000000-0005-0000-0000-0000F80A0000}"/>
    <cellStyle name="_ЦЗ Карьер_3.1_Полюс_2008_утв 9" xfId="31342" xr:uid="{00000000-0005-0000-0000-0000F90A0000}"/>
    <cellStyle name="_ЦЗ Карьер_3.1_Полюс_2008_утв 9 2" xfId="31343" xr:uid="{00000000-0005-0000-0000-0000FA0A0000}"/>
    <cellStyle name="_ЦЗ Карьер_3.1_Приложение к письму по формам (2)" xfId="31344" xr:uid="{00000000-0005-0000-0000-0000FB0A0000}"/>
    <cellStyle name="_ЦЗ Карьер_3.1_расчет потоков" xfId="31345" xr:uid="{00000000-0005-0000-0000-0000FC0A0000}"/>
    <cellStyle name="_ЦЗ Карьер_3.1_сметы" xfId="31346" xr:uid="{00000000-0005-0000-0000-0000FD0A0000}"/>
    <cellStyle name="_ЦЗ Карьер_3.1_Форма отчета по KPI (без связей)" xfId="31347" xr:uid="{00000000-0005-0000-0000-0000FE0A0000}"/>
    <cellStyle name="_ЦТА. Приобретение водополивочной май.2005-защита" xfId="552" xr:uid="{00000000-0005-0000-0000-0000FF0A0000}"/>
    <cellStyle name="_ЦТА. Приобретение водополивочной май.2005-защита 2" xfId="553" xr:uid="{00000000-0005-0000-0000-0000000B0000}"/>
    <cellStyle name="_ЦТА. Приобретение водополивочной май.2005-защита 3" xfId="554" xr:uid="{00000000-0005-0000-0000-0000010B0000}"/>
    <cellStyle name="_ЦТА. Приобретение водополивочной май.2005-защита 4" xfId="555" xr:uid="{00000000-0005-0000-0000-0000020B0000}"/>
    <cellStyle name="_ЦТА. Приобретение водополивочной май.2005-защита 5" xfId="556" xr:uid="{00000000-0005-0000-0000-0000030B0000}"/>
    <cellStyle name="_ЦТА. Приобретение водополивочной май.2005-защита_2014БП" xfId="557" xr:uid="{00000000-0005-0000-0000-0000040B0000}"/>
    <cellStyle name="_Шаблон Анализа" xfId="31348" xr:uid="{00000000-0005-0000-0000-0000050B0000}"/>
    <cellStyle name="_ШАБЛОН по Норильскому комбинату (по схеме)" xfId="31349" xr:uid="{00000000-0005-0000-0000-0000060B0000}"/>
    <cellStyle name="_Эк.показатели пл.на 2 п.г.скор." xfId="558" xr:uid="{00000000-0005-0000-0000-0000070B0000}"/>
    <cellStyle name="_Экологические платежи (Вернинское) + (Первенец) (3)" xfId="31350" xr:uid="{00000000-0005-0000-0000-0000080B0000}"/>
    <cellStyle name="_Экологические платежи (Вернинское) + (Первенец)_1" xfId="31351" xr:uid="{00000000-0005-0000-0000-0000090B0000}"/>
    <cellStyle name="_Экологические платежи (Вернинское) 03 12 07 _изм" xfId="31352" xr:uid="{00000000-0005-0000-0000-00000A0B0000}"/>
    <cellStyle name="_Экологические платежи (Вернинское) 30.11.07." xfId="31353" xr:uid="{00000000-0005-0000-0000-00000B0B0000}"/>
    <cellStyle name="_ЮВГК 2005 год-откорректированный (2)" xfId="31354" xr:uid="{00000000-0005-0000-0000-00000C0B0000}"/>
    <cellStyle name="_ЮВГК 2005 год-откорректированный (2) 2" xfId="31355" xr:uid="{00000000-0005-0000-0000-00000D0B0000}"/>
    <cellStyle name="_ЮВГК 2005 год-откорректированный (2) 2 2" xfId="31356" xr:uid="{00000000-0005-0000-0000-00000E0B0000}"/>
    <cellStyle name="_ЮВГК 2005 год-откорректированный (2) 3" xfId="31357" xr:uid="{00000000-0005-0000-0000-00000F0B0000}"/>
    <cellStyle name="_ЮНГ_расш 12 мес. СОФИ" xfId="559" xr:uid="{00000000-0005-0000-0000-0000100B0000}"/>
    <cellStyle name="_ЮНГ_расш 12 мес. СОФИ 2" xfId="560" xr:uid="{00000000-0005-0000-0000-0000110B0000}"/>
    <cellStyle name="_ЮНГ_расш 12 мес. СОФИ 3" xfId="561" xr:uid="{00000000-0005-0000-0000-0000120B0000}"/>
    <cellStyle name="_ЮНГ_расш 12 мес. СОФИ 4" xfId="562" xr:uid="{00000000-0005-0000-0000-0000130B0000}"/>
    <cellStyle name="_ЮНГ_расш 12 мес. СОФИ 5" xfId="563" xr:uid="{00000000-0005-0000-0000-0000140B0000}"/>
    <cellStyle name="_ЮНГ_расш 12 мес. СОФИ_2014БП" xfId="564" xr:uid="{00000000-0005-0000-0000-0000150B0000}"/>
    <cellStyle name="”€ќђќ‘ћ‚›‰" xfId="565" xr:uid="{00000000-0005-0000-0000-0000160B0000}"/>
    <cellStyle name="”€ќђќ‘ћ‚›‰ 2" xfId="566" xr:uid="{00000000-0005-0000-0000-0000170B0000}"/>
    <cellStyle name="”€ќђќ‘ћ‚›‰ 3" xfId="567" xr:uid="{00000000-0005-0000-0000-0000180B0000}"/>
    <cellStyle name="”€љ‘€ђћ‚ђќќ›‰" xfId="568" xr:uid="{00000000-0005-0000-0000-0000190B0000}"/>
    <cellStyle name="”€љ‘€ђћ‚ђќќ›‰ 2" xfId="569" xr:uid="{00000000-0005-0000-0000-00001A0B0000}"/>
    <cellStyle name="”€љ‘€ђћ‚ђќќ›‰ 3" xfId="570" xr:uid="{00000000-0005-0000-0000-00001B0B0000}"/>
    <cellStyle name="”ќђќ‘ћ‚›‰" xfId="571" xr:uid="{00000000-0005-0000-0000-00001C0B0000}"/>
    <cellStyle name="”ќђќ‘ћ‚›‰ 2" xfId="572" xr:uid="{00000000-0005-0000-0000-00001D0B0000}"/>
    <cellStyle name="”ќђќ‘ћ‚›‰ 2 2" xfId="573" xr:uid="{00000000-0005-0000-0000-00001E0B0000}"/>
    <cellStyle name="”ќђќ‘ћ‚›‰ 3" xfId="574" xr:uid="{00000000-0005-0000-0000-00001F0B0000}"/>
    <cellStyle name="”ќђќ‘ћ‚›‰ 4" xfId="575" xr:uid="{00000000-0005-0000-0000-0000200B0000}"/>
    <cellStyle name="”ќђќ‘ћ‚›‰ 5" xfId="576" xr:uid="{00000000-0005-0000-0000-0000210B0000}"/>
    <cellStyle name="”ќђќ‘ћ‚›‰ 6" xfId="577" xr:uid="{00000000-0005-0000-0000-0000220B0000}"/>
    <cellStyle name="”ќђќ‘ћ‚›‰ 7" xfId="578" xr:uid="{00000000-0005-0000-0000-0000230B0000}"/>
    <cellStyle name="”ќђќ‘ћ‚›‰ 8" xfId="579" xr:uid="{00000000-0005-0000-0000-0000240B0000}"/>
    <cellStyle name="”ќђќ‘ћ‚›‰_2014БП" xfId="580" xr:uid="{00000000-0005-0000-0000-0000250B0000}"/>
    <cellStyle name="”љ‘ђћ‚ђќќ›‰" xfId="581" xr:uid="{00000000-0005-0000-0000-0000260B0000}"/>
    <cellStyle name="”љ‘ђћ‚ђќќ›‰ 2" xfId="582" xr:uid="{00000000-0005-0000-0000-0000270B0000}"/>
    <cellStyle name="”љ‘ђћ‚ђќќ›‰ 2 2" xfId="583" xr:uid="{00000000-0005-0000-0000-0000280B0000}"/>
    <cellStyle name="”љ‘ђћ‚ђќќ›‰ 3" xfId="584" xr:uid="{00000000-0005-0000-0000-0000290B0000}"/>
    <cellStyle name="”љ‘ђћ‚ђќќ›‰ 4" xfId="585" xr:uid="{00000000-0005-0000-0000-00002A0B0000}"/>
    <cellStyle name="”љ‘ђћ‚ђќќ›‰ 5" xfId="586" xr:uid="{00000000-0005-0000-0000-00002B0B0000}"/>
    <cellStyle name="”љ‘ђћ‚ђќќ›‰ 6" xfId="587" xr:uid="{00000000-0005-0000-0000-00002C0B0000}"/>
    <cellStyle name="”љ‘ђћ‚ђќќ›‰ 7" xfId="588" xr:uid="{00000000-0005-0000-0000-00002D0B0000}"/>
    <cellStyle name="”љ‘ђћ‚ђќќ›‰ 8" xfId="589" xr:uid="{00000000-0005-0000-0000-00002E0B0000}"/>
    <cellStyle name="”љ‘ђћ‚ђќќ›‰_2014БП" xfId="590" xr:uid="{00000000-0005-0000-0000-00002F0B0000}"/>
    <cellStyle name="„…ќ…†ќ›‰" xfId="591" xr:uid="{00000000-0005-0000-0000-0000300B0000}"/>
    <cellStyle name="„…ќ…†ќ›‰ 2" xfId="592" xr:uid="{00000000-0005-0000-0000-0000310B0000}"/>
    <cellStyle name="„…ќ…†ќ›‰ 2 2" xfId="593" xr:uid="{00000000-0005-0000-0000-0000320B0000}"/>
    <cellStyle name="„…ќ…†ќ›‰ 3" xfId="594" xr:uid="{00000000-0005-0000-0000-0000330B0000}"/>
    <cellStyle name="„…ќ…†ќ›‰ 4" xfId="595" xr:uid="{00000000-0005-0000-0000-0000340B0000}"/>
    <cellStyle name="„…ќ…†ќ›‰ 5" xfId="596" xr:uid="{00000000-0005-0000-0000-0000350B0000}"/>
    <cellStyle name="„…ќ…†ќ›‰ 6" xfId="597" xr:uid="{00000000-0005-0000-0000-0000360B0000}"/>
    <cellStyle name="„…ќ…†ќ›‰ 7" xfId="598" xr:uid="{00000000-0005-0000-0000-0000370B0000}"/>
    <cellStyle name="„…ќ…†ќ›‰ 8" xfId="599" xr:uid="{00000000-0005-0000-0000-0000380B0000}"/>
    <cellStyle name="„…ќ…†ќ›‰_2014БП" xfId="600" xr:uid="{00000000-0005-0000-0000-0000390B0000}"/>
    <cellStyle name="„ђ’ђ" xfId="601" xr:uid="{00000000-0005-0000-0000-00003A0B0000}"/>
    <cellStyle name="„ђ’ђ 2" xfId="602" xr:uid="{00000000-0005-0000-0000-00003B0B0000}"/>
    <cellStyle name="„ђ’ђ 3" xfId="603" xr:uid="{00000000-0005-0000-0000-00003C0B0000}"/>
    <cellStyle name="€’ћѓћ‚›‰" xfId="604" xr:uid="{00000000-0005-0000-0000-00003D0B0000}"/>
    <cellStyle name="€’ћѓћ‚›‰ 2" xfId="605" xr:uid="{00000000-0005-0000-0000-00003E0B0000}"/>
    <cellStyle name="€’ћѓћ‚›‰ 2 2" xfId="606" xr:uid="{00000000-0005-0000-0000-00003F0B0000}"/>
    <cellStyle name="€’ћѓћ‚›‰ 2 3" xfId="607" xr:uid="{00000000-0005-0000-0000-0000400B0000}"/>
    <cellStyle name="€’ћѓћ‚›‰ 2 4" xfId="608" xr:uid="{00000000-0005-0000-0000-0000410B0000}"/>
    <cellStyle name="€’ћѓћ‚›‰ 2 5" xfId="609" xr:uid="{00000000-0005-0000-0000-0000420B0000}"/>
    <cellStyle name="€’ћѓћ‚›‰ 2 6" xfId="610" xr:uid="{00000000-0005-0000-0000-0000430B0000}"/>
    <cellStyle name="€’ћѓћ‚›‰ 2 7" xfId="611" xr:uid="{00000000-0005-0000-0000-0000440B0000}"/>
    <cellStyle name="€’ћѓћ‚›‰ 2_2013Прогноз" xfId="612" xr:uid="{00000000-0005-0000-0000-0000450B0000}"/>
    <cellStyle name="€’ћѓћ‚›‰ 3" xfId="613" xr:uid="{00000000-0005-0000-0000-0000460B0000}"/>
    <cellStyle name="€’ћѓћ‚›‰_2013Прогноз" xfId="614" xr:uid="{00000000-0005-0000-0000-0000470B0000}"/>
    <cellStyle name="=C:\WINNT\SYSTEM32\COMMAND.COM" xfId="615" xr:uid="{00000000-0005-0000-0000-0000480B0000}"/>
    <cellStyle name="=C:\WINNT35\SYSTEM32\COMMAND.COM" xfId="616" xr:uid="{00000000-0005-0000-0000-0000490B0000}"/>
    <cellStyle name="=C:\WINNT35\SYSTEM32\COMMAND.COM 2" xfId="617" xr:uid="{00000000-0005-0000-0000-00004A0B0000}"/>
    <cellStyle name="=C:\WINNT35\SYSTEM32\COMMAND.COM 3" xfId="618" xr:uid="{00000000-0005-0000-0000-00004B0B0000}"/>
    <cellStyle name="=D:\WINNT\SYSTEM32\COMMAND.COM" xfId="619" xr:uid="{00000000-0005-0000-0000-00004C0B0000}"/>
    <cellStyle name="‡ђѓћ‹ћ‚ћљ1" xfId="620" xr:uid="{00000000-0005-0000-0000-00004D0B0000}"/>
    <cellStyle name="‡ђѓћ‹ћ‚ћљ1 2" xfId="621" xr:uid="{00000000-0005-0000-0000-00004E0B0000}"/>
    <cellStyle name="‡ђѓћ‹ћ‚ћљ1 2 2" xfId="622" xr:uid="{00000000-0005-0000-0000-00004F0B0000}"/>
    <cellStyle name="‡ђѓћ‹ћ‚ћљ1 3" xfId="623" xr:uid="{00000000-0005-0000-0000-0000500B0000}"/>
    <cellStyle name="‡ђѓћ‹ћ‚ћљ1 4" xfId="624" xr:uid="{00000000-0005-0000-0000-0000510B0000}"/>
    <cellStyle name="‡ђѓћ‹ћ‚ћљ1 5" xfId="625" xr:uid="{00000000-0005-0000-0000-0000520B0000}"/>
    <cellStyle name="‡ђѓћ‹ћ‚ћљ1 6" xfId="626" xr:uid="{00000000-0005-0000-0000-0000530B0000}"/>
    <cellStyle name="‡ђѓћ‹ћ‚ћљ1 7" xfId="627" xr:uid="{00000000-0005-0000-0000-0000540B0000}"/>
    <cellStyle name="‡ђѓћ‹ћ‚ћљ1 8" xfId="628" xr:uid="{00000000-0005-0000-0000-0000550B0000}"/>
    <cellStyle name="‡ђѓћ‹ћ‚ћљ1_2014БП" xfId="629" xr:uid="{00000000-0005-0000-0000-0000560B0000}"/>
    <cellStyle name="‡ђѓћ‹ћ‚ћљ2" xfId="630" xr:uid="{00000000-0005-0000-0000-0000570B0000}"/>
    <cellStyle name="‡ђѓћ‹ћ‚ћљ2 2" xfId="631" xr:uid="{00000000-0005-0000-0000-0000580B0000}"/>
    <cellStyle name="‡ђѓћ‹ћ‚ћљ2 2 2" xfId="632" xr:uid="{00000000-0005-0000-0000-0000590B0000}"/>
    <cellStyle name="‡ђѓћ‹ћ‚ћљ2 3" xfId="633" xr:uid="{00000000-0005-0000-0000-00005A0B0000}"/>
    <cellStyle name="‡ђѓћ‹ћ‚ћљ2 4" xfId="634" xr:uid="{00000000-0005-0000-0000-00005B0B0000}"/>
    <cellStyle name="‡ђѓћ‹ћ‚ћљ2 5" xfId="635" xr:uid="{00000000-0005-0000-0000-00005C0B0000}"/>
    <cellStyle name="‡ђѓћ‹ћ‚ћљ2 6" xfId="636" xr:uid="{00000000-0005-0000-0000-00005D0B0000}"/>
    <cellStyle name="‡ђѓћ‹ћ‚ћљ2 7" xfId="637" xr:uid="{00000000-0005-0000-0000-00005E0B0000}"/>
    <cellStyle name="‡ђѓћ‹ћ‚ћљ2 8" xfId="638" xr:uid="{00000000-0005-0000-0000-00005F0B0000}"/>
    <cellStyle name="‡ђѓћ‹ћ‚ћљ2_2014БП" xfId="639" xr:uid="{00000000-0005-0000-0000-0000600B0000}"/>
    <cellStyle name="’ћѓћ‚›‰" xfId="640" xr:uid="{00000000-0005-0000-0000-0000610B0000}"/>
    <cellStyle name="’ћѓћ‚›‰ 10" xfId="641" xr:uid="{00000000-0005-0000-0000-0000620B0000}"/>
    <cellStyle name="’ћѓћ‚›‰ 11" xfId="642" xr:uid="{00000000-0005-0000-0000-0000630B0000}"/>
    <cellStyle name="’ћѓћ‚›‰ 2" xfId="643" xr:uid="{00000000-0005-0000-0000-0000640B0000}"/>
    <cellStyle name="’ћѓћ‚›‰ 2 2" xfId="644" xr:uid="{00000000-0005-0000-0000-0000650B0000}"/>
    <cellStyle name="’ћѓћ‚›‰ 2 2 2" xfId="645" xr:uid="{00000000-0005-0000-0000-0000660B0000}"/>
    <cellStyle name="’ћѓћ‚›‰ 2 2 3" xfId="646" xr:uid="{00000000-0005-0000-0000-0000670B0000}"/>
    <cellStyle name="’ћѓћ‚›‰ 2 2 4" xfId="647" xr:uid="{00000000-0005-0000-0000-0000680B0000}"/>
    <cellStyle name="’ћѓћ‚›‰ 2 2 5" xfId="648" xr:uid="{00000000-0005-0000-0000-0000690B0000}"/>
    <cellStyle name="’ћѓћ‚›‰ 2 2 6" xfId="649" xr:uid="{00000000-0005-0000-0000-00006A0B0000}"/>
    <cellStyle name="’ћѓћ‚›‰ 2 2_2013Прогноз" xfId="650" xr:uid="{00000000-0005-0000-0000-00006B0B0000}"/>
    <cellStyle name="’ћѓћ‚›‰ 2 3" xfId="651" xr:uid="{00000000-0005-0000-0000-00006C0B0000}"/>
    <cellStyle name="’ћѓћ‚›‰ 2_2013Прогноз" xfId="652" xr:uid="{00000000-0005-0000-0000-00006D0B0000}"/>
    <cellStyle name="’ћѓћ‚›‰ 3" xfId="653" xr:uid="{00000000-0005-0000-0000-00006E0B0000}"/>
    <cellStyle name="’ћѓћ‚›‰ 3 2" xfId="654" xr:uid="{00000000-0005-0000-0000-00006F0B0000}"/>
    <cellStyle name="’ћѓћ‚›‰ 3 2 2" xfId="655" xr:uid="{00000000-0005-0000-0000-0000700B0000}"/>
    <cellStyle name="’ћѓћ‚›‰ 3 2 3" xfId="656" xr:uid="{00000000-0005-0000-0000-0000710B0000}"/>
    <cellStyle name="’ћѓћ‚›‰ 3 2 4" xfId="657" xr:uid="{00000000-0005-0000-0000-0000720B0000}"/>
    <cellStyle name="’ћѓћ‚›‰ 3 2 5" xfId="658" xr:uid="{00000000-0005-0000-0000-0000730B0000}"/>
    <cellStyle name="’ћѓћ‚›‰ 3 2 6" xfId="659" xr:uid="{00000000-0005-0000-0000-0000740B0000}"/>
    <cellStyle name="’ћѓћ‚›‰ 3 2_2013Прогноз" xfId="660" xr:uid="{00000000-0005-0000-0000-0000750B0000}"/>
    <cellStyle name="’ћѓћ‚›‰ 3_2013Прогноз" xfId="661" xr:uid="{00000000-0005-0000-0000-0000760B0000}"/>
    <cellStyle name="’ћѓћ‚›‰ 4" xfId="662" xr:uid="{00000000-0005-0000-0000-0000770B0000}"/>
    <cellStyle name="’ћѓћ‚›‰ 4 2" xfId="663" xr:uid="{00000000-0005-0000-0000-0000780B0000}"/>
    <cellStyle name="’ћѓћ‚›‰ 4 2 2" xfId="664" xr:uid="{00000000-0005-0000-0000-0000790B0000}"/>
    <cellStyle name="’ћѓћ‚›‰ 4 2 3" xfId="665" xr:uid="{00000000-0005-0000-0000-00007A0B0000}"/>
    <cellStyle name="’ћѓћ‚›‰ 4 2 4" xfId="666" xr:uid="{00000000-0005-0000-0000-00007B0B0000}"/>
    <cellStyle name="’ћѓћ‚›‰ 4 2 5" xfId="667" xr:uid="{00000000-0005-0000-0000-00007C0B0000}"/>
    <cellStyle name="’ћѓћ‚›‰ 4 2 6" xfId="668" xr:uid="{00000000-0005-0000-0000-00007D0B0000}"/>
    <cellStyle name="’ћѓћ‚›‰ 4 2_2013Прогноз" xfId="669" xr:uid="{00000000-0005-0000-0000-00007E0B0000}"/>
    <cellStyle name="’ћѓћ‚›‰ 4_2013Прогноз" xfId="670" xr:uid="{00000000-0005-0000-0000-00007F0B0000}"/>
    <cellStyle name="’ћѓћ‚›‰ 5" xfId="671" xr:uid="{00000000-0005-0000-0000-0000800B0000}"/>
    <cellStyle name="’ћѓћ‚›‰ 5 2" xfId="672" xr:uid="{00000000-0005-0000-0000-0000810B0000}"/>
    <cellStyle name="’ћѓћ‚›‰ 5 2 2" xfId="673" xr:uid="{00000000-0005-0000-0000-0000820B0000}"/>
    <cellStyle name="’ћѓћ‚›‰ 5 2 3" xfId="674" xr:uid="{00000000-0005-0000-0000-0000830B0000}"/>
    <cellStyle name="’ћѓћ‚›‰ 5 2 4" xfId="675" xr:uid="{00000000-0005-0000-0000-0000840B0000}"/>
    <cellStyle name="’ћѓћ‚›‰ 5 2 5" xfId="676" xr:uid="{00000000-0005-0000-0000-0000850B0000}"/>
    <cellStyle name="’ћѓћ‚›‰ 5 2 6" xfId="677" xr:uid="{00000000-0005-0000-0000-0000860B0000}"/>
    <cellStyle name="’ћѓћ‚›‰ 5 2_2013Прогноз" xfId="678" xr:uid="{00000000-0005-0000-0000-0000870B0000}"/>
    <cellStyle name="’ћѓћ‚›‰ 5_2013Прогноз" xfId="679" xr:uid="{00000000-0005-0000-0000-0000880B0000}"/>
    <cellStyle name="’ћѓћ‚›‰ 6" xfId="680" xr:uid="{00000000-0005-0000-0000-0000890B0000}"/>
    <cellStyle name="’ћѓћ‚›‰ 6 2" xfId="681" xr:uid="{00000000-0005-0000-0000-00008A0B0000}"/>
    <cellStyle name="’ћѓћ‚›‰ 6 2 2" xfId="682" xr:uid="{00000000-0005-0000-0000-00008B0B0000}"/>
    <cellStyle name="’ћѓћ‚›‰ 6 2 3" xfId="683" xr:uid="{00000000-0005-0000-0000-00008C0B0000}"/>
    <cellStyle name="’ћѓћ‚›‰ 6 2 4" xfId="684" xr:uid="{00000000-0005-0000-0000-00008D0B0000}"/>
    <cellStyle name="’ћѓћ‚›‰ 6 2 5" xfId="685" xr:uid="{00000000-0005-0000-0000-00008E0B0000}"/>
    <cellStyle name="’ћѓћ‚›‰ 6 2 6" xfId="686" xr:uid="{00000000-0005-0000-0000-00008F0B0000}"/>
    <cellStyle name="’ћѓћ‚›‰ 6 2_2013Прогноз" xfId="687" xr:uid="{00000000-0005-0000-0000-0000900B0000}"/>
    <cellStyle name="’ћѓћ‚›‰ 6_2013Прогноз" xfId="688" xr:uid="{00000000-0005-0000-0000-0000910B0000}"/>
    <cellStyle name="’ћѓћ‚›‰ 7" xfId="689" xr:uid="{00000000-0005-0000-0000-0000920B0000}"/>
    <cellStyle name="’ћѓћ‚›‰ 7 2" xfId="690" xr:uid="{00000000-0005-0000-0000-0000930B0000}"/>
    <cellStyle name="’ћѓћ‚›‰ 7 2 2" xfId="691" xr:uid="{00000000-0005-0000-0000-0000940B0000}"/>
    <cellStyle name="’ћѓћ‚›‰ 7 2 3" xfId="692" xr:uid="{00000000-0005-0000-0000-0000950B0000}"/>
    <cellStyle name="’ћѓћ‚›‰ 7 2 4" xfId="693" xr:uid="{00000000-0005-0000-0000-0000960B0000}"/>
    <cellStyle name="’ћѓћ‚›‰ 7 2 5" xfId="694" xr:uid="{00000000-0005-0000-0000-0000970B0000}"/>
    <cellStyle name="’ћѓћ‚›‰ 7 2 6" xfId="695" xr:uid="{00000000-0005-0000-0000-0000980B0000}"/>
    <cellStyle name="’ћѓћ‚›‰ 7 2_2013Прогноз" xfId="696" xr:uid="{00000000-0005-0000-0000-0000990B0000}"/>
    <cellStyle name="’ћѓћ‚›‰ 7_2013Прогноз" xfId="697" xr:uid="{00000000-0005-0000-0000-00009A0B0000}"/>
    <cellStyle name="’ћѓћ‚›‰ 8" xfId="698" xr:uid="{00000000-0005-0000-0000-00009B0B0000}"/>
    <cellStyle name="’ћѓћ‚›‰ 8 2" xfId="699" xr:uid="{00000000-0005-0000-0000-00009C0B0000}"/>
    <cellStyle name="’ћѓћ‚›‰ 8 3" xfId="700" xr:uid="{00000000-0005-0000-0000-00009D0B0000}"/>
    <cellStyle name="’ћѓћ‚›‰ 8 4" xfId="701" xr:uid="{00000000-0005-0000-0000-00009E0B0000}"/>
    <cellStyle name="’ћѓћ‚›‰ 8 5" xfId="702" xr:uid="{00000000-0005-0000-0000-00009F0B0000}"/>
    <cellStyle name="’ћѓћ‚›‰ 8 6" xfId="703" xr:uid="{00000000-0005-0000-0000-0000A00B0000}"/>
    <cellStyle name="’ћѓћ‚›‰ 8_2013Прогноз" xfId="704" xr:uid="{00000000-0005-0000-0000-0000A10B0000}"/>
    <cellStyle name="’ћѓћ‚›‰ 9" xfId="705" xr:uid="{00000000-0005-0000-0000-0000A20B0000}"/>
    <cellStyle name="’ћѓћ‚›‰_2013Прогноз" xfId="706" xr:uid="{00000000-0005-0000-0000-0000A30B0000}"/>
    <cellStyle name="" xfId="707" xr:uid="{00000000-0005-0000-0000-0000A40B0000}"/>
    <cellStyle name=" 10" xfId="708" xr:uid="{00000000-0005-0000-0000-0000A50B0000}"/>
    <cellStyle name=" 11" xfId="709" xr:uid="{00000000-0005-0000-0000-0000A60B0000}"/>
    <cellStyle name=" 12" xfId="710" xr:uid="{00000000-0005-0000-0000-0000A70B0000}"/>
    <cellStyle name=" 13" xfId="711" xr:uid="{00000000-0005-0000-0000-0000A80B0000}"/>
    <cellStyle name=" 14" xfId="712" xr:uid="{00000000-0005-0000-0000-0000A90B0000}"/>
    <cellStyle name=" 15" xfId="713" xr:uid="{00000000-0005-0000-0000-0000AA0B0000}"/>
    <cellStyle name=" 16" xfId="714" xr:uid="{00000000-0005-0000-0000-0000AB0B0000}"/>
    <cellStyle name=" 17" xfId="715" xr:uid="{00000000-0005-0000-0000-0000AC0B0000}"/>
    <cellStyle name=" 18" xfId="716" xr:uid="{00000000-0005-0000-0000-0000AD0B0000}"/>
    <cellStyle name=" 19" xfId="717" xr:uid="{00000000-0005-0000-0000-0000AE0B0000}"/>
    <cellStyle name=" 2" xfId="718" xr:uid="{00000000-0005-0000-0000-0000AF0B0000}"/>
    <cellStyle name=" 3" xfId="719" xr:uid="{00000000-0005-0000-0000-0000B00B0000}"/>
    <cellStyle name=" 4" xfId="720" xr:uid="{00000000-0005-0000-0000-0000B10B0000}"/>
    <cellStyle name=" 5" xfId="721" xr:uid="{00000000-0005-0000-0000-0000B20B0000}"/>
    <cellStyle name=" 6" xfId="722" xr:uid="{00000000-0005-0000-0000-0000B30B0000}"/>
    <cellStyle name=" 7" xfId="723" xr:uid="{00000000-0005-0000-0000-0000B40B0000}"/>
    <cellStyle name=" 8" xfId="724" xr:uid="{00000000-0005-0000-0000-0000B50B0000}"/>
    <cellStyle name=" 9" xfId="725" xr:uid="{00000000-0005-0000-0000-0000B60B0000}"/>
    <cellStyle name="_2014БП" xfId="726" xr:uid="{00000000-0005-0000-0000-0000B70B0000}"/>
    <cellStyle name="" xfId="727" xr:uid="{00000000-0005-0000-0000-0000B80B0000}"/>
    <cellStyle name="" xfId="728" xr:uid="{00000000-0005-0000-0000-0000B90B0000}"/>
    <cellStyle name=" 10" xfId="729" xr:uid="{00000000-0005-0000-0000-0000BA0B0000}"/>
    <cellStyle name=" 10" xfId="730" xr:uid="{00000000-0005-0000-0000-0000BB0B0000}"/>
    <cellStyle name=" 10 2" xfId="731" xr:uid="{00000000-0005-0000-0000-0000BC0B0000}"/>
    <cellStyle name=" 10 2 2" xfId="732" xr:uid="{00000000-0005-0000-0000-0000BD0B0000}"/>
    <cellStyle name=" 10 2 3" xfId="733" xr:uid="{00000000-0005-0000-0000-0000BE0B0000}"/>
    <cellStyle name=" 10 2 4" xfId="734" xr:uid="{00000000-0005-0000-0000-0000BF0B0000}"/>
    <cellStyle name=" 10 2 5" xfId="735" xr:uid="{00000000-0005-0000-0000-0000C00B0000}"/>
    <cellStyle name=" 10 2 6" xfId="736" xr:uid="{00000000-0005-0000-0000-0000C10B0000}"/>
    <cellStyle name=" 10 2_2013Прогноз" xfId="737" xr:uid="{00000000-0005-0000-0000-0000C20B0000}"/>
    <cellStyle name=" 10_2013Прогноз" xfId="738" xr:uid="{00000000-0005-0000-0000-0000C30B0000}"/>
    <cellStyle name=" 11" xfId="739" xr:uid="{00000000-0005-0000-0000-0000C40B0000}"/>
    <cellStyle name=" 11" xfId="740" xr:uid="{00000000-0005-0000-0000-0000C50B0000}"/>
    <cellStyle name=" 11 2" xfId="741" xr:uid="{00000000-0005-0000-0000-0000C60B0000}"/>
    <cellStyle name=" 11 2 2" xfId="742" xr:uid="{00000000-0005-0000-0000-0000C70B0000}"/>
    <cellStyle name=" 11 2 3" xfId="743" xr:uid="{00000000-0005-0000-0000-0000C80B0000}"/>
    <cellStyle name=" 11 2 4" xfId="744" xr:uid="{00000000-0005-0000-0000-0000C90B0000}"/>
    <cellStyle name=" 11 2 5" xfId="745" xr:uid="{00000000-0005-0000-0000-0000CA0B0000}"/>
    <cellStyle name=" 11 2 6" xfId="746" xr:uid="{00000000-0005-0000-0000-0000CB0B0000}"/>
    <cellStyle name=" 11 2_2013Прогноз" xfId="747" xr:uid="{00000000-0005-0000-0000-0000CC0B0000}"/>
    <cellStyle name=" 11_2013Прогноз" xfId="748" xr:uid="{00000000-0005-0000-0000-0000CD0B0000}"/>
    <cellStyle name=" 12" xfId="749" xr:uid="{00000000-0005-0000-0000-0000CE0B0000}"/>
    <cellStyle name=" 12" xfId="750" xr:uid="{00000000-0005-0000-0000-0000CF0B0000}"/>
    <cellStyle name=" 12 2" xfId="751" xr:uid="{00000000-0005-0000-0000-0000D00B0000}"/>
    <cellStyle name=" 12 2 2" xfId="752" xr:uid="{00000000-0005-0000-0000-0000D10B0000}"/>
    <cellStyle name=" 12 2 3" xfId="753" xr:uid="{00000000-0005-0000-0000-0000D20B0000}"/>
    <cellStyle name=" 12 2 4" xfId="754" xr:uid="{00000000-0005-0000-0000-0000D30B0000}"/>
    <cellStyle name=" 12 2 5" xfId="755" xr:uid="{00000000-0005-0000-0000-0000D40B0000}"/>
    <cellStyle name=" 12 2 6" xfId="756" xr:uid="{00000000-0005-0000-0000-0000D50B0000}"/>
    <cellStyle name=" 12 2_2013Прогноз" xfId="757" xr:uid="{00000000-0005-0000-0000-0000D60B0000}"/>
    <cellStyle name=" 12_2013Прогноз" xfId="758" xr:uid="{00000000-0005-0000-0000-0000D70B0000}"/>
    <cellStyle name=" 13" xfId="759" xr:uid="{00000000-0005-0000-0000-0000D80B0000}"/>
    <cellStyle name=" 13" xfId="760" xr:uid="{00000000-0005-0000-0000-0000D90B0000}"/>
    <cellStyle name=" 13 2" xfId="761" xr:uid="{00000000-0005-0000-0000-0000DA0B0000}"/>
    <cellStyle name=" 13 2 2" xfId="762" xr:uid="{00000000-0005-0000-0000-0000DB0B0000}"/>
    <cellStyle name=" 13 2 3" xfId="763" xr:uid="{00000000-0005-0000-0000-0000DC0B0000}"/>
    <cellStyle name=" 13 2 4" xfId="764" xr:uid="{00000000-0005-0000-0000-0000DD0B0000}"/>
    <cellStyle name=" 13 2 5" xfId="765" xr:uid="{00000000-0005-0000-0000-0000DE0B0000}"/>
    <cellStyle name=" 13 2 6" xfId="766" xr:uid="{00000000-0005-0000-0000-0000DF0B0000}"/>
    <cellStyle name=" 13 2_2013Прогноз" xfId="767" xr:uid="{00000000-0005-0000-0000-0000E00B0000}"/>
    <cellStyle name=" 13_2013Прогноз" xfId="768" xr:uid="{00000000-0005-0000-0000-0000E10B0000}"/>
    <cellStyle name=" 14" xfId="769" xr:uid="{00000000-0005-0000-0000-0000E20B0000}"/>
    <cellStyle name=" 14" xfId="770" xr:uid="{00000000-0005-0000-0000-0000E30B0000}"/>
    <cellStyle name=" 14 2" xfId="771" xr:uid="{00000000-0005-0000-0000-0000E40B0000}"/>
    <cellStyle name=" 14 2 2" xfId="772" xr:uid="{00000000-0005-0000-0000-0000E50B0000}"/>
    <cellStyle name=" 14 2 3" xfId="773" xr:uid="{00000000-0005-0000-0000-0000E60B0000}"/>
    <cellStyle name=" 14 2 4" xfId="774" xr:uid="{00000000-0005-0000-0000-0000E70B0000}"/>
    <cellStyle name=" 14 2 5" xfId="775" xr:uid="{00000000-0005-0000-0000-0000E80B0000}"/>
    <cellStyle name=" 14 2 6" xfId="776" xr:uid="{00000000-0005-0000-0000-0000E90B0000}"/>
    <cellStyle name=" 14 2_2013Прогноз" xfId="777" xr:uid="{00000000-0005-0000-0000-0000EA0B0000}"/>
    <cellStyle name=" 14_2013Прогноз" xfId="778" xr:uid="{00000000-0005-0000-0000-0000EB0B0000}"/>
    <cellStyle name=" 15" xfId="779" xr:uid="{00000000-0005-0000-0000-0000EC0B0000}"/>
    <cellStyle name=" 15" xfId="780" xr:uid="{00000000-0005-0000-0000-0000ED0B0000}"/>
    <cellStyle name=" 15 2" xfId="781" xr:uid="{00000000-0005-0000-0000-0000EE0B0000}"/>
    <cellStyle name=" 15 2 2" xfId="782" xr:uid="{00000000-0005-0000-0000-0000EF0B0000}"/>
    <cellStyle name=" 15 2 3" xfId="783" xr:uid="{00000000-0005-0000-0000-0000F00B0000}"/>
    <cellStyle name=" 15 2 4" xfId="784" xr:uid="{00000000-0005-0000-0000-0000F10B0000}"/>
    <cellStyle name=" 15 2 5" xfId="785" xr:uid="{00000000-0005-0000-0000-0000F20B0000}"/>
    <cellStyle name=" 15 2 6" xfId="786" xr:uid="{00000000-0005-0000-0000-0000F30B0000}"/>
    <cellStyle name=" 15 2_2013Прогноз" xfId="787" xr:uid="{00000000-0005-0000-0000-0000F40B0000}"/>
    <cellStyle name=" 15_2013Прогноз" xfId="788" xr:uid="{00000000-0005-0000-0000-0000F50B0000}"/>
    <cellStyle name=" 16" xfId="789" xr:uid="{00000000-0005-0000-0000-0000F60B0000}"/>
    <cellStyle name=" 16" xfId="790" xr:uid="{00000000-0005-0000-0000-0000F70B0000}"/>
    <cellStyle name=" 16 2" xfId="791" xr:uid="{00000000-0005-0000-0000-0000F80B0000}"/>
    <cellStyle name=" 16 2 2" xfId="792" xr:uid="{00000000-0005-0000-0000-0000F90B0000}"/>
    <cellStyle name=" 16 2 3" xfId="793" xr:uid="{00000000-0005-0000-0000-0000FA0B0000}"/>
    <cellStyle name=" 16 2 4" xfId="794" xr:uid="{00000000-0005-0000-0000-0000FB0B0000}"/>
    <cellStyle name=" 16 2 5" xfId="795" xr:uid="{00000000-0005-0000-0000-0000FC0B0000}"/>
    <cellStyle name=" 16 2 6" xfId="796" xr:uid="{00000000-0005-0000-0000-0000FD0B0000}"/>
    <cellStyle name=" 16 2_2013Прогноз" xfId="797" xr:uid="{00000000-0005-0000-0000-0000FE0B0000}"/>
    <cellStyle name=" 16_2013Прогноз" xfId="798" xr:uid="{00000000-0005-0000-0000-0000FF0B0000}"/>
    <cellStyle name=" 17" xfId="799" xr:uid="{00000000-0005-0000-0000-0000000C0000}"/>
    <cellStyle name=" 17" xfId="800" xr:uid="{00000000-0005-0000-0000-0000010C0000}"/>
    <cellStyle name=" 17 2" xfId="801" xr:uid="{00000000-0005-0000-0000-0000020C0000}"/>
    <cellStyle name=" 17 2 2" xfId="802" xr:uid="{00000000-0005-0000-0000-0000030C0000}"/>
    <cellStyle name=" 17 2 3" xfId="803" xr:uid="{00000000-0005-0000-0000-0000040C0000}"/>
    <cellStyle name=" 17 2 4" xfId="804" xr:uid="{00000000-0005-0000-0000-0000050C0000}"/>
    <cellStyle name=" 17 2 5" xfId="805" xr:uid="{00000000-0005-0000-0000-0000060C0000}"/>
    <cellStyle name=" 17 2 6" xfId="806" xr:uid="{00000000-0005-0000-0000-0000070C0000}"/>
    <cellStyle name=" 17 2_2013Прогноз" xfId="807" xr:uid="{00000000-0005-0000-0000-0000080C0000}"/>
    <cellStyle name=" 17_2013Прогноз" xfId="808" xr:uid="{00000000-0005-0000-0000-0000090C0000}"/>
    <cellStyle name=" 18" xfId="809" xr:uid="{00000000-0005-0000-0000-00000A0C0000}"/>
    <cellStyle name=" 18" xfId="810" xr:uid="{00000000-0005-0000-0000-00000B0C0000}"/>
    <cellStyle name=" 18 2" xfId="811" xr:uid="{00000000-0005-0000-0000-00000C0C0000}"/>
    <cellStyle name=" 18 2 2" xfId="812" xr:uid="{00000000-0005-0000-0000-00000D0C0000}"/>
    <cellStyle name=" 18 2 3" xfId="813" xr:uid="{00000000-0005-0000-0000-00000E0C0000}"/>
    <cellStyle name=" 18 2 4" xfId="814" xr:uid="{00000000-0005-0000-0000-00000F0C0000}"/>
    <cellStyle name=" 18 2 5" xfId="815" xr:uid="{00000000-0005-0000-0000-0000100C0000}"/>
    <cellStyle name=" 18 2 6" xfId="816" xr:uid="{00000000-0005-0000-0000-0000110C0000}"/>
    <cellStyle name=" 18 2_2013Прогноз" xfId="817" xr:uid="{00000000-0005-0000-0000-0000120C0000}"/>
    <cellStyle name=" 18_2013Прогноз" xfId="818" xr:uid="{00000000-0005-0000-0000-0000130C0000}"/>
    <cellStyle name=" 19" xfId="819" xr:uid="{00000000-0005-0000-0000-0000140C0000}"/>
    <cellStyle name=" 19" xfId="820" xr:uid="{00000000-0005-0000-0000-0000150C0000}"/>
    <cellStyle name=" 19 2" xfId="821" xr:uid="{00000000-0005-0000-0000-0000160C0000}"/>
    <cellStyle name=" 19 3" xfId="822" xr:uid="{00000000-0005-0000-0000-0000170C0000}"/>
    <cellStyle name=" 19 4" xfId="823" xr:uid="{00000000-0005-0000-0000-0000180C0000}"/>
    <cellStyle name=" 19 5" xfId="824" xr:uid="{00000000-0005-0000-0000-0000190C0000}"/>
    <cellStyle name=" 19 6" xfId="825" xr:uid="{00000000-0005-0000-0000-00001A0C0000}"/>
    <cellStyle name=" 19_2013Прогноз" xfId="826" xr:uid="{00000000-0005-0000-0000-00001B0C0000}"/>
    <cellStyle name=" 2" xfId="827" xr:uid="{00000000-0005-0000-0000-00001C0C0000}"/>
    <cellStyle name=" 2" xfId="828" xr:uid="{00000000-0005-0000-0000-00001D0C0000}"/>
    <cellStyle name=" 2 2" xfId="829" xr:uid="{00000000-0005-0000-0000-00001E0C0000}"/>
    <cellStyle name=" 2 2 2" xfId="830" xr:uid="{00000000-0005-0000-0000-00001F0C0000}"/>
    <cellStyle name=" 2 2 3" xfId="831" xr:uid="{00000000-0005-0000-0000-0000200C0000}"/>
    <cellStyle name=" 2 2 4" xfId="832" xr:uid="{00000000-0005-0000-0000-0000210C0000}"/>
    <cellStyle name=" 2 2 5" xfId="833" xr:uid="{00000000-0005-0000-0000-0000220C0000}"/>
    <cellStyle name=" 2 2 6" xfId="834" xr:uid="{00000000-0005-0000-0000-0000230C0000}"/>
    <cellStyle name=" 2 2_2013Прогноз" xfId="835" xr:uid="{00000000-0005-0000-0000-0000240C0000}"/>
    <cellStyle name=" 2_2013Прогноз" xfId="836" xr:uid="{00000000-0005-0000-0000-0000250C0000}"/>
    <cellStyle name=" 20" xfId="837" xr:uid="{00000000-0005-0000-0000-0000260C0000}"/>
    <cellStyle name=" 20" xfId="838" xr:uid="{00000000-0005-0000-0000-0000270C0000}"/>
    <cellStyle name=" 20 2" xfId="839" xr:uid="{00000000-0005-0000-0000-0000280C0000}"/>
    <cellStyle name=" 20 3" xfId="840" xr:uid="{00000000-0005-0000-0000-0000290C0000}"/>
    <cellStyle name=" 20 4" xfId="841" xr:uid="{00000000-0005-0000-0000-00002A0C0000}"/>
    <cellStyle name=" 20 5" xfId="842" xr:uid="{00000000-0005-0000-0000-00002B0C0000}"/>
    <cellStyle name=" 20 6" xfId="843" xr:uid="{00000000-0005-0000-0000-00002C0C0000}"/>
    <cellStyle name=" 20_2013Прогноз" xfId="844" xr:uid="{00000000-0005-0000-0000-00002D0C0000}"/>
    <cellStyle name=" 21" xfId="845" xr:uid="{00000000-0005-0000-0000-00002E0C0000}"/>
    <cellStyle name=" 21" xfId="846" xr:uid="{00000000-0005-0000-0000-00002F0C0000}"/>
    <cellStyle name=" 21 2" xfId="847" xr:uid="{00000000-0005-0000-0000-0000300C0000}"/>
    <cellStyle name=" 21 3" xfId="848" xr:uid="{00000000-0005-0000-0000-0000310C0000}"/>
    <cellStyle name=" 21 4" xfId="849" xr:uid="{00000000-0005-0000-0000-0000320C0000}"/>
    <cellStyle name=" 21 5" xfId="850" xr:uid="{00000000-0005-0000-0000-0000330C0000}"/>
    <cellStyle name=" 21_2014БП" xfId="851" xr:uid="{00000000-0005-0000-0000-0000340C0000}"/>
    <cellStyle name=" 22" xfId="852" xr:uid="{00000000-0005-0000-0000-0000350C0000}"/>
    <cellStyle name=" 22" xfId="853" xr:uid="{00000000-0005-0000-0000-0000360C0000}"/>
    <cellStyle name=" 22 2" xfId="854" xr:uid="{00000000-0005-0000-0000-0000370C0000}"/>
    <cellStyle name=" 22 3" xfId="855" xr:uid="{00000000-0005-0000-0000-0000380C0000}"/>
    <cellStyle name=" 22 4" xfId="856" xr:uid="{00000000-0005-0000-0000-0000390C0000}"/>
    <cellStyle name=" 22 5" xfId="857" xr:uid="{00000000-0005-0000-0000-00003A0C0000}"/>
    <cellStyle name=" 22_2014БП" xfId="858" xr:uid="{00000000-0005-0000-0000-00003B0C0000}"/>
    <cellStyle name=" 23" xfId="859" xr:uid="{00000000-0005-0000-0000-00003C0C0000}"/>
    <cellStyle name=" 23" xfId="860" xr:uid="{00000000-0005-0000-0000-00003D0C0000}"/>
    <cellStyle name=" 24" xfId="861" xr:uid="{00000000-0005-0000-0000-00003E0C0000}"/>
    <cellStyle name=" 24" xfId="862" xr:uid="{00000000-0005-0000-0000-00003F0C0000}"/>
    <cellStyle name=" 25" xfId="863" xr:uid="{00000000-0005-0000-0000-0000400C0000}"/>
    <cellStyle name=" 26" xfId="864" xr:uid="{00000000-0005-0000-0000-0000410C0000}"/>
    <cellStyle name=" 27" xfId="865" xr:uid="{00000000-0005-0000-0000-0000420C0000}"/>
    <cellStyle name=" 28" xfId="866" xr:uid="{00000000-0005-0000-0000-0000430C0000}"/>
    <cellStyle name=" 29" xfId="867" xr:uid="{00000000-0005-0000-0000-0000440C0000}"/>
    <cellStyle name=" 3" xfId="868" xr:uid="{00000000-0005-0000-0000-0000450C0000}"/>
    <cellStyle name=" 3" xfId="869" xr:uid="{00000000-0005-0000-0000-0000460C0000}"/>
    <cellStyle name=" 3 2" xfId="870" xr:uid="{00000000-0005-0000-0000-0000470C0000}"/>
    <cellStyle name=" 3 2 2" xfId="871" xr:uid="{00000000-0005-0000-0000-0000480C0000}"/>
    <cellStyle name=" 3 2 3" xfId="872" xr:uid="{00000000-0005-0000-0000-0000490C0000}"/>
    <cellStyle name=" 3 2 4" xfId="873" xr:uid="{00000000-0005-0000-0000-00004A0C0000}"/>
    <cellStyle name=" 3 2 5" xfId="874" xr:uid="{00000000-0005-0000-0000-00004B0C0000}"/>
    <cellStyle name=" 3 2 6" xfId="875" xr:uid="{00000000-0005-0000-0000-00004C0C0000}"/>
    <cellStyle name=" 3 2_2013Прогноз" xfId="876" xr:uid="{00000000-0005-0000-0000-00004D0C0000}"/>
    <cellStyle name=" 3_2013Прогноз" xfId="877" xr:uid="{00000000-0005-0000-0000-00004E0C0000}"/>
    <cellStyle name=" 30" xfId="878" xr:uid="{00000000-0005-0000-0000-00004F0C0000}"/>
    <cellStyle name=" 31" xfId="879" xr:uid="{00000000-0005-0000-0000-0000500C0000}"/>
    <cellStyle name=" 32" xfId="880" xr:uid="{00000000-0005-0000-0000-0000510C0000}"/>
    <cellStyle name=" 33" xfId="881" xr:uid="{00000000-0005-0000-0000-0000520C0000}"/>
    <cellStyle name=" 34" xfId="882" xr:uid="{00000000-0005-0000-0000-0000530C0000}"/>
    <cellStyle name=" 35" xfId="883" xr:uid="{00000000-0005-0000-0000-0000540C0000}"/>
    <cellStyle name=" 36" xfId="884" xr:uid="{00000000-0005-0000-0000-0000550C0000}"/>
    <cellStyle name=" 37" xfId="885" xr:uid="{00000000-0005-0000-0000-0000560C0000}"/>
    <cellStyle name=" 4" xfId="886" xr:uid="{00000000-0005-0000-0000-0000570C0000}"/>
    <cellStyle name=" 4" xfId="887" xr:uid="{00000000-0005-0000-0000-0000580C0000}"/>
    <cellStyle name=" 4 2" xfId="888" xr:uid="{00000000-0005-0000-0000-0000590C0000}"/>
    <cellStyle name=" 4 2 2" xfId="889" xr:uid="{00000000-0005-0000-0000-00005A0C0000}"/>
    <cellStyle name=" 4 2 3" xfId="890" xr:uid="{00000000-0005-0000-0000-00005B0C0000}"/>
    <cellStyle name=" 4 2 4" xfId="891" xr:uid="{00000000-0005-0000-0000-00005C0C0000}"/>
    <cellStyle name=" 4 2 5" xfId="892" xr:uid="{00000000-0005-0000-0000-00005D0C0000}"/>
    <cellStyle name=" 4 2 6" xfId="893" xr:uid="{00000000-0005-0000-0000-00005E0C0000}"/>
    <cellStyle name=" 4 2_2013Прогноз" xfId="894" xr:uid="{00000000-0005-0000-0000-00005F0C0000}"/>
    <cellStyle name=" 4_2013Прогноз" xfId="895" xr:uid="{00000000-0005-0000-0000-0000600C0000}"/>
    <cellStyle name=" 5" xfId="896" xr:uid="{00000000-0005-0000-0000-0000610C0000}"/>
    <cellStyle name=" 5" xfId="897" xr:uid="{00000000-0005-0000-0000-0000620C0000}"/>
    <cellStyle name=" 5 2" xfId="898" xr:uid="{00000000-0005-0000-0000-0000630C0000}"/>
    <cellStyle name=" 5 2 2" xfId="899" xr:uid="{00000000-0005-0000-0000-0000640C0000}"/>
    <cellStyle name=" 5 2 3" xfId="900" xr:uid="{00000000-0005-0000-0000-0000650C0000}"/>
    <cellStyle name=" 5 2 4" xfId="901" xr:uid="{00000000-0005-0000-0000-0000660C0000}"/>
    <cellStyle name=" 5 2 5" xfId="902" xr:uid="{00000000-0005-0000-0000-0000670C0000}"/>
    <cellStyle name=" 5 2 6" xfId="903" xr:uid="{00000000-0005-0000-0000-0000680C0000}"/>
    <cellStyle name=" 5 2_2013Прогноз" xfId="904" xr:uid="{00000000-0005-0000-0000-0000690C0000}"/>
    <cellStyle name=" 5_2013Прогноз" xfId="905" xr:uid="{00000000-0005-0000-0000-00006A0C0000}"/>
    <cellStyle name=" 6" xfId="906" xr:uid="{00000000-0005-0000-0000-00006B0C0000}"/>
    <cellStyle name=" 6" xfId="907" xr:uid="{00000000-0005-0000-0000-00006C0C0000}"/>
    <cellStyle name=" 6 2" xfId="908" xr:uid="{00000000-0005-0000-0000-00006D0C0000}"/>
    <cellStyle name=" 6 2 2" xfId="909" xr:uid="{00000000-0005-0000-0000-00006E0C0000}"/>
    <cellStyle name=" 6 2 3" xfId="910" xr:uid="{00000000-0005-0000-0000-00006F0C0000}"/>
    <cellStyle name=" 6 2 4" xfId="911" xr:uid="{00000000-0005-0000-0000-0000700C0000}"/>
    <cellStyle name=" 6 2 5" xfId="912" xr:uid="{00000000-0005-0000-0000-0000710C0000}"/>
    <cellStyle name=" 6 2 6" xfId="913" xr:uid="{00000000-0005-0000-0000-0000720C0000}"/>
    <cellStyle name=" 6 2_2013Прогноз" xfId="914" xr:uid="{00000000-0005-0000-0000-0000730C0000}"/>
    <cellStyle name=" 6_2013Прогноз" xfId="915" xr:uid="{00000000-0005-0000-0000-0000740C0000}"/>
    <cellStyle name=" 7" xfId="916" xr:uid="{00000000-0005-0000-0000-0000750C0000}"/>
    <cellStyle name=" 7" xfId="917" xr:uid="{00000000-0005-0000-0000-0000760C0000}"/>
    <cellStyle name=" 7 2" xfId="918" xr:uid="{00000000-0005-0000-0000-0000770C0000}"/>
    <cellStyle name=" 7 2 2" xfId="919" xr:uid="{00000000-0005-0000-0000-0000780C0000}"/>
    <cellStyle name=" 7 2 3" xfId="920" xr:uid="{00000000-0005-0000-0000-0000790C0000}"/>
    <cellStyle name=" 7 2 4" xfId="921" xr:uid="{00000000-0005-0000-0000-00007A0C0000}"/>
    <cellStyle name=" 7 2 5" xfId="922" xr:uid="{00000000-0005-0000-0000-00007B0C0000}"/>
    <cellStyle name=" 7 2 6" xfId="923" xr:uid="{00000000-0005-0000-0000-00007C0C0000}"/>
    <cellStyle name=" 7 2_2013Прогноз" xfId="924" xr:uid="{00000000-0005-0000-0000-00007D0C0000}"/>
    <cellStyle name=" 7_2013Прогноз" xfId="925" xr:uid="{00000000-0005-0000-0000-00007E0C0000}"/>
    <cellStyle name=" 8" xfId="926" xr:uid="{00000000-0005-0000-0000-00007F0C0000}"/>
    <cellStyle name=" 8" xfId="927" xr:uid="{00000000-0005-0000-0000-0000800C0000}"/>
    <cellStyle name=" 8 2" xfId="928" xr:uid="{00000000-0005-0000-0000-0000810C0000}"/>
    <cellStyle name=" 8 2 2" xfId="929" xr:uid="{00000000-0005-0000-0000-0000820C0000}"/>
    <cellStyle name=" 8 2 3" xfId="930" xr:uid="{00000000-0005-0000-0000-0000830C0000}"/>
    <cellStyle name=" 8 2 4" xfId="931" xr:uid="{00000000-0005-0000-0000-0000840C0000}"/>
    <cellStyle name=" 8 2 5" xfId="932" xr:uid="{00000000-0005-0000-0000-0000850C0000}"/>
    <cellStyle name=" 8 2 6" xfId="933" xr:uid="{00000000-0005-0000-0000-0000860C0000}"/>
    <cellStyle name=" 8 2_2013Прогноз" xfId="934" xr:uid="{00000000-0005-0000-0000-0000870C0000}"/>
    <cellStyle name=" 8_2013Прогноз" xfId="935" xr:uid="{00000000-0005-0000-0000-0000880C0000}"/>
    <cellStyle name=" 9" xfId="936" xr:uid="{00000000-0005-0000-0000-0000890C0000}"/>
    <cellStyle name=" 9" xfId="937" xr:uid="{00000000-0005-0000-0000-00008A0C0000}"/>
    <cellStyle name=" 9 2" xfId="938" xr:uid="{00000000-0005-0000-0000-00008B0C0000}"/>
    <cellStyle name=" 9 2 2" xfId="939" xr:uid="{00000000-0005-0000-0000-00008C0C0000}"/>
    <cellStyle name=" 9 2 3" xfId="940" xr:uid="{00000000-0005-0000-0000-00008D0C0000}"/>
    <cellStyle name=" 9 2 4" xfId="941" xr:uid="{00000000-0005-0000-0000-00008E0C0000}"/>
    <cellStyle name=" 9 2 5" xfId="942" xr:uid="{00000000-0005-0000-0000-00008F0C0000}"/>
    <cellStyle name=" 9 2 6" xfId="943" xr:uid="{00000000-0005-0000-0000-0000900C0000}"/>
    <cellStyle name=" 9 2_2013Прогноз" xfId="944" xr:uid="{00000000-0005-0000-0000-0000910C0000}"/>
    <cellStyle name=" 9_2013Прогноз" xfId="945" xr:uid="{00000000-0005-0000-0000-0000920C0000}"/>
    <cellStyle name="_2013Прогноз" xfId="946" xr:uid="{00000000-0005-0000-0000-0000930C0000}"/>
    <cellStyle name="_2014БП" xfId="947" xr:uid="{00000000-0005-0000-0000-0000940C0000}"/>
    <cellStyle name="_2014БП" xfId="948" xr:uid="{00000000-0005-0000-0000-0000950C0000}"/>
    <cellStyle name="_Finplan 2010" xfId="949" xr:uid="{00000000-0005-0000-0000-0000960C0000}"/>
    <cellStyle name="_Finplan 2010" xfId="950" xr:uid="{00000000-0005-0000-0000-0000970C0000}"/>
    <cellStyle name="_PL_БП_KO_2008" xfId="951" xr:uid="{00000000-0005-0000-0000-0000980C0000}"/>
    <cellStyle name="_PL_БП_KO_2008" xfId="952" xr:uid="{00000000-0005-0000-0000-0000990C0000}"/>
    <cellStyle name="_PL_БП_KO_2008 10" xfId="953" xr:uid="{00000000-0005-0000-0000-00009A0C0000}"/>
    <cellStyle name="_PL_БП_KO_2008 10" xfId="954" xr:uid="{00000000-0005-0000-0000-00009B0C0000}"/>
    <cellStyle name="_PL_БП_KO_2008 11" xfId="955" xr:uid="{00000000-0005-0000-0000-00009C0C0000}"/>
    <cellStyle name="_PL_БП_KO_2008 11" xfId="956" xr:uid="{00000000-0005-0000-0000-00009D0C0000}"/>
    <cellStyle name="_PL_БП_KO_2008 12" xfId="957" xr:uid="{00000000-0005-0000-0000-00009E0C0000}"/>
    <cellStyle name="_PL_БП_KO_2008 12" xfId="958" xr:uid="{00000000-0005-0000-0000-00009F0C0000}"/>
    <cellStyle name="_PL_БП_KO_2008 13" xfId="959" xr:uid="{00000000-0005-0000-0000-0000A00C0000}"/>
    <cellStyle name="_PL_БП_KO_2008 13" xfId="960" xr:uid="{00000000-0005-0000-0000-0000A10C0000}"/>
    <cellStyle name="_PL_БП_KO_2008 14" xfId="961" xr:uid="{00000000-0005-0000-0000-0000A20C0000}"/>
    <cellStyle name="_PL_БП_KO_2008 14" xfId="962" xr:uid="{00000000-0005-0000-0000-0000A30C0000}"/>
    <cellStyle name="_PL_БП_KO_2008 15" xfId="963" xr:uid="{00000000-0005-0000-0000-0000A40C0000}"/>
    <cellStyle name="_PL_БП_KO_2008 15" xfId="964" xr:uid="{00000000-0005-0000-0000-0000A50C0000}"/>
    <cellStyle name="_PL_БП_KO_2008 16" xfId="965" xr:uid="{00000000-0005-0000-0000-0000A60C0000}"/>
    <cellStyle name="_PL_БП_KO_2008 16" xfId="966" xr:uid="{00000000-0005-0000-0000-0000A70C0000}"/>
    <cellStyle name="_PL_БП_KO_2008 17" xfId="967" xr:uid="{00000000-0005-0000-0000-0000A80C0000}"/>
    <cellStyle name="_PL_БП_KO_2008 17" xfId="968" xr:uid="{00000000-0005-0000-0000-0000A90C0000}"/>
    <cellStyle name="_PL_БП_KO_2008 2" xfId="969" xr:uid="{00000000-0005-0000-0000-0000AA0C0000}"/>
    <cellStyle name="_PL_БП_KO_2008 2" xfId="970" xr:uid="{00000000-0005-0000-0000-0000AB0C0000}"/>
    <cellStyle name="_PL_БП_KO_2008 3" xfId="971" xr:uid="{00000000-0005-0000-0000-0000AC0C0000}"/>
    <cellStyle name="_PL_БП_KO_2008 3" xfId="972" xr:uid="{00000000-0005-0000-0000-0000AD0C0000}"/>
    <cellStyle name="_PL_БП_KO_2008 4" xfId="973" xr:uid="{00000000-0005-0000-0000-0000AE0C0000}"/>
    <cellStyle name="_PL_БП_KO_2008 4" xfId="974" xr:uid="{00000000-0005-0000-0000-0000AF0C0000}"/>
    <cellStyle name="_PL_БП_KO_2008 5" xfId="975" xr:uid="{00000000-0005-0000-0000-0000B00C0000}"/>
    <cellStyle name="_PL_БП_KO_2008 5" xfId="976" xr:uid="{00000000-0005-0000-0000-0000B10C0000}"/>
    <cellStyle name="_PL_БП_KO_2008 6" xfId="977" xr:uid="{00000000-0005-0000-0000-0000B20C0000}"/>
    <cellStyle name="_PL_БП_KO_2008 6" xfId="978" xr:uid="{00000000-0005-0000-0000-0000B30C0000}"/>
    <cellStyle name="_PL_БП_KO_2008 7" xfId="979" xr:uid="{00000000-0005-0000-0000-0000B40C0000}"/>
    <cellStyle name="_PL_БП_KO_2008 7" xfId="980" xr:uid="{00000000-0005-0000-0000-0000B50C0000}"/>
    <cellStyle name="_PL_БП_KO_2008 8" xfId="981" xr:uid="{00000000-0005-0000-0000-0000B60C0000}"/>
    <cellStyle name="_PL_БП_KO_2008 8" xfId="982" xr:uid="{00000000-0005-0000-0000-0000B70C0000}"/>
    <cellStyle name="_PL_БП_KO_2008 9" xfId="983" xr:uid="{00000000-0005-0000-0000-0000B80C0000}"/>
    <cellStyle name="_PL_БП_KO_2008 9" xfId="984" xr:uid="{00000000-0005-0000-0000-0000B90C0000}"/>
    <cellStyle name="_PL_БП_KO_2008_2014БП" xfId="985" xr:uid="{00000000-0005-0000-0000-0000BA0C0000}"/>
    <cellStyle name="_PL_БП_KO_2008_2014БП" xfId="986" xr:uid="{00000000-0005-0000-0000-0000BB0C0000}"/>
    <cellStyle name="_PL_БП_KO_2008_VOLUM" xfId="987" xr:uid="{00000000-0005-0000-0000-0000BC0C0000}"/>
    <cellStyle name="_PL_БП_KO_2008_VOLUM" xfId="988" xr:uid="{00000000-0005-0000-0000-0000BD0C0000}"/>
    <cellStyle name="_PL_БП_KO_2008_VOLUM_SERVICES" xfId="989" xr:uid="{00000000-0005-0000-0000-0000BE0C0000}"/>
    <cellStyle name="_PL_БП_KO_2008_VOLUM_SERVICES" xfId="990" xr:uid="{00000000-0005-0000-0000-0000BF0C0000}"/>
    <cellStyle name="_PL_БП_KO_2008_VOLUM_Книга1" xfId="991" xr:uid="{00000000-0005-0000-0000-0000C00C0000}"/>
    <cellStyle name="_PL_БП_KO_2008_VOLUM_Книга1" xfId="992" xr:uid="{00000000-0005-0000-0000-0000C10C0000}"/>
    <cellStyle name="_PL_БП_KO_2008_РПХ" xfId="993" xr:uid="{00000000-0005-0000-0000-0000C20C0000}"/>
    <cellStyle name="_PL_БП_KO_2008_РПХ" xfId="994" xr:uid="{00000000-0005-0000-0000-0000C30C0000}"/>
    <cellStyle name="_PL_БП_KO_2008_РПХ 10" xfId="995" xr:uid="{00000000-0005-0000-0000-0000C40C0000}"/>
    <cellStyle name="_PL_БП_KO_2008_РПХ 10" xfId="996" xr:uid="{00000000-0005-0000-0000-0000C50C0000}"/>
    <cellStyle name="_PL_БП_KO_2008_РПХ 2" xfId="997" xr:uid="{00000000-0005-0000-0000-0000C60C0000}"/>
    <cellStyle name="_PL_БП_KO_2008_РПХ 2" xfId="998" xr:uid="{00000000-0005-0000-0000-0000C70C0000}"/>
    <cellStyle name="_PL_БП_KO_2008_РПХ 3" xfId="999" xr:uid="{00000000-0005-0000-0000-0000C80C0000}"/>
    <cellStyle name="_PL_БП_KO_2008_РПХ 3" xfId="1000" xr:uid="{00000000-0005-0000-0000-0000C90C0000}"/>
    <cellStyle name="_PL_БП_KO_2008_РПХ 4" xfId="1001" xr:uid="{00000000-0005-0000-0000-0000CA0C0000}"/>
    <cellStyle name="_PL_БП_KO_2008_РПХ 4" xfId="1002" xr:uid="{00000000-0005-0000-0000-0000CB0C0000}"/>
    <cellStyle name="_PL_БП_KO_2008_РПХ 5" xfId="1003" xr:uid="{00000000-0005-0000-0000-0000CC0C0000}"/>
    <cellStyle name="_PL_БП_KO_2008_РПХ 5" xfId="1004" xr:uid="{00000000-0005-0000-0000-0000CD0C0000}"/>
    <cellStyle name="_PL_БП_KO_2008_РПХ 6" xfId="1005" xr:uid="{00000000-0005-0000-0000-0000CE0C0000}"/>
    <cellStyle name="_PL_БП_KO_2008_РПХ 6" xfId="1006" xr:uid="{00000000-0005-0000-0000-0000CF0C0000}"/>
    <cellStyle name="_PL_БП_KO_2008_РПХ 7" xfId="1007" xr:uid="{00000000-0005-0000-0000-0000D00C0000}"/>
    <cellStyle name="_PL_БП_KO_2008_РПХ 7" xfId="1008" xr:uid="{00000000-0005-0000-0000-0000D10C0000}"/>
    <cellStyle name="_PL_БП_KO_2008_РПХ 8" xfId="1009" xr:uid="{00000000-0005-0000-0000-0000D20C0000}"/>
    <cellStyle name="_PL_БП_KO_2008_РПХ 8" xfId="1010" xr:uid="{00000000-0005-0000-0000-0000D30C0000}"/>
    <cellStyle name="_PL_БП_KO_2008_РПХ 9" xfId="1011" xr:uid="{00000000-0005-0000-0000-0000D40C0000}"/>
    <cellStyle name="_PL_БП_KO_2008_РПХ 9" xfId="1012" xr:uid="{00000000-0005-0000-0000-0000D50C0000}"/>
    <cellStyle name="_PL_БП_KO_2008_РПХ_FM" xfId="1013" xr:uid="{00000000-0005-0000-0000-0000D60C0000}"/>
    <cellStyle name="_PL_БП_KO_2008_РПХ_FM" xfId="1014" xr:uid="{00000000-0005-0000-0000-0000D70C0000}"/>
    <cellStyle name="_PL_БП_KO_2008_РПХ_Книга1" xfId="1015" xr:uid="{00000000-0005-0000-0000-0000D80C0000}"/>
    <cellStyle name="_PL_БП_KO_2008_РПХ_Книга1" xfId="1016" xr:uid="{00000000-0005-0000-0000-0000D90C0000}"/>
    <cellStyle name="_PL_БП_KO_2008_РПХ_Соцсфера (2)" xfId="1017" xr:uid="{00000000-0005-0000-0000-0000DA0C0000}"/>
    <cellStyle name="_PL_БП_KO_2008_РПХ_Соцсфера (2)" xfId="1018" xr:uid="{00000000-0005-0000-0000-0000DB0C0000}"/>
    <cellStyle name="_PL_БП_KO_2008_Смета  АСУ 2010 соц сфера" xfId="1019" xr:uid="{00000000-0005-0000-0000-0000DC0C0000}"/>
    <cellStyle name="_PL_БП_KO_2008_Смета  АСУ 2010 соц сфера" xfId="1020" xr:uid="{00000000-0005-0000-0000-0000DD0C0000}"/>
    <cellStyle name="_PL_БП_KO_2008_Смета КСЦ БП 2011 год" xfId="1021" xr:uid="{00000000-0005-0000-0000-0000DE0C0000}"/>
    <cellStyle name="_PL_БП_KO_2008_Смета КСЦ БП 2011 год" xfId="1022" xr:uid="{00000000-0005-0000-0000-0000DF0C0000}"/>
    <cellStyle name="_SERVICES" xfId="1023" xr:uid="{00000000-0005-0000-0000-0000E00C0000}"/>
    <cellStyle name="_SERVICES" xfId="1024" xr:uid="{00000000-0005-0000-0000-0000E10C0000}"/>
    <cellStyle name="_База БП УАТ 08 с гаражом" xfId="1025" xr:uid="{00000000-0005-0000-0000-0000E20C0000}"/>
    <cellStyle name="_База БП УАТ 08 с гаражом" xfId="1026" xr:uid="{00000000-0005-0000-0000-0000E30C0000}"/>
    <cellStyle name="_База БП УАТ 08 с гаражом 10" xfId="1027" xr:uid="{00000000-0005-0000-0000-0000E40C0000}"/>
    <cellStyle name="_База БП УАТ 08 с гаражом 10" xfId="1028" xr:uid="{00000000-0005-0000-0000-0000E50C0000}"/>
    <cellStyle name="_База БП УАТ 08 с гаражом 11" xfId="1029" xr:uid="{00000000-0005-0000-0000-0000E60C0000}"/>
    <cellStyle name="_База БП УАТ 08 с гаражом 11" xfId="1030" xr:uid="{00000000-0005-0000-0000-0000E70C0000}"/>
    <cellStyle name="_База БП УАТ 08 с гаражом 12" xfId="1031" xr:uid="{00000000-0005-0000-0000-0000E80C0000}"/>
    <cellStyle name="_База БП УАТ 08 с гаражом 12" xfId="1032" xr:uid="{00000000-0005-0000-0000-0000E90C0000}"/>
    <cellStyle name="_База БП УАТ 08 с гаражом 13" xfId="1033" xr:uid="{00000000-0005-0000-0000-0000EA0C0000}"/>
    <cellStyle name="_База БП УАТ 08 с гаражом 13" xfId="1034" xr:uid="{00000000-0005-0000-0000-0000EB0C0000}"/>
    <cellStyle name="_База БП УАТ 08 с гаражом 2" xfId="1035" xr:uid="{00000000-0005-0000-0000-0000EC0C0000}"/>
    <cellStyle name="_База БП УАТ 08 с гаражом 2" xfId="1036" xr:uid="{00000000-0005-0000-0000-0000ED0C0000}"/>
    <cellStyle name="_База БП УАТ 08 с гаражом 3" xfId="1037" xr:uid="{00000000-0005-0000-0000-0000EE0C0000}"/>
    <cellStyle name="_База БП УАТ 08 с гаражом 3" xfId="1038" xr:uid="{00000000-0005-0000-0000-0000EF0C0000}"/>
    <cellStyle name="_База БП УАТ 08 с гаражом 4" xfId="1039" xr:uid="{00000000-0005-0000-0000-0000F00C0000}"/>
    <cellStyle name="_База БП УАТ 08 с гаражом 4" xfId="1040" xr:uid="{00000000-0005-0000-0000-0000F10C0000}"/>
    <cellStyle name="_База БП УАТ 08 с гаражом 5" xfId="1041" xr:uid="{00000000-0005-0000-0000-0000F20C0000}"/>
    <cellStyle name="_База БП УАТ 08 с гаражом 5" xfId="1042" xr:uid="{00000000-0005-0000-0000-0000F30C0000}"/>
    <cellStyle name="_База БП УАТ 08 с гаражом 6" xfId="1043" xr:uid="{00000000-0005-0000-0000-0000F40C0000}"/>
    <cellStyle name="_База БП УАТ 08 с гаражом 6" xfId="1044" xr:uid="{00000000-0005-0000-0000-0000F50C0000}"/>
    <cellStyle name="_База БП УАТ 08 с гаражом 7" xfId="1045" xr:uid="{00000000-0005-0000-0000-0000F60C0000}"/>
    <cellStyle name="_База БП УАТ 08 с гаражом 7" xfId="1046" xr:uid="{00000000-0005-0000-0000-0000F70C0000}"/>
    <cellStyle name="_База БП УАТ 08 с гаражом 8" xfId="1047" xr:uid="{00000000-0005-0000-0000-0000F80C0000}"/>
    <cellStyle name="_База БП УАТ 08 с гаражом 8" xfId="1048" xr:uid="{00000000-0005-0000-0000-0000F90C0000}"/>
    <cellStyle name="_База БП УАТ 08 с гаражом 9" xfId="1049" xr:uid="{00000000-0005-0000-0000-0000FA0C0000}"/>
    <cellStyle name="_База БП УАТ 08 с гаражом 9" xfId="1050" xr:uid="{00000000-0005-0000-0000-0000FB0C0000}"/>
    <cellStyle name="_База БП УАТ 08 с гаражом_2014БП" xfId="1051" xr:uid="{00000000-0005-0000-0000-0000FC0C0000}"/>
    <cellStyle name="_База БП УАТ 08 с гаражом_2014БП" xfId="1052" xr:uid="{00000000-0005-0000-0000-0000FD0C0000}"/>
    <cellStyle name="_База БП УАТ 2009" xfId="1053" xr:uid="{00000000-0005-0000-0000-0000FE0C0000}"/>
    <cellStyle name="_База БП УАТ 2009" xfId="1054" xr:uid="{00000000-0005-0000-0000-0000FF0C0000}"/>
    <cellStyle name="_База БП УАТ 2009 10" xfId="1055" xr:uid="{00000000-0005-0000-0000-0000000D0000}"/>
    <cellStyle name="_База БП УАТ 2009 10" xfId="1056" xr:uid="{00000000-0005-0000-0000-0000010D0000}"/>
    <cellStyle name="_База БП УАТ 2009 11" xfId="1057" xr:uid="{00000000-0005-0000-0000-0000020D0000}"/>
    <cellStyle name="_База БП УАТ 2009 11" xfId="1058" xr:uid="{00000000-0005-0000-0000-0000030D0000}"/>
    <cellStyle name="_База БП УАТ 2009 12" xfId="1059" xr:uid="{00000000-0005-0000-0000-0000040D0000}"/>
    <cellStyle name="_База БП УАТ 2009 12" xfId="1060" xr:uid="{00000000-0005-0000-0000-0000050D0000}"/>
    <cellStyle name="_База БП УАТ 2009 13" xfId="1061" xr:uid="{00000000-0005-0000-0000-0000060D0000}"/>
    <cellStyle name="_База БП УАТ 2009 13" xfId="1062" xr:uid="{00000000-0005-0000-0000-0000070D0000}"/>
    <cellStyle name="_База БП УАТ 2009 2" xfId="1063" xr:uid="{00000000-0005-0000-0000-0000080D0000}"/>
    <cellStyle name="_База БП УАТ 2009 2" xfId="1064" xr:uid="{00000000-0005-0000-0000-0000090D0000}"/>
    <cellStyle name="_База БП УАТ 2009 3" xfId="1065" xr:uid="{00000000-0005-0000-0000-00000A0D0000}"/>
    <cellStyle name="_База БП УАТ 2009 3" xfId="1066" xr:uid="{00000000-0005-0000-0000-00000B0D0000}"/>
    <cellStyle name="_База БП УАТ 2009 4" xfId="1067" xr:uid="{00000000-0005-0000-0000-00000C0D0000}"/>
    <cellStyle name="_База БП УАТ 2009 4" xfId="1068" xr:uid="{00000000-0005-0000-0000-00000D0D0000}"/>
    <cellStyle name="_База БП УАТ 2009 5" xfId="1069" xr:uid="{00000000-0005-0000-0000-00000E0D0000}"/>
    <cellStyle name="_База БП УАТ 2009 5" xfId="1070" xr:uid="{00000000-0005-0000-0000-00000F0D0000}"/>
    <cellStyle name="_База БП УАТ 2009 6" xfId="1071" xr:uid="{00000000-0005-0000-0000-0000100D0000}"/>
    <cellStyle name="_База БП УАТ 2009 6" xfId="1072" xr:uid="{00000000-0005-0000-0000-0000110D0000}"/>
    <cellStyle name="_База БП УАТ 2009 7" xfId="1073" xr:uid="{00000000-0005-0000-0000-0000120D0000}"/>
    <cellStyle name="_База БП УАТ 2009 7" xfId="1074" xr:uid="{00000000-0005-0000-0000-0000130D0000}"/>
    <cellStyle name="_База БП УАТ 2009 8" xfId="1075" xr:uid="{00000000-0005-0000-0000-0000140D0000}"/>
    <cellStyle name="_База БП УАТ 2009 8" xfId="1076" xr:uid="{00000000-0005-0000-0000-0000150D0000}"/>
    <cellStyle name="_База БП УАТ 2009 9" xfId="1077" xr:uid="{00000000-0005-0000-0000-0000160D0000}"/>
    <cellStyle name="_База БП УАТ 2009 9" xfId="1078" xr:uid="{00000000-0005-0000-0000-0000170D0000}"/>
    <cellStyle name="_База БП УАТ 2009_2014БП" xfId="1079" xr:uid="{00000000-0005-0000-0000-0000180D0000}"/>
    <cellStyle name="_База БП УАТ 2009_2014БП" xfId="1080" xr:uid="{00000000-0005-0000-0000-0000190D0000}"/>
    <cellStyle name="_База ФАКТ УАТ 08" xfId="1081" xr:uid="{00000000-0005-0000-0000-00001A0D0000}"/>
    <cellStyle name="_База ФАКТ УАТ 08" xfId="1082" xr:uid="{00000000-0005-0000-0000-00001B0D0000}"/>
    <cellStyle name="_База ФАКТ УАТ 08 10" xfId="1083" xr:uid="{00000000-0005-0000-0000-00001C0D0000}"/>
    <cellStyle name="_База ФАКТ УАТ 08 10" xfId="1084" xr:uid="{00000000-0005-0000-0000-00001D0D0000}"/>
    <cellStyle name="_База ФАКТ УАТ 08 11" xfId="1085" xr:uid="{00000000-0005-0000-0000-00001E0D0000}"/>
    <cellStyle name="_База ФАКТ УАТ 08 11" xfId="1086" xr:uid="{00000000-0005-0000-0000-00001F0D0000}"/>
    <cellStyle name="_База ФАКТ УАТ 08 12" xfId="1087" xr:uid="{00000000-0005-0000-0000-0000200D0000}"/>
    <cellStyle name="_База ФАКТ УАТ 08 12" xfId="1088" xr:uid="{00000000-0005-0000-0000-0000210D0000}"/>
    <cellStyle name="_База ФАКТ УАТ 08 13" xfId="1089" xr:uid="{00000000-0005-0000-0000-0000220D0000}"/>
    <cellStyle name="_База ФАКТ УАТ 08 13" xfId="1090" xr:uid="{00000000-0005-0000-0000-0000230D0000}"/>
    <cellStyle name="_База ФАКТ УАТ 08 2" xfId="1091" xr:uid="{00000000-0005-0000-0000-0000240D0000}"/>
    <cellStyle name="_База ФАКТ УАТ 08 2" xfId="1092" xr:uid="{00000000-0005-0000-0000-0000250D0000}"/>
    <cellStyle name="_База ФАКТ УАТ 08 3" xfId="1093" xr:uid="{00000000-0005-0000-0000-0000260D0000}"/>
    <cellStyle name="_База ФАКТ УАТ 08 3" xfId="1094" xr:uid="{00000000-0005-0000-0000-0000270D0000}"/>
    <cellStyle name="_База ФАКТ УАТ 08 4" xfId="1095" xr:uid="{00000000-0005-0000-0000-0000280D0000}"/>
    <cellStyle name="_База ФАКТ УАТ 08 4" xfId="1096" xr:uid="{00000000-0005-0000-0000-0000290D0000}"/>
    <cellStyle name="_База ФАКТ УАТ 08 5" xfId="1097" xr:uid="{00000000-0005-0000-0000-00002A0D0000}"/>
    <cellStyle name="_База ФАКТ УАТ 08 5" xfId="1098" xr:uid="{00000000-0005-0000-0000-00002B0D0000}"/>
    <cellStyle name="_База ФАКТ УАТ 08 6" xfId="1099" xr:uid="{00000000-0005-0000-0000-00002C0D0000}"/>
    <cellStyle name="_База ФАКТ УАТ 08 6" xfId="1100" xr:uid="{00000000-0005-0000-0000-00002D0D0000}"/>
    <cellStyle name="_База ФАКТ УАТ 08 7" xfId="1101" xr:uid="{00000000-0005-0000-0000-00002E0D0000}"/>
    <cellStyle name="_База ФАКТ УАТ 08 7" xfId="1102" xr:uid="{00000000-0005-0000-0000-00002F0D0000}"/>
    <cellStyle name="_База ФАКТ УАТ 08 8" xfId="1103" xr:uid="{00000000-0005-0000-0000-0000300D0000}"/>
    <cellStyle name="_База ФАКТ УАТ 08 8" xfId="1104" xr:uid="{00000000-0005-0000-0000-0000310D0000}"/>
    <cellStyle name="_База ФАКТ УАТ 08 9" xfId="1105" xr:uid="{00000000-0005-0000-0000-0000320D0000}"/>
    <cellStyle name="_База ФАКТ УАТ 08 9" xfId="1106" xr:uid="{00000000-0005-0000-0000-0000330D0000}"/>
    <cellStyle name="_База ФАКТ УАТ 08_2014БП" xfId="1107" xr:uid="{00000000-0005-0000-0000-0000340D0000}"/>
    <cellStyle name="_База ФАКТ УАТ 08_2014БП" xfId="1108" xr:uid="{00000000-0005-0000-0000-0000350D0000}"/>
    <cellStyle name="_БП 2009 КО  21.01.09 г" xfId="1109" xr:uid="{00000000-0005-0000-0000-0000360D0000}"/>
    <cellStyle name="_БП 2009 КО  21.01.09 г" xfId="1110" xr:uid="{00000000-0005-0000-0000-0000370D0000}"/>
    <cellStyle name="_БП 2009 КО  21.01.09 г_Формат План производства 2011 КО-3" xfId="1111" xr:uid="{00000000-0005-0000-0000-0000380D0000}"/>
    <cellStyle name="_БП 2009 КО  21.01.09 г_Формат План производства 2011 КО-3" xfId="1112" xr:uid="{00000000-0005-0000-0000-0000390D0000}"/>
    <cellStyle name="_ИФП_КО_2009_07 ЖРС_ФОТф рабочий" xfId="1113" xr:uid="{00000000-0005-0000-0000-00003A0D0000}"/>
    <cellStyle name="_ИФП_КО_2009_07 ЖРС_ФОТф рабочий" xfId="1114" xr:uid="{00000000-0005-0000-0000-00003B0D0000}"/>
    <cellStyle name="_Книга1" xfId="1115" xr:uid="{00000000-0005-0000-0000-00003C0D0000}"/>
    <cellStyle name="_Книга1" xfId="1116" xr:uid="{00000000-0005-0000-0000-00003D0D0000}"/>
    <cellStyle name="_Платные АТЦ 08 в ценах 2008г" xfId="1117" xr:uid="{00000000-0005-0000-0000-00003E0D0000}"/>
    <cellStyle name="_Платные АТЦ 08 в ценах 2008г" xfId="1118" xr:uid="{00000000-0005-0000-0000-00003F0D0000}"/>
    <cellStyle name="_Платные АТЦ 08 в ценах 2008г 10" xfId="1119" xr:uid="{00000000-0005-0000-0000-0000400D0000}"/>
    <cellStyle name="_Платные АТЦ 08 в ценах 2008г 10" xfId="1120" xr:uid="{00000000-0005-0000-0000-0000410D0000}"/>
    <cellStyle name="_Платные АТЦ 08 в ценах 2008г 11" xfId="1121" xr:uid="{00000000-0005-0000-0000-0000420D0000}"/>
    <cellStyle name="_Платные АТЦ 08 в ценах 2008г 11" xfId="1122" xr:uid="{00000000-0005-0000-0000-0000430D0000}"/>
    <cellStyle name="_Платные АТЦ 08 в ценах 2008г 12" xfId="1123" xr:uid="{00000000-0005-0000-0000-0000440D0000}"/>
    <cellStyle name="_Платные АТЦ 08 в ценах 2008г 12" xfId="1124" xr:uid="{00000000-0005-0000-0000-0000450D0000}"/>
    <cellStyle name="_Платные АТЦ 08 в ценах 2008г 13" xfId="1125" xr:uid="{00000000-0005-0000-0000-0000460D0000}"/>
    <cellStyle name="_Платные АТЦ 08 в ценах 2008г 13" xfId="1126" xr:uid="{00000000-0005-0000-0000-0000470D0000}"/>
    <cellStyle name="_Платные АТЦ 08 в ценах 2008г 2" xfId="1127" xr:uid="{00000000-0005-0000-0000-0000480D0000}"/>
    <cellStyle name="_Платные АТЦ 08 в ценах 2008г 2" xfId="1128" xr:uid="{00000000-0005-0000-0000-0000490D0000}"/>
    <cellStyle name="_Платные АТЦ 08 в ценах 2008г 3" xfId="1129" xr:uid="{00000000-0005-0000-0000-00004A0D0000}"/>
    <cellStyle name="_Платные АТЦ 08 в ценах 2008г 3" xfId="1130" xr:uid="{00000000-0005-0000-0000-00004B0D0000}"/>
    <cellStyle name="_Платные АТЦ 08 в ценах 2008г 4" xfId="1131" xr:uid="{00000000-0005-0000-0000-00004C0D0000}"/>
    <cellStyle name="_Платные АТЦ 08 в ценах 2008г 4" xfId="1132" xr:uid="{00000000-0005-0000-0000-00004D0D0000}"/>
    <cellStyle name="_Платные АТЦ 08 в ценах 2008г 5" xfId="1133" xr:uid="{00000000-0005-0000-0000-00004E0D0000}"/>
    <cellStyle name="_Платные АТЦ 08 в ценах 2008г 5" xfId="1134" xr:uid="{00000000-0005-0000-0000-00004F0D0000}"/>
    <cellStyle name="_Платные АТЦ 08 в ценах 2008г 6" xfId="1135" xr:uid="{00000000-0005-0000-0000-0000500D0000}"/>
    <cellStyle name="_Платные АТЦ 08 в ценах 2008г 6" xfId="1136" xr:uid="{00000000-0005-0000-0000-0000510D0000}"/>
    <cellStyle name="_Платные АТЦ 08 в ценах 2008г 7" xfId="1137" xr:uid="{00000000-0005-0000-0000-0000520D0000}"/>
    <cellStyle name="_Платные АТЦ 08 в ценах 2008г 7" xfId="1138" xr:uid="{00000000-0005-0000-0000-0000530D0000}"/>
    <cellStyle name="_Платные АТЦ 08 в ценах 2008г 8" xfId="1139" xr:uid="{00000000-0005-0000-0000-0000540D0000}"/>
    <cellStyle name="_Платные АТЦ 08 в ценах 2008г 8" xfId="1140" xr:uid="{00000000-0005-0000-0000-0000550D0000}"/>
    <cellStyle name="_Платные АТЦ 08 в ценах 2008г 9" xfId="1141" xr:uid="{00000000-0005-0000-0000-0000560D0000}"/>
    <cellStyle name="_Платные АТЦ 08 в ценах 2008г 9" xfId="1142" xr:uid="{00000000-0005-0000-0000-0000570D0000}"/>
    <cellStyle name="_Платные АТЦ 08 в ценах 2008г_2014БП" xfId="1143" xr:uid="{00000000-0005-0000-0000-0000580D0000}"/>
    <cellStyle name="_Платные АТЦ 08 в ценах 2008г_2014БП" xfId="1144" xr:uid="{00000000-0005-0000-0000-0000590D0000}"/>
    <cellStyle name="_Платные АТЦ 08 в ценах 2008г_База ФАКТ УАТ 08" xfId="1145" xr:uid="{00000000-0005-0000-0000-00005A0D0000}"/>
    <cellStyle name="_Платные АТЦ 08 в ценах 2008г_База ФАКТ УАТ 08" xfId="1146" xr:uid="{00000000-0005-0000-0000-00005B0D0000}"/>
    <cellStyle name="_Платные АТЦ 08 в ценах 2008г_База ФАКТ УАТ 08 10" xfId="1147" xr:uid="{00000000-0005-0000-0000-00005C0D0000}"/>
    <cellStyle name="_Платные АТЦ 08 в ценах 2008г_База ФАКТ УАТ 08 10" xfId="1148" xr:uid="{00000000-0005-0000-0000-00005D0D0000}"/>
    <cellStyle name="_Платные АТЦ 08 в ценах 2008г_База ФАКТ УАТ 08 11" xfId="1149" xr:uid="{00000000-0005-0000-0000-00005E0D0000}"/>
    <cellStyle name="_Платные АТЦ 08 в ценах 2008г_База ФАКТ УАТ 08 11" xfId="1150" xr:uid="{00000000-0005-0000-0000-00005F0D0000}"/>
    <cellStyle name="_Платные АТЦ 08 в ценах 2008г_База ФАКТ УАТ 08 12" xfId="1151" xr:uid="{00000000-0005-0000-0000-0000600D0000}"/>
    <cellStyle name="_Платные АТЦ 08 в ценах 2008г_База ФАКТ УАТ 08 12" xfId="1152" xr:uid="{00000000-0005-0000-0000-0000610D0000}"/>
    <cellStyle name="_Платные АТЦ 08 в ценах 2008г_База ФАКТ УАТ 08 13" xfId="1153" xr:uid="{00000000-0005-0000-0000-0000620D0000}"/>
    <cellStyle name="_Платные АТЦ 08 в ценах 2008г_База ФАКТ УАТ 08 13" xfId="1154" xr:uid="{00000000-0005-0000-0000-0000630D0000}"/>
    <cellStyle name="_Платные АТЦ 08 в ценах 2008г_База ФАКТ УАТ 08 2" xfId="1155" xr:uid="{00000000-0005-0000-0000-0000640D0000}"/>
    <cellStyle name="_Платные АТЦ 08 в ценах 2008г_База ФАКТ УАТ 08 2" xfId="1156" xr:uid="{00000000-0005-0000-0000-0000650D0000}"/>
    <cellStyle name="_Платные АТЦ 08 в ценах 2008г_База ФАКТ УАТ 08 3" xfId="1157" xr:uid="{00000000-0005-0000-0000-0000660D0000}"/>
    <cellStyle name="_Платные АТЦ 08 в ценах 2008г_База ФАКТ УАТ 08 3" xfId="1158" xr:uid="{00000000-0005-0000-0000-0000670D0000}"/>
    <cellStyle name="_Платные АТЦ 08 в ценах 2008г_База ФАКТ УАТ 08 4" xfId="1159" xr:uid="{00000000-0005-0000-0000-0000680D0000}"/>
    <cellStyle name="_Платные АТЦ 08 в ценах 2008г_База ФАКТ УАТ 08 4" xfId="1160" xr:uid="{00000000-0005-0000-0000-0000690D0000}"/>
    <cellStyle name="_Платные АТЦ 08 в ценах 2008г_База ФАКТ УАТ 08 5" xfId="1161" xr:uid="{00000000-0005-0000-0000-00006A0D0000}"/>
    <cellStyle name="_Платные АТЦ 08 в ценах 2008г_База ФАКТ УАТ 08 5" xfId="1162" xr:uid="{00000000-0005-0000-0000-00006B0D0000}"/>
    <cellStyle name="_Платные АТЦ 08 в ценах 2008г_База ФАКТ УАТ 08 6" xfId="1163" xr:uid="{00000000-0005-0000-0000-00006C0D0000}"/>
    <cellStyle name="_Платные АТЦ 08 в ценах 2008г_База ФАКТ УАТ 08 6" xfId="1164" xr:uid="{00000000-0005-0000-0000-00006D0D0000}"/>
    <cellStyle name="_Платные АТЦ 08 в ценах 2008г_База ФАКТ УАТ 08 7" xfId="1165" xr:uid="{00000000-0005-0000-0000-00006E0D0000}"/>
    <cellStyle name="_Платные АТЦ 08 в ценах 2008г_База ФАКТ УАТ 08 7" xfId="1166" xr:uid="{00000000-0005-0000-0000-00006F0D0000}"/>
    <cellStyle name="_Платные АТЦ 08 в ценах 2008г_База ФАКТ УАТ 08 8" xfId="1167" xr:uid="{00000000-0005-0000-0000-0000700D0000}"/>
    <cellStyle name="_Платные АТЦ 08 в ценах 2008г_База ФАКТ УАТ 08 8" xfId="1168" xr:uid="{00000000-0005-0000-0000-0000710D0000}"/>
    <cellStyle name="_Платные АТЦ 08 в ценах 2008г_База ФАКТ УАТ 08 9" xfId="1169" xr:uid="{00000000-0005-0000-0000-0000720D0000}"/>
    <cellStyle name="_Платные АТЦ 08 в ценах 2008г_База ФАКТ УАТ 08 9" xfId="1170" xr:uid="{00000000-0005-0000-0000-0000730D0000}"/>
    <cellStyle name="_Платные АТЦ 08 в ценах 2008г_База ФАКТ УАТ 08_2014БП" xfId="1171" xr:uid="{00000000-0005-0000-0000-0000740D0000}"/>
    <cellStyle name="_Платные АТЦ 08 в ценах 2008г_База ФАКТ УАТ 08_2014БП" xfId="1172" xr:uid="{00000000-0005-0000-0000-0000750D0000}"/>
    <cellStyle name="_Платные ЦПА 08 в ценах 2008г" xfId="1173" xr:uid="{00000000-0005-0000-0000-0000760D0000}"/>
    <cellStyle name="_Платные ЦПА 08 в ценах 2008г" xfId="1174" xr:uid="{00000000-0005-0000-0000-0000770D0000}"/>
    <cellStyle name="_Платные ЦПА 08 в ценах 2008г 10" xfId="1175" xr:uid="{00000000-0005-0000-0000-0000780D0000}"/>
    <cellStyle name="_Платные ЦПА 08 в ценах 2008г 10" xfId="1176" xr:uid="{00000000-0005-0000-0000-0000790D0000}"/>
    <cellStyle name="_Платные ЦПА 08 в ценах 2008г 11" xfId="1177" xr:uid="{00000000-0005-0000-0000-00007A0D0000}"/>
    <cellStyle name="_Платные ЦПА 08 в ценах 2008г 11" xfId="1178" xr:uid="{00000000-0005-0000-0000-00007B0D0000}"/>
    <cellStyle name="_Платные ЦПА 08 в ценах 2008г 12" xfId="1179" xr:uid="{00000000-0005-0000-0000-00007C0D0000}"/>
    <cellStyle name="_Платные ЦПА 08 в ценах 2008г 12" xfId="1180" xr:uid="{00000000-0005-0000-0000-00007D0D0000}"/>
    <cellStyle name="_Платные ЦПА 08 в ценах 2008г 13" xfId="1181" xr:uid="{00000000-0005-0000-0000-00007E0D0000}"/>
    <cellStyle name="_Платные ЦПА 08 в ценах 2008г 13" xfId="1182" xr:uid="{00000000-0005-0000-0000-00007F0D0000}"/>
    <cellStyle name="_Платные ЦПА 08 в ценах 2008г 2" xfId="1183" xr:uid="{00000000-0005-0000-0000-0000800D0000}"/>
    <cellStyle name="_Платные ЦПА 08 в ценах 2008г 2" xfId="1184" xr:uid="{00000000-0005-0000-0000-0000810D0000}"/>
    <cellStyle name="_Платные ЦПА 08 в ценах 2008г 3" xfId="1185" xr:uid="{00000000-0005-0000-0000-0000820D0000}"/>
    <cellStyle name="_Платные ЦПА 08 в ценах 2008г 3" xfId="1186" xr:uid="{00000000-0005-0000-0000-0000830D0000}"/>
    <cellStyle name="_Платные ЦПА 08 в ценах 2008г 4" xfId="1187" xr:uid="{00000000-0005-0000-0000-0000840D0000}"/>
    <cellStyle name="_Платные ЦПА 08 в ценах 2008г 4" xfId="1188" xr:uid="{00000000-0005-0000-0000-0000850D0000}"/>
    <cellStyle name="_Платные ЦПА 08 в ценах 2008г 5" xfId="1189" xr:uid="{00000000-0005-0000-0000-0000860D0000}"/>
    <cellStyle name="_Платные ЦПА 08 в ценах 2008г 5" xfId="1190" xr:uid="{00000000-0005-0000-0000-0000870D0000}"/>
    <cellStyle name="_Платные ЦПА 08 в ценах 2008г 6" xfId="1191" xr:uid="{00000000-0005-0000-0000-0000880D0000}"/>
    <cellStyle name="_Платные ЦПА 08 в ценах 2008г 6" xfId="1192" xr:uid="{00000000-0005-0000-0000-0000890D0000}"/>
    <cellStyle name="_Платные ЦПА 08 в ценах 2008г 7" xfId="1193" xr:uid="{00000000-0005-0000-0000-00008A0D0000}"/>
    <cellStyle name="_Платные ЦПА 08 в ценах 2008г 7" xfId="1194" xr:uid="{00000000-0005-0000-0000-00008B0D0000}"/>
    <cellStyle name="_Платные ЦПА 08 в ценах 2008г 8" xfId="1195" xr:uid="{00000000-0005-0000-0000-00008C0D0000}"/>
    <cellStyle name="_Платные ЦПА 08 в ценах 2008г 8" xfId="1196" xr:uid="{00000000-0005-0000-0000-00008D0D0000}"/>
    <cellStyle name="_Платные ЦПА 08 в ценах 2008г 9" xfId="1197" xr:uid="{00000000-0005-0000-0000-00008E0D0000}"/>
    <cellStyle name="_Платные ЦПА 08 в ценах 2008г 9" xfId="1198" xr:uid="{00000000-0005-0000-0000-00008F0D0000}"/>
    <cellStyle name="_Платные ЦПА 08 в ценах 2008г_2014БП" xfId="1199" xr:uid="{00000000-0005-0000-0000-0000900D0000}"/>
    <cellStyle name="_Платные ЦПА 08 в ценах 2008г_2014БП" xfId="1200" xr:uid="{00000000-0005-0000-0000-0000910D0000}"/>
    <cellStyle name="_Платные ЦПА 08 в ценах 2008г_База ФАКТ УАТ 08" xfId="1201" xr:uid="{00000000-0005-0000-0000-0000920D0000}"/>
    <cellStyle name="_Платные ЦПА 08 в ценах 2008г_База ФАКТ УАТ 08" xfId="1202" xr:uid="{00000000-0005-0000-0000-0000930D0000}"/>
    <cellStyle name="_Платные ЦПА 08 в ценах 2008г_База ФАКТ УАТ 08 10" xfId="1203" xr:uid="{00000000-0005-0000-0000-0000940D0000}"/>
    <cellStyle name="_Платные ЦПА 08 в ценах 2008г_База ФАКТ УАТ 08 10" xfId="1204" xr:uid="{00000000-0005-0000-0000-0000950D0000}"/>
    <cellStyle name="_Платные ЦПА 08 в ценах 2008г_База ФАКТ УАТ 08 11" xfId="1205" xr:uid="{00000000-0005-0000-0000-0000960D0000}"/>
    <cellStyle name="_Платные ЦПА 08 в ценах 2008г_База ФАКТ УАТ 08 11" xfId="1206" xr:uid="{00000000-0005-0000-0000-0000970D0000}"/>
    <cellStyle name="_Платные ЦПА 08 в ценах 2008г_База ФАКТ УАТ 08 12" xfId="1207" xr:uid="{00000000-0005-0000-0000-0000980D0000}"/>
    <cellStyle name="_Платные ЦПА 08 в ценах 2008г_База ФАКТ УАТ 08 12" xfId="1208" xr:uid="{00000000-0005-0000-0000-0000990D0000}"/>
    <cellStyle name="_Платные ЦПА 08 в ценах 2008г_База ФАКТ УАТ 08 13" xfId="1209" xr:uid="{00000000-0005-0000-0000-00009A0D0000}"/>
    <cellStyle name="_Платные ЦПА 08 в ценах 2008г_База ФАКТ УАТ 08 13" xfId="1210" xr:uid="{00000000-0005-0000-0000-00009B0D0000}"/>
    <cellStyle name="_Платные ЦПА 08 в ценах 2008г_База ФАКТ УАТ 08 2" xfId="1211" xr:uid="{00000000-0005-0000-0000-00009C0D0000}"/>
    <cellStyle name="_Платные ЦПА 08 в ценах 2008г_База ФАКТ УАТ 08 2" xfId="1212" xr:uid="{00000000-0005-0000-0000-00009D0D0000}"/>
    <cellStyle name="_Платные ЦПА 08 в ценах 2008г_База ФАКТ УАТ 08 3" xfId="1213" xr:uid="{00000000-0005-0000-0000-00009E0D0000}"/>
    <cellStyle name="_Платные ЦПА 08 в ценах 2008г_База ФАКТ УАТ 08 3" xfId="1214" xr:uid="{00000000-0005-0000-0000-00009F0D0000}"/>
    <cellStyle name="_Платные ЦПА 08 в ценах 2008г_База ФАКТ УАТ 08 4" xfId="1215" xr:uid="{00000000-0005-0000-0000-0000A00D0000}"/>
    <cellStyle name="_Платные ЦПА 08 в ценах 2008г_База ФАКТ УАТ 08 4" xfId="1216" xr:uid="{00000000-0005-0000-0000-0000A10D0000}"/>
    <cellStyle name="_Платные ЦПА 08 в ценах 2008г_База ФАКТ УАТ 08 5" xfId="1217" xr:uid="{00000000-0005-0000-0000-0000A20D0000}"/>
    <cellStyle name="_Платные ЦПА 08 в ценах 2008г_База ФАКТ УАТ 08 5" xfId="1218" xr:uid="{00000000-0005-0000-0000-0000A30D0000}"/>
    <cellStyle name="_Платные ЦПА 08 в ценах 2008г_База ФАКТ УАТ 08 6" xfId="1219" xr:uid="{00000000-0005-0000-0000-0000A40D0000}"/>
    <cellStyle name="_Платные ЦПА 08 в ценах 2008г_База ФАКТ УАТ 08 6" xfId="1220" xr:uid="{00000000-0005-0000-0000-0000A50D0000}"/>
    <cellStyle name="_Платные ЦПА 08 в ценах 2008г_База ФАКТ УАТ 08 7" xfId="1221" xr:uid="{00000000-0005-0000-0000-0000A60D0000}"/>
    <cellStyle name="_Платные ЦПА 08 в ценах 2008г_База ФАКТ УАТ 08 7" xfId="1222" xr:uid="{00000000-0005-0000-0000-0000A70D0000}"/>
    <cellStyle name="_Платные ЦПА 08 в ценах 2008г_База ФАКТ УАТ 08 8" xfId="1223" xr:uid="{00000000-0005-0000-0000-0000A80D0000}"/>
    <cellStyle name="_Платные ЦПА 08 в ценах 2008г_База ФАКТ УАТ 08 8" xfId="1224" xr:uid="{00000000-0005-0000-0000-0000A90D0000}"/>
    <cellStyle name="_Платные ЦПА 08 в ценах 2008г_База ФАКТ УАТ 08 9" xfId="1225" xr:uid="{00000000-0005-0000-0000-0000AA0D0000}"/>
    <cellStyle name="_Платные ЦПА 08 в ценах 2008г_База ФАКТ УАТ 08 9" xfId="1226" xr:uid="{00000000-0005-0000-0000-0000AB0D0000}"/>
    <cellStyle name="_Платные ЦПА 08 в ценах 2008г_База ФАКТ УАТ 08_2014БП" xfId="1227" xr:uid="{00000000-0005-0000-0000-0000AC0D0000}"/>
    <cellStyle name="_Платные ЦПА 08 в ценах 2008г_База ФАКТ УАТ 08_2014БП" xfId="1228" xr:uid="{00000000-0005-0000-0000-0000AD0D0000}"/>
    <cellStyle name="_РПХ" xfId="1229" xr:uid="{00000000-0005-0000-0000-0000AE0D0000}"/>
    <cellStyle name="_РПХ" xfId="1230" xr:uid="{00000000-0005-0000-0000-0000AF0D0000}"/>
    <cellStyle name="_РПХ_Книга1" xfId="1231" xr:uid="{00000000-0005-0000-0000-0000B00D0000}"/>
    <cellStyle name="_РПХ_Книга1" xfId="1232" xr:uid="{00000000-0005-0000-0000-0000B10D0000}"/>
    <cellStyle name="_СAPEX 2008" xfId="1233" xr:uid="{00000000-0005-0000-0000-0000B20D0000}"/>
    <cellStyle name="_СAPEX 2008" xfId="1234" xr:uid="{00000000-0005-0000-0000-0000B30D0000}"/>
    <cellStyle name="_СAPEX 2008 10" xfId="1235" xr:uid="{00000000-0005-0000-0000-0000B40D0000}"/>
    <cellStyle name="_СAPEX 2008 10" xfId="1236" xr:uid="{00000000-0005-0000-0000-0000B50D0000}"/>
    <cellStyle name="_СAPEX 2008 11" xfId="1237" xr:uid="{00000000-0005-0000-0000-0000B60D0000}"/>
    <cellStyle name="_СAPEX 2008 11" xfId="1238" xr:uid="{00000000-0005-0000-0000-0000B70D0000}"/>
    <cellStyle name="_СAPEX 2008 12" xfId="1239" xr:uid="{00000000-0005-0000-0000-0000B80D0000}"/>
    <cellStyle name="_СAPEX 2008 12" xfId="1240" xr:uid="{00000000-0005-0000-0000-0000B90D0000}"/>
    <cellStyle name="_СAPEX 2008 13" xfId="1241" xr:uid="{00000000-0005-0000-0000-0000BA0D0000}"/>
    <cellStyle name="_СAPEX 2008 13" xfId="1242" xr:uid="{00000000-0005-0000-0000-0000BB0D0000}"/>
    <cellStyle name="_СAPEX 2008 2" xfId="1243" xr:uid="{00000000-0005-0000-0000-0000BC0D0000}"/>
    <cellStyle name="_СAPEX 2008 2" xfId="1244" xr:uid="{00000000-0005-0000-0000-0000BD0D0000}"/>
    <cellStyle name="_СAPEX 2008 3" xfId="1245" xr:uid="{00000000-0005-0000-0000-0000BE0D0000}"/>
    <cellStyle name="_СAPEX 2008 3" xfId="1246" xr:uid="{00000000-0005-0000-0000-0000BF0D0000}"/>
    <cellStyle name="_СAPEX 2008 4" xfId="1247" xr:uid="{00000000-0005-0000-0000-0000C00D0000}"/>
    <cellStyle name="_СAPEX 2008 4" xfId="1248" xr:uid="{00000000-0005-0000-0000-0000C10D0000}"/>
    <cellStyle name="_СAPEX 2008 5" xfId="1249" xr:uid="{00000000-0005-0000-0000-0000C20D0000}"/>
    <cellStyle name="_СAPEX 2008 5" xfId="1250" xr:uid="{00000000-0005-0000-0000-0000C30D0000}"/>
    <cellStyle name="_СAPEX 2008 6" xfId="1251" xr:uid="{00000000-0005-0000-0000-0000C40D0000}"/>
    <cellStyle name="_СAPEX 2008 6" xfId="1252" xr:uid="{00000000-0005-0000-0000-0000C50D0000}"/>
    <cellStyle name="_СAPEX 2008 7" xfId="1253" xr:uid="{00000000-0005-0000-0000-0000C60D0000}"/>
    <cellStyle name="_СAPEX 2008 7" xfId="1254" xr:uid="{00000000-0005-0000-0000-0000C70D0000}"/>
    <cellStyle name="_СAPEX 2008 8" xfId="1255" xr:uid="{00000000-0005-0000-0000-0000C80D0000}"/>
    <cellStyle name="_СAPEX 2008 8" xfId="1256" xr:uid="{00000000-0005-0000-0000-0000C90D0000}"/>
    <cellStyle name="_СAPEX 2008 9" xfId="1257" xr:uid="{00000000-0005-0000-0000-0000CA0D0000}"/>
    <cellStyle name="_СAPEX 2008 9" xfId="1258" xr:uid="{00000000-0005-0000-0000-0000CB0D0000}"/>
    <cellStyle name="_СAPEX 2008_2014БП" xfId="1259" xr:uid="{00000000-0005-0000-0000-0000CC0D0000}"/>
    <cellStyle name="_СAPEX 2008_2014БП" xfId="1260" xr:uid="{00000000-0005-0000-0000-0000CD0D0000}"/>
    <cellStyle name="_СAPEX 2008_База ФАКТ УАТ 08" xfId="1261" xr:uid="{00000000-0005-0000-0000-0000CE0D0000}"/>
    <cellStyle name="_СAPEX 2008_База ФАКТ УАТ 08" xfId="1262" xr:uid="{00000000-0005-0000-0000-0000CF0D0000}"/>
    <cellStyle name="_СAPEX 2008_База ФАКТ УАТ 08 10" xfId="1263" xr:uid="{00000000-0005-0000-0000-0000D00D0000}"/>
    <cellStyle name="_СAPEX 2008_База ФАКТ УАТ 08 10" xfId="1264" xr:uid="{00000000-0005-0000-0000-0000D10D0000}"/>
    <cellStyle name="_СAPEX 2008_База ФАКТ УАТ 08 11" xfId="1265" xr:uid="{00000000-0005-0000-0000-0000D20D0000}"/>
    <cellStyle name="_СAPEX 2008_База ФАКТ УАТ 08 11" xfId="1266" xr:uid="{00000000-0005-0000-0000-0000D30D0000}"/>
    <cellStyle name="_СAPEX 2008_База ФАКТ УАТ 08 12" xfId="1267" xr:uid="{00000000-0005-0000-0000-0000D40D0000}"/>
    <cellStyle name="_СAPEX 2008_База ФАКТ УАТ 08 12" xfId="1268" xr:uid="{00000000-0005-0000-0000-0000D50D0000}"/>
    <cellStyle name="_СAPEX 2008_База ФАКТ УАТ 08 13" xfId="1269" xr:uid="{00000000-0005-0000-0000-0000D60D0000}"/>
    <cellStyle name="_СAPEX 2008_База ФАКТ УАТ 08 13" xfId="1270" xr:uid="{00000000-0005-0000-0000-0000D70D0000}"/>
    <cellStyle name="_СAPEX 2008_База ФАКТ УАТ 08 2" xfId="1271" xr:uid="{00000000-0005-0000-0000-0000D80D0000}"/>
    <cellStyle name="_СAPEX 2008_База ФАКТ УАТ 08 2" xfId="1272" xr:uid="{00000000-0005-0000-0000-0000D90D0000}"/>
    <cellStyle name="_СAPEX 2008_База ФАКТ УАТ 08 3" xfId="1273" xr:uid="{00000000-0005-0000-0000-0000DA0D0000}"/>
    <cellStyle name="_СAPEX 2008_База ФАКТ УАТ 08 3" xfId="1274" xr:uid="{00000000-0005-0000-0000-0000DB0D0000}"/>
    <cellStyle name="_СAPEX 2008_База ФАКТ УАТ 08 4" xfId="1275" xr:uid="{00000000-0005-0000-0000-0000DC0D0000}"/>
    <cellStyle name="_СAPEX 2008_База ФАКТ УАТ 08 4" xfId="1276" xr:uid="{00000000-0005-0000-0000-0000DD0D0000}"/>
    <cellStyle name="_СAPEX 2008_База ФАКТ УАТ 08 5" xfId="1277" xr:uid="{00000000-0005-0000-0000-0000DE0D0000}"/>
    <cellStyle name="_СAPEX 2008_База ФАКТ УАТ 08 5" xfId="1278" xr:uid="{00000000-0005-0000-0000-0000DF0D0000}"/>
    <cellStyle name="_СAPEX 2008_База ФАКТ УАТ 08 6" xfId="1279" xr:uid="{00000000-0005-0000-0000-0000E00D0000}"/>
    <cellStyle name="_СAPEX 2008_База ФАКТ УАТ 08 6" xfId="1280" xr:uid="{00000000-0005-0000-0000-0000E10D0000}"/>
    <cellStyle name="_СAPEX 2008_База ФАКТ УАТ 08 7" xfId="1281" xr:uid="{00000000-0005-0000-0000-0000E20D0000}"/>
    <cellStyle name="_СAPEX 2008_База ФАКТ УАТ 08 7" xfId="1282" xr:uid="{00000000-0005-0000-0000-0000E30D0000}"/>
    <cellStyle name="_СAPEX 2008_База ФАКТ УАТ 08 8" xfId="1283" xr:uid="{00000000-0005-0000-0000-0000E40D0000}"/>
    <cellStyle name="_СAPEX 2008_База ФАКТ УАТ 08 8" xfId="1284" xr:uid="{00000000-0005-0000-0000-0000E50D0000}"/>
    <cellStyle name="_СAPEX 2008_База ФАКТ УАТ 08 9" xfId="1285" xr:uid="{00000000-0005-0000-0000-0000E60D0000}"/>
    <cellStyle name="_СAPEX 2008_База ФАКТ УАТ 08 9" xfId="1286" xr:uid="{00000000-0005-0000-0000-0000E70D0000}"/>
    <cellStyle name="_СAPEX 2008_База ФАКТ УАТ 08_2014БП" xfId="1287" xr:uid="{00000000-0005-0000-0000-0000E80D0000}"/>
    <cellStyle name="_СAPEX 2008_База ФАКТ УАТ 08_2014БП" xfId="1288" xr:uid="{00000000-0005-0000-0000-0000E90D0000}"/>
    <cellStyle name="_СБП 2011-2044 КО" xfId="1289" xr:uid="{00000000-0005-0000-0000-0000EA0D0000}"/>
    <cellStyle name="_СБП 2011-2044 КО" xfId="1290" xr:uid="{00000000-0005-0000-0000-0000EB0D0000}"/>
    <cellStyle name="_Смета  АСУ 2010 соц сфера" xfId="1291" xr:uid="{00000000-0005-0000-0000-0000EC0D0000}"/>
    <cellStyle name="_Смета  АСУ 2010 соц сфера" xfId="1292" xr:uid="{00000000-0005-0000-0000-0000ED0D0000}"/>
    <cellStyle name="_Смета КСЦ БП 2011 год" xfId="1293" xr:uid="{00000000-0005-0000-0000-0000EE0D0000}"/>
    <cellStyle name="_Смета КСЦ БП 2011 год" xfId="1294" xr:uid="{00000000-0005-0000-0000-0000EF0D0000}"/>
    <cellStyle name="_Соцсфера (2)" xfId="1295" xr:uid="{00000000-0005-0000-0000-0000F00D0000}"/>
    <cellStyle name="_Соцсфера (2)" xfId="1296" xr:uid="{00000000-0005-0000-0000-0000F10D0000}"/>
    <cellStyle name="_СР3" xfId="31358" xr:uid="{00000000-0005-0000-0000-0000F20D0000}"/>
    <cellStyle name="_СР3" xfId="31359" xr:uid="{00000000-0005-0000-0000-0000F30D0000}"/>
    <cellStyle name="_ССРСС1" xfId="31360" xr:uid="{00000000-0005-0000-0000-0000F40D0000}"/>
    <cellStyle name="_ССРСС1" xfId="31361" xr:uid="{00000000-0005-0000-0000-0000F50D0000}"/>
    <cellStyle name="_ТСС и ТСО по IFRS" xfId="1297" xr:uid="{00000000-0005-0000-0000-0000F60D0000}"/>
    <cellStyle name="_ТСС и ТСО по IFRS" xfId="1298" xr:uid="{00000000-0005-0000-0000-0000F70D0000}"/>
    <cellStyle name="_Услуги сторонних орг-й на 2010 г." xfId="1299" xr:uid="{00000000-0005-0000-0000-0000F80D0000}"/>
    <cellStyle name="_Услуги сторонних орг-й на 2010 г." xfId="1300" xr:uid="{00000000-0005-0000-0000-0000F90D0000}"/>
    <cellStyle name="_Ф-1И2" xfId="1301" xr:uid="{00000000-0005-0000-0000-0000FA0D0000}"/>
    <cellStyle name="_Ф-1И2" xfId="1302" xr:uid="{00000000-0005-0000-0000-0000FB0D0000}"/>
    <cellStyle name="_Ф-1И2 10" xfId="1303" xr:uid="{00000000-0005-0000-0000-0000FC0D0000}"/>
    <cellStyle name="_Ф-1И2 10" xfId="1304" xr:uid="{00000000-0005-0000-0000-0000FD0D0000}"/>
    <cellStyle name="_Ф-1И2 11" xfId="1305" xr:uid="{00000000-0005-0000-0000-0000FE0D0000}"/>
    <cellStyle name="_Ф-1И2 11" xfId="1306" xr:uid="{00000000-0005-0000-0000-0000FF0D0000}"/>
    <cellStyle name="_Ф-1И2 12" xfId="1307" xr:uid="{00000000-0005-0000-0000-0000000E0000}"/>
    <cellStyle name="_Ф-1И2 12" xfId="1308" xr:uid="{00000000-0005-0000-0000-0000010E0000}"/>
    <cellStyle name="_Ф-1И2 13" xfId="1309" xr:uid="{00000000-0005-0000-0000-0000020E0000}"/>
    <cellStyle name="_Ф-1И2 13" xfId="1310" xr:uid="{00000000-0005-0000-0000-0000030E0000}"/>
    <cellStyle name="_Ф-1И2 14" xfId="1311" xr:uid="{00000000-0005-0000-0000-0000040E0000}"/>
    <cellStyle name="_Ф-1И2 14" xfId="1312" xr:uid="{00000000-0005-0000-0000-0000050E0000}"/>
    <cellStyle name="_Ф-1И2 15" xfId="1313" xr:uid="{00000000-0005-0000-0000-0000060E0000}"/>
    <cellStyle name="_Ф-1И2 15" xfId="1314" xr:uid="{00000000-0005-0000-0000-0000070E0000}"/>
    <cellStyle name="_Ф-1И2 16" xfId="1315" xr:uid="{00000000-0005-0000-0000-0000080E0000}"/>
    <cellStyle name="_Ф-1И2 16" xfId="1316" xr:uid="{00000000-0005-0000-0000-0000090E0000}"/>
    <cellStyle name="_Ф-1И2 17" xfId="1317" xr:uid="{00000000-0005-0000-0000-00000A0E0000}"/>
    <cellStyle name="_Ф-1И2 17" xfId="1318" xr:uid="{00000000-0005-0000-0000-00000B0E0000}"/>
    <cellStyle name="_Ф-1И2 18" xfId="1319" xr:uid="{00000000-0005-0000-0000-00000C0E0000}"/>
    <cellStyle name="_Ф-1И2 18" xfId="1320" xr:uid="{00000000-0005-0000-0000-00000D0E0000}"/>
    <cellStyle name="_Ф-1И2 19" xfId="1321" xr:uid="{00000000-0005-0000-0000-00000E0E0000}"/>
    <cellStyle name="_Ф-1И2 19" xfId="1322" xr:uid="{00000000-0005-0000-0000-00000F0E0000}"/>
    <cellStyle name="_Ф-1И2 2" xfId="1323" xr:uid="{00000000-0005-0000-0000-0000100E0000}"/>
    <cellStyle name="_Ф-1И2 2" xfId="1324" xr:uid="{00000000-0005-0000-0000-0000110E0000}"/>
    <cellStyle name="_Ф-1И2 20" xfId="1325" xr:uid="{00000000-0005-0000-0000-0000120E0000}"/>
    <cellStyle name="_Ф-1И2 20" xfId="1326" xr:uid="{00000000-0005-0000-0000-0000130E0000}"/>
    <cellStyle name="_Ф-1И2 21" xfId="1327" xr:uid="{00000000-0005-0000-0000-0000140E0000}"/>
    <cellStyle name="_Ф-1И2 21" xfId="1328" xr:uid="{00000000-0005-0000-0000-0000150E0000}"/>
    <cellStyle name="_Ф-1И2 22" xfId="1329" xr:uid="{00000000-0005-0000-0000-0000160E0000}"/>
    <cellStyle name="_Ф-1И2 22" xfId="1330" xr:uid="{00000000-0005-0000-0000-0000170E0000}"/>
    <cellStyle name="_Ф-1И2 23" xfId="1331" xr:uid="{00000000-0005-0000-0000-0000180E0000}"/>
    <cellStyle name="_Ф-1И2 23" xfId="1332" xr:uid="{00000000-0005-0000-0000-0000190E0000}"/>
    <cellStyle name="_Ф-1И2 24" xfId="1333" xr:uid="{00000000-0005-0000-0000-00001A0E0000}"/>
    <cellStyle name="_Ф-1И2 24" xfId="1334" xr:uid="{00000000-0005-0000-0000-00001B0E0000}"/>
    <cellStyle name="_Ф-1И2 3" xfId="1335" xr:uid="{00000000-0005-0000-0000-00001C0E0000}"/>
    <cellStyle name="_Ф-1И2 3" xfId="1336" xr:uid="{00000000-0005-0000-0000-00001D0E0000}"/>
    <cellStyle name="_Ф-1И2 4" xfId="1337" xr:uid="{00000000-0005-0000-0000-00001E0E0000}"/>
    <cellStyle name="_Ф-1И2 4" xfId="1338" xr:uid="{00000000-0005-0000-0000-00001F0E0000}"/>
    <cellStyle name="_Ф-1И2 5" xfId="1339" xr:uid="{00000000-0005-0000-0000-0000200E0000}"/>
    <cellStyle name="_Ф-1И2 5" xfId="1340" xr:uid="{00000000-0005-0000-0000-0000210E0000}"/>
    <cellStyle name="_Ф-1И2 6" xfId="1341" xr:uid="{00000000-0005-0000-0000-0000220E0000}"/>
    <cellStyle name="_Ф-1И2 6" xfId="1342" xr:uid="{00000000-0005-0000-0000-0000230E0000}"/>
    <cellStyle name="_Ф-1И2 7" xfId="1343" xr:uid="{00000000-0005-0000-0000-0000240E0000}"/>
    <cellStyle name="_Ф-1И2 7" xfId="1344" xr:uid="{00000000-0005-0000-0000-0000250E0000}"/>
    <cellStyle name="_Ф-1И2 8" xfId="1345" xr:uid="{00000000-0005-0000-0000-0000260E0000}"/>
    <cellStyle name="_Ф-1И2 8" xfId="1346" xr:uid="{00000000-0005-0000-0000-0000270E0000}"/>
    <cellStyle name="_Ф-1И2 9" xfId="1347" xr:uid="{00000000-0005-0000-0000-0000280E0000}"/>
    <cellStyle name="_Ф-1И2 9" xfId="1348" xr:uid="{00000000-0005-0000-0000-0000290E0000}"/>
    <cellStyle name="_Ф-1И2_2014БП" xfId="1349" xr:uid="{00000000-0005-0000-0000-00002A0E0000}"/>
    <cellStyle name="_Ф-1И2_2014БП" xfId="1350" xr:uid="{00000000-0005-0000-0000-00002B0E0000}"/>
    <cellStyle name="_Ф-1И2_Finplan 2010" xfId="1351" xr:uid="{00000000-0005-0000-0000-00002C0E0000}"/>
    <cellStyle name="_Ф-1И2_Finplan 2010" xfId="1352" xr:uid="{00000000-0005-0000-0000-00002D0E0000}"/>
    <cellStyle name="_Ф-1И2_PL_БП_KO_2008" xfId="1353" xr:uid="{00000000-0005-0000-0000-00002E0E0000}"/>
    <cellStyle name="_Ф-1И2_PL_БП_KO_2008" xfId="1354" xr:uid="{00000000-0005-0000-0000-00002F0E0000}"/>
    <cellStyle name="_Ф-1И2_PL_БП_KO_2008 10" xfId="1355" xr:uid="{00000000-0005-0000-0000-0000300E0000}"/>
    <cellStyle name="_Ф-1И2_PL_БП_KO_2008 10" xfId="1356" xr:uid="{00000000-0005-0000-0000-0000310E0000}"/>
    <cellStyle name="_Ф-1И2_PL_БП_KO_2008 11" xfId="1357" xr:uid="{00000000-0005-0000-0000-0000320E0000}"/>
    <cellStyle name="_Ф-1И2_PL_БП_KO_2008 11" xfId="1358" xr:uid="{00000000-0005-0000-0000-0000330E0000}"/>
    <cellStyle name="_Ф-1И2_PL_БП_KO_2008 12" xfId="1359" xr:uid="{00000000-0005-0000-0000-0000340E0000}"/>
    <cellStyle name="_Ф-1И2_PL_БП_KO_2008 12" xfId="1360" xr:uid="{00000000-0005-0000-0000-0000350E0000}"/>
    <cellStyle name="_Ф-1И2_PL_БП_KO_2008 13" xfId="1361" xr:uid="{00000000-0005-0000-0000-0000360E0000}"/>
    <cellStyle name="_Ф-1И2_PL_БП_KO_2008 13" xfId="1362" xr:uid="{00000000-0005-0000-0000-0000370E0000}"/>
    <cellStyle name="_Ф-1И2_PL_БП_KO_2008 14" xfId="1363" xr:uid="{00000000-0005-0000-0000-0000380E0000}"/>
    <cellStyle name="_Ф-1И2_PL_БП_KO_2008 14" xfId="1364" xr:uid="{00000000-0005-0000-0000-0000390E0000}"/>
    <cellStyle name="_Ф-1И2_PL_БП_KO_2008 15" xfId="1365" xr:uid="{00000000-0005-0000-0000-00003A0E0000}"/>
    <cellStyle name="_Ф-1И2_PL_БП_KO_2008 15" xfId="1366" xr:uid="{00000000-0005-0000-0000-00003B0E0000}"/>
    <cellStyle name="_Ф-1И2_PL_БП_KO_2008 16" xfId="1367" xr:uid="{00000000-0005-0000-0000-00003C0E0000}"/>
    <cellStyle name="_Ф-1И2_PL_БП_KO_2008 16" xfId="1368" xr:uid="{00000000-0005-0000-0000-00003D0E0000}"/>
    <cellStyle name="_Ф-1И2_PL_БП_KO_2008 17" xfId="1369" xr:uid="{00000000-0005-0000-0000-00003E0E0000}"/>
    <cellStyle name="_Ф-1И2_PL_БП_KO_2008 17" xfId="1370" xr:uid="{00000000-0005-0000-0000-00003F0E0000}"/>
    <cellStyle name="_Ф-1И2_PL_БП_KO_2008 2" xfId="1371" xr:uid="{00000000-0005-0000-0000-0000400E0000}"/>
    <cellStyle name="_Ф-1И2_PL_БП_KO_2008 2" xfId="1372" xr:uid="{00000000-0005-0000-0000-0000410E0000}"/>
    <cellStyle name="_Ф-1И2_PL_БП_KO_2008 3" xfId="1373" xr:uid="{00000000-0005-0000-0000-0000420E0000}"/>
    <cellStyle name="_Ф-1И2_PL_БП_KO_2008 3" xfId="1374" xr:uid="{00000000-0005-0000-0000-0000430E0000}"/>
    <cellStyle name="_Ф-1И2_PL_БП_KO_2008 4" xfId="1375" xr:uid="{00000000-0005-0000-0000-0000440E0000}"/>
    <cellStyle name="_Ф-1И2_PL_БП_KO_2008 4" xfId="1376" xr:uid="{00000000-0005-0000-0000-0000450E0000}"/>
    <cellStyle name="_Ф-1И2_PL_БП_KO_2008 5" xfId="1377" xr:uid="{00000000-0005-0000-0000-0000460E0000}"/>
    <cellStyle name="_Ф-1И2_PL_БП_KO_2008 5" xfId="1378" xr:uid="{00000000-0005-0000-0000-0000470E0000}"/>
    <cellStyle name="_Ф-1И2_PL_БП_KO_2008 6" xfId="1379" xr:uid="{00000000-0005-0000-0000-0000480E0000}"/>
    <cellStyle name="_Ф-1И2_PL_БП_KO_2008 6" xfId="1380" xr:uid="{00000000-0005-0000-0000-0000490E0000}"/>
    <cellStyle name="_Ф-1И2_PL_БП_KO_2008 7" xfId="1381" xr:uid="{00000000-0005-0000-0000-00004A0E0000}"/>
    <cellStyle name="_Ф-1И2_PL_БП_KO_2008 7" xfId="1382" xr:uid="{00000000-0005-0000-0000-00004B0E0000}"/>
    <cellStyle name="_Ф-1И2_PL_БП_KO_2008 8" xfId="1383" xr:uid="{00000000-0005-0000-0000-00004C0E0000}"/>
    <cellStyle name="_Ф-1И2_PL_БП_KO_2008 8" xfId="1384" xr:uid="{00000000-0005-0000-0000-00004D0E0000}"/>
    <cellStyle name="_Ф-1И2_PL_БП_KO_2008 9" xfId="1385" xr:uid="{00000000-0005-0000-0000-00004E0E0000}"/>
    <cellStyle name="_Ф-1И2_PL_БП_KO_2008 9" xfId="1386" xr:uid="{00000000-0005-0000-0000-00004F0E0000}"/>
    <cellStyle name="_Ф-1И2_PL_БП_KO_2008_2014БП" xfId="1387" xr:uid="{00000000-0005-0000-0000-0000500E0000}"/>
    <cellStyle name="_Ф-1И2_PL_БП_KO_2008_2014БП" xfId="1388" xr:uid="{00000000-0005-0000-0000-0000510E0000}"/>
    <cellStyle name="_Ф-1И2_PL_БП_KO_2008_VOLUM" xfId="1389" xr:uid="{00000000-0005-0000-0000-0000520E0000}"/>
    <cellStyle name="_Ф-1И2_PL_БП_KO_2008_VOLUM" xfId="1390" xr:uid="{00000000-0005-0000-0000-0000530E0000}"/>
    <cellStyle name="_Ф-1И2_PL_БП_KO_2008_VOLUM_SERVICES" xfId="1391" xr:uid="{00000000-0005-0000-0000-0000540E0000}"/>
    <cellStyle name="_Ф-1И2_PL_БП_KO_2008_VOLUM_SERVICES" xfId="1392" xr:uid="{00000000-0005-0000-0000-0000550E0000}"/>
    <cellStyle name="_Ф-1И2_PL_БП_KO_2008_VOLUM_Книга1" xfId="1393" xr:uid="{00000000-0005-0000-0000-0000560E0000}"/>
    <cellStyle name="_Ф-1И2_PL_БП_KO_2008_VOLUM_Книга1" xfId="1394" xr:uid="{00000000-0005-0000-0000-0000570E0000}"/>
    <cellStyle name="_Ф-1И2_PL_БП_KO_2008_РПХ" xfId="1395" xr:uid="{00000000-0005-0000-0000-0000580E0000}"/>
    <cellStyle name="_Ф-1И2_PL_БП_KO_2008_РПХ" xfId="1396" xr:uid="{00000000-0005-0000-0000-0000590E0000}"/>
    <cellStyle name="_Ф-1И2_PL_БП_KO_2008_РПХ 10" xfId="1397" xr:uid="{00000000-0005-0000-0000-00005A0E0000}"/>
    <cellStyle name="_Ф-1И2_PL_БП_KO_2008_РПХ 10" xfId="1398" xr:uid="{00000000-0005-0000-0000-00005B0E0000}"/>
    <cellStyle name="_Ф-1И2_PL_БП_KO_2008_РПХ 2" xfId="1399" xr:uid="{00000000-0005-0000-0000-00005C0E0000}"/>
    <cellStyle name="_Ф-1И2_PL_БП_KO_2008_РПХ 2" xfId="1400" xr:uid="{00000000-0005-0000-0000-00005D0E0000}"/>
    <cellStyle name="_Ф-1И2_PL_БП_KO_2008_РПХ 3" xfId="1401" xr:uid="{00000000-0005-0000-0000-00005E0E0000}"/>
    <cellStyle name="_Ф-1И2_PL_БП_KO_2008_РПХ 3" xfId="1402" xr:uid="{00000000-0005-0000-0000-00005F0E0000}"/>
    <cellStyle name="_Ф-1И2_PL_БП_KO_2008_РПХ 4" xfId="1403" xr:uid="{00000000-0005-0000-0000-0000600E0000}"/>
    <cellStyle name="_Ф-1И2_PL_БП_KO_2008_РПХ 4" xfId="1404" xr:uid="{00000000-0005-0000-0000-0000610E0000}"/>
    <cellStyle name="_Ф-1И2_PL_БП_KO_2008_РПХ 5" xfId="1405" xr:uid="{00000000-0005-0000-0000-0000620E0000}"/>
    <cellStyle name="_Ф-1И2_PL_БП_KO_2008_РПХ 5" xfId="1406" xr:uid="{00000000-0005-0000-0000-0000630E0000}"/>
    <cellStyle name="_Ф-1И2_PL_БП_KO_2008_РПХ 6" xfId="1407" xr:uid="{00000000-0005-0000-0000-0000640E0000}"/>
    <cellStyle name="_Ф-1И2_PL_БП_KO_2008_РПХ 6" xfId="1408" xr:uid="{00000000-0005-0000-0000-0000650E0000}"/>
    <cellStyle name="_Ф-1И2_PL_БП_KO_2008_РПХ 7" xfId="1409" xr:uid="{00000000-0005-0000-0000-0000660E0000}"/>
    <cellStyle name="_Ф-1И2_PL_БП_KO_2008_РПХ 7" xfId="1410" xr:uid="{00000000-0005-0000-0000-0000670E0000}"/>
    <cellStyle name="_Ф-1И2_PL_БП_KO_2008_РПХ 8" xfId="1411" xr:uid="{00000000-0005-0000-0000-0000680E0000}"/>
    <cellStyle name="_Ф-1И2_PL_БП_KO_2008_РПХ 8" xfId="1412" xr:uid="{00000000-0005-0000-0000-0000690E0000}"/>
    <cellStyle name="_Ф-1И2_PL_БП_KO_2008_РПХ 9" xfId="1413" xr:uid="{00000000-0005-0000-0000-00006A0E0000}"/>
    <cellStyle name="_Ф-1И2_PL_БП_KO_2008_РПХ 9" xfId="1414" xr:uid="{00000000-0005-0000-0000-00006B0E0000}"/>
    <cellStyle name="_Ф-1И2_PL_БП_KO_2008_РПХ_FM" xfId="1415" xr:uid="{00000000-0005-0000-0000-00006C0E0000}"/>
    <cellStyle name="_Ф-1И2_PL_БП_KO_2008_РПХ_FM" xfId="1416" xr:uid="{00000000-0005-0000-0000-00006D0E0000}"/>
    <cellStyle name="_Ф-1И2_PL_БП_KO_2008_РПХ_Книга1" xfId="1417" xr:uid="{00000000-0005-0000-0000-00006E0E0000}"/>
    <cellStyle name="_Ф-1И2_PL_БП_KO_2008_РПХ_Книга1" xfId="1418" xr:uid="{00000000-0005-0000-0000-00006F0E0000}"/>
    <cellStyle name="_Ф-1И2_PL_БП_KO_2008_РПХ_Соцсфера (2)" xfId="1419" xr:uid="{00000000-0005-0000-0000-0000700E0000}"/>
    <cellStyle name="_Ф-1И2_PL_БП_KO_2008_РПХ_Соцсфера (2)" xfId="1420" xr:uid="{00000000-0005-0000-0000-0000710E0000}"/>
    <cellStyle name="_Ф-1И2_PL_БП_KO_2008_Смета  АСУ 2010 соц сфера" xfId="1421" xr:uid="{00000000-0005-0000-0000-0000720E0000}"/>
    <cellStyle name="_Ф-1И2_PL_БП_KO_2008_Смета  АСУ 2010 соц сфера" xfId="1422" xr:uid="{00000000-0005-0000-0000-0000730E0000}"/>
    <cellStyle name="_Ф-1И2_PL_БП_KO_2008_Смета КСЦ БП 2011 год" xfId="1423" xr:uid="{00000000-0005-0000-0000-0000740E0000}"/>
    <cellStyle name="_Ф-1И2_PL_БП_KO_2008_Смета КСЦ БП 2011 год" xfId="1424" xr:uid="{00000000-0005-0000-0000-0000750E0000}"/>
    <cellStyle name="_Ф-1И2_SERVICES" xfId="1425" xr:uid="{00000000-0005-0000-0000-0000760E0000}"/>
    <cellStyle name="_Ф-1И2_SERVICES" xfId="1426" xr:uid="{00000000-0005-0000-0000-0000770E0000}"/>
    <cellStyle name="_Ф-1И2_База БП УАТ 08 с гаражом" xfId="1427" xr:uid="{00000000-0005-0000-0000-0000780E0000}"/>
    <cellStyle name="_Ф-1И2_База БП УАТ 08 с гаражом" xfId="1428" xr:uid="{00000000-0005-0000-0000-0000790E0000}"/>
    <cellStyle name="_Ф-1И2_База БП УАТ 08 с гаражом 10" xfId="1429" xr:uid="{00000000-0005-0000-0000-00007A0E0000}"/>
    <cellStyle name="_Ф-1И2_База БП УАТ 08 с гаражом 10" xfId="1430" xr:uid="{00000000-0005-0000-0000-00007B0E0000}"/>
    <cellStyle name="_Ф-1И2_База БП УАТ 08 с гаражом 11" xfId="1431" xr:uid="{00000000-0005-0000-0000-00007C0E0000}"/>
    <cellStyle name="_Ф-1И2_База БП УАТ 08 с гаражом 11" xfId="1432" xr:uid="{00000000-0005-0000-0000-00007D0E0000}"/>
    <cellStyle name="_Ф-1И2_База БП УАТ 08 с гаражом 12" xfId="1433" xr:uid="{00000000-0005-0000-0000-00007E0E0000}"/>
    <cellStyle name="_Ф-1И2_База БП УАТ 08 с гаражом 12" xfId="1434" xr:uid="{00000000-0005-0000-0000-00007F0E0000}"/>
    <cellStyle name="_Ф-1И2_База БП УАТ 08 с гаражом 13" xfId="1435" xr:uid="{00000000-0005-0000-0000-0000800E0000}"/>
    <cellStyle name="_Ф-1И2_База БП УАТ 08 с гаражом 13" xfId="1436" xr:uid="{00000000-0005-0000-0000-0000810E0000}"/>
    <cellStyle name="_Ф-1И2_База БП УАТ 08 с гаражом 2" xfId="1437" xr:uid="{00000000-0005-0000-0000-0000820E0000}"/>
    <cellStyle name="_Ф-1И2_База БП УАТ 08 с гаражом 2" xfId="1438" xr:uid="{00000000-0005-0000-0000-0000830E0000}"/>
    <cellStyle name="_Ф-1И2_База БП УАТ 08 с гаражом 3" xfId="1439" xr:uid="{00000000-0005-0000-0000-0000840E0000}"/>
    <cellStyle name="_Ф-1И2_База БП УАТ 08 с гаражом 3" xfId="1440" xr:uid="{00000000-0005-0000-0000-0000850E0000}"/>
    <cellStyle name="_Ф-1И2_База БП УАТ 08 с гаражом 4" xfId="1441" xr:uid="{00000000-0005-0000-0000-0000860E0000}"/>
    <cellStyle name="_Ф-1И2_База БП УАТ 08 с гаражом 4" xfId="1442" xr:uid="{00000000-0005-0000-0000-0000870E0000}"/>
    <cellStyle name="_Ф-1И2_База БП УАТ 08 с гаражом 5" xfId="1443" xr:uid="{00000000-0005-0000-0000-0000880E0000}"/>
    <cellStyle name="_Ф-1И2_База БП УАТ 08 с гаражом 5" xfId="1444" xr:uid="{00000000-0005-0000-0000-0000890E0000}"/>
    <cellStyle name="_Ф-1И2_База БП УАТ 08 с гаражом 6" xfId="1445" xr:uid="{00000000-0005-0000-0000-00008A0E0000}"/>
    <cellStyle name="_Ф-1И2_База БП УАТ 08 с гаражом 6" xfId="1446" xr:uid="{00000000-0005-0000-0000-00008B0E0000}"/>
    <cellStyle name="_Ф-1И2_База БП УАТ 08 с гаражом 7" xfId="1447" xr:uid="{00000000-0005-0000-0000-00008C0E0000}"/>
    <cellStyle name="_Ф-1И2_База БП УАТ 08 с гаражом 7" xfId="1448" xr:uid="{00000000-0005-0000-0000-00008D0E0000}"/>
    <cellStyle name="_Ф-1И2_База БП УАТ 08 с гаражом 8" xfId="1449" xr:uid="{00000000-0005-0000-0000-00008E0E0000}"/>
    <cellStyle name="_Ф-1И2_База БП УАТ 08 с гаражом 8" xfId="1450" xr:uid="{00000000-0005-0000-0000-00008F0E0000}"/>
    <cellStyle name="_Ф-1И2_База БП УАТ 08 с гаражом 9" xfId="1451" xr:uid="{00000000-0005-0000-0000-0000900E0000}"/>
    <cellStyle name="_Ф-1И2_База БП УАТ 08 с гаражом 9" xfId="1452" xr:uid="{00000000-0005-0000-0000-0000910E0000}"/>
    <cellStyle name="_Ф-1И2_База БП УАТ 08 с гаражом_2014БП" xfId="1453" xr:uid="{00000000-0005-0000-0000-0000920E0000}"/>
    <cellStyle name="_Ф-1И2_База БП УАТ 08 с гаражом_2014БП" xfId="1454" xr:uid="{00000000-0005-0000-0000-0000930E0000}"/>
    <cellStyle name="_Ф-1И2_База БП УАТ 2009" xfId="1455" xr:uid="{00000000-0005-0000-0000-0000940E0000}"/>
    <cellStyle name="_Ф-1И2_База БП УАТ 2009" xfId="1456" xr:uid="{00000000-0005-0000-0000-0000950E0000}"/>
    <cellStyle name="_Ф-1И2_База БП УАТ 2009 10" xfId="1457" xr:uid="{00000000-0005-0000-0000-0000960E0000}"/>
    <cellStyle name="_Ф-1И2_База БП УАТ 2009 10" xfId="1458" xr:uid="{00000000-0005-0000-0000-0000970E0000}"/>
    <cellStyle name="_Ф-1И2_База БП УАТ 2009 11" xfId="1459" xr:uid="{00000000-0005-0000-0000-0000980E0000}"/>
    <cellStyle name="_Ф-1И2_База БП УАТ 2009 11" xfId="1460" xr:uid="{00000000-0005-0000-0000-0000990E0000}"/>
    <cellStyle name="_Ф-1И2_База БП УАТ 2009 12" xfId="1461" xr:uid="{00000000-0005-0000-0000-00009A0E0000}"/>
    <cellStyle name="_Ф-1И2_База БП УАТ 2009 12" xfId="1462" xr:uid="{00000000-0005-0000-0000-00009B0E0000}"/>
    <cellStyle name="_Ф-1И2_База БП УАТ 2009 13" xfId="1463" xr:uid="{00000000-0005-0000-0000-00009C0E0000}"/>
    <cellStyle name="_Ф-1И2_База БП УАТ 2009 13" xfId="1464" xr:uid="{00000000-0005-0000-0000-00009D0E0000}"/>
    <cellStyle name="_Ф-1И2_База БП УАТ 2009 2" xfId="1465" xr:uid="{00000000-0005-0000-0000-00009E0E0000}"/>
    <cellStyle name="_Ф-1И2_База БП УАТ 2009 2" xfId="1466" xr:uid="{00000000-0005-0000-0000-00009F0E0000}"/>
    <cellStyle name="_Ф-1И2_База БП УАТ 2009 3" xfId="1467" xr:uid="{00000000-0005-0000-0000-0000A00E0000}"/>
    <cellStyle name="_Ф-1И2_База БП УАТ 2009 3" xfId="1468" xr:uid="{00000000-0005-0000-0000-0000A10E0000}"/>
    <cellStyle name="_Ф-1И2_База БП УАТ 2009 4" xfId="1469" xr:uid="{00000000-0005-0000-0000-0000A20E0000}"/>
    <cellStyle name="_Ф-1И2_База БП УАТ 2009 4" xfId="1470" xr:uid="{00000000-0005-0000-0000-0000A30E0000}"/>
    <cellStyle name="_Ф-1И2_База БП УАТ 2009 5" xfId="1471" xr:uid="{00000000-0005-0000-0000-0000A40E0000}"/>
    <cellStyle name="_Ф-1И2_База БП УАТ 2009 5" xfId="1472" xr:uid="{00000000-0005-0000-0000-0000A50E0000}"/>
    <cellStyle name="_Ф-1И2_База БП УАТ 2009 6" xfId="1473" xr:uid="{00000000-0005-0000-0000-0000A60E0000}"/>
    <cellStyle name="_Ф-1И2_База БП УАТ 2009 6" xfId="1474" xr:uid="{00000000-0005-0000-0000-0000A70E0000}"/>
    <cellStyle name="_Ф-1И2_База БП УАТ 2009 7" xfId="1475" xr:uid="{00000000-0005-0000-0000-0000A80E0000}"/>
    <cellStyle name="_Ф-1И2_База БП УАТ 2009 7" xfId="1476" xr:uid="{00000000-0005-0000-0000-0000A90E0000}"/>
    <cellStyle name="_Ф-1И2_База БП УАТ 2009 8" xfId="1477" xr:uid="{00000000-0005-0000-0000-0000AA0E0000}"/>
    <cellStyle name="_Ф-1И2_База БП УАТ 2009 8" xfId="1478" xr:uid="{00000000-0005-0000-0000-0000AB0E0000}"/>
    <cellStyle name="_Ф-1И2_База БП УАТ 2009 9" xfId="1479" xr:uid="{00000000-0005-0000-0000-0000AC0E0000}"/>
    <cellStyle name="_Ф-1И2_База БП УАТ 2009 9" xfId="1480" xr:uid="{00000000-0005-0000-0000-0000AD0E0000}"/>
    <cellStyle name="_Ф-1И2_База БП УАТ 2009_2014БП" xfId="1481" xr:uid="{00000000-0005-0000-0000-0000AE0E0000}"/>
    <cellStyle name="_Ф-1И2_База БП УАТ 2009_2014БП" xfId="1482" xr:uid="{00000000-0005-0000-0000-0000AF0E0000}"/>
    <cellStyle name="_Ф-1И2_База ФАКТ УАТ 08" xfId="1483" xr:uid="{00000000-0005-0000-0000-0000B00E0000}"/>
    <cellStyle name="_Ф-1И2_База ФАКТ УАТ 08" xfId="1484" xr:uid="{00000000-0005-0000-0000-0000B10E0000}"/>
    <cellStyle name="_Ф-1И2_База ФАКТ УАТ 08 10" xfId="1485" xr:uid="{00000000-0005-0000-0000-0000B20E0000}"/>
    <cellStyle name="_Ф-1И2_База ФАКТ УАТ 08 10" xfId="1486" xr:uid="{00000000-0005-0000-0000-0000B30E0000}"/>
    <cellStyle name="_Ф-1И2_База ФАКТ УАТ 08 11" xfId="1487" xr:uid="{00000000-0005-0000-0000-0000B40E0000}"/>
    <cellStyle name="_Ф-1И2_База ФАКТ УАТ 08 11" xfId="1488" xr:uid="{00000000-0005-0000-0000-0000B50E0000}"/>
    <cellStyle name="_Ф-1И2_База ФАКТ УАТ 08 12" xfId="1489" xr:uid="{00000000-0005-0000-0000-0000B60E0000}"/>
    <cellStyle name="_Ф-1И2_База ФАКТ УАТ 08 12" xfId="1490" xr:uid="{00000000-0005-0000-0000-0000B70E0000}"/>
    <cellStyle name="_Ф-1И2_База ФАКТ УАТ 08 13" xfId="1491" xr:uid="{00000000-0005-0000-0000-0000B80E0000}"/>
    <cellStyle name="_Ф-1И2_База ФАКТ УАТ 08 13" xfId="1492" xr:uid="{00000000-0005-0000-0000-0000B90E0000}"/>
    <cellStyle name="_Ф-1И2_База ФАКТ УАТ 08 2" xfId="1493" xr:uid="{00000000-0005-0000-0000-0000BA0E0000}"/>
    <cellStyle name="_Ф-1И2_База ФАКТ УАТ 08 2" xfId="1494" xr:uid="{00000000-0005-0000-0000-0000BB0E0000}"/>
    <cellStyle name="_Ф-1И2_База ФАКТ УАТ 08 3" xfId="1495" xr:uid="{00000000-0005-0000-0000-0000BC0E0000}"/>
    <cellStyle name="_Ф-1И2_База ФАКТ УАТ 08 3" xfId="1496" xr:uid="{00000000-0005-0000-0000-0000BD0E0000}"/>
    <cellStyle name="_Ф-1И2_База ФАКТ УАТ 08 4" xfId="1497" xr:uid="{00000000-0005-0000-0000-0000BE0E0000}"/>
    <cellStyle name="_Ф-1И2_База ФАКТ УАТ 08 4" xfId="1498" xr:uid="{00000000-0005-0000-0000-0000BF0E0000}"/>
    <cellStyle name="_Ф-1И2_База ФАКТ УАТ 08 5" xfId="1499" xr:uid="{00000000-0005-0000-0000-0000C00E0000}"/>
    <cellStyle name="_Ф-1И2_База ФАКТ УАТ 08 5" xfId="1500" xr:uid="{00000000-0005-0000-0000-0000C10E0000}"/>
    <cellStyle name="_Ф-1И2_База ФАКТ УАТ 08 6" xfId="1501" xr:uid="{00000000-0005-0000-0000-0000C20E0000}"/>
    <cellStyle name="_Ф-1И2_База ФАКТ УАТ 08 6" xfId="1502" xr:uid="{00000000-0005-0000-0000-0000C30E0000}"/>
    <cellStyle name="_Ф-1И2_База ФАКТ УАТ 08 7" xfId="1503" xr:uid="{00000000-0005-0000-0000-0000C40E0000}"/>
    <cellStyle name="_Ф-1И2_База ФАКТ УАТ 08 7" xfId="1504" xr:uid="{00000000-0005-0000-0000-0000C50E0000}"/>
    <cellStyle name="_Ф-1И2_База ФАКТ УАТ 08 8" xfId="1505" xr:uid="{00000000-0005-0000-0000-0000C60E0000}"/>
    <cellStyle name="_Ф-1И2_База ФАКТ УАТ 08 8" xfId="1506" xr:uid="{00000000-0005-0000-0000-0000C70E0000}"/>
    <cellStyle name="_Ф-1И2_База ФАКТ УАТ 08 9" xfId="1507" xr:uid="{00000000-0005-0000-0000-0000C80E0000}"/>
    <cellStyle name="_Ф-1И2_База ФАКТ УАТ 08 9" xfId="1508" xr:uid="{00000000-0005-0000-0000-0000C90E0000}"/>
    <cellStyle name="_Ф-1И2_База ФАКТ УАТ 08_2014БП" xfId="1509" xr:uid="{00000000-0005-0000-0000-0000CA0E0000}"/>
    <cellStyle name="_Ф-1И2_База ФАКТ УАТ 08_2014БП" xfId="1510" xr:uid="{00000000-0005-0000-0000-0000CB0E0000}"/>
    <cellStyle name="_Ф-1И2_БП 2009 КО  21.01.09 г" xfId="1511" xr:uid="{00000000-0005-0000-0000-0000CC0E0000}"/>
    <cellStyle name="_Ф-1И2_БП 2009 КО  21.01.09 г" xfId="1512" xr:uid="{00000000-0005-0000-0000-0000CD0E0000}"/>
    <cellStyle name="_Ф-1И2_БП 2009 КО  21.01.09 г_Формат План производства 2011 КО-3" xfId="1513" xr:uid="{00000000-0005-0000-0000-0000CE0E0000}"/>
    <cellStyle name="_Ф-1И2_БП 2009 КО  21.01.09 г_Формат План производства 2011 КО-3" xfId="1514" xr:uid="{00000000-0005-0000-0000-0000CF0E0000}"/>
    <cellStyle name="_Ф-1И2_ИФП_КО_2009_07 ЖРС_ФОТф рабочий" xfId="1515" xr:uid="{00000000-0005-0000-0000-0000D00E0000}"/>
    <cellStyle name="_Ф-1И2_ИФП_КО_2009_07 ЖРС_ФОТф рабочий" xfId="1516" xr:uid="{00000000-0005-0000-0000-0000D10E0000}"/>
    <cellStyle name="_Ф-1И2_Книга1" xfId="1517" xr:uid="{00000000-0005-0000-0000-0000D20E0000}"/>
    <cellStyle name="_Ф-1И2_Книга1" xfId="1518" xr:uid="{00000000-0005-0000-0000-0000D30E0000}"/>
    <cellStyle name="_Ф-1И2_Платные АТЦ 08 в ценах 2008г" xfId="1519" xr:uid="{00000000-0005-0000-0000-0000D40E0000}"/>
    <cellStyle name="_Ф-1И2_Платные АТЦ 08 в ценах 2008г" xfId="1520" xr:uid="{00000000-0005-0000-0000-0000D50E0000}"/>
    <cellStyle name="_Ф-1И2_Платные АТЦ 08 в ценах 2008г 10" xfId="1521" xr:uid="{00000000-0005-0000-0000-0000D60E0000}"/>
    <cellStyle name="_Ф-1И2_Платные АТЦ 08 в ценах 2008г 10" xfId="1522" xr:uid="{00000000-0005-0000-0000-0000D70E0000}"/>
    <cellStyle name="_Ф-1И2_Платные АТЦ 08 в ценах 2008г 11" xfId="1523" xr:uid="{00000000-0005-0000-0000-0000D80E0000}"/>
    <cellStyle name="_Ф-1И2_Платные АТЦ 08 в ценах 2008г 11" xfId="1524" xr:uid="{00000000-0005-0000-0000-0000D90E0000}"/>
    <cellStyle name="_Ф-1И2_Платные АТЦ 08 в ценах 2008г 12" xfId="1525" xr:uid="{00000000-0005-0000-0000-0000DA0E0000}"/>
    <cellStyle name="_Ф-1И2_Платные АТЦ 08 в ценах 2008г 12" xfId="1526" xr:uid="{00000000-0005-0000-0000-0000DB0E0000}"/>
    <cellStyle name="_Ф-1И2_Платные АТЦ 08 в ценах 2008г 13" xfId="1527" xr:uid="{00000000-0005-0000-0000-0000DC0E0000}"/>
    <cellStyle name="_Ф-1И2_Платные АТЦ 08 в ценах 2008г 13" xfId="1528" xr:uid="{00000000-0005-0000-0000-0000DD0E0000}"/>
    <cellStyle name="_Ф-1И2_Платные АТЦ 08 в ценах 2008г 2" xfId="1529" xr:uid="{00000000-0005-0000-0000-0000DE0E0000}"/>
    <cellStyle name="_Ф-1И2_Платные АТЦ 08 в ценах 2008г 2" xfId="1530" xr:uid="{00000000-0005-0000-0000-0000DF0E0000}"/>
    <cellStyle name="_Ф-1И2_Платные АТЦ 08 в ценах 2008г 3" xfId="1531" xr:uid="{00000000-0005-0000-0000-0000E00E0000}"/>
    <cellStyle name="_Ф-1И2_Платные АТЦ 08 в ценах 2008г 3" xfId="1532" xr:uid="{00000000-0005-0000-0000-0000E10E0000}"/>
    <cellStyle name="_Ф-1И2_Платные АТЦ 08 в ценах 2008г 4" xfId="1533" xr:uid="{00000000-0005-0000-0000-0000E20E0000}"/>
    <cellStyle name="_Ф-1И2_Платные АТЦ 08 в ценах 2008г 4" xfId="1534" xr:uid="{00000000-0005-0000-0000-0000E30E0000}"/>
    <cellStyle name="_Ф-1И2_Платные АТЦ 08 в ценах 2008г 5" xfId="1535" xr:uid="{00000000-0005-0000-0000-0000E40E0000}"/>
    <cellStyle name="_Ф-1И2_Платные АТЦ 08 в ценах 2008г 5" xfId="1536" xr:uid="{00000000-0005-0000-0000-0000E50E0000}"/>
    <cellStyle name="_Ф-1И2_Платные АТЦ 08 в ценах 2008г 6" xfId="1537" xr:uid="{00000000-0005-0000-0000-0000E60E0000}"/>
    <cellStyle name="_Ф-1И2_Платные АТЦ 08 в ценах 2008г 6" xfId="1538" xr:uid="{00000000-0005-0000-0000-0000E70E0000}"/>
    <cellStyle name="_Ф-1И2_Платные АТЦ 08 в ценах 2008г 7" xfId="1539" xr:uid="{00000000-0005-0000-0000-0000E80E0000}"/>
    <cellStyle name="_Ф-1И2_Платные АТЦ 08 в ценах 2008г 7" xfId="1540" xr:uid="{00000000-0005-0000-0000-0000E90E0000}"/>
    <cellStyle name="_Ф-1И2_Платные АТЦ 08 в ценах 2008г 8" xfId="1541" xr:uid="{00000000-0005-0000-0000-0000EA0E0000}"/>
    <cellStyle name="_Ф-1И2_Платные АТЦ 08 в ценах 2008г 8" xfId="1542" xr:uid="{00000000-0005-0000-0000-0000EB0E0000}"/>
    <cellStyle name="_Ф-1И2_Платные АТЦ 08 в ценах 2008г 9" xfId="1543" xr:uid="{00000000-0005-0000-0000-0000EC0E0000}"/>
    <cellStyle name="_Ф-1И2_Платные АТЦ 08 в ценах 2008г 9" xfId="1544" xr:uid="{00000000-0005-0000-0000-0000ED0E0000}"/>
    <cellStyle name="_Ф-1И2_Платные АТЦ 08 в ценах 2008г_2014БП" xfId="1545" xr:uid="{00000000-0005-0000-0000-0000EE0E0000}"/>
    <cellStyle name="_Ф-1И2_Платные АТЦ 08 в ценах 2008г_2014БП" xfId="1546" xr:uid="{00000000-0005-0000-0000-0000EF0E0000}"/>
    <cellStyle name="_Ф-1И2_Платные АТЦ 08 в ценах 2008г_База ФАКТ УАТ 08" xfId="1547" xr:uid="{00000000-0005-0000-0000-0000F00E0000}"/>
    <cellStyle name="_Ф-1И2_Платные АТЦ 08 в ценах 2008г_База ФАКТ УАТ 08" xfId="1548" xr:uid="{00000000-0005-0000-0000-0000F10E0000}"/>
    <cellStyle name="_Ф-1И2_Платные АТЦ 08 в ценах 2008г_База ФАКТ УАТ 08 10" xfId="1549" xr:uid="{00000000-0005-0000-0000-0000F20E0000}"/>
    <cellStyle name="_Ф-1И2_Платные АТЦ 08 в ценах 2008г_База ФАКТ УАТ 08 10" xfId="1550" xr:uid="{00000000-0005-0000-0000-0000F30E0000}"/>
    <cellStyle name="_Ф-1И2_Платные АТЦ 08 в ценах 2008г_База ФАКТ УАТ 08 11" xfId="1551" xr:uid="{00000000-0005-0000-0000-0000F40E0000}"/>
    <cellStyle name="_Ф-1И2_Платные АТЦ 08 в ценах 2008г_База ФАКТ УАТ 08 11" xfId="1552" xr:uid="{00000000-0005-0000-0000-0000F50E0000}"/>
    <cellStyle name="_Ф-1И2_Платные АТЦ 08 в ценах 2008г_База ФАКТ УАТ 08 12" xfId="1553" xr:uid="{00000000-0005-0000-0000-0000F60E0000}"/>
    <cellStyle name="_Ф-1И2_Платные АТЦ 08 в ценах 2008г_База ФАКТ УАТ 08 12" xfId="1554" xr:uid="{00000000-0005-0000-0000-0000F70E0000}"/>
    <cellStyle name="_Ф-1И2_Платные АТЦ 08 в ценах 2008г_База ФАКТ УАТ 08 13" xfId="1555" xr:uid="{00000000-0005-0000-0000-0000F80E0000}"/>
    <cellStyle name="_Ф-1И2_Платные АТЦ 08 в ценах 2008г_База ФАКТ УАТ 08 13" xfId="1556" xr:uid="{00000000-0005-0000-0000-0000F90E0000}"/>
    <cellStyle name="_Ф-1И2_Платные АТЦ 08 в ценах 2008г_База ФАКТ УАТ 08 2" xfId="1557" xr:uid="{00000000-0005-0000-0000-0000FA0E0000}"/>
    <cellStyle name="_Ф-1И2_Платные АТЦ 08 в ценах 2008г_База ФАКТ УАТ 08 2" xfId="1558" xr:uid="{00000000-0005-0000-0000-0000FB0E0000}"/>
    <cellStyle name="_Ф-1И2_Платные АТЦ 08 в ценах 2008г_База ФАКТ УАТ 08 3" xfId="1559" xr:uid="{00000000-0005-0000-0000-0000FC0E0000}"/>
    <cellStyle name="_Ф-1И2_Платные АТЦ 08 в ценах 2008г_База ФАКТ УАТ 08 3" xfId="1560" xr:uid="{00000000-0005-0000-0000-0000FD0E0000}"/>
    <cellStyle name="_Ф-1И2_Платные АТЦ 08 в ценах 2008г_База ФАКТ УАТ 08 4" xfId="1561" xr:uid="{00000000-0005-0000-0000-0000FE0E0000}"/>
    <cellStyle name="_Ф-1И2_Платные АТЦ 08 в ценах 2008г_База ФАКТ УАТ 08 4" xfId="1562" xr:uid="{00000000-0005-0000-0000-0000FF0E0000}"/>
    <cellStyle name="_Ф-1И2_Платные АТЦ 08 в ценах 2008г_База ФАКТ УАТ 08 5" xfId="1563" xr:uid="{00000000-0005-0000-0000-0000000F0000}"/>
    <cellStyle name="_Ф-1И2_Платные АТЦ 08 в ценах 2008г_База ФАКТ УАТ 08 5" xfId="1564" xr:uid="{00000000-0005-0000-0000-0000010F0000}"/>
    <cellStyle name="_Ф-1И2_Платные АТЦ 08 в ценах 2008г_База ФАКТ УАТ 08 6" xfId="1565" xr:uid="{00000000-0005-0000-0000-0000020F0000}"/>
    <cellStyle name="_Ф-1И2_Платные АТЦ 08 в ценах 2008г_База ФАКТ УАТ 08 6" xfId="1566" xr:uid="{00000000-0005-0000-0000-0000030F0000}"/>
    <cellStyle name="_Ф-1И2_Платные АТЦ 08 в ценах 2008г_База ФАКТ УАТ 08 7" xfId="1567" xr:uid="{00000000-0005-0000-0000-0000040F0000}"/>
    <cellStyle name="_Ф-1И2_Платные АТЦ 08 в ценах 2008г_База ФАКТ УАТ 08 7" xfId="1568" xr:uid="{00000000-0005-0000-0000-0000050F0000}"/>
    <cellStyle name="_Ф-1И2_Платные АТЦ 08 в ценах 2008г_База ФАКТ УАТ 08 8" xfId="1569" xr:uid="{00000000-0005-0000-0000-0000060F0000}"/>
    <cellStyle name="_Ф-1И2_Платные АТЦ 08 в ценах 2008г_База ФАКТ УАТ 08 8" xfId="1570" xr:uid="{00000000-0005-0000-0000-0000070F0000}"/>
    <cellStyle name="_Ф-1И2_Платные АТЦ 08 в ценах 2008г_База ФАКТ УАТ 08 9" xfId="1571" xr:uid="{00000000-0005-0000-0000-0000080F0000}"/>
    <cellStyle name="_Ф-1И2_Платные АТЦ 08 в ценах 2008г_База ФАКТ УАТ 08 9" xfId="1572" xr:uid="{00000000-0005-0000-0000-0000090F0000}"/>
    <cellStyle name="_Ф-1И2_Платные АТЦ 08 в ценах 2008г_База ФАКТ УАТ 08_2014БП" xfId="1573" xr:uid="{00000000-0005-0000-0000-00000A0F0000}"/>
    <cellStyle name="_Ф-1И2_Платные АТЦ 08 в ценах 2008г_База ФАКТ УАТ 08_2014БП" xfId="1574" xr:uid="{00000000-0005-0000-0000-00000B0F0000}"/>
    <cellStyle name="_Ф-1И2_Платные ЦПА 08 в ценах 2008г" xfId="1575" xr:uid="{00000000-0005-0000-0000-00000C0F0000}"/>
    <cellStyle name="_Ф-1И2_Платные ЦПА 08 в ценах 2008г" xfId="1576" xr:uid="{00000000-0005-0000-0000-00000D0F0000}"/>
    <cellStyle name="_Ф-1И2_Платные ЦПА 08 в ценах 2008г 10" xfId="1577" xr:uid="{00000000-0005-0000-0000-00000E0F0000}"/>
    <cellStyle name="_Ф-1И2_Платные ЦПА 08 в ценах 2008г 10" xfId="1578" xr:uid="{00000000-0005-0000-0000-00000F0F0000}"/>
    <cellStyle name="_Ф-1И2_Платные ЦПА 08 в ценах 2008г 11" xfId="1579" xr:uid="{00000000-0005-0000-0000-0000100F0000}"/>
    <cellStyle name="_Ф-1И2_Платные ЦПА 08 в ценах 2008г 11" xfId="1580" xr:uid="{00000000-0005-0000-0000-0000110F0000}"/>
    <cellStyle name="_Ф-1И2_Платные ЦПА 08 в ценах 2008г 12" xfId="1581" xr:uid="{00000000-0005-0000-0000-0000120F0000}"/>
    <cellStyle name="_Ф-1И2_Платные ЦПА 08 в ценах 2008г 12" xfId="1582" xr:uid="{00000000-0005-0000-0000-0000130F0000}"/>
    <cellStyle name="_Ф-1И2_Платные ЦПА 08 в ценах 2008г 13" xfId="1583" xr:uid="{00000000-0005-0000-0000-0000140F0000}"/>
    <cellStyle name="_Ф-1И2_Платные ЦПА 08 в ценах 2008г 13" xfId="1584" xr:uid="{00000000-0005-0000-0000-0000150F0000}"/>
    <cellStyle name="_Ф-1И2_Платные ЦПА 08 в ценах 2008г 2" xfId="1585" xr:uid="{00000000-0005-0000-0000-0000160F0000}"/>
    <cellStyle name="_Ф-1И2_Платные ЦПА 08 в ценах 2008г 2" xfId="1586" xr:uid="{00000000-0005-0000-0000-0000170F0000}"/>
    <cellStyle name="_Ф-1И2_Платные ЦПА 08 в ценах 2008г 3" xfId="1587" xr:uid="{00000000-0005-0000-0000-0000180F0000}"/>
    <cellStyle name="_Ф-1И2_Платные ЦПА 08 в ценах 2008г 3" xfId="1588" xr:uid="{00000000-0005-0000-0000-0000190F0000}"/>
    <cellStyle name="_Ф-1И2_Платные ЦПА 08 в ценах 2008г 4" xfId="1589" xr:uid="{00000000-0005-0000-0000-00001A0F0000}"/>
    <cellStyle name="_Ф-1И2_Платные ЦПА 08 в ценах 2008г 4" xfId="1590" xr:uid="{00000000-0005-0000-0000-00001B0F0000}"/>
    <cellStyle name="_Ф-1И2_Платные ЦПА 08 в ценах 2008г 5" xfId="1591" xr:uid="{00000000-0005-0000-0000-00001C0F0000}"/>
    <cellStyle name="_Ф-1И2_Платные ЦПА 08 в ценах 2008г 5" xfId="1592" xr:uid="{00000000-0005-0000-0000-00001D0F0000}"/>
    <cellStyle name="_Ф-1И2_Платные ЦПА 08 в ценах 2008г 6" xfId="1593" xr:uid="{00000000-0005-0000-0000-00001E0F0000}"/>
    <cellStyle name="_Ф-1И2_Платные ЦПА 08 в ценах 2008г 6" xfId="1594" xr:uid="{00000000-0005-0000-0000-00001F0F0000}"/>
    <cellStyle name="_Ф-1И2_Платные ЦПА 08 в ценах 2008г 7" xfId="1595" xr:uid="{00000000-0005-0000-0000-0000200F0000}"/>
    <cellStyle name="_Ф-1И2_Платные ЦПА 08 в ценах 2008г 7" xfId="1596" xr:uid="{00000000-0005-0000-0000-0000210F0000}"/>
    <cellStyle name="_Ф-1И2_Платные ЦПА 08 в ценах 2008г 8" xfId="1597" xr:uid="{00000000-0005-0000-0000-0000220F0000}"/>
    <cellStyle name="_Ф-1И2_Платные ЦПА 08 в ценах 2008г 8" xfId="1598" xr:uid="{00000000-0005-0000-0000-0000230F0000}"/>
    <cellStyle name="_Ф-1И2_Платные ЦПА 08 в ценах 2008г 9" xfId="1599" xr:uid="{00000000-0005-0000-0000-0000240F0000}"/>
    <cellStyle name="_Ф-1И2_Платные ЦПА 08 в ценах 2008г 9" xfId="1600" xr:uid="{00000000-0005-0000-0000-0000250F0000}"/>
    <cellStyle name="_Ф-1И2_Платные ЦПА 08 в ценах 2008г_2014БП" xfId="1601" xr:uid="{00000000-0005-0000-0000-0000260F0000}"/>
    <cellStyle name="_Ф-1И2_Платные ЦПА 08 в ценах 2008г_2014БП" xfId="1602" xr:uid="{00000000-0005-0000-0000-0000270F0000}"/>
    <cellStyle name="_Ф-1И2_Платные ЦПА 08 в ценах 2008г_База ФАКТ УАТ 08" xfId="1603" xr:uid="{00000000-0005-0000-0000-0000280F0000}"/>
    <cellStyle name="_Ф-1И2_Платные ЦПА 08 в ценах 2008г_База ФАКТ УАТ 08" xfId="1604" xr:uid="{00000000-0005-0000-0000-0000290F0000}"/>
    <cellStyle name="_Ф-1И2_Платные ЦПА 08 в ценах 2008г_База ФАКТ УАТ 08 10" xfId="1605" xr:uid="{00000000-0005-0000-0000-00002A0F0000}"/>
    <cellStyle name="_Ф-1И2_Платные ЦПА 08 в ценах 2008г_База ФАКТ УАТ 08 10" xfId="1606" xr:uid="{00000000-0005-0000-0000-00002B0F0000}"/>
    <cellStyle name="_Ф-1И2_Платные ЦПА 08 в ценах 2008г_База ФАКТ УАТ 08 11" xfId="1607" xr:uid="{00000000-0005-0000-0000-00002C0F0000}"/>
    <cellStyle name="_Ф-1И2_Платные ЦПА 08 в ценах 2008г_База ФАКТ УАТ 08 11" xfId="1608" xr:uid="{00000000-0005-0000-0000-00002D0F0000}"/>
    <cellStyle name="_Ф-1И2_Платные ЦПА 08 в ценах 2008г_База ФАКТ УАТ 08 12" xfId="1609" xr:uid="{00000000-0005-0000-0000-00002E0F0000}"/>
    <cellStyle name="_Ф-1И2_Платные ЦПА 08 в ценах 2008г_База ФАКТ УАТ 08 12" xfId="1610" xr:uid="{00000000-0005-0000-0000-00002F0F0000}"/>
    <cellStyle name="_Ф-1И2_Платные ЦПА 08 в ценах 2008г_База ФАКТ УАТ 08 13" xfId="1611" xr:uid="{00000000-0005-0000-0000-0000300F0000}"/>
    <cellStyle name="_Ф-1И2_Платные ЦПА 08 в ценах 2008г_База ФАКТ УАТ 08 13" xfId="1612" xr:uid="{00000000-0005-0000-0000-0000310F0000}"/>
    <cellStyle name="_Ф-1И2_Платные ЦПА 08 в ценах 2008г_База ФАКТ УАТ 08 2" xfId="1613" xr:uid="{00000000-0005-0000-0000-0000320F0000}"/>
    <cellStyle name="_Ф-1И2_Платные ЦПА 08 в ценах 2008г_База ФАКТ УАТ 08 2" xfId="1614" xr:uid="{00000000-0005-0000-0000-0000330F0000}"/>
    <cellStyle name="_Ф-1И2_Платные ЦПА 08 в ценах 2008г_База ФАКТ УАТ 08 3" xfId="1615" xr:uid="{00000000-0005-0000-0000-0000340F0000}"/>
    <cellStyle name="_Ф-1И2_Платные ЦПА 08 в ценах 2008г_База ФАКТ УАТ 08 3" xfId="1616" xr:uid="{00000000-0005-0000-0000-0000350F0000}"/>
    <cellStyle name="_Ф-1И2_Платные ЦПА 08 в ценах 2008г_База ФАКТ УАТ 08 4" xfId="1617" xr:uid="{00000000-0005-0000-0000-0000360F0000}"/>
    <cellStyle name="_Ф-1И2_Платные ЦПА 08 в ценах 2008г_База ФАКТ УАТ 08 4" xfId="1618" xr:uid="{00000000-0005-0000-0000-0000370F0000}"/>
    <cellStyle name="_Ф-1И2_Платные ЦПА 08 в ценах 2008г_База ФАКТ УАТ 08 5" xfId="1619" xr:uid="{00000000-0005-0000-0000-0000380F0000}"/>
    <cellStyle name="_Ф-1И2_Платные ЦПА 08 в ценах 2008г_База ФАКТ УАТ 08 5" xfId="1620" xr:uid="{00000000-0005-0000-0000-0000390F0000}"/>
    <cellStyle name="_Ф-1И2_Платные ЦПА 08 в ценах 2008г_База ФАКТ УАТ 08 6" xfId="1621" xr:uid="{00000000-0005-0000-0000-00003A0F0000}"/>
    <cellStyle name="_Ф-1И2_Платные ЦПА 08 в ценах 2008г_База ФАКТ УАТ 08 6" xfId="1622" xr:uid="{00000000-0005-0000-0000-00003B0F0000}"/>
    <cellStyle name="_Ф-1И2_Платные ЦПА 08 в ценах 2008г_База ФАКТ УАТ 08 7" xfId="1623" xr:uid="{00000000-0005-0000-0000-00003C0F0000}"/>
    <cellStyle name="_Ф-1И2_Платные ЦПА 08 в ценах 2008г_База ФАКТ УАТ 08 7" xfId="1624" xr:uid="{00000000-0005-0000-0000-00003D0F0000}"/>
    <cellStyle name="_Ф-1И2_Платные ЦПА 08 в ценах 2008г_База ФАКТ УАТ 08 8" xfId="1625" xr:uid="{00000000-0005-0000-0000-00003E0F0000}"/>
    <cellStyle name="_Ф-1И2_Платные ЦПА 08 в ценах 2008г_База ФАКТ УАТ 08 8" xfId="1626" xr:uid="{00000000-0005-0000-0000-00003F0F0000}"/>
    <cellStyle name="_Ф-1И2_Платные ЦПА 08 в ценах 2008г_База ФАКТ УАТ 08 9" xfId="1627" xr:uid="{00000000-0005-0000-0000-0000400F0000}"/>
    <cellStyle name="_Ф-1И2_Платные ЦПА 08 в ценах 2008г_База ФАКТ УАТ 08 9" xfId="1628" xr:uid="{00000000-0005-0000-0000-0000410F0000}"/>
    <cellStyle name="_Ф-1И2_Платные ЦПА 08 в ценах 2008г_База ФАКТ УАТ 08_2014БП" xfId="1629" xr:uid="{00000000-0005-0000-0000-0000420F0000}"/>
    <cellStyle name="_Ф-1И2_Платные ЦПА 08 в ценах 2008г_База ФАКТ УАТ 08_2014БП" xfId="1630" xr:uid="{00000000-0005-0000-0000-0000430F0000}"/>
    <cellStyle name="_Ф-1И2_РПХ" xfId="1631" xr:uid="{00000000-0005-0000-0000-0000440F0000}"/>
    <cellStyle name="_Ф-1И2_РПХ" xfId="1632" xr:uid="{00000000-0005-0000-0000-0000450F0000}"/>
    <cellStyle name="_Ф-1И2_РПХ_Книга1" xfId="1633" xr:uid="{00000000-0005-0000-0000-0000460F0000}"/>
    <cellStyle name="_Ф-1И2_РПХ_Книга1" xfId="1634" xr:uid="{00000000-0005-0000-0000-0000470F0000}"/>
    <cellStyle name="_Ф-1И2_СAPEX 2008" xfId="1635" xr:uid="{00000000-0005-0000-0000-0000480F0000}"/>
    <cellStyle name="_Ф-1И2_СAPEX 2008" xfId="1636" xr:uid="{00000000-0005-0000-0000-0000490F0000}"/>
    <cellStyle name="_Ф-1И2_СAPEX 2008 10" xfId="1637" xr:uid="{00000000-0005-0000-0000-00004A0F0000}"/>
    <cellStyle name="_Ф-1И2_СAPEX 2008 10" xfId="1638" xr:uid="{00000000-0005-0000-0000-00004B0F0000}"/>
    <cellStyle name="_Ф-1И2_СAPEX 2008 11" xfId="1639" xr:uid="{00000000-0005-0000-0000-00004C0F0000}"/>
    <cellStyle name="_Ф-1И2_СAPEX 2008 11" xfId="1640" xr:uid="{00000000-0005-0000-0000-00004D0F0000}"/>
    <cellStyle name="_Ф-1И2_СAPEX 2008 12" xfId="1641" xr:uid="{00000000-0005-0000-0000-00004E0F0000}"/>
    <cellStyle name="_Ф-1И2_СAPEX 2008 12" xfId="1642" xr:uid="{00000000-0005-0000-0000-00004F0F0000}"/>
    <cellStyle name="_Ф-1И2_СAPEX 2008 13" xfId="1643" xr:uid="{00000000-0005-0000-0000-0000500F0000}"/>
    <cellStyle name="_Ф-1И2_СAPEX 2008 13" xfId="1644" xr:uid="{00000000-0005-0000-0000-0000510F0000}"/>
    <cellStyle name="_Ф-1И2_СAPEX 2008 2" xfId="1645" xr:uid="{00000000-0005-0000-0000-0000520F0000}"/>
    <cellStyle name="_Ф-1И2_СAPEX 2008 2" xfId="1646" xr:uid="{00000000-0005-0000-0000-0000530F0000}"/>
    <cellStyle name="_Ф-1И2_СAPEX 2008 3" xfId="1647" xr:uid="{00000000-0005-0000-0000-0000540F0000}"/>
    <cellStyle name="_Ф-1И2_СAPEX 2008 3" xfId="1648" xr:uid="{00000000-0005-0000-0000-0000550F0000}"/>
    <cellStyle name="_Ф-1И2_СAPEX 2008 4" xfId="1649" xr:uid="{00000000-0005-0000-0000-0000560F0000}"/>
    <cellStyle name="_Ф-1И2_СAPEX 2008 4" xfId="1650" xr:uid="{00000000-0005-0000-0000-0000570F0000}"/>
    <cellStyle name="_Ф-1И2_СAPEX 2008 5" xfId="1651" xr:uid="{00000000-0005-0000-0000-0000580F0000}"/>
    <cellStyle name="_Ф-1И2_СAPEX 2008 5" xfId="1652" xr:uid="{00000000-0005-0000-0000-0000590F0000}"/>
    <cellStyle name="_Ф-1И2_СAPEX 2008 6" xfId="1653" xr:uid="{00000000-0005-0000-0000-00005A0F0000}"/>
    <cellStyle name="_Ф-1И2_СAPEX 2008 6" xfId="1654" xr:uid="{00000000-0005-0000-0000-00005B0F0000}"/>
    <cellStyle name="_Ф-1И2_СAPEX 2008 7" xfId="1655" xr:uid="{00000000-0005-0000-0000-00005C0F0000}"/>
    <cellStyle name="_Ф-1И2_СAPEX 2008 7" xfId="1656" xr:uid="{00000000-0005-0000-0000-00005D0F0000}"/>
    <cellStyle name="_Ф-1И2_СAPEX 2008 8" xfId="1657" xr:uid="{00000000-0005-0000-0000-00005E0F0000}"/>
    <cellStyle name="_Ф-1И2_СAPEX 2008 8" xfId="1658" xr:uid="{00000000-0005-0000-0000-00005F0F0000}"/>
    <cellStyle name="_Ф-1И2_СAPEX 2008 9" xfId="1659" xr:uid="{00000000-0005-0000-0000-0000600F0000}"/>
    <cellStyle name="_Ф-1И2_СAPEX 2008 9" xfId="1660" xr:uid="{00000000-0005-0000-0000-0000610F0000}"/>
    <cellStyle name="_Ф-1И2_СAPEX 2008_2014БП" xfId="1661" xr:uid="{00000000-0005-0000-0000-0000620F0000}"/>
    <cellStyle name="_Ф-1И2_СAPEX 2008_2014БП" xfId="1662" xr:uid="{00000000-0005-0000-0000-0000630F0000}"/>
    <cellStyle name="_Ф-1И2_СAPEX 2008_База ФАКТ УАТ 08" xfId="1663" xr:uid="{00000000-0005-0000-0000-0000640F0000}"/>
    <cellStyle name="_Ф-1И2_СAPEX 2008_База ФАКТ УАТ 08" xfId="1664" xr:uid="{00000000-0005-0000-0000-0000650F0000}"/>
    <cellStyle name="_Ф-1И2_СAPEX 2008_База ФАКТ УАТ 08 10" xfId="1665" xr:uid="{00000000-0005-0000-0000-0000660F0000}"/>
    <cellStyle name="_Ф-1И2_СAPEX 2008_База ФАКТ УАТ 08 10" xfId="1666" xr:uid="{00000000-0005-0000-0000-0000670F0000}"/>
    <cellStyle name="_Ф-1И2_СAPEX 2008_База ФАКТ УАТ 08 11" xfId="1667" xr:uid="{00000000-0005-0000-0000-0000680F0000}"/>
    <cellStyle name="_Ф-1И2_СAPEX 2008_База ФАКТ УАТ 08 11" xfId="1668" xr:uid="{00000000-0005-0000-0000-0000690F0000}"/>
    <cellStyle name="_Ф-1И2_СAPEX 2008_База ФАКТ УАТ 08 12" xfId="1669" xr:uid="{00000000-0005-0000-0000-00006A0F0000}"/>
    <cellStyle name="_Ф-1И2_СAPEX 2008_База ФАКТ УАТ 08 12" xfId="1670" xr:uid="{00000000-0005-0000-0000-00006B0F0000}"/>
    <cellStyle name="_Ф-1И2_СAPEX 2008_База ФАКТ УАТ 08 13" xfId="1671" xr:uid="{00000000-0005-0000-0000-00006C0F0000}"/>
    <cellStyle name="_Ф-1И2_СAPEX 2008_База ФАКТ УАТ 08 13" xfId="1672" xr:uid="{00000000-0005-0000-0000-00006D0F0000}"/>
    <cellStyle name="_Ф-1И2_СAPEX 2008_База ФАКТ УАТ 08 2" xfId="1673" xr:uid="{00000000-0005-0000-0000-00006E0F0000}"/>
    <cellStyle name="_Ф-1И2_СAPEX 2008_База ФАКТ УАТ 08 2" xfId="1674" xr:uid="{00000000-0005-0000-0000-00006F0F0000}"/>
    <cellStyle name="_Ф-1И2_СAPEX 2008_База ФАКТ УАТ 08 3" xfId="1675" xr:uid="{00000000-0005-0000-0000-0000700F0000}"/>
    <cellStyle name="_Ф-1И2_СAPEX 2008_База ФАКТ УАТ 08 3" xfId="1676" xr:uid="{00000000-0005-0000-0000-0000710F0000}"/>
    <cellStyle name="_Ф-1И2_СAPEX 2008_База ФАКТ УАТ 08 4" xfId="1677" xr:uid="{00000000-0005-0000-0000-0000720F0000}"/>
    <cellStyle name="_Ф-1И2_СAPEX 2008_База ФАКТ УАТ 08 4" xfId="1678" xr:uid="{00000000-0005-0000-0000-0000730F0000}"/>
    <cellStyle name="_Ф-1И2_СAPEX 2008_База ФАКТ УАТ 08 5" xfId="1679" xr:uid="{00000000-0005-0000-0000-0000740F0000}"/>
    <cellStyle name="_Ф-1И2_СAPEX 2008_База ФАКТ УАТ 08 5" xfId="1680" xr:uid="{00000000-0005-0000-0000-0000750F0000}"/>
    <cellStyle name="_Ф-1И2_СAPEX 2008_База ФАКТ УАТ 08 6" xfId="1681" xr:uid="{00000000-0005-0000-0000-0000760F0000}"/>
    <cellStyle name="_Ф-1И2_СAPEX 2008_База ФАКТ УАТ 08 6" xfId="1682" xr:uid="{00000000-0005-0000-0000-0000770F0000}"/>
    <cellStyle name="_Ф-1И2_СAPEX 2008_База ФАКТ УАТ 08 7" xfId="1683" xr:uid="{00000000-0005-0000-0000-0000780F0000}"/>
    <cellStyle name="_Ф-1И2_СAPEX 2008_База ФАКТ УАТ 08 7" xfId="1684" xr:uid="{00000000-0005-0000-0000-0000790F0000}"/>
    <cellStyle name="_Ф-1И2_СAPEX 2008_База ФАКТ УАТ 08 8" xfId="1685" xr:uid="{00000000-0005-0000-0000-00007A0F0000}"/>
    <cellStyle name="_Ф-1И2_СAPEX 2008_База ФАКТ УАТ 08 8" xfId="1686" xr:uid="{00000000-0005-0000-0000-00007B0F0000}"/>
    <cellStyle name="_Ф-1И2_СAPEX 2008_База ФАКТ УАТ 08 9" xfId="1687" xr:uid="{00000000-0005-0000-0000-00007C0F0000}"/>
    <cellStyle name="_Ф-1И2_СAPEX 2008_База ФАКТ УАТ 08 9" xfId="1688" xr:uid="{00000000-0005-0000-0000-00007D0F0000}"/>
    <cellStyle name="_Ф-1И2_СAPEX 2008_База ФАКТ УАТ 08_2014БП" xfId="1689" xr:uid="{00000000-0005-0000-0000-00007E0F0000}"/>
    <cellStyle name="_Ф-1И2_СAPEX 2008_База ФАКТ УАТ 08_2014БП" xfId="1690" xr:uid="{00000000-0005-0000-0000-00007F0F0000}"/>
    <cellStyle name="_Ф-1И2_СБП 2011-2044 КО" xfId="1691" xr:uid="{00000000-0005-0000-0000-0000800F0000}"/>
    <cellStyle name="_Ф-1И2_СБП 2011-2044 КО" xfId="1692" xr:uid="{00000000-0005-0000-0000-0000810F0000}"/>
    <cellStyle name="_Ф-1И2_Смета  АСУ 2010 соц сфера" xfId="1693" xr:uid="{00000000-0005-0000-0000-0000820F0000}"/>
    <cellStyle name="_Ф-1И2_Смета  АСУ 2010 соц сфера" xfId="1694" xr:uid="{00000000-0005-0000-0000-0000830F0000}"/>
    <cellStyle name="_Ф-1И2_Смета КСЦ БП 2011 год" xfId="1695" xr:uid="{00000000-0005-0000-0000-0000840F0000}"/>
    <cellStyle name="_Ф-1И2_Смета КСЦ БП 2011 год" xfId="1696" xr:uid="{00000000-0005-0000-0000-0000850F0000}"/>
    <cellStyle name="_Ф-1И2_Соцсфера (2)" xfId="1697" xr:uid="{00000000-0005-0000-0000-0000860F0000}"/>
    <cellStyle name="_Ф-1И2_Соцсфера (2)" xfId="1698" xr:uid="{00000000-0005-0000-0000-0000870F0000}"/>
    <cellStyle name="_Ф-1И2_ТСС и ТСО по IFRS" xfId="1699" xr:uid="{00000000-0005-0000-0000-0000880F0000}"/>
    <cellStyle name="_Ф-1И2_ТСС и ТСО по IFRS" xfId="1700" xr:uid="{00000000-0005-0000-0000-0000890F0000}"/>
    <cellStyle name="_Ф-1И2_Услуги сторонних орг-й на 2010 г." xfId="1701" xr:uid="{00000000-0005-0000-0000-00008A0F0000}"/>
    <cellStyle name="_Ф-1И2_Услуги сторонних орг-й на 2010 г." xfId="1702" xr:uid="{00000000-0005-0000-0000-00008B0F0000}"/>
    <cellStyle name="_Ф-1И2_Формат для печати БП 08г." xfId="1703" xr:uid="{00000000-0005-0000-0000-00008C0F0000}"/>
    <cellStyle name="_Ф-1И2_Формат для печати БП 08г." xfId="1704" xr:uid="{00000000-0005-0000-0000-00008D0F0000}"/>
    <cellStyle name="_Ф-1И2_Формат для печати БП 08г. 10" xfId="1705" xr:uid="{00000000-0005-0000-0000-00008E0F0000}"/>
    <cellStyle name="_Ф-1И2_Формат для печати БП 08г. 10" xfId="1706" xr:uid="{00000000-0005-0000-0000-00008F0F0000}"/>
    <cellStyle name="_Ф-1И2_Формат для печати БП 08г. 11" xfId="1707" xr:uid="{00000000-0005-0000-0000-0000900F0000}"/>
    <cellStyle name="_Ф-1И2_Формат для печати БП 08г. 11" xfId="1708" xr:uid="{00000000-0005-0000-0000-0000910F0000}"/>
    <cellStyle name="_Ф-1И2_Формат для печати БП 08г. 12" xfId="1709" xr:uid="{00000000-0005-0000-0000-0000920F0000}"/>
    <cellStyle name="_Ф-1И2_Формат для печати БП 08г. 12" xfId="1710" xr:uid="{00000000-0005-0000-0000-0000930F0000}"/>
    <cellStyle name="_Ф-1И2_Формат для печати БП 08г. 13" xfId="1711" xr:uid="{00000000-0005-0000-0000-0000940F0000}"/>
    <cellStyle name="_Ф-1И2_Формат для печати БП 08г. 13" xfId="1712" xr:uid="{00000000-0005-0000-0000-0000950F0000}"/>
    <cellStyle name="_Ф-1И2_Формат для печати БП 08г. 2" xfId="1713" xr:uid="{00000000-0005-0000-0000-0000960F0000}"/>
    <cellStyle name="_Ф-1И2_Формат для печати БП 08г. 2" xfId="1714" xr:uid="{00000000-0005-0000-0000-0000970F0000}"/>
    <cellStyle name="_Ф-1И2_Формат для печати БП 08г. 3" xfId="1715" xr:uid="{00000000-0005-0000-0000-0000980F0000}"/>
    <cellStyle name="_Ф-1И2_Формат для печати БП 08г. 3" xfId="1716" xr:uid="{00000000-0005-0000-0000-0000990F0000}"/>
    <cellStyle name="_Ф-1И2_Формат для печати БП 08г. 4" xfId="1717" xr:uid="{00000000-0005-0000-0000-00009A0F0000}"/>
    <cellStyle name="_Ф-1И2_Формат для печати БП 08г. 4" xfId="1718" xr:uid="{00000000-0005-0000-0000-00009B0F0000}"/>
    <cellStyle name="_Ф-1И2_Формат для печати БП 08г. 5" xfId="1719" xr:uid="{00000000-0005-0000-0000-00009C0F0000}"/>
    <cellStyle name="_Ф-1И2_Формат для печати БП 08г. 5" xfId="1720" xr:uid="{00000000-0005-0000-0000-00009D0F0000}"/>
    <cellStyle name="_Ф-1И2_Формат для печати БП 08г. 6" xfId="1721" xr:uid="{00000000-0005-0000-0000-00009E0F0000}"/>
    <cellStyle name="_Ф-1И2_Формат для печати БП 08г. 6" xfId="1722" xr:uid="{00000000-0005-0000-0000-00009F0F0000}"/>
    <cellStyle name="_Ф-1И2_Формат для печати БП 08г. 7" xfId="1723" xr:uid="{00000000-0005-0000-0000-0000A00F0000}"/>
    <cellStyle name="_Ф-1И2_Формат для печати БП 08г. 7" xfId="1724" xr:uid="{00000000-0005-0000-0000-0000A10F0000}"/>
    <cellStyle name="_Ф-1И2_Формат для печати БП 08г. 8" xfId="1725" xr:uid="{00000000-0005-0000-0000-0000A20F0000}"/>
    <cellStyle name="_Ф-1И2_Формат для печати БП 08г. 8" xfId="1726" xr:uid="{00000000-0005-0000-0000-0000A30F0000}"/>
    <cellStyle name="_Ф-1И2_Формат для печати БП 08г. 9" xfId="1727" xr:uid="{00000000-0005-0000-0000-0000A40F0000}"/>
    <cellStyle name="_Ф-1И2_Формат для печати БП 08г. 9" xfId="1728" xr:uid="{00000000-0005-0000-0000-0000A50F0000}"/>
    <cellStyle name="_Ф-1И2_Формат для печати БП 08г._2014БП" xfId="1729" xr:uid="{00000000-0005-0000-0000-0000A60F0000}"/>
    <cellStyle name="_Ф-1И2_Формат для печати БП 08г._2014БП" xfId="1730" xr:uid="{00000000-0005-0000-0000-0000A70F0000}"/>
    <cellStyle name="_Ф-1И2_Формат для печати БП 08г._База ФАКТ УАТ 08" xfId="1731" xr:uid="{00000000-0005-0000-0000-0000A80F0000}"/>
    <cellStyle name="_Ф-1И2_Формат для печати БП 08г._База ФАКТ УАТ 08" xfId="1732" xr:uid="{00000000-0005-0000-0000-0000A90F0000}"/>
    <cellStyle name="_Ф-1И2_Формат для печати БП 08г._База ФАКТ УАТ 08 10" xfId="1733" xr:uid="{00000000-0005-0000-0000-0000AA0F0000}"/>
    <cellStyle name="_Ф-1И2_Формат для печати БП 08г._База ФАКТ УАТ 08 10" xfId="1734" xr:uid="{00000000-0005-0000-0000-0000AB0F0000}"/>
    <cellStyle name="_Ф-1И2_Формат для печати БП 08г._База ФАКТ УАТ 08 11" xfId="1735" xr:uid="{00000000-0005-0000-0000-0000AC0F0000}"/>
    <cellStyle name="_Ф-1И2_Формат для печати БП 08г._База ФАКТ УАТ 08 11" xfId="1736" xr:uid="{00000000-0005-0000-0000-0000AD0F0000}"/>
    <cellStyle name="_Ф-1И2_Формат для печати БП 08г._База ФАКТ УАТ 08 12" xfId="1737" xr:uid="{00000000-0005-0000-0000-0000AE0F0000}"/>
    <cellStyle name="_Ф-1И2_Формат для печати БП 08г._База ФАКТ УАТ 08 12" xfId="1738" xr:uid="{00000000-0005-0000-0000-0000AF0F0000}"/>
    <cellStyle name="_Ф-1И2_Формат для печати БП 08г._База ФАКТ УАТ 08 13" xfId="1739" xr:uid="{00000000-0005-0000-0000-0000B00F0000}"/>
    <cellStyle name="_Ф-1И2_Формат для печати БП 08г._База ФАКТ УАТ 08 13" xfId="1740" xr:uid="{00000000-0005-0000-0000-0000B10F0000}"/>
    <cellStyle name="_Ф-1И2_Формат для печати БП 08г._База ФАКТ УАТ 08 2" xfId="1741" xr:uid="{00000000-0005-0000-0000-0000B20F0000}"/>
    <cellStyle name="_Ф-1И2_Формат для печати БП 08г._База ФАКТ УАТ 08 2" xfId="1742" xr:uid="{00000000-0005-0000-0000-0000B30F0000}"/>
    <cellStyle name="_Ф-1И2_Формат для печати БП 08г._База ФАКТ УАТ 08 3" xfId="1743" xr:uid="{00000000-0005-0000-0000-0000B40F0000}"/>
    <cellStyle name="_Ф-1И2_Формат для печати БП 08г._База ФАКТ УАТ 08 3" xfId="1744" xr:uid="{00000000-0005-0000-0000-0000B50F0000}"/>
    <cellStyle name="_Ф-1И2_Формат для печати БП 08г._База ФАКТ УАТ 08 4" xfId="1745" xr:uid="{00000000-0005-0000-0000-0000B60F0000}"/>
    <cellStyle name="_Ф-1И2_Формат для печати БП 08г._База ФАКТ УАТ 08 4" xfId="1746" xr:uid="{00000000-0005-0000-0000-0000B70F0000}"/>
    <cellStyle name="_Ф-1И2_Формат для печати БП 08г._База ФАКТ УАТ 08 5" xfId="1747" xr:uid="{00000000-0005-0000-0000-0000B80F0000}"/>
    <cellStyle name="_Ф-1И2_Формат для печати БП 08г._База ФАКТ УАТ 08 5" xfId="1748" xr:uid="{00000000-0005-0000-0000-0000B90F0000}"/>
    <cellStyle name="_Ф-1И2_Формат для печати БП 08г._База ФАКТ УАТ 08 6" xfId="1749" xr:uid="{00000000-0005-0000-0000-0000BA0F0000}"/>
    <cellStyle name="_Ф-1И2_Формат для печати БП 08г._База ФАКТ УАТ 08 6" xfId="1750" xr:uid="{00000000-0005-0000-0000-0000BB0F0000}"/>
    <cellStyle name="_Ф-1И2_Формат для печати БП 08г._База ФАКТ УАТ 08 7" xfId="1751" xr:uid="{00000000-0005-0000-0000-0000BC0F0000}"/>
    <cellStyle name="_Ф-1И2_Формат для печати БП 08г._База ФАКТ УАТ 08 7" xfId="1752" xr:uid="{00000000-0005-0000-0000-0000BD0F0000}"/>
    <cellStyle name="_Ф-1И2_Формат для печати БП 08г._База ФАКТ УАТ 08 8" xfId="1753" xr:uid="{00000000-0005-0000-0000-0000BE0F0000}"/>
    <cellStyle name="_Ф-1И2_Формат для печати БП 08г._База ФАКТ УАТ 08 8" xfId="1754" xr:uid="{00000000-0005-0000-0000-0000BF0F0000}"/>
    <cellStyle name="_Ф-1И2_Формат для печати БП 08г._База ФАКТ УАТ 08 9" xfId="1755" xr:uid="{00000000-0005-0000-0000-0000C00F0000}"/>
    <cellStyle name="_Ф-1И2_Формат для печати БП 08г._База ФАКТ УАТ 08 9" xfId="1756" xr:uid="{00000000-0005-0000-0000-0000C10F0000}"/>
    <cellStyle name="_Ф-1И2_Формат для печати БП 08г._База ФАКТ УАТ 08_2014БП" xfId="1757" xr:uid="{00000000-0005-0000-0000-0000C20F0000}"/>
    <cellStyle name="_Ф-1И2_Формат для печати БП 08г._База ФАКТ УАТ 08_2014БП" xfId="1758" xr:uid="{00000000-0005-0000-0000-0000C30F0000}"/>
    <cellStyle name="_Формат для печати БП 08г." xfId="1759" xr:uid="{00000000-0005-0000-0000-0000C40F0000}"/>
    <cellStyle name="_Формат для печати БП 08г." xfId="1760" xr:uid="{00000000-0005-0000-0000-0000C50F0000}"/>
    <cellStyle name="_Формат для печати БП 08г. 10" xfId="1761" xr:uid="{00000000-0005-0000-0000-0000C60F0000}"/>
    <cellStyle name="_Формат для печати БП 08г. 10" xfId="1762" xr:uid="{00000000-0005-0000-0000-0000C70F0000}"/>
    <cellStyle name="_Формат для печати БП 08г. 11" xfId="1763" xr:uid="{00000000-0005-0000-0000-0000C80F0000}"/>
    <cellStyle name="_Формат для печати БП 08г. 11" xfId="1764" xr:uid="{00000000-0005-0000-0000-0000C90F0000}"/>
    <cellStyle name="_Формат для печати БП 08г. 12" xfId="1765" xr:uid="{00000000-0005-0000-0000-0000CA0F0000}"/>
    <cellStyle name="_Формат для печати БП 08г. 12" xfId="1766" xr:uid="{00000000-0005-0000-0000-0000CB0F0000}"/>
    <cellStyle name="_Формат для печати БП 08г. 13" xfId="1767" xr:uid="{00000000-0005-0000-0000-0000CC0F0000}"/>
    <cellStyle name="_Формат для печати БП 08г. 13" xfId="1768" xr:uid="{00000000-0005-0000-0000-0000CD0F0000}"/>
    <cellStyle name="_Формат для печати БП 08г. 2" xfId="1769" xr:uid="{00000000-0005-0000-0000-0000CE0F0000}"/>
    <cellStyle name="_Формат для печати БП 08г. 2" xfId="1770" xr:uid="{00000000-0005-0000-0000-0000CF0F0000}"/>
    <cellStyle name="_Формат для печати БП 08г. 3" xfId="1771" xr:uid="{00000000-0005-0000-0000-0000D00F0000}"/>
    <cellStyle name="_Формат для печати БП 08г. 3" xfId="1772" xr:uid="{00000000-0005-0000-0000-0000D10F0000}"/>
    <cellStyle name="_Формат для печати БП 08г. 4" xfId="1773" xr:uid="{00000000-0005-0000-0000-0000D20F0000}"/>
    <cellStyle name="_Формат для печати БП 08г. 4" xfId="1774" xr:uid="{00000000-0005-0000-0000-0000D30F0000}"/>
    <cellStyle name="_Формат для печати БП 08г. 5" xfId="1775" xr:uid="{00000000-0005-0000-0000-0000D40F0000}"/>
    <cellStyle name="_Формат для печати БП 08г. 5" xfId="1776" xr:uid="{00000000-0005-0000-0000-0000D50F0000}"/>
    <cellStyle name="_Формат для печати БП 08г. 6" xfId="1777" xr:uid="{00000000-0005-0000-0000-0000D60F0000}"/>
    <cellStyle name="_Формат для печати БП 08г. 6" xfId="1778" xr:uid="{00000000-0005-0000-0000-0000D70F0000}"/>
    <cellStyle name="_Формат для печати БП 08г. 7" xfId="1779" xr:uid="{00000000-0005-0000-0000-0000D80F0000}"/>
    <cellStyle name="_Формат для печати БП 08г. 7" xfId="1780" xr:uid="{00000000-0005-0000-0000-0000D90F0000}"/>
    <cellStyle name="_Формат для печати БП 08г. 8" xfId="1781" xr:uid="{00000000-0005-0000-0000-0000DA0F0000}"/>
    <cellStyle name="_Формат для печати БП 08г. 8" xfId="1782" xr:uid="{00000000-0005-0000-0000-0000DB0F0000}"/>
    <cellStyle name="_Формат для печати БП 08г. 9" xfId="1783" xr:uid="{00000000-0005-0000-0000-0000DC0F0000}"/>
    <cellStyle name="_Формат для печати БП 08г. 9" xfId="1784" xr:uid="{00000000-0005-0000-0000-0000DD0F0000}"/>
    <cellStyle name="_Формат для печати БП 08г._2014БП" xfId="1785" xr:uid="{00000000-0005-0000-0000-0000DE0F0000}"/>
    <cellStyle name="_Формат для печати БП 08г._2014БП" xfId="1786" xr:uid="{00000000-0005-0000-0000-0000DF0F0000}"/>
    <cellStyle name="_Формат для печати БП 08г._База ФАКТ УАТ 08" xfId="1787" xr:uid="{00000000-0005-0000-0000-0000E00F0000}"/>
    <cellStyle name="_Формат для печати БП 08г._База ФАКТ УАТ 08" xfId="1788" xr:uid="{00000000-0005-0000-0000-0000E10F0000}"/>
    <cellStyle name="_Формат для печати БП 08г._База ФАКТ УАТ 08 10" xfId="1789" xr:uid="{00000000-0005-0000-0000-0000E20F0000}"/>
    <cellStyle name="_Формат для печати БП 08г._База ФАКТ УАТ 08 10" xfId="1790" xr:uid="{00000000-0005-0000-0000-0000E30F0000}"/>
    <cellStyle name="_Формат для печати БП 08г._База ФАКТ УАТ 08 11" xfId="1791" xr:uid="{00000000-0005-0000-0000-0000E40F0000}"/>
    <cellStyle name="_Формат для печати БП 08г._База ФАКТ УАТ 08 11" xfId="1792" xr:uid="{00000000-0005-0000-0000-0000E50F0000}"/>
    <cellStyle name="_Формат для печати БП 08г._База ФАКТ УАТ 08 12" xfId="1793" xr:uid="{00000000-0005-0000-0000-0000E60F0000}"/>
    <cellStyle name="_Формат для печати БП 08г._База ФАКТ УАТ 08 12" xfId="1794" xr:uid="{00000000-0005-0000-0000-0000E70F0000}"/>
    <cellStyle name="_Формат для печати БП 08г._База ФАКТ УАТ 08 13" xfId="1795" xr:uid="{00000000-0005-0000-0000-0000E80F0000}"/>
    <cellStyle name="_Формат для печати БП 08г._База ФАКТ УАТ 08 13" xfId="1796" xr:uid="{00000000-0005-0000-0000-0000E90F0000}"/>
    <cellStyle name="_Формат для печати БП 08г._База ФАКТ УАТ 08 2" xfId="1797" xr:uid="{00000000-0005-0000-0000-0000EA0F0000}"/>
    <cellStyle name="_Формат для печати БП 08г._База ФАКТ УАТ 08 2" xfId="1798" xr:uid="{00000000-0005-0000-0000-0000EB0F0000}"/>
    <cellStyle name="_Формат для печати БП 08г._База ФАКТ УАТ 08 3" xfId="1799" xr:uid="{00000000-0005-0000-0000-0000EC0F0000}"/>
    <cellStyle name="_Формат для печати БП 08г._База ФАКТ УАТ 08 3" xfId="1800" xr:uid="{00000000-0005-0000-0000-0000ED0F0000}"/>
    <cellStyle name="_Формат для печати БП 08г._База ФАКТ УАТ 08 4" xfId="1801" xr:uid="{00000000-0005-0000-0000-0000EE0F0000}"/>
    <cellStyle name="_Формат для печати БП 08г._База ФАКТ УАТ 08 4" xfId="1802" xr:uid="{00000000-0005-0000-0000-0000EF0F0000}"/>
    <cellStyle name="_Формат для печати БП 08г._База ФАКТ УАТ 08 5" xfId="1803" xr:uid="{00000000-0005-0000-0000-0000F00F0000}"/>
    <cellStyle name="_Формат для печати БП 08г._База ФАКТ УАТ 08 5" xfId="1804" xr:uid="{00000000-0005-0000-0000-0000F10F0000}"/>
    <cellStyle name="_Формат для печати БП 08г._База ФАКТ УАТ 08 6" xfId="1805" xr:uid="{00000000-0005-0000-0000-0000F20F0000}"/>
    <cellStyle name="_Формат для печати БП 08г._База ФАКТ УАТ 08 6" xfId="1806" xr:uid="{00000000-0005-0000-0000-0000F30F0000}"/>
    <cellStyle name="_Формат для печати БП 08г._База ФАКТ УАТ 08 7" xfId="1807" xr:uid="{00000000-0005-0000-0000-0000F40F0000}"/>
    <cellStyle name="_Формат для печати БП 08г._База ФАКТ УАТ 08 7" xfId="1808" xr:uid="{00000000-0005-0000-0000-0000F50F0000}"/>
    <cellStyle name="_Формат для печати БП 08г._База ФАКТ УАТ 08 8" xfId="1809" xr:uid="{00000000-0005-0000-0000-0000F60F0000}"/>
    <cellStyle name="_Формат для печати БП 08г._База ФАКТ УАТ 08 8" xfId="1810" xr:uid="{00000000-0005-0000-0000-0000F70F0000}"/>
    <cellStyle name="_Формат для печати БП 08г._База ФАКТ УАТ 08 9" xfId="1811" xr:uid="{00000000-0005-0000-0000-0000F80F0000}"/>
    <cellStyle name="_Формат для печати БП 08г._База ФАКТ УАТ 08 9" xfId="1812" xr:uid="{00000000-0005-0000-0000-0000F90F0000}"/>
    <cellStyle name="_Формат для печати БП 08г._База ФАКТ УАТ 08_2014БП" xfId="1813" xr:uid="{00000000-0005-0000-0000-0000FA0F0000}"/>
    <cellStyle name="_Формат для печати БП 08г._База ФАКТ УАТ 08_2014БП" xfId="1814" xr:uid="{00000000-0005-0000-0000-0000FB0F0000}"/>
    <cellStyle name="" xfId="1815" xr:uid="{00000000-0005-0000-0000-0000FC0F0000}"/>
    <cellStyle name="" xfId="1816" xr:uid="{00000000-0005-0000-0000-0000FD0F0000}"/>
    <cellStyle name=" 10" xfId="1817" xr:uid="{00000000-0005-0000-0000-0000FE0F0000}"/>
    <cellStyle name=" 10" xfId="1818" xr:uid="{00000000-0005-0000-0000-0000FF0F0000}"/>
    <cellStyle name=" 11" xfId="1819" xr:uid="{00000000-0005-0000-0000-000000100000}"/>
    <cellStyle name=" 11" xfId="1820" xr:uid="{00000000-0005-0000-0000-000001100000}"/>
    <cellStyle name=" 12" xfId="1821" xr:uid="{00000000-0005-0000-0000-000002100000}"/>
    <cellStyle name=" 12" xfId="1822" xr:uid="{00000000-0005-0000-0000-000003100000}"/>
    <cellStyle name=" 13" xfId="1823" xr:uid="{00000000-0005-0000-0000-000004100000}"/>
    <cellStyle name=" 13" xfId="1824" xr:uid="{00000000-0005-0000-0000-000005100000}"/>
    <cellStyle name=" 14" xfId="1825" xr:uid="{00000000-0005-0000-0000-000006100000}"/>
    <cellStyle name=" 14" xfId="1826" xr:uid="{00000000-0005-0000-0000-000007100000}"/>
    <cellStyle name=" 15" xfId="1827" xr:uid="{00000000-0005-0000-0000-000008100000}"/>
    <cellStyle name=" 15" xfId="1828" xr:uid="{00000000-0005-0000-0000-000009100000}"/>
    <cellStyle name=" 16" xfId="1829" xr:uid="{00000000-0005-0000-0000-00000A100000}"/>
    <cellStyle name=" 16" xfId="1830" xr:uid="{00000000-0005-0000-0000-00000B100000}"/>
    <cellStyle name=" 17" xfId="1831" xr:uid="{00000000-0005-0000-0000-00000C100000}"/>
    <cellStyle name=" 17" xfId="1832" xr:uid="{00000000-0005-0000-0000-00000D100000}"/>
    <cellStyle name=" 18" xfId="1833" xr:uid="{00000000-0005-0000-0000-00000E100000}"/>
    <cellStyle name=" 18" xfId="1834" xr:uid="{00000000-0005-0000-0000-00000F100000}"/>
    <cellStyle name=" 19" xfId="1835" xr:uid="{00000000-0005-0000-0000-000010100000}"/>
    <cellStyle name=" 19" xfId="1836" xr:uid="{00000000-0005-0000-0000-000011100000}"/>
    <cellStyle name=" 2" xfId="1837" xr:uid="{00000000-0005-0000-0000-000012100000}"/>
    <cellStyle name=" 2" xfId="1838" xr:uid="{00000000-0005-0000-0000-000013100000}"/>
    <cellStyle name=" 20" xfId="1839" xr:uid="{00000000-0005-0000-0000-000014100000}"/>
    <cellStyle name=" 20" xfId="1840" xr:uid="{00000000-0005-0000-0000-000015100000}"/>
    <cellStyle name=" 21" xfId="1841" xr:uid="{00000000-0005-0000-0000-000016100000}"/>
    <cellStyle name=" 21" xfId="1842" xr:uid="{00000000-0005-0000-0000-000017100000}"/>
    <cellStyle name=" 22" xfId="1843" xr:uid="{00000000-0005-0000-0000-000018100000}"/>
    <cellStyle name=" 22" xfId="1844" xr:uid="{00000000-0005-0000-0000-000019100000}"/>
    <cellStyle name=" 23" xfId="1845" xr:uid="{00000000-0005-0000-0000-00001A100000}"/>
    <cellStyle name=" 23" xfId="1846" xr:uid="{00000000-0005-0000-0000-00001B100000}"/>
    <cellStyle name=" 24" xfId="1847" xr:uid="{00000000-0005-0000-0000-00001C100000}"/>
    <cellStyle name=" 24" xfId="1848" xr:uid="{00000000-0005-0000-0000-00001D100000}"/>
    <cellStyle name=" 3" xfId="1849" xr:uid="{00000000-0005-0000-0000-00001E100000}"/>
    <cellStyle name=" 3" xfId="1850" xr:uid="{00000000-0005-0000-0000-00001F100000}"/>
    <cellStyle name=" 4" xfId="1851" xr:uid="{00000000-0005-0000-0000-000020100000}"/>
    <cellStyle name=" 4" xfId="1852" xr:uid="{00000000-0005-0000-0000-000021100000}"/>
    <cellStyle name=" 5" xfId="1853" xr:uid="{00000000-0005-0000-0000-000022100000}"/>
    <cellStyle name=" 5" xfId="1854" xr:uid="{00000000-0005-0000-0000-000023100000}"/>
    <cellStyle name=" 6" xfId="1855" xr:uid="{00000000-0005-0000-0000-000024100000}"/>
    <cellStyle name=" 6" xfId="1856" xr:uid="{00000000-0005-0000-0000-000025100000}"/>
    <cellStyle name=" 7" xfId="1857" xr:uid="{00000000-0005-0000-0000-000026100000}"/>
    <cellStyle name=" 7" xfId="1858" xr:uid="{00000000-0005-0000-0000-000027100000}"/>
    <cellStyle name=" 8" xfId="1859" xr:uid="{00000000-0005-0000-0000-000028100000}"/>
    <cellStyle name=" 8" xfId="1860" xr:uid="{00000000-0005-0000-0000-000029100000}"/>
    <cellStyle name=" 9" xfId="1861" xr:uid="{00000000-0005-0000-0000-00002A100000}"/>
    <cellStyle name=" 9" xfId="1862" xr:uid="{00000000-0005-0000-0000-00002B100000}"/>
    <cellStyle name="_2014БП" xfId="1863" xr:uid="{00000000-0005-0000-0000-00002C100000}"/>
    <cellStyle name="_2014БП" xfId="1864" xr:uid="{00000000-0005-0000-0000-00002D100000}"/>
    <cellStyle name="_Finplan 2010" xfId="1865" xr:uid="{00000000-0005-0000-0000-00002E100000}"/>
    <cellStyle name="_Finplan 2010" xfId="1866" xr:uid="{00000000-0005-0000-0000-00002F100000}"/>
    <cellStyle name="_PL_БП_KO_2008" xfId="1867" xr:uid="{00000000-0005-0000-0000-000030100000}"/>
    <cellStyle name="_PL_БП_KO_2008" xfId="1868" xr:uid="{00000000-0005-0000-0000-000031100000}"/>
    <cellStyle name="_PL_БП_KO_2008 10" xfId="1869" xr:uid="{00000000-0005-0000-0000-000032100000}"/>
    <cellStyle name="_PL_БП_KO_2008 10" xfId="1870" xr:uid="{00000000-0005-0000-0000-000033100000}"/>
    <cellStyle name="_PL_БП_KO_2008 11" xfId="1871" xr:uid="{00000000-0005-0000-0000-000034100000}"/>
    <cellStyle name="_PL_БП_KO_2008 11" xfId="1872" xr:uid="{00000000-0005-0000-0000-000035100000}"/>
    <cellStyle name="_PL_БП_KO_2008 12" xfId="1873" xr:uid="{00000000-0005-0000-0000-000036100000}"/>
    <cellStyle name="_PL_БП_KO_2008 12" xfId="1874" xr:uid="{00000000-0005-0000-0000-000037100000}"/>
    <cellStyle name="_PL_БП_KO_2008 13" xfId="1875" xr:uid="{00000000-0005-0000-0000-000038100000}"/>
    <cellStyle name="_PL_БП_KO_2008 13" xfId="1876" xr:uid="{00000000-0005-0000-0000-000039100000}"/>
    <cellStyle name="_PL_БП_KO_2008 14" xfId="1877" xr:uid="{00000000-0005-0000-0000-00003A100000}"/>
    <cellStyle name="_PL_БП_KO_2008 14" xfId="1878" xr:uid="{00000000-0005-0000-0000-00003B100000}"/>
    <cellStyle name="_PL_БП_KO_2008 15" xfId="1879" xr:uid="{00000000-0005-0000-0000-00003C100000}"/>
    <cellStyle name="_PL_БП_KO_2008 15" xfId="1880" xr:uid="{00000000-0005-0000-0000-00003D100000}"/>
    <cellStyle name="_PL_БП_KO_2008 16" xfId="1881" xr:uid="{00000000-0005-0000-0000-00003E100000}"/>
    <cellStyle name="_PL_БП_KO_2008 16" xfId="1882" xr:uid="{00000000-0005-0000-0000-00003F100000}"/>
    <cellStyle name="_PL_БП_KO_2008 17" xfId="1883" xr:uid="{00000000-0005-0000-0000-000040100000}"/>
    <cellStyle name="_PL_БП_KO_2008 17" xfId="1884" xr:uid="{00000000-0005-0000-0000-000041100000}"/>
    <cellStyle name="_PL_БП_KO_2008 2" xfId="1885" xr:uid="{00000000-0005-0000-0000-000042100000}"/>
    <cellStyle name="_PL_БП_KO_2008 2" xfId="1886" xr:uid="{00000000-0005-0000-0000-000043100000}"/>
    <cellStyle name="_PL_БП_KO_2008 3" xfId="1887" xr:uid="{00000000-0005-0000-0000-000044100000}"/>
    <cellStyle name="_PL_БП_KO_2008 3" xfId="1888" xr:uid="{00000000-0005-0000-0000-000045100000}"/>
    <cellStyle name="_PL_БП_KO_2008 4" xfId="1889" xr:uid="{00000000-0005-0000-0000-000046100000}"/>
    <cellStyle name="_PL_БП_KO_2008 4" xfId="1890" xr:uid="{00000000-0005-0000-0000-000047100000}"/>
    <cellStyle name="_PL_БП_KO_2008 5" xfId="1891" xr:uid="{00000000-0005-0000-0000-000048100000}"/>
    <cellStyle name="_PL_БП_KO_2008 5" xfId="1892" xr:uid="{00000000-0005-0000-0000-000049100000}"/>
    <cellStyle name="_PL_БП_KO_2008 6" xfId="1893" xr:uid="{00000000-0005-0000-0000-00004A100000}"/>
    <cellStyle name="_PL_БП_KO_2008 6" xfId="1894" xr:uid="{00000000-0005-0000-0000-00004B100000}"/>
    <cellStyle name="_PL_БП_KO_2008 7" xfId="1895" xr:uid="{00000000-0005-0000-0000-00004C100000}"/>
    <cellStyle name="_PL_БП_KO_2008 7" xfId="1896" xr:uid="{00000000-0005-0000-0000-00004D100000}"/>
    <cellStyle name="_PL_БП_KO_2008 8" xfId="1897" xr:uid="{00000000-0005-0000-0000-00004E100000}"/>
    <cellStyle name="_PL_БП_KO_2008 8" xfId="1898" xr:uid="{00000000-0005-0000-0000-00004F100000}"/>
    <cellStyle name="_PL_БП_KO_2008 9" xfId="1899" xr:uid="{00000000-0005-0000-0000-000050100000}"/>
    <cellStyle name="_PL_БП_KO_2008 9" xfId="1900" xr:uid="{00000000-0005-0000-0000-000051100000}"/>
    <cellStyle name="_PL_БП_KO_2008_2014БП" xfId="1901" xr:uid="{00000000-0005-0000-0000-000052100000}"/>
    <cellStyle name="_PL_БП_KO_2008_2014БП" xfId="1902" xr:uid="{00000000-0005-0000-0000-000053100000}"/>
    <cellStyle name="_PL_БП_KO_2008_VOLUM" xfId="1903" xr:uid="{00000000-0005-0000-0000-000054100000}"/>
    <cellStyle name="_PL_БП_KO_2008_VOLUM" xfId="1904" xr:uid="{00000000-0005-0000-0000-000055100000}"/>
    <cellStyle name="_PL_БП_KO_2008_VOLUM_SERVICES" xfId="1905" xr:uid="{00000000-0005-0000-0000-000056100000}"/>
    <cellStyle name="_PL_БП_KO_2008_VOLUM_SERVICES" xfId="1906" xr:uid="{00000000-0005-0000-0000-000057100000}"/>
    <cellStyle name="_PL_БП_KO_2008_VOLUM_Книга1" xfId="1907" xr:uid="{00000000-0005-0000-0000-000058100000}"/>
    <cellStyle name="_PL_БП_KO_2008_VOLUM_Книга1" xfId="1908" xr:uid="{00000000-0005-0000-0000-000059100000}"/>
    <cellStyle name="_PL_БП_KO_2008_РПХ" xfId="1909" xr:uid="{00000000-0005-0000-0000-00005A100000}"/>
    <cellStyle name="_PL_БП_KO_2008_РПХ" xfId="1910" xr:uid="{00000000-0005-0000-0000-00005B100000}"/>
    <cellStyle name="_PL_БП_KO_2008_РПХ 10" xfId="1911" xr:uid="{00000000-0005-0000-0000-00005C100000}"/>
    <cellStyle name="_PL_БП_KO_2008_РПХ 10" xfId="1912" xr:uid="{00000000-0005-0000-0000-00005D100000}"/>
    <cellStyle name="_PL_БП_KO_2008_РПХ 2" xfId="1913" xr:uid="{00000000-0005-0000-0000-00005E100000}"/>
    <cellStyle name="_PL_БП_KO_2008_РПХ 2" xfId="1914" xr:uid="{00000000-0005-0000-0000-00005F100000}"/>
    <cellStyle name="_PL_БП_KO_2008_РПХ 3" xfId="1915" xr:uid="{00000000-0005-0000-0000-000060100000}"/>
    <cellStyle name="_PL_БП_KO_2008_РПХ 3" xfId="1916" xr:uid="{00000000-0005-0000-0000-000061100000}"/>
    <cellStyle name="_PL_БП_KO_2008_РПХ 4" xfId="1917" xr:uid="{00000000-0005-0000-0000-000062100000}"/>
    <cellStyle name="_PL_БП_KO_2008_РПХ 4" xfId="1918" xr:uid="{00000000-0005-0000-0000-000063100000}"/>
    <cellStyle name="_PL_БП_KO_2008_РПХ 5" xfId="1919" xr:uid="{00000000-0005-0000-0000-000064100000}"/>
    <cellStyle name="_PL_БП_KO_2008_РПХ 5" xfId="1920" xr:uid="{00000000-0005-0000-0000-000065100000}"/>
    <cellStyle name="_PL_БП_KO_2008_РПХ 6" xfId="1921" xr:uid="{00000000-0005-0000-0000-000066100000}"/>
    <cellStyle name="_PL_БП_KO_2008_РПХ 6" xfId="1922" xr:uid="{00000000-0005-0000-0000-000067100000}"/>
    <cellStyle name="_PL_БП_KO_2008_РПХ 7" xfId="1923" xr:uid="{00000000-0005-0000-0000-000068100000}"/>
    <cellStyle name="_PL_БП_KO_2008_РПХ 7" xfId="1924" xr:uid="{00000000-0005-0000-0000-000069100000}"/>
    <cellStyle name="_PL_БП_KO_2008_РПХ 8" xfId="1925" xr:uid="{00000000-0005-0000-0000-00006A100000}"/>
    <cellStyle name="_PL_БП_KO_2008_РПХ 8" xfId="1926" xr:uid="{00000000-0005-0000-0000-00006B100000}"/>
    <cellStyle name="_PL_БП_KO_2008_РПХ 9" xfId="1927" xr:uid="{00000000-0005-0000-0000-00006C100000}"/>
    <cellStyle name="_PL_БП_KO_2008_РПХ 9" xfId="1928" xr:uid="{00000000-0005-0000-0000-00006D100000}"/>
    <cellStyle name="_PL_БП_KO_2008_РПХ_FM" xfId="1929" xr:uid="{00000000-0005-0000-0000-00006E100000}"/>
    <cellStyle name="_PL_БП_KO_2008_РПХ_FM" xfId="1930" xr:uid="{00000000-0005-0000-0000-00006F100000}"/>
    <cellStyle name="_PL_БП_KO_2008_РПХ_Книга1" xfId="1931" xr:uid="{00000000-0005-0000-0000-000070100000}"/>
    <cellStyle name="_PL_БП_KO_2008_РПХ_Книга1" xfId="1932" xr:uid="{00000000-0005-0000-0000-000071100000}"/>
    <cellStyle name="_PL_БП_KO_2008_РПХ_Соцсфера (2)" xfId="1933" xr:uid="{00000000-0005-0000-0000-000072100000}"/>
    <cellStyle name="_PL_БП_KO_2008_РПХ_Соцсфера (2)" xfId="1934" xr:uid="{00000000-0005-0000-0000-000073100000}"/>
    <cellStyle name="_PL_БП_KO_2008_Смета  АСУ 2010 соц сфера" xfId="1935" xr:uid="{00000000-0005-0000-0000-000074100000}"/>
    <cellStyle name="_PL_БП_KO_2008_Смета  АСУ 2010 соц сфера" xfId="1936" xr:uid="{00000000-0005-0000-0000-000075100000}"/>
    <cellStyle name="_PL_БП_KO_2008_Смета КСЦ БП 2011 год" xfId="1937" xr:uid="{00000000-0005-0000-0000-000076100000}"/>
    <cellStyle name="_PL_БП_KO_2008_Смета КСЦ БП 2011 год" xfId="1938" xr:uid="{00000000-0005-0000-0000-000077100000}"/>
    <cellStyle name="_SERVICES" xfId="1939" xr:uid="{00000000-0005-0000-0000-000078100000}"/>
    <cellStyle name="_SERVICES" xfId="1940" xr:uid="{00000000-0005-0000-0000-000079100000}"/>
    <cellStyle name="_База БП УАТ 08 с гаражом" xfId="1941" xr:uid="{00000000-0005-0000-0000-00007A100000}"/>
    <cellStyle name="_База БП УАТ 08 с гаражом" xfId="1942" xr:uid="{00000000-0005-0000-0000-00007B100000}"/>
    <cellStyle name="_База БП УАТ 08 с гаражом 10" xfId="1943" xr:uid="{00000000-0005-0000-0000-00007C100000}"/>
    <cellStyle name="_База БП УАТ 08 с гаражом 10" xfId="1944" xr:uid="{00000000-0005-0000-0000-00007D100000}"/>
    <cellStyle name="_База БП УАТ 08 с гаражом 11" xfId="1945" xr:uid="{00000000-0005-0000-0000-00007E100000}"/>
    <cellStyle name="_База БП УАТ 08 с гаражом 11" xfId="1946" xr:uid="{00000000-0005-0000-0000-00007F100000}"/>
    <cellStyle name="_База БП УАТ 08 с гаражом 12" xfId="1947" xr:uid="{00000000-0005-0000-0000-000080100000}"/>
    <cellStyle name="_База БП УАТ 08 с гаражом 12" xfId="1948" xr:uid="{00000000-0005-0000-0000-000081100000}"/>
    <cellStyle name="_База БП УАТ 08 с гаражом 13" xfId="1949" xr:uid="{00000000-0005-0000-0000-000082100000}"/>
    <cellStyle name="_База БП УАТ 08 с гаражом 13" xfId="1950" xr:uid="{00000000-0005-0000-0000-000083100000}"/>
    <cellStyle name="_База БП УАТ 08 с гаражом 2" xfId="1951" xr:uid="{00000000-0005-0000-0000-000084100000}"/>
    <cellStyle name="_База БП УАТ 08 с гаражом 2" xfId="1952" xr:uid="{00000000-0005-0000-0000-000085100000}"/>
    <cellStyle name="_База БП УАТ 08 с гаражом 3" xfId="1953" xr:uid="{00000000-0005-0000-0000-000086100000}"/>
    <cellStyle name="_База БП УАТ 08 с гаражом 3" xfId="1954" xr:uid="{00000000-0005-0000-0000-000087100000}"/>
    <cellStyle name="_База БП УАТ 08 с гаражом 4" xfId="1955" xr:uid="{00000000-0005-0000-0000-000088100000}"/>
    <cellStyle name="_База БП УАТ 08 с гаражом 4" xfId="1956" xr:uid="{00000000-0005-0000-0000-000089100000}"/>
    <cellStyle name="_База БП УАТ 08 с гаражом 5" xfId="1957" xr:uid="{00000000-0005-0000-0000-00008A100000}"/>
    <cellStyle name="_База БП УАТ 08 с гаражом 5" xfId="1958" xr:uid="{00000000-0005-0000-0000-00008B100000}"/>
    <cellStyle name="_База БП УАТ 08 с гаражом 6" xfId="1959" xr:uid="{00000000-0005-0000-0000-00008C100000}"/>
    <cellStyle name="_База БП УАТ 08 с гаражом 6" xfId="1960" xr:uid="{00000000-0005-0000-0000-00008D100000}"/>
    <cellStyle name="_База БП УАТ 08 с гаражом 7" xfId="1961" xr:uid="{00000000-0005-0000-0000-00008E100000}"/>
    <cellStyle name="_База БП УАТ 08 с гаражом 7" xfId="1962" xr:uid="{00000000-0005-0000-0000-00008F100000}"/>
    <cellStyle name="_База БП УАТ 08 с гаражом 8" xfId="1963" xr:uid="{00000000-0005-0000-0000-000090100000}"/>
    <cellStyle name="_База БП УАТ 08 с гаражом 8" xfId="1964" xr:uid="{00000000-0005-0000-0000-000091100000}"/>
    <cellStyle name="_База БП УАТ 08 с гаражом 9" xfId="1965" xr:uid="{00000000-0005-0000-0000-000092100000}"/>
    <cellStyle name="_База БП УАТ 08 с гаражом 9" xfId="1966" xr:uid="{00000000-0005-0000-0000-000093100000}"/>
    <cellStyle name="_База БП УАТ 08 с гаражом_2014БП" xfId="1967" xr:uid="{00000000-0005-0000-0000-000094100000}"/>
    <cellStyle name="_База БП УАТ 08 с гаражом_2014БП" xfId="1968" xr:uid="{00000000-0005-0000-0000-000095100000}"/>
    <cellStyle name="_База БП УАТ 2009" xfId="1969" xr:uid="{00000000-0005-0000-0000-000096100000}"/>
    <cellStyle name="_База БП УАТ 2009" xfId="1970" xr:uid="{00000000-0005-0000-0000-000097100000}"/>
    <cellStyle name="_База БП УАТ 2009 10" xfId="1971" xr:uid="{00000000-0005-0000-0000-000098100000}"/>
    <cellStyle name="_База БП УАТ 2009 10" xfId="1972" xr:uid="{00000000-0005-0000-0000-000099100000}"/>
    <cellStyle name="_База БП УАТ 2009 11" xfId="1973" xr:uid="{00000000-0005-0000-0000-00009A100000}"/>
    <cellStyle name="_База БП УАТ 2009 11" xfId="1974" xr:uid="{00000000-0005-0000-0000-00009B100000}"/>
    <cellStyle name="_База БП УАТ 2009 12" xfId="1975" xr:uid="{00000000-0005-0000-0000-00009C100000}"/>
    <cellStyle name="_База БП УАТ 2009 12" xfId="1976" xr:uid="{00000000-0005-0000-0000-00009D100000}"/>
    <cellStyle name="_База БП УАТ 2009 13" xfId="1977" xr:uid="{00000000-0005-0000-0000-00009E100000}"/>
    <cellStyle name="_База БП УАТ 2009 13" xfId="1978" xr:uid="{00000000-0005-0000-0000-00009F100000}"/>
    <cellStyle name="_База БП УАТ 2009 2" xfId="1979" xr:uid="{00000000-0005-0000-0000-0000A0100000}"/>
    <cellStyle name="_База БП УАТ 2009 2" xfId="1980" xr:uid="{00000000-0005-0000-0000-0000A1100000}"/>
    <cellStyle name="_База БП УАТ 2009 3" xfId="1981" xr:uid="{00000000-0005-0000-0000-0000A2100000}"/>
    <cellStyle name="_База БП УАТ 2009 3" xfId="1982" xr:uid="{00000000-0005-0000-0000-0000A3100000}"/>
    <cellStyle name="_База БП УАТ 2009 4" xfId="1983" xr:uid="{00000000-0005-0000-0000-0000A4100000}"/>
    <cellStyle name="_База БП УАТ 2009 4" xfId="1984" xr:uid="{00000000-0005-0000-0000-0000A5100000}"/>
    <cellStyle name="_База БП УАТ 2009 5" xfId="1985" xr:uid="{00000000-0005-0000-0000-0000A6100000}"/>
    <cellStyle name="_База БП УАТ 2009 5" xfId="1986" xr:uid="{00000000-0005-0000-0000-0000A7100000}"/>
    <cellStyle name="_База БП УАТ 2009 6" xfId="1987" xr:uid="{00000000-0005-0000-0000-0000A8100000}"/>
    <cellStyle name="_База БП УАТ 2009 6" xfId="1988" xr:uid="{00000000-0005-0000-0000-0000A9100000}"/>
    <cellStyle name="_База БП УАТ 2009 7" xfId="1989" xr:uid="{00000000-0005-0000-0000-0000AA100000}"/>
    <cellStyle name="_База БП УАТ 2009 7" xfId="1990" xr:uid="{00000000-0005-0000-0000-0000AB100000}"/>
    <cellStyle name="_База БП УАТ 2009 8" xfId="1991" xr:uid="{00000000-0005-0000-0000-0000AC100000}"/>
    <cellStyle name="_База БП УАТ 2009 8" xfId="1992" xr:uid="{00000000-0005-0000-0000-0000AD100000}"/>
    <cellStyle name="_База БП УАТ 2009 9" xfId="1993" xr:uid="{00000000-0005-0000-0000-0000AE100000}"/>
    <cellStyle name="_База БП УАТ 2009 9" xfId="1994" xr:uid="{00000000-0005-0000-0000-0000AF100000}"/>
    <cellStyle name="_База БП УАТ 2009_2014БП" xfId="1995" xr:uid="{00000000-0005-0000-0000-0000B0100000}"/>
    <cellStyle name="_База БП УАТ 2009_2014БП" xfId="1996" xr:uid="{00000000-0005-0000-0000-0000B1100000}"/>
    <cellStyle name="_База ФАКТ УАТ 08" xfId="1997" xr:uid="{00000000-0005-0000-0000-0000B2100000}"/>
    <cellStyle name="_База ФАКТ УАТ 08" xfId="1998" xr:uid="{00000000-0005-0000-0000-0000B3100000}"/>
    <cellStyle name="_База ФАКТ УАТ 08 10" xfId="1999" xr:uid="{00000000-0005-0000-0000-0000B4100000}"/>
    <cellStyle name="_База ФАКТ УАТ 08 10" xfId="2000" xr:uid="{00000000-0005-0000-0000-0000B5100000}"/>
    <cellStyle name="_База ФАКТ УАТ 08 11" xfId="2001" xr:uid="{00000000-0005-0000-0000-0000B6100000}"/>
    <cellStyle name="_База ФАКТ УАТ 08 11" xfId="2002" xr:uid="{00000000-0005-0000-0000-0000B7100000}"/>
    <cellStyle name="_База ФАКТ УАТ 08 12" xfId="2003" xr:uid="{00000000-0005-0000-0000-0000B8100000}"/>
    <cellStyle name="_База ФАКТ УАТ 08 12" xfId="2004" xr:uid="{00000000-0005-0000-0000-0000B9100000}"/>
    <cellStyle name="_База ФАКТ УАТ 08 13" xfId="2005" xr:uid="{00000000-0005-0000-0000-0000BA100000}"/>
    <cellStyle name="_База ФАКТ УАТ 08 13" xfId="2006" xr:uid="{00000000-0005-0000-0000-0000BB100000}"/>
    <cellStyle name="_База ФАКТ УАТ 08 2" xfId="2007" xr:uid="{00000000-0005-0000-0000-0000BC100000}"/>
    <cellStyle name="_База ФАКТ УАТ 08 2" xfId="2008" xr:uid="{00000000-0005-0000-0000-0000BD100000}"/>
    <cellStyle name="_База ФАКТ УАТ 08 3" xfId="2009" xr:uid="{00000000-0005-0000-0000-0000BE100000}"/>
    <cellStyle name="_База ФАКТ УАТ 08 3" xfId="2010" xr:uid="{00000000-0005-0000-0000-0000BF100000}"/>
    <cellStyle name="_База ФАКТ УАТ 08 4" xfId="2011" xr:uid="{00000000-0005-0000-0000-0000C0100000}"/>
    <cellStyle name="_База ФАКТ УАТ 08 4" xfId="2012" xr:uid="{00000000-0005-0000-0000-0000C1100000}"/>
    <cellStyle name="_База ФАКТ УАТ 08 5" xfId="2013" xr:uid="{00000000-0005-0000-0000-0000C2100000}"/>
    <cellStyle name="_База ФАКТ УАТ 08 5" xfId="2014" xr:uid="{00000000-0005-0000-0000-0000C3100000}"/>
    <cellStyle name="_База ФАКТ УАТ 08 6" xfId="2015" xr:uid="{00000000-0005-0000-0000-0000C4100000}"/>
    <cellStyle name="_База ФАКТ УАТ 08 6" xfId="2016" xr:uid="{00000000-0005-0000-0000-0000C5100000}"/>
    <cellStyle name="_База ФАКТ УАТ 08 7" xfId="2017" xr:uid="{00000000-0005-0000-0000-0000C6100000}"/>
    <cellStyle name="_База ФАКТ УАТ 08 7" xfId="2018" xr:uid="{00000000-0005-0000-0000-0000C7100000}"/>
    <cellStyle name="_База ФАКТ УАТ 08 8" xfId="2019" xr:uid="{00000000-0005-0000-0000-0000C8100000}"/>
    <cellStyle name="_База ФАКТ УАТ 08 8" xfId="2020" xr:uid="{00000000-0005-0000-0000-0000C9100000}"/>
    <cellStyle name="_База ФАКТ УАТ 08 9" xfId="2021" xr:uid="{00000000-0005-0000-0000-0000CA100000}"/>
    <cellStyle name="_База ФАКТ УАТ 08 9" xfId="2022" xr:uid="{00000000-0005-0000-0000-0000CB100000}"/>
    <cellStyle name="_База ФАКТ УАТ 08_2014БП" xfId="2023" xr:uid="{00000000-0005-0000-0000-0000CC100000}"/>
    <cellStyle name="_База ФАКТ УАТ 08_2014БП" xfId="2024" xr:uid="{00000000-0005-0000-0000-0000CD100000}"/>
    <cellStyle name="_БП 2009 КО  21.01.09 г" xfId="2025" xr:uid="{00000000-0005-0000-0000-0000CE100000}"/>
    <cellStyle name="_БП 2009 КО  21.01.09 г" xfId="2026" xr:uid="{00000000-0005-0000-0000-0000CF100000}"/>
    <cellStyle name="_БП 2009 КО  21.01.09 г_Формат План производства 2011 КО-3" xfId="2027" xr:uid="{00000000-0005-0000-0000-0000D0100000}"/>
    <cellStyle name="_БП 2009 КО  21.01.09 г_Формат План производства 2011 КО-3" xfId="2028" xr:uid="{00000000-0005-0000-0000-0000D1100000}"/>
    <cellStyle name="_ИФП_КО_2009_07 ЖРС_ФОТф рабочий" xfId="2029" xr:uid="{00000000-0005-0000-0000-0000D2100000}"/>
    <cellStyle name="_ИФП_КО_2009_07 ЖРС_ФОТф рабочий" xfId="2030" xr:uid="{00000000-0005-0000-0000-0000D3100000}"/>
    <cellStyle name="_Книга1" xfId="2031" xr:uid="{00000000-0005-0000-0000-0000D4100000}"/>
    <cellStyle name="_Книга1" xfId="2032" xr:uid="{00000000-0005-0000-0000-0000D5100000}"/>
    <cellStyle name="_Платные АТЦ 08 в ценах 2008г" xfId="2033" xr:uid="{00000000-0005-0000-0000-0000D6100000}"/>
    <cellStyle name="_Платные АТЦ 08 в ценах 2008г" xfId="2034" xr:uid="{00000000-0005-0000-0000-0000D7100000}"/>
    <cellStyle name="_Платные АТЦ 08 в ценах 2008г 10" xfId="2035" xr:uid="{00000000-0005-0000-0000-0000D8100000}"/>
    <cellStyle name="_Платные АТЦ 08 в ценах 2008г 10" xfId="2036" xr:uid="{00000000-0005-0000-0000-0000D9100000}"/>
    <cellStyle name="_Платные АТЦ 08 в ценах 2008г 11" xfId="2037" xr:uid="{00000000-0005-0000-0000-0000DA100000}"/>
    <cellStyle name="_Платные АТЦ 08 в ценах 2008г 11" xfId="2038" xr:uid="{00000000-0005-0000-0000-0000DB100000}"/>
    <cellStyle name="_Платные АТЦ 08 в ценах 2008г 12" xfId="2039" xr:uid="{00000000-0005-0000-0000-0000DC100000}"/>
    <cellStyle name="_Платные АТЦ 08 в ценах 2008г 12" xfId="2040" xr:uid="{00000000-0005-0000-0000-0000DD100000}"/>
    <cellStyle name="_Платные АТЦ 08 в ценах 2008г 13" xfId="2041" xr:uid="{00000000-0005-0000-0000-0000DE100000}"/>
    <cellStyle name="_Платные АТЦ 08 в ценах 2008г 13" xfId="2042" xr:uid="{00000000-0005-0000-0000-0000DF100000}"/>
    <cellStyle name="_Платные АТЦ 08 в ценах 2008г 2" xfId="2043" xr:uid="{00000000-0005-0000-0000-0000E0100000}"/>
    <cellStyle name="_Платные АТЦ 08 в ценах 2008г 2" xfId="2044" xr:uid="{00000000-0005-0000-0000-0000E1100000}"/>
    <cellStyle name="_Платные АТЦ 08 в ценах 2008г 3" xfId="2045" xr:uid="{00000000-0005-0000-0000-0000E2100000}"/>
    <cellStyle name="_Платные АТЦ 08 в ценах 2008г 3" xfId="2046" xr:uid="{00000000-0005-0000-0000-0000E3100000}"/>
    <cellStyle name="_Платные АТЦ 08 в ценах 2008г 4" xfId="2047" xr:uid="{00000000-0005-0000-0000-0000E4100000}"/>
    <cellStyle name="_Платные АТЦ 08 в ценах 2008г 4" xfId="2048" xr:uid="{00000000-0005-0000-0000-0000E5100000}"/>
    <cellStyle name="_Платные АТЦ 08 в ценах 2008г 5" xfId="2049" xr:uid="{00000000-0005-0000-0000-0000E6100000}"/>
    <cellStyle name="_Платные АТЦ 08 в ценах 2008г 5" xfId="2050" xr:uid="{00000000-0005-0000-0000-0000E7100000}"/>
    <cellStyle name="_Платные АТЦ 08 в ценах 2008г 6" xfId="2051" xr:uid="{00000000-0005-0000-0000-0000E8100000}"/>
    <cellStyle name="_Платные АТЦ 08 в ценах 2008г 6" xfId="2052" xr:uid="{00000000-0005-0000-0000-0000E9100000}"/>
    <cellStyle name="_Платные АТЦ 08 в ценах 2008г 7" xfId="2053" xr:uid="{00000000-0005-0000-0000-0000EA100000}"/>
    <cellStyle name="_Платные АТЦ 08 в ценах 2008г 7" xfId="2054" xr:uid="{00000000-0005-0000-0000-0000EB100000}"/>
    <cellStyle name="_Платные АТЦ 08 в ценах 2008г 8" xfId="2055" xr:uid="{00000000-0005-0000-0000-0000EC100000}"/>
    <cellStyle name="_Платные АТЦ 08 в ценах 2008г 8" xfId="2056" xr:uid="{00000000-0005-0000-0000-0000ED100000}"/>
    <cellStyle name="_Платные АТЦ 08 в ценах 2008г 9" xfId="2057" xr:uid="{00000000-0005-0000-0000-0000EE100000}"/>
    <cellStyle name="_Платные АТЦ 08 в ценах 2008г 9" xfId="2058" xr:uid="{00000000-0005-0000-0000-0000EF100000}"/>
    <cellStyle name="_Платные АТЦ 08 в ценах 2008г_2014БП" xfId="2059" xr:uid="{00000000-0005-0000-0000-0000F0100000}"/>
    <cellStyle name="_Платные АТЦ 08 в ценах 2008г_2014БП" xfId="2060" xr:uid="{00000000-0005-0000-0000-0000F1100000}"/>
    <cellStyle name="_Платные АТЦ 08 в ценах 2008г_База ФАКТ УАТ 08" xfId="2061" xr:uid="{00000000-0005-0000-0000-0000F2100000}"/>
    <cellStyle name="_Платные АТЦ 08 в ценах 2008г_База ФАКТ УАТ 08" xfId="2062" xr:uid="{00000000-0005-0000-0000-0000F3100000}"/>
    <cellStyle name="_Платные АТЦ 08 в ценах 2008г_База ФАКТ УАТ 08 10" xfId="2063" xr:uid="{00000000-0005-0000-0000-0000F4100000}"/>
    <cellStyle name="_Платные АТЦ 08 в ценах 2008г_База ФАКТ УАТ 08 10" xfId="2064" xr:uid="{00000000-0005-0000-0000-0000F5100000}"/>
    <cellStyle name="_Платные АТЦ 08 в ценах 2008г_База ФАКТ УАТ 08 11" xfId="2065" xr:uid="{00000000-0005-0000-0000-0000F6100000}"/>
    <cellStyle name="_Платные АТЦ 08 в ценах 2008г_База ФАКТ УАТ 08 11" xfId="2066" xr:uid="{00000000-0005-0000-0000-0000F7100000}"/>
    <cellStyle name="_Платные АТЦ 08 в ценах 2008г_База ФАКТ УАТ 08 12" xfId="2067" xr:uid="{00000000-0005-0000-0000-0000F8100000}"/>
    <cellStyle name="_Платные АТЦ 08 в ценах 2008г_База ФАКТ УАТ 08 12" xfId="2068" xr:uid="{00000000-0005-0000-0000-0000F9100000}"/>
    <cellStyle name="_Платные АТЦ 08 в ценах 2008г_База ФАКТ УАТ 08 13" xfId="2069" xr:uid="{00000000-0005-0000-0000-0000FA100000}"/>
    <cellStyle name="_Платные АТЦ 08 в ценах 2008г_База ФАКТ УАТ 08 13" xfId="2070" xr:uid="{00000000-0005-0000-0000-0000FB100000}"/>
    <cellStyle name="_Платные АТЦ 08 в ценах 2008г_База ФАКТ УАТ 08 2" xfId="2071" xr:uid="{00000000-0005-0000-0000-0000FC100000}"/>
    <cellStyle name="_Платные АТЦ 08 в ценах 2008г_База ФАКТ УАТ 08 2" xfId="2072" xr:uid="{00000000-0005-0000-0000-0000FD100000}"/>
    <cellStyle name="_Платные АТЦ 08 в ценах 2008г_База ФАКТ УАТ 08 3" xfId="2073" xr:uid="{00000000-0005-0000-0000-0000FE100000}"/>
    <cellStyle name="_Платные АТЦ 08 в ценах 2008г_База ФАКТ УАТ 08 3" xfId="2074" xr:uid="{00000000-0005-0000-0000-0000FF100000}"/>
    <cellStyle name="_Платные АТЦ 08 в ценах 2008г_База ФАКТ УАТ 08 4" xfId="2075" xr:uid="{00000000-0005-0000-0000-000000110000}"/>
    <cellStyle name="_Платные АТЦ 08 в ценах 2008г_База ФАКТ УАТ 08 4" xfId="2076" xr:uid="{00000000-0005-0000-0000-000001110000}"/>
    <cellStyle name="_Платные АТЦ 08 в ценах 2008г_База ФАКТ УАТ 08 5" xfId="2077" xr:uid="{00000000-0005-0000-0000-000002110000}"/>
    <cellStyle name="_Платные АТЦ 08 в ценах 2008г_База ФАКТ УАТ 08 5" xfId="2078" xr:uid="{00000000-0005-0000-0000-000003110000}"/>
    <cellStyle name="_Платные АТЦ 08 в ценах 2008г_База ФАКТ УАТ 08 6" xfId="2079" xr:uid="{00000000-0005-0000-0000-000004110000}"/>
    <cellStyle name="_Платные АТЦ 08 в ценах 2008г_База ФАКТ УАТ 08 6" xfId="2080" xr:uid="{00000000-0005-0000-0000-000005110000}"/>
    <cellStyle name="_Платные АТЦ 08 в ценах 2008г_База ФАКТ УАТ 08 7" xfId="2081" xr:uid="{00000000-0005-0000-0000-000006110000}"/>
    <cellStyle name="_Платные АТЦ 08 в ценах 2008г_База ФАКТ УАТ 08 7" xfId="2082" xr:uid="{00000000-0005-0000-0000-000007110000}"/>
    <cellStyle name="_Платные АТЦ 08 в ценах 2008г_База ФАКТ УАТ 08 8" xfId="2083" xr:uid="{00000000-0005-0000-0000-000008110000}"/>
    <cellStyle name="_Платные АТЦ 08 в ценах 2008г_База ФАКТ УАТ 08 8" xfId="2084" xr:uid="{00000000-0005-0000-0000-000009110000}"/>
    <cellStyle name="_Платные АТЦ 08 в ценах 2008г_База ФАКТ УАТ 08 9" xfId="2085" xr:uid="{00000000-0005-0000-0000-00000A110000}"/>
    <cellStyle name="_Платные АТЦ 08 в ценах 2008г_База ФАКТ УАТ 08 9" xfId="2086" xr:uid="{00000000-0005-0000-0000-00000B110000}"/>
    <cellStyle name="_Платные АТЦ 08 в ценах 2008г_База ФАКТ УАТ 08_2014БП" xfId="2087" xr:uid="{00000000-0005-0000-0000-00000C110000}"/>
    <cellStyle name="_Платные АТЦ 08 в ценах 2008г_База ФАКТ УАТ 08_2014БП" xfId="2088" xr:uid="{00000000-0005-0000-0000-00000D110000}"/>
    <cellStyle name="_Платные ЦПА 08 в ценах 2008г" xfId="2089" xr:uid="{00000000-0005-0000-0000-00000E110000}"/>
    <cellStyle name="_Платные ЦПА 08 в ценах 2008г" xfId="2090" xr:uid="{00000000-0005-0000-0000-00000F110000}"/>
    <cellStyle name="_Платные ЦПА 08 в ценах 2008г 10" xfId="2091" xr:uid="{00000000-0005-0000-0000-000010110000}"/>
    <cellStyle name="_Платные ЦПА 08 в ценах 2008г 10" xfId="2092" xr:uid="{00000000-0005-0000-0000-000011110000}"/>
    <cellStyle name="_Платные ЦПА 08 в ценах 2008г 11" xfId="2093" xr:uid="{00000000-0005-0000-0000-000012110000}"/>
    <cellStyle name="_Платные ЦПА 08 в ценах 2008г 11" xfId="2094" xr:uid="{00000000-0005-0000-0000-000013110000}"/>
    <cellStyle name="_Платные ЦПА 08 в ценах 2008г 12" xfId="2095" xr:uid="{00000000-0005-0000-0000-000014110000}"/>
    <cellStyle name="_Платные ЦПА 08 в ценах 2008г 12" xfId="2096" xr:uid="{00000000-0005-0000-0000-000015110000}"/>
    <cellStyle name="_Платные ЦПА 08 в ценах 2008г 13" xfId="2097" xr:uid="{00000000-0005-0000-0000-000016110000}"/>
    <cellStyle name="_Платные ЦПА 08 в ценах 2008г 13" xfId="2098" xr:uid="{00000000-0005-0000-0000-000017110000}"/>
    <cellStyle name="_Платные ЦПА 08 в ценах 2008г 2" xfId="2099" xr:uid="{00000000-0005-0000-0000-000018110000}"/>
    <cellStyle name="_Платные ЦПА 08 в ценах 2008г 2" xfId="2100" xr:uid="{00000000-0005-0000-0000-000019110000}"/>
    <cellStyle name="_Платные ЦПА 08 в ценах 2008г 3" xfId="2101" xr:uid="{00000000-0005-0000-0000-00001A110000}"/>
    <cellStyle name="_Платные ЦПА 08 в ценах 2008г 3" xfId="2102" xr:uid="{00000000-0005-0000-0000-00001B110000}"/>
    <cellStyle name="_Платные ЦПА 08 в ценах 2008г 4" xfId="2103" xr:uid="{00000000-0005-0000-0000-00001C110000}"/>
    <cellStyle name="_Платные ЦПА 08 в ценах 2008г 4" xfId="2104" xr:uid="{00000000-0005-0000-0000-00001D110000}"/>
    <cellStyle name="_Платные ЦПА 08 в ценах 2008г 5" xfId="2105" xr:uid="{00000000-0005-0000-0000-00001E110000}"/>
    <cellStyle name="_Платные ЦПА 08 в ценах 2008г 5" xfId="2106" xr:uid="{00000000-0005-0000-0000-00001F110000}"/>
    <cellStyle name="_Платные ЦПА 08 в ценах 2008г 6" xfId="2107" xr:uid="{00000000-0005-0000-0000-000020110000}"/>
    <cellStyle name="_Платные ЦПА 08 в ценах 2008г 6" xfId="2108" xr:uid="{00000000-0005-0000-0000-000021110000}"/>
    <cellStyle name="_Платные ЦПА 08 в ценах 2008г 7" xfId="2109" xr:uid="{00000000-0005-0000-0000-000022110000}"/>
    <cellStyle name="_Платные ЦПА 08 в ценах 2008г 7" xfId="2110" xr:uid="{00000000-0005-0000-0000-000023110000}"/>
    <cellStyle name="_Платные ЦПА 08 в ценах 2008г 8" xfId="2111" xr:uid="{00000000-0005-0000-0000-000024110000}"/>
    <cellStyle name="_Платные ЦПА 08 в ценах 2008г 8" xfId="2112" xr:uid="{00000000-0005-0000-0000-000025110000}"/>
    <cellStyle name="_Платные ЦПА 08 в ценах 2008г 9" xfId="2113" xr:uid="{00000000-0005-0000-0000-000026110000}"/>
    <cellStyle name="_Платные ЦПА 08 в ценах 2008г 9" xfId="2114" xr:uid="{00000000-0005-0000-0000-000027110000}"/>
    <cellStyle name="_Платные ЦПА 08 в ценах 2008г_2014БП" xfId="2115" xr:uid="{00000000-0005-0000-0000-000028110000}"/>
    <cellStyle name="_Платные ЦПА 08 в ценах 2008г_2014БП" xfId="2116" xr:uid="{00000000-0005-0000-0000-000029110000}"/>
    <cellStyle name="_Платные ЦПА 08 в ценах 2008г_База ФАКТ УАТ 08" xfId="2117" xr:uid="{00000000-0005-0000-0000-00002A110000}"/>
    <cellStyle name="_Платные ЦПА 08 в ценах 2008г_База ФАКТ УАТ 08" xfId="2118" xr:uid="{00000000-0005-0000-0000-00002B110000}"/>
    <cellStyle name="_Платные ЦПА 08 в ценах 2008г_База ФАКТ УАТ 08 10" xfId="2119" xr:uid="{00000000-0005-0000-0000-00002C110000}"/>
    <cellStyle name="_Платные ЦПА 08 в ценах 2008г_База ФАКТ УАТ 08 10" xfId="2120" xr:uid="{00000000-0005-0000-0000-00002D110000}"/>
    <cellStyle name="_Платные ЦПА 08 в ценах 2008г_База ФАКТ УАТ 08 11" xfId="2121" xr:uid="{00000000-0005-0000-0000-00002E110000}"/>
    <cellStyle name="_Платные ЦПА 08 в ценах 2008г_База ФАКТ УАТ 08 11" xfId="2122" xr:uid="{00000000-0005-0000-0000-00002F110000}"/>
    <cellStyle name="_Платные ЦПА 08 в ценах 2008г_База ФАКТ УАТ 08 12" xfId="2123" xr:uid="{00000000-0005-0000-0000-000030110000}"/>
    <cellStyle name="_Платные ЦПА 08 в ценах 2008г_База ФАКТ УАТ 08 12" xfId="2124" xr:uid="{00000000-0005-0000-0000-000031110000}"/>
    <cellStyle name="_Платные ЦПА 08 в ценах 2008г_База ФАКТ УАТ 08 13" xfId="2125" xr:uid="{00000000-0005-0000-0000-000032110000}"/>
    <cellStyle name="_Платные ЦПА 08 в ценах 2008г_База ФАКТ УАТ 08 13" xfId="2126" xr:uid="{00000000-0005-0000-0000-000033110000}"/>
    <cellStyle name="_Платные ЦПА 08 в ценах 2008г_База ФАКТ УАТ 08 2" xfId="2127" xr:uid="{00000000-0005-0000-0000-000034110000}"/>
    <cellStyle name="_Платные ЦПА 08 в ценах 2008г_База ФАКТ УАТ 08 2" xfId="2128" xr:uid="{00000000-0005-0000-0000-000035110000}"/>
    <cellStyle name="_Платные ЦПА 08 в ценах 2008г_База ФАКТ УАТ 08 3" xfId="2129" xr:uid="{00000000-0005-0000-0000-000036110000}"/>
    <cellStyle name="_Платные ЦПА 08 в ценах 2008г_База ФАКТ УАТ 08 3" xfId="2130" xr:uid="{00000000-0005-0000-0000-000037110000}"/>
    <cellStyle name="_Платные ЦПА 08 в ценах 2008г_База ФАКТ УАТ 08 4" xfId="2131" xr:uid="{00000000-0005-0000-0000-000038110000}"/>
    <cellStyle name="_Платные ЦПА 08 в ценах 2008г_База ФАКТ УАТ 08 4" xfId="2132" xr:uid="{00000000-0005-0000-0000-000039110000}"/>
    <cellStyle name="_Платные ЦПА 08 в ценах 2008г_База ФАКТ УАТ 08 5" xfId="2133" xr:uid="{00000000-0005-0000-0000-00003A110000}"/>
    <cellStyle name="_Платные ЦПА 08 в ценах 2008г_База ФАКТ УАТ 08 5" xfId="2134" xr:uid="{00000000-0005-0000-0000-00003B110000}"/>
    <cellStyle name="_Платные ЦПА 08 в ценах 2008г_База ФАКТ УАТ 08 6" xfId="2135" xr:uid="{00000000-0005-0000-0000-00003C110000}"/>
    <cellStyle name="_Платные ЦПА 08 в ценах 2008г_База ФАКТ УАТ 08 6" xfId="2136" xr:uid="{00000000-0005-0000-0000-00003D110000}"/>
    <cellStyle name="_Платные ЦПА 08 в ценах 2008г_База ФАКТ УАТ 08 7" xfId="2137" xr:uid="{00000000-0005-0000-0000-00003E110000}"/>
    <cellStyle name="_Платные ЦПА 08 в ценах 2008г_База ФАКТ УАТ 08 7" xfId="2138" xr:uid="{00000000-0005-0000-0000-00003F110000}"/>
    <cellStyle name="_Платные ЦПА 08 в ценах 2008г_База ФАКТ УАТ 08 8" xfId="2139" xr:uid="{00000000-0005-0000-0000-000040110000}"/>
    <cellStyle name="_Платные ЦПА 08 в ценах 2008г_База ФАКТ УАТ 08 8" xfId="2140" xr:uid="{00000000-0005-0000-0000-000041110000}"/>
    <cellStyle name="_Платные ЦПА 08 в ценах 2008г_База ФАКТ УАТ 08 9" xfId="2141" xr:uid="{00000000-0005-0000-0000-000042110000}"/>
    <cellStyle name="_Платные ЦПА 08 в ценах 2008г_База ФАКТ УАТ 08 9" xfId="2142" xr:uid="{00000000-0005-0000-0000-000043110000}"/>
    <cellStyle name="_Платные ЦПА 08 в ценах 2008г_База ФАКТ УАТ 08_2014БП" xfId="2143" xr:uid="{00000000-0005-0000-0000-000044110000}"/>
    <cellStyle name="_Платные ЦПА 08 в ценах 2008г_База ФАКТ УАТ 08_2014БП" xfId="2144" xr:uid="{00000000-0005-0000-0000-000045110000}"/>
    <cellStyle name="_РПХ" xfId="2145" xr:uid="{00000000-0005-0000-0000-000046110000}"/>
    <cellStyle name="_РПХ" xfId="2146" xr:uid="{00000000-0005-0000-0000-000047110000}"/>
    <cellStyle name="_РПХ_Книга1" xfId="2147" xr:uid="{00000000-0005-0000-0000-000048110000}"/>
    <cellStyle name="_РПХ_Книга1" xfId="2148" xr:uid="{00000000-0005-0000-0000-000049110000}"/>
    <cellStyle name="_СAPEX 2008" xfId="2149" xr:uid="{00000000-0005-0000-0000-00004A110000}"/>
    <cellStyle name="_СAPEX 2008" xfId="2150" xr:uid="{00000000-0005-0000-0000-00004B110000}"/>
    <cellStyle name="_СAPEX 2008 10" xfId="2151" xr:uid="{00000000-0005-0000-0000-00004C110000}"/>
    <cellStyle name="_СAPEX 2008 10" xfId="2152" xr:uid="{00000000-0005-0000-0000-00004D110000}"/>
    <cellStyle name="_СAPEX 2008 11" xfId="2153" xr:uid="{00000000-0005-0000-0000-00004E110000}"/>
    <cellStyle name="_СAPEX 2008 11" xfId="2154" xr:uid="{00000000-0005-0000-0000-00004F110000}"/>
    <cellStyle name="_СAPEX 2008 12" xfId="2155" xr:uid="{00000000-0005-0000-0000-000050110000}"/>
    <cellStyle name="_СAPEX 2008 12" xfId="2156" xr:uid="{00000000-0005-0000-0000-000051110000}"/>
    <cellStyle name="_СAPEX 2008 13" xfId="2157" xr:uid="{00000000-0005-0000-0000-000052110000}"/>
    <cellStyle name="_СAPEX 2008 13" xfId="2158" xr:uid="{00000000-0005-0000-0000-000053110000}"/>
    <cellStyle name="_СAPEX 2008 2" xfId="2159" xr:uid="{00000000-0005-0000-0000-000054110000}"/>
    <cellStyle name="_СAPEX 2008 2" xfId="2160" xr:uid="{00000000-0005-0000-0000-000055110000}"/>
    <cellStyle name="_СAPEX 2008 3" xfId="2161" xr:uid="{00000000-0005-0000-0000-000056110000}"/>
    <cellStyle name="_СAPEX 2008 3" xfId="2162" xr:uid="{00000000-0005-0000-0000-000057110000}"/>
    <cellStyle name="_СAPEX 2008 4" xfId="2163" xr:uid="{00000000-0005-0000-0000-000058110000}"/>
    <cellStyle name="_СAPEX 2008 4" xfId="2164" xr:uid="{00000000-0005-0000-0000-000059110000}"/>
    <cellStyle name="_СAPEX 2008 5" xfId="2165" xr:uid="{00000000-0005-0000-0000-00005A110000}"/>
    <cellStyle name="_СAPEX 2008 5" xfId="2166" xr:uid="{00000000-0005-0000-0000-00005B110000}"/>
    <cellStyle name="_СAPEX 2008 6" xfId="2167" xr:uid="{00000000-0005-0000-0000-00005C110000}"/>
    <cellStyle name="_СAPEX 2008 6" xfId="2168" xr:uid="{00000000-0005-0000-0000-00005D110000}"/>
    <cellStyle name="_СAPEX 2008 7" xfId="2169" xr:uid="{00000000-0005-0000-0000-00005E110000}"/>
    <cellStyle name="_СAPEX 2008 7" xfId="2170" xr:uid="{00000000-0005-0000-0000-00005F110000}"/>
    <cellStyle name="_СAPEX 2008 8" xfId="2171" xr:uid="{00000000-0005-0000-0000-000060110000}"/>
    <cellStyle name="_СAPEX 2008 8" xfId="2172" xr:uid="{00000000-0005-0000-0000-000061110000}"/>
    <cellStyle name="_СAPEX 2008 9" xfId="2173" xr:uid="{00000000-0005-0000-0000-000062110000}"/>
    <cellStyle name="_СAPEX 2008 9" xfId="2174" xr:uid="{00000000-0005-0000-0000-000063110000}"/>
    <cellStyle name="_СAPEX 2008_2014БП" xfId="2175" xr:uid="{00000000-0005-0000-0000-000064110000}"/>
    <cellStyle name="_СAPEX 2008_2014БП" xfId="2176" xr:uid="{00000000-0005-0000-0000-000065110000}"/>
    <cellStyle name="_СAPEX 2008_База ФАКТ УАТ 08" xfId="2177" xr:uid="{00000000-0005-0000-0000-000066110000}"/>
    <cellStyle name="_СAPEX 2008_База ФАКТ УАТ 08" xfId="2178" xr:uid="{00000000-0005-0000-0000-000067110000}"/>
    <cellStyle name="_СAPEX 2008_База ФАКТ УАТ 08 10" xfId="2179" xr:uid="{00000000-0005-0000-0000-000068110000}"/>
    <cellStyle name="_СAPEX 2008_База ФАКТ УАТ 08 10" xfId="2180" xr:uid="{00000000-0005-0000-0000-000069110000}"/>
    <cellStyle name="_СAPEX 2008_База ФАКТ УАТ 08 11" xfId="2181" xr:uid="{00000000-0005-0000-0000-00006A110000}"/>
    <cellStyle name="_СAPEX 2008_База ФАКТ УАТ 08 11" xfId="2182" xr:uid="{00000000-0005-0000-0000-00006B110000}"/>
    <cellStyle name="_СAPEX 2008_База ФАКТ УАТ 08 12" xfId="2183" xr:uid="{00000000-0005-0000-0000-00006C110000}"/>
    <cellStyle name="_СAPEX 2008_База ФАКТ УАТ 08 12" xfId="2184" xr:uid="{00000000-0005-0000-0000-00006D110000}"/>
    <cellStyle name="_СAPEX 2008_База ФАКТ УАТ 08 13" xfId="2185" xr:uid="{00000000-0005-0000-0000-00006E110000}"/>
    <cellStyle name="_СAPEX 2008_База ФАКТ УАТ 08 13" xfId="2186" xr:uid="{00000000-0005-0000-0000-00006F110000}"/>
    <cellStyle name="_СAPEX 2008_База ФАКТ УАТ 08 2" xfId="2187" xr:uid="{00000000-0005-0000-0000-000070110000}"/>
    <cellStyle name="_СAPEX 2008_База ФАКТ УАТ 08 2" xfId="2188" xr:uid="{00000000-0005-0000-0000-000071110000}"/>
    <cellStyle name="_СAPEX 2008_База ФАКТ УАТ 08 3" xfId="2189" xr:uid="{00000000-0005-0000-0000-000072110000}"/>
    <cellStyle name="_СAPEX 2008_База ФАКТ УАТ 08 3" xfId="2190" xr:uid="{00000000-0005-0000-0000-000073110000}"/>
    <cellStyle name="_СAPEX 2008_База ФАКТ УАТ 08 4" xfId="2191" xr:uid="{00000000-0005-0000-0000-000074110000}"/>
    <cellStyle name="_СAPEX 2008_База ФАКТ УАТ 08 4" xfId="2192" xr:uid="{00000000-0005-0000-0000-000075110000}"/>
    <cellStyle name="_СAPEX 2008_База ФАКТ УАТ 08 5" xfId="2193" xr:uid="{00000000-0005-0000-0000-000076110000}"/>
    <cellStyle name="_СAPEX 2008_База ФАКТ УАТ 08 5" xfId="2194" xr:uid="{00000000-0005-0000-0000-000077110000}"/>
    <cellStyle name="_СAPEX 2008_База ФАКТ УАТ 08 6" xfId="2195" xr:uid="{00000000-0005-0000-0000-000078110000}"/>
    <cellStyle name="_СAPEX 2008_База ФАКТ УАТ 08 6" xfId="2196" xr:uid="{00000000-0005-0000-0000-000079110000}"/>
    <cellStyle name="_СAPEX 2008_База ФАКТ УАТ 08 7" xfId="2197" xr:uid="{00000000-0005-0000-0000-00007A110000}"/>
    <cellStyle name="_СAPEX 2008_База ФАКТ УАТ 08 7" xfId="2198" xr:uid="{00000000-0005-0000-0000-00007B110000}"/>
    <cellStyle name="_СAPEX 2008_База ФАКТ УАТ 08 8" xfId="2199" xr:uid="{00000000-0005-0000-0000-00007C110000}"/>
    <cellStyle name="_СAPEX 2008_База ФАКТ УАТ 08 8" xfId="2200" xr:uid="{00000000-0005-0000-0000-00007D110000}"/>
    <cellStyle name="_СAPEX 2008_База ФАКТ УАТ 08 9" xfId="2201" xr:uid="{00000000-0005-0000-0000-00007E110000}"/>
    <cellStyle name="_СAPEX 2008_База ФАКТ УАТ 08 9" xfId="2202" xr:uid="{00000000-0005-0000-0000-00007F110000}"/>
    <cellStyle name="_СAPEX 2008_База ФАКТ УАТ 08_2014БП" xfId="2203" xr:uid="{00000000-0005-0000-0000-000080110000}"/>
    <cellStyle name="_СAPEX 2008_База ФАКТ УАТ 08_2014БП" xfId="2204" xr:uid="{00000000-0005-0000-0000-000081110000}"/>
    <cellStyle name="_СБП 2011-2044 КО" xfId="2205" xr:uid="{00000000-0005-0000-0000-000082110000}"/>
    <cellStyle name="_СБП 2011-2044 КО" xfId="2206" xr:uid="{00000000-0005-0000-0000-000083110000}"/>
    <cellStyle name="_Смета  АСУ 2010 соц сфера" xfId="2207" xr:uid="{00000000-0005-0000-0000-000084110000}"/>
    <cellStyle name="_Смета  АСУ 2010 соц сфера" xfId="2208" xr:uid="{00000000-0005-0000-0000-000085110000}"/>
    <cellStyle name="_Смета КСЦ БП 2011 год" xfId="2209" xr:uid="{00000000-0005-0000-0000-000086110000}"/>
    <cellStyle name="_Смета КСЦ БП 2011 год" xfId="2210" xr:uid="{00000000-0005-0000-0000-000087110000}"/>
    <cellStyle name="_Соцсфера (2)" xfId="2211" xr:uid="{00000000-0005-0000-0000-000088110000}"/>
    <cellStyle name="_Соцсфера (2)" xfId="2212" xr:uid="{00000000-0005-0000-0000-000089110000}"/>
    <cellStyle name="_СР3" xfId="31362" xr:uid="{00000000-0005-0000-0000-00008A110000}"/>
    <cellStyle name="_СР3" xfId="31363" xr:uid="{00000000-0005-0000-0000-00008B110000}"/>
    <cellStyle name="_ССРСС1" xfId="31364" xr:uid="{00000000-0005-0000-0000-00008C110000}"/>
    <cellStyle name="_ССРСС1" xfId="31365" xr:uid="{00000000-0005-0000-0000-00008D110000}"/>
    <cellStyle name="_ТСС и ТСО по IFRS" xfId="2213" xr:uid="{00000000-0005-0000-0000-00008E110000}"/>
    <cellStyle name="_ТСС и ТСО по IFRS" xfId="2214" xr:uid="{00000000-0005-0000-0000-00008F110000}"/>
    <cellStyle name="_Услуги сторонних орг-й на 2010 г." xfId="2215" xr:uid="{00000000-0005-0000-0000-000090110000}"/>
    <cellStyle name="_Услуги сторонних орг-й на 2010 г." xfId="2216" xr:uid="{00000000-0005-0000-0000-000091110000}"/>
    <cellStyle name="_Ф-1И2" xfId="2217" xr:uid="{00000000-0005-0000-0000-000092110000}"/>
    <cellStyle name="_Ф-1И2" xfId="2218" xr:uid="{00000000-0005-0000-0000-000093110000}"/>
    <cellStyle name="_Ф-1И2 10" xfId="2219" xr:uid="{00000000-0005-0000-0000-000094110000}"/>
    <cellStyle name="_Ф-1И2 10" xfId="2220" xr:uid="{00000000-0005-0000-0000-000095110000}"/>
    <cellStyle name="_Ф-1И2 11" xfId="2221" xr:uid="{00000000-0005-0000-0000-000096110000}"/>
    <cellStyle name="_Ф-1И2 11" xfId="2222" xr:uid="{00000000-0005-0000-0000-000097110000}"/>
    <cellStyle name="_Ф-1И2 12" xfId="2223" xr:uid="{00000000-0005-0000-0000-000098110000}"/>
    <cellStyle name="_Ф-1И2 12" xfId="2224" xr:uid="{00000000-0005-0000-0000-000099110000}"/>
    <cellStyle name="_Ф-1И2 13" xfId="2225" xr:uid="{00000000-0005-0000-0000-00009A110000}"/>
    <cellStyle name="_Ф-1И2 13" xfId="2226" xr:uid="{00000000-0005-0000-0000-00009B110000}"/>
    <cellStyle name="_Ф-1И2 14" xfId="2227" xr:uid="{00000000-0005-0000-0000-00009C110000}"/>
    <cellStyle name="_Ф-1И2 14" xfId="2228" xr:uid="{00000000-0005-0000-0000-00009D110000}"/>
    <cellStyle name="_Ф-1И2 15" xfId="2229" xr:uid="{00000000-0005-0000-0000-00009E110000}"/>
    <cellStyle name="_Ф-1И2 15" xfId="2230" xr:uid="{00000000-0005-0000-0000-00009F110000}"/>
    <cellStyle name="_Ф-1И2 16" xfId="2231" xr:uid="{00000000-0005-0000-0000-0000A0110000}"/>
    <cellStyle name="_Ф-1И2 16" xfId="2232" xr:uid="{00000000-0005-0000-0000-0000A1110000}"/>
    <cellStyle name="_Ф-1И2 17" xfId="2233" xr:uid="{00000000-0005-0000-0000-0000A2110000}"/>
    <cellStyle name="_Ф-1И2 17" xfId="2234" xr:uid="{00000000-0005-0000-0000-0000A3110000}"/>
    <cellStyle name="_Ф-1И2 18" xfId="2235" xr:uid="{00000000-0005-0000-0000-0000A4110000}"/>
    <cellStyle name="_Ф-1И2 18" xfId="2236" xr:uid="{00000000-0005-0000-0000-0000A5110000}"/>
    <cellStyle name="_Ф-1И2 19" xfId="2237" xr:uid="{00000000-0005-0000-0000-0000A6110000}"/>
    <cellStyle name="_Ф-1И2 19" xfId="2238" xr:uid="{00000000-0005-0000-0000-0000A7110000}"/>
    <cellStyle name="_Ф-1И2 2" xfId="2239" xr:uid="{00000000-0005-0000-0000-0000A8110000}"/>
    <cellStyle name="_Ф-1И2 2" xfId="2240" xr:uid="{00000000-0005-0000-0000-0000A9110000}"/>
    <cellStyle name="_Ф-1И2 20" xfId="2241" xr:uid="{00000000-0005-0000-0000-0000AA110000}"/>
    <cellStyle name="_Ф-1И2 20" xfId="2242" xr:uid="{00000000-0005-0000-0000-0000AB110000}"/>
    <cellStyle name="_Ф-1И2 21" xfId="2243" xr:uid="{00000000-0005-0000-0000-0000AC110000}"/>
    <cellStyle name="_Ф-1И2 21" xfId="2244" xr:uid="{00000000-0005-0000-0000-0000AD110000}"/>
    <cellStyle name="_Ф-1И2 22" xfId="2245" xr:uid="{00000000-0005-0000-0000-0000AE110000}"/>
    <cellStyle name="_Ф-1И2 22" xfId="2246" xr:uid="{00000000-0005-0000-0000-0000AF110000}"/>
    <cellStyle name="_Ф-1И2 23" xfId="2247" xr:uid="{00000000-0005-0000-0000-0000B0110000}"/>
    <cellStyle name="_Ф-1И2 23" xfId="2248" xr:uid="{00000000-0005-0000-0000-0000B1110000}"/>
    <cellStyle name="_Ф-1И2 24" xfId="2249" xr:uid="{00000000-0005-0000-0000-0000B2110000}"/>
    <cellStyle name="_Ф-1И2 24" xfId="2250" xr:uid="{00000000-0005-0000-0000-0000B3110000}"/>
    <cellStyle name="_Ф-1И2 3" xfId="2251" xr:uid="{00000000-0005-0000-0000-0000B4110000}"/>
    <cellStyle name="_Ф-1И2 3" xfId="2252" xr:uid="{00000000-0005-0000-0000-0000B5110000}"/>
    <cellStyle name="_Ф-1И2 4" xfId="2253" xr:uid="{00000000-0005-0000-0000-0000B6110000}"/>
    <cellStyle name="_Ф-1И2 4" xfId="2254" xr:uid="{00000000-0005-0000-0000-0000B7110000}"/>
    <cellStyle name="_Ф-1И2 5" xfId="2255" xr:uid="{00000000-0005-0000-0000-0000B8110000}"/>
    <cellStyle name="_Ф-1И2 5" xfId="2256" xr:uid="{00000000-0005-0000-0000-0000B9110000}"/>
    <cellStyle name="_Ф-1И2 6" xfId="2257" xr:uid="{00000000-0005-0000-0000-0000BA110000}"/>
    <cellStyle name="_Ф-1И2 6" xfId="2258" xr:uid="{00000000-0005-0000-0000-0000BB110000}"/>
    <cellStyle name="_Ф-1И2 7" xfId="2259" xr:uid="{00000000-0005-0000-0000-0000BC110000}"/>
    <cellStyle name="_Ф-1И2 7" xfId="2260" xr:uid="{00000000-0005-0000-0000-0000BD110000}"/>
    <cellStyle name="_Ф-1И2 8" xfId="2261" xr:uid="{00000000-0005-0000-0000-0000BE110000}"/>
    <cellStyle name="_Ф-1И2 8" xfId="2262" xr:uid="{00000000-0005-0000-0000-0000BF110000}"/>
    <cellStyle name="_Ф-1И2 9" xfId="2263" xr:uid="{00000000-0005-0000-0000-0000C0110000}"/>
    <cellStyle name="_Ф-1И2 9" xfId="2264" xr:uid="{00000000-0005-0000-0000-0000C1110000}"/>
    <cellStyle name="_Ф-1И2_2014БП" xfId="2265" xr:uid="{00000000-0005-0000-0000-0000C2110000}"/>
    <cellStyle name="_Ф-1И2_2014БП" xfId="2266" xr:uid="{00000000-0005-0000-0000-0000C3110000}"/>
    <cellStyle name="_Ф-1И2_Finplan 2010" xfId="2267" xr:uid="{00000000-0005-0000-0000-0000C4110000}"/>
    <cellStyle name="_Ф-1И2_Finplan 2010" xfId="2268" xr:uid="{00000000-0005-0000-0000-0000C5110000}"/>
    <cellStyle name="_Ф-1И2_PL_БП_KO_2008" xfId="2269" xr:uid="{00000000-0005-0000-0000-0000C6110000}"/>
    <cellStyle name="_Ф-1И2_PL_БП_KO_2008" xfId="2270" xr:uid="{00000000-0005-0000-0000-0000C7110000}"/>
    <cellStyle name="_Ф-1И2_PL_БП_KO_2008 10" xfId="2271" xr:uid="{00000000-0005-0000-0000-0000C8110000}"/>
    <cellStyle name="_Ф-1И2_PL_БП_KO_2008 10" xfId="2272" xr:uid="{00000000-0005-0000-0000-0000C9110000}"/>
    <cellStyle name="_Ф-1И2_PL_БП_KO_2008 11" xfId="2273" xr:uid="{00000000-0005-0000-0000-0000CA110000}"/>
    <cellStyle name="_Ф-1И2_PL_БП_KO_2008 11" xfId="2274" xr:uid="{00000000-0005-0000-0000-0000CB110000}"/>
    <cellStyle name="_Ф-1И2_PL_БП_KO_2008 12" xfId="2275" xr:uid="{00000000-0005-0000-0000-0000CC110000}"/>
    <cellStyle name="_Ф-1И2_PL_БП_KO_2008 12" xfId="2276" xr:uid="{00000000-0005-0000-0000-0000CD110000}"/>
    <cellStyle name="_Ф-1И2_PL_БП_KO_2008 13" xfId="2277" xr:uid="{00000000-0005-0000-0000-0000CE110000}"/>
    <cellStyle name="_Ф-1И2_PL_БП_KO_2008 13" xfId="2278" xr:uid="{00000000-0005-0000-0000-0000CF110000}"/>
    <cellStyle name="_Ф-1И2_PL_БП_KO_2008 14" xfId="2279" xr:uid="{00000000-0005-0000-0000-0000D0110000}"/>
    <cellStyle name="_Ф-1И2_PL_БП_KO_2008 14" xfId="2280" xr:uid="{00000000-0005-0000-0000-0000D1110000}"/>
    <cellStyle name="_Ф-1И2_PL_БП_KO_2008 15" xfId="2281" xr:uid="{00000000-0005-0000-0000-0000D2110000}"/>
    <cellStyle name="_Ф-1И2_PL_БП_KO_2008 15" xfId="2282" xr:uid="{00000000-0005-0000-0000-0000D3110000}"/>
    <cellStyle name="_Ф-1И2_PL_БП_KO_2008 16" xfId="2283" xr:uid="{00000000-0005-0000-0000-0000D4110000}"/>
    <cellStyle name="_Ф-1И2_PL_БП_KO_2008 16" xfId="2284" xr:uid="{00000000-0005-0000-0000-0000D5110000}"/>
    <cellStyle name="_Ф-1И2_PL_БП_KO_2008 17" xfId="2285" xr:uid="{00000000-0005-0000-0000-0000D6110000}"/>
    <cellStyle name="_Ф-1И2_PL_БП_KO_2008 17" xfId="2286" xr:uid="{00000000-0005-0000-0000-0000D7110000}"/>
    <cellStyle name="_Ф-1И2_PL_БП_KO_2008 2" xfId="2287" xr:uid="{00000000-0005-0000-0000-0000D8110000}"/>
    <cellStyle name="_Ф-1И2_PL_БП_KO_2008 2" xfId="2288" xr:uid="{00000000-0005-0000-0000-0000D9110000}"/>
    <cellStyle name="_Ф-1И2_PL_БП_KO_2008 3" xfId="2289" xr:uid="{00000000-0005-0000-0000-0000DA110000}"/>
    <cellStyle name="_Ф-1И2_PL_БП_KO_2008 3" xfId="2290" xr:uid="{00000000-0005-0000-0000-0000DB110000}"/>
    <cellStyle name="_Ф-1И2_PL_БП_KO_2008 4" xfId="2291" xr:uid="{00000000-0005-0000-0000-0000DC110000}"/>
    <cellStyle name="_Ф-1И2_PL_БП_KO_2008 4" xfId="2292" xr:uid="{00000000-0005-0000-0000-0000DD110000}"/>
    <cellStyle name="_Ф-1И2_PL_БП_KO_2008 5" xfId="2293" xr:uid="{00000000-0005-0000-0000-0000DE110000}"/>
    <cellStyle name="_Ф-1И2_PL_БП_KO_2008 5" xfId="2294" xr:uid="{00000000-0005-0000-0000-0000DF110000}"/>
    <cellStyle name="_Ф-1И2_PL_БП_KO_2008 6" xfId="2295" xr:uid="{00000000-0005-0000-0000-0000E0110000}"/>
    <cellStyle name="_Ф-1И2_PL_БП_KO_2008 6" xfId="2296" xr:uid="{00000000-0005-0000-0000-0000E1110000}"/>
    <cellStyle name="_Ф-1И2_PL_БП_KO_2008 7" xfId="2297" xr:uid="{00000000-0005-0000-0000-0000E2110000}"/>
    <cellStyle name="_Ф-1И2_PL_БП_KO_2008 7" xfId="2298" xr:uid="{00000000-0005-0000-0000-0000E3110000}"/>
    <cellStyle name="_Ф-1И2_PL_БП_KO_2008 8" xfId="2299" xr:uid="{00000000-0005-0000-0000-0000E4110000}"/>
    <cellStyle name="_Ф-1И2_PL_БП_KO_2008 8" xfId="2300" xr:uid="{00000000-0005-0000-0000-0000E5110000}"/>
    <cellStyle name="_Ф-1И2_PL_БП_KO_2008 9" xfId="2301" xr:uid="{00000000-0005-0000-0000-0000E6110000}"/>
    <cellStyle name="_Ф-1И2_PL_БП_KO_2008 9" xfId="2302" xr:uid="{00000000-0005-0000-0000-0000E7110000}"/>
    <cellStyle name="_Ф-1И2_PL_БП_KO_2008_2014БП" xfId="2303" xr:uid="{00000000-0005-0000-0000-0000E8110000}"/>
    <cellStyle name="_Ф-1И2_PL_БП_KO_2008_2014БП" xfId="2304" xr:uid="{00000000-0005-0000-0000-0000E9110000}"/>
    <cellStyle name="_Ф-1И2_PL_БП_KO_2008_VOLUM" xfId="2305" xr:uid="{00000000-0005-0000-0000-0000EA110000}"/>
    <cellStyle name="_Ф-1И2_PL_БП_KO_2008_VOLUM" xfId="2306" xr:uid="{00000000-0005-0000-0000-0000EB110000}"/>
    <cellStyle name="_Ф-1И2_PL_БП_KO_2008_VOLUM_SERVICES" xfId="2307" xr:uid="{00000000-0005-0000-0000-0000EC110000}"/>
    <cellStyle name="_Ф-1И2_PL_БП_KO_2008_VOLUM_SERVICES" xfId="2308" xr:uid="{00000000-0005-0000-0000-0000ED110000}"/>
    <cellStyle name="_Ф-1И2_PL_БП_KO_2008_VOLUM_Книга1" xfId="2309" xr:uid="{00000000-0005-0000-0000-0000EE110000}"/>
    <cellStyle name="_Ф-1И2_PL_БП_KO_2008_VOLUM_Книга1" xfId="2310" xr:uid="{00000000-0005-0000-0000-0000EF110000}"/>
    <cellStyle name="_Ф-1И2_PL_БП_KO_2008_РПХ" xfId="2311" xr:uid="{00000000-0005-0000-0000-0000F0110000}"/>
    <cellStyle name="_Ф-1И2_PL_БП_KO_2008_РПХ" xfId="2312" xr:uid="{00000000-0005-0000-0000-0000F1110000}"/>
    <cellStyle name="_Ф-1И2_PL_БП_KO_2008_РПХ 10" xfId="2313" xr:uid="{00000000-0005-0000-0000-0000F2110000}"/>
    <cellStyle name="_Ф-1И2_PL_БП_KO_2008_РПХ 10" xfId="2314" xr:uid="{00000000-0005-0000-0000-0000F3110000}"/>
    <cellStyle name="_Ф-1И2_PL_БП_KO_2008_РПХ 2" xfId="2315" xr:uid="{00000000-0005-0000-0000-0000F4110000}"/>
    <cellStyle name="_Ф-1И2_PL_БП_KO_2008_РПХ 2" xfId="2316" xr:uid="{00000000-0005-0000-0000-0000F5110000}"/>
    <cellStyle name="_Ф-1И2_PL_БП_KO_2008_РПХ 3" xfId="2317" xr:uid="{00000000-0005-0000-0000-0000F6110000}"/>
    <cellStyle name="_Ф-1И2_PL_БП_KO_2008_РПХ 3" xfId="2318" xr:uid="{00000000-0005-0000-0000-0000F7110000}"/>
    <cellStyle name="_Ф-1И2_PL_БП_KO_2008_РПХ 4" xfId="2319" xr:uid="{00000000-0005-0000-0000-0000F8110000}"/>
    <cellStyle name="_Ф-1И2_PL_БП_KO_2008_РПХ 4" xfId="2320" xr:uid="{00000000-0005-0000-0000-0000F9110000}"/>
    <cellStyle name="_Ф-1И2_PL_БП_KO_2008_РПХ 5" xfId="2321" xr:uid="{00000000-0005-0000-0000-0000FA110000}"/>
    <cellStyle name="_Ф-1И2_PL_БП_KO_2008_РПХ 5" xfId="2322" xr:uid="{00000000-0005-0000-0000-0000FB110000}"/>
    <cellStyle name="_Ф-1И2_PL_БП_KO_2008_РПХ 6" xfId="2323" xr:uid="{00000000-0005-0000-0000-0000FC110000}"/>
    <cellStyle name="_Ф-1И2_PL_БП_KO_2008_РПХ 6" xfId="2324" xr:uid="{00000000-0005-0000-0000-0000FD110000}"/>
    <cellStyle name="_Ф-1И2_PL_БП_KO_2008_РПХ 7" xfId="2325" xr:uid="{00000000-0005-0000-0000-0000FE110000}"/>
    <cellStyle name="_Ф-1И2_PL_БП_KO_2008_РПХ 7" xfId="2326" xr:uid="{00000000-0005-0000-0000-0000FF110000}"/>
    <cellStyle name="_Ф-1И2_PL_БП_KO_2008_РПХ 8" xfId="2327" xr:uid="{00000000-0005-0000-0000-000000120000}"/>
    <cellStyle name="_Ф-1И2_PL_БП_KO_2008_РПХ 8" xfId="2328" xr:uid="{00000000-0005-0000-0000-000001120000}"/>
    <cellStyle name="_Ф-1И2_PL_БП_KO_2008_РПХ 9" xfId="2329" xr:uid="{00000000-0005-0000-0000-000002120000}"/>
    <cellStyle name="_Ф-1И2_PL_БП_KO_2008_РПХ 9" xfId="2330" xr:uid="{00000000-0005-0000-0000-000003120000}"/>
    <cellStyle name="_Ф-1И2_PL_БП_KO_2008_РПХ_FM" xfId="2331" xr:uid="{00000000-0005-0000-0000-000004120000}"/>
    <cellStyle name="_Ф-1И2_PL_БП_KO_2008_РПХ_FM" xfId="2332" xr:uid="{00000000-0005-0000-0000-000005120000}"/>
    <cellStyle name="_Ф-1И2_PL_БП_KO_2008_РПХ_Книга1" xfId="2333" xr:uid="{00000000-0005-0000-0000-000006120000}"/>
    <cellStyle name="_Ф-1И2_PL_БП_KO_2008_РПХ_Книга1" xfId="2334" xr:uid="{00000000-0005-0000-0000-000007120000}"/>
    <cellStyle name="_Ф-1И2_PL_БП_KO_2008_РПХ_Соцсфера (2)" xfId="2335" xr:uid="{00000000-0005-0000-0000-000008120000}"/>
    <cellStyle name="_Ф-1И2_PL_БП_KO_2008_РПХ_Соцсфера (2)" xfId="2336" xr:uid="{00000000-0005-0000-0000-000009120000}"/>
    <cellStyle name="_Ф-1И2_PL_БП_KO_2008_Смета  АСУ 2010 соц сфера" xfId="2337" xr:uid="{00000000-0005-0000-0000-00000A120000}"/>
    <cellStyle name="_Ф-1И2_PL_БП_KO_2008_Смета  АСУ 2010 соц сфера" xfId="2338" xr:uid="{00000000-0005-0000-0000-00000B120000}"/>
    <cellStyle name="_Ф-1И2_PL_БП_KO_2008_Смета КСЦ БП 2011 год" xfId="2339" xr:uid="{00000000-0005-0000-0000-00000C120000}"/>
    <cellStyle name="_Ф-1И2_PL_БП_KO_2008_Смета КСЦ БП 2011 год" xfId="2340" xr:uid="{00000000-0005-0000-0000-00000D120000}"/>
    <cellStyle name="_Ф-1И2_SERVICES" xfId="2341" xr:uid="{00000000-0005-0000-0000-00000E120000}"/>
    <cellStyle name="_Ф-1И2_SERVICES" xfId="2342" xr:uid="{00000000-0005-0000-0000-00000F120000}"/>
    <cellStyle name="_Ф-1И2_База БП УАТ 08 с гаражом" xfId="2343" xr:uid="{00000000-0005-0000-0000-000010120000}"/>
    <cellStyle name="_Ф-1И2_База БП УАТ 08 с гаражом" xfId="2344" xr:uid="{00000000-0005-0000-0000-000011120000}"/>
    <cellStyle name="_Ф-1И2_База БП УАТ 08 с гаражом 10" xfId="2345" xr:uid="{00000000-0005-0000-0000-000012120000}"/>
    <cellStyle name="_Ф-1И2_База БП УАТ 08 с гаражом 10" xfId="2346" xr:uid="{00000000-0005-0000-0000-000013120000}"/>
    <cellStyle name="_Ф-1И2_База БП УАТ 08 с гаражом 11" xfId="2347" xr:uid="{00000000-0005-0000-0000-000014120000}"/>
    <cellStyle name="_Ф-1И2_База БП УАТ 08 с гаражом 11" xfId="2348" xr:uid="{00000000-0005-0000-0000-000015120000}"/>
    <cellStyle name="_Ф-1И2_База БП УАТ 08 с гаражом 12" xfId="2349" xr:uid="{00000000-0005-0000-0000-000016120000}"/>
    <cellStyle name="_Ф-1И2_База БП УАТ 08 с гаражом 12" xfId="2350" xr:uid="{00000000-0005-0000-0000-000017120000}"/>
    <cellStyle name="_Ф-1И2_База БП УАТ 08 с гаражом 13" xfId="2351" xr:uid="{00000000-0005-0000-0000-000018120000}"/>
    <cellStyle name="_Ф-1И2_База БП УАТ 08 с гаражом 13" xfId="2352" xr:uid="{00000000-0005-0000-0000-000019120000}"/>
    <cellStyle name="_Ф-1И2_База БП УАТ 08 с гаражом 2" xfId="2353" xr:uid="{00000000-0005-0000-0000-00001A120000}"/>
    <cellStyle name="_Ф-1И2_База БП УАТ 08 с гаражом 2" xfId="2354" xr:uid="{00000000-0005-0000-0000-00001B120000}"/>
    <cellStyle name="_Ф-1И2_База БП УАТ 08 с гаражом 3" xfId="2355" xr:uid="{00000000-0005-0000-0000-00001C120000}"/>
    <cellStyle name="_Ф-1И2_База БП УАТ 08 с гаражом 3" xfId="2356" xr:uid="{00000000-0005-0000-0000-00001D120000}"/>
    <cellStyle name="_Ф-1И2_База БП УАТ 08 с гаражом 4" xfId="2357" xr:uid="{00000000-0005-0000-0000-00001E120000}"/>
    <cellStyle name="_Ф-1И2_База БП УАТ 08 с гаражом 4" xfId="2358" xr:uid="{00000000-0005-0000-0000-00001F120000}"/>
    <cellStyle name="_Ф-1И2_База БП УАТ 08 с гаражом 5" xfId="2359" xr:uid="{00000000-0005-0000-0000-000020120000}"/>
    <cellStyle name="_Ф-1И2_База БП УАТ 08 с гаражом 5" xfId="2360" xr:uid="{00000000-0005-0000-0000-000021120000}"/>
    <cellStyle name="_Ф-1И2_База БП УАТ 08 с гаражом 6" xfId="2361" xr:uid="{00000000-0005-0000-0000-000022120000}"/>
    <cellStyle name="_Ф-1И2_База БП УАТ 08 с гаражом 6" xfId="2362" xr:uid="{00000000-0005-0000-0000-000023120000}"/>
    <cellStyle name="_Ф-1И2_База БП УАТ 08 с гаражом 7" xfId="2363" xr:uid="{00000000-0005-0000-0000-000024120000}"/>
    <cellStyle name="_Ф-1И2_База БП УАТ 08 с гаражом 7" xfId="2364" xr:uid="{00000000-0005-0000-0000-000025120000}"/>
    <cellStyle name="_Ф-1И2_База БП УАТ 08 с гаражом 8" xfId="2365" xr:uid="{00000000-0005-0000-0000-000026120000}"/>
    <cellStyle name="_Ф-1И2_База БП УАТ 08 с гаражом 8" xfId="2366" xr:uid="{00000000-0005-0000-0000-000027120000}"/>
    <cellStyle name="_Ф-1И2_База БП УАТ 08 с гаражом 9" xfId="2367" xr:uid="{00000000-0005-0000-0000-000028120000}"/>
    <cellStyle name="_Ф-1И2_База БП УАТ 08 с гаражом 9" xfId="2368" xr:uid="{00000000-0005-0000-0000-000029120000}"/>
    <cellStyle name="_Ф-1И2_База БП УАТ 08 с гаражом_2014БП" xfId="2369" xr:uid="{00000000-0005-0000-0000-00002A120000}"/>
    <cellStyle name="_Ф-1И2_База БП УАТ 08 с гаражом_2014БП" xfId="2370" xr:uid="{00000000-0005-0000-0000-00002B120000}"/>
    <cellStyle name="_Ф-1И2_База БП УАТ 2009" xfId="2371" xr:uid="{00000000-0005-0000-0000-00002C120000}"/>
    <cellStyle name="_Ф-1И2_База БП УАТ 2009" xfId="2372" xr:uid="{00000000-0005-0000-0000-00002D120000}"/>
    <cellStyle name="_Ф-1И2_База БП УАТ 2009 10" xfId="2373" xr:uid="{00000000-0005-0000-0000-00002E120000}"/>
    <cellStyle name="_Ф-1И2_База БП УАТ 2009 10" xfId="2374" xr:uid="{00000000-0005-0000-0000-00002F120000}"/>
    <cellStyle name="_Ф-1И2_База БП УАТ 2009 11" xfId="2375" xr:uid="{00000000-0005-0000-0000-000030120000}"/>
    <cellStyle name="_Ф-1И2_База БП УАТ 2009 11" xfId="2376" xr:uid="{00000000-0005-0000-0000-000031120000}"/>
    <cellStyle name="_Ф-1И2_База БП УАТ 2009 12" xfId="2377" xr:uid="{00000000-0005-0000-0000-000032120000}"/>
    <cellStyle name="_Ф-1И2_База БП УАТ 2009 12" xfId="2378" xr:uid="{00000000-0005-0000-0000-000033120000}"/>
    <cellStyle name="_Ф-1И2_База БП УАТ 2009 13" xfId="2379" xr:uid="{00000000-0005-0000-0000-000034120000}"/>
    <cellStyle name="_Ф-1И2_База БП УАТ 2009 13" xfId="2380" xr:uid="{00000000-0005-0000-0000-000035120000}"/>
    <cellStyle name="_Ф-1И2_База БП УАТ 2009 2" xfId="2381" xr:uid="{00000000-0005-0000-0000-000036120000}"/>
    <cellStyle name="_Ф-1И2_База БП УАТ 2009 2" xfId="2382" xr:uid="{00000000-0005-0000-0000-000037120000}"/>
    <cellStyle name="_Ф-1И2_База БП УАТ 2009 3" xfId="2383" xr:uid="{00000000-0005-0000-0000-000038120000}"/>
    <cellStyle name="_Ф-1И2_База БП УАТ 2009 3" xfId="2384" xr:uid="{00000000-0005-0000-0000-000039120000}"/>
    <cellStyle name="_Ф-1И2_База БП УАТ 2009 4" xfId="2385" xr:uid="{00000000-0005-0000-0000-00003A120000}"/>
    <cellStyle name="_Ф-1И2_База БП УАТ 2009 4" xfId="2386" xr:uid="{00000000-0005-0000-0000-00003B120000}"/>
    <cellStyle name="_Ф-1И2_База БП УАТ 2009 5" xfId="2387" xr:uid="{00000000-0005-0000-0000-00003C120000}"/>
    <cellStyle name="_Ф-1И2_База БП УАТ 2009 5" xfId="2388" xr:uid="{00000000-0005-0000-0000-00003D120000}"/>
    <cellStyle name="_Ф-1И2_База БП УАТ 2009 6" xfId="2389" xr:uid="{00000000-0005-0000-0000-00003E120000}"/>
    <cellStyle name="_Ф-1И2_База БП УАТ 2009 6" xfId="2390" xr:uid="{00000000-0005-0000-0000-00003F120000}"/>
    <cellStyle name="_Ф-1И2_База БП УАТ 2009 7" xfId="2391" xr:uid="{00000000-0005-0000-0000-000040120000}"/>
    <cellStyle name="_Ф-1И2_База БП УАТ 2009 7" xfId="2392" xr:uid="{00000000-0005-0000-0000-000041120000}"/>
    <cellStyle name="_Ф-1И2_База БП УАТ 2009 8" xfId="2393" xr:uid="{00000000-0005-0000-0000-000042120000}"/>
    <cellStyle name="_Ф-1И2_База БП УАТ 2009 8" xfId="2394" xr:uid="{00000000-0005-0000-0000-000043120000}"/>
    <cellStyle name="_Ф-1И2_База БП УАТ 2009 9" xfId="2395" xr:uid="{00000000-0005-0000-0000-000044120000}"/>
    <cellStyle name="_Ф-1И2_База БП УАТ 2009 9" xfId="2396" xr:uid="{00000000-0005-0000-0000-000045120000}"/>
    <cellStyle name="_Ф-1И2_База БП УАТ 2009_2014БП" xfId="2397" xr:uid="{00000000-0005-0000-0000-000046120000}"/>
    <cellStyle name="_Ф-1И2_База БП УАТ 2009_2014БП" xfId="2398" xr:uid="{00000000-0005-0000-0000-000047120000}"/>
    <cellStyle name="_Ф-1И2_База ФАКТ УАТ 08" xfId="2399" xr:uid="{00000000-0005-0000-0000-000048120000}"/>
    <cellStyle name="_Ф-1И2_База ФАКТ УАТ 08" xfId="2400" xr:uid="{00000000-0005-0000-0000-000049120000}"/>
    <cellStyle name="_Ф-1И2_База ФАКТ УАТ 08 10" xfId="2401" xr:uid="{00000000-0005-0000-0000-00004A120000}"/>
    <cellStyle name="_Ф-1И2_База ФАКТ УАТ 08 10" xfId="2402" xr:uid="{00000000-0005-0000-0000-00004B120000}"/>
    <cellStyle name="_Ф-1И2_База ФАКТ УАТ 08 11" xfId="2403" xr:uid="{00000000-0005-0000-0000-00004C120000}"/>
    <cellStyle name="_Ф-1И2_База ФАКТ УАТ 08 11" xfId="2404" xr:uid="{00000000-0005-0000-0000-00004D120000}"/>
    <cellStyle name="_Ф-1И2_База ФАКТ УАТ 08 12" xfId="2405" xr:uid="{00000000-0005-0000-0000-00004E120000}"/>
    <cellStyle name="_Ф-1И2_База ФАКТ УАТ 08 12" xfId="2406" xr:uid="{00000000-0005-0000-0000-00004F120000}"/>
    <cellStyle name="_Ф-1И2_База ФАКТ УАТ 08 13" xfId="2407" xr:uid="{00000000-0005-0000-0000-000050120000}"/>
    <cellStyle name="_Ф-1И2_База ФАКТ УАТ 08 13" xfId="2408" xr:uid="{00000000-0005-0000-0000-000051120000}"/>
    <cellStyle name="_Ф-1И2_База ФАКТ УАТ 08 2" xfId="2409" xr:uid="{00000000-0005-0000-0000-000052120000}"/>
    <cellStyle name="_Ф-1И2_База ФАКТ УАТ 08 2" xfId="2410" xr:uid="{00000000-0005-0000-0000-000053120000}"/>
    <cellStyle name="_Ф-1И2_База ФАКТ УАТ 08 3" xfId="2411" xr:uid="{00000000-0005-0000-0000-000054120000}"/>
    <cellStyle name="_Ф-1И2_База ФАКТ УАТ 08 3" xfId="2412" xr:uid="{00000000-0005-0000-0000-000055120000}"/>
    <cellStyle name="_Ф-1И2_База ФАКТ УАТ 08 4" xfId="2413" xr:uid="{00000000-0005-0000-0000-000056120000}"/>
    <cellStyle name="_Ф-1И2_База ФАКТ УАТ 08 4" xfId="2414" xr:uid="{00000000-0005-0000-0000-000057120000}"/>
    <cellStyle name="_Ф-1И2_База ФАКТ УАТ 08 5" xfId="2415" xr:uid="{00000000-0005-0000-0000-000058120000}"/>
    <cellStyle name="_Ф-1И2_База ФАКТ УАТ 08 5" xfId="2416" xr:uid="{00000000-0005-0000-0000-000059120000}"/>
    <cellStyle name="_Ф-1И2_База ФАКТ УАТ 08 6" xfId="2417" xr:uid="{00000000-0005-0000-0000-00005A120000}"/>
    <cellStyle name="_Ф-1И2_База ФАКТ УАТ 08 6" xfId="2418" xr:uid="{00000000-0005-0000-0000-00005B120000}"/>
    <cellStyle name="_Ф-1И2_База ФАКТ УАТ 08 7" xfId="2419" xr:uid="{00000000-0005-0000-0000-00005C120000}"/>
    <cellStyle name="_Ф-1И2_База ФАКТ УАТ 08 7" xfId="2420" xr:uid="{00000000-0005-0000-0000-00005D120000}"/>
    <cellStyle name="_Ф-1И2_База ФАКТ УАТ 08 8" xfId="2421" xr:uid="{00000000-0005-0000-0000-00005E120000}"/>
    <cellStyle name="_Ф-1И2_База ФАКТ УАТ 08 8" xfId="2422" xr:uid="{00000000-0005-0000-0000-00005F120000}"/>
    <cellStyle name="_Ф-1И2_База ФАКТ УАТ 08 9" xfId="2423" xr:uid="{00000000-0005-0000-0000-000060120000}"/>
    <cellStyle name="_Ф-1И2_База ФАКТ УАТ 08 9" xfId="2424" xr:uid="{00000000-0005-0000-0000-000061120000}"/>
    <cellStyle name="_Ф-1И2_База ФАКТ УАТ 08_2014БП" xfId="2425" xr:uid="{00000000-0005-0000-0000-000062120000}"/>
    <cellStyle name="_Ф-1И2_База ФАКТ УАТ 08_2014БП" xfId="2426" xr:uid="{00000000-0005-0000-0000-000063120000}"/>
    <cellStyle name="_Ф-1И2_БП 2009 КО  21.01.09 г" xfId="2427" xr:uid="{00000000-0005-0000-0000-000064120000}"/>
    <cellStyle name="_Ф-1И2_БП 2009 КО  21.01.09 г" xfId="2428" xr:uid="{00000000-0005-0000-0000-000065120000}"/>
    <cellStyle name="_Ф-1И2_БП 2009 КО  21.01.09 г_Формат План производства 2011 КО-3" xfId="2429" xr:uid="{00000000-0005-0000-0000-000066120000}"/>
    <cellStyle name="_Ф-1И2_БП 2009 КО  21.01.09 г_Формат План производства 2011 КО-3" xfId="2430" xr:uid="{00000000-0005-0000-0000-000067120000}"/>
    <cellStyle name="_Ф-1И2_ИФП_КО_2009_07 ЖРС_ФОТф рабочий" xfId="2431" xr:uid="{00000000-0005-0000-0000-000068120000}"/>
    <cellStyle name="_Ф-1И2_ИФП_КО_2009_07 ЖРС_ФОТф рабочий" xfId="2432" xr:uid="{00000000-0005-0000-0000-000069120000}"/>
    <cellStyle name="_Ф-1И2_Книга1" xfId="2433" xr:uid="{00000000-0005-0000-0000-00006A120000}"/>
    <cellStyle name="_Ф-1И2_Книга1" xfId="2434" xr:uid="{00000000-0005-0000-0000-00006B120000}"/>
    <cellStyle name="_Ф-1И2_Платные АТЦ 08 в ценах 2008г" xfId="2435" xr:uid="{00000000-0005-0000-0000-00006C120000}"/>
    <cellStyle name="_Ф-1И2_Платные АТЦ 08 в ценах 2008г" xfId="2436" xr:uid="{00000000-0005-0000-0000-00006D120000}"/>
    <cellStyle name="_Ф-1И2_Платные АТЦ 08 в ценах 2008г 10" xfId="2437" xr:uid="{00000000-0005-0000-0000-00006E120000}"/>
    <cellStyle name="_Ф-1И2_Платные АТЦ 08 в ценах 2008г 10" xfId="2438" xr:uid="{00000000-0005-0000-0000-00006F120000}"/>
    <cellStyle name="_Ф-1И2_Платные АТЦ 08 в ценах 2008г 11" xfId="2439" xr:uid="{00000000-0005-0000-0000-000070120000}"/>
    <cellStyle name="_Ф-1И2_Платные АТЦ 08 в ценах 2008г 11" xfId="2440" xr:uid="{00000000-0005-0000-0000-000071120000}"/>
    <cellStyle name="_Ф-1И2_Платные АТЦ 08 в ценах 2008г 12" xfId="2441" xr:uid="{00000000-0005-0000-0000-000072120000}"/>
    <cellStyle name="_Ф-1И2_Платные АТЦ 08 в ценах 2008г 12" xfId="2442" xr:uid="{00000000-0005-0000-0000-000073120000}"/>
    <cellStyle name="_Ф-1И2_Платные АТЦ 08 в ценах 2008г 13" xfId="2443" xr:uid="{00000000-0005-0000-0000-000074120000}"/>
    <cellStyle name="_Ф-1И2_Платные АТЦ 08 в ценах 2008г 13" xfId="2444" xr:uid="{00000000-0005-0000-0000-000075120000}"/>
    <cellStyle name="_Ф-1И2_Платные АТЦ 08 в ценах 2008г 2" xfId="2445" xr:uid="{00000000-0005-0000-0000-000076120000}"/>
    <cellStyle name="_Ф-1И2_Платные АТЦ 08 в ценах 2008г 2" xfId="2446" xr:uid="{00000000-0005-0000-0000-000077120000}"/>
    <cellStyle name="_Ф-1И2_Платные АТЦ 08 в ценах 2008г 3" xfId="2447" xr:uid="{00000000-0005-0000-0000-000078120000}"/>
    <cellStyle name="_Ф-1И2_Платные АТЦ 08 в ценах 2008г 3" xfId="2448" xr:uid="{00000000-0005-0000-0000-000079120000}"/>
    <cellStyle name="_Ф-1И2_Платные АТЦ 08 в ценах 2008г 4" xfId="2449" xr:uid="{00000000-0005-0000-0000-00007A120000}"/>
    <cellStyle name="_Ф-1И2_Платные АТЦ 08 в ценах 2008г 4" xfId="2450" xr:uid="{00000000-0005-0000-0000-00007B120000}"/>
    <cellStyle name="_Ф-1И2_Платные АТЦ 08 в ценах 2008г 5" xfId="2451" xr:uid="{00000000-0005-0000-0000-00007C120000}"/>
    <cellStyle name="_Ф-1И2_Платные АТЦ 08 в ценах 2008г 5" xfId="2452" xr:uid="{00000000-0005-0000-0000-00007D120000}"/>
    <cellStyle name="_Ф-1И2_Платные АТЦ 08 в ценах 2008г 6" xfId="2453" xr:uid="{00000000-0005-0000-0000-00007E120000}"/>
    <cellStyle name="_Ф-1И2_Платные АТЦ 08 в ценах 2008г 6" xfId="2454" xr:uid="{00000000-0005-0000-0000-00007F120000}"/>
    <cellStyle name="_Ф-1И2_Платные АТЦ 08 в ценах 2008г 7" xfId="2455" xr:uid="{00000000-0005-0000-0000-000080120000}"/>
    <cellStyle name="_Ф-1И2_Платные АТЦ 08 в ценах 2008г 7" xfId="2456" xr:uid="{00000000-0005-0000-0000-000081120000}"/>
    <cellStyle name="_Ф-1И2_Платные АТЦ 08 в ценах 2008г 8" xfId="2457" xr:uid="{00000000-0005-0000-0000-000082120000}"/>
    <cellStyle name="_Ф-1И2_Платные АТЦ 08 в ценах 2008г 8" xfId="2458" xr:uid="{00000000-0005-0000-0000-000083120000}"/>
    <cellStyle name="_Ф-1И2_Платные АТЦ 08 в ценах 2008г 9" xfId="2459" xr:uid="{00000000-0005-0000-0000-000084120000}"/>
    <cellStyle name="_Ф-1И2_Платные АТЦ 08 в ценах 2008г 9" xfId="2460" xr:uid="{00000000-0005-0000-0000-000085120000}"/>
    <cellStyle name="_Ф-1И2_Платные АТЦ 08 в ценах 2008г_2014БП" xfId="2461" xr:uid="{00000000-0005-0000-0000-000086120000}"/>
    <cellStyle name="_Ф-1И2_Платные АТЦ 08 в ценах 2008г_2014БП" xfId="2462" xr:uid="{00000000-0005-0000-0000-000087120000}"/>
    <cellStyle name="_Ф-1И2_Платные АТЦ 08 в ценах 2008г_База ФАКТ УАТ 08" xfId="2463" xr:uid="{00000000-0005-0000-0000-000088120000}"/>
    <cellStyle name="_Ф-1И2_Платные АТЦ 08 в ценах 2008г_База ФАКТ УАТ 08" xfId="2464" xr:uid="{00000000-0005-0000-0000-000089120000}"/>
    <cellStyle name="_Ф-1И2_Платные АТЦ 08 в ценах 2008г_База ФАКТ УАТ 08 10" xfId="2465" xr:uid="{00000000-0005-0000-0000-00008A120000}"/>
    <cellStyle name="_Ф-1И2_Платные АТЦ 08 в ценах 2008г_База ФАКТ УАТ 08 10" xfId="2466" xr:uid="{00000000-0005-0000-0000-00008B120000}"/>
    <cellStyle name="_Ф-1И2_Платные АТЦ 08 в ценах 2008г_База ФАКТ УАТ 08 11" xfId="2467" xr:uid="{00000000-0005-0000-0000-00008C120000}"/>
    <cellStyle name="_Ф-1И2_Платные АТЦ 08 в ценах 2008г_База ФАКТ УАТ 08 11" xfId="2468" xr:uid="{00000000-0005-0000-0000-00008D120000}"/>
    <cellStyle name="_Ф-1И2_Платные АТЦ 08 в ценах 2008г_База ФАКТ УАТ 08 12" xfId="2469" xr:uid="{00000000-0005-0000-0000-00008E120000}"/>
    <cellStyle name="_Ф-1И2_Платные АТЦ 08 в ценах 2008г_База ФАКТ УАТ 08 12" xfId="2470" xr:uid="{00000000-0005-0000-0000-00008F120000}"/>
    <cellStyle name="_Ф-1И2_Платные АТЦ 08 в ценах 2008г_База ФАКТ УАТ 08 13" xfId="2471" xr:uid="{00000000-0005-0000-0000-000090120000}"/>
    <cellStyle name="_Ф-1И2_Платные АТЦ 08 в ценах 2008г_База ФАКТ УАТ 08 13" xfId="2472" xr:uid="{00000000-0005-0000-0000-000091120000}"/>
    <cellStyle name="_Ф-1И2_Платные АТЦ 08 в ценах 2008г_База ФАКТ УАТ 08 2" xfId="2473" xr:uid="{00000000-0005-0000-0000-000092120000}"/>
    <cellStyle name="_Ф-1И2_Платные АТЦ 08 в ценах 2008г_База ФАКТ УАТ 08 2" xfId="2474" xr:uid="{00000000-0005-0000-0000-000093120000}"/>
    <cellStyle name="_Ф-1И2_Платные АТЦ 08 в ценах 2008г_База ФАКТ УАТ 08 3" xfId="2475" xr:uid="{00000000-0005-0000-0000-000094120000}"/>
    <cellStyle name="_Ф-1И2_Платные АТЦ 08 в ценах 2008г_База ФАКТ УАТ 08 3" xfId="2476" xr:uid="{00000000-0005-0000-0000-000095120000}"/>
    <cellStyle name="_Ф-1И2_Платные АТЦ 08 в ценах 2008г_База ФАКТ УАТ 08 4" xfId="2477" xr:uid="{00000000-0005-0000-0000-000096120000}"/>
    <cellStyle name="_Ф-1И2_Платные АТЦ 08 в ценах 2008г_База ФАКТ УАТ 08 4" xfId="2478" xr:uid="{00000000-0005-0000-0000-000097120000}"/>
    <cellStyle name="_Ф-1И2_Платные АТЦ 08 в ценах 2008г_База ФАКТ УАТ 08 5" xfId="2479" xr:uid="{00000000-0005-0000-0000-000098120000}"/>
    <cellStyle name="_Ф-1И2_Платные АТЦ 08 в ценах 2008г_База ФАКТ УАТ 08 5" xfId="2480" xr:uid="{00000000-0005-0000-0000-000099120000}"/>
    <cellStyle name="_Ф-1И2_Платные АТЦ 08 в ценах 2008г_База ФАКТ УАТ 08 6" xfId="2481" xr:uid="{00000000-0005-0000-0000-00009A120000}"/>
    <cellStyle name="_Ф-1И2_Платные АТЦ 08 в ценах 2008г_База ФАКТ УАТ 08 6" xfId="2482" xr:uid="{00000000-0005-0000-0000-00009B120000}"/>
    <cellStyle name="_Ф-1И2_Платные АТЦ 08 в ценах 2008г_База ФАКТ УАТ 08 7" xfId="2483" xr:uid="{00000000-0005-0000-0000-00009C120000}"/>
    <cellStyle name="_Ф-1И2_Платные АТЦ 08 в ценах 2008г_База ФАКТ УАТ 08 7" xfId="2484" xr:uid="{00000000-0005-0000-0000-00009D120000}"/>
    <cellStyle name="_Ф-1И2_Платные АТЦ 08 в ценах 2008г_База ФАКТ УАТ 08 8" xfId="2485" xr:uid="{00000000-0005-0000-0000-00009E120000}"/>
    <cellStyle name="_Ф-1И2_Платные АТЦ 08 в ценах 2008г_База ФАКТ УАТ 08 8" xfId="2486" xr:uid="{00000000-0005-0000-0000-00009F120000}"/>
    <cellStyle name="_Ф-1И2_Платные АТЦ 08 в ценах 2008г_База ФАКТ УАТ 08 9" xfId="2487" xr:uid="{00000000-0005-0000-0000-0000A0120000}"/>
    <cellStyle name="_Ф-1И2_Платные АТЦ 08 в ценах 2008г_База ФАКТ УАТ 08 9" xfId="2488" xr:uid="{00000000-0005-0000-0000-0000A1120000}"/>
    <cellStyle name="_Ф-1И2_Платные АТЦ 08 в ценах 2008г_База ФАКТ УАТ 08_2014БП" xfId="2489" xr:uid="{00000000-0005-0000-0000-0000A2120000}"/>
    <cellStyle name="_Ф-1И2_Платные АТЦ 08 в ценах 2008г_База ФАКТ УАТ 08_2014БП" xfId="2490" xr:uid="{00000000-0005-0000-0000-0000A3120000}"/>
    <cellStyle name="_Ф-1И2_Платные ЦПА 08 в ценах 2008г" xfId="2491" xr:uid="{00000000-0005-0000-0000-0000A4120000}"/>
    <cellStyle name="_Ф-1И2_Платные ЦПА 08 в ценах 2008г" xfId="2492" xr:uid="{00000000-0005-0000-0000-0000A5120000}"/>
    <cellStyle name="_Ф-1И2_Платные ЦПА 08 в ценах 2008г 10" xfId="2493" xr:uid="{00000000-0005-0000-0000-0000A6120000}"/>
    <cellStyle name="_Ф-1И2_Платные ЦПА 08 в ценах 2008г 10" xfId="2494" xr:uid="{00000000-0005-0000-0000-0000A7120000}"/>
    <cellStyle name="_Ф-1И2_Платные ЦПА 08 в ценах 2008г 11" xfId="2495" xr:uid="{00000000-0005-0000-0000-0000A8120000}"/>
    <cellStyle name="_Ф-1И2_Платные ЦПА 08 в ценах 2008г 11" xfId="2496" xr:uid="{00000000-0005-0000-0000-0000A9120000}"/>
    <cellStyle name="_Ф-1И2_Платные ЦПА 08 в ценах 2008г 12" xfId="2497" xr:uid="{00000000-0005-0000-0000-0000AA120000}"/>
    <cellStyle name="_Ф-1И2_Платные ЦПА 08 в ценах 2008г 12" xfId="2498" xr:uid="{00000000-0005-0000-0000-0000AB120000}"/>
    <cellStyle name="_Ф-1И2_Платные ЦПА 08 в ценах 2008г 13" xfId="2499" xr:uid="{00000000-0005-0000-0000-0000AC120000}"/>
    <cellStyle name="_Ф-1И2_Платные ЦПА 08 в ценах 2008г 13" xfId="2500" xr:uid="{00000000-0005-0000-0000-0000AD120000}"/>
    <cellStyle name="_Ф-1И2_Платные ЦПА 08 в ценах 2008г 2" xfId="2501" xr:uid="{00000000-0005-0000-0000-0000AE120000}"/>
    <cellStyle name="_Ф-1И2_Платные ЦПА 08 в ценах 2008г 2" xfId="2502" xr:uid="{00000000-0005-0000-0000-0000AF120000}"/>
    <cellStyle name="_Ф-1И2_Платные ЦПА 08 в ценах 2008г 3" xfId="2503" xr:uid="{00000000-0005-0000-0000-0000B0120000}"/>
    <cellStyle name="_Ф-1И2_Платные ЦПА 08 в ценах 2008г 3" xfId="2504" xr:uid="{00000000-0005-0000-0000-0000B1120000}"/>
    <cellStyle name="_Ф-1И2_Платные ЦПА 08 в ценах 2008г 4" xfId="2505" xr:uid="{00000000-0005-0000-0000-0000B2120000}"/>
    <cellStyle name="_Ф-1И2_Платные ЦПА 08 в ценах 2008г 4" xfId="2506" xr:uid="{00000000-0005-0000-0000-0000B3120000}"/>
    <cellStyle name="_Ф-1И2_Платные ЦПА 08 в ценах 2008г 5" xfId="2507" xr:uid="{00000000-0005-0000-0000-0000B4120000}"/>
    <cellStyle name="_Ф-1И2_Платные ЦПА 08 в ценах 2008г 5" xfId="2508" xr:uid="{00000000-0005-0000-0000-0000B5120000}"/>
    <cellStyle name="_Ф-1И2_Платные ЦПА 08 в ценах 2008г 6" xfId="2509" xr:uid="{00000000-0005-0000-0000-0000B6120000}"/>
    <cellStyle name="_Ф-1И2_Платные ЦПА 08 в ценах 2008г 6" xfId="2510" xr:uid="{00000000-0005-0000-0000-0000B7120000}"/>
    <cellStyle name="_Ф-1И2_Платные ЦПА 08 в ценах 2008г 7" xfId="2511" xr:uid="{00000000-0005-0000-0000-0000B8120000}"/>
    <cellStyle name="_Ф-1И2_Платные ЦПА 08 в ценах 2008г 7" xfId="2512" xr:uid="{00000000-0005-0000-0000-0000B9120000}"/>
    <cellStyle name="_Ф-1И2_Платные ЦПА 08 в ценах 2008г 8" xfId="2513" xr:uid="{00000000-0005-0000-0000-0000BA120000}"/>
    <cellStyle name="_Ф-1И2_Платные ЦПА 08 в ценах 2008г 8" xfId="2514" xr:uid="{00000000-0005-0000-0000-0000BB120000}"/>
    <cellStyle name="_Ф-1И2_Платные ЦПА 08 в ценах 2008г 9" xfId="2515" xr:uid="{00000000-0005-0000-0000-0000BC120000}"/>
    <cellStyle name="_Ф-1И2_Платные ЦПА 08 в ценах 2008г 9" xfId="2516" xr:uid="{00000000-0005-0000-0000-0000BD120000}"/>
    <cellStyle name="_Ф-1И2_Платные ЦПА 08 в ценах 2008г_2014БП" xfId="2517" xr:uid="{00000000-0005-0000-0000-0000BE120000}"/>
    <cellStyle name="_Ф-1И2_Платные ЦПА 08 в ценах 2008г_2014БП" xfId="2518" xr:uid="{00000000-0005-0000-0000-0000BF120000}"/>
    <cellStyle name="_Ф-1И2_Платные ЦПА 08 в ценах 2008г_База ФАКТ УАТ 08" xfId="2519" xr:uid="{00000000-0005-0000-0000-0000C0120000}"/>
    <cellStyle name="_Ф-1И2_Платные ЦПА 08 в ценах 2008г_База ФАКТ УАТ 08" xfId="2520" xr:uid="{00000000-0005-0000-0000-0000C1120000}"/>
    <cellStyle name="_Ф-1И2_Платные ЦПА 08 в ценах 2008г_База ФАКТ УАТ 08 10" xfId="2521" xr:uid="{00000000-0005-0000-0000-0000C2120000}"/>
    <cellStyle name="_Ф-1И2_Платные ЦПА 08 в ценах 2008г_База ФАКТ УАТ 08 10" xfId="2522" xr:uid="{00000000-0005-0000-0000-0000C3120000}"/>
    <cellStyle name="_Ф-1И2_Платные ЦПА 08 в ценах 2008г_База ФАКТ УАТ 08 11" xfId="2523" xr:uid="{00000000-0005-0000-0000-0000C4120000}"/>
    <cellStyle name="_Ф-1И2_Платные ЦПА 08 в ценах 2008г_База ФАКТ УАТ 08 11" xfId="2524" xr:uid="{00000000-0005-0000-0000-0000C5120000}"/>
    <cellStyle name="_Ф-1И2_Платные ЦПА 08 в ценах 2008г_База ФАКТ УАТ 08 12" xfId="2525" xr:uid="{00000000-0005-0000-0000-0000C6120000}"/>
    <cellStyle name="_Ф-1И2_Платные ЦПА 08 в ценах 2008г_База ФАКТ УАТ 08 12" xfId="2526" xr:uid="{00000000-0005-0000-0000-0000C7120000}"/>
    <cellStyle name="_Ф-1И2_Платные ЦПА 08 в ценах 2008г_База ФАКТ УАТ 08 13" xfId="2527" xr:uid="{00000000-0005-0000-0000-0000C8120000}"/>
    <cellStyle name="_Ф-1И2_Платные ЦПА 08 в ценах 2008г_База ФАКТ УАТ 08 13" xfId="2528" xr:uid="{00000000-0005-0000-0000-0000C9120000}"/>
    <cellStyle name="_Ф-1И2_Платные ЦПА 08 в ценах 2008г_База ФАКТ УАТ 08 2" xfId="2529" xr:uid="{00000000-0005-0000-0000-0000CA120000}"/>
    <cellStyle name="_Ф-1И2_Платные ЦПА 08 в ценах 2008г_База ФАКТ УАТ 08 2" xfId="2530" xr:uid="{00000000-0005-0000-0000-0000CB120000}"/>
    <cellStyle name="_Ф-1И2_Платные ЦПА 08 в ценах 2008г_База ФАКТ УАТ 08 3" xfId="2531" xr:uid="{00000000-0005-0000-0000-0000CC120000}"/>
    <cellStyle name="_Ф-1И2_Платные ЦПА 08 в ценах 2008г_База ФАКТ УАТ 08 3" xfId="2532" xr:uid="{00000000-0005-0000-0000-0000CD120000}"/>
    <cellStyle name="_Ф-1И2_Платные ЦПА 08 в ценах 2008г_База ФАКТ УАТ 08 4" xfId="2533" xr:uid="{00000000-0005-0000-0000-0000CE120000}"/>
    <cellStyle name="_Ф-1И2_Платные ЦПА 08 в ценах 2008г_База ФАКТ УАТ 08 4" xfId="2534" xr:uid="{00000000-0005-0000-0000-0000CF120000}"/>
    <cellStyle name="_Ф-1И2_Платные ЦПА 08 в ценах 2008г_База ФАКТ УАТ 08 5" xfId="2535" xr:uid="{00000000-0005-0000-0000-0000D0120000}"/>
    <cellStyle name="_Ф-1И2_Платные ЦПА 08 в ценах 2008г_База ФАКТ УАТ 08 5" xfId="2536" xr:uid="{00000000-0005-0000-0000-0000D1120000}"/>
    <cellStyle name="_Ф-1И2_Платные ЦПА 08 в ценах 2008г_База ФАКТ УАТ 08 6" xfId="2537" xr:uid="{00000000-0005-0000-0000-0000D2120000}"/>
    <cellStyle name="_Ф-1И2_Платные ЦПА 08 в ценах 2008г_База ФАКТ УАТ 08 6" xfId="2538" xr:uid="{00000000-0005-0000-0000-0000D3120000}"/>
    <cellStyle name="_Ф-1И2_Платные ЦПА 08 в ценах 2008г_База ФАКТ УАТ 08 7" xfId="2539" xr:uid="{00000000-0005-0000-0000-0000D4120000}"/>
    <cellStyle name="_Ф-1И2_Платные ЦПА 08 в ценах 2008г_База ФАКТ УАТ 08 7" xfId="2540" xr:uid="{00000000-0005-0000-0000-0000D5120000}"/>
    <cellStyle name="_Ф-1И2_Платные ЦПА 08 в ценах 2008г_База ФАКТ УАТ 08 8" xfId="2541" xr:uid="{00000000-0005-0000-0000-0000D6120000}"/>
    <cellStyle name="_Ф-1И2_Платные ЦПА 08 в ценах 2008г_База ФАКТ УАТ 08 8" xfId="2542" xr:uid="{00000000-0005-0000-0000-0000D7120000}"/>
    <cellStyle name="_Ф-1И2_Платные ЦПА 08 в ценах 2008г_База ФАКТ УАТ 08 9" xfId="2543" xr:uid="{00000000-0005-0000-0000-0000D8120000}"/>
    <cellStyle name="_Ф-1И2_Платные ЦПА 08 в ценах 2008г_База ФАКТ УАТ 08 9" xfId="2544" xr:uid="{00000000-0005-0000-0000-0000D9120000}"/>
    <cellStyle name="_Ф-1И2_Платные ЦПА 08 в ценах 2008г_База ФАКТ УАТ 08_2014БП" xfId="2545" xr:uid="{00000000-0005-0000-0000-0000DA120000}"/>
    <cellStyle name="_Ф-1И2_Платные ЦПА 08 в ценах 2008г_База ФАКТ УАТ 08_2014БП" xfId="2546" xr:uid="{00000000-0005-0000-0000-0000DB120000}"/>
    <cellStyle name="_Ф-1И2_РПХ" xfId="2547" xr:uid="{00000000-0005-0000-0000-0000DC120000}"/>
    <cellStyle name="_Ф-1И2_РПХ" xfId="2548" xr:uid="{00000000-0005-0000-0000-0000DD120000}"/>
    <cellStyle name="_Ф-1И2_РПХ_Книга1" xfId="2549" xr:uid="{00000000-0005-0000-0000-0000DE120000}"/>
    <cellStyle name="_Ф-1И2_РПХ_Книга1" xfId="2550" xr:uid="{00000000-0005-0000-0000-0000DF120000}"/>
    <cellStyle name="_Ф-1И2_СAPEX 2008" xfId="2551" xr:uid="{00000000-0005-0000-0000-0000E0120000}"/>
    <cellStyle name="_Ф-1И2_СAPEX 2008" xfId="2552" xr:uid="{00000000-0005-0000-0000-0000E1120000}"/>
    <cellStyle name="_Ф-1И2_СAPEX 2008 10" xfId="2553" xr:uid="{00000000-0005-0000-0000-0000E2120000}"/>
    <cellStyle name="_Ф-1И2_СAPEX 2008 10" xfId="2554" xr:uid="{00000000-0005-0000-0000-0000E3120000}"/>
    <cellStyle name="_Ф-1И2_СAPEX 2008 11" xfId="2555" xr:uid="{00000000-0005-0000-0000-0000E4120000}"/>
    <cellStyle name="_Ф-1И2_СAPEX 2008 11" xfId="2556" xr:uid="{00000000-0005-0000-0000-0000E5120000}"/>
    <cellStyle name="_Ф-1И2_СAPEX 2008 12" xfId="2557" xr:uid="{00000000-0005-0000-0000-0000E6120000}"/>
    <cellStyle name="_Ф-1И2_СAPEX 2008 12" xfId="2558" xr:uid="{00000000-0005-0000-0000-0000E7120000}"/>
    <cellStyle name="_Ф-1И2_СAPEX 2008 13" xfId="2559" xr:uid="{00000000-0005-0000-0000-0000E8120000}"/>
    <cellStyle name="_Ф-1И2_СAPEX 2008 13" xfId="2560" xr:uid="{00000000-0005-0000-0000-0000E9120000}"/>
    <cellStyle name="_Ф-1И2_СAPEX 2008 2" xfId="2561" xr:uid="{00000000-0005-0000-0000-0000EA120000}"/>
    <cellStyle name="_Ф-1И2_СAPEX 2008 2" xfId="2562" xr:uid="{00000000-0005-0000-0000-0000EB120000}"/>
    <cellStyle name="_Ф-1И2_СAPEX 2008 3" xfId="2563" xr:uid="{00000000-0005-0000-0000-0000EC120000}"/>
    <cellStyle name="_Ф-1И2_СAPEX 2008 3" xfId="2564" xr:uid="{00000000-0005-0000-0000-0000ED120000}"/>
    <cellStyle name="_Ф-1И2_СAPEX 2008 4" xfId="2565" xr:uid="{00000000-0005-0000-0000-0000EE120000}"/>
    <cellStyle name="_Ф-1И2_СAPEX 2008 4" xfId="2566" xr:uid="{00000000-0005-0000-0000-0000EF120000}"/>
    <cellStyle name="_Ф-1И2_СAPEX 2008 5" xfId="2567" xr:uid="{00000000-0005-0000-0000-0000F0120000}"/>
    <cellStyle name="_Ф-1И2_СAPEX 2008 5" xfId="2568" xr:uid="{00000000-0005-0000-0000-0000F1120000}"/>
    <cellStyle name="_Ф-1И2_СAPEX 2008 6" xfId="2569" xr:uid="{00000000-0005-0000-0000-0000F2120000}"/>
    <cellStyle name="_Ф-1И2_СAPEX 2008 6" xfId="2570" xr:uid="{00000000-0005-0000-0000-0000F3120000}"/>
    <cellStyle name="_Ф-1И2_СAPEX 2008 7" xfId="2571" xr:uid="{00000000-0005-0000-0000-0000F4120000}"/>
    <cellStyle name="_Ф-1И2_СAPEX 2008 7" xfId="2572" xr:uid="{00000000-0005-0000-0000-0000F5120000}"/>
    <cellStyle name="_Ф-1И2_СAPEX 2008 8" xfId="2573" xr:uid="{00000000-0005-0000-0000-0000F6120000}"/>
    <cellStyle name="_Ф-1И2_СAPEX 2008 8" xfId="2574" xr:uid="{00000000-0005-0000-0000-0000F7120000}"/>
    <cellStyle name="_Ф-1И2_СAPEX 2008 9" xfId="2575" xr:uid="{00000000-0005-0000-0000-0000F8120000}"/>
    <cellStyle name="_Ф-1И2_СAPEX 2008 9" xfId="2576" xr:uid="{00000000-0005-0000-0000-0000F9120000}"/>
    <cellStyle name="_Ф-1И2_СAPEX 2008_2014БП" xfId="2577" xr:uid="{00000000-0005-0000-0000-0000FA120000}"/>
    <cellStyle name="_Ф-1И2_СAPEX 2008_2014БП" xfId="2578" xr:uid="{00000000-0005-0000-0000-0000FB120000}"/>
    <cellStyle name="_Ф-1И2_СAPEX 2008_База ФАКТ УАТ 08" xfId="2579" xr:uid="{00000000-0005-0000-0000-0000FC120000}"/>
    <cellStyle name="_Ф-1И2_СAPEX 2008_База ФАКТ УАТ 08" xfId="2580" xr:uid="{00000000-0005-0000-0000-0000FD120000}"/>
    <cellStyle name="_Ф-1И2_СAPEX 2008_База ФАКТ УАТ 08 10" xfId="2581" xr:uid="{00000000-0005-0000-0000-0000FE120000}"/>
    <cellStyle name="_Ф-1И2_СAPEX 2008_База ФАКТ УАТ 08 10" xfId="2582" xr:uid="{00000000-0005-0000-0000-0000FF120000}"/>
    <cellStyle name="_Ф-1И2_СAPEX 2008_База ФАКТ УАТ 08 11" xfId="2583" xr:uid="{00000000-0005-0000-0000-000000130000}"/>
    <cellStyle name="_Ф-1И2_СAPEX 2008_База ФАКТ УАТ 08 11" xfId="2584" xr:uid="{00000000-0005-0000-0000-000001130000}"/>
    <cellStyle name="_Ф-1И2_СAPEX 2008_База ФАКТ УАТ 08 12" xfId="2585" xr:uid="{00000000-0005-0000-0000-000002130000}"/>
    <cellStyle name="_Ф-1И2_СAPEX 2008_База ФАКТ УАТ 08 12" xfId="2586" xr:uid="{00000000-0005-0000-0000-000003130000}"/>
    <cellStyle name="_Ф-1И2_СAPEX 2008_База ФАКТ УАТ 08 13" xfId="2587" xr:uid="{00000000-0005-0000-0000-000004130000}"/>
    <cellStyle name="_Ф-1И2_СAPEX 2008_База ФАКТ УАТ 08 13" xfId="2588" xr:uid="{00000000-0005-0000-0000-000005130000}"/>
    <cellStyle name="_Ф-1И2_СAPEX 2008_База ФАКТ УАТ 08 2" xfId="2589" xr:uid="{00000000-0005-0000-0000-000006130000}"/>
    <cellStyle name="_Ф-1И2_СAPEX 2008_База ФАКТ УАТ 08 2" xfId="2590" xr:uid="{00000000-0005-0000-0000-000007130000}"/>
    <cellStyle name="_Ф-1И2_СAPEX 2008_База ФАКТ УАТ 08 3" xfId="2591" xr:uid="{00000000-0005-0000-0000-000008130000}"/>
    <cellStyle name="_Ф-1И2_СAPEX 2008_База ФАКТ УАТ 08 3" xfId="2592" xr:uid="{00000000-0005-0000-0000-000009130000}"/>
    <cellStyle name="_Ф-1И2_СAPEX 2008_База ФАКТ УАТ 08 4" xfId="2593" xr:uid="{00000000-0005-0000-0000-00000A130000}"/>
    <cellStyle name="_Ф-1И2_СAPEX 2008_База ФАКТ УАТ 08 4" xfId="2594" xr:uid="{00000000-0005-0000-0000-00000B130000}"/>
    <cellStyle name="_Ф-1И2_СAPEX 2008_База ФАКТ УАТ 08 5" xfId="2595" xr:uid="{00000000-0005-0000-0000-00000C130000}"/>
    <cellStyle name="_Ф-1И2_СAPEX 2008_База ФАКТ УАТ 08 5" xfId="2596" xr:uid="{00000000-0005-0000-0000-00000D130000}"/>
    <cellStyle name="_Ф-1И2_СAPEX 2008_База ФАКТ УАТ 08 6" xfId="2597" xr:uid="{00000000-0005-0000-0000-00000E130000}"/>
    <cellStyle name="_Ф-1И2_СAPEX 2008_База ФАКТ УАТ 08 6" xfId="2598" xr:uid="{00000000-0005-0000-0000-00000F130000}"/>
    <cellStyle name="_Ф-1И2_СAPEX 2008_База ФАКТ УАТ 08 7" xfId="2599" xr:uid="{00000000-0005-0000-0000-000010130000}"/>
    <cellStyle name="_Ф-1И2_СAPEX 2008_База ФАКТ УАТ 08 7" xfId="2600" xr:uid="{00000000-0005-0000-0000-000011130000}"/>
    <cellStyle name="_Ф-1И2_СAPEX 2008_База ФАКТ УАТ 08 8" xfId="2601" xr:uid="{00000000-0005-0000-0000-000012130000}"/>
    <cellStyle name="_Ф-1И2_СAPEX 2008_База ФАКТ УАТ 08 8" xfId="2602" xr:uid="{00000000-0005-0000-0000-000013130000}"/>
    <cellStyle name="_Ф-1И2_СAPEX 2008_База ФАКТ УАТ 08 9" xfId="2603" xr:uid="{00000000-0005-0000-0000-000014130000}"/>
    <cellStyle name="_Ф-1И2_СAPEX 2008_База ФАКТ УАТ 08 9" xfId="2604" xr:uid="{00000000-0005-0000-0000-000015130000}"/>
    <cellStyle name="_Ф-1И2_СAPEX 2008_База ФАКТ УАТ 08_2014БП" xfId="2605" xr:uid="{00000000-0005-0000-0000-000016130000}"/>
    <cellStyle name="_Ф-1И2_СAPEX 2008_База ФАКТ УАТ 08_2014БП" xfId="2606" xr:uid="{00000000-0005-0000-0000-000017130000}"/>
    <cellStyle name="_Ф-1И2_СБП 2011-2044 КО" xfId="2607" xr:uid="{00000000-0005-0000-0000-000018130000}"/>
    <cellStyle name="_Ф-1И2_СБП 2011-2044 КО" xfId="2608" xr:uid="{00000000-0005-0000-0000-000019130000}"/>
    <cellStyle name="_Ф-1И2_Смета  АСУ 2010 соц сфера" xfId="2609" xr:uid="{00000000-0005-0000-0000-00001A130000}"/>
    <cellStyle name="_Ф-1И2_Смета  АСУ 2010 соц сфера" xfId="2610" xr:uid="{00000000-0005-0000-0000-00001B130000}"/>
    <cellStyle name="_Ф-1И2_Смета КСЦ БП 2011 год" xfId="2611" xr:uid="{00000000-0005-0000-0000-00001C130000}"/>
    <cellStyle name="_Ф-1И2_Смета КСЦ БП 2011 год" xfId="2612" xr:uid="{00000000-0005-0000-0000-00001D130000}"/>
    <cellStyle name="_Ф-1И2_Соцсфера (2)" xfId="2613" xr:uid="{00000000-0005-0000-0000-00001E130000}"/>
    <cellStyle name="_Ф-1И2_Соцсфера (2)" xfId="2614" xr:uid="{00000000-0005-0000-0000-00001F130000}"/>
    <cellStyle name="_Ф-1И2_ТСС и ТСО по IFRS" xfId="2615" xr:uid="{00000000-0005-0000-0000-000020130000}"/>
    <cellStyle name="_Ф-1И2_ТСС и ТСО по IFRS" xfId="2616" xr:uid="{00000000-0005-0000-0000-000021130000}"/>
    <cellStyle name="_Ф-1И2_Услуги сторонних орг-й на 2010 г." xfId="2617" xr:uid="{00000000-0005-0000-0000-000022130000}"/>
    <cellStyle name="_Ф-1И2_Услуги сторонних орг-й на 2010 г." xfId="2618" xr:uid="{00000000-0005-0000-0000-000023130000}"/>
    <cellStyle name="_Ф-1И2_Формат для печати БП 08г." xfId="2619" xr:uid="{00000000-0005-0000-0000-000024130000}"/>
    <cellStyle name="_Ф-1И2_Формат для печати БП 08г." xfId="2620" xr:uid="{00000000-0005-0000-0000-000025130000}"/>
    <cellStyle name="_Ф-1И2_Формат для печати БП 08г. 10" xfId="2621" xr:uid="{00000000-0005-0000-0000-000026130000}"/>
    <cellStyle name="_Ф-1И2_Формат для печати БП 08г. 10" xfId="2622" xr:uid="{00000000-0005-0000-0000-000027130000}"/>
    <cellStyle name="_Ф-1И2_Формат для печати БП 08г. 11" xfId="2623" xr:uid="{00000000-0005-0000-0000-000028130000}"/>
    <cellStyle name="_Ф-1И2_Формат для печати БП 08г. 11" xfId="2624" xr:uid="{00000000-0005-0000-0000-000029130000}"/>
    <cellStyle name="_Ф-1И2_Формат для печати БП 08г. 12" xfId="2625" xr:uid="{00000000-0005-0000-0000-00002A130000}"/>
    <cellStyle name="_Ф-1И2_Формат для печати БП 08г. 12" xfId="2626" xr:uid="{00000000-0005-0000-0000-00002B130000}"/>
    <cellStyle name="_Ф-1И2_Формат для печати БП 08г. 13" xfId="2627" xr:uid="{00000000-0005-0000-0000-00002C130000}"/>
    <cellStyle name="_Ф-1И2_Формат для печати БП 08г. 13" xfId="2628" xr:uid="{00000000-0005-0000-0000-00002D130000}"/>
    <cellStyle name="_Ф-1И2_Формат для печати БП 08г. 2" xfId="2629" xr:uid="{00000000-0005-0000-0000-00002E130000}"/>
    <cellStyle name="_Ф-1И2_Формат для печати БП 08г. 2" xfId="2630" xr:uid="{00000000-0005-0000-0000-00002F130000}"/>
    <cellStyle name="_Ф-1И2_Формат для печати БП 08г. 3" xfId="2631" xr:uid="{00000000-0005-0000-0000-000030130000}"/>
    <cellStyle name="_Ф-1И2_Формат для печати БП 08г. 3" xfId="2632" xr:uid="{00000000-0005-0000-0000-000031130000}"/>
    <cellStyle name="_Ф-1И2_Формат для печати БП 08г. 4" xfId="2633" xr:uid="{00000000-0005-0000-0000-000032130000}"/>
    <cellStyle name="_Ф-1И2_Формат для печати БП 08г. 4" xfId="2634" xr:uid="{00000000-0005-0000-0000-000033130000}"/>
    <cellStyle name="_Ф-1И2_Формат для печати БП 08г. 5" xfId="2635" xr:uid="{00000000-0005-0000-0000-000034130000}"/>
    <cellStyle name="_Ф-1И2_Формат для печати БП 08г. 5" xfId="2636" xr:uid="{00000000-0005-0000-0000-000035130000}"/>
    <cellStyle name="_Ф-1И2_Формат для печати БП 08г. 6" xfId="2637" xr:uid="{00000000-0005-0000-0000-000036130000}"/>
    <cellStyle name="_Ф-1И2_Формат для печати БП 08г. 6" xfId="2638" xr:uid="{00000000-0005-0000-0000-000037130000}"/>
    <cellStyle name="_Ф-1И2_Формат для печати БП 08г. 7" xfId="2639" xr:uid="{00000000-0005-0000-0000-000038130000}"/>
    <cellStyle name="_Ф-1И2_Формат для печати БП 08г. 7" xfId="2640" xr:uid="{00000000-0005-0000-0000-000039130000}"/>
    <cellStyle name="_Ф-1И2_Формат для печати БП 08г. 8" xfId="2641" xr:uid="{00000000-0005-0000-0000-00003A130000}"/>
    <cellStyle name="_Ф-1И2_Формат для печати БП 08г. 8" xfId="2642" xr:uid="{00000000-0005-0000-0000-00003B130000}"/>
    <cellStyle name="_Ф-1И2_Формат для печати БП 08г. 9" xfId="2643" xr:uid="{00000000-0005-0000-0000-00003C130000}"/>
    <cellStyle name="_Ф-1И2_Формат для печати БП 08г. 9" xfId="2644" xr:uid="{00000000-0005-0000-0000-00003D130000}"/>
    <cellStyle name="_Ф-1И2_Формат для печати БП 08г._2014БП" xfId="2645" xr:uid="{00000000-0005-0000-0000-00003E130000}"/>
    <cellStyle name="_Ф-1И2_Формат для печати БП 08г._2014БП" xfId="2646" xr:uid="{00000000-0005-0000-0000-00003F130000}"/>
    <cellStyle name="_Ф-1И2_Формат для печати БП 08г._База ФАКТ УАТ 08" xfId="2647" xr:uid="{00000000-0005-0000-0000-000040130000}"/>
    <cellStyle name="_Ф-1И2_Формат для печати БП 08г._База ФАКТ УАТ 08" xfId="2648" xr:uid="{00000000-0005-0000-0000-000041130000}"/>
    <cellStyle name="_Ф-1И2_Формат для печати БП 08г._База ФАКТ УАТ 08 10" xfId="2649" xr:uid="{00000000-0005-0000-0000-000042130000}"/>
    <cellStyle name="_Ф-1И2_Формат для печати БП 08г._База ФАКТ УАТ 08 10" xfId="2650" xr:uid="{00000000-0005-0000-0000-000043130000}"/>
    <cellStyle name="_Ф-1И2_Формат для печати БП 08г._База ФАКТ УАТ 08 11" xfId="2651" xr:uid="{00000000-0005-0000-0000-000044130000}"/>
    <cellStyle name="_Ф-1И2_Формат для печати БП 08г._База ФАКТ УАТ 08 11" xfId="2652" xr:uid="{00000000-0005-0000-0000-000045130000}"/>
    <cellStyle name="_Ф-1И2_Формат для печати БП 08г._База ФАКТ УАТ 08 12" xfId="2653" xr:uid="{00000000-0005-0000-0000-000046130000}"/>
    <cellStyle name="_Ф-1И2_Формат для печати БП 08г._База ФАКТ УАТ 08 12" xfId="2654" xr:uid="{00000000-0005-0000-0000-000047130000}"/>
    <cellStyle name="_Ф-1И2_Формат для печати БП 08г._База ФАКТ УАТ 08 13" xfId="2655" xr:uid="{00000000-0005-0000-0000-000048130000}"/>
    <cellStyle name="_Ф-1И2_Формат для печати БП 08г._База ФАКТ УАТ 08 13" xfId="2656" xr:uid="{00000000-0005-0000-0000-000049130000}"/>
    <cellStyle name="_Ф-1И2_Формат для печати БП 08г._База ФАКТ УАТ 08 2" xfId="2657" xr:uid="{00000000-0005-0000-0000-00004A130000}"/>
    <cellStyle name="_Ф-1И2_Формат для печати БП 08г._База ФАКТ УАТ 08 2" xfId="2658" xr:uid="{00000000-0005-0000-0000-00004B130000}"/>
    <cellStyle name="_Ф-1И2_Формат для печати БП 08г._База ФАКТ УАТ 08 3" xfId="2659" xr:uid="{00000000-0005-0000-0000-00004C130000}"/>
    <cellStyle name="_Ф-1И2_Формат для печати БП 08г._База ФАКТ УАТ 08 3" xfId="2660" xr:uid="{00000000-0005-0000-0000-00004D130000}"/>
    <cellStyle name="_Ф-1И2_Формат для печати БП 08г._База ФАКТ УАТ 08 4" xfId="2661" xr:uid="{00000000-0005-0000-0000-00004E130000}"/>
    <cellStyle name="_Ф-1И2_Формат для печати БП 08г._База ФАКТ УАТ 08 4" xfId="2662" xr:uid="{00000000-0005-0000-0000-00004F130000}"/>
    <cellStyle name="_Ф-1И2_Формат для печати БП 08г._База ФАКТ УАТ 08 5" xfId="2663" xr:uid="{00000000-0005-0000-0000-000050130000}"/>
    <cellStyle name="_Ф-1И2_Формат для печати БП 08г._База ФАКТ УАТ 08 5" xfId="2664" xr:uid="{00000000-0005-0000-0000-000051130000}"/>
    <cellStyle name="_Ф-1И2_Формат для печати БП 08г._База ФАКТ УАТ 08 6" xfId="2665" xr:uid="{00000000-0005-0000-0000-000052130000}"/>
    <cellStyle name="_Ф-1И2_Формат для печати БП 08г._База ФАКТ УАТ 08 6" xfId="2666" xr:uid="{00000000-0005-0000-0000-000053130000}"/>
    <cellStyle name="_Ф-1И2_Формат для печати БП 08г._База ФАКТ УАТ 08 7" xfId="2667" xr:uid="{00000000-0005-0000-0000-000054130000}"/>
    <cellStyle name="_Ф-1И2_Формат для печати БП 08г._База ФАКТ УАТ 08 7" xfId="2668" xr:uid="{00000000-0005-0000-0000-000055130000}"/>
    <cellStyle name="_Ф-1И2_Формат для печати БП 08г._База ФАКТ УАТ 08 8" xfId="2669" xr:uid="{00000000-0005-0000-0000-000056130000}"/>
    <cellStyle name="_Ф-1И2_Формат для печати БП 08г._База ФАКТ УАТ 08 8" xfId="2670" xr:uid="{00000000-0005-0000-0000-000057130000}"/>
    <cellStyle name="_Ф-1И2_Формат для печати БП 08г._База ФАКТ УАТ 08 9" xfId="2671" xr:uid="{00000000-0005-0000-0000-000058130000}"/>
    <cellStyle name="_Ф-1И2_Формат для печати БП 08г._База ФАКТ УАТ 08 9" xfId="2672" xr:uid="{00000000-0005-0000-0000-000059130000}"/>
    <cellStyle name="_Ф-1И2_Формат для печати БП 08г._База ФАКТ УАТ 08_2014БП" xfId="2673" xr:uid="{00000000-0005-0000-0000-00005A130000}"/>
    <cellStyle name="_Ф-1И2_Формат для печати БП 08г._База ФАКТ УАТ 08_2014БП" xfId="2674" xr:uid="{00000000-0005-0000-0000-00005B130000}"/>
    <cellStyle name="_Формат для печати БП 08г." xfId="2675" xr:uid="{00000000-0005-0000-0000-00005C130000}"/>
    <cellStyle name="_Формат для печати БП 08г." xfId="2676" xr:uid="{00000000-0005-0000-0000-00005D130000}"/>
    <cellStyle name="_Формат для печати БП 08г. 10" xfId="2677" xr:uid="{00000000-0005-0000-0000-00005E130000}"/>
    <cellStyle name="_Формат для печати БП 08г. 10" xfId="2678" xr:uid="{00000000-0005-0000-0000-00005F130000}"/>
    <cellStyle name="_Формат для печати БП 08г. 11" xfId="2679" xr:uid="{00000000-0005-0000-0000-000060130000}"/>
    <cellStyle name="_Формат для печати БП 08г. 11" xfId="2680" xr:uid="{00000000-0005-0000-0000-000061130000}"/>
    <cellStyle name="_Формат для печати БП 08г. 12" xfId="2681" xr:uid="{00000000-0005-0000-0000-000062130000}"/>
    <cellStyle name="_Формат для печати БП 08г. 12" xfId="2682" xr:uid="{00000000-0005-0000-0000-000063130000}"/>
    <cellStyle name="_Формат для печати БП 08г. 13" xfId="2683" xr:uid="{00000000-0005-0000-0000-000064130000}"/>
    <cellStyle name="_Формат для печати БП 08г. 13" xfId="2684" xr:uid="{00000000-0005-0000-0000-000065130000}"/>
    <cellStyle name="_Формат для печати БП 08г. 2" xfId="2685" xr:uid="{00000000-0005-0000-0000-000066130000}"/>
    <cellStyle name="_Формат для печати БП 08г. 2" xfId="2686" xr:uid="{00000000-0005-0000-0000-000067130000}"/>
    <cellStyle name="_Формат для печати БП 08г. 3" xfId="2687" xr:uid="{00000000-0005-0000-0000-000068130000}"/>
    <cellStyle name="_Формат для печати БП 08г. 3" xfId="2688" xr:uid="{00000000-0005-0000-0000-000069130000}"/>
    <cellStyle name="_Формат для печати БП 08г. 4" xfId="2689" xr:uid="{00000000-0005-0000-0000-00006A130000}"/>
    <cellStyle name="_Формат для печати БП 08г. 4" xfId="2690" xr:uid="{00000000-0005-0000-0000-00006B130000}"/>
    <cellStyle name="_Формат для печати БП 08г. 5" xfId="2691" xr:uid="{00000000-0005-0000-0000-00006C130000}"/>
    <cellStyle name="_Формат для печати БП 08г. 5" xfId="2692" xr:uid="{00000000-0005-0000-0000-00006D130000}"/>
    <cellStyle name="_Формат для печати БП 08г. 6" xfId="2693" xr:uid="{00000000-0005-0000-0000-00006E130000}"/>
    <cellStyle name="_Формат для печати БП 08г. 6" xfId="2694" xr:uid="{00000000-0005-0000-0000-00006F130000}"/>
    <cellStyle name="_Формат для печати БП 08г. 7" xfId="2695" xr:uid="{00000000-0005-0000-0000-000070130000}"/>
    <cellStyle name="_Формат для печати БП 08г. 7" xfId="2696" xr:uid="{00000000-0005-0000-0000-000071130000}"/>
    <cellStyle name="_Формат для печати БП 08г. 8" xfId="2697" xr:uid="{00000000-0005-0000-0000-000072130000}"/>
    <cellStyle name="_Формат для печати БП 08г. 8" xfId="2698" xr:uid="{00000000-0005-0000-0000-000073130000}"/>
    <cellStyle name="_Формат для печати БП 08г. 9" xfId="2699" xr:uid="{00000000-0005-0000-0000-000074130000}"/>
    <cellStyle name="_Формат для печати БП 08г. 9" xfId="2700" xr:uid="{00000000-0005-0000-0000-000075130000}"/>
    <cellStyle name="_Формат для печати БП 08г._2014БП" xfId="2701" xr:uid="{00000000-0005-0000-0000-000076130000}"/>
    <cellStyle name="_Формат для печати БП 08г._2014БП" xfId="2702" xr:uid="{00000000-0005-0000-0000-000077130000}"/>
    <cellStyle name="_Формат для печати БП 08г._База ФАКТ УАТ 08" xfId="2703" xr:uid="{00000000-0005-0000-0000-000078130000}"/>
    <cellStyle name="_Формат для печати БП 08г._База ФАКТ УАТ 08" xfId="2704" xr:uid="{00000000-0005-0000-0000-000079130000}"/>
    <cellStyle name="_Формат для печати БП 08г._База ФАКТ УАТ 08 10" xfId="2705" xr:uid="{00000000-0005-0000-0000-00007A130000}"/>
    <cellStyle name="_Формат для печати БП 08г._База ФАКТ УАТ 08 10" xfId="2706" xr:uid="{00000000-0005-0000-0000-00007B130000}"/>
    <cellStyle name="_Формат для печати БП 08г._База ФАКТ УАТ 08 11" xfId="2707" xr:uid="{00000000-0005-0000-0000-00007C130000}"/>
    <cellStyle name="_Формат для печати БП 08г._База ФАКТ УАТ 08 11" xfId="2708" xr:uid="{00000000-0005-0000-0000-00007D130000}"/>
    <cellStyle name="_Формат для печати БП 08г._База ФАКТ УАТ 08 12" xfId="2709" xr:uid="{00000000-0005-0000-0000-00007E130000}"/>
    <cellStyle name="_Формат для печати БП 08г._База ФАКТ УАТ 08 12" xfId="2710" xr:uid="{00000000-0005-0000-0000-00007F130000}"/>
    <cellStyle name="_Формат для печати БП 08г._База ФАКТ УАТ 08 13" xfId="2711" xr:uid="{00000000-0005-0000-0000-000080130000}"/>
    <cellStyle name="_Формат для печати БП 08г._База ФАКТ УАТ 08 13" xfId="2712" xr:uid="{00000000-0005-0000-0000-000081130000}"/>
    <cellStyle name="_Формат для печати БП 08г._База ФАКТ УАТ 08 2" xfId="2713" xr:uid="{00000000-0005-0000-0000-000082130000}"/>
    <cellStyle name="_Формат для печати БП 08г._База ФАКТ УАТ 08 2" xfId="2714" xr:uid="{00000000-0005-0000-0000-000083130000}"/>
    <cellStyle name="_Формат для печати БП 08г._База ФАКТ УАТ 08 3" xfId="2715" xr:uid="{00000000-0005-0000-0000-000084130000}"/>
    <cellStyle name="_Формат для печати БП 08г._База ФАКТ УАТ 08 3" xfId="2716" xr:uid="{00000000-0005-0000-0000-000085130000}"/>
    <cellStyle name="_Формат для печати БП 08г._База ФАКТ УАТ 08 4" xfId="2717" xr:uid="{00000000-0005-0000-0000-000086130000}"/>
    <cellStyle name="_Формат для печати БП 08г._База ФАКТ УАТ 08 4" xfId="2718" xr:uid="{00000000-0005-0000-0000-000087130000}"/>
    <cellStyle name="_Формат для печати БП 08г._База ФАКТ УАТ 08 5" xfId="2719" xr:uid="{00000000-0005-0000-0000-000088130000}"/>
    <cellStyle name="_Формат для печати БП 08г._База ФАКТ УАТ 08 5" xfId="2720" xr:uid="{00000000-0005-0000-0000-000089130000}"/>
    <cellStyle name="_Формат для печати БП 08г._База ФАКТ УАТ 08 6" xfId="2721" xr:uid="{00000000-0005-0000-0000-00008A130000}"/>
    <cellStyle name="_Формат для печати БП 08г._База ФАКТ УАТ 08 6" xfId="2722" xr:uid="{00000000-0005-0000-0000-00008B130000}"/>
    <cellStyle name="_Формат для печати БП 08г._База ФАКТ УАТ 08 7" xfId="2723" xr:uid="{00000000-0005-0000-0000-00008C130000}"/>
    <cellStyle name="_Формат для печати БП 08г._База ФАКТ УАТ 08 7" xfId="2724" xr:uid="{00000000-0005-0000-0000-00008D130000}"/>
    <cellStyle name="_Формат для печати БП 08г._База ФАКТ УАТ 08 8" xfId="2725" xr:uid="{00000000-0005-0000-0000-00008E130000}"/>
    <cellStyle name="_Формат для печати БП 08г._База ФАКТ УАТ 08 8" xfId="2726" xr:uid="{00000000-0005-0000-0000-00008F130000}"/>
    <cellStyle name="_Формат для печати БП 08г._База ФАКТ УАТ 08 9" xfId="2727" xr:uid="{00000000-0005-0000-0000-000090130000}"/>
    <cellStyle name="_Формат для печати БП 08г._База ФАКТ УАТ 08 9" xfId="2728" xr:uid="{00000000-0005-0000-0000-000091130000}"/>
    <cellStyle name="_Формат для печати БП 08г._База ФАКТ УАТ 08_2014БП" xfId="2729" xr:uid="{00000000-0005-0000-0000-000092130000}"/>
    <cellStyle name="_Формат для печати БП 08г._База ФАКТ УАТ 08_2014БП" xfId="2730" xr:uid="{00000000-0005-0000-0000-000093130000}"/>
    <cellStyle name="" xfId="2731" xr:uid="{00000000-0005-0000-0000-000094130000}"/>
    <cellStyle name=" 10" xfId="2732" xr:uid="{00000000-0005-0000-0000-000095130000}"/>
    <cellStyle name=" 11" xfId="2733" xr:uid="{00000000-0005-0000-0000-000096130000}"/>
    <cellStyle name=" 12" xfId="2734" xr:uid="{00000000-0005-0000-0000-000097130000}"/>
    <cellStyle name=" 13" xfId="2735" xr:uid="{00000000-0005-0000-0000-000098130000}"/>
    <cellStyle name=" 14" xfId="2736" xr:uid="{00000000-0005-0000-0000-000099130000}"/>
    <cellStyle name=" 15" xfId="2737" xr:uid="{00000000-0005-0000-0000-00009A130000}"/>
    <cellStyle name=" 16" xfId="2738" xr:uid="{00000000-0005-0000-0000-00009B130000}"/>
    <cellStyle name=" 17" xfId="2739" xr:uid="{00000000-0005-0000-0000-00009C130000}"/>
    <cellStyle name=" 18" xfId="2740" xr:uid="{00000000-0005-0000-0000-00009D130000}"/>
    <cellStyle name=" 19" xfId="2741" xr:uid="{00000000-0005-0000-0000-00009E130000}"/>
    <cellStyle name=" 2" xfId="2742" xr:uid="{00000000-0005-0000-0000-00009F130000}"/>
    <cellStyle name=" 3" xfId="2743" xr:uid="{00000000-0005-0000-0000-0000A0130000}"/>
    <cellStyle name=" 4" xfId="2744" xr:uid="{00000000-0005-0000-0000-0000A1130000}"/>
    <cellStyle name=" 5" xfId="2745" xr:uid="{00000000-0005-0000-0000-0000A2130000}"/>
    <cellStyle name=" 6" xfId="2746" xr:uid="{00000000-0005-0000-0000-0000A3130000}"/>
    <cellStyle name=" 7" xfId="2747" xr:uid="{00000000-0005-0000-0000-0000A4130000}"/>
    <cellStyle name=" 8" xfId="2748" xr:uid="{00000000-0005-0000-0000-0000A5130000}"/>
    <cellStyle name=" 9" xfId="2749" xr:uid="{00000000-0005-0000-0000-0000A6130000}"/>
    <cellStyle name="_2014БП" xfId="2750" xr:uid="{00000000-0005-0000-0000-0000A7130000}"/>
    <cellStyle name="1" xfId="2751" xr:uid="{00000000-0005-0000-0000-0000A8130000}"/>
    <cellStyle name="1 2" xfId="2752" xr:uid="{00000000-0005-0000-0000-0000A9130000}"/>
    <cellStyle name="1 3" xfId="2753" xr:uid="{00000000-0005-0000-0000-0000AA130000}"/>
    <cellStyle name="1 4" xfId="2754" xr:uid="{00000000-0005-0000-0000-0000AB130000}"/>
    <cellStyle name="1 5" xfId="2755" xr:uid="{00000000-0005-0000-0000-0000AC130000}"/>
    <cellStyle name="1 6" xfId="2756" xr:uid="{00000000-0005-0000-0000-0000AD130000}"/>
    <cellStyle name="1 7" xfId="2757" xr:uid="{00000000-0005-0000-0000-0000AE130000}"/>
    <cellStyle name="1 8" xfId="2758" xr:uid="{00000000-0005-0000-0000-0000AF130000}"/>
    <cellStyle name="1_2014БП" xfId="2759" xr:uid="{00000000-0005-0000-0000-0000B0130000}"/>
    <cellStyle name="2" xfId="2760" xr:uid="{00000000-0005-0000-0000-0000B1130000}"/>
    <cellStyle name="2 2" xfId="2761" xr:uid="{00000000-0005-0000-0000-0000B2130000}"/>
    <cellStyle name="2 3" xfId="2762" xr:uid="{00000000-0005-0000-0000-0000B3130000}"/>
    <cellStyle name="2 4" xfId="2763" xr:uid="{00000000-0005-0000-0000-0000B4130000}"/>
    <cellStyle name="2 5" xfId="2764" xr:uid="{00000000-0005-0000-0000-0000B5130000}"/>
    <cellStyle name="2 6" xfId="2765" xr:uid="{00000000-0005-0000-0000-0000B6130000}"/>
    <cellStyle name="2 7" xfId="2766" xr:uid="{00000000-0005-0000-0000-0000B7130000}"/>
    <cellStyle name="2 8" xfId="2767" xr:uid="{00000000-0005-0000-0000-0000B8130000}"/>
    <cellStyle name="2_2014БП" xfId="2768" xr:uid="{00000000-0005-0000-0000-0000B9130000}"/>
    <cellStyle name="0" xfId="2769" xr:uid="{00000000-0005-0000-0000-0000BA130000}"/>
    <cellStyle name="0,0" xfId="2770" xr:uid="{00000000-0005-0000-0000-0000BB130000}"/>
    <cellStyle name="0,0%" xfId="2771" xr:uid="{00000000-0005-0000-0000-0000BC130000}"/>
    <cellStyle name="0,00;0;" xfId="31366" xr:uid="{00000000-0005-0000-0000-0000BD130000}"/>
    <cellStyle name="0,00;0; 2" xfId="31367" xr:uid="{00000000-0005-0000-0000-0000BE130000}"/>
    <cellStyle name="0,000" xfId="2772" xr:uid="{00000000-0005-0000-0000-0000BF130000}"/>
    <cellStyle name="0.0" xfId="31368" xr:uid="{00000000-0005-0000-0000-0000C0130000}"/>
    <cellStyle name="0.0%" xfId="2773" xr:uid="{00000000-0005-0000-0000-0000C1130000}"/>
    <cellStyle name="1" xfId="31369" xr:uid="{00000000-0005-0000-0000-0000C2130000}"/>
    <cellStyle name="131" xfId="2774" xr:uid="{00000000-0005-0000-0000-0000C3130000}"/>
    <cellStyle name="131 2" xfId="2775" xr:uid="{00000000-0005-0000-0000-0000C4130000}"/>
    <cellStyle name="1Normal" xfId="2776" xr:uid="{00000000-0005-0000-0000-0000C5130000}"/>
    <cellStyle name="1Normal 2" xfId="2777" xr:uid="{00000000-0005-0000-0000-0000C6130000}"/>
    <cellStyle name="1Normal 3" xfId="2778" xr:uid="{00000000-0005-0000-0000-0000C7130000}"/>
    <cellStyle name="1Normal 4" xfId="2779" xr:uid="{00000000-0005-0000-0000-0000C8130000}"/>
    <cellStyle name="1Normal 5" xfId="2780" xr:uid="{00000000-0005-0000-0000-0000C9130000}"/>
    <cellStyle name="1Normal_2014БП" xfId="2781" xr:uid="{00000000-0005-0000-0000-0000CA130000}"/>
    <cellStyle name="20% - Accent1" xfId="2782" xr:uid="{00000000-0005-0000-0000-0000CB130000}"/>
    <cellStyle name="20% - Accent1 2" xfId="2783" xr:uid="{00000000-0005-0000-0000-0000CC130000}"/>
    <cellStyle name="20% - Accent1 2 2" xfId="31370" xr:uid="{00000000-0005-0000-0000-0000CD130000}"/>
    <cellStyle name="20% - Accent1 2 3" xfId="31371" xr:uid="{00000000-0005-0000-0000-0000CE130000}"/>
    <cellStyle name="20% - Accent1 3" xfId="2784" xr:uid="{00000000-0005-0000-0000-0000CF130000}"/>
    <cellStyle name="20% - Accent1 4" xfId="31372" xr:uid="{00000000-0005-0000-0000-0000D0130000}"/>
    <cellStyle name="20% - Accent2" xfId="2785" xr:uid="{00000000-0005-0000-0000-0000D1130000}"/>
    <cellStyle name="20% - Accent2 2" xfId="2786" xr:uid="{00000000-0005-0000-0000-0000D2130000}"/>
    <cellStyle name="20% - Accent2 2 2" xfId="31373" xr:uid="{00000000-0005-0000-0000-0000D3130000}"/>
    <cellStyle name="20% - Accent2 2 3" xfId="31374" xr:uid="{00000000-0005-0000-0000-0000D4130000}"/>
    <cellStyle name="20% - Accent2 3" xfId="2787" xr:uid="{00000000-0005-0000-0000-0000D5130000}"/>
    <cellStyle name="20% - Accent2 4" xfId="31375" xr:uid="{00000000-0005-0000-0000-0000D6130000}"/>
    <cellStyle name="20% - Accent3" xfId="2788" xr:uid="{00000000-0005-0000-0000-0000D7130000}"/>
    <cellStyle name="20% - Accent3 2" xfId="2789" xr:uid="{00000000-0005-0000-0000-0000D8130000}"/>
    <cellStyle name="20% - Accent3 2 2" xfId="31376" xr:uid="{00000000-0005-0000-0000-0000D9130000}"/>
    <cellStyle name="20% - Accent3 2 3" xfId="31377" xr:uid="{00000000-0005-0000-0000-0000DA130000}"/>
    <cellStyle name="20% - Accent3 3" xfId="2790" xr:uid="{00000000-0005-0000-0000-0000DB130000}"/>
    <cellStyle name="20% - Accent3 4" xfId="31378" xr:uid="{00000000-0005-0000-0000-0000DC130000}"/>
    <cellStyle name="20% - Accent4" xfId="2791" xr:uid="{00000000-0005-0000-0000-0000DD130000}"/>
    <cellStyle name="20% - Accent4 2" xfId="2792" xr:uid="{00000000-0005-0000-0000-0000DE130000}"/>
    <cellStyle name="20% - Accent4 2 2" xfId="31379" xr:uid="{00000000-0005-0000-0000-0000DF130000}"/>
    <cellStyle name="20% - Accent4 2 3" xfId="31380" xr:uid="{00000000-0005-0000-0000-0000E0130000}"/>
    <cellStyle name="20% - Accent4 3" xfId="2793" xr:uid="{00000000-0005-0000-0000-0000E1130000}"/>
    <cellStyle name="20% - Accent4 4" xfId="31381" xr:uid="{00000000-0005-0000-0000-0000E2130000}"/>
    <cellStyle name="20% - Accent5" xfId="2794" xr:uid="{00000000-0005-0000-0000-0000E3130000}"/>
    <cellStyle name="20% - Accent5 2" xfId="2795" xr:uid="{00000000-0005-0000-0000-0000E4130000}"/>
    <cellStyle name="20% - Accent5 2 2" xfId="31382" xr:uid="{00000000-0005-0000-0000-0000E5130000}"/>
    <cellStyle name="20% - Accent5 2 3" xfId="31383" xr:uid="{00000000-0005-0000-0000-0000E6130000}"/>
    <cellStyle name="20% - Accent5 3" xfId="2796" xr:uid="{00000000-0005-0000-0000-0000E7130000}"/>
    <cellStyle name="20% - Accent5 4" xfId="31384" xr:uid="{00000000-0005-0000-0000-0000E8130000}"/>
    <cellStyle name="20% - Accent6" xfId="2797" xr:uid="{00000000-0005-0000-0000-0000E9130000}"/>
    <cellStyle name="20% - Accent6 2" xfId="2798" xr:uid="{00000000-0005-0000-0000-0000EA130000}"/>
    <cellStyle name="20% - Accent6 2 2" xfId="31385" xr:uid="{00000000-0005-0000-0000-0000EB130000}"/>
    <cellStyle name="20% - Accent6 2 3" xfId="31386" xr:uid="{00000000-0005-0000-0000-0000EC130000}"/>
    <cellStyle name="20% - Accent6 3" xfId="2799" xr:uid="{00000000-0005-0000-0000-0000ED130000}"/>
    <cellStyle name="20% - Accent6 4" xfId="31387" xr:uid="{00000000-0005-0000-0000-0000EE130000}"/>
    <cellStyle name="20% - Ênfase1" xfId="2800" xr:uid="{00000000-0005-0000-0000-0000EF130000}"/>
    <cellStyle name="20% - Ênfase2" xfId="2801" xr:uid="{00000000-0005-0000-0000-0000F0130000}"/>
    <cellStyle name="20% - Ênfase3" xfId="2802" xr:uid="{00000000-0005-0000-0000-0000F1130000}"/>
    <cellStyle name="20% - Ênfase4" xfId="2803" xr:uid="{00000000-0005-0000-0000-0000F2130000}"/>
    <cellStyle name="20% - Ênfase5" xfId="2804" xr:uid="{00000000-0005-0000-0000-0000F3130000}"/>
    <cellStyle name="20% - Ênfase6" xfId="2805" xr:uid="{00000000-0005-0000-0000-0000F4130000}"/>
    <cellStyle name="20% - Énfasis1" xfId="2806" xr:uid="{00000000-0005-0000-0000-0000F5130000}"/>
    <cellStyle name="20% - Énfasis2" xfId="2807" xr:uid="{00000000-0005-0000-0000-0000F6130000}"/>
    <cellStyle name="20% - Énfasis3" xfId="2808" xr:uid="{00000000-0005-0000-0000-0000F7130000}"/>
    <cellStyle name="20% - Énfasis4" xfId="2809" xr:uid="{00000000-0005-0000-0000-0000F8130000}"/>
    <cellStyle name="20% - Énfasis5" xfId="2810" xr:uid="{00000000-0005-0000-0000-0000F9130000}"/>
    <cellStyle name="20% - Énfasis6" xfId="2811" xr:uid="{00000000-0005-0000-0000-0000FA130000}"/>
    <cellStyle name="20% - Акцент1 10" xfId="31388" xr:uid="{00000000-0005-0000-0000-0000FB130000}"/>
    <cellStyle name="20% - Акцент1 10 2" xfId="31389" xr:uid="{00000000-0005-0000-0000-0000FC130000}"/>
    <cellStyle name="20% - Акцент1 10 2 2" xfId="31390" xr:uid="{00000000-0005-0000-0000-0000FD130000}"/>
    <cellStyle name="20% - Акцент1 10 2 3" xfId="31391" xr:uid="{00000000-0005-0000-0000-0000FE130000}"/>
    <cellStyle name="20% - Акцент1 11" xfId="31392" xr:uid="{00000000-0005-0000-0000-0000FF130000}"/>
    <cellStyle name="20% - Акцент1 11 2" xfId="31393" xr:uid="{00000000-0005-0000-0000-000000140000}"/>
    <cellStyle name="20% - Акцент1 11 2 2" xfId="31394" xr:uid="{00000000-0005-0000-0000-000001140000}"/>
    <cellStyle name="20% - Акцент1 11 2 3" xfId="31395" xr:uid="{00000000-0005-0000-0000-000002140000}"/>
    <cellStyle name="20% - Акцент1 12" xfId="31396" xr:uid="{00000000-0005-0000-0000-000003140000}"/>
    <cellStyle name="20% - Акцент1 12 2" xfId="31397" xr:uid="{00000000-0005-0000-0000-000004140000}"/>
    <cellStyle name="20% - Акцент1 12 2 2" xfId="31398" xr:uid="{00000000-0005-0000-0000-000005140000}"/>
    <cellStyle name="20% - Акцент1 12 2 3" xfId="31399" xr:uid="{00000000-0005-0000-0000-000006140000}"/>
    <cellStyle name="20% - Акцент1 13" xfId="31400" xr:uid="{00000000-0005-0000-0000-000007140000}"/>
    <cellStyle name="20% - Акцент1 13 2" xfId="31401" xr:uid="{00000000-0005-0000-0000-000008140000}"/>
    <cellStyle name="20% - Акцент1 13 2 2" xfId="31402" xr:uid="{00000000-0005-0000-0000-000009140000}"/>
    <cellStyle name="20% - Акцент1 13 2 3" xfId="31403" xr:uid="{00000000-0005-0000-0000-00000A140000}"/>
    <cellStyle name="20% - Акцент1 14" xfId="31404" xr:uid="{00000000-0005-0000-0000-00000B140000}"/>
    <cellStyle name="20% - Акцент1 14 2" xfId="31405" xr:uid="{00000000-0005-0000-0000-00000C140000}"/>
    <cellStyle name="20% - Акцент1 14 2 2" xfId="31406" xr:uid="{00000000-0005-0000-0000-00000D140000}"/>
    <cellStyle name="20% - Акцент1 14 2 3" xfId="31407" xr:uid="{00000000-0005-0000-0000-00000E140000}"/>
    <cellStyle name="20% - Акцент1 15" xfId="31408" xr:uid="{00000000-0005-0000-0000-00000F140000}"/>
    <cellStyle name="20% - Акцент1 15 2" xfId="31409" xr:uid="{00000000-0005-0000-0000-000010140000}"/>
    <cellStyle name="20% - Акцент1 15 2 2" xfId="31410" xr:uid="{00000000-0005-0000-0000-000011140000}"/>
    <cellStyle name="20% - Акцент1 15 2 3" xfId="31411" xr:uid="{00000000-0005-0000-0000-000012140000}"/>
    <cellStyle name="20% - Акцент1 16" xfId="31412" xr:uid="{00000000-0005-0000-0000-000013140000}"/>
    <cellStyle name="20% - Акцент1 16 2" xfId="31413" xr:uid="{00000000-0005-0000-0000-000014140000}"/>
    <cellStyle name="20% - Акцент1 16 2 2" xfId="31414" xr:uid="{00000000-0005-0000-0000-000015140000}"/>
    <cellStyle name="20% - Акцент1 16 2 3" xfId="31415" xr:uid="{00000000-0005-0000-0000-000016140000}"/>
    <cellStyle name="20% - Акцент1 17" xfId="31416" xr:uid="{00000000-0005-0000-0000-000017140000}"/>
    <cellStyle name="20% - Акцент1 17 2" xfId="31417" xr:uid="{00000000-0005-0000-0000-000018140000}"/>
    <cellStyle name="20% - Акцент1 17 2 2" xfId="31418" xr:uid="{00000000-0005-0000-0000-000019140000}"/>
    <cellStyle name="20% - Акцент1 17 2 3" xfId="31419" xr:uid="{00000000-0005-0000-0000-00001A140000}"/>
    <cellStyle name="20% - Акцент1 18" xfId="31420" xr:uid="{00000000-0005-0000-0000-00001B140000}"/>
    <cellStyle name="20% - Акцент1 18 2" xfId="31421" xr:uid="{00000000-0005-0000-0000-00001C140000}"/>
    <cellStyle name="20% - Акцент1 18 2 2" xfId="31422" xr:uid="{00000000-0005-0000-0000-00001D140000}"/>
    <cellStyle name="20% - Акцент1 18 2 3" xfId="31423" xr:uid="{00000000-0005-0000-0000-00001E140000}"/>
    <cellStyle name="20% - Акцент1 19" xfId="31424" xr:uid="{00000000-0005-0000-0000-00001F140000}"/>
    <cellStyle name="20% - Акцент1 19 2" xfId="31425" xr:uid="{00000000-0005-0000-0000-000020140000}"/>
    <cellStyle name="20% - Акцент1 19 2 2" xfId="31426" xr:uid="{00000000-0005-0000-0000-000021140000}"/>
    <cellStyle name="20% - Акцент1 19 2 3" xfId="31427" xr:uid="{00000000-0005-0000-0000-000022140000}"/>
    <cellStyle name="20% - Акцент1 2" xfId="2812" xr:uid="{00000000-0005-0000-0000-000023140000}"/>
    <cellStyle name="20% — акцент1 2" xfId="62662" xr:uid="{00000000-0005-0000-0000-000024140000}"/>
    <cellStyle name="20% - Акцент1 2 10" xfId="31428" xr:uid="{00000000-0005-0000-0000-000025140000}"/>
    <cellStyle name="20% - Акцент1 2 10 2" xfId="31429" xr:uid="{00000000-0005-0000-0000-000026140000}"/>
    <cellStyle name="20% - Акцент1 2 10 2 2" xfId="31430" xr:uid="{00000000-0005-0000-0000-000027140000}"/>
    <cellStyle name="20% - Акцент1 2 10 2 3" xfId="31431" xr:uid="{00000000-0005-0000-0000-000028140000}"/>
    <cellStyle name="20% - Акцент1 2 11" xfId="31432" xr:uid="{00000000-0005-0000-0000-000029140000}"/>
    <cellStyle name="20% - Акцент1 2 11 2" xfId="31433" xr:uid="{00000000-0005-0000-0000-00002A140000}"/>
    <cellStyle name="20% - Акцент1 2 11 2 2" xfId="31434" xr:uid="{00000000-0005-0000-0000-00002B140000}"/>
    <cellStyle name="20% - Акцент1 2 11 2 3" xfId="31435" xr:uid="{00000000-0005-0000-0000-00002C140000}"/>
    <cellStyle name="20% - Акцент1 2 12" xfId="31436" xr:uid="{00000000-0005-0000-0000-00002D140000}"/>
    <cellStyle name="20% - Акцент1 2 12 2" xfId="31437" xr:uid="{00000000-0005-0000-0000-00002E140000}"/>
    <cellStyle name="20% - Акцент1 2 12 2 2" xfId="31438" xr:uid="{00000000-0005-0000-0000-00002F140000}"/>
    <cellStyle name="20% - Акцент1 2 12 2 3" xfId="31439" xr:uid="{00000000-0005-0000-0000-000030140000}"/>
    <cellStyle name="20% - Акцент1 2 13" xfId="31440" xr:uid="{00000000-0005-0000-0000-000031140000}"/>
    <cellStyle name="20% - Акцент1 2 13 2" xfId="31441" xr:uid="{00000000-0005-0000-0000-000032140000}"/>
    <cellStyle name="20% - Акцент1 2 13 2 2" xfId="31442" xr:uid="{00000000-0005-0000-0000-000033140000}"/>
    <cellStyle name="20% - Акцент1 2 13 2 3" xfId="31443" xr:uid="{00000000-0005-0000-0000-000034140000}"/>
    <cellStyle name="20% - Акцент1 2 14" xfId="31444" xr:uid="{00000000-0005-0000-0000-000035140000}"/>
    <cellStyle name="20% - Акцент1 2 14 2" xfId="31445" xr:uid="{00000000-0005-0000-0000-000036140000}"/>
    <cellStyle name="20% - Акцент1 2 14 2 2" xfId="31446" xr:uid="{00000000-0005-0000-0000-000037140000}"/>
    <cellStyle name="20% - Акцент1 2 14 2 3" xfId="31447" xr:uid="{00000000-0005-0000-0000-000038140000}"/>
    <cellStyle name="20% - Акцент1 2 15" xfId="31448" xr:uid="{00000000-0005-0000-0000-000039140000}"/>
    <cellStyle name="20% - Акцент1 2 15 2" xfId="31449" xr:uid="{00000000-0005-0000-0000-00003A140000}"/>
    <cellStyle name="20% - Акцент1 2 15 2 2" xfId="31450" xr:uid="{00000000-0005-0000-0000-00003B140000}"/>
    <cellStyle name="20% - Акцент1 2 15 2 3" xfId="31451" xr:uid="{00000000-0005-0000-0000-00003C140000}"/>
    <cellStyle name="20% - Акцент1 2 16" xfId="31452" xr:uid="{00000000-0005-0000-0000-00003D140000}"/>
    <cellStyle name="20% - Акцент1 2 16 2" xfId="31453" xr:uid="{00000000-0005-0000-0000-00003E140000}"/>
    <cellStyle name="20% - Акцент1 2 16 3" xfId="31454" xr:uid="{00000000-0005-0000-0000-00003F140000}"/>
    <cellStyle name="20% - Акцент1 2 2" xfId="2813" xr:uid="{00000000-0005-0000-0000-000040140000}"/>
    <cellStyle name="20% - Акцент1 2 2 10" xfId="31455" xr:uid="{00000000-0005-0000-0000-000041140000}"/>
    <cellStyle name="20% - Акцент1 2 2 10 2" xfId="31456" xr:uid="{00000000-0005-0000-0000-000042140000}"/>
    <cellStyle name="20% - Акцент1 2 2 10 2 2" xfId="31457" xr:uid="{00000000-0005-0000-0000-000043140000}"/>
    <cellStyle name="20% - Акцент1 2 2 10 2 3" xfId="31458" xr:uid="{00000000-0005-0000-0000-000044140000}"/>
    <cellStyle name="20% - Акцент1 2 2 11" xfId="31459" xr:uid="{00000000-0005-0000-0000-000045140000}"/>
    <cellStyle name="20% - Акцент1 2 2 11 2" xfId="31460" xr:uid="{00000000-0005-0000-0000-000046140000}"/>
    <cellStyle name="20% - Акцент1 2 2 11 3" xfId="31461" xr:uid="{00000000-0005-0000-0000-000047140000}"/>
    <cellStyle name="20% - Акцент1 2 2 2" xfId="31462" xr:uid="{00000000-0005-0000-0000-000048140000}"/>
    <cellStyle name="20% - Акцент1 2 2 2 2" xfId="31463" xr:uid="{00000000-0005-0000-0000-000049140000}"/>
    <cellStyle name="20% - Акцент1 2 2 2 2 2" xfId="31464" xr:uid="{00000000-0005-0000-0000-00004A140000}"/>
    <cellStyle name="20% - Акцент1 2 2 2 2 3" xfId="31465" xr:uid="{00000000-0005-0000-0000-00004B140000}"/>
    <cellStyle name="20% - Акцент1 2 2 3" xfId="31466" xr:uid="{00000000-0005-0000-0000-00004C140000}"/>
    <cellStyle name="20% - Акцент1 2 2 3 2" xfId="31467" xr:uid="{00000000-0005-0000-0000-00004D140000}"/>
    <cellStyle name="20% - Акцент1 2 2 3 2 2" xfId="31468" xr:uid="{00000000-0005-0000-0000-00004E140000}"/>
    <cellStyle name="20% - Акцент1 2 2 3 2 3" xfId="31469" xr:uid="{00000000-0005-0000-0000-00004F140000}"/>
    <cellStyle name="20% - Акцент1 2 2 4" xfId="31470" xr:uid="{00000000-0005-0000-0000-000050140000}"/>
    <cellStyle name="20% - Акцент1 2 2 4 2" xfId="31471" xr:uid="{00000000-0005-0000-0000-000051140000}"/>
    <cellStyle name="20% - Акцент1 2 2 4 2 2" xfId="31472" xr:uid="{00000000-0005-0000-0000-000052140000}"/>
    <cellStyle name="20% - Акцент1 2 2 4 2 3" xfId="31473" xr:uid="{00000000-0005-0000-0000-000053140000}"/>
    <cellStyle name="20% - Акцент1 2 2 5" xfId="31474" xr:uid="{00000000-0005-0000-0000-000054140000}"/>
    <cellStyle name="20% - Акцент1 2 2 5 2" xfId="31475" xr:uid="{00000000-0005-0000-0000-000055140000}"/>
    <cellStyle name="20% - Акцент1 2 2 5 2 2" xfId="31476" xr:uid="{00000000-0005-0000-0000-000056140000}"/>
    <cellStyle name="20% - Акцент1 2 2 5 2 3" xfId="31477" xr:uid="{00000000-0005-0000-0000-000057140000}"/>
    <cellStyle name="20% - Акцент1 2 2 6" xfId="31478" xr:uid="{00000000-0005-0000-0000-000058140000}"/>
    <cellStyle name="20% - Акцент1 2 2 6 2" xfId="31479" xr:uid="{00000000-0005-0000-0000-000059140000}"/>
    <cellStyle name="20% - Акцент1 2 2 6 2 2" xfId="31480" xr:uid="{00000000-0005-0000-0000-00005A140000}"/>
    <cellStyle name="20% - Акцент1 2 2 6 2 3" xfId="31481" xr:uid="{00000000-0005-0000-0000-00005B140000}"/>
    <cellStyle name="20% - Акцент1 2 2 7" xfId="31482" xr:uid="{00000000-0005-0000-0000-00005C140000}"/>
    <cellStyle name="20% - Акцент1 2 2 7 2" xfId="31483" xr:uid="{00000000-0005-0000-0000-00005D140000}"/>
    <cellStyle name="20% - Акцент1 2 2 7 2 2" xfId="31484" xr:uid="{00000000-0005-0000-0000-00005E140000}"/>
    <cellStyle name="20% - Акцент1 2 2 7 2 3" xfId="31485" xr:uid="{00000000-0005-0000-0000-00005F140000}"/>
    <cellStyle name="20% - Акцент1 2 2 8" xfId="31486" xr:uid="{00000000-0005-0000-0000-000060140000}"/>
    <cellStyle name="20% - Акцент1 2 2 8 2" xfId="31487" xr:uid="{00000000-0005-0000-0000-000061140000}"/>
    <cellStyle name="20% - Акцент1 2 2 8 2 2" xfId="31488" xr:uid="{00000000-0005-0000-0000-000062140000}"/>
    <cellStyle name="20% - Акцент1 2 2 8 2 3" xfId="31489" xr:uid="{00000000-0005-0000-0000-000063140000}"/>
    <cellStyle name="20% - Акцент1 2 2 9" xfId="31490" xr:uid="{00000000-0005-0000-0000-000064140000}"/>
    <cellStyle name="20% - Акцент1 2 2 9 2" xfId="31491" xr:uid="{00000000-0005-0000-0000-000065140000}"/>
    <cellStyle name="20% - Акцент1 2 2 9 2 2" xfId="31492" xr:uid="{00000000-0005-0000-0000-000066140000}"/>
    <cellStyle name="20% - Акцент1 2 2 9 2 3" xfId="31493" xr:uid="{00000000-0005-0000-0000-000067140000}"/>
    <cellStyle name="20% - Акцент1 2 3" xfId="31494" xr:uid="{00000000-0005-0000-0000-000068140000}"/>
    <cellStyle name="20% - Акцент1 2 3 2" xfId="31495" xr:uid="{00000000-0005-0000-0000-000069140000}"/>
    <cellStyle name="20% - Акцент1 2 3 2 2" xfId="31496" xr:uid="{00000000-0005-0000-0000-00006A140000}"/>
    <cellStyle name="20% - Акцент1 2 3 2 3" xfId="31497" xr:uid="{00000000-0005-0000-0000-00006B140000}"/>
    <cellStyle name="20% - Акцент1 2 4" xfId="31498" xr:uid="{00000000-0005-0000-0000-00006C140000}"/>
    <cellStyle name="20% - Акцент1 2 4 2" xfId="31499" xr:uid="{00000000-0005-0000-0000-00006D140000}"/>
    <cellStyle name="20% - Акцент1 2 4 2 2" xfId="31500" xr:uid="{00000000-0005-0000-0000-00006E140000}"/>
    <cellStyle name="20% - Акцент1 2 4 2 3" xfId="31501" xr:uid="{00000000-0005-0000-0000-00006F140000}"/>
    <cellStyle name="20% - Акцент1 2 5" xfId="31502" xr:uid="{00000000-0005-0000-0000-000070140000}"/>
    <cellStyle name="20% - Акцент1 2 5 2" xfId="31503" xr:uid="{00000000-0005-0000-0000-000071140000}"/>
    <cellStyle name="20% - Акцент1 2 5 2 2" xfId="31504" xr:uid="{00000000-0005-0000-0000-000072140000}"/>
    <cellStyle name="20% - Акцент1 2 5 2 3" xfId="31505" xr:uid="{00000000-0005-0000-0000-000073140000}"/>
    <cellStyle name="20% - Акцент1 2 6" xfId="31506" xr:uid="{00000000-0005-0000-0000-000074140000}"/>
    <cellStyle name="20% - Акцент1 2 6 2" xfId="31507" xr:uid="{00000000-0005-0000-0000-000075140000}"/>
    <cellStyle name="20% - Акцент1 2 6 2 2" xfId="31508" xr:uid="{00000000-0005-0000-0000-000076140000}"/>
    <cellStyle name="20% - Акцент1 2 6 2 3" xfId="31509" xr:uid="{00000000-0005-0000-0000-000077140000}"/>
    <cellStyle name="20% - Акцент1 2 7" xfId="31510" xr:uid="{00000000-0005-0000-0000-000078140000}"/>
    <cellStyle name="20% - Акцент1 2 7 2" xfId="31511" xr:uid="{00000000-0005-0000-0000-000079140000}"/>
    <cellStyle name="20% - Акцент1 2 7 2 2" xfId="31512" xr:uid="{00000000-0005-0000-0000-00007A140000}"/>
    <cellStyle name="20% - Акцент1 2 7 2 3" xfId="31513" xr:uid="{00000000-0005-0000-0000-00007B140000}"/>
    <cellStyle name="20% - Акцент1 2 8" xfId="31514" xr:uid="{00000000-0005-0000-0000-00007C140000}"/>
    <cellStyle name="20% - Акцент1 2 8 2" xfId="31515" xr:uid="{00000000-0005-0000-0000-00007D140000}"/>
    <cellStyle name="20% - Акцент1 2 8 2 2" xfId="31516" xr:uid="{00000000-0005-0000-0000-00007E140000}"/>
    <cellStyle name="20% - Акцент1 2 8 2 3" xfId="31517" xr:uid="{00000000-0005-0000-0000-00007F140000}"/>
    <cellStyle name="20% - Акцент1 2 9" xfId="31518" xr:uid="{00000000-0005-0000-0000-000080140000}"/>
    <cellStyle name="20% - Акцент1 2 9 2" xfId="31519" xr:uid="{00000000-0005-0000-0000-000081140000}"/>
    <cellStyle name="20% - Акцент1 2 9 2 2" xfId="31520" xr:uid="{00000000-0005-0000-0000-000082140000}"/>
    <cellStyle name="20% - Акцент1 2 9 2 3" xfId="31521" xr:uid="{00000000-0005-0000-0000-000083140000}"/>
    <cellStyle name="20% - Акцент1 20" xfId="31522" xr:uid="{00000000-0005-0000-0000-000084140000}"/>
    <cellStyle name="20% - Акцент1 20 2" xfId="31523" xr:uid="{00000000-0005-0000-0000-000085140000}"/>
    <cellStyle name="20% - Акцент1 20 2 2" xfId="31524" xr:uid="{00000000-0005-0000-0000-000086140000}"/>
    <cellStyle name="20% - Акцент1 20 2 3" xfId="31525" xr:uid="{00000000-0005-0000-0000-000087140000}"/>
    <cellStyle name="20% - Акцент1 21" xfId="31526" xr:uid="{00000000-0005-0000-0000-000088140000}"/>
    <cellStyle name="20% - Акцент1 21 2" xfId="31527" xr:uid="{00000000-0005-0000-0000-000089140000}"/>
    <cellStyle name="20% - Акцент1 21 2 2" xfId="31528" xr:uid="{00000000-0005-0000-0000-00008A140000}"/>
    <cellStyle name="20% - Акцент1 21 2 3" xfId="31529" xr:uid="{00000000-0005-0000-0000-00008B140000}"/>
    <cellStyle name="20% - Акцент1 22" xfId="31530" xr:uid="{00000000-0005-0000-0000-00008C140000}"/>
    <cellStyle name="20% - Акцент1 22 2" xfId="31531" xr:uid="{00000000-0005-0000-0000-00008D140000}"/>
    <cellStyle name="20% - Акцент1 22 2 2" xfId="31532" xr:uid="{00000000-0005-0000-0000-00008E140000}"/>
    <cellStyle name="20% - Акцент1 22 2 3" xfId="31533" xr:uid="{00000000-0005-0000-0000-00008F140000}"/>
    <cellStyle name="20% - Акцент1 23" xfId="31534" xr:uid="{00000000-0005-0000-0000-000090140000}"/>
    <cellStyle name="20% - Акцент1 23 2" xfId="31535" xr:uid="{00000000-0005-0000-0000-000091140000}"/>
    <cellStyle name="20% - Акцент1 23 2 2" xfId="31536" xr:uid="{00000000-0005-0000-0000-000092140000}"/>
    <cellStyle name="20% - Акцент1 23 2 2 2" xfId="31537" xr:uid="{00000000-0005-0000-0000-000093140000}"/>
    <cellStyle name="20% - Акцент1 23 2 2 3" xfId="31538" xr:uid="{00000000-0005-0000-0000-000094140000}"/>
    <cellStyle name="20% - Акцент1 23 3" xfId="31539" xr:uid="{00000000-0005-0000-0000-000095140000}"/>
    <cellStyle name="20% - Акцент1 23 3 2" xfId="31540" xr:uid="{00000000-0005-0000-0000-000096140000}"/>
    <cellStyle name="20% - Акцент1 23 3 3" xfId="31541" xr:uid="{00000000-0005-0000-0000-000097140000}"/>
    <cellStyle name="20% - Акцент1 24" xfId="31542" xr:uid="{00000000-0005-0000-0000-000098140000}"/>
    <cellStyle name="20% - Акцент1 24 2" xfId="31543" xr:uid="{00000000-0005-0000-0000-000099140000}"/>
    <cellStyle name="20% - Акцент1 24 2 2" xfId="31544" xr:uid="{00000000-0005-0000-0000-00009A140000}"/>
    <cellStyle name="20% - Акцент1 24 2 2 2" xfId="31545" xr:uid="{00000000-0005-0000-0000-00009B140000}"/>
    <cellStyle name="20% - Акцент1 24 2 2 3" xfId="31546" xr:uid="{00000000-0005-0000-0000-00009C140000}"/>
    <cellStyle name="20% - Акцент1 24 3" xfId="31547" xr:uid="{00000000-0005-0000-0000-00009D140000}"/>
    <cellStyle name="20% - Акцент1 24 3 2" xfId="31548" xr:uid="{00000000-0005-0000-0000-00009E140000}"/>
    <cellStyle name="20% - Акцент1 24 3 3" xfId="31549" xr:uid="{00000000-0005-0000-0000-00009F140000}"/>
    <cellStyle name="20% - Акцент1 25" xfId="31550" xr:uid="{00000000-0005-0000-0000-0000A0140000}"/>
    <cellStyle name="20% - Акцент1 25 2" xfId="31551" xr:uid="{00000000-0005-0000-0000-0000A1140000}"/>
    <cellStyle name="20% - Акцент1 25 2 2" xfId="31552" xr:uid="{00000000-0005-0000-0000-0000A2140000}"/>
    <cellStyle name="20% - Акцент1 25 2 3" xfId="31553" xr:uid="{00000000-0005-0000-0000-0000A3140000}"/>
    <cellStyle name="20% - Акцент1 26" xfId="31554" xr:uid="{00000000-0005-0000-0000-0000A4140000}"/>
    <cellStyle name="20% - Акцент1 26 2" xfId="31555" xr:uid="{00000000-0005-0000-0000-0000A5140000}"/>
    <cellStyle name="20% - Акцент1 26 2 2" xfId="31556" xr:uid="{00000000-0005-0000-0000-0000A6140000}"/>
    <cellStyle name="20% - Акцент1 26 2 3" xfId="31557" xr:uid="{00000000-0005-0000-0000-0000A7140000}"/>
    <cellStyle name="20% - Акцент1 27" xfId="31558" xr:uid="{00000000-0005-0000-0000-0000A8140000}"/>
    <cellStyle name="20% - Акцент1 27 2" xfId="31559" xr:uid="{00000000-0005-0000-0000-0000A9140000}"/>
    <cellStyle name="20% - Акцент1 27 2 2" xfId="31560" xr:uid="{00000000-0005-0000-0000-0000AA140000}"/>
    <cellStyle name="20% - Акцент1 27 2 3" xfId="31561" xr:uid="{00000000-0005-0000-0000-0000AB140000}"/>
    <cellStyle name="20% - Акцент1 3" xfId="2814" xr:uid="{00000000-0005-0000-0000-0000AC140000}"/>
    <cellStyle name="20% — акцент1 3" xfId="62663" xr:uid="{00000000-0005-0000-0000-0000AD140000}"/>
    <cellStyle name="20% - Акцент1 3 10" xfId="31562" xr:uid="{00000000-0005-0000-0000-0000AE140000}"/>
    <cellStyle name="20% - Акцент1 3 10 2" xfId="31563" xr:uid="{00000000-0005-0000-0000-0000AF140000}"/>
    <cellStyle name="20% - Акцент1 3 10 2 2" xfId="31564" xr:uid="{00000000-0005-0000-0000-0000B0140000}"/>
    <cellStyle name="20% - Акцент1 3 10 2 3" xfId="31565" xr:uid="{00000000-0005-0000-0000-0000B1140000}"/>
    <cellStyle name="20% - Акцент1 3 11" xfId="31566" xr:uid="{00000000-0005-0000-0000-0000B2140000}"/>
    <cellStyle name="20% - Акцент1 3 11 2" xfId="31567" xr:uid="{00000000-0005-0000-0000-0000B3140000}"/>
    <cellStyle name="20% - Акцент1 3 11 2 2" xfId="31568" xr:uid="{00000000-0005-0000-0000-0000B4140000}"/>
    <cellStyle name="20% - Акцент1 3 11 2 3" xfId="31569" xr:uid="{00000000-0005-0000-0000-0000B5140000}"/>
    <cellStyle name="20% - Акцент1 3 12" xfId="31570" xr:uid="{00000000-0005-0000-0000-0000B6140000}"/>
    <cellStyle name="20% - Акцент1 3 12 2" xfId="31571" xr:uid="{00000000-0005-0000-0000-0000B7140000}"/>
    <cellStyle name="20% - Акцент1 3 12 2 2" xfId="31572" xr:uid="{00000000-0005-0000-0000-0000B8140000}"/>
    <cellStyle name="20% - Акцент1 3 12 2 3" xfId="31573" xr:uid="{00000000-0005-0000-0000-0000B9140000}"/>
    <cellStyle name="20% - Акцент1 3 13" xfId="31574" xr:uid="{00000000-0005-0000-0000-0000BA140000}"/>
    <cellStyle name="20% - Акцент1 3 13 2" xfId="31575" xr:uid="{00000000-0005-0000-0000-0000BB140000}"/>
    <cellStyle name="20% - Акцент1 3 13 2 2" xfId="31576" xr:uid="{00000000-0005-0000-0000-0000BC140000}"/>
    <cellStyle name="20% - Акцент1 3 13 2 3" xfId="31577" xr:uid="{00000000-0005-0000-0000-0000BD140000}"/>
    <cellStyle name="20% - Акцент1 3 14" xfId="31578" xr:uid="{00000000-0005-0000-0000-0000BE140000}"/>
    <cellStyle name="20% - Акцент1 3 14 2" xfId="31579" xr:uid="{00000000-0005-0000-0000-0000BF140000}"/>
    <cellStyle name="20% - Акцент1 3 14 2 2" xfId="31580" xr:uid="{00000000-0005-0000-0000-0000C0140000}"/>
    <cellStyle name="20% - Акцент1 3 14 2 3" xfId="31581" xr:uid="{00000000-0005-0000-0000-0000C1140000}"/>
    <cellStyle name="20% - Акцент1 3 15" xfId="31582" xr:uid="{00000000-0005-0000-0000-0000C2140000}"/>
    <cellStyle name="20% - Акцент1 3 15 2" xfId="31583" xr:uid="{00000000-0005-0000-0000-0000C3140000}"/>
    <cellStyle name="20% - Акцент1 3 15 2 2" xfId="31584" xr:uid="{00000000-0005-0000-0000-0000C4140000}"/>
    <cellStyle name="20% - Акцент1 3 15 2 3" xfId="31585" xr:uid="{00000000-0005-0000-0000-0000C5140000}"/>
    <cellStyle name="20% - Акцент1 3 16" xfId="31586" xr:uid="{00000000-0005-0000-0000-0000C6140000}"/>
    <cellStyle name="20% - Акцент1 3 16 2" xfId="31587" xr:uid="{00000000-0005-0000-0000-0000C7140000}"/>
    <cellStyle name="20% - Акцент1 3 16 3" xfId="31588" xr:uid="{00000000-0005-0000-0000-0000C8140000}"/>
    <cellStyle name="20% - Акцент1 3 2" xfId="2815" xr:uid="{00000000-0005-0000-0000-0000C9140000}"/>
    <cellStyle name="20% - Акцент1 3 2 10" xfId="31589" xr:uid="{00000000-0005-0000-0000-0000CA140000}"/>
    <cellStyle name="20% - Акцент1 3 2 10 2" xfId="31590" xr:uid="{00000000-0005-0000-0000-0000CB140000}"/>
    <cellStyle name="20% - Акцент1 3 2 10 2 2" xfId="31591" xr:uid="{00000000-0005-0000-0000-0000CC140000}"/>
    <cellStyle name="20% - Акцент1 3 2 10 2 3" xfId="31592" xr:uid="{00000000-0005-0000-0000-0000CD140000}"/>
    <cellStyle name="20% - Акцент1 3 2 11" xfId="31593" xr:uid="{00000000-0005-0000-0000-0000CE140000}"/>
    <cellStyle name="20% - Акцент1 3 2 11 2" xfId="31594" xr:uid="{00000000-0005-0000-0000-0000CF140000}"/>
    <cellStyle name="20% - Акцент1 3 2 11 3" xfId="31595" xr:uid="{00000000-0005-0000-0000-0000D0140000}"/>
    <cellStyle name="20% - Акцент1 3 2 2" xfId="31596" xr:uid="{00000000-0005-0000-0000-0000D1140000}"/>
    <cellStyle name="20% - Акцент1 3 2 2 2" xfId="31597" xr:uid="{00000000-0005-0000-0000-0000D2140000}"/>
    <cellStyle name="20% - Акцент1 3 2 2 2 2" xfId="31598" xr:uid="{00000000-0005-0000-0000-0000D3140000}"/>
    <cellStyle name="20% - Акцент1 3 2 2 2 3" xfId="31599" xr:uid="{00000000-0005-0000-0000-0000D4140000}"/>
    <cellStyle name="20% - Акцент1 3 2 3" xfId="31600" xr:uid="{00000000-0005-0000-0000-0000D5140000}"/>
    <cellStyle name="20% - Акцент1 3 2 3 2" xfId="31601" xr:uid="{00000000-0005-0000-0000-0000D6140000}"/>
    <cellStyle name="20% - Акцент1 3 2 3 2 2" xfId="31602" xr:uid="{00000000-0005-0000-0000-0000D7140000}"/>
    <cellStyle name="20% - Акцент1 3 2 3 2 3" xfId="31603" xr:uid="{00000000-0005-0000-0000-0000D8140000}"/>
    <cellStyle name="20% - Акцент1 3 2 4" xfId="31604" xr:uid="{00000000-0005-0000-0000-0000D9140000}"/>
    <cellStyle name="20% - Акцент1 3 2 4 2" xfId="31605" xr:uid="{00000000-0005-0000-0000-0000DA140000}"/>
    <cellStyle name="20% - Акцент1 3 2 4 2 2" xfId="31606" xr:uid="{00000000-0005-0000-0000-0000DB140000}"/>
    <cellStyle name="20% - Акцент1 3 2 4 2 3" xfId="31607" xr:uid="{00000000-0005-0000-0000-0000DC140000}"/>
    <cellStyle name="20% - Акцент1 3 2 5" xfId="31608" xr:uid="{00000000-0005-0000-0000-0000DD140000}"/>
    <cellStyle name="20% - Акцент1 3 2 5 2" xfId="31609" xr:uid="{00000000-0005-0000-0000-0000DE140000}"/>
    <cellStyle name="20% - Акцент1 3 2 5 2 2" xfId="31610" xr:uid="{00000000-0005-0000-0000-0000DF140000}"/>
    <cellStyle name="20% - Акцент1 3 2 5 2 3" xfId="31611" xr:uid="{00000000-0005-0000-0000-0000E0140000}"/>
    <cellStyle name="20% - Акцент1 3 2 6" xfId="31612" xr:uid="{00000000-0005-0000-0000-0000E1140000}"/>
    <cellStyle name="20% - Акцент1 3 2 6 2" xfId="31613" xr:uid="{00000000-0005-0000-0000-0000E2140000}"/>
    <cellStyle name="20% - Акцент1 3 2 6 2 2" xfId="31614" xr:uid="{00000000-0005-0000-0000-0000E3140000}"/>
    <cellStyle name="20% - Акцент1 3 2 6 2 3" xfId="31615" xr:uid="{00000000-0005-0000-0000-0000E4140000}"/>
    <cellStyle name="20% - Акцент1 3 2 7" xfId="31616" xr:uid="{00000000-0005-0000-0000-0000E5140000}"/>
    <cellStyle name="20% - Акцент1 3 2 7 2" xfId="31617" xr:uid="{00000000-0005-0000-0000-0000E6140000}"/>
    <cellStyle name="20% - Акцент1 3 2 7 2 2" xfId="31618" xr:uid="{00000000-0005-0000-0000-0000E7140000}"/>
    <cellStyle name="20% - Акцент1 3 2 7 2 3" xfId="31619" xr:uid="{00000000-0005-0000-0000-0000E8140000}"/>
    <cellStyle name="20% - Акцент1 3 2 8" xfId="31620" xr:uid="{00000000-0005-0000-0000-0000E9140000}"/>
    <cellStyle name="20% - Акцент1 3 2 8 2" xfId="31621" xr:uid="{00000000-0005-0000-0000-0000EA140000}"/>
    <cellStyle name="20% - Акцент1 3 2 8 2 2" xfId="31622" xr:uid="{00000000-0005-0000-0000-0000EB140000}"/>
    <cellStyle name="20% - Акцент1 3 2 8 2 3" xfId="31623" xr:uid="{00000000-0005-0000-0000-0000EC140000}"/>
    <cellStyle name="20% - Акцент1 3 2 9" xfId="31624" xr:uid="{00000000-0005-0000-0000-0000ED140000}"/>
    <cellStyle name="20% - Акцент1 3 2 9 2" xfId="31625" xr:uid="{00000000-0005-0000-0000-0000EE140000}"/>
    <cellStyle name="20% - Акцент1 3 2 9 2 2" xfId="31626" xr:uid="{00000000-0005-0000-0000-0000EF140000}"/>
    <cellStyle name="20% - Акцент1 3 2 9 2 3" xfId="31627" xr:uid="{00000000-0005-0000-0000-0000F0140000}"/>
    <cellStyle name="20% - Акцент1 3 3" xfId="31628" xr:uid="{00000000-0005-0000-0000-0000F1140000}"/>
    <cellStyle name="20% - Акцент1 3 3 2" xfId="31629" xr:uid="{00000000-0005-0000-0000-0000F2140000}"/>
    <cellStyle name="20% - Акцент1 3 3 2 2" xfId="31630" xr:uid="{00000000-0005-0000-0000-0000F3140000}"/>
    <cellStyle name="20% - Акцент1 3 3 2 3" xfId="31631" xr:uid="{00000000-0005-0000-0000-0000F4140000}"/>
    <cellStyle name="20% - Акцент1 3 4" xfId="31632" xr:uid="{00000000-0005-0000-0000-0000F5140000}"/>
    <cellStyle name="20% - Акцент1 3 4 2" xfId="31633" xr:uid="{00000000-0005-0000-0000-0000F6140000}"/>
    <cellStyle name="20% - Акцент1 3 4 2 2" xfId="31634" xr:uid="{00000000-0005-0000-0000-0000F7140000}"/>
    <cellStyle name="20% - Акцент1 3 4 2 3" xfId="31635" xr:uid="{00000000-0005-0000-0000-0000F8140000}"/>
    <cellStyle name="20% - Акцент1 3 5" xfId="31636" xr:uid="{00000000-0005-0000-0000-0000F9140000}"/>
    <cellStyle name="20% - Акцент1 3 5 2" xfId="31637" xr:uid="{00000000-0005-0000-0000-0000FA140000}"/>
    <cellStyle name="20% - Акцент1 3 5 2 2" xfId="31638" xr:uid="{00000000-0005-0000-0000-0000FB140000}"/>
    <cellStyle name="20% - Акцент1 3 5 2 3" xfId="31639" xr:uid="{00000000-0005-0000-0000-0000FC140000}"/>
    <cellStyle name="20% - Акцент1 3 6" xfId="31640" xr:uid="{00000000-0005-0000-0000-0000FD140000}"/>
    <cellStyle name="20% - Акцент1 3 6 2" xfId="31641" xr:uid="{00000000-0005-0000-0000-0000FE140000}"/>
    <cellStyle name="20% - Акцент1 3 6 2 2" xfId="31642" xr:uid="{00000000-0005-0000-0000-0000FF140000}"/>
    <cellStyle name="20% - Акцент1 3 6 2 3" xfId="31643" xr:uid="{00000000-0005-0000-0000-000000150000}"/>
    <cellStyle name="20% - Акцент1 3 7" xfId="31644" xr:uid="{00000000-0005-0000-0000-000001150000}"/>
    <cellStyle name="20% - Акцент1 3 7 2" xfId="31645" xr:uid="{00000000-0005-0000-0000-000002150000}"/>
    <cellStyle name="20% - Акцент1 3 7 2 2" xfId="31646" xr:uid="{00000000-0005-0000-0000-000003150000}"/>
    <cellStyle name="20% - Акцент1 3 7 2 3" xfId="31647" xr:uid="{00000000-0005-0000-0000-000004150000}"/>
    <cellStyle name="20% - Акцент1 3 8" xfId="31648" xr:uid="{00000000-0005-0000-0000-000005150000}"/>
    <cellStyle name="20% - Акцент1 3 8 2" xfId="31649" xr:uid="{00000000-0005-0000-0000-000006150000}"/>
    <cellStyle name="20% - Акцент1 3 8 2 2" xfId="31650" xr:uid="{00000000-0005-0000-0000-000007150000}"/>
    <cellStyle name="20% - Акцент1 3 8 2 3" xfId="31651" xr:uid="{00000000-0005-0000-0000-000008150000}"/>
    <cellStyle name="20% - Акцент1 3 9" xfId="31652" xr:uid="{00000000-0005-0000-0000-000009150000}"/>
    <cellStyle name="20% - Акцент1 3 9 2" xfId="31653" xr:uid="{00000000-0005-0000-0000-00000A150000}"/>
    <cellStyle name="20% - Акцент1 3 9 2 2" xfId="31654" xr:uid="{00000000-0005-0000-0000-00000B150000}"/>
    <cellStyle name="20% - Акцент1 3 9 2 3" xfId="31655" xr:uid="{00000000-0005-0000-0000-00000C150000}"/>
    <cellStyle name="20% - Акцент1 3_Объём" xfId="2816" xr:uid="{00000000-0005-0000-0000-00000D150000}"/>
    <cellStyle name="20% - Акцент1 4" xfId="2817" xr:uid="{00000000-0005-0000-0000-00000E150000}"/>
    <cellStyle name="20% — акцент1 4" xfId="62664" xr:uid="{00000000-0005-0000-0000-00000F150000}"/>
    <cellStyle name="20% - Акцент1 4 2" xfId="31656" xr:uid="{00000000-0005-0000-0000-000010150000}"/>
    <cellStyle name="20% - Акцент1 4 2 2" xfId="31657" xr:uid="{00000000-0005-0000-0000-000011150000}"/>
    <cellStyle name="20% - Акцент1 4 2 3" xfId="31658" xr:uid="{00000000-0005-0000-0000-000012150000}"/>
    <cellStyle name="20% - Акцент1 5" xfId="2818" xr:uid="{00000000-0005-0000-0000-000013150000}"/>
    <cellStyle name="20% - Акцент1 5 2" xfId="31659" xr:uid="{00000000-0005-0000-0000-000014150000}"/>
    <cellStyle name="20% - Акцент1 5 2 2" xfId="31660" xr:uid="{00000000-0005-0000-0000-000015150000}"/>
    <cellStyle name="20% - Акцент1 5 2 3" xfId="31661" xr:uid="{00000000-0005-0000-0000-000016150000}"/>
    <cellStyle name="20% - Акцент1 6" xfId="2819" xr:uid="{00000000-0005-0000-0000-000017150000}"/>
    <cellStyle name="20% - Акцент1 6 2" xfId="31662" xr:uid="{00000000-0005-0000-0000-000018150000}"/>
    <cellStyle name="20% - Акцент1 6 2 2" xfId="31663" xr:uid="{00000000-0005-0000-0000-000019150000}"/>
    <cellStyle name="20% - Акцент1 6 2 2 2" xfId="31664" xr:uid="{00000000-0005-0000-0000-00001A150000}"/>
    <cellStyle name="20% - Акцент1 6 2 2 3" xfId="31665" xr:uid="{00000000-0005-0000-0000-00001B150000}"/>
    <cellStyle name="20% - Акцент1 6 3" xfId="31666" xr:uid="{00000000-0005-0000-0000-00001C150000}"/>
    <cellStyle name="20% - Акцент1 6 3 2" xfId="31667" xr:uid="{00000000-0005-0000-0000-00001D150000}"/>
    <cellStyle name="20% - Акцент1 6 3 3" xfId="31668" xr:uid="{00000000-0005-0000-0000-00001E150000}"/>
    <cellStyle name="20% - Акцент1 7" xfId="2820" xr:uid="{00000000-0005-0000-0000-00001F150000}"/>
    <cellStyle name="20% - Акцент1 7 2" xfId="31669" xr:uid="{00000000-0005-0000-0000-000020150000}"/>
    <cellStyle name="20% - Акцент1 7 2 2" xfId="31670" xr:uid="{00000000-0005-0000-0000-000021150000}"/>
    <cellStyle name="20% - Акцент1 7 2 3" xfId="31671" xr:uid="{00000000-0005-0000-0000-000022150000}"/>
    <cellStyle name="20% - Акцент1 8" xfId="2821" xr:uid="{00000000-0005-0000-0000-000023150000}"/>
    <cellStyle name="20% - Акцент1 8 2" xfId="31672" xr:uid="{00000000-0005-0000-0000-000024150000}"/>
    <cellStyle name="20% - Акцент1 8 2 2" xfId="31673" xr:uid="{00000000-0005-0000-0000-000025150000}"/>
    <cellStyle name="20% - Акцент1 8 2 3" xfId="31674" xr:uid="{00000000-0005-0000-0000-000026150000}"/>
    <cellStyle name="20% - Акцент1 9" xfId="2822" xr:uid="{00000000-0005-0000-0000-000027150000}"/>
    <cellStyle name="20% - Акцент1 9 2" xfId="31675" xr:uid="{00000000-0005-0000-0000-000028150000}"/>
    <cellStyle name="20% - Акцент1 9 2 2" xfId="31676" xr:uid="{00000000-0005-0000-0000-000029150000}"/>
    <cellStyle name="20% - Акцент1 9 2 3" xfId="31677" xr:uid="{00000000-0005-0000-0000-00002A150000}"/>
    <cellStyle name="20% - Акцент2 10" xfId="31678" xr:uid="{00000000-0005-0000-0000-00002B150000}"/>
    <cellStyle name="20% - Акцент2 10 2" xfId="31679" xr:uid="{00000000-0005-0000-0000-00002C150000}"/>
    <cellStyle name="20% - Акцент2 10 2 2" xfId="31680" xr:uid="{00000000-0005-0000-0000-00002D150000}"/>
    <cellStyle name="20% - Акцент2 10 2 3" xfId="31681" xr:uid="{00000000-0005-0000-0000-00002E150000}"/>
    <cellStyle name="20% - Акцент2 11" xfId="31682" xr:uid="{00000000-0005-0000-0000-00002F150000}"/>
    <cellStyle name="20% - Акцент2 11 2" xfId="31683" xr:uid="{00000000-0005-0000-0000-000030150000}"/>
    <cellStyle name="20% - Акцент2 11 2 2" xfId="31684" xr:uid="{00000000-0005-0000-0000-000031150000}"/>
    <cellStyle name="20% - Акцент2 11 2 3" xfId="31685" xr:uid="{00000000-0005-0000-0000-000032150000}"/>
    <cellStyle name="20% - Акцент2 12" xfId="31686" xr:uid="{00000000-0005-0000-0000-000033150000}"/>
    <cellStyle name="20% - Акцент2 12 2" xfId="31687" xr:uid="{00000000-0005-0000-0000-000034150000}"/>
    <cellStyle name="20% - Акцент2 12 2 2" xfId="31688" xr:uid="{00000000-0005-0000-0000-000035150000}"/>
    <cellStyle name="20% - Акцент2 12 2 3" xfId="31689" xr:uid="{00000000-0005-0000-0000-000036150000}"/>
    <cellStyle name="20% - Акцент2 13" xfId="31690" xr:uid="{00000000-0005-0000-0000-000037150000}"/>
    <cellStyle name="20% - Акцент2 13 2" xfId="31691" xr:uid="{00000000-0005-0000-0000-000038150000}"/>
    <cellStyle name="20% - Акцент2 13 2 2" xfId="31692" xr:uid="{00000000-0005-0000-0000-000039150000}"/>
    <cellStyle name="20% - Акцент2 13 2 3" xfId="31693" xr:uid="{00000000-0005-0000-0000-00003A150000}"/>
    <cellStyle name="20% - Акцент2 14" xfId="31694" xr:uid="{00000000-0005-0000-0000-00003B150000}"/>
    <cellStyle name="20% - Акцент2 14 2" xfId="31695" xr:uid="{00000000-0005-0000-0000-00003C150000}"/>
    <cellStyle name="20% - Акцент2 14 2 2" xfId="31696" xr:uid="{00000000-0005-0000-0000-00003D150000}"/>
    <cellStyle name="20% - Акцент2 14 2 3" xfId="31697" xr:uid="{00000000-0005-0000-0000-00003E150000}"/>
    <cellStyle name="20% - Акцент2 15" xfId="31698" xr:uid="{00000000-0005-0000-0000-00003F150000}"/>
    <cellStyle name="20% - Акцент2 15 2" xfId="31699" xr:uid="{00000000-0005-0000-0000-000040150000}"/>
    <cellStyle name="20% - Акцент2 15 2 2" xfId="31700" xr:uid="{00000000-0005-0000-0000-000041150000}"/>
    <cellStyle name="20% - Акцент2 15 2 3" xfId="31701" xr:uid="{00000000-0005-0000-0000-000042150000}"/>
    <cellStyle name="20% - Акцент2 16" xfId="31702" xr:uid="{00000000-0005-0000-0000-000043150000}"/>
    <cellStyle name="20% - Акцент2 16 2" xfId="31703" xr:uid="{00000000-0005-0000-0000-000044150000}"/>
    <cellStyle name="20% - Акцент2 16 2 2" xfId="31704" xr:uid="{00000000-0005-0000-0000-000045150000}"/>
    <cellStyle name="20% - Акцент2 16 2 3" xfId="31705" xr:uid="{00000000-0005-0000-0000-000046150000}"/>
    <cellStyle name="20% - Акцент2 17" xfId="31706" xr:uid="{00000000-0005-0000-0000-000047150000}"/>
    <cellStyle name="20% - Акцент2 17 2" xfId="31707" xr:uid="{00000000-0005-0000-0000-000048150000}"/>
    <cellStyle name="20% - Акцент2 17 2 2" xfId="31708" xr:uid="{00000000-0005-0000-0000-000049150000}"/>
    <cellStyle name="20% - Акцент2 17 2 3" xfId="31709" xr:uid="{00000000-0005-0000-0000-00004A150000}"/>
    <cellStyle name="20% - Акцент2 18" xfId="31710" xr:uid="{00000000-0005-0000-0000-00004B150000}"/>
    <cellStyle name="20% - Акцент2 18 2" xfId="31711" xr:uid="{00000000-0005-0000-0000-00004C150000}"/>
    <cellStyle name="20% - Акцент2 18 2 2" xfId="31712" xr:uid="{00000000-0005-0000-0000-00004D150000}"/>
    <cellStyle name="20% - Акцент2 18 2 3" xfId="31713" xr:uid="{00000000-0005-0000-0000-00004E150000}"/>
    <cellStyle name="20% - Акцент2 19" xfId="31714" xr:uid="{00000000-0005-0000-0000-00004F150000}"/>
    <cellStyle name="20% - Акцент2 19 2" xfId="31715" xr:uid="{00000000-0005-0000-0000-000050150000}"/>
    <cellStyle name="20% - Акцент2 19 2 2" xfId="31716" xr:uid="{00000000-0005-0000-0000-000051150000}"/>
    <cellStyle name="20% - Акцент2 19 2 3" xfId="31717" xr:uid="{00000000-0005-0000-0000-000052150000}"/>
    <cellStyle name="20% - Акцент2 2" xfId="2823" xr:uid="{00000000-0005-0000-0000-000053150000}"/>
    <cellStyle name="20% — акцент2 2" xfId="62665" xr:uid="{00000000-0005-0000-0000-000054150000}"/>
    <cellStyle name="20% - Акцент2 2 10" xfId="31718" xr:uid="{00000000-0005-0000-0000-000055150000}"/>
    <cellStyle name="20% - Акцент2 2 10 2" xfId="31719" xr:uid="{00000000-0005-0000-0000-000056150000}"/>
    <cellStyle name="20% - Акцент2 2 10 2 2" xfId="31720" xr:uid="{00000000-0005-0000-0000-000057150000}"/>
    <cellStyle name="20% - Акцент2 2 10 2 3" xfId="31721" xr:uid="{00000000-0005-0000-0000-000058150000}"/>
    <cellStyle name="20% - Акцент2 2 11" xfId="31722" xr:uid="{00000000-0005-0000-0000-000059150000}"/>
    <cellStyle name="20% - Акцент2 2 11 2" xfId="31723" xr:uid="{00000000-0005-0000-0000-00005A150000}"/>
    <cellStyle name="20% - Акцент2 2 11 2 2" xfId="31724" xr:uid="{00000000-0005-0000-0000-00005B150000}"/>
    <cellStyle name="20% - Акцент2 2 11 2 3" xfId="31725" xr:uid="{00000000-0005-0000-0000-00005C150000}"/>
    <cellStyle name="20% - Акцент2 2 12" xfId="31726" xr:uid="{00000000-0005-0000-0000-00005D150000}"/>
    <cellStyle name="20% - Акцент2 2 12 2" xfId="31727" xr:uid="{00000000-0005-0000-0000-00005E150000}"/>
    <cellStyle name="20% - Акцент2 2 12 2 2" xfId="31728" xr:uid="{00000000-0005-0000-0000-00005F150000}"/>
    <cellStyle name="20% - Акцент2 2 12 2 3" xfId="31729" xr:uid="{00000000-0005-0000-0000-000060150000}"/>
    <cellStyle name="20% - Акцент2 2 13" xfId="31730" xr:uid="{00000000-0005-0000-0000-000061150000}"/>
    <cellStyle name="20% - Акцент2 2 13 2" xfId="31731" xr:uid="{00000000-0005-0000-0000-000062150000}"/>
    <cellStyle name="20% - Акцент2 2 13 2 2" xfId="31732" xr:uid="{00000000-0005-0000-0000-000063150000}"/>
    <cellStyle name="20% - Акцент2 2 13 2 3" xfId="31733" xr:uid="{00000000-0005-0000-0000-000064150000}"/>
    <cellStyle name="20% - Акцент2 2 14" xfId="31734" xr:uid="{00000000-0005-0000-0000-000065150000}"/>
    <cellStyle name="20% - Акцент2 2 14 2" xfId="31735" xr:uid="{00000000-0005-0000-0000-000066150000}"/>
    <cellStyle name="20% - Акцент2 2 14 2 2" xfId="31736" xr:uid="{00000000-0005-0000-0000-000067150000}"/>
    <cellStyle name="20% - Акцент2 2 14 2 3" xfId="31737" xr:uid="{00000000-0005-0000-0000-000068150000}"/>
    <cellStyle name="20% - Акцент2 2 15" xfId="31738" xr:uid="{00000000-0005-0000-0000-000069150000}"/>
    <cellStyle name="20% - Акцент2 2 15 2" xfId="31739" xr:uid="{00000000-0005-0000-0000-00006A150000}"/>
    <cellStyle name="20% - Акцент2 2 15 2 2" xfId="31740" xr:uid="{00000000-0005-0000-0000-00006B150000}"/>
    <cellStyle name="20% - Акцент2 2 15 2 3" xfId="31741" xr:uid="{00000000-0005-0000-0000-00006C150000}"/>
    <cellStyle name="20% - Акцент2 2 16" xfId="31742" xr:uid="{00000000-0005-0000-0000-00006D150000}"/>
    <cellStyle name="20% - Акцент2 2 16 2" xfId="31743" xr:uid="{00000000-0005-0000-0000-00006E150000}"/>
    <cellStyle name="20% - Акцент2 2 16 3" xfId="31744" xr:uid="{00000000-0005-0000-0000-00006F150000}"/>
    <cellStyle name="20% - Акцент2 2 2" xfId="2824" xr:uid="{00000000-0005-0000-0000-000070150000}"/>
    <cellStyle name="20% - Акцент2 2 2 10" xfId="31745" xr:uid="{00000000-0005-0000-0000-000071150000}"/>
    <cellStyle name="20% - Акцент2 2 2 10 2" xfId="31746" xr:uid="{00000000-0005-0000-0000-000072150000}"/>
    <cellStyle name="20% - Акцент2 2 2 10 2 2" xfId="31747" xr:uid="{00000000-0005-0000-0000-000073150000}"/>
    <cellStyle name="20% - Акцент2 2 2 10 2 3" xfId="31748" xr:uid="{00000000-0005-0000-0000-000074150000}"/>
    <cellStyle name="20% - Акцент2 2 2 11" xfId="31749" xr:uid="{00000000-0005-0000-0000-000075150000}"/>
    <cellStyle name="20% - Акцент2 2 2 11 2" xfId="31750" xr:uid="{00000000-0005-0000-0000-000076150000}"/>
    <cellStyle name="20% - Акцент2 2 2 11 3" xfId="31751" xr:uid="{00000000-0005-0000-0000-000077150000}"/>
    <cellStyle name="20% - Акцент2 2 2 2" xfId="31752" xr:uid="{00000000-0005-0000-0000-000078150000}"/>
    <cellStyle name="20% - Акцент2 2 2 2 2" xfId="31753" xr:uid="{00000000-0005-0000-0000-000079150000}"/>
    <cellStyle name="20% - Акцент2 2 2 2 2 2" xfId="31754" xr:uid="{00000000-0005-0000-0000-00007A150000}"/>
    <cellStyle name="20% - Акцент2 2 2 2 2 3" xfId="31755" xr:uid="{00000000-0005-0000-0000-00007B150000}"/>
    <cellStyle name="20% - Акцент2 2 2 3" xfId="31756" xr:uid="{00000000-0005-0000-0000-00007C150000}"/>
    <cellStyle name="20% - Акцент2 2 2 3 2" xfId="31757" xr:uid="{00000000-0005-0000-0000-00007D150000}"/>
    <cellStyle name="20% - Акцент2 2 2 3 2 2" xfId="31758" xr:uid="{00000000-0005-0000-0000-00007E150000}"/>
    <cellStyle name="20% - Акцент2 2 2 3 2 3" xfId="31759" xr:uid="{00000000-0005-0000-0000-00007F150000}"/>
    <cellStyle name="20% - Акцент2 2 2 4" xfId="31760" xr:uid="{00000000-0005-0000-0000-000080150000}"/>
    <cellStyle name="20% - Акцент2 2 2 4 2" xfId="31761" xr:uid="{00000000-0005-0000-0000-000081150000}"/>
    <cellStyle name="20% - Акцент2 2 2 4 2 2" xfId="31762" xr:uid="{00000000-0005-0000-0000-000082150000}"/>
    <cellStyle name="20% - Акцент2 2 2 4 2 3" xfId="31763" xr:uid="{00000000-0005-0000-0000-000083150000}"/>
    <cellStyle name="20% - Акцент2 2 2 5" xfId="31764" xr:uid="{00000000-0005-0000-0000-000084150000}"/>
    <cellStyle name="20% - Акцент2 2 2 5 2" xfId="31765" xr:uid="{00000000-0005-0000-0000-000085150000}"/>
    <cellStyle name="20% - Акцент2 2 2 5 2 2" xfId="31766" xr:uid="{00000000-0005-0000-0000-000086150000}"/>
    <cellStyle name="20% - Акцент2 2 2 5 2 3" xfId="31767" xr:uid="{00000000-0005-0000-0000-000087150000}"/>
    <cellStyle name="20% - Акцент2 2 2 6" xfId="31768" xr:uid="{00000000-0005-0000-0000-000088150000}"/>
    <cellStyle name="20% - Акцент2 2 2 6 2" xfId="31769" xr:uid="{00000000-0005-0000-0000-000089150000}"/>
    <cellStyle name="20% - Акцент2 2 2 6 2 2" xfId="31770" xr:uid="{00000000-0005-0000-0000-00008A150000}"/>
    <cellStyle name="20% - Акцент2 2 2 6 2 3" xfId="31771" xr:uid="{00000000-0005-0000-0000-00008B150000}"/>
    <cellStyle name="20% - Акцент2 2 2 7" xfId="31772" xr:uid="{00000000-0005-0000-0000-00008C150000}"/>
    <cellStyle name="20% - Акцент2 2 2 7 2" xfId="31773" xr:uid="{00000000-0005-0000-0000-00008D150000}"/>
    <cellStyle name="20% - Акцент2 2 2 7 2 2" xfId="31774" xr:uid="{00000000-0005-0000-0000-00008E150000}"/>
    <cellStyle name="20% - Акцент2 2 2 7 2 3" xfId="31775" xr:uid="{00000000-0005-0000-0000-00008F150000}"/>
    <cellStyle name="20% - Акцент2 2 2 8" xfId="31776" xr:uid="{00000000-0005-0000-0000-000090150000}"/>
    <cellStyle name="20% - Акцент2 2 2 8 2" xfId="31777" xr:uid="{00000000-0005-0000-0000-000091150000}"/>
    <cellStyle name="20% - Акцент2 2 2 8 2 2" xfId="31778" xr:uid="{00000000-0005-0000-0000-000092150000}"/>
    <cellStyle name="20% - Акцент2 2 2 8 2 3" xfId="31779" xr:uid="{00000000-0005-0000-0000-000093150000}"/>
    <cellStyle name="20% - Акцент2 2 2 9" xfId="31780" xr:uid="{00000000-0005-0000-0000-000094150000}"/>
    <cellStyle name="20% - Акцент2 2 2 9 2" xfId="31781" xr:uid="{00000000-0005-0000-0000-000095150000}"/>
    <cellStyle name="20% - Акцент2 2 2 9 2 2" xfId="31782" xr:uid="{00000000-0005-0000-0000-000096150000}"/>
    <cellStyle name="20% - Акцент2 2 2 9 2 3" xfId="31783" xr:uid="{00000000-0005-0000-0000-000097150000}"/>
    <cellStyle name="20% - Акцент2 2 3" xfId="31784" xr:uid="{00000000-0005-0000-0000-000098150000}"/>
    <cellStyle name="20% - Акцент2 2 3 2" xfId="31785" xr:uid="{00000000-0005-0000-0000-000099150000}"/>
    <cellStyle name="20% - Акцент2 2 3 2 2" xfId="31786" xr:uid="{00000000-0005-0000-0000-00009A150000}"/>
    <cellStyle name="20% - Акцент2 2 3 2 3" xfId="31787" xr:uid="{00000000-0005-0000-0000-00009B150000}"/>
    <cellStyle name="20% - Акцент2 2 4" xfId="31788" xr:uid="{00000000-0005-0000-0000-00009C150000}"/>
    <cellStyle name="20% - Акцент2 2 4 2" xfId="31789" xr:uid="{00000000-0005-0000-0000-00009D150000}"/>
    <cellStyle name="20% - Акцент2 2 4 2 2" xfId="31790" xr:uid="{00000000-0005-0000-0000-00009E150000}"/>
    <cellStyle name="20% - Акцент2 2 4 2 3" xfId="31791" xr:uid="{00000000-0005-0000-0000-00009F150000}"/>
    <cellStyle name="20% - Акцент2 2 5" xfId="31792" xr:uid="{00000000-0005-0000-0000-0000A0150000}"/>
    <cellStyle name="20% - Акцент2 2 5 2" xfId="31793" xr:uid="{00000000-0005-0000-0000-0000A1150000}"/>
    <cellStyle name="20% - Акцент2 2 5 2 2" xfId="31794" xr:uid="{00000000-0005-0000-0000-0000A2150000}"/>
    <cellStyle name="20% - Акцент2 2 5 2 3" xfId="31795" xr:uid="{00000000-0005-0000-0000-0000A3150000}"/>
    <cellStyle name="20% - Акцент2 2 6" xfId="31796" xr:uid="{00000000-0005-0000-0000-0000A4150000}"/>
    <cellStyle name="20% - Акцент2 2 6 2" xfId="31797" xr:uid="{00000000-0005-0000-0000-0000A5150000}"/>
    <cellStyle name="20% - Акцент2 2 6 2 2" xfId="31798" xr:uid="{00000000-0005-0000-0000-0000A6150000}"/>
    <cellStyle name="20% - Акцент2 2 6 2 3" xfId="31799" xr:uid="{00000000-0005-0000-0000-0000A7150000}"/>
    <cellStyle name="20% - Акцент2 2 7" xfId="31800" xr:uid="{00000000-0005-0000-0000-0000A8150000}"/>
    <cellStyle name="20% - Акцент2 2 7 2" xfId="31801" xr:uid="{00000000-0005-0000-0000-0000A9150000}"/>
    <cellStyle name="20% - Акцент2 2 7 2 2" xfId="31802" xr:uid="{00000000-0005-0000-0000-0000AA150000}"/>
    <cellStyle name="20% - Акцент2 2 7 2 3" xfId="31803" xr:uid="{00000000-0005-0000-0000-0000AB150000}"/>
    <cellStyle name="20% - Акцент2 2 8" xfId="31804" xr:uid="{00000000-0005-0000-0000-0000AC150000}"/>
    <cellStyle name="20% - Акцент2 2 8 2" xfId="31805" xr:uid="{00000000-0005-0000-0000-0000AD150000}"/>
    <cellStyle name="20% - Акцент2 2 8 2 2" xfId="31806" xr:uid="{00000000-0005-0000-0000-0000AE150000}"/>
    <cellStyle name="20% - Акцент2 2 8 2 3" xfId="31807" xr:uid="{00000000-0005-0000-0000-0000AF150000}"/>
    <cellStyle name="20% - Акцент2 2 9" xfId="31808" xr:uid="{00000000-0005-0000-0000-0000B0150000}"/>
    <cellStyle name="20% - Акцент2 2 9 2" xfId="31809" xr:uid="{00000000-0005-0000-0000-0000B1150000}"/>
    <cellStyle name="20% - Акцент2 2 9 2 2" xfId="31810" xr:uid="{00000000-0005-0000-0000-0000B2150000}"/>
    <cellStyle name="20% - Акцент2 2 9 2 3" xfId="31811" xr:uid="{00000000-0005-0000-0000-0000B3150000}"/>
    <cellStyle name="20% - Акцент2 20" xfId="31812" xr:uid="{00000000-0005-0000-0000-0000B4150000}"/>
    <cellStyle name="20% - Акцент2 20 2" xfId="31813" xr:uid="{00000000-0005-0000-0000-0000B5150000}"/>
    <cellStyle name="20% - Акцент2 20 2 2" xfId="31814" xr:uid="{00000000-0005-0000-0000-0000B6150000}"/>
    <cellStyle name="20% - Акцент2 20 2 3" xfId="31815" xr:uid="{00000000-0005-0000-0000-0000B7150000}"/>
    <cellStyle name="20% - Акцент2 21" xfId="31816" xr:uid="{00000000-0005-0000-0000-0000B8150000}"/>
    <cellStyle name="20% - Акцент2 21 2" xfId="31817" xr:uid="{00000000-0005-0000-0000-0000B9150000}"/>
    <cellStyle name="20% - Акцент2 21 2 2" xfId="31818" xr:uid="{00000000-0005-0000-0000-0000BA150000}"/>
    <cellStyle name="20% - Акцент2 21 2 3" xfId="31819" xr:uid="{00000000-0005-0000-0000-0000BB150000}"/>
    <cellStyle name="20% - Акцент2 22" xfId="31820" xr:uid="{00000000-0005-0000-0000-0000BC150000}"/>
    <cellStyle name="20% - Акцент2 22 2" xfId="31821" xr:uid="{00000000-0005-0000-0000-0000BD150000}"/>
    <cellStyle name="20% - Акцент2 22 2 2" xfId="31822" xr:uid="{00000000-0005-0000-0000-0000BE150000}"/>
    <cellStyle name="20% - Акцент2 22 2 3" xfId="31823" xr:uid="{00000000-0005-0000-0000-0000BF150000}"/>
    <cellStyle name="20% - Акцент2 23" xfId="31824" xr:uid="{00000000-0005-0000-0000-0000C0150000}"/>
    <cellStyle name="20% - Акцент2 23 2" xfId="31825" xr:uid="{00000000-0005-0000-0000-0000C1150000}"/>
    <cellStyle name="20% - Акцент2 23 2 2" xfId="31826" xr:uid="{00000000-0005-0000-0000-0000C2150000}"/>
    <cellStyle name="20% - Акцент2 23 2 2 2" xfId="31827" xr:uid="{00000000-0005-0000-0000-0000C3150000}"/>
    <cellStyle name="20% - Акцент2 23 2 2 3" xfId="31828" xr:uid="{00000000-0005-0000-0000-0000C4150000}"/>
    <cellStyle name="20% - Акцент2 23 3" xfId="31829" xr:uid="{00000000-0005-0000-0000-0000C5150000}"/>
    <cellStyle name="20% - Акцент2 23 3 2" xfId="31830" xr:uid="{00000000-0005-0000-0000-0000C6150000}"/>
    <cellStyle name="20% - Акцент2 23 3 3" xfId="31831" xr:uid="{00000000-0005-0000-0000-0000C7150000}"/>
    <cellStyle name="20% - Акцент2 24" xfId="31832" xr:uid="{00000000-0005-0000-0000-0000C8150000}"/>
    <cellStyle name="20% - Акцент2 24 2" xfId="31833" xr:uid="{00000000-0005-0000-0000-0000C9150000}"/>
    <cellStyle name="20% - Акцент2 24 2 2" xfId="31834" xr:uid="{00000000-0005-0000-0000-0000CA150000}"/>
    <cellStyle name="20% - Акцент2 24 2 2 2" xfId="31835" xr:uid="{00000000-0005-0000-0000-0000CB150000}"/>
    <cellStyle name="20% - Акцент2 24 2 2 3" xfId="31836" xr:uid="{00000000-0005-0000-0000-0000CC150000}"/>
    <cellStyle name="20% - Акцент2 24 3" xfId="31837" xr:uid="{00000000-0005-0000-0000-0000CD150000}"/>
    <cellStyle name="20% - Акцент2 24 3 2" xfId="31838" xr:uid="{00000000-0005-0000-0000-0000CE150000}"/>
    <cellStyle name="20% - Акцент2 24 3 3" xfId="31839" xr:uid="{00000000-0005-0000-0000-0000CF150000}"/>
    <cellStyle name="20% - Акцент2 25" xfId="31840" xr:uid="{00000000-0005-0000-0000-0000D0150000}"/>
    <cellStyle name="20% - Акцент2 25 2" xfId="31841" xr:uid="{00000000-0005-0000-0000-0000D1150000}"/>
    <cellStyle name="20% - Акцент2 25 2 2" xfId="31842" xr:uid="{00000000-0005-0000-0000-0000D2150000}"/>
    <cellStyle name="20% - Акцент2 25 2 3" xfId="31843" xr:uid="{00000000-0005-0000-0000-0000D3150000}"/>
    <cellStyle name="20% - Акцент2 26" xfId="31844" xr:uid="{00000000-0005-0000-0000-0000D4150000}"/>
    <cellStyle name="20% - Акцент2 26 2" xfId="31845" xr:uid="{00000000-0005-0000-0000-0000D5150000}"/>
    <cellStyle name="20% - Акцент2 26 2 2" xfId="31846" xr:uid="{00000000-0005-0000-0000-0000D6150000}"/>
    <cellStyle name="20% - Акцент2 26 2 3" xfId="31847" xr:uid="{00000000-0005-0000-0000-0000D7150000}"/>
    <cellStyle name="20% - Акцент2 27" xfId="31848" xr:uid="{00000000-0005-0000-0000-0000D8150000}"/>
    <cellStyle name="20% - Акцент2 27 2" xfId="31849" xr:uid="{00000000-0005-0000-0000-0000D9150000}"/>
    <cellStyle name="20% - Акцент2 27 2 2" xfId="31850" xr:uid="{00000000-0005-0000-0000-0000DA150000}"/>
    <cellStyle name="20% - Акцент2 27 2 3" xfId="31851" xr:uid="{00000000-0005-0000-0000-0000DB150000}"/>
    <cellStyle name="20% - Акцент2 3" xfId="2825" xr:uid="{00000000-0005-0000-0000-0000DC150000}"/>
    <cellStyle name="20% — акцент2 3" xfId="62666" xr:uid="{00000000-0005-0000-0000-0000DD150000}"/>
    <cellStyle name="20% - Акцент2 3 10" xfId="31852" xr:uid="{00000000-0005-0000-0000-0000DE150000}"/>
    <cellStyle name="20% - Акцент2 3 10 2" xfId="31853" xr:uid="{00000000-0005-0000-0000-0000DF150000}"/>
    <cellStyle name="20% - Акцент2 3 10 2 2" xfId="31854" xr:uid="{00000000-0005-0000-0000-0000E0150000}"/>
    <cellStyle name="20% - Акцент2 3 10 2 3" xfId="31855" xr:uid="{00000000-0005-0000-0000-0000E1150000}"/>
    <cellStyle name="20% - Акцент2 3 11" xfId="31856" xr:uid="{00000000-0005-0000-0000-0000E2150000}"/>
    <cellStyle name="20% - Акцент2 3 11 2" xfId="31857" xr:uid="{00000000-0005-0000-0000-0000E3150000}"/>
    <cellStyle name="20% - Акцент2 3 11 2 2" xfId="31858" xr:uid="{00000000-0005-0000-0000-0000E4150000}"/>
    <cellStyle name="20% - Акцент2 3 11 2 3" xfId="31859" xr:uid="{00000000-0005-0000-0000-0000E5150000}"/>
    <cellStyle name="20% - Акцент2 3 12" xfId="31860" xr:uid="{00000000-0005-0000-0000-0000E6150000}"/>
    <cellStyle name="20% - Акцент2 3 12 2" xfId="31861" xr:uid="{00000000-0005-0000-0000-0000E7150000}"/>
    <cellStyle name="20% - Акцент2 3 12 2 2" xfId="31862" xr:uid="{00000000-0005-0000-0000-0000E8150000}"/>
    <cellStyle name="20% - Акцент2 3 12 2 3" xfId="31863" xr:uid="{00000000-0005-0000-0000-0000E9150000}"/>
    <cellStyle name="20% - Акцент2 3 13" xfId="31864" xr:uid="{00000000-0005-0000-0000-0000EA150000}"/>
    <cellStyle name="20% - Акцент2 3 13 2" xfId="31865" xr:uid="{00000000-0005-0000-0000-0000EB150000}"/>
    <cellStyle name="20% - Акцент2 3 13 2 2" xfId="31866" xr:uid="{00000000-0005-0000-0000-0000EC150000}"/>
    <cellStyle name="20% - Акцент2 3 13 2 3" xfId="31867" xr:uid="{00000000-0005-0000-0000-0000ED150000}"/>
    <cellStyle name="20% - Акцент2 3 14" xfId="31868" xr:uid="{00000000-0005-0000-0000-0000EE150000}"/>
    <cellStyle name="20% - Акцент2 3 14 2" xfId="31869" xr:uid="{00000000-0005-0000-0000-0000EF150000}"/>
    <cellStyle name="20% - Акцент2 3 14 2 2" xfId="31870" xr:uid="{00000000-0005-0000-0000-0000F0150000}"/>
    <cellStyle name="20% - Акцент2 3 14 2 3" xfId="31871" xr:uid="{00000000-0005-0000-0000-0000F1150000}"/>
    <cellStyle name="20% - Акцент2 3 15" xfId="31872" xr:uid="{00000000-0005-0000-0000-0000F2150000}"/>
    <cellStyle name="20% - Акцент2 3 15 2" xfId="31873" xr:uid="{00000000-0005-0000-0000-0000F3150000}"/>
    <cellStyle name="20% - Акцент2 3 15 2 2" xfId="31874" xr:uid="{00000000-0005-0000-0000-0000F4150000}"/>
    <cellStyle name="20% - Акцент2 3 15 2 3" xfId="31875" xr:uid="{00000000-0005-0000-0000-0000F5150000}"/>
    <cellStyle name="20% - Акцент2 3 16" xfId="31876" xr:uid="{00000000-0005-0000-0000-0000F6150000}"/>
    <cellStyle name="20% - Акцент2 3 16 2" xfId="31877" xr:uid="{00000000-0005-0000-0000-0000F7150000}"/>
    <cellStyle name="20% - Акцент2 3 16 3" xfId="31878" xr:uid="{00000000-0005-0000-0000-0000F8150000}"/>
    <cellStyle name="20% - Акцент2 3 2" xfId="2826" xr:uid="{00000000-0005-0000-0000-0000F9150000}"/>
    <cellStyle name="20% - Акцент2 3 2 10" xfId="31879" xr:uid="{00000000-0005-0000-0000-0000FA150000}"/>
    <cellStyle name="20% - Акцент2 3 2 10 2" xfId="31880" xr:uid="{00000000-0005-0000-0000-0000FB150000}"/>
    <cellStyle name="20% - Акцент2 3 2 10 2 2" xfId="31881" xr:uid="{00000000-0005-0000-0000-0000FC150000}"/>
    <cellStyle name="20% - Акцент2 3 2 10 2 3" xfId="31882" xr:uid="{00000000-0005-0000-0000-0000FD150000}"/>
    <cellStyle name="20% - Акцент2 3 2 11" xfId="31883" xr:uid="{00000000-0005-0000-0000-0000FE150000}"/>
    <cellStyle name="20% - Акцент2 3 2 11 2" xfId="31884" xr:uid="{00000000-0005-0000-0000-0000FF150000}"/>
    <cellStyle name="20% - Акцент2 3 2 11 3" xfId="31885" xr:uid="{00000000-0005-0000-0000-000000160000}"/>
    <cellStyle name="20% - Акцент2 3 2 2" xfId="31886" xr:uid="{00000000-0005-0000-0000-000001160000}"/>
    <cellStyle name="20% - Акцент2 3 2 2 2" xfId="31887" xr:uid="{00000000-0005-0000-0000-000002160000}"/>
    <cellStyle name="20% - Акцент2 3 2 2 2 2" xfId="31888" xr:uid="{00000000-0005-0000-0000-000003160000}"/>
    <cellStyle name="20% - Акцент2 3 2 2 2 3" xfId="31889" xr:uid="{00000000-0005-0000-0000-000004160000}"/>
    <cellStyle name="20% - Акцент2 3 2 3" xfId="31890" xr:uid="{00000000-0005-0000-0000-000005160000}"/>
    <cellStyle name="20% - Акцент2 3 2 3 2" xfId="31891" xr:uid="{00000000-0005-0000-0000-000006160000}"/>
    <cellStyle name="20% - Акцент2 3 2 3 2 2" xfId="31892" xr:uid="{00000000-0005-0000-0000-000007160000}"/>
    <cellStyle name="20% - Акцент2 3 2 3 2 3" xfId="31893" xr:uid="{00000000-0005-0000-0000-000008160000}"/>
    <cellStyle name="20% - Акцент2 3 2 4" xfId="31894" xr:uid="{00000000-0005-0000-0000-000009160000}"/>
    <cellStyle name="20% - Акцент2 3 2 4 2" xfId="31895" xr:uid="{00000000-0005-0000-0000-00000A160000}"/>
    <cellStyle name="20% - Акцент2 3 2 4 2 2" xfId="31896" xr:uid="{00000000-0005-0000-0000-00000B160000}"/>
    <cellStyle name="20% - Акцент2 3 2 4 2 3" xfId="31897" xr:uid="{00000000-0005-0000-0000-00000C160000}"/>
    <cellStyle name="20% - Акцент2 3 2 5" xfId="31898" xr:uid="{00000000-0005-0000-0000-00000D160000}"/>
    <cellStyle name="20% - Акцент2 3 2 5 2" xfId="31899" xr:uid="{00000000-0005-0000-0000-00000E160000}"/>
    <cellStyle name="20% - Акцент2 3 2 5 2 2" xfId="31900" xr:uid="{00000000-0005-0000-0000-00000F160000}"/>
    <cellStyle name="20% - Акцент2 3 2 5 2 3" xfId="31901" xr:uid="{00000000-0005-0000-0000-000010160000}"/>
    <cellStyle name="20% - Акцент2 3 2 6" xfId="31902" xr:uid="{00000000-0005-0000-0000-000011160000}"/>
    <cellStyle name="20% - Акцент2 3 2 6 2" xfId="31903" xr:uid="{00000000-0005-0000-0000-000012160000}"/>
    <cellStyle name="20% - Акцент2 3 2 6 2 2" xfId="31904" xr:uid="{00000000-0005-0000-0000-000013160000}"/>
    <cellStyle name="20% - Акцент2 3 2 6 2 3" xfId="31905" xr:uid="{00000000-0005-0000-0000-000014160000}"/>
    <cellStyle name="20% - Акцент2 3 2 7" xfId="31906" xr:uid="{00000000-0005-0000-0000-000015160000}"/>
    <cellStyle name="20% - Акцент2 3 2 7 2" xfId="31907" xr:uid="{00000000-0005-0000-0000-000016160000}"/>
    <cellStyle name="20% - Акцент2 3 2 7 2 2" xfId="31908" xr:uid="{00000000-0005-0000-0000-000017160000}"/>
    <cellStyle name="20% - Акцент2 3 2 7 2 3" xfId="31909" xr:uid="{00000000-0005-0000-0000-000018160000}"/>
    <cellStyle name="20% - Акцент2 3 2 8" xfId="31910" xr:uid="{00000000-0005-0000-0000-000019160000}"/>
    <cellStyle name="20% - Акцент2 3 2 8 2" xfId="31911" xr:uid="{00000000-0005-0000-0000-00001A160000}"/>
    <cellStyle name="20% - Акцент2 3 2 8 2 2" xfId="31912" xr:uid="{00000000-0005-0000-0000-00001B160000}"/>
    <cellStyle name="20% - Акцент2 3 2 8 2 3" xfId="31913" xr:uid="{00000000-0005-0000-0000-00001C160000}"/>
    <cellStyle name="20% - Акцент2 3 2 9" xfId="31914" xr:uid="{00000000-0005-0000-0000-00001D160000}"/>
    <cellStyle name="20% - Акцент2 3 2 9 2" xfId="31915" xr:uid="{00000000-0005-0000-0000-00001E160000}"/>
    <cellStyle name="20% - Акцент2 3 2 9 2 2" xfId="31916" xr:uid="{00000000-0005-0000-0000-00001F160000}"/>
    <cellStyle name="20% - Акцент2 3 2 9 2 3" xfId="31917" xr:uid="{00000000-0005-0000-0000-000020160000}"/>
    <cellStyle name="20% - Акцент2 3 3" xfId="31918" xr:uid="{00000000-0005-0000-0000-000021160000}"/>
    <cellStyle name="20% - Акцент2 3 3 2" xfId="31919" xr:uid="{00000000-0005-0000-0000-000022160000}"/>
    <cellStyle name="20% - Акцент2 3 3 2 2" xfId="31920" xr:uid="{00000000-0005-0000-0000-000023160000}"/>
    <cellStyle name="20% - Акцент2 3 3 2 3" xfId="31921" xr:uid="{00000000-0005-0000-0000-000024160000}"/>
    <cellStyle name="20% - Акцент2 3 4" xfId="31922" xr:uid="{00000000-0005-0000-0000-000025160000}"/>
    <cellStyle name="20% - Акцент2 3 4 2" xfId="31923" xr:uid="{00000000-0005-0000-0000-000026160000}"/>
    <cellStyle name="20% - Акцент2 3 4 2 2" xfId="31924" xr:uid="{00000000-0005-0000-0000-000027160000}"/>
    <cellStyle name="20% - Акцент2 3 4 2 3" xfId="31925" xr:uid="{00000000-0005-0000-0000-000028160000}"/>
    <cellStyle name="20% - Акцент2 3 5" xfId="31926" xr:uid="{00000000-0005-0000-0000-000029160000}"/>
    <cellStyle name="20% - Акцент2 3 5 2" xfId="31927" xr:uid="{00000000-0005-0000-0000-00002A160000}"/>
    <cellStyle name="20% - Акцент2 3 5 2 2" xfId="31928" xr:uid="{00000000-0005-0000-0000-00002B160000}"/>
    <cellStyle name="20% - Акцент2 3 5 2 3" xfId="31929" xr:uid="{00000000-0005-0000-0000-00002C160000}"/>
    <cellStyle name="20% - Акцент2 3 6" xfId="31930" xr:uid="{00000000-0005-0000-0000-00002D160000}"/>
    <cellStyle name="20% - Акцент2 3 6 2" xfId="31931" xr:uid="{00000000-0005-0000-0000-00002E160000}"/>
    <cellStyle name="20% - Акцент2 3 6 2 2" xfId="31932" xr:uid="{00000000-0005-0000-0000-00002F160000}"/>
    <cellStyle name="20% - Акцент2 3 6 2 3" xfId="31933" xr:uid="{00000000-0005-0000-0000-000030160000}"/>
    <cellStyle name="20% - Акцент2 3 7" xfId="31934" xr:uid="{00000000-0005-0000-0000-000031160000}"/>
    <cellStyle name="20% - Акцент2 3 7 2" xfId="31935" xr:uid="{00000000-0005-0000-0000-000032160000}"/>
    <cellStyle name="20% - Акцент2 3 7 2 2" xfId="31936" xr:uid="{00000000-0005-0000-0000-000033160000}"/>
    <cellStyle name="20% - Акцент2 3 7 2 3" xfId="31937" xr:uid="{00000000-0005-0000-0000-000034160000}"/>
    <cellStyle name="20% - Акцент2 3 8" xfId="31938" xr:uid="{00000000-0005-0000-0000-000035160000}"/>
    <cellStyle name="20% - Акцент2 3 8 2" xfId="31939" xr:uid="{00000000-0005-0000-0000-000036160000}"/>
    <cellStyle name="20% - Акцент2 3 8 2 2" xfId="31940" xr:uid="{00000000-0005-0000-0000-000037160000}"/>
    <cellStyle name="20% - Акцент2 3 8 2 3" xfId="31941" xr:uid="{00000000-0005-0000-0000-000038160000}"/>
    <cellStyle name="20% - Акцент2 3 9" xfId="31942" xr:uid="{00000000-0005-0000-0000-000039160000}"/>
    <cellStyle name="20% - Акцент2 3 9 2" xfId="31943" xr:uid="{00000000-0005-0000-0000-00003A160000}"/>
    <cellStyle name="20% - Акцент2 3 9 2 2" xfId="31944" xr:uid="{00000000-0005-0000-0000-00003B160000}"/>
    <cellStyle name="20% - Акцент2 3 9 2 3" xfId="31945" xr:uid="{00000000-0005-0000-0000-00003C160000}"/>
    <cellStyle name="20% - Акцент2 3_Объём" xfId="2827" xr:uid="{00000000-0005-0000-0000-00003D160000}"/>
    <cellStyle name="20% - Акцент2 4" xfId="2828" xr:uid="{00000000-0005-0000-0000-00003E160000}"/>
    <cellStyle name="20% — акцент2 4" xfId="62667" xr:uid="{00000000-0005-0000-0000-00003F160000}"/>
    <cellStyle name="20% - Акцент2 4 2" xfId="31946" xr:uid="{00000000-0005-0000-0000-000040160000}"/>
    <cellStyle name="20% - Акцент2 4 2 2" xfId="31947" xr:uid="{00000000-0005-0000-0000-000041160000}"/>
    <cellStyle name="20% - Акцент2 4 2 3" xfId="31948" xr:uid="{00000000-0005-0000-0000-000042160000}"/>
    <cellStyle name="20% - Акцент2 5" xfId="2829" xr:uid="{00000000-0005-0000-0000-000043160000}"/>
    <cellStyle name="20% - Акцент2 5 2" xfId="31949" xr:uid="{00000000-0005-0000-0000-000044160000}"/>
    <cellStyle name="20% - Акцент2 5 2 2" xfId="31950" xr:uid="{00000000-0005-0000-0000-000045160000}"/>
    <cellStyle name="20% - Акцент2 5 2 3" xfId="31951" xr:uid="{00000000-0005-0000-0000-000046160000}"/>
    <cellStyle name="20% - Акцент2 6" xfId="2830" xr:uid="{00000000-0005-0000-0000-000047160000}"/>
    <cellStyle name="20% - Акцент2 6 2" xfId="31952" xr:uid="{00000000-0005-0000-0000-000048160000}"/>
    <cellStyle name="20% - Акцент2 6 2 2" xfId="31953" xr:uid="{00000000-0005-0000-0000-000049160000}"/>
    <cellStyle name="20% - Акцент2 6 2 2 2" xfId="31954" xr:uid="{00000000-0005-0000-0000-00004A160000}"/>
    <cellStyle name="20% - Акцент2 6 2 2 3" xfId="31955" xr:uid="{00000000-0005-0000-0000-00004B160000}"/>
    <cellStyle name="20% - Акцент2 6 3" xfId="31956" xr:uid="{00000000-0005-0000-0000-00004C160000}"/>
    <cellStyle name="20% - Акцент2 6 3 2" xfId="31957" xr:uid="{00000000-0005-0000-0000-00004D160000}"/>
    <cellStyle name="20% - Акцент2 6 3 3" xfId="31958" xr:uid="{00000000-0005-0000-0000-00004E160000}"/>
    <cellStyle name="20% - Акцент2 7" xfId="2831" xr:uid="{00000000-0005-0000-0000-00004F160000}"/>
    <cellStyle name="20% - Акцент2 7 2" xfId="31959" xr:uid="{00000000-0005-0000-0000-000050160000}"/>
    <cellStyle name="20% - Акцент2 7 2 2" xfId="31960" xr:uid="{00000000-0005-0000-0000-000051160000}"/>
    <cellStyle name="20% - Акцент2 7 2 3" xfId="31961" xr:uid="{00000000-0005-0000-0000-000052160000}"/>
    <cellStyle name="20% - Акцент2 8" xfId="2832" xr:uid="{00000000-0005-0000-0000-000053160000}"/>
    <cellStyle name="20% - Акцент2 8 2" xfId="31962" xr:uid="{00000000-0005-0000-0000-000054160000}"/>
    <cellStyle name="20% - Акцент2 8 2 2" xfId="31963" xr:uid="{00000000-0005-0000-0000-000055160000}"/>
    <cellStyle name="20% - Акцент2 8 2 3" xfId="31964" xr:uid="{00000000-0005-0000-0000-000056160000}"/>
    <cellStyle name="20% - Акцент2 9" xfId="2833" xr:uid="{00000000-0005-0000-0000-000057160000}"/>
    <cellStyle name="20% - Акцент2 9 2" xfId="31965" xr:uid="{00000000-0005-0000-0000-000058160000}"/>
    <cellStyle name="20% - Акцент2 9 2 2" xfId="31966" xr:uid="{00000000-0005-0000-0000-000059160000}"/>
    <cellStyle name="20% - Акцент2 9 2 3" xfId="31967" xr:uid="{00000000-0005-0000-0000-00005A160000}"/>
    <cellStyle name="20% - Акцент3 10" xfId="31968" xr:uid="{00000000-0005-0000-0000-00005B160000}"/>
    <cellStyle name="20% - Акцент3 10 2" xfId="31969" xr:uid="{00000000-0005-0000-0000-00005C160000}"/>
    <cellStyle name="20% - Акцент3 10 2 2" xfId="31970" xr:uid="{00000000-0005-0000-0000-00005D160000}"/>
    <cellStyle name="20% - Акцент3 10 2 3" xfId="31971" xr:uid="{00000000-0005-0000-0000-00005E160000}"/>
    <cellStyle name="20% - Акцент3 11" xfId="31972" xr:uid="{00000000-0005-0000-0000-00005F160000}"/>
    <cellStyle name="20% - Акцент3 11 2" xfId="31973" xr:uid="{00000000-0005-0000-0000-000060160000}"/>
    <cellStyle name="20% - Акцент3 11 2 2" xfId="31974" xr:uid="{00000000-0005-0000-0000-000061160000}"/>
    <cellStyle name="20% - Акцент3 11 2 3" xfId="31975" xr:uid="{00000000-0005-0000-0000-000062160000}"/>
    <cellStyle name="20% - Акцент3 12" xfId="31976" xr:uid="{00000000-0005-0000-0000-000063160000}"/>
    <cellStyle name="20% - Акцент3 12 2" xfId="31977" xr:uid="{00000000-0005-0000-0000-000064160000}"/>
    <cellStyle name="20% - Акцент3 12 2 2" xfId="31978" xr:uid="{00000000-0005-0000-0000-000065160000}"/>
    <cellStyle name="20% - Акцент3 12 2 3" xfId="31979" xr:uid="{00000000-0005-0000-0000-000066160000}"/>
    <cellStyle name="20% - Акцент3 13" xfId="31980" xr:uid="{00000000-0005-0000-0000-000067160000}"/>
    <cellStyle name="20% - Акцент3 13 2" xfId="31981" xr:uid="{00000000-0005-0000-0000-000068160000}"/>
    <cellStyle name="20% - Акцент3 13 2 2" xfId="31982" xr:uid="{00000000-0005-0000-0000-000069160000}"/>
    <cellStyle name="20% - Акцент3 13 2 3" xfId="31983" xr:uid="{00000000-0005-0000-0000-00006A160000}"/>
    <cellStyle name="20% - Акцент3 14" xfId="31984" xr:uid="{00000000-0005-0000-0000-00006B160000}"/>
    <cellStyle name="20% - Акцент3 14 2" xfId="31985" xr:uid="{00000000-0005-0000-0000-00006C160000}"/>
    <cellStyle name="20% - Акцент3 14 2 2" xfId="31986" xr:uid="{00000000-0005-0000-0000-00006D160000}"/>
    <cellStyle name="20% - Акцент3 14 2 3" xfId="31987" xr:uid="{00000000-0005-0000-0000-00006E160000}"/>
    <cellStyle name="20% - Акцент3 15" xfId="31988" xr:uid="{00000000-0005-0000-0000-00006F160000}"/>
    <cellStyle name="20% - Акцент3 15 2" xfId="31989" xr:uid="{00000000-0005-0000-0000-000070160000}"/>
    <cellStyle name="20% - Акцент3 15 2 2" xfId="31990" xr:uid="{00000000-0005-0000-0000-000071160000}"/>
    <cellStyle name="20% - Акцент3 15 2 3" xfId="31991" xr:uid="{00000000-0005-0000-0000-000072160000}"/>
    <cellStyle name="20% - Акцент3 16" xfId="31992" xr:uid="{00000000-0005-0000-0000-000073160000}"/>
    <cellStyle name="20% - Акцент3 16 2" xfId="31993" xr:uid="{00000000-0005-0000-0000-000074160000}"/>
    <cellStyle name="20% - Акцент3 16 2 2" xfId="31994" xr:uid="{00000000-0005-0000-0000-000075160000}"/>
    <cellStyle name="20% - Акцент3 16 2 3" xfId="31995" xr:uid="{00000000-0005-0000-0000-000076160000}"/>
    <cellStyle name="20% - Акцент3 17" xfId="31996" xr:uid="{00000000-0005-0000-0000-000077160000}"/>
    <cellStyle name="20% - Акцент3 17 2" xfId="31997" xr:uid="{00000000-0005-0000-0000-000078160000}"/>
    <cellStyle name="20% - Акцент3 17 2 2" xfId="31998" xr:uid="{00000000-0005-0000-0000-000079160000}"/>
    <cellStyle name="20% - Акцент3 17 2 3" xfId="31999" xr:uid="{00000000-0005-0000-0000-00007A160000}"/>
    <cellStyle name="20% - Акцент3 18" xfId="32000" xr:uid="{00000000-0005-0000-0000-00007B160000}"/>
    <cellStyle name="20% - Акцент3 18 2" xfId="32001" xr:uid="{00000000-0005-0000-0000-00007C160000}"/>
    <cellStyle name="20% - Акцент3 18 2 2" xfId="32002" xr:uid="{00000000-0005-0000-0000-00007D160000}"/>
    <cellStyle name="20% - Акцент3 18 2 3" xfId="32003" xr:uid="{00000000-0005-0000-0000-00007E160000}"/>
    <cellStyle name="20% - Акцент3 19" xfId="32004" xr:uid="{00000000-0005-0000-0000-00007F160000}"/>
    <cellStyle name="20% - Акцент3 19 2" xfId="32005" xr:uid="{00000000-0005-0000-0000-000080160000}"/>
    <cellStyle name="20% - Акцент3 19 2 2" xfId="32006" xr:uid="{00000000-0005-0000-0000-000081160000}"/>
    <cellStyle name="20% - Акцент3 19 2 3" xfId="32007" xr:uid="{00000000-0005-0000-0000-000082160000}"/>
    <cellStyle name="20% - Акцент3 2" xfId="2834" xr:uid="{00000000-0005-0000-0000-000083160000}"/>
    <cellStyle name="20% — акцент3 2" xfId="62668" xr:uid="{00000000-0005-0000-0000-000084160000}"/>
    <cellStyle name="20% - Акцент3 2 10" xfId="32008" xr:uid="{00000000-0005-0000-0000-000085160000}"/>
    <cellStyle name="20% - Акцент3 2 10 2" xfId="32009" xr:uid="{00000000-0005-0000-0000-000086160000}"/>
    <cellStyle name="20% - Акцент3 2 10 2 2" xfId="32010" xr:uid="{00000000-0005-0000-0000-000087160000}"/>
    <cellStyle name="20% - Акцент3 2 10 2 3" xfId="32011" xr:uid="{00000000-0005-0000-0000-000088160000}"/>
    <cellStyle name="20% - Акцент3 2 11" xfId="32012" xr:uid="{00000000-0005-0000-0000-000089160000}"/>
    <cellStyle name="20% - Акцент3 2 11 2" xfId="32013" xr:uid="{00000000-0005-0000-0000-00008A160000}"/>
    <cellStyle name="20% - Акцент3 2 11 2 2" xfId="32014" xr:uid="{00000000-0005-0000-0000-00008B160000}"/>
    <cellStyle name="20% - Акцент3 2 11 2 3" xfId="32015" xr:uid="{00000000-0005-0000-0000-00008C160000}"/>
    <cellStyle name="20% - Акцент3 2 12" xfId="32016" xr:uid="{00000000-0005-0000-0000-00008D160000}"/>
    <cellStyle name="20% - Акцент3 2 12 2" xfId="32017" xr:uid="{00000000-0005-0000-0000-00008E160000}"/>
    <cellStyle name="20% - Акцент3 2 12 2 2" xfId="32018" xr:uid="{00000000-0005-0000-0000-00008F160000}"/>
    <cellStyle name="20% - Акцент3 2 12 2 3" xfId="32019" xr:uid="{00000000-0005-0000-0000-000090160000}"/>
    <cellStyle name="20% - Акцент3 2 13" xfId="32020" xr:uid="{00000000-0005-0000-0000-000091160000}"/>
    <cellStyle name="20% - Акцент3 2 13 2" xfId="32021" xr:uid="{00000000-0005-0000-0000-000092160000}"/>
    <cellStyle name="20% - Акцент3 2 13 2 2" xfId="32022" xr:uid="{00000000-0005-0000-0000-000093160000}"/>
    <cellStyle name="20% - Акцент3 2 13 2 3" xfId="32023" xr:uid="{00000000-0005-0000-0000-000094160000}"/>
    <cellStyle name="20% - Акцент3 2 14" xfId="32024" xr:uid="{00000000-0005-0000-0000-000095160000}"/>
    <cellStyle name="20% - Акцент3 2 14 2" xfId="32025" xr:uid="{00000000-0005-0000-0000-000096160000}"/>
    <cellStyle name="20% - Акцент3 2 14 2 2" xfId="32026" xr:uid="{00000000-0005-0000-0000-000097160000}"/>
    <cellStyle name="20% - Акцент3 2 14 2 3" xfId="32027" xr:uid="{00000000-0005-0000-0000-000098160000}"/>
    <cellStyle name="20% - Акцент3 2 15" xfId="32028" xr:uid="{00000000-0005-0000-0000-000099160000}"/>
    <cellStyle name="20% - Акцент3 2 15 2" xfId="32029" xr:uid="{00000000-0005-0000-0000-00009A160000}"/>
    <cellStyle name="20% - Акцент3 2 15 2 2" xfId="32030" xr:uid="{00000000-0005-0000-0000-00009B160000}"/>
    <cellStyle name="20% - Акцент3 2 15 2 3" xfId="32031" xr:uid="{00000000-0005-0000-0000-00009C160000}"/>
    <cellStyle name="20% - Акцент3 2 16" xfId="32032" xr:uid="{00000000-0005-0000-0000-00009D160000}"/>
    <cellStyle name="20% - Акцент3 2 16 2" xfId="32033" xr:uid="{00000000-0005-0000-0000-00009E160000}"/>
    <cellStyle name="20% - Акцент3 2 16 3" xfId="32034" xr:uid="{00000000-0005-0000-0000-00009F160000}"/>
    <cellStyle name="20% - Акцент3 2 2" xfId="2835" xr:uid="{00000000-0005-0000-0000-0000A0160000}"/>
    <cellStyle name="20% - Акцент3 2 2 10" xfId="32035" xr:uid="{00000000-0005-0000-0000-0000A1160000}"/>
    <cellStyle name="20% - Акцент3 2 2 10 2" xfId="32036" xr:uid="{00000000-0005-0000-0000-0000A2160000}"/>
    <cellStyle name="20% - Акцент3 2 2 10 2 2" xfId="32037" xr:uid="{00000000-0005-0000-0000-0000A3160000}"/>
    <cellStyle name="20% - Акцент3 2 2 10 2 3" xfId="32038" xr:uid="{00000000-0005-0000-0000-0000A4160000}"/>
    <cellStyle name="20% - Акцент3 2 2 11" xfId="32039" xr:uid="{00000000-0005-0000-0000-0000A5160000}"/>
    <cellStyle name="20% - Акцент3 2 2 11 2" xfId="32040" xr:uid="{00000000-0005-0000-0000-0000A6160000}"/>
    <cellStyle name="20% - Акцент3 2 2 11 3" xfId="32041" xr:uid="{00000000-0005-0000-0000-0000A7160000}"/>
    <cellStyle name="20% - Акцент3 2 2 2" xfId="32042" xr:uid="{00000000-0005-0000-0000-0000A8160000}"/>
    <cellStyle name="20% - Акцент3 2 2 2 2" xfId="32043" xr:uid="{00000000-0005-0000-0000-0000A9160000}"/>
    <cellStyle name="20% - Акцент3 2 2 2 2 2" xfId="32044" xr:uid="{00000000-0005-0000-0000-0000AA160000}"/>
    <cellStyle name="20% - Акцент3 2 2 2 2 3" xfId="32045" xr:uid="{00000000-0005-0000-0000-0000AB160000}"/>
    <cellStyle name="20% - Акцент3 2 2 3" xfId="32046" xr:uid="{00000000-0005-0000-0000-0000AC160000}"/>
    <cellStyle name="20% - Акцент3 2 2 3 2" xfId="32047" xr:uid="{00000000-0005-0000-0000-0000AD160000}"/>
    <cellStyle name="20% - Акцент3 2 2 3 2 2" xfId="32048" xr:uid="{00000000-0005-0000-0000-0000AE160000}"/>
    <cellStyle name="20% - Акцент3 2 2 3 2 3" xfId="32049" xr:uid="{00000000-0005-0000-0000-0000AF160000}"/>
    <cellStyle name="20% - Акцент3 2 2 4" xfId="32050" xr:uid="{00000000-0005-0000-0000-0000B0160000}"/>
    <cellStyle name="20% - Акцент3 2 2 4 2" xfId="32051" xr:uid="{00000000-0005-0000-0000-0000B1160000}"/>
    <cellStyle name="20% - Акцент3 2 2 4 2 2" xfId="32052" xr:uid="{00000000-0005-0000-0000-0000B2160000}"/>
    <cellStyle name="20% - Акцент3 2 2 4 2 3" xfId="32053" xr:uid="{00000000-0005-0000-0000-0000B3160000}"/>
    <cellStyle name="20% - Акцент3 2 2 5" xfId="32054" xr:uid="{00000000-0005-0000-0000-0000B4160000}"/>
    <cellStyle name="20% - Акцент3 2 2 5 2" xfId="32055" xr:uid="{00000000-0005-0000-0000-0000B5160000}"/>
    <cellStyle name="20% - Акцент3 2 2 5 2 2" xfId="32056" xr:uid="{00000000-0005-0000-0000-0000B6160000}"/>
    <cellStyle name="20% - Акцент3 2 2 5 2 3" xfId="32057" xr:uid="{00000000-0005-0000-0000-0000B7160000}"/>
    <cellStyle name="20% - Акцент3 2 2 6" xfId="32058" xr:uid="{00000000-0005-0000-0000-0000B8160000}"/>
    <cellStyle name="20% - Акцент3 2 2 6 2" xfId="32059" xr:uid="{00000000-0005-0000-0000-0000B9160000}"/>
    <cellStyle name="20% - Акцент3 2 2 6 2 2" xfId="32060" xr:uid="{00000000-0005-0000-0000-0000BA160000}"/>
    <cellStyle name="20% - Акцент3 2 2 6 2 3" xfId="32061" xr:uid="{00000000-0005-0000-0000-0000BB160000}"/>
    <cellStyle name="20% - Акцент3 2 2 7" xfId="32062" xr:uid="{00000000-0005-0000-0000-0000BC160000}"/>
    <cellStyle name="20% - Акцент3 2 2 7 2" xfId="32063" xr:uid="{00000000-0005-0000-0000-0000BD160000}"/>
    <cellStyle name="20% - Акцент3 2 2 7 2 2" xfId="32064" xr:uid="{00000000-0005-0000-0000-0000BE160000}"/>
    <cellStyle name="20% - Акцент3 2 2 7 2 3" xfId="32065" xr:uid="{00000000-0005-0000-0000-0000BF160000}"/>
    <cellStyle name="20% - Акцент3 2 2 8" xfId="32066" xr:uid="{00000000-0005-0000-0000-0000C0160000}"/>
    <cellStyle name="20% - Акцент3 2 2 8 2" xfId="32067" xr:uid="{00000000-0005-0000-0000-0000C1160000}"/>
    <cellStyle name="20% - Акцент3 2 2 8 2 2" xfId="32068" xr:uid="{00000000-0005-0000-0000-0000C2160000}"/>
    <cellStyle name="20% - Акцент3 2 2 8 2 3" xfId="32069" xr:uid="{00000000-0005-0000-0000-0000C3160000}"/>
    <cellStyle name="20% - Акцент3 2 2 9" xfId="32070" xr:uid="{00000000-0005-0000-0000-0000C4160000}"/>
    <cellStyle name="20% - Акцент3 2 2 9 2" xfId="32071" xr:uid="{00000000-0005-0000-0000-0000C5160000}"/>
    <cellStyle name="20% - Акцент3 2 2 9 2 2" xfId="32072" xr:uid="{00000000-0005-0000-0000-0000C6160000}"/>
    <cellStyle name="20% - Акцент3 2 2 9 2 3" xfId="32073" xr:uid="{00000000-0005-0000-0000-0000C7160000}"/>
    <cellStyle name="20% - Акцент3 2 3" xfId="32074" xr:uid="{00000000-0005-0000-0000-0000C8160000}"/>
    <cellStyle name="20% - Акцент3 2 3 2" xfId="32075" xr:uid="{00000000-0005-0000-0000-0000C9160000}"/>
    <cellStyle name="20% - Акцент3 2 3 2 2" xfId="32076" xr:uid="{00000000-0005-0000-0000-0000CA160000}"/>
    <cellStyle name="20% - Акцент3 2 3 2 3" xfId="32077" xr:uid="{00000000-0005-0000-0000-0000CB160000}"/>
    <cellStyle name="20% - Акцент3 2 4" xfId="32078" xr:uid="{00000000-0005-0000-0000-0000CC160000}"/>
    <cellStyle name="20% - Акцент3 2 4 2" xfId="32079" xr:uid="{00000000-0005-0000-0000-0000CD160000}"/>
    <cellStyle name="20% - Акцент3 2 4 2 2" xfId="32080" xr:uid="{00000000-0005-0000-0000-0000CE160000}"/>
    <cellStyle name="20% - Акцент3 2 4 2 3" xfId="32081" xr:uid="{00000000-0005-0000-0000-0000CF160000}"/>
    <cellStyle name="20% - Акцент3 2 5" xfId="32082" xr:uid="{00000000-0005-0000-0000-0000D0160000}"/>
    <cellStyle name="20% - Акцент3 2 5 2" xfId="32083" xr:uid="{00000000-0005-0000-0000-0000D1160000}"/>
    <cellStyle name="20% - Акцент3 2 5 2 2" xfId="32084" xr:uid="{00000000-0005-0000-0000-0000D2160000}"/>
    <cellStyle name="20% - Акцент3 2 5 2 3" xfId="32085" xr:uid="{00000000-0005-0000-0000-0000D3160000}"/>
    <cellStyle name="20% - Акцент3 2 6" xfId="32086" xr:uid="{00000000-0005-0000-0000-0000D4160000}"/>
    <cellStyle name="20% - Акцент3 2 6 2" xfId="32087" xr:uid="{00000000-0005-0000-0000-0000D5160000}"/>
    <cellStyle name="20% - Акцент3 2 6 2 2" xfId="32088" xr:uid="{00000000-0005-0000-0000-0000D6160000}"/>
    <cellStyle name="20% - Акцент3 2 6 2 3" xfId="32089" xr:uid="{00000000-0005-0000-0000-0000D7160000}"/>
    <cellStyle name="20% - Акцент3 2 7" xfId="32090" xr:uid="{00000000-0005-0000-0000-0000D8160000}"/>
    <cellStyle name="20% - Акцент3 2 7 2" xfId="32091" xr:uid="{00000000-0005-0000-0000-0000D9160000}"/>
    <cellStyle name="20% - Акцент3 2 7 2 2" xfId="32092" xr:uid="{00000000-0005-0000-0000-0000DA160000}"/>
    <cellStyle name="20% - Акцент3 2 7 2 3" xfId="32093" xr:uid="{00000000-0005-0000-0000-0000DB160000}"/>
    <cellStyle name="20% - Акцент3 2 8" xfId="32094" xr:uid="{00000000-0005-0000-0000-0000DC160000}"/>
    <cellStyle name="20% - Акцент3 2 8 2" xfId="32095" xr:uid="{00000000-0005-0000-0000-0000DD160000}"/>
    <cellStyle name="20% - Акцент3 2 8 2 2" xfId="32096" xr:uid="{00000000-0005-0000-0000-0000DE160000}"/>
    <cellStyle name="20% - Акцент3 2 8 2 3" xfId="32097" xr:uid="{00000000-0005-0000-0000-0000DF160000}"/>
    <cellStyle name="20% - Акцент3 2 9" xfId="32098" xr:uid="{00000000-0005-0000-0000-0000E0160000}"/>
    <cellStyle name="20% - Акцент3 2 9 2" xfId="32099" xr:uid="{00000000-0005-0000-0000-0000E1160000}"/>
    <cellStyle name="20% - Акцент3 2 9 2 2" xfId="32100" xr:uid="{00000000-0005-0000-0000-0000E2160000}"/>
    <cellStyle name="20% - Акцент3 2 9 2 3" xfId="32101" xr:uid="{00000000-0005-0000-0000-0000E3160000}"/>
    <cellStyle name="20% - Акцент3 20" xfId="32102" xr:uid="{00000000-0005-0000-0000-0000E4160000}"/>
    <cellStyle name="20% - Акцент3 20 2" xfId="32103" xr:uid="{00000000-0005-0000-0000-0000E5160000}"/>
    <cellStyle name="20% - Акцент3 20 2 2" xfId="32104" xr:uid="{00000000-0005-0000-0000-0000E6160000}"/>
    <cellStyle name="20% - Акцент3 20 2 3" xfId="32105" xr:uid="{00000000-0005-0000-0000-0000E7160000}"/>
    <cellStyle name="20% - Акцент3 21" xfId="32106" xr:uid="{00000000-0005-0000-0000-0000E8160000}"/>
    <cellStyle name="20% - Акцент3 21 2" xfId="32107" xr:uid="{00000000-0005-0000-0000-0000E9160000}"/>
    <cellStyle name="20% - Акцент3 21 2 2" xfId="32108" xr:uid="{00000000-0005-0000-0000-0000EA160000}"/>
    <cellStyle name="20% - Акцент3 21 2 3" xfId="32109" xr:uid="{00000000-0005-0000-0000-0000EB160000}"/>
    <cellStyle name="20% - Акцент3 22" xfId="32110" xr:uid="{00000000-0005-0000-0000-0000EC160000}"/>
    <cellStyle name="20% - Акцент3 22 2" xfId="32111" xr:uid="{00000000-0005-0000-0000-0000ED160000}"/>
    <cellStyle name="20% - Акцент3 22 2 2" xfId="32112" xr:uid="{00000000-0005-0000-0000-0000EE160000}"/>
    <cellStyle name="20% - Акцент3 22 2 3" xfId="32113" xr:uid="{00000000-0005-0000-0000-0000EF160000}"/>
    <cellStyle name="20% - Акцент3 23" xfId="32114" xr:uid="{00000000-0005-0000-0000-0000F0160000}"/>
    <cellStyle name="20% - Акцент3 23 2" xfId="32115" xr:uid="{00000000-0005-0000-0000-0000F1160000}"/>
    <cellStyle name="20% - Акцент3 23 2 2" xfId="32116" xr:uid="{00000000-0005-0000-0000-0000F2160000}"/>
    <cellStyle name="20% - Акцент3 23 2 2 2" xfId="32117" xr:uid="{00000000-0005-0000-0000-0000F3160000}"/>
    <cellStyle name="20% - Акцент3 23 2 2 3" xfId="32118" xr:uid="{00000000-0005-0000-0000-0000F4160000}"/>
    <cellStyle name="20% - Акцент3 23 3" xfId="32119" xr:uid="{00000000-0005-0000-0000-0000F5160000}"/>
    <cellStyle name="20% - Акцент3 23 3 2" xfId="32120" xr:uid="{00000000-0005-0000-0000-0000F6160000}"/>
    <cellStyle name="20% - Акцент3 23 3 3" xfId="32121" xr:uid="{00000000-0005-0000-0000-0000F7160000}"/>
    <cellStyle name="20% - Акцент3 24" xfId="32122" xr:uid="{00000000-0005-0000-0000-0000F8160000}"/>
    <cellStyle name="20% - Акцент3 24 2" xfId="32123" xr:uid="{00000000-0005-0000-0000-0000F9160000}"/>
    <cellStyle name="20% - Акцент3 24 2 2" xfId="32124" xr:uid="{00000000-0005-0000-0000-0000FA160000}"/>
    <cellStyle name="20% - Акцент3 24 2 2 2" xfId="32125" xr:uid="{00000000-0005-0000-0000-0000FB160000}"/>
    <cellStyle name="20% - Акцент3 24 2 2 3" xfId="32126" xr:uid="{00000000-0005-0000-0000-0000FC160000}"/>
    <cellStyle name="20% - Акцент3 24 3" xfId="32127" xr:uid="{00000000-0005-0000-0000-0000FD160000}"/>
    <cellStyle name="20% - Акцент3 24 3 2" xfId="32128" xr:uid="{00000000-0005-0000-0000-0000FE160000}"/>
    <cellStyle name="20% - Акцент3 24 3 3" xfId="32129" xr:uid="{00000000-0005-0000-0000-0000FF160000}"/>
    <cellStyle name="20% - Акцент3 25" xfId="32130" xr:uid="{00000000-0005-0000-0000-000000170000}"/>
    <cellStyle name="20% - Акцент3 25 2" xfId="32131" xr:uid="{00000000-0005-0000-0000-000001170000}"/>
    <cellStyle name="20% - Акцент3 25 2 2" xfId="32132" xr:uid="{00000000-0005-0000-0000-000002170000}"/>
    <cellStyle name="20% - Акцент3 25 2 3" xfId="32133" xr:uid="{00000000-0005-0000-0000-000003170000}"/>
    <cellStyle name="20% - Акцент3 26" xfId="32134" xr:uid="{00000000-0005-0000-0000-000004170000}"/>
    <cellStyle name="20% - Акцент3 26 2" xfId="32135" xr:uid="{00000000-0005-0000-0000-000005170000}"/>
    <cellStyle name="20% - Акцент3 26 2 2" xfId="32136" xr:uid="{00000000-0005-0000-0000-000006170000}"/>
    <cellStyle name="20% - Акцент3 26 2 3" xfId="32137" xr:uid="{00000000-0005-0000-0000-000007170000}"/>
    <cellStyle name="20% - Акцент3 27" xfId="32138" xr:uid="{00000000-0005-0000-0000-000008170000}"/>
    <cellStyle name="20% - Акцент3 27 2" xfId="32139" xr:uid="{00000000-0005-0000-0000-000009170000}"/>
    <cellStyle name="20% - Акцент3 27 2 2" xfId="32140" xr:uid="{00000000-0005-0000-0000-00000A170000}"/>
    <cellStyle name="20% - Акцент3 27 2 3" xfId="32141" xr:uid="{00000000-0005-0000-0000-00000B170000}"/>
    <cellStyle name="20% - Акцент3 3" xfId="2836" xr:uid="{00000000-0005-0000-0000-00000C170000}"/>
    <cellStyle name="20% — акцент3 3" xfId="62669" xr:uid="{00000000-0005-0000-0000-00000D170000}"/>
    <cellStyle name="20% - Акцент3 3 10" xfId="32142" xr:uid="{00000000-0005-0000-0000-00000E170000}"/>
    <cellStyle name="20% - Акцент3 3 10 2" xfId="32143" xr:uid="{00000000-0005-0000-0000-00000F170000}"/>
    <cellStyle name="20% - Акцент3 3 10 2 2" xfId="32144" xr:uid="{00000000-0005-0000-0000-000010170000}"/>
    <cellStyle name="20% - Акцент3 3 10 2 3" xfId="32145" xr:uid="{00000000-0005-0000-0000-000011170000}"/>
    <cellStyle name="20% - Акцент3 3 11" xfId="32146" xr:uid="{00000000-0005-0000-0000-000012170000}"/>
    <cellStyle name="20% - Акцент3 3 11 2" xfId="32147" xr:uid="{00000000-0005-0000-0000-000013170000}"/>
    <cellStyle name="20% - Акцент3 3 11 2 2" xfId="32148" xr:uid="{00000000-0005-0000-0000-000014170000}"/>
    <cellStyle name="20% - Акцент3 3 11 2 3" xfId="32149" xr:uid="{00000000-0005-0000-0000-000015170000}"/>
    <cellStyle name="20% - Акцент3 3 12" xfId="32150" xr:uid="{00000000-0005-0000-0000-000016170000}"/>
    <cellStyle name="20% - Акцент3 3 12 2" xfId="32151" xr:uid="{00000000-0005-0000-0000-000017170000}"/>
    <cellStyle name="20% - Акцент3 3 12 2 2" xfId="32152" xr:uid="{00000000-0005-0000-0000-000018170000}"/>
    <cellStyle name="20% - Акцент3 3 12 2 3" xfId="32153" xr:uid="{00000000-0005-0000-0000-000019170000}"/>
    <cellStyle name="20% - Акцент3 3 13" xfId="32154" xr:uid="{00000000-0005-0000-0000-00001A170000}"/>
    <cellStyle name="20% - Акцент3 3 13 2" xfId="32155" xr:uid="{00000000-0005-0000-0000-00001B170000}"/>
    <cellStyle name="20% - Акцент3 3 13 2 2" xfId="32156" xr:uid="{00000000-0005-0000-0000-00001C170000}"/>
    <cellStyle name="20% - Акцент3 3 13 2 3" xfId="32157" xr:uid="{00000000-0005-0000-0000-00001D170000}"/>
    <cellStyle name="20% - Акцент3 3 14" xfId="32158" xr:uid="{00000000-0005-0000-0000-00001E170000}"/>
    <cellStyle name="20% - Акцент3 3 14 2" xfId="32159" xr:uid="{00000000-0005-0000-0000-00001F170000}"/>
    <cellStyle name="20% - Акцент3 3 14 2 2" xfId="32160" xr:uid="{00000000-0005-0000-0000-000020170000}"/>
    <cellStyle name="20% - Акцент3 3 14 2 3" xfId="32161" xr:uid="{00000000-0005-0000-0000-000021170000}"/>
    <cellStyle name="20% - Акцент3 3 15" xfId="32162" xr:uid="{00000000-0005-0000-0000-000022170000}"/>
    <cellStyle name="20% - Акцент3 3 15 2" xfId="32163" xr:uid="{00000000-0005-0000-0000-000023170000}"/>
    <cellStyle name="20% - Акцент3 3 15 2 2" xfId="32164" xr:uid="{00000000-0005-0000-0000-000024170000}"/>
    <cellStyle name="20% - Акцент3 3 15 2 3" xfId="32165" xr:uid="{00000000-0005-0000-0000-000025170000}"/>
    <cellStyle name="20% - Акцент3 3 16" xfId="32166" xr:uid="{00000000-0005-0000-0000-000026170000}"/>
    <cellStyle name="20% - Акцент3 3 16 2" xfId="32167" xr:uid="{00000000-0005-0000-0000-000027170000}"/>
    <cellStyle name="20% - Акцент3 3 16 3" xfId="32168" xr:uid="{00000000-0005-0000-0000-000028170000}"/>
    <cellStyle name="20% - Акцент3 3 2" xfId="2837" xr:uid="{00000000-0005-0000-0000-000029170000}"/>
    <cellStyle name="20% - Акцент3 3 2 10" xfId="32169" xr:uid="{00000000-0005-0000-0000-00002A170000}"/>
    <cellStyle name="20% - Акцент3 3 2 10 2" xfId="32170" xr:uid="{00000000-0005-0000-0000-00002B170000}"/>
    <cellStyle name="20% - Акцент3 3 2 10 2 2" xfId="32171" xr:uid="{00000000-0005-0000-0000-00002C170000}"/>
    <cellStyle name="20% - Акцент3 3 2 10 2 3" xfId="32172" xr:uid="{00000000-0005-0000-0000-00002D170000}"/>
    <cellStyle name="20% - Акцент3 3 2 11" xfId="32173" xr:uid="{00000000-0005-0000-0000-00002E170000}"/>
    <cellStyle name="20% - Акцент3 3 2 11 2" xfId="32174" xr:uid="{00000000-0005-0000-0000-00002F170000}"/>
    <cellStyle name="20% - Акцент3 3 2 11 3" xfId="32175" xr:uid="{00000000-0005-0000-0000-000030170000}"/>
    <cellStyle name="20% - Акцент3 3 2 2" xfId="32176" xr:uid="{00000000-0005-0000-0000-000031170000}"/>
    <cellStyle name="20% - Акцент3 3 2 2 2" xfId="32177" xr:uid="{00000000-0005-0000-0000-000032170000}"/>
    <cellStyle name="20% - Акцент3 3 2 2 2 2" xfId="32178" xr:uid="{00000000-0005-0000-0000-000033170000}"/>
    <cellStyle name="20% - Акцент3 3 2 2 2 3" xfId="32179" xr:uid="{00000000-0005-0000-0000-000034170000}"/>
    <cellStyle name="20% - Акцент3 3 2 3" xfId="32180" xr:uid="{00000000-0005-0000-0000-000035170000}"/>
    <cellStyle name="20% - Акцент3 3 2 3 2" xfId="32181" xr:uid="{00000000-0005-0000-0000-000036170000}"/>
    <cellStyle name="20% - Акцент3 3 2 3 2 2" xfId="32182" xr:uid="{00000000-0005-0000-0000-000037170000}"/>
    <cellStyle name="20% - Акцент3 3 2 3 2 3" xfId="32183" xr:uid="{00000000-0005-0000-0000-000038170000}"/>
    <cellStyle name="20% - Акцент3 3 2 4" xfId="32184" xr:uid="{00000000-0005-0000-0000-000039170000}"/>
    <cellStyle name="20% - Акцент3 3 2 4 2" xfId="32185" xr:uid="{00000000-0005-0000-0000-00003A170000}"/>
    <cellStyle name="20% - Акцент3 3 2 4 2 2" xfId="32186" xr:uid="{00000000-0005-0000-0000-00003B170000}"/>
    <cellStyle name="20% - Акцент3 3 2 4 2 3" xfId="32187" xr:uid="{00000000-0005-0000-0000-00003C170000}"/>
    <cellStyle name="20% - Акцент3 3 2 5" xfId="32188" xr:uid="{00000000-0005-0000-0000-00003D170000}"/>
    <cellStyle name="20% - Акцент3 3 2 5 2" xfId="32189" xr:uid="{00000000-0005-0000-0000-00003E170000}"/>
    <cellStyle name="20% - Акцент3 3 2 5 2 2" xfId="32190" xr:uid="{00000000-0005-0000-0000-00003F170000}"/>
    <cellStyle name="20% - Акцент3 3 2 5 2 3" xfId="32191" xr:uid="{00000000-0005-0000-0000-000040170000}"/>
    <cellStyle name="20% - Акцент3 3 2 6" xfId="32192" xr:uid="{00000000-0005-0000-0000-000041170000}"/>
    <cellStyle name="20% - Акцент3 3 2 6 2" xfId="32193" xr:uid="{00000000-0005-0000-0000-000042170000}"/>
    <cellStyle name="20% - Акцент3 3 2 6 2 2" xfId="32194" xr:uid="{00000000-0005-0000-0000-000043170000}"/>
    <cellStyle name="20% - Акцент3 3 2 6 2 3" xfId="32195" xr:uid="{00000000-0005-0000-0000-000044170000}"/>
    <cellStyle name="20% - Акцент3 3 2 7" xfId="32196" xr:uid="{00000000-0005-0000-0000-000045170000}"/>
    <cellStyle name="20% - Акцент3 3 2 7 2" xfId="32197" xr:uid="{00000000-0005-0000-0000-000046170000}"/>
    <cellStyle name="20% - Акцент3 3 2 7 2 2" xfId="32198" xr:uid="{00000000-0005-0000-0000-000047170000}"/>
    <cellStyle name="20% - Акцент3 3 2 7 2 3" xfId="32199" xr:uid="{00000000-0005-0000-0000-000048170000}"/>
    <cellStyle name="20% - Акцент3 3 2 8" xfId="32200" xr:uid="{00000000-0005-0000-0000-000049170000}"/>
    <cellStyle name="20% - Акцент3 3 2 8 2" xfId="32201" xr:uid="{00000000-0005-0000-0000-00004A170000}"/>
    <cellStyle name="20% - Акцент3 3 2 8 2 2" xfId="32202" xr:uid="{00000000-0005-0000-0000-00004B170000}"/>
    <cellStyle name="20% - Акцент3 3 2 8 2 3" xfId="32203" xr:uid="{00000000-0005-0000-0000-00004C170000}"/>
    <cellStyle name="20% - Акцент3 3 2 9" xfId="32204" xr:uid="{00000000-0005-0000-0000-00004D170000}"/>
    <cellStyle name="20% - Акцент3 3 2 9 2" xfId="32205" xr:uid="{00000000-0005-0000-0000-00004E170000}"/>
    <cellStyle name="20% - Акцент3 3 2 9 2 2" xfId="32206" xr:uid="{00000000-0005-0000-0000-00004F170000}"/>
    <cellStyle name="20% - Акцент3 3 2 9 2 3" xfId="32207" xr:uid="{00000000-0005-0000-0000-000050170000}"/>
    <cellStyle name="20% - Акцент3 3 3" xfId="32208" xr:uid="{00000000-0005-0000-0000-000051170000}"/>
    <cellStyle name="20% - Акцент3 3 3 2" xfId="32209" xr:uid="{00000000-0005-0000-0000-000052170000}"/>
    <cellStyle name="20% - Акцент3 3 3 2 2" xfId="32210" xr:uid="{00000000-0005-0000-0000-000053170000}"/>
    <cellStyle name="20% - Акцент3 3 3 2 3" xfId="32211" xr:uid="{00000000-0005-0000-0000-000054170000}"/>
    <cellStyle name="20% - Акцент3 3 4" xfId="32212" xr:uid="{00000000-0005-0000-0000-000055170000}"/>
    <cellStyle name="20% - Акцент3 3 4 2" xfId="32213" xr:uid="{00000000-0005-0000-0000-000056170000}"/>
    <cellStyle name="20% - Акцент3 3 4 2 2" xfId="32214" xr:uid="{00000000-0005-0000-0000-000057170000}"/>
    <cellStyle name="20% - Акцент3 3 4 2 3" xfId="32215" xr:uid="{00000000-0005-0000-0000-000058170000}"/>
    <cellStyle name="20% - Акцент3 3 5" xfId="32216" xr:uid="{00000000-0005-0000-0000-000059170000}"/>
    <cellStyle name="20% - Акцент3 3 5 2" xfId="32217" xr:uid="{00000000-0005-0000-0000-00005A170000}"/>
    <cellStyle name="20% - Акцент3 3 5 2 2" xfId="32218" xr:uid="{00000000-0005-0000-0000-00005B170000}"/>
    <cellStyle name="20% - Акцент3 3 5 2 3" xfId="32219" xr:uid="{00000000-0005-0000-0000-00005C170000}"/>
    <cellStyle name="20% - Акцент3 3 6" xfId="32220" xr:uid="{00000000-0005-0000-0000-00005D170000}"/>
    <cellStyle name="20% - Акцент3 3 6 2" xfId="32221" xr:uid="{00000000-0005-0000-0000-00005E170000}"/>
    <cellStyle name="20% - Акцент3 3 6 2 2" xfId="32222" xr:uid="{00000000-0005-0000-0000-00005F170000}"/>
    <cellStyle name="20% - Акцент3 3 6 2 3" xfId="32223" xr:uid="{00000000-0005-0000-0000-000060170000}"/>
    <cellStyle name="20% - Акцент3 3 7" xfId="32224" xr:uid="{00000000-0005-0000-0000-000061170000}"/>
    <cellStyle name="20% - Акцент3 3 7 2" xfId="32225" xr:uid="{00000000-0005-0000-0000-000062170000}"/>
    <cellStyle name="20% - Акцент3 3 7 2 2" xfId="32226" xr:uid="{00000000-0005-0000-0000-000063170000}"/>
    <cellStyle name="20% - Акцент3 3 7 2 3" xfId="32227" xr:uid="{00000000-0005-0000-0000-000064170000}"/>
    <cellStyle name="20% - Акцент3 3 8" xfId="32228" xr:uid="{00000000-0005-0000-0000-000065170000}"/>
    <cellStyle name="20% - Акцент3 3 8 2" xfId="32229" xr:uid="{00000000-0005-0000-0000-000066170000}"/>
    <cellStyle name="20% - Акцент3 3 8 2 2" xfId="32230" xr:uid="{00000000-0005-0000-0000-000067170000}"/>
    <cellStyle name="20% - Акцент3 3 8 2 3" xfId="32231" xr:uid="{00000000-0005-0000-0000-000068170000}"/>
    <cellStyle name="20% - Акцент3 3 9" xfId="32232" xr:uid="{00000000-0005-0000-0000-000069170000}"/>
    <cellStyle name="20% - Акцент3 3 9 2" xfId="32233" xr:uid="{00000000-0005-0000-0000-00006A170000}"/>
    <cellStyle name="20% - Акцент3 3 9 2 2" xfId="32234" xr:uid="{00000000-0005-0000-0000-00006B170000}"/>
    <cellStyle name="20% - Акцент3 3 9 2 3" xfId="32235" xr:uid="{00000000-0005-0000-0000-00006C170000}"/>
    <cellStyle name="20% - Акцент3 3_Объём" xfId="2838" xr:uid="{00000000-0005-0000-0000-00006D170000}"/>
    <cellStyle name="20% - Акцент3 4" xfId="2839" xr:uid="{00000000-0005-0000-0000-00006E170000}"/>
    <cellStyle name="20% — акцент3 4" xfId="62670" xr:uid="{00000000-0005-0000-0000-00006F170000}"/>
    <cellStyle name="20% - Акцент3 4 2" xfId="32236" xr:uid="{00000000-0005-0000-0000-000070170000}"/>
    <cellStyle name="20% - Акцент3 4 2 2" xfId="32237" xr:uid="{00000000-0005-0000-0000-000071170000}"/>
    <cellStyle name="20% - Акцент3 4 2 3" xfId="32238" xr:uid="{00000000-0005-0000-0000-000072170000}"/>
    <cellStyle name="20% - Акцент3 5" xfId="2840" xr:uid="{00000000-0005-0000-0000-000073170000}"/>
    <cellStyle name="20% - Акцент3 5 2" xfId="32239" xr:uid="{00000000-0005-0000-0000-000074170000}"/>
    <cellStyle name="20% - Акцент3 5 2 2" xfId="32240" xr:uid="{00000000-0005-0000-0000-000075170000}"/>
    <cellStyle name="20% - Акцент3 5 2 3" xfId="32241" xr:uid="{00000000-0005-0000-0000-000076170000}"/>
    <cellStyle name="20% - Акцент3 6" xfId="2841" xr:uid="{00000000-0005-0000-0000-000077170000}"/>
    <cellStyle name="20% - Акцент3 6 2" xfId="32242" xr:uid="{00000000-0005-0000-0000-000078170000}"/>
    <cellStyle name="20% - Акцент3 6 2 2" xfId="32243" xr:uid="{00000000-0005-0000-0000-000079170000}"/>
    <cellStyle name="20% - Акцент3 6 2 2 2" xfId="32244" xr:uid="{00000000-0005-0000-0000-00007A170000}"/>
    <cellStyle name="20% - Акцент3 6 2 2 3" xfId="32245" xr:uid="{00000000-0005-0000-0000-00007B170000}"/>
    <cellStyle name="20% - Акцент3 6 3" xfId="32246" xr:uid="{00000000-0005-0000-0000-00007C170000}"/>
    <cellStyle name="20% - Акцент3 6 3 2" xfId="32247" xr:uid="{00000000-0005-0000-0000-00007D170000}"/>
    <cellStyle name="20% - Акцент3 6 3 3" xfId="32248" xr:uid="{00000000-0005-0000-0000-00007E170000}"/>
    <cellStyle name="20% - Акцент3 7" xfId="2842" xr:uid="{00000000-0005-0000-0000-00007F170000}"/>
    <cellStyle name="20% - Акцент3 7 2" xfId="32249" xr:uid="{00000000-0005-0000-0000-000080170000}"/>
    <cellStyle name="20% - Акцент3 7 2 2" xfId="32250" xr:uid="{00000000-0005-0000-0000-000081170000}"/>
    <cellStyle name="20% - Акцент3 7 2 3" xfId="32251" xr:uid="{00000000-0005-0000-0000-000082170000}"/>
    <cellStyle name="20% - Акцент3 8" xfId="2843" xr:uid="{00000000-0005-0000-0000-000083170000}"/>
    <cellStyle name="20% - Акцент3 8 2" xfId="32252" xr:uid="{00000000-0005-0000-0000-000084170000}"/>
    <cellStyle name="20% - Акцент3 8 2 2" xfId="32253" xr:uid="{00000000-0005-0000-0000-000085170000}"/>
    <cellStyle name="20% - Акцент3 8 2 3" xfId="32254" xr:uid="{00000000-0005-0000-0000-000086170000}"/>
    <cellStyle name="20% - Акцент3 9" xfId="2844" xr:uid="{00000000-0005-0000-0000-000087170000}"/>
    <cellStyle name="20% - Акцент3 9 2" xfId="32255" xr:uid="{00000000-0005-0000-0000-000088170000}"/>
    <cellStyle name="20% - Акцент3 9 2 2" xfId="32256" xr:uid="{00000000-0005-0000-0000-000089170000}"/>
    <cellStyle name="20% - Акцент3 9 2 3" xfId="32257" xr:uid="{00000000-0005-0000-0000-00008A170000}"/>
    <cellStyle name="20% - Акцент4 10" xfId="32258" xr:uid="{00000000-0005-0000-0000-00008B170000}"/>
    <cellStyle name="20% - Акцент4 10 2" xfId="32259" xr:uid="{00000000-0005-0000-0000-00008C170000}"/>
    <cellStyle name="20% - Акцент4 10 2 2" xfId="32260" xr:uid="{00000000-0005-0000-0000-00008D170000}"/>
    <cellStyle name="20% - Акцент4 10 2 3" xfId="32261" xr:uid="{00000000-0005-0000-0000-00008E170000}"/>
    <cellStyle name="20% - Акцент4 11" xfId="32262" xr:uid="{00000000-0005-0000-0000-00008F170000}"/>
    <cellStyle name="20% - Акцент4 11 2" xfId="32263" xr:uid="{00000000-0005-0000-0000-000090170000}"/>
    <cellStyle name="20% - Акцент4 11 2 2" xfId="32264" xr:uid="{00000000-0005-0000-0000-000091170000}"/>
    <cellStyle name="20% - Акцент4 11 2 3" xfId="32265" xr:uid="{00000000-0005-0000-0000-000092170000}"/>
    <cellStyle name="20% - Акцент4 12" xfId="32266" xr:uid="{00000000-0005-0000-0000-000093170000}"/>
    <cellStyle name="20% - Акцент4 12 2" xfId="32267" xr:uid="{00000000-0005-0000-0000-000094170000}"/>
    <cellStyle name="20% - Акцент4 12 2 2" xfId="32268" xr:uid="{00000000-0005-0000-0000-000095170000}"/>
    <cellStyle name="20% - Акцент4 12 2 3" xfId="32269" xr:uid="{00000000-0005-0000-0000-000096170000}"/>
    <cellStyle name="20% - Акцент4 13" xfId="32270" xr:uid="{00000000-0005-0000-0000-000097170000}"/>
    <cellStyle name="20% - Акцент4 13 2" xfId="32271" xr:uid="{00000000-0005-0000-0000-000098170000}"/>
    <cellStyle name="20% - Акцент4 13 2 2" xfId="32272" xr:uid="{00000000-0005-0000-0000-000099170000}"/>
    <cellStyle name="20% - Акцент4 13 2 3" xfId="32273" xr:uid="{00000000-0005-0000-0000-00009A170000}"/>
    <cellStyle name="20% - Акцент4 14" xfId="32274" xr:uid="{00000000-0005-0000-0000-00009B170000}"/>
    <cellStyle name="20% - Акцент4 14 2" xfId="32275" xr:uid="{00000000-0005-0000-0000-00009C170000}"/>
    <cellStyle name="20% - Акцент4 14 2 2" xfId="32276" xr:uid="{00000000-0005-0000-0000-00009D170000}"/>
    <cellStyle name="20% - Акцент4 14 2 3" xfId="32277" xr:uid="{00000000-0005-0000-0000-00009E170000}"/>
    <cellStyle name="20% - Акцент4 15" xfId="32278" xr:uid="{00000000-0005-0000-0000-00009F170000}"/>
    <cellStyle name="20% - Акцент4 15 2" xfId="32279" xr:uid="{00000000-0005-0000-0000-0000A0170000}"/>
    <cellStyle name="20% - Акцент4 15 2 2" xfId="32280" xr:uid="{00000000-0005-0000-0000-0000A1170000}"/>
    <cellStyle name="20% - Акцент4 15 2 3" xfId="32281" xr:uid="{00000000-0005-0000-0000-0000A2170000}"/>
    <cellStyle name="20% - Акцент4 16" xfId="32282" xr:uid="{00000000-0005-0000-0000-0000A3170000}"/>
    <cellStyle name="20% - Акцент4 16 2" xfId="32283" xr:uid="{00000000-0005-0000-0000-0000A4170000}"/>
    <cellStyle name="20% - Акцент4 16 2 2" xfId="32284" xr:uid="{00000000-0005-0000-0000-0000A5170000}"/>
    <cellStyle name="20% - Акцент4 16 2 3" xfId="32285" xr:uid="{00000000-0005-0000-0000-0000A6170000}"/>
    <cellStyle name="20% - Акцент4 17" xfId="32286" xr:uid="{00000000-0005-0000-0000-0000A7170000}"/>
    <cellStyle name="20% - Акцент4 17 2" xfId="32287" xr:uid="{00000000-0005-0000-0000-0000A8170000}"/>
    <cellStyle name="20% - Акцент4 17 2 2" xfId="32288" xr:uid="{00000000-0005-0000-0000-0000A9170000}"/>
    <cellStyle name="20% - Акцент4 17 2 3" xfId="32289" xr:uid="{00000000-0005-0000-0000-0000AA170000}"/>
    <cellStyle name="20% - Акцент4 18" xfId="32290" xr:uid="{00000000-0005-0000-0000-0000AB170000}"/>
    <cellStyle name="20% - Акцент4 18 2" xfId="32291" xr:uid="{00000000-0005-0000-0000-0000AC170000}"/>
    <cellStyle name="20% - Акцент4 18 2 2" xfId="32292" xr:uid="{00000000-0005-0000-0000-0000AD170000}"/>
    <cellStyle name="20% - Акцент4 18 2 3" xfId="32293" xr:uid="{00000000-0005-0000-0000-0000AE170000}"/>
    <cellStyle name="20% - Акцент4 19" xfId="32294" xr:uid="{00000000-0005-0000-0000-0000AF170000}"/>
    <cellStyle name="20% - Акцент4 19 2" xfId="32295" xr:uid="{00000000-0005-0000-0000-0000B0170000}"/>
    <cellStyle name="20% - Акцент4 19 2 2" xfId="32296" xr:uid="{00000000-0005-0000-0000-0000B1170000}"/>
    <cellStyle name="20% - Акцент4 19 2 3" xfId="32297" xr:uid="{00000000-0005-0000-0000-0000B2170000}"/>
    <cellStyle name="20% - Акцент4 2" xfId="2845" xr:uid="{00000000-0005-0000-0000-0000B3170000}"/>
    <cellStyle name="20% — акцент4 2" xfId="62671" xr:uid="{00000000-0005-0000-0000-0000B4170000}"/>
    <cellStyle name="20% - Акцент4 2 10" xfId="32298" xr:uid="{00000000-0005-0000-0000-0000B5170000}"/>
    <cellStyle name="20% - Акцент4 2 10 2" xfId="32299" xr:uid="{00000000-0005-0000-0000-0000B6170000}"/>
    <cellStyle name="20% - Акцент4 2 10 2 2" xfId="32300" xr:uid="{00000000-0005-0000-0000-0000B7170000}"/>
    <cellStyle name="20% - Акцент4 2 10 2 3" xfId="32301" xr:uid="{00000000-0005-0000-0000-0000B8170000}"/>
    <cellStyle name="20% - Акцент4 2 11" xfId="32302" xr:uid="{00000000-0005-0000-0000-0000B9170000}"/>
    <cellStyle name="20% - Акцент4 2 11 2" xfId="32303" xr:uid="{00000000-0005-0000-0000-0000BA170000}"/>
    <cellStyle name="20% - Акцент4 2 11 2 2" xfId="32304" xr:uid="{00000000-0005-0000-0000-0000BB170000}"/>
    <cellStyle name="20% - Акцент4 2 11 2 3" xfId="32305" xr:uid="{00000000-0005-0000-0000-0000BC170000}"/>
    <cellStyle name="20% - Акцент4 2 12" xfId="32306" xr:uid="{00000000-0005-0000-0000-0000BD170000}"/>
    <cellStyle name="20% - Акцент4 2 12 2" xfId="32307" xr:uid="{00000000-0005-0000-0000-0000BE170000}"/>
    <cellStyle name="20% - Акцент4 2 12 2 2" xfId="32308" xr:uid="{00000000-0005-0000-0000-0000BF170000}"/>
    <cellStyle name="20% - Акцент4 2 12 2 3" xfId="32309" xr:uid="{00000000-0005-0000-0000-0000C0170000}"/>
    <cellStyle name="20% - Акцент4 2 13" xfId="32310" xr:uid="{00000000-0005-0000-0000-0000C1170000}"/>
    <cellStyle name="20% - Акцент4 2 13 2" xfId="32311" xr:uid="{00000000-0005-0000-0000-0000C2170000}"/>
    <cellStyle name="20% - Акцент4 2 13 2 2" xfId="32312" xr:uid="{00000000-0005-0000-0000-0000C3170000}"/>
    <cellStyle name="20% - Акцент4 2 13 2 3" xfId="32313" xr:uid="{00000000-0005-0000-0000-0000C4170000}"/>
    <cellStyle name="20% - Акцент4 2 14" xfId="32314" xr:uid="{00000000-0005-0000-0000-0000C5170000}"/>
    <cellStyle name="20% - Акцент4 2 14 2" xfId="32315" xr:uid="{00000000-0005-0000-0000-0000C6170000}"/>
    <cellStyle name="20% - Акцент4 2 14 2 2" xfId="32316" xr:uid="{00000000-0005-0000-0000-0000C7170000}"/>
    <cellStyle name="20% - Акцент4 2 14 2 3" xfId="32317" xr:uid="{00000000-0005-0000-0000-0000C8170000}"/>
    <cellStyle name="20% - Акцент4 2 15" xfId="32318" xr:uid="{00000000-0005-0000-0000-0000C9170000}"/>
    <cellStyle name="20% - Акцент4 2 15 2" xfId="32319" xr:uid="{00000000-0005-0000-0000-0000CA170000}"/>
    <cellStyle name="20% - Акцент4 2 15 2 2" xfId="32320" xr:uid="{00000000-0005-0000-0000-0000CB170000}"/>
    <cellStyle name="20% - Акцент4 2 15 2 3" xfId="32321" xr:uid="{00000000-0005-0000-0000-0000CC170000}"/>
    <cellStyle name="20% - Акцент4 2 16" xfId="32322" xr:uid="{00000000-0005-0000-0000-0000CD170000}"/>
    <cellStyle name="20% - Акцент4 2 16 2" xfId="32323" xr:uid="{00000000-0005-0000-0000-0000CE170000}"/>
    <cellStyle name="20% - Акцент4 2 16 3" xfId="32324" xr:uid="{00000000-0005-0000-0000-0000CF170000}"/>
    <cellStyle name="20% - Акцент4 2 2" xfId="2846" xr:uid="{00000000-0005-0000-0000-0000D0170000}"/>
    <cellStyle name="20% - Акцент4 2 2 10" xfId="32325" xr:uid="{00000000-0005-0000-0000-0000D1170000}"/>
    <cellStyle name="20% - Акцент4 2 2 10 2" xfId="32326" xr:uid="{00000000-0005-0000-0000-0000D2170000}"/>
    <cellStyle name="20% - Акцент4 2 2 10 2 2" xfId="32327" xr:uid="{00000000-0005-0000-0000-0000D3170000}"/>
    <cellStyle name="20% - Акцент4 2 2 10 2 3" xfId="32328" xr:uid="{00000000-0005-0000-0000-0000D4170000}"/>
    <cellStyle name="20% - Акцент4 2 2 11" xfId="32329" xr:uid="{00000000-0005-0000-0000-0000D5170000}"/>
    <cellStyle name="20% - Акцент4 2 2 11 2" xfId="32330" xr:uid="{00000000-0005-0000-0000-0000D6170000}"/>
    <cellStyle name="20% - Акцент4 2 2 11 3" xfId="32331" xr:uid="{00000000-0005-0000-0000-0000D7170000}"/>
    <cellStyle name="20% - Акцент4 2 2 2" xfId="32332" xr:uid="{00000000-0005-0000-0000-0000D8170000}"/>
    <cellStyle name="20% - Акцент4 2 2 2 2" xfId="32333" xr:uid="{00000000-0005-0000-0000-0000D9170000}"/>
    <cellStyle name="20% - Акцент4 2 2 2 2 2" xfId="32334" xr:uid="{00000000-0005-0000-0000-0000DA170000}"/>
    <cellStyle name="20% - Акцент4 2 2 2 2 3" xfId="32335" xr:uid="{00000000-0005-0000-0000-0000DB170000}"/>
    <cellStyle name="20% - Акцент4 2 2 3" xfId="32336" xr:uid="{00000000-0005-0000-0000-0000DC170000}"/>
    <cellStyle name="20% - Акцент4 2 2 3 2" xfId="32337" xr:uid="{00000000-0005-0000-0000-0000DD170000}"/>
    <cellStyle name="20% - Акцент4 2 2 3 2 2" xfId="32338" xr:uid="{00000000-0005-0000-0000-0000DE170000}"/>
    <cellStyle name="20% - Акцент4 2 2 3 2 3" xfId="32339" xr:uid="{00000000-0005-0000-0000-0000DF170000}"/>
    <cellStyle name="20% - Акцент4 2 2 4" xfId="32340" xr:uid="{00000000-0005-0000-0000-0000E0170000}"/>
    <cellStyle name="20% - Акцент4 2 2 4 2" xfId="32341" xr:uid="{00000000-0005-0000-0000-0000E1170000}"/>
    <cellStyle name="20% - Акцент4 2 2 4 2 2" xfId="32342" xr:uid="{00000000-0005-0000-0000-0000E2170000}"/>
    <cellStyle name="20% - Акцент4 2 2 4 2 3" xfId="32343" xr:uid="{00000000-0005-0000-0000-0000E3170000}"/>
    <cellStyle name="20% - Акцент4 2 2 5" xfId="32344" xr:uid="{00000000-0005-0000-0000-0000E4170000}"/>
    <cellStyle name="20% - Акцент4 2 2 5 2" xfId="32345" xr:uid="{00000000-0005-0000-0000-0000E5170000}"/>
    <cellStyle name="20% - Акцент4 2 2 5 2 2" xfId="32346" xr:uid="{00000000-0005-0000-0000-0000E6170000}"/>
    <cellStyle name="20% - Акцент4 2 2 5 2 3" xfId="32347" xr:uid="{00000000-0005-0000-0000-0000E7170000}"/>
    <cellStyle name="20% - Акцент4 2 2 6" xfId="32348" xr:uid="{00000000-0005-0000-0000-0000E8170000}"/>
    <cellStyle name="20% - Акцент4 2 2 6 2" xfId="32349" xr:uid="{00000000-0005-0000-0000-0000E9170000}"/>
    <cellStyle name="20% - Акцент4 2 2 6 2 2" xfId="32350" xr:uid="{00000000-0005-0000-0000-0000EA170000}"/>
    <cellStyle name="20% - Акцент4 2 2 6 2 3" xfId="32351" xr:uid="{00000000-0005-0000-0000-0000EB170000}"/>
    <cellStyle name="20% - Акцент4 2 2 7" xfId="32352" xr:uid="{00000000-0005-0000-0000-0000EC170000}"/>
    <cellStyle name="20% - Акцент4 2 2 7 2" xfId="32353" xr:uid="{00000000-0005-0000-0000-0000ED170000}"/>
    <cellStyle name="20% - Акцент4 2 2 7 2 2" xfId="32354" xr:uid="{00000000-0005-0000-0000-0000EE170000}"/>
    <cellStyle name="20% - Акцент4 2 2 7 2 3" xfId="32355" xr:uid="{00000000-0005-0000-0000-0000EF170000}"/>
    <cellStyle name="20% - Акцент4 2 2 8" xfId="32356" xr:uid="{00000000-0005-0000-0000-0000F0170000}"/>
    <cellStyle name="20% - Акцент4 2 2 8 2" xfId="32357" xr:uid="{00000000-0005-0000-0000-0000F1170000}"/>
    <cellStyle name="20% - Акцент4 2 2 8 2 2" xfId="32358" xr:uid="{00000000-0005-0000-0000-0000F2170000}"/>
    <cellStyle name="20% - Акцент4 2 2 8 2 3" xfId="32359" xr:uid="{00000000-0005-0000-0000-0000F3170000}"/>
    <cellStyle name="20% - Акцент4 2 2 9" xfId="32360" xr:uid="{00000000-0005-0000-0000-0000F4170000}"/>
    <cellStyle name="20% - Акцент4 2 2 9 2" xfId="32361" xr:uid="{00000000-0005-0000-0000-0000F5170000}"/>
    <cellStyle name="20% - Акцент4 2 2 9 2 2" xfId="32362" xr:uid="{00000000-0005-0000-0000-0000F6170000}"/>
    <cellStyle name="20% - Акцент4 2 2 9 2 3" xfId="32363" xr:uid="{00000000-0005-0000-0000-0000F7170000}"/>
    <cellStyle name="20% - Акцент4 2 3" xfId="32364" xr:uid="{00000000-0005-0000-0000-0000F8170000}"/>
    <cellStyle name="20% - Акцент4 2 3 2" xfId="32365" xr:uid="{00000000-0005-0000-0000-0000F9170000}"/>
    <cellStyle name="20% - Акцент4 2 3 2 2" xfId="32366" xr:uid="{00000000-0005-0000-0000-0000FA170000}"/>
    <cellStyle name="20% - Акцент4 2 3 2 3" xfId="32367" xr:uid="{00000000-0005-0000-0000-0000FB170000}"/>
    <cellStyle name="20% - Акцент4 2 4" xfId="32368" xr:uid="{00000000-0005-0000-0000-0000FC170000}"/>
    <cellStyle name="20% - Акцент4 2 4 2" xfId="32369" xr:uid="{00000000-0005-0000-0000-0000FD170000}"/>
    <cellStyle name="20% - Акцент4 2 4 2 2" xfId="32370" xr:uid="{00000000-0005-0000-0000-0000FE170000}"/>
    <cellStyle name="20% - Акцент4 2 4 2 3" xfId="32371" xr:uid="{00000000-0005-0000-0000-0000FF170000}"/>
    <cellStyle name="20% - Акцент4 2 5" xfId="32372" xr:uid="{00000000-0005-0000-0000-000000180000}"/>
    <cellStyle name="20% - Акцент4 2 5 2" xfId="32373" xr:uid="{00000000-0005-0000-0000-000001180000}"/>
    <cellStyle name="20% - Акцент4 2 5 2 2" xfId="32374" xr:uid="{00000000-0005-0000-0000-000002180000}"/>
    <cellStyle name="20% - Акцент4 2 5 2 3" xfId="32375" xr:uid="{00000000-0005-0000-0000-000003180000}"/>
    <cellStyle name="20% - Акцент4 2 6" xfId="32376" xr:uid="{00000000-0005-0000-0000-000004180000}"/>
    <cellStyle name="20% - Акцент4 2 6 2" xfId="32377" xr:uid="{00000000-0005-0000-0000-000005180000}"/>
    <cellStyle name="20% - Акцент4 2 6 2 2" xfId="32378" xr:uid="{00000000-0005-0000-0000-000006180000}"/>
    <cellStyle name="20% - Акцент4 2 6 2 3" xfId="32379" xr:uid="{00000000-0005-0000-0000-000007180000}"/>
    <cellStyle name="20% - Акцент4 2 7" xfId="32380" xr:uid="{00000000-0005-0000-0000-000008180000}"/>
    <cellStyle name="20% - Акцент4 2 7 2" xfId="32381" xr:uid="{00000000-0005-0000-0000-000009180000}"/>
    <cellStyle name="20% - Акцент4 2 7 2 2" xfId="32382" xr:uid="{00000000-0005-0000-0000-00000A180000}"/>
    <cellStyle name="20% - Акцент4 2 7 2 3" xfId="32383" xr:uid="{00000000-0005-0000-0000-00000B180000}"/>
    <cellStyle name="20% - Акцент4 2 8" xfId="32384" xr:uid="{00000000-0005-0000-0000-00000C180000}"/>
    <cellStyle name="20% - Акцент4 2 8 2" xfId="32385" xr:uid="{00000000-0005-0000-0000-00000D180000}"/>
    <cellStyle name="20% - Акцент4 2 8 2 2" xfId="32386" xr:uid="{00000000-0005-0000-0000-00000E180000}"/>
    <cellStyle name="20% - Акцент4 2 8 2 3" xfId="32387" xr:uid="{00000000-0005-0000-0000-00000F180000}"/>
    <cellStyle name="20% - Акцент4 2 9" xfId="32388" xr:uid="{00000000-0005-0000-0000-000010180000}"/>
    <cellStyle name="20% - Акцент4 2 9 2" xfId="32389" xr:uid="{00000000-0005-0000-0000-000011180000}"/>
    <cellStyle name="20% - Акцент4 2 9 2 2" xfId="32390" xr:uid="{00000000-0005-0000-0000-000012180000}"/>
    <cellStyle name="20% - Акцент4 2 9 2 3" xfId="32391" xr:uid="{00000000-0005-0000-0000-000013180000}"/>
    <cellStyle name="20% - Акцент4 20" xfId="32392" xr:uid="{00000000-0005-0000-0000-000014180000}"/>
    <cellStyle name="20% - Акцент4 20 2" xfId="32393" xr:uid="{00000000-0005-0000-0000-000015180000}"/>
    <cellStyle name="20% - Акцент4 20 2 2" xfId="32394" xr:uid="{00000000-0005-0000-0000-000016180000}"/>
    <cellStyle name="20% - Акцент4 20 2 3" xfId="32395" xr:uid="{00000000-0005-0000-0000-000017180000}"/>
    <cellStyle name="20% - Акцент4 21" xfId="32396" xr:uid="{00000000-0005-0000-0000-000018180000}"/>
    <cellStyle name="20% - Акцент4 21 2" xfId="32397" xr:uid="{00000000-0005-0000-0000-000019180000}"/>
    <cellStyle name="20% - Акцент4 21 2 2" xfId="32398" xr:uid="{00000000-0005-0000-0000-00001A180000}"/>
    <cellStyle name="20% - Акцент4 21 2 3" xfId="32399" xr:uid="{00000000-0005-0000-0000-00001B180000}"/>
    <cellStyle name="20% - Акцент4 22" xfId="32400" xr:uid="{00000000-0005-0000-0000-00001C180000}"/>
    <cellStyle name="20% - Акцент4 22 2" xfId="32401" xr:uid="{00000000-0005-0000-0000-00001D180000}"/>
    <cellStyle name="20% - Акцент4 22 2 2" xfId="32402" xr:uid="{00000000-0005-0000-0000-00001E180000}"/>
    <cellStyle name="20% - Акцент4 22 2 3" xfId="32403" xr:uid="{00000000-0005-0000-0000-00001F180000}"/>
    <cellStyle name="20% - Акцент4 23" xfId="32404" xr:uid="{00000000-0005-0000-0000-000020180000}"/>
    <cellStyle name="20% - Акцент4 23 2" xfId="32405" xr:uid="{00000000-0005-0000-0000-000021180000}"/>
    <cellStyle name="20% - Акцент4 23 2 2" xfId="32406" xr:uid="{00000000-0005-0000-0000-000022180000}"/>
    <cellStyle name="20% - Акцент4 23 2 2 2" xfId="32407" xr:uid="{00000000-0005-0000-0000-000023180000}"/>
    <cellStyle name="20% - Акцент4 23 2 2 3" xfId="32408" xr:uid="{00000000-0005-0000-0000-000024180000}"/>
    <cellStyle name="20% - Акцент4 23 3" xfId="32409" xr:uid="{00000000-0005-0000-0000-000025180000}"/>
    <cellStyle name="20% - Акцент4 23 3 2" xfId="32410" xr:uid="{00000000-0005-0000-0000-000026180000}"/>
    <cellStyle name="20% - Акцент4 23 3 3" xfId="32411" xr:uid="{00000000-0005-0000-0000-000027180000}"/>
    <cellStyle name="20% - Акцент4 24" xfId="32412" xr:uid="{00000000-0005-0000-0000-000028180000}"/>
    <cellStyle name="20% - Акцент4 24 2" xfId="32413" xr:uid="{00000000-0005-0000-0000-000029180000}"/>
    <cellStyle name="20% - Акцент4 24 2 2" xfId="32414" xr:uid="{00000000-0005-0000-0000-00002A180000}"/>
    <cellStyle name="20% - Акцент4 24 2 2 2" xfId="32415" xr:uid="{00000000-0005-0000-0000-00002B180000}"/>
    <cellStyle name="20% - Акцент4 24 2 2 3" xfId="32416" xr:uid="{00000000-0005-0000-0000-00002C180000}"/>
    <cellStyle name="20% - Акцент4 24 3" xfId="32417" xr:uid="{00000000-0005-0000-0000-00002D180000}"/>
    <cellStyle name="20% - Акцент4 24 3 2" xfId="32418" xr:uid="{00000000-0005-0000-0000-00002E180000}"/>
    <cellStyle name="20% - Акцент4 24 3 3" xfId="32419" xr:uid="{00000000-0005-0000-0000-00002F180000}"/>
    <cellStyle name="20% - Акцент4 25" xfId="32420" xr:uid="{00000000-0005-0000-0000-000030180000}"/>
    <cellStyle name="20% - Акцент4 25 2" xfId="32421" xr:uid="{00000000-0005-0000-0000-000031180000}"/>
    <cellStyle name="20% - Акцент4 25 2 2" xfId="32422" xr:uid="{00000000-0005-0000-0000-000032180000}"/>
    <cellStyle name="20% - Акцент4 25 2 3" xfId="32423" xr:uid="{00000000-0005-0000-0000-000033180000}"/>
    <cellStyle name="20% - Акцент4 26" xfId="32424" xr:uid="{00000000-0005-0000-0000-000034180000}"/>
    <cellStyle name="20% - Акцент4 26 2" xfId="32425" xr:uid="{00000000-0005-0000-0000-000035180000}"/>
    <cellStyle name="20% - Акцент4 26 2 2" xfId="32426" xr:uid="{00000000-0005-0000-0000-000036180000}"/>
    <cellStyle name="20% - Акцент4 26 2 3" xfId="32427" xr:uid="{00000000-0005-0000-0000-000037180000}"/>
    <cellStyle name="20% - Акцент4 27" xfId="32428" xr:uid="{00000000-0005-0000-0000-000038180000}"/>
    <cellStyle name="20% - Акцент4 27 2" xfId="32429" xr:uid="{00000000-0005-0000-0000-000039180000}"/>
    <cellStyle name="20% - Акцент4 27 2 2" xfId="32430" xr:uid="{00000000-0005-0000-0000-00003A180000}"/>
    <cellStyle name="20% - Акцент4 27 2 3" xfId="32431" xr:uid="{00000000-0005-0000-0000-00003B180000}"/>
    <cellStyle name="20% - Акцент4 3" xfId="2847" xr:uid="{00000000-0005-0000-0000-00003C180000}"/>
    <cellStyle name="20% — акцент4 3" xfId="62672" xr:uid="{00000000-0005-0000-0000-00003D180000}"/>
    <cellStyle name="20% - Акцент4 3 10" xfId="32432" xr:uid="{00000000-0005-0000-0000-00003E180000}"/>
    <cellStyle name="20% - Акцент4 3 10 2" xfId="32433" xr:uid="{00000000-0005-0000-0000-00003F180000}"/>
    <cellStyle name="20% - Акцент4 3 10 2 2" xfId="32434" xr:uid="{00000000-0005-0000-0000-000040180000}"/>
    <cellStyle name="20% - Акцент4 3 10 2 3" xfId="32435" xr:uid="{00000000-0005-0000-0000-000041180000}"/>
    <cellStyle name="20% - Акцент4 3 11" xfId="32436" xr:uid="{00000000-0005-0000-0000-000042180000}"/>
    <cellStyle name="20% - Акцент4 3 11 2" xfId="32437" xr:uid="{00000000-0005-0000-0000-000043180000}"/>
    <cellStyle name="20% - Акцент4 3 11 2 2" xfId="32438" xr:uid="{00000000-0005-0000-0000-000044180000}"/>
    <cellStyle name="20% - Акцент4 3 11 2 3" xfId="32439" xr:uid="{00000000-0005-0000-0000-000045180000}"/>
    <cellStyle name="20% - Акцент4 3 12" xfId="32440" xr:uid="{00000000-0005-0000-0000-000046180000}"/>
    <cellStyle name="20% - Акцент4 3 12 2" xfId="32441" xr:uid="{00000000-0005-0000-0000-000047180000}"/>
    <cellStyle name="20% - Акцент4 3 12 2 2" xfId="32442" xr:uid="{00000000-0005-0000-0000-000048180000}"/>
    <cellStyle name="20% - Акцент4 3 12 2 3" xfId="32443" xr:uid="{00000000-0005-0000-0000-000049180000}"/>
    <cellStyle name="20% - Акцент4 3 13" xfId="32444" xr:uid="{00000000-0005-0000-0000-00004A180000}"/>
    <cellStyle name="20% - Акцент4 3 13 2" xfId="32445" xr:uid="{00000000-0005-0000-0000-00004B180000}"/>
    <cellStyle name="20% - Акцент4 3 13 2 2" xfId="32446" xr:uid="{00000000-0005-0000-0000-00004C180000}"/>
    <cellStyle name="20% - Акцент4 3 13 2 3" xfId="32447" xr:uid="{00000000-0005-0000-0000-00004D180000}"/>
    <cellStyle name="20% - Акцент4 3 14" xfId="32448" xr:uid="{00000000-0005-0000-0000-00004E180000}"/>
    <cellStyle name="20% - Акцент4 3 14 2" xfId="32449" xr:uid="{00000000-0005-0000-0000-00004F180000}"/>
    <cellStyle name="20% - Акцент4 3 14 2 2" xfId="32450" xr:uid="{00000000-0005-0000-0000-000050180000}"/>
    <cellStyle name="20% - Акцент4 3 14 2 3" xfId="32451" xr:uid="{00000000-0005-0000-0000-000051180000}"/>
    <cellStyle name="20% - Акцент4 3 15" xfId="32452" xr:uid="{00000000-0005-0000-0000-000052180000}"/>
    <cellStyle name="20% - Акцент4 3 15 2" xfId="32453" xr:uid="{00000000-0005-0000-0000-000053180000}"/>
    <cellStyle name="20% - Акцент4 3 15 2 2" xfId="32454" xr:uid="{00000000-0005-0000-0000-000054180000}"/>
    <cellStyle name="20% - Акцент4 3 15 2 3" xfId="32455" xr:uid="{00000000-0005-0000-0000-000055180000}"/>
    <cellStyle name="20% - Акцент4 3 16" xfId="32456" xr:uid="{00000000-0005-0000-0000-000056180000}"/>
    <cellStyle name="20% - Акцент4 3 16 2" xfId="32457" xr:uid="{00000000-0005-0000-0000-000057180000}"/>
    <cellStyle name="20% - Акцент4 3 16 3" xfId="32458" xr:uid="{00000000-0005-0000-0000-000058180000}"/>
    <cellStyle name="20% - Акцент4 3 2" xfId="2848" xr:uid="{00000000-0005-0000-0000-000059180000}"/>
    <cellStyle name="20% - Акцент4 3 2 10" xfId="32459" xr:uid="{00000000-0005-0000-0000-00005A180000}"/>
    <cellStyle name="20% - Акцент4 3 2 10 2" xfId="32460" xr:uid="{00000000-0005-0000-0000-00005B180000}"/>
    <cellStyle name="20% - Акцент4 3 2 10 2 2" xfId="32461" xr:uid="{00000000-0005-0000-0000-00005C180000}"/>
    <cellStyle name="20% - Акцент4 3 2 10 2 3" xfId="32462" xr:uid="{00000000-0005-0000-0000-00005D180000}"/>
    <cellStyle name="20% - Акцент4 3 2 11" xfId="32463" xr:uid="{00000000-0005-0000-0000-00005E180000}"/>
    <cellStyle name="20% - Акцент4 3 2 11 2" xfId="32464" xr:uid="{00000000-0005-0000-0000-00005F180000}"/>
    <cellStyle name="20% - Акцент4 3 2 11 3" xfId="32465" xr:uid="{00000000-0005-0000-0000-000060180000}"/>
    <cellStyle name="20% - Акцент4 3 2 2" xfId="32466" xr:uid="{00000000-0005-0000-0000-000061180000}"/>
    <cellStyle name="20% - Акцент4 3 2 2 2" xfId="32467" xr:uid="{00000000-0005-0000-0000-000062180000}"/>
    <cellStyle name="20% - Акцент4 3 2 2 2 2" xfId="32468" xr:uid="{00000000-0005-0000-0000-000063180000}"/>
    <cellStyle name="20% - Акцент4 3 2 2 2 3" xfId="32469" xr:uid="{00000000-0005-0000-0000-000064180000}"/>
    <cellStyle name="20% - Акцент4 3 2 3" xfId="32470" xr:uid="{00000000-0005-0000-0000-000065180000}"/>
    <cellStyle name="20% - Акцент4 3 2 3 2" xfId="32471" xr:uid="{00000000-0005-0000-0000-000066180000}"/>
    <cellStyle name="20% - Акцент4 3 2 3 2 2" xfId="32472" xr:uid="{00000000-0005-0000-0000-000067180000}"/>
    <cellStyle name="20% - Акцент4 3 2 3 2 3" xfId="32473" xr:uid="{00000000-0005-0000-0000-000068180000}"/>
    <cellStyle name="20% - Акцент4 3 2 4" xfId="32474" xr:uid="{00000000-0005-0000-0000-000069180000}"/>
    <cellStyle name="20% - Акцент4 3 2 4 2" xfId="32475" xr:uid="{00000000-0005-0000-0000-00006A180000}"/>
    <cellStyle name="20% - Акцент4 3 2 4 2 2" xfId="32476" xr:uid="{00000000-0005-0000-0000-00006B180000}"/>
    <cellStyle name="20% - Акцент4 3 2 4 2 3" xfId="32477" xr:uid="{00000000-0005-0000-0000-00006C180000}"/>
    <cellStyle name="20% - Акцент4 3 2 5" xfId="32478" xr:uid="{00000000-0005-0000-0000-00006D180000}"/>
    <cellStyle name="20% - Акцент4 3 2 5 2" xfId="32479" xr:uid="{00000000-0005-0000-0000-00006E180000}"/>
    <cellStyle name="20% - Акцент4 3 2 5 2 2" xfId="32480" xr:uid="{00000000-0005-0000-0000-00006F180000}"/>
    <cellStyle name="20% - Акцент4 3 2 5 2 3" xfId="32481" xr:uid="{00000000-0005-0000-0000-000070180000}"/>
    <cellStyle name="20% - Акцент4 3 2 6" xfId="32482" xr:uid="{00000000-0005-0000-0000-000071180000}"/>
    <cellStyle name="20% - Акцент4 3 2 6 2" xfId="32483" xr:uid="{00000000-0005-0000-0000-000072180000}"/>
    <cellStyle name="20% - Акцент4 3 2 6 2 2" xfId="32484" xr:uid="{00000000-0005-0000-0000-000073180000}"/>
    <cellStyle name="20% - Акцент4 3 2 6 2 3" xfId="32485" xr:uid="{00000000-0005-0000-0000-000074180000}"/>
    <cellStyle name="20% - Акцент4 3 2 7" xfId="32486" xr:uid="{00000000-0005-0000-0000-000075180000}"/>
    <cellStyle name="20% - Акцент4 3 2 7 2" xfId="32487" xr:uid="{00000000-0005-0000-0000-000076180000}"/>
    <cellStyle name="20% - Акцент4 3 2 7 2 2" xfId="32488" xr:uid="{00000000-0005-0000-0000-000077180000}"/>
    <cellStyle name="20% - Акцент4 3 2 7 2 3" xfId="32489" xr:uid="{00000000-0005-0000-0000-000078180000}"/>
    <cellStyle name="20% - Акцент4 3 2 8" xfId="32490" xr:uid="{00000000-0005-0000-0000-000079180000}"/>
    <cellStyle name="20% - Акцент4 3 2 8 2" xfId="32491" xr:uid="{00000000-0005-0000-0000-00007A180000}"/>
    <cellStyle name="20% - Акцент4 3 2 8 2 2" xfId="32492" xr:uid="{00000000-0005-0000-0000-00007B180000}"/>
    <cellStyle name="20% - Акцент4 3 2 8 2 3" xfId="32493" xr:uid="{00000000-0005-0000-0000-00007C180000}"/>
    <cellStyle name="20% - Акцент4 3 2 9" xfId="32494" xr:uid="{00000000-0005-0000-0000-00007D180000}"/>
    <cellStyle name="20% - Акцент4 3 2 9 2" xfId="32495" xr:uid="{00000000-0005-0000-0000-00007E180000}"/>
    <cellStyle name="20% - Акцент4 3 2 9 2 2" xfId="32496" xr:uid="{00000000-0005-0000-0000-00007F180000}"/>
    <cellStyle name="20% - Акцент4 3 2 9 2 3" xfId="32497" xr:uid="{00000000-0005-0000-0000-000080180000}"/>
    <cellStyle name="20% - Акцент4 3 3" xfId="32498" xr:uid="{00000000-0005-0000-0000-000081180000}"/>
    <cellStyle name="20% - Акцент4 3 3 2" xfId="32499" xr:uid="{00000000-0005-0000-0000-000082180000}"/>
    <cellStyle name="20% - Акцент4 3 3 2 2" xfId="32500" xr:uid="{00000000-0005-0000-0000-000083180000}"/>
    <cellStyle name="20% - Акцент4 3 3 2 3" xfId="32501" xr:uid="{00000000-0005-0000-0000-000084180000}"/>
    <cellStyle name="20% - Акцент4 3 4" xfId="32502" xr:uid="{00000000-0005-0000-0000-000085180000}"/>
    <cellStyle name="20% - Акцент4 3 4 2" xfId="32503" xr:uid="{00000000-0005-0000-0000-000086180000}"/>
    <cellStyle name="20% - Акцент4 3 4 2 2" xfId="32504" xr:uid="{00000000-0005-0000-0000-000087180000}"/>
    <cellStyle name="20% - Акцент4 3 4 2 3" xfId="32505" xr:uid="{00000000-0005-0000-0000-000088180000}"/>
    <cellStyle name="20% - Акцент4 3 5" xfId="32506" xr:uid="{00000000-0005-0000-0000-000089180000}"/>
    <cellStyle name="20% - Акцент4 3 5 2" xfId="32507" xr:uid="{00000000-0005-0000-0000-00008A180000}"/>
    <cellStyle name="20% - Акцент4 3 5 2 2" xfId="32508" xr:uid="{00000000-0005-0000-0000-00008B180000}"/>
    <cellStyle name="20% - Акцент4 3 5 2 3" xfId="32509" xr:uid="{00000000-0005-0000-0000-00008C180000}"/>
    <cellStyle name="20% - Акцент4 3 6" xfId="32510" xr:uid="{00000000-0005-0000-0000-00008D180000}"/>
    <cellStyle name="20% - Акцент4 3 6 2" xfId="32511" xr:uid="{00000000-0005-0000-0000-00008E180000}"/>
    <cellStyle name="20% - Акцент4 3 6 2 2" xfId="32512" xr:uid="{00000000-0005-0000-0000-00008F180000}"/>
    <cellStyle name="20% - Акцент4 3 6 2 3" xfId="32513" xr:uid="{00000000-0005-0000-0000-000090180000}"/>
    <cellStyle name="20% - Акцент4 3 7" xfId="32514" xr:uid="{00000000-0005-0000-0000-000091180000}"/>
    <cellStyle name="20% - Акцент4 3 7 2" xfId="32515" xr:uid="{00000000-0005-0000-0000-000092180000}"/>
    <cellStyle name="20% - Акцент4 3 7 2 2" xfId="32516" xr:uid="{00000000-0005-0000-0000-000093180000}"/>
    <cellStyle name="20% - Акцент4 3 7 2 3" xfId="32517" xr:uid="{00000000-0005-0000-0000-000094180000}"/>
    <cellStyle name="20% - Акцент4 3 8" xfId="32518" xr:uid="{00000000-0005-0000-0000-000095180000}"/>
    <cellStyle name="20% - Акцент4 3 8 2" xfId="32519" xr:uid="{00000000-0005-0000-0000-000096180000}"/>
    <cellStyle name="20% - Акцент4 3 8 2 2" xfId="32520" xr:uid="{00000000-0005-0000-0000-000097180000}"/>
    <cellStyle name="20% - Акцент4 3 8 2 3" xfId="32521" xr:uid="{00000000-0005-0000-0000-000098180000}"/>
    <cellStyle name="20% - Акцент4 3 9" xfId="32522" xr:uid="{00000000-0005-0000-0000-000099180000}"/>
    <cellStyle name="20% - Акцент4 3 9 2" xfId="32523" xr:uid="{00000000-0005-0000-0000-00009A180000}"/>
    <cellStyle name="20% - Акцент4 3 9 2 2" xfId="32524" xr:uid="{00000000-0005-0000-0000-00009B180000}"/>
    <cellStyle name="20% - Акцент4 3 9 2 3" xfId="32525" xr:uid="{00000000-0005-0000-0000-00009C180000}"/>
    <cellStyle name="20% - Акцент4 3_Объём" xfId="2849" xr:uid="{00000000-0005-0000-0000-00009D180000}"/>
    <cellStyle name="20% - Акцент4 4" xfId="2850" xr:uid="{00000000-0005-0000-0000-00009E180000}"/>
    <cellStyle name="20% — акцент4 4" xfId="62673" xr:uid="{00000000-0005-0000-0000-00009F180000}"/>
    <cellStyle name="20% - Акцент4 4 2" xfId="32526" xr:uid="{00000000-0005-0000-0000-0000A0180000}"/>
    <cellStyle name="20% - Акцент4 4 2 2" xfId="32527" xr:uid="{00000000-0005-0000-0000-0000A1180000}"/>
    <cellStyle name="20% - Акцент4 4 2 3" xfId="32528" xr:uid="{00000000-0005-0000-0000-0000A2180000}"/>
    <cellStyle name="20% - Акцент4 5" xfId="2851" xr:uid="{00000000-0005-0000-0000-0000A3180000}"/>
    <cellStyle name="20% - Акцент4 5 2" xfId="32529" xr:uid="{00000000-0005-0000-0000-0000A4180000}"/>
    <cellStyle name="20% - Акцент4 5 2 2" xfId="32530" xr:uid="{00000000-0005-0000-0000-0000A5180000}"/>
    <cellStyle name="20% - Акцент4 5 2 3" xfId="32531" xr:uid="{00000000-0005-0000-0000-0000A6180000}"/>
    <cellStyle name="20% - Акцент4 6" xfId="2852" xr:uid="{00000000-0005-0000-0000-0000A7180000}"/>
    <cellStyle name="20% - Акцент4 6 2" xfId="32532" xr:uid="{00000000-0005-0000-0000-0000A8180000}"/>
    <cellStyle name="20% - Акцент4 6 2 2" xfId="32533" xr:uid="{00000000-0005-0000-0000-0000A9180000}"/>
    <cellStyle name="20% - Акцент4 6 2 2 2" xfId="32534" xr:uid="{00000000-0005-0000-0000-0000AA180000}"/>
    <cellStyle name="20% - Акцент4 6 2 2 3" xfId="32535" xr:uid="{00000000-0005-0000-0000-0000AB180000}"/>
    <cellStyle name="20% - Акцент4 6 3" xfId="32536" xr:uid="{00000000-0005-0000-0000-0000AC180000}"/>
    <cellStyle name="20% - Акцент4 6 3 2" xfId="32537" xr:uid="{00000000-0005-0000-0000-0000AD180000}"/>
    <cellStyle name="20% - Акцент4 6 3 3" xfId="32538" xr:uid="{00000000-0005-0000-0000-0000AE180000}"/>
    <cellStyle name="20% - Акцент4 7" xfId="2853" xr:uid="{00000000-0005-0000-0000-0000AF180000}"/>
    <cellStyle name="20% - Акцент4 7 2" xfId="32539" xr:uid="{00000000-0005-0000-0000-0000B0180000}"/>
    <cellStyle name="20% - Акцент4 7 2 2" xfId="32540" xr:uid="{00000000-0005-0000-0000-0000B1180000}"/>
    <cellStyle name="20% - Акцент4 7 2 3" xfId="32541" xr:uid="{00000000-0005-0000-0000-0000B2180000}"/>
    <cellStyle name="20% - Акцент4 8" xfId="2854" xr:uid="{00000000-0005-0000-0000-0000B3180000}"/>
    <cellStyle name="20% - Акцент4 8 2" xfId="32542" xr:uid="{00000000-0005-0000-0000-0000B4180000}"/>
    <cellStyle name="20% - Акцент4 8 2 2" xfId="32543" xr:uid="{00000000-0005-0000-0000-0000B5180000}"/>
    <cellStyle name="20% - Акцент4 8 2 3" xfId="32544" xr:uid="{00000000-0005-0000-0000-0000B6180000}"/>
    <cellStyle name="20% - Акцент4 9" xfId="2855" xr:uid="{00000000-0005-0000-0000-0000B7180000}"/>
    <cellStyle name="20% - Акцент4 9 2" xfId="32545" xr:uid="{00000000-0005-0000-0000-0000B8180000}"/>
    <cellStyle name="20% - Акцент4 9 2 2" xfId="32546" xr:uid="{00000000-0005-0000-0000-0000B9180000}"/>
    <cellStyle name="20% - Акцент4 9 2 3" xfId="32547" xr:uid="{00000000-0005-0000-0000-0000BA180000}"/>
    <cellStyle name="20% - Акцент5 10" xfId="32548" xr:uid="{00000000-0005-0000-0000-0000BB180000}"/>
    <cellStyle name="20% - Акцент5 10 2" xfId="32549" xr:uid="{00000000-0005-0000-0000-0000BC180000}"/>
    <cellStyle name="20% - Акцент5 10 2 2" xfId="32550" xr:uid="{00000000-0005-0000-0000-0000BD180000}"/>
    <cellStyle name="20% - Акцент5 10 2 3" xfId="32551" xr:uid="{00000000-0005-0000-0000-0000BE180000}"/>
    <cellStyle name="20% - Акцент5 11" xfId="32552" xr:uid="{00000000-0005-0000-0000-0000BF180000}"/>
    <cellStyle name="20% - Акцент5 11 2" xfId="32553" xr:uid="{00000000-0005-0000-0000-0000C0180000}"/>
    <cellStyle name="20% - Акцент5 11 2 2" xfId="32554" xr:uid="{00000000-0005-0000-0000-0000C1180000}"/>
    <cellStyle name="20% - Акцент5 11 2 3" xfId="32555" xr:uid="{00000000-0005-0000-0000-0000C2180000}"/>
    <cellStyle name="20% - Акцент5 12" xfId="32556" xr:uid="{00000000-0005-0000-0000-0000C3180000}"/>
    <cellStyle name="20% - Акцент5 12 2" xfId="32557" xr:uid="{00000000-0005-0000-0000-0000C4180000}"/>
    <cellStyle name="20% - Акцент5 12 2 2" xfId="32558" xr:uid="{00000000-0005-0000-0000-0000C5180000}"/>
    <cellStyle name="20% - Акцент5 12 2 3" xfId="32559" xr:uid="{00000000-0005-0000-0000-0000C6180000}"/>
    <cellStyle name="20% - Акцент5 13" xfId="32560" xr:uid="{00000000-0005-0000-0000-0000C7180000}"/>
    <cellStyle name="20% - Акцент5 13 2" xfId="32561" xr:uid="{00000000-0005-0000-0000-0000C8180000}"/>
    <cellStyle name="20% - Акцент5 13 2 2" xfId="32562" xr:uid="{00000000-0005-0000-0000-0000C9180000}"/>
    <cellStyle name="20% - Акцент5 13 2 3" xfId="32563" xr:uid="{00000000-0005-0000-0000-0000CA180000}"/>
    <cellStyle name="20% - Акцент5 14" xfId="32564" xr:uid="{00000000-0005-0000-0000-0000CB180000}"/>
    <cellStyle name="20% - Акцент5 14 2" xfId="32565" xr:uid="{00000000-0005-0000-0000-0000CC180000}"/>
    <cellStyle name="20% - Акцент5 14 2 2" xfId="32566" xr:uid="{00000000-0005-0000-0000-0000CD180000}"/>
    <cellStyle name="20% - Акцент5 14 2 3" xfId="32567" xr:uid="{00000000-0005-0000-0000-0000CE180000}"/>
    <cellStyle name="20% - Акцент5 15" xfId="32568" xr:uid="{00000000-0005-0000-0000-0000CF180000}"/>
    <cellStyle name="20% - Акцент5 15 2" xfId="32569" xr:uid="{00000000-0005-0000-0000-0000D0180000}"/>
    <cellStyle name="20% - Акцент5 15 2 2" xfId="32570" xr:uid="{00000000-0005-0000-0000-0000D1180000}"/>
    <cellStyle name="20% - Акцент5 15 2 3" xfId="32571" xr:uid="{00000000-0005-0000-0000-0000D2180000}"/>
    <cellStyle name="20% - Акцент5 16" xfId="32572" xr:uid="{00000000-0005-0000-0000-0000D3180000}"/>
    <cellStyle name="20% - Акцент5 16 2" xfId="32573" xr:uid="{00000000-0005-0000-0000-0000D4180000}"/>
    <cellStyle name="20% - Акцент5 16 2 2" xfId="32574" xr:uid="{00000000-0005-0000-0000-0000D5180000}"/>
    <cellStyle name="20% - Акцент5 16 2 3" xfId="32575" xr:uid="{00000000-0005-0000-0000-0000D6180000}"/>
    <cellStyle name="20% - Акцент5 17" xfId="32576" xr:uid="{00000000-0005-0000-0000-0000D7180000}"/>
    <cellStyle name="20% - Акцент5 17 2" xfId="32577" xr:uid="{00000000-0005-0000-0000-0000D8180000}"/>
    <cellStyle name="20% - Акцент5 17 2 2" xfId="32578" xr:uid="{00000000-0005-0000-0000-0000D9180000}"/>
    <cellStyle name="20% - Акцент5 17 2 3" xfId="32579" xr:uid="{00000000-0005-0000-0000-0000DA180000}"/>
    <cellStyle name="20% - Акцент5 18" xfId="32580" xr:uid="{00000000-0005-0000-0000-0000DB180000}"/>
    <cellStyle name="20% - Акцент5 18 2" xfId="32581" xr:uid="{00000000-0005-0000-0000-0000DC180000}"/>
    <cellStyle name="20% - Акцент5 18 2 2" xfId="32582" xr:uid="{00000000-0005-0000-0000-0000DD180000}"/>
    <cellStyle name="20% - Акцент5 18 2 3" xfId="32583" xr:uid="{00000000-0005-0000-0000-0000DE180000}"/>
    <cellStyle name="20% - Акцент5 19" xfId="32584" xr:uid="{00000000-0005-0000-0000-0000DF180000}"/>
    <cellStyle name="20% - Акцент5 19 2" xfId="32585" xr:uid="{00000000-0005-0000-0000-0000E0180000}"/>
    <cellStyle name="20% - Акцент5 19 2 2" xfId="32586" xr:uid="{00000000-0005-0000-0000-0000E1180000}"/>
    <cellStyle name="20% - Акцент5 19 2 3" xfId="32587" xr:uid="{00000000-0005-0000-0000-0000E2180000}"/>
    <cellStyle name="20% - Акцент5 2" xfId="2856" xr:uid="{00000000-0005-0000-0000-0000E3180000}"/>
    <cellStyle name="20% — акцент5 2" xfId="62674" xr:uid="{00000000-0005-0000-0000-0000E4180000}"/>
    <cellStyle name="20% - Акцент5 2 2" xfId="2857" xr:uid="{00000000-0005-0000-0000-0000E5180000}"/>
    <cellStyle name="20% - Акцент5 2 2 2" xfId="32588" xr:uid="{00000000-0005-0000-0000-0000E6180000}"/>
    <cellStyle name="20% - Акцент5 2 2 3" xfId="32589" xr:uid="{00000000-0005-0000-0000-0000E7180000}"/>
    <cellStyle name="20% - Акцент5 2 3" xfId="32590" xr:uid="{00000000-0005-0000-0000-0000E8180000}"/>
    <cellStyle name="20% - Акцент5 20" xfId="32591" xr:uid="{00000000-0005-0000-0000-0000E9180000}"/>
    <cellStyle name="20% - Акцент5 20 2" xfId="32592" xr:uid="{00000000-0005-0000-0000-0000EA180000}"/>
    <cellStyle name="20% - Акцент5 20 2 2" xfId="32593" xr:uid="{00000000-0005-0000-0000-0000EB180000}"/>
    <cellStyle name="20% - Акцент5 20 2 3" xfId="32594" xr:uid="{00000000-0005-0000-0000-0000EC180000}"/>
    <cellStyle name="20% - Акцент5 21" xfId="32595" xr:uid="{00000000-0005-0000-0000-0000ED180000}"/>
    <cellStyle name="20% - Акцент5 21 2" xfId="32596" xr:uid="{00000000-0005-0000-0000-0000EE180000}"/>
    <cellStyle name="20% - Акцент5 21 2 2" xfId="32597" xr:uid="{00000000-0005-0000-0000-0000EF180000}"/>
    <cellStyle name="20% - Акцент5 21 2 3" xfId="32598" xr:uid="{00000000-0005-0000-0000-0000F0180000}"/>
    <cellStyle name="20% - Акцент5 22" xfId="32599" xr:uid="{00000000-0005-0000-0000-0000F1180000}"/>
    <cellStyle name="20% - Акцент5 22 2" xfId="32600" xr:uid="{00000000-0005-0000-0000-0000F2180000}"/>
    <cellStyle name="20% - Акцент5 22 2 2" xfId="32601" xr:uid="{00000000-0005-0000-0000-0000F3180000}"/>
    <cellStyle name="20% - Акцент5 22 2 3" xfId="32602" xr:uid="{00000000-0005-0000-0000-0000F4180000}"/>
    <cellStyle name="20% - Акцент5 23" xfId="32603" xr:uid="{00000000-0005-0000-0000-0000F5180000}"/>
    <cellStyle name="20% - Акцент5 23 2" xfId="32604" xr:uid="{00000000-0005-0000-0000-0000F6180000}"/>
    <cellStyle name="20% - Акцент5 23 2 2" xfId="32605" xr:uid="{00000000-0005-0000-0000-0000F7180000}"/>
    <cellStyle name="20% - Акцент5 23 2 2 2" xfId="32606" xr:uid="{00000000-0005-0000-0000-0000F8180000}"/>
    <cellStyle name="20% - Акцент5 23 2 2 3" xfId="32607" xr:uid="{00000000-0005-0000-0000-0000F9180000}"/>
    <cellStyle name="20% - Акцент5 23 3" xfId="32608" xr:uid="{00000000-0005-0000-0000-0000FA180000}"/>
    <cellStyle name="20% - Акцент5 23 3 2" xfId="32609" xr:uid="{00000000-0005-0000-0000-0000FB180000}"/>
    <cellStyle name="20% - Акцент5 23 3 3" xfId="32610" xr:uid="{00000000-0005-0000-0000-0000FC180000}"/>
    <cellStyle name="20% - Акцент5 24" xfId="32611" xr:uid="{00000000-0005-0000-0000-0000FD180000}"/>
    <cellStyle name="20% - Акцент5 24 2" xfId="32612" xr:uid="{00000000-0005-0000-0000-0000FE180000}"/>
    <cellStyle name="20% - Акцент5 24 2 2" xfId="32613" xr:uid="{00000000-0005-0000-0000-0000FF180000}"/>
    <cellStyle name="20% - Акцент5 24 2 2 2" xfId="32614" xr:uid="{00000000-0005-0000-0000-000000190000}"/>
    <cellStyle name="20% - Акцент5 24 2 2 3" xfId="32615" xr:uid="{00000000-0005-0000-0000-000001190000}"/>
    <cellStyle name="20% - Акцент5 24 3" xfId="32616" xr:uid="{00000000-0005-0000-0000-000002190000}"/>
    <cellStyle name="20% - Акцент5 24 3 2" xfId="32617" xr:uid="{00000000-0005-0000-0000-000003190000}"/>
    <cellStyle name="20% - Акцент5 24 3 3" xfId="32618" xr:uid="{00000000-0005-0000-0000-000004190000}"/>
    <cellStyle name="20% - Акцент5 25" xfId="32619" xr:uid="{00000000-0005-0000-0000-000005190000}"/>
    <cellStyle name="20% - Акцент5 25 2" xfId="32620" xr:uid="{00000000-0005-0000-0000-000006190000}"/>
    <cellStyle name="20% - Акцент5 25 2 2" xfId="32621" xr:uid="{00000000-0005-0000-0000-000007190000}"/>
    <cellStyle name="20% - Акцент5 25 2 3" xfId="32622" xr:uid="{00000000-0005-0000-0000-000008190000}"/>
    <cellStyle name="20% - Акцент5 26" xfId="32623" xr:uid="{00000000-0005-0000-0000-000009190000}"/>
    <cellStyle name="20% - Акцент5 26 2" xfId="32624" xr:uid="{00000000-0005-0000-0000-00000A190000}"/>
    <cellStyle name="20% - Акцент5 26 2 2" xfId="32625" xr:uid="{00000000-0005-0000-0000-00000B190000}"/>
    <cellStyle name="20% - Акцент5 26 2 3" xfId="32626" xr:uid="{00000000-0005-0000-0000-00000C190000}"/>
    <cellStyle name="20% - Акцент5 27" xfId="32627" xr:uid="{00000000-0005-0000-0000-00000D190000}"/>
    <cellStyle name="20% - Акцент5 27 2" xfId="32628" xr:uid="{00000000-0005-0000-0000-00000E190000}"/>
    <cellStyle name="20% - Акцент5 27 2 2" xfId="32629" xr:uid="{00000000-0005-0000-0000-00000F190000}"/>
    <cellStyle name="20% - Акцент5 27 2 3" xfId="32630" xr:uid="{00000000-0005-0000-0000-000010190000}"/>
    <cellStyle name="20% - Акцент5 3" xfId="2858" xr:uid="{00000000-0005-0000-0000-000011190000}"/>
    <cellStyle name="20% — акцент5 3" xfId="62675" xr:uid="{00000000-0005-0000-0000-000012190000}"/>
    <cellStyle name="20% - Акцент5 3 2" xfId="2859" xr:uid="{00000000-0005-0000-0000-000013190000}"/>
    <cellStyle name="20% - Акцент5 3 2 2" xfId="32631" xr:uid="{00000000-0005-0000-0000-000014190000}"/>
    <cellStyle name="20% - Акцент5 3 2 3" xfId="32632" xr:uid="{00000000-0005-0000-0000-000015190000}"/>
    <cellStyle name="20% - Акцент5 3 3" xfId="32633" xr:uid="{00000000-0005-0000-0000-000016190000}"/>
    <cellStyle name="20% - Акцент5 3_Объём" xfId="2860" xr:uid="{00000000-0005-0000-0000-000017190000}"/>
    <cellStyle name="20% - Акцент5 4" xfId="2861" xr:uid="{00000000-0005-0000-0000-000018190000}"/>
    <cellStyle name="20% — акцент5 4" xfId="62676" xr:uid="{00000000-0005-0000-0000-000019190000}"/>
    <cellStyle name="20% - Акцент5 4 2" xfId="32634" xr:uid="{00000000-0005-0000-0000-00001A190000}"/>
    <cellStyle name="20% - Акцент5 4 2 2" xfId="32635" xr:uid="{00000000-0005-0000-0000-00001B190000}"/>
    <cellStyle name="20% - Акцент5 4 2 3" xfId="32636" xr:uid="{00000000-0005-0000-0000-00001C190000}"/>
    <cellStyle name="20% - Акцент5 5" xfId="2862" xr:uid="{00000000-0005-0000-0000-00001D190000}"/>
    <cellStyle name="20% - Акцент5 5 2" xfId="32637" xr:uid="{00000000-0005-0000-0000-00001E190000}"/>
    <cellStyle name="20% - Акцент5 5 2 2" xfId="32638" xr:uid="{00000000-0005-0000-0000-00001F190000}"/>
    <cellStyle name="20% - Акцент5 5 2 3" xfId="32639" xr:uid="{00000000-0005-0000-0000-000020190000}"/>
    <cellStyle name="20% - Акцент5 6" xfId="2863" xr:uid="{00000000-0005-0000-0000-000021190000}"/>
    <cellStyle name="20% - Акцент5 6 2" xfId="32640" xr:uid="{00000000-0005-0000-0000-000022190000}"/>
    <cellStyle name="20% - Акцент5 6 2 2" xfId="32641" xr:uid="{00000000-0005-0000-0000-000023190000}"/>
    <cellStyle name="20% - Акцент5 6 2 3" xfId="32642" xr:uid="{00000000-0005-0000-0000-000024190000}"/>
    <cellStyle name="20% - Акцент5 7" xfId="2864" xr:uid="{00000000-0005-0000-0000-000025190000}"/>
    <cellStyle name="20% - Акцент5 7 2" xfId="32643" xr:uid="{00000000-0005-0000-0000-000026190000}"/>
    <cellStyle name="20% - Акцент5 7 2 2" xfId="32644" xr:uid="{00000000-0005-0000-0000-000027190000}"/>
    <cellStyle name="20% - Акцент5 7 2 3" xfId="32645" xr:uid="{00000000-0005-0000-0000-000028190000}"/>
    <cellStyle name="20% - Акцент5 8" xfId="2865" xr:uid="{00000000-0005-0000-0000-000029190000}"/>
    <cellStyle name="20% - Акцент5 8 2" xfId="32646" xr:uid="{00000000-0005-0000-0000-00002A190000}"/>
    <cellStyle name="20% - Акцент5 8 2 2" xfId="32647" xr:uid="{00000000-0005-0000-0000-00002B190000}"/>
    <cellStyle name="20% - Акцент5 8 2 3" xfId="32648" xr:uid="{00000000-0005-0000-0000-00002C190000}"/>
    <cellStyle name="20% - Акцент5 9" xfId="2866" xr:uid="{00000000-0005-0000-0000-00002D190000}"/>
    <cellStyle name="20% - Акцент5 9 2" xfId="32649" xr:uid="{00000000-0005-0000-0000-00002E190000}"/>
    <cellStyle name="20% - Акцент5 9 2 2" xfId="32650" xr:uid="{00000000-0005-0000-0000-00002F190000}"/>
    <cellStyle name="20% - Акцент5 9 2 3" xfId="32651" xr:uid="{00000000-0005-0000-0000-000030190000}"/>
    <cellStyle name="20% - Акцент6 10" xfId="32652" xr:uid="{00000000-0005-0000-0000-000031190000}"/>
    <cellStyle name="20% - Акцент6 10 2" xfId="32653" xr:uid="{00000000-0005-0000-0000-000032190000}"/>
    <cellStyle name="20% - Акцент6 10 2 2" xfId="32654" xr:uid="{00000000-0005-0000-0000-000033190000}"/>
    <cellStyle name="20% - Акцент6 10 2 3" xfId="32655" xr:uid="{00000000-0005-0000-0000-000034190000}"/>
    <cellStyle name="20% - Акцент6 11" xfId="32656" xr:uid="{00000000-0005-0000-0000-000035190000}"/>
    <cellStyle name="20% - Акцент6 11 2" xfId="32657" xr:uid="{00000000-0005-0000-0000-000036190000}"/>
    <cellStyle name="20% - Акцент6 11 2 2" xfId="32658" xr:uid="{00000000-0005-0000-0000-000037190000}"/>
    <cellStyle name="20% - Акцент6 11 2 3" xfId="32659" xr:uid="{00000000-0005-0000-0000-000038190000}"/>
    <cellStyle name="20% - Акцент6 12" xfId="32660" xr:uid="{00000000-0005-0000-0000-000039190000}"/>
    <cellStyle name="20% - Акцент6 12 2" xfId="32661" xr:uid="{00000000-0005-0000-0000-00003A190000}"/>
    <cellStyle name="20% - Акцент6 12 2 2" xfId="32662" xr:uid="{00000000-0005-0000-0000-00003B190000}"/>
    <cellStyle name="20% - Акцент6 12 2 3" xfId="32663" xr:uid="{00000000-0005-0000-0000-00003C190000}"/>
    <cellStyle name="20% - Акцент6 13" xfId="32664" xr:uid="{00000000-0005-0000-0000-00003D190000}"/>
    <cellStyle name="20% - Акцент6 13 2" xfId="32665" xr:uid="{00000000-0005-0000-0000-00003E190000}"/>
    <cellStyle name="20% - Акцент6 13 2 2" xfId="32666" xr:uid="{00000000-0005-0000-0000-00003F190000}"/>
    <cellStyle name="20% - Акцент6 13 2 3" xfId="32667" xr:uid="{00000000-0005-0000-0000-000040190000}"/>
    <cellStyle name="20% - Акцент6 14" xfId="32668" xr:uid="{00000000-0005-0000-0000-000041190000}"/>
    <cellStyle name="20% - Акцент6 14 2" xfId="32669" xr:uid="{00000000-0005-0000-0000-000042190000}"/>
    <cellStyle name="20% - Акцент6 14 2 2" xfId="32670" xr:uid="{00000000-0005-0000-0000-000043190000}"/>
    <cellStyle name="20% - Акцент6 14 2 3" xfId="32671" xr:uid="{00000000-0005-0000-0000-000044190000}"/>
    <cellStyle name="20% - Акцент6 15" xfId="32672" xr:uid="{00000000-0005-0000-0000-000045190000}"/>
    <cellStyle name="20% - Акцент6 15 2" xfId="32673" xr:uid="{00000000-0005-0000-0000-000046190000}"/>
    <cellStyle name="20% - Акцент6 15 2 2" xfId="32674" xr:uid="{00000000-0005-0000-0000-000047190000}"/>
    <cellStyle name="20% - Акцент6 15 2 3" xfId="32675" xr:uid="{00000000-0005-0000-0000-000048190000}"/>
    <cellStyle name="20% - Акцент6 16" xfId="32676" xr:uid="{00000000-0005-0000-0000-000049190000}"/>
    <cellStyle name="20% - Акцент6 16 2" xfId="32677" xr:uid="{00000000-0005-0000-0000-00004A190000}"/>
    <cellStyle name="20% - Акцент6 16 2 2" xfId="32678" xr:uid="{00000000-0005-0000-0000-00004B190000}"/>
    <cellStyle name="20% - Акцент6 16 2 3" xfId="32679" xr:uid="{00000000-0005-0000-0000-00004C190000}"/>
    <cellStyle name="20% - Акцент6 17" xfId="32680" xr:uid="{00000000-0005-0000-0000-00004D190000}"/>
    <cellStyle name="20% - Акцент6 17 2" xfId="32681" xr:uid="{00000000-0005-0000-0000-00004E190000}"/>
    <cellStyle name="20% - Акцент6 17 2 2" xfId="32682" xr:uid="{00000000-0005-0000-0000-00004F190000}"/>
    <cellStyle name="20% - Акцент6 17 2 3" xfId="32683" xr:uid="{00000000-0005-0000-0000-000050190000}"/>
    <cellStyle name="20% - Акцент6 18" xfId="32684" xr:uid="{00000000-0005-0000-0000-000051190000}"/>
    <cellStyle name="20% - Акцент6 18 2" xfId="32685" xr:uid="{00000000-0005-0000-0000-000052190000}"/>
    <cellStyle name="20% - Акцент6 18 2 2" xfId="32686" xr:uid="{00000000-0005-0000-0000-000053190000}"/>
    <cellStyle name="20% - Акцент6 18 2 3" xfId="32687" xr:uid="{00000000-0005-0000-0000-000054190000}"/>
    <cellStyle name="20% - Акцент6 19" xfId="32688" xr:uid="{00000000-0005-0000-0000-000055190000}"/>
    <cellStyle name="20% - Акцент6 19 2" xfId="32689" xr:uid="{00000000-0005-0000-0000-000056190000}"/>
    <cellStyle name="20% - Акцент6 19 2 2" xfId="32690" xr:uid="{00000000-0005-0000-0000-000057190000}"/>
    <cellStyle name="20% - Акцент6 19 2 3" xfId="32691" xr:uid="{00000000-0005-0000-0000-000058190000}"/>
    <cellStyle name="20% - Акцент6 2" xfId="2867" xr:uid="{00000000-0005-0000-0000-000059190000}"/>
    <cellStyle name="20% — акцент6 2" xfId="62677" xr:uid="{00000000-0005-0000-0000-00005A190000}"/>
    <cellStyle name="20% - Акцент6 2 2" xfId="2868" xr:uid="{00000000-0005-0000-0000-00005B190000}"/>
    <cellStyle name="20% - Акцент6 2 2 2" xfId="32692" xr:uid="{00000000-0005-0000-0000-00005C190000}"/>
    <cellStyle name="20% - Акцент6 2 2 3" xfId="32693" xr:uid="{00000000-0005-0000-0000-00005D190000}"/>
    <cellStyle name="20% - Акцент6 2 3" xfId="32694" xr:uid="{00000000-0005-0000-0000-00005E190000}"/>
    <cellStyle name="20% - Акцент6 20" xfId="32695" xr:uid="{00000000-0005-0000-0000-00005F190000}"/>
    <cellStyle name="20% - Акцент6 20 2" xfId="32696" xr:uid="{00000000-0005-0000-0000-000060190000}"/>
    <cellStyle name="20% - Акцент6 20 2 2" xfId="32697" xr:uid="{00000000-0005-0000-0000-000061190000}"/>
    <cellStyle name="20% - Акцент6 20 2 3" xfId="32698" xr:uid="{00000000-0005-0000-0000-000062190000}"/>
    <cellStyle name="20% - Акцент6 21" xfId="32699" xr:uid="{00000000-0005-0000-0000-000063190000}"/>
    <cellStyle name="20% - Акцент6 21 2" xfId="32700" xr:uid="{00000000-0005-0000-0000-000064190000}"/>
    <cellStyle name="20% - Акцент6 21 2 2" xfId="32701" xr:uid="{00000000-0005-0000-0000-000065190000}"/>
    <cellStyle name="20% - Акцент6 21 2 3" xfId="32702" xr:uid="{00000000-0005-0000-0000-000066190000}"/>
    <cellStyle name="20% - Акцент6 22" xfId="32703" xr:uid="{00000000-0005-0000-0000-000067190000}"/>
    <cellStyle name="20% - Акцент6 22 2" xfId="32704" xr:uid="{00000000-0005-0000-0000-000068190000}"/>
    <cellStyle name="20% - Акцент6 22 2 2" xfId="32705" xr:uid="{00000000-0005-0000-0000-000069190000}"/>
    <cellStyle name="20% - Акцент6 22 2 3" xfId="32706" xr:uid="{00000000-0005-0000-0000-00006A190000}"/>
    <cellStyle name="20% - Акцент6 23" xfId="32707" xr:uid="{00000000-0005-0000-0000-00006B190000}"/>
    <cellStyle name="20% - Акцент6 23 2" xfId="32708" xr:uid="{00000000-0005-0000-0000-00006C190000}"/>
    <cellStyle name="20% - Акцент6 23 2 2" xfId="32709" xr:uid="{00000000-0005-0000-0000-00006D190000}"/>
    <cellStyle name="20% - Акцент6 23 2 2 2" xfId="32710" xr:uid="{00000000-0005-0000-0000-00006E190000}"/>
    <cellStyle name="20% - Акцент6 23 2 2 3" xfId="32711" xr:uid="{00000000-0005-0000-0000-00006F190000}"/>
    <cellStyle name="20% - Акцент6 23 3" xfId="32712" xr:uid="{00000000-0005-0000-0000-000070190000}"/>
    <cellStyle name="20% - Акцент6 23 3 2" xfId="32713" xr:uid="{00000000-0005-0000-0000-000071190000}"/>
    <cellStyle name="20% - Акцент6 23 3 3" xfId="32714" xr:uid="{00000000-0005-0000-0000-000072190000}"/>
    <cellStyle name="20% - Акцент6 24" xfId="32715" xr:uid="{00000000-0005-0000-0000-000073190000}"/>
    <cellStyle name="20% - Акцент6 24 2" xfId="32716" xr:uid="{00000000-0005-0000-0000-000074190000}"/>
    <cellStyle name="20% - Акцент6 24 2 2" xfId="32717" xr:uid="{00000000-0005-0000-0000-000075190000}"/>
    <cellStyle name="20% - Акцент6 24 2 2 2" xfId="32718" xr:uid="{00000000-0005-0000-0000-000076190000}"/>
    <cellStyle name="20% - Акцент6 24 2 2 3" xfId="32719" xr:uid="{00000000-0005-0000-0000-000077190000}"/>
    <cellStyle name="20% - Акцент6 24 3" xfId="32720" xr:uid="{00000000-0005-0000-0000-000078190000}"/>
    <cellStyle name="20% - Акцент6 24 3 2" xfId="32721" xr:uid="{00000000-0005-0000-0000-000079190000}"/>
    <cellStyle name="20% - Акцент6 24 3 3" xfId="32722" xr:uid="{00000000-0005-0000-0000-00007A190000}"/>
    <cellStyle name="20% - Акцент6 25" xfId="32723" xr:uid="{00000000-0005-0000-0000-00007B190000}"/>
    <cellStyle name="20% - Акцент6 25 2" xfId="32724" xr:uid="{00000000-0005-0000-0000-00007C190000}"/>
    <cellStyle name="20% - Акцент6 25 2 2" xfId="32725" xr:uid="{00000000-0005-0000-0000-00007D190000}"/>
    <cellStyle name="20% - Акцент6 25 2 3" xfId="32726" xr:uid="{00000000-0005-0000-0000-00007E190000}"/>
    <cellStyle name="20% - Акцент6 26" xfId="32727" xr:uid="{00000000-0005-0000-0000-00007F190000}"/>
    <cellStyle name="20% - Акцент6 26 2" xfId="32728" xr:uid="{00000000-0005-0000-0000-000080190000}"/>
    <cellStyle name="20% - Акцент6 26 2 2" xfId="32729" xr:uid="{00000000-0005-0000-0000-000081190000}"/>
    <cellStyle name="20% - Акцент6 26 2 3" xfId="32730" xr:uid="{00000000-0005-0000-0000-000082190000}"/>
    <cellStyle name="20% - Акцент6 27" xfId="32731" xr:uid="{00000000-0005-0000-0000-000083190000}"/>
    <cellStyle name="20% - Акцент6 27 2" xfId="32732" xr:uid="{00000000-0005-0000-0000-000084190000}"/>
    <cellStyle name="20% - Акцент6 27 2 2" xfId="32733" xr:uid="{00000000-0005-0000-0000-000085190000}"/>
    <cellStyle name="20% - Акцент6 27 2 3" xfId="32734" xr:uid="{00000000-0005-0000-0000-000086190000}"/>
    <cellStyle name="20% - Акцент6 3" xfId="2869" xr:uid="{00000000-0005-0000-0000-000087190000}"/>
    <cellStyle name="20% — акцент6 3" xfId="62678" xr:uid="{00000000-0005-0000-0000-000088190000}"/>
    <cellStyle name="20% - Акцент6 3 2" xfId="2870" xr:uid="{00000000-0005-0000-0000-000089190000}"/>
    <cellStyle name="20% - Акцент6 3 2 2" xfId="32735" xr:uid="{00000000-0005-0000-0000-00008A190000}"/>
    <cellStyle name="20% - Акцент6 3 2 3" xfId="32736" xr:uid="{00000000-0005-0000-0000-00008B190000}"/>
    <cellStyle name="20% - Акцент6 3_Объём" xfId="2871" xr:uid="{00000000-0005-0000-0000-00008C190000}"/>
    <cellStyle name="20% - Акцент6 4" xfId="2872" xr:uid="{00000000-0005-0000-0000-00008D190000}"/>
    <cellStyle name="20% — акцент6 4" xfId="62679" xr:uid="{00000000-0005-0000-0000-00008E190000}"/>
    <cellStyle name="20% - Акцент6 4 2" xfId="32737" xr:uid="{00000000-0005-0000-0000-00008F190000}"/>
    <cellStyle name="20% - Акцент6 4 2 2" xfId="32738" xr:uid="{00000000-0005-0000-0000-000090190000}"/>
    <cellStyle name="20% - Акцент6 4 2 3" xfId="32739" xr:uid="{00000000-0005-0000-0000-000091190000}"/>
    <cellStyle name="20% - Акцент6 5" xfId="2873" xr:uid="{00000000-0005-0000-0000-000092190000}"/>
    <cellStyle name="20% - Акцент6 5 2" xfId="32740" xr:uid="{00000000-0005-0000-0000-000093190000}"/>
    <cellStyle name="20% - Акцент6 5 2 2" xfId="32741" xr:uid="{00000000-0005-0000-0000-000094190000}"/>
    <cellStyle name="20% - Акцент6 5 2 3" xfId="32742" xr:uid="{00000000-0005-0000-0000-000095190000}"/>
    <cellStyle name="20% - Акцент6 6" xfId="2874" xr:uid="{00000000-0005-0000-0000-000096190000}"/>
    <cellStyle name="20% - Акцент6 6 2" xfId="32743" xr:uid="{00000000-0005-0000-0000-000097190000}"/>
    <cellStyle name="20% - Акцент6 6 2 2" xfId="32744" xr:uid="{00000000-0005-0000-0000-000098190000}"/>
    <cellStyle name="20% - Акцент6 6 2 3" xfId="32745" xr:uid="{00000000-0005-0000-0000-000099190000}"/>
    <cellStyle name="20% - Акцент6 7" xfId="2875" xr:uid="{00000000-0005-0000-0000-00009A190000}"/>
    <cellStyle name="20% - Акцент6 7 2" xfId="32746" xr:uid="{00000000-0005-0000-0000-00009B190000}"/>
    <cellStyle name="20% - Акцент6 7 2 2" xfId="32747" xr:uid="{00000000-0005-0000-0000-00009C190000}"/>
    <cellStyle name="20% - Акцент6 7 2 3" xfId="32748" xr:uid="{00000000-0005-0000-0000-00009D190000}"/>
    <cellStyle name="20% - Акцент6 8" xfId="2876" xr:uid="{00000000-0005-0000-0000-00009E190000}"/>
    <cellStyle name="20% - Акцент6 8 2" xfId="32749" xr:uid="{00000000-0005-0000-0000-00009F190000}"/>
    <cellStyle name="20% - Акцент6 8 2 2" xfId="32750" xr:uid="{00000000-0005-0000-0000-0000A0190000}"/>
    <cellStyle name="20% - Акцент6 8 2 3" xfId="32751" xr:uid="{00000000-0005-0000-0000-0000A1190000}"/>
    <cellStyle name="20% - Акцент6 9" xfId="2877" xr:uid="{00000000-0005-0000-0000-0000A2190000}"/>
    <cellStyle name="20% - Акцент6 9 2" xfId="32752" xr:uid="{00000000-0005-0000-0000-0000A3190000}"/>
    <cellStyle name="20% - Акцент6 9 2 2" xfId="32753" xr:uid="{00000000-0005-0000-0000-0000A4190000}"/>
    <cellStyle name="20% - Акцент6 9 2 3" xfId="32754" xr:uid="{00000000-0005-0000-0000-0000A5190000}"/>
    <cellStyle name="40% - Accent1" xfId="2878" xr:uid="{00000000-0005-0000-0000-0000A6190000}"/>
    <cellStyle name="40% - Accent1 2" xfId="2879" xr:uid="{00000000-0005-0000-0000-0000A7190000}"/>
    <cellStyle name="40% - Accent1 2 2" xfId="32755" xr:uid="{00000000-0005-0000-0000-0000A8190000}"/>
    <cellStyle name="40% - Accent1 2 3" xfId="32756" xr:uid="{00000000-0005-0000-0000-0000A9190000}"/>
    <cellStyle name="40% - Accent1 3" xfId="2880" xr:uid="{00000000-0005-0000-0000-0000AA190000}"/>
    <cellStyle name="40% - Accent1 4" xfId="32757" xr:uid="{00000000-0005-0000-0000-0000AB190000}"/>
    <cellStyle name="40% - Accent2" xfId="2881" xr:uid="{00000000-0005-0000-0000-0000AC190000}"/>
    <cellStyle name="40% - Accent2 2" xfId="2882" xr:uid="{00000000-0005-0000-0000-0000AD190000}"/>
    <cellStyle name="40% - Accent2 2 2" xfId="32758" xr:uid="{00000000-0005-0000-0000-0000AE190000}"/>
    <cellStyle name="40% - Accent2 2 3" xfId="32759" xr:uid="{00000000-0005-0000-0000-0000AF190000}"/>
    <cellStyle name="40% - Accent2 3" xfId="2883" xr:uid="{00000000-0005-0000-0000-0000B0190000}"/>
    <cellStyle name="40% - Accent2 4" xfId="32760" xr:uid="{00000000-0005-0000-0000-0000B1190000}"/>
    <cellStyle name="40% - Accent3" xfId="2884" xr:uid="{00000000-0005-0000-0000-0000B2190000}"/>
    <cellStyle name="40% - Accent3 2" xfId="2885" xr:uid="{00000000-0005-0000-0000-0000B3190000}"/>
    <cellStyle name="40% - Accent3 2 2" xfId="32761" xr:uid="{00000000-0005-0000-0000-0000B4190000}"/>
    <cellStyle name="40% - Accent3 2 3" xfId="32762" xr:uid="{00000000-0005-0000-0000-0000B5190000}"/>
    <cellStyle name="40% - Accent3 3" xfId="2886" xr:uid="{00000000-0005-0000-0000-0000B6190000}"/>
    <cellStyle name="40% - Accent3 4" xfId="32763" xr:uid="{00000000-0005-0000-0000-0000B7190000}"/>
    <cellStyle name="40% - Accent4" xfId="2887" xr:uid="{00000000-0005-0000-0000-0000B8190000}"/>
    <cellStyle name="40% - Accent4 2" xfId="2888" xr:uid="{00000000-0005-0000-0000-0000B9190000}"/>
    <cellStyle name="40% - Accent4 2 2" xfId="32764" xr:uid="{00000000-0005-0000-0000-0000BA190000}"/>
    <cellStyle name="40% - Accent4 2 3" xfId="32765" xr:uid="{00000000-0005-0000-0000-0000BB190000}"/>
    <cellStyle name="40% - Accent4 3" xfId="2889" xr:uid="{00000000-0005-0000-0000-0000BC190000}"/>
    <cellStyle name="40% - Accent4 4" xfId="32766" xr:uid="{00000000-0005-0000-0000-0000BD190000}"/>
    <cellStyle name="40% - Accent5" xfId="2890" xr:uid="{00000000-0005-0000-0000-0000BE190000}"/>
    <cellStyle name="40% - Accent5 2" xfId="2891" xr:uid="{00000000-0005-0000-0000-0000BF190000}"/>
    <cellStyle name="40% - Accent5 2 2" xfId="32767" xr:uid="{00000000-0005-0000-0000-0000C0190000}"/>
    <cellStyle name="40% - Accent5 2 3" xfId="32768" xr:uid="{00000000-0005-0000-0000-0000C1190000}"/>
    <cellStyle name="40% - Accent5 3" xfId="2892" xr:uid="{00000000-0005-0000-0000-0000C2190000}"/>
    <cellStyle name="40% - Accent5 4" xfId="32769" xr:uid="{00000000-0005-0000-0000-0000C3190000}"/>
    <cellStyle name="40% - Accent6" xfId="2893" xr:uid="{00000000-0005-0000-0000-0000C4190000}"/>
    <cellStyle name="40% - Accent6 2" xfId="2894" xr:uid="{00000000-0005-0000-0000-0000C5190000}"/>
    <cellStyle name="40% - Accent6 2 2" xfId="32770" xr:uid="{00000000-0005-0000-0000-0000C6190000}"/>
    <cellStyle name="40% - Accent6 2 3" xfId="32771" xr:uid="{00000000-0005-0000-0000-0000C7190000}"/>
    <cellStyle name="40% - Accent6 3" xfId="2895" xr:uid="{00000000-0005-0000-0000-0000C8190000}"/>
    <cellStyle name="40% - Accent6 4" xfId="32772" xr:uid="{00000000-0005-0000-0000-0000C9190000}"/>
    <cellStyle name="40% - Ênfase1" xfId="2896" xr:uid="{00000000-0005-0000-0000-0000CA190000}"/>
    <cellStyle name="40% - Ênfase2" xfId="2897" xr:uid="{00000000-0005-0000-0000-0000CB190000}"/>
    <cellStyle name="40% - Ênfase3" xfId="2898" xr:uid="{00000000-0005-0000-0000-0000CC190000}"/>
    <cellStyle name="40% - Ênfase4" xfId="2899" xr:uid="{00000000-0005-0000-0000-0000CD190000}"/>
    <cellStyle name="40% - Ênfase5" xfId="2900" xr:uid="{00000000-0005-0000-0000-0000CE190000}"/>
    <cellStyle name="40% - Ênfase6" xfId="2901" xr:uid="{00000000-0005-0000-0000-0000CF190000}"/>
    <cellStyle name="40% - Énfasis1" xfId="2902" xr:uid="{00000000-0005-0000-0000-0000D0190000}"/>
    <cellStyle name="40% - Énfasis2" xfId="2903" xr:uid="{00000000-0005-0000-0000-0000D1190000}"/>
    <cellStyle name="40% - Énfasis3" xfId="2904" xr:uid="{00000000-0005-0000-0000-0000D2190000}"/>
    <cellStyle name="40% - Énfasis4" xfId="2905" xr:uid="{00000000-0005-0000-0000-0000D3190000}"/>
    <cellStyle name="40% - Énfasis5" xfId="2906" xr:uid="{00000000-0005-0000-0000-0000D4190000}"/>
    <cellStyle name="40% - Énfasis6" xfId="2907" xr:uid="{00000000-0005-0000-0000-0000D5190000}"/>
    <cellStyle name="40% - Акцент1 10" xfId="32773" xr:uid="{00000000-0005-0000-0000-0000D6190000}"/>
    <cellStyle name="40% - Акцент1 10 2" xfId="32774" xr:uid="{00000000-0005-0000-0000-0000D7190000}"/>
    <cellStyle name="40% - Акцент1 10 2 2" xfId="32775" xr:uid="{00000000-0005-0000-0000-0000D8190000}"/>
    <cellStyle name="40% - Акцент1 10 2 3" xfId="32776" xr:uid="{00000000-0005-0000-0000-0000D9190000}"/>
    <cellStyle name="40% - Акцент1 11" xfId="32777" xr:uid="{00000000-0005-0000-0000-0000DA190000}"/>
    <cellStyle name="40% - Акцент1 11 2" xfId="32778" xr:uid="{00000000-0005-0000-0000-0000DB190000}"/>
    <cellStyle name="40% - Акцент1 11 2 2" xfId="32779" xr:uid="{00000000-0005-0000-0000-0000DC190000}"/>
    <cellStyle name="40% - Акцент1 11 2 3" xfId="32780" xr:uid="{00000000-0005-0000-0000-0000DD190000}"/>
    <cellStyle name="40% - Акцент1 12" xfId="32781" xr:uid="{00000000-0005-0000-0000-0000DE190000}"/>
    <cellStyle name="40% - Акцент1 12 2" xfId="32782" xr:uid="{00000000-0005-0000-0000-0000DF190000}"/>
    <cellStyle name="40% - Акцент1 12 2 2" xfId="32783" xr:uid="{00000000-0005-0000-0000-0000E0190000}"/>
    <cellStyle name="40% - Акцент1 12 2 3" xfId="32784" xr:uid="{00000000-0005-0000-0000-0000E1190000}"/>
    <cellStyle name="40% - Акцент1 13" xfId="32785" xr:uid="{00000000-0005-0000-0000-0000E2190000}"/>
    <cellStyle name="40% - Акцент1 13 2" xfId="32786" xr:uid="{00000000-0005-0000-0000-0000E3190000}"/>
    <cellStyle name="40% - Акцент1 13 2 2" xfId="32787" xr:uid="{00000000-0005-0000-0000-0000E4190000}"/>
    <cellStyle name="40% - Акцент1 13 2 3" xfId="32788" xr:uid="{00000000-0005-0000-0000-0000E5190000}"/>
    <cellStyle name="40% - Акцент1 14" xfId="32789" xr:uid="{00000000-0005-0000-0000-0000E6190000}"/>
    <cellStyle name="40% - Акцент1 14 2" xfId="32790" xr:uid="{00000000-0005-0000-0000-0000E7190000}"/>
    <cellStyle name="40% - Акцент1 14 2 2" xfId="32791" xr:uid="{00000000-0005-0000-0000-0000E8190000}"/>
    <cellStyle name="40% - Акцент1 14 2 3" xfId="32792" xr:uid="{00000000-0005-0000-0000-0000E9190000}"/>
    <cellStyle name="40% - Акцент1 15" xfId="32793" xr:uid="{00000000-0005-0000-0000-0000EA190000}"/>
    <cellStyle name="40% - Акцент1 15 2" xfId="32794" xr:uid="{00000000-0005-0000-0000-0000EB190000}"/>
    <cellStyle name="40% - Акцент1 15 2 2" xfId="32795" xr:uid="{00000000-0005-0000-0000-0000EC190000}"/>
    <cellStyle name="40% - Акцент1 15 2 3" xfId="32796" xr:uid="{00000000-0005-0000-0000-0000ED190000}"/>
    <cellStyle name="40% - Акцент1 16" xfId="32797" xr:uid="{00000000-0005-0000-0000-0000EE190000}"/>
    <cellStyle name="40% - Акцент1 16 2" xfId="32798" xr:uid="{00000000-0005-0000-0000-0000EF190000}"/>
    <cellStyle name="40% - Акцент1 16 2 2" xfId="32799" xr:uid="{00000000-0005-0000-0000-0000F0190000}"/>
    <cellStyle name="40% - Акцент1 16 2 3" xfId="32800" xr:uid="{00000000-0005-0000-0000-0000F1190000}"/>
    <cellStyle name="40% - Акцент1 17" xfId="32801" xr:uid="{00000000-0005-0000-0000-0000F2190000}"/>
    <cellStyle name="40% - Акцент1 17 2" xfId="32802" xr:uid="{00000000-0005-0000-0000-0000F3190000}"/>
    <cellStyle name="40% - Акцент1 17 2 2" xfId="32803" xr:uid="{00000000-0005-0000-0000-0000F4190000}"/>
    <cellStyle name="40% - Акцент1 17 2 3" xfId="32804" xr:uid="{00000000-0005-0000-0000-0000F5190000}"/>
    <cellStyle name="40% - Акцент1 18" xfId="32805" xr:uid="{00000000-0005-0000-0000-0000F6190000}"/>
    <cellStyle name="40% - Акцент1 18 2" xfId="32806" xr:uid="{00000000-0005-0000-0000-0000F7190000}"/>
    <cellStyle name="40% - Акцент1 18 2 2" xfId="32807" xr:uid="{00000000-0005-0000-0000-0000F8190000}"/>
    <cellStyle name="40% - Акцент1 18 2 3" xfId="32808" xr:uid="{00000000-0005-0000-0000-0000F9190000}"/>
    <cellStyle name="40% - Акцент1 19" xfId="32809" xr:uid="{00000000-0005-0000-0000-0000FA190000}"/>
    <cellStyle name="40% - Акцент1 19 2" xfId="32810" xr:uid="{00000000-0005-0000-0000-0000FB190000}"/>
    <cellStyle name="40% - Акцент1 19 2 2" xfId="32811" xr:uid="{00000000-0005-0000-0000-0000FC190000}"/>
    <cellStyle name="40% - Акцент1 19 2 3" xfId="32812" xr:uid="{00000000-0005-0000-0000-0000FD190000}"/>
    <cellStyle name="40% - Акцент1 2" xfId="2908" xr:uid="{00000000-0005-0000-0000-0000FE190000}"/>
    <cellStyle name="40% — акцент1 2" xfId="62680" xr:uid="{00000000-0005-0000-0000-0000FF190000}"/>
    <cellStyle name="40% - Акцент1 2 10" xfId="32813" xr:uid="{00000000-0005-0000-0000-0000001A0000}"/>
    <cellStyle name="40% - Акцент1 2 10 2" xfId="32814" xr:uid="{00000000-0005-0000-0000-0000011A0000}"/>
    <cellStyle name="40% - Акцент1 2 10 2 2" xfId="32815" xr:uid="{00000000-0005-0000-0000-0000021A0000}"/>
    <cellStyle name="40% - Акцент1 2 10 2 3" xfId="32816" xr:uid="{00000000-0005-0000-0000-0000031A0000}"/>
    <cellStyle name="40% - Акцент1 2 11" xfId="32817" xr:uid="{00000000-0005-0000-0000-0000041A0000}"/>
    <cellStyle name="40% - Акцент1 2 11 2" xfId="32818" xr:uid="{00000000-0005-0000-0000-0000051A0000}"/>
    <cellStyle name="40% - Акцент1 2 11 2 2" xfId="32819" xr:uid="{00000000-0005-0000-0000-0000061A0000}"/>
    <cellStyle name="40% - Акцент1 2 11 2 3" xfId="32820" xr:uid="{00000000-0005-0000-0000-0000071A0000}"/>
    <cellStyle name="40% - Акцент1 2 12" xfId="32821" xr:uid="{00000000-0005-0000-0000-0000081A0000}"/>
    <cellStyle name="40% - Акцент1 2 12 2" xfId="32822" xr:uid="{00000000-0005-0000-0000-0000091A0000}"/>
    <cellStyle name="40% - Акцент1 2 12 2 2" xfId="32823" xr:uid="{00000000-0005-0000-0000-00000A1A0000}"/>
    <cellStyle name="40% - Акцент1 2 12 2 3" xfId="32824" xr:uid="{00000000-0005-0000-0000-00000B1A0000}"/>
    <cellStyle name="40% - Акцент1 2 13" xfId="32825" xr:uid="{00000000-0005-0000-0000-00000C1A0000}"/>
    <cellStyle name="40% - Акцент1 2 13 2" xfId="32826" xr:uid="{00000000-0005-0000-0000-00000D1A0000}"/>
    <cellStyle name="40% - Акцент1 2 13 2 2" xfId="32827" xr:uid="{00000000-0005-0000-0000-00000E1A0000}"/>
    <cellStyle name="40% - Акцент1 2 13 2 3" xfId="32828" xr:uid="{00000000-0005-0000-0000-00000F1A0000}"/>
    <cellStyle name="40% - Акцент1 2 14" xfId="32829" xr:uid="{00000000-0005-0000-0000-0000101A0000}"/>
    <cellStyle name="40% - Акцент1 2 14 2" xfId="32830" xr:uid="{00000000-0005-0000-0000-0000111A0000}"/>
    <cellStyle name="40% - Акцент1 2 14 2 2" xfId="32831" xr:uid="{00000000-0005-0000-0000-0000121A0000}"/>
    <cellStyle name="40% - Акцент1 2 14 2 3" xfId="32832" xr:uid="{00000000-0005-0000-0000-0000131A0000}"/>
    <cellStyle name="40% - Акцент1 2 15" xfId="32833" xr:uid="{00000000-0005-0000-0000-0000141A0000}"/>
    <cellStyle name="40% - Акцент1 2 15 2" xfId="32834" xr:uid="{00000000-0005-0000-0000-0000151A0000}"/>
    <cellStyle name="40% - Акцент1 2 15 2 2" xfId="32835" xr:uid="{00000000-0005-0000-0000-0000161A0000}"/>
    <cellStyle name="40% - Акцент1 2 15 2 3" xfId="32836" xr:uid="{00000000-0005-0000-0000-0000171A0000}"/>
    <cellStyle name="40% - Акцент1 2 16" xfId="32837" xr:uid="{00000000-0005-0000-0000-0000181A0000}"/>
    <cellStyle name="40% - Акцент1 2 16 2" xfId="32838" xr:uid="{00000000-0005-0000-0000-0000191A0000}"/>
    <cellStyle name="40% - Акцент1 2 16 3" xfId="32839" xr:uid="{00000000-0005-0000-0000-00001A1A0000}"/>
    <cellStyle name="40% - Акцент1 2 2" xfId="2909" xr:uid="{00000000-0005-0000-0000-00001B1A0000}"/>
    <cellStyle name="40% - Акцент1 2 2 10" xfId="32840" xr:uid="{00000000-0005-0000-0000-00001C1A0000}"/>
    <cellStyle name="40% - Акцент1 2 2 10 2" xfId="32841" xr:uid="{00000000-0005-0000-0000-00001D1A0000}"/>
    <cellStyle name="40% - Акцент1 2 2 10 2 2" xfId="32842" xr:uid="{00000000-0005-0000-0000-00001E1A0000}"/>
    <cellStyle name="40% - Акцент1 2 2 10 2 3" xfId="32843" xr:uid="{00000000-0005-0000-0000-00001F1A0000}"/>
    <cellStyle name="40% - Акцент1 2 2 11" xfId="32844" xr:uid="{00000000-0005-0000-0000-0000201A0000}"/>
    <cellStyle name="40% - Акцент1 2 2 11 2" xfId="32845" xr:uid="{00000000-0005-0000-0000-0000211A0000}"/>
    <cellStyle name="40% - Акцент1 2 2 11 3" xfId="32846" xr:uid="{00000000-0005-0000-0000-0000221A0000}"/>
    <cellStyle name="40% - Акцент1 2 2 2" xfId="32847" xr:uid="{00000000-0005-0000-0000-0000231A0000}"/>
    <cellStyle name="40% - Акцент1 2 2 2 2" xfId="32848" xr:uid="{00000000-0005-0000-0000-0000241A0000}"/>
    <cellStyle name="40% - Акцент1 2 2 2 2 2" xfId="32849" xr:uid="{00000000-0005-0000-0000-0000251A0000}"/>
    <cellStyle name="40% - Акцент1 2 2 2 2 3" xfId="32850" xr:uid="{00000000-0005-0000-0000-0000261A0000}"/>
    <cellStyle name="40% - Акцент1 2 2 3" xfId="32851" xr:uid="{00000000-0005-0000-0000-0000271A0000}"/>
    <cellStyle name="40% - Акцент1 2 2 3 2" xfId="32852" xr:uid="{00000000-0005-0000-0000-0000281A0000}"/>
    <cellStyle name="40% - Акцент1 2 2 3 2 2" xfId="32853" xr:uid="{00000000-0005-0000-0000-0000291A0000}"/>
    <cellStyle name="40% - Акцент1 2 2 3 2 3" xfId="32854" xr:uid="{00000000-0005-0000-0000-00002A1A0000}"/>
    <cellStyle name="40% - Акцент1 2 2 4" xfId="32855" xr:uid="{00000000-0005-0000-0000-00002B1A0000}"/>
    <cellStyle name="40% - Акцент1 2 2 4 2" xfId="32856" xr:uid="{00000000-0005-0000-0000-00002C1A0000}"/>
    <cellStyle name="40% - Акцент1 2 2 4 2 2" xfId="32857" xr:uid="{00000000-0005-0000-0000-00002D1A0000}"/>
    <cellStyle name="40% - Акцент1 2 2 4 2 3" xfId="32858" xr:uid="{00000000-0005-0000-0000-00002E1A0000}"/>
    <cellStyle name="40% - Акцент1 2 2 5" xfId="32859" xr:uid="{00000000-0005-0000-0000-00002F1A0000}"/>
    <cellStyle name="40% - Акцент1 2 2 5 2" xfId="32860" xr:uid="{00000000-0005-0000-0000-0000301A0000}"/>
    <cellStyle name="40% - Акцент1 2 2 5 2 2" xfId="32861" xr:uid="{00000000-0005-0000-0000-0000311A0000}"/>
    <cellStyle name="40% - Акцент1 2 2 5 2 3" xfId="32862" xr:uid="{00000000-0005-0000-0000-0000321A0000}"/>
    <cellStyle name="40% - Акцент1 2 2 6" xfId="32863" xr:uid="{00000000-0005-0000-0000-0000331A0000}"/>
    <cellStyle name="40% - Акцент1 2 2 6 2" xfId="32864" xr:uid="{00000000-0005-0000-0000-0000341A0000}"/>
    <cellStyle name="40% - Акцент1 2 2 6 2 2" xfId="32865" xr:uid="{00000000-0005-0000-0000-0000351A0000}"/>
    <cellStyle name="40% - Акцент1 2 2 6 2 3" xfId="32866" xr:uid="{00000000-0005-0000-0000-0000361A0000}"/>
    <cellStyle name="40% - Акцент1 2 2 7" xfId="32867" xr:uid="{00000000-0005-0000-0000-0000371A0000}"/>
    <cellStyle name="40% - Акцент1 2 2 7 2" xfId="32868" xr:uid="{00000000-0005-0000-0000-0000381A0000}"/>
    <cellStyle name="40% - Акцент1 2 2 7 2 2" xfId="32869" xr:uid="{00000000-0005-0000-0000-0000391A0000}"/>
    <cellStyle name="40% - Акцент1 2 2 7 2 3" xfId="32870" xr:uid="{00000000-0005-0000-0000-00003A1A0000}"/>
    <cellStyle name="40% - Акцент1 2 2 8" xfId="32871" xr:uid="{00000000-0005-0000-0000-00003B1A0000}"/>
    <cellStyle name="40% - Акцент1 2 2 8 2" xfId="32872" xr:uid="{00000000-0005-0000-0000-00003C1A0000}"/>
    <cellStyle name="40% - Акцент1 2 2 8 2 2" xfId="32873" xr:uid="{00000000-0005-0000-0000-00003D1A0000}"/>
    <cellStyle name="40% - Акцент1 2 2 8 2 3" xfId="32874" xr:uid="{00000000-0005-0000-0000-00003E1A0000}"/>
    <cellStyle name="40% - Акцент1 2 2 9" xfId="32875" xr:uid="{00000000-0005-0000-0000-00003F1A0000}"/>
    <cellStyle name="40% - Акцент1 2 2 9 2" xfId="32876" xr:uid="{00000000-0005-0000-0000-0000401A0000}"/>
    <cellStyle name="40% - Акцент1 2 2 9 2 2" xfId="32877" xr:uid="{00000000-0005-0000-0000-0000411A0000}"/>
    <cellStyle name="40% - Акцент1 2 2 9 2 3" xfId="32878" xr:uid="{00000000-0005-0000-0000-0000421A0000}"/>
    <cellStyle name="40% - Акцент1 2 3" xfId="32879" xr:uid="{00000000-0005-0000-0000-0000431A0000}"/>
    <cellStyle name="40% - Акцент1 2 3 2" xfId="32880" xr:uid="{00000000-0005-0000-0000-0000441A0000}"/>
    <cellStyle name="40% - Акцент1 2 3 2 2" xfId="32881" xr:uid="{00000000-0005-0000-0000-0000451A0000}"/>
    <cellStyle name="40% - Акцент1 2 3 2 3" xfId="32882" xr:uid="{00000000-0005-0000-0000-0000461A0000}"/>
    <cellStyle name="40% - Акцент1 2 4" xfId="32883" xr:uid="{00000000-0005-0000-0000-0000471A0000}"/>
    <cellStyle name="40% - Акцент1 2 4 2" xfId="32884" xr:uid="{00000000-0005-0000-0000-0000481A0000}"/>
    <cellStyle name="40% - Акцент1 2 4 2 2" xfId="32885" xr:uid="{00000000-0005-0000-0000-0000491A0000}"/>
    <cellStyle name="40% - Акцент1 2 4 2 3" xfId="32886" xr:uid="{00000000-0005-0000-0000-00004A1A0000}"/>
    <cellStyle name="40% - Акцент1 2 5" xfId="32887" xr:uid="{00000000-0005-0000-0000-00004B1A0000}"/>
    <cellStyle name="40% - Акцент1 2 5 2" xfId="32888" xr:uid="{00000000-0005-0000-0000-00004C1A0000}"/>
    <cellStyle name="40% - Акцент1 2 5 2 2" xfId="32889" xr:uid="{00000000-0005-0000-0000-00004D1A0000}"/>
    <cellStyle name="40% - Акцент1 2 5 2 3" xfId="32890" xr:uid="{00000000-0005-0000-0000-00004E1A0000}"/>
    <cellStyle name="40% - Акцент1 2 6" xfId="32891" xr:uid="{00000000-0005-0000-0000-00004F1A0000}"/>
    <cellStyle name="40% - Акцент1 2 6 2" xfId="32892" xr:uid="{00000000-0005-0000-0000-0000501A0000}"/>
    <cellStyle name="40% - Акцент1 2 6 2 2" xfId="32893" xr:uid="{00000000-0005-0000-0000-0000511A0000}"/>
    <cellStyle name="40% - Акцент1 2 6 2 3" xfId="32894" xr:uid="{00000000-0005-0000-0000-0000521A0000}"/>
    <cellStyle name="40% - Акцент1 2 7" xfId="32895" xr:uid="{00000000-0005-0000-0000-0000531A0000}"/>
    <cellStyle name="40% - Акцент1 2 7 2" xfId="32896" xr:uid="{00000000-0005-0000-0000-0000541A0000}"/>
    <cellStyle name="40% - Акцент1 2 7 2 2" xfId="32897" xr:uid="{00000000-0005-0000-0000-0000551A0000}"/>
    <cellStyle name="40% - Акцент1 2 7 2 3" xfId="32898" xr:uid="{00000000-0005-0000-0000-0000561A0000}"/>
    <cellStyle name="40% - Акцент1 2 8" xfId="32899" xr:uid="{00000000-0005-0000-0000-0000571A0000}"/>
    <cellStyle name="40% - Акцент1 2 8 2" xfId="32900" xr:uid="{00000000-0005-0000-0000-0000581A0000}"/>
    <cellStyle name="40% - Акцент1 2 8 2 2" xfId="32901" xr:uid="{00000000-0005-0000-0000-0000591A0000}"/>
    <cellStyle name="40% - Акцент1 2 8 2 3" xfId="32902" xr:uid="{00000000-0005-0000-0000-00005A1A0000}"/>
    <cellStyle name="40% - Акцент1 2 9" xfId="32903" xr:uid="{00000000-0005-0000-0000-00005B1A0000}"/>
    <cellStyle name="40% - Акцент1 2 9 2" xfId="32904" xr:uid="{00000000-0005-0000-0000-00005C1A0000}"/>
    <cellStyle name="40% - Акцент1 2 9 2 2" xfId="32905" xr:uid="{00000000-0005-0000-0000-00005D1A0000}"/>
    <cellStyle name="40% - Акцент1 2 9 2 3" xfId="32906" xr:uid="{00000000-0005-0000-0000-00005E1A0000}"/>
    <cellStyle name="40% - Акцент1 20" xfId="32907" xr:uid="{00000000-0005-0000-0000-00005F1A0000}"/>
    <cellStyle name="40% - Акцент1 20 2" xfId="32908" xr:uid="{00000000-0005-0000-0000-0000601A0000}"/>
    <cellStyle name="40% - Акцент1 20 2 2" xfId="32909" xr:uid="{00000000-0005-0000-0000-0000611A0000}"/>
    <cellStyle name="40% - Акцент1 20 2 3" xfId="32910" xr:uid="{00000000-0005-0000-0000-0000621A0000}"/>
    <cellStyle name="40% - Акцент1 21" xfId="32911" xr:uid="{00000000-0005-0000-0000-0000631A0000}"/>
    <cellStyle name="40% - Акцент1 21 2" xfId="32912" xr:uid="{00000000-0005-0000-0000-0000641A0000}"/>
    <cellStyle name="40% - Акцент1 21 2 2" xfId="32913" xr:uid="{00000000-0005-0000-0000-0000651A0000}"/>
    <cellStyle name="40% - Акцент1 21 2 3" xfId="32914" xr:uid="{00000000-0005-0000-0000-0000661A0000}"/>
    <cellStyle name="40% - Акцент1 22" xfId="32915" xr:uid="{00000000-0005-0000-0000-0000671A0000}"/>
    <cellStyle name="40% - Акцент1 22 2" xfId="32916" xr:uid="{00000000-0005-0000-0000-0000681A0000}"/>
    <cellStyle name="40% - Акцент1 22 2 2" xfId="32917" xr:uid="{00000000-0005-0000-0000-0000691A0000}"/>
    <cellStyle name="40% - Акцент1 22 2 3" xfId="32918" xr:uid="{00000000-0005-0000-0000-00006A1A0000}"/>
    <cellStyle name="40% - Акцент1 23" xfId="32919" xr:uid="{00000000-0005-0000-0000-00006B1A0000}"/>
    <cellStyle name="40% - Акцент1 23 2" xfId="32920" xr:uid="{00000000-0005-0000-0000-00006C1A0000}"/>
    <cellStyle name="40% - Акцент1 23 2 2" xfId="32921" xr:uid="{00000000-0005-0000-0000-00006D1A0000}"/>
    <cellStyle name="40% - Акцент1 23 2 2 2" xfId="32922" xr:uid="{00000000-0005-0000-0000-00006E1A0000}"/>
    <cellStyle name="40% - Акцент1 23 2 2 3" xfId="32923" xr:uid="{00000000-0005-0000-0000-00006F1A0000}"/>
    <cellStyle name="40% - Акцент1 23 3" xfId="32924" xr:uid="{00000000-0005-0000-0000-0000701A0000}"/>
    <cellStyle name="40% - Акцент1 23 3 2" xfId="32925" xr:uid="{00000000-0005-0000-0000-0000711A0000}"/>
    <cellStyle name="40% - Акцент1 23 3 3" xfId="32926" xr:uid="{00000000-0005-0000-0000-0000721A0000}"/>
    <cellStyle name="40% - Акцент1 24" xfId="32927" xr:uid="{00000000-0005-0000-0000-0000731A0000}"/>
    <cellStyle name="40% - Акцент1 24 2" xfId="32928" xr:uid="{00000000-0005-0000-0000-0000741A0000}"/>
    <cellStyle name="40% - Акцент1 24 2 2" xfId="32929" xr:uid="{00000000-0005-0000-0000-0000751A0000}"/>
    <cellStyle name="40% - Акцент1 24 2 2 2" xfId="32930" xr:uid="{00000000-0005-0000-0000-0000761A0000}"/>
    <cellStyle name="40% - Акцент1 24 2 2 3" xfId="32931" xr:uid="{00000000-0005-0000-0000-0000771A0000}"/>
    <cellStyle name="40% - Акцент1 24 3" xfId="32932" xr:uid="{00000000-0005-0000-0000-0000781A0000}"/>
    <cellStyle name="40% - Акцент1 24 3 2" xfId="32933" xr:uid="{00000000-0005-0000-0000-0000791A0000}"/>
    <cellStyle name="40% - Акцент1 24 3 3" xfId="32934" xr:uid="{00000000-0005-0000-0000-00007A1A0000}"/>
    <cellStyle name="40% - Акцент1 25" xfId="32935" xr:uid="{00000000-0005-0000-0000-00007B1A0000}"/>
    <cellStyle name="40% - Акцент1 25 2" xfId="32936" xr:uid="{00000000-0005-0000-0000-00007C1A0000}"/>
    <cellStyle name="40% - Акцент1 25 2 2" xfId="32937" xr:uid="{00000000-0005-0000-0000-00007D1A0000}"/>
    <cellStyle name="40% - Акцент1 25 2 3" xfId="32938" xr:uid="{00000000-0005-0000-0000-00007E1A0000}"/>
    <cellStyle name="40% - Акцент1 26" xfId="32939" xr:uid="{00000000-0005-0000-0000-00007F1A0000}"/>
    <cellStyle name="40% - Акцент1 26 2" xfId="32940" xr:uid="{00000000-0005-0000-0000-0000801A0000}"/>
    <cellStyle name="40% - Акцент1 26 2 2" xfId="32941" xr:uid="{00000000-0005-0000-0000-0000811A0000}"/>
    <cellStyle name="40% - Акцент1 26 2 3" xfId="32942" xr:uid="{00000000-0005-0000-0000-0000821A0000}"/>
    <cellStyle name="40% - Акцент1 27" xfId="32943" xr:uid="{00000000-0005-0000-0000-0000831A0000}"/>
    <cellStyle name="40% - Акцент1 27 2" xfId="32944" xr:uid="{00000000-0005-0000-0000-0000841A0000}"/>
    <cellStyle name="40% - Акцент1 27 2 2" xfId="32945" xr:uid="{00000000-0005-0000-0000-0000851A0000}"/>
    <cellStyle name="40% - Акцент1 27 2 3" xfId="32946" xr:uid="{00000000-0005-0000-0000-0000861A0000}"/>
    <cellStyle name="40% - Акцент1 3" xfId="2910" xr:uid="{00000000-0005-0000-0000-0000871A0000}"/>
    <cellStyle name="40% — акцент1 3" xfId="62681" xr:uid="{00000000-0005-0000-0000-0000881A0000}"/>
    <cellStyle name="40% - Акцент1 3 10" xfId="32947" xr:uid="{00000000-0005-0000-0000-0000891A0000}"/>
    <cellStyle name="40% - Акцент1 3 10 2" xfId="32948" xr:uid="{00000000-0005-0000-0000-00008A1A0000}"/>
    <cellStyle name="40% - Акцент1 3 10 2 2" xfId="32949" xr:uid="{00000000-0005-0000-0000-00008B1A0000}"/>
    <cellStyle name="40% - Акцент1 3 10 2 3" xfId="32950" xr:uid="{00000000-0005-0000-0000-00008C1A0000}"/>
    <cellStyle name="40% - Акцент1 3 11" xfId="32951" xr:uid="{00000000-0005-0000-0000-00008D1A0000}"/>
    <cellStyle name="40% - Акцент1 3 11 2" xfId="32952" xr:uid="{00000000-0005-0000-0000-00008E1A0000}"/>
    <cellStyle name="40% - Акцент1 3 11 2 2" xfId="32953" xr:uid="{00000000-0005-0000-0000-00008F1A0000}"/>
    <cellStyle name="40% - Акцент1 3 11 2 3" xfId="32954" xr:uid="{00000000-0005-0000-0000-0000901A0000}"/>
    <cellStyle name="40% - Акцент1 3 12" xfId="32955" xr:uid="{00000000-0005-0000-0000-0000911A0000}"/>
    <cellStyle name="40% - Акцент1 3 12 2" xfId="32956" xr:uid="{00000000-0005-0000-0000-0000921A0000}"/>
    <cellStyle name="40% - Акцент1 3 12 2 2" xfId="32957" xr:uid="{00000000-0005-0000-0000-0000931A0000}"/>
    <cellStyle name="40% - Акцент1 3 12 2 3" xfId="32958" xr:uid="{00000000-0005-0000-0000-0000941A0000}"/>
    <cellStyle name="40% - Акцент1 3 13" xfId="32959" xr:uid="{00000000-0005-0000-0000-0000951A0000}"/>
    <cellStyle name="40% - Акцент1 3 13 2" xfId="32960" xr:uid="{00000000-0005-0000-0000-0000961A0000}"/>
    <cellStyle name="40% - Акцент1 3 13 2 2" xfId="32961" xr:uid="{00000000-0005-0000-0000-0000971A0000}"/>
    <cellStyle name="40% - Акцент1 3 13 2 3" xfId="32962" xr:uid="{00000000-0005-0000-0000-0000981A0000}"/>
    <cellStyle name="40% - Акцент1 3 14" xfId="32963" xr:uid="{00000000-0005-0000-0000-0000991A0000}"/>
    <cellStyle name="40% - Акцент1 3 14 2" xfId="32964" xr:uid="{00000000-0005-0000-0000-00009A1A0000}"/>
    <cellStyle name="40% - Акцент1 3 14 2 2" xfId="32965" xr:uid="{00000000-0005-0000-0000-00009B1A0000}"/>
    <cellStyle name="40% - Акцент1 3 14 2 3" xfId="32966" xr:uid="{00000000-0005-0000-0000-00009C1A0000}"/>
    <cellStyle name="40% - Акцент1 3 15" xfId="32967" xr:uid="{00000000-0005-0000-0000-00009D1A0000}"/>
    <cellStyle name="40% - Акцент1 3 15 2" xfId="32968" xr:uid="{00000000-0005-0000-0000-00009E1A0000}"/>
    <cellStyle name="40% - Акцент1 3 15 2 2" xfId="32969" xr:uid="{00000000-0005-0000-0000-00009F1A0000}"/>
    <cellStyle name="40% - Акцент1 3 15 2 3" xfId="32970" xr:uid="{00000000-0005-0000-0000-0000A01A0000}"/>
    <cellStyle name="40% - Акцент1 3 16" xfId="32971" xr:uid="{00000000-0005-0000-0000-0000A11A0000}"/>
    <cellStyle name="40% - Акцент1 3 16 2" xfId="32972" xr:uid="{00000000-0005-0000-0000-0000A21A0000}"/>
    <cellStyle name="40% - Акцент1 3 16 3" xfId="32973" xr:uid="{00000000-0005-0000-0000-0000A31A0000}"/>
    <cellStyle name="40% - Акцент1 3 2" xfId="2911" xr:uid="{00000000-0005-0000-0000-0000A41A0000}"/>
    <cellStyle name="40% - Акцент1 3 2 10" xfId="32974" xr:uid="{00000000-0005-0000-0000-0000A51A0000}"/>
    <cellStyle name="40% - Акцент1 3 2 10 2" xfId="32975" xr:uid="{00000000-0005-0000-0000-0000A61A0000}"/>
    <cellStyle name="40% - Акцент1 3 2 10 2 2" xfId="32976" xr:uid="{00000000-0005-0000-0000-0000A71A0000}"/>
    <cellStyle name="40% - Акцент1 3 2 10 2 3" xfId="32977" xr:uid="{00000000-0005-0000-0000-0000A81A0000}"/>
    <cellStyle name="40% - Акцент1 3 2 11" xfId="32978" xr:uid="{00000000-0005-0000-0000-0000A91A0000}"/>
    <cellStyle name="40% - Акцент1 3 2 11 2" xfId="32979" xr:uid="{00000000-0005-0000-0000-0000AA1A0000}"/>
    <cellStyle name="40% - Акцент1 3 2 11 3" xfId="32980" xr:uid="{00000000-0005-0000-0000-0000AB1A0000}"/>
    <cellStyle name="40% - Акцент1 3 2 2" xfId="32981" xr:uid="{00000000-0005-0000-0000-0000AC1A0000}"/>
    <cellStyle name="40% - Акцент1 3 2 2 2" xfId="32982" xr:uid="{00000000-0005-0000-0000-0000AD1A0000}"/>
    <cellStyle name="40% - Акцент1 3 2 2 2 2" xfId="32983" xr:uid="{00000000-0005-0000-0000-0000AE1A0000}"/>
    <cellStyle name="40% - Акцент1 3 2 2 2 3" xfId="32984" xr:uid="{00000000-0005-0000-0000-0000AF1A0000}"/>
    <cellStyle name="40% - Акцент1 3 2 3" xfId="32985" xr:uid="{00000000-0005-0000-0000-0000B01A0000}"/>
    <cellStyle name="40% - Акцент1 3 2 3 2" xfId="32986" xr:uid="{00000000-0005-0000-0000-0000B11A0000}"/>
    <cellStyle name="40% - Акцент1 3 2 3 2 2" xfId="32987" xr:uid="{00000000-0005-0000-0000-0000B21A0000}"/>
    <cellStyle name="40% - Акцент1 3 2 3 2 3" xfId="32988" xr:uid="{00000000-0005-0000-0000-0000B31A0000}"/>
    <cellStyle name="40% - Акцент1 3 2 4" xfId="32989" xr:uid="{00000000-0005-0000-0000-0000B41A0000}"/>
    <cellStyle name="40% - Акцент1 3 2 4 2" xfId="32990" xr:uid="{00000000-0005-0000-0000-0000B51A0000}"/>
    <cellStyle name="40% - Акцент1 3 2 4 2 2" xfId="32991" xr:uid="{00000000-0005-0000-0000-0000B61A0000}"/>
    <cellStyle name="40% - Акцент1 3 2 4 2 3" xfId="32992" xr:uid="{00000000-0005-0000-0000-0000B71A0000}"/>
    <cellStyle name="40% - Акцент1 3 2 5" xfId="32993" xr:uid="{00000000-0005-0000-0000-0000B81A0000}"/>
    <cellStyle name="40% - Акцент1 3 2 5 2" xfId="32994" xr:uid="{00000000-0005-0000-0000-0000B91A0000}"/>
    <cellStyle name="40% - Акцент1 3 2 5 2 2" xfId="32995" xr:uid="{00000000-0005-0000-0000-0000BA1A0000}"/>
    <cellStyle name="40% - Акцент1 3 2 5 2 3" xfId="32996" xr:uid="{00000000-0005-0000-0000-0000BB1A0000}"/>
    <cellStyle name="40% - Акцент1 3 2 6" xfId="32997" xr:uid="{00000000-0005-0000-0000-0000BC1A0000}"/>
    <cellStyle name="40% - Акцент1 3 2 6 2" xfId="32998" xr:uid="{00000000-0005-0000-0000-0000BD1A0000}"/>
    <cellStyle name="40% - Акцент1 3 2 6 2 2" xfId="32999" xr:uid="{00000000-0005-0000-0000-0000BE1A0000}"/>
    <cellStyle name="40% - Акцент1 3 2 6 2 3" xfId="33000" xr:uid="{00000000-0005-0000-0000-0000BF1A0000}"/>
    <cellStyle name="40% - Акцент1 3 2 7" xfId="33001" xr:uid="{00000000-0005-0000-0000-0000C01A0000}"/>
    <cellStyle name="40% - Акцент1 3 2 7 2" xfId="33002" xr:uid="{00000000-0005-0000-0000-0000C11A0000}"/>
    <cellStyle name="40% - Акцент1 3 2 7 2 2" xfId="33003" xr:uid="{00000000-0005-0000-0000-0000C21A0000}"/>
    <cellStyle name="40% - Акцент1 3 2 7 2 3" xfId="33004" xr:uid="{00000000-0005-0000-0000-0000C31A0000}"/>
    <cellStyle name="40% - Акцент1 3 2 8" xfId="33005" xr:uid="{00000000-0005-0000-0000-0000C41A0000}"/>
    <cellStyle name="40% - Акцент1 3 2 8 2" xfId="33006" xr:uid="{00000000-0005-0000-0000-0000C51A0000}"/>
    <cellStyle name="40% - Акцент1 3 2 8 2 2" xfId="33007" xr:uid="{00000000-0005-0000-0000-0000C61A0000}"/>
    <cellStyle name="40% - Акцент1 3 2 8 2 3" xfId="33008" xr:uid="{00000000-0005-0000-0000-0000C71A0000}"/>
    <cellStyle name="40% - Акцент1 3 2 9" xfId="33009" xr:uid="{00000000-0005-0000-0000-0000C81A0000}"/>
    <cellStyle name="40% - Акцент1 3 2 9 2" xfId="33010" xr:uid="{00000000-0005-0000-0000-0000C91A0000}"/>
    <cellStyle name="40% - Акцент1 3 2 9 2 2" xfId="33011" xr:uid="{00000000-0005-0000-0000-0000CA1A0000}"/>
    <cellStyle name="40% - Акцент1 3 2 9 2 3" xfId="33012" xr:uid="{00000000-0005-0000-0000-0000CB1A0000}"/>
    <cellStyle name="40% - Акцент1 3 3" xfId="33013" xr:uid="{00000000-0005-0000-0000-0000CC1A0000}"/>
    <cellStyle name="40% - Акцент1 3 3 2" xfId="33014" xr:uid="{00000000-0005-0000-0000-0000CD1A0000}"/>
    <cellStyle name="40% - Акцент1 3 3 2 2" xfId="33015" xr:uid="{00000000-0005-0000-0000-0000CE1A0000}"/>
    <cellStyle name="40% - Акцент1 3 3 2 3" xfId="33016" xr:uid="{00000000-0005-0000-0000-0000CF1A0000}"/>
    <cellStyle name="40% - Акцент1 3 4" xfId="33017" xr:uid="{00000000-0005-0000-0000-0000D01A0000}"/>
    <cellStyle name="40% - Акцент1 3 4 2" xfId="33018" xr:uid="{00000000-0005-0000-0000-0000D11A0000}"/>
    <cellStyle name="40% - Акцент1 3 4 2 2" xfId="33019" xr:uid="{00000000-0005-0000-0000-0000D21A0000}"/>
    <cellStyle name="40% - Акцент1 3 4 2 3" xfId="33020" xr:uid="{00000000-0005-0000-0000-0000D31A0000}"/>
    <cellStyle name="40% - Акцент1 3 5" xfId="33021" xr:uid="{00000000-0005-0000-0000-0000D41A0000}"/>
    <cellStyle name="40% - Акцент1 3 5 2" xfId="33022" xr:uid="{00000000-0005-0000-0000-0000D51A0000}"/>
    <cellStyle name="40% - Акцент1 3 5 2 2" xfId="33023" xr:uid="{00000000-0005-0000-0000-0000D61A0000}"/>
    <cellStyle name="40% - Акцент1 3 5 2 3" xfId="33024" xr:uid="{00000000-0005-0000-0000-0000D71A0000}"/>
    <cellStyle name="40% - Акцент1 3 6" xfId="33025" xr:uid="{00000000-0005-0000-0000-0000D81A0000}"/>
    <cellStyle name="40% - Акцент1 3 6 2" xfId="33026" xr:uid="{00000000-0005-0000-0000-0000D91A0000}"/>
    <cellStyle name="40% - Акцент1 3 6 2 2" xfId="33027" xr:uid="{00000000-0005-0000-0000-0000DA1A0000}"/>
    <cellStyle name="40% - Акцент1 3 6 2 3" xfId="33028" xr:uid="{00000000-0005-0000-0000-0000DB1A0000}"/>
    <cellStyle name="40% - Акцент1 3 7" xfId="33029" xr:uid="{00000000-0005-0000-0000-0000DC1A0000}"/>
    <cellStyle name="40% - Акцент1 3 7 2" xfId="33030" xr:uid="{00000000-0005-0000-0000-0000DD1A0000}"/>
    <cellStyle name="40% - Акцент1 3 7 2 2" xfId="33031" xr:uid="{00000000-0005-0000-0000-0000DE1A0000}"/>
    <cellStyle name="40% - Акцент1 3 7 2 3" xfId="33032" xr:uid="{00000000-0005-0000-0000-0000DF1A0000}"/>
    <cellStyle name="40% - Акцент1 3 8" xfId="33033" xr:uid="{00000000-0005-0000-0000-0000E01A0000}"/>
    <cellStyle name="40% - Акцент1 3 8 2" xfId="33034" xr:uid="{00000000-0005-0000-0000-0000E11A0000}"/>
    <cellStyle name="40% - Акцент1 3 8 2 2" xfId="33035" xr:uid="{00000000-0005-0000-0000-0000E21A0000}"/>
    <cellStyle name="40% - Акцент1 3 8 2 3" xfId="33036" xr:uid="{00000000-0005-0000-0000-0000E31A0000}"/>
    <cellStyle name="40% - Акцент1 3 9" xfId="33037" xr:uid="{00000000-0005-0000-0000-0000E41A0000}"/>
    <cellStyle name="40% - Акцент1 3 9 2" xfId="33038" xr:uid="{00000000-0005-0000-0000-0000E51A0000}"/>
    <cellStyle name="40% - Акцент1 3 9 2 2" xfId="33039" xr:uid="{00000000-0005-0000-0000-0000E61A0000}"/>
    <cellStyle name="40% - Акцент1 3 9 2 3" xfId="33040" xr:uid="{00000000-0005-0000-0000-0000E71A0000}"/>
    <cellStyle name="40% - Акцент1 3_Объём" xfId="2912" xr:uid="{00000000-0005-0000-0000-0000E81A0000}"/>
    <cellStyle name="40% - Акцент1 4" xfId="2913" xr:uid="{00000000-0005-0000-0000-0000E91A0000}"/>
    <cellStyle name="40% — акцент1 4" xfId="62682" xr:uid="{00000000-0005-0000-0000-0000EA1A0000}"/>
    <cellStyle name="40% - Акцент1 4 2" xfId="33041" xr:uid="{00000000-0005-0000-0000-0000EB1A0000}"/>
    <cellStyle name="40% - Акцент1 4 2 2" xfId="33042" xr:uid="{00000000-0005-0000-0000-0000EC1A0000}"/>
    <cellStyle name="40% - Акцент1 4 2 3" xfId="33043" xr:uid="{00000000-0005-0000-0000-0000ED1A0000}"/>
    <cellStyle name="40% - Акцент1 5" xfId="2914" xr:uid="{00000000-0005-0000-0000-0000EE1A0000}"/>
    <cellStyle name="40% - Акцент1 5 2" xfId="33044" xr:uid="{00000000-0005-0000-0000-0000EF1A0000}"/>
    <cellStyle name="40% - Акцент1 5 2 2" xfId="33045" xr:uid="{00000000-0005-0000-0000-0000F01A0000}"/>
    <cellStyle name="40% - Акцент1 5 2 3" xfId="33046" xr:uid="{00000000-0005-0000-0000-0000F11A0000}"/>
    <cellStyle name="40% - Акцент1 6" xfId="2915" xr:uid="{00000000-0005-0000-0000-0000F21A0000}"/>
    <cellStyle name="40% - Акцент1 6 2" xfId="33047" xr:uid="{00000000-0005-0000-0000-0000F31A0000}"/>
    <cellStyle name="40% - Акцент1 6 2 2" xfId="33048" xr:uid="{00000000-0005-0000-0000-0000F41A0000}"/>
    <cellStyle name="40% - Акцент1 6 2 2 2" xfId="33049" xr:uid="{00000000-0005-0000-0000-0000F51A0000}"/>
    <cellStyle name="40% - Акцент1 6 2 2 3" xfId="33050" xr:uid="{00000000-0005-0000-0000-0000F61A0000}"/>
    <cellStyle name="40% - Акцент1 6 3" xfId="33051" xr:uid="{00000000-0005-0000-0000-0000F71A0000}"/>
    <cellStyle name="40% - Акцент1 6 3 2" xfId="33052" xr:uid="{00000000-0005-0000-0000-0000F81A0000}"/>
    <cellStyle name="40% - Акцент1 6 3 3" xfId="33053" xr:uid="{00000000-0005-0000-0000-0000F91A0000}"/>
    <cellStyle name="40% - Акцент1 7" xfId="2916" xr:uid="{00000000-0005-0000-0000-0000FA1A0000}"/>
    <cellStyle name="40% - Акцент1 7 2" xfId="33054" xr:uid="{00000000-0005-0000-0000-0000FB1A0000}"/>
    <cellStyle name="40% - Акцент1 7 2 2" xfId="33055" xr:uid="{00000000-0005-0000-0000-0000FC1A0000}"/>
    <cellStyle name="40% - Акцент1 7 2 3" xfId="33056" xr:uid="{00000000-0005-0000-0000-0000FD1A0000}"/>
    <cellStyle name="40% - Акцент1 8" xfId="2917" xr:uid="{00000000-0005-0000-0000-0000FE1A0000}"/>
    <cellStyle name="40% - Акцент1 8 2" xfId="33057" xr:uid="{00000000-0005-0000-0000-0000FF1A0000}"/>
    <cellStyle name="40% - Акцент1 8 2 2" xfId="33058" xr:uid="{00000000-0005-0000-0000-0000001B0000}"/>
    <cellStyle name="40% - Акцент1 8 2 3" xfId="33059" xr:uid="{00000000-0005-0000-0000-0000011B0000}"/>
    <cellStyle name="40% - Акцент1 9" xfId="2918" xr:uid="{00000000-0005-0000-0000-0000021B0000}"/>
    <cellStyle name="40% - Акцент1 9 2" xfId="33060" xr:uid="{00000000-0005-0000-0000-0000031B0000}"/>
    <cellStyle name="40% - Акцент1 9 2 2" xfId="33061" xr:uid="{00000000-0005-0000-0000-0000041B0000}"/>
    <cellStyle name="40% - Акцент1 9 2 3" xfId="33062" xr:uid="{00000000-0005-0000-0000-0000051B0000}"/>
    <cellStyle name="40% - Акцент2 10" xfId="33063" xr:uid="{00000000-0005-0000-0000-0000061B0000}"/>
    <cellStyle name="40% - Акцент2 10 2" xfId="33064" xr:uid="{00000000-0005-0000-0000-0000071B0000}"/>
    <cellStyle name="40% - Акцент2 10 2 2" xfId="33065" xr:uid="{00000000-0005-0000-0000-0000081B0000}"/>
    <cellStyle name="40% - Акцент2 10 2 3" xfId="33066" xr:uid="{00000000-0005-0000-0000-0000091B0000}"/>
    <cellStyle name="40% - Акцент2 11" xfId="33067" xr:uid="{00000000-0005-0000-0000-00000A1B0000}"/>
    <cellStyle name="40% - Акцент2 11 2" xfId="33068" xr:uid="{00000000-0005-0000-0000-00000B1B0000}"/>
    <cellStyle name="40% - Акцент2 11 2 2" xfId="33069" xr:uid="{00000000-0005-0000-0000-00000C1B0000}"/>
    <cellStyle name="40% - Акцент2 11 2 3" xfId="33070" xr:uid="{00000000-0005-0000-0000-00000D1B0000}"/>
    <cellStyle name="40% - Акцент2 12" xfId="33071" xr:uid="{00000000-0005-0000-0000-00000E1B0000}"/>
    <cellStyle name="40% - Акцент2 12 2" xfId="33072" xr:uid="{00000000-0005-0000-0000-00000F1B0000}"/>
    <cellStyle name="40% - Акцент2 12 2 2" xfId="33073" xr:uid="{00000000-0005-0000-0000-0000101B0000}"/>
    <cellStyle name="40% - Акцент2 12 2 3" xfId="33074" xr:uid="{00000000-0005-0000-0000-0000111B0000}"/>
    <cellStyle name="40% - Акцент2 13" xfId="33075" xr:uid="{00000000-0005-0000-0000-0000121B0000}"/>
    <cellStyle name="40% - Акцент2 13 2" xfId="33076" xr:uid="{00000000-0005-0000-0000-0000131B0000}"/>
    <cellStyle name="40% - Акцент2 13 2 2" xfId="33077" xr:uid="{00000000-0005-0000-0000-0000141B0000}"/>
    <cellStyle name="40% - Акцент2 13 2 3" xfId="33078" xr:uid="{00000000-0005-0000-0000-0000151B0000}"/>
    <cellStyle name="40% - Акцент2 14" xfId="33079" xr:uid="{00000000-0005-0000-0000-0000161B0000}"/>
    <cellStyle name="40% - Акцент2 14 2" xfId="33080" xr:uid="{00000000-0005-0000-0000-0000171B0000}"/>
    <cellStyle name="40% - Акцент2 14 2 2" xfId="33081" xr:uid="{00000000-0005-0000-0000-0000181B0000}"/>
    <cellStyle name="40% - Акцент2 14 2 3" xfId="33082" xr:uid="{00000000-0005-0000-0000-0000191B0000}"/>
    <cellStyle name="40% - Акцент2 15" xfId="33083" xr:uid="{00000000-0005-0000-0000-00001A1B0000}"/>
    <cellStyle name="40% - Акцент2 15 2" xfId="33084" xr:uid="{00000000-0005-0000-0000-00001B1B0000}"/>
    <cellStyle name="40% - Акцент2 15 2 2" xfId="33085" xr:uid="{00000000-0005-0000-0000-00001C1B0000}"/>
    <cellStyle name="40% - Акцент2 15 2 3" xfId="33086" xr:uid="{00000000-0005-0000-0000-00001D1B0000}"/>
    <cellStyle name="40% - Акцент2 16" xfId="33087" xr:uid="{00000000-0005-0000-0000-00001E1B0000}"/>
    <cellStyle name="40% - Акцент2 16 2" xfId="33088" xr:uid="{00000000-0005-0000-0000-00001F1B0000}"/>
    <cellStyle name="40% - Акцент2 16 2 2" xfId="33089" xr:uid="{00000000-0005-0000-0000-0000201B0000}"/>
    <cellStyle name="40% - Акцент2 16 2 3" xfId="33090" xr:uid="{00000000-0005-0000-0000-0000211B0000}"/>
    <cellStyle name="40% - Акцент2 17" xfId="33091" xr:uid="{00000000-0005-0000-0000-0000221B0000}"/>
    <cellStyle name="40% - Акцент2 17 2" xfId="33092" xr:uid="{00000000-0005-0000-0000-0000231B0000}"/>
    <cellStyle name="40% - Акцент2 17 2 2" xfId="33093" xr:uid="{00000000-0005-0000-0000-0000241B0000}"/>
    <cellStyle name="40% - Акцент2 17 2 3" xfId="33094" xr:uid="{00000000-0005-0000-0000-0000251B0000}"/>
    <cellStyle name="40% - Акцент2 18" xfId="33095" xr:uid="{00000000-0005-0000-0000-0000261B0000}"/>
    <cellStyle name="40% - Акцент2 18 2" xfId="33096" xr:uid="{00000000-0005-0000-0000-0000271B0000}"/>
    <cellStyle name="40% - Акцент2 18 2 2" xfId="33097" xr:uid="{00000000-0005-0000-0000-0000281B0000}"/>
    <cellStyle name="40% - Акцент2 18 2 3" xfId="33098" xr:uid="{00000000-0005-0000-0000-0000291B0000}"/>
    <cellStyle name="40% - Акцент2 19" xfId="33099" xr:uid="{00000000-0005-0000-0000-00002A1B0000}"/>
    <cellStyle name="40% - Акцент2 19 2" xfId="33100" xr:uid="{00000000-0005-0000-0000-00002B1B0000}"/>
    <cellStyle name="40% - Акцент2 19 2 2" xfId="33101" xr:uid="{00000000-0005-0000-0000-00002C1B0000}"/>
    <cellStyle name="40% - Акцент2 19 2 3" xfId="33102" xr:uid="{00000000-0005-0000-0000-00002D1B0000}"/>
    <cellStyle name="40% - Акцент2 2" xfId="2919" xr:uid="{00000000-0005-0000-0000-00002E1B0000}"/>
    <cellStyle name="40% — акцент2 2" xfId="62683" xr:uid="{00000000-0005-0000-0000-00002F1B0000}"/>
    <cellStyle name="40% - Акцент2 2 2" xfId="2920" xr:uid="{00000000-0005-0000-0000-0000301B0000}"/>
    <cellStyle name="40% - Акцент2 2 2 2" xfId="33103" xr:uid="{00000000-0005-0000-0000-0000311B0000}"/>
    <cellStyle name="40% - Акцент2 2 2 3" xfId="33104" xr:uid="{00000000-0005-0000-0000-0000321B0000}"/>
    <cellStyle name="40% - Акцент2 2 3" xfId="33105" xr:uid="{00000000-0005-0000-0000-0000331B0000}"/>
    <cellStyle name="40% - Акцент2 20" xfId="33106" xr:uid="{00000000-0005-0000-0000-0000341B0000}"/>
    <cellStyle name="40% - Акцент2 20 2" xfId="33107" xr:uid="{00000000-0005-0000-0000-0000351B0000}"/>
    <cellStyle name="40% - Акцент2 20 2 2" xfId="33108" xr:uid="{00000000-0005-0000-0000-0000361B0000}"/>
    <cellStyle name="40% - Акцент2 20 2 3" xfId="33109" xr:uid="{00000000-0005-0000-0000-0000371B0000}"/>
    <cellStyle name="40% - Акцент2 21" xfId="33110" xr:uid="{00000000-0005-0000-0000-0000381B0000}"/>
    <cellStyle name="40% - Акцент2 21 2" xfId="33111" xr:uid="{00000000-0005-0000-0000-0000391B0000}"/>
    <cellStyle name="40% - Акцент2 21 2 2" xfId="33112" xr:uid="{00000000-0005-0000-0000-00003A1B0000}"/>
    <cellStyle name="40% - Акцент2 21 2 3" xfId="33113" xr:uid="{00000000-0005-0000-0000-00003B1B0000}"/>
    <cellStyle name="40% - Акцент2 22" xfId="33114" xr:uid="{00000000-0005-0000-0000-00003C1B0000}"/>
    <cellStyle name="40% - Акцент2 22 2" xfId="33115" xr:uid="{00000000-0005-0000-0000-00003D1B0000}"/>
    <cellStyle name="40% - Акцент2 22 2 2" xfId="33116" xr:uid="{00000000-0005-0000-0000-00003E1B0000}"/>
    <cellStyle name="40% - Акцент2 22 2 3" xfId="33117" xr:uid="{00000000-0005-0000-0000-00003F1B0000}"/>
    <cellStyle name="40% - Акцент2 23" xfId="33118" xr:uid="{00000000-0005-0000-0000-0000401B0000}"/>
    <cellStyle name="40% - Акцент2 23 2" xfId="33119" xr:uid="{00000000-0005-0000-0000-0000411B0000}"/>
    <cellStyle name="40% - Акцент2 23 2 2" xfId="33120" xr:uid="{00000000-0005-0000-0000-0000421B0000}"/>
    <cellStyle name="40% - Акцент2 23 2 2 2" xfId="33121" xr:uid="{00000000-0005-0000-0000-0000431B0000}"/>
    <cellStyle name="40% - Акцент2 23 2 2 3" xfId="33122" xr:uid="{00000000-0005-0000-0000-0000441B0000}"/>
    <cellStyle name="40% - Акцент2 23 3" xfId="33123" xr:uid="{00000000-0005-0000-0000-0000451B0000}"/>
    <cellStyle name="40% - Акцент2 23 3 2" xfId="33124" xr:uid="{00000000-0005-0000-0000-0000461B0000}"/>
    <cellStyle name="40% - Акцент2 23 3 3" xfId="33125" xr:uid="{00000000-0005-0000-0000-0000471B0000}"/>
    <cellStyle name="40% - Акцент2 24" xfId="33126" xr:uid="{00000000-0005-0000-0000-0000481B0000}"/>
    <cellStyle name="40% - Акцент2 24 2" xfId="33127" xr:uid="{00000000-0005-0000-0000-0000491B0000}"/>
    <cellStyle name="40% - Акцент2 24 2 2" xfId="33128" xr:uid="{00000000-0005-0000-0000-00004A1B0000}"/>
    <cellStyle name="40% - Акцент2 24 2 2 2" xfId="33129" xr:uid="{00000000-0005-0000-0000-00004B1B0000}"/>
    <cellStyle name="40% - Акцент2 24 2 2 3" xfId="33130" xr:uid="{00000000-0005-0000-0000-00004C1B0000}"/>
    <cellStyle name="40% - Акцент2 24 3" xfId="33131" xr:uid="{00000000-0005-0000-0000-00004D1B0000}"/>
    <cellStyle name="40% - Акцент2 24 3 2" xfId="33132" xr:uid="{00000000-0005-0000-0000-00004E1B0000}"/>
    <cellStyle name="40% - Акцент2 24 3 3" xfId="33133" xr:uid="{00000000-0005-0000-0000-00004F1B0000}"/>
    <cellStyle name="40% - Акцент2 25" xfId="33134" xr:uid="{00000000-0005-0000-0000-0000501B0000}"/>
    <cellStyle name="40% - Акцент2 25 2" xfId="33135" xr:uid="{00000000-0005-0000-0000-0000511B0000}"/>
    <cellStyle name="40% - Акцент2 25 2 2" xfId="33136" xr:uid="{00000000-0005-0000-0000-0000521B0000}"/>
    <cellStyle name="40% - Акцент2 25 2 3" xfId="33137" xr:uid="{00000000-0005-0000-0000-0000531B0000}"/>
    <cellStyle name="40% - Акцент2 26" xfId="33138" xr:uid="{00000000-0005-0000-0000-0000541B0000}"/>
    <cellStyle name="40% - Акцент2 26 2" xfId="33139" xr:uid="{00000000-0005-0000-0000-0000551B0000}"/>
    <cellStyle name="40% - Акцент2 26 2 2" xfId="33140" xr:uid="{00000000-0005-0000-0000-0000561B0000}"/>
    <cellStyle name="40% - Акцент2 26 2 3" xfId="33141" xr:uid="{00000000-0005-0000-0000-0000571B0000}"/>
    <cellStyle name="40% - Акцент2 27" xfId="33142" xr:uid="{00000000-0005-0000-0000-0000581B0000}"/>
    <cellStyle name="40% - Акцент2 27 2" xfId="33143" xr:uid="{00000000-0005-0000-0000-0000591B0000}"/>
    <cellStyle name="40% - Акцент2 27 2 2" xfId="33144" xr:uid="{00000000-0005-0000-0000-00005A1B0000}"/>
    <cellStyle name="40% - Акцент2 27 2 3" xfId="33145" xr:uid="{00000000-0005-0000-0000-00005B1B0000}"/>
    <cellStyle name="40% - Акцент2 3" xfId="2921" xr:uid="{00000000-0005-0000-0000-00005C1B0000}"/>
    <cellStyle name="40% — акцент2 3" xfId="62684" xr:uid="{00000000-0005-0000-0000-00005D1B0000}"/>
    <cellStyle name="40% - Акцент2 3 2" xfId="2922" xr:uid="{00000000-0005-0000-0000-00005E1B0000}"/>
    <cellStyle name="40% - Акцент2 3 2 2" xfId="33146" xr:uid="{00000000-0005-0000-0000-00005F1B0000}"/>
    <cellStyle name="40% - Акцент2 3 2 3" xfId="33147" xr:uid="{00000000-0005-0000-0000-0000601B0000}"/>
    <cellStyle name="40% - Акцент2 3 3" xfId="33148" xr:uid="{00000000-0005-0000-0000-0000611B0000}"/>
    <cellStyle name="40% - Акцент2 3_Объём" xfId="2923" xr:uid="{00000000-0005-0000-0000-0000621B0000}"/>
    <cellStyle name="40% - Акцент2 4" xfId="2924" xr:uid="{00000000-0005-0000-0000-0000631B0000}"/>
    <cellStyle name="40% — акцент2 4" xfId="62685" xr:uid="{00000000-0005-0000-0000-0000641B0000}"/>
    <cellStyle name="40% - Акцент2 4 2" xfId="33149" xr:uid="{00000000-0005-0000-0000-0000651B0000}"/>
    <cellStyle name="40% - Акцент2 4 2 2" xfId="33150" xr:uid="{00000000-0005-0000-0000-0000661B0000}"/>
    <cellStyle name="40% - Акцент2 4 2 3" xfId="33151" xr:uid="{00000000-0005-0000-0000-0000671B0000}"/>
    <cellStyle name="40% - Акцент2 5" xfId="2925" xr:uid="{00000000-0005-0000-0000-0000681B0000}"/>
    <cellStyle name="40% - Акцент2 5 2" xfId="33152" xr:uid="{00000000-0005-0000-0000-0000691B0000}"/>
    <cellStyle name="40% - Акцент2 5 2 2" xfId="33153" xr:uid="{00000000-0005-0000-0000-00006A1B0000}"/>
    <cellStyle name="40% - Акцент2 5 2 3" xfId="33154" xr:uid="{00000000-0005-0000-0000-00006B1B0000}"/>
    <cellStyle name="40% - Акцент2 6" xfId="2926" xr:uid="{00000000-0005-0000-0000-00006C1B0000}"/>
    <cellStyle name="40% - Акцент2 6 2" xfId="33155" xr:uid="{00000000-0005-0000-0000-00006D1B0000}"/>
    <cellStyle name="40% - Акцент2 6 2 2" xfId="33156" xr:uid="{00000000-0005-0000-0000-00006E1B0000}"/>
    <cellStyle name="40% - Акцент2 6 2 3" xfId="33157" xr:uid="{00000000-0005-0000-0000-00006F1B0000}"/>
    <cellStyle name="40% - Акцент2 7" xfId="2927" xr:uid="{00000000-0005-0000-0000-0000701B0000}"/>
    <cellStyle name="40% - Акцент2 7 2" xfId="33158" xr:uid="{00000000-0005-0000-0000-0000711B0000}"/>
    <cellStyle name="40% - Акцент2 7 2 2" xfId="33159" xr:uid="{00000000-0005-0000-0000-0000721B0000}"/>
    <cellStyle name="40% - Акцент2 7 2 3" xfId="33160" xr:uid="{00000000-0005-0000-0000-0000731B0000}"/>
    <cellStyle name="40% - Акцент2 8" xfId="2928" xr:uid="{00000000-0005-0000-0000-0000741B0000}"/>
    <cellStyle name="40% - Акцент2 8 2" xfId="33161" xr:uid="{00000000-0005-0000-0000-0000751B0000}"/>
    <cellStyle name="40% - Акцент2 8 2 2" xfId="33162" xr:uid="{00000000-0005-0000-0000-0000761B0000}"/>
    <cellStyle name="40% - Акцент2 8 2 3" xfId="33163" xr:uid="{00000000-0005-0000-0000-0000771B0000}"/>
    <cellStyle name="40% - Акцент2 9" xfId="2929" xr:uid="{00000000-0005-0000-0000-0000781B0000}"/>
    <cellStyle name="40% - Акцент2 9 2" xfId="33164" xr:uid="{00000000-0005-0000-0000-0000791B0000}"/>
    <cellStyle name="40% - Акцент2 9 2 2" xfId="33165" xr:uid="{00000000-0005-0000-0000-00007A1B0000}"/>
    <cellStyle name="40% - Акцент2 9 2 3" xfId="33166" xr:uid="{00000000-0005-0000-0000-00007B1B0000}"/>
    <cellStyle name="40% - Акцент3 10" xfId="33167" xr:uid="{00000000-0005-0000-0000-00007C1B0000}"/>
    <cellStyle name="40% - Акцент3 10 2" xfId="33168" xr:uid="{00000000-0005-0000-0000-00007D1B0000}"/>
    <cellStyle name="40% - Акцент3 10 2 2" xfId="33169" xr:uid="{00000000-0005-0000-0000-00007E1B0000}"/>
    <cellStyle name="40% - Акцент3 10 2 3" xfId="33170" xr:uid="{00000000-0005-0000-0000-00007F1B0000}"/>
    <cellStyle name="40% - Акцент3 11" xfId="33171" xr:uid="{00000000-0005-0000-0000-0000801B0000}"/>
    <cellStyle name="40% - Акцент3 11 2" xfId="33172" xr:uid="{00000000-0005-0000-0000-0000811B0000}"/>
    <cellStyle name="40% - Акцент3 11 2 2" xfId="33173" xr:uid="{00000000-0005-0000-0000-0000821B0000}"/>
    <cellStyle name="40% - Акцент3 11 2 3" xfId="33174" xr:uid="{00000000-0005-0000-0000-0000831B0000}"/>
    <cellStyle name="40% - Акцент3 12" xfId="33175" xr:uid="{00000000-0005-0000-0000-0000841B0000}"/>
    <cellStyle name="40% - Акцент3 12 2" xfId="33176" xr:uid="{00000000-0005-0000-0000-0000851B0000}"/>
    <cellStyle name="40% - Акцент3 12 2 2" xfId="33177" xr:uid="{00000000-0005-0000-0000-0000861B0000}"/>
    <cellStyle name="40% - Акцент3 12 2 3" xfId="33178" xr:uid="{00000000-0005-0000-0000-0000871B0000}"/>
    <cellStyle name="40% - Акцент3 13" xfId="33179" xr:uid="{00000000-0005-0000-0000-0000881B0000}"/>
    <cellStyle name="40% - Акцент3 13 2" xfId="33180" xr:uid="{00000000-0005-0000-0000-0000891B0000}"/>
    <cellStyle name="40% - Акцент3 13 2 2" xfId="33181" xr:uid="{00000000-0005-0000-0000-00008A1B0000}"/>
    <cellStyle name="40% - Акцент3 13 2 3" xfId="33182" xr:uid="{00000000-0005-0000-0000-00008B1B0000}"/>
    <cellStyle name="40% - Акцент3 14" xfId="33183" xr:uid="{00000000-0005-0000-0000-00008C1B0000}"/>
    <cellStyle name="40% - Акцент3 14 2" xfId="33184" xr:uid="{00000000-0005-0000-0000-00008D1B0000}"/>
    <cellStyle name="40% - Акцент3 14 2 2" xfId="33185" xr:uid="{00000000-0005-0000-0000-00008E1B0000}"/>
    <cellStyle name="40% - Акцент3 14 2 3" xfId="33186" xr:uid="{00000000-0005-0000-0000-00008F1B0000}"/>
    <cellStyle name="40% - Акцент3 15" xfId="33187" xr:uid="{00000000-0005-0000-0000-0000901B0000}"/>
    <cellStyle name="40% - Акцент3 15 2" xfId="33188" xr:uid="{00000000-0005-0000-0000-0000911B0000}"/>
    <cellStyle name="40% - Акцент3 15 2 2" xfId="33189" xr:uid="{00000000-0005-0000-0000-0000921B0000}"/>
    <cellStyle name="40% - Акцент3 15 2 3" xfId="33190" xr:uid="{00000000-0005-0000-0000-0000931B0000}"/>
    <cellStyle name="40% - Акцент3 16" xfId="33191" xr:uid="{00000000-0005-0000-0000-0000941B0000}"/>
    <cellStyle name="40% - Акцент3 16 2" xfId="33192" xr:uid="{00000000-0005-0000-0000-0000951B0000}"/>
    <cellStyle name="40% - Акцент3 16 2 2" xfId="33193" xr:uid="{00000000-0005-0000-0000-0000961B0000}"/>
    <cellStyle name="40% - Акцент3 16 2 3" xfId="33194" xr:uid="{00000000-0005-0000-0000-0000971B0000}"/>
    <cellStyle name="40% - Акцент3 17" xfId="33195" xr:uid="{00000000-0005-0000-0000-0000981B0000}"/>
    <cellStyle name="40% - Акцент3 17 2" xfId="33196" xr:uid="{00000000-0005-0000-0000-0000991B0000}"/>
    <cellStyle name="40% - Акцент3 17 2 2" xfId="33197" xr:uid="{00000000-0005-0000-0000-00009A1B0000}"/>
    <cellStyle name="40% - Акцент3 17 2 3" xfId="33198" xr:uid="{00000000-0005-0000-0000-00009B1B0000}"/>
    <cellStyle name="40% - Акцент3 18" xfId="33199" xr:uid="{00000000-0005-0000-0000-00009C1B0000}"/>
    <cellStyle name="40% - Акцент3 18 2" xfId="33200" xr:uid="{00000000-0005-0000-0000-00009D1B0000}"/>
    <cellStyle name="40% - Акцент3 18 2 2" xfId="33201" xr:uid="{00000000-0005-0000-0000-00009E1B0000}"/>
    <cellStyle name="40% - Акцент3 18 2 3" xfId="33202" xr:uid="{00000000-0005-0000-0000-00009F1B0000}"/>
    <cellStyle name="40% - Акцент3 19" xfId="33203" xr:uid="{00000000-0005-0000-0000-0000A01B0000}"/>
    <cellStyle name="40% - Акцент3 19 2" xfId="33204" xr:uid="{00000000-0005-0000-0000-0000A11B0000}"/>
    <cellStyle name="40% - Акцент3 19 2 2" xfId="33205" xr:uid="{00000000-0005-0000-0000-0000A21B0000}"/>
    <cellStyle name="40% - Акцент3 19 2 3" xfId="33206" xr:uid="{00000000-0005-0000-0000-0000A31B0000}"/>
    <cellStyle name="40% - Акцент3 2" xfId="2930" xr:uid="{00000000-0005-0000-0000-0000A41B0000}"/>
    <cellStyle name="40% — акцент3 2" xfId="62686" xr:uid="{00000000-0005-0000-0000-0000A51B0000}"/>
    <cellStyle name="40% - Акцент3 2 10" xfId="33207" xr:uid="{00000000-0005-0000-0000-0000A61B0000}"/>
    <cellStyle name="40% - Акцент3 2 10 2" xfId="33208" xr:uid="{00000000-0005-0000-0000-0000A71B0000}"/>
    <cellStyle name="40% - Акцент3 2 10 2 2" xfId="33209" xr:uid="{00000000-0005-0000-0000-0000A81B0000}"/>
    <cellStyle name="40% - Акцент3 2 10 2 3" xfId="33210" xr:uid="{00000000-0005-0000-0000-0000A91B0000}"/>
    <cellStyle name="40% - Акцент3 2 11" xfId="33211" xr:uid="{00000000-0005-0000-0000-0000AA1B0000}"/>
    <cellStyle name="40% - Акцент3 2 11 2" xfId="33212" xr:uid="{00000000-0005-0000-0000-0000AB1B0000}"/>
    <cellStyle name="40% - Акцент3 2 11 2 2" xfId="33213" xr:uid="{00000000-0005-0000-0000-0000AC1B0000}"/>
    <cellStyle name="40% - Акцент3 2 11 2 3" xfId="33214" xr:uid="{00000000-0005-0000-0000-0000AD1B0000}"/>
    <cellStyle name="40% - Акцент3 2 12" xfId="33215" xr:uid="{00000000-0005-0000-0000-0000AE1B0000}"/>
    <cellStyle name="40% - Акцент3 2 12 2" xfId="33216" xr:uid="{00000000-0005-0000-0000-0000AF1B0000}"/>
    <cellStyle name="40% - Акцент3 2 12 2 2" xfId="33217" xr:uid="{00000000-0005-0000-0000-0000B01B0000}"/>
    <cellStyle name="40% - Акцент3 2 12 2 3" xfId="33218" xr:uid="{00000000-0005-0000-0000-0000B11B0000}"/>
    <cellStyle name="40% - Акцент3 2 13" xfId="33219" xr:uid="{00000000-0005-0000-0000-0000B21B0000}"/>
    <cellStyle name="40% - Акцент3 2 13 2" xfId="33220" xr:uid="{00000000-0005-0000-0000-0000B31B0000}"/>
    <cellStyle name="40% - Акцент3 2 13 2 2" xfId="33221" xr:uid="{00000000-0005-0000-0000-0000B41B0000}"/>
    <cellStyle name="40% - Акцент3 2 13 2 3" xfId="33222" xr:uid="{00000000-0005-0000-0000-0000B51B0000}"/>
    <cellStyle name="40% - Акцент3 2 14" xfId="33223" xr:uid="{00000000-0005-0000-0000-0000B61B0000}"/>
    <cellStyle name="40% - Акцент3 2 14 2" xfId="33224" xr:uid="{00000000-0005-0000-0000-0000B71B0000}"/>
    <cellStyle name="40% - Акцент3 2 14 2 2" xfId="33225" xr:uid="{00000000-0005-0000-0000-0000B81B0000}"/>
    <cellStyle name="40% - Акцент3 2 14 2 3" xfId="33226" xr:uid="{00000000-0005-0000-0000-0000B91B0000}"/>
    <cellStyle name="40% - Акцент3 2 15" xfId="33227" xr:uid="{00000000-0005-0000-0000-0000BA1B0000}"/>
    <cellStyle name="40% - Акцент3 2 15 2" xfId="33228" xr:uid="{00000000-0005-0000-0000-0000BB1B0000}"/>
    <cellStyle name="40% - Акцент3 2 15 2 2" xfId="33229" xr:uid="{00000000-0005-0000-0000-0000BC1B0000}"/>
    <cellStyle name="40% - Акцент3 2 15 2 3" xfId="33230" xr:uid="{00000000-0005-0000-0000-0000BD1B0000}"/>
    <cellStyle name="40% - Акцент3 2 16" xfId="33231" xr:uid="{00000000-0005-0000-0000-0000BE1B0000}"/>
    <cellStyle name="40% - Акцент3 2 16 2" xfId="33232" xr:uid="{00000000-0005-0000-0000-0000BF1B0000}"/>
    <cellStyle name="40% - Акцент3 2 16 3" xfId="33233" xr:uid="{00000000-0005-0000-0000-0000C01B0000}"/>
    <cellStyle name="40% - Акцент3 2 2" xfId="2931" xr:uid="{00000000-0005-0000-0000-0000C11B0000}"/>
    <cellStyle name="40% - Акцент3 2 2 10" xfId="33234" xr:uid="{00000000-0005-0000-0000-0000C21B0000}"/>
    <cellStyle name="40% - Акцент3 2 2 10 2" xfId="33235" xr:uid="{00000000-0005-0000-0000-0000C31B0000}"/>
    <cellStyle name="40% - Акцент3 2 2 10 2 2" xfId="33236" xr:uid="{00000000-0005-0000-0000-0000C41B0000}"/>
    <cellStyle name="40% - Акцент3 2 2 10 2 3" xfId="33237" xr:uid="{00000000-0005-0000-0000-0000C51B0000}"/>
    <cellStyle name="40% - Акцент3 2 2 11" xfId="33238" xr:uid="{00000000-0005-0000-0000-0000C61B0000}"/>
    <cellStyle name="40% - Акцент3 2 2 11 2" xfId="33239" xr:uid="{00000000-0005-0000-0000-0000C71B0000}"/>
    <cellStyle name="40% - Акцент3 2 2 11 3" xfId="33240" xr:uid="{00000000-0005-0000-0000-0000C81B0000}"/>
    <cellStyle name="40% - Акцент3 2 2 2" xfId="33241" xr:uid="{00000000-0005-0000-0000-0000C91B0000}"/>
    <cellStyle name="40% - Акцент3 2 2 2 2" xfId="33242" xr:uid="{00000000-0005-0000-0000-0000CA1B0000}"/>
    <cellStyle name="40% - Акцент3 2 2 2 2 2" xfId="33243" xr:uid="{00000000-0005-0000-0000-0000CB1B0000}"/>
    <cellStyle name="40% - Акцент3 2 2 2 2 3" xfId="33244" xr:uid="{00000000-0005-0000-0000-0000CC1B0000}"/>
    <cellStyle name="40% - Акцент3 2 2 3" xfId="33245" xr:uid="{00000000-0005-0000-0000-0000CD1B0000}"/>
    <cellStyle name="40% - Акцент3 2 2 3 2" xfId="33246" xr:uid="{00000000-0005-0000-0000-0000CE1B0000}"/>
    <cellStyle name="40% - Акцент3 2 2 3 2 2" xfId="33247" xr:uid="{00000000-0005-0000-0000-0000CF1B0000}"/>
    <cellStyle name="40% - Акцент3 2 2 3 2 3" xfId="33248" xr:uid="{00000000-0005-0000-0000-0000D01B0000}"/>
    <cellStyle name="40% - Акцент3 2 2 4" xfId="33249" xr:uid="{00000000-0005-0000-0000-0000D11B0000}"/>
    <cellStyle name="40% - Акцент3 2 2 4 2" xfId="33250" xr:uid="{00000000-0005-0000-0000-0000D21B0000}"/>
    <cellStyle name="40% - Акцент3 2 2 4 2 2" xfId="33251" xr:uid="{00000000-0005-0000-0000-0000D31B0000}"/>
    <cellStyle name="40% - Акцент3 2 2 4 2 3" xfId="33252" xr:uid="{00000000-0005-0000-0000-0000D41B0000}"/>
    <cellStyle name="40% - Акцент3 2 2 5" xfId="33253" xr:uid="{00000000-0005-0000-0000-0000D51B0000}"/>
    <cellStyle name="40% - Акцент3 2 2 5 2" xfId="33254" xr:uid="{00000000-0005-0000-0000-0000D61B0000}"/>
    <cellStyle name="40% - Акцент3 2 2 5 2 2" xfId="33255" xr:uid="{00000000-0005-0000-0000-0000D71B0000}"/>
    <cellStyle name="40% - Акцент3 2 2 5 2 3" xfId="33256" xr:uid="{00000000-0005-0000-0000-0000D81B0000}"/>
    <cellStyle name="40% - Акцент3 2 2 6" xfId="33257" xr:uid="{00000000-0005-0000-0000-0000D91B0000}"/>
    <cellStyle name="40% - Акцент3 2 2 6 2" xfId="33258" xr:uid="{00000000-0005-0000-0000-0000DA1B0000}"/>
    <cellStyle name="40% - Акцент3 2 2 6 2 2" xfId="33259" xr:uid="{00000000-0005-0000-0000-0000DB1B0000}"/>
    <cellStyle name="40% - Акцент3 2 2 6 2 3" xfId="33260" xr:uid="{00000000-0005-0000-0000-0000DC1B0000}"/>
    <cellStyle name="40% - Акцент3 2 2 7" xfId="33261" xr:uid="{00000000-0005-0000-0000-0000DD1B0000}"/>
    <cellStyle name="40% - Акцент3 2 2 7 2" xfId="33262" xr:uid="{00000000-0005-0000-0000-0000DE1B0000}"/>
    <cellStyle name="40% - Акцент3 2 2 7 2 2" xfId="33263" xr:uid="{00000000-0005-0000-0000-0000DF1B0000}"/>
    <cellStyle name="40% - Акцент3 2 2 7 2 3" xfId="33264" xr:uid="{00000000-0005-0000-0000-0000E01B0000}"/>
    <cellStyle name="40% - Акцент3 2 2 8" xfId="33265" xr:uid="{00000000-0005-0000-0000-0000E11B0000}"/>
    <cellStyle name="40% - Акцент3 2 2 8 2" xfId="33266" xr:uid="{00000000-0005-0000-0000-0000E21B0000}"/>
    <cellStyle name="40% - Акцент3 2 2 8 2 2" xfId="33267" xr:uid="{00000000-0005-0000-0000-0000E31B0000}"/>
    <cellStyle name="40% - Акцент3 2 2 8 2 3" xfId="33268" xr:uid="{00000000-0005-0000-0000-0000E41B0000}"/>
    <cellStyle name="40% - Акцент3 2 2 9" xfId="33269" xr:uid="{00000000-0005-0000-0000-0000E51B0000}"/>
    <cellStyle name="40% - Акцент3 2 2 9 2" xfId="33270" xr:uid="{00000000-0005-0000-0000-0000E61B0000}"/>
    <cellStyle name="40% - Акцент3 2 2 9 2 2" xfId="33271" xr:uid="{00000000-0005-0000-0000-0000E71B0000}"/>
    <cellStyle name="40% - Акцент3 2 2 9 2 3" xfId="33272" xr:uid="{00000000-0005-0000-0000-0000E81B0000}"/>
    <cellStyle name="40% - Акцент3 2 3" xfId="33273" xr:uid="{00000000-0005-0000-0000-0000E91B0000}"/>
    <cellStyle name="40% - Акцент3 2 3 2" xfId="33274" xr:uid="{00000000-0005-0000-0000-0000EA1B0000}"/>
    <cellStyle name="40% - Акцент3 2 3 2 2" xfId="33275" xr:uid="{00000000-0005-0000-0000-0000EB1B0000}"/>
    <cellStyle name="40% - Акцент3 2 3 2 3" xfId="33276" xr:uid="{00000000-0005-0000-0000-0000EC1B0000}"/>
    <cellStyle name="40% - Акцент3 2 4" xfId="33277" xr:uid="{00000000-0005-0000-0000-0000ED1B0000}"/>
    <cellStyle name="40% - Акцент3 2 4 2" xfId="33278" xr:uid="{00000000-0005-0000-0000-0000EE1B0000}"/>
    <cellStyle name="40% - Акцент3 2 4 2 2" xfId="33279" xr:uid="{00000000-0005-0000-0000-0000EF1B0000}"/>
    <cellStyle name="40% - Акцент3 2 4 2 3" xfId="33280" xr:uid="{00000000-0005-0000-0000-0000F01B0000}"/>
    <cellStyle name="40% - Акцент3 2 5" xfId="33281" xr:uid="{00000000-0005-0000-0000-0000F11B0000}"/>
    <cellStyle name="40% - Акцент3 2 5 2" xfId="33282" xr:uid="{00000000-0005-0000-0000-0000F21B0000}"/>
    <cellStyle name="40% - Акцент3 2 5 2 2" xfId="33283" xr:uid="{00000000-0005-0000-0000-0000F31B0000}"/>
    <cellStyle name="40% - Акцент3 2 5 2 3" xfId="33284" xr:uid="{00000000-0005-0000-0000-0000F41B0000}"/>
    <cellStyle name="40% - Акцент3 2 6" xfId="33285" xr:uid="{00000000-0005-0000-0000-0000F51B0000}"/>
    <cellStyle name="40% - Акцент3 2 6 2" xfId="33286" xr:uid="{00000000-0005-0000-0000-0000F61B0000}"/>
    <cellStyle name="40% - Акцент3 2 6 2 2" xfId="33287" xr:uid="{00000000-0005-0000-0000-0000F71B0000}"/>
    <cellStyle name="40% - Акцент3 2 6 2 3" xfId="33288" xr:uid="{00000000-0005-0000-0000-0000F81B0000}"/>
    <cellStyle name="40% - Акцент3 2 7" xfId="33289" xr:uid="{00000000-0005-0000-0000-0000F91B0000}"/>
    <cellStyle name="40% - Акцент3 2 7 2" xfId="33290" xr:uid="{00000000-0005-0000-0000-0000FA1B0000}"/>
    <cellStyle name="40% - Акцент3 2 7 2 2" xfId="33291" xr:uid="{00000000-0005-0000-0000-0000FB1B0000}"/>
    <cellStyle name="40% - Акцент3 2 7 2 3" xfId="33292" xr:uid="{00000000-0005-0000-0000-0000FC1B0000}"/>
    <cellStyle name="40% - Акцент3 2 8" xfId="33293" xr:uid="{00000000-0005-0000-0000-0000FD1B0000}"/>
    <cellStyle name="40% - Акцент3 2 8 2" xfId="33294" xr:uid="{00000000-0005-0000-0000-0000FE1B0000}"/>
    <cellStyle name="40% - Акцент3 2 8 2 2" xfId="33295" xr:uid="{00000000-0005-0000-0000-0000FF1B0000}"/>
    <cellStyle name="40% - Акцент3 2 8 2 3" xfId="33296" xr:uid="{00000000-0005-0000-0000-0000001C0000}"/>
    <cellStyle name="40% - Акцент3 2 9" xfId="33297" xr:uid="{00000000-0005-0000-0000-0000011C0000}"/>
    <cellStyle name="40% - Акцент3 2 9 2" xfId="33298" xr:uid="{00000000-0005-0000-0000-0000021C0000}"/>
    <cellStyle name="40% - Акцент3 2 9 2 2" xfId="33299" xr:uid="{00000000-0005-0000-0000-0000031C0000}"/>
    <cellStyle name="40% - Акцент3 2 9 2 3" xfId="33300" xr:uid="{00000000-0005-0000-0000-0000041C0000}"/>
    <cellStyle name="40% - Акцент3 20" xfId="33301" xr:uid="{00000000-0005-0000-0000-0000051C0000}"/>
    <cellStyle name="40% - Акцент3 20 2" xfId="33302" xr:uid="{00000000-0005-0000-0000-0000061C0000}"/>
    <cellStyle name="40% - Акцент3 20 2 2" xfId="33303" xr:uid="{00000000-0005-0000-0000-0000071C0000}"/>
    <cellStyle name="40% - Акцент3 20 2 3" xfId="33304" xr:uid="{00000000-0005-0000-0000-0000081C0000}"/>
    <cellStyle name="40% - Акцент3 21" xfId="33305" xr:uid="{00000000-0005-0000-0000-0000091C0000}"/>
    <cellStyle name="40% - Акцент3 21 2" xfId="33306" xr:uid="{00000000-0005-0000-0000-00000A1C0000}"/>
    <cellStyle name="40% - Акцент3 21 2 2" xfId="33307" xr:uid="{00000000-0005-0000-0000-00000B1C0000}"/>
    <cellStyle name="40% - Акцент3 21 2 3" xfId="33308" xr:uid="{00000000-0005-0000-0000-00000C1C0000}"/>
    <cellStyle name="40% - Акцент3 22" xfId="33309" xr:uid="{00000000-0005-0000-0000-00000D1C0000}"/>
    <cellStyle name="40% - Акцент3 22 2" xfId="33310" xr:uid="{00000000-0005-0000-0000-00000E1C0000}"/>
    <cellStyle name="40% - Акцент3 22 2 2" xfId="33311" xr:uid="{00000000-0005-0000-0000-00000F1C0000}"/>
    <cellStyle name="40% - Акцент3 22 2 3" xfId="33312" xr:uid="{00000000-0005-0000-0000-0000101C0000}"/>
    <cellStyle name="40% - Акцент3 23" xfId="33313" xr:uid="{00000000-0005-0000-0000-0000111C0000}"/>
    <cellStyle name="40% - Акцент3 23 2" xfId="33314" xr:uid="{00000000-0005-0000-0000-0000121C0000}"/>
    <cellStyle name="40% - Акцент3 23 2 2" xfId="33315" xr:uid="{00000000-0005-0000-0000-0000131C0000}"/>
    <cellStyle name="40% - Акцент3 23 2 2 2" xfId="33316" xr:uid="{00000000-0005-0000-0000-0000141C0000}"/>
    <cellStyle name="40% - Акцент3 23 2 2 3" xfId="33317" xr:uid="{00000000-0005-0000-0000-0000151C0000}"/>
    <cellStyle name="40% - Акцент3 23 3" xfId="33318" xr:uid="{00000000-0005-0000-0000-0000161C0000}"/>
    <cellStyle name="40% - Акцент3 23 3 2" xfId="33319" xr:uid="{00000000-0005-0000-0000-0000171C0000}"/>
    <cellStyle name="40% - Акцент3 23 3 3" xfId="33320" xr:uid="{00000000-0005-0000-0000-0000181C0000}"/>
    <cellStyle name="40% - Акцент3 24" xfId="33321" xr:uid="{00000000-0005-0000-0000-0000191C0000}"/>
    <cellStyle name="40% - Акцент3 24 2" xfId="33322" xr:uid="{00000000-0005-0000-0000-00001A1C0000}"/>
    <cellStyle name="40% - Акцент3 24 2 2" xfId="33323" xr:uid="{00000000-0005-0000-0000-00001B1C0000}"/>
    <cellStyle name="40% - Акцент3 24 2 2 2" xfId="33324" xr:uid="{00000000-0005-0000-0000-00001C1C0000}"/>
    <cellStyle name="40% - Акцент3 24 2 2 3" xfId="33325" xr:uid="{00000000-0005-0000-0000-00001D1C0000}"/>
    <cellStyle name="40% - Акцент3 24 3" xfId="33326" xr:uid="{00000000-0005-0000-0000-00001E1C0000}"/>
    <cellStyle name="40% - Акцент3 24 3 2" xfId="33327" xr:uid="{00000000-0005-0000-0000-00001F1C0000}"/>
    <cellStyle name="40% - Акцент3 24 3 3" xfId="33328" xr:uid="{00000000-0005-0000-0000-0000201C0000}"/>
    <cellStyle name="40% - Акцент3 25" xfId="33329" xr:uid="{00000000-0005-0000-0000-0000211C0000}"/>
    <cellStyle name="40% - Акцент3 25 2" xfId="33330" xr:uid="{00000000-0005-0000-0000-0000221C0000}"/>
    <cellStyle name="40% - Акцент3 25 2 2" xfId="33331" xr:uid="{00000000-0005-0000-0000-0000231C0000}"/>
    <cellStyle name="40% - Акцент3 25 2 3" xfId="33332" xr:uid="{00000000-0005-0000-0000-0000241C0000}"/>
    <cellStyle name="40% - Акцент3 26" xfId="33333" xr:uid="{00000000-0005-0000-0000-0000251C0000}"/>
    <cellStyle name="40% - Акцент3 26 2" xfId="33334" xr:uid="{00000000-0005-0000-0000-0000261C0000}"/>
    <cellStyle name="40% - Акцент3 26 2 2" xfId="33335" xr:uid="{00000000-0005-0000-0000-0000271C0000}"/>
    <cellStyle name="40% - Акцент3 26 2 3" xfId="33336" xr:uid="{00000000-0005-0000-0000-0000281C0000}"/>
    <cellStyle name="40% - Акцент3 27" xfId="33337" xr:uid="{00000000-0005-0000-0000-0000291C0000}"/>
    <cellStyle name="40% - Акцент3 27 2" xfId="33338" xr:uid="{00000000-0005-0000-0000-00002A1C0000}"/>
    <cellStyle name="40% - Акцент3 27 2 2" xfId="33339" xr:uid="{00000000-0005-0000-0000-00002B1C0000}"/>
    <cellStyle name="40% - Акцент3 27 2 3" xfId="33340" xr:uid="{00000000-0005-0000-0000-00002C1C0000}"/>
    <cellStyle name="40% - Акцент3 3" xfId="2932" xr:uid="{00000000-0005-0000-0000-00002D1C0000}"/>
    <cellStyle name="40% — акцент3 3" xfId="62687" xr:uid="{00000000-0005-0000-0000-00002E1C0000}"/>
    <cellStyle name="40% - Акцент3 3 10" xfId="33341" xr:uid="{00000000-0005-0000-0000-00002F1C0000}"/>
    <cellStyle name="40% - Акцент3 3 10 2" xfId="33342" xr:uid="{00000000-0005-0000-0000-0000301C0000}"/>
    <cellStyle name="40% - Акцент3 3 10 2 2" xfId="33343" xr:uid="{00000000-0005-0000-0000-0000311C0000}"/>
    <cellStyle name="40% - Акцент3 3 10 2 3" xfId="33344" xr:uid="{00000000-0005-0000-0000-0000321C0000}"/>
    <cellStyle name="40% - Акцент3 3 11" xfId="33345" xr:uid="{00000000-0005-0000-0000-0000331C0000}"/>
    <cellStyle name="40% - Акцент3 3 11 2" xfId="33346" xr:uid="{00000000-0005-0000-0000-0000341C0000}"/>
    <cellStyle name="40% - Акцент3 3 11 2 2" xfId="33347" xr:uid="{00000000-0005-0000-0000-0000351C0000}"/>
    <cellStyle name="40% - Акцент3 3 11 2 3" xfId="33348" xr:uid="{00000000-0005-0000-0000-0000361C0000}"/>
    <cellStyle name="40% - Акцент3 3 12" xfId="33349" xr:uid="{00000000-0005-0000-0000-0000371C0000}"/>
    <cellStyle name="40% - Акцент3 3 12 2" xfId="33350" xr:uid="{00000000-0005-0000-0000-0000381C0000}"/>
    <cellStyle name="40% - Акцент3 3 12 2 2" xfId="33351" xr:uid="{00000000-0005-0000-0000-0000391C0000}"/>
    <cellStyle name="40% - Акцент3 3 12 2 3" xfId="33352" xr:uid="{00000000-0005-0000-0000-00003A1C0000}"/>
    <cellStyle name="40% - Акцент3 3 13" xfId="33353" xr:uid="{00000000-0005-0000-0000-00003B1C0000}"/>
    <cellStyle name="40% - Акцент3 3 13 2" xfId="33354" xr:uid="{00000000-0005-0000-0000-00003C1C0000}"/>
    <cellStyle name="40% - Акцент3 3 13 2 2" xfId="33355" xr:uid="{00000000-0005-0000-0000-00003D1C0000}"/>
    <cellStyle name="40% - Акцент3 3 13 2 3" xfId="33356" xr:uid="{00000000-0005-0000-0000-00003E1C0000}"/>
    <cellStyle name="40% - Акцент3 3 14" xfId="33357" xr:uid="{00000000-0005-0000-0000-00003F1C0000}"/>
    <cellStyle name="40% - Акцент3 3 14 2" xfId="33358" xr:uid="{00000000-0005-0000-0000-0000401C0000}"/>
    <cellStyle name="40% - Акцент3 3 14 2 2" xfId="33359" xr:uid="{00000000-0005-0000-0000-0000411C0000}"/>
    <cellStyle name="40% - Акцент3 3 14 2 3" xfId="33360" xr:uid="{00000000-0005-0000-0000-0000421C0000}"/>
    <cellStyle name="40% - Акцент3 3 15" xfId="33361" xr:uid="{00000000-0005-0000-0000-0000431C0000}"/>
    <cellStyle name="40% - Акцент3 3 15 2" xfId="33362" xr:uid="{00000000-0005-0000-0000-0000441C0000}"/>
    <cellStyle name="40% - Акцент3 3 15 2 2" xfId="33363" xr:uid="{00000000-0005-0000-0000-0000451C0000}"/>
    <cellStyle name="40% - Акцент3 3 15 2 3" xfId="33364" xr:uid="{00000000-0005-0000-0000-0000461C0000}"/>
    <cellStyle name="40% - Акцент3 3 16" xfId="33365" xr:uid="{00000000-0005-0000-0000-0000471C0000}"/>
    <cellStyle name="40% - Акцент3 3 16 2" xfId="33366" xr:uid="{00000000-0005-0000-0000-0000481C0000}"/>
    <cellStyle name="40% - Акцент3 3 16 3" xfId="33367" xr:uid="{00000000-0005-0000-0000-0000491C0000}"/>
    <cellStyle name="40% - Акцент3 3 2" xfId="2933" xr:uid="{00000000-0005-0000-0000-00004A1C0000}"/>
    <cellStyle name="40% - Акцент3 3 2 10" xfId="33368" xr:uid="{00000000-0005-0000-0000-00004B1C0000}"/>
    <cellStyle name="40% - Акцент3 3 2 10 2" xfId="33369" xr:uid="{00000000-0005-0000-0000-00004C1C0000}"/>
    <cellStyle name="40% - Акцент3 3 2 10 2 2" xfId="33370" xr:uid="{00000000-0005-0000-0000-00004D1C0000}"/>
    <cellStyle name="40% - Акцент3 3 2 10 2 3" xfId="33371" xr:uid="{00000000-0005-0000-0000-00004E1C0000}"/>
    <cellStyle name="40% - Акцент3 3 2 11" xfId="33372" xr:uid="{00000000-0005-0000-0000-00004F1C0000}"/>
    <cellStyle name="40% - Акцент3 3 2 11 2" xfId="33373" xr:uid="{00000000-0005-0000-0000-0000501C0000}"/>
    <cellStyle name="40% - Акцент3 3 2 11 3" xfId="33374" xr:uid="{00000000-0005-0000-0000-0000511C0000}"/>
    <cellStyle name="40% - Акцент3 3 2 2" xfId="33375" xr:uid="{00000000-0005-0000-0000-0000521C0000}"/>
    <cellStyle name="40% - Акцент3 3 2 2 2" xfId="33376" xr:uid="{00000000-0005-0000-0000-0000531C0000}"/>
    <cellStyle name="40% - Акцент3 3 2 2 2 2" xfId="33377" xr:uid="{00000000-0005-0000-0000-0000541C0000}"/>
    <cellStyle name="40% - Акцент3 3 2 2 2 3" xfId="33378" xr:uid="{00000000-0005-0000-0000-0000551C0000}"/>
    <cellStyle name="40% - Акцент3 3 2 3" xfId="33379" xr:uid="{00000000-0005-0000-0000-0000561C0000}"/>
    <cellStyle name="40% - Акцент3 3 2 3 2" xfId="33380" xr:uid="{00000000-0005-0000-0000-0000571C0000}"/>
    <cellStyle name="40% - Акцент3 3 2 3 2 2" xfId="33381" xr:uid="{00000000-0005-0000-0000-0000581C0000}"/>
    <cellStyle name="40% - Акцент3 3 2 3 2 3" xfId="33382" xr:uid="{00000000-0005-0000-0000-0000591C0000}"/>
    <cellStyle name="40% - Акцент3 3 2 4" xfId="33383" xr:uid="{00000000-0005-0000-0000-00005A1C0000}"/>
    <cellStyle name="40% - Акцент3 3 2 4 2" xfId="33384" xr:uid="{00000000-0005-0000-0000-00005B1C0000}"/>
    <cellStyle name="40% - Акцент3 3 2 4 2 2" xfId="33385" xr:uid="{00000000-0005-0000-0000-00005C1C0000}"/>
    <cellStyle name="40% - Акцент3 3 2 4 2 3" xfId="33386" xr:uid="{00000000-0005-0000-0000-00005D1C0000}"/>
    <cellStyle name="40% - Акцент3 3 2 5" xfId="33387" xr:uid="{00000000-0005-0000-0000-00005E1C0000}"/>
    <cellStyle name="40% - Акцент3 3 2 5 2" xfId="33388" xr:uid="{00000000-0005-0000-0000-00005F1C0000}"/>
    <cellStyle name="40% - Акцент3 3 2 5 2 2" xfId="33389" xr:uid="{00000000-0005-0000-0000-0000601C0000}"/>
    <cellStyle name="40% - Акцент3 3 2 5 2 3" xfId="33390" xr:uid="{00000000-0005-0000-0000-0000611C0000}"/>
    <cellStyle name="40% - Акцент3 3 2 6" xfId="33391" xr:uid="{00000000-0005-0000-0000-0000621C0000}"/>
    <cellStyle name="40% - Акцент3 3 2 6 2" xfId="33392" xr:uid="{00000000-0005-0000-0000-0000631C0000}"/>
    <cellStyle name="40% - Акцент3 3 2 6 2 2" xfId="33393" xr:uid="{00000000-0005-0000-0000-0000641C0000}"/>
    <cellStyle name="40% - Акцент3 3 2 6 2 3" xfId="33394" xr:uid="{00000000-0005-0000-0000-0000651C0000}"/>
    <cellStyle name="40% - Акцент3 3 2 7" xfId="33395" xr:uid="{00000000-0005-0000-0000-0000661C0000}"/>
    <cellStyle name="40% - Акцент3 3 2 7 2" xfId="33396" xr:uid="{00000000-0005-0000-0000-0000671C0000}"/>
    <cellStyle name="40% - Акцент3 3 2 7 2 2" xfId="33397" xr:uid="{00000000-0005-0000-0000-0000681C0000}"/>
    <cellStyle name="40% - Акцент3 3 2 7 2 3" xfId="33398" xr:uid="{00000000-0005-0000-0000-0000691C0000}"/>
    <cellStyle name="40% - Акцент3 3 2 8" xfId="33399" xr:uid="{00000000-0005-0000-0000-00006A1C0000}"/>
    <cellStyle name="40% - Акцент3 3 2 8 2" xfId="33400" xr:uid="{00000000-0005-0000-0000-00006B1C0000}"/>
    <cellStyle name="40% - Акцент3 3 2 8 2 2" xfId="33401" xr:uid="{00000000-0005-0000-0000-00006C1C0000}"/>
    <cellStyle name="40% - Акцент3 3 2 8 2 3" xfId="33402" xr:uid="{00000000-0005-0000-0000-00006D1C0000}"/>
    <cellStyle name="40% - Акцент3 3 2 9" xfId="33403" xr:uid="{00000000-0005-0000-0000-00006E1C0000}"/>
    <cellStyle name="40% - Акцент3 3 2 9 2" xfId="33404" xr:uid="{00000000-0005-0000-0000-00006F1C0000}"/>
    <cellStyle name="40% - Акцент3 3 2 9 2 2" xfId="33405" xr:uid="{00000000-0005-0000-0000-0000701C0000}"/>
    <cellStyle name="40% - Акцент3 3 2 9 2 3" xfId="33406" xr:uid="{00000000-0005-0000-0000-0000711C0000}"/>
    <cellStyle name="40% - Акцент3 3 3" xfId="33407" xr:uid="{00000000-0005-0000-0000-0000721C0000}"/>
    <cellStyle name="40% - Акцент3 3 3 2" xfId="33408" xr:uid="{00000000-0005-0000-0000-0000731C0000}"/>
    <cellStyle name="40% - Акцент3 3 3 2 2" xfId="33409" xr:uid="{00000000-0005-0000-0000-0000741C0000}"/>
    <cellStyle name="40% - Акцент3 3 3 2 3" xfId="33410" xr:uid="{00000000-0005-0000-0000-0000751C0000}"/>
    <cellStyle name="40% - Акцент3 3 4" xfId="33411" xr:uid="{00000000-0005-0000-0000-0000761C0000}"/>
    <cellStyle name="40% - Акцент3 3 4 2" xfId="33412" xr:uid="{00000000-0005-0000-0000-0000771C0000}"/>
    <cellStyle name="40% - Акцент3 3 4 2 2" xfId="33413" xr:uid="{00000000-0005-0000-0000-0000781C0000}"/>
    <cellStyle name="40% - Акцент3 3 4 2 3" xfId="33414" xr:uid="{00000000-0005-0000-0000-0000791C0000}"/>
    <cellStyle name="40% - Акцент3 3 5" xfId="33415" xr:uid="{00000000-0005-0000-0000-00007A1C0000}"/>
    <cellStyle name="40% - Акцент3 3 5 2" xfId="33416" xr:uid="{00000000-0005-0000-0000-00007B1C0000}"/>
    <cellStyle name="40% - Акцент3 3 5 2 2" xfId="33417" xr:uid="{00000000-0005-0000-0000-00007C1C0000}"/>
    <cellStyle name="40% - Акцент3 3 5 2 3" xfId="33418" xr:uid="{00000000-0005-0000-0000-00007D1C0000}"/>
    <cellStyle name="40% - Акцент3 3 6" xfId="33419" xr:uid="{00000000-0005-0000-0000-00007E1C0000}"/>
    <cellStyle name="40% - Акцент3 3 6 2" xfId="33420" xr:uid="{00000000-0005-0000-0000-00007F1C0000}"/>
    <cellStyle name="40% - Акцент3 3 6 2 2" xfId="33421" xr:uid="{00000000-0005-0000-0000-0000801C0000}"/>
    <cellStyle name="40% - Акцент3 3 6 2 3" xfId="33422" xr:uid="{00000000-0005-0000-0000-0000811C0000}"/>
    <cellStyle name="40% - Акцент3 3 7" xfId="33423" xr:uid="{00000000-0005-0000-0000-0000821C0000}"/>
    <cellStyle name="40% - Акцент3 3 7 2" xfId="33424" xr:uid="{00000000-0005-0000-0000-0000831C0000}"/>
    <cellStyle name="40% - Акцент3 3 7 2 2" xfId="33425" xr:uid="{00000000-0005-0000-0000-0000841C0000}"/>
    <cellStyle name="40% - Акцент3 3 7 2 3" xfId="33426" xr:uid="{00000000-0005-0000-0000-0000851C0000}"/>
    <cellStyle name="40% - Акцент3 3 8" xfId="33427" xr:uid="{00000000-0005-0000-0000-0000861C0000}"/>
    <cellStyle name="40% - Акцент3 3 8 2" xfId="33428" xr:uid="{00000000-0005-0000-0000-0000871C0000}"/>
    <cellStyle name="40% - Акцент3 3 8 2 2" xfId="33429" xr:uid="{00000000-0005-0000-0000-0000881C0000}"/>
    <cellStyle name="40% - Акцент3 3 8 2 3" xfId="33430" xr:uid="{00000000-0005-0000-0000-0000891C0000}"/>
    <cellStyle name="40% - Акцент3 3 9" xfId="33431" xr:uid="{00000000-0005-0000-0000-00008A1C0000}"/>
    <cellStyle name="40% - Акцент3 3 9 2" xfId="33432" xr:uid="{00000000-0005-0000-0000-00008B1C0000}"/>
    <cellStyle name="40% - Акцент3 3 9 2 2" xfId="33433" xr:uid="{00000000-0005-0000-0000-00008C1C0000}"/>
    <cellStyle name="40% - Акцент3 3 9 2 3" xfId="33434" xr:uid="{00000000-0005-0000-0000-00008D1C0000}"/>
    <cellStyle name="40% - Акцент3 3_Объём" xfId="2934" xr:uid="{00000000-0005-0000-0000-00008E1C0000}"/>
    <cellStyle name="40% - Акцент3 4" xfId="2935" xr:uid="{00000000-0005-0000-0000-00008F1C0000}"/>
    <cellStyle name="40% — акцент3 4" xfId="62688" xr:uid="{00000000-0005-0000-0000-0000901C0000}"/>
    <cellStyle name="40% - Акцент3 4 2" xfId="33435" xr:uid="{00000000-0005-0000-0000-0000911C0000}"/>
    <cellStyle name="40% - Акцент3 4 2 2" xfId="33436" xr:uid="{00000000-0005-0000-0000-0000921C0000}"/>
    <cellStyle name="40% - Акцент3 4 2 3" xfId="33437" xr:uid="{00000000-0005-0000-0000-0000931C0000}"/>
    <cellStyle name="40% - Акцент3 5" xfId="2936" xr:uid="{00000000-0005-0000-0000-0000941C0000}"/>
    <cellStyle name="40% - Акцент3 5 2" xfId="33438" xr:uid="{00000000-0005-0000-0000-0000951C0000}"/>
    <cellStyle name="40% - Акцент3 5 2 2" xfId="33439" xr:uid="{00000000-0005-0000-0000-0000961C0000}"/>
    <cellStyle name="40% - Акцент3 5 2 3" xfId="33440" xr:uid="{00000000-0005-0000-0000-0000971C0000}"/>
    <cellStyle name="40% - Акцент3 6" xfId="2937" xr:uid="{00000000-0005-0000-0000-0000981C0000}"/>
    <cellStyle name="40% - Акцент3 6 2" xfId="33441" xr:uid="{00000000-0005-0000-0000-0000991C0000}"/>
    <cellStyle name="40% - Акцент3 6 2 2" xfId="33442" xr:uid="{00000000-0005-0000-0000-00009A1C0000}"/>
    <cellStyle name="40% - Акцент3 6 2 2 2" xfId="33443" xr:uid="{00000000-0005-0000-0000-00009B1C0000}"/>
    <cellStyle name="40% - Акцент3 6 2 2 3" xfId="33444" xr:uid="{00000000-0005-0000-0000-00009C1C0000}"/>
    <cellStyle name="40% - Акцент3 6 3" xfId="33445" xr:uid="{00000000-0005-0000-0000-00009D1C0000}"/>
    <cellStyle name="40% - Акцент3 6 3 2" xfId="33446" xr:uid="{00000000-0005-0000-0000-00009E1C0000}"/>
    <cellStyle name="40% - Акцент3 6 3 3" xfId="33447" xr:uid="{00000000-0005-0000-0000-00009F1C0000}"/>
    <cellStyle name="40% - Акцент3 7" xfId="2938" xr:uid="{00000000-0005-0000-0000-0000A01C0000}"/>
    <cellStyle name="40% - Акцент3 7 2" xfId="33448" xr:uid="{00000000-0005-0000-0000-0000A11C0000}"/>
    <cellStyle name="40% - Акцент3 7 2 2" xfId="33449" xr:uid="{00000000-0005-0000-0000-0000A21C0000}"/>
    <cellStyle name="40% - Акцент3 7 2 3" xfId="33450" xr:uid="{00000000-0005-0000-0000-0000A31C0000}"/>
    <cellStyle name="40% - Акцент3 8" xfId="2939" xr:uid="{00000000-0005-0000-0000-0000A41C0000}"/>
    <cellStyle name="40% - Акцент3 8 2" xfId="33451" xr:uid="{00000000-0005-0000-0000-0000A51C0000}"/>
    <cellStyle name="40% - Акцент3 8 2 2" xfId="33452" xr:uid="{00000000-0005-0000-0000-0000A61C0000}"/>
    <cellStyle name="40% - Акцент3 8 2 3" xfId="33453" xr:uid="{00000000-0005-0000-0000-0000A71C0000}"/>
    <cellStyle name="40% - Акцент3 9" xfId="2940" xr:uid="{00000000-0005-0000-0000-0000A81C0000}"/>
    <cellStyle name="40% - Акцент3 9 2" xfId="33454" xr:uid="{00000000-0005-0000-0000-0000A91C0000}"/>
    <cellStyle name="40% - Акцент3 9 2 2" xfId="33455" xr:uid="{00000000-0005-0000-0000-0000AA1C0000}"/>
    <cellStyle name="40% - Акцент3 9 2 3" xfId="33456" xr:uid="{00000000-0005-0000-0000-0000AB1C0000}"/>
    <cellStyle name="40% - Акцент4 10" xfId="33457" xr:uid="{00000000-0005-0000-0000-0000AC1C0000}"/>
    <cellStyle name="40% - Акцент4 10 2" xfId="33458" xr:uid="{00000000-0005-0000-0000-0000AD1C0000}"/>
    <cellStyle name="40% - Акцент4 10 2 2" xfId="33459" xr:uid="{00000000-0005-0000-0000-0000AE1C0000}"/>
    <cellStyle name="40% - Акцент4 10 2 3" xfId="33460" xr:uid="{00000000-0005-0000-0000-0000AF1C0000}"/>
    <cellStyle name="40% - Акцент4 11" xfId="33461" xr:uid="{00000000-0005-0000-0000-0000B01C0000}"/>
    <cellStyle name="40% - Акцент4 11 2" xfId="33462" xr:uid="{00000000-0005-0000-0000-0000B11C0000}"/>
    <cellStyle name="40% - Акцент4 11 2 2" xfId="33463" xr:uid="{00000000-0005-0000-0000-0000B21C0000}"/>
    <cellStyle name="40% - Акцент4 11 2 3" xfId="33464" xr:uid="{00000000-0005-0000-0000-0000B31C0000}"/>
    <cellStyle name="40% - Акцент4 12" xfId="33465" xr:uid="{00000000-0005-0000-0000-0000B41C0000}"/>
    <cellStyle name="40% - Акцент4 12 2" xfId="33466" xr:uid="{00000000-0005-0000-0000-0000B51C0000}"/>
    <cellStyle name="40% - Акцент4 12 2 2" xfId="33467" xr:uid="{00000000-0005-0000-0000-0000B61C0000}"/>
    <cellStyle name="40% - Акцент4 12 2 3" xfId="33468" xr:uid="{00000000-0005-0000-0000-0000B71C0000}"/>
    <cellStyle name="40% - Акцент4 13" xfId="33469" xr:uid="{00000000-0005-0000-0000-0000B81C0000}"/>
    <cellStyle name="40% - Акцент4 13 2" xfId="33470" xr:uid="{00000000-0005-0000-0000-0000B91C0000}"/>
    <cellStyle name="40% - Акцент4 13 2 2" xfId="33471" xr:uid="{00000000-0005-0000-0000-0000BA1C0000}"/>
    <cellStyle name="40% - Акцент4 13 2 3" xfId="33472" xr:uid="{00000000-0005-0000-0000-0000BB1C0000}"/>
    <cellStyle name="40% - Акцент4 14" xfId="33473" xr:uid="{00000000-0005-0000-0000-0000BC1C0000}"/>
    <cellStyle name="40% - Акцент4 14 2" xfId="33474" xr:uid="{00000000-0005-0000-0000-0000BD1C0000}"/>
    <cellStyle name="40% - Акцент4 14 2 2" xfId="33475" xr:uid="{00000000-0005-0000-0000-0000BE1C0000}"/>
    <cellStyle name="40% - Акцент4 14 2 3" xfId="33476" xr:uid="{00000000-0005-0000-0000-0000BF1C0000}"/>
    <cellStyle name="40% - Акцент4 15" xfId="33477" xr:uid="{00000000-0005-0000-0000-0000C01C0000}"/>
    <cellStyle name="40% - Акцент4 15 2" xfId="33478" xr:uid="{00000000-0005-0000-0000-0000C11C0000}"/>
    <cellStyle name="40% - Акцент4 15 2 2" xfId="33479" xr:uid="{00000000-0005-0000-0000-0000C21C0000}"/>
    <cellStyle name="40% - Акцент4 15 2 3" xfId="33480" xr:uid="{00000000-0005-0000-0000-0000C31C0000}"/>
    <cellStyle name="40% - Акцент4 16" xfId="33481" xr:uid="{00000000-0005-0000-0000-0000C41C0000}"/>
    <cellStyle name="40% - Акцент4 16 2" xfId="33482" xr:uid="{00000000-0005-0000-0000-0000C51C0000}"/>
    <cellStyle name="40% - Акцент4 16 2 2" xfId="33483" xr:uid="{00000000-0005-0000-0000-0000C61C0000}"/>
    <cellStyle name="40% - Акцент4 16 2 3" xfId="33484" xr:uid="{00000000-0005-0000-0000-0000C71C0000}"/>
    <cellStyle name="40% - Акцент4 17" xfId="33485" xr:uid="{00000000-0005-0000-0000-0000C81C0000}"/>
    <cellStyle name="40% - Акцент4 17 2" xfId="33486" xr:uid="{00000000-0005-0000-0000-0000C91C0000}"/>
    <cellStyle name="40% - Акцент4 17 2 2" xfId="33487" xr:uid="{00000000-0005-0000-0000-0000CA1C0000}"/>
    <cellStyle name="40% - Акцент4 17 2 3" xfId="33488" xr:uid="{00000000-0005-0000-0000-0000CB1C0000}"/>
    <cellStyle name="40% - Акцент4 18" xfId="33489" xr:uid="{00000000-0005-0000-0000-0000CC1C0000}"/>
    <cellStyle name="40% - Акцент4 18 2" xfId="33490" xr:uid="{00000000-0005-0000-0000-0000CD1C0000}"/>
    <cellStyle name="40% - Акцент4 18 2 2" xfId="33491" xr:uid="{00000000-0005-0000-0000-0000CE1C0000}"/>
    <cellStyle name="40% - Акцент4 18 2 3" xfId="33492" xr:uid="{00000000-0005-0000-0000-0000CF1C0000}"/>
    <cellStyle name="40% - Акцент4 19" xfId="33493" xr:uid="{00000000-0005-0000-0000-0000D01C0000}"/>
    <cellStyle name="40% - Акцент4 19 2" xfId="33494" xr:uid="{00000000-0005-0000-0000-0000D11C0000}"/>
    <cellStyle name="40% - Акцент4 19 2 2" xfId="33495" xr:uid="{00000000-0005-0000-0000-0000D21C0000}"/>
    <cellStyle name="40% - Акцент4 19 2 3" xfId="33496" xr:uid="{00000000-0005-0000-0000-0000D31C0000}"/>
    <cellStyle name="40% - Акцент4 2" xfId="2941" xr:uid="{00000000-0005-0000-0000-0000D41C0000}"/>
    <cellStyle name="40% — акцент4 2" xfId="62689" xr:uid="{00000000-0005-0000-0000-0000D51C0000}"/>
    <cellStyle name="40% - Акцент4 2 10" xfId="33497" xr:uid="{00000000-0005-0000-0000-0000D61C0000}"/>
    <cellStyle name="40% - Акцент4 2 10 2" xfId="33498" xr:uid="{00000000-0005-0000-0000-0000D71C0000}"/>
    <cellStyle name="40% - Акцент4 2 10 2 2" xfId="33499" xr:uid="{00000000-0005-0000-0000-0000D81C0000}"/>
    <cellStyle name="40% - Акцент4 2 10 2 3" xfId="33500" xr:uid="{00000000-0005-0000-0000-0000D91C0000}"/>
    <cellStyle name="40% - Акцент4 2 11" xfId="33501" xr:uid="{00000000-0005-0000-0000-0000DA1C0000}"/>
    <cellStyle name="40% - Акцент4 2 11 2" xfId="33502" xr:uid="{00000000-0005-0000-0000-0000DB1C0000}"/>
    <cellStyle name="40% - Акцент4 2 11 2 2" xfId="33503" xr:uid="{00000000-0005-0000-0000-0000DC1C0000}"/>
    <cellStyle name="40% - Акцент4 2 11 2 3" xfId="33504" xr:uid="{00000000-0005-0000-0000-0000DD1C0000}"/>
    <cellStyle name="40% - Акцент4 2 12" xfId="33505" xr:uid="{00000000-0005-0000-0000-0000DE1C0000}"/>
    <cellStyle name="40% - Акцент4 2 12 2" xfId="33506" xr:uid="{00000000-0005-0000-0000-0000DF1C0000}"/>
    <cellStyle name="40% - Акцент4 2 12 2 2" xfId="33507" xr:uid="{00000000-0005-0000-0000-0000E01C0000}"/>
    <cellStyle name="40% - Акцент4 2 12 2 3" xfId="33508" xr:uid="{00000000-0005-0000-0000-0000E11C0000}"/>
    <cellStyle name="40% - Акцент4 2 13" xfId="33509" xr:uid="{00000000-0005-0000-0000-0000E21C0000}"/>
    <cellStyle name="40% - Акцент4 2 13 2" xfId="33510" xr:uid="{00000000-0005-0000-0000-0000E31C0000}"/>
    <cellStyle name="40% - Акцент4 2 13 2 2" xfId="33511" xr:uid="{00000000-0005-0000-0000-0000E41C0000}"/>
    <cellStyle name="40% - Акцент4 2 13 2 3" xfId="33512" xr:uid="{00000000-0005-0000-0000-0000E51C0000}"/>
    <cellStyle name="40% - Акцент4 2 14" xfId="33513" xr:uid="{00000000-0005-0000-0000-0000E61C0000}"/>
    <cellStyle name="40% - Акцент4 2 14 2" xfId="33514" xr:uid="{00000000-0005-0000-0000-0000E71C0000}"/>
    <cellStyle name="40% - Акцент4 2 14 2 2" xfId="33515" xr:uid="{00000000-0005-0000-0000-0000E81C0000}"/>
    <cellStyle name="40% - Акцент4 2 14 2 3" xfId="33516" xr:uid="{00000000-0005-0000-0000-0000E91C0000}"/>
    <cellStyle name="40% - Акцент4 2 15" xfId="33517" xr:uid="{00000000-0005-0000-0000-0000EA1C0000}"/>
    <cellStyle name="40% - Акцент4 2 15 2" xfId="33518" xr:uid="{00000000-0005-0000-0000-0000EB1C0000}"/>
    <cellStyle name="40% - Акцент4 2 15 2 2" xfId="33519" xr:uid="{00000000-0005-0000-0000-0000EC1C0000}"/>
    <cellStyle name="40% - Акцент4 2 15 2 3" xfId="33520" xr:uid="{00000000-0005-0000-0000-0000ED1C0000}"/>
    <cellStyle name="40% - Акцент4 2 16" xfId="33521" xr:uid="{00000000-0005-0000-0000-0000EE1C0000}"/>
    <cellStyle name="40% - Акцент4 2 16 2" xfId="33522" xr:uid="{00000000-0005-0000-0000-0000EF1C0000}"/>
    <cellStyle name="40% - Акцент4 2 16 3" xfId="33523" xr:uid="{00000000-0005-0000-0000-0000F01C0000}"/>
    <cellStyle name="40% - Акцент4 2 2" xfId="2942" xr:uid="{00000000-0005-0000-0000-0000F11C0000}"/>
    <cellStyle name="40% - Акцент4 2 2 10" xfId="33524" xr:uid="{00000000-0005-0000-0000-0000F21C0000}"/>
    <cellStyle name="40% - Акцент4 2 2 10 2" xfId="33525" xr:uid="{00000000-0005-0000-0000-0000F31C0000}"/>
    <cellStyle name="40% - Акцент4 2 2 10 2 2" xfId="33526" xr:uid="{00000000-0005-0000-0000-0000F41C0000}"/>
    <cellStyle name="40% - Акцент4 2 2 10 2 3" xfId="33527" xr:uid="{00000000-0005-0000-0000-0000F51C0000}"/>
    <cellStyle name="40% - Акцент4 2 2 11" xfId="33528" xr:uid="{00000000-0005-0000-0000-0000F61C0000}"/>
    <cellStyle name="40% - Акцент4 2 2 11 2" xfId="33529" xr:uid="{00000000-0005-0000-0000-0000F71C0000}"/>
    <cellStyle name="40% - Акцент4 2 2 11 3" xfId="33530" xr:uid="{00000000-0005-0000-0000-0000F81C0000}"/>
    <cellStyle name="40% - Акцент4 2 2 2" xfId="33531" xr:uid="{00000000-0005-0000-0000-0000F91C0000}"/>
    <cellStyle name="40% - Акцент4 2 2 2 2" xfId="33532" xr:uid="{00000000-0005-0000-0000-0000FA1C0000}"/>
    <cellStyle name="40% - Акцент4 2 2 2 2 2" xfId="33533" xr:uid="{00000000-0005-0000-0000-0000FB1C0000}"/>
    <cellStyle name="40% - Акцент4 2 2 2 2 3" xfId="33534" xr:uid="{00000000-0005-0000-0000-0000FC1C0000}"/>
    <cellStyle name="40% - Акцент4 2 2 3" xfId="33535" xr:uid="{00000000-0005-0000-0000-0000FD1C0000}"/>
    <cellStyle name="40% - Акцент4 2 2 3 2" xfId="33536" xr:uid="{00000000-0005-0000-0000-0000FE1C0000}"/>
    <cellStyle name="40% - Акцент4 2 2 3 2 2" xfId="33537" xr:uid="{00000000-0005-0000-0000-0000FF1C0000}"/>
    <cellStyle name="40% - Акцент4 2 2 3 2 3" xfId="33538" xr:uid="{00000000-0005-0000-0000-0000001D0000}"/>
    <cellStyle name="40% - Акцент4 2 2 4" xfId="33539" xr:uid="{00000000-0005-0000-0000-0000011D0000}"/>
    <cellStyle name="40% - Акцент4 2 2 4 2" xfId="33540" xr:uid="{00000000-0005-0000-0000-0000021D0000}"/>
    <cellStyle name="40% - Акцент4 2 2 4 2 2" xfId="33541" xr:uid="{00000000-0005-0000-0000-0000031D0000}"/>
    <cellStyle name="40% - Акцент4 2 2 4 2 3" xfId="33542" xr:uid="{00000000-0005-0000-0000-0000041D0000}"/>
    <cellStyle name="40% - Акцент4 2 2 5" xfId="33543" xr:uid="{00000000-0005-0000-0000-0000051D0000}"/>
    <cellStyle name="40% - Акцент4 2 2 5 2" xfId="33544" xr:uid="{00000000-0005-0000-0000-0000061D0000}"/>
    <cellStyle name="40% - Акцент4 2 2 5 2 2" xfId="33545" xr:uid="{00000000-0005-0000-0000-0000071D0000}"/>
    <cellStyle name="40% - Акцент4 2 2 5 2 3" xfId="33546" xr:uid="{00000000-0005-0000-0000-0000081D0000}"/>
    <cellStyle name="40% - Акцент4 2 2 6" xfId="33547" xr:uid="{00000000-0005-0000-0000-0000091D0000}"/>
    <cellStyle name="40% - Акцент4 2 2 6 2" xfId="33548" xr:uid="{00000000-0005-0000-0000-00000A1D0000}"/>
    <cellStyle name="40% - Акцент4 2 2 6 2 2" xfId="33549" xr:uid="{00000000-0005-0000-0000-00000B1D0000}"/>
    <cellStyle name="40% - Акцент4 2 2 6 2 3" xfId="33550" xr:uid="{00000000-0005-0000-0000-00000C1D0000}"/>
    <cellStyle name="40% - Акцент4 2 2 7" xfId="33551" xr:uid="{00000000-0005-0000-0000-00000D1D0000}"/>
    <cellStyle name="40% - Акцент4 2 2 7 2" xfId="33552" xr:uid="{00000000-0005-0000-0000-00000E1D0000}"/>
    <cellStyle name="40% - Акцент4 2 2 7 2 2" xfId="33553" xr:uid="{00000000-0005-0000-0000-00000F1D0000}"/>
    <cellStyle name="40% - Акцент4 2 2 7 2 3" xfId="33554" xr:uid="{00000000-0005-0000-0000-0000101D0000}"/>
    <cellStyle name="40% - Акцент4 2 2 8" xfId="33555" xr:uid="{00000000-0005-0000-0000-0000111D0000}"/>
    <cellStyle name="40% - Акцент4 2 2 8 2" xfId="33556" xr:uid="{00000000-0005-0000-0000-0000121D0000}"/>
    <cellStyle name="40% - Акцент4 2 2 8 2 2" xfId="33557" xr:uid="{00000000-0005-0000-0000-0000131D0000}"/>
    <cellStyle name="40% - Акцент4 2 2 8 2 3" xfId="33558" xr:uid="{00000000-0005-0000-0000-0000141D0000}"/>
    <cellStyle name="40% - Акцент4 2 2 9" xfId="33559" xr:uid="{00000000-0005-0000-0000-0000151D0000}"/>
    <cellStyle name="40% - Акцент4 2 2 9 2" xfId="33560" xr:uid="{00000000-0005-0000-0000-0000161D0000}"/>
    <cellStyle name="40% - Акцент4 2 2 9 2 2" xfId="33561" xr:uid="{00000000-0005-0000-0000-0000171D0000}"/>
    <cellStyle name="40% - Акцент4 2 2 9 2 3" xfId="33562" xr:uid="{00000000-0005-0000-0000-0000181D0000}"/>
    <cellStyle name="40% - Акцент4 2 3" xfId="33563" xr:uid="{00000000-0005-0000-0000-0000191D0000}"/>
    <cellStyle name="40% - Акцент4 2 3 2" xfId="33564" xr:uid="{00000000-0005-0000-0000-00001A1D0000}"/>
    <cellStyle name="40% - Акцент4 2 3 2 2" xfId="33565" xr:uid="{00000000-0005-0000-0000-00001B1D0000}"/>
    <cellStyle name="40% - Акцент4 2 3 2 3" xfId="33566" xr:uid="{00000000-0005-0000-0000-00001C1D0000}"/>
    <cellStyle name="40% - Акцент4 2 4" xfId="33567" xr:uid="{00000000-0005-0000-0000-00001D1D0000}"/>
    <cellStyle name="40% - Акцент4 2 4 2" xfId="33568" xr:uid="{00000000-0005-0000-0000-00001E1D0000}"/>
    <cellStyle name="40% - Акцент4 2 4 2 2" xfId="33569" xr:uid="{00000000-0005-0000-0000-00001F1D0000}"/>
    <cellStyle name="40% - Акцент4 2 4 2 3" xfId="33570" xr:uid="{00000000-0005-0000-0000-0000201D0000}"/>
    <cellStyle name="40% - Акцент4 2 5" xfId="33571" xr:uid="{00000000-0005-0000-0000-0000211D0000}"/>
    <cellStyle name="40% - Акцент4 2 5 2" xfId="33572" xr:uid="{00000000-0005-0000-0000-0000221D0000}"/>
    <cellStyle name="40% - Акцент4 2 5 2 2" xfId="33573" xr:uid="{00000000-0005-0000-0000-0000231D0000}"/>
    <cellStyle name="40% - Акцент4 2 5 2 3" xfId="33574" xr:uid="{00000000-0005-0000-0000-0000241D0000}"/>
    <cellStyle name="40% - Акцент4 2 6" xfId="33575" xr:uid="{00000000-0005-0000-0000-0000251D0000}"/>
    <cellStyle name="40% - Акцент4 2 6 2" xfId="33576" xr:uid="{00000000-0005-0000-0000-0000261D0000}"/>
    <cellStyle name="40% - Акцент4 2 6 2 2" xfId="33577" xr:uid="{00000000-0005-0000-0000-0000271D0000}"/>
    <cellStyle name="40% - Акцент4 2 6 2 3" xfId="33578" xr:uid="{00000000-0005-0000-0000-0000281D0000}"/>
    <cellStyle name="40% - Акцент4 2 7" xfId="33579" xr:uid="{00000000-0005-0000-0000-0000291D0000}"/>
    <cellStyle name="40% - Акцент4 2 7 2" xfId="33580" xr:uid="{00000000-0005-0000-0000-00002A1D0000}"/>
    <cellStyle name="40% - Акцент4 2 7 2 2" xfId="33581" xr:uid="{00000000-0005-0000-0000-00002B1D0000}"/>
    <cellStyle name="40% - Акцент4 2 7 2 3" xfId="33582" xr:uid="{00000000-0005-0000-0000-00002C1D0000}"/>
    <cellStyle name="40% - Акцент4 2 8" xfId="33583" xr:uid="{00000000-0005-0000-0000-00002D1D0000}"/>
    <cellStyle name="40% - Акцент4 2 8 2" xfId="33584" xr:uid="{00000000-0005-0000-0000-00002E1D0000}"/>
    <cellStyle name="40% - Акцент4 2 8 2 2" xfId="33585" xr:uid="{00000000-0005-0000-0000-00002F1D0000}"/>
    <cellStyle name="40% - Акцент4 2 8 2 3" xfId="33586" xr:uid="{00000000-0005-0000-0000-0000301D0000}"/>
    <cellStyle name="40% - Акцент4 2 9" xfId="33587" xr:uid="{00000000-0005-0000-0000-0000311D0000}"/>
    <cellStyle name="40% - Акцент4 2 9 2" xfId="33588" xr:uid="{00000000-0005-0000-0000-0000321D0000}"/>
    <cellStyle name="40% - Акцент4 2 9 2 2" xfId="33589" xr:uid="{00000000-0005-0000-0000-0000331D0000}"/>
    <cellStyle name="40% - Акцент4 2 9 2 3" xfId="33590" xr:uid="{00000000-0005-0000-0000-0000341D0000}"/>
    <cellStyle name="40% - Акцент4 20" xfId="33591" xr:uid="{00000000-0005-0000-0000-0000351D0000}"/>
    <cellStyle name="40% - Акцент4 20 2" xfId="33592" xr:uid="{00000000-0005-0000-0000-0000361D0000}"/>
    <cellStyle name="40% - Акцент4 20 2 2" xfId="33593" xr:uid="{00000000-0005-0000-0000-0000371D0000}"/>
    <cellStyle name="40% - Акцент4 20 2 3" xfId="33594" xr:uid="{00000000-0005-0000-0000-0000381D0000}"/>
    <cellStyle name="40% - Акцент4 21" xfId="33595" xr:uid="{00000000-0005-0000-0000-0000391D0000}"/>
    <cellStyle name="40% - Акцент4 21 2" xfId="33596" xr:uid="{00000000-0005-0000-0000-00003A1D0000}"/>
    <cellStyle name="40% - Акцент4 21 2 2" xfId="33597" xr:uid="{00000000-0005-0000-0000-00003B1D0000}"/>
    <cellStyle name="40% - Акцент4 21 2 3" xfId="33598" xr:uid="{00000000-0005-0000-0000-00003C1D0000}"/>
    <cellStyle name="40% - Акцент4 22" xfId="33599" xr:uid="{00000000-0005-0000-0000-00003D1D0000}"/>
    <cellStyle name="40% - Акцент4 22 2" xfId="33600" xr:uid="{00000000-0005-0000-0000-00003E1D0000}"/>
    <cellStyle name="40% - Акцент4 22 2 2" xfId="33601" xr:uid="{00000000-0005-0000-0000-00003F1D0000}"/>
    <cellStyle name="40% - Акцент4 22 2 3" xfId="33602" xr:uid="{00000000-0005-0000-0000-0000401D0000}"/>
    <cellStyle name="40% - Акцент4 23" xfId="33603" xr:uid="{00000000-0005-0000-0000-0000411D0000}"/>
    <cellStyle name="40% - Акцент4 23 2" xfId="33604" xr:uid="{00000000-0005-0000-0000-0000421D0000}"/>
    <cellStyle name="40% - Акцент4 23 2 2" xfId="33605" xr:uid="{00000000-0005-0000-0000-0000431D0000}"/>
    <cellStyle name="40% - Акцент4 23 2 2 2" xfId="33606" xr:uid="{00000000-0005-0000-0000-0000441D0000}"/>
    <cellStyle name="40% - Акцент4 23 2 2 3" xfId="33607" xr:uid="{00000000-0005-0000-0000-0000451D0000}"/>
    <cellStyle name="40% - Акцент4 23 3" xfId="33608" xr:uid="{00000000-0005-0000-0000-0000461D0000}"/>
    <cellStyle name="40% - Акцент4 23 3 2" xfId="33609" xr:uid="{00000000-0005-0000-0000-0000471D0000}"/>
    <cellStyle name="40% - Акцент4 23 3 3" xfId="33610" xr:uid="{00000000-0005-0000-0000-0000481D0000}"/>
    <cellStyle name="40% - Акцент4 24" xfId="33611" xr:uid="{00000000-0005-0000-0000-0000491D0000}"/>
    <cellStyle name="40% - Акцент4 24 2" xfId="33612" xr:uid="{00000000-0005-0000-0000-00004A1D0000}"/>
    <cellStyle name="40% - Акцент4 24 2 2" xfId="33613" xr:uid="{00000000-0005-0000-0000-00004B1D0000}"/>
    <cellStyle name="40% - Акцент4 24 2 2 2" xfId="33614" xr:uid="{00000000-0005-0000-0000-00004C1D0000}"/>
    <cellStyle name="40% - Акцент4 24 2 2 3" xfId="33615" xr:uid="{00000000-0005-0000-0000-00004D1D0000}"/>
    <cellStyle name="40% - Акцент4 24 3" xfId="33616" xr:uid="{00000000-0005-0000-0000-00004E1D0000}"/>
    <cellStyle name="40% - Акцент4 24 3 2" xfId="33617" xr:uid="{00000000-0005-0000-0000-00004F1D0000}"/>
    <cellStyle name="40% - Акцент4 24 3 3" xfId="33618" xr:uid="{00000000-0005-0000-0000-0000501D0000}"/>
    <cellStyle name="40% - Акцент4 25" xfId="33619" xr:uid="{00000000-0005-0000-0000-0000511D0000}"/>
    <cellStyle name="40% - Акцент4 25 2" xfId="33620" xr:uid="{00000000-0005-0000-0000-0000521D0000}"/>
    <cellStyle name="40% - Акцент4 25 2 2" xfId="33621" xr:uid="{00000000-0005-0000-0000-0000531D0000}"/>
    <cellStyle name="40% - Акцент4 25 2 3" xfId="33622" xr:uid="{00000000-0005-0000-0000-0000541D0000}"/>
    <cellStyle name="40% - Акцент4 26" xfId="33623" xr:uid="{00000000-0005-0000-0000-0000551D0000}"/>
    <cellStyle name="40% - Акцент4 26 2" xfId="33624" xr:uid="{00000000-0005-0000-0000-0000561D0000}"/>
    <cellStyle name="40% - Акцент4 26 2 2" xfId="33625" xr:uid="{00000000-0005-0000-0000-0000571D0000}"/>
    <cellStyle name="40% - Акцент4 26 2 3" xfId="33626" xr:uid="{00000000-0005-0000-0000-0000581D0000}"/>
    <cellStyle name="40% - Акцент4 27" xfId="33627" xr:uid="{00000000-0005-0000-0000-0000591D0000}"/>
    <cellStyle name="40% - Акцент4 27 2" xfId="33628" xr:uid="{00000000-0005-0000-0000-00005A1D0000}"/>
    <cellStyle name="40% - Акцент4 27 2 2" xfId="33629" xr:uid="{00000000-0005-0000-0000-00005B1D0000}"/>
    <cellStyle name="40% - Акцент4 27 2 3" xfId="33630" xr:uid="{00000000-0005-0000-0000-00005C1D0000}"/>
    <cellStyle name="40% - Акцент4 3" xfId="2943" xr:uid="{00000000-0005-0000-0000-00005D1D0000}"/>
    <cellStyle name="40% — акцент4 3" xfId="62690" xr:uid="{00000000-0005-0000-0000-00005E1D0000}"/>
    <cellStyle name="40% - Акцент4 3 10" xfId="33631" xr:uid="{00000000-0005-0000-0000-00005F1D0000}"/>
    <cellStyle name="40% - Акцент4 3 10 2" xfId="33632" xr:uid="{00000000-0005-0000-0000-0000601D0000}"/>
    <cellStyle name="40% - Акцент4 3 10 2 2" xfId="33633" xr:uid="{00000000-0005-0000-0000-0000611D0000}"/>
    <cellStyle name="40% - Акцент4 3 10 2 3" xfId="33634" xr:uid="{00000000-0005-0000-0000-0000621D0000}"/>
    <cellStyle name="40% - Акцент4 3 11" xfId="33635" xr:uid="{00000000-0005-0000-0000-0000631D0000}"/>
    <cellStyle name="40% - Акцент4 3 11 2" xfId="33636" xr:uid="{00000000-0005-0000-0000-0000641D0000}"/>
    <cellStyle name="40% - Акцент4 3 11 2 2" xfId="33637" xr:uid="{00000000-0005-0000-0000-0000651D0000}"/>
    <cellStyle name="40% - Акцент4 3 11 2 3" xfId="33638" xr:uid="{00000000-0005-0000-0000-0000661D0000}"/>
    <cellStyle name="40% - Акцент4 3 12" xfId="33639" xr:uid="{00000000-0005-0000-0000-0000671D0000}"/>
    <cellStyle name="40% - Акцент4 3 12 2" xfId="33640" xr:uid="{00000000-0005-0000-0000-0000681D0000}"/>
    <cellStyle name="40% - Акцент4 3 12 2 2" xfId="33641" xr:uid="{00000000-0005-0000-0000-0000691D0000}"/>
    <cellStyle name="40% - Акцент4 3 12 2 3" xfId="33642" xr:uid="{00000000-0005-0000-0000-00006A1D0000}"/>
    <cellStyle name="40% - Акцент4 3 13" xfId="33643" xr:uid="{00000000-0005-0000-0000-00006B1D0000}"/>
    <cellStyle name="40% - Акцент4 3 13 2" xfId="33644" xr:uid="{00000000-0005-0000-0000-00006C1D0000}"/>
    <cellStyle name="40% - Акцент4 3 13 2 2" xfId="33645" xr:uid="{00000000-0005-0000-0000-00006D1D0000}"/>
    <cellStyle name="40% - Акцент4 3 13 2 3" xfId="33646" xr:uid="{00000000-0005-0000-0000-00006E1D0000}"/>
    <cellStyle name="40% - Акцент4 3 14" xfId="33647" xr:uid="{00000000-0005-0000-0000-00006F1D0000}"/>
    <cellStyle name="40% - Акцент4 3 14 2" xfId="33648" xr:uid="{00000000-0005-0000-0000-0000701D0000}"/>
    <cellStyle name="40% - Акцент4 3 14 2 2" xfId="33649" xr:uid="{00000000-0005-0000-0000-0000711D0000}"/>
    <cellStyle name="40% - Акцент4 3 14 2 3" xfId="33650" xr:uid="{00000000-0005-0000-0000-0000721D0000}"/>
    <cellStyle name="40% - Акцент4 3 15" xfId="33651" xr:uid="{00000000-0005-0000-0000-0000731D0000}"/>
    <cellStyle name="40% - Акцент4 3 15 2" xfId="33652" xr:uid="{00000000-0005-0000-0000-0000741D0000}"/>
    <cellStyle name="40% - Акцент4 3 15 2 2" xfId="33653" xr:uid="{00000000-0005-0000-0000-0000751D0000}"/>
    <cellStyle name="40% - Акцент4 3 15 2 3" xfId="33654" xr:uid="{00000000-0005-0000-0000-0000761D0000}"/>
    <cellStyle name="40% - Акцент4 3 16" xfId="33655" xr:uid="{00000000-0005-0000-0000-0000771D0000}"/>
    <cellStyle name="40% - Акцент4 3 16 2" xfId="33656" xr:uid="{00000000-0005-0000-0000-0000781D0000}"/>
    <cellStyle name="40% - Акцент4 3 16 3" xfId="33657" xr:uid="{00000000-0005-0000-0000-0000791D0000}"/>
    <cellStyle name="40% - Акцент4 3 2" xfId="2944" xr:uid="{00000000-0005-0000-0000-00007A1D0000}"/>
    <cellStyle name="40% - Акцент4 3 2 10" xfId="33658" xr:uid="{00000000-0005-0000-0000-00007B1D0000}"/>
    <cellStyle name="40% - Акцент4 3 2 10 2" xfId="33659" xr:uid="{00000000-0005-0000-0000-00007C1D0000}"/>
    <cellStyle name="40% - Акцент4 3 2 10 2 2" xfId="33660" xr:uid="{00000000-0005-0000-0000-00007D1D0000}"/>
    <cellStyle name="40% - Акцент4 3 2 10 2 3" xfId="33661" xr:uid="{00000000-0005-0000-0000-00007E1D0000}"/>
    <cellStyle name="40% - Акцент4 3 2 11" xfId="33662" xr:uid="{00000000-0005-0000-0000-00007F1D0000}"/>
    <cellStyle name="40% - Акцент4 3 2 11 2" xfId="33663" xr:uid="{00000000-0005-0000-0000-0000801D0000}"/>
    <cellStyle name="40% - Акцент4 3 2 11 3" xfId="33664" xr:uid="{00000000-0005-0000-0000-0000811D0000}"/>
    <cellStyle name="40% - Акцент4 3 2 2" xfId="33665" xr:uid="{00000000-0005-0000-0000-0000821D0000}"/>
    <cellStyle name="40% - Акцент4 3 2 2 2" xfId="33666" xr:uid="{00000000-0005-0000-0000-0000831D0000}"/>
    <cellStyle name="40% - Акцент4 3 2 2 2 2" xfId="33667" xr:uid="{00000000-0005-0000-0000-0000841D0000}"/>
    <cellStyle name="40% - Акцент4 3 2 2 2 3" xfId="33668" xr:uid="{00000000-0005-0000-0000-0000851D0000}"/>
    <cellStyle name="40% - Акцент4 3 2 3" xfId="33669" xr:uid="{00000000-0005-0000-0000-0000861D0000}"/>
    <cellStyle name="40% - Акцент4 3 2 3 2" xfId="33670" xr:uid="{00000000-0005-0000-0000-0000871D0000}"/>
    <cellStyle name="40% - Акцент4 3 2 3 2 2" xfId="33671" xr:uid="{00000000-0005-0000-0000-0000881D0000}"/>
    <cellStyle name="40% - Акцент4 3 2 3 2 3" xfId="33672" xr:uid="{00000000-0005-0000-0000-0000891D0000}"/>
    <cellStyle name="40% - Акцент4 3 2 4" xfId="33673" xr:uid="{00000000-0005-0000-0000-00008A1D0000}"/>
    <cellStyle name="40% - Акцент4 3 2 4 2" xfId="33674" xr:uid="{00000000-0005-0000-0000-00008B1D0000}"/>
    <cellStyle name="40% - Акцент4 3 2 4 2 2" xfId="33675" xr:uid="{00000000-0005-0000-0000-00008C1D0000}"/>
    <cellStyle name="40% - Акцент4 3 2 4 2 3" xfId="33676" xr:uid="{00000000-0005-0000-0000-00008D1D0000}"/>
    <cellStyle name="40% - Акцент4 3 2 5" xfId="33677" xr:uid="{00000000-0005-0000-0000-00008E1D0000}"/>
    <cellStyle name="40% - Акцент4 3 2 5 2" xfId="33678" xr:uid="{00000000-0005-0000-0000-00008F1D0000}"/>
    <cellStyle name="40% - Акцент4 3 2 5 2 2" xfId="33679" xr:uid="{00000000-0005-0000-0000-0000901D0000}"/>
    <cellStyle name="40% - Акцент4 3 2 5 2 3" xfId="33680" xr:uid="{00000000-0005-0000-0000-0000911D0000}"/>
    <cellStyle name="40% - Акцент4 3 2 6" xfId="33681" xr:uid="{00000000-0005-0000-0000-0000921D0000}"/>
    <cellStyle name="40% - Акцент4 3 2 6 2" xfId="33682" xr:uid="{00000000-0005-0000-0000-0000931D0000}"/>
    <cellStyle name="40% - Акцент4 3 2 6 2 2" xfId="33683" xr:uid="{00000000-0005-0000-0000-0000941D0000}"/>
    <cellStyle name="40% - Акцент4 3 2 6 2 3" xfId="33684" xr:uid="{00000000-0005-0000-0000-0000951D0000}"/>
    <cellStyle name="40% - Акцент4 3 2 7" xfId="33685" xr:uid="{00000000-0005-0000-0000-0000961D0000}"/>
    <cellStyle name="40% - Акцент4 3 2 7 2" xfId="33686" xr:uid="{00000000-0005-0000-0000-0000971D0000}"/>
    <cellStyle name="40% - Акцент4 3 2 7 2 2" xfId="33687" xr:uid="{00000000-0005-0000-0000-0000981D0000}"/>
    <cellStyle name="40% - Акцент4 3 2 7 2 3" xfId="33688" xr:uid="{00000000-0005-0000-0000-0000991D0000}"/>
    <cellStyle name="40% - Акцент4 3 2 8" xfId="33689" xr:uid="{00000000-0005-0000-0000-00009A1D0000}"/>
    <cellStyle name="40% - Акцент4 3 2 8 2" xfId="33690" xr:uid="{00000000-0005-0000-0000-00009B1D0000}"/>
    <cellStyle name="40% - Акцент4 3 2 8 2 2" xfId="33691" xr:uid="{00000000-0005-0000-0000-00009C1D0000}"/>
    <cellStyle name="40% - Акцент4 3 2 8 2 3" xfId="33692" xr:uid="{00000000-0005-0000-0000-00009D1D0000}"/>
    <cellStyle name="40% - Акцент4 3 2 9" xfId="33693" xr:uid="{00000000-0005-0000-0000-00009E1D0000}"/>
    <cellStyle name="40% - Акцент4 3 2 9 2" xfId="33694" xr:uid="{00000000-0005-0000-0000-00009F1D0000}"/>
    <cellStyle name="40% - Акцент4 3 2 9 2 2" xfId="33695" xr:uid="{00000000-0005-0000-0000-0000A01D0000}"/>
    <cellStyle name="40% - Акцент4 3 2 9 2 3" xfId="33696" xr:uid="{00000000-0005-0000-0000-0000A11D0000}"/>
    <cellStyle name="40% - Акцент4 3 3" xfId="33697" xr:uid="{00000000-0005-0000-0000-0000A21D0000}"/>
    <cellStyle name="40% - Акцент4 3 3 2" xfId="33698" xr:uid="{00000000-0005-0000-0000-0000A31D0000}"/>
    <cellStyle name="40% - Акцент4 3 3 2 2" xfId="33699" xr:uid="{00000000-0005-0000-0000-0000A41D0000}"/>
    <cellStyle name="40% - Акцент4 3 3 2 3" xfId="33700" xr:uid="{00000000-0005-0000-0000-0000A51D0000}"/>
    <cellStyle name="40% - Акцент4 3 4" xfId="33701" xr:uid="{00000000-0005-0000-0000-0000A61D0000}"/>
    <cellStyle name="40% - Акцент4 3 4 2" xfId="33702" xr:uid="{00000000-0005-0000-0000-0000A71D0000}"/>
    <cellStyle name="40% - Акцент4 3 4 2 2" xfId="33703" xr:uid="{00000000-0005-0000-0000-0000A81D0000}"/>
    <cellStyle name="40% - Акцент4 3 4 2 3" xfId="33704" xr:uid="{00000000-0005-0000-0000-0000A91D0000}"/>
    <cellStyle name="40% - Акцент4 3 5" xfId="33705" xr:uid="{00000000-0005-0000-0000-0000AA1D0000}"/>
    <cellStyle name="40% - Акцент4 3 5 2" xfId="33706" xr:uid="{00000000-0005-0000-0000-0000AB1D0000}"/>
    <cellStyle name="40% - Акцент4 3 5 2 2" xfId="33707" xr:uid="{00000000-0005-0000-0000-0000AC1D0000}"/>
    <cellStyle name="40% - Акцент4 3 5 2 3" xfId="33708" xr:uid="{00000000-0005-0000-0000-0000AD1D0000}"/>
    <cellStyle name="40% - Акцент4 3 6" xfId="33709" xr:uid="{00000000-0005-0000-0000-0000AE1D0000}"/>
    <cellStyle name="40% - Акцент4 3 6 2" xfId="33710" xr:uid="{00000000-0005-0000-0000-0000AF1D0000}"/>
    <cellStyle name="40% - Акцент4 3 6 2 2" xfId="33711" xr:uid="{00000000-0005-0000-0000-0000B01D0000}"/>
    <cellStyle name="40% - Акцент4 3 6 2 3" xfId="33712" xr:uid="{00000000-0005-0000-0000-0000B11D0000}"/>
    <cellStyle name="40% - Акцент4 3 7" xfId="33713" xr:uid="{00000000-0005-0000-0000-0000B21D0000}"/>
    <cellStyle name="40% - Акцент4 3 7 2" xfId="33714" xr:uid="{00000000-0005-0000-0000-0000B31D0000}"/>
    <cellStyle name="40% - Акцент4 3 7 2 2" xfId="33715" xr:uid="{00000000-0005-0000-0000-0000B41D0000}"/>
    <cellStyle name="40% - Акцент4 3 7 2 3" xfId="33716" xr:uid="{00000000-0005-0000-0000-0000B51D0000}"/>
    <cellStyle name="40% - Акцент4 3 8" xfId="33717" xr:uid="{00000000-0005-0000-0000-0000B61D0000}"/>
    <cellStyle name="40% - Акцент4 3 8 2" xfId="33718" xr:uid="{00000000-0005-0000-0000-0000B71D0000}"/>
    <cellStyle name="40% - Акцент4 3 8 2 2" xfId="33719" xr:uid="{00000000-0005-0000-0000-0000B81D0000}"/>
    <cellStyle name="40% - Акцент4 3 8 2 3" xfId="33720" xr:uid="{00000000-0005-0000-0000-0000B91D0000}"/>
    <cellStyle name="40% - Акцент4 3 9" xfId="33721" xr:uid="{00000000-0005-0000-0000-0000BA1D0000}"/>
    <cellStyle name="40% - Акцент4 3 9 2" xfId="33722" xr:uid="{00000000-0005-0000-0000-0000BB1D0000}"/>
    <cellStyle name="40% - Акцент4 3 9 2 2" xfId="33723" xr:uid="{00000000-0005-0000-0000-0000BC1D0000}"/>
    <cellStyle name="40% - Акцент4 3 9 2 3" xfId="33724" xr:uid="{00000000-0005-0000-0000-0000BD1D0000}"/>
    <cellStyle name="40% - Акцент4 3_Объём" xfId="2945" xr:uid="{00000000-0005-0000-0000-0000BE1D0000}"/>
    <cellStyle name="40% - Акцент4 4" xfId="2946" xr:uid="{00000000-0005-0000-0000-0000BF1D0000}"/>
    <cellStyle name="40% — акцент4 4" xfId="62691" xr:uid="{00000000-0005-0000-0000-0000C01D0000}"/>
    <cellStyle name="40% - Акцент4 4 2" xfId="33725" xr:uid="{00000000-0005-0000-0000-0000C11D0000}"/>
    <cellStyle name="40% - Акцент4 4 2 2" xfId="33726" xr:uid="{00000000-0005-0000-0000-0000C21D0000}"/>
    <cellStyle name="40% - Акцент4 4 2 3" xfId="33727" xr:uid="{00000000-0005-0000-0000-0000C31D0000}"/>
    <cellStyle name="40% - Акцент4 5" xfId="2947" xr:uid="{00000000-0005-0000-0000-0000C41D0000}"/>
    <cellStyle name="40% - Акцент4 5 2" xfId="33728" xr:uid="{00000000-0005-0000-0000-0000C51D0000}"/>
    <cellStyle name="40% - Акцент4 5 2 2" xfId="33729" xr:uid="{00000000-0005-0000-0000-0000C61D0000}"/>
    <cellStyle name="40% - Акцент4 5 2 3" xfId="33730" xr:uid="{00000000-0005-0000-0000-0000C71D0000}"/>
    <cellStyle name="40% - Акцент4 6" xfId="2948" xr:uid="{00000000-0005-0000-0000-0000C81D0000}"/>
    <cellStyle name="40% - Акцент4 6 2" xfId="33731" xr:uid="{00000000-0005-0000-0000-0000C91D0000}"/>
    <cellStyle name="40% - Акцент4 6 2 2" xfId="33732" xr:uid="{00000000-0005-0000-0000-0000CA1D0000}"/>
    <cellStyle name="40% - Акцент4 6 2 2 2" xfId="33733" xr:uid="{00000000-0005-0000-0000-0000CB1D0000}"/>
    <cellStyle name="40% - Акцент4 6 2 2 3" xfId="33734" xr:uid="{00000000-0005-0000-0000-0000CC1D0000}"/>
    <cellStyle name="40% - Акцент4 6 3" xfId="33735" xr:uid="{00000000-0005-0000-0000-0000CD1D0000}"/>
    <cellStyle name="40% - Акцент4 6 3 2" xfId="33736" xr:uid="{00000000-0005-0000-0000-0000CE1D0000}"/>
    <cellStyle name="40% - Акцент4 6 3 3" xfId="33737" xr:uid="{00000000-0005-0000-0000-0000CF1D0000}"/>
    <cellStyle name="40% - Акцент4 7" xfId="2949" xr:uid="{00000000-0005-0000-0000-0000D01D0000}"/>
    <cellStyle name="40% - Акцент4 7 2" xfId="33738" xr:uid="{00000000-0005-0000-0000-0000D11D0000}"/>
    <cellStyle name="40% - Акцент4 7 2 2" xfId="33739" xr:uid="{00000000-0005-0000-0000-0000D21D0000}"/>
    <cellStyle name="40% - Акцент4 7 2 3" xfId="33740" xr:uid="{00000000-0005-0000-0000-0000D31D0000}"/>
    <cellStyle name="40% - Акцент4 8" xfId="2950" xr:uid="{00000000-0005-0000-0000-0000D41D0000}"/>
    <cellStyle name="40% - Акцент4 8 2" xfId="33741" xr:uid="{00000000-0005-0000-0000-0000D51D0000}"/>
    <cellStyle name="40% - Акцент4 8 2 2" xfId="33742" xr:uid="{00000000-0005-0000-0000-0000D61D0000}"/>
    <cellStyle name="40% - Акцент4 8 2 3" xfId="33743" xr:uid="{00000000-0005-0000-0000-0000D71D0000}"/>
    <cellStyle name="40% - Акцент4 9" xfId="2951" xr:uid="{00000000-0005-0000-0000-0000D81D0000}"/>
    <cellStyle name="40% - Акцент4 9 2" xfId="33744" xr:uid="{00000000-0005-0000-0000-0000D91D0000}"/>
    <cellStyle name="40% - Акцент4 9 2 2" xfId="33745" xr:uid="{00000000-0005-0000-0000-0000DA1D0000}"/>
    <cellStyle name="40% - Акцент4 9 2 3" xfId="33746" xr:uid="{00000000-0005-0000-0000-0000DB1D0000}"/>
    <cellStyle name="40% - Акцент5 10" xfId="33747" xr:uid="{00000000-0005-0000-0000-0000DC1D0000}"/>
    <cellStyle name="40% - Акцент5 10 2" xfId="33748" xr:uid="{00000000-0005-0000-0000-0000DD1D0000}"/>
    <cellStyle name="40% - Акцент5 10 2 2" xfId="33749" xr:uid="{00000000-0005-0000-0000-0000DE1D0000}"/>
    <cellStyle name="40% - Акцент5 10 2 3" xfId="33750" xr:uid="{00000000-0005-0000-0000-0000DF1D0000}"/>
    <cellStyle name="40% - Акцент5 11" xfId="33751" xr:uid="{00000000-0005-0000-0000-0000E01D0000}"/>
    <cellStyle name="40% - Акцент5 11 2" xfId="33752" xr:uid="{00000000-0005-0000-0000-0000E11D0000}"/>
    <cellStyle name="40% - Акцент5 11 2 2" xfId="33753" xr:uid="{00000000-0005-0000-0000-0000E21D0000}"/>
    <cellStyle name="40% - Акцент5 11 2 3" xfId="33754" xr:uid="{00000000-0005-0000-0000-0000E31D0000}"/>
    <cellStyle name="40% - Акцент5 12" xfId="33755" xr:uid="{00000000-0005-0000-0000-0000E41D0000}"/>
    <cellStyle name="40% - Акцент5 12 2" xfId="33756" xr:uid="{00000000-0005-0000-0000-0000E51D0000}"/>
    <cellStyle name="40% - Акцент5 12 2 2" xfId="33757" xr:uid="{00000000-0005-0000-0000-0000E61D0000}"/>
    <cellStyle name="40% - Акцент5 12 2 3" xfId="33758" xr:uid="{00000000-0005-0000-0000-0000E71D0000}"/>
    <cellStyle name="40% - Акцент5 13" xfId="33759" xr:uid="{00000000-0005-0000-0000-0000E81D0000}"/>
    <cellStyle name="40% - Акцент5 13 2" xfId="33760" xr:uid="{00000000-0005-0000-0000-0000E91D0000}"/>
    <cellStyle name="40% - Акцент5 13 2 2" xfId="33761" xr:uid="{00000000-0005-0000-0000-0000EA1D0000}"/>
    <cellStyle name="40% - Акцент5 13 2 3" xfId="33762" xr:uid="{00000000-0005-0000-0000-0000EB1D0000}"/>
    <cellStyle name="40% - Акцент5 14" xfId="33763" xr:uid="{00000000-0005-0000-0000-0000EC1D0000}"/>
    <cellStyle name="40% - Акцент5 14 2" xfId="33764" xr:uid="{00000000-0005-0000-0000-0000ED1D0000}"/>
    <cellStyle name="40% - Акцент5 14 2 2" xfId="33765" xr:uid="{00000000-0005-0000-0000-0000EE1D0000}"/>
    <cellStyle name="40% - Акцент5 14 2 3" xfId="33766" xr:uid="{00000000-0005-0000-0000-0000EF1D0000}"/>
    <cellStyle name="40% - Акцент5 15" xfId="33767" xr:uid="{00000000-0005-0000-0000-0000F01D0000}"/>
    <cellStyle name="40% - Акцент5 15 2" xfId="33768" xr:uid="{00000000-0005-0000-0000-0000F11D0000}"/>
    <cellStyle name="40% - Акцент5 15 2 2" xfId="33769" xr:uid="{00000000-0005-0000-0000-0000F21D0000}"/>
    <cellStyle name="40% - Акцент5 15 2 3" xfId="33770" xr:uid="{00000000-0005-0000-0000-0000F31D0000}"/>
    <cellStyle name="40% - Акцент5 16" xfId="33771" xr:uid="{00000000-0005-0000-0000-0000F41D0000}"/>
    <cellStyle name="40% - Акцент5 16 2" xfId="33772" xr:uid="{00000000-0005-0000-0000-0000F51D0000}"/>
    <cellStyle name="40% - Акцент5 16 2 2" xfId="33773" xr:uid="{00000000-0005-0000-0000-0000F61D0000}"/>
    <cellStyle name="40% - Акцент5 16 2 3" xfId="33774" xr:uid="{00000000-0005-0000-0000-0000F71D0000}"/>
    <cellStyle name="40% - Акцент5 17" xfId="33775" xr:uid="{00000000-0005-0000-0000-0000F81D0000}"/>
    <cellStyle name="40% - Акцент5 17 2" xfId="33776" xr:uid="{00000000-0005-0000-0000-0000F91D0000}"/>
    <cellStyle name="40% - Акцент5 17 2 2" xfId="33777" xr:uid="{00000000-0005-0000-0000-0000FA1D0000}"/>
    <cellStyle name="40% - Акцент5 17 2 3" xfId="33778" xr:uid="{00000000-0005-0000-0000-0000FB1D0000}"/>
    <cellStyle name="40% - Акцент5 18" xfId="33779" xr:uid="{00000000-0005-0000-0000-0000FC1D0000}"/>
    <cellStyle name="40% - Акцент5 18 2" xfId="33780" xr:uid="{00000000-0005-0000-0000-0000FD1D0000}"/>
    <cellStyle name="40% - Акцент5 18 2 2" xfId="33781" xr:uid="{00000000-0005-0000-0000-0000FE1D0000}"/>
    <cellStyle name="40% - Акцент5 18 2 3" xfId="33782" xr:uid="{00000000-0005-0000-0000-0000FF1D0000}"/>
    <cellStyle name="40% - Акцент5 19" xfId="33783" xr:uid="{00000000-0005-0000-0000-0000001E0000}"/>
    <cellStyle name="40% - Акцент5 19 2" xfId="33784" xr:uid="{00000000-0005-0000-0000-0000011E0000}"/>
    <cellStyle name="40% - Акцент5 19 2 2" xfId="33785" xr:uid="{00000000-0005-0000-0000-0000021E0000}"/>
    <cellStyle name="40% - Акцент5 19 2 3" xfId="33786" xr:uid="{00000000-0005-0000-0000-0000031E0000}"/>
    <cellStyle name="40% - Акцент5 2" xfId="2952" xr:uid="{00000000-0005-0000-0000-0000041E0000}"/>
    <cellStyle name="40% — акцент5 2" xfId="62692" xr:uid="{00000000-0005-0000-0000-0000051E0000}"/>
    <cellStyle name="40% - Акцент5 2 2" xfId="2953" xr:uid="{00000000-0005-0000-0000-0000061E0000}"/>
    <cellStyle name="40% - Акцент5 2 2 2" xfId="33787" xr:uid="{00000000-0005-0000-0000-0000071E0000}"/>
    <cellStyle name="40% - Акцент5 2 2 3" xfId="33788" xr:uid="{00000000-0005-0000-0000-0000081E0000}"/>
    <cellStyle name="40% - Акцент5 2 3" xfId="33789" xr:uid="{00000000-0005-0000-0000-0000091E0000}"/>
    <cellStyle name="40% - Акцент5 20" xfId="33790" xr:uid="{00000000-0005-0000-0000-00000A1E0000}"/>
    <cellStyle name="40% - Акцент5 20 2" xfId="33791" xr:uid="{00000000-0005-0000-0000-00000B1E0000}"/>
    <cellStyle name="40% - Акцент5 20 2 2" xfId="33792" xr:uid="{00000000-0005-0000-0000-00000C1E0000}"/>
    <cellStyle name="40% - Акцент5 20 2 3" xfId="33793" xr:uid="{00000000-0005-0000-0000-00000D1E0000}"/>
    <cellStyle name="40% - Акцент5 21" xfId="33794" xr:uid="{00000000-0005-0000-0000-00000E1E0000}"/>
    <cellStyle name="40% - Акцент5 21 2" xfId="33795" xr:uid="{00000000-0005-0000-0000-00000F1E0000}"/>
    <cellStyle name="40% - Акцент5 21 2 2" xfId="33796" xr:uid="{00000000-0005-0000-0000-0000101E0000}"/>
    <cellStyle name="40% - Акцент5 21 2 3" xfId="33797" xr:uid="{00000000-0005-0000-0000-0000111E0000}"/>
    <cellStyle name="40% - Акцент5 22" xfId="33798" xr:uid="{00000000-0005-0000-0000-0000121E0000}"/>
    <cellStyle name="40% - Акцент5 22 2" xfId="33799" xr:uid="{00000000-0005-0000-0000-0000131E0000}"/>
    <cellStyle name="40% - Акцент5 22 2 2" xfId="33800" xr:uid="{00000000-0005-0000-0000-0000141E0000}"/>
    <cellStyle name="40% - Акцент5 22 2 3" xfId="33801" xr:uid="{00000000-0005-0000-0000-0000151E0000}"/>
    <cellStyle name="40% - Акцент5 23" xfId="33802" xr:uid="{00000000-0005-0000-0000-0000161E0000}"/>
    <cellStyle name="40% - Акцент5 23 2" xfId="33803" xr:uid="{00000000-0005-0000-0000-0000171E0000}"/>
    <cellStyle name="40% - Акцент5 23 2 2" xfId="33804" xr:uid="{00000000-0005-0000-0000-0000181E0000}"/>
    <cellStyle name="40% - Акцент5 23 2 2 2" xfId="33805" xr:uid="{00000000-0005-0000-0000-0000191E0000}"/>
    <cellStyle name="40% - Акцент5 23 2 2 3" xfId="33806" xr:uid="{00000000-0005-0000-0000-00001A1E0000}"/>
    <cellStyle name="40% - Акцент5 23 3" xfId="33807" xr:uid="{00000000-0005-0000-0000-00001B1E0000}"/>
    <cellStyle name="40% - Акцент5 23 3 2" xfId="33808" xr:uid="{00000000-0005-0000-0000-00001C1E0000}"/>
    <cellStyle name="40% - Акцент5 23 3 3" xfId="33809" xr:uid="{00000000-0005-0000-0000-00001D1E0000}"/>
    <cellStyle name="40% - Акцент5 24" xfId="33810" xr:uid="{00000000-0005-0000-0000-00001E1E0000}"/>
    <cellStyle name="40% - Акцент5 24 2" xfId="33811" xr:uid="{00000000-0005-0000-0000-00001F1E0000}"/>
    <cellStyle name="40% - Акцент5 24 2 2" xfId="33812" xr:uid="{00000000-0005-0000-0000-0000201E0000}"/>
    <cellStyle name="40% - Акцент5 24 2 2 2" xfId="33813" xr:uid="{00000000-0005-0000-0000-0000211E0000}"/>
    <cellStyle name="40% - Акцент5 24 2 2 3" xfId="33814" xr:uid="{00000000-0005-0000-0000-0000221E0000}"/>
    <cellStyle name="40% - Акцент5 24 3" xfId="33815" xr:uid="{00000000-0005-0000-0000-0000231E0000}"/>
    <cellStyle name="40% - Акцент5 24 3 2" xfId="33816" xr:uid="{00000000-0005-0000-0000-0000241E0000}"/>
    <cellStyle name="40% - Акцент5 24 3 3" xfId="33817" xr:uid="{00000000-0005-0000-0000-0000251E0000}"/>
    <cellStyle name="40% - Акцент5 25" xfId="33818" xr:uid="{00000000-0005-0000-0000-0000261E0000}"/>
    <cellStyle name="40% - Акцент5 25 2" xfId="33819" xr:uid="{00000000-0005-0000-0000-0000271E0000}"/>
    <cellStyle name="40% - Акцент5 25 2 2" xfId="33820" xr:uid="{00000000-0005-0000-0000-0000281E0000}"/>
    <cellStyle name="40% - Акцент5 25 2 3" xfId="33821" xr:uid="{00000000-0005-0000-0000-0000291E0000}"/>
    <cellStyle name="40% - Акцент5 26" xfId="33822" xr:uid="{00000000-0005-0000-0000-00002A1E0000}"/>
    <cellStyle name="40% - Акцент5 26 2" xfId="33823" xr:uid="{00000000-0005-0000-0000-00002B1E0000}"/>
    <cellStyle name="40% - Акцент5 26 2 2" xfId="33824" xr:uid="{00000000-0005-0000-0000-00002C1E0000}"/>
    <cellStyle name="40% - Акцент5 26 2 3" xfId="33825" xr:uid="{00000000-0005-0000-0000-00002D1E0000}"/>
    <cellStyle name="40% - Акцент5 27" xfId="33826" xr:uid="{00000000-0005-0000-0000-00002E1E0000}"/>
    <cellStyle name="40% - Акцент5 27 2" xfId="33827" xr:uid="{00000000-0005-0000-0000-00002F1E0000}"/>
    <cellStyle name="40% - Акцент5 27 2 2" xfId="33828" xr:uid="{00000000-0005-0000-0000-0000301E0000}"/>
    <cellStyle name="40% - Акцент5 27 2 3" xfId="33829" xr:uid="{00000000-0005-0000-0000-0000311E0000}"/>
    <cellStyle name="40% - Акцент5 3" xfId="2954" xr:uid="{00000000-0005-0000-0000-0000321E0000}"/>
    <cellStyle name="40% — акцент5 3" xfId="62693" xr:uid="{00000000-0005-0000-0000-0000331E0000}"/>
    <cellStyle name="40% - Акцент5 3 2" xfId="2955" xr:uid="{00000000-0005-0000-0000-0000341E0000}"/>
    <cellStyle name="40% - Акцент5 3 2 2" xfId="33830" xr:uid="{00000000-0005-0000-0000-0000351E0000}"/>
    <cellStyle name="40% - Акцент5 3 2 3" xfId="33831" xr:uid="{00000000-0005-0000-0000-0000361E0000}"/>
    <cellStyle name="40% - Акцент5 3 3" xfId="33832" xr:uid="{00000000-0005-0000-0000-0000371E0000}"/>
    <cellStyle name="40% - Акцент5 3_Объём" xfId="2956" xr:uid="{00000000-0005-0000-0000-0000381E0000}"/>
    <cellStyle name="40% - Акцент5 4" xfId="2957" xr:uid="{00000000-0005-0000-0000-0000391E0000}"/>
    <cellStyle name="40% — акцент5 4" xfId="62694" xr:uid="{00000000-0005-0000-0000-00003A1E0000}"/>
    <cellStyle name="40% - Акцент5 4 2" xfId="33833" xr:uid="{00000000-0005-0000-0000-00003B1E0000}"/>
    <cellStyle name="40% - Акцент5 4 2 2" xfId="33834" xr:uid="{00000000-0005-0000-0000-00003C1E0000}"/>
    <cellStyle name="40% - Акцент5 4 2 3" xfId="33835" xr:uid="{00000000-0005-0000-0000-00003D1E0000}"/>
    <cellStyle name="40% - Акцент5 5" xfId="2958" xr:uid="{00000000-0005-0000-0000-00003E1E0000}"/>
    <cellStyle name="40% - Акцент5 5 2" xfId="33836" xr:uid="{00000000-0005-0000-0000-00003F1E0000}"/>
    <cellStyle name="40% - Акцент5 5 2 2" xfId="33837" xr:uid="{00000000-0005-0000-0000-0000401E0000}"/>
    <cellStyle name="40% - Акцент5 5 2 3" xfId="33838" xr:uid="{00000000-0005-0000-0000-0000411E0000}"/>
    <cellStyle name="40% - Акцент5 6" xfId="2959" xr:uid="{00000000-0005-0000-0000-0000421E0000}"/>
    <cellStyle name="40% - Акцент5 6 2" xfId="33839" xr:uid="{00000000-0005-0000-0000-0000431E0000}"/>
    <cellStyle name="40% - Акцент5 6 2 2" xfId="33840" xr:uid="{00000000-0005-0000-0000-0000441E0000}"/>
    <cellStyle name="40% - Акцент5 6 2 3" xfId="33841" xr:uid="{00000000-0005-0000-0000-0000451E0000}"/>
    <cellStyle name="40% - Акцент5 7" xfId="2960" xr:uid="{00000000-0005-0000-0000-0000461E0000}"/>
    <cellStyle name="40% - Акцент5 7 2" xfId="33842" xr:uid="{00000000-0005-0000-0000-0000471E0000}"/>
    <cellStyle name="40% - Акцент5 7 2 2" xfId="33843" xr:uid="{00000000-0005-0000-0000-0000481E0000}"/>
    <cellStyle name="40% - Акцент5 7 2 3" xfId="33844" xr:uid="{00000000-0005-0000-0000-0000491E0000}"/>
    <cellStyle name="40% - Акцент5 8" xfId="2961" xr:uid="{00000000-0005-0000-0000-00004A1E0000}"/>
    <cellStyle name="40% - Акцент5 8 2" xfId="33845" xr:uid="{00000000-0005-0000-0000-00004B1E0000}"/>
    <cellStyle name="40% - Акцент5 8 2 2" xfId="33846" xr:uid="{00000000-0005-0000-0000-00004C1E0000}"/>
    <cellStyle name="40% - Акцент5 8 2 3" xfId="33847" xr:uid="{00000000-0005-0000-0000-00004D1E0000}"/>
    <cellStyle name="40% - Акцент5 9" xfId="2962" xr:uid="{00000000-0005-0000-0000-00004E1E0000}"/>
    <cellStyle name="40% - Акцент5 9 2" xfId="33848" xr:uid="{00000000-0005-0000-0000-00004F1E0000}"/>
    <cellStyle name="40% - Акцент5 9 2 2" xfId="33849" xr:uid="{00000000-0005-0000-0000-0000501E0000}"/>
    <cellStyle name="40% - Акцент5 9 2 3" xfId="33850" xr:uid="{00000000-0005-0000-0000-0000511E0000}"/>
    <cellStyle name="40% - Акцент6 10" xfId="33851" xr:uid="{00000000-0005-0000-0000-0000521E0000}"/>
    <cellStyle name="40% - Акцент6 10 2" xfId="33852" xr:uid="{00000000-0005-0000-0000-0000531E0000}"/>
    <cellStyle name="40% - Акцент6 10 2 2" xfId="33853" xr:uid="{00000000-0005-0000-0000-0000541E0000}"/>
    <cellStyle name="40% - Акцент6 10 2 3" xfId="33854" xr:uid="{00000000-0005-0000-0000-0000551E0000}"/>
    <cellStyle name="40% - Акцент6 11" xfId="33855" xr:uid="{00000000-0005-0000-0000-0000561E0000}"/>
    <cellStyle name="40% - Акцент6 11 2" xfId="33856" xr:uid="{00000000-0005-0000-0000-0000571E0000}"/>
    <cellStyle name="40% - Акцент6 11 2 2" xfId="33857" xr:uid="{00000000-0005-0000-0000-0000581E0000}"/>
    <cellStyle name="40% - Акцент6 11 2 3" xfId="33858" xr:uid="{00000000-0005-0000-0000-0000591E0000}"/>
    <cellStyle name="40% - Акцент6 12" xfId="33859" xr:uid="{00000000-0005-0000-0000-00005A1E0000}"/>
    <cellStyle name="40% - Акцент6 12 2" xfId="33860" xr:uid="{00000000-0005-0000-0000-00005B1E0000}"/>
    <cellStyle name="40% - Акцент6 12 2 2" xfId="33861" xr:uid="{00000000-0005-0000-0000-00005C1E0000}"/>
    <cellStyle name="40% - Акцент6 12 2 3" xfId="33862" xr:uid="{00000000-0005-0000-0000-00005D1E0000}"/>
    <cellStyle name="40% - Акцент6 13" xfId="33863" xr:uid="{00000000-0005-0000-0000-00005E1E0000}"/>
    <cellStyle name="40% - Акцент6 13 2" xfId="33864" xr:uid="{00000000-0005-0000-0000-00005F1E0000}"/>
    <cellStyle name="40% - Акцент6 13 2 2" xfId="33865" xr:uid="{00000000-0005-0000-0000-0000601E0000}"/>
    <cellStyle name="40% - Акцент6 13 2 3" xfId="33866" xr:uid="{00000000-0005-0000-0000-0000611E0000}"/>
    <cellStyle name="40% - Акцент6 14" xfId="33867" xr:uid="{00000000-0005-0000-0000-0000621E0000}"/>
    <cellStyle name="40% - Акцент6 14 2" xfId="33868" xr:uid="{00000000-0005-0000-0000-0000631E0000}"/>
    <cellStyle name="40% - Акцент6 14 2 2" xfId="33869" xr:uid="{00000000-0005-0000-0000-0000641E0000}"/>
    <cellStyle name="40% - Акцент6 14 2 3" xfId="33870" xr:uid="{00000000-0005-0000-0000-0000651E0000}"/>
    <cellStyle name="40% - Акцент6 15" xfId="33871" xr:uid="{00000000-0005-0000-0000-0000661E0000}"/>
    <cellStyle name="40% - Акцент6 15 2" xfId="33872" xr:uid="{00000000-0005-0000-0000-0000671E0000}"/>
    <cellStyle name="40% - Акцент6 15 2 2" xfId="33873" xr:uid="{00000000-0005-0000-0000-0000681E0000}"/>
    <cellStyle name="40% - Акцент6 15 2 3" xfId="33874" xr:uid="{00000000-0005-0000-0000-0000691E0000}"/>
    <cellStyle name="40% - Акцент6 16" xfId="33875" xr:uid="{00000000-0005-0000-0000-00006A1E0000}"/>
    <cellStyle name="40% - Акцент6 16 2" xfId="33876" xr:uid="{00000000-0005-0000-0000-00006B1E0000}"/>
    <cellStyle name="40% - Акцент6 16 2 2" xfId="33877" xr:uid="{00000000-0005-0000-0000-00006C1E0000}"/>
    <cellStyle name="40% - Акцент6 16 2 3" xfId="33878" xr:uid="{00000000-0005-0000-0000-00006D1E0000}"/>
    <cellStyle name="40% - Акцент6 17" xfId="33879" xr:uid="{00000000-0005-0000-0000-00006E1E0000}"/>
    <cellStyle name="40% - Акцент6 17 2" xfId="33880" xr:uid="{00000000-0005-0000-0000-00006F1E0000}"/>
    <cellStyle name="40% - Акцент6 17 2 2" xfId="33881" xr:uid="{00000000-0005-0000-0000-0000701E0000}"/>
    <cellStyle name="40% - Акцент6 17 2 3" xfId="33882" xr:uid="{00000000-0005-0000-0000-0000711E0000}"/>
    <cellStyle name="40% - Акцент6 18" xfId="33883" xr:uid="{00000000-0005-0000-0000-0000721E0000}"/>
    <cellStyle name="40% - Акцент6 18 2" xfId="33884" xr:uid="{00000000-0005-0000-0000-0000731E0000}"/>
    <cellStyle name="40% - Акцент6 18 2 2" xfId="33885" xr:uid="{00000000-0005-0000-0000-0000741E0000}"/>
    <cellStyle name="40% - Акцент6 18 2 3" xfId="33886" xr:uid="{00000000-0005-0000-0000-0000751E0000}"/>
    <cellStyle name="40% - Акцент6 19" xfId="33887" xr:uid="{00000000-0005-0000-0000-0000761E0000}"/>
    <cellStyle name="40% - Акцент6 19 2" xfId="33888" xr:uid="{00000000-0005-0000-0000-0000771E0000}"/>
    <cellStyle name="40% - Акцент6 19 2 2" xfId="33889" xr:uid="{00000000-0005-0000-0000-0000781E0000}"/>
    <cellStyle name="40% - Акцент6 19 2 3" xfId="33890" xr:uid="{00000000-0005-0000-0000-0000791E0000}"/>
    <cellStyle name="40% - Акцент6 2" xfId="2963" xr:uid="{00000000-0005-0000-0000-00007A1E0000}"/>
    <cellStyle name="40% — акцент6 2" xfId="62695" xr:uid="{00000000-0005-0000-0000-00007B1E0000}"/>
    <cellStyle name="40% - Акцент6 2 10" xfId="33891" xr:uid="{00000000-0005-0000-0000-00007C1E0000}"/>
    <cellStyle name="40% - Акцент6 2 10 2" xfId="33892" xr:uid="{00000000-0005-0000-0000-00007D1E0000}"/>
    <cellStyle name="40% - Акцент6 2 10 2 2" xfId="33893" xr:uid="{00000000-0005-0000-0000-00007E1E0000}"/>
    <cellStyle name="40% - Акцент6 2 10 2 3" xfId="33894" xr:uid="{00000000-0005-0000-0000-00007F1E0000}"/>
    <cellStyle name="40% - Акцент6 2 11" xfId="33895" xr:uid="{00000000-0005-0000-0000-0000801E0000}"/>
    <cellStyle name="40% - Акцент6 2 11 2" xfId="33896" xr:uid="{00000000-0005-0000-0000-0000811E0000}"/>
    <cellStyle name="40% - Акцент6 2 11 2 2" xfId="33897" xr:uid="{00000000-0005-0000-0000-0000821E0000}"/>
    <cellStyle name="40% - Акцент6 2 11 2 3" xfId="33898" xr:uid="{00000000-0005-0000-0000-0000831E0000}"/>
    <cellStyle name="40% - Акцент6 2 12" xfId="33899" xr:uid="{00000000-0005-0000-0000-0000841E0000}"/>
    <cellStyle name="40% - Акцент6 2 12 2" xfId="33900" xr:uid="{00000000-0005-0000-0000-0000851E0000}"/>
    <cellStyle name="40% - Акцент6 2 12 2 2" xfId="33901" xr:uid="{00000000-0005-0000-0000-0000861E0000}"/>
    <cellStyle name="40% - Акцент6 2 12 2 3" xfId="33902" xr:uid="{00000000-0005-0000-0000-0000871E0000}"/>
    <cellStyle name="40% - Акцент6 2 13" xfId="33903" xr:uid="{00000000-0005-0000-0000-0000881E0000}"/>
    <cellStyle name="40% - Акцент6 2 13 2" xfId="33904" xr:uid="{00000000-0005-0000-0000-0000891E0000}"/>
    <cellStyle name="40% - Акцент6 2 13 2 2" xfId="33905" xr:uid="{00000000-0005-0000-0000-00008A1E0000}"/>
    <cellStyle name="40% - Акцент6 2 13 2 3" xfId="33906" xr:uid="{00000000-0005-0000-0000-00008B1E0000}"/>
    <cellStyle name="40% - Акцент6 2 14" xfId="33907" xr:uid="{00000000-0005-0000-0000-00008C1E0000}"/>
    <cellStyle name="40% - Акцент6 2 14 2" xfId="33908" xr:uid="{00000000-0005-0000-0000-00008D1E0000}"/>
    <cellStyle name="40% - Акцент6 2 14 2 2" xfId="33909" xr:uid="{00000000-0005-0000-0000-00008E1E0000}"/>
    <cellStyle name="40% - Акцент6 2 14 2 3" xfId="33910" xr:uid="{00000000-0005-0000-0000-00008F1E0000}"/>
    <cellStyle name="40% - Акцент6 2 15" xfId="33911" xr:uid="{00000000-0005-0000-0000-0000901E0000}"/>
    <cellStyle name="40% - Акцент6 2 15 2" xfId="33912" xr:uid="{00000000-0005-0000-0000-0000911E0000}"/>
    <cellStyle name="40% - Акцент6 2 15 2 2" xfId="33913" xr:uid="{00000000-0005-0000-0000-0000921E0000}"/>
    <cellStyle name="40% - Акцент6 2 15 2 3" xfId="33914" xr:uid="{00000000-0005-0000-0000-0000931E0000}"/>
    <cellStyle name="40% - Акцент6 2 16" xfId="33915" xr:uid="{00000000-0005-0000-0000-0000941E0000}"/>
    <cellStyle name="40% - Акцент6 2 16 2" xfId="33916" xr:uid="{00000000-0005-0000-0000-0000951E0000}"/>
    <cellStyle name="40% - Акцент6 2 16 3" xfId="33917" xr:uid="{00000000-0005-0000-0000-0000961E0000}"/>
    <cellStyle name="40% - Акцент6 2 2" xfId="2964" xr:uid="{00000000-0005-0000-0000-0000971E0000}"/>
    <cellStyle name="40% - Акцент6 2 2 10" xfId="33918" xr:uid="{00000000-0005-0000-0000-0000981E0000}"/>
    <cellStyle name="40% - Акцент6 2 2 10 2" xfId="33919" xr:uid="{00000000-0005-0000-0000-0000991E0000}"/>
    <cellStyle name="40% - Акцент6 2 2 10 2 2" xfId="33920" xr:uid="{00000000-0005-0000-0000-00009A1E0000}"/>
    <cellStyle name="40% - Акцент6 2 2 10 2 3" xfId="33921" xr:uid="{00000000-0005-0000-0000-00009B1E0000}"/>
    <cellStyle name="40% - Акцент6 2 2 11" xfId="33922" xr:uid="{00000000-0005-0000-0000-00009C1E0000}"/>
    <cellStyle name="40% - Акцент6 2 2 11 2" xfId="33923" xr:uid="{00000000-0005-0000-0000-00009D1E0000}"/>
    <cellStyle name="40% - Акцент6 2 2 11 3" xfId="33924" xr:uid="{00000000-0005-0000-0000-00009E1E0000}"/>
    <cellStyle name="40% - Акцент6 2 2 2" xfId="33925" xr:uid="{00000000-0005-0000-0000-00009F1E0000}"/>
    <cellStyle name="40% - Акцент6 2 2 2 2" xfId="33926" xr:uid="{00000000-0005-0000-0000-0000A01E0000}"/>
    <cellStyle name="40% - Акцент6 2 2 2 2 2" xfId="33927" xr:uid="{00000000-0005-0000-0000-0000A11E0000}"/>
    <cellStyle name="40% - Акцент6 2 2 2 2 3" xfId="33928" xr:uid="{00000000-0005-0000-0000-0000A21E0000}"/>
    <cellStyle name="40% - Акцент6 2 2 3" xfId="33929" xr:uid="{00000000-0005-0000-0000-0000A31E0000}"/>
    <cellStyle name="40% - Акцент6 2 2 3 2" xfId="33930" xr:uid="{00000000-0005-0000-0000-0000A41E0000}"/>
    <cellStyle name="40% - Акцент6 2 2 3 2 2" xfId="33931" xr:uid="{00000000-0005-0000-0000-0000A51E0000}"/>
    <cellStyle name="40% - Акцент6 2 2 3 2 3" xfId="33932" xr:uid="{00000000-0005-0000-0000-0000A61E0000}"/>
    <cellStyle name="40% - Акцент6 2 2 4" xfId="33933" xr:uid="{00000000-0005-0000-0000-0000A71E0000}"/>
    <cellStyle name="40% - Акцент6 2 2 4 2" xfId="33934" xr:uid="{00000000-0005-0000-0000-0000A81E0000}"/>
    <cellStyle name="40% - Акцент6 2 2 4 2 2" xfId="33935" xr:uid="{00000000-0005-0000-0000-0000A91E0000}"/>
    <cellStyle name="40% - Акцент6 2 2 4 2 3" xfId="33936" xr:uid="{00000000-0005-0000-0000-0000AA1E0000}"/>
    <cellStyle name="40% - Акцент6 2 2 5" xfId="33937" xr:uid="{00000000-0005-0000-0000-0000AB1E0000}"/>
    <cellStyle name="40% - Акцент6 2 2 5 2" xfId="33938" xr:uid="{00000000-0005-0000-0000-0000AC1E0000}"/>
    <cellStyle name="40% - Акцент6 2 2 5 2 2" xfId="33939" xr:uid="{00000000-0005-0000-0000-0000AD1E0000}"/>
    <cellStyle name="40% - Акцент6 2 2 5 2 3" xfId="33940" xr:uid="{00000000-0005-0000-0000-0000AE1E0000}"/>
    <cellStyle name="40% - Акцент6 2 2 6" xfId="33941" xr:uid="{00000000-0005-0000-0000-0000AF1E0000}"/>
    <cellStyle name="40% - Акцент6 2 2 6 2" xfId="33942" xr:uid="{00000000-0005-0000-0000-0000B01E0000}"/>
    <cellStyle name="40% - Акцент6 2 2 6 2 2" xfId="33943" xr:uid="{00000000-0005-0000-0000-0000B11E0000}"/>
    <cellStyle name="40% - Акцент6 2 2 6 2 3" xfId="33944" xr:uid="{00000000-0005-0000-0000-0000B21E0000}"/>
    <cellStyle name="40% - Акцент6 2 2 7" xfId="33945" xr:uid="{00000000-0005-0000-0000-0000B31E0000}"/>
    <cellStyle name="40% - Акцент6 2 2 7 2" xfId="33946" xr:uid="{00000000-0005-0000-0000-0000B41E0000}"/>
    <cellStyle name="40% - Акцент6 2 2 7 2 2" xfId="33947" xr:uid="{00000000-0005-0000-0000-0000B51E0000}"/>
    <cellStyle name="40% - Акцент6 2 2 7 2 3" xfId="33948" xr:uid="{00000000-0005-0000-0000-0000B61E0000}"/>
    <cellStyle name="40% - Акцент6 2 2 8" xfId="33949" xr:uid="{00000000-0005-0000-0000-0000B71E0000}"/>
    <cellStyle name="40% - Акцент6 2 2 8 2" xfId="33950" xr:uid="{00000000-0005-0000-0000-0000B81E0000}"/>
    <cellStyle name="40% - Акцент6 2 2 8 2 2" xfId="33951" xr:uid="{00000000-0005-0000-0000-0000B91E0000}"/>
    <cellStyle name="40% - Акцент6 2 2 8 2 3" xfId="33952" xr:uid="{00000000-0005-0000-0000-0000BA1E0000}"/>
    <cellStyle name="40% - Акцент6 2 2 9" xfId="33953" xr:uid="{00000000-0005-0000-0000-0000BB1E0000}"/>
    <cellStyle name="40% - Акцент6 2 2 9 2" xfId="33954" xr:uid="{00000000-0005-0000-0000-0000BC1E0000}"/>
    <cellStyle name="40% - Акцент6 2 2 9 2 2" xfId="33955" xr:uid="{00000000-0005-0000-0000-0000BD1E0000}"/>
    <cellStyle name="40% - Акцент6 2 2 9 2 3" xfId="33956" xr:uid="{00000000-0005-0000-0000-0000BE1E0000}"/>
    <cellStyle name="40% - Акцент6 2 3" xfId="33957" xr:uid="{00000000-0005-0000-0000-0000BF1E0000}"/>
    <cellStyle name="40% - Акцент6 2 3 2" xfId="33958" xr:uid="{00000000-0005-0000-0000-0000C01E0000}"/>
    <cellStyle name="40% - Акцент6 2 3 2 2" xfId="33959" xr:uid="{00000000-0005-0000-0000-0000C11E0000}"/>
    <cellStyle name="40% - Акцент6 2 3 2 3" xfId="33960" xr:uid="{00000000-0005-0000-0000-0000C21E0000}"/>
    <cellStyle name="40% - Акцент6 2 4" xfId="33961" xr:uid="{00000000-0005-0000-0000-0000C31E0000}"/>
    <cellStyle name="40% - Акцент6 2 4 2" xfId="33962" xr:uid="{00000000-0005-0000-0000-0000C41E0000}"/>
    <cellStyle name="40% - Акцент6 2 4 2 2" xfId="33963" xr:uid="{00000000-0005-0000-0000-0000C51E0000}"/>
    <cellStyle name="40% - Акцент6 2 4 2 3" xfId="33964" xr:uid="{00000000-0005-0000-0000-0000C61E0000}"/>
    <cellStyle name="40% - Акцент6 2 5" xfId="33965" xr:uid="{00000000-0005-0000-0000-0000C71E0000}"/>
    <cellStyle name="40% - Акцент6 2 5 2" xfId="33966" xr:uid="{00000000-0005-0000-0000-0000C81E0000}"/>
    <cellStyle name="40% - Акцент6 2 5 2 2" xfId="33967" xr:uid="{00000000-0005-0000-0000-0000C91E0000}"/>
    <cellStyle name="40% - Акцент6 2 5 2 3" xfId="33968" xr:uid="{00000000-0005-0000-0000-0000CA1E0000}"/>
    <cellStyle name="40% - Акцент6 2 6" xfId="33969" xr:uid="{00000000-0005-0000-0000-0000CB1E0000}"/>
    <cellStyle name="40% - Акцент6 2 6 2" xfId="33970" xr:uid="{00000000-0005-0000-0000-0000CC1E0000}"/>
    <cellStyle name="40% - Акцент6 2 6 2 2" xfId="33971" xr:uid="{00000000-0005-0000-0000-0000CD1E0000}"/>
    <cellStyle name="40% - Акцент6 2 6 2 3" xfId="33972" xr:uid="{00000000-0005-0000-0000-0000CE1E0000}"/>
    <cellStyle name="40% - Акцент6 2 7" xfId="33973" xr:uid="{00000000-0005-0000-0000-0000CF1E0000}"/>
    <cellStyle name="40% - Акцент6 2 7 2" xfId="33974" xr:uid="{00000000-0005-0000-0000-0000D01E0000}"/>
    <cellStyle name="40% - Акцент6 2 7 2 2" xfId="33975" xr:uid="{00000000-0005-0000-0000-0000D11E0000}"/>
    <cellStyle name="40% - Акцент6 2 7 2 3" xfId="33976" xr:uid="{00000000-0005-0000-0000-0000D21E0000}"/>
    <cellStyle name="40% - Акцент6 2 8" xfId="33977" xr:uid="{00000000-0005-0000-0000-0000D31E0000}"/>
    <cellStyle name="40% - Акцент6 2 8 2" xfId="33978" xr:uid="{00000000-0005-0000-0000-0000D41E0000}"/>
    <cellStyle name="40% - Акцент6 2 8 2 2" xfId="33979" xr:uid="{00000000-0005-0000-0000-0000D51E0000}"/>
    <cellStyle name="40% - Акцент6 2 8 2 3" xfId="33980" xr:uid="{00000000-0005-0000-0000-0000D61E0000}"/>
    <cellStyle name="40% - Акцент6 2 9" xfId="33981" xr:uid="{00000000-0005-0000-0000-0000D71E0000}"/>
    <cellStyle name="40% - Акцент6 2 9 2" xfId="33982" xr:uid="{00000000-0005-0000-0000-0000D81E0000}"/>
    <cellStyle name="40% - Акцент6 2 9 2 2" xfId="33983" xr:uid="{00000000-0005-0000-0000-0000D91E0000}"/>
    <cellStyle name="40% - Акцент6 2 9 2 3" xfId="33984" xr:uid="{00000000-0005-0000-0000-0000DA1E0000}"/>
    <cellStyle name="40% - Акцент6 20" xfId="33985" xr:uid="{00000000-0005-0000-0000-0000DB1E0000}"/>
    <cellStyle name="40% - Акцент6 20 2" xfId="33986" xr:uid="{00000000-0005-0000-0000-0000DC1E0000}"/>
    <cellStyle name="40% - Акцент6 20 2 2" xfId="33987" xr:uid="{00000000-0005-0000-0000-0000DD1E0000}"/>
    <cellStyle name="40% - Акцент6 20 2 3" xfId="33988" xr:uid="{00000000-0005-0000-0000-0000DE1E0000}"/>
    <cellStyle name="40% - Акцент6 21" xfId="33989" xr:uid="{00000000-0005-0000-0000-0000DF1E0000}"/>
    <cellStyle name="40% - Акцент6 21 2" xfId="33990" xr:uid="{00000000-0005-0000-0000-0000E01E0000}"/>
    <cellStyle name="40% - Акцент6 21 2 2" xfId="33991" xr:uid="{00000000-0005-0000-0000-0000E11E0000}"/>
    <cellStyle name="40% - Акцент6 21 2 3" xfId="33992" xr:uid="{00000000-0005-0000-0000-0000E21E0000}"/>
    <cellStyle name="40% - Акцент6 22" xfId="33993" xr:uid="{00000000-0005-0000-0000-0000E31E0000}"/>
    <cellStyle name="40% - Акцент6 22 2" xfId="33994" xr:uid="{00000000-0005-0000-0000-0000E41E0000}"/>
    <cellStyle name="40% - Акцент6 22 2 2" xfId="33995" xr:uid="{00000000-0005-0000-0000-0000E51E0000}"/>
    <cellStyle name="40% - Акцент6 22 2 3" xfId="33996" xr:uid="{00000000-0005-0000-0000-0000E61E0000}"/>
    <cellStyle name="40% - Акцент6 23" xfId="33997" xr:uid="{00000000-0005-0000-0000-0000E71E0000}"/>
    <cellStyle name="40% - Акцент6 23 2" xfId="33998" xr:uid="{00000000-0005-0000-0000-0000E81E0000}"/>
    <cellStyle name="40% - Акцент6 23 2 2" xfId="33999" xr:uid="{00000000-0005-0000-0000-0000E91E0000}"/>
    <cellStyle name="40% - Акцент6 23 2 2 2" xfId="34000" xr:uid="{00000000-0005-0000-0000-0000EA1E0000}"/>
    <cellStyle name="40% - Акцент6 23 2 2 3" xfId="34001" xr:uid="{00000000-0005-0000-0000-0000EB1E0000}"/>
    <cellStyle name="40% - Акцент6 23 3" xfId="34002" xr:uid="{00000000-0005-0000-0000-0000EC1E0000}"/>
    <cellStyle name="40% - Акцент6 23 3 2" xfId="34003" xr:uid="{00000000-0005-0000-0000-0000ED1E0000}"/>
    <cellStyle name="40% - Акцент6 23 3 3" xfId="34004" xr:uid="{00000000-0005-0000-0000-0000EE1E0000}"/>
    <cellStyle name="40% - Акцент6 24" xfId="34005" xr:uid="{00000000-0005-0000-0000-0000EF1E0000}"/>
    <cellStyle name="40% - Акцент6 24 2" xfId="34006" xr:uid="{00000000-0005-0000-0000-0000F01E0000}"/>
    <cellStyle name="40% - Акцент6 24 2 2" xfId="34007" xr:uid="{00000000-0005-0000-0000-0000F11E0000}"/>
    <cellStyle name="40% - Акцент6 24 2 2 2" xfId="34008" xr:uid="{00000000-0005-0000-0000-0000F21E0000}"/>
    <cellStyle name="40% - Акцент6 24 2 2 3" xfId="34009" xr:uid="{00000000-0005-0000-0000-0000F31E0000}"/>
    <cellStyle name="40% - Акцент6 24 3" xfId="34010" xr:uid="{00000000-0005-0000-0000-0000F41E0000}"/>
    <cellStyle name="40% - Акцент6 24 3 2" xfId="34011" xr:uid="{00000000-0005-0000-0000-0000F51E0000}"/>
    <cellStyle name="40% - Акцент6 24 3 3" xfId="34012" xr:uid="{00000000-0005-0000-0000-0000F61E0000}"/>
    <cellStyle name="40% - Акцент6 25" xfId="34013" xr:uid="{00000000-0005-0000-0000-0000F71E0000}"/>
    <cellStyle name="40% - Акцент6 25 2" xfId="34014" xr:uid="{00000000-0005-0000-0000-0000F81E0000}"/>
    <cellStyle name="40% - Акцент6 25 2 2" xfId="34015" xr:uid="{00000000-0005-0000-0000-0000F91E0000}"/>
    <cellStyle name="40% - Акцент6 25 2 3" xfId="34016" xr:uid="{00000000-0005-0000-0000-0000FA1E0000}"/>
    <cellStyle name="40% - Акцент6 26" xfId="34017" xr:uid="{00000000-0005-0000-0000-0000FB1E0000}"/>
    <cellStyle name="40% - Акцент6 26 2" xfId="34018" xr:uid="{00000000-0005-0000-0000-0000FC1E0000}"/>
    <cellStyle name="40% - Акцент6 26 2 2" xfId="34019" xr:uid="{00000000-0005-0000-0000-0000FD1E0000}"/>
    <cellStyle name="40% - Акцент6 26 2 3" xfId="34020" xr:uid="{00000000-0005-0000-0000-0000FE1E0000}"/>
    <cellStyle name="40% - Акцент6 27" xfId="34021" xr:uid="{00000000-0005-0000-0000-0000FF1E0000}"/>
    <cellStyle name="40% - Акцент6 27 2" xfId="34022" xr:uid="{00000000-0005-0000-0000-0000001F0000}"/>
    <cellStyle name="40% - Акцент6 27 2 2" xfId="34023" xr:uid="{00000000-0005-0000-0000-0000011F0000}"/>
    <cellStyle name="40% - Акцент6 27 2 3" xfId="34024" xr:uid="{00000000-0005-0000-0000-0000021F0000}"/>
    <cellStyle name="40% - Акцент6 3" xfId="2965" xr:uid="{00000000-0005-0000-0000-0000031F0000}"/>
    <cellStyle name="40% — акцент6 3" xfId="62696" xr:uid="{00000000-0005-0000-0000-0000041F0000}"/>
    <cellStyle name="40% - Акцент6 3 10" xfId="34025" xr:uid="{00000000-0005-0000-0000-0000051F0000}"/>
    <cellStyle name="40% - Акцент6 3 10 2" xfId="34026" xr:uid="{00000000-0005-0000-0000-0000061F0000}"/>
    <cellStyle name="40% - Акцент6 3 10 2 2" xfId="34027" xr:uid="{00000000-0005-0000-0000-0000071F0000}"/>
    <cellStyle name="40% - Акцент6 3 10 2 3" xfId="34028" xr:uid="{00000000-0005-0000-0000-0000081F0000}"/>
    <cellStyle name="40% - Акцент6 3 11" xfId="34029" xr:uid="{00000000-0005-0000-0000-0000091F0000}"/>
    <cellStyle name="40% - Акцент6 3 11 2" xfId="34030" xr:uid="{00000000-0005-0000-0000-00000A1F0000}"/>
    <cellStyle name="40% - Акцент6 3 11 2 2" xfId="34031" xr:uid="{00000000-0005-0000-0000-00000B1F0000}"/>
    <cellStyle name="40% - Акцент6 3 11 2 3" xfId="34032" xr:uid="{00000000-0005-0000-0000-00000C1F0000}"/>
    <cellStyle name="40% - Акцент6 3 12" xfId="34033" xr:uid="{00000000-0005-0000-0000-00000D1F0000}"/>
    <cellStyle name="40% - Акцент6 3 12 2" xfId="34034" xr:uid="{00000000-0005-0000-0000-00000E1F0000}"/>
    <cellStyle name="40% - Акцент6 3 12 2 2" xfId="34035" xr:uid="{00000000-0005-0000-0000-00000F1F0000}"/>
    <cellStyle name="40% - Акцент6 3 12 2 3" xfId="34036" xr:uid="{00000000-0005-0000-0000-0000101F0000}"/>
    <cellStyle name="40% - Акцент6 3 13" xfId="34037" xr:uid="{00000000-0005-0000-0000-0000111F0000}"/>
    <cellStyle name="40% - Акцент6 3 13 2" xfId="34038" xr:uid="{00000000-0005-0000-0000-0000121F0000}"/>
    <cellStyle name="40% - Акцент6 3 13 2 2" xfId="34039" xr:uid="{00000000-0005-0000-0000-0000131F0000}"/>
    <cellStyle name="40% - Акцент6 3 13 2 3" xfId="34040" xr:uid="{00000000-0005-0000-0000-0000141F0000}"/>
    <cellStyle name="40% - Акцент6 3 14" xfId="34041" xr:uid="{00000000-0005-0000-0000-0000151F0000}"/>
    <cellStyle name="40% - Акцент6 3 14 2" xfId="34042" xr:uid="{00000000-0005-0000-0000-0000161F0000}"/>
    <cellStyle name="40% - Акцент6 3 14 2 2" xfId="34043" xr:uid="{00000000-0005-0000-0000-0000171F0000}"/>
    <cellStyle name="40% - Акцент6 3 14 2 3" xfId="34044" xr:uid="{00000000-0005-0000-0000-0000181F0000}"/>
    <cellStyle name="40% - Акцент6 3 15" xfId="34045" xr:uid="{00000000-0005-0000-0000-0000191F0000}"/>
    <cellStyle name="40% - Акцент6 3 15 2" xfId="34046" xr:uid="{00000000-0005-0000-0000-00001A1F0000}"/>
    <cellStyle name="40% - Акцент6 3 15 2 2" xfId="34047" xr:uid="{00000000-0005-0000-0000-00001B1F0000}"/>
    <cellStyle name="40% - Акцент6 3 15 2 3" xfId="34048" xr:uid="{00000000-0005-0000-0000-00001C1F0000}"/>
    <cellStyle name="40% - Акцент6 3 16" xfId="34049" xr:uid="{00000000-0005-0000-0000-00001D1F0000}"/>
    <cellStyle name="40% - Акцент6 3 16 2" xfId="34050" xr:uid="{00000000-0005-0000-0000-00001E1F0000}"/>
    <cellStyle name="40% - Акцент6 3 16 3" xfId="34051" xr:uid="{00000000-0005-0000-0000-00001F1F0000}"/>
    <cellStyle name="40% - Акцент6 3 2" xfId="2966" xr:uid="{00000000-0005-0000-0000-0000201F0000}"/>
    <cellStyle name="40% - Акцент6 3 2 10" xfId="34052" xr:uid="{00000000-0005-0000-0000-0000211F0000}"/>
    <cellStyle name="40% - Акцент6 3 2 10 2" xfId="34053" xr:uid="{00000000-0005-0000-0000-0000221F0000}"/>
    <cellStyle name="40% - Акцент6 3 2 10 2 2" xfId="34054" xr:uid="{00000000-0005-0000-0000-0000231F0000}"/>
    <cellStyle name="40% - Акцент6 3 2 10 2 3" xfId="34055" xr:uid="{00000000-0005-0000-0000-0000241F0000}"/>
    <cellStyle name="40% - Акцент6 3 2 11" xfId="34056" xr:uid="{00000000-0005-0000-0000-0000251F0000}"/>
    <cellStyle name="40% - Акцент6 3 2 11 2" xfId="34057" xr:uid="{00000000-0005-0000-0000-0000261F0000}"/>
    <cellStyle name="40% - Акцент6 3 2 11 3" xfId="34058" xr:uid="{00000000-0005-0000-0000-0000271F0000}"/>
    <cellStyle name="40% - Акцент6 3 2 2" xfId="34059" xr:uid="{00000000-0005-0000-0000-0000281F0000}"/>
    <cellStyle name="40% - Акцент6 3 2 2 2" xfId="34060" xr:uid="{00000000-0005-0000-0000-0000291F0000}"/>
    <cellStyle name="40% - Акцент6 3 2 2 2 2" xfId="34061" xr:uid="{00000000-0005-0000-0000-00002A1F0000}"/>
    <cellStyle name="40% - Акцент6 3 2 2 2 3" xfId="34062" xr:uid="{00000000-0005-0000-0000-00002B1F0000}"/>
    <cellStyle name="40% - Акцент6 3 2 3" xfId="34063" xr:uid="{00000000-0005-0000-0000-00002C1F0000}"/>
    <cellStyle name="40% - Акцент6 3 2 3 2" xfId="34064" xr:uid="{00000000-0005-0000-0000-00002D1F0000}"/>
    <cellStyle name="40% - Акцент6 3 2 3 2 2" xfId="34065" xr:uid="{00000000-0005-0000-0000-00002E1F0000}"/>
    <cellStyle name="40% - Акцент6 3 2 3 2 3" xfId="34066" xr:uid="{00000000-0005-0000-0000-00002F1F0000}"/>
    <cellStyle name="40% - Акцент6 3 2 4" xfId="34067" xr:uid="{00000000-0005-0000-0000-0000301F0000}"/>
    <cellStyle name="40% - Акцент6 3 2 4 2" xfId="34068" xr:uid="{00000000-0005-0000-0000-0000311F0000}"/>
    <cellStyle name="40% - Акцент6 3 2 4 2 2" xfId="34069" xr:uid="{00000000-0005-0000-0000-0000321F0000}"/>
    <cellStyle name="40% - Акцент6 3 2 4 2 3" xfId="34070" xr:uid="{00000000-0005-0000-0000-0000331F0000}"/>
    <cellStyle name="40% - Акцент6 3 2 5" xfId="34071" xr:uid="{00000000-0005-0000-0000-0000341F0000}"/>
    <cellStyle name="40% - Акцент6 3 2 5 2" xfId="34072" xr:uid="{00000000-0005-0000-0000-0000351F0000}"/>
    <cellStyle name="40% - Акцент6 3 2 5 2 2" xfId="34073" xr:uid="{00000000-0005-0000-0000-0000361F0000}"/>
    <cellStyle name="40% - Акцент6 3 2 5 2 3" xfId="34074" xr:uid="{00000000-0005-0000-0000-0000371F0000}"/>
    <cellStyle name="40% - Акцент6 3 2 6" xfId="34075" xr:uid="{00000000-0005-0000-0000-0000381F0000}"/>
    <cellStyle name="40% - Акцент6 3 2 6 2" xfId="34076" xr:uid="{00000000-0005-0000-0000-0000391F0000}"/>
    <cellStyle name="40% - Акцент6 3 2 6 2 2" xfId="34077" xr:uid="{00000000-0005-0000-0000-00003A1F0000}"/>
    <cellStyle name="40% - Акцент6 3 2 6 2 3" xfId="34078" xr:uid="{00000000-0005-0000-0000-00003B1F0000}"/>
    <cellStyle name="40% - Акцент6 3 2 7" xfId="34079" xr:uid="{00000000-0005-0000-0000-00003C1F0000}"/>
    <cellStyle name="40% - Акцент6 3 2 7 2" xfId="34080" xr:uid="{00000000-0005-0000-0000-00003D1F0000}"/>
    <cellStyle name="40% - Акцент6 3 2 7 2 2" xfId="34081" xr:uid="{00000000-0005-0000-0000-00003E1F0000}"/>
    <cellStyle name="40% - Акцент6 3 2 7 2 3" xfId="34082" xr:uid="{00000000-0005-0000-0000-00003F1F0000}"/>
    <cellStyle name="40% - Акцент6 3 2 8" xfId="34083" xr:uid="{00000000-0005-0000-0000-0000401F0000}"/>
    <cellStyle name="40% - Акцент6 3 2 8 2" xfId="34084" xr:uid="{00000000-0005-0000-0000-0000411F0000}"/>
    <cellStyle name="40% - Акцент6 3 2 8 2 2" xfId="34085" xr:uid="{00000000-0005-0000-0000-0000421F0000}"/>
    <cellStyle name="40% - Акцент6 3 2 8 2 3" xfId="34086" xr:uid="{00000000-0005-0000-0000-0000431F0000}"/>
    <cellStyle name="40% - Акцент6 3 2 9" xfId="34087" xr:uid="{00000000-0005-0000-0000-0000441F0000}"/>
    <cellStyle name="40% - Акцент6 3 2 9 2" xfId="34088" xr:uid="{00000000-0005-0000-0000-0000451F0000}"/>
    <cellStyle name="40% - Акцент6 3 2 9 2 2" xfId="34089" xr:uid="{00000000-0005-0000-0000-0000461F0000}"/>
    <cellStyle name="40% - Акцент6 3 2 9 2 3" xfId="34090" xr:uid="{00000000-0005-0000-0000-0000471F0000}"/>
    <cellStyle name="40% - Акцент6 3 3" xfId="34091" xr:uid="{00000000-0005-0000-0000-0000481F0000}"/>
    <cellStyle name="40% - Акцент6 3 3 2" xfId="34092" xr:uid="{00000000-0005-0000-0000-0000491F0000}"/>
    <cellStyle name="40% - Акцент6 3 3 2 2" xfId="34093" xr:uid="{00000000-0005-0000-0000-00004A1F0000}"/>
    <cellStyle name="40% - Акцент6 3 3 2 3" xfId="34094" xr:uid="{00000000-0005-0000-0000-00004B1F0000}"/>
    <cellStyle name="40% - Акцент6 3 4" xfId="34095" xr:uid="{00000000-0005-0000-0000-00004C1F0000}"/>
    <cellStyle name="40% - Акцент6 3 4 2" xfId="34096" xr:uid="{00000000-0005-0000-0000-00004D1F0000}"/>
    <cellStyle name="40% - Акцент6 3 4 2 2" xfId="34097" xr:uid="{00000000-0005-0000-0000-00004E1F0000}"/>
    <cellStyle name="40% - Акцент6 3 4 2 3" xfId="34098" xr:uid="{00000000-0005-0000-0000-00004F1F0000}"/>
    <cellStyle name="40% - Акцент6 3 5" xfId="34099" xr:uid="{00000000-0005-0000-0000-0000501F0000}"/>
    <cellStyle name="40% - Акцент6 3 5 2" xfId="34100" xr:uid="{00000000-0005-0000-0000-0000511F0000}"/>
    <cellStyle name="40% - Акцент6 3 5 2 2" xfId="34101" xr:uid="{00000000-0005-0000-0000-0000521F0000}"/>
    <cellStyle name="40% - Акцент6 3 5 2 3" xfId="34102" xr:uid="{00000000-0005-0000-0000-0000531F0000}"/>
    <cellStyle name="40% - Акцент6 3 6" xfId="34103" xr:uid="{00000000-0005-0000-0000-0000541F0000}"/>
    <cellStyle name="40% - Акцент6 3 6 2" xfId="34104" xr:uid="{00000000-0005-0000-0000-0000551F0000}"/>
    <cellStyle name="40% - Акцент6 3 6 2 2" xfId="34105" xr:uid="{00000000-0005-0000-0000-0000561F0000}"/>
    <cellStyle name="40% - Акцент6 3 6 2 3" xfId="34106" xr:uid="{00000000-0005-0000-0000-0000571F0000}"/>
    <cellStyle name="40% - Акцент6 3 7" xfId="34107" xr:uid="{00000000-0005-0000-0000-0000581F0000}"/>
    <cellStyle name="40% - Акцент6 3 7 2" xfId="34108" xr:uid="{00000000-0005-0000-0000-0000591F0000}"/>
    <cellStyle name="40% - Акцент6 3 7 2 2" xfId="34109" xr:uid="{00000000-0005-0000-0000-00005A1F0000}"/>
    <cellStyle name="40% - Акцент6 3 7 2 3" xfId="34110" xr:uid="{00000000-0005-0000-0000-00005B1F0000}"/>
    <cellStyle name="40% - Акцент6 3 8" xfId="34111" xr:uid="{00000000-0005-0000-0000-00005C1F0000}"/>
    <cellStyle name="40% - Акцент6 3 8 2" xfId="34112" xr:uid="{00000000-0005-0000-0000-00005D1F0000}"/>
    <cellStyle name="40% - Акцент6 3 8 2 2" xfId="34113" xr:uid="{00000000-0005-0000-0000-00005E1F0000}"/>
    <cellStyle name="40% - Акцент6 3 8 2 3" xfId="34114" xr:uid="{00000000-0005-0000-0000-00005F1F0000}"/>
    <cellStyle name="40% - Акцент6 3 9" xfId="34115" xr:uid="{00000000-0005-0000-0000-0000601F0000}"/>
    <cellStyle name="40% - Акцент6 3 9 2" xfId="34116" xr:uid="{00000000-0005-0000-0000-0000611F0000}"/>
    <cellStyle name="40% - Акцент6 3 9 2 2" xfId="34117" xr:uid="{00000000-0005-0000-0000-0000621F0000}"/>
    <cellStyle name="40% - Акцент6 3 9 2 3" xfId="34118" xr:uid="{00000000-0005-0000-0000-0000631F0000}"/>
    <cellStyle name="40% - Акцент6 3_Объём" xfId="2967" xr:uid="{00000000-0005-0000-0000-0000641F0000}"/>
    <cellStyle name="40% - Акцент6 4" xfId="2968" xr:uid="{00000000-0005-0000-0000-0000651F0000}"/>
    <cellStyle name="40% — акцент6 4" xfId="62697" xr:uid="{00000000-0005-0000-0000-0000661F0000}"/>
    <cellStyle name="40% - Акцент6 4 2" xfId="34119" xr:uid="{00000000-0005-0000-0000-0000671F0000}"/>
    <cellStyle name="40% - Акцент6 4 2 2" xfId="34120" xr:uid="{00000000-0005-0000-0000-0000681F0000}"/>
    <cellStyle name="40% - Акцент6 4 2 3" xfId="34121" xr:uid="{00000000-0005-0000-0000-0000691F0000}"/>
    <cellStyle name="40% - Акцент6 5" xfId="2969" xr:uid="{00000000-0005-0000-0000-00006A1F0000}"/>
    <cellStyle name="40% - Акцент6 5 2" xfId="34122" xr:uid="{00000000-0005-0000-0000-00006B1F0000}"/>
    <cellStyle name="40% - Акцент6 5 2 2" xfId="34123" xr:uid="{00000000-0005-0000-0000-00006C1F0000}"/>
    <cellStyle name="40% - Акцент6 5 2 3" xfId="34124" xr:uid="{00000000-0005-0000-0000-00006D1F0000}"/>
    <cellStyle name="40% - Акцент6 6" xfId="2970" xr:uid="{00000000-0005-0000-0000-00006E1F0000}"/>
    <cellStyle name="40% - Акцент6 6 2" xfId="34125" xr:uid="{00000000-0005-0000-0000-00006F1F0000}"/>
    <cellStyle name="40% - Акцент6 6 2 2" xfId="34126" xr:uid="{00000000-0005-0000-0000-0000701F0000}"/>
    <cellStyle name="40% - Акцент6 6 2 2 2" xfId="34127" xr:uid="{00000000-0005-0000-0000-0000711F0000}"/>
    <cellStyle name="40% - Акцент6 6 2 2 3" xfId="34128" xr:uid="{00000000-0005-0000-0000-0000721F0000}"/>
    <cellStyle name="40% - Акцент6 6 3" xfId="34129" xr:uid="{00000000-0005-0000-0000-0000731F0000}"/>
    <cellStyle name="40% - Акцент6 6 3 2" xfId="34130" xr:uid="{00000000-0005-0000-0000-0000741F0000}"/>
    <cellStyle name="40% - Акцент6 6 3 3" xfId="34131" xr:uid="{00000000-0005-0000-0000-0000751F0000}"/>
    <cellStyle name="40% - Акцент6 7" xfId="2971" xr:uid="{00000000-0005-0000-0000-0000761F0000}"/>
    <cellStyle name="40% - Акцент6 7 2" xfId="34132" xr:uid="{00000000-0005-0000-0000-0000771F0000}"/>
    <cellStyle name="40% - Акцент6 7 2 2" xfId="34133" xr:uid="{00000000-0005-0000-0000-0000781F0000}"/>
    <cellStyle name="40% - Акцент6 7 2 3" xfId="34134" xr:uid="{00000000-0005-0000-0000-0000791F0000}"/>
    <cellStyle name="40% - Акцент6 8" xfId="2972" xr:uid="{00000000-0005-0000-0000-00007A1F0000}"/>
    <cellStyle name="40% - Акцент6 8 2" xfId="34135" xr:uid="{00000000-0005-0000-0000-00007B1F0000}"/>
    <cellStyle name="40% - Акцент6 8 2 2" xfId="34136" xr:uid="{00000000-0005-0000-0000-00007C1F0000}"/>
    <cellStyle name="40% - Акцент6 8 2 3" xfId="34137" xr:uid="{00000000-0005-0000-0000-00007D1F0000}"/>
    <cellStyle name="40% - Акцент6 9" xfId="2973" xr:uid="{00000000-0005-0000-0000-00007E1F0000}"/>
    <cellStyle name="40% - Акцент6 9 2" xfId="34138" xr:uid="{00000000-0005-0000-0000-00007F1F0000}"/>
    <cellStyle name="40% - Акцент6 9 2 2" xfId="34139" xr:uid="{00000000-0005-0000-0000-0000801F0000}"/>
    <cellStyle name="40% - Акцент6 9 2 3" xfId="34140" xr:uid="{00000000-0005-0000-0000-0000811F0000}"/>
    <cellStyle name="60% - Accent1" xfId="2974" xr:uid="{00000000-0005-0000-0000-0000821F0000}"/>
    <cellStyle name="60% - Accent1 2" xfId="2975" xr:uid="{00000000-0005-0000-0000-0000831F0000}"/>
    <cellStyle name="60% - Accent1 2 2" xfId="34141" xr:uid="{00000000-0005-0000-0000-0000841F0000}"/>
    <cellStyle name="60% - Accent1 2 3" xfId="34142" xr:uid="{00000000-0005-0000-0000-0000851F0000}"/>
    <cellStyle name="60% - Accent1 3" xfId="2976" xr:uid="{00000000-0005-0000-0000-0000861F0000}"/>
    <cellStyle name="60% - Accent1 4" xfId="34143" xr:uid="{00000000-0005-0000-0000-0000871F0000}"/>
    <cellStyle name="60% - Accent2" xfId="2977" xr:uid="{00000000-0005-0000-0000-0000881F0000}"/>
    <cellStyle name="60% - Accent2 2" xfId="2978" xr:uid="{00000000-0005-0000-0000-0000891F0000}"/>
    <cellStyle name="60% - Accent2 2 2" xfId="34144" xr:uid="{00000000-0005-0000-0000-00008A1F0000}"/>
    <cellStyle name="60% - Accent2 2 3" xfId="34145" xr:uid="{00000000-0005-0000-0000-00008B1F0000}"/>
    <cellStyle name="60% - Accent2 3" xfId="2979" xr:uid="{00000000-0005-0000-0000-00008C1F0000}"/>
    <cellStyle name="60% - Accent2 4" xfId="34146" xr:uid="{00000000-0005-0000-0000-00008D1F0000}"/>
    <cellStyle name="60% - Accent3" xfId="2980" xr:uid="{00000000-0005-0000-0000-00008E1F0000}"/>
    <cellStyle name="60% - Accent3 2" xfId="2981" xr:uid="{00000000-0005-0000-0000-00008F1F0000}"/>
    <cellStyle name="60% - Accent3 2 2" xfId="34147" xr:uid="{00000000-0005-0000-0000-0000901F0000}"/>
    <cellStyle name="60% - Accent3 2 3" xfId="34148" xr:uid="{00000000-0005-0000-0000-0000911F0000}"/>
    <cellStyle name="60% - Accent3 3" xfId="2982" xr:uid="{00000000-0005-0000-0000-0000921F0000}"/>
    <cellStyle name="60% - Accent3 4" xfId="34149" xr:uid="{00000000-0005-0000-0000-0000931F0000}"/>
    <cellStyle name="60% - Accent4" xfId="2983" xr:uid="{00000000-0005-0000-0000-0000941F0000}"/>
    <cellStyle name="60% - Accent4 2" xfId="2984" xr:uid="{00000000-0005-0000-0000-0000951F0000}"/>
    <cellStyle name="60% - Accent4 2 2" xfId="34150" xr:uid="{00000000-0005-0000-0000-0000961F0000}"/>
    <cellStyle name="60% - Accent4 2 3" xfId="34151" xr:uid="{00000000-0005-0000-0000-0000971F0000}"/>
    <cellStyle name="60% - Accent4 3" xfId="2985" xr:uid="{00000000-0005-0000-0000-0000981F0000}"/>
    <cellStyle name="60% - Accent4 4" xfId="34152" xr:uid="{00000000-0005-0000-0000-0000991F0000}"/>
    <cellStyle name="60% - Accent5" xfId="2986" xr:uid="{00000000-0005-0000-0000-00009A1F0000}"/>
    <cellStyle name="60% - Accent5 2" xfId="2987" xr:uid="{00000000-0005-0000-0000-00009B1F0000}"/>
    <cellStyle name="60% - Accent5 2 2" xfId="34153" xr:uid="{00000000-0005-0000-0000-00009C1F0000}"/>
    <cellStyle name="60% - Accent5 2 3" xfId="34154" xr:uid="{00000000-0005-0000-0000-00009D1F0000}"/>
    <cellStyle name="60% - Accent5 3" xfId="2988" xr:uid="{00000000-0005-0000-0000-00009E1F0000}"/>
    <cellStyle name="60% - Accent5 4" xfId="34155" xr:uid="{00000000-0005-0000-0000-00009F1F0000}"/>
    <cellStyle name="60% - Accent6" xfId="2989" xr:uid="{00000000-0005-0000-0000-0000A01F0000}"/>
    <cellStyle name="60% - Accent6 2" xfId="2990" xr:uid="{00000000-0005-0000-0000-0000A11F0000}"/>
    <cellStyle name="60% - Accent6 2 2" xfId="34156" xr:uid="{00000000-0005-0000-0000-0000A21F0000}"/>
    <cellStyle name="60% - Accent6 2 3" xfId="34157" xr:uid="{00000000-0005-0000-0000-0000A31F0000}"/>
    <cellStyle name="60% - Accent6 3" xfId="2991" xr:uid="{00000000-0005-0000-0000-0000A41F0000}"/>
    <cellStyle name="60% - Accent6 4" xfId="34158" xr:uid="{00000000-0005-0000-0000-0000A51F0000}"/>
    <cellStyle name="60% - Ênfase1" xfId="2992" xr:uid="{00000000-0005-0000-0000-0000A61F0000}"/>
    <cellStyle name="60% - Ênfase2" xfId="2993" xr:uid="{00000000-0005-0000-0000-0000A71F0000}"/>
    <cellStyle name="60% - Ênfase3" xfId="2994" xr:uid="{00000000-0005-0000-0000-0000A81F0000}"/>
    <cellStyle name="60% - Ênfase4" xfId="2995" xr:uid="{00000000-0005-0000-0000-0000A91F0000}"/>
    <cellStyle name="60% - Ênfase5" xfId="2996" xr:uid="{00000000-0005-0000-0000-0000AA1F0000}"/>
    <cellStyle name="60% - Ênfase6" xfId="2997" xr:uid="{00000000-0005-0000-0000-0000AB1F0000}"/>
    <cellStyle name="60% - Énfasis1" xfId="2998" xr:uid="{00000000-0005-0000-0000-0000AC1F0000}"/>
    <cellStyle name="60% - Énfasis2" xfId="2999" xr:uid="{00000000-0005-0000-0000-0000AD1F0000}"/>
    <cellStyle name="60% - Énfasis3" xfId="3000" xr:uid="{00000000-0005-0000-0000-0000AE1F0000}"/>
    <cellStyle name="60% - Énfasis4" xfId="3001" xr:uid="{00000000-0005-0000-0000-0000AF1F0000}"/>
    <cellStyle name="60% - Énfasis5" xfId="3002" xr:uid="{00000000-0005-0000-0000-0000B01F0000}"/>
    <cellStyle name="60% - Énfasis6" xfId="3003" xr:uid="{00000000-0005-0000-0000-0000B11F0000}"/>
    <cellStyle name="60% - Акцент1 10" xfId="34159" xr:uid="{00000000-0005-0000-0000-0000B21F0000}"/>
    <cellStyle name="60% - Акцент1 10 2" xfId="34160" xr:uid="{00000000-0005-0000-0000-0000B31F0000}"/>
    <cellStyle name="60% - Акцент1 10 2 2" xfId="34161" xr:uid="{00000000-0005-0000-0000-0000B41F0000}"/>
    <cellStyle name="60% - Акцент1 10 2 3" xfId="34162" xr:uid="{00000000-0005-0000-0000-0000B51F0000}"/>
    <cellStyle name="60% - Акцент1 11" xfId="34163" xr:uid="{00000000-0005-0000-0000-0000B61F0000}"/>
    <cellStyle name="60% - Акцент1 11 2" xfId="34164" xr:uid="{00000000-0005-0000-0000-0000B71F0000}"/>
    <cellStyle name="60% - Акцент1 11 2 2" xfId="34165" xr:uid="{00000000-0005-0000-0000-0000B81F0000}"/>
    <cellStyle name="60% - Акцент1 11 2 3" xfId="34166" xr:uid="{00000000-0005-0000-0000-0000B91F0000}"/>
    <cellStyle name="60% - Акцент1 12" xfId="34167" xr:uid="{00000000-0005-0000-0000-0000BA1F0000}"/>
    <cellStyle name="60% - Акцент1 12 2" xfId="34168" xr:uid="{00000000-0005-0000-0000-0000BB1F0000}"/>
    <cellStyle name="60% - Акцент1 12 2 2" xfId="34169" xr:uid="{00000000-0005-0000-0000-0000BC1F0000}"/>
    <cellStyle name="60% - Акцент1 12 2 3" xfId="34170" xr:uid="{00000000-0005-0000-0000-0000BD1F0000}"/>
    <cellStyle name="60% - Акцент1 13" xfId="34171" xr:uid="{00000000-0005-0000-0000-0000BE1F0000}"/>
    <cellStyle name="60% - Акцент1 13 2" xfId="34172" xr:uid="{00000000-0005-0000-0000-0000BF1F0000}"/>
    <cellStyle name="60% - Акцент1 13 2 2" xfId="34173" xr:uid="{00000000-0005-0000-0000-0000C01F0000}"/>
    <cellStyle name="60% - Акцент1 13 2 3" xfId="34174" xr:uid="{00000000-0005-0000-0000-0000C11F0000}"/>
    <cellStyle name="60% - Акцент1 14" xfId="34175" xr:uid="{00000000-0005-0000-0000-0000C21F0000}"/>
    <cellStyle name="60% - Акцент1 14 2" xfId="34176" xr:uid="{00000000-0005-0000-0000-0000C31F0000}"/>
    <cellStyle name="60% - Акцент1 14 2 2" xfId="34177" xr:uid="{00000000-0005-0000-0000-0000C41F0000}"/>
    <cellStyle name="60% - Акцент1 14 2 3" xfId="34178" xr:uid="{00000000-0005-0000-0000-0000C51F0000}"/>
    <cellStyle name="60% - Акцент1 15" xfId="34179" xr:uid="{00000000-0005-0000-0000-0000C61F0000}"/>
    <cellStyle name="60% - Акцент1 15 2" xfId="34180" xr:uid="{00000000-0005-0000-0000-0000C71F0000}"/>
    <cellStyle name="60% - Акцент1 15 2 2" xfId="34181" xr:uid="{00000000-0005-0000-0000-0000C81F0000}"/>
    <cellStyle name="60% - Акцент1 15 2 3" xfId="34182" xr:uid="{00000000-0005-0000-0000-0000C91F0000}"/>
    <cellStyle name="60% - Акцент1 16" xfId="34183" xr:uid="{00000000-0005-0000-0000-0000CA1F0000}"/>
    <cellStyle name="60% - Акцент1 16 2" xfId="34184" xr:uid="{00000000-0005-0000-0000-0000CB1F0000}"/>
    <cellStyle name="60% - Акцент1 16 2 2" xfId="34185" xr:uid="{00000000-0005-0000-0000-0000CC1F0000}"/>
    <cellStyle name="60% - Акцент1 16 2 3" xfId="34186" xr:uid="{00000000-0005-0000-0000-0000CD1F0000}"/>
    <cellStyle name="60% - Акцент1 17" xfId="34187" xr:uid="{00000000-0005-0000-0000-0000CE1F0000}"/>
    <cellStyle name="60% - Акцент1 17 2" xfId="34188" xr:uid="{00000000-0005-0000-0000-0000CF1F0000}"/>
    <cellStyle name="60% - Акцент1 17 2 2" xfId="34189" xr:uid="{00000000-0005-0000-0000-0000D01F0000}"/>
    <cellStyle name="60% - Акцент1 17 2 3" xfId="34190" xr:uid="{00000000-0005-0000-0000-0000D11F0000}"/>
    <cellStyle name="60% - Акцент1 18" xfId="34191" xr:uid="{00000000-0005-0000-0000-0000D21F0000}"/>
    <cellStyle name="60% - Акцент1 18 2" xfId="34192" xr:uid="{00000000-0005-0000-0000-0000D31F0000}"/>
    <cellStyle name="60% - Акцент1 18 2 2" xfId="34193" xr:uid="{00000000-0005-0000-0000-0000D41F0000}"/>
    <cellStyle name="60% - Акцент1 18 2 3" xfId="34194" xr:uid="{00000000-0005-0000-0000-0000D51F0000}"/>
    <cellStyle name="60% - Акцент1 19" xfId="34195" xr:uid="{00000000-0005-0000-0000-0000D61F0000}"/>
    <cellStyle name="60% - Акцент1 19 2" xfId="34196" xr:uid="{00000000-0005-0000-0000-0000D71F0000}"/>
    <cellStyle name="60% - Акцент1 19 2 2" xfId="34197" xr:uid="{00000000-0005-0000-0000-0000D81F0000}"/>
    <cellStyle name="60% - Акцент1 19 2 3" xfId="34198" xr:uid="{00000000-0005-0000-0000-0000D91F0000}"/>
    <cellStyle name="60% - Акцент1 2" xfId="3004" xr:uid="{00000000-0005-0000-0000-0000DA1F0000}"/>
    <cellStyle name="60% — акцент1 2" xfId="29069" xr:uid="{00000000-0005-0000-0000-0000DB1F0000}"/>
    <cellStyle name="60% - Акцент1 2 10" xfId="34199" xr:uid="{00000000-0005-0000-0000-0000DC1F0000}"/>
    <cellStyle name="60% - Акцент1 2 10 2" xfId="34200" xr:uid="{00000000-0005-0000-0000-0000DD1F0000}"/>
    <cellStyle name="60% - Акцент1 2 10 2 2" xfId="34201" xr:uid="{00000000-0005-0000-0000-0000DE1F0000}"/>
    <cellStyle name="60% - Акцент1 2 10 2 3" xfId="34202" xr:uid="{00000000-0005-0000-0000-0000DF1F0000}"/>
    <cellStyle name="60% - Акцент1 2 11" xfId="34203" xr:uid="{00000000-0005-0000-0000-0000E01F0000}"/>
    <cellStyle name="60% - Акцент1 2 11 2" xfId="34204" xr:uid="{00000000-0005-0000-0000-0000E11F0000}"/>
    <cellStyle name="60% - Акцент1 2 11 2 2" xfId="34205" xr:uid="{00000000-0005-0000-0000-0000E21F0000}"/>
    <cellStyle name="60% - Акцент1 2 11 2 3" xfId="34206" xr:uid="{00000000-0005-0000-0000-0000E31F0000}"/>
    <cellStyle name="60% - Акцент1 2 12" xfId="34207" xr:uid="{00000000-0005-0000-0000-0000E41F0000}"/>
    <cellStyle name="60% - Акцент1 2 12 2" xfId="34208" xr:uid="{00000000-0005-0000-0000-0000E51F0000}"/>
    <cellStyle name="60% - Акцент1 2 12 2 2" xfId="34209" xr:uid="{00000000-0005-0000-0000-0000E61F0000}"/>
    <cellStyle name="60% - Акцент1 2 12 2 3" xfId="34210" xr:uid="{00000000-0005-0000-0000-0000E71F0000}"/>
    <cellStyle name="60% - Акцент1 2 13" xfId="34211" xr:uid="{00000000-0005-0000-0000-0000E81F0000}"/>
    <cellStyle name="60% - Акцент1 2 13 2" xfId="34212" xr:uid="{00000000-0005-0000-0000-0000E91F0000}"/>
    <cellStyle name="60% - Акцент1 2 13 2 2" xfId="34213" xr:uid="{00000000-0005-0000-0000-0000EA1F0000}"/>
    <cellStyle name="60% - Акцент1 2 13 2 3" xfId="34214" xr:uid="{00000000-0005-0000-0000-0000EB1F0000}"/>
    <cellStyle name="60% - Акцент1 2 14" xfId="34215" xr:uid="{00000000-0005-0000-0000-0000EC1F0000}"/>
    <cellStyle name="60% - Акцент1 2 14 2" xfId="34216" xr:uid="{00000000-0005-0000-0000-0000ED1F0000}"/>
    <cellStyle name="60% - Акцент1 2 14 2 2" xfId="34217" xr:uid="{00000000-0005-0000-0000-0000EE1F0000}"/>
    <cellStyle name="60% - Акцент1 2 14 2 3" xfId="34218" xr:uid="{00000000-0005-0000-0000-0000EF1F0000}"/>
    <cellStyle name="60% - Акцент1 2 15" xfId="34219" xr:uid="{00000000-0005-0000-0000-0000F01F0000}"/>
    <cellStyle name="60% - Акцент1 2 15 2" xfId="34220" xr:uid="{00000000-0005-0000-0000-0000F11F0000}"/>
    <cellStyle name="60% - Акцент1 2 15 2 2" xfId="34221" xr:uid="{00000000-0005-0000-0000-0000F21F0000}"/>
    <cellStyle name="60% - Акцент1 2 15 2 3" xfId="34222" xr:uid="{00000000-0005-0000-0000-0000F31F0000}"/>
    <cellStyle name="60% - Акцент1 2 16" xfId="34223" xr:uid="{00000000-0005-0000-0000-0000F41F0000}"/>
    <cellStyle name="60% - Акцент1 2 16 2" xfId="34224" xr:uid="{00000000-0005-0000-0000-0000F51F0000}"/>
    <cellStyle name="60% - Акцент1 2 16 3" xfId="34225" xr:uid="{00000000-0005-0000-0000-0000F61F0000}"/>
    <cellStyle name="60% - Акцент1 2 2" xfId="3005" xr:uid="{00000000-0005-0000-0000-0000F71F0000}"/>
    <cellStyle name="60% - Акцент1 2 2 10" xfId="34226" xr:uid="{00000000-0005-0000-0000-0000F81F0000}"/>
    <cellStyle name="60% - Акцент1 2 2 10 2" xfId="34227" xr:uid="{00000000-0005-0000-0000-0000F91F0000}"/>
    <cellStyle name="60% - Акцент1 2 2 10 2 2" xfId="34228" xr:uid="{00000000-0005-0000-0000-0000FA1F0000}"/>
    <cellStyle name="60% - Акцент1 2 2 10 2 3" xfId="34229" xr:uid="{00000000-0005-0000-0000-0000FB1F0000}"/>
    <cellStyle name="60% - Акцент1 2 2 11" xfId="34230" xr:uid="{00000000-0005-0000-0000-0000FC1F0000}"/>
    <cellStyle name="60% - Акцент1 2 2 11 2" xfId="34231" xr:uid="{00000000-0005-0000-0000-0000FD1F0000}"/>
    <cellStyle name="60% - Акцент1 2 2 11 3" xfId="34232" xr:uid="{00000000-0005-0000-0000-0000FE1F0000}"/>
    <cellStyle name="60% - Акцент1 2 2 2" xfId="34233" xr:uid="{00000000-0005-0000-0000-0000FF1F0000}"/>
    <cellStyle name="60% - Акцент1 2 2 2 2" xfId="34234" xr:uid="{00000000-0005-0000-0000-000000200000}"/>
    <cellStyle name="60% - Акцент1 2 2 2 2 2" xfId="34235" xr:uid="{00000000-0005-0000-0000-000001200000}"/>
    <cellStyle name="60% - Акцент1 2 2 2 2 3" xfId="34236" xr:uid="{00000000-0005-0000-0000-000002200000}"/>
    <cellStyle name="60% - Акцент1 2 2 3" xfId="34237" xr:uid="{00000000-0005-0000-0000-000003200000}"/>
    <cellStyle name="60% - Акцент1 2 2 3 2" xfId="34238" xr:uid="{00000000-0005-0000-0000-000004200000}"/>
    <cellStyle name="60% - Акцент1 2 2 3 2 2" xfId="34239" xr:uid="{00000000-0005-0000-0000-000005200000}"/>
    <cellStyle name="60% - Акцент1 2 2 3 2 3" xfId="34240" xr:uid="{00000000-0005-0000-0000-000006200000}"/>
    <cellStyle name="60% - Акцент1 2 2 4" xfId="34241" xr:uid="{00000000-0005-0000-0000-000007200000}"/>
    <cellStyle name="60% - Акцент1 2 2 4 2" xfId="34242" xr:uid="{00000000-0005-0000-0000-000008200000}"/>
    <cellStyle name="60% - Акцент1 2 2 4 2 2" xfId="34243" xr:uid="{00000000-0005-0000-0000-000009200000}"/>
    <cellStyle name="60% - Акцент1 2 2 4 2 3" xfId="34244" xr:uid="{00000000-0005-0000-0000-00000A200000}"/>
    <cellStyle name="60% - Акцент1 2 2 5" xfId="34245" xr:uid="{00000000-0005-0000-0000-00000B200000}"/>
    <cellStyle name="60% - Акцент1 2 2 5 2" xfId="34246" xr:uid="{00000000-0005-0000-0000-00000C200000}"/>
    <cellStyle name="60% - Акцент1 2 2 5 2 2" xfId="34247" xr:uid="{00000000-0005-0000-0000-00000D200000}"/>
    <cellStyle name="60% - Акцент1 2 2 5 2 3" xfId="34248" xr:uid="{00000000-0005-0000-0000-00000E200000}"/>
    <cellStyle name="60% - Акцент1 2 2 6" xfId="34249" xr:uid="{00000000-0005-0000-0000-00000F200000}"/>
    <cellStyle name="60% - Акцент1 2 2 6 2" xfId="34250" xr:uid="{00000000-0005-0000-0000-000010200000}"/>
    <cellStyle name="60% - Акцент1 2 2 6 2 2" xfId="34251" xr:uid="{00000000-0005-0000-0000-000011200000}"/>
    <cellStyle name="60% - Акцент1 2 2 6 2 3" xfId="34252" xr:uid="{00000000-0005-0000-0000-000012200000}"/>
    <cellStyle name="60% - Акцент1 2 2 7" xfId="34253" xr:uid="{00000000-0005-0000-0000-000013200000}"/>
    <cellStyle name="60% - Акцент1 2 2 7 2" xfId="34254" xr:uid="{00000000-0005-0000-0000-000014200000}"/>
    <cellStyle name="60% - Акцент1 2 2 7 2 2" xfId="34255" xr:uid="{00000000-0005-0000-0000-000015200000}"/>
    <cellStyle name="60% - Акцент1 2 2 7 2 3" xfId="34256" xr:uid="{00000000-0005-0000-0000-000016200000}"/>
    <cellStyle name="60% - Акцент1 2 2 8" xfId="34257" xr:uid="{00000000-0005-0000-0000-000017200000}"/>
    <cellStyle name="60% - Акцент1 2 2 8 2" xfId="34258" xr:uid="{00000000-0005-0000-0000-000018200000}"/>
    <cellStyle name="60% - Акцент1 2 2 8 2 2" xfId="34259" xr:uid="{00000000-0005-0000-0000-000019200000}"/>
    <cellStyle name="60% - Акцент1 2 2 8 2 3" xfId="34260" xr:uid="{00000000-0005-0000-0000-00001A200000}"/>
    <cellStyle name="60% - Акцент1 2 2 9" xfId="34261" xr:uid="{00000000-0005-0000-0000-00001B200000}"/>
    <cellStyle name="60% - Акцент1 2 2 9 2" xfId="34262" xr:uid="{00000000-0005-0000-0000-00001C200000}"/>
    <cellStyle name="60% - Акцент1 2 2 9 2 2" xfId="34263" xr:uid="{00000000-0005-0000-0000-00001D200000}"/>
    <cellStyle name="60% - Акцент1 2 2 9 2 3" xfId="34264" xr:uid="{00000000-0005-0000-0000-00001E200000}"/>
    <cellStyle name="60% - Акцент1 2 3" xfId="34265" xr:uid="{00000000-0005-0000-0000-00001F200000}"/>
    <cellStyle name="60% - Акцент1 2 3 2" xfId="34266" xr:uid="{00000000-0005-0000-0000-000020200000}"/>
    <cellStyle name="60% - Акцент1 2 3 2 2" xfId="34267" xr:uid="{00000000-0005-0000-0000-000021200000}"/>
    <cellStyle name="60% - Акцент1 2 3 2 3" xfId="34268" xr:uid="{00000000-0005-0000-0000-000022200000}"/>
    <cellStyle name="60% - Акцент1 2 4" xfId="34269" xr:uid="{00000000-0005-0000-0000-000023200000}"/>
    <cellStyle name="60% - Акцент1 2 4 2" xfId="34270" xr:uid="{00000000-0005-0000-0000-000024200000}"/>
    <cellStyle name="60% - Акцент1 2 4 2 2" xfId="34271" xr:uid="{00000000-0005-0000-0000-000025200000}"/>
    <cellStyle name="60% - Акцент1 2 4 2 3" xfId="34272" xr:uid="{00000000-0005-0000-0000-000026200000}"/>
    <cellStyle name="60% - Акцент1 2 5" xfId="34273" xr:uid="{00000000-0005-0000-0000-000027200000}"/>
    <cellStyle name="60% - Акцент1 2 5 2" xfId="34274" xr:uid="{00000000-0005-0000-0000-000028200000}"/>
    <cellStyle name="60% - Акцент1 2 5 2 2" xfId="34275" xr:uid="{00000000-0005-0000-0000-000029200000}"/>
    <cellStyle name="60% - Акцент1 2 5 2 3" xfId="34276" xr:uid="{00000000-0005-0000-0000-00002A200000}"/>
    <cellStyle name="60% - Акцент1 2 6" xfId="34277" xr:uid="{00000000-0005-0000-0000-00002B200000}"/>
    <cellStyle name="60% - Акцент1 2 6 2" xfId="34278" xr:uid="{00000000-0005-0000-0000-00002C200000}"/>
    <cellStyle name="60% - Акцент1 2 6 2 2" xfId="34279" xr:uid="{00000000-0005-0000-0000-00002D200000}"/>
    <cellStyle name="60% - Акцент1 2 6 2 3" xfId="34280" xr:uid="{00000000-0005-0000-0000-00002E200000}"/>
    <cellStyle name="60% - Акцент1 2 7" xfId="34281" xr:uid="{00000000-0005-0000-0000-00002F200000}"/>
    <cellStyle name="60% - Акцент1 2 7 2" xfId="34282" xr:uid="{00000000-0005-0000-0000-000030200000}"/>
    <cellStyle name="60% - Акцент1 2 7 2 2" xfId="34283" xr:uid="{00000000-0005-0000-0000-000031200000}"/>
    <cellStyle name="60% - Акцент1 2 7 2 3" xfId="34284" xr:uid="{00000000-0005-0000-0000-000032200000}"/>
    <cellStyle name="60% - Акцент1 2 8" xfId="34285" xr:uid="{00000000-0005-0000-0000-000033200000}"/>
    <cellStyle name="60% - Акцент1 2 8 2" xfId="34286" xr:uid="{00000000-0005-0000-0000-000034200000}"/>
    <cellStyle name="60% - Акцент1 2 8 2 2" xfId="34287" xr:uid="{00000000-0005-0000-0000-000035200000}"/>
    <cellStyle name="60% - Акцент1 2 8 2 3" xfId="34288" xr:uid="{00000000-0005-0000-0000-000036200000}"/>
    <cellStyle name="60% - Акцент1 2 9" xfId="34289" xr:uid="{00000000-0005-0000-0000-000037200000}"/>
    <cellStyle name="60% - Акцент1 2 9 2" xfId="34290" xr:uid="{00000000-0005-0000-0000-000038200000}"/>
    <cellStyle name="60% - Акцент1 2 9 2 2" xfId="34291" xr:uid="{00000000-0005-0000-0000-000039200000}"/>
    <cellStyle name="60% - Акцент1 2 9 2 3" xfId="34292" xr:uid="{00000000-0005-0000-0000-00003A200000}"/>
    <cellStyle name="60% - Акцент1 20" xfId="34293" xr:uid="{00000000-0005-0000-0000-00003B200000}"/>
    <cellStyle name="60% - Акцент1 20 2" xfId="34294" xr:uid="{00000000-0005-0000-0000-00003C200000}"/>
    <cellStyle name="60% - Акцент1 20 2 2" xfId="34295" xr:uid="{00000000-0005-0000-0000-00003D200000}"/>
    <cellStyle name="60% - Акцент1 20 2 3" xfId="34296" xr:uid="{00000000-0005-0000-0000-00003E200000}"/>
    <cellStyle name="60% - Акцент1 21" xfId="34297" xr:uid="{00000000-0005-0000-0000-00003F200000}"/>
    <cellStyle name="60% - Акцент1 21 2" xfId="34298" xr:uid="{00000000-0005-0000-0000-000040200000}"/>
    <cellStyle name="60% - Акцент1 21 2 2" xfId="34299" xr:uid="{00000000-0005-0000-0000-000041200000}"/>
    <cellStyle name="60% - Акцент1 21 2 3" xfId="34300" xr:uid="{00000000-0005-0000-0000-000042200000}"/>
    <cellStyle name="60% - Акцент1 22" xfId="34301" xr:uid="{00000000-0005-0000-0000-000043200000}"/>
    <cellStyle name="60% - Акцент1 22 2" xfId="34302" xr:uid="{00000000-0005-0000-0000-000044200000}"/>
    <cellStyle name="60% - Акцент1 22 2 2" xfId="34303" xr:uid="{00000000-0005-0000-0000-000045200000}"/>
    <cellStyle name="60% - Акцент1 22 2 3" xfId="34304" xr:uid="{00000000-0005-0000-0000-000046200000}"/>
    <cellStyle name="60% - Акцент1 23" xfId="34305" xr:uid="{00000000-0005-0000-0000-000047200000}"/>
    <cellStyle name="60% - Акцент1 23 2" xfId="34306" xr:uid="{00000000-0005-0000-0000-000048200000}"/>
    <cellStyle name="60% - Акцент1 23 2 2" xfId="34307" xr:uid="{00000000-0005-0000-0000-000049200000}"/>
    <cellStyle name="60% - Акцент1 23 2 2 2" xfId="34308" xr:uid="{00000000-0005-0000-0000-00004A200000}"/>
    <cellStyle name="60% - Акцент1 23 2 2 3" xfId="34309" xr:uid="{00000000-0005-0000-0000-00004B200000}"/>
    <cellStyle name="60% - Акцент1 23 3" xfId="34310" xr:uid="{00000000-0005-0000-0000-00004C200000}"/>
    <cellStyle name="60% - Акцент1 23 3 2" xfId="34311" xr:uid="{00000000-0005-0000-0000-00004D200000}"/>
    <cellStyle name="60% - Акцент1 23 3 3" xfId="34312" xr:uid="{00000000-0005-0000-0000-00004E200000}"/>
    <cellStyle name="60% - Акцент1 24" xfId="34313" xr:uid="{00000000-0005-0000-0000-00004F200000}"/>
    <cellStyle name="60% - Акцент1 24 2" xfId="34314" xr:uid="{00000000-0005-0000-0000-000050200000}"/>
    <cellStyle name="60% - Акцент1 24 2 2" xfId="34315" xr:uid="{00000000-0005-0000-0000-000051200000}"/>
    <cellStyle name="60% - Акцент1 24 2 2 2" xfId="34316" xr:uid="{00000000-0005-0000-0000-000052200000}"/>
    <cellStyle name="60% - Акцент1 24 2 2 3" xfId="34317" xr:uid="{00000000-0005-0000-0000-000053200000}"/>
    <cellStyle name="60% - Акцент1 24 3" xfId="34318" xr:uid="{00000000-0005-0000-0000-000054200000}"/>
    <cellStyle name="60% - Акцент1 24 3 2" xfId="34319" xr:uid="{00000000-0005-0000-0000-000055200000}"/>
    <cellStyle name="60% - Акцент1 24 3 3" xfId="34320" xr:uid="{00000000-0005-0000-0000-000056200000}"/>
    <cellStyle name="60% - Акцент1 25" xfId="34321" xr:uid="{00000000-0005-0000-0000-000057200000}"/>
    <cellStyle name="60% - Акцент1 25 2" xfId="34322" xr:uid="{00000000-0005-0000-0000-000058200000}"/>
    <cellStyle name="60% - Акцент1 25 2 2" xfId="34323" xr:uid="{00000000-0005-0000-0000-000059200000}"/>
    <cellStyle name="60% - Акцент1 25 2 3" xfId="34324" xr:uid="{00000000-0005-0000-0000-00005A200000}"/>
    <cellStyle name="60% - Акцент1 26" xfId="34325" xr:uid="{00000000-0005-0000-0000-00005B200000}"/>
    <cellStyle name="60% - Акцент1 26 2" xfId="34326" xr:uid="{00000000-0005-0000-0000-00005C200000}"/>
    <cellStyle name="60% - Акцент1 26 2 2" xfId="34327" xr:uid="{00000000-0005-0000-0000-00005D200000}"/>
    <cellStyle name="60% - Акцент1 26 2 3" xfId="34328" xr:uid="{00000000-0005-0000-0000-00005E200000}"/>
    <cellStyle name="60% - Акцент1 27" xfId="34329" xr:uid="{00000000-0005-0000-0000-00005F200000}"/>
    <cellStyle name="60% - Акцент1 27 2" xfId="34330" xr:uid="{00000000-0005-0000-0000-000060200000}"/>
    <cellStyle name="60% - Акцент1 27 2 2" xfId="34331" xr:uid="{00000000-0005-0000-0000-000061200000}"/>
    <cellStyle name="60% - Акцент1 27 2 3" xfId="34332" xr:uid="{00000000-0005-0000-0000-000062200000}"/>
    <cellStyle name="60% - Акцент1 3" xfId="3006" xr:uid="{00000000-0005-0000-0000-000063200000}"/>
    <cellStyle name="60% - Акцент1 3 10" xfId="34333" xr:uid="{00000000-0005-0000-0000-000064200000}"/>
    <cellStyle name="60% - Акцент1 3 10 2" xfId="34334" xr:uid="{00000000-0005-0000-0000-000065200000}"/>
    <cellStyle name="60% - Акцент1 3 10 2 2" xfId="34335" xr:uid="{00000000-0005-0000-0000-000066200000}"/>
    <cellStyle name="60% - Акцент1 3 10 2 3" xfId="34336" xr:uid="{00000000-0005-0000-0000-000067200000}"/>
    <cellStyle name="60% - Акцент1 3 11" xfId="34337" xr:uid="{00000000-0005-0000-0000-000068200000}"/>
    <cellStyle name="60% - Акцент1 3 11 2" xfId="34338" xr:uid="{00000000-0005-0000-0000-000069200000}"/>
    <cellStyle name="60% - Акцент1 3 11 2 2" xfId="34339" xr:uid="{00000000-0005-0000-0000-00006A200000}"/>
    <cellStyle name="60% - Акцент1 3 11 2 3" xfId="34340" xr:uid="{00000000-0005-0000-0000-00006B200000}"/>
    <cellStyle name="60% - Акцент1 3 12" xfId="34341" xr:uid="{00000000-0005-0000-0000-00006C200000}"/>
    <cellStyle name="60% - Акцент1 3 12 2" xfId="34342" xr:uid="{00000000-0005-0000-0000-00006D200000}"/>
    <cellStyle name="60% - Акцент1 3 12 2 2" xfId="34343" xr:uid="{00000000-0005-0000-0000-00006E200000}"/>
    <cellStyle name="60% - Акцент1 3 12 2 3" xfId="34344" xr:uid="{00000000-0005-0000-0000-00006F200000}"/>
    <cellStyle name="60% - Акцент1 3 13" xfId="34345" xr:uid="{00000000-0005-0000-0000-000070200000}"/>
    <cellStyle name="60% - Акцент1 3 13 2" xfId="34346" xr:uid="{00000000-0005-0000-0000-000071200000}"/>
    <cellStyle name="60% - Акцент1 3 13 2 2" xfId="34347" xr:uid="{00000000-0005-0000-0000-000072200000}"/>
    <cellStyle name="60% - Акцент1 3 13 2 3" xfId="34348" xr:uid="{00000000-0005-0000-0000-000073200000}"/>
    <cellStyle name="60% - Акцент1 3 14" xfId="34349" xr:uid="{00000000-0005-0000-0000-000074200000}"/>
    <cellStyle name="60% - Акцент1 3 14 2" xfId="34350" xr:uid="{00000000-0005-0000-0000-000075200000}"/>
    <cellStyle name="60% - Акцент1 3 14 2 2" xfId="34351" xr:uid="{00000000-0005-0000-0000-000076200000}"/>
    <cellStyle name="60% - Акцент1 3 14 2 3" xfId="34352" xr:uid="{00000000-0005-0000-0000-000077200000}"/>
    <cellStyle name="60% - Акцент1 3 15" xfId="34353" xr:uid="{00000000-0005-0000-0000-000078200000}"/>
    <cellStyle name="60% - Акцент1 3 15 2" xfId="34354" xr:uid="{00000000-0005-0000-0000-000079200000}"/>
    <cellStyle name="60% - Акцент1 3 15 2 2" xfId="34355" xr:uid="{00000000-0005-0000-0000-00007A200000}"/>
    <cellStyle name="60% - Акцент1 3 15 2 3" xfId="34356" xr:uid="{00000000-0005-0000-0000-00007B200000}"/>
    <cellStyle name="60% - Акцент1 3 16" xfId="34357" xr:uid="{00000000-0005-0000-0000-00007C200000}"/>
    <cellStyle name="60% - Акцент1 3 16 2" xfId="34358" xr:uid="{00000000-0005-0000-0000-00007D200000}"/>
    <cellStyle name="60% - Акцент1 3 16 3" xfId="34359" xr:uid="{00000000-0005-0000-0000-00007E200000}"/>
    <cellStyle name="60% - Акцент1 3 2" xfId="34360" xr:uid="{00000000-0005-0000-0000-00007F200000}"/>
    <cellStyle name="60% - Акцент1 3 2 10" xfId="34361" xr:uid="{00000000-0005-0000-0000-000080200000}"/>
    <cellStyle name="60% - Акцент1 3 2 10 2" xfId="34362" xr:uid="{00000000-0005-0000-0000-000081200000}"/>
    <cellStyle name="60% - Акцент1 3 2 10 2 2" xfId="34363" xr:uid="{00000000-0005-0000-0000-000082200000}"/>
    <cellStyle name="60% - Акцент1 3 2 10 2 3" xfId="34364" xr:uid="{00000000-0005-0000-0000-000083200000}"/>
    <cellStyle name="60% - Акцент1 3 2 11" xfId="34365" xr:uid="{00000000-0005-0000-0000-000084200000}"/>
    <cellStyle name="60% - Акцент1 3 2 11 2" xfId="34366" xr:uid="{00000000-0005-0000-0000-000085200000}"/>
    <cellStyle name="60% - Акцент1 3 2 11 3" xfId="34367" xr:uid="{00000000-0005-0000-0000-000086200000}"/>
    <cellStyle name="60% - Акцент1 3 2 2" xfId="34368" xr:uid="{00000000-0005-0000-0000-000087200000}"/>
    <cellStyle name="60% - Акцент1 3 2 2 2" xfId="34369" xr:uid="{00000000-0005-0000-0000-000088200000}"/>
    <cellStyle name="60% - Акцент1 3 2 2 2 2" xfId="34370" xr:uid="{00000000-0005-0000-0000-000089200000}"/>
    <cellStyle name="60% - Акцент1 3 2 2 2 3" xfId="34371" xr:uid="{00000000-0005-0000-0000-00008A200000}"/>
    <cellStyle name="60% - Акцент1 3 2 3" xfId="34372" xr:uid="{00000000-0005-0000-0000-00008B200000}"/>
    <cellStyle name="60% - Акцент1 3 2 3 2" xfId="34373" xr:uid="{00000000-0005-0000-0000-00008C200000}"/>
    <cellStyle name="60% - Акцент1 3 2 3 2 2" xfId="34374" xr:uid="{00000000-0005-0000-0000-00008D200000}"/>
    <cellStyle name="60% - Акцент1 3 2 3 2 3" xfId="34375" xr:uid="{00000000-0005-0000-0000-00008E200000}"/>
    <cellStyle name="60% - Акцент1 3 2 4" xfId="34376" xr:uid="{00000000-0005-0000-0000-00008F200000}"/>
    <cellStyle name="60% - Акцент1 3 2 4 2" xfId="34377" xr:uid="{00000000-0005-0000-0000-000090200000}"/>
    <cellStyle name="60% - Акцент1 3 2 4 2 2" xfId="34378" xr:uid="{00000000-0005-0000-0000-000091200000}"/>
    <cellStyle name="60% - Акцент1 3 2 4 2 3" xfId="34379" xr:uid="{00000000-0005-0000-0000-000092200000}"/>
    <cellStyle name="60% - Акцент1 3 2 5" xfId="34380" xr:uid="{00000000-0005-0000-0000-000093200000}"/>
    <cellStyle name="60% - Акцент1 3 2 5 2" xfId="34381" xr:uid="{00000000-0005-0000-0000-000094200000}"/>
    <cellStyle name="60% - Акцент1 3 2 5 2 2" xfId="34382" xr:uid="{00000000-0005-0000-0000-000095200000}"/>
    <cellStyle name="60% - Акцент1 3 2 5 2 3" xfId="34383" xr:uid="{00000000-0005-0000-0000-000096200000}"/>
    <cellStyle name="60% - Акцент1 3 2 6" xfId="34384" xr:uid="{00000000-0005-0000-0000-000097200000}"/>
    <cellStyle name="60% - Акцент1 3 2 6 2" xfId="34385" xr:uid="{00000000-0005-0000-0000-000098200000}"/>
    <cellStyle name="60% - Акцент1 3 2 6 2 2" xfId="34386" xr:uid="{00000000-0005-0000-0000-000099200000}"/>
    <cellStyle name="60% - Акцент1 3 2 6 2 3" xfId="34387" xr:uid="{00000000-0005-0000-0000-00009A200000}"/>
    <cellStyle name="60% - Акцент1 3 2 7" xfId="34388" xr:uid="{00000000-0005-0000-0000-00009B200000}"/>
    <cellStyle name="60% - Акцент1 3 2 7 2" xfId="34389" xr:uid="{00000000-0005-0000-0000-00009C200000}"/>
    <cellStyle name="60% - Акцент1 3 2 7 2 2" xfId="34390" xr:uid="{00000000-0005-0000-0000-00009D200000}"/>
    <cellStyle name="60% - Акцент1 3 2 7 2 3" xfId="34391" xr:uid="{00000000-0005-0000-0000-00009E200000}"/>
    <cellStyle name="60% - Акцент1 3 2 8" xfId="34392" xr:uid="{00000000-0005-0000-0000-00009F200000}"/>
    <cellStyle name="60% - Акцент1 3 2 8 2" xfId="34393" xr:uid="{00000000-0005-0000-0000-0000A0200000}"/>
    <cellStyle name="60% - Акцент1 3 2 8 2 2" xfId="34394" xr:uid="{00000000-0005-0000-0000-0000A1200000}"/>
    <cellStyle name="60% - Акцент1 3 2 8 2 3" xfId="34395" xr:uid="{00000000-0005-0000-0000-0000A2200000}"/>
    <cellStyle name="60% - Акцент1 3 2 9" xfId="34396" xr:uid="{00000000-0005-0000-0000-0000A3200000}"/>
    <cellStyle name="60% - Акцент1 3 2 9 2" xfId="34397" xr:uid="{00000000-0005-0000-0000-0000A4200000}"/>
    <cellStyle name="60% - Акцент1 3 2 9 2 2" xfId="34398" xr:uid="{00000000-0005-0000-0000-0000A5200000}"/>
    <cellStyle name="60% - Акцент1 3 2 9 2 3" xfId="34399" xr:uid="{00000000-0005-0000-0000-0000A6200000}"/>
    <cellStyle name="60% - Акцент1 3 3" xfId="34400" xr:uid="{00000000-0005-0000-0000-0000A7200000}"/>
    <cellStyle name="60% - Акцент1 3 3 2" xfId="34401" xr:uid="{00000000-0005-0000-0000-0000A8200000}"/>
    <cellStyle name="60% - Акцент1 3 3 2 2" xfId="34402" xr:uid="{00000000-0005-0000-0000-0000A9200000}"/>
    <cellStyle name="60% - Акцент1 3 3 2 3" xfId="34403" xr:uid="{00000000-0005-0000-0000-0000AA200000}"/>
    <cellStyle name="60% - Акцент1 3 4" xfId="34404" xr:uid="{00000000-0005-0000-0000-0000AB200000}"/>
    <cellStyle name="60% - Акцент1 3 4 2" xfId="34405" xr:uid="{00000000-0005-0000-0000-0000AC200000}"/>
    <cellStyle name="60% - Акцент1 3 4 2 2" xfId="34406" xr:uid="{00000000-0005-0000-0000-0000AD200000}"/>
    <cellStyle name="60% - Акцент1 3 4 2 3" xfId="34407" xr:uid="{00000000-0005-0000-0000-0000AE200000}"/>
    <cellStyle name="60% - Акцент1 3 5" xfId="34408" xr:uid="{00000000-0005-0000-0000-0000AF200000}"/>
    <cellStyle name="60% - Акцент1 3 5 2" xfId="34409" xr:uid="{00000000-0005-0000-0000-0000B0200000}"/>
    <cellStyle name="60% - Акцент1 3 5 2 2" xfId="34410" xr:uid="{00000000-0005-0000-0000-0000B1200000}"/>
    <cellStyle name="60% - Акцент1 3 5 2 3" xfId="34411" xr:uid="{00000000-0005-0000-0000-0000B2200000}"/>
    <cellStyle name="60% - Акцент1 3 6" xfId="34412" xr:uid="{00000000-0005-0000-0000-0000B3200000}"/>
    <cellStyle name="60% - Акцент1 3 6 2" xfId="34413" xr:uid="{00000000-0005-0000-0000-0000B4200000}"/>
    <cellStyle name="60% - Акцент1 3 6 2 2" xfId="34414" xr:uid="{00000000-0005-0000-0000-0000B5200000}"/>
    <cellStyle name="60% - Акцент1 3 6 2 3" xfId="34415" xr:uid="{00000000-0005-0000-0000-0000B6200000}"/>
    <cellStyle name="60% - Акцент1 3 7" xfId="34416" xr:uid="{00000000-0005-0000-0000-0000B7200000}"/>
    <cellStyle name="60% - Акцент1 3 7 2" xfId="34417" xr:uid="{00000000-0005-0000-0000-0000B8200000}"/>
    <cellStyle name="60% - Акцент1 3 7 2 2" xfId="34418" xr:uid="{00000000-0005-0000-0000-0000B9200000}"/>
    <cellStyle name="60% - Акцент1 3 7 2 3" xfId="34419" xr:uid="{00000000-0005-0000-0000-0000BA200000}"/>
    <cellStyle name="60% - Акцент1 3 8" xfId="34420" xr:uid="{00000000-0005-0000-0000-0000BB200000}"/>
    <cellStyle name="60% - Акцент1 3 8 2" xfId="34421" xr:uid="{00000000-0005-0000-0000-0000BC200000}"/>
    <cellStyle name="60% - Акцент1 3 8 2 2" xfId="34422" xr:uid="{00000000-0005-0000-0000-0000BD200000}"/>
    <cellStyle name="60% - Акцент1 3 8 2 3" xfId="34423" xr:uid="{00000000-0005-0000-0000-0000BE200000}"/>
    <cellStyle name="60% - Акцент1 3 9" xfId="34424" xr:uid="{00000000-0005-0000-0000-0000BF200000}"/>
    <cellStyle name="60% - Акцент1 3 9 2" xfId="34425" xr:uid="{00000000-0005-0000-0000-0000C0200000}"/>
    <cellStyle name="60% - Акцент1 3 9 2 2" xfId="34426" xr:uid="{00000000-0005-0000-0000-0000C1200000}"/>
    <cellStyle name="60% - Акцент1 3 9 2 3" xfId="34427" xr:uid="{00000000-0005-0000-0000-0000C2200000}"/>
    <cellStyle name="60% - Акцент1 4" xfId="3007" xr:uid="{00000000-0005-0000-0000-0000C3200000}"/>
    <cellStyle name="60% - Акцент1 4 2" xfId="34428" xr:uid="{00000000-0005-0000-0000-0000C4200000}"/>
    <cellStyle name="60% - Акцент1 4 2 2" xfId="34429" xr:uid="{00000000-0005-0000-0000-0000C5200000}"/>
    <cellStyle name="60% - Акцент1 4 2 2 2" xfId="34430" xr:uid="{00000000-0005-0000-0000-0000C6200000}"/>
    <cellStyle name="60% - Акцент1 4 2 2 3" xfId="34431" xr:uid="{00000000-0005-0000-0000-0000C7200000}"/>
    <cellStyle name="60% - Акцент1 4 3" xfId="34432" xr:uid="{00000000-0005-0000-0000-0000C8200000}"/>
    <cellStyle name="60% - Акцент1 4 3 2" xfId="34433" xr:uid="{00000000-0005-0000-0000-0000C9200000}"/>
    <cellStyle name="60% - Акцент1 4 3 3" xfId="34434" xr:uid="{00000000-0005-0000-0000-0000CA200000}"/>
    <cellStyle name="60% - Акцент1 5" xfId="3008" xr:uid="{00000000-0005-0000-0000-0000CB200000}"/>
    <cellStyle name="60% - Акцент1 5 2" xfId="34435" xr:uid="{00000000-0005-0000-0000-0000CC200000}"/>
    <cellStyle name="60% - Акцент1 5 2 2" xfId="34436" xr:uid="{00000000-0005-0000-0000-0000CD200000}"/>
    <cellStyle name="60% - Акцент1 5 2 2 2" xfId="34437" xr:uid="{00000000-0005-0000-0000-0000CE200000}"/>
    <cellStyle name="60% - Акцент1 5 2 2 3" xfId="34438" xr:uid="{00000000-0005-0000-0000-0000CF200000}"/>
    <cellStyle name="60% - Акцент1 5 3" xfId="34439" xr:uid="{00000000-0005-0000-0000-0000D0200000}"/>
    <cellStyle name="60% - Акцент1 5 3 2" xfId="34440" xr:uid="{00000000-0005-0000-0000-0000D1200000}"/>
    <cellStyle name="60% - Акцент1 5 3 3" xfId="34441" xr:uid="{00000000-0005-0000-0000-0000D2200000}"/>
    <cellStyle name="60% - Акцент1 6" xfId="3009" xr:uid="{00000000-0005-0000-0000-0000D3200000}"/>
    <cellStyle name="60% - Акцент1 6 2" xfId="34442" xr:uid="{00000000-0005-0000-0000-0000D4200000}"/>
    <cellStyle name="60% - Акцент1 6 2 2" xfId="34443" xr:uid="{00000000-0005-0000-0000-0000D5200000}"/>
    <cellStyle name="60% - Акцент1 6 2 2 2" xfId="34444" xr:uid="{00000000-0005-0000-0000-0000D6200000}"/>
    <cellStyle name="60% - Акцент1 6 2 2 3" xfId="34445" xr:uid="{00000000-0005-0000-0000-0000D7200000}"/>
    <cellStyle name="60% - Акцент1 6 3" xfId="34446" xr:uid="{00000000-0005-0000-0000-0000D8200000}"/>
    <cellStyle name="60% - Акцент1 6 3 2" xfId="34447" xr:uid="{00000000-0005-0000-0000-0000D9200000}"/>
    <cellStyle name="60% - Акцент1 6 3 3" xfId="34448" xr:uid="{00000000-0005-0000-0000-0000DA200000}"/>
    <cellStyle name="60% - Акцент1 7" xfId="3010" xr:uid="{00000000-0005-0000-0000-0000DB200000}"/>
    <cellStyle name="60% - Акцент1 7 2" xfId="34449" xr:uid="{00000000-0005-0000-0000-0000DC200000}"/>
    <cellStyle name="60% - Акцент1 7 2 2" xfId="34450" xr:uid="{00000000-0005-0000-0000-0000DD200000}"/>
    <cellStyle name="60% - Акцент1 7 2 3" xfId="34451" xr:uid="{00000000-0005-0000-0000-0000DE200000}"/>
    <cellStyle name="60% - Акцент1 8" xfId="3011" xr:uid="{00000000-0005-0000-0000-0000DF200000}"/>
    <cellStyle name="60% - Акцент1 8 2" xfId="34452" xr:uid="{00000000-0005-0000-0000-0000E0200000}"/>
    <cellStyle name="60% - Акцент1 8 2 2" xfId="34453" xr:uid="{00000000-0005-0000-0000-0000E1200000}"/>
    <cellStyle name="60% - Акцент1 8 2 3" xfId="34454" xr:uid="{00000000-0005-0000-0000-0000E2200000}"/>
    <cellStyle name="60% - Акцент1 9" xfId="3012" xr:uid="{00000000-0005-0000-0000-0000E3200000}"/>
    <cellStyle name="60% - Акцент1 9 2" xfId="34455" xr:uid="{00000000-0005-0000-0000-0000E4200000}"/>
    <cellStyle name="60% - Акцент1 9 2 2" xfId="34456" xr:uid="{00000000-0005-0000-0000-0000E5200000}"/>
    <cellStyle name="60% - Акцент1 9 2 3" xfId="34457" xr:uid="{00000000-0005-0000-0000-0000E6200000}"/>
    <cellStyle name="60% - Акцент2 10" xfId="34458" xr:uid="{00000000-0005-0000-0000-0000E7200000}"/>
    <cellStyle name="60% - Акцент2 10 2" xfId="34459" xr:uid="{00000000-0005-0000-0000-0000E8200000}"/>
    <cellStyle name="60% - Акцент2 10 2 2" xfId="34460" xr:uid="{00000000-0005-0000-0000-0000E9200000}"/>
    <cellStyle name="60% - Акцент2 10 2 3" xfId="34461" xr:uid="{00000000-0005-0000-0000-0000EA200000}"/>
    <cellStyle name="60% - Акцент2 11" xfId="34462" xr:uid="{00000000-0005-0000-0000-0000EB200000}"/>
    <cellStyle name="60% - Акцент2 11 2" xfId="34463" xr:uid="{00000000-0005-0000-0000-0000EC200000}"/>
    <cellStyle name="60% - Акцент2 11 2 2" xfId="34464" xr:uid="{00000000-0005-0000-0000-0000ED200000}"/>
    <cellStyle name="60% - Акцент2 11 2 3" xfId="34465" xr:uid="{00000000-0005-0000-0000-0000EE200000}"/>
    <cellStyle name="60% - Акцент2 12" xfId="34466" xr:uid="{00000000-0005-0000-0000-0000EF200000}"/>
    <cellStyle name="60% - Акцент2 12 2" xfId="34467" xr:uid="{00000000-0005-0000-0000-0000F0200000}"/>
    <cellStyle name="60% - Акцент2 12 2 2" xfId="34468" xr:uid="{00000000-0005-0000-0000-0000F1200000}"/>
    <cellStyle name="60% - Акцент2 12 2 3" xfId="34469" xr:uid="{00000000-0005-0000-0000-0000F2200000}"/>
    <cellStyle name="60% - Акцент2 13" xfId="34470" xr:uid="{00000000-0005-0000-0000-0000F3200000}"/>
    <cellStyle name="60% - Акцент2 13 2" xfId="34471" xr:uid="{00000000-0005-0000-0000-0000F4200000}"/>
    <cellStyle name="60% - Акцент2 13 2 2" xfId="34472" xr:uid="{00000000-0005-0000-0000-0000F5200000}"/>
    <cellStyle name="60% - Акцент2 13 2 3" xfId="34473" xr:uid="{00000000-0005-0000-0000-0000F6200000}"/>
    <cellStyle name="60% - Акцент2 14" xfId="34474" xr:uid="{00000000-0005-0000-0000-0000F7200000}"/>
    <cellStyle name="60% - Акцент2 14 2" xfId="34475" xr:uid="{00000000-0005-0000-0000-0000F8200000}"/>
    <cellStyle name="60% - Акцент2 14 2 2" xfId="34476" xr:uid="{00000000-0005-0000-0000-0000F9200000}"/>
    <cellStyle name="60% - Акцент2 14 2 3" xfId="34477" xr:uid="{00000000-0005-0000-0000-0000FA200000}"/>
    <cellStyle name="60% - Акцент2 15" xfId="34478" xr:uid="{00000000-0005-0000-0000-0000FB200000}"/>
    <cellStyle name="60% - Акцент2 15 2" xfId="34479" xr:uid="{00000000-0005-0000-0000-0000FC200000}"/>
    <cellStyle name="60% - Акцент2 15 2 2" xfId="34480" xr:uid="{00000000-0005-0000-0000-0000FD200000}"/>
    <cellStyle name="60% - Акцент2 15 2 3" xfId="34481" xr:uid="{00000000-0005-0000-0000-0000FE200000}"/>
    <cellStyle name="60% - Акцент2 16" xfId="34482" xr:uid="{00000000-0005-0000-0000-0000FF200000}"/>
    <cellStyle name="60% - Акцент2 16 2" xfId="34483" xr:uid="{00000000-0005-0000-0000-000000210000}"/>
    <cellStyle name="60% - Акцент2 16 2 2" xfId="34484" xr:uid="{00000000-0005-0000-0000-000001210000}"/>
    <cellStyle name="60% - Акцент2 16 2 3" xfId="34485" xr:uid="{00000000-0005-0000-0000-000002210000}"/>
    <cellStyle name="60% - Акцент2 17" xfId="34486" xr:uid="{00000000-0005-0000-0000-000003210000}"/>
    <cellStyle name="60% - Акцент2 17 2" xfId="34487" xr:uid="{00000000-0005-0000-0000-000004210000}"/>
    <cellStyle name="60% - Акцент2 17 2 2" xfId="34488" xr:uid="{00000000-0005-0000-0000-000005210000}"/>
    <cellStyle name="60% - Акцент2 17 2 3" xfId="34489" xr:uid="{00000000-0005-0000-0000-000006210000}"/>
    <cellStyle name="60% - Акцент2 18" xfId="34490" xr:uid="{00000000-0005-0000-0000-000007210000}"/>
    <cellStyle name="60% - Акцент2 18 2" xfId="34491" xr:uid="{00000000-0005-0000-0000-000008210000}"/>
    <cellStyle name="60% - Акцент2 18 2 2" xfId="34492" xr:uid="{00000000-0005-0000-0000-000009210000}"/>
    <cellStyle name="60% - Акцент2 18 2 3" xfId="34493" xr:uid="{00000000-0005-0000-0000-00000A210000}"/>
    <cellStyle name="60% - Акцент2 19" xfId="34494" xr:uid="{00000000-0005-0000-0000-00000B210000}"/>
    <cellStyle name="60% - Акцент2 19 2" xfId="34495" xr:uid="{00000000-0005-0000-0000-00000C210000}"/>
    <cellStyle name="60% - Акцент2 19 2 2" xfId="34496" xr:uid="{00000000-0005-0000-0000-00000D210000}"/>
    <cellStyle name="60% - Акцент2 19 2 3" xfId="34497" xr:uid="{00000000-0005-0000-0000-00000E210000}"/>
    <cellStyle name="60% - Акцент2 2" xfId="3013" xr:uid="{00000000-0005-0000-0000-00000F210000}"/>
    <cellStyle name="60% — акцент2 2" xfId="29070" xr:uid="{00000000-0005-0000-0000-000010210000}"/>
    <cellStyle name="60% - Акцент2 2 2" xfId="3014" xr:uid="{00000000-0005-0000-0000-000011210000}"/>
    <cellStyle name="60% - Акцент2 2 2 2" xfId="34498" xr:uid="{00000000-0005-0000-0000-000012210000}"/>
    <cellStyle name="60% - Акцент2 2 2 2 2" xfId="34499" xr:uid="{00000000-0005-0000-0000-000013210000}"/>
    <cellStyle name="60% - Акцент2 2 2 2 3" xfId="34500" xr:uid="{00000000-0005-0000-0000-000014210000}"/>
    <cellStyle name="60% - Акцент2 2 3" xfId="34501" xr:uid="{00000000-0005-0000-0000-000015210000}"/>
    <cellStyle name="60% - Акцент2 2 3 2" xfId="34502" xr:uid="{00000000-0005-0000-0000-000016210000}"/>
    <cellStyle name="60% - Акцент2 2 3 3" xfId="34503" xr:uid="{00000000-0005-0000-0000-000017210000}"/>
    <cellStyle name="60% - Акцент2 20" xfId="34504" xr:uid="{00000000-0005-0000-0000-000018210000}"/>
    <cellStyle name="60% - Акцент2 20 2" xfId="34505" xr:uid="{00000000-0005-0000-0000-000019210000}"/>
    <cellStyle name="60% - Акцент2 20 2 2" xfId="34506" xr:uid="{00000000-0005-0000-0000-00001A210000}"/>
    <cellStyle name="60% - Акцент2 20 2 3" xfId="34507" xr:uid="{00000000-0005-0000-0000-00001B210000}"/>
    <cellStyle name="60% - Акцент2 21" xfId="34508" xr:uid="{00000000-0005-0000-0000-00001C210000}"/>
    <cellStyle name="60% - Акцент2 21 2" xfId="34509" xr:uid="{00000000-0005-0000-0000-00001D210000}"/>
    <cellStyle name="60% - Акцент2 21 2 2" xfId="34510" xr:uid="{00000000-0005-0000-0000-00001E210000}"/>
    <cellStyle name="60% - Акцент2 21 2 3" xfId="34511" xr:uid="{00000000-0005-0000-0000-00001F210000}"/>
    <cellStyle name="60% - Акцент2 22" xfId="34512" xr:uid="{00000000-0005-0000-0000-000020210000}"/>
    <cellStyle name="60% - Акцент2 22 2" xfId="34513" xr:uid="{00000000-0005-0000-0000-000021210000}"/>
    <cellStyle name="60% - Акцент2 22 2 2" xfId="34514" xr:uid="{00000000-0005-0000-0000-000022210000}"/>
    <cellStyle name="60% - Акцент2 22 2 3" xfId="34515" xr:uid="{00000000-0005-0000-0000-000023210000}"/>
    <cellStyle name="60% - Акцент2 23" xfId="34516" xr:uid="{00000000-0005-0000-0000-000024210000}"/>
    <cellStyle name="60% - Акцент2 23 2" xfId="34517" xr:uid="{00000000-0005-0000-0000-000025210000}"/>
    <cellStyle name="60% - Акцент2 23 2 2" xfId="34518" xr:uid="{00000000-0005-0000-0000-000026210000}"/>
    <cellStyle name="60% - Акцент2 23 2 2 2" xfId="34519" xr:uid="{00000000-0005-0000-0000-000027210000}"/>
    <cellStyle name="60% - Акцент2 23 2 2 3" xfId="34520" xr:uid="{00000000-0005-0000-0000-000028210000}"/>
    <cellStyle name="60% - Акцент2 23 3" xfId="34521" xr:uid="{00000000-0005-0000-0000-000029210000}"/>
    <cellStyle name="60% - Акцент2 23 3 2" xfId="34522" xr:uid="{00000000-0005-0000-0000-00002A210000}"/>
    <cellStyle name="60% - Акцент2 23 3 3" xfId="34523" xr:uid="{00000000-0005-0000-0000-00002B210000}"/>
    <cellStyle name="60% - Акцент2 24" xfId="34524" xr:uid="{00000000-0005-0000-0000-00002C210000}"/>
    <cellStyle name="60% - Акцент2 24 2" xfId="34525" xr:uid="{00000000-0005-0000-0000-00002D210000}"/>
    <cellStyle name="60% - Акцент2 24 2 2" xfId="34526" xr:uid="{00000000-0005-0000-0000-00002E210000}"/>
    <cellStyle name="60% - Акцент2 24 2 2 2" xfId="34527" xr:uid="{00000000-0005-0000-0000-00002F210000}"/>
    <cellStyle name="60% - Акцент2 24 2 2 3" xfId="34528" xr:uid="{00000000-0005-0000-0000-000030210000}"/>
    <cellStyle name="60% - Акцент2 24 3" xfId="34529" xr:uid="{00000000-0005-0000-0000-000031210000}"/>
    <cellStyle name="60% - Акцент2 24 3 2" xfId="34530" xr:uid="{00000000-0005-0000-0000-000032210000}"/>
    <cellStyle name="60% - Акцент2 24 3 3" xfId="34531" xr:uid="{00000000-0005-0000-0000-000033210000}"/>
    <cellStyle name="60% - Акцент2 25" xfId="34532" xr:uid="{00000000-0005-0000-0000-000034210000}"/>
    <cellStyle name="60% - Акцент2 25 2" xfId="34533" xr:uid="{00000000-0005-0000-0000-000035210000}"/>
    <cellStyle name="60% - Акцент2 25 2 2" xfId="34534" xr:uid="{00000000-0005-0000-0000-000036210000}"/>
    <cellStyle name="60% - Акцент2 25 2 3" xfId="34535" xr:uid="{00000000-0005-0000-0000-000037210000}"/>
    <cellStyle name="60% - Акцент2 26" xfId="34536" xr:uid="{00000000-0005-0000-0000-000038210000}"/>
    <cellStyle name="60% - Акцент2 26 2" xfId="34537" xr:uid="{00000000-0005-0000-0000-000039210000}"/>
    <cellStyle name="60% - Акцент2 26 2 2" xfId="34538" xr:uid="{00000000-0005-0000-0000-00003A210000}"/>
    <cellStyle name="60% - Акцент2 26 2 3" xfId="34539" xr:uid="{00000000-0005-0000-0000-00003B210000}"/>
    <cellStyle name="60% - Акцент2 27" xfId="34540" xr:uid="{00000000-0005-0000-0000-00003C210000}"/>
    <cellStyle name="60% - Акцент2 27 2" xfId="34541" xr:uid="{00000000-0005-0000-0000-00003D210000}"/>
    <cellStyle name="60% - Акцент2 27 2 2" xfId="34542" xr:uid="{00000000-0005-0000-0000-00003E210000}"/>
    <cellStyle name="60% - Акцент2 27 2 3" xfId="34543" xr:uid="{00000000-0005-0000-0000-00003F210000}"/>
    <cellStyle name="60% - Акцент2 3" xfId="3015" xr:uid="{00000000-0005-0000-0000-000040210000}"/>
    <cellStyle name="60% - Акцент2 3 2" xfId="34544" xr:uid="{00000000-0005-0000-0000-000041210000}"/>
    <cellStyle name="60% - Акцент2 3 2 2" xfId="34545" xr:uid="{00000000-0005-0000-0000-000042210000}"/>
    <cellStyle name="60% - Акцент2 3 2 2 2" xfId="34546" xr:uid="{00000000-0005-0000-0000-000043210000}"/>
    <cellStyle name="60% - Акцент2 3 2 2 3" xfId="34547" xr:uid="{00000000-0005-0000-0000-000044210000}"/>
    <cellStyle name="60% - Акцент2 3 3" xfId="34548" xr:uid="{00000000-0005-0000-0000-000045210000}"/>
    <cellStyle name="60% - Акцент2 3 3 2" xfId="34549" xr:uid="{00000000-0005-0000-0000-000046210000}"/>
    <cellStyle name="60% - Акцент2 3 3 3" xfId="34550" xr:uid="{00000000-0005-0000-0000-000047210000}"/>
    <cellStyle name="60% - Акцент2 4" xfId="3016" xr:uid="{00000000-0005-0000-0000-000048210000}"/>
    <cellStyle name="60% - Акцент2 4 2" xfId="34551" xr:uid="{00000000-0005-0000-0000-000049210000}"/>
    <cellStyle name="60% - Акцент2 4 2 2" xfId="34552" xr:uid="{00000000-0005-0000-0000-00004A210000}"/>
    <cellStyle name="60% - Акцент2 4 2 2 2" xfId="34553" xr:uid="{00000000-0005-0000-0000-00004B210000}"/>
    <cellStyle name="60% - Акцент2 4 2 2 3" xfId="34554" xr:uid="{00000000-0005-0000-0000-00004C210000}"/>
    <cellStyle name="60% - Акцент2 4 3" xfId="34555" xr:uid="{00000000-0005-0000-0000-00004D210000}"/>
    <cellStyle name="60% - Акцент2 4 3 2" xfId="34556" xr:uid="{00000000-0005-0000-0000-00004E210000}"/>
    <cellStyle name="60% - Акцент2 4 3 3" xfId="34557" xr:uid="{00000000-0005-0000-0000-00004F210000}"/>
    <cellStyle name="60% - Акцент2 5" xfId="3017" xr:uid="{00000000-0005-0000-0000-000050210000}"/>
    <cellStyle name="60% - Акцент2 5 2" xfId="34558" xr:uid="{00000000-0005-0000-0000-000051210000}"/>
    <cellStyle name="60% - Акцент2 5 2 2" xfId="34559" xr:uid="{00000000-0005-0000-0000-000052210000}"/>
    <cellStyle name="60% - Акцент2 5 2 2 2" xfId="34560" xr:uid="{00000000-0005-0000-0000-000053210000}"/>
    <cellStyle name="60% - Акцент2 5 2 2 3" xfId="34561" xr:uid="{00000000-0005-0000-0000-000054210000}"/>
    <cellStyle name="60% - Акцент2 5 3" xfId="34562" xr:uid="{00000000-0005-0000-0000-000055210000}"/>
    <cellStyle name="60% - Акцент2 5 3 2" xfId="34563" xr:uid="{00000000-0005-0000-0000-000056210000}"/>
    <cellStyle name="60% - Акцент2 5 3 3" xfId="34564" xr:uid="{00000000-0005-0000-0000-000057210000}"/>
    <cellStyle name="60% - Акцент2 6" xfId="3018" xr:uid="{00000000-0005-0000-0000-000058210000}"/>
    <cellStyle name="60% - Акцент2 6 2" xfId="34565" xr:uid="{00000000-0005-0000-0000-000059210000}"/>
    <cellStyle name="60% - Акцент2 6 2 2" xfId="34566" xr:uid="{00000000-0005-0000-0000-00005A210000}"/>
    <cellStyle name="60% - Акцент2 6 2 2 2" xfId="34567" xr:uid="{00000000-0005-0000-0000-00005B210000}"/>
    <cellStyle name="60% - Акцент2 6 2 2 3" xfId="34568" xr:uid="{00000000-0005-0000-0000-00005C210000}"/>
    <cellStyle name="60% - Акцент2 6 3" xfId="34569" xr:uid="{00000000-0005-0000-0000-00005D210000}"/>
    <cellStyle name="60% - Акцент2 6 3 2" xfId="34570" xr:uid="{00000000-0005-0000-0000-00005E210000}"/>
    <cellStyle name="60% - Акцент2 6 3 3" xfId="34571" xr:uid="{00000000-0005-0000-0000-00005F210000}"/>
    <cellStyle name="60% - Акцент2 7" xfId="3019" xr:uid="{00000000-0005-0000-0000-000060210000}"/>
    <cellStyle name="60% - Акцент2 7 2" xfId="34572" xr:uid="{00000000-0005-0000-0000-000061210000}"/>
    <cellStyle name="60% - Акцент2 7 2 2" xfId="34573" xr:uid="{00000000-0005-0000-0000-000062210000}"/>
    <cellStyle name="60% - Акцент2 7 2 3" xfId="34574" xr:uid="{00000000-0005-0000-0000-000063210000}"/>
    <cellStyle name="60% - Акцент2 8" xfId="3020" xr:uid="{00000000-0005-0000-0000-000064210000}"/>
    <cellStyle name="60% - Акцент2 8 2" xfId="34575" xr:uid="{00000000-0005-0000-0000-000065210000}"/>
    <cellStyle name="60% - Акцент2 8 2 2" xfId="34576" xr:uid="{00000000-0005-0000-0000-000066210000}"/>
    <cellStyle name="60% - Акцент2 8 2 3" xfId="34577" xr:uid="{00000000-0005-0000-0000-000067210000}"/>
    <cellStyle name="60% - Акцент2 9" xfId="3021" xr:uid="{00000000-0005-0000-0000-000068210000}"/>
    <cellStyle name="60% - Акцент2 9 2" xfId="34578" xr:uid="{00000000-0005-0000-0000-000069210000}"/>
    <cellStyle name="60% - Акцент2 9 2 2" xfId="34579" xr:uid="{00000000-0005-0000-0000-00006A210000}"/>
    <cellStyle name="60% - Акцент2 9 2 3" xfId="34580" xr:uid="{00000000-0005-0000-0000-00006B210000}"/>
    <cellStyle name="60% - Акцент3 10" xfId="34581" xr:uid="{00000000-0005-0000-0000-00006C210000}"/>
    <cellStyle name="60% - Акцент3 10 2" xfId="34582" xr:uid="{00000000-0005-0000-0000-00006D210000}"/>
    <cellStyle name="60% - Акцент3 10 2 2" xfId="34583" xr:uid="{00000000-0005-0000-0000-00006E210000}"/>
    <cellStyle name="60% - Акцент3 10 2 3" xfId="34584" xr:uid="{00000000-0005-0000-0000-00006F210000}"/>
    <cellStyle name="60% - Акцент3 11" xfId="34585" xr:uid="{00000000-0005-0000-0000-000070210000}"/>
    <cellStyle name="60% - Акцент3 11 2" xfId="34586" xr:uid="{00000000-0005-0000-0000-000071210000}"/>
    <cellStyle name="60% - Акцент3 11 2 2" xfId="34587" xr:uid="{00000000-0005-0000-0000-000072210000}"/>
    <cellStyle name="60% - Акцент3 11 2 3" xfId="34588" xr:uid="{00000000-0005-0000-0000-000073210000}"/>
    <cellStyle name="60% - Акцент3 12" xfId="34589" xr:uid="{00000000-0005-0000-0000-000074210000}"/>
    <cellStyle name="60% - Акцент3 12 2" xfId="34590" xr:uid="{00000000-0005-0000-0000-000075210000}"/>
    <cellStyle name="60% - Акцент3 12 2 2" xfId="34591" xr:uid="{00000000-0005-0000-0000-000076210000}"/>
    <cellStyle name="60% - Акцент3 12 2 3" xfId="34592" xr:uid="{00000000-0005-0000-0000-000077210000}"/>
    <cellStyle name="60% - Акцент3 13" xfId="34593" xr:uid="{00000000-0005-0000-0000-000078210000}"/>
    <cellStyle name="60% - Акцент3 13 2" xfId="34594" xr:uid="{00000000-0005-0000-0000-000079210000}"/>
    <cellStyle name="60% - Акцент3 13 2 2" xfId="34595" xr:uid="{00000000-0005-0000-0000-00007A210000}"/>
    <cellStyle name="60% - Акцент3 13 2 3" xfId="34596" xr:uid="{00000000-0005-0000-0000-00007B210000}"/>
    <cellStyle name="60% - Акцент3 14" xfId="34597" xr:uid="{00000000-0005-0000-0000-00007C210000}"/>
    <cellStyle name="60% - Акцент3 14 2" xfId="34598" xr:uid="{00000000-0005-0000-0000-00007D210000}"/>
    <cellStyle name="60% - Акцент3 14 2 2" xfId="34599" xr:uid="{00000000-0005-0000-0000-00007E210000}"/>
    <cellStyle name="60% - Акцент3 14 2 3" xfId="34600" xr:uid="{00000000-0005-0000-0000-00007F210000}"/>
    <cellStyle name="60% - Акцент3 15" xfId="34601" xr:uid="{00000000-0005-0000-0000-000080210000}"/>
    <cellStyle name="60% - Акцент3 15 2" xfId="34602" xr:uid="{00000000-0005-0000-0000-000081210000}"/>
    <cellStyle name="60% - Акцент3 15 2 2" xfId="34603" xr:uid="{00000000-0005-0000-0000-000082210000}"/>
    <cellStyle name="60% - Акцент3 15 2 3" xfId="34604" xr:uid="{00000000-0005-0000-0000-000083210000}"/>
    <cellStyle name="60% - Акцент3 16" xfId="34605" xr:uid="{00000000-0005-0000-0000-000084210000}"/>
    <cellStyle name="60% - Акцент3 16 2" xfId="34606" xr:uid="{00000000-0005-0000-0000-000085210000}"/>
    <cellStyle name="60% - Акцент3 16 2 2" xfId="34607" xr:uid="{00000000-0005-0000-0000-000086210000}"/>
    <cellStyle name="60% - Акцент3 16 2 3" xfId="34608" xr:uid="{00000000-0005-0000-0000-000087210000}"/>
    <cellStyle name="60% - Акцент3 17" xfId="34609" xr:uid="{00000000-0005-0000-0000-000088210000}"/>
    <cellStyle name="60% - Акцент3 17 2" xfId="34610" xr:uid="{00000000-0005-0000-0000-000089210000}"/>
    <cellStyle name="60% - Акцент3 17 2 2" xfId="34611" xr:uid="{00000000-0005-0000-0000-00008A210000}"/>
    <cellStyle name="60% - Акцент3 17 2 3" xfId="34612" xr:uid="{00000000-0005-0000-0000-00008B210000}"/>
    <cellStyle name="60% - Акцент3 18" xfId="34613" xr:uid="{00000000-0005-0000-0000-00008C210000}"/>
    <cellStyle name="60% - Акцент3 18 2" xfId="34614" xr:uid="{00000000-0005-0000-0000-00008D210000}"/>
    <cellStyle name="60% - Акцент3 18 2 2" xfId="34615" xr:uid="{00000000-0005-0000-0000-00008E210000}"/>
    <cellStyle name="60% - Акцент3 18 2 3" xfId="34616" xr:uid="{00000000-0005-0000-0000-00008F210000}"/>
    <cellStyle name="60% - Акцент3 19" xfId="34617" xr:uid="{00000000-0005-0000-0000-000090210000}"/>
    <cellStyle name="60% - Акцент3 19 2" xfId="34618" xr:uid="{00000000-0005-0000-0000-000091210000}"/>
    <cellStyle name="60% - Акцент3 19 2 2" xfId="34619" xr:uid="{00000000-0005-0000-0000-000092210000}"/>
    <cellStyle name="60% - Акцент3 19 2 3" xfId="34620" xr:uid="{00000000-0005-0000-0000-000093210000}"/>
    <cellStyle name="60% - Акцент3 2" xfId="3022" xr:uid="{00000000-0005-0000-0000-000094210000}"/>
    <cellStyle name="60% — акцент3 2" xfId="29071" xr:uid="{00000000-0005-0000-0000-000095210000}"/>
    <cellStyle name="60% - Акцент3 2 10" xfId="34621" xr:uid="{00000000-0005-0000-0000-000096210000}"/>
    <cellStyle name="60% - Акцент3 2 10 2" xfId="34622" xr:uid="{00000000-0005-0000-0000-000097210000}"/>
    <cellStyle name="60% - Акцент3 2 10 2 2" xfId="34623" xr:uid="{00000000-0005-0000-0000-000098210000}"/>
    <cellStyle name="60% - Акцент3 2 10 2 3" xfId="34624" xr:uid="{00000000-0005-0000-0000-000099210000}"/>
    <cellStyle name="60% - Акцент3 2 11" xfId="34625" xr:uid="{00000000-0005-0000-0000-00009A210000}"/>
    <cellStyle name="60% - Акцент3 2 11 2" xfId="34626" xr:uid="{00000000-0005-0000-0000-00009B210000}"/>
    <cellStyle name="60% - Акцент3 2 11 2 2" xfId="34627" xr:uid="{00000000-0005-0000-0000-00009C210000}"/>
    <cellStyle name="60% - Акцент3 2 11 2 3" xfId="34628" xr:uid="{00000000-0005-0000-0000-00009D210000}"/>
    <cellStyle name="60% - Акцент3 2 12" xfId="34629" xr:uid="{00000000-0005-0000-0000-00009E210000}"/>
    <cellStyle name="60% - Акцент3 2 12 2" xfId="34630" xr:uid="{00000000-0005-0000-0000-00009F210000}"/>
    <cellStyle name="60% - Акцент3 2 12 2 2" xfId="34631" xr:uid="{00000000-0005-0000-0000-0000A0210000}"/>
    <cellStyle name="60% - Акцент3 2 12 2 3" xfId="34632" xr:uid="{00000000-0005-0000-0000-0000A1210000}"/>
    <cellStyle name="60% - Акцент3 2 13" xfId="34633" xr:uid="{00000000-0005-0000-0000-0000A2210000}"/>
    <cellStyle name="60% - Акцент3 2 13 2" xfId="34634" xr:uid="{00000000-0005-0000-0000-0000A3210000}"/>
    <cellStyle name="60% - Акцент3 2 13 2 2" xfId="34635" xr:uid="{00000000-0005-0000-0000-0000A4210000}"/>
    <cellStyle name="60% - Акцент3 2 13 2 3" xfId="34636" xr:uid="{00000000-0005-0000-0000-0000A5210000}"/>
    <cellStyle name="60% - Акцент3 2 14" xfId="34637" xr:uid="{00000000-0005-0000-0000-0000A6210000}"/>
    <cellStyle name="60% - Акцент3 2 14 2" xfId="34638" xr:uid="{00000000-0005-0000-0000-0000A7210000}"/>
    <cellStyle name="60% - Акцент3 2 14 2 2" xfId="34639" xr:uid="{00000000-0005-0000-0000-0000A8210000}"/>
    <cellStyle name="60% - Акцент3 2 14 2 3" xfId="34640" xr:uid="{00000000-0005-0000-0000-0000A9210000}"/>
    <cellStyle name="60% - Акцент3 2 15" xfId="34641" xr:uid="{00000000-0005-0000-0000-0000AA210000}"/>
    <cellStyle name="60% - Акцент3 2 15 2" xfId="34642" xr:uid="{00000000-0005-0000-0000-0000AB210000}"/>
    <cellStyle name="60% - Акцент3 2 15 2 2" xfId="34643" xr:uid="{00000000-0005-0000-0000-0000AC210000}"/>
    <cellStyle name="60% - Акцент3 2 15 2 3" xfId="34644" xr:uid="{00000000-0005-0000-0000-0000AD210000}"/>
    <cellStyle name="60% - Акцент3 2 16" xfId="34645" xr:uid="{00000000-0005-0000-0000-0000AE210000}"/>
    <cellStyle name="60% - Акцент3 2 16 2" xfId="34646" xr:uid="{00000000-0005-0000-0000-0000AF210000}"/>
    <cellStyle name="60% - Акцент3 2 16 3" xfId="34647" xr:uid="{00000000-0005-0000-0000-0000B0210000}"/>
    <cellStyle name="60% - Акцент3 2 2" xfId="3023" xr:uid="{00000000-0005-0000-0000-0000B1210000}"/>
    <cellStyle name="60% - Акцент3 2 2 10" xfId="34648" xr:uid="{00000000-0005-0000-0000-0000B2210000}"/>
    <cellStyle name="60% - Акцент3 2 2 10 2" xfId="34649" xr:uid="{00000000-0005-0000-0000-0000B3210000}"/>
    <cellStyle name="60% - Акцент3 2 2 10 2 2" xfId="34650" xr:uid="{00000000-0005-0000-0000-0000B4210000}"/>
    <cellStyle name="60% - Акцент3 2 2 10 2 3" xfId="34651" xr:uid="{00000000-0005-0000-0000-0000B5210000}"/>
    <cellStyle name="60% - Акцент3 2 2 11" xfId="34652" xr:uid="{00000000-0005-0000-0000-0000B6210000}"/>
    <cellStyle name="60% - Акцент3 2 2 11 2" xfId="34653" xr:uid="{00000000-0005-0000-0000-0000B7210000}"/>
    <cellStyle name="60% - Акцент3 2 2 11 3" xfId="34654" xr:uid="{00000000-0005-0000-0000-0000B8210000}"/>
    <cellStyle name="60% - Акцент3 2 2 2" xfId="34655" xr:uid="{00000000-0005-0000-0000-0000B9210000}"/>
    <cellStyle name="60% - Акцент3 2 2 2 2" xfId="34656" xr:uid="{00000000-0005-0000-0000-0000BA210000}"/>
    <cellStyle name="60% - Акцент3 2 2 2 2 2" xfId="34657" xr:uid="{00000000-0005-0000-0000-0000BB210000}"/>
    <cellStyle name="60% - Акцент3 2 2 2 2 3" xfId="34658" xr:uid="{00000000-0005-0000-0000-0000BC210000}"/>
    <cellStyle name="60% - Акцент3 2 2 3" xfId="34659" xr:uid="{00000000-0005-0000-0000-0000BD210000}"/>
    <cellStyle name="60% - Акцент3 2 2 3 2" xfId="34660" xr:uid="{00000000-0005-0000-0000-0000BE210000}"/>
    <cellStyle name="60% - Акцент3 2 2 3 2 2" xfId="34661" xr:uid="{00000000-0005-0000-0000-0000BF210000}"/>
    <cellStyle name="60% - Акцент3 2 2 3 2 3" xfId="34662" xr:uid="{00000000-0005-0000-0000-0000C0210000}"/>
    <cellStyle name="60% - Акцент3 2 2 4" xfId="34663" xr:uid="{00000000-0005-0000-0000-0000C1210000}"/>
    <cellStyle name="60% - Акцент3 2 2 4 2" xfId="34664" xr:uid="{00000000-0005-0000-0000-0000C2210000}"/>
    <cellStyle name="60% - Акцент3 2 2 4 2 2" xfId="34665" xr:uid="{00000000-0005-0000-0000-0000C3210000}"/>
    <cellStyle name="60% - Акцент3 2 2 4 2 3" xfId="34666" xr:uid="{00000000-0005-0000-0000-0000C4210000}"/>
    <cellStyle name="60% - Акцент3 2 2 5" xfId="34667" xr:uid="{00000000-0005-0000-0000-0000C5210000}"/>
    <cellStyle name="60% - Акцент3 2 2 5 2" xfId="34668" xr:uid="{00000000-0005-0000-0000-0000C6210000}"/>
    <cellStyle name="60% - Акцент3 2 2 5 2 2" xfId="34669" xr:uid="{00000000-0005-0000-0000-0000C7210000}"/>
    <cellStyle name="60% - Акцент3 2 2 5 2 3" xfId="34670" xr:uid="{00000000-0005-0000-0000-0000C8210000}"/>
    <cellStyle name="60% - Акцент3 2 2 6" xfId="34671" xr:uid="{00000000-0005-0000-0000-0000C9210000}"/>
    <cellStyle name="60% - Акцент3 2 2 6 2" xfId="34672" xr:uid="{00000000-0005-0000-0000-0000CA210000}"/>
    <cellStyle name="60% - Акцент3 2 2 6 2 2" xfId="34673" xr:uid="{00000000-0005-0000-0000-0000CB210000}"/>
    <cellStyle name="60% - Акцент3 2 2 6 2 3" xfId="34674" xr:uid="{00000000-0005-0000-0000-0000CC210000}"/>
    <cellStyle name="60% - Акцент3 2 2 7" xfId="34675" xr:uid="{00000000-0005-0000-0000-0000CD210000}"/>
    <cellStyle name="60% - Акцент3 2 2 7 2" xfId="34676" xr:uid="{00000000-0005-0000-0000-0000CE210000}"/>
    <cellStyle name="60% - Акцент3 2 2 7 2 2" xfId="34677" xr:uid="{00000000-0005-0000-0000-0000CF210000}"/>
    <cellStyle name="60% - Акцент3 2 2 7 2 3" xfId="34678" xr:uid="{00000000-0005-0000-0000-0000D0210000}"/>
    <cellStyle name="60% - Акцент3 2 2 8" xfId="34679" xr:uid="{00000000-0005-0000-0000-0000D1210000}"/>
    <cellStyle name="60% - Акцент3 2 2 8 2" xfId="34680" xr:uid="{00000000-0005-0000-0000-0000D2210000}"/>
    <cellStyle name="60% - Акцент3 2 2 8 2 2" xfId="34681" xr:uid="{00000000-0005-0000-0000-0000D3210000}"/>
    <cellStyle name="60% - Акцент3 2 2 8 2 3" xfId="34682" xr:uid="{00000000-0005-0000-0000-0000D4210000}"/>
    <cellStyle name="60% - Акцент3 2 2 9" xfId="34683" xr:uid="{00000000-0005-0000-0000-0000D5210000}"/>
    <cellStyle name="60% - Акцент3 2 2 9 2" xfId="34684" xr:uid="{00000000-0005-0000-0000-0000D6210000}"/>
    <cellStyle name="60% - Акцент3 2 2 9 2 2" xfId="34685" xr:uid="{00000000-0005-0000-0000-0000D7210000}"/>
    <cellStyle name="60% - Акцент3 2 2 9 2 3" xfId="34686" xr:uid="{00000000-0005-0000-0000-0000D8210000}"/>
    <cellStyle name="60% - Акцент3 2 3" xfId="34687" xr:uid="{00000000-0005-0000-0000-0000D9210000}"/>
    <cellStyle name="60% - Акцент3 2 3 2" xfId="34688" xr:uid="{00000000-0005-0000-0000-0000DA210000}"/>
    <cellStyle name="60% - Акцент3 2 3 2 2" xfId="34689" xr:uid="{00000000-0005-0000-0000-0000DB210000}"/>
    <cellStyle name="60% - Акцент3 2 3 2 3" xfId="34690" xr:uid="{00000000-0005-0000-0000-0000DC210000}"/>
    <cellStyle name="60% - Акцент3 2 4" xfId="34691" xr:uid="{00000000-0005-0000-0000-0000DD210000}"/>
    <cellStyle name="60% - Акцент3 2 4 2" xfId="34692" xr:uid="{00000000-0005-0000-0000-0000DE210000}"/>
    <cellStyle name="60% - Акцент3 2 4 2 2" xfId="34693" xr:uid="{00000000-0005-0000-0000-0000DF210000}"/>
    <cellStyle name="60% - Акцент3 2 4 2 3" xfId="34694" xr:uid="{00000000-0005-0000-0000-0000E0210000}"/>
    <cellStyle name="60% - Акцент3 2 5" xfId="34695" xr:uid="{00000000-0005-0000-0000-0000E1210000}"/>
    <cellStyle name="60% - Акцент3 2 5 2" xfId="34696" xr:uid="{00000000-0005-0000-0000-0000E2210000}"/>
    <cellStyle name="60% - Акцент3 2 5 2 2" xfId="34697" xr:uid="{00000000-0005-0000-0000-0000E3210000}"/>
    <cellStyle name="60% - Акцент3 2 5 2 3" xfId="34698" xr:uid="{00000000-0005-0000-0000-0000E4210000}"/>
    <cellStyle name="60% - Акцент3 2 6" xfId="34699" xr:uid="{00000000-0005-0000-0000-0000E5210000}"/>
    <cellStyle name="60% - Акцент3 2 6 2" xfId="34700" xr:uid="{00000000-0005-0000-0000-0000E6210000}"/>
    <cellStyle name="60% - Акцент3 2 6 2 2" xfId="34701" xr:uid="{00000000-0005-0000-0000-0000E7210000}"/>
    <cellStyle name="60% - Акцент3 2 6 2 3" xfId="34702" xr:uid="{00000000-0005-0000-0000-0000E8210000}"/>
    <cellStyle name="60% - Акцент3 2 7" xfId="34703" xr:uid="{00000000-0005-0000-0000-0000E9210000}"/>
    <cellStyle name="60% - Акцент3 2 7 2" xfId="34704" xr:uid="{00000000-0005-0000-0000-0000EA210000}"/>
    <cellStyle name="60% - Акцент3 2 7 2 2" xfId="34705" xr:uid="{00000000-0005-0000-0000-0000EB210000}"/>
    <cellStyle name="60% - Акцент3 2 7 2 3" xfId="34706" xr:uid="{00000000-0005-0000-0000-0000EC210000}"/>
    <cellStyle name="60% - Акцент3 2 8" xfId="34707" xr:uid="{00000000-0005-0000-0000-0000ED210000}"/>
    <cellStyle name="60% - Акцент3 2 8 2" xfId="34708" xr:uid="{00000000-0005-0000-0000-0000EE210000}"/>
    <cellStyle name="60% - Акцент3 2 8 2 2" xfId="34709" xr:uid="{00000000-0005-0000-0000-0000EF210000}"/>
    <cellStyle name="60% - Акцент3 2 8 2 3" xfId="34710" xr:uid="{00000000-0005-0000-0000-0000F0210000}"/>
    <cellStyle name="60% - Акцент3 2 9" xfId="34711" xr:uid="{00000000-0005-0000-0000-0000F1210000}"/>
    <cellStyle name="60% - Акцент3 2 9 2" xfId="34712" xr:uid="{00000000-0005-0000-0000-0000F2210000}"/>
    <cellStyle name="60% - Акцент3 2 9 2 2" xfId="34713" xr:uid="{00000000-0005-0000-0000-0000F3210000}"/>
    <cellStyle name="60% - Акцент3 2 9 2 3" xfId="34714" xr:uid="{00000000-0005-0000-0000-0000F4210000}"/>
    <cellStyle name="60% - Акцент3 20" xfId="34715" xr:uid="{00000000-0005-0000-0000-0000F5210000}"/>
    <cellStyle name="60% - Акцент3 20 2" xfId="34716" xr:uid="{00000000-0005-0000-0000-0000F6210000}"/>
    <cellStyle name="60% - Акцент3 20 2 2" xfId="34717" xr:uid="{00000000-0005-0000-0000-0000F7210000}"/>
    <cellStyle name="60% - Акцент3 20 2 3" xfId="34718" xr:uid="{00000000-0005-0000-0000-0000F8210000}"/>
    <cellStyle name="60% - Акцент3 21" xfId="34719" xr:uid="{00000000-0005-0000-0000-0000F9210000}"/>
    <cellStyle name="60% - Акцент3 21 2" xfId="34720" xr:uid="{00000000-0005-0000-0000-0000FA210000}"/>
    <cellStyle name="60% - Акцент3 21 2 2" xfId="34721" xr:uid="{00000000-0005-0000-0000-0000FB210000}"/>
    <cellStyle name="60% - Акцент3 21 2 3" xfId="34722" xr:uid="{00000000-0005-0000-0000-0000FC210000}"/>
    <cellStyle name="60% - Акцент3 22" xfId="34723" xr:uid="{00000000-0005-0000-0000-0000FD210000}"/>
    <cellStyle name="60% - Акцент3 22 2" xfId="34724" xr:uid="{00000000-0005-0000-0000-0000FE210000}"/>
    <cellStyle name="60% - Акцент3 22 2 2" xfId="34725" xr:uid="{00000000-0005-0000-0000-0000FF210000}"/>
    <cellStyle name="60% - Акцент3 22 2 3" xfId="34726" xr:uid="{00000000-0005-0000-0000-000000220000}"/>
    <cellStyle name="60% - Акцент3 23" xfId="34727" xr:uid="{00000000-0005-0000-0000-000001220000}"/>
    <cellStyle name="60% - Акцент3 23 2" xfId="34728" xr:uid="{00000000-0005-0000-0000-000002220000}"/>
    <cellStyle name="60% - Акцент3 23 2 2" xfId="34729" xr:uid="{00000000-0005-0000-0000-000003220000}"/>
    <cellStyle name="60% - Акцент3 23 2 2 2" xfId="34730" xr:uid="{00000000-0005-0000-0000-000004220000}"/>
    <cellStyle name="60% - Акцент3 23 2 2 3" xfId="34731" xr:uid="{00000000-0005-0000-0000-000005220000}"/>
    <cellStyle name="60% - Акцент3 23 3" xfId="34732" xr:uid="{00000000-0005-0000-0000-000006220000}"/>
    <cellStyle name="60% - Акцент3 23 3 2" xfId="34733" xr:uid="{00000000-0005-0000-0000-000007220000}"/>
    <cellStyle name="60% - Акцент3 23 3 3" xfId="34734" xr:uid="{00000000-0005-0000-0000-000008220000}"/>
    <cellStyle name="60% - Акцент3 24" xfId="34735" xr:uid="{00000000-0005-0000-0000-000009220000}"/>
    <cellStyle name="60% - Акцент3 24 2" xfId="34736" xr:uid="{00000000-0005-0000-0000-00000A220000}"/>
    <cellStyle name="60% - Акцент3 24 2 2" xfId="34737" xr:uid="{00000000-0005-0000-0000-00000B220000}"/>
    <cellStyle name="60% - Акцент3 24 2 2 2" xfId="34738" xr:uid="{00000000-0005-0000-0000-00000C220000}"/>
    <cellStyle name="60% - Акцент3 24 2 2 3" xfId="34739" xr:uid="{00000000-0005-0000-0000-00000D220000}"/>
    <cellStyle name="60% - Акцент3 24 3" xfId="34740" xr:uid="{00000000-0005-0000-0000-00000E220000}"/>
    <cellStyle name="60% - Акцент3 24 3 2" xfId="34741" xr:uid="{00000000-0005-0000-0000-00000F220000}"/>
    <cellStyle name="60% - Акцент3 24 3 3" xfId="34742" xr:uid="{00000000-0005-0000-0000-000010220000}"/>
    <cellStyle name="60% - Акцент3 25" xfId="34743" xr:uid="{00000000-0005-0000-0000-000011220000}"/>
    <cellStyle name="60% - Акцент3 25 2" xfId="34744" xr:uid="{00000000-0005-0000-0000-000012220000}"/>
    <cellStyle name="60% - Акцент3 25 2 2" xfId="34745" xr:uid="{00000000-0005-0000-0000-000013220000}"/>
    <cellStyle name="60% - Акцент3 25 2 3" xfId="34746" xr:uid="{00000000-0005-0000-0000-000014220000}"/>
    <cellStyle name="60% - Акцент3 26" xfId="34747" xr:uid="{00000000-0005-0000-0000-000015220000}"/>
    <cellStyle name="60% - Акцент3 26 2" xfId="34748" xr:uid="{00000000-0005-0000-0000-000016220000}"/>
    <cellStyle name="60% - Акцент3 26 2 2" xfId="34749" xr:uid="{00000000-0005-0000-0000-000017220000}"/>
    <cellStyle name="60% - Акцент3 26 2 3" xfId="34750" xr:uid="{00000000-0005-0000-0000-000018220000}"/>
    <cellStyle name="60% - Акцент3 27" xfId="34751" xr:uid="{00000000-0005-0000-0000-000019220000}"/>
    <cellStyle name="60% - Акцент3 27 2" xfId="34752" xr:uid="{00000000-0005-0000-0000-00001A220000}"/>
    <cellStyle name="60% - Акцент3 27 2 2" xfId="34753" xr:uid="{00000000-0005-0000-0000-00001B220000}"/>
    <cellStyle name="60% - Акцент3 27 2 3" xfId="34754" xr:uid="{00000000-0005-0000-0000-00001C220000}"/>
    <cellStyle name="60% - Акцент3 3" xfId="3024" xr:uid="{00000000-0005-0000-0000-00001D220000}"/>
    <cellStyle name="60% - Акцент3 3 10" xfId="34755" xr:uid="{00000000-0005-0000-0000-00001E220000}"/>
    <cellStyle name="60% - Акцент3 3 10 2" xfId="34756" xr:uid="{00000000-0005-0000-0000-00001F220000}"/>
    <cellStyle name="60% - Акцент3 3 10 2 2" xfId="34757" xr:uid="{00000000-0005-0000-0000-000020220000}"/>
    <cellStyle name="60% - Акцент3 3 10 2 3" xfId="34758" xr:uid="{00000000-0005-0000-0000-000021220000}"/>
    <cellStyle name="60% - Акцент3 3 11" xfId="34759" xr:uid="{00000000-0005-0000-0000-000022220000}"/>
    <cellStyle name="60% - Акцент3 3 11 2" xfId="34760" xr:uid="{00000000-0005-0000-0000-000023220000}"/>
    <cellStyle name="60% - Акцент3 3 11 2 2" xfId="34761" xr:uid="{00000000-0005-0000-0000-000024220000}"/>
    <cellStyle name="60% - Акцент3 3 11 2 3" xfId="34762" xr:uid="{00000000-0005-0000-0000-000025220000}"/>
    <cellStyle name="60% - Акцент3 3 12" xfId="34763" xr:uid="{00000000-0005-0000-0000-000026220000}"/>
    <cellStyle name="60% - Акцент3 3 12 2" xfId="34764" xr:uid="{00000000-0005-0000-0000-000027220000}"/>
    <cellStyle name="60% - Акцент3 3 12 2 2" xfId="34765" xr:uid="{00000000-0005-0000-0000-000028220000}"/>
    <cellStyle name="60% - Акцент3 3 12 2 3" xfId="34766" xr:uid="{00000000-0005-0000-0000-000029220000}"/>
    <cellStyle name="60% - Акцент3 3 13" xfId="34767" xr:uid="{00000000-0005-0000-0000-00002A220000}"/>
    <cellStyle name="60% - Акцент3 3 13 2" xfId="34768" xr:uid="{00000000-0005-0000-0000-00002B220000}"/>
    <cellStyle name="60% - Акцент3 3 13 2 2" xfId="34769" xr:uid="{00000000-0005-0000-0000-00002C220000}"/>
    <cellStyle name="60% - Акцент3 3 13 2 3" xfId="34770" xr:uid="{00000000-0005-0000-0000-00002D220000}"/>
    <cellStyle name="60% - Акцент3 3 14" xfId="34771" xr:uid="{00000000-0005-0000-0000-00002E220000}"/>
    <cellStyle name="60% - Акцент3 3 14 2" xfId="34772" xr:uid="{00000000-0005-0000-0000-00002F220000}"/>
    <cellStyle name="60% - Акцент3 3 14 2 2" xfId="34773" xr:uid="{00000000-0005-0000-0000-000030220000}"/>
    <cellStyle name="60% - Акцент3 3 14 2 3" xfId="34774" xr:uid="{00000000-0005-0000-0000-000031220000}"/>
    <cellStyle name="60% - Акцент3 3 15" xfId="34775" xr:uid="{00000000-0005-0000-0000-000032220000}"/>
    <cellStyle name="60% - Акцент3 3 15 2" xfId="34776" xr:uid="{00000000-0005-0000-0000-000033220000}"/>
    <cellStyle name="60% - Акцент3 3 15 2 2" xfId="34777" xr:uid="{00000000-0005-0000-0000-000034220000}"/>
    <cellStyle name="60% - Акцент3 3 15 2 3" xfId="34778" xr:uid="{00000000-0005-0000-0000-000035220000}"/>
    <cellStyle name="60% - Акцент3 3 16" xfId="34779" xr:uid="{00000000-0005-0000-0000-000036220000}"/>
    <cellStyle name="60% - Акцент3 3 16 2" xfId="34780" xr:uid="{00000000-0005-0000-0000-000037220000}"/>
    <cellStyle name="60% - Акцент3 3 16 3" xfId="34781" xr:uid="{00000000-0005-0000-0000-000038220000}"/>
    <cellStyle name="60% - Акцент3 3 2" xfId="34782" xr:uid="{00000000-0005-0000-0000-000039220000}"/>
    <cellStyle name="60% - Акцент3 3 2 10" xfId="34783" xr:uid="{00000000-0005-0000-0000-00003A220000}"/>
    <cellStyle name="60% - Акцент3 3 2 10 2" xfId="34784" xr:uid="{00000000-0005-0000-0000-00003B220000}"/>
    <cellStyle name="60% - Акцент3 3 2 10 2 2" xfId="34785" xr:uid="{00000000-0005-0000-0000-00003C220000}"/>
    <cellStyle name="60% - Акцент3 3 2 10 2 3" xfId="34786" xr:uid="{00000000-0005-0000-0000-00003D220000}"/>
    <cellStyle name="60% - Акцент3 3 2 11" xfId="34787" xr:uid="{00000000-0005-0000-0000-00003E220000}"/>
    <cellStyle name="60% - Акцент3 3 2 11 2" xfId="34788" xr:uid="{00000000-0005-0000-0000-00003F220000}"/>
    <cellStyle name="60% - Акцент3 3 2 11 3" xfId="34789" xr:uid="{00000000-0005-0000-0000-000040220000}"/>
    <cellStyle name="60% - Акцент3 3 2 2" xfId="34790" xr:uid="{00000000-0005-0000-0000-000041220000}"/>
    <cellStyle name="60% - Акцент3 3 2 2 2" xfId="34791" xr:uid="{00000000-0005-0000-0000-000042220000}"/>
    <cellStyle name="60% - Акцент3 3 2 2 2 2" xfId="34792" xr:uid="{00000000-0005-0000-0000-000043220000}"/>
    <cellStyle name="60% - Акцент3 3 2 2 2 3" xfId="34793" xr:uid="{00000000-0005-0000-0000-000044220000}"/>
    <cellStyle name="60% - Акцент3 3 2 3" xfId="34794" xr:uid="{00000000-0005-0000-0000-000045220000}"/>
    <cellStyle name="60% - Акцент3 3 2 3 2" xfId="34795" xr:uid="{00000000-0005-0000-0000-000046220000}"/>
    <cellStyle name="60% - Акцент3 3 2 3 2 2" xfId="34796" xr:uid="{00000000-0005-0000-0000-000047220000}"/>
    <cellStyle name="60% - Акцент3 3 2 3 2 3" xfId="34797" xr:uid="{00000000-0005-0000-0000-000048220000}"/>
    <cellStyle name="60% - Акцент3 3 2 4" xfId="34798" xr:uid="{00000000-0005-0000-0000-000049220000}"/>
    <cellStyle name="60% - Акцент3 3 2 4 2" xfId="34799" xr:uid="{00000000-0005-0000-0000-00004A220000}"/>
    <cellStyle name="60% - Акцент3 3 2 4 2 2" xfId="34800" xr:uid="{00000000-0005-0000-0000-00004B220000}"/>
    <cellStyle name="60% - Акцент3 3 2 4 2 3" xfId="34801" xr:uid="{00000000-0005-0000-0000-00004C220000}"/>
    <cellStyle name="60% - Акцент3 3 2 5" xfId="34802" xr:uid="{00000000-0005-0000-0000-00004D220000}"/>
    <cellStyle name="60% - Акцент3 3 2 5 2" xfId="34803" xr:uid="{00000000-0005-0000-0000-00004E220000}"/>
    <cellStyle name="60% - Акцент3 3 2 5 2 2" xfId="34804" xr:uid="{00000000-0005-0000-0000-00004F220000}"/>
    <cellStyle name="60% - Акцент3 3 2 5 2 3" xfId="34805" xr:uid="{00000000-0005-0000-0000-000050220000}"/>
    <cellStyle name="60% - Акцент3 3 2 6" xfId="34806" xr:uid="{00000000-0005-0000-0000-000051220000}"/>
    <cellStyle name="60% - Акцент3 3 2 6 2" xfId="34807" xr:uid="{00000000-0005-0000-0000-000052220000}"/>
    <cellStyle name="60% - Акцент3 3 2 6 2 2" xfId="34808" xr:uid="{00000000-0005-0000-0000-000053220000}"/>
    <cellStyle name="60% - Акцент3 3 2 6 2 3" xfId="34809" xr:uid="{00000000-0005-0000-0000-000054220000}"/>
    <cellStyle name="60% - Акцент3 3 2 7" xfId="34810" xr:uid="{00000000-0005-0000-0000-000055220000}"/>
    <cellStyle name="60% - Акцент3 3 2 7 2" xfId="34811" xr:uid="{00000000-0005-0000-0000-000056220000}"/>
    <cellStyle name="60% - Акцент3 3 2 7 2 2" xfId="34812" xr:uid="{00000000-0005-0000-0000-000057220000}"/>
    <cellStyle name="60% - Акцент3 3 2 7 2 3" xfId="34813" xr:uid="{00000000-0005-0000-0000-000058220000}"/>
    <cellStyle name="60% - Акцент3 3 2 8" xfId="34814" xr:uid="{00000000-0005-0000-0000-000059220000}"/>
    <cellStyle name="60% - Акцент3 3 2 8 2" xfId="34815" xr:uid="{00000000-0005-0000-0000-00005A220000}"/>
    <cellStyle name="60% - Акцент3 3 2 8 2 2" xfId="34816" xr:uid="{00000000-0005-0000-0000-00005B220000}"/>
    <cellStyle name="60% - Акцент3 3 2 8 2 3" xfId="34817" xr:uid="{00000000-0005-0000-0000-00005C220000}"/>
    <cellStyle name="60% - Акцент3 3 2 9" xfId="34818" xr:uid="{00000000-0005-0000-0000-00005D220000}"/>
    <cellStyle name="60% - Акцент3 3 2 9 2" xfId="34819" xr:uid="{00000000-0005-0000-0000-00005E220000}"/>
    <cellStyle name="60% - Акцент3 3 2 9 2 2" xfId="34820" xr:uid="{00000000-0005-0000-0000-00005F220000}"/>
    <cellStyle name="60% - Акцент3 3 2 9 2 3" xfId="34821" xr:uid="{00000000-0005-0000-0000-000060220000}"/>
    <cellStyle name="60% - Акцент3 3 3" xfId="34822" xr:uid="{00000000-0005-0000-0000-000061220000}"/>
    <cellStyle name="60% - Акцент3 3 3 2" xfId="34823" xr:uid="{00000000-0005-0000-0000-000062220000}"/>
    <cellStyle name="60% - Акцент3 3 3 2 2" xfId="34824" xr:uid="{00000000-0005-0000-0000-000063220000}"/>
    <cellStyle name="60% - Акцент3 3 3 2 3" xfId="34825" xr:uid="{00000000-0005-0000-0000-000064220000}"/>
    <cellStyle name="60% - Акцент3 3 4" xfId="34826" xr:uid="{00000000-0005-0000-0000-000065220000}"/>
    <cellStyle name="60% - Акцент3 3 4 2" xfId="34827" xr:uid="{00000000-0005-0000-0000-000066220000}"/>
    <cellStyle name="60% - Акцент3 3 4 2 2" xfId="34828" xr:uid="{00000000-0005-0000-0000-000067220000}"/>
    <cellStyle name="60% - Акцент3 3 4 2 3" xfId="34829" xr:uid="{00000000-0005-0000-0000-000068220000}"/>
    <cellStyle name="60% - Акцент3 3 5" xfId="34830" xr:uid="{00000000-0005-0000-0000-000069220000}"/>
    <cellStyle name="60% - Акцент3 3 5 2" xfId="34831" xr:uid="{00000000-0005-0000-0000-00006A220000}"/>
    <cellStyle name="60% - Акцент3 3 5 2 2" xfId="34832" xr:uid="{00000000-0005-0000-0000-00006B220000}"/>
    <cellStyle name="60% - Акцент3 3 5 2 3" xfId="34833" xr:uid="{00000000-0005-0000-0000-00006C220000}"/>
    <cellStyle name="60% - Акцент3 3 6" xfId="34834" xr:uid="{00000000-0005-0000-0000-00006D220000}"/>
    <cellStyle name="60% - Акцент3 3 6 2" xfId="34835" xr:uid="{00000000-0005-0000-0000-00006E220000}"/>
    <cellStyle name="60% - Акцент3 3 6 2 2" xfId="34836" xr:uid="{00000000-0005-0000-0000-00006F220000}"/>
    <cellStyle name="60% - Акцент3 3 6 2 3" xfId="34837" xr:uid="{00000000-0005-0000-0000-000070220000}"/>
    <cellStyle name="60% - Акцент3 3 7" xfId="34838" xr:uid="{00000000-0005-0000-0000-000071220000}"/>
    <cellStyle name="60% - Акцент3 3 7 2" xfId="34839" xr:uid="{00000000-0005-0000-0000-000072220000}"/>
    <cellStyle name="60% - Акцент3 3 7 2 2" xfId="34840" xr:uid="{00000000-0005-0000-0000-000073220000}"/>
    <cellStyle name="60% - Акцент3 3 7 2 3" xfId="34841" xr:uid="{00000000-0005-0000-0000-000074220000}"/>
    <cellStyle name="60% - Акцент3 3 8" xfId="34842" xr:uid="{00000000-0005-0000-0000-000075220000}"/>
    <cellStyle name="60% - Акцент3 3 8 2" xfId="34843" xr:uid="{00000000-0005-0000-0000-000076220000}"/>
    <cellStyle name="60% - Акцент3 3 8 2 2" xfId="34844" xr:uid="{00000000-0005-0000-0000-000077220000}"/>
    <cellStyle name="60% - Акцент3 3 8 2 3" xfId="34845" xr:uid="{00000000-0005-0000-0000-000078220000}"/>
    <cellStyle name="60% - Акцент3 3 9" xfId="34846" xr:uid="{00000000-0005-0000-0000-000079220000}"/>
    <cellStyle name="60% - Акцент3 3 9 2" xfId="34847" xr:uid="{00000000-0005-0000-0000-00007A220000}"/>
    <cellStyle name="60% - Акцент3 3 9 2 2" xfId="34848" xr:uid="{00000000-0005-0000-0000-00007B220000}"/>
    <cellStyle name="60% - Акцент3 3 9 2 3" xfId="34849" xr:uid="{00000000-0005-0000-0000-00007C220000}"/>
    <cellStyle name="60% - Акцент3 4" xfId="3025" xr:uid="{00000000-0005-0000-0000-00007D220000}"/>
    <cellStyle name="60% - Акцент3 4 2" xfId="34850" xr:uid="{00000000-0005-0000-0000-00007E220000}"/>
    <cellStyle name="60% - Акцент3 4 2 2" xfId="34851" xr:uid="{00000000-0005-0000-0000-00007F220000}"/>
    <cellStyle name="60% - Акцент3 4 2 2 2" xfId="34852" xr:uid="{00000000-0005-0000-0000-000080220000}"/>
    <cellStyle name="60% - Акцент3 4 2 2 3" xfId="34853" xr:uid="{00000000-0005-0000-0000-000081220000}"/>
    <cellStyle name="60% - Акцент3 4 3" xfId="34854" xr:uid="{00000000-0005-0000-0000-000082220000}"/>
    <cellStyle name="60% - Акцент3 4 3 2" xfId="34855" xr:uid="{00000000-0005-0000-0000-000083220000}"/>
    <cellStyle name="60% - Акцент3 4 3 3" xfId="34856" xr:uid="{00000000-0005-0000-0000-000084220000}"/>
    <cellStyle name="60% - Акцент3 5" xfId="3026" xr:uid="{00000000-0005-0000-0000-000085220000}"/>
    <cellStyle name="60% - Акцент3 5 2" xfId="34857" xr:uid="{00000000-0005-0000-0000-000086220000}"/>
    <cellStyle name="60% - Акцент3 5 2 2" xfId="34858" xr:uid="{00000000-0005-0000-0000-000087220000}"/>
    <cellStyle name="60% - Акцент3 5 2 2 2" xfId="34859" xr:uid="{00000000-0005-0000-0000-000088220000}"/>
    <cellStyle name="60% - Акцент3 5 2 2 3" xfId="34860" xr:uid="{00000000-0005-0000-0000-000089220000}"/>
    <cellStyle name="60% - Акцент3 5 3" xfId="34861" xr:uid="{00000000-0005-0000-0000-00008A220000}"/>
    <cellStyle name="60% - Акцент3 5 3 2" xfId="34862" xr:uid="{00000000-0005-0000-0000-00008B220000}"/>
    <cellStyle name="60% - Акцент3 5 3 3" xfId="34863" xr:uid="{00000000-0005-0000-0000-00008C220000}"/>
    <cellStyle name="60% - Акцент3 6" xfId="3027" xr:uid="{00000000-0005-0000-0000-00008D220000}"/>
    <cellStyle name="60% - Акцент3 6 2" xfId="34864" xr:uid="{00000000-0005-0000-0000-00008E220000}"/>
    <cellStyle name="60% - Акцент3 6 2 2" xfId="34865" xr:uid="{00000000-0005-0000-0000-00008F220000}"/>
    <cellStyle name="60% - Акцент3 6 2 2 2" xfId="34866" xr:uid="{00000000-0005-0000-0000-000090220000}"/>
    <cellStyle name="60% - Акцент3 6 2 2 3" xfId="34867" xr:uid="{00000000-0005-0000-0000-000091220000}"/>
    <cellStyle name="60% - Акцент3 6 3" xfId="34868" xr:uid="{00000000-0005-0000-0000-000092220000}"/>
    <cellStyle name="60% - Акцент3 6 3 2" xfId="34869" xr:uid="{00000000-0005-0000-0000-000093220000}"/>
    <cellStyle name="60% - Акцент3 6 3 3" xfId="34870" xr:uid="{00000000-0005-0000-0000-000094220000}"/>
    <cellStyle name="60% - Акцент3 7" xfId="3028" xr:uid="{00000000-0005-0000-0000-000095220000}"/>
    <cellStyle name="60% - Акцент3 7 2" xfId="34871" xr:uid="{00000000-0005-0000-0000-000096220000}"/>
    <cellStyle name="60% - Акцент3 7 2 2" xfId="34872" xr:uid="{00000000-0005-0000-0000-000097220000}"/>
    <cellStyle name="60% - Акцент3 7 2 3" xfId="34873" xr:uid="{00000000-0005-0000-0000-000098220000}"/>
    <cellStyle name="60% - Акцент3 8" xfId="3029" xr:uid="{00000000-0005-0000-0000-000099220000}"/>
    <cellStyle name="60% - Акцент3 8 2" xfId="34874" xr:uid="{00000000-0005-0000-0000-00009A220000}"/>
    <cellStyle name="60% - Акцент3 8 2 2" xfId="34875" xr:uid="{00000000-0005-0000-0000-00009B220000}"/>
    <cellStyle name="60% - Акцент3 8 2 3" xfId="34876" xr:uid="{00000000-0005-0000-0000-00009C220000}"/>
    <cellStyle name="60% - Акцент3 9" xfId="3030" xr:uid="{00000000-0005-0000-0000-00009D220000}"/>
    <cellStyle name="60% - Акцент3 9 2" xfId="34877" xr:uid="{00000000-0005-0000-0000-00009E220000}"/>
    <cellStyle name="60% - Акцент3 9 2 2" xfId="34878" xr:uid="{00000000-0005-0000-0000-00009F220000}"/>
    <cellStyle name="60% - Акцент3 9 2 3" xfId="34879" xr:uid="{00000000-0005-0000-0000-0000A0220000}"/>
    <cellStyle name="60% - Акцент4 10" xfId="34880" xr:uid="{00000000-0005-0000-0000-0000A1220000}"/>
    <cellStyle name="60% - Акцент4 10 2" xfId="34881" xr:uid="{00000000-0005-0000-0000-0000A2220000}"/>
    <cellStyle name="60% - Акцент4 10 2 2" xfId="34882" xr:uid="{00000000-0005-0000-0000-0000A3220000}"/>
    <cellStyle name="60% - Акцент4 10 2 3" xfId="34883" xr:uid="{00000000-0005-0000-0000-0000A4220000}"/>
    <cellStyle name="60% - Акцент4 11" xfId="34884" xr:uid="{00000000-0005-0000-0000-0000A5220000}"/>
    <cellStyle name="60% - Акцент4 11 2" xfId="34885" xr:uid="{00000000-0005-0000-0000-0000A6220000}"/>
    <cellStyle name="60% - Акцент4 11 2 2" xfId="34886" xr:uid="{00000000-0005-0000-0000-0000A7220000}"/>
    <cellStyle name="60% - Акцент4 11 2 3" xfId="34887" xr:uid="{00000000-0005-0000-0000-0000A8220000}"/>
    <cellStyle name="60% - Акцент4 12" xfId="34888" xr:uid="{00000000-0005-0000-0000-0000A9220000}"/>
    <cellStyle name="60% - Акцент4 12 2" xfId="34889" xr:uid="{00000000-0005-0000-0000-0000AA220000}"/>
    <cellStyle name="60% - Акцент4 12 2 2" xfId="34890" xr:uid="{00000000-0005-0000-0000-0000AB220000}"/>
    <cellStyle name="60% - Акцент4 12 2 3" xfId="34891" xr:uid="{00000000-0005-0000-0000-0000AC220000}"/>
    <cellStyle name="60% - Акцент4 13" xfId="34892" xr:uid="{00000000-0005-0000-0000-0000AD220000}"/>
    <cellStyle name="60% - Акцент4 13 2" xfId="34893" xr:uid="{00000000-0005-0000-0000-0000AE220000}"/>
    <cellStyle name="60% - Акцент4 13 2 2" xfId="34894" xr:uid="{00000000-0005-0000-0000-0000AF220000}"/>
    <cellStyle name="60% - Акцент4 13 2 3" xfId="34895" xr:uid="{00000000-0005-0000-0000-0000B0220000}"/>
    <cellStyle name="60% - Акцент4 14" xfId="34896" xr:uid="{00000000-0005-0000-0000-0000B1220000}"/>
    <cellStyle name="60% - Акцент4 14 2" xfId="34897" xr:uid="{00000000-0005-0000-0000-0000B2220000}"/>
    <cellStyle name="60% - Акцент4 14 2 2" xfId="34898" xr:uid="{00000000-0005-0000-0000-0000B3220000}"/>
    <cellStyle name="60% - Акцент4 14 2 3" xfId="34899" xr:uid="{00000000-0005-0000-0000-0000B4220000}"/>
    <cellStyle name="60% - Акцент4 15" xfId="34900" xr:uid="{00000000-0005-0000-0000-0000B5220000}"/>
    <cellStyle name="60% - Акцент4 15 2" xfId="34901" xr:uid="{00000000-0005-0000-0000-0000B6220000}"/>
    <cellStyle name="60% - Акцент4 15 2 2" xfId="34902" xr:uid="{00000000-0005-0000-0000-0000B7220000}"/>
    <cellStyle name="60% - Акцент4 15 2 3" xfId="34903" xr:uid="{00000000-0005-0000-0000-0000B8220000}"/>
    <cellStyle name="60% - Акцент4 16" xfId="34904" xr:uid="{00000000-0005-0000-0000-0000B9220000}"/>
    <cellStyle name="60% - Акцент4 16 2" xfId="34905" xr:uid="{00000000-0005-0000-0000-0000BA220000}"/>
    <cellStyle name="60% - Акцент4 16 2 2" xfId="34906" xr:uid="{00000000-0005-0000-0000-0000BB220000}"/>
    <cellStyle name="60% - Акцент4 16 2 3" xfId="34907" xr:uid="{00000000-0005-0000-0000-0000BC220000}"/>
    <cellStyle name="60% - Акцент4 17" xfId="34908" xr:uid="{00000000-0005-0000-0000-0000BD220000}"/>
    <cellStyle name="60% - Акцент4 17 2" xfId="34909" xr:uid="{00000000-0005-0000-0000-0000BE220000}"/>
    <cellStyle name="60% - Акцент4 17 2 2" xfId="34910" xr:uid="{00000000-0005-0000-0000-0000BF220000}"/>
    <cellStyle name="60% - Акцент4 17 2 3" xfId="34911" xr:uid="{00000000-0005-0000-0000-0000C0220000}"/>
    <cellStyle name="60% - Акцент4 18" xfId="34912" xr:uid="{00000000-0005-0000-0000-0000C1220000}"/>
    <cellStyle name="60% - Акцент4 18 2" xfId="34913" xr:uid="{00000000-0005-0000-0000-0000C2220000}"/>
    <cellStyle name="60% - Акцент4 18 2 2" xfId="34914" xr:uid="{00000000-0005-0000-0000-0000C3220000}"/>
    <cellStyle name="60% - Акцент4 18 2 3" xfId="34915" xr:uid="{00000000-0005-0000-0000-0000C4220000}"/>
    <cellStyle name="60% - Акцент4 19" xfId="34916" xr:uid="{00000000-0005-0000-0000-0000C5220000}"/>
    <cellStyle name="60% - Акцент4 19 2" xfId="34917" xr:uid="{00000000-0005-0000-0000-0000C6220000}"/>
    <cellStyle name="60% - Акцент4 19 2 2" xfId="34918" xr:uid="{00000000-0005-0000-0000-0000C7220000}"/>
    <cellStyle name="60% - Акцент4 19 2 3" xfId="34919" xr:uid="{00000000-0005-0000-0000-0000C8220000}"/>
    <cellStyle name="60% - Акцент4 2" xfId="3031" xr:uid="{00000000-0005-0000-0000-0000C9220000}"/>
    <cellStyle name="60% — акцент4 2" xfId="29072" xr:uid="{00000000-0005-0000-0000-0000CA220000}"/>
    <cellStyle name="60% - Акцент4 2 10" xfId="34920" xr:uid="{00000000-0005-0000-0000-0000CB220000}"/>
    <cellStyle name="60% - Акцент4 2 10 2" xfId="34921" xr:uid="{00000000-0005-0000-0000-0000CC220000}"/>
    <cellStyle name="60% - Акцент4 2 10 2 2" xfId="34922" xr:uid="{00000000-0005-0000-0000-0000CD220000}"/>
    <cellStyle name="60% - Акцент4 2 10 2 3" xfId="34923" xr:uid="{00000000-0005-0000-0000-0000CE220000}"/>
    <cellStyle name="60% - Акцент4 2 11" xfId="34924" xr:uid="{00000000-0005-0000-0000-0000CF220000}"/>
    <cellStyle name="60% - Акцент4 2 11 2" xfId="34925" xr:uid="{00000000-0005-0000-0000-0000D0220000}"/>
    <cellStyle name="60% - Акцент4 2 11 2 2" xfId="34926" xr:uid="{00000000-0005-0000-0000-0000D1220000}"/>
    <cellStyle name="60% - Акцент4 2 11 2 3" xfId="34927" xr:uid="{00000000-0005-0000-0000-0000D2220000}"/>
    <cellStyle name="60% - Акцент4 2 12" xfId="34928" xr:uid="{00000000-0005-0000-0000-0000D3220000}"/>
    <cellStyle name="60% - Акцент4 2 12 2" xfId="34929" xr:uid="{00000000-0005-0000-0000-0000D4220000}"/>
    <cellStyle name="60% - Акцент4 2 12 2 2" xfId="34930" xr:uid="{00000000-0005-0000-0000-0000D5220000}"/>
    <cellStyle name="60% - Акцент4 2 12 2 3" xfId="34931" xr:uid="{00000000-0005-0000-0000-0000D6220000}"/>
    <cellStyle name="60% - Акцент4 2 13" xfId="34932" xr:uid="{00000000-0005-0000-0000-0000D7220000}"/>
    <cellStyle name="60% - Акцент4 2 13 2" xfId="34933" xr:uid="{00000000-0005-0000-0000-0000D8220000}"/>
    <cellStyle name="60% - Акцент4 2 13 2 2" xfId="34934" xr:uid="{00000000-0005-0000-0000-0000D9220000}"/>
    <cellStyle name="60% - Акцент4 2 13 2 3" xfId="34935" xr:uid="{00000000-0005-0000-0000-0000DA220000}"/>
    <cellStyle name="60% - Акцент4 2 14" xfId="34936" xr:uid="{00000000-0005-0000-0000-0000DB220000}"/>
    <cellStyle name="60% - Акцент4 2 14 2" xfId="34937" xr:uid="{00000000-0005-0000-0000-0000DC220000}"/>
    <cellStyle name="60% - Акцент4 2 14 2 2" xfId="34938" xr:uid="{00000000-0005-0000-0000-0000DD220000}"/>
    <cellStyle name="60% - Акцент4 2 14 2 3" xfId="34939" xr:uid="{00000000-0005-0000-0000-0000DE220000}"/>
    <cellStyle name="60% - Акцент4 2 15" xfId="34940" xr:uid="{00000000-0005-0000-0000-0000DF220000}"/>
    <cellStyle name="60% - Акцент4 2 15 2" xfId="34941" xr:uid="{00000000-0005-0000-0000-0000E0220000}"/>
    <cellStyle name="60% - Акцент4 2 15 2 2" xfId="34942" xr:uid="{00000000-0005-0000-0000-0000E1220000}"/>
    <cellStyle name="60% - Акцент4 2 15 2 3" xfId="34943" xr:uid="{00000000-0005-0000-0000-0000E2220000}"/>
    <cellStyle name="60% - Акцент4 2 16" xfId="34944" xr:uid="{00000000-0005-0000-0000-0000E3220000}"/>
    <cellStyle name="60% - Акцент4 2 16 2" xfId="34945" xr:uid="{00000000-0005-0000-0000-0000E4220000}"/>
    <cellStyle name="60% - Акцент4 2 16 3" xfId="34946" xr:uid="{00000000-0005-0000-0000-0000E5220000}"/>
    <cellStyle name="60% - Акцент4 2 2" xfId="3032" xr:uid="{00000000-0005-0000-0000-0000E6220000}"/>
    <cellStyle name="60% - Акцент4 2 2 10" xfId="34947" xr:uid="{00000000-0005-0000-0000-0000E7220000}"/>
    <cellStyle name="60% - Акцент4 2 2 10 2" xfId="34948" xr:uid="{00000000-0005-0000-0000-0000E8220000}"/>
    <cellStyle name="60% - Акцент4 2 2 10 2 2" xfId="34949" xr:uid="{00000000-0005-0000-0000-0000E9220000}"/>
    <cellStyle name="60% - Акцент4 2 2 10 2 3" xfId="34950" xr:uid="{00000000-0005-0000-0000-0000EA220000}"/>
    <cellStyle name="60% - Акцент4 2 2 11" xfId="34951" xr:uid="{00000000-0005-0000-0000-0000EB220000}"/>
    <cellStyle name="60% - Акцент4 2 2 11 2" xfId="34952" xr:uid="{00000000-0005-0000-0000-0000EC220000}"/>
    <cellStyle name="60% - Акцент4 2 2 11 3" xfId="34953" xr:uid="{00000000-0005-0000-0000-0000ED220000}"/>
    <cellStyle name="60% - Акцент4 2 2 2" xfId="34954" xr:uid="{00000000-0005-0000-0000-0000EE220000}"/>
    <cellStyle name="60% - Акцент4 2 2 2 2" xfId="34955" xr:uid="{00000000-0005-0000-0000-0000EF220000}"/>
    <cellStyle name="60% - Акцент4 2 2 2 2 2" xfId="34956" xr:uid="{00000000-0005-0000-0000-0000F0220000}"/>
    <cellStyle name="60% - Акцент4 2 2 2 2 3" xfId="34957" xr:uid="{00000000-0005-0000-0000-0000F1220000}"/>
    <cellStyle name="60% - Акцент4 2 2 3" xfId="34958" xr:uid="{00000000-0005-0000-0000-0000F2220000}"/>
    <cellStyle name="60% - Акцент4 2 2 3 2" xfId="34959" xr:uid="{00000000-0005-0000-0000-0000F3220000}"/>
    <cellStyle name="60% - Акцент4 2 2 3 2 2" xfId="34960" xr:uid="{00000000-0005-0000-0000-0000F4220000}"/>
    <cellStyle name="60% - Акцент4 2 2 3 2 3" xfId="34961" xr:uid="{00000000-0005-0000-0000-0000F5220000}"/>
    <cellStyle name="60% - Акцент4 2 2 4" xfId="34962" xr:uid="{00000000-0005-0000-0000-0000F6220000}"/>
    <cellStyle name="60% - Акцент4 2 2 4 2" xfId="34963" xr:uid="{00000000-0005-0000-0000-0000F7220000}"/>
    <cellStyle name="60% - Акцент4 2 2 4 2 2" xfId="34964" xr:uid="{00000000-0005-0000-0000-0000F8220000}"/>
    <cellStyle name="60% - Акцент4 2 2 4 2 3" xfId="34965" xr:uid="{00000000-0005-0000-0000-0000F9220000}"/>
    <cellStyle name="60% - Акцент4 2 2 5" xfId="34966" xr:uid="{00000000-0005-0000-0000-0000FA220000}"/>
    <cellStyle name="60% - Акцент4 2 2 5 2" xfId="34967" xr:uid="{00000000-0005-0000-0000-0000FB220000}"/>
    <cellStyle name="60% - Акцент4 2 2 5 2 2" xfId="34968" xr:uid="{00000000-0005-0000-0000-0000FC220000}"/>
    <cellStyle name="60% - Акцент4 2 2 5 2 3" xfId="34969" xr:uid="{00000000-0005-0000-0000-0000FD220000}"/>
    <cellStyle name="60% - Акцент4 2 2 6" xfId="34970" xr:uid="{00000000-0005-0000-0000-0000FE220000}"/>
    <cellStyle name="60% - Акцент4 2 2 6 2" xfId="34971" xr:uid="{00000000-0005-0000-0000-0000FF220000}"/>
    <cellStyle name="60% - Акцент4 2 2 6 2 2" xfId="34972" xr:uid="{00000000-0005-0000-0000-000000230000}"/>
    <cellStyle name="60% - Акцент4 2 2 6 2 3" xfId="34973" xr:uid="{00000000-0005-0000-0000-000001230000}"/>
    <cellStyle name="60% - Акцент4 2 2 7" xfId="34974" xr:uid="{00000000-0005-0000-0000-000002230000}"/>
    <cellStyle name="60% - Акцент4 2 2 7 2" xfId="34975" xr:uid="{00000000-0005-0000-0000-000003230000}"/>
    <cellStyle name="60% - Акцент4 2 2 7 2 2" xfId="34976" xr:uid="{00000000-0005-0000-0000-000004230000}"/>
    <cellStyle name="60% - Акцент4 2 2 7 2 3" xfId="34977" xr:uid="{00000000-0005-0000-0000-000005230000}"/>
    <cellStyle name="60% - Акцент4 2 2 8" xfId="34978" xr:uid="{00000000-0005-0000-0000-000006230000}"/>
    <cellStyle name="60% - Акцент4 2 2 8 2" xfId="34979" xr:uid="{00000000-0005-0000-0000-000007230000}"/>
    <cellStyle name="60% - Акцент4 2 2 8 2 2" xfId="34980" xr:uid="{00000000-0005-0000-0000-000008230000}"/>
    <cellStyle name="60% - Акцент4 2 2 8 2 3" xfId="34981" xr:uid="{00000000-0005-0000-0000-000009230000}"/>
    <cellStyle name="60% - Акцент4 2 2 9" xfId="34982" xr:uid="{00000000-0005-0000-0000-00000A230000}"/>
    <cellStyle name="60% - Акцент4 2 2 9 2" xfId="34983" xr:uid="{00000000-0005-0000-0000-00000B230000}"/>
    <cellStyle name="60% - Акцент4 2 2 9 2 2" xfId="34984" xr:uid="{00000000-0005-0000-0000-00000C230000}"/>
    <cellStyle name="60% - Акцент4 2 2 9 2 3" xfId="34985" xr:uid="{00000000-0005-0000-0000-00000D230000}"/>
    <cellStyle name="60% - Акцент4 2 3" xfId="34986" xr:uid="{00000000-0005-0000-0000-00000E230000}"/>
    <cellStyle name="60% - Акцент4 2 3 2" xfId="34987" xr:uid="{00000000-0005-0000-0000-00000F230000}"/>
    <cellStyle name="60% - Акцент4 2 3 2 2" xfId="34988" xr:uid="{00000000-0005-0000-0000-000010230000}"/>
    <cellStyle name="60% - Акцент4 2 3 2 3" xfId="34989" xr:uid="{00000000-0005-0000-0000-000011230000}"/>
    <cellStyle name="60% - Акцент4 2 4" xfId="34990" xr:uid="{00000000-0005-0000-0000-000012230000}"/>
    <cellStyle name="60% - Акцент4 2 4 2" xfId="34991" xr:uid="{00000000-0005-0000-0000-000013230000}"/>
    <cellStyle name="60% - Акцент4 2 4 2 2" xfId="34992" xr:uid="{00000000-0005-0000-0000-000014230000}"/>
    <cellStyle name="60% - Акцент4 2 4 2 3" xfId="34993" xr:uid="{00000000-0005-0000-0000-000015230000}"/>
    <cellStyle name="60% - Акцент4 2 5" xfId="34994" xr:uid="{00000000-0005-0000-0000-000016230000}"/>
    <cellStyle name="60% - Акцент4 2 5 2" xfId="34995" xr:uid="{00000000-0005-0000-0000-000017230000}"/>
    <cellStyle name="60% - Акцент4 2 5 2 2" xfId="34996" xr:uid="{00000000-0005-0000-0000-000018230000}"/>
    <cellStyle name="60% - Акцент4 2 5 2 3" xfId="34997" xr:uid="{00000000-0005-0000-0000-000019230000}"/>
    <cellStyle name="60% - Акцент4 2 6" xfId="34998" xr:uid="{00000000-0005-0000-0000-00001A230000}"/>
    <cellStyle name="60% - Акцент4 2 6 2" xfId="34999" xr:uid="{00000000-0005-0000-0000-00001B230000}"/>
    <cellStyle name="60% - Акцент4 2 6 2 2" xfId="35000" xr:uid="{00000000-0005-0000-0000-00001C230000}"/>
    <cellStyle name="60% - Акцент4 2 6 2 3" xfId="35001" xr:uid="{00000000-0005-0000-0000-00001D230000}"/>
    <cellStyle name="60% - Акцент4 2 7" xfId="35002" xr:uid="{00000000-0005-0000-0000-00001E230000}"/>
    <cellStyle name="60% - Акцент4 2 7 2" xfId="35003" xr:uid="{00000000-0005-0000-0000-00001F230000}"/>
    <cellStyle name="60% - Акцент4 2 7 2 2" xfId="35004" xr:uid="{00000000-0005-0000-0000-000020230000}"/>
    <cellStyle name="60% - Акцент4 2 7 2 3" xfId="35005" xr:uid="{00000000-0005-0000-0000-000021230000}"/>
    <cellStyle name="60% - Акцент4 2 8" xfId="35006" xr:uid="{00000000-0005-0000-0000-000022230000}"/>
    <cellStyle name="60% - Акцент4 2 8 2" xfId="35007" xr:uid="{00000000-0005-0000-0000-000023230000}"/>
    <cellStyle name="60% - Акцент4 2 8 2 2" xfId="35008" xr:uid="{00000000-0005-0000-0000-000024230000}"/>
    <cellStyle name="60% - Акцент4 2 8 2 3" xfId="35009" xr:uid="{00000000-0005-0000-0000-000025230000}"/>
    <cellStyle name="60% - Акцент4 2 9" xfId="35010" xr:uid="{00000000-0005-0000-0000-000026230000}"/>
    <cellStyle name="60% - Акцент4 2 9 2" xfId="35011" xr:uid="{00000000-0005-0000-0000-000027230000}"/>
    <cellStyle name="60% - Акцент4 2 9 2 2" xfId="35012" xr:uid="{00000000-0005-0000-0000-000028230000}"/>
    <cellStyle name="60% - Акцент4 2 9 2 3" xfId="35013" xr:uid="{00000000-0005-0000-0000-000029230000}"/>
    <cellStyle name="60% - Акцент4 20" xfId="35014" xr:uid="{00000000-0005-0000-0000-00002A230000}"/>
    <cellStyle name="60% - Акцент4 20 2" xfId="35015" xr:uid="{00000000-0005-0000-0000-00002B230000}"/>
    <cellStyle name="60% - Акцент4 20 2 2" xfId="35016" xr:uid="{00000000-0005-0000-0000-00002C230000}"/>
    <cellStyle name="60% - Акцент4 20 2 3" xfId="35017" xr:uid="{00000000-0005-0000-0000-00002D230000}"/>
    <cellStyle name="60% - Акцент4 21" xfId="35018" xr:uid="{00000000-0005-0000-0000-00002E230000}"/>
    <cellStyle name="60% - Акцент4 21 2" xfId="35019" xr:uid="{00000000-0005-0000-0000-00002F230000}"/>
    <cellStyle name="60% - Акцент4 21 2 2" xfId="35020" xr:uid="{00000000-0005-0000-0000-000030230000}"/>
    <cellStyle name="60% - Акцент4 21 2 3" xfId="35021" xr:uid="{00000000-0005-0000-0000-000031230000}"/>
    <cellStyle name="60% - Акцент4 22" xfId="35022" xr:uid="{00000000-0005-0000-0000-000032230000}"/>
    <cellStyle name="60% - Акцент4 22 2" xfId="35023" xr:uid="{00000000-0005-0000-0000-000033230000}"/>
    <cellStyle name="60% - Акцент4 22 2 2" xfId="35024" xr:uid="{00000000-0005-0000-0000-000034230000}"/>
    <cellStyle name="60% - Акцент4 22 2 3" xfId="35025" xr:uid="{00000000-0005-0000-0000-000035230000}"/>
    <cellStyle name="60% - Акцент4 23" xfId="35026" xr:uid="{00000000-0005-0000-0000-000036230000}"/>
    <cellStyle name="60% - Акцент4 23 2" xfId="35027" xr:uid="{00000000-0005-0000-0000-000037230000}"/>
    <cellStyle name="60% - Акцент4 23 2 2" xfId="35028" xr:uid="{00000000-0005-0000-0000-000038230000}"/>
    <cellStyle name="60% - Акцент4 23 2 2 2" xfId="35029" xr:uid="{00000000-0005-0000-0000-000039230000}"/>
    <cellStyle name="60% - Акцент4 23 2 2 3" xfId="35030" xr:uid="{00000000-0005-0000-0000-00003A230000}"/>
    <cellStyle name="60% - Акцент4 23 3" xfId="35031" xr:uid="{00000000-0005-0000-0000-00003B230000}"/>
    <cellStyle name="60% - Акцент4 23 3 2" xfId="35032" xr:uid="{00000000-0005-0000-0000-00003C230000}"/>
    <cellStyle name="60% - Акцент4 23 3 3" xfId="35033" xr:uid="{00000000-0005-0000-0000-00003D230000}"/>
    <cellStyle name="60% - Акцент4 24" xfId="35034" xr:uid="{00000000-0005-0000-0000-00003E230000}"/>
    <cellStyle name="60% - Акцент4 24 2" xfId="35035" xr:uid="{00000000-0005-0000-0000-00003F230000}"/>
    <cellStyle name="60% - Акцент4 24 2 2" xfId="35036" xr:uid="{00000000-0005-0000-0000-000040230000}"/>
    <cellStyle name="60% - Акцент4 24 2 2 2" xfId="35037" xr:uid="{00000000-0005-0000-0000-000041230000}"/>
    <cellStyle name="60% - Акцент4 24 2 2 3" xfId="35038" xr:uid="{00000000-0005-0000-0000-000042230000}"/>
    <cellStyle name="60% - Акцент4 24 3" xfId="35039" xr:uid="{00000000-0005-0000-0000-000043230000}"/>
    <cellStyle name="60% - Акцент4 24 3 2" xfId="35040" xr:uid="{00000000-0005-0000-0000-000044230000}"/>
    <cellStyle name="60% - Акцент4 24 3 3" xfId="35041" xr:uid="{00000000-0005-0000-0000-000045230000}"/>
    <cellStyle name="60% - Акцент4 25" xfId="35042" xr:uid="{00000000-0005-0000-0000-000046230000}"/>
    <cellStyle name="60% - Акцент4 25 2" xfId="35043" xr:uid="{00000000-0005-0000-0000-000047230000}"/>
    <cellStyle name="60% - Акцент4 25 2 2" xfId="35044" xr:uid="{00000000-0005-0000-0000-000048230000}"/>
    <cellStyle name="60% - Акцент4 25 2 3" xfId="35045" xr:uid="{00000000-0005-0000-0000-000049230000}"/>
    <cellStyle name="60% - Акцент4 26" xfId="35046" xr:uid="{00000000-0005-0000-0000-00004A230000}"/>
    <cellStyle name="60% - Акцент4 26 2" xfId="35047" xr:uid="{00000000-0005-0000-0000-00004B230000}"/>
    <cellStyle name="60% - Акцент4 26 2 2" xfId="35048" xr:uid="{00000000-0005-0000-0000-00004C230000}"/>
    <cellStyle name="60% - Акцент4 26 2 3" xfId="35049" xr:uid="{00000000-0005-0000-0000-00004D230000}"/>
    <cellStyle name="60% - Акцент4 27" xfId="35050" xr:uid="{00000000-0005-0000-0000-00004E230000}"/>
    <cellStyle name="60% - Акцент4 27 2" xfId="35051" xr:uid="{00000000-0005-0000-0000-00004F230000}"/>
    <cellStyle name="60% - Акцент4 27 2 2" xfId="35052" xr:uid="{00000000-0005-0000-0000-000050230000}"/>
    <cellStyle name="60% - Акцент4 27 2 3" xfId="35053" xr:uid="{00000000-0005-0000-0000-000051230000}"/>
    <cellStyle name="60% - Акцент4 3" xfId="3033" xr:uid="{00000000-0005-0000-0000-000052230000}"/>
    <cellStyle name="60% - Акцент4 3 10" xfId="35054" xr:uid="{00000000-0005-0000-0000-000053230000}"/>
    <cellStyle name="60% - Акцент4 3 10 2" xfId="35055" xr:uid="{00000000-0005-0000-0000-000054230000}"/>
    <cellStyle name="60% - Акцент4 3 10 2 2" xfId="35056" xr:uid="{00000000-0005-0000-0000-000055230000}"/>
    <cellStyle name="60% - Акцент4 3 10 2 3" xfId="35057" xr:uid="{00000000-0005-0000-0000-000056230000}"/>
    <cellStyle name="60% - Акцент4 3 11" xfId="35058" xr:uid="{00000000-0005-0000-0000-000057230000}"/>
    <cellStyle name="60% - Акцент4 3 11 2" xfId="35059" xr:uid="{00000000-0005-0000-0000-000058230000}"/>
    <cellStyle name="60% - Акцент4 3 11 2 2" xfId="35060" xr:uid="{00000000-0005-0000-0000-000059230000}"/>
    <cellStyle name="60% - Акцент4 3 11 2 3" xfId="35061" xr:uid="{00000000-0005-0000-0000-00005A230000}"/>
    <cellStyle name="60% - Акцент4 3 12" xfId="35062" xr:uid="{00000000-0005-0000-0000-00005B230000}"/>
    <cellStyle name="60% - Акцент4 3 12 2" xfId="35063" xr:uid="{00000000-0005-0000-0000-00005C230000}"/>
    <cellStyle name="60% - Акцент4 3 12 2 2" xfId="35064" xr:uid="{00000000-0005-0000-0000-00005D230000}"/>
    <cellStyle name="60% - Акцент4 3 12 2 3" xfId="35065" xr:uid="{00000000-0005-0000-0000-00005E230000}"/>
    <cellStyle name="60% - Акцент4 3 13" xfId="35066" xr:uid="{00000000-0005-0000-0000-00005F230000}"/>
    <cellStyle name="60% - Акцент4 3 13 2" xfId="35067" xr:uid="{00000000-0005-0000-0000-000060230000}"/>
    <cellStyle name="60% - Акцент4 3 13 2 2" xfId="35068" xr:uid="{00000000-0005-0000-0000-000061230000}"/>
    <cellStyle name="60% - Акцент4 3 13 2 3" xfId="35069" xr:uid="{00000000-0005-0000-0000-000062230000}"/>
    <cellStyle name="60% - Акцент4 3 14" xfId="35070" xr:uid="{00000000-0005-0000-0000-000063230000}"/>
    <cellStyle name="60% - Акцент4 3 14 2" xfId="35071" xr:uid="{00000000-0005-0000-0000-000064230000}"/>
    <cellStyle name="60% - Акцент4 3 14 2 2" xfId="35072" xr:uid="{00000000-0005-0000-0000-000065230000}"/>
    <cellStyle name="60% - Акцент4 3 14 2 3" xfId="35073" xr:uid="{00000000-0005-0000-0000-000066230000}"/>
    <cellStyle name="60% - Акцент4 3 15" xfId="35074" xr:uid="{00000000-0005-0000-0000-000067230000}"/>
    <cellStyle name="60% - Акцент4 3 15 2" xfId="35075" xr:uid="{00000000-0005-0000-0000-000068230000}"/>
    <cellStyle name="60% - Акцент4 3 15 2 2" xfId="35076" xr:uid="{00000000-0005-0000-0000-000069230000}"/>
    <cellStyle name="60% - Акцент4 3 15 2 3" xfId="35077" xr:uid="{00000000-0005-0000-0000-00006A230000}"/>
    <cellStyle name="60% - Акцент4 3 16" xfId="35078" xr:uid="{00000000-0005-0000-0000-00006B230000}"/>
    <cellStyle name="60% - Акцент4 3 16 2" xfId="35079" xr:uid="{00000000-0005-0000-0000-00006C230000}"/>
    <cellStyle name="60% - Акцент4 3 16 3" xfId="35080" xr:uid="{00000000-0005-0000-0000-00006D230000}"/>
    <cellStyle name="60% - Акцент4 3 2" xfId="35081" xr:uid="{00000000-0005-0000-0000-00006E230000}"/>
    <cellStyle name="60% - Акцент4 3 2 10" xfId="35082" xr:uid="{00000000-0005-0000-0000-00006F230000}"/>
    <cellStyle name="60% - Акцент4 3 2 10 2" xfId="35083" xr:uid="{00000000-0005-0000-0000-000070230000}"/>
    <cellStyle name="60% - Акцент4 3 2 10 2 2" xfId="35084" xr:uid="{00000000-0005-0000-0000-000071230000}"/>
    <cellStyle name="60% - Акцент4 3 2 10 2 3" xfId="35085" xr:uid="{00000000-0005-0000-0000-000072230000}"/>
    <cellStyle name="60% - Акцент4 3 2 11" xfId="35086" xr:uid="{00000000-0005-0000-0000-000073230000}"/>
    <cellStyle name="60% - Акцент4 3 2 11 2" xfId="35087" xr:uid="{00000000-0005-0000-0000-000074230000}"/>
    <cellStyle name="60% - Акцент4 3 2 11 3" xfId="35088" xr:uid="{00000000-0005-0000-0000-000075230000}"/>
    <cellStyle name="60% - Акцент4 3 2 2" xfId="35089" xr:uid="{00000000-0005-0000-0000-000076230000}"/>
    <cellStyle name="60% - Акцент4 3 2 2 2" xfId="35090" xr:uid="{00000000-0005-0000-0000-000077230000}"/>
    <cellStyle name="60% - Акцент4 3 2 2 2 2" xfId="35091" xr:uid="{00000000-0005-0000-0000-000078230000}"/>
    <cellStyle name="60% - Акцент4 3 2 2 2 3" xfId="35092" xr:uid="{00000000-0005-0000-0000-000079230000}"/>
    <cellStyle name="60% - Акцент4 3 2 3" xfId="35093" xr:uid="{00000000-0005-0000-0000-00007A230000}"/>
    <cellStyle name="60% - Акцент4 3 2 3 2" xfId="35094" xr:uid="{00000000-0005-0000-0000-00007B230000}"/>
    <cellStyle name="60% - Акцент4 3 2 3 2 2" xfId="35095" xr:uid="{00000000-0005-0000-0000-00007C230000}"/>
    <cellStyle name="60% - Акцент4 3 2 3 2 3" xfId="35096" xr:uid="{00000000-0005-0000-0000-00007D230000}"/>
    <cellStyle name="60% - Акцент4 3 2 4" xfId="35097" xr:uid="{00000000-0005-0000-0000-00007E230000}"/>
    <cellStyle name="60% - Акцент4 3 2 4 2" xfId="35098" xr:uid="{00000000-0005-0000-0000-00007F230000}"/>
    <cellStyle name="60% - Акцент4 3 2 4 2 2" xfId="35099" xr:uid="{00000000-0005-0000-0000-000080230000}"/>
    <cellStyle name="60% - Акцент4 3 2 4 2 3" xfId="35100" xr:uid="{00000000-0005-0000-0000-000081230000}"/>
    <cellStyle name="60% - Акцент4 3 2 5" xfId="35101" xr:uid="{00000000-0005-0000-0000-000082230000}"/>
    <cellStyle name="60% - Акцент4 3 2 5 2" xfId="35102" xr:uid="{00000000-0005-0000-0000-000083230000}"/>
    <cellStyle name="60% - Акцент4 3 2 5 2 2" xfId="35103" xr:uid="{00000000-0005-0000-0000-000084230000}"/>
    <cellStyle name="60% - Акцент4 3 2 5 2 3" xfId="35104" xr:uid="{00000000-0005-0000-0000-000085230000}"/>
    <cellStyle name="60% - Акцент4 3 2 6" xfId="35105" xr:uid="{00000000-0005-0000-0000-000086230000}"/>
    <cellStyle name="60% - Акцент4 3 2 6 2" xfId="35106" xr:uid="{00000000-0005-0000-0000-000087230000}"/>
    <cellStyle name="60% - Акцент4 3 2 6 2 2" xfId="35107" xr:uid="{00000000-0005-0000-0000-000088230000}"/>
    <cellStyle name="60% - Акцент4 3 2 6 2 3" xfId="35108" xr:uid="{00000000-0005-0000-0000-000089230000}"/>
    <cellStyle name="60% - Акцент4 3 2 7" xfId="35109" xr:uid="{00000000-0005-0000-0000-00008A230000}"/>
    <cellStyle name="60% - Акцент4 3 2 7 2" xfId="35110" xr:uid="{00000000-0005-0000-0000-00008B230000}"/>
    <cellStyle name="60% - Акцент4 3 2 7 2 2" xfId="35111" xr:uid="{00000000-0005-0000-0000-00008C230000}"/>
    <cellStyle name="60% - Акцент4 3 2 7 2 3" xfId="35112" xr:uid="{00000000-0005-0000-0000-00008D230000}"/>
    <cellStyle name="60% - Акцент4 3 2 8" xfId="35113" xr:uid="{00000000-0005-0000-0000-00008E230000}"/>
    <cellStyle name="60% - Акцент4 3 2 8 2" xfId="35114" xr:uid="{00000000-0005-0000-0000-00008F230000}"/>
    <cellStyle name="60% - Акцент4 3 2 8 2 2" xfId="35115" xr:uid="{00000000-0005-0000-0000-000090230000}"/>
    <cellStyle name="60% - Акцент4 3 2 8 2 3" xfId="35116" xr:uid="{00000000-0005-0000-0000-000091230000}"/>
    <cellStyle name="60% - Акцент4 3 2 9" xfId="35117" xr:uid="{00000000-0005-0000-0000-000092230000}"/>
    <cellStyle name="60% - Акцент4 3 2 9 2" xfId="35118" xr:uid="{00000000-0005-0000-0000-000093230000}"/>
    <cellStyle name="60% - Акцент4 3 2 9 2 2" xfId="35119" xr:uid="{00000000-0005-0000-0000-000094230000}"/>
    <cellStyle name="60% - Акцент4 3 2 9 2 3" xfId="35120" xr:uid="{00000000-0005-0000-0000-000095230000}"/>
    <cellStyle name="60% - Акцент4 3 3" xfId="35121" xr:uid="{00000000-0005-0000-0000-000096230000}"/>
    <cellStyle name="60% - Акцент4 3 3 2" xfId="35122" xr:uid="{00000000-0005-0000-0000-000097230000}"/>
    <cellStyle name="60% - Акцент4 3 3 2 2" xfId="35123" xr:uid="{00000000-0005-0000-0000-000098230000}"/>
    <cellStyle name="60% - Акцент4 3 3 2 3" xfId="35124" xr:uid="{00000000-0005-0000-0000-000099230000}"/>
    <cellStyle name="60% - Акцент4 3 4" xfId="35125" xr:uid="{00000000-0005-0000-0000-00009A230000}"/>
    <cellStyle name="60% - Акцент4 3 4 2" xfId="35126" xr:uid="{00000000-0005-0000-0000-00009B230000}"/>
    <cellStyle name="60% - Акцент4 3 4 2 2" xfId="35127" xr:uid="{00000000-0005-0000-0000-00009C230000}"/>
    <cellStyle name="60% - Акцент4 3 4 2 3" xfId="35128" xr:uid="{00000000-0005-0000-0000-00009D230000}"/>
    <cellStyle name="60% - Акцент4 3 5" xfId="35129" xr:uid="{00000000-0005-0000-0000-00009E230000}"/>
    <cellStyle name="60% - Акцент4 3 5 2" xfId="35130" xr:uid="{00000000-0005-0000-0000-00009F230000}"/>
    <cellStyle name="60% - Акцент4 3 5 2 2" xfId="35131" xr:uid="{00000000-0005-0000-0000-0000A0230000}"/>
    <cellStyle name="60% - Акцент4 3 5 2 3" xfId="35132" xr:uid="{00000000-0005-0000-0000-0000A1230000}"/>
    <cellStyle name="60% - Акцент4 3 6" xfId="35133" xr:uid="{00000000-0005-0000-0000-0000A2230000}"/>
    <cellStyle name="60% - Акцент4 3 6 2" xfId="35134" xr:uid="{00000000-0005-0000-0000-0000A3230000}"/>
    <cellStyle name="60% - Акцент4 3 6 2 2" xfId="35135" xr:uid="{00000000-0005-0000-0000-0000A4230000}"/>
    <cellStyle name="60% - Акцент4 3 6 2 3" xfId="35136" xr:uid="{00000000-0005-0000-0000-0000A5230000}"/>
    <cellStyle name="60% - Акцент4 3 7" xfId="35137" xr:uid="{00000000-0005-0000-0000-0000A6230000}"/>
    <cellStyle name="60% - Акцент4 3 7 2" xfId="35138" xr:uid="{00000000-0005-0000-0000-0000A7230000}"/>
    <cellStyle name="60% - Акцент4 3 7 2 2" xfId="35139" xr:uid="{00000000-0005-0000-0000-0000A8230000}"/>
    <cellStyle name="60% - Акцент4 3 7 2 3" xfId="35140" xr:uid="{00000000-0005-0000-0000-0000A9230000}"/>
    <cellStyle name="60% - Акцент4 3 8" xfId="35141" xr:uid="{00000000-0005-0000-0000-0000AA230000}"/>
    <cellStyle name="60% - Акцент4 3 8 2" xfId="35142" xr:uid="{00000000-0005-0000-0000-0000AB230000}"/>
    <cellStyle name="60% - Акцент4 3 8 2 2" xfId="35143" xr:uid="{00000000-0005-0000-0000-0000AC230000}"/>
    <cellStyle name="60% - Акцент4 3 8 2 3" xfId="35144" xr:uid="{00000000-0005-0000-0000-0000AD230000}"/>
    <cellStyle name="60% - Акцент4 3 9" xfId="35145" xr:uid="{00000000-0005-0000-0000-0000AE230000}"/>
    <cellStyle name="60% - Акцент4 3 9 2" xfId="35146" xr:uid="{00000000-0005-0000-0000-0000AF230000}"/>
    <cellStyle name="60% - Акцент4 3 9 2 2" xfId="35147" xr:uid="{00000000-0005-0000-0000-0000B0230000}"/>
    <cellStyle name="60% - Акцент4 3 9 2 3" xfId="35148" xr:uid="{00000000-0005-0000-0000-0000B1230000}"/>
    <cellStyle name="60% - Акцент4 4" xfId="3034" xr:uid="{00000000-0005-0000-0000-0000B2230000}"/>
    <cellStyle name="60% - Акцент4 4 2" xfId="35149" xr:uid="{00000000-0005-0000-0000-0000B3230000}"/>
    <cellStyle name="60% - Акцент4 4 2 2" xfId="35150" xr:uid="{00000000-0005-0000-0000-0000B4230000}"/>
    <cellStyle name="60% - Акцент4 4 2 2 2" xfId="35151" xr:uid="{00000000-0005-0000-0000-0000B5230000}"/>
    <cellStyle name="60% - Акцент4 4 2 2 3" xfId="35152" xr:uid="{00000000-0005-0000-0000-0000B6230000}"/>
    <cellStyle name="60% - Акцент4 4 3" xfId="35153" xr:uid="{00000000-0005-0000-0000-0000B7230000}"/>
    <cellStyle name="60% - Акцент4 4 3 2" xfId="35154" xr:uid="{00000000-0005-0000-0000-0000B8230000}"/>
    <cellStyle name="60% - Акцент4 4 3 3" xfId="35155" xr:uid="{00000000-0005-0000-0000-0000B9230000}"/>
    <cellStyle name="60% - Акцент4 5" xfId="3035" xr:uid="{00000000-0005-0000-0000-0000BA230000}"/>
    <cellStyle name="60% - Акцент4 5 2" xfId="35156" xr:uid="{00000000-0005-0000-0000-0000BB230000}"/>
    <cellStyle name="60% - Акцент4 5 2 2" xfId="35157" xr:uid="{00000000-0005-0000-0000-0000BC230000}"/>
    <cellStyle name="60% - Акцент4 5 2 2 2" xfId="35158" xr:uid="{00000000-0005-0000-0000-0000BD230000}"/>
    <cellStyle name="60% - Акцент4 5 2 2 3" xfId="35159" xr:uid="{00000000-0005-0000-0000-0000BE230000}"/>
    <cellStyle name="60% - Акцент4 5 3" xfId="35160" xr:uid="{00000000-0005-0000-0000-0000BF230000}"/>
    <cellStyle name="60% - Акцент4 5 3 2" xfId="35161" xr:uid="{00000000-0005-0000-0000-0000C0230000}"/>
    <cellStyle name="60% - Акцент4 5 3 3" xfId="35162" xr:uid="{00000000-0005-0000-0000-0000C1230000}"/>
    <cellStyle name="60% - Акцент4 6" xfId="3036" xr:uid="{00000000-0005-0000-0000-0000C2230000}"/>
    <cellStyle name="60% - Акцент4 6 2" xfId="35163" xr:uid="{00000000-0005-0000-0000-0000C3230000}"/>
    <cellStyle name="60% - Акцент4 6 2 2" xfId="35164" xr:uid="{00000000-0005-0000-0000-0000C4230000}"/>
    <cellStyle name="60% - Акцент4 6 2 2 2" xfId="35165" xr:uid="{00000000-0005-0000-0000-0000C5230000}"/>
    <cellStyle name="60% - Акцент4 6 2 2 3" xfId="35166" xr:uid="{00000000-0005-0000-0000-0000C6230000}"/>
    <cellStyle name="60% - Акцент4 6 3" xfId="35167" xr:uid="{00000000-0005-0000-0000-0000C7230000}"/>
    <cellStyle name="60% - Акцент4 6 3 2" xfId="35168" xr:uid="{00000000-0005-0000-0000-0000C8230000}"/>
    <cellStyle name="60% - Акцент4 6 3 3" xfId="35169" xr:uid="{00000000-0005-0000-0000-0000C9230000}"/>
    <cellStyle name="60% - Акцент4 7" xfId="3037" xr:uid="{00000000-0005-0000-0000-0000CA230000}"/>
    <cellStyle name="60% - Акцент4 7 2" xfId="35170" xr:uid="{00000000-0005-0000-0000-0000CB230000}"/>
    <cellStyle name="60% - Акцент4 7 2 2" xfId="35171" xr:uid="{00000000-0005-0000-0000-0000CC230000}"/>
    <cellStyle name="60% - Акцент4 7 2 3" xfId="35172" xr:uid="{00000000-0005-0000-0000-0000CD230000}"/>
    <cellStyle name="60% - Акцент4 8" xfId="3038" xr:uid="{00000000-0005-0000-0000-0000CE230000}"/>
    <cellStyle name="60% - Акцент4 8 2" xfId="35173" xr:uid="{00000000-0005-0000-0000-0000CF230000}"/>
    <cellStyle name="60% - Акцент4 8 2 2" xfId="35174" xr:uid="{00000000-0005-0000-0000-0000D0230000}"/>
    <cellStyle name="60% - Акцент4 8 2 3" xfId="35175" xr:uid="{00000000-0005-0000-0000-0000D1230000}"/>
    <cellStyle name="60% - Акцент4 9" xfId="3039" xr:uid="{00000000-0005-0000-0000-0000D2230000}"/>
    <cellStyle name="60% - Акцент4 9 2" xfId="35176" xr:uid="{00000000-0005-0000-0000-0000D3230000}"/>
    <cellStyle name="60% - Акцент4 9 2 2" xfId="35177" xr:uid="{00000000-0005-0000-0000-0000D4230000}"/>
    <cellStyle name="60% - Акцент4 9 2 3" xfId="35178" xr:uid="{00000000-0005-0000-0000-0000D5230000}"/>
    <cellStyle name="60% - Акцент5 10" xfId="35179" xr:uid="{00000000-0005-0000-0000-0000D6230000}"/>
    <cellStyle name="60% - Акцент5 10 2" xfId="35180" xr:uid="{00000000-0005-0000-0000-0000D7230000}"/>
    <cellStyle name="60% - Акцент5 10 2 2" xfId="35181" xr:uid="{00000000-0005-0000-0000-0000D8230000}"/>
    <cellStyle name="60% - Акцент5 10 2 3" xfId="35182" xr:uid="{00000000-0005-0000-0000-0000D9230000}"/>
    <cellStyle name="60% - Акцент5 11" xfId="35183" xr:uid="{00000000-0005-0000-0000-0000DA230000}"/>
    <cellStyle name="60% - Акцент5 11 2" xfId="35184" xr:uid="{00000000-0005-0000-0000-0000DB230000}"/>
    <cellStyle name="60% - Акцент5 11 2 2" xfId="35185" xr:uid="{00000000-0005-0000-0000-0000DC230000}"/>
    <cellStyle name="60% - Акцент5 11 2 3" xfId="35186" xr:uid="{00000000-0005-0000-0000-0000DD230000}"/>
    <cellStyle name="60% - Акцент5 12" xfId="35187" xr:uid="{00000000-0005-0000-0000-0000DE230000}"/>
    <cellStyle name="60% - Акцент5 12 2" xfId="35188" xr:uid="{00000000-0005-0000-0000-0000DF230000}"/>
    <cellStyle name="60% - Акцент5 12 2 2" xfId="35189" xr:uid="{00000000-0005-0000-0000-0000E0230000}"/>
    <cellStyle name="60% - Акцент5 12 2 3" xfId="35190" xr:uid="{00000000-0005-0000-0000-0000E1230000}"/>
    <cellStyle name="60% - Акцент5 13" xfId="35191" xr:uid="{00000000-0005-0000-0000-0000E2230000}"/>
    <cellStyle name="60% - Акцент5 13 2" xfId="35192" xr:uid="{00000000-0005-0000-0000-0000E3230000}"/>
    <cellStyle name="60% - Акцент5 13 2 2" xfId="35193" xr:uid="{00000000-0005-0000-0000-0000E4230000}"/>
    <cellStyle name="60% - Акцент5 13 2 3" xfId="35194" xr:uid="{00000000-0005-0000-0000-0000E5230000}"/>
    <cellStyle name="60% - Акцент5 14" xfId="35195" xr:uid="{00000000-0005-0000-0000-0000E6230000}"/>
    <cellStyle name="60% - Акцент5 14 2" xfId="35196" xr:uid="{00000000-0005-0000-0000-0000E7230000}"/>
    <cellStyle name="60% - Акцент5 14 2 2" xfId="35197" xr:uid="{00000000-0005-0000-0000-0000E8230000}"/>
    <cellStyle name="60% - Акцент5 14 2 3" xfId="35198" xr:uid="{00000000-0005-0000-0000-0000E9230000}"/>
    <cellStyle name="60% - Акцент5 15" xfId="35199" xr:uid="{00000000-0005-0000-0000-0000EA230000}"/>
    <cellStyle name="60% - Акцент5 15 2" xfId="35200" xr:uid="{00000000-0005-0000-0000-0000EB230000}"/>
    <cellStyle name="60% - Акцент5 15 2 2" xfId="35201" xr:uid="{00000000-0005-0000-0000-0000EC230000}"/>
    <cellStyle name="60% - Акцент5 15 2 3" xfId="35202" xr:uid="{00000000-0005-0000-0000-0000ED230000}"/>
    <cellStyle name="60% - Акцент5 16" xfId="35203" xr:uid="{00000000-0005-0000-0000-0000EE230000}"/>
    <cellStyle name="60% - Акцент5 16 2" xfId="35204" xr:uid="{00000000-0005-0000-0000-0000EF230000}"/>
    <cellStyle name="60% - Акцент5 16 2 2" xfId="35205" xr:uid="{00000000-0005-0000-0000-0000F0230000}"/>
    <cellStyle name="60% - Акцент5 16 2 3" xfId="35206" xr:uid="{00000000-0005-0000-0000-0000F1230000}"/>
    <cellStyle name="60% - Акцент5 17" xfId="35207" xr:uid="{00000000-0005-0000-0000-0000F2230000}"/>
    <cellStyle name="60% - Акцент5 17 2" xfId="35208" xr:uid="{00000000-0005-0000-0000-0000F3230000}"/>
    <cellStyle name="60% - Акцент5 17 2 2" xfId="35209" xr:uid="{00000000-0005-0000-0000-0000F4230000}"/>
    <cellStyle name="60% - Акцент5 17 2 3" xfId="35210" xr:uid="{00000000-0005-0000-0000-0000F5230000}"/>
    <cellStyle name="60% - Акцент5 18" xfId="35211" xr:uid="{00000000-0005-0000-0000-0000F6230000}"/>
    <cellStyle name="60% - Акцент5 18 2" xfId="35212" xr:uid="{00000000-0005-0000-0000-0000F7230000}"/>
    <cellStyle name="60% - Акцент5 18 2 2" xfId="35213" xr:uid="{00000000-0005-0000-0000-0000F8230000}"/>
    <cellStyle name="60% - Акцент5 18 2 3" xfId="35214" xr:uid="{00000000-0005-0000-0000-0000F9230000}"/>
    <cellStyle name="60% - Акцент5 19" xfId="35215" xr:uid="{00000000-0005-0000-0000-0000FA230000}"/>
    <cellStyle name="60% - Акцент5 19 2" xfId="35216" xr:uid="{00000000-0005-0000-0000-0000FB230000}"/>
    <cellStyle name="60% - Акцент5 19 2 2" xfId="35217" xr:uid="{00000000-0005-0000-0000-0000FC230000}"/>
    <cellStyle name="60% - Акцент5 19 2 3" xfId="35218" xr:uid="{00000000-0005-0000-0000-0000FD230000}"/>
    <cellStyle name="60% - Акцент5 2" xfId="3040" xr:uid="{00000000-0005-0000-0000-0000FE230000}"/>
    <cellStyle name="60% — акцент5 2" xfId="29073" xr:uid="{00000000-0005-0000-0000-0000FF230000}"/>
    <cellStyle name="60% - Акцент5 2 2" xfId="3041" xr:uid="{00000000-0005-0000-0000-000000240000}"/>
    <cellStyle name="60% - Акцент5 2 2 2" xfId="35219" xr:uid="{00000000-0005-0000-0000-000001240000}"/>
    <cellStyle name="60% - Акцент5 2 2 2 2" xfId="35220" xr:uid="{00000000-0005-0000-0000-000002240000}"/>
    <cellStyle name="60% - Акцент5 2 2 2 3" xfId="35221" xr:uid="{00000000-0005-0000-0000-000003240000}"/>
    <cellStyle name="60% - Акцент5 2 3" xfId="35222" xr:uid="{00000000-0005-0000-0000-000004240000}"/>
    <cellStyle name="60% - Акцент5 2 3 2" xfId="35223" xr:uid="{00000000-0005-0000-0000-000005240000}"/>
    <cellStyle name="60% - Акцент5 2 3 3" xfId="35224" xr:uid="{00000000-0005-0000-0000-000006240000}"/>
    <cellStyle name="60% - Акцент5 20" xfId="35225" xr:uid="{00000000-0005-0000-0000-000007240000}"/>
    <cellStyle name="60% - Акцент5 20 2" xfId="35226" xr:uid="{00000000-0005-0000-0000-000008240000}"/>
    <cellStyle name="60% - Акцент5 20 2 2" xfId="35227" xr:uid="{00000000-0005-0000-0000-000009240000}"/>
    <cellStyle name="60% - Акцент5 20 2 3" xfId="35228" xr:uid="{00000000-0005-0000-0000-00000A240000}"/>
    <cellStyle name="60% - Акцент5 21" xfId="35229" xr:uid="{00000000-0005-0000-0000-00000B240000}"/>
    <cellStyle name="60% - Акцент5 21 2" xfId="35230" xr:uid="{00000000-0005-0000-0000-00000C240000}"/>
    <cellStyle name="60% - Акцент5 21 2 2" xfId="35231" xr:uid="{00000000-0005-0000-0000-00000D240000}"/>
    <cellStyle name="60% - Акцент5 21 2 3" xfId="35232" xr:uid="{00000000-0005-0000-0000-00000E240000}"/>
    <cellStyle name="60% - Акцент5 22" xfId="35233" xr:uid="{00000000-0005-0000-0000-00000F240000}"/>
    <cellStyle name="60% - Акцент5 22 2" xfId="35234" xr:uid="{00000000-0005-0000-0000-000010240000}"/>
    <cellStyle name="60% - Акцент5 22 2 2" xfId="35235" xr:uid="{00000000-0005-0000-0000-000011240000}"/>
    <cellStyle name="60% - Акцент5 22 2 3" xfId="35236" xr:uid="{00000000-0005-0000-0000-000012240000}"/>
    <cellStyle name="60% - Акцент5 23" xfId="35237" xr:uid="{00000000-0005-0000-0000-000013240000}"/>
    <cellStyle name="60% - Акцент5 23 2" xfId="35238" xr:uid="{00000000-0005-0000-0000-000014240000}"/>
    <cellStyle name="60% - Акцент5 23 2 2" xfId="35239" xr:uid="{00000000-0005-0000-0000-000015240000}"/>
    <cellStyle name="60% - Акцент5 23 2 2 2" xfId="35240" xr:uid="{00000000-0005-0000-0000-000016240000}"/>
    <cellStyle name="60% - Акцент5 23 2 2 3" xfId="35241" xr:uid="{00000000-0005-0000-0000-000017240000}"/>
    <cellStyle name="60% - Акцент5 23 3" xfId="35242" xr:uid="{00000000-0005-0000-0000-000018240000}"/>
    <cellStyle name="60% - Акцент5 23 3 2" xfId="35243" xr:uid="{00000000-0005-0000-0000-000019240000}"/>
    <cellStyle name="60% - Акцент5 23 3 3" xfId="35244" xr:uid="{00000000-0005-0000-0000-00001A240000}"/>
    <cellStyle name="60% - Акцент5 24" xfId="35245" xr:uid="{00000000-0005-0000-0000-00001B240000}"/>
    <cellStyle name="60% - Акцент5 24 2" xfId="35246" xr:uid="{00000000-0005-0000-0000-00001C240000}"/>
    <cellStyle name="60% - Акцент5 24 2 2" xfId="35247" xr:uid="{00000000-0005-0000-0000-00001D240000}"/>
    <cellStyle name="60% - Акцент5 24 2 2 2" xfId="35248" xr:uid="{00000000-0005-0000-0000-00001E240000}"/>
    <cellStyle name="60% - Акцент5 24 2 2 3" xfId="35249" xr:uid="{00000000-0005-0000-0000-00001F240000}"/>
    <cellStyle name="60% - Акцент5 24 3" xfId="35250" xr:uid="{00000000-0005-0000-0000-000020240000}"/>
    <cellStyle name="60% - Акцент5 24 3 2" xfId="35251" xr:uid="{00000000-0005-0000-0000-000021240000}"/>
    <cellStyle name="60% - Акцент5 24 3 3" xfId="35252" xr:uid="{00000000-0005-0000-0000-000022240000}"/>
    <cellStyle name="60% - Акцент5 25" xfId="35253" xr:uid="{00000000-0005-0000-0000-000023240000}"/>
    <cellStyle name="60% - Акцент5 25 2" xfId="35254" xr:uid="{00000000-0005-0000-0000-000024240000}"/>
    <cellStyle name="60% - Акцент5 25 2 2" xfId="35255" xr:uid="{00000000-0005-0000-0000-000025240000}"/>
    <cellStyle name="60% - Акцент5 25 2 3" xfId="35256" xr:uid="{00000000-0005-0000-0000-000026240000}"/>
    <cellStyle name="60% - Акцент5 26" xfId="35257" xr:uid="{00000000-0005-0000-0000-000027240000}"/>
    <cellStyle name="60% - Акцент5 26 2" xfId="35258" xr:uid="{00000000-0005-0000-0000-000028240000}"/>
    <cellStyle name="60% - Акцент5 26 2 2" xfId="35259" xr:uid="{00000000-0005-0000-0000-000029240000}"/>
    <cellStyle name="60% - Акцент5 26 2 3" xfId="35260" xr:uid="{00000000-0005-0000-0000-00002A240000}"/>
    <cellStyle name="60% - Акцент5 27" xfId="35261" xr:uid="{00000000-0005-0000-0000-00002B240000}"/>
    <cellStyle name="60% - Акцент5 27 2" xfId="35262" xr:uid="{00000000-0005-0000-0000-00002C240000}"/>
    <cellStyle name="60% - Акцент5 27 2 2" xfId="35263" xr:uid="{00000000-0005-0000-0000-00002D240000}"/>
    <cellStyle name="60% - Акцент5 27 2 3" xfId="35264" xr:uid="{00000000-0005-0000-0000-00002E240000}"/>
    <cellStyle name="60% - Акцент5 3" xfId="3042" xr:uid="{00000000-0005-0000-0000-00002F240000}"/>
    <cellStyle name="60% - Акцент5 3 2" xfId="35265" xr:uid="{00000000-0005-0000-0000-000030240000}"/>
    <cellStyle name="60% - Акцент5 3 2 2" xfId="35266" xr:uid="{00000000-0005-0000-0000-000031240000}"/>
    <cellStyle name="60% - Акцент5 3 2 2 2" xfId="35267" xr:uid="{00000000-0005-0000-0000-000032240000}"/>
    <cellStyle name="60% - Акцент5 3 2 2 3" xfId="35268" xr:uid="{00000000-0005-0000-0000-000033240000}"/>
    <cellStyle name="60% - Акцент5 3 3" xfId="35269" xr:uid="{00000000-0005-0000-0000-000034240000}"/>
    <cellStyle name="60% - Акцент5 3 3 2" xfId="35270" xr:uid="{00000000-0005-0000-0000-000035240000}"/>
    <cellStyle name="60% - Акцент5 3 3 3" xfId="35271" xr:uid="{00000000-0005-0000-0000-000036240000}"/>
    <cellStyle name="60% - Акцент5 4" xfId="3043" xr:uid="{00000000-0005-0000-0000-000037240000}"/>
    <cellStyle name="60% - Акцент5 4 2" xfId="35272" xr:uid="{00000000-0005-0000-0000-000038240000}"/>
    <cellStyle name="60% - Акцент5 4 2 2" xfId="35273" xr:uid="{00000000-0005-0000-0000-000039240000}"/>
    <cellStyle name="60% - Акцент5 4 2 2 2" xfId="35274" xr:uid="{00000000-0005-0000-0000-00003A240000}"/>
    <cellStyle name="60% - Акцент5 4 2 2 3" xfId="35275" xr:uid="{00000000-0005-0000-0000-00003B240000}"/>
    <cellStyle name="60% - Акцент5 4 3" xfId="35276" xr:uid="{00000000-0005-0000-0000-00003C240000}"/>
    <cellStyle name="60% - Акцент5 4 3 2" xfId="35277" xr:uid="{00000000-0005-0000-0000-00003D240000}"/>
    <cellStyle name="60% - Акцент5 4 3 3" xfId="35278" xr:uid="{00000000-0005-0000-0000-00003E240000}"/>
    <cellStyle name="60% - Акцент5 5" xfId="3044" xr:uid="{00000000-0005-0000-0000-00003F240000}"/>
    <cellStyle name="60% - Акцент5 5 2" xfId="35279" xr:uid="{00000000-0005-0000-0000-000040240000}"/>
    <cellStyle name="60% - Акцент5 5 2 2" xfId="35280" xr:uid="{00000000-0005-0000-0000-000041240000}"/>
    <cellStyle name="60% - Акцент5 5 2 2 2" xfId="35281" xr:uid="{00000000-0005-0000-0000-000042240000}"/>
    <cellStyle name="60% - Акцент5 5 2 2 3" xfId="35282" xr:uid="{00000000-0005-0000-0000-000043240000}"/>
    <cellStyle name="60% - Акцент5 5 3" xfId="35283" xr:uid="{00000000-0005-0000-0000-000044240000}"/>
    <cellStyle name="60% - Акцент5 5 3 2" xfId="35284" xr:uid="{00000000-0005-0000-0000-000045240000}"/>
    <cellStyle name="60% - Акцент5 5 3 3" xfId="35285" xr:uid="{00000000-0005-0000-0000-000046240000}"/>
    <cellStyle name="60% - Акцент5 6" xfId="3045" xr:uid="{00000000-0005-0000-0000-000047240000}"/>
    <cellStyle name="60% - Акцент5 6 2" xfId="35286" xr:uid="{00000000-0005-0000-0000-000048240000}"/>
    <cellStyle name="60% - Акцент5 6 2 2" xfId="35287" xr:uid="{00000000-0005-0000-0000-000049240000}"/>
    <cellStyle name="60% - Акцент5 6 2 2 2" xfId="35288" xr:uid="{00000000-0005-0000-0000-00004A240000}"/>
    <cellStyle name="60% - Акцент5 6 2 2 3" xfId="35289" xr:uid="{00000000-0005-0000-0000-00004B240000}"/>
    <cellStyle name="60% - Акцент5 6 3" xfId="35290" xr:uid="{00000000-0005-0000-0000-00004C240000}"/>
    <cellStyle name="60% - Акцент5 6 3 2" xfId="35291" xr:uid="{00000000-0005-0000-0000-00004D240000}"/>
    <cellStyle name="60% - Акцент5 6 3 3" xfId="35292" xr:uid="{00000000-0005-0000-0000-00004E240000}"/>
    <cellStyle name="60% - Акцент5 7" xfId="3046" xr:uid="{00000000-0005-0000-0000-00004F240000}"/>
    <cellStyle name="60% - Акцент5 7 2" xfId="35293" xr:uid="{00000000-0005-0000-0000-000050240000}"/>
    <cellStyle name="60% - Акцент5 7 2 2" xfId="35294" xr:uid="{00000000-0005-0000-0000-000051240000}"/>
    <cellStyle name="60% - Акцент5 7 2 3" xfId="35295" xr:uid="{00000000-0005-0000-0000-000052240000}"/>
    <cellStyle name="60% - Акцент5 8" xfId="3047" xr:uid="{00000000-0005-0000-0000-000053240000}"/>
    <cellStyle name="60% - Акцент5 8 2" xfId="35296" xr:uid="{00000000-0005-0000-0000-000054240000}"/>
    <cellStyle name="60% - Акцент5 8 2 2" xfId="35297" xr:uid="{00000000-0005-0000-0000-000055240000}"/>
    <cellStyle name="60% - Акцент5 8 2 3" xfId="35298" xr:uid="{00000000-0005-0000-0000-000056240000}"/>
    <cellStyle name="60% - Акцент5 9" xfId="3048" xr:uid="{00000000-0005-0000-0000-000057240000}"/>
    <cellStyle name="60% - Акцент5 9 2" xfId="35299" xr:uid="{00000000-0005-0000-0000-000058240000}"/>
    <cellStyle name="60% - Акцент5 9 2 2" xfId="35300" xr:uid="{00000000-0005-0000-0000-000059240000}"/>
    <cellStyle name="60% - Акцент5 9 2 3" xfId="35301" xr:uid="{00000000-0005-0000-0000-00005A240000}"/>
    <cellStyle name="60% - Акцент6 10" xfId="35302" xr:uid="{00000000-0005-0000-0000-00005B240000}"/>
    <cellStyle name="60% - Акцент6 10 2" xfId="35303" xr:uid="{00000000-0005-0000-0000-00005C240000}"/>
    <cellStyle name="60% - Акцент6 10 2 2" xfId="35304" xr:uid="{00000000-0005-0000-0000-00005D240000}"/>
    <cellStyle name="60% - Акцент6 10 2 3" xfId="35305" xr:uid="{00000000-0005-0000-0000-00005E240000}"/>
    <cellStyle name="60% - Акцент6 11" xfId="35306" xr:uid="{00000000-0005-0000-0000-00005F240000}"/>
    <cellStyle name="60% - Акцент6 11 2" xfId="35307" xr:uid="{00000000-0005-0000-0000-000060240000}"/>
    <cellStyle name="60% - Акцент6 11 2 2" xfId="35308" xr:uid="{00000000-0005-0000-0000-000061240000}"/>
    <cellStyle name="60% - Акцент6 11 2 3" xfId="35309" xr:uid="{00000000-0005-0000-0000-000062240000}"/>
    <cellStyle name="60% - Акцент6 12" xfId="35310" xr:uid="{00000000-0005-0000-0000-000063240000}"/>
    <cellStyle name="60% - Акцент6 12 2" xfId="35311" xr:uid="{00000000-0005-0000-0000-000064240000}"/>
    <cellStyle name="60% - Акцент6 12 2 2" xfId="35312" xr:uid="{00000000-0005-0000-0000-000065240000}"/>
    <cellStyle name="60% - Акцент6 12 2 3" xfId="35313" xr:uid="{00000000-0005-0000-0000-000066240000}"/>
    <cellStyle name="60% - Акцент6 13" xfId="35314" xr:uid="{00000000-0005-0000-0000-000067240000}"/>
    <cellStyle name="60% - Акцент6 13 2" xfId="35315" xr:uid="{00000000-0005-0000-0000-000068240000}"/>
    <cellStyle name="60% - Акцент6 13 2 2" xfId="35316" xr:uid="{00000000-0005-0000-0000-000069240000}"/>
    <cellStyle name="60% - Акцент6 13 2 3" xfId="35317" xr:uid="{00000000-0005-0000-0000-00006A240000}"/>
    <cellStyle name="60% - Акцент6 14" xfId="35318" xr:uid="{00000000-0005-0000-0000-00006B240000}"/>
    <cellStyle name="60% - Акцент6 14 2" xfId="35319" xr:uid="{00000000-0005-0000-0000-00006C240000}"/>
    <cellStyle name="60% - Акцент6 14 2 2" xfId="35320" xr:uid="{00000000-0005-0000-0000-00006D240000}"/>
    <cellStyle name="60% - Акцент6 14 2 3" xfId="35321" xr:uid="{00000000-0005-0000-0000-00006E240000}"/>
    <cellStyle name="60% - Акцент6 15" xfId="35322" xr:uid="{00000000-0005-0000-0000-00006F240000}"/>
    <cellStyle name="60% - Акцент6 15 2" xfId="35323" xr:uid="{00000000-0005-0000-0000-000070240000}"/>
    <cellStyle name="60% - Акцент6 15 2 2" xfId="35324" xr:uid="{00000000-0005-0000-0000-000071240000}"/>
    <cellStyle name="60% - Акцент6 15 2 3" xfId="35325" xr:uid="{00000000-0005-0000-0000-000072240000}"/>
    <cellStyle name="60% - Акцент6 16" xfId="35326" xr:uid="{00000000-0005-0000-0000-000073240000}"/>
    <cellStyle name="60% - Акцент6 16 2" xfId="35327" xr:uid="{00000000-0005-0000-0000-000074240000}"/>
    <cellStyle name="60% - Акцент6 16 2 2" xfId="35328" xr:uid="{00000000-0005-0000-0000-000075240000}"/>
    <cellStyle name="60% - Акцент6 16 2 3" xfId="35329" xr:uid="{00000000-0005-0000-0000-000076240000}"/>
    <cellStyle name="60% - Акцент6 17" xfId="35330" xr:uid="{00000000-0005-0000-0000-000077240000}"/>
    <cellStyle name="60% - Акцент6 17 2" xfId="35331" xr:uid="{00000000-0005-0000-0000-000078240000}"/>
    <cellStyle name="60% - Акцент6 17 2 2" xfId="35332" xr:uid="{00000000-0005-0000-0000-000079240000}"/>
    <cellStyle name="60% - Акцент6 17 2 3" xfId="35333" xr:uid="{00000000-0005-0000-0000-00007A240000}"/>
    <cellStyle name="60% - Акцент6 18" xfId="35334" xr:uid="{00000000-0005-0000-0000-00007B240000}"/>
    <cellStyle name="60% - Акцент6 18 2" xfId="35335" xr:uid="{00000000-0005-0000-0000-00007C240000}"/>
    <cellStyle name="60% - Акцент6 18 2 2" xfId="35336" xr:uid="{00000000-0005-0000-0000-00007D240000}"/>
    <cellStyle name="60% - Акцент6 18 2 3" xfId="35337" xr:uid="{00000000-0005-0000-0000-00007E240000}"/>
    <cellStyle name="60% - Акцент6 19" xfId="35338" xr:uid="{00000000-0005-0000-0000-00007F240000}"/>
    <cellStyle name="60% - Акцент6 19 2" xfId="35339" xr:uid="{00000000-0005-0000-0000-000080240000}"/>
    <cellStyle name="60% - Акцент6 19 2 2" xfId="35340" xr:uid="{00000000-0005-0000-0000-000081240000}"/>
    <cellStyle name="60% - Акцент6 19 2 3" xfId="35341" xr:uid="{00000000-0005-0000-0000-000082240000}"/>
    <cellStyle name="60% - Акцент6 2" xfId="3049" xr:uid="{00000000-0005-0000-0000-000083240000}"/>
    <cellStyle name="60% — акцент6 2" xfId="29074" xr:uid="{00000000-0005-0000-0000-000084240000}"/>
    <cellStyle name="60% - Акцент6 2 10" xfId="35342" xr:uid="{00000000-0005-0000-0000-000085240000}"/>
    <cellStyle name="60% - Акцент6 2 10 2" xfId="35343" xr:uid="{00000000-0005-0000-0000-000086240000}"/>
    <cellStyle name="60% - Акцент6 2 10 2 2" xfId="35344" xr:uid="{00000000-0005-0000-0000-000087240000}"/>
    <cellStyle name="60% - Акцент6 2 10 2 3" xfId="35345" xr:uid="{00000000-0005-0000-0000-000088240000}"/>
    <cellStyle name="60% - Акцент6 2 11" xfId="35346" xr:uid="{00000000-0005-0000-0000-000089240000}"/>
    <cellStyle name="60% - Акцент6 2 11 2" xfId="35347" xr:uid="{00000000-0005-0000-0000-00008A240000}"/>
    <cellStyle name="60% - Акцент6 2 11 2 2" xfId="35348" xr:uid="{00000000-0005-0000-0000-00008B240000}"/>
    <cellStyle name="60% - Акцент6 2 11 2 3" xfId="35349" xr:uid="{00000000-0005-0000-0000-00008C240000}"/>
    <cellStyle name="60% - Акцент6 2 12" xfId="35350" xr:uid="{00000000-0005-0000-0000-00008D240000}"/>
    <cellStyle name="60% - Акцент6 2 12 2" xfId="35351" xr:uid="{00000000-0005-0000-0000-00008E240000}"/>
    <cellStyle name="60% - Акцент6 2 12 2 2" xfId="35352" xr:uid="{00000000-0005-0000-0000-00008F240000}"/>
    <cellStyle name="60% - Акцент6 2 12 2 3" xfId="35353" xr:uid="{00000000-0005-0000-0000-000090240000}"/>
    <cellStyle name="60% - Акцент6 2 13" xfId="35354" xr:uid="{00000000-0005-0000-0000-000091240000}"/>
    <cellStyle name="60% - Акцент6 2 13 2" xfId="35355" xr:uid="{00000000-0005-0000-0000-000092240000}"/>
    <cellStyle name="60% - Акцент6 2 13 2 2" xfId="35356" xr:uid="{00000000-0005-0000-0000-000093240000}"/>
    <cellStyle name="60% - Акцент6 2 13 2 3" xfId="35357" xr:uid="{00000000-0005-0000-0000-000094240000}"/>
    <cellStyle name="60% - Акцент6 2 14" xfId="35358" xr:uid="{00000000-0005-0000-0000-000095240000}"/>
    <cellStyle name="60% - Акцент6 2 14 2" xfId="35359" xr:uid="{00000000-0005-0000-0000-000096240000}"/>
    <cellStyle name="60% - Акцент6 2 14 2 2" xfId="35360" xr:uid="{00000000-0005-0000-0000-000097240000}"/>
    <cellStyle name="60% - Акцент6 2 14 2 3" xfId="35361" xr:uid="{00000000-0005-0000-0000-000098240000}"/>
    <cellStyle name="60% - Акцент6 2 15" xfId="35362" xr:uid="{00000000-0005-0000-0000-000099240000}"/>
    <cellStyle name="60% - Акцент6 2 15 2" xfId="35363" xr:uid="{00000000-0005-0000-0000-00009A240000}"/>
    <cellStyle name="60% - Акцент6 2 15 2 2" xfId="35364" xr:uid="{00000000-0005-0000-0000-00009B240000}"/>
    <cellStyle name="60% - Акцент6 2 15 2 3" xfId="35365" xr:uid="{00000000-0005-0000-0000-00009C240000}"/>
    <cellStyle name="60% - Акцент6 2 16" xfId="35366" xr:uid="{00000000-0005-0000-0000-00009D240000}"/>
    <cellStyle name="60% - Акцент6 2 16 2" xfId="35367" xr:uid="{00000000-0005-0000-0000-00009E240000}"/>
    <cellStyle name="60% - Акцент6 2 16 3" xfId="35368" xr:uid="{00000000-0005-0000-0000-00009F240000}"/>
    <cellStyle name="60% - Акцент6 2 2" xfId="3050" xr:uid="{00000000-0005-0000-0000-0000A0240000}"/>
    <cellStyle name="60% - Акцент6 2 2 10" xfId="35369" xr:uid="{00000000-0005-0000-0000-0000A1240000}"/>
    <cellStyle name="60% - Акцент6 2 2 10 2" xfId="35370" xr:uid="{00000000-0005-0000-0000-0000A2240000}"/>
    <cellStyle name="60% - Акцент6 2 2 10 2 2" xfId="35371" xr:uid="{00000000-0005-0000-0000-0000A3240000}"/>
    <cellStyle name="60% - Акцент6 2 2 10 2 3" xfId="35372" xr:uid="{00000000-0005-0000-0000-0000A4240000}"/>
    <cellStyle name="60% - Акцент6 2 2 11" xfId="35373" xr:uid="{00000000-0005-0000-0000-0000A5240000}"/>
    <cellStyle name="60% - Акцент6 2 2 11 2" xfId="35374" xr:uid="{00000000-0005-0000-0000-0000A6240000}"/>
    <cellStyle name="60% - Акцент6 2 2 11 3" xfId="35375" xr:uid="{00000000-0005-0000-0000-0000A7240000}"/>
    <cellStyle name="60% - Акцент6 2 2 2" xfId="35376" xr:uid="{00000000-0005-0000-0000-0000A8240000}"/>
    <cellStyle name="60% - Акцент6 2 2 2 2" xfId="35377" xr:uid="{00000000-0005-0000-0000-0000A9240000}"/>
    <cellStyle name="60% - Акцент6 2 2 2 2 2" xfId="35378" xr:uid="{00000000-0005-0000-0000-0000AA240000}"/>
    <cellStyle name="60% - Акцент6 2 2 2 2 3" xfId="35379" xr:uid="{00000000-0005-0000-0000-0000AB240000}"/>
    <cellStyle name="60% - Акцент6 2 2 3" xfId="35380" xr:uid="{00000000-0005-0000-0000-0000AC240000}"/>
    <cellStyle name="60% - Акцент6 2 2 3 2" xfId="35381" xr:uid="{00000000-0005-0000-0000-0000AD240000}"/>
    <cellStyle name="60% - Акцент6 2 2 3 2 2" xfId="35382" xr:uid="{00000000-0005-0000-0000-0000AE240000}"/>
    <cellStyle name="60% - Акцент6 2 2 3 2 3" xfId="35383" xr:uid="{00000000-0005-0000-0000-0000AF240000}"/>
    <cellStyle name="60% - Акцент6 2 2 4" xfId="35384" xr:uid="{00000000-0005-0000-0000-0000B0240000}"/>
    <cellStyle name="60% - Акцент6 2 2 4 2" xfId="35385" xr:uid="{00000000-0005-0000-0000-0000B1240000}"/>
    <cellStyle name="60% - Акцент6 2 2 4 2 2" xfId="35386" xr:uid="{00000000-0005-0000-0000-0000B2240000}"/>
    <cellStyle name="60% - Акцент6 2 2 4 2 3" xfId="35387" xr:uid="{00000000-0005-0000-0000-0000B3240000}"/>
    <cellStyle name="60% - Акцент6 2 2 5" xfId="35388" xr:uid="{00000000-0005-0000-0000-0000B4240000}"/>
    <cellStyle name="60% - Акцент6 2 2 5 2" xfId="35389" xr:uid="{00000000-0005-0000-0000-0000B5240000}"/>
    <cellStyle name="60% - Акцент6 2 2 5 2 2" xfId="35390" xr:uid="{00000000-0005-0000-0000-0000B6240000}"/>
    <cellStyle name="60% - Акцент6 2 2 5 2 3" xfId="35391" xr:uid="{00000000-0005-0000-0000-0000B7240000}"/>
    <cellStyle name="60% - Акцент6 2 2 6" xfId="35392" xr:uid="{00000000-0005-0000-0000-0000B8240000}"/>
    <cellStyle name="60% - Акцент6 2 2 6 2" xfId="35393" xr:uid="{00000000-0005-0000-0000-0000B9240000}"/>
    <cellStyle name="60% - Акцент6 2 2 6 2 2" xfId="35394" xr:uid="{00000000-0005-0000-0000-0000BA240000}"/>
    <cellStyle name="60% - Акцент6 2 2 6 2 3" xfId="35395" xr:uid="{00000000-0005-0000-0000-0000BB240000}"/>
    <cellStyle name="60% - Акцент6 2 2 7" xfId="35396" xr:uid="{00000000-0005-0000-0000-0000BC240000}"/>
    <cellStyle name="60% - Акцент6 2 2 7 2" xfId="35397" xr:uid="{00000000-0005-0000-0000-0000BD240000}"/>
    <cellStyle name="60% - Акцент6 2 2 7 2 2" xfId="35398" xr:uid="{00000000-0005-0000-0000-0000BE240000}"/>
    <cellStyle name="60% - Акцент6 2 2 7 2 3" xfId="35399" xr:uid="{00000000-0005-0000-0000-0000BF240000}"/>
    <cellStyle name="60% - Акцент6 2 2 8" xfId="35400" xr:uid="{00000000-0005-0000-0000-0000C0240000}"/>
    <cellStyle name="60% - Акцент6 2 2 8 2" xfId="35401" xr:uid="{00000000-0005-0000-0000-0000C1240000}"/>
    <cellStyle name="60% - Акцент6 2 2 8 2 2" xfId="35402" xr:uid="{00000000-0005-0000-0000-0000C2240000}"/>
    <cellStyle name="60% - Акцент6 2 2 8 2 3" xfId="35403" xr:uid="{00000000-0005-0000-0000-0000C3240000}"/>
    <cellStyle name="60% - Акцент6 2 2 9" xfId="35404" xr:uid="{00000000-0005-0000-0000-0000C4240000}"/>
    <cellStyle name="60% - Акцент6 2 2 9 2" xfId="35405" xr:uid="{00000000-0005-0000-0000-0000C5240000}"/>
    <cellStyle name="60% - Акцент6 2 2 9 2 2" xfId="35406" xr:uid="{00000000-0005-0000-0000-0000C6240000}"/>
    <cellStyle name="60% - Акцент6 2 2 9 2 3" xfId="35407" xr:uid="{00000000-0005-0000-0000-0000C7240000}"/>
    <cellStyle name="60% - Акцент6 2 3" xfId="35408" xr:uid="{00000000-0005-0000-0000-0000C8240000}"/>
    <cellStyle name="60% - Акцент6 2 3 2" xfId="35409" xr:uid="{00000000-0005-0000-0000-0000C9240000}"/>
    <cellStyle name="60% - Акцент6 2 3 2 2" xfId="35410" xr:uid="{00000000-0005-0000-0000-0000CA240000}"/>
    <cellStyle name="60% - Акцент6 2 3 2 3" xfId="35411" xr:uid="{00000000-0005-0000-0000-0000CB240000}"/>
    <cellStyle name="60% - Акцент6 2 4" xfId="35412" xr:uid="{00000000-0005-0000-0000-0000CC240000}"/>
    <cellStyle name="60% - Акцент6 2 4 2" xfId="35413" xr:uid="{00000000-0005-0000-0000-0000CD240000}"/>
    <cellStyle name="60% - Акцент6 2 4 2 2" xfId="35414" xr:uid="{00000000-0005-0000-0000-0000CE240000}"/>
    <cellStyle name="60% - Акцент6 2 4 2 3" xfId="35415" xr:uid="{00000000-0005-0000-0000-0000CF240000}"/>
    <cellStyle name="60% - Акцент6 2 5" xfId="35416" xr:uid="{00000000-0005-0000-0000-0000D0240000}"/>
    <cellStyle name="60% - Акцент6 2 5 2" xfId="35417" xr:uid="{00000000-0005-0000-0000-0000D1240000}"/>
    <cellStyle name="60% - Акцент6 2 5 2 2" xfId="35418" xr:uid="{00000000-0005-0000-0000-0000D2240000}"/>
    <cellStyle name="60% - Акцент6 2 5 2 3" xfId="35419" xr:uid="{00000000-0005-0000-0000-0000D3240000}"/>
    <cellStyle name="60% - Акцент6 2 6" xfId="35420" xr:uid="{00000000-0005-0000-0000-0000D4240000}"/>
    <cellStyle name="60% - Акцент6 2 6 2" xfId="35421" xr:uid="{00000000-0005-0000-0000-0000D5240000}"/>
    <cellStyle name="60% - Акцент6 2 6 2 2" xfId="35422" xr:uid="{00000000-0005-0000-0000-0000D6240000}"/>
    <cellStyle name="60% - Акцент6 2 6 2 3" xfId="35423" xr:uid="{00000000-0005-0000-0000-0000D7240000}"/>
    <cellStyle name="60% - Акцент6 2 7" xfId="35424" xr:uid="{00000000-0005-0000-0000-0000D8240000}"/>
    <cellStyle name="60% - Акцент6 2 7 2" xfId="35425" xr:uid="{00000000-0005-0000-0000-0000D9240000}"/>
    <cellStyle name="60% - Акцент6 2 7 2 2" xfId="35426" xr:uid="{00000000-0005-0000-0000-0000DA240000}"/>
    <cellStyle name="60% - Акцент6 2 7 2 3" xfId="35427" xr:uid="{00000000-0005-0000-0000-0000DB240000}"/>
    <cellStyle name="60% - Акцент6 2 8" xfId="35428" xr:uid="{00000000-0005-0000-0000-0000DC240000}"/>
    <cellStyle name="60% - Акцент6 2 8 2" xfId="35429" xr:uid="{00000000-0005-0000-0000-0000DD240000}"/>
    <cellStyle name="60% - Акцент6 2 8 2 2" xfId="35430" xr:uid="{00000000-0005-0000-0000-0000DE240000}"/>
    <cellStyle name="60% - Акцент6 2 8 2 3" xfId="35431" xr:uid="{00000000-0005-0000-0000-0000DF240000}"/>
    <cellStyle name="60% - Акцент6 2 9" xfId="35432" xr:uid="{00000000-0005-0000-0000-0000E0240000}"/>
    <cellStyle name="60% - Акцент6 2 9 2" xfId="35433" xr:uid="{00000000-0005-0000-0000-0000E1240000}"/>
    <cellStyle name="60% - Акцент6 2 9 2 2" xfId="35434" xr:uid="{00000000-0005-0000-0000-0000E2240000}"/>
    <cellStyle name="60% - Акцент6 2 9 2 3" xfId="35435" xr:uid="{00000000-0005-0000-0000-0000E3240000}"/>
    <cellStyle name="60% - Акцент6 20" xfId="35436" xr:uid="{00000000-0005-0000-0000-0000E4240000}"/>
    <cellStyle name="60% - Акцент6 20 2" xfId="35437" xr:uid="{00000000-0005-0000-0000-0000E5240000}"/>
    <cellStyle name="60% - Акцент6 20 2 2" xfId="35438" xr:uid="{00000000-0005-0000-0000-0000E6240000}"/>
    <cellStyle name="60% - Акцент6 20 2 3" xfId="35439" xr:uid="{00000000-0005-0000-0000-0000E7240000}"/>
    <cellStyle name="60% - Акцент6 21" xfId="35440" xr:uid="{00000000-0005-0000-0000-0000E8240000}"/>
    <cellStyle name="60% - Акцент6 21 2" xfId="35441" xr:uid="{00000000-0005-0000-0000-0000E9240000}"/>
    <cellStyle name="60% - Акцент6 21 2 2" xfId="35442" xr:uid="{00000000-0005-0000-0000-0000EA240000}"/>
    <cellStyle name="60% - Акцент6 21 2 3" xfId="35443" xr:uid="{00000000-0005-0000-0000-0000EB240000}"/>
    <cellStyle name="60% - Акцент6 22" xfId="35444" xr:uid="{00000000-0005-0000-0000-0000EC240000}"/>
    <cellStyle name="60% - Акцент6 22 2" xfId="35445" xr:uid="{00000000-0005-0000-0000-0000ED240000}"/>
    <cellStyle name="60% - Акцент6 22 2 2" xfId="35446" xr:uid="{00000000-0005-0000-0000-0000EE240000}"/>
    <cellStyle name="60% - Акцент6 22 2 3" xfId="35447" xr:uid="{00000000-0005-0000-0000-0000EF240000}"/>
    <cellStyle name="60% - Акцент6 23" xfId="35448" xr:uid="{00000000-0005-0000-0000-0000F0240000}"/>
    <cellStyle name="60% - Акцент6 23 2" xfId="35449" xr:uid="{00000000-0005-0000-0000-0000F1240000}"/>
    <cellStyle name="60% - Акцент6 23 2 2" xfId="35450" xr:uid="{00000000-0005-0000-0000-0000F2240000}"/>
    <cellStyle name="60% - Акцент6 23 2 2 2" xfId="35451" xr:uid="{00000000-0005-0000-0000-0000F3240000}"/>
    <cellStyle name="60% - Акцент6 23 2 2 3" xfId="35452" xr:uid="{00000000-0005-0000-0000-0000F4240000}"/>
    <cellStyle name="60% - Акцент6 23 3" xfId="35453" xr:uid="{00000000-0005-0000-0000-0000F5240000}"/>
    <cellStyle name="60% - Акцент6 23 3 2" xfId="35454" xr:uid="{00000000-0005-0000-0000-0000F6240000}"/>
    <cellStyle name="60% - Акцент6 23 3 3" xfId="35455" xr:uid="{00000000-0005-0000-0000-0000F7240000}"/>
    <cellStyle name="60% - Акцент6 24" xfId="35456" xr:uid="{00000000-0005-0000-0000-0000F8240000}"/>
    <cellStyle name="60% - Акцент6 24 2" xfId="35457" xr:uid="{00000000-0005-0000-0000-0000F9240000}"/>
    <cellStyle name="60% - Акцент6 24 2 2" xfId="35458" xr:uid="{00000000-0005-0000-0000-0000FA240000}"/>
    <cellStyle name="60% - Акцент6 24 2 2 2" xfId="35459" xr:uid="{00000000-0005-0000-0000-0000FB240000}"/>
    <cellStyle name="60% - Акцент6 24 2 2 3" xfId="35460" xr:uid="{00000000-0005-0000-0000-0000FC240000}"/>
    <cellStyle name="60% - Акцент6 24 3" xfId="35461" xr:uid="{00000000-0005-0000-0000-0000FD240000}"/>
    <cellStyle name="60% - Акцент6 24 3 2" xfId="35462" xr:uid="{00000000-0005-0000-0000-0000FE240000}"/>
    <cellStyle name="60% - Акцент6 24 3 3" xfId="35463" xr:uid="{00000000-0005-0000-0000-0000FF240000}"/>
    <cellStyle name="60% - Акцент6 25" xfId="35464" xr:uid="{00000000-0005-0000-0000-000000250000}"/>
    <cellStyle name="60% - Акцент6 25 2" xfId="35465" xr:uid="{00000000-0005-0000-0000-000001250000}"/>
    <cellStyle name="60% - Акцент6 25 2 2" xfId="35466" xr:uid="{00000000-0005-0000-0000-000002250000}"/>
    <cellStyle name="60% - Акцент6 25 2 3" xfId="35467" xr:uid="{00000000-0005-0000-0000-000003250000}"/>
    <cellStyle name="60% - Акцент6 26" xfId="35468" xr:uid="{00000000-0005-0000-0000-000004250000}"/>
    <cellStyle name="60% - Акцент6 26 2" xfId="35469" xr:uid="{00000000-0005-0000-0000-000005250000}"/>
    <cellStyle name="60% - Акцент6 26 2 2" xfId="35470" xr:uid="{00000000-0005-0000-0000-000006250000}"/>
    <cellStyle name="60% - Акцент6 26 2 3" xfId="35471" xr:uid="{00000000-0005-0000-0000-000007250000}"/>
    <cellStyle name="60% - Акцент6 27" xfId="35472" xr:uid="{00000000-0005-0000-0000-000008250000}"/>
    <cellStyle name="60% - Акцент6 27 2" xfId="35473" xr:uid="{00000000-0005-0000-0000-000009250000}"/>
    <cellStyle name="60% - Акцент6 27 2 2" xfId="35474" xr:uid="{00000000-0005-0000-0000-00000A250000}"/>
    <cellStyle name="60% - Акцент6 27 2 3" xfId="35475" xr:uid="{00000000-0005-0000-0000-00000B250000}"/>
    <cellStyle name="60% - Акцент6 3" xfId="3051" xr:uid="{00000000-0005-0000-0000-00000C250000}"/>
    <cellStyle name="60% - Акцент6 3 10" xfId="35476" xr:uid="{00000000-0005-0000-0000-00000D250000}"/>
    <cellStyle name="60% - Акцент6 3 10 2" xfId="35477" xr:uid="{00000000-0005-0000-0000-00000E250000}"/>
    <cellStyle name="60% - Акцент6 3 10 2 2" xfId="35478" xr:uid="{00000000-0005-0000-0000-00000F250000}"/>
    <cellStyle name="60% - Акцент6 3 10 2 3" xfId="35479" xr:uid="{00000000-0005-0000-0000-000010250000}"/>
    <cellStyle name="60% - Акцент6 3 11" xfId="35480" xr:uid="{00000000-0005-0000-0000-000011250000}"/>
    <cellStyle name="60% - Акцент6 3 11 2" xfId="35481" xr:uid="{00000000-0005-0000-0000-000012250000}"/>
    <cellStyle name="60% - Акцент6 3 11 2 2" xfId="35482" xr:uid="{00000000-0005-0000-0000-000013250000}"/>
    <cellStyle name="60% - Акцент6 3 11 2 3" xfId="35483" xr:uid="{00000000-0005-0000-0000-000014250000}"/>
    <cellStyle name="60% - Акцент6 3 12" xfId="35484" xr:uid="{00000000-0005-0000-0000-000015250000}"/>
    <cellStyle name="60% - Акцент6 3 12 2" xfId="35485" xr:uid="{00000000-0005-0000-0000-000016250000}"/>
    <cellStyle name="60% - Акцент6 3 12 2 2" xfId="35486" xr:uid="{00000000-0005-0000-0000-000017250000}"/>
    <cellStyle name="60% - Акцент6 3 12 2 3" xfId="35487" xr:uid="{00000000-0005-0000-0000-000018250000}"/>
    <cellStyle name="60% - Акцент6 3 13" xfId="35488" xr:uid="{00000000-0005-0000-0000-000019250000}"/>
    <cellStyle name="60% - Акцент6 3 13 2" xfId="35489" xr:uid="{00000000-0005-0000-0000-00001A250000}"/>
    <cellStyle name="60% - Акцент6 3 13 2 2" xfId="35490" xr:uid="{00000000-0005-0000-0000-00001B250000}"/>
    <cellStyle name="60% - Акцент6 3 13 2 3" xfId="35491" xr:uid="{00000000-0005-0000-0000-00001C250000}"/>
    <cellStyle name="60% - Акцент6 3 14" xfId="35492" xr:uid="{00000000-0005-0000-0000-00001D250000}"/>
    <cellStyle name="60% - Акцент6 3 14 2" xfId="35493" xr:uid="{00000000-0005-0000-0000-00001E250000}"/>
    <cellStyle name="60% - Акцент6 3 14 2 2" xfId="35494" xr:uid="{00000000-0005-0000-0000-00001F250000}"/>
    <cellStyle name="60% - Акцент6 3 14 2 3" xfId="35495" xr:uid="{00000000-0005-0000-0000-000020250000}"/>
    <cellStyle name="60% - Акцент6 3 15" xfId="35496" xr:uid="{00000000-0005-0000-0000-000021250000}"/>
    <cellStyle name="60% - Акцент6 3 15 2" xfId="35497" xr:uid="{00000000-0005-0000-0000-000022250000}"/>
    <cellStyle name="60% - Акцент6 3 15 2 2" xfId="35498" xr:uid="{00000000-0005-0000-0000-000023250000}"/>
    <cellStyle name="60% - Акцент6 3 15 2 3" xfId="35499" xr:uid="{00000000-0005-0000-0000-000024250000}"/>
    <cellStyle name="60% - Акцент6 3 16" xfId="35500" xr:uid="{00000000-0005-0000-0000-000025250000}"/>
    <cellStyle name="60% - Акцент6 3 16 2" xfId="35501" xr:uid="{00000000-0005-0000-0000-000026250000}"/>
    <cellStyle name="60% - Акцент6 3 16 3" xfId="35502" xr:uid="{00000000-0005-0000-0000-000027250000}"/>
    <cellStyle name="60% - Акцент6 3 2" xfId="35503" xr:uid="{00000000-0005-0000-0000-000028250000}"/>
    <cellStyle name="60% - Акцент6 3 2 10" xfId="35504" xr:uid="{00000000-0005-0000-0000-000029250000}"/>
    <cellStyle name="60% - Акцент6 3 2 10 2" xfId="35505" xr:uid="{00000000-0005-0000-0000-00002A250000}"/>
    <cellStyle name="60% - Акцент6 3 2 10 2 2" xfId="35506" xr:uid="{00000000-0005-0000-0000-00002B250000}"/>
    <cellStyle name="60% - Акцент6 3 2 10 2 3" xfId="35507" xr:uid="{00000000-0005-0000-0000-00002C250000}"/>
    <cellStyle name="60% - Акцент6 3 2 11" xfId="35508" xr:uid="{00000000-0005-0000-0000-00002D250000}"/>
    <cellStyle name="60% - Акцент6 3 2 11 2" xfId="35509" xr:uid="{00000000-0005-0000-0000-00002E250000}"/>
    <cellStyle name="60% - Акцент6 3 2 11 3" xfId="35510" xr:uid="{00000000-0005-0000-0000-00002F250000}"/>
    <cellStyle name="60% - Акцент6 3 2 2" xfId="35511" xr:uid="{00000000-0005-0000-0000-000030250000}"/>
    <cellStyle name="60% - Акцент6 3 2 2 2" xfId="35512" xr:uid="{00000000-0005-0000-0000-000031250000}"/>
    <cellStyle name="60% - Акцент6 3 2 2 2 2" xfId="35513" xr:uid="{00000000-0005-0000-0000-000032250000}"/>
    <cellStyle name="60% - Акцент6 3 2 2 2 3" xfId="35514" xr:uid="{00000000-0005-0000-0000-000033250000}"/>
    <cellStyle name="60% - Акцент6 3 2 3" xfId="35515" xr:uid="{00000000-0005-0000-0000-000034250000}"/>
    <cellStyle name="60% - Акцент6 3 2 3 2" xfId="35516" xr:uid="{00000000-0005-0000-0000-000035250000}"/>
    <cellStyle name="60% - Акцент6 3 2 3 2 2" xfId="35517" xr:uid="{00000000-0005-0000-0000-000036250000}"/>
    <cellStyle name="60% - Акцент6 3 2 3 2 3" xfId="35518" xr:uid="{00000000-0005-0000-0000-000037250000}"/>
    <cellStyle name="60% - Акцент6 3 2 4" xfId="35519" xr:uid="{00000000-0005-0000-0000-000038250000}"/>
    <cellStyle name="60% - Акцент6 3 2 4 2" xfId="35520" xr:uid="{00000000-0005-0000-0000-000039250000}"/>
    <cellStyle name="60% - Акцент6 3 2 4 2 2" xfId="35521" xr:uid="{00000000-0005-0000-0000-00003A250000}"/>
    <cellStyle name="60% - Акцент6 3 2 4 2 3" xfId="35522" xr:uid="{00000000-0005-0000-0000-00003B250000}"/>
    <cellStyle name="60% - Акцент6 3 2 5" xfId="35523" xr:uid="{00000000-0005-0000-0000-00003C250000}"/>
    <cellStyle name="60% - Акцент6 3 2 5 2" xfId="35524" xr:uid="{00000000-0005-0000-0000-00003D250000}"/>
    <cellStyle name="60% - Акцент6 3 2 5 2 2" xfId="35525" xr:uid="{00000000-0005-0000-0000-00003E250000}"/>
    <cellStyle name="60% - Акцент6 3 2 5 2 3" xfId="35526" xr:uid="{00000000-0005-0000-0000-00003F250000}"/>
    <cellStyle name="60% - Акцент6 3 2 6" xfId="35527" xr:uid="{00000000-0005-0000-0000-000040250000}"/>
    <cellStyle name="60% - Акцент6 3 2 6 2" xfId="35528" xr:uid="{00000000-0005-0000-0000-000041250000}"/>
    <cellStyle name="60% - Акцент6 3 2 6 2 2" xfId="35529" xr:uid="{00000000-0005-0000-0000-000042250000}"/>
    <cellStyle name="60% - Акцент6 3 2 6 2 3" xfId="35530" xr:uid="{00000000-0005-0000-0000-000043250000}"/>
    <cellStyle name="60% - Акцент6 3 2 7" xfId="35531" xr:uid="{00000000-0005-0000-0000-000044250000}"/>
    <cellStyle name="60% - Акцент6 3 2 7 2" xfId="35532" xr:uid="{00000000-0005-0000-0000-000045250000}"/>
    <cellStyle name="60% - Акцент6 3 2 7 2 2" xfId="35533" xr:uid="{00000000-0005-0000-0000-000046250000}"/>
    <cellStyle name="60% - Акцент6 3 2 7 2 3" xfId="35534" xr:uid="{00000000-0005-0000-0000-000047250000}"/>
    <cellStyle name="60% - Акцент6 3 2 8" xfId="35535" xr:uid="{00000000-0005-0000-0000-000048250000}"/>
    <cellStyle name="60% - Акцент6 3 2 8 2" xfId="35536" xr:uid="{00000000-0005-0000-0000-000049250000}"/>
    <cellStyle name="60% - Акцент6 3 2 8 2 2" xfId="35537" xr:uid="{00000000-0005-0000-0000-00004A250000}"/>
    <cellStyle name="60% - Акцент6 3 2 8 2 3" xfId="35538" xr:uid="{00000000-0005-0000-0000-00004B250000}"/>
    <cellStyle name="60% - Акцент6 3 2 9" xfId="35539" xr:uid="{00000000-0005-0000-0000-00004C250000}"/>
    <cellStyle name="60% - Акцент6 3 2 9 2" xfId="35540" xr:uid="{00000000-0005-0000-0000-00004D250000}"/>
    <cellStyle name="60% - Акцент6 3 2 9 2 2" xfId="35541" xr:uid="{00000000-0005-0000-0000-00004E250000}"/>
    <cellStyle name="60% - Акцент6 3 2 9 2 3" xfId="35542" xr:uid="{00000000-0005-0000-0000-00004F250000}"/>
    <cellStyle name="60% - Акцент6 3 3" xfId="35543" xr:uid="{00000000-0005-0000-0000-000050250000}"/>
    <cellStyle name="60% - Акцент6 3 3 2" xfId="35544" xr:uid="{00000000-0005-0000-0000-000051250000}"/>
    <cellStyle name="60% - Акцент6 3 3 2 2" xfId="35545" xr:uid="{00000000-0005-0000-0000-000052250000}"/>
    <cellStyle name="60% - Акцент6 3 3 2 3" xfId="35546" xr:uid="{00000000-0005-0000-0000-000053250000}"/>
    <cellStyle name="60% - Акцент6 3 4" xfId="35547" xr:uid="{00000000-0005-0000-0000-000054250000}"/>
    <cellStyle name="60% - Акцент6 3 4 2" xfId="35548" xr:uid="{00000000-0005-0000-0000-000055250000}"/>
    <cellStyle name="60% - Акцент6 3 4 2 2" xfId="35549" xr:uid="{00000000-0005-0000-0000-000056250000}"/>
    <cellStyle name="60% - Акцент6 3 4 2 3" xfId="35550" xr:uid="{00000000-0005-0000-0000-000057250000}"/>
    <cellStyle name="60% - Акцент6 3 5" xfId="35551" xr:uid="{00000000-0005-0000-0000-000058250000}"/>
    <cellStyle name="60% - Акцент6 3 5 2" xfId="35552" xr:uid="{00000000-0005-0000-0000-000059250000}"/>
    <cellStyle name="60% - Акцент6 3 5 2 2" xfId="35553" xr:uid="{00000000-0005-0000-0000-00005A250000}"/>
    <cellStyle name="60% - Акцент6 3 5 2 3" xfId="35554" xr:uid="{00000000-0005-0000-0000-00005B250000}"/>
    <cellStyle name="60% - Акцент6 3 6" xfId="35555" xr:uid="{00000000-0005-0000-0000-00005C250000}"/>
    <cellStyle name="60% - Акцент6 3 6 2" xfId="35556" xr:uid="{00000000-0005-0000-0000-00005D250000}"/>
    <cellStyle name="60% - Акцент6 3 6 2 2" xfId="35557" xr:uid="{00000000-0005-0000-0000-00005E250000}"/>
    <cellStyle name="60% - Акцент6 3 6 2 3" xfId="35558" xr:uid="{00000000-0005-0000-0000-00005F250000}"/>
    <cellStyle name="60% - Акцент6 3 7" xfId="35559" xr:uid="{00000000-0005-0000-0000-000060250000}"/>
    <cellStyle name="60% - Акцент6 3 7 2" xfId="35560" xr:uid="{00000000-0005-0000-0000-000061250000}"/>
    <cellStyle name="60% - Акцент6 3 7 2 2" xfId="35561" xr:uid="{00000000-0005-0000-0000-000062250000}"/>
    <cellStyle name="60% - Акцент6 3 7 2 3" xfId="35562" xr:uid="{00000000-0005-0000-0000-000063250000}"/>
    <cellStyle name="60% - Акцент6 3 8" xfId="35563" xr:uid="{00000000-0005-0000-0000-000064250000}"/>
    <cellStyle name="60% - Акцент6 3 8 2" xfId="35564" xr:uid="{00000000-0005-0000-0000-000065250000}"/>
    <cellStyle name="60% - Акцент6 3 8 2 2" xfId="35565" xr:uid="{00000000-0005-0000-0000-000066250000}"/>
    <cellStyle name="60% - Акцент6 3 8 2 3" xfId="35566" xr:uid="{00000000-0005-0000-0000-000067250000}"/>
    <cellStyle name="60% - Акцент6 3 9" xfId="35567" xr:uid="{00000000-0005-0000-0000-000068250000}"/>
    <cellStyle name="60% - Акцент6 3 9 2" xfId="35568" xr:uid="{00000000-0005-0000-0000-000069250000}"/>
    <cellStyle name="60% - Акцент6 3 9 2 2" xfId="35569" xr:uid="{00000000-0005-0000-0000-00006A250000}"/>
    <cellStyle name="60% - Акцент6 3 9 2 3" xfId="35570" xr:uid="{00000000-0005-0000-0000-00006B250000}"/>
    <cellStyle name="60% - Акцент6 4" xfId="3052" xr:uid="{00000000-0005-0000-0000-00006C250000}"/>
    <cellStyle name="60% - Акцент6 4 2" xfId="35571" xr:uid="{00000000-0005-0000-0000-00006D250000}"/>
    <cellStyle name="60% - Акцент6 4 2 2" xfId="35572" xr:uid="{00000000-0005-0000-0000-00006E250000}"/>
    <cellStyle name="60% - Акцент6 4 2 2 2" xfId="35573" xr:uid="{00000000-0005-0000-0000-00006F250000}"/>
    <cellStyle name="60% - Акцент6 4 2 2 3" xfId="35574" xr:uid="{00000000-0005-0000-0000-000070250000}"/>
    <cellStyle name="60% - Акцент6 4 3" xfId="35575" xr:uid="{00000000-0005-0000-0000-000071250000}"/>
    <cellStyle name="60% - Акцент6 4 3 2" xfId="35576" xr:uid="{00000000-0005-0000-0000-000072250000}"/>
    <cellStyle name="60% - Акцент6 4 3 3" xfId="35577" xr:uid="{00000000-0005-0000-0000-000073250000}"/>
    <cellStyle name="60% - Акцент6 5" xfId="3053" xr:uid="{00000000-0005-0000-0000-000074250000}"/>
    <cellStyle name="60% - Акцент6 5 2" xfId="35578" xr:uid="{00000000-0005-0000-0000-000075250000}"/>
    <cellStyle name="60% - Акцент6 5 2 2" xfId="35579" xr:uid="{00000000-0005-0000-0000-000076250000}"/>
    <cellStyle name="60% - Акцент6 5 2 2 2" xfId="35580" xr:uid="{00000000-0005-0000-0000-000077250000}"/>
    <cellStyle name="60% - Акцент6 5 2 2 3" xfId="35581" xr:uid="{00000000-0005-0000-0000-000078250000}"/>
    <cellStyle name="60% - Акцент6 5 3" xfId="35582" xr:uid="{00000000-0005-0000-0000-000079250000}"/>
    <cellStyle name="60% - Акцент6 5 3 2" xfId="35583" xr:uid="{00000000-0005-0000-0000-00007A250000}"/>
    <cellStyle name="60% - Акцент6 5 3 3" xfId="35584" xr:uid="{00000000-0005-0000-0000-00007B250000}"/>
    <cellStyle name="60% - Акцент6 6" xfId="3054" xr:uid="{00000000-0005-0000-0000-00007C250000}"/>
    <cellStyle name="60% - Акцент6 6 2" xfId="35585" xr:uid="{00000000-0005-0000-0000-00007D250000}"/>
    <cellStyle name="60% - Акцент6 6 2 2" xfId="35586" xr:uid="{00000000-0005-0000-0000-00007E250000}"/>
    <cellStyle name="60% - Акцент6 6 2 2 2" xfId="35587" xr:uid="{00000000-0005-0000-0000-00007F250000}"/>
    <cellStyle name="60% - Акцент6 6 2 2 3" xfId="35588" xr:uid="{00000000-0005-0000-0000-000080250000}"/>
    <cellStyle name="60% - Акцент6 6 3" xfId="35589" xr:uid="{00000000-0005-0000-0000-000081250000}"/>
    <cellStyle name="60% - Акцент6 6 3 2" xfId="35590" xr:uid="{00000000-0005-0000-0000-000082250000}"/>
    <cellStyle name="60% - Акцент6 6 3 3" xfId="35591" xr:uid="{00000000-0005-0000-0000-000083250000}"/>
    <cellStyle name="60% - Акцент6 7" xfId="3055" xr:uid="{00000000-0005-0000-0000-000084250000}"/>
    <cellStyle name="60% - Акцент6 7 2" xfId="35592" xr:uid="{00000000-0005-0000-0000-000085250000}"/>
    <cellStyle name="60% - Акцент6 7 2 2" xfId="35593" xr:uid="{00000000-0005-0000-0000-000086250000}"/>
    <cellStyle name="60% - Акцент6 7 2 3" xfId="35594" xr:uid="{00000000-0005-0000-0000-000087250000}"/>
    <cellStyle name="60% - Акцент6 8" xfId="3056" xr:uid="{00000000-0005-0000-0000-000088250000}"/>
    <cellStyle name="60% - Акцент6 8 2" xfId="35595" xr:uid="{00000000-0005-0000-0000-000089250000}"/>
    <cellStyle name="60% - Акцент6 8 2 2" xfId="35596" xr:uid="{00000000-0005-0000-0000-00008A250000}"/>
    <cellStyle name="60% - Акцент6 8 2 3" xfId="35597" xr:uid="{00000000-0005-0000-0000-00008B250000}"/>
    <cellStyle name="60% - Акцент6 9" xfId="3057" xr:uid="{00000000-0005-0000-0000-00008C250000}"/>
    <cellStyle name="60% - Акцент6 9 2" xfId="35598" xr:uid="{00000000-0005-0000-0000-00008D250000}"/>
    <cellStyle name="60% - Акцент6 9 2 2" xfId="35599" xr:uid="{00000000-0005-0000-0000-00008E250000}"/>
    <cellStyle name="60% - Акцент6 9 2 3" xfId="35600" xr:uid="{00000000-0005-0000-0000-00008F250000}"/>
    <cellStyle name="6Code" xfId="35601" xr:uid="{00000000-0005-0000-0000-000090250000}"/>
    <cellStyle name="8pt" xfId="35602" xr:uid="{00000000-0005-0000-0000-000091250000}"/>
    <cellStyle name="Aaia?iue [0]_?anoiau" xfId="35603" xr:uid="{00000000-0005-0000-0000-000092250000}"/>
    <cellStyle name="Aaia?iue_?anoiau" xfId="35604" xr:uid="{00000000-0005-0000-0000-000093250000}"/>
    <cellStyle name="Accent1" xfId="3058" xr:uid="{00000000-0005-0000-0000-000094250000}"/>
    <cellStyle name="Accent1 - 20%" xfId="3059" xr:uid="{00000000-0005-0000-0000-000095250000}"/>
    <cellStyle name="Accent1 - 20% 2" xfId="3060" xr:uid="{00000000-0005-0000-0000-000096250000}"/>
    <cellStyle name="Accent1 - 20% 3" xfId="3061" xr:uid="{00000000-0005-0000-0000-000097250000}"/>
    <cellStyle name="Accent1 - 20% 4" xfId="3062" xr:uid="{00000000-0005-0000-0000-000098250000}"/>
    <cellStyle name="Accent1 - 20% 5" xfId="3063" xr:uid="{00000000-0005-0000-0000-000099250000}"/>
    <cellStyle name="Accent1 - 20% 6" xfId="35605" xr:uid="{00000000-0005-0000-0000-00009A250000}"/>
    <cellStyle name="Accent1 - 40%" xfId="3064" xr:uid="{00000000-0005-0000-0000-00009B250000}"/>
    <cellStyle name="Accent1 - 40% 2" xfId="3065" xr:uid="{00000000-0005-0000-0000-00009C250000}"/>
    <cellStyle name="Accent1 - 40% 3" xfId="3066" xr:uid="{00000000-0005-0000-0000-00009D250000}"/>
    <cellStyle name="Accent1 - 40% 4" xfId="3067" xr:uid="{00000000-0005-0000-0000-00009E250000}"/>
    <cellStyle name="Accent1 - 40% 5" xfId="3068" xr:uid="{00000000-0005-0000-0000-00009F250000}"/>
    <cellStyle name="Accent1 - 40% 6" xfId="35606" xr:uid="{00000000-0005-0000-0000-0000A0250000}"/>
    <cellStyle name="Accent1 - 60%" xfId="3069" xr:uid="{00000000-0005-0000-0000-0000A1250000}"/>
    <cellStyle name="Accent1 - 60% 2" xfId="3070" xr:uid="{00000000-0005-0000-0000-0000A2250000}"/>
    <cellStyle name="Accent1 - 60% 3" xfId="3071" xr:uid="{00000000-0005-0000-0000-0000A3250000}"/>
    <cellStyle name="Accent1 - 60% 4" xfId="3072" xr:uid="{00000000-0005-0000-0000-0000A4250000}"/>
    <cellStyle name="Accent1 - 60% 5" xfId="3073" xr:uid="{00000000-0005-0000-0000-0000A5250000}"/>
    <cellStyle name="Accent1 - 60% 6" xfId="35607" xr:uid="{00000000-0005-0000-0000-0000A6250000}"/>
    <cellStyle name="Accent1 10" xfId="3074" xr:uid="{00000000-0005-0000-0000-0000A7250000}"/>
    <cellStyle name="Accent1 11" xfId="3075" xr:uid="{00000000-0005-0000-0000-0000A8250000}"/>
    <cellStyle name="Accent1 12" xfId="3076" xr:uid="{00000000-0005-0000-0000-0000A9250000}"/>
    <cellStyle name="Accent1 13" xfId="3077" xr:uid="{00000000-0005-0000-0000-0000AA250000}"/>
    <cellStyle name="Accent1 14" xfId="3078" xr:uid="{00000000-0005-0000-0000-0000AB250000}"/>
    <cellStyle name="Accent1 15" xfId="3079" xr:uid="{00000000-0005-0000-0000-0000AC250000}"/>
    <cellStyle name="Accent1 16" xfId="3080" xr:uid="{00000000-0005-0000-0000-0000AD250000}"/>
    <cellStyle name="Accent1 17" xfId="35608" xr:uid="{00000000-0005-0000-0000-0000AE250000}"/>
    <cellStyle name="Accent1 18" xfId="35609" xr:uid="{00000000-0005-0000-0000-0000AF250000}"/>
    <cellStyle name="Accent1 19" xfId="35610" xr:uid="{00000000-0005-0000-0000-0000B0250000}"/>
    <cellStyle name="Accent1 2" xfId="3081" xr:uid="{00000000-0005-0000-0000-0000B1250000}"/>
    <cellStyle name="Accent1 2 2" xfId="3082" xr:uid="{00000000-0005-0000-0000-0000B2250000}"/>
    <cellStyle name="Accent1 2 3" xfId="35611" xr:uid="{00000000-0005-0000-0000-0000B3250000}"/>
    <cellStyle name="Accent1 20" xfId="62623" xr:uid="{00000000-0005-0000-0000-0000B4250000}"/>
    <cellStyle name="Accent1 21" xfId="62624" xr:uid="{00000000-0005-0000-0000-0000B5250000}"/>
    <cellStyle name="Accent1 22" xfId="62625" xr:uid="{00000000-0005-0000-0000-0000B6250000}"/>
    <cellStyle name="Accent1 23" xfId="62626" xr:uid="{00000000-0005-0000-0000-0000B7250000}"/>
    <cellStyle name="Accent1 3" xfId="3083" xr:uid="{00000000-0005-0000-0000-0000B8250000}"/>
    <cellStyle name="Accent1 3 2" xfId="3084" xr:uid="{00000000-0005-0000-0000-0000B9250000}"/>
    <cellStyle name="Accent1 3 3" xfId="35612" xr:uid="{00000000-0005-0000-0000-0000BA250000}"/>
    <cellStyle name="Accent1 4" xfId="3085" xr:uid="{00000000-0005-0000-0000-0000BB250000}"/>
    <cellStyle name="Accent1 5" xfId="3086" xr:uid="{00000000-0005-0000-0000-0000BC250000}"/>
    <cellStyle name="Accent1 6" xfId="3087" xr:uid="{00000000-0005-0000-0000-0000BD250000}"/>
    <cellStyle name="Accent1 7" xfId="3088" xr:uid="{00000000-0005-0000-0000-0000BE250000}"/>
    <cellStyle name="Accent1 8" xfId="3089" xr:uid="{00000000-0005-0000-0000-0000BF250000}"/>
    <cellStyle name="Accent1 9" xfId="3090" xr:uid="{00000000-0005-0000-0000-0000C0250000}"/>
    <cellStyle name="Accent1_Копия Фонтанка_1пг 2011 Этап_3_перерсапред_Итог" xfId="35613" xr:uid="{00000000-0005-0000-0000-0000C1250000}"/>
    <cellStyle name="Accent2" xfId="3091" xr:uid="{00000000-0005-0000-0000-0000C2250000}"/>
    <cellStyle name="Accent2 - 20%" xfId="3092" xr:uid="{00000000-0005-0000-0000-0000C3250000}"/>
    <cellStyle name="Accent2 - 20% 2" xfId="3093" xr:uid="{00000000-0005-0000-0000-0000C4250000}"/>
    <cellStyle name="Accent2 - 20% 3" xfId="3094" xr:uid="{00000000-0005-0000-0000-0000C5250000}"/>
    <cellStyle name="Accent2 - 20% 4" xfId="3095" xr:uid="{00000000-0005-0000-0000-0000C6250000}"/>
    <cellStyle name="Accent2 - 20% 5" xfId="3096" xr:uid="{00000000-0005-0000-0000-0000C7250000}"/>
    <cellStyle name="Accent2 - 20% 6" xfId="35614" xr:uid="{00000000-0005-0000-0000-0000C8250000}"/>
    <cellStyle name="Accent2 - 40%" xfId="3097" xr:uid="{00000000-0005-0000-0000-0000C9250000}"/>
    <cellStyle name="Accent2 - 40% 2" xfId="3098" xr:uid="{00000000-0005-0000-0000-0000CA250000}"/>
    <cellStyle name="Accent2 - 40% 3" xfId="3099" xr:uid="{00000000-0005-0000-0000-0000CB250000}"/>
    <cellStyle name="Accent2 - 40% 4" xfId="3100" xr:uid="{00000000-0005-0000-0000-0000CC250000}"/>
    <cellStyle name="Accent2 - 40% 5" xfId="3101" xr:uid="{00000000-0005-0000-0000-0000CD250000}"/>
    <cellStyle name="Accent2 - 40% 6" xfId="35615" xr:uid="{00000000-0005-0000-0000-0000CE250000}"/>
    <cellStyle name="Accent2 - 60%" xfId="3102" xr:uid="{00000000-0005-0000-0000-0000CF250000}"/>
    <cellStyle name="Accent2 - 60% 2" xfId="3103" xr:uid="{00000000-0005-0000-0000-0000D0250000}"/>
    <cellStyle name="Accent2 - 60% 3" xfId="3104" xr:uid="{00000000-0005-0000-0000-0000D1250000}"/>
    <cellStyle name="Accent2 - 60% 4" xfId="3105" xr:uid="{00000000-0005-0000-0000-0000D2250000}"/>
    <cellStyle name="Accent2 - 60% 5" xfId="3106" xr:uid="{00000000-0005-0000-0000-0000D3250000}"/>
    <cellStyle name="Accent2 - 60% 6" xfId="35616" xr:uid="{00000000-0005-0000-0000-0000D4250000}"/>
    <cellStyle name="Accent2 10" xfId="3107" xr:uid="{00000000-0005-0000-0000-0000D5250000}"/>
    <cellStyle name="Accent2 11" xfId="3108" xr:uid="{00000000-0005-0000-0000-0000D6250000}"/>
    <cellStyle name="Accent2 12" xfId="3109" xr:uid="{00000000-0005-0000-0000-0000D7250000}"/>
    <cellStyle name="Accent2 13" xfId="3110" xr:uid="{00000000-0005-0000-0000-0000D8250000}"/>
    <cellStyle name="Accent2 14" xfId="3111" xr:uid="{00000000-0005-0000-0000-0000D9250000}"/>
    <cellStyle name="Accent2 15" xfId="3112" xr:uid="{00000000-0005-0000-0000-0000DA250000}"/>
    <cellStyle name="Accent2 16" xfId="3113" xr:uid="{00000000-0005-0000-0000-0000DB250000}"/>
    <cellStyle name="Accent2 17" xfId="35617" xr:uid="{00000000-0005-0000-0000-0000DC250000}"/>
    <cellStyle name="Accent2 18" xfId="35618" xr:uid="{00000000-0005-0000-0000-0000DD250000}"/>
    <cellStyle name="Accent2 19" xfId="35619" xr:uid="{00000000-0005-0000-0000-0000DE250000}"/>
    <cellStyle name="Accent2 2" xfId="3114" xr:uid="{00000000-0005-0000-0000-0000DF250000}"/>
    <cellStyle name="Accent2 2 2" xfId="3115" xr:uid="{00000000-0005-0000-0000-0000E0250000}"/>
    <cellStyle name="Accent2 2 3" xfId="35620" xr:uid="{00000000-0005-0000-0000-0000E1250000}"/>
    <cellStyle name="Accent2 20" xfId="62627" xr:uid="{00000000-0005-0000-0000-0000E2250000}"/>
    <cellStyle name="Accent2 21" xfId="62628" xr:uid="{00000000-0005-0000-0000-0000E3250000}"/>
    <cellStyle name="Accent2 22" xfId="62629" xr:uid="{00000000-0005-0000-0000-0000E4250000}"/>
    <cellStyle name="Accent2 23" xfId="62630" xr:uid="{00000000-0005-0000-0000-0000E5250000}"/>
    <cellStyle name="Accent2 3" xfId="3116" xr:uid="{00000000-0005-0000-0000-0000E6250000}"/>
    <cellStyle name="Accent2 3 2" xfId="3117" xr:uid="{00000000-0005-0000-0000-0000E7250000}"/>
    <cellStyle name="Accent2 3 3" xfId="35621" xr:uid="{00000000-0005-0000-0000-0000E8250000}"/>
    <cellStyle name="Accent2 4" xfId="3118" xr:uid="{00000000-0005-0000-0000-0000E9250000}"/>
    <cellStyle name="Accent2 5" xfId="3119" xr:uid="{00000000-0005-0000-0000-0000EA250000}"/>
    <cellStyle name="Accent2 6" xfId="3120" xr:uid="{00000000-0005-0000-0000-0000EB250000}"/>
    <cellStyle name="Accent2 7" xfId="3121" xr:uid="{00000000-0005-0000-0000-0000EC250000}"/>
    <cellStyle name="Accent2 8" xfId="3122" xr:uid="{00000000-0005-0000-0000-0000ED250000}"/>
    <cellStyle name="Accent2 9" xfId="3123" xr:uid="{00000000-0005-0000-0000-0000EE250000}"/>
    <cellStyle name="Accent2_Копия Фонтанка_1пг 2011 Этап_3_перерсапред_Итог" xfId="35622" xr:uid="{00000000-0005-0000-0000-0000EF250000}"/>
    <cellStyle name="Accent3" xfId="3124" xr:uid="{00000000-0005-0000-0000-0000F0250000}"/>
    <cellStyle name="Accent3 - 20%" xfId="3125" xr:uid="{00000000-0005-0000-0000-0000F1250000}"/>
    <cellStyle name="Accent3 - 20% 2" xfId="3126" xr:uid="{00000000-0005-0000-0000-0000F2250000}"/>
    <cellStyle name="Accent3 - 20% 3" xfId="3127" xr:uid="{00000000-0005-0000-0000-0000F3250000}"/>
    <cellStyle name="Accent3 - 20% 4" xfId="3128" xr:uid="{00000000-0005-0000-0000-0000F4250000}"/>
    <cellStyle name="Accent3 - 20% 5" xfId="3129" xr:uid="{00000000-0005-0000-0000-0000F5250000}"/>
    <cellStyle name="Accent3 - 20% 6" xfId="35623" xr:uid="{00000000-0005-0000-0000-0000F6250000}"/>
    <cellStyle name="Accent3 - 40%" xfId="3130" xr:uid="{00000000-0005-0000-0000-0000F7250000}"/>
    <cellStyle name="Accent3 - 40% 2" xfId="3131" xr:uid="{00000000-0005-0000-0000-0000F8250000}"/>
    <cellStyle name="Accent3 - 40% 3" xfId="3132" xr:uid="{00000000-0005-0000-0000-0000F9250000}"/>
    <cellStyle name="Accent3 - 40% 4" xfId="3133" xr:uid="{00000000-0005-0000-0000-0000FA250000}"/>
    <cellStyle name="Accent3 - 40% 5" xfId="3134" xr:uid="{00000000-0005-0000-0000-0000FB250000}"/>
    <cellStyle name="Accent3 - 40% 6" xfId="35624" xr:uid="{00000000-0005-0000-0000-0000FC250000}"/>
    <cellStyle name="Accent3 - 60%" xfId="3135" xr:uid="{00000000-0005-0000-0000-0000FD250000}"/>
    <cellStyle name="Accent3 - 60% 2" xfId="3136" xr:uid="{00000000-0005-0000-0000-0000FE250000}"/>
    <cellStyle name="Accent3 - 60% 3" xfId="3137" xr:uid="{00000000-0005-0000-0000-0000FF250000}"/>
    <cellStyle name="Accent3 - 60% 4" xfId="3138" xr:uid="{00000000-0005-0000-0000-000000260000}"/>
    <cellStyle name="Accent3 - 60% 5" xfId="3139" xr:uid="{00000000-0005-0000-0000-000001260000}"/>
    <cellStyle name="Accent3 - 60% 6" xfId="35625" xr:uid="{00000000-0005-0000-0000-000002260000}"/>
    <cellStyle name="Accent3 10" xfId="3140" xr:uid="{00000000-0005-0000-0000-000003260000}"/>
    <cellStyle name="Accent3 11" xfId="3141" xr:uid="{00000000-0005-0000-0000-000004260000}"/>
    <cellStyle name="Accent3 12" xfId="3142" xr:uid="{00000000-0005-0000-0000-000005260000}"/>
    <cellStyle name="Accent3 13" xfId="3143" xr:uid="{00000000-0005-0000-0000-000006260000}"/>
    <cellStyle name="Accent3 14" xfId="3144" xr:uid="{00000000-0005-0000-0000-000007260000}"/>
    <cellStyle name="Accent3 15" xfId="3145" xr:uid="{00000000-0005-0000-0000-000008260000}"/>
    <cellStyle name="Accent3 16" xfId="3146" xr:uid="{00000000-0005-0000-0000-000009260000}"/>
    <cellStyle name="Accent3 17" xfId="35626" xr:uid="{00000000-0005-0000-0000-00000A260000}"/>
    <cellStyle name="Accent3 18" xfId="35627" xr:uid="{00000000-0005-0000-0000-00000B260000}"/>
    <cellStyle name="Accent3 19" xfId="35628" xr:uid="{00000000-0005-0000-0000-00000C260000}"/>
    <cellStyle name="Accent3 2" xfId="3147" xr:uid="{00000000-0005-0000-0000-00000D260000}"/>
    <cellStyle name="Accent3 2 2" xfId="3148" xr:uid="{00000000-0005-0000-0000-00000E260000}"/>
    <cellStyle name="Accent3 2 3" xfId="35629" xr:uid="{00000000-0005-0000-0000-00000F260000}"/>
    <cellStyle name="Accent3 20" xfId="62631" xr:uid="{00000000-0005-0000-0000-000010260000}"/>
    <cellStyle name="Accent3 21" xfId="62632" xr:uid="{00000000-0005-0000-0000-000011260000}"/>
    <cellStyle name="Accent3 22" xfId="62633" xr:uid="{00000000-0005-0000-0000-000012260000}"/>
    <cellStyle name="Accent3 23" xfId="62634" xr:uid="{00000000-0005-0000-0000-000013260000}"/>
    <cellStyle name="Accent3 3" xfId="3149" xr:uid="{00000000-0005-0000-0000-000014260000}"/>
    <cellStyle name="Accent3 3 2" xfId="3150" xr:uid="{00000000-0005-0000-0000-000015260000}"/>
    <cellStyle name="Accent3 3 3" xfId="35630" xr:uid="{00000000-0005-0000-0000-000016260000}"/>
    <cellStyle name="Accent3 4" xfId="3151" xr:uid="{00000000-0005-0000-0000-000017260000}"/>
    <cellStyle name="Accent3 5" xfId="3152" xr:uid="{00000000-0005-0000-0000-000018260000}"/>
    <cellStyle name="Accent3 6" xfId="3153" xr:uid="{00000000-0005-0000-0000-000019260000}"/>
    <cellStyle name="Accent3 7" xfId="3154" xr:uid="{00000000-0005-0000-0000-00001A260000}"/>
    <cellStyle name="Accent3 8" xfId="3155" xr:uid="{00000000-0005-0000-0000-00001B260000}"/>
    <cellStyle name="Accent3 9" xfId="3156" xr:uid="{00000000-0005-0000-0000-00001C260000}"/>
    <cellStyle name="Accent3_3n Сравнительная таблица оферт" xfId="35631" xr:uid="{00000000-0005-0000-0000-00001D260000}"/>
    <cellStyle name="Accent4" xfId="3157" xr:uid="{00000000-0005-0000-0000-00001E260000}"/>
    <cellStyle name="Accent4 - 20%" xfId="3158" xr:uid="{00000000-0005-0000-0000-00001F260000}"/>
    <cellStyle name="Accent4 - 20% 2" xfId="3159" xr:uid="{00000000-0005-0000-0000-000020260000}"/>
    <cellStyle name="Accent4 - 20% 3" xfId="3160" xr:uid="{00000000-0005-0000-0000-000021260000}"/>
    <cellStyle name="Accent4 - 20% 4" xfId="3161" xr:uid="{00000000-0005-0000-0000-000022260000}"/>
    <cellStyle name="Accent4 - 20% 5" xfId="3162" xr:uid="{00000000-0005-0000-0000-000023260000}"/>
    <cellStyle name="Accent4 - 20% 6" xfId="35632" xr:uid="{00000000-0005-0000-0000-000024260000}"/>
    <cellStyle name="Accent4 - 40%" xfId="3163" xr:uid="{00000000-0005-0000-0000-000025260000}"/>
    <cellStyle name="Accent4 - 40% 2" xfId="3164" xr:uid="{00000000-0005-0000-0000-000026260000}"/>
    <cellStyle name="Accent4 - 40% 3" xfId="3165" xr:uid="{00000000-0005-0000-0000-000027260000}"/>
    <cellStyle name="Accent4 - 40% 4" xfId="3166" xr:uid="{00000000-0005-0000-0000-000028260000}"/>
    <cellStyle name="Accent4 - 40% 5" xfId="3167" xr:uid="{00000000-0005-0000-0000-000029260000}"/>
    <cellStyle name="Accent4 - 40% 6" xfId="35633" xr:uid="{00000000-0005-0000-0000-00002A260000}"/>
    <cellStyle name="Accent4 - 60%" xfId="3168" xr:uid="{00000000-0005-0000-0000-00002B260000}"/>
    <cellStyle name="Accent4 - 60% 2" xfId="3169" xr:uid="{00000000-0005-0000-0000-00002C260000}"/>
    <cellStyle name="Accent4 - 60% 3" xfId="3170" xr:uid="{00000000-0005-0000-0000-00002D260000}"/>
    <cellStyle name="Accent4 - 60% 4" xfId="3171" xr:uid="{00000000-0005-0000-0000-00002E260000}"/>
    <cellStyle name="Accent4 - 60% 5" xfId="3172" xr:uid="{00000000-0005-0000-0000-00002F260000}"/>
    <cellStyle name="Accent4 - 60% 6" xfId="35634" xr:uid="{00000000-0005-0000-0000-000030260000}"/>
    <cellStyle name="Accent4 10" xfId="3173" xr:uid="{00000000-0005-0000-0000-000031260000}"/>
    <cellStyle name="Accent4 11" xfId="3174" xr:uid="{00000000-0005-0000-0000-000032260000}"/>
    <cellStyle name="Accent4 12" xfId="3175" xr:uid="{00000000-0005-0000-0000-000033260000}"/>
    <cellStyle name="Accent4 13" xfId="3176" xr:uid="{00000000-0005-0000-0000-000034260000}"/>
    <cellStyle name="Accent4 14" xfId="3177" xr:uid="{00000000-0005-0000-0000-000035260000}"/>
    <cellStyle name="Accent4 15" xfId="3178" xr:uid="{00000000-0005-0000-0000-000036260000}"/>
    <cellStyle name="Accent4 16" xfId="3179" xr:uid="{00000000-0005-0000-0000-000037260000}"/>
    <cellStyle name="Accent4 17" xfId="35635" xr:uid="{00000000-0005-0000-0000-000038260000}"/>
    <cellStyle name="Accent4 18" xfId="35636" xr:uid="{00000000-0005-0000-0000-000039260000}"/>
    <cellStyle name="Accent4 19" xfId="35637" xr:uid="{00000000-0005-0000-0000-00003A260000}"/>
    <cellStyle name="Accent4 2" xfId="3180" xr:uid="{00000000-0005-0000-0000-00003B260000}"/>
    <cellStyle name="Accent4 2 2" xfId="3181" xr:uid="{00000000-0005-0000-0000-00003C260000}"/>
    <cellStyle name="Accent4 2 3" xfId="35638" xr:uid="{00000000-0005-0000-0000-00003D260000}"/>
    <cellStyle name="Accent4 20" xfId="62635" xr:uid="{00000000-0005-0000-0000-00003E260000}"/>
    <cellStyle name="Accent4 21" xfId="62636" xr:uid="{00000000-0005-0000-0000-00003F260000}"/>
    <cellStyle name="Accent4 22" xfId="62637" xr:uid="{00000000-0005-0000-0000-000040260000}"/>
    <cellStyle name="Accent4 23" xfId="62638" xr:uid="{00000000-0005-0000-0000-000041260000}"/>
    <cellStyle name="Accent4 3" xfId="3182" xr:uid="{00000000-0005-0000-0000-000042260000}"/>
    <cellStyle name="Accent4 3 2" xfId="3183" xr:uid="{00000000-0005-0000-0000-000043260000}"/>
    <cellStyle name="Accent4 3 3" xfId="35639" xr:uid="{00000000-0005-0000-0000-000044260000}"/>
    <cellStyle name="Accent4 4" xfId="3184" xr:uid="{00000000-0005-0000-0000-000045260000}"/>
    <cellStyle name="Accent4 5" xfId="3185" xr:uid="{00000000-0005-0000-0000-000046260000}"/>
    <cellStyle name="Accent4 6" xfId="3186" xr:uid="{00000000-0005-0000-0000-000047260000}"/>
    <cellStyle name="Accent4 7" xfId="3187" xr:uid="{00000000-0005-0000-0000-000048260000}"/>
    <cellStyle name="Accent4 8" xfId="3188" xr:uid="{00000000-0005-0000-0000-000049260000}"/>
    <cellStyle name="Accent4 9" xfId="3189" xr:uid="{00000000-0005-0000-0000-00004A260000}"/>
    <cellStyle name="Accent4_3n Сравнительная таблица оферт" xfId="35640" xr:uid="{00000000-0005-0000-0000-00004B260000}"/>
    <cellStyle name="Accent5" xfId="3190" xr:uid="{00000000-0005-0000-0000-00004C260000}"/>
    <cellStyle name="Accent5 - 20%" xfId="3191" xr:uid="{00000000-0005-0000-0000-00004D260000}"/>
    <cellStyle name="Accent5 - 20% 2" xfId="3192" xr:uid="{00000000-0005-0000-0000-00004E260000}"/>
    <cellStyle name="Accent5 - 20% 3" xfId="3193" xr:uid="{00000000-0005-0000-0000-00004F260000}"/>
    <cellStyle name="Accent5 - 20% 4" xfId="3194" xr:uid="{00000000-0005-0000-0000-000050260000}"/>
    <cellStyle name="Accent5 - 20% 5" xfId="3195" xr:uid="{00000000-0005-0000-0000-000051260000}"/>
    <cellStyle name="Accent5 - 20% 6" xfId="35641" xr:uid="{00000000-0005-0000-0000-000052260000}"/>
    <cellStyle name="Accent5 - 40%" xfId="3196" xr:uid="{00000000-0005-0000-0000-000053260000}"/>
    <cellStyle name="Accent5 - 40% 2" xfId="3197" xr:uid="{00000000-0005-0000-0000-000054260000}"/>
    <cellStyle name="Accent5 - 40% 3" xfId="3198" xr:uid="{00000000-0005-0000-0000-000055260000}"/>
    <cellStyle name="Accent5 - 40% 4" xfId="3199" xr:uid="{00000000-0005-0000-0000-000056260000}"/>
    <cellStyle name="Accent5 - 40% 5" xfId="3200" xr:uid="{00000000-0005-0000-0000-000057260000}"/>
    <cellStyle name="Accent5 - 60%" xfId="3201" xr:uid="{00000000-0005-0000-0000-000058260000}"/>
    <cellStyle name="Accent5 - 60% 2" xfId="3202" xr:uid="{00000000-0005-0000-0000-000059260000}"/>
    <cellStyle name="Accent5 - 60% 3" xfId="3203" xr:uid="{00000000-0005-0000-0000-00005A260000}"/>
    <cellStyle name="Accent5 - 60% 4" xfId="3204" xr:uid="{00000000-0005-0000-0000-00005B260000}"/>
    <cellStyle name="Accent5 - 60% 5" xfId="3205" xr:uid="{00000000-0005-0000-0000-00005C260000}"/>
    <cellStyle name="Accent5 - 60% 6" xfId="35642" xr:uid="{00000000-0005-0000-0000-00005D260000}"/>
    <cellStyle name="Accent5 10" xfId="3206" xr:uid="{00000000-0005-0000-0000-00005E260000}"/>
    <cellStyle name="Accent5 11" xfId="3207" xr:uid="{00000000-0005-0000-0000-00005F260000}"/>
    <cellStyle name="Accent5 12" xfId="3208" xr:uid="{00000000-0005-0000-0000-000060260000}"/>
    <cellStyle name="Accent5 13" xfId="3209" xr:uid="{00000000-0005-0000-0000-000061260000}"/>
    <cellStyle name="Accent5 14" xfId="3210" xr:uid="{00000000-0005-0000-0000-000062260000}"/>
    <cellStyle name="Accent5 15" xfId="3211" xr:uid="{00000000-0005-0000-0000-000063260000}"/>
    <cellStyle name="Accent5 16" xfId="3212" xr:uid="{00000000-0005-0000-0000-000064260000}"/>
    <cellStyle name="Accent5 17" xfId="35643" xr:uid="{00000000-0005-0000-0000-000065260000}"/>
    <cellStyle name="Accent5 18" xfId="35644" xr:uid="{00000000-0005-0000-0000-000066260000}"/>
    <cellStyle name="Accent5 19" xfId="35645" xr:uid="{00000000-0005-0000-0000-000067260000}"/>
    <cellStyle name="Accent5 2" xfId="3213" xr:uid="{00000000-0005-0000-0000-000068260000}"/>
    <cellStyle name="Accent5 2 2" xfId="3214" xr:uid="{00000000-0005-0000-0000-000069260000}"/>
    <cellStyle name="Accent5 2 3" xfId="35646" xr:uid="{00000000-0005-0000-0000-00006A260000}"/>
    <cellStyle name="Accent5 3" xfId="3215" xr:uid="{00000000-0005-0000-0000-00006B260000}"/>
    <cellStyle name="Accent5 3 2" xfId="3216" xr:uid="{00000000-0005-0000-0000-00006C260000}"/>
    <cellStyle name="Accent5 3 3" xfId="35647" xr:uid="{00000000-0005-0000-0000-00006D260000}"/>
    <cellStyle name="Accent5 4" xfId="3217" xr:uid="{00000000-0005-0000-0000-00006E260000}"/>
    <cellStyle name="Accent5 5" xfId="3218" xr:uid="{00000000-0005-0000-0000-00006F260000}"/>
    <cellStyle name="Accent5 6" xfId="3219" xr:uid="{00000000-0005-0000-0000-000070260000}"/>
    <cellStyle name="Accent5 7" xfId="3220" xr:uid="{00000000-0005-0000-0000-000071260000}"/>
    <cellStyle name="Accent5 8" xfId="3221" xr:uid="{00000000-0005-0000-0000-000072260000}"/>
    <cellStyle name="Accent5 9" xfId="3222" xr:uid="{00000000-0005-0000-0000-000073260000}"/>
    <cellStyle name="Accent5_3n Сравнительная таблица оферт" xfId="35648" xr:uid="{00000000-0005-0000-0000-000074260000}"/>
    <cellStyle name="Accent6" xfId="3223" xr:uid="{00000000-0005-0000-0000-000075260000}"/>
    <cellStyle name="Accent6 - 20%" xfId="3224" xr:uid="{00000000-0005-0000-0000-000076260000}"/>
    <cellStyle name="Accent6 - 20% 2" xfId="3225" xr:uid="{00000000-0005-0000-0000-000077260000}"/>
    <cellStyle name="Accent6 - 20% 3" xfId="3226" xr:uid="{00000000-0005-0000-0000-000078260000}"/>
    <cellStyle name="Accent6 - 20% 4" xfId="3227" xr:uid="{00000000-0005-0000-0000-000079260000}"/>
    <cellStyle name="Accent6 - 20% 5" xfId="3228" xr:uid="{00000000-0005-0000-0000-00007A260000}"/>
    <cellStyle name="Accent6 - 40%" xfId="3229" xr:uid="{00000000-0005-0000-0000-00007B260000}"/>
    <cellStyle name="Accent6 - 40% 2" xfId="3230" xr:uid="{00000000-0005-0000-0000-00007C260000}"/>
    <cellStyle name="Accent6 - 40% 3" xfId="3231" xr:uid="{00000000-0005-0000-0000-00007D260000}"/>
    <cellStyle name="Accent6 - 40% 4" xfId="3232" xr:uid="{00000000-0005-0000-0000-00007E260000}"/>
    <cellStyle name="Accent6 - 40% 5" xfId="3233" xr:uid="{00000000-0005-0000-0000-00007F260000}"/>
    <cellStyle name="Accent6 - 40% 6" xfId="35649" xr:uid="{00000000-0005-0000-0000-000080260000}"/>
    <cellStyle name="Accent6 - 60%" xfId="3234" xr:uid="{00000000-0005-0000-0000-000081260000}"/>
    <cellStyle name="Accent6 - 60% 2" xfId="3235" xr:uid="{00000000-0005-0000-0000-000082260000}"/>
    <cellStyle name="Accent6 - 60% 3" xfId="3236" xr:uid="{00000000-0005-0000-0000-000083260000}"/>
    <cellStyle name="Accent6 - 60% 4" xfId="3237" xr:uid="{00000000-0005-0000-0000-000084260000}"/>
    <cellStyle name="Accent6 - 60% 5" xfId="3238" xr:uid="{00000000-0005-0000-0000-000085260000}"/>
    <cellStyle name="Accent6 - 60% 6" xfId="35650" xr:uid="{00000000-0005-0000-0000-000086260000}"/>
    <cellStyle name="Accent6 10" xfId="3239" xr:uid="{00000000-0005-0000-0000-000087260000}"/>
    <cellStyle name="Accent6 11" xfId="3240" xr:uid="{00000000-0005-0000-0000-000088260000}"/>
    <cellStyle name="Accent6 12" xfId="3241" xr:uid="{00000000-0005-0000-0000-000089260000}"/>
    <cellStyle name="Accent6 13" xfId="3242" xr:uid="{00000000-0005-0000-0000-00008A260000}"/>
    <cellStyle name="Accent6 14" xfId="3243" xr:uid="{00000000-0005-0000-0000-00008B260000}"/>
    <cellStyle name="Accent6 15" xfId="3244" xr:uid="{00000000-0005-0000-0000-00008C260000}"/>
    <cellStyle name="Accent6 16" xfId="3245" xr:uid="{00000000-0005-0000-0000-00008D260000}"/>
    <cellStyle name="Accent6 17" xfId="35651" xr:uid="{00000000-0005-0000-0000-00008E260000}"/>
    <cellStyle name="Accent6 18" xfId="35652" xr:uid="{00000000-0005-0000-0000-00008F260000}"/>
    <cellStyle name="Accent6 19" xfId="35653" xr:uid="{00000000-0005-0000-0000-000090260000}"/>
    <cellStyle name="Accent6 2" xfId="3246" xr:uid="{00000000-0005-0000-0000-000091260000}"/>
    <cellStyle name="Accent6 2 2" xfId="3247" xr:uid="{00000000-0005-0000-0000-000092260000}"/>
    <cellStyle name="Accent6 2 3" xfId="35654" xr:uid="{00000000-0005-0000-0000-000093260000}"/>
    <cellStyle name="Accent6 20" xfId="62639" xr:uid="{00000000-0005-0000-0000-000094260000}"/>
    <cellStyle name="Accent6 21" xfId="62640" xr:uid="{00000000-0005-0000-0000-000095260000}"/>
    <cellStyle name="Accent6 22" xfId="62641" xr:uid="{00000000-0005-0000-0000-000096260000}"/>
    <cellStyle name="Accent6 23" xfId="62642" xr:uid="{00000000-0005-0000-0000-000097260000}"/>
    <cellStyle name="Accent6 3" xfId="3248" xr:uid="{00000000-0005-0000-0000-000098260000}"/>
    <cellStyle name="Accent6 3 2" xfId="3249" xr:uid="{00000000-0005-0000-0000-000099260000}"/>
    <cellStyle name="Accent6 3 3" xfId="35655" xr:uid="{00000000-0005-0000-0000-00009A260000}"/>
    <cellStyle name="Accent6 4" xfId="3250" xr:uid="{00000000-0005-0000-0000-00009B260000}"/>
    <cellStyle name="Accent6 5" xfId="3251" xr:uid="{00000000-0005-0000-0000-00009C260000}"/>
    <cellStyle name="Accent6 6" xfId="3252" xr:uid="{00000000-0005-0000-0000-00009D260000}"/>
    <cellStyle name="Accent6 7" xfId="3253" xr:uid="{00000000-0005-0000-0000-00009E260000}"/>
    <cellStyle name="Accent6 8" xfId="3254" xr:uid="{00000000-0005-0000-0000-00009F260000}"/>
    <cellStyle name="Accent6 9" xfId="3255" xr:uid="{00000000-0005-0000-0000-0000A0260000}"/>
    <cellStyle name="Accent6_3n Сравнительная таблица оферт" xfId="35656" xr:uid="{00000000-0005-0000-0000-0000A1260000}"/>
    <cellStyle name="Ăčďĺđńńűëęŕ" xfId="3256" xr:uid="{00000000-0005-0000-0000-0000A2260000}"/>
    <cellStyle name="Aeia?nnueea" xfId="3257" xr:uid="{00000000-0005-0000-0000-0000A3260000}"/>
    <cellStyle name="Aeia?nnueea 2" xfId="3258" xr:uid="{00000000-0005-0000-0000-0000A4260000}"/>
    <cellStyle name="Aeia?nnueea 3" xfId="3259" xr:uid="{00000000-0005-0000-0000-0000A5260000}"/>
    <cellStyle name="Aeia?nnueea 4" xfId="3260" xr:uid="{00000000-0005-0000-0000-0000A6260000}"/>
    <cellStyle name="Aeia?nnueea 5" xfId="3261" xr:uid="{00000000-0005-0000-0000-0000A7260000}"/>
    <cellStyle name="Aeia?nnueea 6" xfId="3262" xr:uid="{00000000-0005-0000-0000-0000A8260000}"/>
    <cellStyle name="Äĺíĺćíűé [0]_Đĺôĺđĺíň" xfId="3263" xr:uid="{00000000-0005-0000-0000-0000A9260000}"/>
    <cellStyle name="Äĺíĺćíűé_Đĺôĺđĺíň" xfId="3264" xr:uid="{00000000-0005-0000-0000-0000AA260000}"/>
    <cellStyle name="ANCLAS,REZONES Y SUS PARTES,DE FUNDICION,DE HIERRO O DE ACERO" xfId="3265" xr:uid="{00000000-0005-0000-0000-0000AB260000}"/>
    <cellStyle name="Availability" xfId="3266" xr:uid="{00000000-0005-0000-0000-0000AC260000}"/>
    <cellStyle name="Bad" xfId="3267" xr:uid="{00000000-0005-0000-0000-0000AD260000}"/>
    <cellStyle name="Bad 2" xfId="3268" xr:uid="{00000000-0005-0000-0000-0000AE260000}"/>
    <cellStyle name="Bad 2 2" xfId="3269" xr:uid="{00000000-0005-0000-0000-0000AF260000}"/>
    <cellStyle name="Bad 2 3" xfId="35657" xr:uid="{00000000-0005-0000-0000-0000B0260000}"/>
    <cellStyle name="Bad 3" xfId="3270" xr:uid="{00000000-0005-0000-0000-0000B1260000}"/>
    <cellStyle name="Bad 3 2" xfId="3271" xr:uid="{00000000-0005-0000-0000-0000B2260000}"/>
    <cellStyle name="Bad 4" xfId="3272" xr:uid="{00000000-0005-0000-0000-0000B3260000}"/>
    <cellStyle name="Bad 4 2" xfId="3273" xr:uid="{00000000-0005-0000-0000-0000B4260000}"/>
    <cellStyle name="Bad 5" xfId="3274" xr:uid="{00000000-0005-0000-0000-0000B5260000}"/>
    <cellStyle name="Bad 6" xfId="3275" xr:uid="{00000000-0005-0000-0000-0000B6260000}"/>
    <cellStyle name="Bad 7" xfId="62643" xr:uid="{00000000-0005-0000-0000-0000B7260000}"/>
    <cellStyle name="Black Text" xfId="3276" xr:uid="{00000000-0005-0000-0000-0000B8260000}"/>
    <cellStyle name="Black Text (No Wrap)" xfId="3277" xr:uid="{00000000-0005-0000-0000-0000B9260000}"/>
    <cellStyle name="Black Text_Argentina" xfId="3278" xr:uid="{00000000-0005-0000-0000-0000BA260000}"/>
    <cellStyle name="Blue Text" xfId="3279" xr:uid="{00000000-0005-0000-0000-0000BB260000}"/>
    <cellStyle name="Blue Text - Ariel 10" xfId="3280" xr:uid="{00000000-0005-0000-0000-0000BC260000}"/>
    <cellStyle name="Blue Text_Argentina" xfId="3281" xr:uid="{00000000-0005-0000-0000-0000BD260000}"/>
    <cellStyle name="Bol-Data" xfId="3282" xr:uid="{00000000-0005-0000-0000-0000BE260000}"/>
    <cellStyle name="bolet" xfId="3283" xr:uid="{00000000-0005-0000-0000-0000BF260000}"/>
    <cellStyle name="Boletim" xfId="3284" xr:uid="{00000000-0005-0000-0000-0000C0260000}"/>
    <cellStyle name="Bom" xfId="3285" xr:uid="{00000000-0005-0000-0000-0000C1260000}"/>
    <cellStyle name="Buena" xfId="3286" xr:uid="{00000000-0005-0000-0000-0000C2260000}"/>
    <cellStyle name="Calc Currency (0)" xfId="3287" xr:uid="{00000000-0005-0000-0000-0000C3260000}"/>
    <cellStyle name="Calc Currency (0) 2" xfId="3288" xr:uid="{00000000-0005-0000-0000-0000C4260000}"/>
    <cellStyle name="Calc Currency (0) 3" xfId="3289" xr:uid="{00000000-0005-0000-0000-0000C5260000}"/>
    <cellStyle name="Calc Currency (0) 4" xfId="3290" xr:uid="{00000000-0005-0000-0000-0000C6260000}"/>
    <cellStyle name="Calc Currency (0) 5" xfId="3291" xr:uid="{00000000-0005-0000-0000-0000C7260000}"/>
    <cellStyle name="Calc Currency (2)" xfId="3292" xr:uid="{00000000-0005-0000-0000-0000C8260000}"/>
    <cellStyle name="Calc Currency (2) 2" xfId="3293" xr:uid="{00000000-0005-0000-0000-0000C9260000}"/>
    <cellStyle name="Calc Currency (2) 3" xfId="3294" xr:uid="{00000000-0005-0000-0000-0000CA260000}"/>
    <cellStyle name="Calc Currency (2) 4" xfId="3295" xr:uid="{00000000-0005-0000-0000-0000CB260000}"/>
    <cellStyle name="Calc Percent (0)" xfId="3296" xr:uid="{00000000-0005-0000-0000-0000CC260000}"/>
    <cellStyle name="Calc Percent (0) 2" xfId="3297" xr:uid="{00000000-0005-0000-0000-0000CD260000}"/>
    <cellStyle name="Calc Percent (0) 3" xfId="3298" xr:uid="{00000000-0005-0000-0000-0000CE260000}"/>
    <cellStyle name="Calc Percent (0) 4" xfId="3299" xr:uid="{00000000-0005-0000-0000-0000CF260000}"/>
    <cellStyle name="Calc Percent (1)" xfId="3300" xr:uid="{00000000-0005-0000-0000-0000D0260000}"/>
    <cellStyle name="Calc Percent (1) 2" xfId="3301" xr:uid="{00000000-0005-0000-0000-0000D1260000}"/>
    <cellStyle name="Calc Percent (1) 3" xfId="3302" xr:uid="{00000000-0005-0000-0000-0000D2260000}"/>
    <cellStyle name="Calc Percent (1) 4" xfId="3303" xr:uid="{00000000-0005-0000-0000-0000D3260000}"/>
    <cellStyle name="Calc Percent (2)" xfId="3304" xr:uid="{00000000-0005-0000-0000-0000D4260000}"/>
    <cellStyle name="Calc Percent (2) 2" xfId="3305" xr:uid="{00000000-0005-0000-0000-0000D5260000}"/>
    <cellStyle name="Calc Percent (2) 3" xfId="3306" xr:uid="{00000000-0005-0000-0000-0000D6260000}"/>
    <cellStyle name="Calc Percent (2) 4" xfId="3307" xr:uid="{00000000-0005-0000-0000-0000D7260000}"/>
    <cellStyle name="Calc Units (0)" xfId="3308" xr:uid="{00000000-0005-0000-0000-0000D8260000}"/>
    <cellStyle name="Calc Units (0) 2" xfId="3309" xr:uid="{00000000-0005-0000-0000-0000D9260000}"/>
    <cellStyle name="Calc Units (0) 3" xfId="3310" xr:uid="{00000000-0005-0000-0000-0000DA260000}"/>
    <cellStyle name="Calc Units (0) 4" xfId="3311" xr:uid="{00000000-0005-0000-0000-0000DB260000}"/>
    <cellStyle name="Calc Units (1)" xfId="3312" xr:uid="{00000000-0005-0000-0000-0000DC260000}"/>
    <cellStyle name="Calc Units (1) 2" xfId="3313" xr:uid="{00000000-0005-0000-0000-0000DD260000}"/>
    <cellStyle name="Calc Units (1) 3" xfId="3314" xr:uid="{00000000-0005-0000-0000-0000DE260000}"/>
    <cellStyle name="Calc Units (1) 4" xfId="3315" xr:uid="{00000000-0005-0000-0000-0000DF260000}"/>
    <cellStyle name="Calc Units (2)" xfId="3316" xr:uid="{00000000-0005-0000-0000-0000E0260000}"/>
    <cellStyle name="Calc Units (2) 2" xfId="3317" xr:uid="{00000000-0005-0000-0000-0000E1260000}"/>
    <cellStyle name="Calc Units (2) 3" xfId="3318" xr:uid="{00000000-0005-0000-0000-0000E2260000}"/>
    <cellStyle name="Calc Units (2) 4" xfId="3319" xr:uid="{00000000-0005-0000-0000-0000E3260000}"/>
    <cellStyle name="Calculation" xfId="3320" xr:uid="{00000000-0005-0000-0000-0000E4260000}"/>
    <cellStyle name="Calculation 10" xfId="3321" xr:uid="{00000000-0005-0000-0000-0000E5260000}"/>
    <cellStyle name="Calculation 10 10" xfId="3322" xr:uid="{00000000-0005-0000-0000-0000E6260000}"/>
    <cellStyle name="Calculation 10 10 2" xfId="3323" xr:uid="{00000000-0005-0000-0000-0000E7260000}"/>
    <cellStyle name="Calculation 10 11" xfId="3324" xr:uid="{00000000-0005-0000-0000-0000E8260000}"/>
    <cellStyle name="Calculation 10 12" xfId="3325" xr:uid="{00000000-0005-0000-0000-0000E9260000}"/>
    <cellStyle name="Calculation 10 2" xfId="3326" xr:uid="{00000000-0005-0000-0000-0000EA260000}"/>
    <cellStyle name="Calculation 10 2 2" xfId="3327" xr:uid="{00000000-0005-0000-0000-0000EB260000}"/>
    <cellStyle name="Calculation 10 2 3" xfId="3328" xr:uid="{00000000-0005-0000-0000-0000EC260000}"/>
    <cellStyle name="Calculation 10 3" xfId="3329" xr:uid="{00000000-0005-0000-0000-0000ED260000}"/>
    <cellStyle name="Calculation 10 3 2" xfId="3330" xr:uid="{00000000-0005-0000-0000-0000EE260000}"/>
    <cellStyle name="Calculation 10 4" xfId="3331" xr:uid="{00000000-0005-0000-0000-0000EF260000}"/>
    <cellStyle name="Calculation 10 4 2" xfId="3332" xr:uid="{00000000-0005-0000-0000-0000F0260000}"/>
    <cellStyle name="Calculation 10 5" xfId="3333" xr:uid="{00000000-0005-0000-0000-0000F1260000}"/>
    <cellStyle name="Calculation 10 5 2" xfId="3334" xr:uid="{00000000-0005-0000-0000-0000F2260000}"/>
    <cellStyle name="Calculation 10 6" xfId="3335" xr:uid="{00000000-0005-0000-0000-0000F3260000}"/>
    <cellStyle name="Calculation 10 6 2" xfId="3336" xr:uid="{00000000-0005-0000-0000-0000F4260000}"/>
    <cellStyle name="Calculation 10 7" xfId="3337" xr:uid="{00000000-0005-0000-0000-0000F5260000}"/>
    <cellStyle name="Calculation 10 7 2" xfId="3338" xr:uid="{00000000-0005-0000-0000-0000F6260000}"/>
    <cellStyle name="Calculation 10 8" xfId="3339" xr:uid="{00000000-0005-0000-0000-0000F7260000}"/>
    <cellStyle name="Calculation 10 8 2" xfId="3340" xr:uid="{00000000-0005-0000-0000-0000F8260000}"/>
    <cellStyle name="Calculation 10 9" xfId="3341" xr:uid="{00000000-0005-0000-0000-0000F9260000}"/>
    <cellStyle name="Calculation 10 9 2" xfId="3342" xr:uid="{00000000-0005-0000-0000-0000FA260000}"/>
    <cellStyle name="Calculation 11" xfId="3343" xr:uid="{00000000-0005-0000-0000-0000FB260000}"/>
    <cellStyle name="Calculation 11 10" xfId="3344" xr:uid="{00000000-0005-0000-0000-0000FC260000}"/>
    <cellStyle name="Calculation 11 10 2" xfId="3345" xr:uid="{00000000-0005-0000-0000-0000FD260000}"/>
    <cellStyle name="Calculation 11 11" xfId="3346" xr:uid="{00000000-0005-0000-0000-0000FE260000}"/>
    <cellStyle name="Calculation 11 12" xfId="3347" xr:uid="{00000000-0005-0000-0000-0000FF260000}"/>
    <cellStyle name="Calculation 11 2" xfId="3348" xr:uid="{00000000-0005-0000-0000-000000270000}"/>
    <cellStyle name="Calculation 11 2 2" xfId="3349" xr:uid="{00000000-0005-0000-0000-000001270000}"/>
    <cellStyle name="Calculation 11 3" xfId="3350" xr:uid="{00000000-0005-0000-0000-000002270000}"/>
    <cellStyle name="Calculation 11 3 2" xfId="3351" xr:uid="{00000000-0005-0000-0000-000003270000}"/>
    <cellStyle name="Calculation 11 4" xfId="3352" xr:uid="{00000000-0005-0000-0000-000004270000}"/>
    <cellStyle name="Calculation 11 4 2" xfId="3353" xr:uid="{00000000-0005-0000-0000-000005270000}"/>
    <cellStyle name="Calculation 11 5" xfId="3354" xr:uid="{00000000-0005-0000-0000-000006270000}"/>
    <cellStyle name="Calculation 11 5 2" xfId="3355" xr:uid="{00000000-0005-0000-0000-000007270000}"/>
    <cellStyle name="Calculation 11 6" xfId="3356" xr:uid="{00000000-0005-0000-0000-000008270000}"/>
    <cellStyle name="Calculation 11 6 2" xfId="3357" xr:uid="{00000000-0005-0000-0000-000009270000}"/>
    <cellStyle name="Calculation 11 7" xfId="3358" xr:uid="{00000000-0005-0000-0000-00000A270000}"/>
    <cellStyle name="Calculation 11 7 2" xfId="3359" xr:uid="{00000000-0005-0000-0000-00000B270000}"/>
    <cellStyle name="Calculation 11 8" xfId="3360" xr:uid="{00000000-0005-0000-0000-00000C270000}"/>
    <cellStyle name="Calculation 11 8 2" xfId="3361" xr:uid="{00000000-0005-0000-0000-00000D270000}"/>
    <cellStyle name="Calculation 11 9" xfId="3362" xr:uid="{00000000-0005-0000-0000-00000E270000}"/>
    <cellStyle name="Calculation 11 9 2" xfId="3363" xr:uid="{00000000-0005-0000-0000-00000F270000}"/>
    <cellStyle name="Calculation 12" xfId="3364" xr:uid="{00000000-0005-0000-0000-000010270000}"/>
    <cellStyle name="Calculation 12 10" xfId="3365" xr:uid="{00000000-0005-0000-0000-000011270000}"/>
    <cellStyle name="Calculation 12 10 2" xfId="3366" xr:uid="{00000000-0005-0000-0000-000012270000}"/>
    <cellStyle name="Calculation 12 11" xfId="3367" xr:uid="{00000000-0005-0000-0000-000013270000}"/>
    <cellStyle name="Calculation 12 2" xfId="3368" xr:uid="{00000000-0005-0000-0000-000014270000}"/>
    <cellStyle name="Calculation 12 2 2" xfId="3369" xr:uid="{00000000-0005-0000-0000-000015270000}"/>
    <cellStyle name="Calculation 12 3" xfId="3370" xr:uid="{00000000-0005-0000-0000-000016270000}"/>
    <cellStyle name="Calculation 12 3 2" xfId="3371" xr:uid="{00000000-0005-0000-0000-000017270000}"/>
    <cellStyle name="Calculation 12 4" xfId="3372" xr:uid="{00000000-0005-0000-0000-000018270000}"/>
    <cellStyle name="Calculation 12 4 2" xfId="3373" xr:uid="{00000000-0005-0000-0000-000019270000}"/>
    <cellStyle name="Calculation 12 5" xfId="3374" xr:uid="{00000000-0005-0000-0000-00001A270000}"/>
    <cellStyle name="Calculation 12 5 2" xfId="3375" xr:uid="{00000000-0005-0000-0000-00001B270000}"/>
    <cellStyle name="Calculation 12 6" xfId="3376" xr:uid="{00000000-0005-0000-0000-00001C270000}"/>
    <cellStyle name="Calculation 12 6 2" xfId="3377" xr:uid="{00000000-0005-0000-0000-00001D270000}"/>
    <cellStyle name="Calculation 12 7" xfId="3378" xr:uid="{00000000-0005-0000-0000-00001E270000}"/>
    <cellStyle name="Calculation 12 7 2" xfId="3379" xr:uid="{00000000-0005-0000-0000-00001F270000}"/>
    <cellStyle name="Calculation 12 8" xfId="3380" xr:uid="{00000000-0005-0000-0000-000020270000}"/>
    <cellStyle name="Calculation 12 8 2" xfId="3381" xr:uid="{00000000-0005-0000-0000-000021270000}"/>
    <cellStyle name="Calculation 12 9" xfId="3382" xr:uid="{00000000-0005-0000-0000-000022270000}"/>
    <cellStyle name="Calculation 12 9 2" xfId="3383" xr:uid="{00000000-0005-0000-0000-000023270000}"/>
    <cellStyle name="Calculation 13" xfId="3384" xr:uid="{00000000-0005-0000-0000-000024270000}"/>
    <cellStyle name="Calculation 13 10" xfId="3385" xr:uid="{00000000-0005-0000-0000-000025270000}"/>
    <cellStyle name="Calculation 13 10 2" xfId="3386" xr:uid="{00000000-0005-0000-0000-000026270000}"/>
    <cellStyle name="Calculation 13 11" xfId="3387" xr:uid="{00000000-0005-0000-0000-000027270000}"/>
    <cellStyle name="Calculation 13 2" xfId="3388" xr:uid="{00000000-0005-0000-0000-000028270000}"/>
    <cellStyle name="Calculation 13 2 2" xfId="3389" xr:uid="{00000000-0005-0000-0000-000029270000}"/>
    <cellStyle name="Calculation 13 3" xfId="3390" xr:uid="{00000000-0005-0000-0000-00002A270000}"/>
    <cellStyle name="Calculation 13 3 2" xfId="3391" xr:uid="{00000000-0005-0000-0000-00002B270000}"/>
    <cellStyle name="Calculation 13 4" xfId="3392" xr:uid="{00000000-0005-0000-0000-00002C270000}"/>
    <cellStyle name="Calculation 13 4 2" xfId="3393" xr:uid="{00000000-0005-0000-0000-00002D270000}"/>
    <cellStyle name="Calculation 13 5" xfId="3394" xr:uid="{00000000-0005-0000-0000-00002E270000}"/>
    <cellStyle name="Calculation 13 5 2" xfId="3395" xr:uid="{00000000-0005-0000-0000-00002F270000}"/>
    <cellStyle name="Calculation 13 6" xfId="3396" xr:uid="{00000000-0005-0000-0000-000030270000}"/>
    <cellStyle name="Calculation 13 6 2" xfId="3397" xr:uid="{00000000-0005-0000-0000-000031270000}"/>
    <cellStyle name="Calculation 13 7" xfId="3398" xr:uid="{00000000-0005-0000-0000-000032270000}"/>
    <cellStyle name="Calculation 13 7 2" xfId="3399" xr:uid="{00000000-0005-0000-0000-000033270000}"/>
    <cellStyle name="Calculation 13 8" xfId="3400" xr:uid="{00000000-0005-0000-0000-000034270000}"/>
    <cellStyle name="Calculation 13 8 2" xfId="3401" xr:uid="{00000000-0005-0000-0000-000035270000}"/>
    <cellStyle name="Calculation 13 9" xfId="3402" xr:uid="{00000000-0005-0000-0000-000036270000}"/>
    <cellStyle name="Calculation 13 9 2" xfId="3403" xr:uid="{00000000-0005-0000-0000-000037270000}"/>
    <cellStyle name="Calculation 14" xfId="3404" xr:uid="{00000000-0005-0000-0000-000038270000}"/>
    <cellStyle name="Calculation 14 10" xfId="3405" xr:uid="{00000000-0005-0000-0000-000039270000}"/>
    <cellStyle name="Calculation 14 10 2" xfId="3406" xr:uid="{00000000-0005-0000-0000-00003A270000}"/>
    <cellStyle name="Calculation 14 11" xfId="3407" xr:uid="{00000000-0005-0000-0000-00003B270000}"/>
    <cellStyle name="Calculation 14 2" xfId="3408" xr:uid="{00000000-0005-0000-0000-00003C270000}"/>
    <cellStyle name="Calculation 14 2 2" xfId="3409" xr:uid="{00000000-0005-0000-0000-00003D270000}"/>
    <cellStyle name="Calculation 14 3" xfId="3410" xr:uid="{00000000-0005-0000-0000-00003E270000}"/>
    <cellStyle name="Calculation 14 3 2" xfId="3411" xr:uid="{00000000-0005-0000-0000-00003F270000}"/>
    <cellStyle name="Calculation 14 4" xfId="3412" xr:uid="{00000000-0005-0000-0000-000040270000}"/>
    <cellStyle name="Calculation 14 4 2" xfId="3413" xr:uid="{00000000-0005-0000-0000-000041270000}"/>
    <cellStyle name="Calculation 14 5" xfId="3414" xr:uid="{00000000-0005-0000-0000-000042270000}"/>
    <cellStyle name="Calculation 14 5 2" xfId="3415" xr:uid="{00000000-0005-0000-0000-000043270000}"/>
    <cellStyle name="Calculation 14 6" xfId="3416" xr:uid="{00000000-0005-0000-0000-000044270000}"/>
    <cellStyle name="Calculation 14 6 2" xfId="3417" xr:uid="{00000000-0005-0000-0000-000045270000}"/>
    <cellStyle name="Calculation 14 7" xfId="3418" xr:uid="{00000000-0005-0000-0000-000046270000}"/>
    <cellStyle name="Calculation 14 7 2" xfId="3419" xr:uid="{00000000-0005-0000-0000-000047270000}"/>
    <cellStyle name="Calculation 14 8" xfId="3420" xr:uid="{00000000-0005-0000-0000-000048270000}"/>
    <cellStyle name="Calculation 14 8 2" xfId="3421" xr:uid="{00000000-0005-0000-0000-000049270000}"/>
    <cellStyle name="Calculation 14 9" xfId="3422" xr:uid="{00000000-0005-0000-0000-00004A270000}"/>
    <cellStyle name="Calculation 14 9 2" xfId="3423" xr:uid="{00000000-0005-0000-0000-00004B270000}"/>
    <cellStyle name="Calculation 15" xfId="3424" xr:uid="{00000000-0005-0000-0000-00004C270000}"/>
    <cellStyle name="Calculation 15 10" xfId="3425" xr:uid="{00000000-0005-0000-0000-00004D270000}"/>
    <cellStyle name="Calculation 15 10 2" xfId="3426" xr:uid="{00000000-0005-0000-0000-00004E270000}"/>
    <cellStyle name="Calculation 15 11" xfId="3427" xr:uid="{00000000-0005-0000-0000-00004F270000}"/>
    <cellStyle name="Calculation 15 2" xfId="3428" xr:uid="{00000000-0005-0000-0000-000050270000}"/>
    <cellStyle name="Calculation 15 2 2" xfId="3429" xr:uid="{00000000-0005-0000-0000-000051270000}"/>
    <cellStyle name="Calculation 15 3" xfId="3430" xr:uid="{00000000-0005-0000-0000-000052270000}"/>
    <cellStyle name="Calculation 15 3 2" xfId="3431" xr:uid="{00000000-0005-0000-0000-000053270000}"/>
    <cellStyle name="Calculation 15 4" xfId="3432" xr:uid="{00000000-0005-0000-0000-000054270000}"/>
    <cellStyle name="Calculation 15 4 2" xfId="3433" xr:uid="{00000000-0005-0000-0000-000055270000}"/>
    <cellStyle name="Calculation 15 5" xfId="3434" xr:uid="{00000000-0005-0000-0000-000056270000}"/>
    <cellStyle name="Calculation 15 5 2" xfId="3435" xr:uid="{00000000-0005-0000-0000-000057270000}"/>
    <cellStyle name="Calculation 15 6" xfId="3436" xr:uid="{00000000-0005-0000-0000-000058270000}"/>
    <cellStyle name="Calculation 15 6 2" xfId="3437" xr:uid="{00000000-0005-0000-0000-000059270000}"/>
    <cellStyle name="Calculation 15 7" xfId="3438" xr:uid="{00000000-0005-0000-0000-00005A270000}"/>
    <cellStyle name="Calculation 15 7 2" xfId="3439" xr:uid="{00000000-0005-0000-0000-00005B270000}"/>
    <cellStyle name="Calculation 15 8" xfId="3440" xr:uid="{00000000-0005-0000-0000-00005C270000}"/>
    <cellStyle name="Calculation 15 8 2" xfId="3441" xr:uid="{00000000-0005-0000-0000-00005D270000}"/>
    <cellStyle name="Calculation 15 9" xfId="3442" xr:uid="{00000000-0005-0000-0000-00005E270000}"/>
    <cellStyle name="Calculation 15 9 2" xfId="3443" xr:uid="{00000000-0005-0000-0000-00005F270000}"/>
    <cellStyle name="Calculation 16" xfId="3444" xr:uid="{00000000-0005-0000-0000-000060270000}"/>
    <cellStyle name="Calculation 16 10" xfId="3445" xr:uid="{00000000-0005-0000-0000-000061270000}"/>
    <cellStyle name="Calculation 16 10 2" xfId="3446" xr:uid="{00000000-0005-0000-0000-000062270000}"/>
    <cellStyle name="Calculation 16 11" xfId="3447" xr:uid="{00000000-0005-0000-0000-000063270000}"/>
    <cellStyle name="Calculation 16 2" xfId="3448" xr:uid="{00000000-0005-0000-0000-000064270000}"/>
    <cellStyle name="Calculation 16 2 2" xfId="3449" xr:uid="{00000000-0005-0000-0000-000065270000}"/>
    <cellStyle name="Calculation 16 3" xfId="3450" xr:uid="{00000000-0005-0000-0000-000066270000}"/>
    <cellStyle name="Calculation 16 3 2" xfId="3451" xr:uid="{00000000-0005-0000-0000-000067270000}"/>
    <cellStyle name="Calculation 16 4" xfId="3452" xr:uid="{00000000-0005-0000-0000-000068270000}"/>
    <cellStyle name="Calculation 16 4 2" xfId="3453" xr:uid="{00000000-0005-0000-0000-000069270000}"/>
    <cellStyle name="Calculation 16 5" xfId="3454" xr:uid="{00000000-0005-0000-0000-00006A270000}"/>
    <cellStyle name="Calculation 16 5 2" xfId="3455" xr:uid="{00000000-0005-0000-0000-00006B270000}"/>
    <cellStyle name="Calculation 16 6" xfId="3456" xr:uid="{00000000-0005-0000-0000-00006C270000}"/>
    <cellStyle name="Calculation 16 6 2" xfId="3457" xr:uid="{00000000-0005-0000-0000-00006D270000}"/>
    <cellStyle name="Calculation 16 7" xfId="3458" xr:uid="{00000000-0005-0000-0000-00006E270000}"/>
    <cellStyle name="Calculation 16 7 2" xfId="3459" xr:uid="{00000000-0005-0000-0000-00006F270000}"/>
    <cellStyle name="Calculation 16 8" xfId="3460" xr:uid="{00000000-0005-0000-0000-000070270000}"/>
    <cellStyle name="Calculation 16 8 2" xfId="3461" xr:uid="{00000000-0005-0000-0000-000071270000}"/>
    <cellStyle name="Calculation 16 9" xfId="3462" xr:uid="{00000000-0005-0000-0000-000072270000}"/>
    <cellStyle name="Calculation 16 9 2" xfId="3463" xr:uid="{00000000-0005-0000-0000-000073270000}"/>
    <cellStyle name="Calculation 17" xfId="3464" xr:uid="{00000000-0005-0000-0000-000074270000}"/>
    <cellStyle name="Calculation 17 10" xfId="3465" xr:uid="{00000000-0005-0000-0000-000075270000}"/>
    <cellStyle name="Calculation 17 10 2" xfId="3466" xr:uid="{00000000-0005-0000-0000-000076270000}"/>
    <cellStyle name="Calculation 17 11" xfId="3467" xr:uid="{00000000-0005-0000-0000-000077270000}"/>
    <cellStyle name="Calculation 17 2" xfId="3468" xr:uid="{00000000-0005-0000-0000-000078270000}"/>
    <cellStyle name="Calculation 17 2 2" xfId="3469" xr:uid="{00000000-0005-0000-0000-000079270000}"/>
    <cellStyle name="Calculation 17 3" xfId="3470" xr:uid="{00000000-0005-0000-0000-00007A270000}"/>
    <cellStyle name="Calculation 17 3 2" xfId="3471" xr:uid="{00000000-0005-0000-0000-00007B270000}"/>
    <cellStyle name="Calculation 17 4" xfId="3472" xr:uid="{00000000-0005-0000-0000-00007C270000}"/>
    <cellStyle name="Calculation 17 4 2" xfId="3473" xr:uid="{00000000-0005-0000-0000-00007D270000}"/>
    <cellStyle name="Calculation 17 5" xfId="3474" xr:uid="{00000000-0005-0000-0000-00007E270000}"/>
    <cellStyle name="Calculation 17 5 2" xfId="3475" xr:uid="{00000000-0005-0000-0000-00007F270000}"/>
    <cellStyle name="Calculation 17 6" xfId="3476" xr:uid="{00000000-0005-0000-0000-000080270000}"/>
    <cellStyle name="Calculation 17 6 2" xfId="3477" xr:uid="{00000000-0005-0000-0000-000081270000}"/>
    <cellStyle name="Calculation 17 7" xfId="3478" xr:uid="{00000000-0005-0000-0000-000082270000}"/>
    <cellStyle name="Calculation 17 7 2" xfId="3479" xr:uid="{00000000-0005-0000-0000-000083270000}"/>
    <cellStyle name="Calculation 17 8" xfId="3480" xr:uid="{00000000-0005-0000-0000-000084270000}"/>
    <cellStyle name="Calculation 17 8 2" xfId="3481" xr:uid="{00000000-0005-0000-0000-000085270000}"/>
    <cellStyle name="Calculation 17 9" xfId="3482" xr:uid="{00000000-0005-0000-0000-000086270000}"/>
    <cellStyle name="Calculation 17 9 2" xfId="3483" xr:uid="{00000000-0005-0000-0000-000087270000}"/>
    <cellStyle name="Calculation 18" xfId="3484" xr:uid="{00000000-0005-0000-0000-000088270000}"/>
    <cellStyle name="Calculation 19" xfId="3485" xr:uid="{00000000-0005-0000-0000-000089270000}"/>
    <cellStyle name="Calculation 2" xfId="3486" xr:uid="{00000000-0005-0000-0000-00008A270000}"/>
    <cellStyle name="Calculation 2 10" xfId="3487" xr:uid="{00000000-0005-0000-0000-00008B270000}"/>
    <cellStyle name="Calculation 2 10 2" xfId="3488" xr:uid="{00000000-0005-0000-0000-00008C270000}"/>
    <cellStyle name="Calculation 2 11" xfId="3489" xr:uid="{00000000-0005-0000-0000-00008D270000}"/>
    <cellStyle name="Calculation 2 12" xfId="3490" xr:uid="{00000000-0005-0000-0000-00008E270000}"/>
    <cellStyle name="Calculation 2 13" xfId="35658" xr:uid="{00000000-0005-0000-0000-00008F270000}"/>
    <cellStyle name="Calculation 2 2" xfId="3491" xr:uid="{00000000-0005-0000-0000-000090270000}"/>
    <cellStyle name="Calculation 2 2 10" xfId="35659" xr:uid="{00000000-0005-0000-0000-000091270000}"/>
    <cellStyle name="Calculation 2 2 2" xfId="3492" xr:uid="{00000000-0005-0000-0000-000092270000}"/>
    <cellStyle name="Calculation 2 2 2 2" xfId="3493" xr:uid="{00000000-0005-0000-0000-000093270000}"/>
    <cellStyle name="Calculation 2 2 2 2 2" xfId="3494" xr:uid="{00000000-0005-0000-0000-000094270000}"/>
    <cellStyle name="Calculation 2 2 2 2 3" xfId="35660" xr:uid="{00000000-0005-0000-0000-000095270000}"/>
    <cellStyle name="Calculation 2 2 2 3" xfId="3495" xr:uid="{00000000-0005-0000-0000-000096270000}"/>
    <cellStyle name="Calculation 2 2 2 3 2" xfId="3496" xr:uid="{00000000-0005-0000-0000-000097270000}"/>
    <cellStyle name="Calculation 2 2 2 3 3" xfId="35661" xr:uid="{00000000-0005-0000-0000-000098270000}"/>
    <cellStyle name="Calculation 2 2 2 4" xfId="3497" xr:uid="{00000000-0005-0000-0000-000099270000}"/>
    <cellStyle name="Calculation 2 2 2 4 2" xfId="3498" xr:uid="{00000000-0005-0000-0000-00009A270000}"/>
    <cellStyle name="Calculation 2 2 2 5" xfId="3499" xr:uid="{00000000-0005-0000-0000-00009B270000}"/>
    <cellStyle name="Calculation 2 2 2 5 2" xfId="3500" xr:uid="{00000000-0005-0000-0000-00009C270000}"/>
    <cellStyle name="Calculation 2 2 2 6" xfId="3501" xr:uid="{00000000-0005-0000-0000-00009D270000}"/>
    <cellStyle name="Calculation 2 2 2 7" xfId="3502" xr:uid="{00000000-0005-0000-0000-00009E270000}"/>
    <cellStyle name="Calculation 2 2 2 8" xfId="3503" xr:uid="{00000000-0005-0000-0000-00009F270000}"/>
    <cellStyle name="Calculation 2 2 2 9" xfId="35662" xr:uid="{00000000-0005-0000-0000-0000A0270000}"/>
    <cellStyle name="Calculation 2 2 2_2014БП" xfId="3504" xr:uid="{00000000-0005-0000-0000-0000A1270000}"/>
    <cellStyle name="Calculation 2 2 3" xfId="3505" xr:uid="{00000000-0005-0000-0000-0000A2270000}"/>
    <cellStyle name="Calculation 2 2 3 2" xfId="3506" xr:uid="{00000000-0005-0000-0000-0000A3270000}"/>
    <cellStyle name="Calculation 2 2 3 3" xfId="35663" xr:uid="{00000000-0005-0000-0000-0000A4270000}"/>
    <cellStyle name="Calculation 2 2 4" xfId="3507" xr:uid="{00000000-0005-0000-0000-0000A5270000}"/>
    <cellStyle name="Calculation 2 2 4 2" xfId="3508" xr:uid="{00000000-0005-0000-0000-0000A6270000}"/>
    <cellStyle name="Calculation 2 2 4 3" xfId="35664" xr:uid="{00000000-0005-0000-0000-0000A7270000}"/>
    <cellStyle name="Calculation 2 2 5" xfId="3509" xr:uid="{00000000-0005-0000-0000-0000A8270000}"/>
    <cellStyle name="Calculation 2 2 5 2" xfId="3510" xr:uid="{00000000-0005-0000-0000-0000A9270000}"/>
    <cellStyle name="Calculation 2 2 5 3" xfId="35665" xr:uid="{00000000-0005-0000-0000-0000AA270000}"/>
    <cellStyle name="Calculation 2 2 6" xfId="3511" xr:uid="{00000000-0005-0000-0000-0000AB270000}"/>
    <cellStyle name="Calculation 2 2 6 2" xfId="3512" xr:uid="{00000000-0005-0000-0000-0000AC270000}"/>
    <cellStyle name="Calculation 2 2 7" xfId="3513" xr:uid="{00000000-0005-0000-0000-0000AD270000}"/>
    <cellStyle name="Calculation 2 2 8" xfId="3514" xr:uid="{00000000-0005-0000-0000-0000AE270000}"/>
    <cellStyle name="Calculation 2 2 9" xfId="3515" xr:uid="{00000000-0005-0000-0000-0000AF270000}"/>
    <cellStyle name="Calculation 2 2_2013Прогноз" xfId="3516" xr:uid="{00000000-0005-0000-0000-0000B0270000}"/>
    <cellStyle name="Calculation 2 3" xfId="3517" xr:uid="{00000000-0005-0000-0000-0000B1270000}"/>
    <cellStyle name="Calculation 2 3 10" xfId="35666" xr:uid="{00000000-0005-0000-0000-0000B2270000}"/>
    <cellStyle name="Calculation 2 3 2" xfId="3518" xr:uid="{00000000-0005-0000-0000-0000B3270000}"/>
    <cellStyle name="Calculation 2 3 2 2" xfId="3519" xr:uid="{00000000-0005-0000-0000-0000B4270000}"/>
    <cellStyle name="Calculation 2 3 2 2 2" xfId="3520" xr:uid="{00000000-0005-0000-0000-0000B5270000}"/>
    <cellStyle name="Calculation 2 3 2 3" xfId="3521" xr:uid="{00000000-0005-0000-0000-0000B6270000}"/>
    <cellStyle name="Calculation 2 3 2 3 2" xfId="3522" xr:uid="{00000000-0005-0000-0000-0000B7270000}"/>
    <cellStyle name="Calculation 2 3 2 4" xfId="3523" xr:uid="{00000000-0005-0000-0000-0000B8270000}"/>
    <cellStyle name="Calculation 2 3 2 4 2" xfId="3524" xr:uid="{00000000-0005-0000-0000-0000B9270000}"/>
    <cellStyle name="Calculation 2 3 2 5" xfId="3525" xr:uid="{00000000-0005-0000-0000-0000BA270000}"/>
    <cellStyle name="Calculation 2 3 2 5 2" xfId="3526" xr:uid="{00000000-0005-0000-0000-0000BB270000}"/>
    <cellStyle name="Calculation 2 3 2 6" xfId="3527" xr:uid="{00000000-0005-0000-0000-0000BC270000}"/>
    <cellStyle name="Calculation 2 3 2 7" xfId="3528" xr:uid="{00000000-0005-0000-0000-0000BD270000}"/>
    <cellStyle name="Calculation 2 3 2 8" xfId="3529" xr:uid="{00000000-0005-0000-0000-0000BE270000}"/>
    <cellStyle name="Calculation 2 3 2 9" xfId="35667" xr:uid="{00000000-0005-0000-0000-0000BF270000}"/>
    <cellStyle name="Calculation 2 3 2_2014БП" xfId="3530" xr:uid="{00000000-0005-0000-0000-0000C0270000}"/>
    <cellStyle name="Calculation 2 3 3" xfId="3531" xr:uid="{00000000-0005-0000-0000-0000C1270000}"/>
    <cellStyle name="Calculation 2 3 3 2" xfId="3532" xr:uid="{00000000-0005-0000-0000-0000C2270000}"/>
    <cellStyle name="Calculation 2 3 3 3" xfId="35668" xr:uid="{00000000-0005-0000-0000-0000C3270000}"/>
    <cellStyle name="Calculation 2 3 4" xfId="3533" xr:uid="{00000000-0005-0000-0000-0000C4270000}"/>
    <cellStyle name="Calculation 2 3 4 2" xfId="3534" xr:uid="{00000000-0005-0000-0000-0000C5270000}"/>
    <cellStyle name="Calculation 2 3 5" xfId="3535" xr:uid="{00000000-0005-0000-0000-0000C6270000}"/>
    <cellStyle name="Calculation 2 3 5 2" xfId="3536" xr:uid="{00000000-0005-0000-0000-0000C7270000}"/>
    <cellStyle name="Calculation 2 3 6" xfId="3537" xr:uid="{00000000-0005-0000-0000-0000C8270000}"/>
    <cellStyle name="Calculation 2 3 6 2" xfId="3538" xr:uid="{00000000-0005-0000-0000-0000C9270000}"/>
    <cellStyle name="Calculation 2 3 7" xfId="3539" xr:uid="{00000000-0005-0000-0000-0000CA270000}"/>
    <cellStyle name="Calculation 2 3 8" xfId="3540" xr:uid="{00000000-0005-0000-0000-0000CB270000}"/>
    <cellStyle name="Calculation 2 3 9" xfId="3541" xr:uid="{00000000-0005-0000-0000-0000CC270000}"/>
    <cellStyle name="Calculation 2 3_2013Прогноз" xfId="3542" xr:uid="{00000000-0005-0000-0000-0000CD270000}"/>
    <cellStyle name="Calculation 2 4" xfId="3543" xr:uid="{00000000-0005-0000-0000-0000CE270000}"/>
    <cellStyle name="Calculation 2 4 2" xfId="3544" xr:uid="{00000000-0005-0000-0000-0000CF270000}"/>
    <cellStyle name="Calculation 2 4 2 2" xfId="3545" xr:uid="{00000000-0005-0000-0000-0000D0270000}"/>
    <cellStyle name="Calculation 2 4 2 3" xfId="3546" xr:uid="{00000000-0005-0000-0000-0000D1270000}"/>
    <cellStyle name="Calculation 2 4 3" xfId="3547" xr:uid="{00000000-0005-0000-0000-0000D2270000}"/>
    <cellStyle name="Calculation 2 4 3 2" xfId="3548" xr:uid="{00000000-0005-0000-0000-0000D3270000}"/>
    <cellStyle name="Calculation 2 4 4" xfId="3549" xr:uid="{00000000-0005-0000-0000-0000D4270000}"/>
    <cellStyle name="Calculation 2 4 4 2" xfId="3550" xr:uid="{00000000-0005-0000-0000-0000D5270000}"/>
    <cellStyle name="Calculation 2 4 5" xfId="3551" xr:uid="{00000000-0005-0000-0000-0000D6270000}"/>
    <cellStyle name="Calculation 2 4 5 2" xfId="3552" xr:uid="{00000000-0005-0000-0000-0000D7270000}"/>
    <cellStyle name="Calculation 2 4 6" xfId="3553" xr:uid="{00000000-0005-0000-0000-0000D8270000}"/>
    <cellStyle name="Calculation 2 4 7" xfId="3554" xr:uid="{00000000-0005-0000-0000-0000D9270000}"/>
    <cellStyle name="Calculation 2 4 8" xfId="3555" xr:uid="{00000000-0005-0000-0000-0000DA270000}"/>
    <cellStyle name="Calculation 2 4 9" xfId="35669" xr:uid="{00000000-0005-0000-0000-0000DB270000}"/>
    <cellStyle name="Calculation 2 4_2014БП" xfId="3556" xr:uid="{00000000-0005-0000-0000-0000DC270000}"/>
    <cellStyle name="Calculation 2 5" xfId="3557" xr:uid="{00000000-0005-0000-0000-0000DD270000}"/>
    <cellStyle name="Calculation 2 5 2" xfId="3558" xr:uid="{00000000-0005-0000-0000-0000DE270000}"/>
    <cellStyle name="Calculation 2 5 2 2" xfId="3559" xr:uid="{00000000-0005-0000-0000-0000DF270000}"/>
    <cellStyle name="Calculation 2 5 3" xfId="3560" xr:uid="{00000000-0005-0000-0000-0000E0270000}"/>
    <cellStyle name="Calculation 2 5 4" xfId="35670" xr:uid="{00000000-0005-0000-0000-0000E1270000}"/>
    <cellStyle name="Calculation 2 6" xfId="3561" xr:uid="{00000000-0005-0000-0000-0000E2270000}"/>
    <cellStyle name="Calculation 2 6 2" xfId="3562" xr:uid="{00000000-0005-0000-0000-0000E3270000}"/>
    <cellStyle name="Calculation 2 6 3" xfId="3563" xr:uid="{00000000-0005-0000-0000-0000E4270000}"/>
    <cellStyle name="Calculation 2 7" xfId="3564" xr:uid="{00000000-0005-0000-0000-0000E5270000}"/>
    <cellStyle name="Calculation 2 7 2" xfId="3565" xr:uid="{00000000-0005-0000-0000-0000E6270000}"/>
    <cellStyle name="Calculation 2 8" xfId="3566" xr:uid="{00000000-0005-0000-0000-0000E7270000}"/>
    <cellStyle name="Calculation 2 8 2" xfId="3567" xr:uid="{00000000-0005-0000-0000-0000E8270000}"/>
    <cellStyle name="Calculation 2 9" xfId="3568" xr:uid="{00000000-0005-0000-0000-0000E9270000}"/>
    <cellStyle name="Calculation 2 9 2" xfId="3569" xr:uid="{00000000-0005-0000-0000-0000EA270000}"/>
    <cellStyle name="Calculation 2_2013Прогноз" xfId="3570" xr:uid="{00000000-0005-0000-0000-0000EB270000}"/>
    <cellStyle name="Calculation 20" xfId="3571" xr:uid="{00000000-0005-0000-0000-0000EC270000}"/>
    <cellStyle name="Calculation 21" xfId="3572" xr:uid="{00000000-0005-0000-0000-0000ED270000}"/>
    <cellStyle name="Calculation 22" xfId="35671" xr:uid="{00000000-0005-0000-0000-0000EE270000}"/>
    <cellStyle name="Calculation 23" xfId="35672" xr:uid="{00000000-0005-0000-0000-0000EF270000}"/>
    <cellStyle name="Calculation 24" xfId="35673" xr:uid="{00000000-0005-0000-0000-0000F0270000}"/>
    <cellStyle name="Calculation 25" xfId="62644" xr:uid="{00000000-0005-0000-0000-0000F1270000}"/>
    <cellStyle name="Calculation 26" xfId="62645" xr:uid="{00000000-0005-0000-0000-0000F2270000}"/>
    <cellStyle name="Calculation 27" xfId="62646" xr:uid="{00000000-0005-0000-0000-0000F3270000}"/>
    <cellStyle name="Calculation 28" xfId="62647" xr:uid="{00000000-0005-0000-0000-0000F4270000}"/>
    <cellStyle name="Calculation 3" xfId="3573" xr:uid="{00000000-0005-0000-0000-0000F5270000}"/>
    <cellStyle name="Calculation 3 10" xfId="3574" xr:uid="{00000000-0005-0000-0000-0000F6270000}"/>
    <cellStyle name="Calculation 3 10 2" xfId="3575" xr:uid="{00000000-0005-0000-0000-0000F7270000}"/>
    <cellStyle name="Calculation 3 11" xfId="3576" xr:uid="{00000000-0005-0000-0000-0000F8270000}"/>
    <cellStyle name="Calculation 3 12" xfId="3577" xr:uid="{00000000-0005-0000-0000-0000F9270000}"/>
    <cellStyle name="Calculation 3 13" xfId="35674" xr:uid="{00000000-0005-0000-0000-0000FA270000}"/>
    <cellStyle name="Calculation 3 2" xfId="3578" xr:uid="{00000000-0005-0000-0000-0000FB270000}"/>
    <cellStyle name="Calculation 3 2 10" xfId="35675" xr:uid="{00000000-0005-0000-0000-0000FC270000}"/>
    <cellStyle name="Calculation 3 2 2" xfId="3579" xr:uid="{00000000-0005-0000-0000-0000FD270000}"/>
    <cellStyle name="Calculation 3 2 2 2" xfId="3580" xr:uid="{00000000-0005-0000-0000-0000FE270000}"/>
    <cellStyle name="Calculation 3 2 2 2 2" xfId="3581" xr:uid="{00000000-0005-0000-0000-0000FF270000}"/>
    <cellStyle name="Calculation 3 2 2 3" xfId="3582" xr:uid="{00000000-0005-0000-0000-000000280000}"/>
    <cellStyle name="Calculation 3 2 2 3 2" xfId="3583" xr:uid="{00000000-0005-0000-0000-000001280000}"/>
    <cellStyle name="Calculation 3 2 2 4" xfId="3584" xr:uid="{00000000-0005-0000-0000-000002280000}"/>
    <cellStyle name="Calculation 3 2 2 4 2" xfId="3585" xr:uid="{00000000-0005-0000-0000-000003280000}"/>
    <cellStyle name="Calculation 3 2 2 5" xfId="3586" xr:uid="{00000000-0005-0000-0000-000004280000}"/>
    <cellStyle name="Calculation 3 2 2 5 2" xfId="3587" xr:uid="{00000000-0005-0000-0000-000005280000}"/>
    <cellStyle name="Calculation 3 2 2 6" xfId="3588" xr:uid="{00000000-0005-0000-0000-000006280000}"/>
    <cellStyle name="Calculation 3 2 2 7" xfId="3589" xr:uid="{00000000-0005-0000-0000-000007280000}"/>
    <cellStyle name="Calculation 3 2 2 8" xfId="3590" xr:uid="{00000000-0005-0000-0000-000008280000}"/>
    <cellStyle name="Calculation 3 2 2 9" xfId="35676" xr:uid="{00000000-0005-0000-0000-000009280000}"/>
    <cellStyle name="Calculation 3 2 2_2014БП" xfId="3591" xr:uid="{00000000-0005-0000-0000-00000A280000}"/>
    <cellStyle name="Calculation 3 2 3" xfId="3592" xr:uid="{00000000-0005-0000-0000-00000B280000}"/>
    <cellStyle name="Calculation 3 2 3 2" xfId="3593" xr:uid="{00000000-0005-0000-0000-00000C280000}"/>
    <cellStyle name="Calculation 3 2 3 3" xfId="35677" xr:uid="{00000000-0005-0000-0000-00000D280000}"/>
    <cellStyle name="Calculation 3 2 4" xfId="3594" xr:uid="{00000000-0005-0000-0000-00000E280000}"/>
    <cellStyle name="Calculation 3 2 4 2" xfId="3595" xr:uid="{00000000-0005-0000-0000-00000F280000}"/>
    <cellStyle name="Calculation 3 2 4 3" xfId="35678" xr:uid="{00000000-0005-0000-0000-000010280000}"/>
    <cellStyle name="Calculation 3 2 5" xfId="3596" xr:uid="{00000000-0005-0000-0000-000011280000}"/>
    <cellStyle name="Calculation 3 2 5 2" xfId="3597" xr:uid="{00000000-0005-0000-0000-000012280000}"/>
    <cellStyle name="Calculation 3 2 5 3" xfId="35679" xr:uid="{00000000-0005-0000-0000-000013280000}"/>
    <cellStyle name="Calculation 3 2 6" xfId="3598" xr:uid="{00000000-0005-0000-0000-000014280000}"/>
    <cellStyle name="Calculation 3 2 6 2" xfId="3599" xr:uid="{00000000-0005-0000-0000-000015280000}"/>
    <cellStyle name="Calculation 3 2 7" xfId="3600" xr:uid="{00000000-0005-0000-0000-000016280000}"/>
    <cellStyle name="Calculation 3 2 8" xfId="3601" xr:uid="{00000000-0005-0000-0000-000017280000}"/>
    <cellStyle name="Calculation 3 2 9" xfId="3602" xr:uid="{00000000-0005-0000-0000-000018280000}"/>
    <cellStyle name="Calculation 3 2_2013Прогноз" xfId="3603" xr:uid="{00000000-0005-0000-0000-000019280000}"/>
    <cellStyle name="Calculation 3 3" xfId="3604" xr:uid="{00000000-0005-0000-0000-00001A280000}"/>
    <cellStyle name="Calculation 3 3 10" xfId="35680" xr:uid="{00000000-0005-0000-0000-00001B280000}"/>
    <cellStyle name="Calculation 3 3 2" xfId="3605" xr:uid="{00000000-0005-0000-0000-00001C280000}"/>
    <cellStyle name="Calculation 3 3 2 2" xfId="3606" xr:uid="{00000000-0005-0000-0000-00001D280000}"/>
    <cellStyle name="Calculation 3 3 2 2 2" xfId="3607" xr:uid="{00000000-0005-0000-0000-00001E280000}"/>
    <cellStyle name="Calculation 3 3 2 3" xfId="3608" xr:uid="{00000000-0005-0000-0000-00001F280000}"/>
    <cellStyle name="Calculation 3 3 2 3 2" xfId="3609" xr:uid="{00000000-0005-0000-0000-000020280000}"/>
    <cellStyle name="Calculation 3 3 2 4" xfId="3610" xr:uid="{00000000-0005-0000-0000-000021280000}"/>
    <cellStyle name="Calculation 3 3 2 4 2" xfId="3611" xr:uid="{00000000-0005-0000-0000-000022280000}"/>
    <cellStyle name="Calculation 3 3 2 5" xfId="3612" xr:uid="{00000000-0005-0000-0000-000023280000}"/>
    <cellStyle name="Calculation 3 3 2 5 2" xfId="3613" xr:uid="{00000000-0005-0000-0000-000024280000}"/>
    <cellStyle name="Calculation 3 3 2 6" xfId="3614" xr:uid="{00000000-0005-0000-0000-000025280000}"/>
    <cellStyle name="Calculation 3 3 2 7" xfId="3615" xr:uid="{00000000-0005-0000-0000-000026280000}"/>
    <cellStyle name="Calculation 3 3 2 8" xfId="3616" xr:uid="{00000000-0005-0000-0000-000027280000}"/>
    <cellStyle name="Calculation 3 3 2_2014БП" xfId="3617" xr:uid="{00000000-0005-0000-0000-000028280000}"/>
    <cellStyle name="Calculation 3 3 3" xfId="3618" xr:uid="{00000000-0005-0000-0000-000029280000}"/>
    <cellStyle name="Calculation 3 3 3 2" xfId="3619" xr:uid="{00000000-0005-0000-0000-00002A280000}"/>
    <cellStyle name="Calculation 3 3 4" xfId="3620" xr:uid="{00000000-0005-0000-0000-00002B280000}"/>
    <cellStyle name="Calculation 3 3 4 2" xfId="3621" xr:uid="{00000000-0005-0000-0000-00002C280000}"/>
    <cellStyle name="Calculation 3 3 5" xfId="3622" xr:uid="{00000000-0005-0000-0000-00002D280000}"/>
    <cellStyle name="Calculation 3 3 5 2" xfId="3623" xr:uid="{00000000-0005-0000-0000-00002E280000}"/>
    <cellStyle name="Calculation 3 3 6" xfId="3624" xr:uid="{00000000-0005-0000-0000-00002F280000}"/>
    <cellStyle name="Calculation 3 3 6 2" xfId="3625" xr:uid="{00000000-0005-0000-0000-000030280000}"/>
    <cellStyle name="Calculation 3 3 7" xfId="3626" xr:uid="{00000000-0005-0000-0000-000031280000}"/>
    <cellStyle name="Calculation 3 3 8" xfId="3627" xr:uid="{00000000-0005-0000-0000-000032280000}"/>
    <cellStyle name="Calculation 3 3 9" xfId="3628" xr:uid="{00000000-0005-0000-0000-000033280000}"/>
    <cellStyle name="Calculation 3 3_2013Прогноз" xfId="3629" xr:uid="{00000000-0005-0000-0000-000034280000}"/>
    <cellStyle name="Calculation 3 4" xfId="3630" xr:uid="{00000000-0005-0000-0000-000035280000}"/>
    <cellStyle name="Calculation 3 4 2" xfId="3631" xr:uid="{00000000-0005-0000-0000-000036280000}"/>
    <cellStyle name="Calculation 3 4 2 2" xfId="3632" xr:uid="{00000000-0005-0000-0000-000037280000}"/>
    <cellStyle name="Calculation 3 4 2 3" xfId="3633" xr:uid="{00000000-0005-0000-0000-000038280000}"/>
    <cellStyle name="Calculation 3 4 3" xfId="3634" xr:uid="{00000000-0005-0000-0000-000039280000}"/>
    <cellStyle name="Calculation 3 4 3 2" xfId="3635" xr:uid="{00000000-0005-0000-0000-00003A280000}"/>
    <cellStyle name="Calculation 3 4 4" xfId="3636" xr:uid="{00000000-0005-0000-0000-00003B280000}"/>
    <cellStyle name="Calculation 3 4 4 2" xfId="3637" xr:uid="{00000000-0005-0000-0000-00003C280000}"/>
    <cellStyle name="Calculation 3 4 5" xfId="3638" xr:uid="{00000000-0005-0000-0000-00003D280000}"/>
    <cellStyle name="Calculation 3 4 5 2" xfId="3639" xr:uid="{00000000-0005-0000-0000-00003E280000}"/>
    <cellStyle name="Calculation 3 4 6" xfId="3640" xr:uid="{00000000-0005-0000-0000-00003F280000}"/>
    <cellStyle name="Calculation 3 4 7" xfId="3641" xr:uid="{00000000-0005-0000-0000-000040280000}"/>
    <cellStyle name="Calculation 3 4 8" xfId="3642" xr:uid="{00000000-0005-0000-0000-000041280000}"/>
    <cellStyle name="Calculation 3 4 9" xfId="35681" xr:uid="{00000000-0005-0000-0000-000042280000}"/>
    <cellStyle name="Calculation 3 4_2014БП" xfId="3643" xr:uid="{00000000-0005-0000-0000-000043280000}"/>
    <cellStyle name="Calculation 3 5" xfId="3644" xr:uid="{00000000-0005-0000-0000-000044280000}"/>
    <cellStyle name="Calculation 3 5 2" xfId="3645" xr:uid="{00000000-0005-0000-0000-000045280000}"/>
    <cellStyle name="Calculation 3 5 2 2" xfId="3646" xr:uid="{00000000-0005-0000-0000-000046280000}"/>
    <cellStyle name="Calculation 3 5 3" xfId="3647" xr:uid="{00000000-0005-0000-0000-000047280000}"/>
    <cellStyle name="Calculation 3 6" xfId="3648" xr:uid="{00000000-0005-0000-0000-000048280000}"/>
    <cellStyle name="Calculation 3 6 2" xfId="3649" xr:uid="{00000000-0005-0000-0000-000049280000}"/>
    <cellStyle name="Calculation 3 6 3" xfId="3650" xr:uid="{00000000-0005-0000-0000-00004A280000}"/>
    <cellStyle name="Calculation 3 7" xfId="3651" xr:uid="{00000000-0005-0000-0000-00004B280000}"/>
    <cellStyle name="Calculation 3 7 2" xfId="3652" xr:uid="{00000000-0005-0000-0000-00004C280000}"/>
    <cellStyle name="Calculation 3 8" xfId="3653" xr:uid="{00000000-0005-0000-0000-00004D280000}"/>
    <cellStyle name="Calculation 3 8 2" xfId="3654" xr:uid="{00000000-0005-0000-0000-00004E280000}"/>
    <cellStyle name="Calculation 3 9" xfId="3655" xr:uid="{00000000-0005-0000-0000-00004F280000}"/>
    <cellStyle name="Calculation 3 9 2" xfId="3656" xr:uid="{00000000-0005-0000-0000-000050280000}"/>
    <cellStyle name="Calculation 3_2013Прогноз" xfId="3657" xr:uid="{00000000-0005-0000-0000-000051280000}"/>
    <cellStyle name="Calculation 4" xfId="3658" xr:uid="{00000000-0005-0000-0000-000052280000}"/>
    <cellStyle name="Calculation 4 10" xfId="3659" xr:uid="{00000000-0005-0000-0000-000053280000}"/>
    <cellStyle name="Calculation 4 10 2" xfId="3660" xr:uid="{00000000-0005-0000-0000-000054280000}"/>
    <cellStyle name="Calculation 4 11" xfId="3661" xr:uid="{00000000-0005-0000-0000-000055280000}"/>
    <cellStyle name="Calculation 4 12" xfId="3662" xr:uid="{00000000-0005-0000-0000-000056280000}"/>
    <cellStyle name="Calculation 4 13" xfId="35682" xr:uid="{00000000-0005-0000-0000-000057280000}"/>
    <cellStyle name="Calculation 4 2" xfId="3663" xr:uid="{00000000-0005-0000-0000-000058280000}"/>
    <cellStyle name="Calculation 4 2 10" xfId="35683" xr:uid="{00000000-0005-0000-0000-000059280000}"/>
    <cellStyle name="Calculation 4 2 2" xfId="3664" xr:uid="{00000000-0005-0000-0000-00005A280000}"/>
    <cellStyle name="Calculation 4 2 2 2" xfId="3665" xr:uid="{00000000-0005-0000-0000-00005B280000}"/>
    <cellStyle name="Calculation 4 2 2 2 2" xfId="3666" xr:uid="{00000000-0005-0000-0000-00005C280000}"/>
    <cellStyle name="Calculation 4 2 2 2 3" xfId="35684" xr:uid="{00000000-0005-0000-0000-00005D280000}"/>
    <cellStyle name="Calculation 4 2 2 3" xfId="3667" xr:uid="{00000000-0005-0000-0000-00005E280000}"/>
    <cellStyle name="Calculation 4 2 2 3 2" xfId="3668" xr:uid="{00000000-0005-0000-0000-00005F280000}"/>
    <cellStyle name="Calculation 4 2 2 3 3" xfId="35685" xr:uid="{00000000-0005-0000-0000-000060280000}"/>
    <cellStyle name="Calculation 4 2 2 4" xfId="3669" xr:uid="{00000000-0005-0000-0000-000061280000}"/>
    <cellStyle name="Calculation 4 2 2 4 2" xfId="3670" xr:uid="{00000000-0005-0000-0000-000062280000}"/>
    <cellStyle name="Calculation 4 2 2 5" xfId="3671" xr:uid="{00000000-0005-0000-0000-000063280000}"/>
    <cellStyle name="Calculation 4 2 2 5 2" xfId="3672" xr:uid="{00000000-0005-0000-0000-000064280000}"/>
    <cellStyle name="Calculation 4 2 2 6" xfId="3673" xr:uid="{00000000-0005-0000-0000-000065280000}"/>
    <cellStyle name="Calculation 4 2 2 7" xfId="3674" xr:uid="{00000000-0005-0000-0000-000066280000}"/>
    <cellStyle name="Calculation 4 2 2 8" xfId="3675" xr:uid="{00000000-0005-0000-0000-000067280000}"/>
    <cellStyle name="Calculation 4 2 2 9" xfId="35686" xr:uid="{00000000-0005-0000-0000-000068280000}"/>
    <cellStyle name="Calculation 4 2 2_2014БП" xfId="3676" xr:uid="{00000000-0005-0000-0000-000069280000}"/>
    <cellStyle name="Calculation 4 2 3" xfId="3677" xr:uid="{00000000-0005-0000-0000-00006A280000}"/>
    <cellStyle name="Calculation 4 2 3 2" xfId="3678" xr:uid="{00000000-0005-0000-0000-00006B280000}"/>
    <cellStyle name="Calculation 4 2 3 3" xfId="35687" xr:uid="{00000000-0005-0000-0000-00006C280000}"/>
    <cellStyle name="Calculation 4 2 4" xfId="3679" xr:uid="{00000000-0005-0000-0000-00006D280000}"/>
    <cellStyle name="Calculation 4 2 4 2" xfId="3680" xr:uid="{00000000-0005-0000-0000-00006E280000}"/>
    <cellStyle name="Calculation 4 2 4 3" xfId="35688" xr:uid="{00000000-0005-0000-0000-00006F280000}"/>
    <cellStyle name="Calculation 4 2 5" xfId="3681" xr:uid="{00000000-0005-0000-0000-000070280000}"/>
    <cellStyle name="Calculation 4 2 5 2" xfId="3682" xr:uid="{00000000-0005-0000-0000-000071280000}"/>
    <cellStyle name="Calculation 4 2 6" xfId="3683" xr:uid="{00000000-0005-0000-0000-000072280000}"/>
    <cellStyle name="Calculation 4 2 6 2" xfId="3684" xr:uid="{00000000-0005-0000-0000-000073280000}"/>
    <cellStyle name="Calculation 4 2 7" xfId="3685" xr:uid="{00000000-0005-0000-0000-000074280000}"/>
    <cellStyle name="Calculation 4 2 8" xfId="3686" xr:uid="{00000000-0005-0000-0000-000075280000}"/>
    <cellStyle name="Calculation 4 2 9" xfId="3687" xr:uid="{00000000-0005-0000-0000-000076280000}"/>
    <cellStyle name="Calculation 4 2_2013Прогноз" xfId="3688" xr:uid="{00000000-0005-0000-0000-000077280000}"/>
    <cellStyle name="Calculation 4 3" xfId="3689" xr:uid="{00000000-0005-0000-0000-000078280000}"/>
    <cellStyle name="Calculation 4 3 10" xfId="35689" xr:uid="{00000000-0005-0000-0000-000079280000}"/>
    <cellStyle name="Calculation 4 3 2" xfId="3690" xr:uid="{00000000-0005-0000-0000-00007A280000}"/>
    <cellStyle name="Calculation 4 3 2 2" xfId="3691" xr:uid="{00000000-0005-0000-0000-00007B280000}"/>
    <cellStyle name="Calculation 4 3 2 2 2" xfId="3692" xr:uid="{00000000-0005-0000-0000-00007C280000}"/>
    <cellStyle name="Calculation 4 3 2 3" xfId="3693" xr:uid="{00000000-0005-0000-0000-00007D280000}"/>
    <cellStyle name="Calculation 4 3 2 3 2" xfId="3694" xr:uid="{00000000-0005-0000-0000-00007E280000}"/>
    <cellStyle name="Calculation 4 3 2 4" xfId="3695" xr:uid="{00000000-0005-0000-0000-00007F280000}"/>
    <cellStyle name="Calculation 4 3 2 4 2" xfId="3696" xr:uid="{00000000-0005-0000-0000-000080280000}"/>
    <cellStyle name="Calculation 4 3 2 5" xfId="3697" xr:uid="{00000000-0005-0000-0000-000081280000}"/>
    <cellStyle name="Calculation 4 3 2 5 2" xfId="3698" xr:uid="{00000000-0005-0000-0000-000082280000}"/>
    <cellStyle name="Calculation 4 3 2 6" xfId="3699" xr:uid="{00000000-0005-0000-0000-000083280000}"/>
    <cellStyle name="Calculation 4 3 2 7" xfId="3700" xr:uid="{00000000-0005-0000-0000-000084280000}"/>
    <cellStyle name="Calculation 4 3 2 8" xfId="3701" xr:uid="{00000000-0005-0000-0000-000085280000}"/>
    <cellStyle name="Calculation 4 3 2 9" xfId="35690" xr:uid="{00000000-0005-0000-0000-000086280000}"/>
    <cellStyle name="Calculation 4 3 2_2014БП" xfId="3702" xr:uid="{00000000-0005-0000-0000-000087280000}"/>
    <cellStyle name="Calculation 4 3 3" xfId="3703" xr:uid="{00000000-0005-0000-0000-000088280000}"/>
    <cellStyle name="Calculation 4 3 3 2" xfId="3704" xr:uid="{00000000-0005-0000-0000-000089280000}"/>
    <cellStyle name="Calculation 4 3 3 3" xfId="35691" xr:uid="{00000000-0005-0000-0000-00008A280000}"/>
    <cellStyle name="Calculation 4 3 4" xfId="3705" xr:uid="{00000000-0005-0000-0000-00008B280000}"/>
    <cellStyle name="Calculation 4 3 4 2" xfId="3706" xr:uid="{00000000-0005-0000-0000-00008C280000}"/>
    <cellStyle name="Calculation 4 3 5" xfId="3707" xr:uid="{00000000-0005-0000-0000-00008D280000}"/>
    <cellStyle name="Calculation 4 3 5 2" xfId="3708" xr:uid="{00000000-0005-0000-0000-00008E280000}"/>
    <cellStyle name="Calculation 4 3 6" xfId="3709" xr:uid="{00000000-0005-0000-0000-00008F280000}"/>
    <cellStyle name="Calculation 4 3 6 2" xfId="3710" xr:uid="{00000000-0005-0000-0000-000090280000}"/>
    <cellStyle name="Calculation 4 3 7" xfId="3711" xr:uid="{00000000-0005-0000-0000-000091280000}"/>
    <cellStyle name="Calculation 4 3 8" xfId="3712" xr:uid="{00000000-0005-0000-0000-000092280000}"/>
    <cellStyle name="Calculation 4 3 9" xfId="3713" xr:uid="{00000000-0005-0000-0000-000093280000}"/>
    <cellStyle name="Calculation 4 3_2013Прогноз" xfId="3714" xr:uid="{00000000-0005-0000-0000-000094280000}"/>
    <cellStyle name="Calculation 4 4" xfId="3715" xr:uid="{00000000-0005-0000-0000-000095280000}"/>
    <cellStyle name="Calculation 4 4 2" xfId="3716" xr:uid="{00000000-0005-0000-0000-000096280000}"/>
    <cellStyle name="Calculation 4 4 2 2" xfId="3717" xr:uid="{00000000-0005-0000-0000-000097280000}"/>
    <cellStyle name="Calculation 4 4 2 3" xfId="3718" xr:uid="{00000000-0005-0000-0000-000098280000}"/>
    <cellStyle name="Calculation 4 4 3" xfId="3719" xr:uid="{00000000-0005-0000-0000-000099280000}"/>
    <cellStyle name="Calculation 4 4 3 2" xfId="3720" xr:uid="{00000000-0005-0000-0000-00009A280000}"/>
    <cellStyle name="Calculation 4 4 4" xfId="3721" xr:uid="{00000000-0005-0000-0000-00009B280000}"/>
    <cellStyle name="Calculation 4 4 4 2" xfId="3722" xr:uid="{00000000-0005-0000-0000-00009C280000}"/>
    <cellStyle name="Calculation 4 4 5" xfId="3723" xr:uid="{00000000-0005-0000-0000-00009D280000}"/>
    <cellStyle name="Calculation 4 4 5 2" xfId="3724" xr:uid="{00000000-0005-0000-0000-00009E280000}"/>
    <cellStyle name="Calculation 4 4 6" xfId="3725" xr:uid="{00000000-0005-0000-0000-00009F280000}"/>
    <cellStyle name="Calculation 4 4 7" xfId="3726" xr:uid="{00000000-0005-0000-0000-0000A0280000}"/>
    <cellStyle name="Calculation 4 4 8" xfId="3727" xr:uid="{00000000-0005-0000-0000-0000A1280000}"/>
    <cellStyle name="Calculation 4 4 9" xfId="35692" xr:uid="{00000000-0005-0000-0000-0000A2280000}"/>
    <cellStyle name="Calculation 4 4_2014БП" xfId="3728" xr:uid="{00000000-0005-0000-0000-0000A3280000}"/>
    <cellStyle name="Calculation 4 5" xfId="3729" xr:uid="{00000000-0005-0000-0000-0000A4280000}"/>
    <cellStyle name="Calculation 4 5 2" xfId="3730" xr:uid="{00000000-0005-0000-0000-0000A5280000}"/>
    <cellStyle name="Calculation 4 5 2 2" xfId="3731" xr:uid="{00000000-0005-0000-0000-0000A6280000}"/>
    <cellStyle name="Calculation 4 5 3" xfId="3732" xr:uid="{00000000-0005-0000-0000-0000A7280000}"/>
    <cellStyle name="Calculation 4 5 4" xfId="35693" xr:uid="{00000000-0005-0000-0000-0000A8280000}"/>
    <cellStyle name="Calculation 4 6" xfId="3733" xr:uid="{00000000-0005-0000-0000-0000A9280000}"/>
    <cellStyle name="Calculation 4 6 2" xfId="3734" xr:uid="{00000000-0005-0000-0000-0000AA280000}"/>
    <cellStyle name="Calculation 4 6 3" xfId="3735" xr:uid="{00000000-0005-0000-0000-0000AB280000}"/>
    <cellStyle name="Calculation 4 7" xfId="3736" xr:uid="{00000000-0005-0000-0000-0000AC280000}"/>
    <cellStyle name="Calculation 4 7 2" xfId="3737" xr:uid="{00000000-0005-0000-0000-0000AD280000}"/>
    <cellStyle name="Calculation 4 8" xfId="3738" xr:uid="{00000000-0005-0000-0000-0000AE280000}"/>
    <cellStyle name="Calculation 4 8 2" xfId="3739" xr:uid="{00000000-0005-0000-0000-0000AF280000}"/>
    <cellStyle name="Calculation 4 9" xfId="3740" xr:uid="{00000000-0005-0000-0000-0000B0280000}"/>
    <cellStyle name="Calculation 4 9 2" xfId="3741" xr:uid="{00000000-0005-0000-0000-0000B1280000}"/>
    <cellStyle name="Calculation 4_2013Прогноз" xfId="3742" xr:uid="{00000000-0005-0000-0000-0000B2280000}"/>
    <cellStyle name="Calculation 5" xfId="3743" xr:uid="{00000000-0005-0000-0000-0000B3280000}"/>
    <cellStyle name="Calculation 5 10" xfId="3744" xr:uid="{00000000-0005-0000-0000-0000B4280000}"/>
    <cellStyle name="Calculation 5 10 2" xfId="3745" xr:uid="{00000000-0005-0000-0000-0000B5280000}"/>
    <cellStyle name="Calculation 5 11" xfId="3746" xr:uid="{00000000-0005-0000-0000-0000B6280000}"/>
    <cellStyle name="Calculation 5 12" xfId="3747" xr:uid="{00000000-0005-0000-0000-0000B7280000}"/>
    <cellStyle name="Calculation 5 13" xfId="35694" xr:uid="{00000000-0005-0000-0000-0000B8280000}"/>
    <cellStyle name="Calculation 5 2" xfId="3748" xr:uid="{00000000-0005-0000-0000-0000B9280000}"/>
    <cellStyle name="Calculation 5 2 10" xfId="35695" xr:uid="{00000000-0005-0000-0000-0000BA280000}"/>
    <cellStyle name="Calculation 5 2 2" xfId="3749" xr:uid="{00000000-0005-0000-0000-0000BB280000}"/>
    <cellStyle name="Calculation 5 2 2 2" xfId="3750" xr:uid="{00000000-0005-0000-0000-0000BC280000}"/>
    <cellStyle name="Calculation 5 2 2 2 2" xfId="3751" xr:uid="{00000000-0005-0000-0000-0000BD280000}"/>
    <cellStyle name="Calculation 5 2 2 3" xfId="3752" xr:uid="{00000000-0005-0000-0000-0000BE280000}"/>
    <cellStyle name="Calculation 5 2 2 3 2" xfId="3753" xr:uid="{00000000-0005-0000-0000-0000BF280000}"/>
    <cellStyle name="Calculation 5 2 2 4" xfId="3754" xr:uid="{00000000-0005-0000-0000-0000C0280000}"/>
    <cellStyle name="Calculation 5 2 2 4 2" xfId="3755" xr:uid="{00000000-0005-0000-0000-0000C1280000}"/>
    <cellStyle name="Calculation 5 2 2 5" xfId="3756" xr:uid="{00000000-0005-0000-0000-0000C2280000}"/>
    <cellStyle name="Calculation 5 2 2 5 2" xfId="3757" xr:uid="{00000000-0005-0000-0000-0000C3280000}"/>
    <cellStyle name="Calculation 5 2 2 6" xfId="3758" xr:uid="{00000000-0005-0000-0000-0000C4280000}"/>
    <cellStyle name="Calculation 5 2 2 7" xfId="3759" xr:uid="{00000000-0005-0000-0000-0000C5280000}"/>
    <cellStyle name="Calculation 5 2 2 8" xfId="3760" xr:uid="{00000000-0005-0000-0000-0000C6280000}"/>
    <cellStyle name="Calculation 5 2 2_2014БП" xfId="3761" xr:uid="{00000000-0005-0000-0000-0000C7280000}"/>
    <cellStyle name="Calculation 5 2 3" xfId="3762" xr:uid="{00000000-0005-0000-0000-0000C8280000}"/>
    <cellStyle name="Calculation 5 2 3 2" xfId="3763" xr:uid="{00000000-0005-0000-0000-0000C9280000}"/>
    <cellStyle name="Calculation 5 2 4" xfId="3764" xr:uid="{00000000-0005-0000-0000-0000CA280000}"/>
    <cellStyle name="Calculation 5 2 4 2" xfId="3765" xr:uid="{00000000-0005-0000-0000-0000CB280000}"/>
    <cellStyle name="Calculation 5 2 5" xfId="3766" xr:uid="{00000000-0005-0000-0000-0000CC280000}"/>
    <cellStyle name="Calculation 5 2 5 2" xfId="3767" xr:uid="{00000000-0005-0000-0000-0000CD280000}"/>
    <cellStyle name="Calculation 5 2 6" xfId="3768" xr:uid="{00000000-0005-0000-0000-0000CE280000}"/>
    <cellStyle name="Calculation 5 2 6 2" xfId="3769" xr:uid="{00000000-0005-0000-0000-0000CF280000}"/>
    <cellStyle name="Calculation 5 2 7" xfId="3770" xr:uid="{00000000-0005-0000-0000-0000D0280000}"/>
    <cellStyle name="Calculation 5 2 8" xfId="3771" xr:uid="{00000000-0005-0000-0000-0000D1280000}"/>
    <cellStyle name="Calculation 5 2 9" xfId="3772" xr:uid="{00000000-0005-0000-0000-0000D2280000}"/>
    <cellStyle name="Calculation 5 2_2013Прогноз" xfId="3773" xr:uid="{00000000-0005-0000-0000-0000D3280000}"/>
    <cellStyle name="Calculation 5 3" xfId="3774" xr:uid="{00000000-0005-0000-0000-0000D4280000}"/>
    <cellStyle name="Calculation 5 3 10" xfId="35696" xr:uid="{00000000-0005-0000-0000-0000D5280000}"/>
    <cellStyle name="Calculation 5 3 2" xfId="3775" xr:uid="{00000000-0005-0000-0000-0000D6280000}"/>
    <cellStyle name="Calculation 5 3 2 2" xfId="3776" xr:uid="{00000000-0005-0000-0000-0000D7280000}"/>
    <cellStyle name="Calculation 5 3 2 2 2" xfId="3777" xr:uid="{00000000-0005-0000-0000-0000D8280000}"/>
    <cellStyle name="Calculation 5 3 2 3" xfId="3778" xr:uid="{00000000-0005-0000-0000-0000D9280000}"/>
    <cellStyle name="Calculation 5 3 2 3 2" xfId="3779" xr:uid="{00000000-0005-0000-0000-0000DA280000}"/>
    <cellStyle name="Calculation 5 3 2 4" xfId="3780" xr:uid="{00000000-0005-0000-0000-0000DB280000}"/>
    <cellStyle name="Calculation 5 3 2 4 2" xfId="3781" xr:uid="{00000000-0005-0000-0000-0000DC280000}"/>
    <cellStyle name="Calculation 5 3 2 5" xfId="3782" xr:uid="{00000000-0005-0000-0000-0000DD280000}"/>
    <cellStyle name="Calculation 5 3 2 5 2" xfId="3783" xr:uid="{00000000-0005-0000-0000-0000DE280000}"/>
    <cellStyle name="Calculation 5 3 2 6" xfId="3784" xr:uid="{00000000-0005-0000-0000-0000DF280000}"/>
    <cellStyle name="Calculation 5 3 2 7" xfId="3785" xr:uid="{00000000-0005-0000-0000-0000E0280000}"/>
    <cellStyle name="Calculation 5 3 2 8" xfId="3786" xr:uid="{00000000-0005-0000-0000-0000E1280000}"/>
    <cellStyle name="Calculation 5 3 2_2014БП" xfId="3787" xr:uid="{00000000-0005-0000-0000-0000E2280000}"/>
    <cellStyle name="Calculation 5 3 3" xfId="3788" xr:uid="{00000000-0005-0000-0000-0000E3280000}"/>
    <cellStyle name="Calculation 5 3 3 2" xfId="3789" xr:uid="{00000000-0005-0000-0000-0000E4280000}"/>
    <cellStyle name="Calculation 5 3 4" xfId="3790" xr:uid="{00000000-0005-0000-0000-0000E5280000}"/>
    <cellStyle name="Calculation 5 3 4 2" xfId="3791" xr:uid="{00000000-0005-0000-0000-0000E6280000}"/>
    <cellStyle name="Calculation 5 3 5" xfId="3792" xr:uid="{00000000-0005-0000-0000-0000E7280000}"/>
    <cellStyle name="Calculation 5 3 5 2" xfId="3793" xr:uid="{00000000-0005-0000-0000-0000E8280000}"/>
    <cellStyle name="Calculation 5 3 6" xfId="3794" xr:uid="{00000000-0005-0000-0000-0000E9280000}"/>
    <cellStyle name="Calculation 5 3 6 2" xfId="3795" xr:uid="{00000000-0005-0000-0000-0000EA280000}"/>
    <cellStyle name="Calculation 5 3 7" xfId="3796" xr:uid="{00000000-0005-0000-0000-0000EB280000}"/>
    <cellStyle name="Calculation 5 3 8" xfId="3797" xr:uid="{00000000-0005-0000-0000-0000EC280000}"/>
    <cellStyle name="Calculation 5 3 9" xfId="3798" xr:uid="{00000000-0005-0000-0000-0000ED280000}"/>
    <cellStyle name="Calculation 5 3_2013Прогноз" xfId="3799" xr:uid="{00000000-0005-0000-0000-0000EE280000}"/>
    <cellStyle name="Calculation 5 4" xfId="3800" xr:uid="{00000000-0005-0000-0000-0000EF280000}"/>
    <cellStyle name="Calculation 5 4 2" xfId="3801" xr:uid="{00000000-0005-0000-0000-0000F0280000}"/>
    <cellStyle name="Calculation 5 4 2 2" xfId="3802" xr:uid="{00000000-0005-0000-0000-0000F1280000}"/>
    <cellStyle name="Calculation 5 4 2 3" xfId="3803" xr:uid="{00000000-0005-0000-0000-0000F2280000}"/>
    <cellStyle name="Calculation 5 4 3" xfId="3804" xr:uid="{00000000-0005-0000-0000-0000F3280000}"/>
    <cellStyle name="Calculation 5 4 3 2" xfId="3805" xr:uid="{00000000-0005-0000-0000-0000F4280000}"/>
    <cellStyle name="Calculation 5 4 4" xfId="3806" xr:uid="{00000000-0005-0000-0000-0000F5280000}"/>
    <cellStyle name="Calculation 5 4 4 2" xfId="3807" xr:uid="{00000000-0005-0000-0000-0000F6280000}"/>
    <cellStyle name="Calculation 5 4 5" xfId="3808" xr:uid="{00000000-0005-0000-0000-0000F7280000}"/>
    <cellStyle name="Calculation 5 4 5 2" xfId="3809" xr:uid="{00000000-0005-0000-0000-0000F8280000}"/>
    <cellStyle name="Calculation 5 4 6" xfId="3810" xr:uid="{00000000-0005-0000-0000-0000F9280000}"/>
    <cellStyle name="Calculation 5 4 7" xfId="3811" xr:uid="{00000000-0005-0000-0000-0000FA280000}"/>
    <cellStyle name="Calculation 5 4 8" xfId="3812" xr:uid="{00000000-0005-0000-0000-0000FB280000}"/>
    <cellStyle name="Calculation 5 4_2014БП" xfId="3813" xr:uid="{00000000-0005-0000-0000-0000FC280000}"/>
    <cellStyle name="Calculation 5 5" xfId="3814" xr:uid="{00000000-0005-0000-0000-0000FD280000}"/>
    <cellStyle name="Calculation 5 5 2" xfId="3815" xr:uid="{00000000-0005-0000-0000-0000FE280000}"/>
    <cellStyle name="Calculation 5 5 2 2" xfId="3816" xr:uid="{00000000-0005-0000-0000-0000FF280000}"/>
    <cellStyle name="Calculation 5 5 3" xfId="3817" xr:uid="{00000000-0005-0000-0000-000000290000}"/>
    <cellStyle name="Calculation 5 6" xfId="3818" xr:uid="{00000000-0005-0000-0000-000001290000}"/>
    <cellStyle name="Calculation 5 6 2" xfId="3819" xr:uid="{00000000-0005-0000-0000-000002290000}"/>
    <cellStyle name="Calculation 5 6 3" xfId="3820" xr:uid="{00000000-0005-0000-0000-000003290000}"/>
    <cellStyle name="Calculation 5 7" xfId="3821" xr:uid="{00000000-0005-0000-0000-000004290000}"/>
    <cellStyle name="Calculation 5 7 2" xfId="3822" xr:uid="{00000000-0005-0000-0000-000005290000}"/>
    <cellStyle name="Calculation 5 8" xfId="3823" xr:uid="{00000000-0005-0000-0000-000006290000}"/>
    <cellStyle name="Calculation 5 8 2" xfId="3824" xr:uid="{00000000-0005-0000-0000-000007290000}"/>
    <cellStyle name="Calculation 5 9" xfId="3825" xr:uid="{00000000-0005-0000-0000-000008290000}"/>
    <cellStyle name="Calculation 5 9 2" xfId="3826" xr:uid="{00000000-0005-0000-0000-000009290000}"/>
    <cellStyle name="Calculation 5_2013Прогноз" xfId="3827" xr:uid="{00000000-0005-0000-0000-00000A290000}"/>
    <cellStyle name="Calculation 6" xfId="3828" xr:uid="{00000000-0005-0000-0000-00000B290000}"/>
    <cellStyle name="Calculation 6 10" xfId="3829" xr:uid="{00000000-0005-0000-0000-00000C290000}"/>
    <cellStyle name="Calculation 6 10 2" xfId="3830" xr:uid="{00000000-0005-0000-0000-00000D290000}"/>
    <cellStyle name="Calculation 6 11" xfId="3831" xr:uid="{00000000-0005-0000-0000-00000E290000}"/>
    <cellStyle name="Calculation 6 12" xfId="3832" xr:uid="{00000000-0005-0000-0000-00000F290000}"/>
    <cellStyle name="Calculation 6 12 2" xfId="63442" xr:uid="{129A6DDF-68CC-491D-B0BB-52411E9C6E8F}"/>
    <cellStyle name="Calculation 6 2" xfId="3833" xr:uid="{00000000-0005-0000-0000-000010290000}"/>
    <cellStyle name="Calculation 6 2 2" xfId="3834" xr:uid="{00000000-0005-0000-0000-000011290000}"/>
    <cellStyle name="Calculation 6 2 2 2" xfId="3835" xr:uid="{00000000-0005-0000-0000-000012290000}"/>
    <cellStyle name="Calculation 6 2 2 3" xfId="3836" xr:uid="{00000000-0005-0000-0000-000013290000}"/>
    <cellStyle name="Calculation 6 2 3" xfId="3837" xr:uid="{00000000-0005-0000-0000-000014290000}"/>
    <cellStyle name="Calculation 6 2 3 2" xfId="3838" xr:uid="{00000000-0005-0000-0000-000015290000}"/>
    <cellStyle name="Calculation 6 2 4" xfId="3839" xr:uid="{00000000-0005-0000-0000-000016290000}"/>
    <cellStyle name="Calculation 6 2 4 2" xfId="3840" xr:uid="{00000000-0005-0000-0000-000017290000}"/>
    <cellStyle name="Calculation 6 2 5" xfId="3841" xr:uid="{00000000-0005-0000-0000-000018290000}"/>
    <cellStyle name="Calculation 6 2 5 2" xfId="3842" xr:uid="{00000000-0005-0000-0000-000019290000}"/>
    <cellStyle name="Calculation 6 2 6" xfId="3843" xr:uid="{00000000-0005-0000-0000-00001A290000}"/>
    <cellStyle name="Calculation 6 2 7" xfId="3844" xr:uid="{00000000-0005-0000-0000-00001B290000}"/>
    <cellStyle name="Calculation 6 2 8" xfId="3845" xr:uid="{00000000-0005-0000-0000-00001C290000}"/>
    <cellStyle name="Calculation 6 2_2014БП" xfId="3846" xr:uid="{00000000-0005-0000-0000-00001D290000}"/>
    <cellStyle name="Calculation 6 3" xfId="3847" xr:uid="{00000000-0005-0000-0000-00001E290000}"/>
    <cellStyle name="Calculation 6 3 2" xfId="3848" xr:uid="{00000000-0005-0000-0000-00001F290000}"/>
    <cellStyle name="Calculation 6 3 2 2" xfId="3849" xr:uid="{00000000-0005-0000-0000-000020290000}"/>
    <cellStyle name="Calculation 6 3 3" xfId="3850" xr:uid="{00000000-0005-0000-0000-000021290000}"/>
    <cellStyle name="Calculation 6 4" xfId="3851" xr:uid="{00000000-0005-0000-0000-000022290000}"/>
    <cellStyle name="Calculation 6 4 2" xfId="3852" xr:uid="{00000000-0005-0000-0000-000023290000}"/>
    <cellStyle name="Calculation 6 4 2 2" xfId="3853" xr:uid="{00000000-0005-0000-0000-000024290000}"/>
    <cellStyle name="Calculation 6 4 3" xfId="3854" xr:uid="{00000000-0005-0000-0000-000025290000}"/>
    <cellStyle name="Calculation 6 5" xfId="3855" xr:uid="{00000000-0005-0000-0000-000026290000}"/>
    <cellStyle name="Calculation 6 5 2" xfId="3856" xr:uid="{00000000-0005-0000-0000-000027290000}"/>
    <cellStyle name="Calculation 6 5 2 2" xfId="3857" xr:uid="{00000000-0005-0000-0000-000028290000}"/>
    <cellStyle name="Calculation 6 5 3" xfId="3858" xr:uid="{00000000-0005-0000-0000-000029290000}"/>
    <cellStyle name="Calculation 6 6" xfId="3859" xr:uid="{00000000-0005-0000-0000-00002A290000}"/>
    <cellStyle name="Calculation 6 6 2" xfId="3860" xr:uid="{00000000-0005-0000-0000-00002B290000}"/>
    <cellStyle name="Calculation 6 6 2 2" xfId="3861" xr:uid="{00000000-0005-0000-0000-00002C290000}"/>
    <cellStyle name="Calculation 6 6 3" xfId="3862" xr:uid="{00000000-0005-0000-0000-00002D290000}"/>
    <cellStyle name="Calculation 6 7" xfId="3863" xr:uid="{00000000-0005-0000-0000-00002E290000}"/>
    <cellStyle name="Calculation 6 7 2" xfId="3864" xr:uid="{00000000-0005-0000-0000-00002F290000}"/>
    <cellStyle name="Calculation 6 7 3" xfId="3865" xr:uid="{00000000-0005-0000-0000-000030290000}"/>
    <cellStyle name="Calculation 6 8" xfId="3866" xr:uid="{00000000-0005-0000-0000-000031290000}"/>
    <cellStyle name="Calculation 6 8 2" xfId="3867" xr:uid="{00000000-0005-0000-0000-000032290000}"/>
    <cellStyle name="Calculation 6 8 3" xfId="3868" xr:uid="{00000000-0005-0000-0000-000033290000}"/>
    <cellStyle name="Calculation 6 9" xfId="3869" xr:uid="{00000000-0005-0000-0000-000034290000}"/>
    <cellStyle name="Calculation 6 9 2" xfId="3870" xr:uid="{00000000-0005-0000-0000-000035290000}"/>
    <cellStyle name="Calculation 6_2013Прогноз" xfId="3871" xr:uid="{00000000-0005-0000-0000-000036290000}"/>
    <cellStyle name="Calculation 7" xfId="3872" xr:uid="{00000000-0005-0000-0000-000037290000}"/>
    <cellStyle name="Calculation 7 10" xfId="3873" xr:uid="{00000000-0005-0000-0000-000038290000}"/>
    <cellStyle name="Calculation 7 10 2" xfId="3874" xr:uid="{00000000-0005-0000-0000-000039290000}"/>
    <cellStyle name="Calculation 7 11" xfId="3875" xr:uid="{00000000-0005-0000-0000-00003A290000}"/>
    <cellStyle name="Calculation 7 12" xfId="3876" xr:uid="{00000000-0005-0000-0000-00003B290000}"/>
    <cellStyle name="Calculation 7 2" xfId="3877" xr:uid="{00000000-0005-0000-0000-00003C290000}"/>
    <cellStyle name="Calculation 7 2 2" xfId="3878" xr:uid="{00000000-0005-0000-0000-00003D290000}"/>
    <cellStyle name="Calculation 7 2 2 2" xfId="3879" xr:uid="{00000000-0005-0000-0000-00003E290000}"/>
    <cellStyle name="Calculation 7 2 2 3" xfId="3880" xr:uid="{00000000-0005-0000-0000-00003F290000}"/>
    <cellStyle name="Calculation 7 2 3" xfId="3881" xr:uid="{00000000-0005-0000-0000-000040290000}"/>
    <cellStyle name="Calculation 7 2 3 2" xfId="3882" xr:uid="{00000000-0005-0000-0000-000041290000}"/>
    <cellStyle name="Calculation 7 2 4" xfId="3883" xr:uid="{00000000-0005-0000-0000-000042290000}"/>
    <cellStyle name="Calculation 7 2 4 2" xfId="3884" xr:uid="{00000000-0005-0000-0000-000043290000}"/>
    <cellStyle name="Calculation 7 2 5" xfId="3885" xr:uid="{00000000-0005-0000-0000-000044290000}"/>
    <cellStyle name="Calculation 7 2 5 2" xfId="3886" xr:uid="{00000000-0005-0000-0000-000045290000}"/>
    <cellStyle name="Calculation 7 2 6" xfId="3887" xr:uid="{00000000-0005-0000-0000-000046290000}"/>
    <cellStyle name="Calculation 7 2 7" xfId="3888" xr:uid="{00000000-0005-0000-0000-000047290000}"/>
    <cellStyle name="Calculation 7 2 8" xfId="3889" xr:uid="{00000000-0005-0000-0000-000048290000}"/>
    <cellStyle name="Calculation 7 2_2014БП" xfId="3890" xr:uid="{00000000-0005-0000-0000-000049290000}"/>
    <cellStyle name="Calculation 7 3" xfId="3891" xr:uid="{00000000-0005-0000-0000-00004A290000}"/>
    <cellStyle name="Calculation 7 3 2" xfId="3892" xr:uid="{00000000-0005-0000-0000-00004B290000}"/>
    <cellStyle name="Calculation 7 3 2 2" xfId="3893" xr:uid="{00000000-0005-0000-0000-00004C290000}"/>
    <cellStyle name="Calculation 7 3 3" xfId="3894" xr:uid="{00000000-0005-0000-0000-00004D290000}"/>
    <cellStyle name="Calculation 7 4" xfId="3895" xr:uid="{00000000-0005-0000-0000-00004E290000}"/>
    <cellStyle name="Calculation 7 4 2" xfId="3896" xr:uid="{00000000-0005-0000-0000-00004F290000}"/>
    <cellStyle name="Calculation 7 4 2 2" xfId="3897" xr:uid="{00000000-0005-0000-0000-000050290000}"/>
    <cellStyle name="Calculation 7 4 3" xfId="3898" xr:uid="{00000000-0005-0000-0000-000051290000}"/>
    <cellStyle name="Calculation 7 5" xfId="3899" xr:uid="{00000000-0005-0000-0000-000052290000}"/>
    <cellStyle name="Calculation 7 5 2" xfId="3900" xr:uid="{00000000-0005-0000-0000-000053290000}"/>
    <cellStyle name="Calculation 7 5 2 2" xfId="3901" xr:uid="{00000000-0005-0000-0000-000054290000}"/>
    <cellStyle name="Calculation 7 5 3" xfId="3902" xr:uid="{00000000-0005-0000-0000-000055290000}"/>
    <cellStyle name="Calculation 7 6" xfId="3903" xr:uid="{00000000-0005-0000-0000-000056290000}"/>
    <cellStyle name="Calculation 7 6 2" xfId="3904" xr:uid="{00000000-0005-0000-0000-000057290000}"/>
    <cellStyle name="Calculation 7 6 2 2" xfId="3905" xr:uid="{00000000-0005-0000-0000-000058290000}"/>
    <cellStyle name="Calculation 7 6 3" xfId="3906" xr:uid="{00000000-0005-0000-0000-000059290000}"/>
    <cellStyle name="Calculation 7 7" xfId="3907" xr:uid="{00000000-0005-0000-0000-00005A290000}"/>
    <cellStyle name="Calculation 7 7 2" xfId="3908" xr:uid="{00000000-0005-0000-0000-00005B290000}"/>
    <cellStyle name="Calculation 7 7 3" xfId="3909" xr:uid="{00000000-0005-0000-0000-00005C290000}"/>
    <cellStyle name="Calculation 7 8" xfId="3910" xr:uid="{00000000-0005-0000-0000-00005D290000}"/>
    <cellStyle name="Calculation 7 8 2" xfId="3911" xr:uid="{00000000-0005-0000-0000-00005E290000}"/>
    <cellStyle name="Calculation 7 8 3" xfId="3912" xr:uid="{00000000-0005-0000-0000-00005F290000}"/>
    <cellStyle name="Calculation 7 9" xfId="3913" xr:uid="{00000000-0005-0000-0000-000060290000}"/>
    <cellStyle name="Calculation 7 9 2" xfId="3914" xr:uid="{00000000-0005-0000-0000-000061290000}"/>
    <cellStyle name="Calculation 7_2013Прогноз" xfId="3915" xr:uid="{00000000-0005-0000-0000-000062290000}"/>
    <cellStyle name="Calculation 8" xfId="3916" xr:uid="{00000000-0005-0000-0000-000063290000}"/>
    <cellStyle name="Calculation 8 10" xfId="3917" xr:uid="{00000000-0005-0000-0000-000064290000}"/>
    <cellStyle name="Calculation 8 10 2" xfId="3918" xr:uid="{00000000-0005-0000-0000-000065290000}"/>
    <cellStyle name="Calculation 8 11" xfId="3919" xr:uid="{00000000-0005-0000-0000-000066290000}"/>
    <cellStyle name="Calculation 8 12" xfId="3920" xr:uid="{00000000-0005-0000-0000-000067290000}"/>
    <cellStyle name="Calculation 8 2" xfId="3921" xr:uid="{00000000-0005-0000-0000-000068290000}"/>
    <cellStyle name="Calculation 8 2 2" xfId="3922" xr:uid="{00000000-0005-0000-0000-000069290000}"/>
    <cellStyle name="Calculation 8 2 2 2" xfId="3923" xr:uid="{00000000-0005-0000-0000-00006A290000}"/>
    <cellStyle name="Calculation 8 2 3" xfId="3924" xr:uid="{00000000-0005-0000-0000-00006B290000}"/>
    <cellStyle name="Calculation 8 3" xfId="3925" xr:uid="{00000000-0005-0000-0000-00006C290000}"/>
    <cellStyle name="Calculation 8 3 2" xfId="3926" xr:uid="{00000000-0005-0000-0000-00006D290000}"/>
    <cellStyle name="Calculation 8 3 2 2" xfId="3927" xr:uid="{00000000-0005-0000-0000-00006E290000}"/>
    <cellStyle name="Calculation 8 3 3" xfId="3928" xr:uid="{00000000-0005-0000-0000-00006F290000}"/>
    <cellStyle name="Calculation 8 4" xfId="3929" xr:uid="{00000000-0005-0000-0000-000070290000}"/>
    <cellStyle name="Calculation 8 4 2" xfId="3930" xr:uid="{00000000-0005-0000-0000-000071290000}"/>
    <cellStyle name="Calculation 8 4 2 2" xfId="3931" xr:uid="{00000000-0005-0000-0000-000072290000}"/>
    <cellStyle name="Calculation 8 4 3" xfId="3932" xr:uid="{00000000-0005-0000-0000-000073290000}"/>
    <cellStyle name="Calculation 8 5" xfId="3933" xr:uid="{00000000-0005-0000-0000-000074290000}"/>
    <cellStyle name="Calculation 8 5 2" xfId="3934" xr:uid="{00000000-0005-0000-0000-000075290000}"/>
    <cellStyle name="Calculation 8 5 2 2" xfId="3935" xr:uid="{00000000-0005-0000-0000-000076290000}"/>
    <cellStyle name="Calculation 8 5 3" xfId="3936" xr:uid="{00000000-0005-0000-0000-000077290000}"/>
    <cellStyle name="Calculation 8 6" xfId="3937" xr:uid="{00000000-0005-0000-0000-000078290000}"/>
    <cellStyle name="Calculation 8 6 2" xfId="3938" xr:uid="{00000000-0005-0000-0000-000079290000}"/>
    <cellStyle name="Calculation 8 6 3" xfId="3939" xr:uid="{00000000-0005-0000-0000-00007A290000}"/>
    <cellStyle name="Calculation 8 7" xfId="3940" xr:uid="{00000000-0005-0000-0000-00007B290000}"/>
    <cellStyle name="Calculation 8 7 2" xfId="3941" xr:uid="{00000000-0005-0000-0000-00007C290000}"/>
    <cellStyle name="Calculation 8 7 3" xfId="3942" xr:uid="{00000000-0005-0000-0000-00007D290000}"/>
    <cellStyle name="Calculation 8 8" xfId="3943" xr:uid="{00000000-0005-0000-0000-00007E290000}"/>
    <cellStyle name="Calculation 8 8 2" xfId="3944" xr:uid="{00000000-0005-0000-0000-00007F290000}"/>
    <cellStyle name="Calculation 8 9" xfId="3945" xr:uid="{00000000-0005-0000-0000-000080290000}"/>
    <cellStyle name="Calculation 8 9 2" xfId="3946" xr:uid="{00000000-0005-0000-0000-000081290000}"/>
    <cellStyle name="Calculation 8_2014БП" xfId="3947" xr:uid="{00000000-0005-0000-0000-000082290000}"/>
    <cellStyle name="Calculation 9" xfId="3948" xr:uid="{00000000-0005-0000-0000-000083290000}"/>
    <cellStyle name="Calculation 9 10" xfId="3949" xr:uid="{00000000-0005-0000-0000-000084290000}"/>
    <cellStyle name="Calculation 9 10 2" xfId="3950" xr:uid="{00000000-0005-0000-0000-000085290000}"/>
    <cellStyle name="Calculation 9 11" xfId="3951" xr:uid="{00000000-0005-0000-0000-000086290000}"/>
    <cellStyle name="Calculation 9 12" xfId="3952" xr:uid="{00000000-0005-0000-0000-000087290000}"/>
    <cellStyle name="Calculation 9 2" xfId="3953" xr:uid="{00000000-0005-0000-0000-000088290000}"/>
    <cellStyle name="Calculation 9 2 2" xfId="3954" xr:uid="{00000000-0005-0000-0000-000089290000}"/>
    <cellStyle name="Calculation 9 2 3" xfId="3955" xr:uid="{00000000-0005-0000-0000-00008A290000}"/>
    <cellStyle name="Calculation 9 3" xfId="3956" xr:uid="{00000000-0005-0000-0000-00008B290000}"/>
    <cellStyle name="Calculation 9 3 2" xfId="3957" xr:uid="{00000000-0005-0000-0000-00008C290000}"/>
    <cellStyle name="Calculation 9 4" xfId="3958" xr:uid="{00000000-0005-0000-0000-00008D290000}"/>
    <cellStyle name="Calculation 9 4 2" xfId="3959" xr:uid="{00000000-0005-0000-0000-00008E290000}"/>
    <cellStyle name="Calculation 9 5" xfId="3960" xr:uid="{00000000-0005-0000-0000-00008F290000}"/>
    <cellStyle name="Calculation 9 5 2" xfId="3961" xr:uid="{00000000-0005-0000-0000-000090290000}"/>
    <cellStyle name="Calculation 9 6" xfId="3962" xr:uid="{00000000-0005-0000-0000-000091290000}"/>
    <cellStyle name="Calculation 9 6 2" xfId="3963" xr:uid="{00000000-0005-0000-0000-000092290000}"/>
    <cellStyle name="Calculation 9 7" xfId="3964" xr:uid="{00000000-0005-0000-0000-000093290000}"/>
    <cellStyle name="Calculation 9 7 2" xfId="3965" xr:uid="{00000000-0005-0000-0000-000094290000}"/>
    <cellStyle name="Calculation 9 8" xfId="3966" xr:uid="{00000000-0005-0000-0000-000095290000}"/>
    <cellStyle name="Calculation 9 8 2" xfId="3967" xr:uid="{00000000-0005-0000-0000-000096290000}"/>
    <cellStyle name="Calculation 9 9" xfId="3968" xr:uid="{00000000-0005-0000-0000-000097290000}"/>
    <cellStyle name="Calculation 9 9 2" xfId="3969" xr:uid="{00000000-0005-0000-0000-000098290000}"/>
    <cellStyle name="Calculation_2013Прогноз" xfId="3970" xr:uid="{00000000-0005-0000-0000-000099290000}"/>
    <cellStyle name="Cálculo" xfId="3971" xr:uid="{00000000-0005-0000-0000-00009A290000}"/>
    <cellStyle name="Cálculo 2" xfId="3972" xr:uid="{00000000-0005-0000-0000-00009B290000}"/>
    <cellStyle name="Cálculo 3" xfId="3973" xr:uid="{00000000-0005-0000-0000-00009C290000}"/>
    <cellStyle name="Category" xfId="3974" xr:uid="{00000000-0005-0000-0000-00009D290000}"/>
    <cellStyle name="Category 2" xfId="3975" xr:uid="{00000000-0005-0000-0000-00009E290000}"/>
    <cellStyle name="Category 2 2" xfId="3976" xr:uid="{00000000-0005-0000-0000-00009F290000}"/>
    <cellStyle name="Category 3" xfId="3977" xr:uid="{00000000-0005-0000-0000-0000A0290000}"/>
    <cellStyle name="Category 4" xfId="3978" xr:uid="{00000000-0005-0000-0000-0000A1290000}"/>
    <cellStyle name="Category 5" xfId="3979" xr:uid="{00000000-0005-0000-0000-0000A2290000}"/>
    <cellStyle name="Celda de comprobación" xfId="3980" xr:uid="{00000000-0005-0000-0000-0000A3290000}"/>
    <cellStyle name="Celda vinculada" xfId="3981" xr:uid="{00000000-0005-0000-0000-0000A4290000}"/>
    <cellStyle name="Célula de Verificação" xfId="3982" xr:uid="{00000000-0005-0000-0000-0000A5290000}"/>
    <cellStyle name="Célula Vinculada" xfId="3983" xr:uid="{00000000-0005-0000-0000-0000A6290000}"/>
    <cellStyle name="Centered Heading" xfId="35697" xr:uid="{00000000-0005-0000-0000-0000A7290000}"/>
    <cellStyle name="Check Cell" xfId="3984" xr:uid="{00000000-0005-0000-0000-0000A8290000}"/>
    <cellStyle name="Check Cell 2" xfId="3985" xr:uid="{00000000-0005-0000-0000-0000A9290000}"/>
    <cellStyle name="Check Cell 2 2" xfId="3986" xr:uid="{00000000-0005-0000-0000-0000AA290000}"/>
    <cellStyle name="Check Cell 2 3" xfId="35698" xr:uid="{00000000-0005-0000-0000-0000AB290000}"/>
    <cellStyle name="Check Cell 3" xfId="3987" xr:uid="{00000000-0005-0000-0000-0000AC290000}"/>
    <cellStyle name="Check Cell 3 2" xfId="3988" xr:uid="{00000000-0005-0000-0000-0000AD290000}"/>
    <cellStyle name="Check Cell 4" xfId="3989" xr:uid="{00000000-0005-0000-0000-0000AE290000}"/>
    <cellStyle name="Check Cell 4 2" xfId="3990" xr:uid="{00000000-0005-0000-0000-0000AF290000}"/>
    <cellStyle name="Check Cell 5" xfId="3991" xr:uid="{00000000-0005-0000-0000-0000B0290000}"/>
    <cellStyle name="Check Cell 6" xfId="3992" xr:uid="{00000000-0005-0000-0000-0000B1290000}"/>
    <cellStyle name="CLEAR" xfId="3993" xr:uid="{00000000-0005-0000-0000-0000B2290000}"/>
    <cellStyle name="Code" xfId="35699" xr:uid="{00000000-0005-0000-0000-0000B3290000}"/>
    <cellStyle name="ColHeading" xfId="3994" xr:uid="{00000000-0005-0000-0000-0000B4290000}"/>
    <cellStyle name="color" xfId="35700" xr:uid="{00000000-0005-0000-0000-0000B5290000}"/>
    <cellStyle name="color 2" xfId="35701" xr:uid="{00000000-0005-0000-0000-0000B6290000}"/>
    <cellStyle name="Column_Title" xfId="35702" xr:uid="{00000000-0005-0000-0000-0000B7290000}"/>
    <cellStyle name="Comma  - Style1" xfId="3995" xr:uid="{00000000-0005-0000-0000-0000B8290000}"/>
    <cellStyle name="Comma  - Style2" xfId="3996" xr:uid="{00000000-0005-0000-0000-0000B9290000}"/>
    <cellStyle name="Comma  - Style3" xfId="3997" xr:uid="{00000000-0005-0000-0000-0000BA290000}"/>
    <cellStyle name="Comma  - Style4" xfId="3998" xr:uid="{00000000-0005-0000-0000-0000BB290000}"/>
    <cellStyle name="Comma  - Style5" xfId="3999" xr:uid="{00000000-0005-0000-0000-0000BC290000}"/>
    <cellStyle name="Comma  - Style6" xfId="4000" xr:uid="{00000000-0005-0000-0000-0000BD290000}"/>
    <cellStyle name="Comma  - Style7" xfId="4001" xr:uid="{00000000-0005-0000-0000-0000BE290000}"/>
    <cellStyle name="Comma  - Style8" xfId="4002" xr:uid="{00000000-0005-0000-0000-0000BF290000}"/>
    <cellStyle name="Comma %" xfId="35703" xr:uid="{00000000-0005-0000-0000-0000C0290000}"/>
    <cellStyle name="Comma [0]" xfId="4003" xr:uid="{00000000-0005-0000-0000-0000C1290000}"/>
    <cellStyle name="Comma [0] 2" xfId="4004" xr:uid="{00000000-0005-0000-0000-0000C2290000}"/>
    <cellStyle name="Comma [0] 2 2" xfId="35704" xr:uid="{00000000-0005-0000-0000-0000C3290000}"/>
    <cellStyle name="Comma [0] 3" xfId="35705" xr:uid="{00000000-0005-0000-0000-0000C4290000}"/>
    <cellStyle name="Comma [0] 4" xfId="35706" xr:uid="{00000000-0005-0000-0000-0000C5290000}"/>
    <cellStyle name="Comma [0]_#6 Temps &amp; Contractors" xfId="4005" xr:uid="{00000000-0005-0000-0000-0000C6290000}"/>
    <cellStyle name="Comma [00]" xfId="4006" xr:uid="{00000000-0005-0000-0000-0000C7290000}"/>
    <cellStyle name="Comma [00] 2" xfId="4007" xr:uid="{00000000-0005-0000-0000-0000C8290000}"/>
    <cellStyle name="Comma [00] 3" xfId="4008" xr:uid="{00000000-0005-0000-0000-0000C9290000}"/>
    <cellStyle name="Comma [00] 4" xfId="4009" xr:uid="{00000000-0005-0000-0000-0000CA290000}"/>
    <cellStyle name="Comma 0.0" xfId="35707" xr:uid="{00000000-0005-0000-0000-0000CB290000}"/>
    <cellStyle name="Comma 0.0%" xfId="35708" xr:uid="{00000000-0005-0000-0000-0000CC290000}"/>
    <cellStyle name="Comma 0.00" xfId="35709" xr:uid="{00000000-0005-0000-0000-0000CD290000}"/>
    <cellStyle name="Comma 0.00%" xfId="35710" xr:uid="{00000000-0005-0000-0000-0000CE290000}"/>
    <cellStyle name="Comma 0.000" xfId="35711" xr:uid="{00000000-0005-0000-0000-0000CF290000}"/>
    <cellStyle name="Comma 0.000%" xfId="35712" xr:uid="{00000000-0005-0000-0000-0000D0290000}"/>
    <cellStyle name="Comma 10" xfId="4010" xr:uid="{00000000-0005-0000-0000-0000D1290000}"/>
    <cellStyle name="Comma 10 2" xfId="4011" xr:uid="{00000000-0005-0000-0000-0000D2290000}"/>
    <cellStyle name="Comma 10 2 2" xfId="62698" xr:uid="{00000000-0005-0000-0000-0000D3290000}"/>
    <cellStyle name="Comma 10 2 3" xfId="62699" xr:uid="{00000000-0005-0000-0000-0000D4290000}"/>
    <cellStyle name="Comma 10 3" xfId="4012" xr:uid="{00000000-0005-0000-0000-0000D5290000}"/>
    <cellStyle name="Comma 10 3 2" xfId="62700" xr:uid="{00000000-0005-0000-0000-0000D6290000}"/>
    <cellStyle name="Comma 10 3 3" xfId="62701" xr:uid="{00000000-0005-0000-0000-0000D7290000}"/>
    <cellStyle name="Comma 10 4" xfId="4013" xr:uid="{00000000-0005-0000-0000-0000D8290000}"/>
    <cellStyle name="Comma 10 4 2" xfId="62702" xr:uid="{00000000-0005-0000-0000-0000D9290000}"/>
    <cellStyle name="Comma 10 4 3" xfId="62703" xr:uid="{00000000-0005-0000-0000-0000DA290000}"/>
    <cellStyle name="Comma 10 5" xfId="62704" xr:uid="{00000000-0005-0000-0000-0000DB290000}"/>
    <cellStyle name="Comma 10 6" xfId="62705" xr:uid="{00000000-0005-0000-0000-0000DC290000}"/>
    <cellStyle name="Comma 11" xfId="4014" xr:uid="{00000000-0005-0000-0000-0000DD290000}"/>
    <cellStyle name="Comma 11 2" xfId="4015" xr:uid="{00000000-0005-0000-0000-0000DE290000}"/>
    <cellStyle name="Comma 11 2 2" xfId="62706" xr:uid="{00000000-0005-0000-0000-0000DF290000}"/>
    <cellStyle name="Comma 11 2 3" xfId="62707" xr:uid="{00000000-0005-0000-0000-0000E0290000}"/>
    <cellStyle name="Comma 11 3" xfId="4016" xr:uid="{00000000-0005-0000-0000-0000E1290000}"/>
    <cellStyle name="Comma 11 3 2" xfId="62708" xr:uid="{00000000-0005-0000-0000-0000E2290000}"/>
    <cellStyle name="Comma 11 3 3" xfId="62709" xr:uid="{00000000-0005-0000-0000-0000E3290000}"/>
    <cellStyle name="Comma 11 4" xfId="4017" xr:uid="{00000000-0005-0000-0000-0000E4290000}"/>
    <cellStyle name="Comma 11 4 2" xfId="62710" xr:uid="{00000000-0005-0000-0000-0000E5290000}"/>
    <cellStyle name="Comma 11 4 3" xfId="62711" xr:uid="{00000000-0005-0000-0000-0000E6290000}"/>
    <cellStyle name="Comma 11 5" xfId="62712" xr:uid="{00000000-0005-0000-0000-0000E7290000}"/>
    <cellStyle name="Comma 11 6" xfId="62713" xr:uid="{00000000-0005-0000-0000-0000E8290000}"/>
    <cellStyle name="Comma 12" xfId="4018" xr:uid="{00000000-0005-0000-0000-0000E9290000}"/>
    <cellStyle name="Comma 12 2" xfId="4019" xr:uid="{00000000-0005-0000-0000-0000EA290000}"/>
    <cellStyle name="Comma 12 2 2" xfId="62714" xr:uid="{00000000-0005-0000-0000-0000EB290000}"/>
    <cellStyle name="Comma 12 2 3" xfId="62715" xr:uid="{00000000-0005-0000-0000-0000EC290000}"/>
    <cellStyle name="Comma 12 3" xfId="4020" xr:uid="{00000000-0005-0000-0000-0000ED290000}"/>
    <cellStyle name="Comma 12 3 2" xfId="62716" xr:uid="{00000000-0005-0000-0000-0000EE290000}"/>
    <cellStyle name="Comma 12 3 3" xfId="62717" xr:uid="{00000000-0005-0000-0000-0000EF290000}"/>
    <cellStyle name="Comma 12 4" xfId="4021" xr:uid="{00000000-0005-0000-0000-0000F0290000}"/>
    <cellStyle name="Comma 12 4 2" xfId="62718" xr:uid="{00000000-0005-0000-0000-0000F1290000}"/>
    <cellStyle name="Comma 12 4 3" xfId="62719" xr:uid="{00000000-0005-0000-0000-0000F2290000}"/>
    <cellStyle name="Comma 12 5" xfId="62720" xr:uid="{00000000-0005-0000-0000-0000F3290000}"/>
    <cellStyle name="Comma 12 6" xfId="62721" xr:uid="{00000000-0005-0000-0000-0000F4290000}"/>
    <cellStyle name="Comma 13" xfId="4022" xr:uid="{00000000-0005-0000-0000-0000F5290000}"/>
    <cellStyle name="Comma 13 2" xfId="4023" xr:uid="{00000000-0005-0000-0000-0000F6290000}"/>
    <cellStyle name="Comma 13 2 2" xfId="62722" xr:uid="{00000000-0005-0000-0000-0000F7290000}"/>
    <cellStyle name="Comma 13 2 3" xfId="62723" xr:uid="{00000000-0005-0000-0000-0000F8290000}"/>
    <cellStyle name="Comma 13 3" xfId="4024" xr:uid="{00000000-0005-0000-0000-0000F9290000}"/>
    <cellStyle name="Comma 13 3 2" xfId="62724" xr:uid="{00000000-0005-0000-0000-0000FA290000}"/>
    <cellStyle name="Comma 13 3 3" xfId="62725" xr:uid="{00000000-0005-0000-0000-0000FB290000}"/>
    <cellStyle name="Comma 13 4" xfId="4025" xr:uid="{00000000-0005-0000-0000-0000FC290000}"/>
    <cellStyle name="Comma 13 4 2" xfId="62726" xr:uid="{00000000-0005-0000-0000-0000FD290000}"/>
    <cellStyle name="Comma 13 4 3" xfId="62727" xr:uid="{00000000-0005-0000-0000-0000FE290000}"/>
    <cellStyle name="Comma 13 5" xfId="62728" xr:uid="{00000000-0005-0000-0000-0000FF290000}"/>
    <cellStyle name="Comma 13 6" xfId="62729" xr:uid="{00000000-0005-0000-0000-0000002A0000}"/>
    <cellStyle name="Comma 14" xfId="4026" xr:uid="{00000000-0005-0000-0000-0000012A0000}"/>
    <cellStyle name="Comma 14 2" xfId="4027" xr:uid="{00000000-0005-0000-0000-0000022A0000}"/>
    <cellStyle name="Comma 14 2 2" xfId="62730" xr:uid="{00000000-0005-0000-0000-0000032A0000}"/>
    <cellStyle name="Comma 14 2 3" xfId="62731" xr:uid="{00000000-0005-0000-0000-0000042A0000}"/>
    <cellStyle name="Comma 14 3" xfId="4028" xr:uid="{00000000-0005-0000-0000-0000052A0000}"/>
    <cellStyle name="Comma 14 3 2" xfId="62732" xr:uid="{00000000-0005-0000-0000-0000062A0000}"/>
    <cellStyle name="Comma 14 3 3" xfId="62733" xr:uid="{00000000-0005-0000-0000-0000072A0000}"/>
    <cellStyle name="Comma 14 4" xfId="4029" xr:uid="{00000000-0005-0000-0000-0000082A0000}"/>
    <cellStyle name="Comma 14 4 2" xfId="62734" xr:uid="{00000000-0005-0000-0000-0000092A0000}"/>
    <cellStyle name="Comma 14 4 3" xfId="62735" xr:uid="{00000000-0005-0000-0000-00000A2A0000}"/>
    <cellStyle name="Comma 14 5" xfId="62736" xr:uid="{00000000-0005-0000-0000-00000B2A0000}"/>
    <cellStyle name="Comma 14 6" xfId="62737" xr:uid="{00000000-0005-0000-0000-00000C2A0000}"/>
    <cellStyle name="Comma 15" xfId="4030" xr:uid="{00000000-0005-0000-0000-00000D2A0000}"/>
    <cellStyle name="Comma 15 2" xfId="4031" xr:uid="{00000000-0005-0000-0000-00000E2A0000}"/>
    <cellStyle name="Comma 15 2 2" xfId="62738" xr:uid="{00000000-0005-0000-0000-00000F2A0000}"/>
    <cellStyle name="Comma 15 2 3" xfId="62739" xr:uid="{00000000-0005-0000-0000-0000102A0000}"/>
    <cellStyle name="Comma 15 3" xfId="4032" xr:uid="{00000000-0005-0000-0000-0000112A0000}"/>
    <cellStyle name="Comma 15 3 2" xfId="62740" xr:uid="{00000000-0005-0000-0000-0000122A0000}"/>
    <cellStyle name="Comma 15 3 3" xfId="62741" xr:uid="{00000000-0005-0000-0000-0000132A0000}"/>
    <cellStyle name="Comma 15 4" xfId="4033" xr:uid="{00000000-0005-0000-0000-0000142A0000}"/>
    <cellStyle name="Comma 15 4 2" xfId="62742" xr:uid="{00000000-0005-0000-0000-0000152A0000}"/>
    <cellStyle name="Comma 15 4 3" xfId="62743" xr:uid="{00000000-0005-0000-0000-0000162A0000}"/>
    <cellStyle name="Comma 15 5" xfId="62744" xr:uid="{00000000-0005-0000-0000-0000172A0000}"/>
    <cellStyle name="Comma 15 6" xfId="62745" xr:uid="{00000000-0005-0000-0000-0000182A0000}"/>
    <cellStyle name="Comma 16" xfId="4034" xr:uid="{00000000-0005-0000-0000-0000192A0000}"/>
    <cellStyle name="Comma 16 2" xfId="4035" xr:uid="{00000000-0005-0000-0000-00001A2A0000}"/>
    <cellStyle name="Comma 16 2 2" xfId="62746" xr:uid="{00000000-0005-0000-0000-00001B2A0000}"/>
    <cellStyle name="Comma 16 2 3" xfId="62747" xr:uid="{00000000-0005-0000-0000-00001C2A0000}"/>
    <cellStyle name="Comma 16 3" xfId="4036" xr:uid="{00000000-0005-0000-0000-00001D2A0000}"/>
    <cellStyle name="Comma 16 3 2" xfId="62748" xr:uid="{00000000-0005-0000-0000-00001E2A0000}"/>
    <cellStyle name="Comma 16 3 3" xfId="62749" xr:uid="{00000000-0005-0000-0000-00001F2A0000}"/>
    <cellStyle name="Comma 16 4" xfId="4037" xr:uid="{00000000-0005-0000-0000-0000202A0000}"/>
    <cellStyle name="Comma 16 4 2" xfId="62750" xr:uid="{00000000-0005-0000-0000-0000212A0000}"/>
    <cellStyle name="Comma 16 4 3" xfId="62751" xr:uid="{00000000-0005-0000-0000-0000222A0000}"/>
    <cellStyle name="Comma 16 5" xfId="62752" xr:uid="{00000000-0005-0000-0000-0000232A0000}"/>
    <cellStyle name="Comma 16 6" xfId="62753" xr:uid="{00000000-0005-0000-0000-0000242A0000}"/>
    <cellStyle name="Comma 2" xfId="4038" xr:uid="{00000000-0005-0000-0000-0000252A0000}"/>
    <cellStyle name="Comma 2 2" xfId="4039" xr:uid="{00000000-0005-0000-0000-0000262A0000}"/>
    <cellStyle name="Comma 2 3" xfId="29075" xr:uid="{00000000-0005-0000-0000-0000272A0000}"/>
    <cellStyle name="Comma 2 4" xfId="35713" xr:uid="{00000000-0005-0000-0000-0000282A0000}"/>
    <cellStyle name="Comma 2 5" xfId="62754" xr:uid="{00000000-0005-0000-0000-0000292A0000}"/>
    <cellStyle name="Comma 3" xfId="4040" xr:uid="{00000000-0005-0000-0000-00002A2A0000}"/>
    <cellStyle name="Comma 3 2" xfId="4041" xr:uid="{00000000-0005-0000-0000-00002B2A0000}"/>
    <cellStyle name="Comma 3 3" xfId="4042" xr:uid="{00000000-0005-0000-0000-00002C2A0000}"/>
    <cellStyle name="Comma 4" xfId="4043" xr:uid="{00000000-0005-0000-0000-00002D2A0000}"/>
    <cellStyle name="Comma 4 2" xfId="4044" xr:uid="{00000000-0005-0000-0000-00002E2A0000}"/>
    <cellStyle name="Comma 4 2 2" xfId="62755" xr:uid="{00000000-0005-0000-0000-00002F2A0000}"/>
    <cellStyle name="Comma 4 2 3" xfId="62756" xr:uid="{00000000-0005-0000-0000-0000302A0000}"/>
    <cellStyle name="Comma 4 3" xfId="4045" xr:uid="{00000000-0005-0000-0000-0000312A0000}"/>
    <cellStyle name="Comma 4 3 2" xfId="62757" xr:uid="{00000000-0005-0000-0000-0000322A0000}"/>
    <cellStyle name="Comma 4 3 3" xfId="62758" xr:uid="{00000000-0005-0000-0000-0000332A0000}"/>
    <cellStyle name="Comma 4 4" xfId="4046" xr:uid="{00000000-0005-0000-0000-0000342A0000}"/>
    <cellStyle name="Comma 4 4 2" xfId="62759" xr:uid="{00000000-0005-0000-0000-0000352A0000}"/>
    <cellStyle name="Comma 4 4 3" xfId="62760" xr:uid="{00000000-0005-0000-0000-0000362A0000}"/>
    <cellStyle name="Comma 4 5" xfId="62761" xr:uid="{00000000-0005-0000-0000-0000372A0000}"/>
    <cellStyle name="Comma 4 6" xfId="62762" xr:uid="{00000000-0005-0000-0000-0000382A0000}"/>
    <cellStyle name="Comma 5" xfId="4047" xr:uid="{00000000-0005-0000-0000-0000392A0000}"/>
    <cellStyle name="Comma 5 2" xfId="4048" xr:uid="{00000000-0005-0000-0000-00003A2A0000}"/>
    <cellStyle name="Comma 5 2 2" xfId="62763" xr:uid="{00000000-0005-0000-0000-00003B2A0000}"/>
    <cellStyle name="Comma 5 2 3" xfId="62764" xr:uid="{00000000-0005-0000-0000-00003C2A0000}"/>
    <cellStyle name="Comma 5 3" xfId="4049" xr:uid="{00000000-0005-0000-0000-00003D2A0000}"/>
    <cellStyle name="Comma 5 3 2" xfId="62765" xr:uid="{00000000-0005-0000-0000-00003E2A0000}"/>
    <cellStyle name="Comma 5 3 3" xfId="62766" xr:uid="{00000000-0005-0000-0000-00003F2A0000}"/>
    <cellStyle name="Comma 5 4" xfId="4050" xr:uid="{00000000-0005-0000-0000-0000402A0000}"/>
    <cellStyle name="Comma 5 4 2" xfId="62767" xr:uid="{00000000-0005-0000-0000-0000412A0000}"/>
    <cellStyle name="Comma 5 4 3" xfId="62768" xr:uid="{00000000-0005-0000-0000-0000422A0000}"/>
    <cellStyle name="Comma 5 5" xfId="62769" xr:uid="{00000000-0005-0000-0000-0000432A0000}"/>
    <cellStyle name="Comma 5 6" xfId="62770" xr:uid="{00000000-0005-0000-0000-0000442A0000}"/>
    <cellStyle name="Comma 6" xfId="4051" xr:uid="{00000000-0005-0000-0000-0000452A0000}"/>
    <cellStyle name="Comma 6 2" xfId="4052" xr:uid="{00000000-0005-0000-0000-0000462A0000}"/>
    <cellStyle name="Comma 6 2 2" xfId="62771" xr:uid="{00000000-0005-0000-0000-0000472A0000}"/>
    <cellStyle name="Comma 6 2 3" xfId="62772" xr:uid="{00000000-0005-0000-0000-0000482A0000}"/>
    <cellStyle name="Comma 6 3" xfId="4053" xr:uid="{00000000-0005-0000-0000-0000492A0000}"/>
    <cellStyle name="Comma 6 3 2" xfId="62773" xr:uid="{00000000-0005-0000-0000-00004A2A0000}"/>
    <cellStyle name="Comma 6 3 3" xfId="62774" xr:uid="{00000000-0005-0000-0000-00004B2A0000}"/>
    <cellStyle name="Comma 6 4" xfId="4054" xr:uid="{00000000-0005-0000-0000-00004C2A0000}"/>
    <cellStyle name="Comma 6 4 2" xfId="62775" xr:uid="{00000000-0005-0000-0000-00004D2A0000}"/>
    <cellStyle name="Comma 6 4 3" xfId="62776" xr:uid="{00000000-0005-0000-0000-00004E2A0000}"/>
    <cellStyle name="Comma 6 5" xfId="62777" xr:uid="{00000000-0005-0000-0000-00004F2A0000}"/>
    <cellStyle name="Comma 6 6" xfId="62778" xr:uid="{00000000-0005-0000-0000-0000502A0000}"/>
    <cellStyle name="Comma 7" xfId="4055" xr:uid="{00000000-0005-0000-0000-0000512A0000}"/>
    <cellStyle name="Comma 7 2" xfId="4056" xr:uid="{00000000-0005-0000-0000-0000522A0000}"/>
    <cellStyle name="Comma 7 2 2" xfId="62779" xr:uid="{00000000-0005-0000-0000-0000532A0000}"/>
    <cellStyle name="Comma 7 2 3" xfId="62780" xr:uid="{00000000-0005-0000-0000-0000542A0000}"/>
    <cellStyle name="Comma 7 3" xfId="4057" xr:uid="{00000000-0005-0000-0000-0000552A0000}"/>
    <cellStyle name="Comma 7 3 2" xfId="62781" xr:uid="{00000000-0005-0000-0000-0000562A0000}"/>
    <cellStyle name="Comma 7 3 3" xfId="62782" xr:uid="{00000000-0005-0000-0000-0000572A0000}"/>
    <cellStyle name="Comma 7 4" xfId="4058" xr:uid="{00000000-0005-0000-0000-0000582A0000}"/>
    <cellStyle name="Comma 7 4 2" xfId="62783" xr:uid="{00000000-0005-0000-0000-0000592A0000}"/>
    <cellStyle name="Comma 7 4 3" xfId="62784" xr:uid="{00000000-0005-0000-0000-00005A2A0000}"/>
    <cellStyle name="Comma 7 5" xfId="62785" xr:uid="{00000000-0005-0000-0000-00005B2A0000}"/>
    <cellStyle name="Comma 7 6" xfId="62786" xr:uid="{00000000-0005-0000-0000-00005C2A0000}"/>
    <cellStyle name="Comma 8" xfId="4059" xr:uid="{00000000-0005-0000-0000-00005D2A0000}"/>
    <cellStyle name="Comma 8 2" xfId="4060" xr:uid="{00000000-0005-0000-0000-00005E2A0000}"/>
    <cellStyle name="Comma 8 2 2" xfId="62787" xr:uid="{00000000-0005-0000-0000-00005F2A0000}"/>
    <cellStyle name="Comma 8 2 3" xfId="62788" xr:uid="{00000000-0005-0000-0000-0000602A0000}"/>
    <cellStyle name="Comma 8 3" xfId="4061" xr:uid="{00000000-0005-0000-0000-0000612A0000}"/>
    <cellStyle name="Comma 8 3 2" xfId="62789" xr:uid="{00000000-0005-0000-0000-0000622A0000}"/>
    <cellStyle name="Comma 8 3 3" xfId="62790" xr:uid="{00000000-0005-0000-0000-0000632A0000}"/>
    <cellStyle name="Comma 8 4" xfId="4062" xr:uid="{00000000-0005-0000-0000-0000642A0000}"/>
    <cellStyle name="Comma 8 4 2" xfId="62791" xr:uid="{00000000-0005-0000-0000-0000652A0000}"/>
    <cellStyle name="Comma 8 4 3" xfId="62792" xr:uid="{00000000-0005-0000-0000-0000662A0000}"/>
    <cellStyle name="Comma 8 5" xfId="62793" xr:uid="{00000000-0005-0000-0000-0000672A0000}"/>
    <cellStyle name="Comma 8 6" xfId="62794" xr:uid="{00000000-0005-0000-0000-0000682A0000}"/>
    <cellStyle name="Comma 84" xfId="35714" xr:uid="{00000000-0005-0000-0000-0000692A0000}"/>
    <cellStyle name="Comma 9" xfId="4063" xr:uid="{00000000-0005-0000-0000-00006A2A0000}"/>
    <cellStyle name="Comma 9 2" xfId="4064" xr:uid="{00000000-0005-0000-0000-00006B2A0000}"/>
    <cellStyle name="Comma 9 2 2" xfId="62795" xr:uid="{00000000-0005-0000-0000-00006C2A0000}"/>
    <cellStyle name="Comma 9 2 3" xfId="62796" xr:uid="{00000000-0005-0000-0000-00006D2A0000}"/>
    <cellStyle name="Comma 9 3" xfId="4065" xr:uid="{00000000-0005-0000-0000-00006E2A0000}"/>
    <cellStyle name="Comma 9 3 2" xfId="62797" xr:uid="{00000000-0005-0000-0000-00006F2A0000}"/>
    <cellStyle name="Comma 9 3 3" xfId="62798" xr:uid="{00000000-0005-0000-0000-0000702A0000}"/>
    <cellStyle name="Comma 9 4" xfId="4066" xr:uid="{00000000-0005-0000-0000-0000712A0000}"/>
    <cellStyle name="Comma 9 4 2" xfId="62799" xr:uid="{00000000-0005-0000-0000-0000722A0000}"/>
    <cellStyle name="Comma 9 4 3" xfId="62800" xr:uid="{00000000-0005-0000-0000-0000732A0000}"/>
    <cellStyle name="Comma 9 5" xfId="62801" xr:uid="{00000000-0005-0000-0000-0000742A0000}"/>
    <cellStyle name="Comma 9 6" xfId="62802" xr:uid="{00000000-0005-0000-0000-0000752A0000}"/>
    <cellStyle name="Comma_#6 Temps &amp; Contractors" xfId="4067" xr:uid="{00000000-0005-0000-0000-0000762A0000}"/>
    <cellStyle name="Comma0" xfId="4068" xr:uid="{00000000-0005-0000-0000-0000772A0000}"/>
    <cellStyle name="Comma0 2" xfId="35715" xr:uid="{00000000-0005-0000-0000-0000782A0000}"/>
    <cellStyle name="Comma0 2 2" xfId="35716" xr:uid="{00000000-0005-0000-0000-0000792A0000}"/>
    <cellStyle name="Comma0 2 3" xfId="35717" xr:uid="{00000000-0005-0000-0000-00007A2A0000}"/>
    <cellStyle name="Comma0 2 4" xfId="35718" xr:uid="{00000000-0005-0000-0000-00007B2A0000}"/>
    <cellStyle name="Comma0 2 5" xfId="35719" xr:uid="{00000000-0005-0000-0000-00007C2A0000}"/>
    <cellStyle name="Comma0 2 6" xfId="35720" xr:uid="{00000000-0005-0000-0000-00007D2A0000}"/>
    <cellStyle name="Comma0 2 7" xfId="35721" xr:uid="{00000000-0005-0000-0000-00007E2A0000}"/>
    <cellStyle name="Comma0 3" xfId="35722" xr:uid="{00000000-0005-0000-0000-00007F2A0000}"/>
    <cellStyle name="Comma0 4" xfId="35723" xr:uid="{00000000-0005-0000-0000-0000802A0000}"/>
    <cellStyle name="Comma0 4 2" xfId="35724" xr:uid="{00000000-0005-0000-0000-0000812A0000}"/>
    <cellStyle name="Comma0 4 3" xfId="35725" xr:uid="{00000000-0005-0000-0000-0000822A0000}"/>
    <cellStyle name="Comma0 4 4" xfId="35726" xr:uid="{00000000-0005-0000-0000-0000832A0000}"/>
    <cellStyle name="Comma0 5" xfId="35727" xr:uid="{00000000-0005-0000-0000-0000842A0000}"/>
    <cellStyle name="Comma0 6" xfId="35728" xr:uid="{00000000-0005-0000-0000-0000852A0000}"/>
    <cellStyle name="Comma0 7" xfId="35729" xr:uid="{00000000-0005-0000-0000-0000862A0000}"/>
    <cellStyle name="Comma0 8" xfId="35730" xr:uid="{00000000-0005-0000-0000-0000872A0000}"/>
    <cellStyle name="Company" xfId="4069" xr:uid="{00000000-0005-0000-0000-0000882A0000}"/>
    <cellStyle name="Company Name" xfId="35731" xr:uid="{00000000-0005-0000-0000-0000892A0000}"/>
    <cellStyle name="CR Comma" xfId="35732" xr:uid="{00000000-0005-0000-0000-00008A2A0000}"/>
    <cellStyle name="CR Currency" xfId="35733" xr:uid="{00000000-0005-0000-0000-00008B2A0000}"/>
    <cellStyle name="Credit" xfId="35734" xr:uid="{00000000-0005-0000-0000-00008C2A0000}"/>
    <cellStyle name="Credit subtotal" xfId="35735" xr:uid="{00000000-0005-0000-0000-00008D2A0000}"/>
    <cellStyle name="Credit subtotal 2" xfId="35736" xr:uid="{00000000-0005-0000-0000-00008E2A0000}"/>
    <cellStyle name="Credit subtotal 2 2" xfId="35737" xr:uid="{00000000-0005-0000-0000-00008F2A0000}"/>
    <cellStyle name="Credit subtotal 2 3" xfId="35738" xr:uid="{00000000-0005-0000-0000-0000902A0000}"/>
    <cellStyle name="Credit subtotal 3" xfId="35739" xr:uid="{00000000-0005-0000-0000-0000912A0000}"/>
    <cellStyle name="Credit subtotal 3 2" xfId="35740" xr:uid="{00000000-0005-0000-0000-0000922A0000}"/>
    <cellStyle name="Credit subtotal 3 3" xfId="35741" xr:uid="{00000000-0005-0000-0000-0000932A0000}"/>
    <cellStyle name="Credit subtotal 4" xfId="35742" xr:uid="{00000000-0005-0000-0000-0000942A0000}"/>
    <cellStyle name="Credit subtotal 4 2" xfId="35743" xr:uid="{00000000-0005-0000-0000-0000952A0000}"/>
    <cellStyle name="Credit subtotal 5" xfId="35744" xr:uid="{00000000-0005-0000-0000-0000962A0000}"/>
    <cellStyle name="Credit subtotal 6" xfId="35745" xr:uid="{00000000-0005-0000-0000-0000972A0000}"/>
    <cellStyle name="Credit subtotal 7" xfId="35746" xr:uid="{00000000-0005-0000-0000-0000982A0000}"/>
    <cellStyle name="Credit Total" xfId="35747" xr:uid="{00000000-0005-0000-0000-0000992A0000}"/>
    <cellStyle name="CurRatio" xfId="4070" xr:uid="{00000000-0005-0000-0000-00009A2A0000}"/>
    <cellStyle name="Currency %" xfId="35748" xr:uid="{00000000-0005-0000-0000-00009B2A0000}"/>
    <cellStyle name="Currency [0]" xfId="4071" xr:uid="{00000000-0005-0000-0000-00009C2A0000}"/>
    <cellStyle name="Currency [0] _Burenie" xfId="35749" xr:uid="{00000000-0005-0000-0000-00009D2A0000}"/>
    <cellStyle name="Currency [0] 2" xfId="4072" xr:uid="{00000000-0005-0000-0000-00009E2A0000}"/>
    <cellStyle name="Currency [0]_#6 Temps &amp; Contractors" xfId="4073" xr:uid="{00000000-0005-0000-0000-00009F2A0000}"/>
    <cellStyle name="Currency [00]" xfId="4074" xr:uid="{00000000-0005-0000-0000-0000A02A0000}"/>
    <cellStyle name="Currency [00] 2" xfId="4075" xr:uid="{00000000-0005-0000-0000-0000A12A0000}"/>
    <cellStyle name="Currency [00] 3" xfId="4076" xr:uid="{00000000-0005-0000-0000-0000A22A0000}"/>
    <cellStyle name="Currency [00] 4" xfId="4077" xr:uid="{00000000-0005-0000-0000-0000A32A0000}"/>
    <cellStyle name="Currency 0.0" xfId="35750" xr:uid="{00000000-0005-0000-0000-0000A42A0000}"/>
    <cellStyle name="Currency 0.0%" xfId="35751" xr:uid="{00000000-0005-0000-0000-0000A52A0000}"/>
    <cellStyle name="Currency 0.00" xfId="35752" xr:uid="{00000000-0005-0000-0000-0000A62A0000}"/>
    <cellStyle name="Currency 0.00%" xfId="35753" xr:uid="{00000000-0005-0000-0000-0000A72A0000}"/>
    <cellStyle name="Currency 0.000" xfId="35754" xr:uid="{00000000-0005-0000-0000-0000A82A0000}"/>
    <cellStyle name="Currency 0.000%" xfId="35755" xr:uid="{00000000-0005-0000-0000-0000A92A0000}"/>
    <cellStyle name="Currency 2" xfId="4078" xr:uid="{00000000-0005-0000-0000-0000AA2A0000}"/>
    <cellStyle name="Currency EN" xfId="35756" xr:uid="{00000000-0005-0000-0000-0000AB2A0000}"/>
    <cellStyle name="Currency RU" xfId="35757" xr:uid="{00000000-0005-0000-0000-0000AC2A0000}"/>
    <cellStyle name="Currency RU calc" xfId="35758" xr:uid="{00000000-0005-0000-0000-0000AD2A0000}"/>
    <cellStyle name="Currency RU_CP-P (2)" xfId="35759" xr:uid="{00000000-0005-0000-0000-0000AE2A0000}"/>
    <cellStyle name="Currency_#6 Temps &amp; Contractors" xfId="4079" xr:uid="{00000000-0005-0000-0000-0000AF2A0000}"/>
    <cellStyle name="Currency0" xfId="4080" xr:uid="{00000000-0005-0000-0000-0000B02A0000}"/>
    <cellStyle name="Currency0 2" xfId="4081" xr:uid="{00000000-0005-0000-0000-0000B12A0000}"/>
    <cellStyle name="Currency0 2 2" xfId="35760" xr:uid="{00000000-0005-0000-0000-0000B22A0000}"/>
    <cellStyle name="Currency0 2 3" xfId="35761" xr:uid="{00000000-0005-0000-0000-0000B32A0000}"/>
    <cellStyle name="Currency0 2 4" xfId="35762" xr:uid="{00000000-0005-0000-0000-0000B42A0000}"/>
    <cellStyle name="Currency0 2 5" xfId="35763" xr:uid="{00000000-0005-0000-0000-0000B52A0000}"/>
    <cellStyle name="Currency0 2 6" xfId="35764" xr:uid="{00000000-0005-0000-0000-0000B62A0000}"/>
    <cellStyle name="Currency0 2 7" xfId="35765" xr:uid="{00000000-0005-0000-0000-0000B72A0000}"/>
    <cellStyle name="Currency0 3" xfId="4082" xr:uid="{00000000-0005-0000-0000-0000B82A0000}"/>
    <cellStyle name="Currency0 4" xfId="4083" xr:uid="{00000000-0005-0000-0000-0000B92A0000}"/>
    <cellStyle name="Currency0 4 2" xfId="35766" xr:uid="{00000000-0005-0000-0000-0000BA2A0000}"/>
    <cellStyle name="Currency0 4 3" xfId="35767" xr:uid="{00000000-0005-0000-0000-0000BB2A0000}"/>
    <cellStyle name="Currency0 4 4" xfId="35768" xr:uid="{00000000-0005-0000-0000-0000BC2A0000}"/>
    <cellStyle name="Currency0 5" xfId="4084" xr:uid="{00000000-0005-0000-0000-0000BD2A0000}"/>
    <cellStyle name="Currency0 6" xfId="35769" xr:uid="{00000000-0005-0000-0000-0000BE2A0000}"/>
    <cellStyle name="Currency0 7" xfId="35770" xr:uid="{00000000-0005-0000-0000-0000BF2A0000}"/>
    <cellStyle name="Currency0 8" xfId="35771" xr:uid="{00000000-0005-0000-0000-0000C02A0000}"/>
    <cellStyle name="Currency0_2014БП" xfId="4085" xr:uid="{00000000-0005-0000-0000-0000C12A0000}"/>
    <cellStyle name="CUS.Work.Area" xfId="4086" xr:uid="{00000000-0005-0000-0000-0000C22A0000}"/>
    <cellStyle name="Date" xfId="4087" xr:uid="{00000000-0005-0000-0000-0000C32A0000}"/>
    <cellStyle name="Date 10" xfId="35772" xr:uid="{00000000-0005-0000-0000-0000C42A0000}"/>
    <cellStyle name="Date 10 2" xfId="35773" xr:uid="{00000000-0005-0000-0000-0000C52A0000}"/>
    <cellStyle name="Date 10 3" xfId="35774" xr:uid="{00000000-0005-0000-0000-0000C62A0000}"/>
    <cellStyle name="Date 2" xfId="4088" xr:uid="{00000000-0005-0000-0000-0000C72A0000}"/>
    <cellStyle name="Date 2 2" xfId="35775" xr:uid="{00000000-0005-0000-0000-0000C82A0000}"/>
    <cellStyle name="Date 2 2 2" xfId="35776" xr:uid="{00000000-0005-0000-0000-0000C92A0000}"/>
    <cellStyle name="Date 2 2 2 2" xfId="35777" xr:uid="{00000000-0005-0000-0000-0000CA2A0000}"/>
    <cellStyle name="Date 2 2 2 3" xfId="35778" xr:uid="{00000000-0005-0000-0000-0000CB2A0000}"/>
    <cellStyle name="Date 2 3" xfId="35779" xr:uid="{00000000-0005-0000-0000-0000CC2A0000}"/>
    <cellStyle name="Date 2 3 2" xfId="35780" xr:uid="{00000000-0005-0000-0000-0000CD2A0000}"/>
    <cellStyle name="Date 2 3 2 2" xfId="35781" xr:uid="{00000000-0005-0000-0000-0000CE2A0000}"/>
    <cellStyle name="Date 2 3 2 3" xfId="35782" xr:uid="{00000000-0005-0000-0000-0000CF2A0000}"/>
    <cellStyle name="Date 2 4" xfId="35783" xr:uid="{00000000-0005-0000-0000-0000D02A0000}"/>
    <cellStyle name="Date 2 4 2" xfId="35784" xr:uid="{00000000-0005-0000-0000-0000D12A0000}"/>
    <cellStyle name="Date 2 4 2 2" xfId="35785" xr:uid="{00000000-0005-0000-0000-0000D22A0000}"/>
    <cellStyle name="Date 2 4 2 3" xfId="35786" xr:uid="{00000000-0005-0000-0000-0000D32A0000}"/>
    <cellStyle name="Date 2 5" xfId="35787" xr:uid="{00000000-0005-0000-0000-0000D42A0000}"/>
    <cellStyle name="Date 2 5 2" xfId="35788" xr:uid="{00000000-0005-0000-0000-0000D52A0000}"/>
    <cellStyle name="Date 2 5 2 2" xfId="35789" xr:uid="{00000000-0005-0000-0000-0000D62A0000}"/>
    <cellStyle name="Date 2 5 2 3" xfId="35790" xr:uid="{00000000-0005-0000-0000-0000D72A0000}"/>
    <cellStyle name="Date 2 6" xfId="35791" xr:uid="{00000000-0005-0000-0000-0000D82A0000}"/>
    <cellStyle name="Date 2 6 2" xfId="35792" xr:uid="{00000000-0005-0000-0000-0000D92A0000}"/>
    <cellStyle name="Date 2 6 2 2" xfId="35793" xr:uid="{00000000-0005-0000-0000-0000DA2A0000}"/>
    <cellStyle name="Date 2 6 2 3" xfId="35794" xr:uid="{00000000-0005-0000-0000-0000DB2A0000}"/>
    <cellStyle name="Date 2 7" xfId="35795" xr:uid="{00000000-0005-0000-0000-0000DC2A0000}"/>
    <cellStyle name="Date 2 7 2" xfId="35796" xr:uid="{00000000-0005-0000-0000-0000DD2A0000}"/>
    <cellStyle name="Date 2 7 2 2" xfId="35797" xr:uid="{00000000-0005-0000-0000-0000DE2A0000}"/>
    <cellStyle name="Date 2 7 2 3" xfId="35798" xr:uid="{00000000-0005-0000-0000-0000DF2A0000}"/>
    <cellStyle name="Date 2 8" xfId="35799" xr:uid="{00000000-0005-0000-0000-0000E02A0000}"/>
    <cellStyle name="Date 2 8 2" xfId="35800" xr:uid="{00000000-0005-0000-0000-0000E12A0000}"/>
    <cellStyle name="Date 2 8 3" xfId="35801" xr:uid="{00000000-0005-0000-0000-0000E22A0000}"/>
    <cellStyle name="Date 3" xfId="4089" xr:uid="{00000000-0005-0000-0000-0000E32A0000}"/>
    <cellStyle name="Date 3 2" xfId="35802" xr:uid="{00000000-0005-0000-0000-0000E42A0000}"/>
    <cellStyle name="Date 3 2 2" xfId="35803" xr:uid="{00000000-0005-0000-0000-0000E52A0000}"/>
    <cellStyle name="Date 3 2 3" xfId="35804" xr:uid="{00000000-0005-0000-0000-0000E62A0000}"/>
    <cellStyle name="Date 4" xfId="4090" xr:uid="{00000000-0005-0000-0000-0000E72A0000}"/>
    <cellStyle name="Date 4 2" xfId="35805" xr:uid="{00000000-0005-0000-0000-0000E82A0000}"/>
    <cellStyle name="Date 4 2 2" xfId="35806" xr:uid="{00000000-0005-0000-0000-0000E92A0000}"/>
    <cellStyle name="Date 4 2 2 2" xfId="35807" xr:uid="{00000000-0005-0000-0000-0000EA2A0000}"/>
    <cellStyle name="Date 4 2 2 3" xfId="35808" xr:uid="{00000000-0005-0000-0000-0000EB2A0000}"/>
    <cellStyle name="Date 4 3" xfId="35809" xr:uid="{00000000-0005-0000-0000-0000EC2A0000}"/>
    <cellStyle name="Date 4 3 2" xfId="35810" xr:uid="{00000000-0005-0000-0000-0000ED2A0000}"/>
    <cellStyle name="Date 4 3 2 2" xfId="35811" xr:uid="{00000000-0005-0000-0000-0000EE2A0000}"/>
    <cellStyle name="Date 4 3 2 3" xfId="35812" xr:uid="{00000000-0005-0000-0000-0000EF2A0000}"/>
    <cellStyle name="Date 4 4" xfId="35813" xr:uid="{00000000-0005-0000-0000-0000F02A0000}"/>
    <cellStyle name="Date 4 4 2" xfId="35814" xr:uid="{00000000-0005-0000-0000-0000F12A0000}"/>
    <cellStyle name="Date 4 4 2 2" xfId="35815" xr:uid="{00000000-0005-0000-0000-0000F22A0000}"/>
    <cellStyle name="Date 4 4 2 3" xfId="35816" xr:uid="{00000000-0005-0000-0000-0000F32A0000}"/>
    <cellStyle name="Date 4 5" xfId="35817" xr:uid="{00000000-0005-0000-0000-0000F42A0000}"/>
    <cellStyle name="Date 4 5 2" xfId="35818" xr:uid="{00000000-0005-0000-0000-0000F52A0000}"/>
    <cellStyle name="Date 4 5 3" xfId="35819" xr:uid="{00000000-0005-0000-0000-0000F62A0000}"/>
    <cellStyle name="Date 5" xfId="4091" xr:uid="{00000000-0005-0000-0000-0000F72A0000}"/>
    <cellStyle name="Date 5 2" xfId="35820" xr:uid="{00000000-0005-0000-0000-0000F82A0000}"/>
    <cellStyle name="Date 5 2 2" xfId="35821" xr:uid="{00000000-0005-0000-0000-0000F92A0000}"/>
    <cellStyle name="Date 5 2 3" xfId="35822" xr:uid="{00000000-0005-0000-0000-0000FA2A0000}"/>
    <cellStyle name="Date 6" xfId="35823" xr:uid="{00000000-0005-0000-0000-0000FB2A0000}"/>
    <cellStyle name="Date 6 2" xfId="35824" xr:uid="{00000000-0005-0000-0000-0000FC2A0000}"/>
    <cellStyle name="Date 6 2 2" xfId="35825" xr:uid="{00000000-0005-0000-0000-0000FD2A0000}"/>
    <cellStyle name="Date 6 2 3" xfId="35826" xr:uid="{00000000-0005-0000-0000-0000FE2A0000}"/>
    <cellStyle name="Date 7" xfId="35827" xr:uid="{00000000-0005-0000-0000-0000FF2A0000}"/>
    <cellStyle name="Date 7 2" xfId="35828" xr:uid="{00000000-0005-0000-0000-0000002B0000}"/>
    <cellStyle name="Date 7 2 2" xfId="35829" xr:uid="{00000000-0005-0000-0000-0000012B0000}"/>
    <cellStyle name="Date 7 2 3" xfId="35830" xr:uid="{00000000-0005-0000-0000-0000022B0000}"/>
    <cellStyle name="Date 8" xfId="35831" xr:uid="{00000000-0005-0000-0000-0000032B0000}"/>
    <cellStyle name="Date 8 2" xfId="35832" xr:uid="{00000000-0005-0000-0000-0000042B0000}"/>
    <cellStyle name="Date 8 2 2" xfId="35833" xr:uid="{00000000-0005-0000-0000-0000052B0000}"/>
    <cellStyle name="Date 8 2 3" xfId="35834" xr:uid="{00000000-0005-0000-0000-0000062B0000}"/>
    <cellStyle name="Date 9" xfId="35835" xr:uid="{00000000-0005-0000-0000-0000072B0000}"/>
    <cellStyle name="Date 9 2" xfId="35836" xr:uid="{00000000-0005-0000-0000-0000082B0000}"/>
    <cellStyle name="Date EN" xfId="35837" xr:uid="{00000000-0005-0000-0000-0000092B0000}"/>
    <cellStyle name="Date RU" xfId="35838" xr:uid="{00000000-0005-0000-0000-00000A2B0000}"/>
    <cellStyle name="Date Short" xfId="4092" xr:uid="{00000000-0005-0000-0000-00000B2B0000}"/>
    <cellStyle name="Date Short 2" xfId="4093" xr:uid="{00000000-0005-0000-0000-00000C2B0000}"/>
    <cellStyle name="Date Short 3" xfId="4094" xr:uid="{00000000-0005-0000-0000-00000D2B0000}"/>
    <cellStyle name="Date Short 4" xfId="4095" xr:uid="{00000000-0005-0000-0000-00000E2B0000}"/>
    <cellStyle name="Date, mmm-yy" xfId="4096" xr:uid="{00000000-0005-0000-0000-00000F2B0000}"/>
    <cellStyle name="Date, mmm-yy 2" xfId="4097" xr:uid="{00000000-0005-0000-0000-0000102B0000}"/>
    <cellStyle name="Date, mmm-yy 3" xfId="4098" xr:uid="{00000000-0005-0000-0000-0000112B0000}"/>
    <cellStyle name="Date_2014БП" xfId="4099" xr:uid="{00000000-0005-0000-0000-0000122B0000}"/>
    <cellStyle name="Debit" xfId="35839" xr:uid="{00000000-0005-0000-0000-0000132B0000}"/>
    <cellStyle name="Debit subtotal" xfId="35840" xr:uid="{00000000-0005-0000-0000-0000142B0000}"/>
    <cellStyle name="Debit subtotal 2" xfId="35841" xr:uid="{00000000-0005-0000-0000-0000152B0000}"/>
    <cellStyle name="Debit subtotal 2 2" xfId="35842" xr:uid="{00000000-0005-0000-0000-0000162B0000}"/>
    <cellStyle name="Debit subtotal 2 3" xfId="35843" xr:uid="{00000000-0005-0000-0000-0000172B0000}"/>
    <cellStyle name="Debit subtotal 3" xfId="35844" xr:uid="{00000000-0005-0000-0000-0000182B0000}"/>
    <cellStyle name="Debit subtotal 3 2" xfId="35845" xr:uid="{00000000-0005-0000-0000-0000192B0000}"/>
    <cellStyle name="Debit subtotal 3 3" xfId="35846" xr:uid="{00000000-0005-0000-0000-00001A2B0000}"/>
    <cellStyle name="Debit subtotal 4" xfId="35847" xr:uid="{00000000-0005-0000-0000-00001B2B0000}"/>
    <cellStyle name="Debit subtotal 4 2" xfId="35848" xr:uid="{00000000-0005-0000-0000-00001C2B0000}"/>
    <cellStyle name="Debit subtotal 5" xfId="35849" xr:uid="{00000000-0005-0000-0000-00001D2B0000}"/>
    <cellStyle name="Debit subtotal 6" xfId="35850" xr:uid="{00000000-0005-0000-0000-00001E2B0000}"/>
    <cellStyle name="Debit subtotal 7" xfId="35851" xr:uid="{00000000-0005-0000-0000-00001F2B0000}"/>
    <cellStyle name="Debit Total" xfId="35852" xr:uid="{00000000-0005-0000-0000-0000202B0000}"/>
    <cellStyle name="DELTA" xfId="4100" xr:uid="{00000000-0005-0000-0000-0000212B0000}"/>
    <cellStyle name="DELTA 10" xfId="4101" xr:uid="{00000000-0005-0000-0000-0000222B0000}"/>
    <cellStyle name="DELTA 11" xfId="4102" xr:uid="{00000000-0005-0000-0000-0000232B0000}"/>
    <cellStyle name="DELTA 12" xfId="4103" xr:uid="{00000000-0005-0000-0000-0000242B0000}"/>
    <cellStyle name="DELTA 13" xfId="4104" xr:uid="{00000000-0005-0000-0000-0000252B0000}"/>
    <cellStyle name="DELTA 2" xfId="4105" xr:uid="{00000000-0005-0000-0000-0000262B0000}"/>
    <cellStyle name="DELTA 2 2" xfId="4106" xr:uid="{00000000-0005-0000-0000-0000272B0000}"/>
    <cellStyle name="DELTA 3" xfId="4107" xr:uid="{00000000-0005-0000-0000-0000282B0000}"/>
    <cellStyle name="DELTA 3 2" xfId="4108" xr:uid="{00000000-0005-0000-0000-0000292B0000}"/>
    <cellStyle name="DELTA 4" xfId="4109" xr:uid="{00000000-0005-0000-0000-00002A2B0000}"/>
    <cellStyle name="DELTA 5" xfId="4110" xr:uid="{00000000-0005-0000-0000-00002B2B0000}"/>
    <cellStyle name="DELTA 6" xfId="4111" xr:uid="{00000000-0005-0000-0000-00002C2B0000}"/>
    <cellStyle name="DELTA 7" xfId="4112" xr:uid="{00000000-0005-0000-0000-00002D2B0000}"/>
    <cellStyle name="DELTA 8" xfId="4113" xr:uid="{00000000-0005-0000-0000-00002E2B0000}"/>
    <cellStyle name="DELTA 9" xfId="4114" xr:uid="{00000000-0005-0000-0000-00002F2B0000}"/>
    <cellStyle name="Dima" xfId="4115" xr:uid="{00000000-0005-0000-0000-0000302B0000}"/>
    <cellStyle name="Diseño" xfId="4116" xr:uid="{00000000-0005-0000-0000-0000312B0000}"/>
    <cellStyle name="Diseño 2" xfId="4117" xr:uid="{00000000-0005-0000-0000-0000322B0000}"/>
    <cellStyle name="Diseño 3" xfId="4118" xr:uid="{00000000-0005-0000-0000-0000332B0000}"/>
    <cellStyle name="Diseño_2010 NA Model v10a" xfId="4119" xr:uid="{00000000-0005-0000-0000-0000342B0000}"/>
    <cellStyle name="Dziesietny [0]_PERSONAL" xfId="4120" xr:uid="{00000000-0005-0000-0000-0000352B0000}"/>
    <cellStyle name="Dziesietny_PERSONAL" xfId="4121" xr:uid="{00000000-0005-0000-0000-0000362B0000}"/>
    <cellStyle name="Ecart0%" xfId="4122" xr:uid="{00000000-0005-0000-0000-0000372B0000}"/>
    <cellStyle name="EditDate" xfId="4123" xr:uid="{00000000-0005-0000-0000-0000382B0000}"/>
    <cellStyle name="EditGen" xfId="4124" xr:uid="{00000000-0005-0000-0000-0000392B0000}"/>
    <cellStyle name="EditGen 2" xfId="4125" xr:uid="{00000000-0005-0000-0000-00003A2B0000}"/>
    <cellStyle name="EditGena" xfId="4126" xr:uid="{00000000-0005-0000-0000-00003B2B0000}"/>
    <cellStyle name="EditGena 2" xfId="4127" xr:uid="{00000000-0005-0000-0000-00003C2B0000}"/>
    <cellStyle name="EditNum0" xfId="4128" xr:uid="{00000000-0005-0000-0000-00003D2B0000}"/>
    <cellStyle name="EditNum0 2" xfId="4129" xr:uid="{00000000-0005-0000-0000-00003E2B0000}"/>
    <cellStyle name="EditNum0a" xfId="4130" xr:uid="{00000000-0005-0000-0000-00003F2B0000}"/>
    <cellStyle name="EditNum0a 2" xfId="4131" xr:uid="{00000000-0005-0000-0000-0000402B0000}"/>
    <cellStyle name="EditNum1" xfId="4132" xr:uid="{00000000-0005-0000-0000-0000412B0000}"/>
    <cellStyle name="EditNum1 2" xfId="4133" xr:uid="{00000000-0005-0000-0000-0000422B0000}"/>
    <cellStyle name="EditNum1a" xfId="4134" xr:uid="{00000000-0005-0000-0000-0000432B0000}"/>
    <cellStyle name="EditNum1a 2" xfId="4135" xr:uid="{00000000-0005-0000-0000-0000442B0000}"/>
    <cellStyle name="EditNum2" xfId="4136" xr:uid="{00000000-0005-0000-0000-0000452B0000}"/>
    <cellStyle name="EditNum2 2" xfId="4137" xr:uid="{00000000-0005-0000-0000-0000462B0000}"/>
    <cellStyle name="EditNum2a" xfId="4138" xr:uid="{00000000-0005-0000-0000-0000472B0000}"/>
    <cellStyle name="EditNum2a 2" xfId="4139" xr:uid="{00000000-0005-0000-0000-0000482B0000}"/>
    <cellStyle name="EditNum3" xfId="4140" xr:uid="{00000000-0005-0000-0000-0000492B0000}"/>
    <cellStyle name="EditNum3 2" xfId="4141" xr:uid="{00000000-0005-0000-0000-00004A2B0000}"/>
    <cellStyle name="EditNum3a" xfId="4142" xr:uid="{00000000-0005-0000-0000-00004B2B0000}"/>
    <cellStyle name="EditNum3a 2" xfId="4143" xr:uid="{00000000-0005-0000-0000-00004C2B0000}"/>
    <cellStyle name="EditNum4" xfId="4144" xr:uid="{00000000-0005-0000-0000-00004D2B0000}"/>
    <cellStyle name="EditNum4a" xfId="4145" xr:uid="{00000000-0005-0000-0000-00004E2B0000}"/>
    <cellStyle name="EditPct0" xfId="4146" xr:uid="{00000000-0005-0000-0000-00004F2B0000}"/>
    <cellStyle name="EditPct0 2" xfId="4147" xr:uid="{00000000-0005-0000-0000-0000502B0000}"/>
    <cellStyle name="EditPct0a" xfId="4148" xr:uid="{00000000-0005-0000-0000-0000512B0000}"/>
    <cellStyle name="EditPct0a 2" xfId="4149" xr:uid="{00000000-0005-0000-0000-0000522B0000}"/>
    <cellStyle name="EditPct1" xfId="4150" xr:uid="{00000000-0005-0000-0000-0000532B0000}"/>
    <cellStyle name="EditPct1 2" xfId="4151" xr:uid="{00000000-0005-0000-0000-0000542B0000}"/>
    <cellStyle name="EditPct1a" xfId="4152" xr:uid="{00000000-0005-0000-0000-0000552B0000}"/>
    <cellStyle name="EditPct1a 2" xfId="4153" xr:uid="{00000000-0005-0000-0000-0000562B0000}"/>
    <cellStyle name="EditPct2" xfId="4154" xr:uid="{00000000-0005-0000-0000-0000572B0000}"/>
    <cellStyle name="EditPct2 2" xfId="4155" xr:uid="{00000000-0005-0000-0000-0000582B0000}"/>
    <cellStyle name="EditPct2a" xfId="4156" xr:uid="{00000000-0005-0000-0000-0000592B0000}"/>
    <cellStyle name="EditPct3" xfId="4157" xr:uid="{00000000-0005-0000-0000-00005A2B0000}"/>
    <cellStyle name="EditPct3a" xfId="4158" xr:uid="{00000000-0005-0000-0000-00005B2B0000}"/>
    <cellStyle name="EditPct4" xfId="4159" xr:uid="{00000000-0005-0000-0000-00005C2B0000}"/>
    <cellStyle name="EditPct4a" xfId="4160" xr:uid="{00000000-0005-0000-0000-00005D2B0000}"/>
    <cellStyle name="EditSC" xfId="4161" xr:uid="{00000000-0005-0000-0000-00005E2B0000}"/>
    <cellStyle name="EditSC 2" xfId="4162" xr:uid="{00000000-0005-0000-0000-00005F2B0000}"/>
    <cellStyle name="EditSCa" xfId="4163" xr:uid="{00000000-0005-0000-0000-0000602B0000}"/>
    <cellStyle name="EditSCa 2" xfId="4164" xr:uid="{00000000-0005-0000-0000-0000612B0000}"/>
    <cellStyle name="EditText" xfId="4165" xr:uid="{00000000-0005-0000-0000-0000622B0000}"/>
    <cellStyle name="EditText 2" xfId="4166" xr:uid="{00000000-0005-0000-0000-0000632B0000}"/>
    <cellStyle name="EditTexta" xfId="4167" xr:uid="{00000000-0005-0000-0000-0000642B0000}"/>
    <cellStyle name="EditTexta 2" xfId="4168" xr:uid="{00000000-0005-0000-0000-0000652B0000}"/>
    <cellStyle name="Emphasis 1" xfId="4169" xr:uid="{00000000-0005-0000-0000-0000662B0000}"/>
    <cellStyle name="Emphasis 1 2" xfId="4170" xr:uid="{00000000-0005-0000-0000-0000672B0000}"/>
    <cellStyle name="Emphasis 1 3" xfId="4171" xr:uid="{00000000-0005-0000-0000-0000682B0000}"/>
    <cellStyle name="Emphasis 1 4" xfId="4172" xr:uid="{00000000-0005-0000-0000-0000692B0000}"/>
    <cellStyle name="Emphasis 1 5" xfId="4173" xr:uid="{00000000-0005-0000-0000-00006A2B0000}"/>
    <cellStyle name="Emphasis 1 6" xfId="35853" xr:uid="{00000000-0005-0000-0000-00006B2B0000}"/>
    <cellStyle name="Emphasis 2" xfId="4174" xr:uid="{00000000-0005-0000-0000-00006C2B0000}"/>
    <cellStyle name="Emphasis 2 2" xfId="4175" xr:uid="{00000000-0005-0000-0000-00006D2B0000}"/>
    <cellStyle name="Emphasis 2 3" xfId="4176" xr:uid="{00000000-0005-0000-0000-00006E2B0000}"/>
    <cellStyle name="Emphasis 2 4" xfId="4177" xr:uid="{00000000-0005-0000-0000-00006F2B0000}"/>
    <cellStyle name="Emphasis 2 5" xfId="4178" xr:uid="{00000000-0005-0000-0000-0000702B0000}"/>
    <cellStyle name="Emphasis 2 6" xfId="35854" xr:uid="{00000000-0005-0000-0000-0000712B0000}"/>
    <cellStyle name="Emphasis 3" xfId="4179" xr:uid="{00000000-0005-0000-0000-0000722B0000}"/>
    <cellStyle name="Emphasis 3 2" xfId="4180" xr:uid="{00000000-0005-0000-0000-0000732B0000}"/>
    <cellStyle name="Emphasis 3 3" xfId="4181" xr:uid="{00000000-0005-0000-0000-0000742B0000}"/>
    <cellStyle name="Emphasis 3 4" xfId="4182" xr:uid="{00000000-0005-0000-0000-0000752B0000}"/>
    <cellStyle name="Emphasis 3 5" xfId="4183" xr:uid="{00000000-0005-0000-0000-0000762B0000}"/>
    <cellStyle name="En miles" xfId="4184" xr:uid="{00000000-0005-0000-0000-0000772B0000}"/>
    <cellStyle name="En millones" xfId="4185" xr:uid="{00000000-0005-0000-0000-0000782B0000}"/>
    <cellStyle name="Encabezado 4" xfId="4186" xr:uid="{00000000-0005-0000-0000-0000792B0000}"/>
    <cellStyle name="Ênfase1" xfId="4187" xr:uid="{00000000-0005-0000-0000-00007A2B0000}"/>
    <cellStyle name="Ênfase2" xfId="4188" xr:uid="{00000000-0005-0000-0000-00007B2B0000}"/>
    <cellStyle name="Ênfase3" xfId="4189" xr:uid="{00000000-0005-0000-0000-00007C2B0000}"/>
    <cellStyle name="Ênfase4" xfId="4190" xr:uid="{00000000-0005-0000-0000-00007D2B0000}"/>
    <cellStyle name="Ênfase5" xfId="4191" xr:uid="{00000000-0005-0000-0000-00007E2B0000}"/>
    <cellStyle name="Ênfase6" xfId="4192" xr:uid="{00000000-0005-0000-0000-00007F2B0000}"/>
    <cellStyle name="Énfasis1" xfId="4193" xr:uid="{00000000-0005-0000-0000-0000802B0000}"/>
    <cellStyle name="Énfasis2" xfId="4194" xr:uid="{00000000-0005-0000-0000-0000812B0000}"/>
    <cellStyle name="Énfasis3" xfId="4195" xr:uid="{00000000-0005-0000-0000-0000822B0000}"/>
    <cellStyle name="Énfasis4" xfId="4196" xr:uid="{00000000-0005-0000-0000-0000832B0000}"/>
    <cellStyle name="Énfasis5" xfId="4197" xr:uid="{00000000-0005-0000-0000-0000842B0000}"/>
    <cellStyle name="Énfasis6" xfId="4198" xr:uid="{00000000-0005-0000-0000-0000852B0000}"/>
    <cellStyle name="Enter Currency (0)" xfId="4199" xr:uid="{00000000-0005-0000-0000-0000862B0000}"/>
    <cellStyle name="Enter Currency (0) 2" xfId="4200" xr:uid="{00000000-0005-0000-0000-0000872B0000}"/>
    <cellStyle name="Enter Currency (0) 3" xfId="4201" xr:uid="{00000000-0005-0000-0000-0000882B0000}"/>
    <cellStyle name="Enter Currency (0) 4" xfId="4202" xr:uid="{00000000-0005-0000-0000-0000892B0000}"/>
    <cellStyle name="Enter Currency (2)" xfId="4203" xr:uid="{00000000-0005-0000-0000-00008A2B0000}"/>
    <cellStyle name="Enter Currency (2) 2" xfId="4204" xr:uid="{00000000-0005-0000-0000-00008B2B0000}"/>
    <cellStyle name="Enter Currency (2) 3" xfId="4205" xr:uid="{00000000-0005-0000-0000-00008C2B0000}"/>
    <cellStyle name="Enter Currency (2) 4" xfId="4206" xr:uid="{00000000-0005-0000-0000-00008D2B0000}"/>
    <cellStyle name="Enter Units (0)" xfId="4207" xr:uid="{00000000-0005-0000-0000-00008E2B0000}"/>
    <cellStyle name="Enter Units (0) 2" xfId="4208" xr:uid="{00000000-0005-0000-0000-00008F2B0000}"/>
    <cellStyle name="Enter Units (0) 3" xfId="4209" xr:uid="{00000000-0005-0000-0000-0000902B0000}"/>
    <cellStyle name="Enter Units (0) 4" xfId="4210" xr:uid="{00000000-0005-0000-0000-0000912B0000}"/>
    <cellStyle name="Enter Units (1)" xfId="4211" xr:uid="{00000000-0005-0000-0000-0000922B0000}"/>
    <cellStyle name="Enter Units (1) 2" xfId="4212" xr:uid="{00000000-0005-0000-0000-0000932B0000}"/>
    <cellStyle name="Enter Units (1) 3" xfId="4213" xr:uid="{00000000-0005-0000-0000-0000942B0000}"/>
    <cellStyle name="Enter Units (1) 4" xfId="4214" xr:uid="{00000000-0005-0000-0000-0000952B0000}"/>
    <cellStyle name="Enter Units (2)" xfId="4215" xr:uid="{00000000-0005-0000-0000-0000962B0000}"/>
    <cellStyle name="Enter Units (2) 2" xfId="4216" xr:uid="{00000000-0005-0000-0000-0000972B0000}"/>
    <cellStyle name="Enter Units (2) 3" xfId="4217" xr:uid="{00000000-0005-0000-0000-0000982B0000}"/>
    <cellStyle name="Enter Units (2) 4" xfId="4218" xr:uid="{00000000-0005-0000-0000-0000992B0000}"/>
    <cellStyle name="Entrada" xfId="4219" xr:uid="{00000000-0005-0000-0000-00009A2B0000}"/>
    <cellStyle name="Entrada 2" xfId="4220" xr:uid="{00000000-0005-0000-0000-00009B2B0000}"/>
    <cellStyle name="Euro" xfId="4221" xr:uid="{00000000-0005-0000-0000-00009C2B0000}"/>
    <cellStyle name="Euro 2" xfId="4222" xr:uid="{00000000-0005-0000-0000-00009D2B0000}"/>
    <cellStyle name="Euro 3" xfId="4223" xr:uid="{00000000-0005-0000-0000-00009E2B0000}"/>
    <cellStyle name="Euro 4" xfId="35855" xr:uid="{00000000-0005-0000-0000-00009F2B0000}"/>
    <cellStyle name="Excel Built-in Normal" xfId="35856" xr:uid="{00000000-0005-0000-0000-0000A02B0000}"/>
    <cellStyle name="Excel_BuiltIn_Comma" xfId="35857" xr:uid="{00000000-0005-0000-0000-0000A12B0000}"/>
    <cellStyle name="Explanatory Text" xfId="4224" xr:uid="{00000000-0005-0000-0000-0000A22B0000}"/>
    <cellStyle name="Explanatory Text 2" xfId="4225" xr:uid="{00000000-0005-0000-0000-0000A32B0000}"/>
    <cellStyle name="Explanatory Text 2 2" xfId="35858" xr:uid="{00000000-0005-0000-0000-0000A42B0000}"/>
    <cellStyle name="Explanatory Text 2 3" xfId="35859" xr:uid="{00000000-0005-0000-0000-0000A52B0000}"/>
    <cellStyle name="Explanatory Text 3" xfId="4226" xr:uid="{00000000-0005-0000-0000-0000A62B0000}"/>
    <cellStyle name="Explanatory Text 4" xfId="4227" xr:uid="{00000000-0005-0000-0000-0000A72B0000}"/>
    <cellStyle name="Explanatory Text 5" xfId="35860" xr:uid="{00000000-0005-0000-0000-0000A82B0000}"/>
    <cellStyle name="EY Narrative text" xfId="35861" xr:uid="{00000000-0005-0000-0000-0000A92B0000}"/>
    <cellStyle name="EY0dp" xfId="35862" xr:uid="{00000000-0005-0000-0000-0000AA2B0000}"/>
    <cellStyle name="EY1dp" xfId="35863" xr:uid="{00000000-0005-0000-0000-0000AB2B0000}"/>
    <cellStyle name="EYColumnHeading" xfId="35864" xr:uid="{00000000-0005-0000-0000-0000AC2B0000}"/>
    <cellStyle name="EYColumnHeading 2" xfId="35865" xr:uid="{00000000-0005-0000-0000-0000AD2B0000}"/>
    <cellStyle name="EYColumnHeading 2 2" xfId="35866" xr:uid="{00000000-0005-0000-0000-0000AE2B0000}"/>
    <cellStyle name="EYColumnHeading 3" xfId="35867" xr:uid="{00000000-0005-0000-0000-0000AF2B0000}"/>
    <cellStyle name="EYColumnHeading 3 2" xfId="35868" xr:uid="{00000000-0005-0000-0000-0000B02B0000}"/>
    <cellStyle name="EYColumnHeading 3 3" xfId="35869" xr:uid="{00000000-0005-0000-0000-0000B12B0000}"/>
    <cellStyle name="EYColumnHeading 4" xfId="35870" xr:uid="{00000000-0005-0000-0000-0000B22B0000}"/>
    <cellStyle name="EYColumnHeading 4 2" xfId="35871" xr:uid="{00000000-0005-0000-0000-0000B32B0000}"/>
    <cellStyle name="EYColumnHeading 4 3" xfId="35872" xr:uid="{00000000-0005-0000-0000-0000B42B0000}"/>
    <cellStyle name="EYColumnHeading 5" xfId="35873" xr:uid="{00000000-0005-0000-0000-0000B52B0000}"/>
    <cellStyle name="EYColumnHeading 6" xfId="35874" xr:uid="{00000000-0005-0000-0000-0000B62B0000}"/>
    <cellStyle name="EYnumber" xfId="35875" xr:uid="{00000000-0005-0000-0000-0000B72B0000}"/>
    <cellStyle name="EYnumber 2" xfId="35876" xr:uid="{00000000-0005-0000-0000-0000B82B0000}"/>
    <cellStyle name="EYnumber 2 2" xfId="35877" xr:uid="{00000000-0005-0000-0000-0000B92B0000}"/>
    <cellStyle name="EYnumber 3" xfId="35878" xr:uid="{00000000-0005-0000-0000-0000BA2B0000}"/>
    <cellStyle name="EYnumber 3 2" xfId="35879" xr:uid="{00000000-0005-0000-0000-0000BB2B0000}"/>
    <cellStyle name="EYnumber 3 3" xfId="35880" xr:uid="{00000000-0005-0000-0000-0000BC2B0000}"/>
    <cellStyle name="EYnumber 4" xfId="35881" xr:uid="{00000000-0005-0000-0000-0000BD2B0000}"/>
    <cellStyle name="EYnumber 4 2" xfId="35882" xr:uid="{00000000-0005-0000-0000-0000BE2B0000}"/>
    <cellStyle name="EYnumber 4 3" xfId="35883" xr:uid="{00000000-0005-0000-0000-0000BF2B0000}"/>
    <cellStyle name="EYnumber 5" xfId="35884" xr:uid="{00000000-0005-0000-0000-0000C02B0000}"/>
    <cellStyle name="EYnumber 6" xfId="35885" xr:uid="{00000000-0005-0000-0000-0000C12B0000}"/>
    <cellStyle name="EYSectionHeading" xfId="35886" xr:uid="{00000000-0005-0000-0000-0000C22B0000}"/>
    <cellStyle name="EYSheetHeading" xfId="35887" xr:uid="{00000000-0005-0000-0000-0000C32B0000}"/>
    <cellStyle name="EYsmallheading" xfId="35888" xr:uid="{00000000-0005-0000-0000-0000C42B0000}"/>
    <cellStyle name="EYSource" xfId="35889" xr:uid="{00000000-0005-0000-0000-0000C52B0000}"/>
    <cellStyle name="EYtext" xfId="35890" xr:uid="{00000000-0005-0000-0000-0000C62B0000}"/>
    <cellStyle name="Ezres [0]_ÍÍĂ02 š 8 Čęŕđóń (1)" xfId="35891" xr:uid="{00000000-0005-0000-0000-0000C72B0000}"/>
    <cellStyle name="Ezres_ÍÍĂ02 š 8 Čęŕđóń (1)" xfId="35892" xr:uid="{00000000-0005-0000-0000-0000C82B0000}"/>
    <cellStyle name="F2" xfId="4228" xr:uid="{00000000-0005-0000-0000-0000C92B0000}"/>
    <cellStyle name="F2 2" xfId="4229" xr:uid="{00000000-0005-0000-0000-0000CA2B0000}"/>
    <cellStyle name="F2 2 2" xfId="4230" xr:uid="{00000000-0005-0000-0000-0000CB2B0000}"/>
    <cellStyle name="F2 3" xfId="4231" xr:uid="{00000000-0005-0000-0000-0000CC2B0000}"/>
    <cellStyle name="F2 4" xfId="4232" xr:uid="{00000000-0005-0000-0000-0000CD2B0000}"/>
    <cellStyle name="F2 5" xfId="4233" xr:uid="{00000000-0005-0000-0000-0000CE2B0000}"/>
    <cellStyle name="F2 6" xfId="4234" xr:uid="{00000000-0005-0000-0000-0000CF2B0000}"/>
    <cellStyle name="F2 7" xfId="4235" xr:uid="{00000000-0005-0000-0000-0000D02B0000}"/>
    <cellStyle name="F2 8" xfId="4236" xr:uid="{00000000-0005-0000-0000-0000D12B0000}"/>
    <cellStyle name="F2_2014БП" xfId="4237" xr:uid="{00000000-0005-0000-0000-0000D22B0000}"/>
    <cellStyle name="F3" xfId="4238" xr:uid="{00000000-0005-0000-0000-0000D32B0000}"/>
    <cellStyle name="F3 2" xfId="4239" xr:uid="{00000000-0005-0000-0000-0000D42B0000}"/>
    <cellStyle name="F3 2 2" xfId="4240" xr:uid="{00000000-0005-0000-0000-0000D52B0000}"/>
    <cellStyle name="F3 3" xfId="4241" xr:uid="{00000000-0005-0000-0000-0000D62B0000}"/>
    <cellStyle name="F3 4" xfId="4242" xr:uid="{00000000-0005-0000-0000-0000D72B0000}"/>
    <cellStyle name="F3 5" xfId="4243" xr:uid="{00000000-0005-0000-0000-0000D82B0000}"/>
    <cellStyle name="F3 6" xfId="4244" xr:uid="{00000000-0005-0000-0000-0000D92B0000}"/>
    <cellStyle name="F3 7" xfId="4245" xr:uid="{00000000-0005-0000-0000-0000DA2B0000}"/>
    <cellStyle name="F3 8" xfId="4246" xr:uid="{00000000-0005-0000-0000-0000DB2B0000}"/>
    <cellStyle name="F3_2014БП" xfId="4247" xr:uid="{00000000-0005-0000-0000-0000DC2B0000}"/>
    <cellStyle name="F4" xfId="4248" xr:uid="{00000000-0005-0000-0000-0000DD2B0000}"/>
    <cellStyle name="F4 2" xfId="4249" xr:uid="{00000000-0005-0000-0000-0000DE2B0000}"/>
    <cellStyle name="F4 2 2" xfId="4250" xr:uid="{00000000-0005-0000-0000-0000DF2B0000}"/>
    <cellStyle name="F4 3" xfId="4251" xr:uid="{00000000-0005-0000-0000-0000E02B0000}"/>
    <cellStyle name="F4 4" xfId="4252" xr:uid="{00000000-0005-0000-0000-0000E12B0000}"/>
    <cellStyle name="F4 5" xfId="4253" xr:uid="{00000000-0005-0000-0000-0000E22B0000}"/>
    <cellStyle name="F4 6" xfId="4254" xr:uid="{00000000-0005-0000-0000-0000E32B0000}"/>
    <cellStyle name="F4 7" xfId="4255" xr:uid="{00000000-0005-0000-0000-0000E42B0000}"/>
    <cellStyle name="F4 8" xfId="4256" xr:uid="{00000000-0005-0000-0000-0000E52B0000}"/>
    <cellStyle name="F4_2014БП" xfId="4257" xr:uid="{00000000-0005-0000-0000-0000E62B0000}"/>
    <cellStyle name="F5" xfId="4258" xr:uid="{00000000-0005-0000-0000-0000E72B0000}"/>
    <cellStyle name="F5 2" xfId="4259" xr:uid="{00000000-0005-0000-0000-0000E82B0000}"/>
    <cellStyle name="F5 2 2" xfId="4260" xr:uid="{00000000-0005-0000-0000-0000E92B0000}"/>
    <cellStyle name="F5 3" xfId="4261" xr:uid="{00000000-0005-0000-0000-0000EA2B0000}"/>
    <cellStyle name="F5 4" xfId="4262" xr:uid="{00000000-0005-0000-0000-0000EB2B0000}"/>
    <cellStyle name="F5 5" xfId="4263" xr:uid="{00000000-0005-0000-0000-0000EC2B0000}"/>
    <cellStyle name="F5 6" xfId="4264" xr:uid="{00000000-0005-0000-0000-0000ED2B0000}"/>
    <cellStyle name="F5 7" xfId="4265" xr:uid="{00000000-0005-0000-0000-0000EE2B0000}"/>
    <cellStyle name="F5 8" xfId="4266" xr:uid="{00000000-0005-0000-0000-0000EF2B0000}"/>
    <cellStyle name="F5_2014БП" xfId="4267" xr:uid="{00000000-0005-0000-0000-0000F02B0000}"/>
    <cellStyle name="F6" xfId="4268" xr:uid="{00000000-0005-0000-0000-0000F12B0000}"/>
    <cellStyle name="F6 2" xfId="4269" xr:uid="{00000000-0005-0000-0000-0000F22B0000}"/>
    <cellStyle name="F6 2 2" xfId="4270" xr:uid="{00000000-0005-0000-0000-0000F32B0000}"/>
    <cellStyle name="F6 3" xfId="4271" xr:uid="{00000000-0005-0000-0000-0000F42B0000}"/>
    <cellStyle name="F6 4" xfId="4272" xr:uid="{00000000-0005-0000-0000-0000F52B0000}"/>
    <cellStyle name="F6 5" xfId="4273" xr:uid="{00000000-0005-0000-0000-0000F62B0000}"/>
    <cellStyle name="F6 6" xfId="4274" xr:uid="{00000000-0005-0000-0000-0000F72B0000}"/>
    <cellStyle name="F6 7" xfId="4275" xr:uid="{00000000-0005-0000-0000-0000F82B0000}"/>
    <cellStyle name="F6 8" xfId="4276" xr:uid="{00000000-0005-0000-0000-0000F92B0000}"/>
    <cellStyle name="F6_2014БП" xfId="4277" xr:uid="{00000000-0005-0000-0000-0000FA2B0000}"/>
    <cellStyle name="F7" xfId="4278" xr:uid="{00000000-0005-0000-0000-0000FB2B0000}"/>
    <cellStyle name="F7 2" xfId="4279" xr:uid="{00000000-0005-0000-0000-0000FC2B0000}"/>
    <cellStyle name="F7 2 2" xfId="4280" xr:uid="{00000000-0005-0000-0000-0000FD2B0000}"/>
    <cellStyle name="F7 3" xfId="4281" xr:uid="{00000000-0005-0000-0000-0000FE2B0000}"/>
    <cellStyle name="F7 4" xfId="4282" xr:uid="{00000000-0005-0000-0000-0000FF2B0000}"/>
    <cellStyle name="F7 5" xfId="4283" xr:uid="{00000000-0005-0000-0000-0000002C0000}"/>
    <cellStyle name="F7 6" xfId="4284" xr:uid="{00000000-0005-0000-0000-0000012C0000}"/>
    <cellStyle name="F7 7" xfId="4285" xr:uid="{00000000-0005-0000-0000-0000022C0000}"/>
    <cellStyle name="F7 8" xfId="4286" xr:uid="{00000000-0005-0000-0000-0000032C0000}"/>
    <cellStyle name="F7_2014БП" xfId="4287" xr:uid="{00000000-0005-0000-0000-0000042C0000}"/>
    <cellStyle name="F8" xfId="4288" xr:uid="{00000000-0005-0000-0000-0000052C0000}"/>
    <cellStyle name="F8 2" xfId="4289" xr:uid="{00000000-0005-0000-0000-0000062C0000}"/>
    <cellStyle name="F8 2 2" xfId="4290" xr:uid="{00000000-0005-0000-0000-0000072C0000}"/>
    <cellStyle name="F8 3" xfId="4291" xr:uid="{00000000-0005-0000-0000-0000082C0000}"/>
    <cellStyle name="F8 4" xfId="4292" xr:uid="{00000000-0005-0000-0000-0000092C0000}"/>
    <cellStyle name="F8 5" xfId="4293" xr:uid="{00000000-0005-0000-0000-00000A2C0000}"/>
    <cellStyle name="F8 6" xfId="4294" xr:uid="{00000000-0005-0000-0000-00000B2C0000}"/>
    <cellStyle name="F8 7" xfId="4295" xr:uid="{00000000-0005-0000-0000-00000C2C0000}"/>
    <cellStyle name="F8 8" xfId="4296" xr:uid="{00000000-0005-0000-0000-00000D2C0000}"/>
    <cellStyle name="F8_2014БП" xfId="4297" xr:uid="{00000000-0005-0000-0000-00000E2C0000}"/>
    <cellStyle name="facha" xfId="4298" xr:uid="{00000000-0005-0000-0000-00000F2C0000}"/>
    <cellStyle name="Fixed" xfId="4299" xr:uid="{00000000-0005-0000-0000-0000102C0000}"/>
    <cellStyle name="Fixed 2" xfId="35893" xr:uid="{00000000-0005-0000-0000-0000112C0000}"/>
    <cellStyle name="Fixed 2 2" xfId="35894" xr:uid="{00000000-0005-0000-0000-0000122C0000}"/>
    <cellStyle name="Fixed 2 3" xfId="35895" xr:uid="{00000000-0005-0000-0000-0000132C0000}"/>
    <cellStyle name="Fixed 2 4" xfId="35896" xr:uid="{00000000-0005-0000-0000-0000142C0000}"/>
    <cellStyle name="Fixed 2 5" xfId="35897" xr:uid="{00000000-0005-0000-0000-0000152C0000}"/>
    <cellStyle name="Fixed 2 6" xfId="35898" xr:uid="{00000000-0005-0000-0000-0000162C0000}"/>
    <cellStyle name="Fixed 2 7" xfId="35899" xr:uid="{00000000-0005-0000-0000-0000172C0000}"/>
    <cellStyle name="Fixed 3" xfId="35900" xr:uid="{00000000-0005-0000-0000-0000182C0000}"/>
    <cellStyle name="Fixed 4" xfId="35901" xr:uid="{00000000-0005-0000-0000-0000192C0000}"/>
    <cellStyle name="Fixed 4 2" xfId="35902" xr:uid="{00000000-0005-0000-0000-00001A2C0000}"/>
    <cellStyle name="Fixed 4 3" xfId="35903" xr:uid="{00000000-0005-0000-0000-00001B2C0000}"/>
    <cellStyle name="Fixed 4 4" xfId="35904" xr:uid="{00000000-0005-0000-0000-00001C2C0000}"/>
    <cellStyle name="Fixed 5" xfId="35905" xr:uid="{00000000-0005-0000-0000-00001D2C0000}"/>
    <cellStyle name="Fixed 6" xfId="35906" xr:uid="{00000000-0005-0000-0000-00001E2C0000}"/>
    <cellStyle name="Fixed 7" xfId="35907" xr:uid="{00000000-0005-0000-0000-00001F2C0000}"/>
    <cellStyle name="Fixed 8" xfId="35908" xr:uid="{00000000-0005-0000-0000-0000202C0000}"/>
    <cellStyle name="Flag" xfId="4300" xr:uid="{00000000-0005-0000-0000-0000212C0000}"/>
    <cellStyle name="Flag 10" xfId="4301" xr:uid="{00000000-0005-0000-0000-0000222C0000}"/>
    <cellStyle name="Flag 11" xfId="4302" xr:uid="{00000000-0005-0000-0000-0000232C0000}"/>
    <cellStyle name="Flag 12" xfId="4303" xr:uid="{00000000-0005-0000-0000-0000242C0000}"/>
    <cellStyle name="Flag 13" xfId="4304" xr:uid="{00000000-0005-0000-0000-0000252C0000}"/>
    <cellStyle name="Flag 2" xfId="4305" xr:uid="{00000000-0005-0000-0000-0000262C0000}"/>
    <cellStyle name="Flag 2 2" xfId="4306" xr:uid="{00000000-0005-0000-0000-0000272C0000}"/>
    <cellStyle name="Flag 3" xfId="4307" xr:uid="{00000000-0005-0000-0000-0000282C0000}"/>
    <cellStyle name="Flag 3 2" xfId="4308" xr:uid="{00000000-0005-0000-0000-0000292C0000}"/>
    <cellStyle name="Flag 4" xfId="4309" xr:uid="{00000000-0005-0000-0000-00002A2C0000}"/>
    <cellStyle name="Flag 4 2" xfId="4310" xr:uid="{00000000-0005-0000-0000-00002B2C0000}"/>
    <cellStyle name="Flag 5" xfId="4311" xr:uid="{00000000-0005-0000-0000-00002C2C0000}"/>
    <cellStyle name="Flag 6" xfId="4312" xr:uid="{00000000-0005-0000-0000-00002D2C0000}"/>
    <cellStyle name="Flag 6 2" xfId="4313" xr:uid="{00000000-0005-0000-0000-00002E2C0000}"/>
    <cellStyle name="Flag 7" xfId="4314" xr:uid="{00000000-0005-0000-0000-00002F2C0000}"/>
    <cellStyle name="Flag 7 2" xfId="4315" xr:uid="{00000000-0005-0000-0000-0000302C0000}"/>
    <cellStyle name="Flag 8" xfId="4316" xr:uid="{00000000-0005-0000-0000-0000312C0000}"/>
    <cellStyle name="Flag 9" xfId="4317" xr:uid="{00000000-0005-0000-0000-0000322C0000}"/>
    <cellStyle name="Flag_2014БП" xfId="4318" xr:uid="{00000000-0005-0000-0000-0000332C0000}"/>
    <cellStyle name="Followed Hyperlink" xfId="4319" xr:uid="{00000000-0005-0000-0000-0000342C0000}"/>
    <cellStyle name="Fraction Change" xfId="4320" xr:uid="{00000000-0005-0000-0000-0000352C0000}"/>
    <cellStyle name="Fractions" xfId="4321" xr:uid="{00000000-0005-0000-0000-0000362C0000}"/>
    <cellStyle name="ggg" xfId="4322" xr:uid="{00000000-0005-0000-0000-0000372C0000}"/>
    <cellStyle name="ggg 2" xfId="4323" xr:uid="{00000000-0005-0000-0000-0000382C0000}"/>
    <cellStyle name="ggg 2 2" xfId="4324" xr:uid="{00000000-0005-0000-0000-0000392C0000}"/>
    <cellStyle name="ggg 2 2 2" xfId="4325" xr:uid="{00000000-0005-0000-0000-00003A2C0000}"/>
    <cellStyle name="ggg 2 2 3" xfId="4326" xr:uid="{00000000-0005-0000-0000-00003B2C0000}"/>
    <cellStyle name="ggg 2 2 4" xfId="4327" xr:uid="{00000000-0005-0000-0000-00003C2C0000}"/>
    <cellStyle name="ggg 2 2 5" xfId="4328" xr:uid="{00000000-0005-0000-0000-00003D2C0000}"/>
    <cellStyle name="ggg 2 3" xfId="4329" xr:uid="{00000000-0005-0000-0000-00003E2C0000}"/>
    <cellStyle name="ggg 2 3 2" xfId="4330" xr:uid="{00000000-0005-0000-0000-00003F2C0000}"/>
    <cellStyle name="ggg 2 4" xfId="4331" xr:uid="{00000000-0005-0000-0000-0000402C0000}"/>
    <cellStyle name="ggg 2 4 2" xfId="4332" xr:uid="{00000000-0005-0000-0000-0000412C0000}"/>
    <cellStyle name="ggg 2 5" xfId="4333" xr:uid="{00000000-0005-0000-0000-0000422C0000}"/>
    <cellStyle name="ggg 2 5 2" xfId="4334" xr:uid="{00000000-0005-0000-0000-0000432C0000}"/>
    <cellStyle name="ggg 2 6" xfId="4335" xr:uid="{00000000-0005-0000-0000-0000442C0000}"/>
    <cellStyle name="ggg 2 7" xfId="4336" xr:uid="{00000000-0005-0000-0000-0000452C0000}"/>
    <cellStyle name="ggg 2 8" xfId="4337" xr:uid="{00000000-0005-0000-0000-0000462C0000}"/>
    <cellStyle name="ggg 3" xfId="4338" xr:uid="{00000000-0005-0000-0000-0000472C0000}"/>
    <cellStyle name="ggg 3 2" xfId="4339" xr:uid="{00000000-0005-0000-0000-0000482C0000}"/>
    <cellStyle name="ggg 3 3" xfId="4340" xr:uid="{00000000-0005-0000-0000-0000492C0000}"/>
    <cellStyle name="ggg 3 4" xfId="4341" xr:uid="{00000000-0005-0000-0000-00004A2C0000}"/>
    <cellStyle name="ggg 3 5" xfId="4342" xr:uid="{00000000-0005-0000-0000-00004B2C0000}"/>
    <cellStyle name="Good" xfId="4343" xr:uid="{00000000-0005-0000-0000-00004C2C0000}"/>
    <cellStyle name="Good 2" xfId="4344" xr:uid="{00000000-0005-0000-0000-00004D2C0000}"/>
    <cellStyle name="Good 2 2" xfId="4345" xr:uid="{00000000-0005-0000-0000-00004E2C0000}"/>
    <cellStyle name="Good 2 3" xfId="35909" xr:uid="{00000000-0005-0000-0000-00004F2C0000}"/>
    <cellStyle name="Good 3" xfId="4346" xr:uid="{00000000-0005-0000-0000-0000502C0000}"/>
    <cellStyle name="Good 3 2" xfId="4347" xr:uid="{00000000-0005-0000-0000-0000512C0000}"/>
    <cellStyle name="Good 4" xfId="4348" xr:uid="{00000000-0005-0000-0000-0000522C0000}"/>
    <cellStyle name="Good 4 2" xfId="4349" xr:uid="{00000000-0005-0000-0000-0000532C0000}"/>
    <cellStyle name="Good 5" xfId="4350" xr:uid="{00000000-0005-0000-0000-0000542C0000}"/>
    <cellStyle name="Good 6" xfId="4351" xr:uid="{00000000-0005-0000-0000-0000552C0000}"/>
    <cellStyle name="Grey" xfId="4352" xr:uid="{00000000-0005-0000-0000-0000562C0000}"/>
    <cellStyle name="Growth Rates/Margins" xfId="4353" xr:uid="{00000000-0005-0000-0000-0000572C0000}"/>
    <cellStyle name="Head 1" xfId="4354" xr:uid="{00000000-0005-0000-0000-0000582C0000}"/>
    <cellStyle name="Head 1 2" xfId="4355" xr:uid="{00000000-0005-0000-0000-0000592C0000}"/>
    <cellStyle name="Head 1 2 2" xfId="4356" xr:uid="{00000000-0005-0000-0000-00005A2C0000}"/>
    <cellStyle name="Head 1 2 2 2" xfId="4357" xr:uid="{00000000-0005-0000-0000-00005B2C0000}"/>
    <cellStyle name="Head 1 2 2 3" xfId="4358" xr:uid="{00000000-0005-0000-0000-00005C2C0000}"/>
    <cellStyle name="Head 1 2 2 4" xfId="4359" xr:uid="{00000000-0005-0000-0000-00005D2C0000}"/>
    <cellStyle name="Head 1 2 2 5" xfId="4360" xr:uid="{00000000-0005-0000-0000-00005E2C0000}"/>
    <cellStyle name="Head 1 2 3" xfId="4361" xr:uid="{00000000-0005-0000-0000-00005F2C0000}"/>
    <cellStyle name="Head 1 3" xfId="4362" xr:uid="{00000000-0005-0000-0000-0000602C0000}"/>
    <cellStyle name="Head 1 3 2" xfId="4363" xr:uid="{00000000-0005-0000-0000-0000612C0000}"/>
    <cellStyle name="Head 1 3 2 2" xfId="4364" xr:uid="{00000000-0005-0000-0000-0000622C0000}"/>
    <cellStyle name="Head 1 3 2 3" xfId="4365" xr:uid="{00000000-0005-0000-0000-0000632C0000}"/>
    <cellStyle name="Head 1 3 2 4" xfId="4366" xr:uid="{00000000-0005-0000-0000-0000642C0000}"/>
    <cellStyle name="Head 1 3 2 5" xfId="4367" xr:uid="{00000000-0005-0000-0000-0000652C0000}"/>
    <cellStyle name="Head 1 4" xfId="4368" xr:uid="{00000000-0005-0000-0000-0000662C0000}"/>
    <cellStyle name="Head 1 4 2" xfId="4369" xr:uid="{00000000-0005-0000-0000-0000672C0000}"/>
    <cellStyle name="Head 1 4 2 2" xfId="4370" xr:uid="{00000000-0005-0000-0000-0000682C0000}"/>
    <cellStyle name="Head 1 4 2 3" xfId="4371" xr:uid="{00000000-0005-0000-0000-0000692C0000}"/>
    <cellStyle name="Head 1 4 2 4" xfId="4372" xr:uid="{00000000-0005-0000-0000-00006A2C0000}"/>
    <cellStyle name="Head 1 4 2 5" xfId="4373" xr:uid="{00000000-0005-0000-0000-00006B2C0000}"/>
    <cellStyle name="Head 1 5" xfId="4374" xr:uid="{00000000-0005-0000-0000-00006C2C0000}"/>
    <cellStyle name="Head 1 5 2" xfId="4375" xr:uid="{00000000-0005-0000-0000-00006D2C0000}"/>
    <cellStyle name="Head 1 5 2 2" xfId="4376" xr:uid="{00000000-0005-0000-0000-00006E2C0000}"/>
    <cellStyle name="Head 1 5 2 3" xfId="4377" xr:uid="{00000000-0005-0000-0000-00006F2C0000}"/>
    <cellStyle name="Head 1 5 2 4" xfId="4378" xr:uid="{00000000-0005-0000-0000-0000702C0000}"/>
    <cellStyle name="Head 1 5 2 5" xfId="4379" xr:uid="{00000000-0005-0000-0000-0000712C0000}"/>
    <cellStyle name="Head 1 6" xfId="4380" xr:uid="{00000000-0005-0000-0000-0000722C0000}"/>
    <cellStyle name="Head 1 6 2" xfId="4381" xr:uid="{00000000-0005-0000-0000-0000732C0000}"/>
    <cellStyle name="Head 1 6 3" xfId="4382" xr:uid="{00000000-0005-0000-0000-0000742C0000}"/>
    <cellStyle name="Head 1 6 4" xfId="4383" xr:uid="{00000000-0005-0000-0000-0000752C0000}"/>
    <cellStyle name="Head 1 6 5" xfId="4384" xr:uid="{00000000-0005-0000-0000-0000762C0000}"/>
    <cellStyle name="HEADER" xfId="35910" xr:uid="{00000000-0005-0000-0000-0000772C0000}"/>
    <cellStyle name="Header1" xfId="4385" xr:uid="{00000000-0005-0000-0000-0000782C0000}"/>
    <cellStyle name="header1 2" xfId="4386" xr:uid="{00000000-0005-0000-0000-0000792C0000}"/>
    <cellStyle name="Header1 2 2" xfId="4387" xr:uid="{00000000-0005-0000-0000-00007A2C0000}"/>
    <cellStyle name="Header1 3" xfId="4388" xr:uid="{00000000-0005-0000-0000-00007B2C0000}"/>
    <cellStyle name="Header1 4" xfId="4389" xr:uid="{00000000-0005-0000-0000-00007C2C0000}"/>
    <cellStyle name="Header1 5" xfId="4390" xr:uid="{00000000-0005-0000-0000-00007D2C0000}"/>
    <cellStyle name="Header1 6" xfId="4391" xr:uid="{00000000-0005-0000-0000-00007E2C0000}"/>
    <cellStyle name="Header1 7" xfId="4392" xr:uid="{00000000-0005-0000-0000-00007F2C0000}"/>
    <cellStyle name="Header1 8" xfId="4393" xr:uid="{00000000-0005-0000-0000-0000802C0000}"/>
    <cellStyle name="Header2" xfId="4394" xr:uid="{00000000-0005-0000-0000-0000812C0000}"/>
    <cellStyle name="Header2 10" xfId="4395" xr:uid="{00000000-0005-0000-0000-0000822C0000}"/>
    <cellStyle name="Header2 10 2" xfId="4396" xr:uid="{00000000-0005-0000-0000-0000832C0000}"/>
    <cellStyle name="Header2 11" xfId="4397" xr:uid="{00000000-0005-0000-0000-0000842C0000}"/>
    <cellStyle name="header2 2" xfId="4398" xr:uid="{00000000-0005-0000-0000-0000852C0000}"/>
    <cellStyle name="Header2 2 2" xfId="4399" xr:uid="{00000000-0005-0000-0000-0000862C0000}"/>
    <cellStyle name="Header2 2 2 2" xfId="4400" xr:uid="{00000000-0005-0000-0000-0000872C0000}"/>
    <cellStyle name="Header2 2 2 2 2" xfId="4401" xr:uid="{00000000-0005-0000-0000-0000882C0000}"/>
    <cellStyle name="Header2 2 2 2 3" xfId="4402" xr:uid="{00000000-0005-0000-0000-0000892C0000}"/>
    <cellStyle name="Header2 2 2 2 4" xfId="4403" xr:uid="{00000000-0005-0000-0000-00008A2C0000}"/>
    <cellStyle name="Header2 2 2 2 5" xfId="4404" xr:uid="{00000000-0005-0000-0000-00008B2C0000}"/>
    <cellStyle name="Header2 2 2 2_2014БП" xfId="4405" xr:uid="{00000000-0005-0000-0000-00008C2C0000}"/>
    <cellStyle name="Header2 2 2 3" xfId="4406" xr:uid="{00000000-0005-0000-0000-00008D2C0000}"/>
    <cellStyle name="Header2 2 2 3 2" xfId="4407" xr:uid="{00000000-0005-0000-0000-00008E2C0000}"/>
    <cellStyle name="Header2 2 2 4" xfId="4408" xr:uid="{00000000-0005-0000-0000-00008F2C0000}"/>
    <cellStyle name="Header2 2 2 4 2" xfId="4409" xr:uid="{00000000-0005-0000-0000-0000902C0000}"/>
    <cellStyle name="Header2 2 2 5" xfId="4410" xr:uid="{00000000-0005-0000-0000-0000912C0000}"/>
    <cellStyle name="Header2 2 2 5 2" xfId="4411" xr:uid="{00000000-0005-0000-0000-0000922C0000}"/>
    <cellStyle name="Header2 2 2 6" xfId="4412" xr:uid="{00000000-0005-0000-0000-0000932C0000}"/>
    <cellStyle name="Header2 2 2 6 2" xfId="4413" xr:uid="{00000000-0005-0000-0000-0000942C0000}"/>
    <cellStyle name="Header2 2 2 7" xfId="4414" xr:uid="{00000000-0005-0000-0000-0000952C0000}"/>
    <cellStyle name="Header2 2 2_2013Прогноз" xfId="4415" xr:uid="{00000000-0005-0000-0000-0000962C0000}"/>
    <cellStyle name="Header2 2 3" xfId="4416" xr:uid="{00000000-0005-0000-0000-0000972C0000}"/>
    <cellStyle name="Header2 2 3 2" xfId="4417" xr:uid="{00000000-0005-0000-0000-0000982C0000}"/>
    <cellStyle name="Header2 2 3 3" xfId="4418" xr:uid="{00000000-0005-0000-0000-0000992C0000}"/>
    <cellStyle name="Header2 2 3 4" xfId="4419" xr:uid="{00000000-0005-0000-0000-00009A2C0000}"/>
    <cellStyle name="Header2 2 3 5" xfId="4420" xr:uid="{00000000-0005-0000-0000-00009B2C0000}"/>
    <cellStyle name="Header2 2 3_2014БП" xfId="4421" xr:uid="{00000000-0005-0000-0000-00009C2C0000}"/>
    <cellStyle name="Header2 2 4" xfId="4422" xr:uid="{00000000-0005-0000-0000-00009D2C0000}"/>
    <cellStyle name="Header2 2 4 2" xfId="35911" xr:uid="{00000000-0005-0000-0000-00009E2C0000}"/>
    <cellStyle name="Header2 2 4 3" xfId="35912" xr:uid="{00000000-0005-0000-0000-00009F2C0000}"/>
    <cellStyle name="Header2 2 5" xfId="35913" xr:uid="{00000000-0005-0000-0000-0000A02C0000}"/>
    <cellStyle name="Header2 2 5 2" xfId="35914" xr:uid="{00000000-0005-0000-0000-0000A12C0000}"/>
    <cellStyle name="Header2 2 5 3" xfId="35915" xr:uid="{00000000-0005-0000-0000-0000A22C0000}"/>
    <cellStyle name="Header2 2 6" xfId="35916" xr:uid="{00000000-0005-0000-0000-0000A32C0000}"/>
    <cellStyle name="Header2 2_2013Прогноз" xfId="4423" xr:uid="{00000000-0005-0000-0000-0000A42C0000}"/>
    <cellStyle name="Header2 3" xfId="4424" xr:uid="{00000000-0005-0000-0000-0000A52C0000}"/>
    <cellStyle name="Header2 3 2" xfId="4425" xr:uid="{00000000-0005-0000-0000-0000A62C0000}"/>
    <cellStyle name="Header2 3 2 2" xfId="4426" xr:uid="{00000000-0005-0000-0000-0000A72C0000}"/>
    <cellStyle name="Header2 3 2 2 2" xfId="4427" xr:uid="{00000000-0005-0000-0000-0000A82C0000}"/>
    <cellStyle name="Header2 3 2 2 3" xfId="4428" xr:uid="{00000000-0005-0000-0000-0000A92C0000}"/>
    <cellStyle name="Header2 3 2 2 4" xfId="4429" xr:uid="{00000000-0005-0000-0000-0000AA2C0000}"/>
    <cellStyle name="Header2 3 2 2 5" xfId="4430" xr:uid="{00000000-0005-0000-0000-0000AB2C0000}"/>
    <cellStyle name="Header2 3 2 2_2014БП" xfId="4431" xr:uid="{00000000-0005-0000-0000-0000AC2C0000}"/>
    <cellStyle name="Header2 3 2 3" xfId="4432" xr:uid="{00000000-0005-0000-0000-0000AD2C0000}"/>
    <cellStyle name="Header2 3 2 3 2" xfId="4433" xr:uid="{00000000-0005-0000-0000-0000AE2C0000}"/>
    <cellStyle name="Header2 3 2 4" xfId="4434" xr:uid="{00000000-0005-0000-0000-0000AF2C0000}"/>
    <cellStyle name="Header2 3 2 4 2" xfId="4435" xr:uid="{00000000-0005-0000-0000-0000B02C0000}"/>
    <cellStyle name="Header2 3 2 5" xfId="4436" xr:uid="{00000000-0005-0000-0000-0000B12C0000}"/>
    <cellStyle name="Header2 3 2 5 2" xfId="4437" xr:uid="{00000000-0005-0000-0000-0000B22C0000}"/>
    <cellStyle name="Header2 3 2 6" xfId="4438" xr:uid="{00000000-0005-0000-0000-0000B32C0000}"/>
    <cellStyle name="Header2 3 2 6 2" xfId="4439" xr:uid="{00000000-0005-0000-0000-0000B42C0000}"/>
    <cellStyle name="Header2 3 2 7" xfId="4440" xr:uid="{00000000-0005-0000-0000-0000B52C0000}"/>
    <cellStyle name="Header2 3 2_2013Прогноз" xfId="4441" xr:uid="{00000000-0005-0000-0000-0000B62C0000}"/>
    <cellStyle name="Header2 3 3" xfId="4442" xr:uid="{00000000-0005-0000-0000-0000B72C0000}"/>
    <cellStyle name="Header2 3 3 2" xfId="4443" xr:uid="{00000000-0005-0000-0000-0000B82C0000}"/>
    <cellStyle name="Header2 3 3 3" xfId="4444" xr:uid="{00000000-0005-0000-0000-0000B92C0000}"/>
    <cellStyle name="Header2 3 3 4" xfId="4445" xr:uid="{00000000-0005-0000-0000-0000BA2C0000}"/>
    <cellStyle name="Header2 3 3 5" xfId="4446" xr:uid="{00000000-0005-0000-0000-0000BB2C0000}"/>
    <cellStyle name="Header2 3 3_2014БП" xfId="4447" xr:uid="{00000000-0005-0000-0000-0000BC2C0000}"/>
    <cellStyle name="Header2 3 4" xfId="35917" xr:uid="{00000000-0005-0000-0000-0000BD2C0000}"/>
    <cellStyle name="Header2 3 4 2" xfId="35918" xr:uid="{00000000-0005-0000-0000-0000BE2C0000}"/>
    <cellStyle name="Header2 3 4 3" xfId="35919" xr:uid="{00000000-0005-0000-0000-0000BF2C0000}"/>
    <cellStyle name="Header2 3 5" xfId="35920" xr:uid="{00000000-0005-0000-0000-0000C02C0000}"/>
    <cellStyle name="Header2 3 5 2" xfId="35921" xr:uid="{00000000-0005-0000-0000-0000C12C0000}"/>
    <cellStyle name="Header2 3 5 3" xfId="35922" xr:uid="{00000000-0005-0000-0000-0000C22C0000}"/>
    <cellStyle name="Header2 3 6" xfId="35923" xr:uid="{00000000-0005-0000-0000-0000C32C0000}"/>
    <cellStyle name="Header2 3 7" xfId="35924" xr:uid="{00000000-0005-0000-0000-0000C42C0000}"/>
    <cellStyle name="Header2 3 8" xfId="35925" xr:uid="{00000000-0005-0000-0000-0000C52C0000}"/>
    <cellStyle name="Header2 3_2013Прогноз" xfId="4448" xr:uid="{00000000-0005-0000-0000-0000C62C0000}"/>
    <cellStyle name="Header2 4" xfId="4449" xr:uid="{00000000-0005-0000-0000-0000C72C0000}"/>
    <cellStyle name="Header2 4 2" xfId="4450" xr:uid="{00000000-0005-0000-0000-0000C82C0000}"/>
    <cellStyle name="Header2 4 2 2" xfId="4451" xr:uid="{00000000-0005-0000-0000-0000C92C0000}"/>
    <cellStyle name="Header2 4 2 2 2" xfId="4452" xr:uid="{00000000-0005-0000-0000-0000CA2C0000}"/>
    <cellStyle name="Header2 4 2 2 3" xfId="4453" xr:uid="{00000000-0005-0000-0000-0000CB2C0000}"/>
    <cellStyle name="Header2 4 2 2 4" xfId="4454" xr:uid="{00000000-0005-0000-0000-0000CC2C0000}"/>
    <cellStyle name="Header2 4 2 2 5" xfId="4455" xr:uid="{00000000-0005-0000-0000-0000CD2C0000}"/>
    <cellStyle name="Header2 4 2 2_2014БП" xfId="4456" xr:uid="{00000000-0005-0000-0000-0000CE2C0000}"/>
    <cellStyle name="Header2 4 2 3" xfId="4457" xr:uid="{00000000-0005-0000-0000-0000CF2C0000}"/>
    <cellStyle name="Header2 4 2 3 2" xfId="4458" xr:uid="{00000000-0005-0000-0000-0000D02C0000}"/>
    <cellStyle name="Header2 4 2 4" xfId="4459" xr:uid="{00000000-0005-0000-0000-0000D12C0000}"/>
    <cellStyle name="Header2 4 2 4 2" xfId="4460" xr:uid="{00000000-0005-0000-0000-0000D22C0000}"/>
    <cellStyle name="Header2 4 2 5" xfId="4461" xr:uid="{00000000-0005-0000-0000-0000D32C0000}"/>
    <cellStyle name="Header2 4 2 5 2" xfId="4462" xr:uid="{00000000-0005-0000-0000-0000D42C0000}"/>
    <cellStyle name="Header2 4 2 6" xfId="4463" xr:uid="{00000000-0005-0000-0000-0000D52C0000}"/>
    <cellStyle name="Header2 4 2 6 2" xfId="4464" xr:uid="{00000000-0005-0000-0000-0000D62C0000}"/>
    <cellStyle name="Header2 4 2 7" xfId="4465" xr:uid="{00000000-0005-0000-0000-0000D72C0000}"/>
    <cellStyle name="Header2 4 2_2013Прогноз" xfId="4466" xr:uid="{00000000-0005-0000-0000-0000D82C0000}"/>
    <cellStyle name="Header2 4 3" xfId="4467" xr:uid="{00000000-0005-0000-0000-0000D92C0000}"/>
    <cellStyle name="Header2 4 3 2" xfId="4468" xr:uid="{00000000-0005-0000-0000-0000DA2C0000}"/>
    <cellStyle name="Header2 4 3 3" xfId="4469" xr:uid="{00000000-0005-0000-0000-0000DB2C0000}"/>
    <cellStyle name="Header2 4 3 4" xfId="4470" xr:uid="{00000000-0005-0000-0000-0000DC2C0000}"/>
    <cellStyle name="Header2 4 3 5" xfId="4471" xr:uid="{00000000-0005-0000-0000-0000DD2C0000}"/>
    <cellStyle name="Header2 4 3_2014БП" xfId="4472" xr:uid="{00000000-0005-0000-0000-0000DE2C0000}"/>
    <cellStyle name="Header2 4_2013Прогноз" xfId="4473" xr:uid="{00000000-0005-0000-0000-0000DF2C0000}"/>
    <cellStyle name="Header2 5" xfId="4474" xr:uid="{00000000-0005-0000-0000-0000E02C0000}"/>
    <cellStyle name="Header2 5 2" xfId="4475" xr:uid="{00000000-0005-0000-0000-0000E12C0000}"/>
    <cellStyle name="Header2 5 2 2" xfId="4476" xr:uid="{00000000-0005-0000-0000-0000E22C0000}"/>
    <cellStyle name="Header2 5 2 2 2" xfId="4477" xr:uid="{00000000-0005-0000-0000-0000E32C0000}"/>
    <cellStyle name="Header2 5 2 2 3" xfId="4478" xr:uid="{00000000-0005-0000-0000-0000E42C0000}"/>
    <cellStyle name="Header2 5 2 2 4" xfId="4479" xr:uid="{00000000-0005-0000-0000-0000E52C0000}"/>
    <cellStyle name="Header2 5 2 2 5" xfId="4480" xr:uid="{00000000-0005-0000-0000-0000E62C0000}"/>
    <cellStyle name="Header2 5 2 2_2014БП" xfId="4481" xr:uid="{00000000-0005-0000-0000-0000E72C0000}"/>
    <cellStyle name="Header2 5 2 3" xfId="4482" xr:uid="{00000000-0005-0000-0000-0000E82C0000}"/>
    <cellStyle name="Header2 5 2 3 2" xfId="4483" xr:uid="{00000000-0005-0000-0000-0000E92C0000}"/>
    <cellStyle name="Header2 5 2 4" xfId="4484" xr:uid="{00000000-0005-0000-0000-0000EA2C0000}"/>
    <cellStyle name="Header2 5 2 4 2" xfId="4485" xr:uid="{00000000-0005-0000-0000-0000EB2C0000}"/>
    <cellStyle name="Header2 5 2 5" xfId="4486" xr:uid="{00000000-0005-0000-0000-0000EC2C0000}"/>
    <cellStyle name="Header2 5 2 5 2" xfId="4487" xr:uid="{00000000-0005-0000-0000-0000ED2C0000}"/>
    <cellStyle name="Header2 5 2 6" xfId="4488" xr:uid="{00000000-0005-0000-0000-0000EE2C0000}"/>
    <cellStyle name="Header2 5 2 6 2" xfId="4489" xr:uid="{00000000-0005-0000-0000-0000EF2C0000}"/>
    <cellStyle name="Header2 5 2 7" xfId="4490" xr:uid="{00000000-0005-0000-0000-0000F02C0000}"/>
    <cellStyle name="Header2 5 2_2013Прогноз" xfId="4491" xr:uid="{00000000-0005-0000-0000-0000F12C0000}"/>
    <cellStyle name="Header2 5 3" xfId="4492" xr:uid="{00000000-0005-0000-0000-0000F22C0000}"/>
    <cellStyle name="Header2 5 3 2" xfId="4493" xr:uid="{00000000-0005-0000-0000-0000F32C0000}"/>
    <cellStyle name="Header2 5 3 3" xfId="4494" xr:uid="{00000000-0005-0000-0000-0000F42C0000}"/>
    <cellStyle name="Header2 5 3 4" xfId="4495" xr:uid="{00000000-0005-0000-0000-0000F52C0000}"/>
    <cellStyle name="Header2 5 3 5" xfId="4496" xr:uid="{00000000-0005-0000-0000-0000F62C0000}"/>
    <cellStyle name="Header2 5 3_2014БП" xfId="4497" xr:uid="{00000000-0005-0000-0000-0000F72C0000}"/>
    <cellStyle name="Header2 5 4" xfId="4498" xr:uid="{00000000-0005-0000-0000-0000F82C0000}"/>
    <cellStyle name="Header2 5_2013Прогноз" xfId="4499" xr:uid="{00000000-0005-0000-0000-0000F92C0000}"/>
    <cellStyle name="Header2 6" xfId="4500" xr:uid="{00000000-0005-0000-0000-0000FA2C0000}"/>
    <cellStyle name="Header2 6 2" xfId="4501" xr:uid="{00000000-0005-0000-0000-0000FB2C0000}"/>
    <cellStyle name="Header2 6 2 2" xfId="4502" xr:uid="{00000000-0005-0000-0000-0000FC2C0000}"/>
    <cellStyle name="Header2 6 2 2 2" xfId="4503" xr:uid="{00000000-0005-0000-0000-0000FD2C0000}"/>
    <cellStyle name="Header2 6 2 2 3" xfId="4504" xr:uid="{00000000-0005-0000-0000-0000FE2C0000}"/>
    <cellStyle name="Header2 6 2 2 4" xfId="4505" xr:uid="{00000000-0005-0000-0000-0000FF2C0000}"/>
    <cellStyle name="Header2 6 2 2 5" xfId="4506" xr:uid="{00000000-0005-0000-0000-0000002D0000}"/>
    <cellStyle name="Header2 6 2 2_2014БП" xfId="4507" xr:uid="{00000000-0005-0000-0000-0000012D0000}"/>
    <cellStyle name="Header2 6 2 3" xfId="4508" xr:uid="{00000000-0005-0000-0000-0000022D0000}"/>
    <cellStyle name="Header2 6 2 3 2" xfId="4509" xr:uid="{00000000-0005-0000-0000-0000032D0000}"/>
    <cellStyle name="Header2 6 2 4" xfId="4510" xr:uid="{00000000-0005-0000-0000-0000042D0000}"/>
    <cellStyle name="Header2 6 2 4 2" xfId="4511" xr:uid="{00000000-0005-0000-0000-0000052D0000}"/>
    <cellStyle name="Header2 6 2 5" xfId="4512" xr:uid="{00000000-0005-0000-0000-0000062D0000}"/>
    <cellStyle name="Header2 6 2 5 2" xfId="4513" xr:uid="{00000000-0005-0000-0000-0000072D0000}"/>
    <cellStyle name="Header2 6 2 6" xfId="4514" xr:uid="{00000000-0005-0000-0000-0000082D0000}"/>
    <cellStyle name="Header2 6 2 6 2" xfId="4515" xr:uid="{00000000-0005-0000-0000-0000092D0000}"/>
    <cellStyle name="Header2 6 2 7" xfId="4516" xr:uid="{00000000-0005-0000-0000-00000A2D0000}"/>
    <cellStyle name="Header2 6 2_2013Прогноз" xfId="4517" xr:uid="{00000000-0005-0000-0000-00000B2D0000}"/>
    <cellStyle name="Header2 6 3" xfId="4518" xr:uid="{00000000-0005-0000-0000-00000C2D0000}"/>
    <cellStyle name="Header2 6 3 2" xfId="4519" xr:uid="{00000000-0005-0000-0000-00000D2D0000}"/>
    <cellStyle name="Header2 6 3 3" xfId="4520" xr:uid="{00000000-0005-0000-0000-00000E2D0000}"/>
    <cellStyle name="Header2 6 3 4" xfId="4521" xr:uid="{00000000-0005-0000-0000-00000F2D0000}"/>
    <cellStyle name="Header2 6 3 5" xfId="4522" xr:uid="{00000000-0005-0000-0000-0000102D0000}"/>
    <cellStyle name="Header2 6 3_2014БП" xfId="4523" xr:uid="{00000000-0005-0000-0000-0000112D0000}"/>
    <cellStyle name="Header2 6 4" xfId="4524" xr:uid="{00000000-0005-0000-0000-0000122D0000}"/>
    <cellStyle name="Header2 6_2013Прогноз" xfId="4525" xr:uid="{00000000-0005-0000-0000-0000132D0000}"/>
    <cellStyle name="Header2 7" xfId="4526" xr:uid="{00000000-0005-0000-0000-0000142D0000}"/>
    <cellStyle name="Header2 7 2" xfId="4527" xr:uid="{00000000-0005-0000-0000-0000152D0000}"/>
    <cellStyle name="Header2 7 2 2" xfId="4528" xr:uid="{00000000-0005-0000-0000-0000162D0000}"/>
    <cellStyle name="Header2 7 2 2 2" xfId="4529" xr:uid="{00000000-0005-0000-0000-0000172D0000}"/>
    <cellStyle name="Header2 7 2 2 3" xfId="4530" xr:uid="{00000000-0005-0000-0000-0000182D0000}"/>
    <cellStyle name="Header2 7 2 2 4" xfId="4531" xr:uid="{00000000-0005-0000-0000-0000192D0000}"/>
    <cellStyle name="Header2 7 2 2 5" xfId="4532" xr:uid="{00000000-0005-0000-0000-00001A2D0000}"/>
    <cellStyle name="Header2 7 2 2_2014БП" xfId="4533" xr:uid="{00000000-0005-0000-0000-00001B2D0000}"/>
    <cellStyle name="Header2 7 2 3" xfId="4534" xr:uid="{00000000-0005-0000-0000-00001C2D0000}"/>
    <cellStyle name="Header2 7 2 3 2" xfId="4535" xr:uid="{00000000-0005-0000-0000-00001D2D0000}"/>
    <cellStyle name="Header2 7 2 4" xfId="4536" xr:uid="{00000000-0005-0000-0000-00001E2D0000}"/>
    <cellStyle name="Header2 7 2 4 2" xfId="4537" xr:uid="{00000000-0005-0000-0000-00001F2D0000}"/>
    <cellStyle name="Header2 7 2 5" xfId="4538" xr:uid="{00000000-0005-0000-0000-0000202D0000}"/>
    <cellStyle name="Header2 7 2 5 2" xfId="4539" xr:uid="{00000000-0005-0000-0000-0000212D0000}"/>
    <cellStyle name="Header2 7 2 6" xfId="4540" xr:uid="{00000000-0005-0000-0000-0000222D0000}"/>
    <cellStyle name="Header2 7 2 6 2" xfId="4541" xr:uid="{00000000-0005-0000-0000-0000232D0000}"/>
    <cellStyle name="Header2 7 2 7" xfId="4542" xr:uid="{00000000-0005-0000-0000-0000242D0000}"/>
    <cellStyle name="Header2 7 2_2013Прогноз" xfId="4543" xr:uid="{00000000-0005-0000-0000-0000252D0000}"/>
    <cellStyle name="Header2 7 3" xfId="4544" xr:uid="{00000000-0005-0000-0000-0000262D0000}"/>
    <cellStyle name="Header2 7 3 2" xfId="4545" xr:uid="{00000000-0005-0000-0000-0000272D0000}"/>
    <cellStyle name="Header2 7 3 3" xfId="4546" xr:uid="{00000000-0005-0000-0000-0000282D0000}"/>
    <cellStyle name="Header2 7 3 4" xfId="4547" xr:uid="{00000000-0005-0000-0000-0000292D0000}"/>
    <cellStyle name="Header2 7 3 5" xfId="4548" xr:uid="{00000000-0005-0000-0000-00002A2D0000}"/>
    <cellStyle name="Header2 7 3_2014БП" xfId="4549" xr:uid="{00000000-0005-0000-0000-00002B2D0000}"/>
    <cellStyle name="Header2 7_2013Прогноз" xfId="4550" xr:uid="{00000000-0005-0000-0000-00002C2D0000}"/>
    <cellStyle name="Header2 8" xfId="4551" xr:uid="{00000000-0005-0000-0000-00002D2D0000}"/>
    <cellStyle name="Header2 8 2" xfId="4552" xr:uid="{00000000-0005-0000-0000-00002E2D0000}"/>
    <cellStyle name="Header2 8 2 2" xfId="4553" xr:uid="{00000000-0005-0000-0000-00002F2D0000}"/>
    <cellStyle name="Header2 8 2 3" xfId="4554" xr:uid="{00000000-0005-0000-0000-0000302D0000}"/>
    <cellStyle name="Header2 8 2 4" xfId="4555" xr:uid="{00000000-0005-0000-0000-0000312D0000}"/>
    <cellStyle name="Header2 8 2 5" xfId="4556" xr:uid="{00000000-0005-0000-0000-0000322D0000}"/>
    <cellStyle name="Header2 8 2_2014БП" xfId="4557" xr:uid="{00000000-0005-0000-0000-0000332D0000}"/>
    <cellStyle name="Header2 8 3" xfId="4558" xr:uid="{00000000-0005-0000-0000-0000342D0000}"/>
    <cellStyle name="Header2 8 3 2" xfId="4559" xr:uid="{00000000-0005-0000-0000-0000352D0000}"/>
    <cellStyle name="Header2 8 4" xfId="4560" xr:uid="{00000000-0005-0000-0000-0000362D0000}"/>
    <cellStyle name="Header2 8 4 2" xfId="4561" xr:uid="{00000000-0005-0000-0000-0000372D0000}"/>
    <cellStyle name="Header2 8 5" xfId="4562" xr:uid="{00000000-0005-0000-0000-0000382D0000}"/>
    <cellStyle name="Header2 8 5 2" xfId="4563" xr:uid="{00000000-0005-0000-0000-0000392D0000}"/>
    <cellStyle name="Header2 8 6" xfId="4564" xr:uid="{00000000-0005-0000-0000-00003A2D0000}"/>
    <cellStyle name="Header2 8 6 2" xfId="4565" xr:uid="{00000000-0005-0000-0000-00003B2D0000}"/>
    <cellStyle name="Header2 8 7" xfId="4566" xr:uid="{00000000-0005-0000-0000-00003C2D0000}"/>
    <cellStyle name="Header2 8 8" xfId="4567" xr:uid="{00000000-0005-0000-0000-00003D2D0000}"/>
    <cellStyle name="Header2 8_2013Прогноз" xfId="4568" xr:uid="{00000000-0005-0000-0000-00003E2D0000}"/>
    <cellStyle name="Header2 9" xfId="4569" xr:uid="{00000000-0005-0000-0000-00003F2D0000}"/>
    <cellStyle name="Header2 9 2" xfId="4570" xr:uid="{00000000-0005-0000-0000-0000402D0000}"/>
    <cellStyle name="Header2 9 3" xfId="4571" xr:uid="{00000000-0005-0000-0000-0000412D0000}"/>
    <cellStyle name="Header2 9 4" xfId="4572" xr:uid="{00000000-0005-0000-0000-0000422D0000}"/>
    <cellStyle name="Header2 9 5" xfId="4573" xr:uid="{00000000-0005-0000-0000-0000432D0000}"/>
    <cellStyle name="Header2 9 6" xfId="4574" xr:uid="{00000000-0005-0000-0000-0000442D0000}"/>
    <cellStyle name="Header2 9_2014БП" xfId="4575" xr:uid="{00000000-0005-0000-0000-0000452D0000}"/>
    <cellStyle name="Header2_2013Прогноз" xfId="4576" xr:uid="{00000000-0005-0000-0000-0000462D0000}"/>
    <cellStyle name="Heading" xfId="4577" xr:uid="{00000000-0005-0000-0000-0000472D0000}"/>
    <cellStyle name="Heading 1" xfId="4578" xr:uid="{00000000-0005-0000-0000-0000482D0000}"/>
    <cellStyle name="Heading 1 10" xfId="35926" xr:uid="{00000000-0005-0000-0000-0000492D0000}"/>
    <cellStyle name="Heading 1 10 2" xfId="35927" xr:uid="{00000000-0005-0000-0000-00004A2D0000}"/>
    <cellStyle name="Heading 1 10 3" xfId="35928" xr:uid="{00000000-0005-0000-0000-00004B2D0000}"/>
    <cellStyle name="Heading 1 2" xfId="4579" xr:uid="{00000000-0005-0000-0000-00004C2D0000}"/>
    <cellStyle name="Heading 1 2 2" xfId="4580" xr:uid="{00000000-0005-0000-0000-00004D2D0000}"/>
    <cellStyle name="Heading 1 2 2 2" xfId="35929" xr:uid="{00000000-0005-0000-0000-00004E2D0000}"/>
    <cellStyle name="Heading 1 2 2 2 2" xfId="35930" xr:uid="{00000000-0005-0000-0000-00004F2D0000}"/>
    <cellStyle name="Heading 1 2 2 2 3" xfId="35931" xr:uid="{00000000-0005-0000-0000-0000502D0000}"/>
    <cellStyle name="Heading 1 2 3" xfId="35932" xr:uid="{00000000-0005-0000-0000-0000512D0000}"/>
    <cellStyle name="Heading 1 2 3 2" xfId="35933" xr:uid="{00000000-0005-0000-0000-0000522D0000}"/>
    <cellStyle name="Heading 1 2 3 2 2" xfId="35934" xr:uid="{00000000-0005-0000-0000-0000532D0000}"/>
    <cellStyle name="Heading 1 2 3 2 3" xfId="35935" xr:uid="{00000000-0005-0000-0000-0000542D0000}"/>
    <cellStyle name="Heading 1 2 4" xfId="35936" xr:uid="{00000000-0005-0000-0000-0000552D0000}"/>
    <cellStyle name="Heading 1 2 4 2" xfId="35937" xr:uid="{00000000-0005-0000-0000-0000562D0000}"/>
    <cellStyle name="Heading 1 2 4 2 2" xfId="35938" xr:uid="{00000000-0005-0000-0000-0000572D0000}"/>
    <cellStyle name="Heading 1 2 4 2 3" xfId="35939" xr:uid="{00000000-0005-0000-0000-0000582D0000}"/>
    <cellStyle name="Heading 1 2 5" xfId="35940" xr:uid="{00000000-0005-0000-0000-0000592D0000}"/>
    <cellStyle name="Heading 1 2 5 2" xfId="35941" xr:uid="{00000000-0005-0000-0000-00005A2D0000}"/>
    <cellStyle name="Heading 1 2 5 2 2" xfId="35942" xr:uid="{00000000-0005-0000-0000-00005B2D0000}"/>
    <cellStyle name="Heading 1 2 5 2 3" xfId="35943" xr:uid="{00000000-0005-0000-0000-00005C2D0000}"/>
    <cellStyle name="Heading 1 2 6" xfId="35944" xr:uid="{00000000-0005-0000-0000-00005D2D0000}"/>
    <cellStyle name="Heading 1 2 6 2" xfId="35945" xr:uid="{00000000-0005-0000-0000-00005E2D0000}"/>
    <cellStyle name="Heading 1 2 6 2 2" xfId="35946" xr:uid="{00000000-0005-0000-0000-00005F2D0000}"/>
    <cellStyle name="Heading 1 2 6 2 3" xfId="35947" xr:uid="{00000000-0005-0000-0000-0000602D0000}"/>
    <cellStyle name="Heading 1 2 7" xfId="35948" xr:uid="{00000000-0005-0000-0000-0000612D0000}"/>
    <cellStyle name="Heading 1 2 7 2" xfId="35949" xr:uid="{00000000-0005-0000-0000-0000622D0000}"/>
    <cellStyle name="Heading 1 2 7 2 2" xfId="35950" xr:uid="{00000000-0005-0000-0000-0000632D0000}"/>
    <cellStyle name="Heading 1 2 7 2 3" xfId="35951" xr:uid="{00000000-0005-0000-0000-0000642D0000}"/>
    <cellStyle name="Heading 1 2 8" xfId="35952" xr:uid="{00000000-0005-0000-0000-0000652D0000}"/>
    <cellStyle name="Heading 1 2 8 2" xfId="35953" xr:uid="{00000000-0005-0000-0000-0000662D0000}"/>
    <cellStyle name="Heading 1 2 8 3" xfId="35954" xr:uid="{00000000-0005-0000-0000-0000672D0000}"/>
    <cellStyle name="Heading 1 3" xfId="4581" xr:uid="{00000000-0005-0000-0000-0000682D0000}"/>
    <cellStyle name="Heading 1 3 2" xfId="4582" xr:uid="{00000000-0005-0000-0000-0000692D0000}"/>
    <cellStyle name="Heading 1 3 2 2" xfId="35955" xr:uid="{00000000-0005-0000-0000-00006A2D0000}"/>
    <cellStyle name="Heading 1 3 2 3" xfId="35956" xr:uid="{00000000-0005-0000-0000-00006B2D0000}"/>
    <cellStyle name="Heading 1 4" xfId="4583" xr:uid="{00000000-0005-0000-0000-00006C2D0000}"/>
    <cellStyle name="Heading 1 4 2" xfId="35957" xr:uid="{00000000-0005-0000-0000-00006D2D0000}"/>
    <cellStyle name="Heading 1 4 2 2" xfId="35958" xr:uid="{00000000-0005-0000-0000-00006E2D0000}"/>
    <cellStyle name="Heading 1 4 2 2 2" xfId="35959" xr:uid="{00000000-0005-0000-0000-00006F2D0000}"/>
    <cellStyle name="Heading 1 4 2 2 3" xfId="35960" xr:uid="{00000000-0005-0000-0000-0000702D0000}"/>
    <cellStyle name="Heading 1 4 3" xfId="35961" xr:uid="{00000000-0005-0000-0000-0000712D0000}"/>
    <cellStyle name="Heading 1 4 3 2" xfId="35962" xr:uid="{00000000-0005-0000-0000-0000722D0000}"/>
    <cellStyle name="Heading 1 4 3 2 2" xfId="35963" xr:uid="{00000000-0005-0000-0000-0000732D0000}"/>
    <cellStyle name="Heading 1 4 3 2 3" xfId="35964" xr:uid="{00000000-0005-0000-0000-0000742D0000}"/>
    <cellStyle name="Heading 1 4 4" xfId="35965" xr:uid="{00000000-0005-0000-0000-0000752D0000}"/>
    <cellStyle name="Heading 1 4 4 2" xfId="35966" xr:uid="{00000000-0005-0000-0000-0000762D0000}"/>
    <cellStyle name="Heading 1 4 4 2 2" xfId="35967" xr:uid="{00000000-0005-0000-0000-0000772D0000}"/>
    <cellStyle name="Heading 1 4 4 2 3" xfId="35968" xr:uid="{00000000-0005-0000-0000-0000782D0000}"/>
    <cellStyle name="Heading 1 4 5" xfId="35969" xr:uid="{00000000-0005-0000-0000-0000792D0000}"/>
    <cellStyle name="Heading 1 4 5 2" xfId="35970" xr:uid="{00000000-0005-0000-0000-00007A2D0000}"/>
    <cellStyle name="Heading 1 4 5 3" xfId="35971" xr:uid="{00000000-0005-0000-0000-00007B2D0000}"/>
    <cellStyle name="Heading 1 5" xfId="4584" xr:uid="{00000000-0005-0000-0000-00007C2D0000}"/>
    <cellStyle name="Heading 1 5 2" xfId="4585" xr:uid="{00000000-0005-0000-0000-00007D2D0000}"/>
    <cellStyle name="Heading 1 5 2 2" xfId="35972" xr:uid="{00000000-0005-0000-0000-00007E2D0000}"/>
    <cellStyle name="Heading 1 5 2 3" xfId="35973" xr:uid="{00000000-0005-0000-0000-00007F2D0000}"/>
    <cellStyle name="Heading 1 6" xfId="35974" xr:uid="{00000000-0005-0000-0000-0000802D0000}"/>
    <cellStyle name="Heading 1 6 2" xfId="35975" xr:uid="{00000000-0005-0000-0000-0000812D0000}"/>
    <cellStyle name="Heading 1 6 2 2" xfId="35976" xr:uid="{00000000-0005-0000-0000-0000822D0000}"/>
    <cellStyle name="Heading 1 6 2 3" xfId="35977" xr:uid="{00000000-0005-0000-0000-0000832D0000}"/>
    <cellStyle name="Heading 1 7" xfId="35978" xr:uid="{00000000-0005-0000-0000-0000842D0000}"/>
    <cellStyle name="Heading 1 7 2" xfId="35979" xr:uid="{00000000-0005-0000-0000-0000852D0000}"/>
    <cellStyle name="Heading 1 7 2 2" xfId="35980" xr:uid="{00000000-0005-0000-0000-0000862D0000}"/>
    <cellStyle name="Heading 1 7 2 3" xfId="35981" xr:uid="{00000000-0005-0000-0000-0000872D0000}"/>
    <cellStyle name="Heading 1 8" xfId="35982" xr:uid="{00000000-0005-0000-0000-0000882D0000}"/>
    <cellStyle name="Heading 1 8 2" xfId="35983" xr:uid="{00000000-0005-0000-0000-0000892D0000}"/>
    <cellStyle name="Heading 1 8 2 2" xfId="35984" xr:uid="{00000000-0005-0000-0000-00008A2D0000}"/>
    <cellStyle name="Heading 1 8 2 3" xfId="35985" xr:uid="{00000000-0005-0000-0000-00008B2D0000}"/>
    <cellStyle name="Heading 1 9" xfId="35986" xr:uid="{00000000-0005-0000-0000-00008C2D0000}"/>
    <cellStyle name="Heading 1 9 2" xfId="35987" xr:uid="{00000000-0005-0000-0000-00008D2D0000}"/>
    <cellStyle name="Heading 1_2014БП" xfId="4586" xr:uid="{00000000-0005-0000-0000-00008E2D0000}"/>
    <cellStyle name="Heading 2" xfId="4587" xr:uid="{00000000-0005-0000-0000-00008F2D0000}"/>
    <cellStyle name="Heading 2 10" xfId="35988" xr:uid="{00000000-0005-0000-0000-0000902D0000}"/>
    <cellStyle name="Heading 2 10 2" xfId="35989" xr:uid="{00000000-0005-0000-0000-0000912D0000}"/>
    <cellStyle name="Heading 2 10 3" xfId="35990" xr:uid="{00000000-0005-0000-0000-0000922D0000}"/>
    <cellStyle name="Heading 2 2" xfId="4588" xr:uid="{00000000-0005-0000-0000-0000932D0000}"/>
    <cellStyle name="Heading 2 2 2" xfId="4589" xr:uid="{00000000-0005-0000-0000-0000942D0000}"/>
    <cellStyle name="Heading 2 2 2 2" xfId="35991" xr:uid="{00000000-0005-0000-0000-0000952D0000}"/>
    <cellStyle name="Heading 2 2 2 2 2" xfId="35992" xr:uid="{00000000-0005-0000-0000-0000962D0000}"/>
    <cellStyle name="Heading 2 2 2 2 3" xfId="35993" xr:uid="{00000000-0005-0000-0000-0000972D0000}"/>
    <cellStyle name="Heading 2 2 3" xfId="35994" xr:uid="{00000000-0005-0000-0000-0000982D0000}"/>
    <cellStyle name="Heading 2 2 3 2" xfId="35995" xr:uid="{00000000-0005-0000-0000-0000992D0000}"/>
    <cellStyle name="Heading 2 2 3 2 2" xfId="35996" xr:uid="{00000000-0005-0000-0000-00009A2D0000}"/>
    <cellStyle name="Heading 2 2 3 2 3" xfId="35997" xr:uid="{00000000-0005-0000-0000-00009B2D0000}"/>
    <cellStyle name="Heading 2 2 4" xfId="35998" xr:uid="{00000000-0005-0000-0000-00009C2D0000}"/>
    <cellStyle name="Heading 2 2 4 2" xfId="35999" xr:uid="{00000000-0005-0000-0000-00009D2D0000}"/>
    <cellStyle name="Heading 2 2 4 2 2" xfId="36000" xr:uid="{00000000-0005-0000-0000-00009E2D0000}"/>
    <cellStyle name="Heading 2 2 4 2 3" xfId="36001" xr:uid="{00000000-0005-0000-0000-00009F2D0000}"/>
    <cellStyle name="Heading 2 2 5" xfId="36002" xr:uid="{00000000-0005-0000-0000-0000A02D0000}"/>
    <cellStyle name="Heading 2 2 5 2" xfId="36003" xr:uid="{00000000-0005-0000-0000-0000A12D0000}"/>
    <cellStyle name="Heading 2 2 5 2 2" xfId="36004" xr:uid="{00000000-0005-0000-0000-0000A22D0000}"/>
    <cellStyle name="Heading 2 2 5 2 3" xfId="36005" xr:uid="{00000000-0005-0000-0000-0000A32D0000}"/>
    <cellStyle name="Heading 2 2 6" xfId="36006" xr:uid="{00000000-0005-0000-0000-0000A42D0000}"/>
    <cellStyle name="Heading 2 2 6 2" xfId="36007" xr:uid="{00000000-0005-0000-0000-0000A52D0000}"/>
    <cellStyle name="Heading 2 2 6 2 2" xfId="36008" xr:uid="{00000000-0005-0000-0000-0000A62D0000}"/>
    <cellStyle name="Heading 2 2 6 2 3" xfId="36009" xr:uid="{00000000-0005-0000-0000-0000A72D0000}"/>
    <cellStyle name="Heading 2 2 7" xfId="36010" xr:uid="{00000000-0005-0000-0000-0000A82D0000}"/>
    <cellStyle name="Heading 2 2 7 2" xfId="36011" xr:uid="{00000000-0005-0000-0000-0000A92D0000}"/>
    <cellStyle name="Heading 2 2 7 2 2" xfId="36012" xr:uid="{00000000-0005-0000-0000-0000AA2D0000}"/>
    <cellStyle name="Heading 2 2 7 2 3" xfId="36013" xr:uid="{00000000-0005-0000-0000-0000AB2D0000}"/>
    <cellStyle name="Heading 2 2 8" xfId="36014" xr:uid="{00000000-0005-0000-0000-0000AC2D0000}"/>
    <cellStyle name="Heading 2 2 8 2" xfId="36015" xr:uid="{00000000-0005-0000-0000-0000AD2D0000}"/>
    <cellStyle name="Heading 2 2 8 3" xfId="36016" xr:uid="{00000000-0005-0000-0000-0000AE2D0000}"/>
    <cellStyle name="Heading 2 3" xfId="4590" xr:uid="{00000000-0005-0000-0000-0000AF2D0000}"/>
    <cellStyle name="Heading 2 3 2" xfId="4591" xr:uid="{00000000-0005-0000-0000-0000B02D0000}"/>
    <cellStyle name="Heading 2 3 2 2" xfId="36017" xr:uid="{00000000-0005-0000-0000-0000B12D0000}"/>
    <cellStyle name="Heading 2 3 2 3" xfId="36018" xr:uid="{00000000-0005-0000-0000-0000B22D0000}"/>
    <cellStyle name="Heading 2 4" xfId="4592" xr:uid="{00000000-0005-0000-0000-0000B32D0000}"/>
    <cellStyle name="Heading 2 4 2" xfId="36019" xr:uid="{00000000-0005-0000-0000-0000B42D0000}"/>
    <cellStyle name="Heading 2 4 2 2" xfId="36020" xr:uid="{00000000-0005-0000-0000-0000B52D0000}"/>
    <cellStyle name="Heading 2 4 2 2 2" xfId="36021" xr:uid="{00000000-0005-0000-0000-0000B62D0000}"/>
    <cellStyle name="Heading 2 4 2 2 3" xfId="36022" xr:uid="{00000000-0005-0000-0000-0000B72D0000}"/>
    <cellStyle name="Heading 2 4 3" xfId="36023" xr:uid="{00000000-0005-0000-0000-0000B82D0000}"/>
    <cellStyle name="Heading 2 4 3 2" xfId="36024" xr:uid="{00000000-0005-0000-0000-0000B92D0000}"/>
    <cellStyle name="Heading 2 4 3 2 2" xfId="36025" xr:uid="{00000000-0005-0000-0000-0000BA2D0000}"/>
    <cellStyle name="Heading 2 4 3 2 3" xfId="36026" xr:uid="{00000000-0005-0000-0000-0000BB2D0000}"/>
    <cellStyle name="Heading 2 4 4" xfId="36027" xr:uid="{00000000-0005-0000-0000-0000BC2D0000}"/>
    <cellStyle name="Heading 2 4 4 2" xfId="36028" xr:uid="{00000000-0005-0000-0000-0000BD2D0000}"/>
    <cellStyle name="Heading 2 4 4 2 2" xfId="36029" xr:uid="{00000000-0005-0000-0000-0000BE2D0000}"/>
    <cellStyle name="Heading 2 4 4 2 3" xfId="36030" xr:uid="{00000000-0005-0000-0000-0000BF2D0000}"/>
    <cellStyle name="Heading 2 4 5" xfId="36031" xr:uid="{00000000-0005-0000-0000-0000C02D0000}"/>
    <cellStyle name="Heading 2 4 5 2" xfId="36032" xr:uid="{00000000-0005-0000-0000-0000C12D0000}"/>
    <cellStyle name="Heading 2 4 5 3" xfId="36033" xr:uid="{00000000-0005-0000-0000-0000C22D0000}"/>
    <cellStyle name="Heading 2 5" xfId="4593" xr:uid="{00000000-0005-0000-0000-0000C32D0000}"/>
    <cellStyle name="Heading 2 5 2" xfId="4594" xr:uid="{00000000-0005-0000-0000-0000C42D0000}"/>
    <cellStyle name="Heading 2 5 2 2" xfId="36034" xr:uid="{00000000-0005-0000-0000-0000C52D0000}"/>
    <cellStyle name="Heading 2 5 2 3" xfId="36035" xr:uid="{00000000-0005-0000-0000-0000C62D0000}"/>
    <cellStyle name="Heading 2 6" xfId="36036" xr:uid="{00000000-0005-0000-0000-0000C72D0000}"/>
    <cellStyle name="Heading 2 6 2" xfId="36037" xr:uid="{00000000-0005-0000-0000-0000C82D0000}"/>
    <cellStyle name="Heading 2 6 2 2" xfId="36038" xr:uid="{00000000-0005-0000-0000-0000C92D0000}"/>
    <cellStyle name="Heading 2 6 2 3" xfId="36039" xr:uid="{00000000-0005-0000-0000-0000CA2D0000}"/>
    <cellStyle name="Heading 2 7" xfId="36040" xr:uid="{00000000-0005-0000-0000-0000CB2D0000}"/>
    <cellStyle name="Heading 2 7 2" xfId="36041" xr:uid="{00000000-0005-0000-0000-0000CC2D0000}"/>
    <cellStyle name="Heading 2 7 2 2" xfId="36042" xr:uid="{00000000-0005-0000-0000-0000CD2D0000}"/>
    <cellStyle name="Heading 2 7 2 3" xfId="36043" xr:uid="{00000000-0005-0000-0000-0000CE2D0000}"/>
    <cellStyle name="Heading 2 8" xfId="36044" xr:uid="{00000000-0005-0000-0000-0000CF2D0000}"/>
    <cellStyle name="Heading 2 8 2" xfId="36045" xr:uid="{00000000-0005-0000-0000-0000D02D0000}"/>
    <cellStyle name="Heading 2 8 2 2" xfId="36046" xr:uid="{00000000-0005-0000-0000-0000D12D0000}"/>
    <cellStyle name="Heading 2 8 2 3" xfId="36047" xr:uid="{00000000-0005-0000-0000-0000D22D0000}"/>
    <cellStyle name="Heading 2 9" xfId="36048" xr:uid="{00000000-0005-0000-0000-0000D32D0000}"/>
    <cellStyle name="Heading 2 9 2" xfId="36049" xr:uid="{00000000-0005-0000-0000-0000D42D0000}"/>
    <cellStyle name="Heading 2_2014БП" xfId="4595" xr:uid="{00000000-0005-0000-0000-0000D52D0000}"/>
    <cellStyle name="Heading 3" xfId="4596" xr:uid="{00000000-0005-0000-0000-0000D62D0000}"/>
    <cellStyle name="Heading 3 2" xfId="4597" xr:uid="{00000000-0005-0000-0000-0000D72D0000}"/>
    <cellStyle name="Heading 3 2 2" xfId="4598" xr:uid="{00000000-0005-0000-0000-0000D82D0000}"/>
    <cellStyle name="Heading 3 2 3" xfId="36050" xr:uid="{00000000-0005-0000-0000-0000D92D0000}"/>
    <cellStyle name="Heading 3 3" xfId="4599" xr:uid="{00000000-0005-0000-0000-0000DA2D0000}"/>
    <cellStyle name="Heading 3 3 2" xfId="4600" xr:uid="{00000000-0005-0000-0000-0000DB2D0000}"/>
    <cellStyle name="Heading 3 4" xfId="4601" xr:uid="{00000000-0005-0000-0000-0000DC2D0000}"/>
    <cellStyle name="Heading 3 4 2" xfId="4602" xr:uid="{00000000-0005-0000-0000-0000DD2D0000}"/>
    <cellStyle name="Heading 3 5" xfId="4603" xr:uid="{00000000-0005-0000-0000-0000DE2D0000}"/>
    <cellStyle name="Heading 3 6" xfId="4604" xr:uid="{00000000-0005-0000-0000-0000DF2D0000}"/>
    <cellStyle name="Heading 4" xfId="4605" xr:uid="{00000000-0005-0000-0000-0000E02D0000}"/>
    <cellStyle name="Heading 4 2" xfId="4606" xr:uid="{00000000-0005-0000-0000-0000E12D0000}"/>
    <cellStyle name="Heading 4 2 2" xfId="36051" xr:uid="{00000000-0005-0000-0000-0000E22D0000}"/>
    <cellStyle name="Heading 4 2 3" xfId="36052" xr:uid="{00000000-0005-0000-0000-0000E32D0000}"/>
    <cellStyle name="Heading 4 3" xfId="4607" xr:uid="{00000000-0005-0000-0000-0000E42D0000}"/>
    <cellStyle name="Heading 4 3 2" xfId="4608" xr:uid="{00000000-0005-0000-0000-0000E52D0000}"/>
    <cellStyle name="Heading 4 4" xfId="4609" xr:uid="{00000000-0005-0000-0000-0000E62D0000}"/>
    <cellStyle name="Heading 4 4 2" xfId="4610" xr:uid="{00000000-0005-0000-0000-0000E72D0000}"/>
    <cellStyle name="Heading 4 5" xfId="4611" xr:uid="{00000000-0005-0000-0000-0000E82D0000}"/>
    <cellStyle name="Heading 4 6" xfId="62648" xr:uid="{00000000-0005-0000-0000-0000E92D0000}"/>
    <cellStyle name="Heading 5" xfId="4612" xr:uid="{00000000-0005-0000-0000-0000EA2D0000}"/>
    <cellStyle name="Heading No Underline" xfId="36053" xr:uid="{00000000-0005-0000-0000-0000EB2D0000}"/>
    <cellStyle name="Heading With Underline" xfId="36054" xr:uid="{00000000-0005-0000-0000-0000EC2D0000}"/>
    <cellStyle name="Heading1" xfId="4613" xr:uid="{00000000-0005-0000-0000-0000ED2D0000}"/>
    <cellStyle name="Heading1 2" xfId="4614" xr:uid="{00000000-0005-0000-0000-0000EE2D0000}"/>
    <cellStyle name="Heading1 3" xfId="4615" xr:uid="{00000000-0005-0000-0000-0000EF2D0000}"/>
    <cellStyle name="Heading1 4" xfId="4616" xr:uid="{00000000-0005-0000-0000-0000F02D0000}"/>
    <cellStyle name="Heading1 5" xfId="4617" xr:uid="{00000000-0005-0000-0000-0000F12D0000}"/>
    <cellStyle name="Heading1 6" xfId="4618" xr:uid="{00000000-0005-0000-0000-0000F22D0000}"/>
    <cellStyle name="Heading1 7" xfId="4619" xr:uid="{00000000-0005-0000-0000-0000F32D0000}"/>
    <cellStyle name="Heading1 8" xfId="4620" xr:uid="{00000000-0005-0000-0000-0000F42D0000}"/>
    <cellStyle name="Heading1_2014БП" xfId="4621" xr:uid="{00000000-0005-0000-0000-0000F52D0000}"/>
    <cellStyle name="Heading2" xfId="4622" xr:uid="{00000000-0005-0000-0000-0000F62D0000}"/>
    <cellStyle name="Heading2 2" xfId="4623" xr:uid="{00000000-0005-0000-0000-0000F72D0000}"/>
    <cellStyle name="Heading2 3" xfId="4624" xr:uid="{00000000-0005-0000-0000-0000F82D0000}"/>
    <cellStyle name="Heading2 4" xfId="4625" xr:uid="{00000000-0005-0000-0000-0000F92D0000}"/>
    <cellStyle name="Heading2 5" xfId="4626" xr:uid="{00000000-0005-0000-0000-0000FA2D0000}"/>
    <cellStyle name="Heading2 6" xfId="4627" xr:uid="{00000000-0005-0000-0000-0000FB2D0000}"/>
    <cellStyle name="Heading2 7" xfId="4628" xr:uid="{00000000-0005-0000-0000-0000FC2D0000}"/>
    <cellStyle name="Heading2 8" xfId="4629" xr:uid="{00000000-0005-0000-0000-0000FD2D0000}"/>
    <cellStyle name="Heading2_2014БП" xfId="4630" xr:uid="{00000000-0005-0000-0000-0000FE2D0000}"/>
    <cellStyle name="Heading3" xfId="4631" xr:uid="{00000000-0005-0000-0000-0000FF2D0000}"/>
    <cellStyle name="Heading3 2" xfId="4632" xr:uid="{00000000-0005-0000-0000-0000002E0000}"/>
    <cellStyle name="Heading3 3" xfId="4633" xr:uid="{00000000-0005-0000-0000-0000012E0000}"/>
    <cellStyle name="Heading3 4" xfId="4634" xr:uid="{00000000-0005-0000-0000-0000022E0000}"/>
    <cellStyle name="Heading3 5" xfId="4635" xr:uid="{00000000-0005-0000-0000-0000032E0000}"/>
    <cellStyle name="Heading3 6" xfId="4636" xr:uid="{00000000-0005-0000-0000-0000042E0000}"/>
    <cellStyle name="Heading3 7" xfId="4637" xr:uid="{00000000-0005-0000-0000-0000052E0000}"/>
    <cellStyle name="Heading3 8" xfId="4638" xr:uid="{00000000-0005-0000-0000-0000062E0000}"/>
    <cellStyle name="Heading3_2014БП" xfId="4639" xr:uid="{00000000-0005-0000-0000-0000072E0000}"/>
    <cellStyle name="Heading4" xfId="4640" xr:uid="{00000000-0005-0000-0000-0000082E0000}"/>
    <cellStyle name="Heading4 2" xfId="4641" xr:uid="{00000000-0005-0000-0000-0000092E0000}"/>
    <cellStyle name="Heading4 3" xfId="4642" xr:uid="{00000000-0005-0000-0000-00000A2E0000}"/>
    <cellStyle name="Heading4 4" xfId="4643" xr:uid="{00000000-0005-0000-0000-00000B2E0000}"/>
    <cellStyle name="Heading4 5" xfId="4644" xr:uid="{00000000-0005-0000-0000-00000C2E0000}"/>
    <cellStyle name="Heading4 6" xfId="4645" xr:uid="{00000000-0005-0000-0000-00000D2E0000}"/>
    <cellStyle name="Heading4 7" xfId="4646" xr:uid="{00000000-0005-0000-0000-00000E2E0000}"/>
    <cellStyle name="Heading4 8" xfId="4647" xr:uid="{00000000-0005-0000-0000-00000F2E0000}"/>
    <cellStyle name="Heading4_2014БП" xfId="4648" xr:uid="{00000000-0005-0000-0000-0000102E0000}"/>
    <cellStyle name="Heading5" xfId="4649" xr:uid="{00000000-0005-0000-0000-0000112E0000}"/>
    <cellStyle name="Heading5 10" xfId="4650" xr:uid="{00000000-0005-0000-0000-0000122E0000}"/>
    <cellStyle name="Heading5 11" xfId="4651" xr:uid="{00000000-0005-0000-0000-0000132E0000}"/>
    <cellStyle name="Heading5 12" xfId="4652" xr:uid="{00000000-0005-0000-0000-0000142E0000}"/>
    <cellStyle name="Heading5 13" xfId="4653" xr:uid="{00000000-0005-0000-0000-0000152E0000}"/>
    <cellStyle name="Heading5 2" xfId="4654" xr:uid="{00000000-0005-0000-0000-0000162E0000}"/>
    <cellStyle name="Heading5 2 2" xfId="4655" xr:uid="{00000000-0005-0000-0000-0000172E0000}"/>
    <cellStyle name="Heading5 3" xfId="4656" xr:uid="{00000000-0005-0000-0000-0000182E0000}"/>
    <cellStyle name="Heading5 3 2" xfId="4657" xr:uid="{00000000-0005-0000-0000-0000192E0000}"/>
    <cellStyle name="Heading5 4" xfId="4658" xr:uid="{00000000-0005-0000-0000-00001A2E0000}"/>
    <cellStyle name="Heading5 4 2" xfId="4659" xr:uid="{00000000-0005-0000-0000-00001B2E0000}"/>
    <cellStyle name="Heading5 5" xfId="4660" xr:uid="{00000000-0005-0000-0000-00001C2E0000}"/>
    <cellStyle name="Heading5 6" xfId="4661" xr:uid="{00000000-0005-0000-0000-00001D2E0000}"/>
    <cellStyle name="Heading5 6 2" xfId="4662" xr:uid="{00000000-0005-0000-0000-00001E2E0000}"/>
    <cellStyle name="Heading5 7" xfId="4663" xr:uid="{00000000-0005-0000-0000-00001F2E0000}"/>
    <cellStyle name="Heading5 7 2" xfId="4664" xr:uid="{00000000-0005-0000-0000-0000202E0000}"/>
    <cellStyle name="Heading5 8" xfId="4665" xr:uid="{00000000-0005-0000-0000-0000212E0000}"/>
    <cellStyle name="Heading5 9" xfId="4666" xr:uid="{00000000-0005-0000-0000-0000222E0000}"/>
    <cellStyle name="Heading5_2014БП" xfId="4667" xr:uid="{00000000-0005-0000-0000-0000232E0000}"/>
    <cellStyle name="Heading6" xfId="4668" xr:uid="{00000000-0005-0000-0000-0000242E0000}"/>
    <cellStyle name="Heading6 2" xfId="4669" xr:uid="{00000000-0005-0000-0000-0000252E0000}"/>
    <cellStyle name="Heading6 3" xfId="4670" xr:uid="{00000000-0005-0000-0000-0000262E0000}"/>
    <cellStyle name="Heading6 4" xfId="4671" xr:uid="{00000000-0005-0000-0000-0000272E0000}"/>
    <cellStyle name="Heading6 5" xfId="4672" xr:uid="{00000000-0005-0000-0000-0000282E0000}"/>
    <cellStyle name="Heading6 6" xfId="4673" xr:uid="{00000000-0005-0000-0000-0000292E0000}"/>
    <cellStyle name="Heading6 7" xfId="4674" xr:uid="{00000000-0005-0000-0000-00002A2E0000}"/>
    <cellStyle name="Heading6 8" xfId="4675" xr:uid="{00000000-0005-0000-0000-00002B2E0000}"/>
    <cellStyle name="Heading6_2014БП" xfId="4676" xr:uid="{00000000-0005-0000-0000-00002C2E0000}"/>
    <cellStyle name="HeadingBanner" xfId="4677" xr:uid="{00000000-0005-0000-0000-00002D2E0000}"/>
    <cellStyle name="Headline I" xfId="36055" xr:uid="{00000000-0005-0000-0000-00002E2E0000}"/>
    <cellStyle name="Headline I 2" xfId="36056" xr:uid="{00000000-0005-0000-0000-00002F2E0000}"/>
    <cellStyle name="Headline I 2 2" xfId="36057" xr:uid="{00000000-0005-0000-0000-0000302E0000}"/>
    <cellStyle name="Headline I 3" xfId="36058" xr:uid="{00000000-0005-0000-0000-0000312E0000}"/>
    <cellStyle name="Headline II" xfId="36059" xr:uid="{00000000-0005-0000-0000-0000322E0000}"/>
    <cellStyle name="Headline II 2" xfId="36060" xr:uid="{00000000-0005-0000-0000-0000332E0000}"/>
    <cellStyle name="Headline II 2 2" xfId="36061" xr:uid="{00000000-0005-0000-0000-0000342E0000}"/>
    <cellStyle name="Headline II 3" xfId="36062" xr:uid="{00000000-0005-0000-0000-0000352E0000}"/>
    <cellStyle name="Headline III" xfId="36063" xr:uid="{00000000-0005-0000-0000-0000362E0000}"/>
    <cellStyle name="Headline III 2" xfId="36064" xr:uid="{00000000-0005-0000-0000-0000372E0000}"/>
    <cellStyle name="Headline III 2 2" xfId="36065" xr:uid="{00000000-0005-0000-0000-0000382E0000}"/>
    <cellStyle name="Headline III 3" xfId="36066" xr:uid="{00000000-0005-0000-0000-0000392E0000}"/>
    <cellStyle name="highlight" xfId="4678" xr:uid="{00000000-0005-0000-0000-00003A2E0000}"/>
    <cellStyle name="highlight 2" xfId="4679" xr:uid="{00000000-0005-0000-0000-00003B2E0000}"/>
    <cellStyle name="highlight 3" xfId="4680" xr:uid="{00000000-0005-0000-0000-00003C2E0000}"/>
    <cellStyle name="highlight 4" xfId="4681" xr:uid="{00000000-0005-0000-0000-00003D2E0000}"/>
    <cellStyle name="highlight 5" xfId="4682" xr:uid="{00000000-0005-0000-0000-00003E2E0000}"/>
    <cellStyle name="highlight 6" xfId="4683" xr:uid="{00000000-0005-0000-0000-00003F2E0000}"/>
    <cellStyle name="highlight 7" xfId="4684" xr:uid="{00000000-0005-0000-0000-0000402E0000}"/>
    <cellStyle name="highlight 8" xfId="4685" xr:uid="{00000000-0005-0000-0000-0000412E0000}"/>
    <cellStyle name="highlight_2014БП" xfId="4686" xr:uid="{00000000-0005-0000-0000-0000422E0000}"/>
    <cellStyle name="Hipervínculo" xfId="4687" xr:uid="{00000000-0005-0000-0000-0000432E0000}"/>
    <cellStyle name="Horizontal" xfId="4688" xr:uid="{00000000-0005-0000-0000-0000442E0000}"/>
    <cellStyle name="Horizontal 10" xfId="4689" xr:uid="{00000000-0005-0000-0000-0000452E0000}"/>
    <cellStyle name="Horizontal 11" xfId="4690" xr:uid="{00000000-0005-0000-0000-0000462E0000}"/>
    <cellStyle name="Horizontal 12" xfId="4691" xr:uid="{00000000-0005-0000-0000-0000472E0000}"/>
    <cellStyle name="Horizontal 13" xfId="4692" xr:uid="{00000000-0005-0000-0000-0000482E0000}"/>
    <cellStyle name="Horizontal 2" xfId="4693" xr:uid="{00000000-0005-0000-0000-0000492E0000}"/>
    <cellStyle name="Horizontal 2 2" xfId="4694" xr:uid="{00000000-0005-0000-0000-00004A2E0000}"/>
    <cellStyle name="Horizontal 3" xfId="4695" xr:uid="{00000000-0005-0000-0000-00004B2E0000}"/>
    <cellStyle name="Horizontal 3 2" xfId="4696" xr:uid="{00000000-0005-0000-0000-00004C2E0000}"/>
    <cellStyle name="Horizontal 4" xfId="4697" xr:uid="{00000000-0005-0000-0000-00004D2E0000}"/>
    <cellStyle name="Horizontal 4 2" xfId="4698" xr:uid="{00000000-0005-0000-0000-00004E2E0000}"/>
    <cellStyle name="Horizontal 5" xfId="4699" xr:uid="{00000000-0005-0000-0000-00004F2E0000}"/>
    <cellStyle name="Horizontal 6" xfId="4700" xr:uid="{00000000-0005-0000-0000-0000502E0000}"/>
    <cellStyle name="Horizontal 6 2" xfId="4701" xr:uid="{00000000-0005-0000-0000-0000512E0000}"/>
    <cellStyle name="Horizontal 7" xfId="4702" xr:uid="{00000000-0005-0000-0000-0000522E0000}"/>
    <cellStyle name="Horizontal 7 2" xfId="4703" xr:uid="{00000000-0005-0000-0000-0000532E0000}"/>
    <cellStyle name="Horizontal 8" xfId="4704" xr:uid="{00000000-0005-0000-0000-0000542E0000}"/>
    <cellStyle name="Horizontal 9" xfId="4705" xr:uid="{00000000-0005-0000-0000-0000552E0000}"/>
    <cellStyle name="Horizontal_2014БП" xfId="4706" xr:uid="{00000000-0005-0000-0000-0000562E0000}"/>
    <cellStyle name="Hyperlink" xfId="4707" xr:uid="{00000000-0005-0000-0000-0000572E0000}"/>
    <cellStyle name="Hyperlink 2" xfId="36067" xr:uid="{00000000-0005-0000-0000-0000582E0000}"/>
    <cellStyle name="Hyperlink seguido" xfId="4708" xr:uid="{00000000-0005-0000-0000-0000592E0000}"/>
    <cellStyle name="Hyperlink_Tier 1" xfId="36068" xr:uid="{00000000-0005-0000-0000-00005A2E0000}"/>
    <cellStyle name="Iau?iue_?anoiau" xfId="36069" xr:uid="{00000000-0005-0000-0000-00005B2E0000}"/>
    <cellStyle name="Îáű÷íűé_Đĺôĺđĺíň" xfId="4709" xr:uid="{00000000-0005-0000-0000-00005C2E0000}"/>
    <cellStyle name="Îáû÷íûé_Ëèñò1" xfId="36070" xr:uid="{00000000-0005-0000-0000-00005D2E0000}"/>
    <cellStyle name="Incorrecto" xfId="4710" xr:uid="{00000000-0005-0000-0000-00005E2E0000}"/>
    <cellStyle name="Incorreto" xfId="4711" xr:uid="{00000000-0005-0000-0000-00005F2E0000}"/>
    <cellStyle name="Îňęđűâŕâřŕ˙ń˙ ăčďĺđńńűëęŕ" xfId="4712" xr:uid="{00000000-0005-0000-0000-0000602E0000}"/>
    <cellStyle name="Input" xfId="4713" xr:uid="{00000000-0005-0000-0000-0000612E0000}"/>
    <cellStyle name="Input [yellow]" xfId="4714" xr:uid="{00000000-0005-0000-0000-0000622E0000}"/>
    <cellStyle name="Input [yellow] 2" xfId="4715" xr:uid="{00000000-0005-0000-0000-0000632E0000}"/>
    <cellStyle name="Input [yellow] 2 2" xfId="36071" xr:uid="{00000000-0005-0000-0000-0000642E0000}"/>
    <cellStyle name="Input [yellow] 2 2 2" xfId="36072" xr:uid="{00000000-0005-0000-0000-0000652E0000}"/>
    <cellStyle name="Input [yellow] 2 2 2 2" xfId="36073" xr:uid="{00000000-0005-0000-0000-0000662E0000}"/>
    <cellStyle name="Input [yellow] 2 2 2 2 2" xfId="36074" xr:uid="{00000000-0005-0000-0000-0000672E0000}"/>
    <cellStyle name="Input [yellow] 2 2 2 3" xfId="36075" xr:uid="{00000000-0005-0000-0000-0000682E0000}"/>
    <cellStyle name="Input [yellow] 2 2 2 3 2" xfId="36076" xr:uid="{00000000-0005-0000-0000-0000692E0000}"/>
    <cellStyle name="Input [yellow] 2 2 2 4" xfId="36077" xr:uid="{00000000-0005-0000-0000-00006A2E0000}"/>
    <cellStyle name="Input [yellow] 2 2 2 4 2" xfId="36078" xr:uid="{00000000-0005-0000-0000-00006B2E0000}"/>
    <cellStyle name="Input [yellow] 2 2 2 5" xfId="36079" xr:uid="{00000000-0005-0000-0000-00006C2E0000}"/>
    <cellStyle name="Input [yellow] 2 2 3" xfId="36080" xr:uid="{00000000-0005-0000-0000-00006D2E0000}"/>
    <cellStyle name="Input [yellow] 2 2 3 2" xfId="36081" xr:uid="{00000000-0005-0000-0000-00006E2E0000}"/>
    <cellStyle name="Input [yellow] 2 2 4" xfId="36082" xr:uid="{00000000-0005-0000-0000-00006F2E0000}"/>
    <cellStyle name="Input [yellow] 2 2 4 2" xfId="36083" xr:uid="{00000000-0005-0000-0000-0000702E0000}"/>
    <cellStyle name="Input [yellow] 2 2 5" xfId="36084" xr:uid="{00000000-0005-0000-0000-0000712E0000}"/>
    <cellStyle name="Input [yellow] 2 2 5 2" xfId="36085" xr:uid="{00000000-0005-0000-0000-0000722E0000}"/>
    <cellStyle name="Input [yellow] 2 2 6" xfId="36086" xr:uid="{00000000-0005-0000-0000-0000732E0000}"/>
    <cellStyle name="Input [yellow] 2 3" xfId="36087" xr:uid="{00000000-0005-0000-0000-0000742E0000}"/>
    <cellStyle name="Input [yellow] 2 3 2" xfId="36088" xr:uid="{00000000-0005-0000-0000-0000752E0000}"/>
    <cellStyle name="Input [yellow] 2 3 2 2" xfId="36089" xr:uid="{00000000-0005-0000-0000-0000762E0000}"/>
    <cellStyle name="Input [yellow] 2 3 2 2 2" xfId="36090" xr:uid="{00000000-0005-0000-0000-0000772E0000}"/>
    <cellStyle name="Input [yellow] 2 3 2 2 2 2" xfId="36091" xr:uid="{00000000-0005-0000-0000-0000782E0000}"/>
    <cellStyle name="Input [yellow] 2 3 2 2 3" xfId="36092" xr:uid="{00000000-0005-0000-0000-0000792E0000}"/>
    <cellStyle name="Input [yellow] 2 3 2 2 3 2" xfId="36093" xr:uid="{00000000-0005-0000-0000-00007A2E0000}"/>
    <cellStyle name="Input [yellow] 2 3 2 2 4" xfId="36094" xr:uid="{00000000-0005-0000-0000-00007B2E0000}"/>
    <cellStyle name="Input [yellow] 2 3 2 2 4 2" xfId="36095" xr:uid="{00000000-0005-0000-0000-00007C2E0000}"/>
    <cellStyle name="Input [yellow] 2 3 2 2 5" xfId="36096" xr:uid="{00000000-0005-0000-0000-00007D2E0000}"/>
    <cellStyle name="Input [yellow] 2 3 2 3" xfId="36097" xr:uid="{00000000-0005-0000-0000-00007E2E0000}"/>
    <cellStyle name="Input [yellow] 2 3 2 3 2" xfId="36098" xr:uid="{00000000-0005-0000-0000-00007F2E0000}"/>
    <cellStyle name="Input [yellow] 2 3 2 4" xfId="36099" xr:uid="{00000000-0005-0000-0000-0000802E0000}"/>
    <cellStyle name="Input [yellow] 2 3 2 4 2" xfId="36100" xr:uid="{00000000-0005-0000-0000-0000812E0000}"/>
    <cellStyle name="Input [yellow] 2 3 2 5" xfId="36101" xr:uid="{00000000-0005-0000-0000-0000822E0000}"/>
    <cellStyle name="Input [yellow] 2 3 2 5 2" xfId="36102" xr:uid="{00000000-0005-0000-0000-0000832E0000}"/>
    <cellStyle name="Input [yellow] 2 3 2 6" xfId="36103" xr:uid="{00000000-0005-0000-0000-0000842E0000}"/>
    <cellStyle name="Input [yellow] 2 3 3" xfId="36104" xr:uid="{00000000-0005-0000-0000-0000852E0000}"/>
    <cellStyle name="Input [yellow] 2 3 3 2" xfId="36105" xr:uid="{00000000-0005-0000-0000-0000862E0000}"/>
    <cellStyle name="Input [yellow] 2 3 3 2 2" xfId="36106" xr:uid="{00000000-0005-0000-0000-0000872E0000}"/>
    <cellStyle name="Input [yellow] 2 3 3 3" xfId="36107" xr:uid="{00000000-0005-0000-0000-0000882E0000}"/>
    <cellStyle name="Input [yellow] 2 3 3 3 2" xfId="36108" xr:uid="{00000000-0005-0000-0000-0000892E0000}"/>
    <cellStyle name="Input [yellow] 2 3 3 4" xfId="36109" xr:uid="{00000000-0005-0000-0000-00008A2E0000}"/>
    <cellStyle name="Input [yellow] 2 3 3 4 2" xfId="36110" xr:uid="{00000000-0005-0000-0000-00008B2E0000}"/>
    <cellStyle name="Input [yellow] 2 3 3 5" xfId="36111" xr:uid="{00000000-0005-0000-0000-00008C2E0000}"/>
    <cellStyle name="Input [yellow] 2 3 4" xfId="36112" xr:uid="{00000000-0005-0000-0000-00008D2E0000}"/>
    <cellStyle name="Input [yellow] 2 3 4 2" xfId="36113" xr:uid="{00000000-0005-0000-0000-00008E2E0000}"/>
    <cellStyle name="Input [yellow] 2 3 4 2 2" xfId="36114" xr:uid="{00000000-0005-0000-0000-00008F2E0000}"/>
    <cellStyle name="Input [yellow] 2 3 4 2 2 2" xfId="36115" xr:uid="{00000000-0005-0000-0000-0000902E0000}"/>
    <cellStyle name="Input [yellow] 2 3 4 2 3" xfId="36116" xr:uid="{00000000-0005-0000-0000-0000912E0000}"/>
    <cellStyle name="Input [yellow] 2 3 4 2 3 2" xfId="36117" xr:uid="{00000000-0005-0000-0000-0000922E0000}"/>
    <cellStyle name="Input [yellow] 2 3 4 2 4" xfId="36118" xr:uid="{00000000-0005-0000-0000-0000932E0000}"/>
    <cellStyle name="Input [yellow] 2 3 4 2 4 2" xfId="36119" xr:uid="{00000000-0005-0000-0000-0000942E0000}"/>
    <cellStyle name="Input [yellow] 2 3 4 2 5" xfId="36120" xr:uid="{00000000-0005-0000-0000-0000952E0000}"/>
    <cellStyle name="Input [yellow] 2 3 4 3" xfId="36121" xr:uid="{00000000-0005-0000-0000-0000962E0000}"/>
    <cellStyle name="Input [yellow] 2 3 4 3 2" xfId="36122" xr:uid="{00000000-0005-0000-0000-0000972E0000}"/>
    <cellStyle name="Input [yellow] 2 3 4 4" xfId="36123" xr:uid="{00000000-0005-0000-0000-0000982E0000}"/>
    <cellStyle name="Input [yellow] 2 3 5" xfId="36124" xr:uid="{00000000-0005-0000-0000-0000992E0000}"/>
    <cellStyle name="Input [yellow] 2 3 5 2" xfId="36125" xr:uid="{00000000-0005-0000-0000-00009A2E0000}"/>
    <cellStyle name="Input [yellow] 2 3 6" xfId="36126" xr:uid="{00000000-0005-0000-0000-00009B2E0000}"/>
    <cellStyle name="Input [yellow] 2 3 6 2" xfId="36127" xr:uid="{00000000-0005-0000-0000-00009C2E0000}"/>
    <cellStyle name="Input [yellow] 2 3 7" xfId="36128" xr:uid="{00000000-0005-0000-0000-00009D2E0000}"/>
    <cellStyle name="Input [yellow] 2 3 7 2" xfId="36129" xr:uid="{00000000-0005-0000-0000-00009E2E0000}"/>
    <cellStyle name="Input [yellow] 2 3 8" xfId="36130" xr:uid="{00000000-0005-0000-0000-00009F2E0000}"/>
    <cellStyle name="Input [yellow] 2 4" xfId="36131" xr:uid="{00000000-0005-0000-0000-0000A02E0000}"/>
    <cellStyle name="Input [yellow] 2 4 2" xfId="36132" xr:uid="{00000000-0005-0000-0000-0000A12E0000}"/>
    <cellStyle name="Input [yellow] 2 5" xfId="36133" xr:uid="{00000000-0005-0000-0000-0000A22E0000}"/>
    <cellStyle name="Input [yellow] 2 6" xfId="36134" xr:uid="{00000000-0005-0000-0000-0000A32E0000}"/>
    <cellStyle name="Input [yellow] 3" xfId="36135" xr:uid="{00000000-0005-0000-0000-0000A42E0000}"/>
    <cellStyle name="Input [yellow] 3 2" xfId="36136" xr:uid="{00000000-0005-0000-0000-0000A52E0000}"/>
    <cellStyle name="Input [yellow] 3 2 2" xfId="36137" xr:uid="{00000000-0005-0000-0000-0000A62E0000}"/>
    <cellStyle name="Input [yellow] 3 2 2 2" xfId="36138" xr:uid="{00000000-0005-0000-0000-0000A72E0000}"/>
    <cellStyle name="Input [yellow] 3 2 3" xfId="36139" xr:uid="{00000000-0005-0000-0000-0000A82E0000}"/>
    <cellStyle name="Input [yellow] 3 2 3 2" xfId="36140" xr:uid="{00000000-0005-0000-0000-0000A92E0000}"/>
    <cellStyle name="Input [yellow] 3 2 4" xfId="36141" xr:uid="{00000000-0005-0000-0000-0000AA2E0000}"/>
    <cellStyle name="Input [yellow] 3 2 4 2" xfId="36142" xr:uid="{00000000-0005-0000-0000-0000AB2E0000}"/>
    <cellStyle name="Input [yellow] 3 2 5" xfId="36143" xr:uid="{00000000-0005-0000-0000-0000AC2E0000}"/>
    <cellStyle name="Input [yellow] 3 3" xfId="36144" xr:uid="{00000000-0005-0000-0000-0000AD2E0000}"/>
    <cellStyle name="Input [yellow] 3 3 2" xfId="36145" xr:uid="{00000000-0005-0000-0000-0000AE2E0000}"/>
    <cellStyle name="Input [yellow] 3 4" xfId="36146" xr:uid="{00000000-0005-0000-0000-0000AF2E0000}"/>
    <cellStyle name="Input [yellow] 3 4 2" xfId="36147" xr:uid="{00000000-0005-0000-0000-0000B02E0000}"/>
    <cellStyle name="Input [yellow] 3 5" xfId="36148" xr:uid="{00000000-0005-0000-0000-0000B12E0000}"/>
    <cellStyle name="Input [yellow] 3 5 2" xfId="36149" xr:uid="{00000000-0005-0000-0000-0000B22E0000}"/>
    <cellStyle name="Input [yellow] 3 6" xfId="36150" xr:uid="{00000000-0005-0000-0000-0000B32E0000}"/>
    <cellStyle name="Input [yellow] 4" xfId="36151" xr:uid="{00000000-0005-0000-0000-0000B42E0000}"/>
    <cellStyle name="Input [yellow] 4 2" xfId="36152" xr:uid="{00000000-0005-0000-0000-0000B52E0000}"/>
    <cellStyle name="Input [yellow] 4 2 2" xfId="36153" xr:uid="{00000000-0005-0000-0000-0000B62E0000}"/>
    <cellStyle name="Input [yellow] 4 2 2 2" xfId="36154" xr:uid="{00000000-0005-0000-0000-0000B72E0000}"/>
    <cellStyle name="Input [yellow] 4 2 2 2 2" xfId="36155" xr:uid="{00000000-0005-0000-0000-0000B82E0000}"/>
    <cellStyle name="Input [yellow] 4 2 2 3" xfId="36156" xr:uid="{00000000-0005-0000-0000-0000B92E0000}"/>
    <cellStyle name="Input [yellow] 4 2 2 3 2" xfId="36157" xr:uid="{00000000-0005-0000-0000-0000BA2E0000}"/>
    <cellStyle name="Input [yellow] 4 2 2 4" xfId="36158" xr:uid="{00000000-0005-0000-0000-0000BB2E0000}"/>
    <cellStyle name="Input [yellow] 4 2 2 4 2" xfId="36159" xr:uid="{00000000-0005-0000-0000-0000BC2E0000}"/>
    <cellStyle name="Input [yellow] 4 2 2 5" xfId="36160" xr:uid="{00000000-0005-0000-0000-0000BD2E0000}"/>
    <cellStyle name="Input [yellow] 4 2 3" xfId="36161" xr:uid="{00000000-0005-0000-0000-0000BE2E0000}"/>
    <cellStyle name="Input [yellow] 4 2 3 2" xfId="36162" xr:uid="{00000000-0005-0000-0000-0000BF2E0000}"/>
    <cellStyle name="Input [yellow] 4 2 4" xfId="36163" xr:uid="{00000000-0005-0000-0000-0000C02E0000}"/>
    <cellStyle name="Input [yellow] 4 2 4 2" xfId="36164" xr:uid="{00000000-0005-0000-0000-0000C12E0000}"/>
    <cellStyle name="Input [yellow] 4 2 5" xfId="36165" xr:uid="{00000000-0005-0000-0000-0000C22E0000}"/>
    <cellStyle name="Input [yellow] 4 2 5 2" xfId="36166" xr:uid="{00000000-0005-0000-0000-0000C32E0000}"/>
    <cellStyle name="Input [yellow] 4 2 6" xfId="36167" xr:uid="{00000000-0005-0000-0000-0000C42E0000}"/>
    <cellStyle name="Input [yellow] 4 3" xfId="36168" xr:uid="{00000000-0005-0000-0000-0000C52E0000}"/>
    <cellStyle name="Input [yellow] 4 3 2" xfId="36169" xr:uid="{00000000-0005-0000-0000-0000C62E0000}"/>
    <cellStyle name="Input [yellow] 4 3 2 2" xfId="36170" xr:uid="{00000000-0005-0000-0000-0000C72E0000}"/>
    <cellStyle name="Input [yellow] 4 3 3" xfId="36171" xr:uid="{00000000-0005-0000-0000-0000C82E0000}"/>
    <cellStyle name="Input [yellow] 4 3 3 2" xfId="36172" xr:uid="{00000000-0005-0000-0000-0000C92E0000}"/>
    <cellStyle name="Input [yellow] 4 3 4" xfId="36173" xr:uid="{00000000-0005-0000-0000-0000CA2E0000}"/>
    <cellStyle name="Input [yellow] 4 3 4 2" xfId="36174" xr:uid="{00000000-0005-0000-0000-0000CB2E0000}"/>
    <cellStyle name="Input [yellow] 4 3 5" xfId="36175" xr:uid="{00000000-0005-0000-0000-0000CC2E0000}"/>
    <cellStyle name="Input [yellow] 4 4" xfId="36176" xr:uid="{00000000-0005-0000-0000-0000CD2E0000}"/>
    <cellStyle name="Input [yellow] 4 4 2" xfId="36177" xr:uid="{00000000-0005-0000-0000-0000CE2E0000}"/>
    <cellStyle name="Input [yellow] 4 4 2 2" xfId="36178" xr:uid="{00000000-0005-0000-0000-0000CF2E0000}"/>
    <cellStyle name="Input [yellow] 4 4 2 2 2" xfId="36179" xr:uid="{00000000-0005-0000-0000-0000D02E0000}"/>
    <cellStyle name="Input [yellow] 4 4 2 3" xfId="36180" xr:uid="{00000000-0005-0000-0000-0000D12E0000}"/>
    <cellStyle name="Input [yellow] 4 4 2 3 2" xfId="36181" xr:uid="{00000000-0005-0000-0000-0000D22E0000}"/>
    <cellStyle name="Input [yellow] 4 4 2 4" xfId="36182" xr:uid="{00000000-0005-0000-0000-0000D32E0000}"/>
    <cellStyle name="Input [yellow] 4 4 2 4 2" xfId="36183" xr:uid="{00000000-0005-0000-0000-0000D42E0000}"/>
    <cellStyle name="Input [yellow] 4 4 2 5" xfId="36184" xr:uid="{00000000-0005-0000-0000-0000D52E0000}"/>
    <cellStyle name="Input [yellow] 4 4 3" xfId="36185" xr:uid="{00000000-0005-0000-0000-0000D62E0000}"/>
    <cellStyle name="Input [yellow] 4 4 3 2" xfId="36186" xr:uid="{00000000-0005-0000-0000-0000D72E0000}"/>
    <cellStyle name="Input [yellow] 4 4 4" xfId="36187" xr:uid="{00000000-0005-0000-0000-0000D82E0000}"/>
    <cellStyle name="Input [yellow] 4 5" xfId="36188" xr:uid="{00000000-0005-0000-0000-0000D92E0000}"/>
    <cellStyle name="Input [yellow] 4 5 2" xfId="36189" xr:uid="{00000000-0005-0000-0000-0000DA2E0000}"/>
    <cellStyle name="Input [yellow] 4 6" xfId="36190" xr:uid="{00000000-0005-0000-0000-0000DB2E0000}"/>
    <cellStyle name="Input [yellow] 4 6 2" xfId="36191" xr:uid="{00000000-0005-0000-0000-0000DC2E0000}"/>
    <cellStyle name="Input [yellow] 4 7" xfId="36192" xr:uid="{00000000-0005-0000-0000-0000DD2E0000}"/>
    <cellStyle name="Input [yellow] 4 7 2" xfId="36193" xr:uid="{00000000-0005-0000-0000-0000DE2E0000}"/>
    <cellStyle name="Input [yellow] 4 8" xfId="36194" xr:uid="{00000000-0005-0000-0000-0000DF2E0000}"/>
    <cellStyle name="Input [yellow] 5" xfId="36195" xr:uid="{00000000-0005-0000-0000-0000E02E0000}"/>
    <cellStyle name="Input [yellow] 5 2" xfId="36196" xr:uid="{00000000-0005-0000-0000-0000E12E0000}"/>
    <cellStyle name="Input [yellow] 6" xfId="36197" xr:uid="{00000000-0005-0000-0000-0000E22E0000}"/>
    <cellStyle name="Input [yellow] 7" xfId="36198" xr:uid="{00000000-0005-0000-0000-0000E32E0000}"/>
    <cellStyle name="Input 10" xfId="4716" xr:uid="{00000000-0005-0000-0000-0000E42E0000}"/>
    <cellStyle name="Input 10 10" xfId="4717" xr:uid="{00000000-0005-0000-0000-0000E52E0000}"/>
    <cellStyle name="Input 10 10 2" xfId="4718" xr:uid="{00000000-0005-0000-0000-0000E62E0000}"/>
    <cellStyle name="Input 10 11" xfId="4719" xr:uid="{00000000-0005-0000-0000-0000E72E0000}"/>
    <cellStyle name="Input 10 12" xfId="4720" xr:uid="{00000000-0005-0000-0000-0000E82E0000}"/>
    <cellStyle name="Input 10 13" xfId="36199" xr:uid="{00000000-0005-0000-0000-0000E92E0000}"/>
    <cellStyle name="Input 10 2" xfId="4721" xr:uid="{00000000-0005-0000-0000-0000EA2E0000}"/>
    <cellStyle name="Input 10 2 2" xfId="4722" xr:uid="{00000000-0005-0000-0000-0000EB2E0000}"/>
    <cellStyle name="Input 10 2 3" xfId="4723" xr:uid="{00000000-0005-0000-0000-0000EC2E0000}"/>
    <cellStyle name="Input 10 2 4" xfId="36200" xr:uid="{00000000-0005-0000-0000-0000ED2E0000}"/>
    <cellStyle name="Input 10 3" xfId="4724" xr:uid="{00000000-0005-0000-0000-0000EE2E0000}"/>
    <cellStyle name="Input 10 3 2" xfId="4725" xr:uid="{00000000-0005-0000-0000-0000EF2E0000}"/>
    <cellStyle name="Input 10 3 3" xfId="36201" xr:uid="{00000000-0005-0000-0000-0000F02E0000}"/>
    <cellStyle name="Input 10 4" xfId="4726" xr:uid="{00000000-0005-0000-0000-0000F12E0000}"/>
    <cellStyle name="Input 10 4 2" xfId="4727" xr:uid="{00000000-0005-0000-0000-0000F22E0000}"/>
    <cellStyle name="Input 10 5" xfId="4728" xr:uid="{00000000-0005-0000-0000-0000F32E0000}"/>
    <cellStyle name="Input 10 5 2" xfId="4729" xr:uid="{00000000-0005-0000-0000-0000F42E0000}"/>
    <cellStyle name="Input 10 6" xfId="4730" xr:uid="{00000000-0005-0000-0000-0000F52E0000}"/>
    <cellStyle name="Input 10 6 2" xfId="4731" xr:uid="{00000000-0005-0000-0000-0000F62E0000}"/>
    <cellStyle name="Input 10 7" xfId="4732" xr:uid="{00000000-0005-0000-0000-0000F72E0000}"/>
    <cellStyle name="Input 10 7 2" xfId="4733" xr:uid="{00000000-0005-0000-0000-0000F82E0000}"/>
    <cellStyle name="Input 10 8" xfId="4734" xr:uid="{00000000-0005-0000-0000-0000F92E0000}"/>
    <cellStyle name="Input 10 8 2" xfId="4735" xr:uid="{00000000-0005-0000-0000-0000FA2E0000}"/>
    <cellStyle name="Input 10 9" xfId="4736" xr:uid="{00000000-0005-0000-0000-0000FB2E0000}"/>
    <cellStyle name="Input 10 9 2" xfId="4737" xr:uid="{00000000-0005-0000-0000-0000FC2E0000}"/>
    <cellStyle name="Input 11" xfId="4738" xr:uid="{00000000-0005-0000-0000-0000FD2E0000}"/>
    <cellStyle name="Input 11 10" xfId="4739" xr:uid="{00000000-0005-0000-0000-0000FE2E0000}"/>
    <cellStyle name="Input 11 10 2" xfId="4740" xr:uid="{00000000-0005-0000-0000-0000FF2E0000}"/>
    <cellStyle name="Input 11 11" xfId="4741" xr:uid="{00000000-0005-0000-0000-0000002F0000}"/>
    <cellStyle name="Input 11 12" xfId="4742" xr:uid="{00000000-0005-0000-0000-0000012F0000}"/>
    <cellStyle name="Input 11 13" xfId="36202" xr:uid="{00000000-0005-0000-0000-0000022F0000}"/>
    <cellStyle name="Input 11 2" xfId="4743" xr:uid="{00000000-0005-0000-0000-0000032F0000}"/>
    <cellStyle name="Input 11 2 2" xfId="4744" xr:uid="{00000000-0005-0000-0000-0000042F0000}"/>
    <cellStyle name="Input 11 2 3" xfId="36203" xr:uid="{00000000-0005-0000-0000-0000052F0000}"/>
    <cellStyle name="Input 11 3" xfId="4745" xr:uid="{00000000-0005-0000-0000-0000062F0000}"/>
    <cellStyle name="Input 11 3 2" xfId="4746" xr:uid="{00000000-0005-0000-0000-0000072F0000}"/>
    <cellStyle name="Input 11 3 3" xfId="36204" xr:uid="{00000000-0005-0000-0000-0000082F0000}"/>
    <cellStyle name="Input 11 4" xfId="4747" xr:uid="{00000000-0005-0000-0000-0000092F0000}"/>
    <cellStyle name="Input 11 4 2" xfId="4748" xr:uid="{00000000-0005-0000-0000-00000A2F0000}"/>
    <cellStyle name="Input 11 5" xfId="4749" xr:uid="{00000000-0005-0000-0000-00000B2F0000}"/>
    <cellStyle name="Input 11 5 2" xfId="4750" xr:uid="{00000000-0005-0000-0000-00000C2F0000}"/>
    <cellStyle name="Input 11 6" xfId="4751" xr:uid="{00000000-0005-0000-0000-00000D2F0000}"/>
    <cellStyle name="Input 11 6 2" xfId="4752" xr:uid="{00000000-0005-0000-0000-00000E2F0000}"/>
    <cellStyle name="Input 11 7" xfId="4753" xr:uid="{00000000-0005-0000-0000-00000F2F0000}"/>
    <cellStyle name="Input 11 7 2" xfId="4754" xr:uid="{00000000-0005-0000-0000-0000102F0000}"/>
    <cellStyle name="Input 11 8" xfId="4755" xr:uid="{00000000-0005-0000-0000-0000112F0000}"/>
    <cellStyle name="Input 11 8 2" xfId="4756" xr:uid="{00000000-0005-0000-0000-0000122F0000}"/>
    <cellStyle name="Input 11 9" xfId="4757" xr:uid="{00000000-0005-0000-0000-0000132F0000}"/>
    <cellStyle name="Input 11 9 2" xfId="4758" xr:uid="{00000000-0005-0000-0000-0000142F0000}"/>
    <cellStyle name="Input 12" xfId="4759" xr:uid="{00000000-0005-0000-0000-0000152F0000}"/>
    <cellStyle name="Input 12 10" xfId="4760" xr:uid="{00000000-0005-0000-0000-0000162F0000}"/>
    <cellStyle name="Input 12 10 2" xfId="4761" xr:uid="{00000000-0005-0000-0000-0000172F0000}"/>
    <cellStyle name="Input 12 11" xfId="4762" xr:uid="{00000000-0005-0000-0000-0000182F0000}"/>
    <cellStyle name="Input 12 12" xfId="4763" xr:uid="{00000000-0005-0000-0000-0000192F0000}"/>
    <cellStyle name="Input 12 13" xfId="36205" xr:uid="{00000000-0005-0000-0000-00001A2F0000}"/>
    <cellStyle name="Input 12 2" xfId="4764" xr:uid="{00000000-0005-0000-0000-00001B2F0000}"/>
    <cellStyle name="Input 12 2 2" xfId="4765" xr:uid="{00000000-0005-0000-0000-00001C2F0000}"/>
    <cellStyle name="Input 12 3" xfId="4766" xr:uid="{00000000-0005-0000-0000-00001D2F0000}"/>
    <cellStyle name="Input 12 3 2" xfId="4767" xr:uid="{00000000-0005-0000-0000-00001E2F0000}"/>
    <cellStyle name="Input 12 4" xfId="4768" xr:uid="{00000000-0005-0000-0000-00001F2F0000}"/>
    <cellStyle name="Input 12 4 2" xfId="4769" xr:uid="{00000000-0005-0000-0000-0000202F0000}"/>
    <cellStyle name="Input 12 5" xfId="4770" xr:uid="{00000000-0005-0000-0000-0000212F0000}"/>
    <cellStyle name="Input 12 5 2" xfId="4771" xr:uid="{00000000-0005-0000-0000-0000222F0000}"/>
    <cellStyle name="Input 12 6" xfId="4772" xr:uid="{00000000-0005-0000-0000-0000232F0000}"/>
    <cellStyle name="Input 12 6 2" xfId="4773" xr:uid="{00000000-0005-0000-0000-0000242F0000}"/>
    <cellStyle name="Input 12 7" xfId="4774" xr:uid="{00000000-0005-0000-0000-0000252F0000}"/>
    <cellStyle name="Input 12 7 2" xfId="4775" xr:uid="{00000000-0005-0000-0000-0000262F0000}"/>
    <cellStyle name="Input 12 8" xfId="4776" xr:uid="{00000000-0005-0000-0000-0000272F0000}"/>
    <cellStyle name="Input 12 8 2" xfId="4777" xr:uid="{00000000-0005-0000-0000-0000282F0000}"/>
    <cellStyle name="Input 12 9" xfId="4778" xr:uid="{00000000-0005-0000-0000-0000292F0000}"/>
    <cellStyle name="Input 12 9 2" xfId="4779" xr:uid="{00000000-0005-0000-0000-00002A2F0000}"/>
    <cellStyle name="Input 13" xfId="4780" xr:uid="{00000000-0005-0000-0000-00002B2F0000}"/>
    <cellStyle name="Input 13 10" xfId="4781" xr:uid="{00000000-0005-0000-0000-00002C2F0000}"/>
    <cellStyle name="Input 13 10 2" xfId="4782" xr:uid="{00000000-0005-0000-0000-00002D2F0000}"/>
    <cellStyle name="Input 13 11" xfId="4783" xr:uid="{00000000-0005-0000-0000-00002E2F0000}"/>
    <cellStyle name="Input 13 12" xfId="36206" xr:uid="{00000000-0005-0000-0000-00002F2F0000}"/>
    <cellStyle name="Input 13 2" xfId="4784" xr:uid="{00000000-0005-0000-0000-0000302F0000}"/>
    <cellStyle name="Input 13 2 2" xfId="4785" xr:uid="{00000000-0005-0000-0000-0000312F0000}"/>
    <cellStyle name="Input 13 3" xfId="4786" xr:uid="{00000000-0005-0000-0000-0000322F0000}"/>
    <cellStyle name="Input 13 3 2" xfId="4787" xr:uid="{00000000-0005-0000-0000-0000332F0000}"/>
    <cellStyle name="Input 13 4" xfId="4788" xr:uid="{00000000-0005-0000-0000-0000342F0000}"/>
    <cellStyle name="Input 13 4 2" xfId="4789" xr:uid="{00000000-0005-0000-0000-0000352F0000}"/>
    <cellStyle name="Input 13 5" xfId="4790" xr:uid="{00000000-0005-0000-0000-0000362F0000}"/>
    <cellStyle name="Input 13 5 2" xfId="4791" xr:uid="{00000000-0005-0000-0000-0000372F0000}"/>
    <cellStyle name="Input 13 6" xfId="4792" xr:uid="{00000000-0005-0000-0000-0000382F0000}"/>
    <cellStyle name="Input 13 6 2" xfId="4793" xr:uid="{00000000-0005-0000-0000-0000392F0000}"/>
    <cellStyle name="Input 13 7" xfId="4794" xr:uid="{00000000-0005-0000-0000-00003A2F0000}"/>
    <cellStyle name="Input 13 7 2" xfId="4795" xr:uid="{00000000-0005-0000-0000-00003B2F0000}"/>
    <cellStyle name="Input 13 8" xfId="4796" xr:uid="{00000000-0005-0000-0000-00003C2F0000}"/>
    <cellStyle name="Input 13 8 2" xfId="4797" xr:uid="{00000000-0005-0000-0000-00003D2F0000}"/>
    <cellStyle name="Input 13 9" xfId="4798" xr:uid="{00000000-0005-0000-0000-00003E2F0000}"/>
    <cellStyle name="Input 13 9 2" xfId="4799" xr:uid="{00000000-0005-0000-0000-00003F2F0000}"/>
    <cellStyle name="Input 14" xfId="4800" xr:uid="{00000000-0005-0000-0000-0000402F0000}"/>
    <cellStyle name="Input 14 10" xfId="4801" xr:uid="{00000000-0005-0000-0000-0000412F0000}"/>
    <cellStyle name="Input 14 10 2" xfId="4802" xr:uid="{00000000-0005-0000-0000-0000422F0000}"/>
    <cellStyle name="Input 14 11" xfId="4803" xr:uid="{00000000-0005-0000-0000-0000432F0000}"/>
    <cellStyle name="Input 14 12" xfId="36207" xr:uid="{00000000-0005-0000-0000-0000442F0000}"/>
    <cellStyle name="Input 14 2" xfId="4804" xr:uid="{00000000-0005-0000-0000-0000452F0000}"/>
    <cellStyle name="Input 14 2 2" xfId="4805" xr:uid="{00000000-0005-0000-0000-0000462F0000}"/>
    <cellStyle name="Input 14 3" xfId="4806" xr:uid="{00000000-0005-0000-0000-0000472F0000}"/>
    <cellStyle name="Input 14 3 2" xfId="4807" xr:uid="{00000000-0005-0000-0000-0000482F0000}"/>
    <cellStyle name="Input 14 4" xfId="4808" xr:uid="{00000000-0005-0000-0000-0000492F0000}"/>
    <cellStyle name="Input 14 4 2" xfId="4809" xr:uid="{00000000-0005-0000-0000-00004A2F0000}"/>
    <cellStyle name="Input 14 5" xfId="4810" xr:uid="{00000000-0005-0000-0000-00004B2F0000}"/>
    <cellStyle name="Input 14 5 2" xfId="4811" xr:uid="{00000000-0005-0000-0000-00004C2F0000}"/>
    <cellStyle name="Input 14 6" xfId="4812" xr:uid="{00000000-0005-0000-0000-00004D2F0000}"/>
    <cellStyle name="Input 14 6 2" xfId="4813" xr:uid="{00000000-0005-0000-0000-00004E2F0000}"/>
    <cellStyle name="Input 14 7" xfId="4814" xr:uid="{00000000-0005-0000-0000-00004F2F0000}"/>
    <cellStyle name="Input 14 7 2" xfId="4815" xr:uid="{00000000-0005-0000-0000-0000502F0000}"/>
    <cellStyle name="Input 14 8" xfId="4816" xr:uid="{00000000-0005-0000-0000-0000512F0000}"/>
    <cellStyle name="Input 14 8 2" xfId="4817" xr:uid="{00000000-0005-0000-0000-0000522F0000}"/>
    <cellStyle name="Input 14 9" xfId="4818" xr:uid="{00000000-0005-0000-0000-0000532F0000}"/>
    <cellStyle name="Input 14 9 2" xfId="4819" xr:uid="{00000000-0005-0000-0000-0000542F0000}"/>
    <cellStyle name="Input 15" xfId="4820" xr:uid="{00000000-0005-0000-0000-0000552F0000}"/>
    <cellStyle name="Input 15 10" xfId="4821" xr:uid="{00000000-0005-0000-0000-0000562F0000}"/>
    <cellStyle name="Input 15 10 2" xfId="4822" xr:uid="{00000000-0005-0000-0000-0000572F0000}"/>
    <cellStyle name="Input 15 11" xfId="4823" xr:uid="{00000000-0005-0000-0000-0000582F0000}"/>
    <cellStyle name="Input 15 12" xfId="36208" xr:uid="{00000000-0005-0000-0000-0000592F0000}"/>
    <cellStyle name="Input 15 2" xfId="4824" xr:uid="{00000000-0005-0000-0000-00005A2F0000}"/>
    <cellStyle name="Input 15 2 2" xfId="4825" xr:uid="{00000000-0005-0000-0000-00005B2F0000}"/>
    <cellStyle name="Input 15 3" xfId="4826" xr:uid="{00000000-0005-0000-0000-00005C2F0000}"/>
    <cellStyle name="Input 15 3 2" xfId="4827" xr:uid="{00000000-0005-0000-0000-00005D2F0000}"/>
    <cellStyle name="Input 15 4" xfId="4828" xr:uid="{00000000-0005-0000-0000-00005E2F0000}"/>
    <cellStyle name="Input 15 4 2" xfId="4829" xr:uid="{00000000-0005-0000-0000-00005F2F0000}"/>
    <cellStyle name="Input 15 5" xfId="4830" xr:uid="{00000000-0005-0000-0000-0000602F0000}"/>
    <cellStyle name="Input 15 5 2" xfId="4831" xr:uid="{00000000-0005-0000-0000-0000612F0000}"/>
    <cellStyle name="Input 15 6" xfId="4832" xr:uid="{00000000-0005-0000-0000-0000622F0000}"/>
    <cellStyle name="Input 15 6 2" xfId="4833" xr:uid="{00000000-0005-0000-0000-0000632F0000}"/>
    <cellStyle name="Input 15 7" xfId="4834" xr:uid="{00000000-0005-0000-0000-0000642F0000}"/>
    <cellStyle name="Input 15 7 2" xfId="4835" xr:uid="{00000000-0005-0000-0000-0000652F0000}"/>
    <cellStyle name="Input 15 8" xfId="4836" xr:uid="{00000000-0005-0000-0000-0000662F0000}"/>
    <cellStyle name="Input 15 8 2" xfId="4837" xr:uid="{00000000-0005-0000-0000-0000672F0000}"/>
    <cellStyle name="Input 15 9" xfId="4838" xr:uid="{00000000-0005-0000-0000-0000682F0000}"/>
    <cellStyle name="Input 15 9 2" xfId="4839" xr:uid="{00000000-0005-0000-0000-0000692F0000}"/>
    <cellStyle name="Input 16" xfId="4840" xr:uid="{00000000-0005-0000-0000-00006A2F0000}"/>
    <cellStyle name="Input 16 10" xfId="4841" xr:uid="{00000000-0005-0000-0000-00006B2F0000}"/>
    <cellStyle name="Input 16 10 2" xfId="4842" xr:uid="{00000000-0005-0000-0000-00006C2F0000}"/>
    <cellStyle name="Input 16 11" xfId="4843" xr:uid="{00000000-0005-0000-0000-00006D2F0000}"/>
    <cellStyle name="Input 16 12" xfId="36209" xr:uid="{00000000-0005-0000-0000-00006E2F0000}"/>
    <cellStyle name="Input 16 2" xfId="4844" xr:uid="{00000000-0005-0000-0000-00006F2F0000}"/>
    <cellStyle name="Input 16 2 2" xfId="4845" xr:uid="{00000000-0005-0000-0000-0000702F0000}"/>
    <cellStyle name="Input 16 3" xfId="4846" xr:uid="{00000000-0005-0000-0000-0000712F0000}"/>
    <cellStyle name="Input 16 3 2" xfId="4847" xr:uid="{00000000-0005-0000-0000-0000722F0000}"/>
    <cellStyle name="Input 16 4" xfId="4848" xr:uid="{00000000-0005-0000-0000-0000732F0000}"/>
    <cellStyle name="Input 16 4 2" xfId="4849" xr:uid="{00000000-0005-0000-0000-0000742F0000}"/>
    <cellStyle name="Input 16 5" xfId="4850" xr:uid="{00000000-0005-0000-0000-0000752F0000}"/>
    <cellStyle name="Input 16 5 2" xfId="4851" xr:uid="{00000000-0005-0000-0000-0000762F0000}"/>
    <cellStyle name="Input 16 6" xfId="4852" xr:uid="{00000000-0005-0000-0000-0000772F0000}"/>
    <cellStyle name="Input 16 6 2" xfId="4853" xr:uid="{00000000-0005-0000-0000-0000782F0000}"/>
    <cellStyle name="Input 16 7" xfId="4854" xr:uid="{00000000-0005-0000-0000-0000792F0000}"/>
    <cellStyle name="Input 16 7 2" xfId="4855" xr:uid="{00000000-0005-0000-0000-00007A2F0000}"/>
    <cellStyle name="Input 16 8" xfId="4856" xr:uid="{00000000-0005-0000-0000-00007B2F0000}"/>
    <cellStyle name="Input 16 8 2" xfId="4857" xr:uid="{00000000-0005-0000-0000-00007C2F0000}"/>
    <cellStyle name="Input 16 9" xfId="4858" xr:uid="{00000000-0005-0000-0000-00007D2F0000}"/>
    <cellStyle name="Input 16 9 2" xfId="4859" xr:uid="{00000000-0005-0000-0000-00007E2F0000}"/>
    <cellStyle name="Input 17" xfId="4860" xr:uid="{00000000-0005-0000-0000-00007F2F0000}"/>
    <cellStyle name="Input 17 10" xfId="4861" xr:uid="{00000000-0005-0000-0000-0000802F0000}"/>
    <cellStyle name="Input 17 10 2" xfId="4862" xr:uid="{00000000-0005-0000-0000-0000812F0000}"/>
    <cellStyle name="Input 17 11" xfId="4863" xr:uid="{00000000-0005-0000-0000-0000822F0000}"/>
    <cellStyle name="Input 17 12" xfId="36210" xr:uid="{00000000-0005-0000-0000-0000832F0000}"/>
    <cellStyle name="Input 17 2" xfId="4864" xr:uid="{00000000-0005-0000-0000-0000842F0000}"/>
    <cellStyle name="Input 17 2 2" xfId="4865" xr:uid="{00000000-0005-0000-0000-0000852F0000}"/>
    <cellStyle name="Input 17 3" xfId="4866" xr:uid="{00000000-0005-0000-0000-0000862F0000}"/>
    <cellStyle name="Input 17 3 2" xfId="4867" xr:uid="{00000000-0005-0000-0000-0000872F0000}"/>
    <cellStyle name="Input 17 4" xfId="4868" xr:uid="{00000000-0005-0000-0000-0000882F0000}"/>
    <cellStyle name="Input 17 4 2" xfId="4869" xr:uid="{00000000-0005-0000-0000-0000892F0000}"/>
    <cellStyle name="Input 17 5" xfId="4870" xr:uid="{00000000-0005-0000-0000-00008A2F0000}"/>
    <cellStyle name="Input 17 5 2" xfId="4871" xr:uid="{00000000-0005-0000-0000-00008B2F0000}"/>
    <cellStyle name="Input 17 6" xfId="4872" xr:uid="{00000000-0005-0000-0000-00008C2F0000}"/>
    <cellStyle name="Input 17 6 2" xfId="4873" xr:uid="{00000000-0005-0000-0000-00008D2F0000}"/>
    <cellStyle name="Input 17 7" xfId="4874" xr:uid="{00000000-0005-0000-0000-00008E2F0000}"/>
    <cellStyle name="Input 17 7 2" xfId="4875" xr:uid="{00000000-0005-0000-0000-00008F2F0000}"/>
    <cellStyle name="Input 17 8" xfId="4876" xr:uid="{00000000-0005-0000-0000-0000902F0000}"/>
    <cellStyle name="Input 17 8 2" xfId="4877" xr:uid="{00000000-0005-0000-0000-0000912F0000}"/>
    <cellStyle name="Input 17 9" xfId="4878" xr:uid="{00000000-0005-0000-0000-0000922F0000}"/>
    <cellStyle name="Input 17 9 2" xfId="4879" xr:uid="{00000000-0005-0000-0000-0000932F0000}"/>
    <cellStyle name="Input 18" xfId="4880" xr:uid="{00000000-0005-0000-0000-0000942F0000}"/>
    <cellStyle name="Input 19" xfId="4881" xr:uid="{00000000-0005-0000-0000-0000952F0000}"/>
    <cellStyle name="Input 2" xfId="4882" xr:uid="{00000000-0005-0000-0000-0000962F0000}"/>
    <cellStyle name="Input 2 10" xfId="4883" xr:uid="{00000000-0005-0000-0000-0000972F0000}"/>
    <cellStyle name="Input 2 10 2" xfId="4884" xr:uid="{00000000-0005-0000-0000-0000982F0000}"/>
    <cellStyle name="Input 2 11" xfId="4885" xr:uid="{00000000-0005-0000-0000-0000992F0000}"/>
    <cellStyle name="Input 2 12" xfId="4886" xr:uid="{00000000-0005-0000-0000-00009A2F0000}"/>
    <cellStyle name="Input 2 13" xfId="36211" xr:uid="{00000000-0005-0000-0000-00009B2F0000}"/>
    <cellStyle name="Input 2 2" xfId="4887" xr:uid="{00000000-0005-0000-0000-00009C2F0000}"/>
    <cellStyle name="Input 2 2 10" xfId="36212" xr:uid="{00000000-0005-0000-0000-00009D2F0000}"/>
    <cellStyle name="Input 2 2 2" xfId="4888" xr:uid="{00000000-0005-0000-0000-00009E2F0000}"/>
    <cellStyle name="Input 2 2 2 2" xfId="4889" xr:uid="{00000000-0005-0000-0000-00009F2F0000}"/>
    <cellStyle name="Input 2 2 2 2 2" xfId="4890" xr:uid="{00000000-0005-0000-0000-0000A02F0000}"/>
    <cellStyle name="Input 2 2 2 2 3" xfId="36213" xr:uid="{00000000-0005-0000-0000-0000A12F0000}"/>
    <cellStyle name="Input 2 2 2 3" xfId="4891" xr:uid="{00000000-0005-0000-0000-0000A22F0000}"/>
    <cellStyle name="Input 2 2 2 3 2" xfId="4892" xr:uid="{00000000-0005-0000-0000-0000A32F0000}"/>
    <cellStyle name="Input 2 2 2 3 3" xfId="36214" xr:uid="{00000000-0005-0000-0000-0000A42F0000}"/>
    <cellStyle name="Input 2 2 2 4" xfId="4893" xr:uid="{00000000-0005-0000-0000-0000A52F0000}"/>
    <cellStyle name="Input 2 2 2 4 2" xfId="4894" xr:uid="{00000000-0005-0000-0000-0000A62F0000}"/>
    <cellStyle name="Input 2 2 2 5" xfId="4895" xr:uid="{00000000-0005-0000-0000-0000A72F0000}"/>
    <cellStyle name="Input 2 2 2 5 2" xfId="4896" xr:uid="{00000000-0005-0000-0000-0000A82F0000}"/>
    <cellStyle name="Input 2 2 2 6" xfId="4897" xr:uid="{00000000-0005-0000-0000-0000A92F0000}"/>
    <cellStyle name="Input 2 2 2 7" xfId="4898" xr:uid="{00000000-0005-0000-0000-0000AA2F0000}"/>
    <cellStyle name="Input 2 2 2 8" xfId="4899" xr:uid="{00000000-0005-0000-0000-0000AB2F0000}"/>
    <cellStyle name="Input 2 2 2 9" xfId="36215" xr:uid="{00000000-0005-0000-0000-0000AC2F0000}"/>
    <cellStyle name="Input 2 2 2_2014БП" xfId="4900" xr:uid="{00000000-0005-0000-0000-0000AD2F0000}"/>
    <cellStyle name="Input 2 2 3" xfId="4901" xr:uid="{00000000-0005-0000-0000-0000AE2F0000}"/>
    <cellStyle name="Input 2 2 3 2" xfId="4902" xr:uid="{00000000-0005-0000-0000-0000AF2F0000}"/>
    <cellStyle name="Input 2 2 3 3" xfId="36216" xr:uid="{00000000-0005-0000-0000-0000B02F0000}"/>
    <cellStyle name="Input 2 2 4" xfId="4903" xr:uid="{00000000-0005-0000-0000-0000B12F0000}"/>
    <cellStyle name="Input 2 2 4 2" xfId="4904" xr:uid="{00000000-0005-0000-0000-0000B22F0000}"/>
    <cellStyle name="Input 2 2 4 3" xfId="36217" xr:uid="{00000000-0005-0000-0000-0000B32F0000}"/>
    <cellStyle name="Input 2 2 5" xfId="4905" xr:uid="{00000000-0005-0000-0000-0000B42F0000}"/>
    <cellStyle name="Input 2 2 5 2" xfId="4906" xr:uid="{00000000-0005-0000-0000-0000B52F0000}"/>
    <cellStyle name="Input 2 2 5 3" xfId="36218" xr:uid="{00000000-0005-0000-0000-0000B62F0000}"/>
    <cellStyle name="Input 2 2 6" xfId="4907" xr:uid="{00000000-0005-0000-0000-0000B72F0000}"/>
    <cellStyle name="Input 2 2 6 2" xfId="4908" xr:uid="{00000000-0005-0000-0000-0000B82F0000}"/>
    <cellStyle name="Input 2 2 7" xfId="4909" xr:uid="{00000000-0005-0000-0000-0000B92F0000}"/>
    <cellStyle name="Input 2 2 8" xfId="4910" xr:uid="{00000000-0005-0000-0000-0000BA2F0000}"/>
    <cellStyle name="Input 2 2 9" xfId="4911" xr:uid="{00000000-0005-0000-0000-0000BB2F0000}"/>
    <cellStyle name="Input 2 2_2013Прогноз" xfId="4912" xr:uid="{00000000-0005-0000-0000-0000BC2F0000}"/>
    <cellStyle name="Input 2 3" xfId="4913" xr:uid="{00000000-0005-0000-0000-0000BD2F0000}"/>
    <cellStyle name="Input 2 3 10" xfId="36219" xr:uid="{00000000-0005-0000-0000-0000BE2F0000}"/>
    <cellStyle name="Input 2 3 2" xfId="4914" xr:uid="{00000000-0005-0000-0000-0000BF2F0000}"/>
    <cellStyle name="Input 2 3 2 2" xfId="4915" xr:uid="{00000000-0005-0000-0000-0000C02F0000}"/>
    <cellStyle name="Input 2 3 2 2 2" xfId="4916" xr:uid="{00000000-0005-0000-0000-0000C12F0000}"/>
    <cellStyle name="Input 2 3 2 3" xfId="4917" xr:uid="{00000000-0005-0000-0000-0000C22F0000}"/>
    <cellStyle name="Input 2 3 2 3 2" xfId="4918" xr:uid="{00000000-0005-0000-0000-0000C32F0000}"/>
    <cellStyle name="Input 2 3 2 4" xfId="4919" xr:uid="{00000000-0005-0000-0000-0000C42F0000}"/>
    <cellStyle name="Input 2 3 2 4 2" xfId="4920" xr:uid="{00000000-0005-0000-0000-0000C52F0000}"/>
    <cellStyle name="Input 2 3 2 5" xfId="4921" xr:uid="{00000000-0005-0000-0000-0000C62F0000}"/>
    <cellStyle name="Input 2 3 2 5 2" xfId="4922" xr:uid="{00000000-0005-0000-0000-0000C72F0000}"/>
    <cellStyle name="Input 2 3 2 6" xfId="4923" xr:uid="{00000000-0005-0000-0000-0000C82F0000}"/>
    <cellStyle name="Input 2 3 2 7" xfId="4924" xr:uid="{00000000-0005-0000-0000-0000C92F0000}"/>
    <cellStyle name="Input 2 3 2 8" xfId="4925" xr:uid="{00000000-0005-0000-0000-0000CA2F0000}"/>
    <cellStyle name="Input 2 3 2 9" xfId="36220" xr:uid="{00000000-0005-0000-0000-0000CB2F0000}"/>
    <cellStyle name="Input 2 3 2_2014БП" xfId="4926" xr:uid="{00000000-0005-0000-0000-0000CC2F0000}"/>
    <cellStyle name="Input 2 3 3" xfId="4927" xr:uid="{00000000-0005-0000-0000-0000CD2F0000}"/>
    <cellStyle name="Input 2 3 3 2" xfId="4928" xr:uid="{00000000-0005-0000-0000-0000CE2F0000}"/>
    <cellStyle name="Input 2 3 3 3" xfId="36221" xr:uid="{00000000-0005-0000-0000-0000CF2F0000}"/>
    <cellStyle name="Input 2 3 4" xfId="4929" xr:uid="{00000000-0005-0000-0000-0000D02F0000}"/>
    <cellStyle name="Input 2 3 4 2" xfId="4930" xr:uid="{00000000-0005-0000-0000-0000D12F0000}"/>
    <cellStyle name="Input 2 3 5" xfId="4931" xr:uid="{00000000-0005-0000-0000-0000D22F0000}"/>
    <cellStyle name="Input 2 3 5 2" xfId="4932" xr:uid="{00000000-0005-0000-0000-0000D32F0000}"/>
    <cellStyle name="Input 2 3 6" xfId="4933" xr:uid="{00000000-0005-0000-0000-0000D42F0000}"/>
    <cellStyle name="Input 2 3 6 2" xfId="4934" xr:uid="{00000000-0005-0000-0000-0000D52F0000}"/>
    <cellStyle name="Input 2 3 7" xfId="4935" xr:uid="{00000000-0005-0000-0000-0000D62F0000}"/>
    <cellStyle name="Input 2 3 8" xfId="4936" xr:uid="{00000000-0005-0000-0000-0000D72F0000}"/>
    <cellStyle name="Input 2 3 9" xfId="4937" xr:uid="{00000000-0005-0000-0000-0000D82F0000}"/>
    <cellStyle name="Input 2 3_2013Прогноз" xfId="4938" xr:uid="{00000000-0005-0000-0000-0000D92F0000}"/>
    <cellStyle name="Input 2 4" xfId="4939" xr:uid="{00000000-0005-0000-0000-0000DA2F0000}"/>
    <cellStyle name="Input 2 4 2" xfId="4940" xr:uid="{00000000-0005-0000-0000-0000DB2F0000}"/>
    <cellStyle name="Input 2 4 2 2" xfId="4941" xr:uid="{00000000-0005-0000-0000-0000DC2F0000}"/>
    <cellStyle name="Input 2 4 2 3" xfId="4942" xr:uid="{00000000-0005-0000-0000-0000DD2F0000}"/>
    <cellStyle name="Input 2 4 3" xfId="4943" xr:uid="{00000000-0005-0000-0000-0000DE2F0000}"/>
    <cellStyle name="Input 2 4 3 2" xfId="4944" xr:uid="{00000000-0005-0000-0000-0000DF2F0000}"/>
    <cellStyle name="Input 2 4 4" xfId="4945" xr:uid="{00000000-0005-0000-0000-0000E02F0000}"/>
    <cellStyle name="Input 2 4 4 2" xfId="4946" xr:uid="{00000000-0005-0000-0000-0000E12F0000}"/>
    <cellStyle name="Input 2 4 5" xfId="4947" xr:uid="{00000000-0005-0000-0000-0000E22F0000}"/>
    <cellStyle name="Input 2 4 5 2" xfId="4948" xr:uid="{00000000-0005-0000-0000-0000E32F0000}"/>
    <cellStyle name="Input 2 4 6" xfId="4949" xr:uid="{00000000-0005-0000-0000-0000E42F0000}"/>
    <cellStyle name="Input 2 4 7" xfId="4950" xr:uid="{00000000-0005-0000-0000-0000E52F0000}"/>
    <cellStyle name="Input 2 4 8" xfId="4951" xr:uid="{00000000-0005-0000-0000-0000E62F0000}"/>
    <cellStyle name="Input 2 4 9" xfId="36222" xr:uid="{00000000-0005-0000-0000-0000E72F0000}"/>
    <cellStyle name="Input 2 4_2014БП" xfId="4952" xr:uid="{00000000-0005-0000-0000-0000E82F0000}"/>
    <cellStyle name="Input 2 5" xfId="4953" xr:uid="{00000000-0005-0000-0000-0000E92F0000}"/>
    <cellStyle name="Input 2 5 2" xfId="4954" xr:uid="{00000000-0005-0000-0000-0000EA2F0000}"/>
    <cellStyle name="Input 2 5 2 2" xfId="4955" xr:uid="{00000000-0005-0000-0000-0000EB2F0000}"/>
    <cellStyle name="Input 2 5 3" xfId="4956" xr:uid="{00000000-0005-0000-0000-0000EC2F0000}"/>
    <cellStyle name="Input 2 5 4" xfId="36223" xr:uid="{00000000-0005-0000-0000-0000ED2F0000}"/>
    <cellStyle name="Input 2 6" xfId="4957" xr:uid="{00000000-0005-0000-0000-0000EE2F0000}"/>
    <cellStyle name="Input 2 6 2" xfId="4958" xr:uid="{00000000-0005-0000-0000-0000EF2F0000}"/>
    <cellStyle name="Input 2 6 3" xfId="4959" xr:uid="{00000000-0005-0000-0000-0000F02F0000}"/>
    <cellStyle name="Input 2 7" xfId="4960" xr:uid="{00000000-0005-0000-0000-0000F12F0000}"/>
    <cellStyle name="Input 2 7 2" xfId="4961" xr:uid="{00000000-0005-0000-0000-0000F22F0000}"/>
    <cellStyle name="Input 2 8" xfId="4962" xr:uid="{00000000-0005-0000-0000-0000F32F0000}"/>
    <cellStyle name="Input 2 8 2" xfId="4963" xr:uid="{00000000-0005-0000-0000-0000F42F0000}"/>
    <cellStyle name="Input 2 9" xfId="4964" xr:uid="{00000000-0005-0000-0000-0000F52F0000}"/>
    <cellStyle name="Input 2 9 2" xfId="4965" xr:uid="{00000000-0005-0000-0000-0000F62F0000}"/>
    <cellStyle name="Input 2_2013Прогноз" xfId="4966" xr:uid="{00000000-0005-0000-0000-0000F72F0000}"/>
    <cellStyle name="Input 20" xfId="4967" xr:uid="{00000000-0005-0000-0000-0000F82F0000}"/>
    <cellStyle name="Input 21" xfId="4968" xr:uid="{00000000-0005-0000-0000-0000F92F0000}"/>
    <cellStyle name="Input 22" xfId="4969" xr:uid="{00000000-0005-0000-0000-0000FA2F0000}"/>
    <cellStyle name="Input 23" xfId="4970" xr:uid="{00000000-0005-0000-0000-0000FB2F0000}"/>
    <cellStyle name="Input 24" xfId="4971" xr:uid="{00000000-0005-0000-0000-0000FC2F0000}"/>
    <cellStyle name="Input 25" xfId="4972" xr:uid="{00000000-0005-0000-0000-0000FD2F0000}"/>
    <cellStyle name="Input 26" xfId="4973" xr:uid="{00000000-0005-0000-0000-0000FE2F0000}"/>
    <cellStyle name="Input 27" xfId="4974" xr:uid="{00000000-0005-0000-0000-0000FF2F0000}"/>
    <cellStyle name="Input 28" xfId="4975" xr:uid="{00000000-0005-0000-0000-000000300000}"/>
    <cellStyle name="Input 29" xfId="4976" xr:uid="{00000000-0005-0000-0000-000001300000}"/>
    <cellStyle name="Input 3" xfId="4977" xr:uid="{00000000-0005-0000-0000-000002300000}"/>
    <cellStyle name="Input 3 2" xfId="4978" xr:uid="{00000000-0005-0000-0000-000003300000}"/>
    <cellStyle name="Input 3 2 10" xfId="36224" xr:uid="{00000000-0005-0000-0000-000004300000}"/>
    <cellStyle name="Input 3 2 2" xfId="4979" xr:uid="{00000000-0005-0000-0000-000005300000}"/>
    <cellStyle name="Input 3 2 2 2" xfId="4980" xr:uid="{00000000-0005-0000-0000-000006300000}"/>
    <cellStyle name="Input 3 2 2 2 2" xfId="4981" xr:uid="{00000000-0005-0000-0000-000007300000}"/>
    <cellStyle name="Input 3 2 2 3" xfId="4982" xr:uid="{00000000-0005-0000-0000-000008300000}"/>
    <cellStyle name="Input 3 2 2 3 2" xfId="4983" xr:uid="{00000000-0005-0000-0000-000009300000}"/>
    <cellStyle name="Input 3 2 2 4" xfId="4984" xr:uid="{00000000-0005-0000-0000-00000A300000}"/>
    <cellStyle name="Input 3 2 2 4 2" xfId="4985" xr:uid="{00000000-0005-0000-0000-00000B300000}"/>
    <cellStyle name="Input 3 2 2 5" xfId="4986" xr:uid="{00000000-0005-0000-0000-00000C300000}"/>
    <cellStyle name="Input 3 2 2 5 2" xfId="4987" xr:uid="{00000000-0005-0000-0000-00000D300000}"/>
    <cellStyle name="Input 3 2 2 6" xfId="4988" xr:uid="{00000000-0005-0000-0000-00000E300000}"/>
    <cellStyle name="Input 3 2 2 7" xfId="4989" xr:uid="{00000000-0005-0000-0000-00000F300000}"/>
    <cellStyle name="Input 3 2 2 8" xfId="36225" xr:uid="{00000000-0005-0000-0000-000010300000}"/>
    <cellStyle name="Input 3 2 2_2014БП" xfId="4990" xr:uid="{00000000-0005-0000-0000-000011300000}"/>
    <cellStyle name="Input 3 2 3" xfId="4991" xr:uid="{00000000-0005-0000-0000-000012300000}"/>
    <cellStyle name="Input 3 2 3 2" xfId="4992" xr:uid="{00000000-0005-0000-0000-000013300000}"/>
    <cellStyle name="Input 3 2 3 3" xfId="36226" xr:uid="{00000000-0005-0000-0000-000014300000}"/>
    <cellStyle name="Input 3 2 4" xfId="4993" xr:uid="{00000000-0005-0000-0000-000015300000}"/>
    <cellStyle name="Input 3 2 4 2" xfId="4994" xr:uid="{00000000-0005-0000-0000-000016300000}"/>
    <cellStyle name="Input 3 2 4 3" xfId="36227" xr:uid="{00000000-0005-0000-0000-000017300000}"/>
    <cellStyle name="Input 3 2 5" xfId="4995" xr:uid="{00000000-0005-0000-0000-000018300000}"/>
    <cellStyle name="Input 3 2 5 2" xfId="4996" xr:uid="{00000000-0005-0000-0000-000019300000}"/>
    <cellStyle name="Input 3 2 5 3" xfId="36228" xr:uid="{00000000-0005-0000-0000-00001A300000}"/>
    <cellStyle name="Input 3 2 6" xfId="4997" xr:uid="{00000000-0005-0000-0000-00001B300000}"/>
    <cellStyle name="Input 3 2 6 2" xfId="4998" xr:uid="{00000000-0005-0000-0000-00001C300000}"/>
    <cellStyle name="Input 3 2 7" xfId="4999" xr:uid="{00000000-0005-0000-0000-00001D300000}"/>
    <cellStyle name="Input 3 2 8" xfId="5000" xr:uid="{00000000-0005-0000-0000-00001E300000}"/>
    <cellStyle name="Input 3 2 9" xfId="5001" xr:uid="{00000000-0005-0000-0000-00001F300000}"/>
    <cellStyle name="Input 3 2_2013Прогноз" xfId="5002" xr:uid="{00000000-0005-0000-0000-000020300000}"/>
    <cellStyle name="Input 3 3" xfId="5003" xr:uid="{00000000-0005-0000-0000-000021300000}"/>
    <cellStyle name="Input 3 3 10" xfId="36229" xr:uid="{00000000-0005-0000-0000-000022300000}"/>
    <cellStyle name="Input 3 3 2" xfId="5004" xr:uid="{00000000-0005-0000-0000-000023300000}"/>
    <cellStyle name="Input 3 3 2 2" xfId="5005" xr:uid="{00000000-0005-0000-0000-000024300000}"/>
    <cellStyle name="Input 3 3 2 2 2" xfId="5006" xr:uid="{00000000-0005-0000-0000-000025300000}"/>
    <cellStyle name="Input 3 3 2 3" xfId="5007" xr:uid="{00000000-0005-0000-0000-000026300000}"/>
    <cellStyle name="Input 3 3 2 3 2" xfId="5008" xr:uid="{00000000-0005-0000-0000-000027300000}"/>
    <cellStyle name="Input 3 3 2 4" xfId="5009" xr:uid="{00000000-0005-0000-0000-000028300000}"/>
    <cellStyle name="Input 3 3 2 4 2" xfId="5010" xr:uid="{00000000-0005-0000-0000-000029300000}"/>
    <cellStyle name="Input 3 3 2 5" xfId="5011" xr:uid="{00000000-0005-0000-0000-00002A300000}"/>
    <cellStyle name="Input 3 3 2 5 2" xfId="5012" xr:uid="{00000000-0005-0000-0000-00002B300000}"/>
    <cellStyle name="Input 3 3 2 6" xfId="5013" xr:uid="{00000000-0005-0000-0000-00002C300000}"/>
    <cellStyle name="Input 3 3 2 7" xfId="5014" xr:uid="{00000000-0005-0000-0000-00002D300000}"/>
    <cellStyle name="Input 3 3 2_2014БП" xfId="5015" xr:uid="{00000000-0005-0000-0000-00002E300000}"/>
    <cellStyle name="Input 3 3 3" xfId="5016" xr:uid="{00000000-0005-0000-0000-00002F300000}"/>
    <cellStyle name="Input 3 3 3 2" xfId="5017" xr:uid="{00000000-0005-0000-0000-000030300000}"/>
    <cellStyle name="Input 3 3 4" xfId="5018" xr:uid="{00000000-0005-0000-0000-000031300000}"/>
    <cellStyle name="Input 3 3 4 2" xfId="5019" xr:uid="{00000000-0005-0000-0000-000032300000}"/>
    <cellStyle name="Input 3 3 5" xfId="5020" xr:uid="{00000000-0005-0000-0000-000033300000}"/>
    <cellStyle name="Input 3 3 5 2" xfId="5021" xr:uid="{00000000-0005-0000-0000-000034300000}"/>
    <cellStyle name="Input 3 3 6" xfId="5022" xr:uid="{00000000-0005-0000-0000-000035300000}"/>
    <cellStyle name="Input 3 3 6 2" xfId="5023" xr:uid="{00000000-0005-0000-0000-000036300000}"/>
    <cellStyle name="Input 3 3 7" xfId="5024" xr:uid="{00000000-0005-0000-0000-000037300000}"/>
    <cellStyle name="Input 3 3 8" xfId="5025" xr:uid="{00000000-0005-0000-0000-000038300000}"/>
    <cellStyle name="Input 3 3 9" xfId="36230" xr:uid="{00000000-0005-0000-0000-000039300000}"/>
    <cellStyle name="Input 3 3_2013Прогноз" xfId="5026" xr:uid="{00000000-0005-0000-0000-00003A300000}"/>
    <cellStyle name="Input 3 4" xfId="5027" xr:uid="{00000000-0005-0000-0000-00003B300000}"/>
    <cellStyle name="Input 3 4 2" xfId="5028" xr:uid="{00000000-0005-0000-0000-00003C300000}"/>
    <cellStyle name="Input 3 4 2 2" xfId="5029" xr:uid="{00000000-0005-0000-0000-00003D300000}"/>
    <cellStyle name="Input 3 4 3" xfId="5030" xr:uid="{00000000-0005-0000-0000-00003E300000}"/>
    <cellStyle name="Input 3 4 3 2" xfId="5031" xr:uid="{00000000-0005-0000-0000-00003F300000}"/>
    <cellStyle name="Input 3 4 4" xfId="5032" xr:uid="{00000000-0005-0000-0000-000040300000}"/>
    <cellStyle name="Input 3 4 4 2" xfId="5033" xr:uid="{00000000-0005-0000-0000-000041300000}"/>
    <cellStyle name="Input 3 4 5" xfId="5034" xr:uid="{00000000-0005-0000-0000-000042300000}"/>
    <cellStyle name="Input 3 4 5 2" xfId="5035" xr:uid="{00000000-0005-0000-0000-000043300000}"/>
    <cellStyle name="Input 3 4 6" xfId="5036" xr:uid="{00000000-0005-0000-0000-000044300000}"/>
    <cellStyle name="Input 3 4 7" xfId="5037" xr:uid="{00000000-0005-0000-0000-000045300000}"/>
    <cellStyle name="Input 3 4 8" xfId="36231" xr:uid="{00000000-0005-0000-0000-000046300000}"/>
    <cellStyle name="Input 3 4_2014БП" xfId="5038" xr:uid="{00000000-0005-0000-0000-000047300000}"/>
    <cellStyle name="Input 3 5" xfId="5039" xr:uid="{00000000-0005-0000-0000-000048300000}"/>
    <cellStyle name="Input 3 5 2" xfId="5040" xr:uid="{00000000-0005-0000-0000-000049300000}"/>
    <cellStyle name="Input 3 5 3" xfId="36232" xr:uid="{00000000-0005-0000-0000-00004A300000}"/>
    <cellStyle name="Input 3 6" xfId="5041" xr:uid="{00000000-0005-0000-0000-00004B300000}"/>
    <cellStyle name="Input 3 7" xfId="5042" xr:uid="{00000000-0005-0000-0000-00004C300000}"/>
    <cellStyle name="Input 3 8" xfId="36233" xr:uid="{00000000-0005-0000-0000-00004D300000}"/>
    <cellStyle name="Input 3_2013Прогноз" xfId="5043" xr:uid="{00000000-0005-0000-0000-00004E300000}"/>
    <cellStyle name="Input 30" xfId="5044" xr:uid="{00000000-0005-0000-0000-00004F300000}"/>
    <cellStyle name="Input 31" xfId="5045" xr:uid="{00000000-0005-0000-0000-000050300000}"/>
    <cellStyle name="Input 32" xfId="5046" xr:uid="{00000000-0005-0000-0000-000051300000}"/>
    <cellStyle name="Input 33" xfId="5047" xr:uid="{00000000-0005-0000-0000-000052300000}"/>
    <cellStyle name="Input 34" xfId="5048" xr:uid="{00000000-0005-0000-0000-000053300000}"/>
    <cellStyle name="Input 35" xfId="5049" xr:uid="{00000000-0005-0000-0000-000054300000}"/>
    <cellStyle name="Input 36" xfId="5050" xr:uid="{00000000-0005-0000-0000-000055300000}"/>
    <cellStyle name="Input 37" xfId="36234" xr:uid="{00000000-0005-0000-0000-000056300000}"/>
    <cellStyle name="Input 38" xfId="36235" xr:uid="{00000000-0005-0000-0000-000057300000}"/>
    <cellStyle name="Input 39" xfId="36236" xr:uid="{00000000-0005-0000-0000-000058300000}"/>
    <cellStyle name="Input 4" xfId="5051" xr:uid="{00000000-0005-0000-0000-000059300000}"/>
    <cellStyle name="Input 4 10" xfId="5052" xr:uid="{00000000-0005-0000-0000-00005A300000}"/>
    <cellStyle name="Input 4 10 2" xfId="5053" xr:uid="{00000000-0005-0000-0000-00005B300000}"/>
    <cellStyle name="Input 4 11" xfId="5054" xr:uid="{00000000-0005-0000-0000-00005C300000}"/>
    <cellStyle name="Input 4 12" xfId="5055" xr:uid="{00000000-0005-0000-0000-00005D300000}"/>
    <cellStyle name="Input 4 13" xfId="36237" xr:uid="{00000000-0005-0000-0000-00005E300000}"/>
    <cellStyle name="Input 4 2" xfId="5056" xr:uid="{00000000-0005-0000-0000-00005F300000}"/>
    <cellStyle name="Input 4 2 10" xfId="36238" xr:uid="{00000000-0005-0000-0000-000060300000}"/>
    <cellStyle name="Input 4 2 2" xfId="5057" xr:uid="{00000000-0005-0000-0000-000061300000}"/>
    <cellStyle name="Input 4 2 2 2" xfId="5058" xr:uid="{00000000-0005-0000-0000-000062300000}"/>
    <cellStyle name="Input 4 2 2 2 2" xfId="5059" xr:uid="{00000000-0005-0000-0000-000063300000}"/>
    <cellStyle name="Input 4 2 2 2 3" xfId="36239" xr:uid="{00000000-0005-0000-0000-000064300000}"/>
    <cellStyle name="Input 4 2 2 3" xfId="5060" xr:uid="{00000000-0005-0000-0000-000065300000}"/>
    <cellStyle name="Input 4 2 2 3 2" xfId="5061" xr:uid="{00000000-0005-0000-0000-000066300000}"/>
    <cellStyle name="Input 4 2 2 3 3" xfId="36240" xr:uid="{00000000-0005-0000-0000-000067300000}"/>
    <cellStyle name="Input 4 2 2 4" xfId="5062" xr:uid="{00000000-0005-0000-0000-000068300000}"/>
    <cellStyle name="Input 4 2 2 4 2" xfId="5063" xr:uid="{00000000-0005-0000-0000-000069300000}"/>
    <cellStyle name="Input 4 2 2 5" xfId="5064" xr:uid="{00000000-0005-0000-0000-00006A300000}"/>
    <cellStyle name="Input 4 2 2 5 2" xfId="5065" xr:uid="{00000000-0005-0000-0000-00006B300000}"/>
    <cellStyle name="Input 4 2 2 6" xfId="5066" xr:uid="{00000000-0005-0000-0000-00006C300000}"/>
    <cellStyle name="Input 4 2 2 7" xfId="5067" xr:uid="{00000000-0005-0000-0000-00006D300000}"/>
    <cellStyle name="Input 4 2 2 8" xfId="5068" xr:uid="{00000000-0005-0000-0000-00006E300000}"/>
    <cellStyle name="Input 4 2 2 9" xfId="36241" xr:uid="{00000000-0005-0000-0000-00006F300000}"/>
    <cellStyle name="Input 4 2 2_2014БП" xfId="5069" xr:uid="{00000000-0005-0000-0000-000070300000}"/>
    <cellStyle name="Input 4 2 3" xfId="5070" xr:uid="{00000000-0005-0000-0000-000071300000}"/>
    <cellStyle name="Input 4 2 3 2" xfId="5071" xr:uid="{00000000-0005-0000-0000-000072300000}"/>
    <cellStyle name="Input 4 2 3 3" xfId="36242" xr:uid="{00000000-0005-0000-0000-000073300000}"/>
    <cellStyle name="Input 4 2 4" xfId="5072" xr:uid="{00000000-0005-0000-0000-000074300000}"/>
    <cellStyle name="Input 4 2 4 2" xfId="5073" xr:uid="{00000000-0005-0000-0000-000075300000}"/>
    <cellStyle name="Input 4 2 4 3" xfId="36243" xr:uid="{00000000-0005-0000-0000-000076300000}"/>
    <cellStyle name="Input 4 2 5" xfId="5074" xr:uid="{00000000-0005-0000-0000-000077300000}"/>
    <cellStyle name="Input 4 2 5 2" xfId="5075" xr:uid="{00000000-0005-0000-0000-000078300000}"/>
    <cellStyle name="Input 4 2 6" xfId="5076" xr:uid="{00000000-0005-0000-0000-000079300000}"/>
    <cellStyle name="Input 4 2 6 2" xfId="5077" xr:uid="{00000000-0005-0000-0000-00007A300000}"/>
    <cellStyle name="Input 4 2 7" xfId="5078" xr:uid="{00000000-0005-0000-0000-00007B300000}"/>
    <cellStyle name="Input 4 2 8" xfId="5079" xr:uid="{00000000-0005-0000-0000-00007C300000}"/>
    <cellStyle name="Input 4 2 9" xfId="5080" xr:uid="{00000000-0005-0000-0000-00007D300000}"/>
    <cellStyle name="Input 4 2_2013Прогноз" xfId="5081" xr:uid="{00000000-0005-0000-0000-00007E300000}"/>
    <cellStyle name="Input 4 3" xfId="5082" xr:uid="{00000000-0005-0000-0000-00007F300000}"/>
    <cellStyle name="Input 4 3 10" xfId="36244" xr:uid="{00000000-0005-0000-0000-000080300000}"/>
    <cellStyle name="Input 4 3 2" xfId="5083" xr:uid="{00000000-0005-0000-0000-000081300000}"/>
    <cellStyle name="Input 4 3 2 2" xfId="5084" xr:uid="{00000000-0005-0000-0000-000082300000}"/>
    <cellStyle name="Input 4 3 2 2 2" xfId="5085" xr:uid="{00000000-0005-0000-0000-000083300000}"/>
    <cellStyle name="Input 4 3 2 3" xfId="5086" xr:uid="{00000000-0005-0000-0000-000084300000}"/>
    <cellStyle name="Input 4 3 2 3 2" xfId="5087" xr:uid="{00000000-0005-0000-0000-000085300000}"/>
    <cellStyle name="Input 4 3 2 4" xfId="5088" xr:uid="{00000000-0005-0000-0000-000086300000}"/>
    <cellStyle name="Input 4 3 2 4 2" xfId="5089" xr:uid="{00000000-0005-0000-0000-000087300000}"/>
    <cellStyle name="Input 4 3 2 5" xfId="5090" xr:uid="{00000000-0005-0000-0000-000088300000}"/>
    <cellStyle name="Input 4 3 2 5 2" xfId="5091" xr:uid="{00000000-0005-0000-0000-000089300000}"/>
    <cellStyle name="Input 4 3 2 6" xfId="5092" xr:uid="{00000000-0005-0000-0000-00008A300000}"/>
    <cellStyle name="Input 4 3 2 7" xfId="5093" xr:uid="{00000000-0005-0000-0000-00008B300000}"/>
    <cellStyle name="Input 4 3 2 8" xfId="5094" xr:uid="{00000000-0005-0000-0000-00008C300000}"/>
    <cellStyle name="Input 4 3 2 9" xfId="36245" xr:uid="{00000000-0005-0000-0000-00008D300000}"/>
    <cellStyle name="Input 4 3 2_2014БП" xfId="5095" xr:uid="{00000000-0005-0000-0000-00008E300000}"/>
    <cellStyle name="Input 4 3 3" xfId="5096" xr:uid="{00000000-0005-0000-0000-00008F300000}"/>
    <cellStyle name="Input 4 3 3 2" xfId="5097" xr:uid="{00000000-0005-0000-0000-000090300000}"/>
    <cellStyle name="Input 4 3 3 3" xfId="36246" xr:uid="{00000000-0005-0000-0000-000091300000}"/>
    <cellStyle name="Input 4 3 4" xfId="5098" xr:uid="{00000000-0005-0000-0000-000092300000}"/>
    <cellStyle name="Input 4 3 4 2" xfId="5099" xr:uid="{00000000-0005-0000-0000-000093300000}"/>
    <cellStyle name="Input 4 3 5" xfId="5100" xr:uid="{00000000-0005-0000-0000-000094300000}"/>
    <cellStyle name="Input 4 3 5 2" xfId="5101" xr:uid="{00000000-0005-0000-0000-000095300000}"/>
    <cellStyle name="Input 4 3 6" xfId="5102" xr:uid="{00000000-0005-0000-0000-000096300000}"/>
    <cellStyle name="Input 4 3 6 2" xfId="5103" xr:uid="{00000000-0005-0000-0000-000097300000}"/>
    <cellStyle name="Input 4 3 7" xfId="5104" xr:uid="{00000000-0005-0000-0000-000098300000}"/>
    <cellStyle name="Input 4 3 8" xfId="5105" xr:uid="{00000000-0005-0000-0000-000099300000}"/>
    <cellStyle name="Input 4 3 9" xfId="5106" xr:uid="{00000000-0005-0000-0000-00009A300000}"/>
    <cellStyle name="Input 4 3_2013Прогноз" xfId="5107" xr:uid="{00000000-0005-0000-0000-00009B300000}"/>
    <cellStyle name="Input 4 4" xfId="5108" xr:uid="{00000000-0005-0000-0000-00009C300000}"/>
    <cellStyle name="Input 4 4 2" xfId="5109" xr:uid="{00000000-0005-0000-0000-00009D300000}"/>
    <cellStyle name="Input 4 4 2 2" xfId="5110" xr:uid="{00000000-0005-0000-0000-00009E300000}"/>
    <cellStyle name="Input 4 4 2 3" xfId="5111" xr:uid="{00000000-0005-0000-0000-00009F300000}"/>
    <cellStyle name="Input 4 4 3" xfId="5112" xr:uid="{00000000-0005-0000-0000-0000A0300000}"/>
    <cellStyle name="Input 4 4 3 2" xfId="5113" xr:uid="{00000000-0005-0000-0000-0000A1300000}"/>
    <cellStyle name="Input 4 4 4" xfId="5114" xr:uid="{00000000-0005-0000-0000-0000A2300000}"/>
    <cellStyle name="Input 4 4 4 2" xfId="5115" xr:uid="{00000000-0005-0000-0000-0000A3300000}"/>
    <cellStyle name="Input 4 4 5" xfId="5116" xr:uid="{00000000-0005-0000-0000-0000A4300000}"/>
    <cellStyle name="Input 4 4 5 2" xfId="5117" xr:uid="{00000000-0005-0000-0000-0000A5300000}"/>
    <cellStyle name="Input 4 4 6" xfId="5118" xr:uid="{00000000-0005-0000-0000-0000A6300000}"/>
    <cellStyle name="Input 4 4 7" xfId="5119" xr:uid="{00000000-0005-0000-0000-0000A7300000}"/>
    <cellStyle name="Input 4 4 8" xfId="5120" xr:uid="{00000000-0005-0000-0000-0000A8300000}"/>
    <cellStyle name="Input 4 4 9" xfId="36247" xr:uid="{00000000-0005-0000-0000-0000A9300000}"/>
    <cellStyle name="Input 4 4_2014БП" xfId="5121" xr:uid="{00000000-0005-0000-0000-0000AA300000}"/>
    <cellStyle name="Input 4 5" xfId="5122" xr:uid="{00000000-0005-0000-0000-0000AB300000}"/>
    <cellStyle name="Input 4 5 2" xfId="5123" xr:uid="{00000000-0005-0000-0000-0000AC300000}"/>
    <cellStyle name="Input 4 5 2 2" xfId="5124" xr:uid="{00000000-0005-0000-0000-0000AD300000}"/>
    <cellStyle name="Input 4 5 3" xfId="5125" xr:uid="{00000000-0005-0000-0000-0000AE300000}"/>
    <cellStyle name="Input 4 5 4" xfId="36248" xr:uid="{00000000-0005-0000-0000-0000AF300000}"/>
    <cellStyle name="Input 4 6" xfId="5126" xr:uid="{00000000-0005-0000-0000-0000B0300000}"/>
    <cellStyle name="Input 4 6 2" xfId="5127" xr:uid="{00000000-0005-0000-0000-0000B1300000}"/>
    <cellStyle name="Input 4 6 3" xfId="5128" xr:uid="{00000000-0005-0000-0000-0000B2300000}"/>
    <cellStyle name="Input 4 7" xfId="5129" xr:uid="{00000000-0005-0000-0000-0000B3300000}"/>
    <cellStyle name="Input 4 7 2" xfId="5130" xr:uid="{00000000-0005-0000-0000-0000B4300000}"/>
    <cellStyle name="Input 4 8" xfId="5131" xr:uid="{00000000-0005-0000-0000-0000B5300000}"/>
    <cellStyle name="Input 4 8 2" xfId="5132" xr:uid="{00000000-0005-0000-0000-0000B6300000}"/>
    <cellStyle name="Input 4 9" xfId="5133" xr:uid="{00000000-0005-0000-0000-0000B7300000}"/>
    <cellStyle name="Input 4 9 2" xfId="5134" xr:uid="{00000000-0005-0000-0000-0000B8300000}"/>
    <cellStyle name="Input 4_2013Прогноз" xfId="5135" xr:uid="{00000000-0005-0000-0000-0000B9300000}"/>
    <cellStyle name="Input 40" xfId="62649" xr:uid="{00000000-0005-0000-0000-0000BA300000}"/>
    <cellStyle name="Input 41" xfId="62650" xr:uid="{00000000-0005-0000-0000-0000BB300000}"/>
    <cellStyle name="Input 42" xfId="62651" xr:uid="{00000000-0005-0000-0000-0000BC300000}"/>
    <cellStyle name="Input 43" xfId="62652" xr:uid="{00000000-0005-0000-0000-0000BD300000}"/>
    <cellStyle name="Input 5" xfId="5136" xr:uid="{00000000-0005-0000-0000-0000BE300000}"/>
    <cellStyle name="Input 5 10" xfId="5137" xr:uid="{00000000-0005-0000-0000-0000BF300000}"/>
    <cellStyle name="Input 5 10 2" xfId="5138" xr:uid="{00000000-0005-0000-0000-0000C0300000}"/>
    <cellStyle name="Input 5 11" xfId="5139" xr:uid="{00000000-0005-0000-0000-0000C1300000}"/>
    <cellStyle name="Input 5 12" xfId="5140" xr:uid="{00000000-0005-0000-0000-0000C2300000}"/>
    <cellStyle name="Input 5 13" xfId="36249" xr:uid="{00000000-0005-0000-0000-0000C3300000}"/>
    <cellStyle name="Input 5 2" xfId="5141" xr:uid="{00000000-0005-0000-0000-0000C4300000}"/>
    <cellStyle name="Input 5 2 10" xfId="36250" xr:uid="{00000000-0005-0000-0000-0000C5300000}"/>
    <cellStyle name="Input 5 2 2" xfId="5142" xr:uid="{00000000-0005-0000-0000-0000C6300000}"/>
    <cellStyle name="Input 5 2 2 2" xfId="5143" xr:uid="{00000000-0005-0000-0000-0000C7300000}"/>
    <cellStyle name="Input 5 2 2 2 2" xfId="5144" xr:uid="{00000000-0005-0000-0000-0000C8300000}"/>
    <cellStyle name="Input 5 2 2 3" xfId="5145" xr:uid="{00000000-0005-0000-0000-0000C9300000}"/>
    <cellStyle name="Input 5 2 2 3 2" xfId="5146" xr:uid="{00000000-0005-0000-0000-0000CA300000}"/>
    <cellStyle name="Input 5 2 2 4" xfId="5147" xr:uid="{00000000-0005-0000-0000-0000CB300000}"/>
    <cellStyle name="Input 5 2 2 4 2" xfId="5148" xr:uid="{00000000-0005-0000-0000-0000CC300000}"/>
    <cellStyle name="Input 5 2 2 5" xfId="5149" xr:uid="{00000000-0005-0000-0000-0000CD300000}"/>
    <cellStyle name="Input 5 2 2 5 2" xfId="5150" xr:uid="{00000000-0005-0000-0000-0000CE300000}"/>
    <cellStyle name="Input 5 2 2 6" xfId="5151" xr:uid="{00000000-0005-0000-0000-0000CF300000}"/>
    <cellStyle name="Input 5 2 2 7" xfId="5152" xr:uid="{00000000-0005-0000-0000-0000D0300000}"/>
    <cellStyle name="Input 5 2 2 8" xfId="5153" xr:uid="{00000000-0005-0000-0000-0000D1300000}"/>
    <cellStyle name="Input 5 2 2 9" xfId="36251" xr:uid="{00000000-0005-0000-0000-0000D2300000}"/>
    <cellStyle name="Input 5 2 2_2014БП" xfId="5154" xr:uid="{00000000-0005-0000-0000-0000D3300000}"/>
    <cellStyle name="Input 5 2 3" xfId="5155" xr:uid="{00000000-0005-0000-0000-0000D4300000}"/>
    <cellStyle name="Input 5 2 3 2" xfId="5156" xr:uid="{00000000-0005-0000-0000-0000D5300000}"/>
    <cellStyle name="Input 5 2 3 3" xfId="36252" xr:uid="{00000000-0005-0000-0000-0000D6300000}"/>
    <cellStyle name="Input 5 2 4" xfId="5157" xr:uid="{00000000-0005-0000-0000-0000D7300000}"/>
    <cellStyle name="Input 5 2 4 2" xfId="5158" xr:uid="{00000000-0005-0000-0000-0000D8300000}"/>
    <cellStyle name="Input 5 2 5" xfId="5159" xr:uid="{00000000-0005-0000-0000-0000D9300000}"/>
    <cellStyle name="Input 5 2 5 2" xfId="5160" xr:uid="{00000000-0005-0000-0000-0000DA300000}"/>
    <cellStyle name="Input 5 2 6" xfId="5161" xr:uid="{00000000-0005-0000-0000-0000DB300000}"/>
    <cellStyle name="Input 5 2 6 2" xfId="5162" xr:uid="{00000000-0005-0000-0000-0000DC300000}"/>
    <cellStyle name="Input 5 2 7" xfId="5163" xr:uid="{00000000-0005-0000-0000-0000DD300000}"/>
    <cellStyle name="Input 5 2 8" xfId="5164" xr:uid="{00000000-0005-0000-0000-0000DE300000}"/>
    <cellStyle name="Input 5 2 9" xfId="5165" xr:uid="{00000000-0005-0000-0000-0000DF300000}"/>
    <cellStyle name="Input 5 2_2013Прогноз" xfId="5166" xr:uid="{00000000-0005-0000-0000-0000E0300000}"/>
    <cellStyle name="Input 5 3" xfId="5167" xr:uid="{00000000-0005-0000-0000-0000E1300000}"/>
    <cellStyle name="Input 5 3 10" xfId="36253" xr:uid="{00000000-0005-0000-0000-0000E2300000}"/>
    <cellStyle name="Input 5 3 2" xfId="5168" xr:uid="{00000000-0005-0000-0000-0000E3300000}"/>
    <cellStyle name="Input 5 3 2 2" xfId="5169" xr:uid="{00000000-0005-0000-0000-0000E4300000}"/>
    <cellStyle name="Input 5 3 2 2 2" xfId="5170" xr:uid="{00000000-0005-0000-0000-0000E5300000}"/>
    <cellStyle name="Input 5 3 2 3" xfId="5171" xr:uid="{00000000-0005-0000-0000-0000E6300000}"/>
    <cellStyle name="Input 5 3 2 3 2" xfId="5172" xr:uid="{00000000-0005-0000-0000-0000E7300000}"/>
    <cellStyle name="Input 5 3 2 4" xfId="5173" xr:uid="{00000000-0005-0000-0000-0000E8300000}"/>
    <cellStyle name="Input 5 3 2 4 2" xfId="5174" xr:uid="{00000000-0005-0000-0000-0000E9300000}"/>
    <cellStyle name="Input 5 3 2 5" xfId="5175" xr:uid="{00000000-0005-0000-0000-0000EA300000}"/>
    <cellStyle name="Input 5 3 2 5 2" xfId="5176" xr:uid="{00000000-0005-0000-0000-0000EB300000}"/>
    <cellStyle name="Input 5 3 2 6" xfId="5177" xr:uid="{00000000-0005-0000-0000-0000EC300000}"/>
    <cellStyle name="Input 5 3 2 7" xfId="5178" xr:uid="{00000000-0005-0000-0000-0000ED300000}"/>
    <cellStyle name="Input 5 3 2 8" xfId="5179" xr:uid="{00000000-0005-0000-0000-0000EE300000}"/>
    <cellStyle name="Input 5 3 2_2014БП" xfId="5180" xr:uid="{00000000-0005-0000-0000-0000EF300000}"/>
    <cellStyle name="Input 5 3 3" xfId="5181" xr:uid="{00000000-0005-0000-0000-0000F0300000}"/>
    <cellStyle name="Input 5 3 3 2" xfId="5182" xr:uid="{00000000-0005-0000-0000-0000F1300000}"/>
    <cellStyle name="Input 5 3 4" xfId="5183" xr:uid="{00000000-0005-0000-0000-0000F2300000}"/>
    <cellStyle name="Input 5 3 4 2" xfId="5184" xr:uid="{00000000-0005-0000-0000-0000F3300000}"/>
    <cellStyle name="Input 5 3 5" xfId="5185" xr:uid="{00000000-0005-0000-0000-0000F4300000}"/>
    <cellStyle name="Input 5 3 5 2" xfId="5186" xr:uid="{00000000-0005-0000-0000-0000F5300000}"/>
    <cellStyle name="Input 5 3 6" xfId="5187" xr:uid="{00000000-0005-0000-0000-0000F6300000}"/>
    <cellStyle name="Input 5 3 6 2" xfId="5188" xr:uid="{00000000-0005-0000-0000-0000F7300000}"/>
    <cellStyle name="Input 5 3 7" xfId="5189" xr:uid="{00000000-0005-0000-0000-0000F8300000}"/>
    <cellStyle name="Input 5 3 8" xfId="5190" xr:uid="{00000000-0005-0000-0000-0000F9300000}"/>
    <cellStyle name="Input 5 3 9" xfId="5191" xr:uid="{00000000-0005-0000-0000-0000FA300000}"/>
    <cellStyle name="Input 5 3_2013Прогноз" xfId="5192" xr:uid="{00000000-0005-0000-0000-0000FB300000}"/>
    <cellStyle name="Input 5 4" xfId="5193" xr:uid="{00000000-0005-0000-0000-0000FC300000}"/>
    <cellStyle name="Input 5 4 2" xfId="5194" xr:uid="{00000000-0005-0000-0000-0000FD300000}"/>
    <cellStyle name="Input 5 4 2 2" xfId="5195" xr:uid="{00000000-0005-0000-0000-0000FE300000}"/>
    <cellStyle name="Input 5 4 2 3" xfId="5196" xr:uid="{00000000-0005-0000-0000-0000FF300000}"/>
    <cellStyle name="Input 5 4 3" xfId="5197" xr:uid="{00000000-0005-0000-0000-000000310000}"/>
    <cellStyle name="Input 5 4 3 2" xfId="5198" xr:uid="{00000000-0005-0000-0000-000001310000}"/>
    <cellStyle name="Input 5 4 4" xfId="5199" xr:uid="{00000000-0005-0000-0000-000002310000}"/>
    <cellStyle name="Input 5 4 4 2" xfId="5200" xr:uid="{00000000-0005-0000-0000-000003310000}"/>
    <cellStyle name="Input 5 4 5" xfId="5201" xr:uid="{00000000-0005-0000-0000-000004310000}"/>
    <cellStyle name="Input 5 4 5 2" xfId="5202" xr:uid="{00000000-0005-0000-0000-000005310000}"/>
    <cellStyle name="Input 5 4 6" xfId="5203" xr:uid="{00000000-0005-0000-0000-000006310000}"/>
    <cellStyle name="Input 5 4 7" xfId="5204" xr:uid="{00000000-0005-0000-0000-000007310000}"/>
    <cellStyle name="Input 5 4 8" xfId="5205" xr:uid="{00000000-0005-0000-0000-000008310000}"/>
    <cellStyle name="Input 5 4 9" xfId="36254" xr:uid="{00000000-0005-0000-0000-000009310000}"/>
    <cellStyle name="Input 5 4_2014БП" xfId="5206" xr:uid="{00000000-0005-0000-0000-00000A310000}"/>
    <cellStyle name="Input 5 5" xfId="5207" xr:uid="{00000000-0005-0000-0000-00000B310000}"/>
    <cellStyle name="Input 5 5 2" xfId="5208" xr:uid="{00000000-0005-0000-0000-00000C310000}"/>
    <cellStyle name="Input 5 5 2 2" xfId="5209" xr:uid="{00000000-0005-0000-0000-00000D310000}"/>
    <cellStyle name="Input 5 5 3" xfId="5210" xr:uid="{00000000-0005-0000-0000-00000E310000}"/>
    <cellStyle name="Input 5 6" xfId="5211" xr:uid="{00000000-0005-0000-0000-00000F310000}"/>
    <cellStyle name="Input 5 6 2" xfId="5212" xr:uid="{00000000-0005-0000-0000-000010310000}"/>
    <cellStyle name="Input 5 6 3" xfId="5213" xr:uid="{00000000-0005-0000-0000-000011310000}"/>
    <cellStyle name="Input 5 7" xfId="5214" xr:uid="{00000000-0005-0000-0000-000012310000}"/>
    <cellStyle name="Input 5 7 2" xfId="5215" xr:uid="{00000000-0005-0000-0000-000013310000}"/>
    <cellStyle name="Input 5 8" xfId="5216" xr:uid="{00000000-0005-0000-0000-000014310000}"/>
    <cellStyle name="Input 5 8 2" xfId="5217" xr:uid="{00000000-0005-0000-0000-000015310000}"/>
    <cellStyle name="Input 5 9" xfId="5218" xr:uid="{00000000-0005-0000-0000-000016310000}"/>
    <cellStyle name="Input 5 9 2" xfId="5219" xr:uid="{00000000-0005-0000-0000-000017310000}"/>
    <cellStyle name="Input 5_2013Прогноз" xfId="5220" xr:uid="{00000000-0005-0000-0000-000018310000}"/>
    <cellStyle name="Input 6" xfId="5221" xr:uid="{00000000-0005-0000-0000-000019310000}"/>
    <cellStyle name="Input 6 10" xfId="5222" xr:uid="{00000000-0005-0000-0000-00001A310000}"/>
    <cellStyle name="Input 6 10 2" xfId="5223" xr:uid="{00000000-0005-0000-0000-00001B310000}"/>
    <cellStyle name="Input 6 11" xfId="5224" xr:uid="{00000000-0005-0000-0000-00001C310000}"/>
    <cellStyle name="Input 6 12" xfId="5225" xr:uid="{00000000-0005-0000-0000-00001D310000}"/>
    <cellStyle name="Input 6 13" xfId="36255" xr:uid="{00000000-0005-0000-0000-00001E310000}"/>
    <cellStyle name="Input 6 2" xfId="5226" xr:uid="{00000000-0005-0000-0000-00001F310000}"/>
    <cellStyle name="Input 6 2 2" xfId="5227" xr:uid="{00000000-0005-0000-0000-000020310000}"/>
    <cellStyle name="Input 6 2 2 2" xfId="5228" xr:uid="{00000000-0005-0000-0000-000021310000}"/>
    <cellStyle name="Input 6 2 2 3" xfId="36256" xr:uid="{00000000-0005-0000-0000-000022310000}"/>
    <cellStyle name="Input 6 2 3" xfId="5229" xr:uid="{00000000-0005-0000-0000-000023310000}"/>
    <cellStyle name="Input 6 2 3 2" xfId="36257" xr:uid="{00000000-0005-0000-0000-000024310000}"/>
    <cellStyle name="Input 6 2 4" xfId="5230" xr:uid="{00000000-0005-0000-0000-000025310000}"/>
    <cellStyle name="Input 6 2 5" xfId="5231" xr:uid="{00000000-0005-0000-0000-000026310000}"/>
    <cellStyle name="Input 6 2 6" xfId="5232" xr:uid="{00000000-0005-0000-0000-000027310000}"/>
    <cellStyle name="Input 6 2 7" xfId="36258" xr:uid="{00000000-0005-0000-0000-000028310000}"/>
    <cellStyle name="Input 6 2_2014БП" xfId="5233" xr:uid="{00000000-0005-0000-0000-000029310000}"/>
    <cellStyle name="Input 6 3" xfId="5234" xr:uid="{00000000-0005-0000-0000-00002A310000}"/>
    <cellStyle name="Input 6 3 2" xfId="5235" xr:uid="{00000000-0005-0000-0000-00002B310000}"/>
    <cellStyle name="Input 6 3 2 2" xfId="5236" xr:uid="{00000000-0005-0000-0000-00002C310000}"/>
    <cellStyle name="Input 6 3 3" xfId="5237" xr:uid="{00000000-0005-0000-0000-00002D310000}"/>
    <cellStyle name="Input 6 3 4" xfId="36259" xr:uid="{00000000-0005-0000-0000-00002E310000}"/>
    <cellStyle name="Input 6 4" xfId="5238" xr:uid="{00000000-0005-0000-0000-00002F310000}"/>
    <cellStyle name="Input 6 4 2" xfId="5239" xr:uid="{00000000-0005-0000-0000-000030310000}"/>
    <cellStyle name="Input 6 4 2 2" xfId="5240" xr:uid="{00000000-0005-0000-0000-000031310000}"/>
    <cellStyle name="Input 6 4 3" xfId="5241" xr:uid="{00000000-0005-0000-0000-000032310000}"/>
    <cellStyle name="Input 6 4 4" xfId="36260" xr:uid="{00000000-0005-0000-0000-000033310000}"/>
    <cellStyle name="Input 6 5" xfId="5242" xr:uid="{00000000-0005-0000-0000-000034310000}"/>
    <cellStyle name="Input 6 5 2" xfId="5243" xr:uid="{00000000-0005-0000-0000-000035310000}"/>
    <cellStyle name="Input 6 5 2 2" xfId="5244" xr:uid="{00000000-0005-0000-0000-000036310000}"/>
    <cellStyle name="Input 6 5 3" xfId="5245" xr:uid="{00000000-0005-0000-0000-000037310000}"/>
    <cellStyle name="Input 6 6" xfId="5246" xr:uid="{00000000-0005-0000-0000-000038310000}"/>
    <cellStyle name="Input 6 6 2" xfId="5247" xr:uid="{00000000-0005-0000-0000-000039310000}"/>
    <cellStyle name="Input 6 6 2 2" xfId="5248" xr:uid="{00000000-0005-0000-0000-00003A310000}"/>
    <cellStyle name="Input 6 6 3" xfId="5249" xr:uid="{00000000-0005-0000-0000-00003B310000}"/>
    <cellStyle name="Input 6 7" xfId="5250" xr:uid="{00000000-0005-0000-0000-00003C310000}"/>
    <cellStyle name="Input 6 7 2" xfId="5251" xr:uid="{00000000-0005-0000-0000-00003D310000}"/>
    <cellStyle name="Input 6 7 3" xfId="5252" xr:uid="{00000000-0005-0000-0000-00003E310000}"/>
    <cellStyle name="Input 6 8" xfId="5253" xr:uid="{00000000-0005-0000-0000-00003F310000}"/>
    <cellStyle name="Input 6 8 2" xfId="5254" xr:uid="{00000000-0005-0000-0000-000040310000}"/>
    <cellStyle name="Input 6 8 3" xfId="5255" xr:uid="{00000000-0005-0000-0000-000041310000}"/>
    <cellStyle name="Input 6 9" xfId="5256" xr:uid="{00000000-0005-0000-0000-000042310000}"/>
    <cellStyle name="Input 6 9 2" xfId="5257" xr:uid="{00000000-0005-0000-0000-000043310000}"/>
    <cellStyle name="Input 6_2013Прогноз" xfId="5258" xr:uid="{00000000-0005-0000-0000-000044310000}"/>
    <cellStyle name="Input 7" xfId="5259" xr:uid="{00000000-0005-0000-0000-000045310000}"/>
    <cellStyle name="Input 7 10" xfId="5260" xr:uid="{00000000-0005-0000-0000-000046310000}"/>
    <cellStyle name="Input 7 10 2" xfId="5261" xr:uid="{00000000-0005-0000-0000-000047310000}"/>
    <cellStyle name="Input 7 11" xfId="5262" xr:uid="{00000000-0005-0000-0000-000048310000}"/>
    <cellStyle name="Input 7 12" xfId="5263" xr:uid="{00000000-0005-0000-0000-000049310000}"/>
    <cellStyle name="Input 7 13" xfId="36261" xr:uid="{00000000-0005-0000-0000-00004A310000}"/>
    <cellStyle name="Input 7 2" xfId="5264" xr:uid="{00000000-0005-0000-0000-00004B310000}"/>
    <cellStyle name="Input 7 2 2" xfId="5265" xr:uid="{00000000-0005-0000-0000-00004C310000}"/>
    <cellStyle name="Input 7 2 2 2" xfId="5266" xr:uid="{00000000-0005-0000-0000-00004D310000}"/>
    <cellStyle name="Input 7 2 3" xfId="5267" xr:uid="{00000000-0005-0000-0000-00004E310000}"/>
    <cellStyle name="Input 7 2 4" xfId="36262" xr:uid="{00000000-0005-0000-0000-00004F310000}"/>
    <cellStyle name="Input 7 3" xfId="5268" xr:uid="{00000000-0005-0000-0000-000050310000}"/>
    <cellStyle name="Input 7 3 2" xfId="5269" xr:uid="{00000000-0005-0000-0000-000051310000}"/>
    <cellStyle name="Input 7 3 2 2" xfId="5270" xr:uid="{00000000-0005-0000-0000-000052310000}"/>
    <cellStyle name="Input 7 3 3" xfId="5271" xr:uid="{00000000-0005-0000-0000-000053310000}"/>
    <cellStyle name="Input 7 3 4" xfId="36263" xr:uid="{00000000-0005-0000-0000-000054310000}"/>
    <cellStyle name="Input 7 4" xfId="5272" xr:uid="{00000000-0005-0000-0000-000055310000}"/>
    <cellStyle name="Input 7 4 2" xfId="5273" xr:uid="{00000000-0005-0000-0000-000056310000}"/>
    <cellStyle name="Input 7 4 2 2" xfId="5274" xr:uid="{00000000-0005-0000-0000-000057310000}"/>
    <cellStyle name="Input 7 4 3" xfId="5275" xr:uid="{00000000-0005-0000-0000-000058310000}"/>
    <cellStyle name="Input 7 5" xfId="5276" xr:uid="{00000000-0005-0000-0000-000059310000}"/>
    <cellStyle name="Input 7 5 2" xfId="5277" xr:uid="{00000000-0005-0000-0000-00005A310000}"/>
    <cellStyle name="Input 7 5 2 2" xfId="5278" xr:uid="{00000000-0005-0000-0000-00005B310000}"/>
    <cellStyle name="Input 7 5 3" xfId="5279" xr:uid="{00000000-0005-0000-0000-00005C310000}"/>
    <cellStyle name="Input 7 6" xfId="5280" xr:uid="{00000000-0005-0000-0000-00005D310000}"/>
    <cellStyle name="Input 7 6 2" xfId="5281" xr:uid="{00000000-0005-0000-0000-00005E310000}"/>
    <cellStyle name="Input 7 6 3" xfId="5282" xr:uid="{00000000-0005-0000-0000-00005F310000}"/>
    <cellStyle name="Input 7 7" xfId="5283" xr:uid="{00000000-0005-0000-0000-000060310000}"/>
    <cellStyle name="Input 7 7 2" xfId="5284" xr:uid="{00000000-0005-0000-0000-000061310000}"/>
    <cellStyle name="Input 7 7 3" xfId="5285" xr:uid="{00000000-0005-0000-0000-000062310000}"/>
    <cellStyle name="Input 7 8" xfId="5286" xr:uid="{00000000-0005-0000-0000-000063310000}"/>
    <cellStyle name="Input 7 8 2" xfId="5287" xr:uid="{00000000-0005-0000-0000-000064310000}"/>
    <cellStyle name="Input 7 9" xfId="5288" xr:uid="{00000000-0005-0000-0000-000065310000}"/>
    <cellStyle name="Input 7 9 2" xfId="5289" xr:uid="{00000000-0005-0000-0000-000066310000}"/>
    <cellStyle name="Input 7_2014БП" xfId="5290" xr:uid="{00000000-0005-0000-0000-000067310000}"/>
    <cellStyle name="Input 8" xfId="5291" xr:uid="{00000000-0005-0000-0000-000068310000}"/>
    <cellStyle name="Input 8 10" xfId="5292" xr:uid="{00000000-0005-0000-0000-000069310000}"/>
    <cellStyle name="Input 8 10 2" xfId="5293" xr:uid="{00000000-0005-0000-0000-00006A310000}"/>
    <cellStyle name="Input 8 11" xfId="5294" xr:uid="{00000000-0005-0000-0000-00006B310000}"/>
    <cellStyle name="Input 8 12" xfId="5295" xr:uid="{00000000-0005-0000-0000-00006C310000}"/>
    <cellStyle name="Input 8 13" xfId="36264" xr:uid="{00000000-0005-0000-0000-00006D310000}"/>
    <cellStyle name="Input 8 2" xfId="5296" xr:uid="{00000000-0005-0000-0000-00006E310000}"/>
    <cellStyle name="Input 8 2 2" xfId="5297" xr:uid="{00000000-0005-0000-0000-00006F310000}"/>
    <cellStyle name="Input 8 2 3" xfId="36265" xr:uid="{00000000-0005-0000-0000-000070310000}"/>
    <cellStyle name="Input 8 3" xfId="5298" xr:uid="{00000000-0005-0000-0000-000071310000}"/>
    <cellStyle name="Input 8 3 2" xfId="5299" xr:uid="{00000000-0005-0000-0000-000072310000}"/>
    <cellStyle name="Input 8 3 3" xfId="36266" xr:uid="{00000000-0005-0000-0000-000073310000}"/>
    <cellStyle name="Input 8 4" xfId="5300" xr:uid="{00000000-0005-0000-0000-000074310000}"/>
    <cellStyle name="Input 8 4 2" xfId="5301" xr:uid="{00000000-0005-0000-0000-000075310000}"/>
    <cellStyle name="Input 8 4 3" xfId="36267" xr:uid="{00000000-0005-0000-0000-000076310000}"/>
    <cellStyle name="Input 8 5" xfId="5302" xr:uid="{00000000-0005-0000-0000-000077310000}"/>
    <cellStyle name="Input 8 5 2" xfId="5303" xr:uid="{00000000-0005-0000-0000-000078310000}"/>
    <cellStyle name="Input 8 6" xfId="5304" xr:uid="{00000000-0005-0000-0000-000079310000}"/>
    <cellStyle name="Input 8 6 2" xfId="5305" xr:uid="{00000000-0005-0000-0000-00007A310000}"/>
    <cellStyle name="Input 8 7" xfId="5306" xr:uid="{00000000-0005-0000-0000-00007B310000}"/>
    <cellStyle name="Input 8 7 2" xfId="5307" xr:uid="{00000000-0005-0000-0000-00007C310000}"/>
    <cellStyle name="Input 8 8" xfId="5308" xr:uid="{00000000-0005-0000-0000-00007D310000}"/>
    <cellStyle name="Input 8 8 2" xfId="5309" xr:uid="{00000000-0005-0000-0000-00007E310000}"/>
    <cellStyle name="Input 8 9" xfId="5310" xr:uid="{00000000-0005-0000-0000-00007F310000}"/>
    <cellStyle name="Input 8 9 2" xfId="5311" xr:uid="{00000000-0005-0000-0000-000080310000}"/>
    <cellStyle name="Input 9" xfId="5312" xr:uid="{00000000-0005-0000-0000-000081310000}"/>
    <cellStyle name="Input 9 10" xfId="5313" xr:uid="{00000000-0005-0000-0000-000082310000}"/>
    <cellStyle name="Input 9 10 2" xfId="5314" xr:uid="{00000000-0005-0000-0000-000083310000}"/>
    <cellStyle name="Input 9 11" xfId="5315" xr:uid="{00000000-0005-0000-0000-000084310000}"/>
    <cellStyle name="Input 9 12" xfId="5316" xr:uid="{00000000-0005-0000-0000-000085310000}"/>
    <cellStyle name="Input 9 13" xfId="36268" xr:uid="{00000000-0005-0000-0000-000086310000}"/>
    <cellStyle name="Input 9 2" xfId="5317" xr:uid="{00000000-0005-0000-0000-000087310000}"/>
    <cellStyle name="Input 9 2 2" xfId="5318" xr:uid="{00000000-0005-0000-0000-000088310000}"/>
    <cellStyle name="Input 9 2 3" xfId="5319" xr:uid="{00000000-0005-0000-0000-000089310000}"/>
    <cellStyle name="Input 9 2 4" xfId="36269" xr:uid="{00000000-0005-0000-0000-00008A310000}"/>
    <cellStyle name="Input 9 3" xfId="5320" xr:uid="{00000000-0005-0000-0000-00008B310000}"/>
    <cellStyle name="Input 9 3 2" xfId="5321" xr:uid="{00000000-0005-0000-0000-00008C310000}"/>
    <cellStyle name="Input 9 3 3" xfId="36270" xr:uid="{00000000-0005-0000-0000-00008D310000}"/>
    <cellStyle name="Input 9 4" xfId="5322" xr:uid="{00000000-0005-0000-0000-00008E310000}"/>
    <cellStyle name="Input 9 4 2" xfId="5323" xr:uid="{00000000-0005-0000-0000-00008F310000}"/>
    <cellStyle name="Input 9 4 3" xfId="36271" xr:uid="{00000000-0005-0000-0000-000090310000}"/>
    <cellStyle name="Input 9 5" xfId="5324" xr:uid="{00000000-0005-0000-0000-000091310000}"/>
    <cellStyle name="Input 9 5 2" xfId="5325" xr:uid="{00000000-0005-0000-0000-000092310000}"/>
    <cellStyle name="Input 9 5 3" xfId="36272" xr:uid="{00000000-0005-0000-0000-000093310000}"/>
    <cellStyle name="Input 9 6" xfId="5326" xr:uid="{00000000-0005-0000-0000-000094310000}"/>
    <cellStyle name="Input 9 6 2" xfId="5327" xr:uid="{00000000-0005-0000-0000-000095310000}"/>
    <cellStyle name="Input 9 7" xfId="5328" xr:uid="{00000000-0005-0000-0000-000096310000}"/>
    <cellStyle name="Input 9 7 2" xfId="5329" xr:uid="{00000000-0005-0000-0000-000097310000}"/>
    <cellStyle name="Input 9 8" xfId="5330" xr:uid="{00000000-0005-0000-0000-000098310000}"/>
    <cellStyle name="Input 9 8 2" xfId="5331" xr:uid="{00000000-0005-0000-0000-000099310000}"/>
    <cellStyle name="Input 9 9" xfId="5332" xr:uid="{00000000-0005-0000-0000-00009A310000}"/>
    <cellStyle name="Input 9 9 2" xfId="5333" xr:uid="{00000000-0005-0000-0000-00009B310000}"/>
    <cellStyle name="Input Box" xfId="5334" xr:uid="{00000000-0005-0000-0000-00009C310000}"/>
    <cellStyle name="Input_2013Прогноз" xfId="5335" xr:uid="{00000000-0005-0000-0000-00009D310000}"/>
    <cellStyle name="Integer" xfId="5336" xr:uid="{00000000-0005-0000-0000-00009E310000}"/>
    <cellStyle name="Ioe?uaaaoayny aeia?nnueea" xfId="5337" xr:uid="{00000000-0005-0000-0000-00009F310000}"/>
    <cellStyle name="Ioe?uaaaoayny aeia?nnueea 2" xfId="5338" xr:uid="{00000000-0005-0000-0000-0000A0310000}"/>
    <cellStyle name="Ioe?uaaaoayny aeia?nnueea 3" xfId="5339" xr:uid="{00000000-0005-0000-0000-0000A1310000}"/>
    <cellStyle name="Ioe?uaaaoayny aeia?nnueea 4" xfId="5340" xr:uid="{00000000-0005-0000-0000-0000A2310000}"/>
    <cellStyle name="Ioe?uaaaoayny aeia?nnueea 5" xfId="5341" xr:uid="{00000000-0005-0000-0000-0000A3310000}"/>
    <cellStyle name="Ioe?uaaaoayny aeia?nnueea 6" xfId="5342" xr:uid="{00000000-0005-0000-0000-0000A4310000}"/>
    <cellStyle name="ISO" xfId="5343" xr:uid="{00000000-0005-0000-0000-0000A5310000}"/>
    <cellStyle name="ISO 2" xfId="5344" xr:uid="{00000000-0005-0000-0000-0000A6310000}"/>
    <cellStyle name="ISO 3" xfId="5345" xr:uid="{00000000-0005-0000-0000-0000A7310000}"/>
    <cellStyle name="ISO 4" xfId="5346" xr:uid="{00000000-0005-0000-0000-0000A8310000}"/>
    <cellStyle name="ISO 5" xfId="5347" xr:uid="{00000000-0005-0000-0000-0000A9310000}"/>
    <cellStyle name="ISO_2014БП" xfId="5348" xr:uid="{00000000-0005-0000-0000-0000AA310000}"/>
    <cellStyle name="Item" xfId="5349" xr:uid="{00000000-0005-0000-0000-0000AB310000}"/>
    <cellStyle name="ItemTypeClass" xfId="5350" xr:uid="{00000000-0005-0000-0000-0000AC310000}"/>
    <cellStyle name="ItemTypeClass 2" xfId="5351" xr:uid="{00000000-0005-0000-0000-0000AD310000}"/>
    <cellStyle name="jo[" xfId="5352" xr:uid="{00000000-0005-0000-0000-0000AE310000}"/>
    <cellStyle name="kt" xfId="5353" xr:uid="{00000000-0005-0000-0000-0000AF310000}"/>
    <cellStyle name="Lien hypertexte_base_JFB-apr?s r?union du 070306 et apr?s ML COMPLET 03 04" xfId="5354" xr:uid="{00000000-0005-0000-0000-0000B0310000}"/>
    <cellStyle name="Link Currency (0)" xfId="5355" xr:uid="{00000000-0005-0000-0000-0000B1310000}"/>
    <cellStyle name="Link Currency (0) 2" xfId="5356" xr:uid="{00000000-0005-0000-0000-0000B2310000}"/>
    <cellStyle name="Link Currency (0) 3" xfId="5357" xr:uid="{00000000-0005-0000-0000-0000B3310000}"/>
    <cellStyle name="Link Currency (0) 4" xfId="5358" xr:uid="{00000000-0005-0000-0000-0000B4310000}"/>
    <cellStyle name="Link Currency (2)" xfId="5359" xr:uid="{00000000-0005-0000-0000-0000B5310000}"/>
    <cellStyle name="Link Currency (2) 2" xfId="5360" xr:uid="{00000000-0005-0000-0000-0000B6310000}"/>
    <cellStyle name="Link Currency (2) 3" xfId="5361" xr:uid="{00000000-0005-0000-0000-0000B7310000}"/>
    <cellStyle name="Link Currency (2) 4" xfId="5362" xr:uid="{00000000-0005-0000-0000-0000B8310000}"/>
    <cellStyle name="Link Units (0)" xfId="5363" xr:uid="{00000000-0005-0000-0000-0000B9310000}"/>
    <cellStyle name="Link Units (0) 2" xfId="5364" xr:uid="{00000000-0005-0000-0000-0000BA310000}"/>
    <cellStyle name="Link Units (0) 3" xfId="5365" xr:uid="{00000000-0005-0000-0000-0000BB310000}"/>
    <cellStyle name="Link Units (0) 4" xfId="5366" xr:uid="{00000000-0005-0000-0000-0000BC310000}"/>
    <cellStyle name="Link Units (1)" xfId="5367" xr:uid="{00000000-0005-0000-0000-0000BD310000}"/>
    <cellStyle name="Link Units (1) 2" xfId="5368" xr:uid="{00000000-0005-0000-0000-0000BE310000}"/>
    <cellStyle name="Link Units (1) 3" xfId="5369" xr:uid="{00000000-0005-0000-0000-0000BF310000}"/>
    <cellStyle name="Link Units (1) 4" xfId="5370" xr:uid="{00000000-0005-0000-0000-0000C0310000}"/>
    <cellStyle name="Link Units (2)" xfId="5371" xr:uid="{00000000-0005-0000-0000-0000C1310000}"/>
    <cellStyle name="Link Units (2) 2" xfId="5372" xr:uid="{00000000-0005-0000-0000-0000C2310000}"/>
    <cellStyle name="Link Units (2) 3" xfId="5373" xr:uid="{00000000-0005-0000-0000-0000C3310000}"/>
    <cellStyle name="Link Units (2) 4" xfId="5374" xr:uid="{00000000-0005-0000-0000-0000C4310000}"/>
    <cellStyle name="Linked Cell" xfId="5375" xr:uid="{00000000-0005-0000-0000-0000C5310000}"/>
    <cellStyle name="Linked Cell 2" xfId="5376" xr:uid="{00000000-0005-0000-0000-0000C6310000}"/>
    <cellStyle name="Linked Cell 2 2" xfId="5377" xr:uid="{00000000-0005-0000-0000-0000C7310000}"/>
    <cellStyle name="Linked Cell 2 3" xfId="36273" xr:uid="{00000000-0005-0000-0000-0000C8310000}"/>
    <cellStyle name="Linked Cell 3" xfId="5378" xr:uid="{00000000-0005-0000-0000-0000C9310000}"/>
    <cellStyle name="Linked Cell 3 2" xfId="5379" xr:uid="{00000000-0005-0000-0000-0000CA310000}"/>
    <cellStyle name="Linked Cell 4" xfId="5380" xr:uid="{00000000-0005-0000-0000-0000CB310000}"/>
    <cellStyle name="Linked Cell 4 2" xfId="5381" xr:uid="{00000000-0005-0000-0000-0000CC310000}"/>
    <cellStyle name="Linked Cell 5" xfId="5382" xr:uid="{00000000-0005-0000-0000-0000CD310000}"/>
    <cellStyle name="Linked Cell 6" xfId="5383" xr:uid="{00000000-0005-0000-0000-0000CE310000}"/>
    <cellStyle name="Linked Cell 7" xfId="62653" xr:uid="{00000000-0005-0000-0000-0000CF310000}"/>
    <cellStyle name="Matrix" xfId="5384" xr:uid="{00000000-0005-0000-0000-0000D0310000}"/>
    <cellStyle name="Matrix 10" xfId="5385" xr:uid="{00000000-0005-0000-0000-0000D1310000}"/>
    <cellStyle name="Matrix 11" xfId="5386" xr:uid="{00000000-0005-0000-0000-0000D2310000}"/>
    <cellStyle name="Matrix 12" xfId="5387" xr:uid="{00000000-0005-0000-0000-0000D3310000}"/>
    <cellStyle name="Matrix 13" xfId="5388" xr:uid="{00000000-0005-0000-0000-0000D4310000}"/>
    <cellStyle name="Matrix 2" xfId="5389" xr:uid="{00000000-0005-0000-0000-0000D5310000}"/>
    <cellStyle name="Matrix 2 2" xfId="5390" xr:uid="{00000000-0005-0000-0000-0000D6310000}"/>
    <cellStyle name="Matrix 3" xfId="5391" xr:uid="{00000000-0005-0000-0000-0000D7310000}"/>
    <cellStyle name="Matrix 3 2" xfId="5392" xr:uid="{00000000-0005-0000-0000-0000D8310000}"/>
    <cellStyle name="Matrix 4" xfId="5393" xr:uid="{00000000-0005-0000-0000-0000D9310000}"/>
    <cellStyle name="Matrix 4 2" xfId="5394" xr:uid="{00000000-0005-0000-0000-0000DA310000}"/>
    <cellStyle name="Matrix 5" xfId="5395" xr:uid="{00000000-0005-0000-0000-0000DB310000}"/>
    <cellStyle name="Matrix 6" xfId="5396" xr:uid="{00000000-0005-0000-0000-0000DC310000}"/>
    <cellStyle name="Matrix 6 2" xfId="5397" xr:uid="{00000000-0005-0000-0000-0000DD310000}"/>
    <cellStyle name="Matrix 7" xfId="5398" xr:uid="{00000000-0005-0000-0000-0000DE310000}"/>
    <cellStyle name="Matrix 7 2" xfId="5399" xr:uid="{00000000-0005-0000-0000-0000DF310000}"/>
    <cellStyle name="Matrix 8" xfId="5400" xr:uid="{00000000-0005-0000-0000-0000E0310000}"/>
    <cellStyle name="Matrix 9" xfId="5401" xr:uid="{00000000-0005-0000-0000-0000E1310000}"/>
    <cellStyle name="Matrix_2014БП" xfId="5402" xr:uid="{00000000-0005-0000-0000-0000E2310000}"/>
    <cellStyle name="Millares [0]_19 02 01" xfId="5403" xr:uid="{00000000-0005-0000-0000-0000E3310000}"/>
    <cellStyle name="Millares [2]" xfId="5404" xr:uid="{00000000-0005-0000-0000-0000E4310000}"/>
    <cellStyle name="Millares_19 02 01" xfId="5405" xr:uid="{00000000-0005-0000-0000-0000E5310000}"/>
    <cellStyle name="Milliers [0]_barnabe2" xfId="36274" xr:uid="{00000000-0005-0000-0000-0000E6310000}"/>
    <cellStyle name="Milliers_barnabe2" xfId="36275" xr:uid="{00000000-0005-0000-0000-0000E7310000}"/>
    <cellStyle name="Model" xfId="36276" xr:uid="{00000000-0005-0000-0000-0000E8310000}"/>
    <cellStyle name="Moeda [0]_alocação por fontes" xfId="5406" xr:uid="{00000000-0005-0000-0000-0000E9310000}"/>
    <cellStyle name="Moeda_alocação por fontes" xfId="5407" xr:uid="{00000000-0005-0000-0000-0000EA310000}"/>
    <cellStyle name="Mon?taire [0]_Feuil1" xfId="5408" xr:uid="{00000000-0005-0000-0000-0000EB310000}"/>
    <cellStyle name="Mon?taire_Feuil1" xfId="5409" xr:uid="{00000000-0005-0000-0000-0000EC310000}"/>
    <cellStyle name="Moneda [0]_19 02 01" xfId="5410" xr:uid="{00000000-0005-0000-0000-0000ED310000}"/>
    <cellStyle name="Moneda_19 02 01" xfId="5411" xr:uid="{00000000-0005-0000-0000-0000EE310000}"/>
    <cellStyle name="Monétaire [0]_barnabe2" xfId="36277" xr:uid="{00000000-0005-0000-0000-0000EF310000}"/>
    <cellStyle name="Monétaire_barnabe2" xfId="36278" xr:uid="{00000000-0005-0000-0000-0000F0310000}"/>
    <cellStyle name="Monйtaire [0]_Conversion Summary" xfId="5412" xr:uid="{00000000-0005-0000-0000-0000F1310000}"/>
    <cellStyle name="Monйtaire_Conversion Summary" xfId="5413" xr:uid="{00000000-0005-0000-0000-0000F2310000}"/>
    <cellStyle name="Neutra" xfId="5414" xr:uid="{00000000-0005-0000-0000-0000F3310000}"/>
    <cellStyle name="Neutral" xfId="5415" xr:uid="{00000000-0005-0000-0000-0000F4310000}"/>
    <cellStyle name="Neutral 2" xfId="5416" xr:uid="{00000000-0005-0000-0000-0000F5310000}"/>
    <cellStyle name="Neutral 2 2" xfId="5417" xr:uid="{00000000-0005-0000-0000-0000F6310000}"/>
    <cellStyle name="Neutral 2 3" xfId="36279" xr:uid="{00000000-0005-0000-0000-0000F7310000}"/>
    <cellStyle name="Neutral 3" xfId="5418" xr:uid="{00000000-0005-0000-0000-0000F8310000}"/>
    <cellStyle name="Neutral 3 2" xfId="5419" xr:uid="{00000000-0005-0000-0000-0000F9310000}"/>
    <cellStyle name="Neutral 4" xfId="5420" xr:uid="{00000000-0005-0000-0000-0000FA310000}"/>
    <cellStyle name="Neutral 4 2" xfId="5421" xr:uid="{00000000-0005-0000-0000-0000FB310000}"/>
    <cellStyle name="Neutral 5" xfId="5422" xr:uid="{00000000-0005-0000-0000-0000FC310000}"/>
    <cellStyle name="Neutral 6" xfId="5423" xr:uid="{00000000-0005-0000-0000-0000FD310000}"/>
    <cellStyle name="No-definido" xfId="5424" xr:uid="{00000000-0005-0000-0000-0000FE310000}"/>
    <cellStyle name="Norma11l" xfId="5425" xr:uid="{00000000-0005-0000-0000-0000FF310000}"/>
    <cellStyle name="Norma11l 2" xfId="5426" xr:uid="{00000000-0005-0000-0000-000000320000}"/>
    <cellStyle name="Norma11l 3" xfId="5427" xr:uid="{00000000-0005-0000-0000-000001320000}"/>
    <cellStyle name="Norma11l 4" xfId="5428" xr:uid="{00000000-0005-0000-0000-000002320000}"/>
    <cellStyle name="Norma11l 5" xfId="5429" xr:uid="{00000000-0005-0000-0000-000003320000}"/>
    <cellStyle name="Norma11l_2014БП" xfId="5430" xr:uid="{00000000-0005-0000-0000-000004320000}"/>
    <cellStyle name="Normal" xfId="5431" xr:uid="{00000000-0005-0000-0000-000005320000}"/>
    <cellStyle name="Normal - Style1" xfId="5432" xr:uid="{00000000-0005-0000-0000-000006320000}"/>
    <cellStyle name="Normal - Style1 2" xfId="5433" xr:uid="{00000000-0005-0000-0000-000007320000}"/>
    <cellStyle name="Normal - Style1 3" xfId="36280" xr:uid="{00000000-0005-0000-0000-000008320000}"/>
    <cellStyle name="Normal 10" xfId="5434" xr:uid="{00000000-0005-0000-0000-000009320000}"/>
    <cellStyle name="Normal 10 2" xfId="5435" xr:uid="{00000000-0005-0000-0000-00000A320000}"/>
    <cellStyle name="Normal 10 2 2" xfId="62803" xr:uid="{00000000-0005-0000-0000-00000B320000}"/>
    <cellStyle name="Normal 10 2 3" xfId="62804" xr:uid="{00000000-0005-0000-0000-00000C320000}"/>
    <cellStyle name="Normal 10 3" xfId="5436" xr:uid="{00000000-0005-0000-0000-00000D320000}"/>
    <cellStyle name="Normal 10 3 2" xfId="62805" xr:uid="{00000000-0005-0000-0000-00000E320000}"/>
    <cellStyle name="Normal 10 3 3" xfId="62806" xr:uid="{00000000-0005-0000-0000-00000F320000}"/>
    <cellStyle name="Normal 10 4" xfId="5437" xr:uid="{00000000-0005-0000-0000-000010320000}"/>
    <cellStyle name="Normal 10 4 2" xfId="62807" xr:uid="{00000000-0005-0000-0000-000011320000}"/>
    <cellStyle name="Normal 10 4 3" xfId="62808" xr:uid="{00000000-0005-0000-0000-000012320000}"/>
    <cellStyle name="Normal 10 5" xfId="62809" xr:uid="{00000000-0005-0000-0000-000013320000}"/>
    <cellStyle name="Normal 10 6" xfId="62810" xr:uid="{00000000-0005-0000-0000-000014320000}"/>
    <cellStyle name="Normal 100" xfId="36281" xr:uid="{00000000-0005-0000-0000-000015320000}"/>
    <cellStyle name="Normal 11" xfId="5438" xr:uid="{00000000-0005-0000-0000-000016320000}"/>
    <cellStyle name="Normal 11 2" xfId="5439" xr:uid="{00000000-0005-0000-0000-000017320000}"/>
    <cellStyle name="Normal 11 2 2" xfId="62811" xr:uid="{00000000-0005-0000-0000-000018320000}"/>
    <cellStyle name="Normal 11 2 3" xfId="62812" xr:uid="{00000000-0005-0000-0000-000019320000}"/>
    <cellStyle name="Normal 11 3" xfId="5440" xr:uid="{00000000-0005-0000-0000-00001A320000}"/>
    <cellStyle name="Normal 11 3 2" xfId="62813" xr:uid="{00000000-0005-0000-0000-00001B320000}"/>
    <cellStyle name="Normal 11 3 3" xfId="62814" xr:uid="{00000000-0005-0000-0000-00001C320000}"/>
    <cellStyle name="Normal 11 4" xfId="5441" xr:uid="{00000000-0005-0000-0000-00001D320000}"/>
    <cellStyle name="Normal 11 4 2" xfId="62815" xr:uid="{00000000-0005-0000-0000-00001E320000}"/>
    <cellStyle name="Normal 11 4 3" xfId="62816" xr:uid="{00000000-0005-0000-0000-00001F320000}"/>
    <cellStyle name="Normal 11 5" xfId="62817" xr:uid="{00000000-0005-0000-0000-000020320000}"/>
    <cellStyle name="Normal 11 6" xfId="62818" xr:uid="{00000000-0005-0000-0000-000021320000}"/>
    <cellStyle name="Normal 12" xfId="5442" xr:uid="{00000000-0005-0000-0000-000022320000}"/>
    <cellStyle name="Normal 12 2" xfId="5443" xr:uid="{00000000-0005-0000-0000-000023320000}"/>
    <cellStyle name="Normal 12 2 2" xfId="62819" xr:uid="{00000000-0005-0000-0000-000024320000}"/>
    <cellStyle name="Normal 12 2 3" xfId="62820" xr:uid="{00000000-0005-0000-0000-000025320000}"/>
    <cellStyle name="Normal 12 3" xfId="5444" xr:uid="{00000000-0005-0000-0000-000026320000}"/>
    <cellStyle name="Normal 12 3 2" xfId="62821" xr:uid="{00000000-0005-0000-0000-000027320000}"/>
    <cellStyle name="Normal 12 3 3" xfId="62822" xr:uid="{00000000-0005-0000-0000-000028320000}"/>
    <cellStyle name="Normal 12 4" xfId="5445" xr:uid="{00000000-0005-0000-0000-000029320000}"/>
    <cellStyle name="Normal 12 4 2" xfId="62823" xr:uid="{00000000-0005-0000-0000-00002A320000}"/>
    <cellStyle name="Normal 12 4 3" xfId="62824" xr:uid="{00000000-0005-0000-0000-00002B320000}"/>
    <cellStyle name="Normal 12 5" xfId="62825" xr:uid="{00000000-0005-0000-0000-00002C320000}"/>
    <cellStyle name="Normal 12 6" xfId="62826" xr:uid="{00000000-0005-0000-0000-00002D320000}"/>
    <cellStyle name="Normal 13" xfId="5446" xr:uid="{00000000-0005-0000-0000-00002E320000}"/>
    <cellStyle name="Normal 13 2" xfId="5447" xr:uid="{00000000-0005-0000-0000-00002F320000}"/>
    <cellStyle name="Normal 13 2 2" xfId="62827" xr:uid="{00000000-0005-0000-0000-000030320000}"/>
    <cellStyle name="Normal 13 2 3" xfId="62828" xr:uid="{00000000-0005-0000-0000-000031320000}"/>
    <cellStyle name="Normal 13 3" xfId="5448" xr:uid="{00000000-0005-0000-0000-000032320000}"/>
    <cellStyle name="Normal 13 3 2" xfId="62829" xr:uid="{00000000-0005-0000-0000-000033320000}"/>
    <cellStyle name="Normal 13 3 3" xfId="62830" xr:uid="{00000000-0005-0000-0000-000034320000}"/>
    <cellStyle name="Normal 13 4" xfId="5449" xr:uid="{00000000-0005-0000-0000-000035320000}"/>
    <cellStyle name="Normal 13 4 2" xfId="62831" xr:uid="{00000000-0005-0000-0000-000036320000}"/>
    <cellStyle name="Normal 13 4 3" xfId="62832" xr:uid="{00000000-0005-0000-0000-000037320000}"/>
    <cellStyle name="Normal 13 5" xfId="62833" xr:uid="{00000000-0005-0000-0000-000038320000}"/>
    <cellStyle name="Normal 13 6" xfId="62834" xr:uid="{00000000-0005-0000-0000-000039320000}"/>
    <cellStyle name="Normal 14" xfId="5450" xr:uid="{00000000-0005-0000-0000-00003A320000}"/>
    <cellStyle name="Normal 14 2" xfId="5451" xr:uid="{00000000-0005-0000-0000-00003B320000}"/>
    <cellStyle name="Normal 14 2 2" xfId="62835" xr:uid="{00000000-0005-0000-0000-00003C320000}"/>
    <cellStyle name="Normal 14 2 3" xfId="62836" xr:uid="{00000000-0005-0000-0000-00003D320000}"/>
    <cellStyle name="Normal 14 3" xfId="5452" xr:uid="{00000000-0005-0000-0000-00003E320000}"/>
    <cellStyle name="Normal 14 3 2" xfId="62837" xr:uid="{00000000-0005-0000-0000-00003F320000}"/>
    <cellStyle name="Normal 14 3 3" xfId="62838" xr:uid="{00000000-0005-0000-0000-000040320000}"/>
    <cellStyle name="Normal 14 4" xfId="5453" xr:uid="{00000000-0005-0000-0000-000041320000}"/>
    <cellStyle name="Normal 14 4 2" xfId="62839" xr:uid="{00000000-0005-0000-0000-000042320000}"/>
    <cellStyle name="Normal 14 4 3" xfId="62840" xr:uid="{00000000-0005-0000-0000-000043320000}"/>
    <cellStyle name="Normal 14 5" xfId="62841" xr:uid="{00000000-0005-0000-0000-000044320000}"/>
    <cellStyle name="Normal 14 6" xfId="62842" xr:uid="{00000000-0005-0000-0000-000045320000}"/>
    <cellStyle name="Normal 15" xfId="5454" xr:uid="{00000000-0005-0000-0000-000046320000}"/>
    <cellStyle name="Normal 15 2" xfId="5455" xr:uid="{00000000-0005-0000-0000-000047320000}"/>
    <cellStyle name="Normal 15 2 2" xfId="62843" xr:uid="{00000000-0005-0000-0000-000048320000}"/>
    <cellStyle name="Normal 15 2 3" xfId="62844" xr:uid="{00000000-0005-0000-0000-000049320000}"/>
    <cellStyle name="Normal 15 3" xfId="5456" xr:uid="{00000000-0005-0000-0000-00004A320000}"/>
    <cellStyle name="Normal 15 3 2" xfId="62845" xr:uid="{00000000-0005-0000-0000-00004B320000}"/>
    <cellStyle name="Normal 15 3 3" xfId="62846" xr:uid="{00000000-0005-0000-0000-00004C320000}"/>
    <cellStyle name="Normal 15 4" xfId="5457" xr:uid="{00000000-0005-0000-0000-00004D320000}"/>
    <cellStyle name="Normal 15 4 2" xfId="62847" xr:uid="{00000000-0005-0000-0000-00004E320000}"/>
    <cellStyle name="Normal 15 4 3" xfId="62848" xr:uid="{00000000-0005-0000-0000-00004F320000}"/>
    <cellStyle name="Normal 15 5" xfId="62849" xr:uid="{00000000-0005-0000-0000-000050320000}"/>
    <cellStyle name="Normal 15 6" xfId="62850" xr:uid="{00000000-0005-0000-0000-000051320000}"/>
    <cellStyle name="Normal 16" xfId="5458" xr:uid="{00000000-0005-0000-0000-000052320000}"/>
    <cellStyle name="Normal 16 2" xfId="5459" xr:uid="{00000000-0005-0000-0000-000053320000}"/>
    <cellStyle name="Normal 16 2 2" xfId="62851" xr:uid="{00000000-0005-0000-0000-000054320000}"/>
    <cellStyle name="Normal 16 2 3" xfId="62852" xr:uid="{00000000-0005-0000-0000-000055320000}"/>
    <cellStyle name="Normal 16 3" xfId="5460" xr:uid="{00000000-0005-0000-0000-000056320000}"/>
    <cellStyle name="Normal 16 3 2" xfId="62853" xr:uid="{00000000-0005-0000-0000-000057320000}"/>
    <cellStyle name="Normal 16 3 3" xfId="62854" xr:uid="{00000000-0005-0000-0000-000058320000}"/>
    <cellStyle name="Normal 16 4" xfId="5461" xr:uid="{00000000-0005-0000-0000-000059320000}"/>
    <cellStyle name="Normal 16 4 2" xfId="62855" xr:uid="{00000000-0005-0000-0000-00005A320000}"/>
    <cellStyle name="Normal 16 4 3" xfId="62856" xr:uid="{00000000-0005-0000-0000-00005B320000}"/>
    <cellStyle name="Normal 16 5" xfId="62857" xr:uid="{00000000-0005-0000-0000-00005C320000}"/>
    <cellStyle name="Normal 16 6" xfId="62858" xr:uid="{00000000-0005-0000-0000-00005D320000}"/>
    <cellStyle name="Normal 17" xfId="5462" xr:uid="{00000000-0005-0000-0000-00005E320000}"/>
    <cellStyle name="Normal 17 2" xfId="5463" xr:uid="{00000000-0005-0000-0000-00005F320000}"/>
    <cellStyle name="Normal 17 2 2" xfId="62859" xr:uid="{00000000-0005-0000-0000-000060320000}"/>
    <cellStyle name="Normal 17 2 3" xfId="62860" xr:uid="{00000000-0005-0000-0000-000061320000}"/>
    <cellStyle name="Normal 17 3" xfId="5464" xr:uid="{00000000-0005-0000-0000-000062320000}"/>
    <cellStyle name="Normal 17 3 2" xfId="62861" xr:uid="{00000000-0005-0000-0000-000063320000}"/>
    <cellStyle name="Normal 17 3 3" xfId="62862" xr:uid="{00000000-0005-0000-0000-000064320000}"/>
    <cellStyle name="Normal 17 4" xfId="5465" xr:uid="{00000000-0005-0000-0000-000065320000}"/>
    <cellStyle name="Normal 17 4 2" xfId="62863" xr:uid="{00000000-0005-0000-0000-000066320000}"/>
    <cellStyle name="Normal 17 4 3" xfId="62864" xr:uid="{00000000-0005-0000-0000-000067320000}"/>
    <cellStyle name="Normal 17 5" xfId="62865" xr:uid="{00000000-0005-0000-0000-000068320000}"/>
    <cellStyle name="Normal 17 6" xfId="62866" xr:uid="{00000000-0005-0000-0000-000069320000}"/>
    <cellStyle name="Normal 18" xfId="5466" xr:uid="{00000000-0005-0000-0000-00006A320000}"/>
    <cellStyle name="Normal 18 2" xfId="5467" xr:uid="{00000000-0005-0000-0000-00006B320000}"/>
    <cellStyle name="Normal 18 2 2" xfId="62867" xr:uid="{00000000-0005-0000-0000-00006C320000}"/>
    <cellStyle name="Normal 18 2 3" xfId="62868" xr:uid="{00000000-0005-0000-0000-00006D320000}"/>
    <cellStyle name="Normal 18 3" xfId="5468" xr:uid="{00000000-0005-0000-0000-00006E320000}"/>
    <cellStyle name="Normal 18 3 2" xfId="62869" xr:uid="{00000000-0005-0000-0000-00006F320000}"/>
    <cellStyle name="Normal 18 3 3" xfId="62870" xr:uid="{00000000-0005-0000-0000-000070320000}"/>
    <cellStyle name="Normal 18 4" xfId="5469" xr:uid="{00000000-0005-0000-0000-000071320000}"/>
    <cellStyle name="Normal 18 4 2" xfId="62871" xr:uid="{00000000-0005-0000-0000-000072320000}"/>
    <cellStyle name="Normal 18 4 3" xfId="62872" xr:uid="{00000000-0005-0000-0000-000073320000}"/>
    <cellStyle name="Normal 18 5" xfId="62873" xr:uid="{00000000-0005-0000-0000-000074320000}"/>
    <cellStyle name="Normal 18 6" xfId="62874" xr:uid="{00000000-0005-0000-0000-000075320000}"/>
    <cellStyle name="Normal 2" xfId="5470" xr:uid="{00000000-0005-0000-0000-000076320000}"/>
    <cellStyle name="Normal 2 10 4" xfId="36282" xr:uid="{00000000-0005-0000-0000-000077320000}"/>
    <cellStyle name="Normal 2 2" xfId="5471" xr:uid="{00000000-0005-0000-0000-000078320000}"/>
    <cellStyle name="Normal 2 2 2" xfId="5472" xr:uid="{00000000-0005-0000-0000-000079320000}"/>
    <cellStyle name="Normal 2 3" xfId="5473" xr:uid="{00000000-0005-0000-0000-00007A320000}"/>
    <cellStyle name="Normal 2 3 2" xfId="5474" xr:uid="{00000000-0005-0000-0000-00007B320000}"/>
    <cellStyle name="Normal 2 4" xfId="5475" xr:uid="{00000000-0005-0000-0000-00007C320000}"/>
    <cellStyle name="Normal 2 5" xfId="36283" xr:uid="{00000000-0005-0000-0000-00007D320000}"/>
    <cellStyle name="Normal 2 9" xfId="36284" xr:uid="{00000000-0005-0000-0000-00007E320000}"/>
    <cellStyle name="Normal 3" xfId="5476" xr:uid="{00000000-0005-0000-0000-00007F320000}"/>
    <cellStyle name="Normal 3 2" xfId="36285" xr:uid="{00000000-0005-0000-0000-000080320000}"/>
    <cellStyle name="Normal 3 2 2" xfId="36286" xr:uid="{00000000-0005-0000-0000-000081320000}"/>
    <cellStyle name="Normal 3 3" xfId="36287" xr:uid="{00000000-0005-0000-0000-000082320000}"/>
    <cellStyle name="Normal 4" xfId="5477" xr:uid="{00000000-0005-0000-0000-000083320000}"/>
    <cellStyle name="Normal 4 2" xfId="5478" xr:uid="{00000000-0005-0000-0000-000084320000}"/>
    <cellStyle name="Normal 4 2 2" xfId="29076" xr:uid="{00000000-0005-0000-0000-000085320000}"/>
    <cellStyle name="Normal 4 3" xfId="29077" xr:uid="{00000000-0005-0000-0000-000086320000}"/>
    <cellStyle name="Normal 5" xfId="5479" xr:uid="{00000000-0005-0000-0000-000087320000}"/>
    <cellStyle name="Normal 53" xfId="5480" xr:uid="{00000000-0005-0000-0000-000088320000}"/>
    <cellStyle name="Normal 6" xfId="5481" xr:uid="{00000000-0005-0000-0000-000089320000}"/>
    <cellStyle name="Normal 6 2" xfId="5482" xr:uid="{00000000-0005-0000-0000-00008A320000}"/>
    <cellStyle name="Normal 6 2 2" xfId="62875" xr:uid="{00000000-0005-0000-0000-00008B320000}"/>
    <cellStyle name="Normal 6 2 3" xfId="62876" xr:uid="{00000000-0005-0000-0000-00008C320000}"/>
    <cellStyle name="Normal 6 3" xfId="5483" xr:uid="{00000000-0005-0000-0000-00008D320000}"/>
    <cellStyle name="Normal 6 3 2" xfId="62877" xr:uid="{00000000-0005-0000-0000-00008E320000}"/>
    <cellStyle name="Normal 6 3 3" xfId="62878" xr:uid="{00000000-0005-0000-0000-00008F320000}"/>
    <cellStyle name="Normal 6 4" xfId="5484" xr:uid="{00000000-0005-0000-0000-000090320000}"/>
    <cellStyle name="Normal 6 4 2" xfId="62879" xr:uid="{00000000-0005-0000-0000-000091320000}"/>
    <cellStyle name="Normal 6 4 3" xfId="62880" xr:uid="{00000000-0005-0000-0000-000092320000}"/>
    <cellStyle name="Normal 6 5" xfId="62881" xr:uid="{00000000-0005-0000-0000-000093320000}"/>
    <cellStyle name="Normal 6 6" xfId="62882" xr:uid="{00000000-0005-0000-0000-000094320000}"/>
    <cellStyle name="Normal 7" xfId="5485" xr:uid="{00000000-0005-0000-0000-000095320000}"/>
    <cellStyle name="Normal 7 2" xfId="5486" xr:uid="{00000000-0005-0000-0000-000096320000}"/>
    <cellStyle name="Normal 7 2 2" xfId="62883" xr:uid="{00000000-0005-0000-0000-000097320000}"/>
    <cellStyle name="Normal 7 2 3" xfId="62884" xr:uid="{00000000-0005-0000-0000-000098320000}"/>
    <cellStyle name="Normal 7 3" xfId="5487" xr:uid="{00000000-0005-0000-0000-000099320000}"/>
    <cellStyle name="Normal 7 3 2" xfId="62885" xr:uid="{00000000-0005-0000-0000-00009A320000}"/>
    <cellStyle name="Normal 7 3 3" xfId="62886" xr:uid="{00000000-0005-0000-0000-00009B320000}"/>
    <cellStyle name="Normal 7 4" xfId="5488" xr:uid="{00000000-0005-0000-0000-00009C320000}"/>
    <cellStyle name="Normal 7 4 2" xfId="62887" xr:uid="{00000000-0005-0000-0000-00009D320000}"/>
    <cellStyle name="Normal 7 4 3" xfId="62888" xr:uid="{00000000-0005-0000-0000-00009E320000}"/>
    <cellStyle name="Normal 7 5" xfId="62889" xr:uid="{00000000-0005-0000-0000-00009F320000}"/>
    <cellStyle name="Normal 7 6" xfId="62890" xr:uid="{00000000-0005-0000-0000-0000A0320000}"/>
    <cellStyle name="Normal 76" xfId="36288" xr:uid="{00000000-0005-0000-0000-0000A1320000}"/>
    <cellStyle name="Normal 77" xfId="36289" xr:uid="{00000000-0005-0000-0000-0000A2320000}"/>
    <cellStyle name="Normal 8" xfId="5489" xr:uid="{00000000-0005-0000-0000-0000A3320000}"/>
    <cellStyle name="Normal 8 2" xfId="5490" xr:uid="{00000000-0005-0000-0000-0000A4320000}"/>
    <cellStyle name="Normal 8 2 2" xfId="62891" xr:uid="{00000000-0005-0000-0000-0000A5320000}"/>
    <cellStyle name="Normal 8 2 3" xfId="62892" xr:uid="{00000000-0005-0000-0000-0000A6320000}"/>
    <cellStyle name="Normal 8 3" xfId="5491" xr:uid="{00000000-0005-0000-0000-0000A7320000}"/>
    <cellStyle name="Normal 8 3 2" xfId="62893" xr:uid="{00000000-0005-0000-0000-0000A8320000}"/>
    <cellStyle name="Normal 8 3 3" xfId="62894" xr:uid="{00000000-0005-0000-0000-0000A9320000}"/>
    <cellStyle name="Normal 8 4" xfId="5492" xr:uid="{00000000-0005-0000-0000-0000AA320000}"/>
    <cellStyle name="Normal 8 4 2" xfId="62895" xr:uid="{00000000-0005-0000-0000-0000AB320000}"/>
    <cellStyle name="Normal 8 4 3" xfId="62896" xr:uid="{00000000-0005-0000-0000-0000AC320000}"/>
    <cellStyle name="Normal 8 5" xfId="62897" xr:uid="{00000000-0005-0000-0000-0000AD320000}"/>
    <cellStyle name="Normal 8 6" xfId="62898" xr:uid="{00000000-0005-0000-0000-0000AE320000}"/>
    <cellStyle name="Normal 9" xfId="5493" xr:uid="{00000000-0005-0000-0000-0000AF320000}"/>
    <cellStyle name="Normal 9 2" xfId="5494" xr:uid="{00000000-0005-0000-0000-0000B0320000}"/>
    <cellStyle name="Normal 9 2 2" xfId="62899" xr:uid="{00000000-0005-0000-0000-0000B1320000}"/>
    <cellStyle name="Normal 9 2 3" xfId="62900" xr:uid="{00000000-0005-0000-0000-0000B2320000}"/>
    <cellStyle name="Normal 9 3" xfId="5495" xr:uid="{00000000-0005-0000-0000-0000B3320000}"/>
    <cellStyle name="Normal 9 3 2" xfId="62901" xr:uid="{00000000-0005-0000-0000-0000B4320000}"/>
    <cellStyle name="Normal 9 3 3" xfId="62902" xr:uid="{00000000-0005-0000-0000-0000B5320000}"/>
    <cellStyle name="Normal 9 4" xfId="5496" xr:uid="{00000000-0005-0000-0000-0000B6320000}"/>
    <cellStyle name="Normal 9 4 2" xfId="62903" xr:uid="{00000000-0005-0000-0000-0000B7320000}"/>
    <cellStyle name="Normal 9 4 3" xfId="62904" xr:uid="{00000000-0005-0000-0000-0000B8320000}"/>
    <cellStyle name="Normal 9 5" xfId="62905" xr:uid="{00000000-0005-0000-0000-0000B9320000}"/>
    <cellStyle name="Normal 9 6" xfId="62906" xr:uid="{00000000-0005-0000-0000-0000BA320000}"/>
    <cellStyle name="Normal_# 41-Market &amp;Trends" xfId="5497" xr:uid="{00000000-0005-0000-0000-0000BB320000}"/>
    <cellStyle name="Normál_ÍÍĂ02 š 8 Čęŕđóń (1)" xfId="36290" xr:uid="{00000000-0005-0000-0000-0000BC320000}"/>
    <cellStyle name="Normal_ORD99" xfId="36291" xr:uid="{00000000-0005-0000-0000-0000BD320000}"/>
    <cellStyle name="normalPercent" xfId="5498" xr:uid="{00000000-0005-0000-0000-0000BE320000}"/>
    <cellStyle name="normalPercent 2" xfId="5499" xr:uid="{00000000-0005-0000-0000-0000BF320000}"/>
    <cellStyle name="normalPercent 3" xfId="5500" xr:uid="{00000000-0005-0000-0000-0000C0320000}"/>
    <cellStyle name="normalPercent 4" xfId="5501" xr:uid="{00000000-0005-0000-0000-0000C1320000}"/>
    <cellStyle name="normalPercent 5" xfId="5502" xr:uid="{00000000-0005-0000-0000-0000C2320000}"/>
    <cellStyle name="normalPercent 6" xfId="5503" xr:uid="{00000000-0005-0000-0000-0000C3320000}"/>
    <cellStyle name="normalPercent 7" xfId="5504" xr:uid="{00000000-0005-0000-0000-0000C4320000}"/>
    <cellStyle name="normalPercent 8" xfId="5505" xr:uid="{00000000-0005-0000-0000-0000C5320000}"/>
    <cellStyle name="normalPercent_2014БП" xfId="5506" xr:uid="{00000000-0005-0000-0000-0000C6320000}"/>
    <cellStyle name="normбlnм_laroux" xfId="5507" xr:uid="{00000000-0005-0000-0000-0000C7320000}"/>
    <cellStyle name="nornPercent" xfId="5508" xr:uid="{00000000-0005-0000-0000-0000C8320000}"/>
    <cellStyle name="nornPercent 2" xfId="5509" xr:uid="{00000000-0005-0000-0000-0000C9320000}"/>
    <cellStyle name="nornPercent 3" xfId="5510" xr:uid="{00000000-0005-0000-0000-0000CA320000}"/>
    <cellStyle name="nornPercent 4" xfId="5511" xr:uid="{00000000-0005-0000-0000-0000CB320000}"/>
    <cellStyle name="nornPercent 5" xfId="5512" xr:uid="{00000000-0005-0000-0000-0000CC320000}"/>
    <cellStyle name="nornPercent 6" xfId="5513" xr:uid="{00000000-0005-0000-0000-0000CD320000}"/>
    <cellStyle name="nornPercent 7" xfId="5514" xr:uid="{00000000-0005-0000-0000-0000CE320000}"/>
    <cellStyle name="nornPercent 8" xfId="5515" xr:uid="{00000000-0005-0000-0000-0000CF320000}"/>
    <cellStyle name="nornPercent_2014БП" xfId="5516" xr:uid="{00000000-0005-0000-0000-0000D0320000}"/>
    <cellStyle name="Nota" xfId="5517" xr:uid="{00000000-0005-0000-0000-0000D1320000}"/>
    <cellStyle name="Nota 2" xfId="5518" xr:uid="{00000000-0005-0000-0000-0000D2320000}"/>
    <cellStyle name="Notas" xfId="5519" xr:uid="{00000000-0005-0000-0000-0000D3320000}"/>
    <cellStyle name="Notas 2" xfId="5520" xr:uid="{00000000-0005-0000-0000-0000D4320000}"/>
    <cellStyle name="Note" xfId="5521" xr:uid="{00000000-0005-0000-0000-0000D5320000}"/>
    <cellStyle name="Note 10" xfId="5522" xr:uid="{00000000-0005-0000-0000-0000D6320000}"/>
    <cellStyle name="Note 10 10" xfId="5523" xr:uid="{00000000-0005-0000-0000-0000D7320000}"/>
    <cellStyle name="Note 10 10 2" xfId="5524" xr:uid="{00000000-0005-0000-0000-0000D8320000}"/>
    <cellStyle name="Note 10 11" xfId="5525" xr:uid="{00000000-0005-0000-0000-0000D9320000}"/>
    <cellStyle name="Note 10 2" xfId="5526" xr:uid="{00000000-0005-0000-0000-0000DA320000}"/>
    <cellStyle name="Note 10 2 2" xfId="5527" xr:uid="{00000000-0005-0000-0000-0000DB320000}"/>
    <cellStyle name="Note 10 3" xfId="5528" xr:uid="{00000000-0005-0000-0000-0000DC320000}"/>
    <cellStyle name="Note 10 3 2" xfId="5529" xr:uid="{00000000-0005-0000-0000-0000DD320000}"/>
    <cellStyle name="Note 10 4" xfId="5530" xr:uid="{00000000-0005-0000-0000-0000DE320000}"/>
    <cellStyle name="Note 10 4 2" xfId="5531" xr:uid="{00000000-0005-0000-0000-0000DF320000}"/>
    <cellStyle name="Note 10 5" xfId="5532" xr:uid="{00000000-0005-0000-0000-0000E0320000}"/>
    <cellStyle name="Note 10 5 2" xfId="5533" xr:uid="{00000000-0005-0000-0000-0000E1320000}"/>
    <cellStyle name="Note 10 6" xfId="5534" xr:uid="{00000000-0005-0000-0000-0000E2320000}"/>
    <cellStyle name="Note 10 6 2" xfId="5535" xr:uid="{00000000-0005-0000-0000-0000E3320000}"/>
    <cellStyle name="Note 10 7" xfId="5536" xr:uid="{00000000-0005-0000-0000-0000E4320000}"/>
    <cellStyle name="Note 10 7 2" xfId="5537" xr:uid="{00000000-0005-0000-0000-0000E5320000}"/>
    <cellStyle name="Note 10 8" xfId="5538" xr:uid="{00000000-0005-0000-0000-0000E6320000}"/>
    <cellStyle name="Note 10 8 2" xfId="5539" xr:uid="{00000000-0005-0000-0000-0000E7320000}"/>
    <cellStyle name="Note 10 9" xfId="5540" xr:uid="{00000000-0005-0000-0000-0000E8320000}"/>
    <cellStyle name="Note 10 9 2" xfId="5541" xr:uid="{00000000-0005-0000-0000-0000E9320000}"/>
    <cellStyle name="Note 11" xfId="5542" xr:uid="{00000000-0005-0000-0000-0000EA320000}"/>
    <cellStyle name="Note 11 10" xfId="5543" xr:uid="{00000000-0005-0000-0000-0000EB320000}"/>
    <cellStyle name="Note 11 10 2" xfId="5544" xr:uid="{00000000-0005-0000-0000-0000EC320000}"/>
    <cellStyle name="Note 11 11" xfId="5545" xr:uid="{00000000-0005-0000-0000-0000ED320000}"/>
    <cellStyle name="Note 11 2" xfId="5546" xr:uid="{00000000-0005-0000-0000-0000EE320000}"/>
    <cellStyle name="Note 11 2 2" xfId="5547" xr:uid="{00000000-0005-0000-0000-0000EF320000}"/>
    <cellStyle name="Note 11 3" xfId="5548" xr:uid="{00000000-0005-0000-0000-0000F0320000}"/>
    <cellStyle name="Note 11 3 2" xfId="5549" xr:uid="{00000000-0005-0000-0000-0000F1320000}"/>
    <cellStyle name="Note 11 4" xfId="5550" xr:uid="{00000000-0005-0000-0000-0000F2320000}"/>
    <cellStyle name="Note 11 4 2" xfId="5551" xr:uid="{00000000-0005-0000-0000-0000F3320000}"/>
    <cellStyle name="Note 11 5" xfId="5552" xr:uid="{00000000-0005-0000-0000-0000F4320000}"/>
    <cellStyle name="Note 11 5 2" xfId="5553" xr:uid="{00000000-0005-0000-0000-0000F5320000}"/>
    <cellStyle name="Note 11 6" xfId="5554" xr:uid="{00000000-0005-0000-0000-0000F6320000}"/>
    <cellStyle name="Note 11 6 2" xfId="5555" xr:uid="{00000000-0005-0000-0000-0000F7320000}"/>
    <cellStyle name="Note 11 7" xfId="5556" xr:uid="{00000000-0005-0000-0000-0000F8320000}"/>
    <cellStyle name="Note 11 7 2" xfId="5557" xr:uid="{00000000-0005-0000-0000-0000F9320000}"/>
    <cellStyle name="Note 11 8" xfId="5558" xr:uid="{00000000-0005-0000-0000-0000FA320000}"/>
    <cellStyle name="Note 11 8 2" xfId="5559" xr:uid="{00000000-0005-0000-0000-0000FB320000}"/>
    <cellStyle name="Note 11 9" xfId="5560" xr:uid="{00000000-0005-0000-0000-0000FC320000}"/>
    <cellStyle name="Note 11 9 2" xfId="5561" xr:uid="{00000000-0005-0000-0000-0000FD320000}"/>
    <cellStyle name="Note 12" xfId="5562" xr:uid="{00000000-0005-0000-0000-0000FE320000}"/>
    <cellStyle name="Note 12 10" xfId="5563" xr:uid="{00000000-0005-0000-0000-0000FF320000}"/>
    <cellStyle name="Note 12 10 2" xfId="5564" xr:uid="{00000000-0005-0000-0000-000000330000}"/>
    <cellStyle name="Note 12 11" xfId="5565" xr:uid="{00000000-0005-0000-0000-000001330000}"/>
    <cellStyle name="Note 12 2" xfId="5566" xr:uid="{00000000-0005-0000-0000-000002330000}"/>
    <cellStyle name="Note 12 2 2" xfId="5567" xr:uid="{00000000-0005-0000-0000-000003330000}"/>
    <cellStyle name="Note 12 3" xfId="5568" xr:uid="{00000000-0005-0000-0000-000004330000}"/>
    <cellStyle name="Note 12 3 2" xfId="5569" xr:uid="{00000000-0005-0000-0000-000005330000}"/>
    <cellStyle name="Note 12 4" xfId="5570" xr:uid="{00000000-0005-0000-0000-000006330000}"/>
    <cellStyle name="Note 12 4 2" xfId="5571" xr:uid="{00000000-0005-0000-0000-000007330000}"/>
    <cellStyle name="Note 12 5" xfId="5572" xr:uid="{00000000-0005-0000-0000-000008330000}"/>
    <cellStyle name="Note 12 5 2" xfId="5573" xr:uid="{00000000-0005-0000-0000-000009330000}"/>
    <cellStyle name="Note 12 6" xfId="5574" xr:uid="{00000000-0005-0000-0000-00000A330000}"/>
    <cellStyle name="Note 12 6 2" xfId="5575" xr:uid="{00000000-0005-0000-0000-00000B330000}"/>
    <cellStyle name="Note 12 7" xfId="5576" xr:uid="{00000000-0005-0000-0000-00000C330000}"/>
    <cellStyle name="Note 12 7 2" xfId="5577" xr:uid="{00000000-0005-0000-0000-00000D330000}"/>
    <cellStyle name="Note 12 8" xfId="5578" xr:uid="{00000000-0005-0000-0000-00000E330000}"/>
    <cellStyle name="Note 12 8 2" xfId="5579" xr:uid="{00000000-0005-0000-0000-00000F330000}"/>
    <cellStyle name="Note 12 9" xfId="5580" xr:uid="{00000000-0005-0000-0000-000010330000}"/>
    <cellStyle name="Note 12 9 2" xfId="5581" xr:uid="{00000000-0005-0000-0000-000011330000}"/>
    <cellStyle name="Note 13" xfId="5582" xr:uid="{00000000-0005-0000-0000-000012330000}"/>
    <cellStyle name="Note 13 10" xfId="5583" xr:uid="{00000000-0005-0000-0000-000013330000}"/>
    <cellStyle name="Note 13 10 2" xfId="5584" xr:uid="{00000000-0005-0000-0000-000014330000}"/>
    <cellStyle name="Note 13 11" xfId="5585" xr:uid="{00000000-0005-0000-0000-000015330000}"/>
    <cellStyle name="Note 13 2" xfId="5586" xr:uid="{00000000-0005-0000-0000-000016330000}"/>
    <cellStyle name="Note 13 2 2" xfId="5587" xr:uid="{00000000-0005-0000-0000-000017330000}"/>
    <cellStyle name="Note 13 3" xfId="5588" xr:uid="{00000000-0005-0000-0000-000018330000}"/>
    <cellStyle name="Note 13 3 2" xfId="5589" xr:uid="{00000000-0005-0000-0000-000019330000}"/>
    <cellStyle name="Note 13 4" xfId="5590" xr:uid="{00000000-0005-0000-0000-00001A330000}"/>
    <cellStyle name="Note 13 4 2" xfId="5591" xr:uid="{00000000-0005-0000-0000-00001B330000}"/>
    <cellStyle name="Note 13 5" xfId="5592" xr:uid="{00000000-0005-0000-0000-00001C330000}"/>
    <cellStyle name="Note 13 5 2" xfId="5593" xr:uid="{00000000-0005-0000-0000-00001D330000}"/>
    <cellStyle name="Note 13 6" xfId="5594" xr:uid="{00000000-0005-0000-0000-00001E330000}"/>
    <cellStyle name="Note 13 6 2" xfId="5595" xr:uid="{00000000-0005-0000-0000-00001F330000}"/>
    <cellStyle name="Note 13 7" xfId="5596" xr:uid="{00000000-0005-0000-0000-000020330000}"/>
    <cellStyle name="Note 13 7 2" xfId="5597" xr:uid="{00000000-0005-0000-0000-000021330000}"/>
    <cellStyle name="Note 13 8" xfId="5598" xr:uid="{00000000-0005-0000-0000-000022330000}"/>
    <cellStyle name="Note 13 8 2" xfId="5599" xr:uid="{00000000-0005-0000-0000-000023330000}"/>
    <cellStyle name="Note 13 9" xfId="5600" xr:uid="{00000000-0005-0000-0000-000024330000}"/>
    <cellStyle name="Note 13 9 2" xfId="5601" xr:uid="{00000000-0005-0000-0000-000025330000}"/>
    <cellStyle name="Note 14" xfId="5602" xr:uid="{00000000-0005-0000-0000-000026330000}"/>
    <cellStyle name="Note 14 10" xfId="5603" xr:uid="{00000000-0005-0000-0000-000027330000}"/>
    <cellStyle name="Note 14 10 2" xfId="5604" xr:uid="{00000000-0005-0000-0000-000028330000}"/>
    <cellStyle name="Note 14 11" xfId="5605" xr:uid="{00000000-0005-0000-0000-000029330000}"/>
    <cellStyle name="Note 14 2" xfId="5606" xr:uid="{00000000-0005-0000-0000-00002A330000}"/>
    <cellStyle name="Note 14 2 2" xfId="5607" xr:uid="{00000000-0005-0000-0000-00002B330000}"/>
    <cellStyle name="Note 14 3" xfId="5608" xr:uid="{00000000-0005-0000-0000-00002C330000}"/>
    <cellStyle name="Note 14 3 2" xfId="5609" xr:uid="{00000000-0005-0000-0000-00002D330000}"/>
    <cellStyle name="Note 14 4" xfId="5610" xr:uid="{00000000-0005-0000-0000-00002E330000}"/>
    <cellStyle name="Note 14 4 2" xfId="5611" xr:uid="{00000000-0005-0000-0000-00002F330000}"/>
    <cellStyle name="Note 14 5" xfId="5612" xr:uid="{00000000-0005-0000-0000-000030330000}"/>
    <cellStyle name="Note 14 5 2" xfId="5613" xr:uid="{00000000-0005-0000-0000-000031330000}"/>
    <cellStyle name="Note 14 6" xfId="5614" xr:uid="{00000000-0005-0000-0000-000032330000}"/>
    <cellStyle name="Note 14 6 2" xfId="5615" xr:uid="{00000000-0005-0000-0000-000033330000}"/>
    <cellStyle name="Note 14 7" xfId="5616" xr:uid="{00000000-0005-0000-0000-000034330000}"/>
    <cellStyle name="Note 14 7 2" xfId="5617" xr:uid="{00000000-0005-0000-0000-000035330000}"/>
    <cellStyle name="Note 14 8" xfId="5618" xr:uid="{00000000-0005-0000-0000-000036330000}"/>
    <cellStyle name="Note 14 8 2" xfId="5619" xr:uid="{00000000-0005-0000-0000-000037330000}"/>
    <cellStyle name="Note 14 9" xfId="5620" xr:uid="{00000000-0005-0000-0000-000038330000}"/>
    <cellStyle name="Note 14 9 2" xfId="5621" xr:uid="{00000000-0005-0000-0000-000039330000}"/>
    <cellStyle name="Note 15" xfId="5622" xr:uid="{00000000-0005-0000-0000-00003A330000}"/>
    <cellStyle name="Note 15 10" xfId="5623" xr:uid="{00000000-0005-0000-0000-00003B330000}"/>
    <cellStyle name="Note 15 10 2" xfId="5624" xr:uid="{00000000-0005-0000-0000-00003C330000}"/>
    <cellStyle name="Note 15 11" xfId="5625" xr:uid="{00000000-0005-0000-0000-00003D330000}"/>
    <cellStyle name="Note 15 2" xfId="5626" xr:uid="{00000000-0005-0000-0000-00003E330000}"/>
    <cellStyle name="Note 15 2 2" xfId="5627" xr:uid="{00000000-0005-0000-0000-00003F330000}"/>
    <cellStyle name="Note 15 3" xfId="5628" xr:uid="{00000000-0005-0000-0000-000040330000}"/>
    <cellStyle name="Note 15 3 2" xfId="5629" xr:uid="{00000000-0005-0000-0000-000041330000}"/>
    <cellStyle name="Note 15 4" xfId="5630" xr:uid="{00000000-0005-0000-0000-000042330000}"/>
    <cellStyle name="Note 15 4 2" xfId="5631" xr:uid="{00000000-0005-0000-0000-000043330000}"/>
    <cellStyle name="Note 15 5" xfId="5632" xr:uid="{00000000-0005-0000-0000-000044330000}"/>
    <cellStyle name="Note 15 5 2" xfId="5633" xr:uid="{00000000-0005-0000-0000-000045330000}"/>
    <cellStyle name="Note 15 6" xfId="5634" xr:uid="{00000000-0005-0000-0000-000046330000}"/>
    <cellStyle name="Note 15 6 2" xfId="5635" xr:uid="{00000000-0005-0000-0000-000047330000}"/>
    <cellStyle name="Note 15 7" xfId="5636" xr:uid="{00000000-0005-0000-0000-000048330000}"/>
    <cellStyle name="Note 15 7 2" xfId="5637" xr:uid="{00000000-0005-0000-0000-000049330000}"/>
    <cellStyle name="Note 15 8" xfId="5638" xr:uid="{00000000-0005-0000-0000-00004A330000}"/>
    <cellStyle name="Note 15 8 2" xfId="5639" xr:uid="{00000000-0005-0000-0000-00004B330000}"/>
    <cellStyle name="Note 15 9" xfId="5640" xr:uid="{00000000-0005-0000-0000-00004C330000}"/>
    <cellStyle name="Note 15 9 2" xfId="5641" xr:uid="{00000000-0005-0000-0000-00004D330000}"/>
    <cellStyle name="Note 16" xfId="5642" xr:uid="{00000000-0005-0000-0000-00004E330000}"/>
    <cellStyle name="Note 16 10" xfId="5643" xr:uid="{00000000-0005-0000-0000-00004F330000}"/>
    <cellStyle name="Note 16 10 2" xfId="5644" xr:uid="{00000000-0005-0000-0000-000050330000}"/>
    <cellStyle name="Note 16 11" xfId="5645" xr:uid="{00000000-0005-0000-0000-000051330000}"/>
    <cellStyle name="Note 16 2" xfId="5646" xr:uid="{00000000-0005-0000-0000-000052330000}"/>
    <cellStyle name="Note 16 2 2" xfId="5647" xr:uid="{00000000-0005-0000-0000-000053330000}"/>
    <cellStyle name="Note 16 3" xfId="5648" xr:uid="{00000000-0005-0000-0000-000054330000}"/>
    <cellStyle name="Note 16 3 2" xfId="5649" xr:uid="{00000000-0005-0000-0000-000055330000}"/>
    <cellStyle name="Note 16 4" xfId="5650" xr:uid="{00000000-0005-0000-0000-000056330000}"/>
    <cellStyle name="Note 16 4 2" xfId="5651" xr:uid="{00000000-0005-0000-0000-000057330000}"/>
    <cellStyle name="Note 16 5" xfId="5652" xr:uid="{00000000-0005-0000-0000-000058330000}"/>
    <cellStyle name="Note 16 5 2" xfId="5653" xr:uid="{00000000-0005-0000-0000-000059330000}"/>
    <cellStyle name="Note 16 6" xfId="5654" xr:uid="{00000000-0005-0000-0000-00005A330000}"/>
    <cellStyle name="Note 16 6 2" xfId="5655" xr:uid="{00000000-0005-0000-0000-00005B330000}"/>
    <cellStyle name="Note 16 7" xfId="5656" xr:uid="{00000000-0005-0000-0000-00005C330000}"/>
    <cellStyle name="Note 16 7 2" xfId="5657" xr:uid="{00000000-0005-0000-0000-00005D330000}"/>
    <cellStyle name="Note 16 8" xfId="5658" xr:uid="{00000000-0005-0000-0000-00005E330000}"/>
    <cellStyle name="Note 16 8 2" xfId="5659" xr:uid="{00000000-0005-0000-0000-00005F330000}"/>
    <cellStyle name="Note 16 9" xfId="5660" xr:uid="{00000000-0005-0000-0000-000060330000}"/>
    <cellStyle name="Note 16 9 2" xfId="5661" xr:uid="{00000000-0005-0000-0000-000061330000}"/>
    <cellStyle name="Note 17" xfId="5662" xr:uid="{00000000-0005-0000-0000-000062330000}"/>
    <cellStyle name="Note 17 10" xfId="5663" xr:uid="{00000000-0005-0000-0000-000063330000}"/>
    <cellStyle name="Note 17 10 2" xfId="5664" xr:uid="{00000000-0005-0000-0000-000064330000}"/>
    <cellStyle name="Note 17 11" xfId="5665" xr:uid="{00000000-0005-0000-0000-000065330000}"/>
    <cellStyle name="Note 17 2" xfId="5666" xr:uid="{00000000-0005-0000-0000-000066330000}"/>
    <cellStyle name="Note 17 2 2" xfId="5667" xr:uid="{00000000-0005-0000-0000-000067330000}"/>
    <cellStyle name="Note 17 3" xfId="5668" xr:uid="{00000000-0005-0000-0000-000068330000}"/>
    <cellStyle name="Note 17 3 2" xfId="5669" xr:uid="{00000000-0005-0000-0000-000069330000}"/>
    <cellStyle name="Note 17 4" xfId="5670" xr:uid="{00000000-0005-0000-0000-00006A330000}"/>
    <cellStyle name="Note 17 4 2" xfId="5671" xr:uid="{00000000-0005-0000-0000-00006B330000}"/>
    <cellStyle name="Note 17 5" xfId="5672" xr:uid="{00000000-0005-0000-0000-00006C330000}"/>
    <cellStyle name="Note 17 5 2" xfId="5673" xr:uid="{00000000-0005-0000-0000-00006D330000}"/>
    <cellStyle name="Note 17 6" xfId="5674" xr:uid="{00000000-0005-0000-0000-00006E330000}"/>
    <cellStyle name="Note 17 6 2" xfId="5675" xr:uid="{00000000-0005-0000-0000-00006F330000}"/>
    <cellStyle name="Note 17 7" xfId="5676" xr:uid="{00000000-0005-0000-0000-000070330000}"/>
    <cellStyle name="Note 17 7 2" xfId="5677" xr:uid="{00000000-0005-0000-0000-000071330000}"/>
    <cellStyle name="Note 17 8" xfId="5678" xr:uid="{00000000-0005-0000-0000-000072330000}"/>
    <cellStyle name="Note 17 8 2" xfId="5679" xr:uid="{00000000-0005-0000-0000-000073330000}"/>
    <cellStyle name="Note 17 9" xfId="5680" xr:uid="{00000000-0005-0000-0000-000074330000}"/>
    <cellStyle name="Note 17 9 2" xfId="5681" xr:uid="{00000000-0005-0000-0000-000075330000}"/>
    <cellStyle name="Note 18" xfId="5682" xr:uid="{00000000-0005-0000-0000-000076330000}"/>
    <cellStyle name="Note 19" xfId="5683" xr:uid="{00000000-0005-0000-0000-000077330000}"/>
    <cellStyle name="Note 2" xfId="5684" xr:uid="{00000000-0005-0000-0000-000078330000}"/>
    <cellStyle name="Note 2 10" xfId="5685" xr:uid="{00000000-0005-0000-0000-000079330000}"/>
    <cellStyle name="Note 2 10 2" xfId="5686" xr:uid="{00000000-0005-0000-0000-00007A330000}"/>
    <cellStyle name="Note 2 11" xfId="5687" xr:uid="{00000000-0005-0000-0000-00007B330000}"/>
    <cellStyle name="Note 2 12" xfId="5688" xr:uid="{00000000-0005-0000-0000-00007C330000}"/>
    <cellStyle name="Note 2 13" xfId="36292" xr:uid="{00000000-0005-0000-0000-00007D330000}"/>
    <cellStyle name="Note 2 2" xfId="5689" xr:uid="{00000000-0005-0000-0000-00007E330000}"/>
    <cellStyle name="Note 2 2 2" xfId="5690" xr:uid="{00000000-0005-0000-0000-00007F330000}"/>
    <cellStyle name="Note 2 2 2 2" xfId="36293" xr:uid="{00000000-0005-0000-0000-000080330000}"/>
    <cellStyle name="Note 2 2 2 3" xfId="36294" xr:uid="{00000000-0005-0000-0000-000081330000}"/>
    <cellStyle name="Note 2 2 3" xfId="36295" xr:uid="{00000000-0005-0000-0000-000082330000}"/>
    <cellStyle name="Note 2 2 3 2" xfId="36296" xr:uid="{00000000-0005-0000-0000-000083330000}"/>
    <cellStyle name="Note 2 2 3 3" xfId="36297" xr:uid="{00000000-0005-0000-0000-000084330000}"/>
    <cellStyle name="Note 2 2 4" xfId="36298" xr:uid="{00000000-0005-0000-0000-000085330000}"/>
    <cellStyle name="Note 2 2 4 2" xfId="36299" xr:uid="{00000000-0005-0000-0000-000086330000}"/>
    <cellStyle name="Note 2 2 4 3" xfId="36300" xr:uid="{00000000-0005-0000-0000-000087330000}"/>
    <cellStyle name="Note 2 2 5" xfId="36301" xr:uid="{00000000-0005-0000-0000-000088330000}"/>
    <cellStyle name="Note 2 2 5 2" xfId="36302" xr:uid="{00000000-0005-0000-0000-000089330000}"/>
    <cellStyle name="Note 2 2 5 3" xfId="36303" xr:uid="{00000000-0005-0000-0000-00008A330000}"/>
    <cellStyle name="Note 2 2 6" xfId="36304" xr:uid="{00000000-0005-0000-0000-00008B330000}"/>
    <cellStyle name="Note 2 2 7" xfId="36305" xr:uid="{00000000-0005-0000-0000-00008C330000}"/>
    <cellStyle name="Note 2 3" xfId="5691" xr:uid="{00000000-0005-0000-0000-00008D330000}"/>
    <cellStyle name="Note 2 3 2" xfId="5692" xr:uid="{00000000-0005-0000-0000-00008E330000}"/>
    <cellStyle name="Note 2 3 2 2" xfId="36306" xr:uid="{00000000-0005-0000-0000-00008F330000}"/>
    <cellStyle name="Note 2 3 2 3" xfId="36307" xr:uid="{00000000-0005-0000-0000-000090330000}"/>
    <cellStyle name="Note 2 3 3" xfId="36308" xr:uid="{00000000-0005-0000-0000-000091330000}"/>
    <cellStyle name="Note 2 3 4" xfId="36309" xr:uid="{00000000-0005-0000-0000-000092330000}"/>
    <cellStyle name="Note 2 4" xfId="5693" xr:uid="{00000000-0005-0000-0000-000093330000}"/>
    <cellStyle name="Note 2 4 2" xfId="5694" xr:uid="{00000000-0005-0000-0000-000094330000}"/>
    <cellStyle name="Note 2 4 3" xfId="36310" xr:uid="{00000000-0005-0000-0000-000095330000}"/>
    <cellStyle name="Note 2 5" xfId="5695" xr:uid="{00000000-0005-0000-0000-000096330000}"/>
    <cellStyle name="Note 2 5 2" xfId="5696" xr:uid="{00000000-0005-0000-0000-000097330000}"/>
    <cellStyle name="Note 2 5 3" xfId="36311" xr:uid="{00000000-0005-0000-0000-000098330000}"/>
    <cellStyle name="Note 2 6" xfId="5697" xr:uid="{00000000-0005-0000-0000-000099330000}"/>
    <cellStyle name="Note 2 6 2" xfId="5698" xr:uid="{00000000-0005-0000-0000-00009A330000}"/>
    <cellStyle name="Note 2 7" xfId="5699" xr:uid="{00000000-0005-0000-0000-00009B330000}"/>
    <cellStyle name="Note 2 7 2" xfId="5700" xr:uid="{00000000-0005-0000-0000-00009C330000}"/>
    <cellStyle name="Note 2 8" xfId="5701" xr:uid="{00000000-0005-0000-0000-00009D330000}"/>
    <cellStyle name="Note 2 8 2" xfId="5702" xr:uid="{00000000-0005-0000-0000-00009E330000}"/>
    <cellStyle name="Note 2 9" xfId="5703" xr:uid="{00000000-0005-0000-0000-00009F330000}"/>
    <cellStyle name="Note 2 9 2" xfId="5704" xr:uid="{00000000-0005-0000-0000-0000A0330000}"/>
    <cellStyle name="Note 20" xfId="5705" xr:uid="{00000000-0005-0000-0000-0000A1330000}"/>
    <cellStyle name="Note 21" xfId="36312" xr:uid="{00000000-0005-0000-0000-0000A2330000}"/>
    <cellStyle name="Note 3" xfId="5706" xr:uid="{00000000-0005-0000-0000-0000A3330000}"/>
    <cellStyle name="Note 3 10" xfId="5707" xr:uid="{00000000-0005-0000-0000-0000A4330000}"/>
    <cellStyle name="Note 3 10 2" xfId="5708" xr:uid="{00000000-0005-0000-0000-0000A5330000}"/>
    <cellStyle name="Note 3 11" xfId="5709" xr:uid="{00000000-0005-0000-0000-0000A6330000}"/>
    <cellStyle name="Note 3 12" xfId="5710" xr:uid="{00000000-0005-0000-0000-0000A7330000}"/>
    <cellStyle name="Note 3 13" xfId="36313" xr:uid="{00000000-0005-0000-0000-0000A8330000}"/>
    <cellStyle name="Note 3 2" xfId="5711" xr:uid="{00000000-0005-0000-0000-0000A9330000}"/>
    <cellStyle name="Note 3 2 2" xfId="5712" xr:uid="{00000000-0005-0000-0000-0000AA330000}"/>
    <cellStyle name="Note 3 2 2 2" xfId="36314" xr:uid="{00000000-0005-0000-0000-0000AB330000}"/>
    <cellStyle name="Note 3 2 3" xfId="36315" xr:uid="{00000000-0005-0000-0000-0000AC330000}"/>
    <cellStyle name="Note 3 2 3 2" xfId="36316" xr:uid="{00000000-0005-0000-0000-0000AD330000}"/>
    <cellStyle name="Note 3 2 3 3" xfId="36317" xr:uid="{00000000-0005-0000-0000-0000AE330000}"/>
    <cellStyle name="Note 3 2 4" xfId="36318" xr:uid="{00000000-0005-0000-0000-0000AF330000}"/>
    <cellStyle name="Note 3 2 4 2" xfId="36319" xr:uid="{00000000-0005-0000-0000-0000B0330000}"/>
    <cellStyle name="Note 3 2 4 3" xfId="36320" xr:uid="{00000000-0005-0000-0000-0000B1330000}"/>
    <cellStyle name="Note 3 2 5" xfId="36321" xr:uid="{00000000-0005-0000-0000-0000B2330000}"/>
    <cellStyle name="Note 3 2 5 2" xfId="36322" xr:uid="{00000000-0005-0000-0000-0000B3330000}"/>
    <cellStyle name="Note 3 2 5 3" xfId="36323" xr:uid="{00000000-0005-0000-0000-0000B4330000}"/>
    <cellStyle name="Note 3 2 6" xfId="36324" xr:uid="{00000000-0005-0000-0000-0000B5330000}"/>
    <cellStyle name="Note 3 2 7" xfId="36325" xr:uid="{00000000-0005-0000-0000-0000B6330000}"/>
    <cellStyle name="Note 3 3" xfId="5713" xr:uid="{00000000-0005-0000-0000-0000B7330000}"/>
    <cellStyle name="Note 3 3 2" xfId="5714" xr:uid="{00000000-0005-0000-0000-0000B8330000}"/>
    <cellStyle name="Note 3 3 3" xfId="36326" xr:uid="{00000000-0005-0000-0000-0000B9330000}"/>
    <cellStyle name="Note 3 4" xfId="5715" xr:uid="{00000000-0005-0000-0000-0000BA330000}"/>
    <cellStyle name="Note 3 4 2" xfId="5716" xr:uid="{00000000-0005-0000-0000-0000BB330000}"/>
    <cellStyle name="Note 3 4 3" xfId="36327" xr:uid="{00000000-0005-0000-0000-0000BC330000}"/>
    <cellStyle name="Note 3 5" xfId="5717" xr:uid="{00000000-0005-0000-0000-0000BD330000}"/>
    <cellStyle name="Note 3 5 2" xfId="5718" xr:uid="{00000000-0005-0000-0000-0000BE330000}"/>
    <cellStyle name="Note 3 5 3" xfId="36328" xr:uid="{00000000-0005-0000-0000-0000BF330000}"/>
    <cellStyle name="Note 3 6" xfId="5719" xr:uid="{00000000-0005-0000-0000-0000C0330000}"/>
    <cellStyle name="Note 3 6 2" xfId="5720" xr:uid="{00000000-0005-0000-0000-0000C1330000}"/>
    <cellStyle name="Note 3 7" xfId="5721" xr:uid="{00000000-0005-0000-0000-0000C2330000}"/>
    <cellStyle name="Note 3 7 2" xfId="5722" xr:uid="{00000000-0005-0000-0000-0000C3330000}"/>
    <cellStyle name="Note 3 8" xfId="5723" xr:uid="{00000000-0005-0000-0000-0000C4330000}"/>
    <cellStyle name="Note 3 8 2" xfId="5724" xr:uid="{00000000-0005-0000-0000-0000C5330000}"/>
    <cellStyle name="Note 3 9" xfId="5725" xr:uid="{00000000-0005-0000-0000-0000C6330000}"/>
    <cellStyle name="Note 3 9 2" xfId="5726" xr:uid="{00000000-0005-0000-0000-0000C7330000}"/>
    <cellStyle name="Note 4" xfId="5727" xr:uid="{00000000-0005-0000-0000-0000C8330000}"/>
    <cellStyle name="Note 4 10" xfId="5728" xr:uid="{00000000-0005-0000-0000-0000C9330000}"/>
    <cellStyle name="Note 4 10 2" xfId="5729" xr:uid="{00000000-0005-0000-0000-0000CA330000}"/>
    <cellStyle name="Note 4 11" xfId="5730" xr:uid="{00000000-0005-0000-0000-0000CB330000}"/>
    <cellStyle name="Note 4 12" xfId="5731" xr:uid="{00000000-0005-0000-0000-0000CC330000}"/>
    <cellStyle name="Note 4 13" xfId="36329" xr:uid="{00000000-0005-0000-0000-0000CD330000}"/>
    <cellStyle name="Note 4 2" xfId="5732" xr:uid="{00000000-0005-0000-0000-0000CE330000}"/>
    <cellStyle name="Note 4 2 2" xfId="5733" xr:uid="{00000000-0005-0000-0000-0000CF330000}"/>
    <cellStyle name="Note 4 2 2 2" xfId="36330" xr:uid="{00000000-0005-0000-0000-0000D0330000}"/>
    <cellStyle name="Note 4 2 3" xfId="36331" xr:uid="{00000000-0005-0000-0000-0000D1330000}"/>
    <cellStyle name="Note 4 3" xfId="5734" xr:uid="{00000000-0005-0000-0000-0000D2330000}"/>
    <cellStyle name="Note 4 3 2" xfId="5735" xr:uid="{00000000-0005-0000-0000-0000D3330000}"/>
    <cellStyle name="Note 4 3 3" xfId="36332" xr:uid="{00000000-0005-0000-0000-0000D4330000}"/>
    <cellStyle name="Note 4 4" xfId="5736" xr:uid="{00000000-0005-0000-0000-0000D5330000}"/>
    <cellStyle name="Note 4 4 2" xfId="5737" xr:uid="{00000000-0005-0000-0000-0000D6330000}"/>
    <cellStyle name="Note 4 4 3" xfId="36333" xr:uid="{00000000-0005-0000-0000-0000D7330000}"/>
    <cellStyle name="Note 4 5" xfId="5738" xr:uid="{00000000-0005-0000-0000-0000D8330000}"/>
    <cellStyle name="Note 4 5 2" xfId="5739" xr:uid="{00000000-0005-0000-0000-0000D9330000}"/>
    <cellStyle name="Note 4 5 3" xfId="36334" xr:uid="{00000000-0005-0000-0000-0000DA330000}"/>
    <cellStyle name="Note 4 6" xfId="5740" xr:uid="{00000000-0005-0000-0000-0000DB330000}"/>
    <cellStyle name="Note 4 6 2" xfId="5741" xr:uid="{00000000-0005-0000-0000-0000DC330000}"/>
    <cellStyle name="Note 4 7" xfId="5742" xr:uid="{00000000-0005-0000-0000-0000DD330000}"/>
    <cellStyle name="Note 4 7 2" xfId="5743" xr:uid="{00000000-0005-0000-0000-0000DE330000}"/>
    <cellStyle name="Note 4 8" xfId="5744" xr:uid="{00000000-0005-0000-0000-0000DF330000}"/>
    <cellStyle name="Note 4 8 2" xfId="5745" xr:uid="{00000000-0005-0000-0000-0000E0330000}"/>
    <cellStyle name="Note 4 9" xfId="5746" xr:uid="{00000000-0005-0000-0000-0000E1330000}"/>
    <cellStyle name="Note 4 9 2" xfId="5747" xr:uid="{00000000-0005-0000-0000-0000E2330000}"/>
    <cellStyle name="Note 5" xfId="5748" xr:uid="{00000000-0005-0000-0000-0000E3330000}"/>
    <cellStyle name="Note 5 10" xfId="5749" xr:uid="{00000000-0005-0000-0000-0000E4330000}"/>
    <cellStyle name="Note 5 10 2" xfId="5750" xr:uid="{00000000-0005-0000-0000-0000E5330000}"/>
    <cellStyle name="Note 5 11" xfId="5751" xr:uid="{00000000-0005-0000-0000-0000E6330000}"/>
    <cellStyle name="Note 5 2" xfId="5752" xr:uid="{00000000-0005-0000-0000-0000E7330000}"/>
    <cellStyle name="Note 5 2 2" xfId="5753" xr:uid="{00000000-0005-0000-0000-0000E8330000}"/>
    <cellStyle name="Note 5 3" xfId="5754" xr:uid="{00000000-0005-0000-0000-0000E9330000}"/>
    <cellStyle name="Note 5 3 2" xfId="5755" xr:uid="{00000000-0005-0000-0000-0000EA330000}"/>
    <cellStyle name="Note 5 4" xfId="5756" xr:uid="{00000000-0005-0000-0000-0000EB330000}"/>
    <cellStyle name="Note 5 4 2" xfId="5757" xr:uid="{00000000-0005-0000-0000-0000EC330000}"/>
    <cellStyle name="Note 5 5" xfId="5758" xr:uid="{00000000-0005-0000-0000-0000ED330000}"/>
    <cellStyle name="Note 5 5 2" xfId="5759" xr:uid="{00000000-0005-0000-0000-0000EE330000}"/>
    <cellStyle name="Note 5 6" xfId="5760" xr:uid="{00000000-0005-0000-0000-0000EF330000}"/>
    <cellStyle name="Note 5 6 2" xfId="5761" xr:uid="{00000000-0005-0000-0000-0000F0330000}"/>
    <cellStyle name="Note 5 7" xfId="5762" xr:uid="{00000000-0005-0000-0000-0000F1330000}"/>
    <cellStyle name="Note 5 7 2" xfId="5763" xr:uid="{00000000-0005-0000-0000-0000F2330000}"/>
    <cellStyle name="Note 5 8" xfId="5764" xr:uid="{00000000-0005-0000-0000-0000F3330000}"/>
    <cellStyle name="Note 5 8 2" xfId="5765" xr:uid="{00000000-0005-0000-0000-0000F4330000}"/>
    <cellStyle name="Note 5 9" xfId="5766" xr:uid="{00000000-0005-0000-0000-0000F5330000}"/>
    <cellStyle name="Note 5 9 2" xfId="5767" xr:uid="{00000000-0005-0000-0000-0000F6330000}"/>
    <cellStyle name="Note 6" xfId="5768" xr:uid="{00000000-0005-0000-0000-0000F7330000}"/>
    <cellStyle name="Note 6 10" xfId="5769" xr:uid="{00000000-0005-0000-0000-0000F8330000}"/>
    <cellStyle name="Note 6 10 2" xfId="5770" xr:uid="{00000000-0005-0000-0000-0000F9330000}"/>
    <cellStyle name="Note 6 11" xfId="5771" xr:uid="{00000000-0005-0000-0000-0000FA330000}"/>
    <cellStyle name="Note 6 12" xfId="5772" xr:uid="{00000000-0005-0000-0000-0000FB330000}"/>
    <cellStyle name="Note 6 2" xfId="5773" xr:uid="{00000000-0005-0000-0000-0000FC330000}"/>
    <cellStyle name="Note 6 2 2" xfId="5774" xr:uid="{00000000-0005-0000-0000-0000FD330000}"/>
    <cellStyle name="Note 6 3" xfId="5775" xr:uid="{00000000-0005-0000-0000-0000FE330000}"/>
    <cellStyle name="Note 6 3 2" xfId="5776" xr:uid="{00000000-0005-0000-0000-0000FF330000}"/>
    <cellStyle name="Note 6 4" xfId="5777" xr:uid="{00000000-0005-0000-0000-000000340000}"/>
    <cellStyle name="Note 6 4 2" xfId="5778" xr:uid="{00000000-0005-0000-0000-000001340000}"/>
    <cellStyle name="Note 6 5" xfId="5779" xr:uid="{00000000-0005-0000-0000-000002340000}"/>
    <cellStyle name="Note 6 5 2" xfId="5780" xr:uid="{00000000-0005-0000-0000-000003340000}"/>
    <cellStyle name="Note 6 6" xfId="5781" xr:uid="{00000000-0005-0000-0000-000004340000}"/>
    <cellStyle name="Note 6 6 2" xfId="5782" xr:uid="{00000000-0005-0000-0000-000005340000}"/>
    <cellStyle name="Note 6 7" xfId="5783" xr:uid="{00000000-0005-0000-0000-000006340000}"/>
    <cellStyle name="Note 6 7 2" xfId="5784" xr:uid="{00000000-0005-0000-0000-000007340000}"/>
    <cellStyle name="Note 6 8" xfId="5785" xr:uid="{00000000-0005-0000-0000-000008340000}"/>
    <cellStyle name="Note 6 8 2" xfId="5786" xr:uid="{00000000-0005-0000-0000-000009340000}"/>
    <cellStyle name="Note 6 9" xfId="5787" xr:uid="{00000000-0005-0000-0000-00000A340000}"/>
    <cellStyle name="Note 6 9 2" xfId="5788" xr:uid="{00000000-0005-0000-0000-00000B340000}"/>
    <cellStyle name="Note 7" xfId="5789" xr:uid="{00000000-0005-0000-0000-00000C340000}"/>
    <cellStyle name="Note 7 10" xfId="5790" xr:uid="{00000000-0005-0000-0000-00000D340000}"/>
    <cellStyle name="Note 7 10 2" xfId="5791" xr:uid="{00000000-0005-0000-0000-00000E340000}"/>
    <cellStyle name="Note 7 11" xfId="5792" xr:uid="{00000000-0005-0000-0000-00000F340000}"/>
    <cellStyle name="Note 7 12" xfId="5793" xr:uid="{00000000-0005-0000-0000-000010340000}"/>
    <cellStyle name="Note 7 2" xfId="5794" xr:uid="{00000000-0005-0000-0000-000011340000}"/>
    <cellStyle name="Note 7 2 2" xfId="5795" xr:uid="{00000000-0005-0000-0000-000012340000}"/>
    <cellStyle name="Note 7 3" xfId="5796" xr:uid="{00000000-0005-0000-0000-000013340000}"/>
    <cellStyle name="Note 7 3 2" xfId="5797" xr:uid="{00000000-0005-0000-0000-000014340000}"/>
    <cellStyle name="Note 7 4" xfId="5798" xr:uid="{00000000-0005-0000-0000-000015340000}"/>
    <cellStyle name="Note 7 4 2" xfId="5799" xr:uid="{00000000-0005-0000-0000-000016340000}"/>
    <cellStyle name="Note 7 5" xfId="5800" xr:uid="{00000000-0005-0000-0000-000017340000}"/>
    <cellStyle name="Note 7 5 2" xfId="5801" xr:uid="{00000000-0005-0000-0000-000018340000}"/>
    <cellStyle name="Note 7 6" xfId="5802" xr:uid="{00000000-0005-0000-0000-000019340000}"/>
    <cellStyle name="Note 7 6 2" xfId="5803" xr:uid="{00000000-0005-0000-0000-00001A340000}"/>
    <cellStyle name="Note 7 7" xfId="5804" xr:uid="{00000000-0005-0000-0000-00001B340000}"/>
    <cellStyle name="Note 7 7 2" xfId="5805" xr:uid="{00000000-0005-0000-0000-00001C340000}"/>
    <cellStyle name="Note 7 8" xfId="5806" xr:uid="{00000000-0005-0000-0000-00001D340000}"/>
    <cellStyle name="Note 7 8 2" xfId="5807" xr:uid="{00000000-0005-0000-0000-00001E340000}"/>
    <cellStyle name="Note 7 9" xfId="5808" xr:uid="{00000000-0005-0000-0000-00001F340000}"/>
    <cellStyle name="Note 7 9 2" xfId="5809" xr:uid="{00000000-0005-0000-0000-000020340000}"/>
    <cellStyle name="Note 8" xfId="5810" xr:uid="{00000000-0005-0000-0000-000021340000}"/>
    <cellStyle name="Note 8 10" xfId="5811" xr:uid="{00000000-0005-0000-0000-000022340000}"/>
    <cellStyle name="Note 8 10 2" xfId="5812" xr:uid="{00000000-0005-0000-0000-000023340000}"/>
    <cellStyle name="Note 8 11" xfId="5813" xr:uid="{00000000-0005-0000-0000-000024340000}"/>
    <cellStyle name="Note 8 2" xfId="5814" xr:uid="{00000000-0005-0000-0000-000025340000}"/>
    <cellStyle name="Note 8 2 2" xfId="5815" xr:uid="{00000000-0005-0000-0000-000026340000}"/>
    <cellStyle name="Note 8 3" xfId="5816" xr:uid="{00000000-0005-0000-0000-000027340000}"/>
    <cellStyle name="Note 8 3 2" xfId="5817" xr:uid="{00000000-0005-0000-0000-000028340000}"/>
    <cellStyle name="Note 8 4" xfId="5818" xr:uid="{00000000-0005-0000-0000-000029340000}"/>
    <cellStyle name="Note 8 4 2" xfId="5819" xr:uid="{00000000-0005-0000-0000-00002A340000}"/>
    <cellStyle name="Note 8 5" xfId="5820" xr:uid="{00000000-0005-0000-0000-00002B340000}"/>
    <cellStyle name="Note 8 5 2" xfId="5821" xr:uid="{00000000-0005-0000-0000-00002C340000}"/>
    <cellStyle name="Note 8 6" xfId="5822" xr:uid="{00000000-0005-0000-0000-00002D340000}"/>
    <cellStyle name="Note 8 6 2" xfId="5823" xr:uid="{00000000-0005-0000-0000-00002E340000}"/>
    <cellStyle name="Note 8 7" xfId="5824" xr:uid="{00000000-0005-0000-0000-00002F340000}"/>
    <cellStyle name="Note 8 7 2" xfId="5825" xr:uid="{00000000-0005-0000-0000-000030340000}"/>
    <cellStyle name="Note 8 8" xfId="5826" xr:uid="{00000000-0005-0000-0000-000031340000}"/>
    <cellStyle name="Note 8 8 2" xfId="5827" xr:uid="{00000000-0005-0000-0000-000032340000}"/>
    <cellStyle name="Note 8 9" xfId="5828" xr:uid="{00000000-0005-0000-0000-000033340000}"/>
    <cellStyle name="Note 8 9 2" xfId="5829" xr:uid="{00000000-0005-0000-0000-000034340000}"/>
    <cellStyle name="Note 9" xfId="5830" xr:uid="{00000000-0005-0000-0000-000035340000}"/>
    <cellStyle name="Note 9 10" xfId="5831" xr:uid="{00000000-0005-0000-0000-000036340000}"/>
    <cellStyle name="Note 9 10 2" xfId="5832" xr:uid="{00000000-0005-0000-0000-000037340000}"/>
    <cellStyle name="Note 9 11" xfId="5833" xr:uid="{00000000-0005-0000-0000-000038340000}"/>
    <cellStyle name="Note 9 2" xfId="5834" xr:uid="{00000000-0005-0000-0000-000039340000}"/>
    <cellStyle name="Note 9 2 2" xfId="5835" xr:uid="{00000000-0005-0000-0000-00003A340000}"/>
    <cellStyle name="Note 9 3" xfId="5836" xr:uid="{00000000-0005-0000-0000-00003B340000}"/>
    <cellStyle name="Note 9 3 2" xfId="5837" xr:uid="{00000000-0005-0000-0000-00003C340000}"/>
    <cellStyle name="Note 9 4" xfId="5838" xr:uid="{00000000-0005-0000-0000-00003D340000}"/>
    <cellStyle name="Note 9 4 2" xfId="5839" xr:uid="{00000000-0005-0000-0000-00003E340000}"/>
    <cellStyle name="Note 9 5" xfId="5840" xr:uid="{00000000-0005-0000-0000-00003F340000}"/>
    <cellStyle name="Note 9 5 2" xfId="5841" xr:uid="{00000000-0005-0000-0000-000040340000}"/>
    <cellStyle name="Note 9 6" xfId="5842" xr:uid="{00000000-0005-0000-0000-000041340000}"/>
    <cellStyle name="Note 9 6 2" xfId="5843" xr:uid="{00000000-0005-0000-0000-000042340000}"/>
    <cellStyle name="Note 9 7" xfId="5844" xr:uid="{00000000-0005-0000-0000-000043340000}"/>
    <cellStyle name="Note 9 7 2" xfId="5845" xr:uid="{00000000-0005-0000-0000-000044340000}"/>
    <cellStyle name="Note 9 8" xfId="5846" xr:uid="{00000000-0005-0000-0000-000045340000}"/>
    <cellStyle name="Note 9 8 2" xfId="5847" xr:uid="{00000000-0005-0000-0000-000046340000}"/>
    <cellStyle name="Note 9 9" xfId="5848" xr:uid="{00000000-0005-0000-0000-000047340000}"/>
    <cellStyle name="Note 9 9 2" xfId="5849" xr:uid="{00000000-0005-0000-0000-000048340000}"/>
    <cellStyle name="Note_2014БП" xfId="5850" xr:uid="{00000000-0005-0000-0000-000049340000}"/>
    <cellStyle name="Nulos" xfId="5851" xr:uid="{00000000-0005-0000-0000-00004A340000}"/>
    <cellStyle name="Ňűń˙÷č [0]_Đĺôĺđĺíň" xfId="5852" xr:uid="{00000000-0005-0000-0000-00004B340000}"/>
    <cellStyle name="Ňűń˙÷č_Đĺôĺđĺíň" xfId="5853" xr:uid="{00000000-0005-0000-0000-00004C340000}"/>
    <cellStyle name="Oeiainiaue [0]_?anoiau" xfId="36335" xr:uid="{00000000-0005-0000-0000-00004D340000}"/>
    <cellStyle name="Ôèíàíñîâûé [0]_Ëèñò1" xfId="36336" xr:uid="{00000000-0005-0000-0000-00004E340000}"/>
    <cellStyle name="Oeiainiaue_?anoiau" xfId="36337" xr:uid="{00000000-0005-0000-0000-00004F340000}"/>
    <cellStyle name="Ôèíàíñîâûé_Ëèñò1" xfId="36338" xr:uid="{00000000-0005-0000-0000-000050340000}"/>
    <cellStyle name="Oficio" xfId="5854" xr:uid="{00000000-0005-0000-0000-000051340000}"/>
    <cellStyle name="Oleg_Style I" xfId="5855" xr:uid="{00000000-0005-0000-0000-000052340000}"/>
    <cellStyle name="Option" xfId="5856" xr:uid="{00000000-0005-0000-0000-000053340000}"/>
    <cellStyle name="Option 10" xfId="5857" xr:uid="{00000000-0005-0000-0000-000054340000}"/>
    <cellStyle name="Option 11" xfId="5858" xr:uid="{00000000-0005-0000-0000-000055340000}"/>
    <cellStyle name="Option 12" xfId="5859" xr:uid="{00000000-0005-0000-0000-000056340000}"/>
    <cellStyle name="Option 13" xfId="5860" xr:uid="{00000000-0005-0000-0000-000057340000}"/>
    <cellStyle name="Option 14" xfId="36339" xr:uid="{00000000-0005-0000-0000-000058340000}"/>
    <cellStyle name="Option 2" xfId="5861" xr:uid="{00000000-0005-0000-0000-000059340000}"/>
    <cellStyle name="Option 2 2" xfId="5862" xr:uid="{00000000-0005-0000-0000-00005A340000}"/>
    <cellStyle name="Option 3" xfId="5863" xr:uid="{00000000-0005-0000-0000-00005B340000}"/>
    <cellStyle name="Option 3 2" xfId="5864" xr:uid="{00000000-0005-0000-0000-00005C340000}"/>
    <cellStyle name="Option 4" xfId="5865" xr:uid="{00000000-0005-0000-0000-00005D340000}"/>
    <cellStyle name="Option 4 2" xfId="5866" xr:uid="{00000000-0005-0000-0000-00005E340000}"/>
    <cellStyle name="Option 5" xfId="5867" xr:uid="{00000000-0005-0000-0000-00005F340000}"/>
    <cellStyle name="Option 6" xfId="5868" xr:uid="{00000000-0005-0000-0000-000060340000}"/>
    <cellStyle name="Option 6 2" xfId="5869" xr:uid="{00000000-0005-0000-0000-000061340000}"/>
    <cellStyle name="Option 7" xfId="5870" xr:uid="{00000000-0005-0000-0000-000062340000}"/>
    <cellStyle name="Option 7 2" xfId="5871" xr:uid="{00000000-0005-0000-0000-000063340000}"/>
    <cellStyle name="Option 8" xfId="5872" xr:uid="{00000000-0005-0000-0000-000064340000}"/>
    <cellStyle name="Option 9" xfId="5873" xr:uid="{00000000-0005-0000-0000-000065340000}"/>
    <cellStyle name="Option_2014БП" xfId="5874" xr:uid="{00000000-0005-0000-0000-000066340000}"/>
    <cellStyle name="OptionHeading" xfId="5875" xr:uid="{00000000-0005-0000-0000-000067340000}"/>
    <cellStyle name="OptionHeading 2" xfId="5876" xr:uid="{00000000-0005-0000-0000-000068340000}"/>
    <cellStyle name="OptionHeading 3" xfId="5877" xr:uid="{00000000-0005-0000-0000-000069340000}"/>
    <cellStyle name="OptionHeading 4" xfId="5878" xr:uid="{00000000-0005-0000-0000-00006A340000}"/>
    <cellStyle name="OptionHeading 5" xfId="5879" xr:uid="{00000000-0005-0000-0000-00006B340000}"/>
    <cellStyle name="OptionHeading 6" xfId="5880" xr:uid="{00000000-0005-0000-0000-00006C340000}"/>
    <cellStyle name="OptionHeading 7" xfId="5881" xr:uid="{00000000-0005-0000-0000-00006D340000}"/>
    <cellStyle name="OptionHeading 8" xfId="5882" xr:uid="{00000000-0005-0000-0000-00006E340000}"/>
    <cellStyle name="OptionHeading_2014БП" xfId="5883" xr:uid="{00000000-0005-0000-0000-00006F340000}"/>
    <cellStyle name="Ouny?e [0]_?anoiau" xfId="36340" xr:uid="{00000000-0005-0000-0000-000070340000}"/>
    <cellStyle name="Ouny?e_?anoiau" xfId="36341" xr:uid="{00000000-0005-0000-0000-000071340000}"/>
    <cellStyle name="Output" xfId="5884" xr:uid="{00000000-0005-0000-0000-000072340000}"/>
    <cellStyle name="Output 10" xfId="5885" xr:uid="{00000000-0005-0000-0000-000073340000}"/>
    <cellStyle name="Output 10 2" xfId="5886" xr:uid="{00000000-0005-0000-0000-000074340000}"/>
    <cellStyle name="Output 10 2 2" xfId="5887" xr:uid="{00000000-0005-0000-0000-000075340000}"/>
    <cellStyle name="Output 10 2 3" xfId="5888" xr:uid="{00000000-0005-0000-0000-000076340000}"/>
    <cellStyle name="Output 10 3" xfId="5889" xr:uid="{00000000-0005-0000-0000-000077340000}"/>
    <cellStyle name="Output 10 3 2" xfId="5890" xr:uid="{00000000-0005-0000-0000-000078340000}"/>
    <cellStyle name="Output 10 4" xfId="5891" xr:uid="{00000000-0005-0000-0000-000079340000}"/>
    <cellStyle name="Output 10 4 2" xfId="5892" xr:uid="{00000000-0005-0000-0000-00007A340000}"/>
    <cellStyle name="Output 10 5" xfId="5893" xr:uid="{00000000-0005-0000-0000-00007B340000}"/>
    <cellStyle name="Output 10 5 2" xfId="5894" xr:uid="{00000000-0005-0000-0000-00007C340000}"/>
    <cellStyle name="Output 10 6" xfId="5895" xr:uid="{00000000-0005-0000-0000-00007D340000}"/>
    <cellStyle name="Output 10 7" xfId="5896" xr:uid="{00000000-0005-0000-0000-00007E340000}"/>
    <cellStyle name="Output 11" xfId="5897" xr:uid="{00000000-0005-0000-0000-00007F340000}"/>
    <cellStyle name="Output 11 2" xfId="5898" xr:uid="{00000000-0005-0000-0000-000080340000}"/>
    <cellStyle name="Output 11 2 2" xfId="5899" xr:uid="{00000000-0005-0000-0000-000081340000}"/>
    <cellStyle name="Output 11 2 3" xfId="5900" xr:uid="{00000000-0005-0000-0000-000082340000}"/>
    <cellStyle name="Output 11 3" xfId="5901" xr:uid="{00000000-0005-0000-0000-000083340000}"/>
    <cellStyle name="Output 11 3 2" xfId="5902" xr:uid="{00000000-0005-0000-0000-000084340000}"/>
    <cellStyle name="Output 11 4" xfId="5903" xr:uid="{00000000-0005-0000-0000-000085340000}"/>
    <cellStyle name="Output 11 4 2" xfId="5904" xr:uid="{00000000-0005-0000-0000-000086340000}"/>
    <cellStyle name="Output 11 5" xfId="5905" xr:uid="{00000000-0005-0000-0000-000087340000}"/>
    <cellStyle name="Output 11 5 2" xfId="5906" xr:uid="{00000000-0005-0000-0000-000088340000}"/>
    <cellStyle name="Output 11 6" xfId="5907" xr:uid="{00000000-0005-0000-0000-000089340000}"/>
    <cellStyle name="Output 11 7" xfId="5908" xr:uid="{00000000-0005-0000-0000-00008A340000}"/>
    <cellStyle name="Output 12" xfId="5909" xr:uid="{00000000-0005-0000-0000-00008B340000}"/>
    <cellStyle name="Output 12 2" xfId="5910" xr:uid="{00000000-0005-0000-0000-00008C340000}"/>
    <cellStyle name="Output 12 2 2" xfId="5911" xr:uid="{00000000-0005-0000-0000-00008D340000}"/>
    <cellStyle name="Output 12 3" xfId="5912" xr:uid="{00000000-0005-0000-0000-00008E340000}"/>
    <cellStyle name="Output 12 3 2" xfId="5913" xr:uid="{00000000-0005-0000-0000-00008F340000}"/>
    <cellStyle name="Output 12 4" xfId="5914" xr:uid="{00000000-0005-0000-0000-000090340000}"/>
    <cellStyle name="Output 12 4 2" xfId="5915" xr:uid="{00000000-0005-0000-0000-000091340000}"/>
    <cellStyle name="Output 12 5" xfId="5916" xr:uid="{00000000-0005-0000-0000-000092340000}"/>
    <cellStyle name="Output 12 5 2" xfId="5917" xr:uid="{00000000-0005-0000-0000-000093340000}"/>
    <cellStyle name="Output 12 6" xfId="5918" xr:uid="{00000000-0005-0000-0000-000094340000}"/>
    <cellStyle name="Output 12 7" xfId="5919" xr:uid="{00000000-0005-0000-0000-000095340000}"/>
    <cellStyle name="Output 13" xfId="5920" xr:uid="{00000000-0005-0000-0000-000096340000}"/>
    <cellStyle name="Output 13 2" xfId="5921" xr:uid="{00000000-0005-0000-0000-000097340000}"/>
    <cellStyle name="Output 13 2 2" xfId="5922" xr:uid="{00000000-0005-0000-0000-000098340000}"/>
    <cellStyle name="Output 13 3" xfId="5923" xr:uid="{00000000-0005-0000-0000-000099340000}"/>
    <cellStyle name="Output 13 3 2" xfId="5924" xr:uid="{00000000-0005-0000-0000-00009A340000}"/>
    <cellStyle name="Output 13 4" xfId="5925" xr:uid="{00000000-0005-0000-0000-00009B340000}"/>
    <cellStyle name="Output 13 4 2" xfId="5926" xr:uid="{00000000-0005-0000-0000-00009C340000}"/>
    <cellStyle name="Output 13 5" xfId="5927" xr:uid="{00000000-0005-0000-0000-00009D340000}"/>
    <cellStyle name="Output 13 5 2" xfId="5928" xr:uid="{00000000-0005-0000-0000-00009E340000}"/>
    <cellStyle name="Output 13 6" xfId="5929" xr:uid="{00000000-0005-0000-0000-00009F340000}"/>
    <cellStyle name="Output 14" xfId="5930" xr:uid="{00000000-0005-0000-0000-0000A0340000}"/>
    <cellStyle name="Output 14 2" xfId="5931" xr:uid="{00000000-0005-0000-0000-0000A1340000}"/>
    <cellStyle name="Output 14 2 2" xfId="5932" xr:uid="{00000000-0005-0000-0000-0000A2340000}"/>
    <cellStyle name="Output 14 3" xfId="5933" xr:uid="{00000000-0005-0000-0000-0000A3340000}"/>
    <cellStyle name="Output 14 3 2" xfId="5934" xr:uid="{00000000-0005-0000-0000-0000A4340000}"/>
    <cellStyle name="Output 14 4" xfId="5935" xr:uid="{00000000-0005-0000-0000-0000A5340000}"/>
    <cellStyle name="Output 14 4 2" xfId="5936" xr:uid="{00000000-0005-0000-0000-0000A6340000}"/>
    <cellStyle name="Output 14 5" xfId="5937" xr:uid="{00000000-0005-0000-0000-0000A7340000}"/>
    <cellStyle name="Output 14 5 2" xfId="5938" xr:uid="{00000000-0005-0000-0000-0000A8340000}"/>
    <cellStyle name="Output 14 6" xfId="5939" xr:uid="{00000000-0005-0000-0000-0000A9340000}"/>
    <cellStyle name="Output 15" xfId="5940" xr:uid="{00000000-0005-0000-0000-0000AA340000}"/>
    <cellStyle name="Output 15 2" xfId="5941" xr:uid="{00000000-0005-0000-0000-0000AB340000}"/>
    <cellStyle name="Output 15 2 2" xfId="5942" xr:uid="{00000000-0005-0000-0000-0000AC340000}"/>
    <cellStyle name="Output 15 3" xfId="5943" xr:uid="{00000000-0005-0000-0000-0000AD340000}"/>
    <cellStyle name="Output 15 3 2" xfId="5944" xr:uid="{00000000-0005-0000-0000-0000AE340000}"/>
    <cellStyle name="Output 15 4" xfId="5945" xr:uid="{00000000-0005-0000-0000-0000AF340000}"/>
    <cellStyle name="Output 15 4 2" xfId="5946" xr:uid="{00000000-0005-0000-0000-0000B0340000}"/>
    <cellStyle name="Output 15 5" xfId="5947" xr:uid="{00000000-0005-0000-0000-0000B1340000}"/>
    <cellStyle name="Output 15 5 2" xfId="5948" xr:uid="{00000000-0005-0000-0000-0000B2340000}"/>
    <cellStyle name="Output 15 6" xfId="5949" xr:uid="{00000000-0005-0000-0000-0000B3340000}"/>
    <cellStyle name="Output 16" xfId="5950" xr:uid="{00000000-0005-0000-0000-0000B4340000}"/>
    <cellStyle name="Output 16 2" xfId="5951" xr:uid="{00000000-0005-0000-0000-0000B5340000}"/>
    <cellStyle name="Output 16 2 2" xfId="5952" xr:uid="{00000000-0005-0000-0000-0000B6340000}"/>
    <cellStyle name="Output 16 3" xfId="5953" xr:uid="{00000000-0005-0000-0000-0000B7340000}"/>
    <cellStyle name="Output 16 3 2" xfId="5954" xr:uid="{00000000-0005-0000-0000-0000B8340000}"/>
    <cellStyle name="Output 16 4" xfId="5955" xr:uid="{00000000-0005-0000-0000-0000B9340000}"/>
    <cellStyle name="Output 16 4 2" xfId="5956" xr:uid="{00000000-0005-0000-0000-0000BA340000}"/>
    <cellStyle name="Output 16 5" xfId="5957" xr:uid="{00000000-0005-0000-0000-0000BB340000}"/>
    <cellStyle name="Output 16 5 2" xfId="5958" xr:uid="{00000000-0005-0000-0000-0000BC340000}"/>
    <cellStyle name="Output 16 6" xfId="5959" xr:uid="{00000000-0005-0000-0000-0000BD340000}"/>
    <cellStyle name="Output 17" xfId="5960" xr:uid="{00000000-0005-0000-0000-0000BE340000}"/>
    <cellStyle name="Output 17 2" xfId="5961" xr:uid="{00000000-0005-0000-0000-0000BF340000}"/>
    <cellStyle name="Output 17 2 2" xfId="5962" xr:uid="{00000000-0005-0000-0000-0000C0340000}"/>
    <cellStyle name="Output 17 3" xfId="5963" xr:uid="{00000000-0005-0000-0000-0000C1340000}"/>
    <cellStyle name="Output 17 3 2" xfId="5964" xr:uid="{00000000-0005-0000-0000-0000C2340000}"/>
    <cellStyle name="Output 17 4" xfId="5965" xr:uid="{00000000-0005-0000-0000-0000C3340000}"/>
    <cellStyle name="Output 17 4 2" xfId="5966" xr:uid="{00000000-0005-0000-0000-0000C4340000}"/>
    <cellStyle name="Output 17 5" xfId="5967" xr:uid="{00000000-0005-0000-0000-0000C5340000}"/>
    <cellStyle name="Output 17 5 2" xfId="5968" xr:uid="{00000000-0005-0000-0000-0000C6340000}"/>
    <cellStyle name="Output 17 6" xfId="5969" xr:uid="{00000000-0005-0000-0000-0000C7340000}"/>
    <cellStyle name="Output 18" xfId="5970" xr:uid="{00000000-0005-0000-0000-0000C8340000}"/>
    <cellStyle name="Output 19" xfId="5971" xr:uid="{00000000-0005-0000-0000-0000C9340000}"/>
    <cellStyle name="Output 2" xfId="5972" xr:uid="{00000000-0005-0000-0000-0000CA340000}"/>
    <cellStyle name="Output 2 2" xfId="5973" xr:uid="{00000000-0005-0000-0000-0000CB340000}"/>
    <cellStyle name="Output 2 2 10" xfId="5974" xr:uid="{00000000-0005-0000-0000-0000CC340000}"/>
    <cellStyle name="Output 2 2 11" xfId="36342" xr:uid="{00000000-0005-0000-0000-0000CD340000}"/>
    <cellStyle name="Output 2 2 2" xfId="5975" xr:uid="{00000000-0005-0000-0000-0000CE340000}"/>
    <cellStyle name="Output 2 2 2 2" xfId="5976" xr:uid="{00000000-0005-0000-0000-0000CF340000}"/>
    <cellStyle name="Output 2 2 2 2 2" xfId="5977" xr:uid="{00000000-0005-0000-0000-0000D0340000}"/>
    <cellStyle name="Output 2 2 2 2 3" xfId="36343" xr:uid="{00000000-0005-0000-0000-0000D1340000}"/>
    <cellStyle name="Output 2 2 2 3" xfId="5978" xr:uid="{00000000-0005-0000-0000-0000D2340000}"/>
    <cellStyle name="Output 2 2 2 3 2" xfId="5979" xr:uid="{00000000-0005-0000-0000-0000D3340000}"/>
    <cellStyle name="Output 2 2 2 3 3" xfId="36344" xr:uid="{00000000-0005-0000-0000-0000D4340000}"/>
    <cellStyle name="Output 2 2 2 4" xfId="5980" xr:uid="{00000000-0005-0000-0000-0000D5340000}"/>
    <cellStyle name="Output 2 2 2 4 2" xfId="5981" xr:uid="{00000000-0005-0000-0000-0000D6340000}"/>
    <cellStyle name="Output 2 2 2 4 3" xfId="36345" xr:uid="{00000000-0005-0000-0000-0000D7340000}"/>
    <cellStyle name="Output 2 2 2 5" xfId="5982" xr:uid="{00000000-0005-0000-0000-0000D8340000}"/>
    <cellStyle name="Output 2 2 2 5 2" xfId="5983" xr:uid="{00000000-0005-0000-0000-0000D9340000}"/>
    <cellStyle name="Output 2 2 2 6" xfId="5984" xr:uid="{00000000-0005-0000-0000-0000DA340000}"/>
    <cellStyle name="Output 2 2 2 7" xfId="5985" xr:uid="{00000000-0005-0000-0000-0000DB340000}"/>
    <cellStyle name="Output 2 2 2 8" xfId="5986" xr:uid="{00000000-0005-0000-0000-0000DC340000}"/>
    <cellStyle name="Output 2 2 2 9" xfId="36346" xr:uid="{00000000-0005-0000-0000-0000DD340000}"/>
    <cellStyle name="Output 2 2 2_2014БП" xfId="5987" xr:uid="{00000000-0005-0000-0000-0000DE340000}"/>
    <cellStyle name="Output 2 2 3" xfId="5988" xr:uid="{00000000-0005-0000-0000-0000DF340000}"/>
    <cellStyle name="Output 2 2 3 2" xfId="5989" xr:uid="{00000000-0005-0000-0000-0000E0340000}"/>
    <cellStyle name="Output 2 2 3 2 2" xfId="5990" xr:uid="{00000000-0005-0000-0000-0000E1340000}"/>
    <cellStyle name="Output 2 2 3 3" xfId="5991" xr:uid="{00000000-0005-0000-0000-0000E2340000}"/>
    <cellStyle name="Output 2 2 3 3 2" xfId="5992" xr:uid="{00000000-0005-0000-0000-0000E3340000}"/>
    <cellStyle name="Output 2 2 3 4" xfId="5993" xr:uid="{00000000-0005-0000-0000-0000E4340000}"/>
    <cellStyle name="Output 2 2 3 4 2" xfId="5994" xr:uid="{00000000-0005-0000-0000-0000E5340000}"/>
    <cellStyle name="Output 2 2 3 5" xfId="5995" xr:uid="{00000000-0005-0000-0000-0000E6340000}"/>
    <cellStyle name="Output 2 2 3 5 2" xfId="5996" xr:uid="{00000000-0005-0000-0000-0000E7340000}"/>
    <cellStyle name="Output 2 2 3 6" xfId="5997" xr:uid="{00000000-0005-0000-0000-0000E8340000}"/>
    <cellStyle name="Output 2 2 3 7" xfId="5998" xr:uid="{00000000-0005-0000-0000-0000E9340000}"/>
    <cellStyle name="Output 2 2 3 8" xfId="36347" xr:uid="{00000000-0005-0000-0000-0000EA340000}"/>
    <cellStyle name="Output 2 2 3_2014БП" xfId="5999" xr:uid="{00000000-0005-0000-0000-0000EB340000}"/>
    <cellStyle name="Output 2 2 4" xfId="6000" xr:uid="{00000000-0005-0000-0000-0000EC340000}"/>
    <cellStyle name="Output 2 2 4 2" xfId="6001" xr:uid="{00000000-0005-0000-0000-0000ED340000}"/>
    <cellStyle name="Output 2 2 4 3" xfId="36348" xr:uid="{00000000-0005-0000-0000-0000EE340000}"/>
    <cellStyle name="Output 2 2 5" xfId="6002" xr:uid="{00000000-0005-0000-0000-0000EF340000}"/>
    <cellStyle name="Output 2 2 5 2" xfId="6003" xr:uid="{00000000-0005-0000-0000-0000F0340000}"/>
    <cellStyle name="Output 2 2 5 3" xfId="36349" xr:uid="{00000000-0005-0000-0000-0000F1340000}"/>
    <cellStyle name="Output 2 2 6" xfId="6004" xr:uid="{00000000-0005-0000-0000-0000F2340000}"/>
    <cellStyle name="Output 2 2 6 2" xfId="6005" xr:uid="{00000000-0005-0000-0000-0000F3340000}"/>
    <cellStyle name="Output 2 2 7" xfId="6006" xr:uid="{00000000-0005-0000-0000-0000F4340000}"/>
    <cellStyle name="Output 2 2 7 2" xfId="6007" xr:uid="{00000000-0005-0000-0000-0000F5340000}"/>
    <cellStyle name="Output 2 2 8" xfId="6008" xr:uid="{00000000-0005-0000-0000-0000F6340000}"/>
    <cellStyle name="Output 2 2 9" xfId="6009" xr:uid="{00000000-0005-0000-0000-0000F7340000}"/>
    <cellStyle name="Output 2 2_2013Прогноз" xfId="6010" xr:uid="{00000000-0005-0000-0000-0000F8340000}"/>
    <cellStyle name="Output 2 3" xfId="6011" xr:uid="{00000000-0005-0000-0000-0000F9340000}"/>
    <cellStyle name="Output 2 3 10" xfId="36350" xr:uid="{00000000-0005-0000-0000-0000FA340000}"/>
    <cellStyle name="Output 2 3 2" xfId="6012" xr:uid="{00000000-0005-0000-0000-0000FB340000}"/>
    <cellStyle name="Output 2 3 2 2" xfId="6013" xr:uid="{00000000-0005-0000-0000-0000FC340000}"/>
    <cellStyle name="Output 2 3 2 2 2" xfId="6014" xr:uid="{00000000-0005-0000-0000-0000FD340000}"/>
    <cellStyle name="Output 2 3 2 3" xfId="6015" xr:uid="{00000000-0005-0000-0000-0000FE340000}"/>
    <cellStyle name="Output 2 3 2 3 2" xfId="6016" xr:uid="{00000000-0005-0000-0000-0000FF340000}"/>
    <cellStyle name="Output 2 3 2 4" xfId="6017" xr:uid="{00000000-0005-0000-0000-000000350000}"/>
    <cellStyle name="Output 2 3 2 4 2" xfId="6018" xr:uid="{00000000-0005-0000-0000-000001350000}"/>
    <cellStyle name="Output 2 3 2 5" xfId="6019" xr:uid="{00000000-0005-0000-0000-000002350000}"/>
    <cellStyle name="Output 2 3 2 5 2" xfId="6020" xr:uid="{00000000-0005-0000-0000-000003350000}"/>
    <cellStyle name="Output 2 3 2 6" xfId="6021" xr:uid="{00000000-0005-0000-0000-000004350000}"/>
    <cellStyle name="Output 2 3 2 7" xfId="6022" xr:uid="{00000000-0005-0000-0000-000005350000}"/>
    <cellStyle name="Output 2 3 2 8" xfId="6023" xr:uid="{00000000-0005-0000-0000-000006350000}"/>
    <cellStyle name="Output 2 3 2 9" xfId="36351" xr:uid="{00000000-0005-0000-0000-000007350000}"/>
    <cellStyle name="Output 2 3 2_2014БП" xfId="6024" xr:uid="{00000000-0005-0000-0000-000008350000}"/>
    <cellStyle name="Output 2 3 3" xfId="6025" xr:uid="{00000000-0005-0000-0000-000009350000}"/>
    <cellStyle name="Output 2 3 3 2" xfId="6026" xr:uid="{00000000-0005-0000-0000-00000A350000}"/>
    <cellStyle name="Output 2 3 3 3" xfId="36352" xr:uid="{00000000-0005-0000-0000-00000B350000}"/>
    <cellStyle name="Output 2 3 4" xfId="6027" xr:uid="{00000000-0005-0000-0000-00000C350000}"/>
    <cellStyle name="Output 2 3 4 2" xfId="6028" xr:uid="{00000000-0005-0000-0000-00000D350000}"/>
    <cellStyle name="Output 2 3 4 3" xfId="36353" xr:uid="{00000000-0005-0000-0000-00000E350000}"/>
    <cellStyle name="Output 2 3 5" xfId="6029" xr:uid="{00000000-0005-0000-0000-00000F350000}"/>
    <cellStyle name="Output 2 3 5 2" xfId="6030" xr:uid="{00000000-0005-0000-0000-000010350000}"/>
    <cellStyle name="Output 2 3 6" xfId="6031" xr:uid="{00000000-0005-0000-0000-000011350000}"/>
    <cellStyle name="Output 2 3 6 2" xfId="6032" xr:uid="{00000000-0005-0000-0000-000012350000}"/>
    <cellStyle name="Output 2 3 7" xfId="6033" xr:uid="{00000000-0005-0000-0000-000013350000}"/>
    <cellStyle name="Output 2 3 8" xfId="6034" xr:uid="{00000000-0005-0000-0000-000014350000}"/>
    <cellStyle name="Output 2 3 9" xfId="6035" xr:uid="{00000000-0005-0000-0000-000015350000}"/>
    <cellStyle name="Output 2 3_2013Прогноз" xfId="6036" xr:uid="{00000000-0005-0000-0000-000016350000}"/>
    <cellStyle name="Output 2 4" xfId="6037" xr:uid="{00000000-0005-0000-0000-000017350000}"/>
    <cellStyle name="Output 2 4 2" xfId="6038" xr:uid="{00000000-0005-0000-0000-000018350000}"/>
    <cellStyle name="Output 2 4 2 2" xfId="6039" xr:uid="{00000000-0005-0000-0000-000019350000}"/>
    <cellStyle name="Output 2 4 2 3" xfId="6040" xr:uid="{00000000-0005-0000-0000-00001A350000}"/>
    <cellStyle name="Output 2 4 3" xfId="6041" xr:uid="{00000000-0005-0000-0000-00001B350000}"/>
    <cellStyle name="Output 2 4 3 2" xfId="6042" xr:uid="{00000000-0005-0000-0000-00001C350000}"/>
    <cellStyle name="Output 2 4 4" xfId="6043" xr:uid="{00000000-0005-0000-0000-00001D350000}"/>
    <cellStyle name="Output 2 4 4 2" xfId="6044" xr:uid="{00000000-0005-0000-0000-00001E350000}"/>
    <cellStyle name="Output 2 4 5" xfId="6045" xr:uid="{00000000-0005-0000-0000-00001F350000}"/>
    <cellStyle name="Output 2 4 5 2" xfId="6046" xr:uid="{00000000-0005-0000-0000-000020350000}"/>
    <cellStyle name="Output 2 4 6" xfId="6047" xr:uid="{00000000-0005-0000-0000-000021350000}"/>
    <cellStyle name="Output 2 4 7" xfId="6048" xr:uid="{00000000-0005-0000-0000-000022350000}"/>
    <cellStyle name="Output 2 4 8" xfId="6049" xr:uid="{00000000-0005-0000-0000-000023350000}"/>
    <cellStyle name="Output 2 4 9" xfId="36354" xr:uid="{00000000-0005-0000-0000-000024350000}"/>
    <cellStyle name="Output 2 4_2014БП" xfId="6050" xr:uid="{00000000-0005-0000-0000-000025350000}"/>
    <cellStyle name="Output 2 5" xfId="6051" xr:uid="{00000000-0005-0000-0000-000026350000}"/>
    <cellStyle name="Output 2 5 2" xfId="6052" xr:uid="{00000000-0005-0000-0000-000027350000}"/>
    <cellStyle name="Output 2 5 2 2" xfId="6053" xr:uid="{00000000-0005-0000-0000-000028350000}"/>
    <cellStyle name="Output 2 5 2 3" xfId="6054" xr:uid="{00000000-0005-0000-0000-000029350000}"/>
    <cellStyle name="Output 2 5 3" xfId="6055" xr:uid="{00000000-0005-0000-0000-00002A350000}"/>
    <cellStyle name="Output 2 5 3 2" xfId="6056" xr:uid="{00000000-0005-0000-0000-00002B350000}"/>
    <cellStyle name="Output 2 5 4" xfId="6057" xr:uid="{00000000-0005-0000-0000-00002C350000}"/>
    <cellStyle name="Output 2 5 4 2" xfId="6058" xr:uid="{00000000-0005-0000-0000-00002D350000}"/>
    <cellStyle name="Output 2 5 5" xfId="6059" xr:uid="{00000000-0005-0000-0000-00002E350000}"/>
    <cellStyle name="Output 2 5 5 2" xfId="6060" xr:uid="{00000000-0005-0000-0000-00002F350000}"/>
    <cellStyle name="Output 2 5 6" xfId="6061" xr:uid="{00000000-0005-0000-0000-000030350000}"/>
    <cellStyle name="Output 2 5 7" xfId="6062" xr:uid="{00000000-0005-0000-0000-000031350000}"/>
    <cellStyle name="Output 2 5 8" xfId="6063" xr:uid="{00000000-0005-0000-0000-000032350000}"/>
    <cellStyle name="Output 2 5 9" xfId="36355" xr:uid="{00000000-0005-0000-0000-000033350000}"/>
    <cellStyle name="Output 2 5_2014БП" xfId="6064" xr:uid="{00000000-0005-0000-0000-000034350000}"/>
    <cellStyle name="Output 2 6" xfId="6065" xr:uid="{00000000-0005-0000-0000-000035350000}"/>
    <cellStyle name="Output 2 6 2" xfId="6066" xr:uid="{00000000-0005-0000-0000-000036350000}"/>
    <cellStyle name="Output 2 6 3" xfId="6067" xr:uid="{00000000-0005-0000-0000-000037350000}"/>
    <cellStyle name="Output 2 7" xfId="6068" xr:uid="{00000000-0005-0000-0000-000038350000}"/>
    <cellStyle name="Output 2 8" xfId="6069" xr:uid="{00000000-0005-0000-0000-000039350000}"/>
    <cellStyle name="Output 2 9" xfId="36356" xr:uid="{00000000-0005-0000-0000-00003A350000}"/>
    <cellStyle name="Output 2_2013Прогноз" xfId="6070" xr:uid="{00000000-0005-0000-0000-00003B350000}"/>
    <cellStyle name="Output 20" xfId="6071" xr:uid="{00000000-0005-0000-0000-00003C350000}"/>
    <cellStyle name="Output 21" xfId="36357" xr:uid="{00000000-0005-0000-0000-00003D350000}"/>
    <cellStyle name="Output 22" xfId="36358" xr:uid="{00000000-0005-0000-0000-00003E350000}"/>
    <cellStyle name="Output 23" xfId="36359" xr:uid="{00000000-0005-0000-0000-00003F350000}"/>
    <cellStyle name="Output 24" xfId="62654" xr:uid="{00000000-0005-0000-0000-000040350000}"/>
    <cellStyle name="Output 25" xfId="62655" xr:uid="{00000000-0005-0000-0000-000041350000}"/>
    <cellStyle name="Output 26" xfId="62656" xr:uid="{00000000-0005-0000-0000-000042350000}"/>
    <cellStyle name="Output 27" xfId="62657" xr:uid="{00000000-0005-0000-0000-000043350000}"/>
    <cellStyle name="Output 3" xfId="6072" xr:uid="{00000000-0005-0000-0000-000044350000}"/>
    <cellStyle name="Output 3 2" xfId="6073" xr:uid="{00000000-0005-0000-0000-000045350000}"/>
    <cellStyle name="Output 3 2 10" xfId="6074" xr:uid="{00000000-0005-0000-0000-000046350000}"/>
    <cellStyle name="Output 3 2 11" xfId="36360" xr:uid="{00000000-0005-0000-0000-000047350000}"/>
    <cellStyle name="Output 3 2 2" xfId="6075" xr:uid="{00000000-0005-0000-0000-000048350000}"/>
    <cellStyle name="Output 3 2 2 2" xfId="6076" xr:uid="{00000000-0005-0000-0000-000049350000}"/>
    <cellStyle name="Output 3 2 2 2 2" xfId="6077" xr:uid="{00000000-0005-0000-0000-00004A350000}"/>
    <cellStyle name="Output 3 2 2 3" xfId="6078" xr:uid="{00000000-0005-0000-0000-00004B350000}"/>
    <cellStyle name="Output 3 2 2 3 2" xfId="6079" xr:uid="{00000000-0005-0000-0000-00004C350000}"/>
    <cellStyle name="Output 3 2 2 4" xfId="6080" xr:uid="{00000000-0005-0000-0000-00004D350000}"/>
    <cellStyle name="Output 3 2 2 4 2" xfId="6081" xr:uid="{00000000-0005-0000-0000-00004E350000}"/>
    <cellStyle name="Output 3 2 2 5" xfId="6082" xr:uid="{00000000-0005-0000-0000-00004F350000}"/>
    <cellStyle name="Output 3 2 2 5 2" xfId="6083" xr:uid="{00000000-0005-0000-0000-000050350000}"/>
    <cellStyle name="Output 3 2 2 6" xfId="6084" xr:uid="{00000000-0005-0000-0000-000051350000}"/>
    <cellStyle name="Output 3 2 2 7" xfId="6085" xr:uid="{00000000-0005-0000-0000-000052350000}"/>
    <cellStyle name="Output 3 2 2 8" xfId="6086" xr:uid="{00000000-0005-0000-0000-000053350000}"/>
    <cellStyle name="Output 3 2 2 9" xfId="36361" xr:uid="{00000000-0005-0000-0000-000054350000}"/>
    <cellStyle name="Output 3 2 2_2014БП" xfId="6087" xr:uid="{00000000-0005-0000-0000-000055350000}"/>
    <cellStyle name="Output 3 2 3" xfId="6088" xr:uid="{00000000-0005-0000-0000-000056350000}"/>
    <cellStyle name="Output 3 2 3 2" xfId="6089" xr:uid="{00000000-0005-0000-0000-000057350000}"/>
    <cellStyle name="Output 3 2 3 2 2" xfId="6090" xr:uid="{00000000-0005-0000-0000-000058350000}"/>
    <cellStyle name="Output 3 2 3 3" xfId="6091" xr:uid="{00000000-0005-0000-0000-000059350000}"/>
    <cellStyle name="Output 3 2 3 3 2" xfId="6092" xr:uid="{00000000-0005-0000-0000-00005A350000}"/>
    <cellStyle name="Output 3 2 3 4" xfId="6093" xr:uid="{00000000-0005-0000-0000-00005B350000}"/>
    <cellStyle name="Output 3 2 3 4 2" xfId="6094" xr:uid="{00000000-0005-0000-0000-00005C350000}"/>
    <cellStyle name="Output 3 2 3 5" xfId="6095" xr:uid="{00000000-0005-0000-0000-00005D350000}"/>
    <cellStyle name="Output 3 2 3 5 2" xfId="6096" xr:uid="{00000000-0005-0000-0000-00005E350000}"/>
    <cellStyle name="Output 3 2 3 6" xfId="6097" xr:uid="{00000000-0005-0000-0000-00005F350000}"/>
    <cellStyle name="Output 3 2 3 7" xfId="6098" xr:uid="{00000000-0005-0000-0000-000060350000}"/>
    <cellStyle name="Output 3 2 3 8" xfId="36362" xr:uid="{00000000-0005-0000-0000-000061350000}"/>
    <cellStyle name="Output 3 2 3_2014БП" xfId="6099" xr:uid="{00000000-0005-0000-0000-000062350000}"/>
    <cellStyle name="Output 3 2 4" xfId="6100" xr:uid="{00000000-0005-0000-0000-000063350000}"/>
    <cellStyle name="Output 3 2 4 2" xfId="6101" xr:uid="{00000000-0005-0000-0000-000064350000}"/>
    <cellStyle name="Output 3 2 4 3" xfId="36363" xr:uid="{00000000-0005-0000-0000-000065350000}"/>
    <cellStyle name="Output 3 2 5" xfId="6102" xr:uid="{00000000-0005-0000-0000-000066350000}"/>
    <cellStyle name="Output 3 2 5 2" xfId="6103" xr:uid="{00000000-0005-0000-0000-000067350000}"/>
    <cellStyle name="Output 3 2 6" xfId="6104" xr:uid="{00000000-0005-0000-0000-000068350000}"/>
    <cellStyle name="Output 3 2 6 2" xfId="6105" xr:uid="{00000000-0005-0000-0000-000069350000}"/>
    <cellStyle name="Output 3 2 7" xfId="6106" xr:uid="{00000000-0005-0000-0000-00006A350000}"/>
    <cellStyle name="Output 3 2 7 2" xfId="6107" xr:uid="{00000000-0005-0000-0000-00006B350000}"/>
    <cellStyle name="Output 3 2 8" xfId="6108" xr:uid="{00000000-0005-0000-0000-00006C350000}"/>
    <cellStyle name="Output 3 2 9" xfId="6109" xr:uid="{00000000-0005-0000-0000-00006D350000}"/>
    <cellStyle name="Output 3 2_2013Прогноз" xfId="6110" xr:uid="{00000000-0005-0000-0000-00006E350000}"/>
    <cellStyle name="Output 3 3" xfId="6111" xr:uid="{00000000-0005-0000-0000-00006F350000}"/>
    <cellStyle name="Output 3 3 10" xfId="36364" xr:uid="{00000000-0005-0000-0000-000070350000}"/>
    <cellStyle name="Output 3 3 2" xfId="6112" xr:uid="{00000000-0005-0000-0000-000071350000}"/>
    <cellStyle name="Output 3 3 2 2" xfId="6113" xr:uid="{00000000-0005-0000-0000-000072350000}"/>
    <cellStyle name="Output 3 3 2 2 2" xfId="6114" xr:uid="{00000000-0005-0000-0000-000073350000}"/>
    <cellStyle name="Output 3 3 2 3" xfId="6115" xr:uid="{00000000-0005-0000-0000-000074350000}"/>
    <cellStyle name="Output 3 3 2 3 2" xfId="6116" xr:uid="{00000000-0005-0000-0000-000075350000}"/>
    <cellStyle name="Output 3 3 2 4" xfId="6117" xr:uid="{00000000-0005-0000-0000-000076350000}"/>
    <cellStyle name="Output 3 3 2 4 2" xfId="6118" xr:uid="{00000000-0005-0000-0000-000077350000}"/>
    <cellStyle name="Output 3 3 2 5" xfId="6119" xr:uid="{00000000-0005-0000-0000-000078350000}"/>
    <cellStyle name="Output 3 3 2 5 2" xfId="6120" xr:uid="{00000000-0005-0000-0000-000079350000}"/>
    <cellStyle name="Output 3 3 2 6" xfId="6121" xr:uid="{00000000-0005-0000-0000-00007A350000}"/>
    <cellStyle name="Output 3 3 2 7" xfId="6122" xr:uid="{00000000-0005-0000-0000-00007B350000}"/>
    <cellStyle name="Output 3 3 2 8" xfId="6123" xr:uid="{00000000-0005-0000-0000-00007C350000}"/>
    <cellStyle name="Output 3 3 2_2014БП" xfId="6124" xr:uid="{00000000-0005-0000-0000-00007D350000}"/>
    <cellStyle name="Output 3 3 3" xfId="6125" xr:uid="{00000000-0005-0000-0000-00007E350000}"/>
    <cellStyle name="Output 3 3 3 2" xfId="6126" xr:uid="{00000000-0005-0000-0000-00007F350000}"/>
    <cellStyle name="Output 3 3 4" xfId="6127" xr:uid="{00000000-0005-0000-0000-000080350000}"/>
    <cellStyle name="Output 3 3 4 2" xfId="6128" xr:uid="{00000000-0005-0000-0000-000081350000}"/>
    <cellStyle name="Output 3 3 5" xfId="6129" xr:uid="{00000000-0005-0000-0000-000082350000}"/>
    <cellStyle name="Output 3 3 5 2" xfId="6130" xr:uid="{00000000-0005-0000-0000-000083350000}"/>
    <cellStyle name="Output 3 3 6" xfId="6131" xr:uid="{00000000-0005-0000-0000-000084350000}"/>
    <cellStyle name="Output 3 3 6 2" xfId="6132" xr:uid="{00000000-0005-0000-0000-000085350000}"/>
    <cellStyle name="Output 3 3 7" xfId="6133" xr:uid="{00000000-0005-0000-0000-000086350000}"/>
    <cellStyle name="Output 3 3 8" xfId="6134" xr:uid="{00000000-0005-0000-0000-000087350000}"/>
    <cellStyle name="Output 3 3 9" xfId="6135" xr:uid="{00000000-0005-0000-0000-000088350000}"/>
    <cellStyle name="Output 3 3_2013Прогноз" xfId="6136" xr:uid="{00000000-0005-0000-0000-000089350000}"/>
    <cellStyle name="Output 3 4" xfId="6137" xr:uid="{00000000-0005-0000-0000-00008A350000}"/>
    <cellStyle name="Output 3 4 2" xfId="6138" xr:uid="{00000000-0005-0000-0000-00008B350000}"/>
    <cellStyle name="Output 3 4 2 2" xfId="6139" xr:uid="{00000000-0005-0000-0000-00008C350000}"/>
    <cellStyle name="Output 3 4 2 3" xfId="6140" xr:uid="{00000000-0005-0000-0000-00008D350000}"/>
    <cellStyle name="Output 3 4 3" xfId="6141" xr:uid="{00000000-0005-0000-0000-00008E350000}"/>
    <cellStyle name="Output 3 4 3 2" xfId="6142" xr:uid="{00000000-0005-0000-0000-00008F350000}"/>
    <cellStyle name="Output 3 4 4" xfId="6143" xr:uid="{00000000-0005-0000-0000-000090350000}"/>
    <cellStyle name="Output 3 4 4 2" xfId="6144" xr:uid="{00000000-0005-0000-0000-000091350000}"/>
    <cellStyle name="Output 3 4 5" xfId="6145" xr:uid="{00000000-0005-0000-0000-000092350000}"/>
    <cellStyle name="Output 3 4 5 2" xfId="6146" xr:uid="{00000000-0005-0000-0000-000093350000}"/>
    <cellStyle name="Output 3 4 6" xfId="6147" xr:uid="{00000000-0005-0000-0000-000094350000}"/>
    <cellStyle name="Output 3 4 7" xfId="6148" xr:uid="{00000000-0005-0000-0000-000095350000}"/>
    <cellStyle name="Output 3 4 8" xfId="6149" xr:uid="{00000000-0005-0000-0000-000096350000}"/>
    <cellStyle name="Output 3 4 9" xfId="36365" xr:uid="{00000000-0005-0000-0000-000097350000}"/>
    <cellStyle name="Output 3 4_2014БП" xfId="6150" xr:uid="{00000000-0005-0000-0000-000098350000}"/>
    <cellStyle name="Output 3 5" xfId="6151" xr:uid="{00000000-0005-0000-0000-000099350000}"/>
    <cellStyle name="Output 3 5 2" xfId="6152" xr:uid="{00000000-0005-0000-0000-00009A350000}"/>
    <cellStyle name="Output 3 5 2 2" xfId="6153" xr:uid="{00000000-0005-0000-0000-00009B350000}"/>
    <cellStyle name="Output 3 5 2 3" xfId="6154" xr:uid="{00000000-0005-0000-0000-00009C350000}"/>
    <cellStyle name="Output 3 5 3" xfId="6155" xr:uid="{00000000-0005-0000-0000-00009D350000}"/>
    <cellStyle name="Output 3 5 3 2" xfId="6156" xr:uid="{00000000-0005-0000-0000-00009E350000}"/>
    <cellStyle name="Output 3 5 4" xfId="6157" xr:uid="{00000000-0005-0000-0000-00009F350000}"/>
    <cellStyle name="Output 3 5 4 2" xfId="6158" xr:uid="{00000000-0005-0000-0000-0000A0350000}"/>
    <cellStyle name="Output 3 5 5" xfId="6159" xr:uid="{00000000-0005-0000-0000-0000A1350000}"/>
    <cellStyle name="Output 3 5 5 2" xfId="6160" xr:uid="{00000000-0005-0000-0000-0000A2350000}"/>
    <cellStyle name="Output 3 5 6" xfId="6161" xr:uid="{00000000-0005-0000-0000-0000A3350000}"/>
    <cellStyle name="Output 3 5 7" xfId="6162" xr:uid="{00000000-0005-0000-0000-0000A4350000}"/>
    <cellStyle name="Output 3 5 8" xfId="6163" xr:uid="{00000000-0005-0000-0000-0000A5350000}"/>
    <cellStyle name="Output 3 5 9" xfId="36366" xr:uid="{00000000-0005-0000-0000-0000A6350000}"/>
    <cellStyle name="Output 3 5_2014БП" xfId="6164" xr:uid="{00000000-0005-0000-0000-0000A7350000}"/>
    <cellStyle name="Output 3 6" xfId="6165" xr:uid="{00000000-0005-0000-0000-0000A8350000}"/>
    <cellStyle name="Output 3 6 2" xfId="6166" xr:uid="{00000000-0005-0000-0000-0000A9350000}"/>
    <cellStyle name="Output 3 6 3" xfId="6167" xr:uid="{00000000-0005-0000-0000-0000AA350000}"/>
    <cellStyle name="Output 3 7" xfId="6168" xr:uid="{00000000-0005-0000-0000-0000AB350000}"/>
    <cellStyle name="Output 3 8" xfId="6169" xr:uid="{00000000-0005-0000-0000-0000AC350000}"/>
    <cellStyle name="Output 3 9" xfId="36367" xr:uid="{00000000-0005-0000-0000-0000AD350000}"/>
    <cellStyle name="Output 3_2013Прогноз" xfId="6170" xr:uid="{00000000-0005-0000-0000-0000AE350000}"/>
    <cellStyle name="Output 4" xfId="6171" xr:uid="{00000000-0005-0000-0000-0000AF350000}"/>
    <cellStyle name="Output 4 2" xfId="6172" xr:uid="{00000000-0005-0000-0000-0000B0350000}"/>
    <cellStyle name="Output 4 2 10" xfId="6173" xr:uid="{00000000-0005-0000-0000-0000B1350000}"/>
    <cellStyle name="Output 4 2 11" xfId="36368" xr:uid="{00000000-0005-0000-0000-0000B2350000}"/>
    <cellStyle name="Output 4 2 2" xfId="6174" xr:uid="{00000000-0005-0000-0000-0000B3350000}"/>
    <cellStyle name="Output 4 2 2 2" xfId="6175" xr:uid="{00000000-0005-0000-0000-0000B4350000}"/>
    <cellStyle name="Output 4 2 2 2 2" xfId="6176" xr:uid="{00000000-0005-0000-0000-0000B5350000}"/>
    <cellStyle name="Output 4 2 2 2 3" xfId="36369" xr:uid="{00000000-0005-0000-0000-0000B6350000}"/>
    <cellStyle name="Output 4 2 2 3" xfId="6177" xr:uid="{00000000-0005-0000-0000-0000B7350000}"/>
    <cellStyle name="Output 4 2 2 3 2" xfId="6178" xr:uid="{00000000-0005-0000-0000-0000B8350000}"/>
    <cellStyle name="Output 4 2 2 3 3" xfId="36370" xr:uid="{00000000-0005-0000-0000-0000B9350000}"/>
    <cellStyle name="Output 4 2 2 4" xfId="6179" xr:uid="{00000000-0005-0000-0000-0000BA350000}"/>
    <cellStyle name="Output 4 2 2 4 2" xfId="6180" xr:uid="{00000000-0005-0000-0000-0000BB350000}"/>
    <cellStyle name="Output 4 2 2 4 3" xfId="36371" xr:uid="{00000000-0005-0000-0000-0000BC350000}"/>
    <cellStyle name="Output 4 2 2 5" xfId="6181" xr:uid="{00000000-0005-0000-0000-0000BD350000}"/>
    <cellStyle name="Output 4 2 2 5 2" xfId="6182" xr:uid="{00000000-0005-0000-0000-0000BE350000}"/>
    <cellStyle name="Output 4 2 2 6" xfId="6183" xr:uid="{00000000-0005-0000-0000-0000BF350000}"/>
    <cellStyle name="Output 4 2 2 7" xfId="6184" xr:uid="{00000000-0005-0000-0000-0000C0350000}"/>
    <cellStyle name="Output 4 2 2 8" xfId="6185" xr:uid="{00000000-0005-0000-0000-0000C1350000}"/>
    <cellStyle name="Output 4 2 2 9" xfId="36372" xr:uid="{00000000-0005-0000-0000-0000C2350000}"/>
    <cellStyle name="Output 4 2 2_2014БП" xfId="6186" xr:uid="{00000000-0005-0000-0000-0000C3350000}"/>
    <cellStyle name="Output 4 2 3" xfId="6187" xr:uid="{00000000-0005-0000-0000-0000C4350000}"/>
    <cellStyle name="Output 4 2 3 2" xfId="6188" xr:uid="{00000000-0005-0000-0000-0000C5350000}"/>
    <cellStyle name="Output 4 2 3 2 2" xfId="6189" xr:uid="{00000000-0005-0000-0000-0000C6350000}"/>
    <cellStyle name="Output 4 2 3 3" xfId="6190" xr:uid="{00000000-0005-0000-0000-0000C7350000}"/>
    <cellStyle name="Output 4 2 3 3 2" xfId="6191" xr:uid="{00000000-0005-0000-0000-0000C8350000}"/>
    <cellStyle name="Output 4 2 3 4" xfId="6192" xr:uid="{00000000-0005-0000-0000-0000C9350000}"/>
    <cellStyle name="Output 4 2 3 4 2" xfId="6193" xr:uid="{00000000-0005-0000-0000-0000CA350000}"/>
    <cellStyle name="Output 4 2 3 5" xfId="6194" xr:uid="{00000000-0005-0000-0000-0000CB350000}"/>
    <cellStyle name="Output 4 2 3 5 2" xfId="6195" xr:uid="{00000000-0005-0000-0000-0000CC350000}"/>
    <cellStyle name="Output 4 2 3 6" xfId="6196" xr:uid="{00000000-0005-0000-0000-0000CD350000}"/>
    <cellStyle name="Output 4 2 3 7" xfId="6197" xr:uid="{00000000-0005-0000-0000-0000CE350000}"/>
    <cellStyle name="Output 4 2 3 8" xfId="36373" xr:uid="{00000000-0005-0000-0000-0000CF350000}"/>
    <cellStyle name="Output 4 2 3_2014БП" xfId="6198" xr:uid="{00000000-0005-0000-0000-0000D0350000}"/>
    <cellStyle name="Output 4 2 4" xfId="6199" xr:uid="{00000000-0005-0000-0000-0000D1350000}"/>
    <cellStyle name="Output 4 2 4 2" xfId="6200" xr:uid="{00000000-0005-0000-0000-0000D2350000}"/>
    <cellStyle name="Output 4 2 4 3" xfId="36374" xr:uid="{00000000-0005-0000-0000-0000D3350000}"/>
    <cellStyle name="Output 4 2 5" xfId="6201" xr:uid="{00000000-0005-0000-0000-0000D4350000}"/>
    <cellStyle name="Output 4 2 5 2" xfId="6202" xr:uid="{00000000-0005-0000-0000-0000D5350000}"/>
    <cellStyle name="Output 4 2 5 3" xfId="36375" xr:uid="{00000000-0005-0000-0000-0000D6350000}"/>
    <cellStyle name="Output 4 2 6" xfId="6203" xr:uid="{00000000-0005-0000-0000-0000D7350000}"/>
    <cellStyle name="Output 4 2 6 2" xfId="6204" xr:uid="{00000000-0005-0000-0000-0000D8350000}"/>
    <cellStyle name="Output 4 2 7" xfId="6205" xr:uid="{00000000-0005-0000-0000-0000D9350000}"/>
    <cellStyle name="Output 4 2 7 2" xfId="6206" xr:uid="{00000000-0005-0000-0000-0000DA350000}"/>
    <cellStyle name="Output 4 2 8" xfId="6207" xr:uid="{00000000-0005-0000-0000-0000DB350000}"/>
    <cellStyle name="Output 4 2 9" xfId="6208" xr:uid="{00000000-0005-0000-0000-0000DC350000}"/>
    <cellStyle name="Output 4 2_2013Прогноз" xfId="6209" xr:uid="{00000000-0005-0000-0000-0000DD350000}"/>
    <cellStyle name="Output 4 3" xfId="6210" xr:uid="{00000000-0005-0000-0000-0000DE350000}"/>
    <cellStyle name="Output 4 3 10" xfId="36376" xr:uid="{00000000-0005-0000-0000-0000DF350000}"/>
    <cellStyle name="Output 4 3 2" xfId="6211" xr:uid="{00000000-0005-0000-0000-0000E0350000}"/>
    <cellStyle name="Output 4 3 2 2" xfId="6212" xr:uid="{00000000-0005-0000-0000-0000E1350000}"/>
    <cellStyle name="Output 4 3 2 2 2" xfId="6213" xr:uid="{00000000-0005-0000-0000-0000E2350000}"/>
    <cellStyle name="Output 4 3 2 3" xfId="6214" xr:uid="{00000000-0005-0000-0000-0000E3350000}"/>
    <cellStyle name="Output 4 3 2 3 2" xfId="6215" xr:uid="{00000000-0005-0000-0000-0000E4350000}"/>
    <cellStyle name="Output 4 3 2 4" xfId="6216" xr:uid="{00000000-0005-0000-0000-0000E5350000}"/>
    <cellStyle name="Output 4 3 2 4 2" xfId="6217" xr:uid="{00000000-0005-0000-0000-0000E6350000}"/>
    <cellStyle name="Output 4 3 2 5" xfId="6218" xr:uid="{00000000-0005-0000-0000-0000E7350000}"/>
    <cellStyle name="Output 4 3 2 5 2" xfId="6219" xr:uid="{00000000-0005-0000-0000-0000E8350000}"/>
    <cellStyle name="Output 4 3 2 6" xfId="6220" xr:uid="{00000000-0005-0000-0000-0000E9350000}"/>
    <cellStyle name="Output 4 3 2 7" xfId="6221" xr:uid="{00000000-0005-0000-0000-0000EA350000}"/>
    <cellStyle name="Output 4 3 2 8" xfId="6222" xr:uid="{00000000-0005-0000-0000-0000EB350000}"/>
    <cellStyle name="Output 4 3 2 9" xfId="36377" xr:uid="{00000000-0005-0000-0000-0000EC350000}"/>
    <cellStyle name="Output 4 3 2_2014БП" xfId="6223" xr:uid="{00000000-0005-0000-0000-0000ED350000}"/>
    <cellStyle name="Output 4 3 3" xfId="6224" xr:uid="{00000000-0005-0000-0000-0000EE350000}"/>
    <cellStyle name="Output 4 3 3 2" xfId="6225" xr:uid="{00000000-0005-0000-0000-0000EF350000}"/>
    <cellStyle name="Output 4 3 3 3" xfId="36378" xr:uid="{00000000-0005-0000-0000-0000F0350000}"/>
    <cellStyle name="Output 4 3 4" xfId="6226" xr:uid="{00000000-0005-0000-0000-0000F1350000}"/>
    <cellStyle name="Output 4 3 4 2" xfId="6227" xr:uid="{00000000-0005-0000-0000-0000F2350000}"/>
    <cellStyle name="Output 4 3 4 3" xfId="36379" xr:uid="{00000000-0005-0000-0000-0000F3350000}"/>
    <cellStyle name="Output 4 3 5" xfId="6228" xr:uid="{00000000-0005-0000-0000-0000F4350000}"/>
    <cellStyle name="Output 4 3 5 2" xfId="6229" xr:uid="{00000000-0005-0000-0000-0000F5350000}"/>
    <cellStyle name="Output 4 3 6" xfId="6230" xr:uid="{00000000-0005-0000-0000-0000F6350000}"/>
    <cellStyle name="Output 4 3 6 2" xfId="6231" xr:uid="{00000000-0005-0000-0000-0000F7350000}"/>
    <cellStyle name="Output 4 3 7" xfId="6232" xr:uid="{00000000-0005-0000-0000-0000F8350000}"/>
    <cellStyle name="Output 4 3 8" xfId="6233" xr:uid="{00000000-0005-0000-0000-0000F9350000}"/>
    <cellStyle name="Output 4 3 9" xfId="6234" xr:uid="{00000000-0005-0000-0000-0000FA350000}"/>
    <cellStyle name="Output 4 3_2013Прогноз" xfId="6235" xr:uid="{00000000-0005-0000-0000-0000FB350000}"/>
    <cellStyle name="Output 4 4" xfId="6236" xr:uid="{00000000-0005-0000-0000-0000FC350000}"/>
    <cellStyle name="Output 4 4 2" xfId="6237" xr:uid="{00000000-0005-0000-0000-0000FD350000}"/>
    <cellStyle name="Output 4 4 2 2" xfId="6238" xr:uid="{00000000-0005-0000-0000-0000FE350000}"/>
    <cellStyle name="Output 4 4 2 3" xfId="6239" xr:uid="{00000000-0005-0000-0000-0000FF350000}"/>
    <cellStyle name="Output 4 4 3" xfId="6240" xr:uid="{00000000-0005-0000-0000-000000360000}"/>
    <cellStyle name="Output 4 4 3 2" xfId="6241" xr:uid="{00000000-0005-0000-0000-000001360000}"/>
    <cellStyle name="Output 4 4 4" xfId="6242" xr:uid="{00000000-0005-0000-0000-000002360000}"/>
    <cellStyle name="Output 4 4 4 2" xfId="6243" xr:uid="{00000000-0005-0000-0000-000003360000}"/>
    <cellStyle name="Output 4 4 5" xfId="6244" xr:uid="{00000000-0005-0000-0000-000004360000}"/>
    <cellStyle name="Output 4 4 5 2" xfId="6245" xr:uid="{00000000-0005-0000-0000-000005360000}"/>
    <cellStyle name="Output 4 4 6" xfId="6246" xr:uid="{00000000-0005-0000-0000-000006360000}"/>
    <cellStyle name="Output 4 4 7" xfId="6247" xr:uid="{00000000-0005-0000-0000-000007360000}"/>
    <cellStyle name="Output 4 4 8" xfId="6248" xr:uid="{00000000-0005-0000-0000-000008360000}"/>
    <cellStyle name="Output 4 4 9" xfId="36380" xr:uid="{00000000-0005-0000-0000-000009360000}"/>
    <cellStyle name="Output 4 4_2014БП" xfId="6249" xr:uid="{00000000-0005-0000-0000-00000A360000}"/>
    <cellStyle name="Output 4 5" xfId="6250" xr:uid="{00000000-0005-0000-0000-00000B360000}"/>
    <cellStyle name="Output 4 5 2" xfId="6251" xr:uid="{00000000-0005-0000-0000-00000C360000}"/>
    <cellStyle name="Output 4 5 2 2" xfId="6252" xr:uid="{00000000-0005-0000-0000-00000D360000}"/>
    <cellStyle name="Output 4 5 2 3" xfId="6253" xr:uid="{00000000-0005-0000-0000-00000E360000}"/>
    <cellStyle name="Output 4 5 3" xfId="6254" xr:uid="{00000000-0005-0000-0000-00000F360000}"/>
    <cellStyle name="Output 4 5 3 2" xfId="6255" xr:uid="{00000000-0005-0000-0000-000010360000}"/>
    <cellStyle name="Output 4 5 4" xfId="6256" xr:uid="{00000000-0005-0000-0000-000011360000}"/>
    <cellStyle name="Output 4 5 4 2" xfId="6257" xr:uid="{00000000-0005-0000-0000-000012360000}"/>
    <cellStyle name="Output 4 5 5" xfId="6258" xr:uid="{00000000-0005-0000-0000-000013360000}"/>
    <cellStyle name="Output 4 5 5 2" xfId="6259" xr:uid="{00000000-0005-0000-0000-000014360000}"/>
    <cellStyle name="Output 4 5 6" xfId="6260" xr:uid="{00000000-0005-0000-0000-000015360000}"/>
    <cellStyle name="Output 4 5 7" xfId="6261" xr:uid="{00000000-0005-0000-0000-000016360000}"/>
    <cellStyle name="Output 4 5 8" xfId="6262" xr:uid="{00000000-0005-0000-0000-000017360000}"/>
    <cellStyle name="Output 4 5 9" xfId="36381" xr:uid="{00000000-0005-0000-0000-000018360000}"/>
    <cellStyle name="Output 4 5_2014БП" xfId="6263" xr:uid="{00000000-0005-0000-0000-000019360000}"/>
    <cellStyle name="Output 4 6" xfId="6264" xr:uid="{00000000-0005-0000-0000-00001A360000}"/>
    <cellStyle name="Output 4 6 2" xfId="6265" xr:uid="{00000000-0005-0000-0000-00001B360000}"/>
    <cellStyle name="Output 4 6 3" xfId="6266" xr:uid="{00000000-0005-0000-0000-00001C360000}"/>
    <cellStyle name="Output 4 6 4" xfId="36382" xr:uid="{00000000-0005-0000-0000-00001D360000}"/>
    <cellStyle name="Output 4 7" xfId="6267" xr:uid="{00000000-0005-0000-0000-00001E360000}"/>
    <cellStyle name="Output 4 8" xfId="6268" xr:uid="{00000000-0005-0000-0000-00001F360000}"/>
    <cellStyle name="Output 4 9" xfId="36383" xr:uid="{00000000-0005-0000-0000-000020360000}"/>
    <cellStyle name="Output 4_2013Прогноз" xfId="6269" xr:uid="{00000000-0005-0000-0000-000021360000}"/>
    <cellStyle name="Output 5" xfId="6270" xr:uid="{00000000-0005-0000-0000-000022360000}"/>
    <cellStyle name="Output 5 2" xfId="6271" xr:uid="{00000000-0005-0000-0000-000023360000}"/>
    <cellStyle name="Output 5 2 10" xfId="6272" xr:uid="{00000000-0005-0000-0000-000024360000}"/>
    <cellStyle name="Output 5 2 11" xfId="36384" xr:uid="{00000000-0005-0000-0000-000025360000}"/>
    <cellStyle name="Output 5 2 2" xfId="6273" xr:uid="{00000000-0005-0000-0000-000026360000}"/>
    <cellStyle name="Output 5 2 2 2" xfId="6274" xr:uid="{00000000-0005-0000-0000-000027360000}"/>
    <cellStyle name="Output 5 2 2 2 2" xfId="6275" xr:uid="{00000000-0005-0000-0000-000028360000}"/>
    <cellStyle name="Output 5 2 2 3" xfId="6276" xr:uid="{00000000-0005-0000-0000-000029360000}"/>
    <cellStyle name="Output 5 2 2 3 2" xfId="6277" xr:uid="{00000000-0005-0000-0000-00002A360000}"/>
    <cellStyle name="Output 5 2 2 4" xfId="6278" xr:uid="{00000000-0005-0000-0000-00002B360000}"/>
    <cellStyle name="Output 5 2 2 4 2" xfId="6279" xr:uid="{00000000-0005-0000-0000-00002C360000}"/>
    <cellStyle name="Output 5 2 2 5" xfId="6280" xr:uid="{00000000-0005-0000-0000-00002D360000}"/>
    <cellStyle name="Output 5 2 2 5 2" xfId="6281" xr:uid="{00000000-0005-0000-0000-00002E360000}"/>
    <cellStyle name="Output 5 2 2 6" xfId="6282" xr:uid="{00000000-0005-0000-0000-00002F360000}"/>
    <cellStyle name="Output 5 2 2 7" xfId="6283" xr:uid="{00000000-0005-0000-0000-000030360000}"/>
    <cellStyle name="Output 5 2 2 8" xfId="6284" xr:uid="{00000000-0005-0000-0000-000031360000}"/>
    <cellStyle name="Output 5 2 2_2014БП" xfId="6285" xr:uid="{00000000-0005-0000-0000-000032360000}"/>
    <cellStyle name="Output 5 2 3" xfId="6286" xr:uid="{00000000-0005-0000-0000-000033360000}"/>
    <cellStyle name="Output 5 2 3 2" xfId="6287" xr:uid="{00000000-0005-0000-0000-000034360000}"/>
    <cellStyle name="Output 5 2 3 2 2" xfId="6288" xr:uid="{00000000-0005-0000-0000-000035360000}"/>
    <cellStyle name="Output 5 2 3 3" xfId="6289" xr:uid="{00000000-0005-0000-0000-000036360000}"/>
    <cellStyle name="Output 5 2 3 3 2" xfId="6290" xr:uid="{00000000-0005-0000-0000-000037360000}"/>
    <cellStyle name="Output 5 2 3 4" xfId="6291" xr:uid="{00000000-0005-0000-0000-000038360000}"/>
    <cellStyle name="Output 5 2 3 4 2" xfId="6292" xr:uid="{00000000-0005-0000-0000-000039360000}"/>
    <cellStyle name="Output 5 2 3 5" xfId="6293" xr:uid="{00000000-0005-0000-0000-00003A360000}"/>
    <cellStyle name="Output 5 2 3 5 2" xfId="6294" xr:uid="{00000000-0005-0000-0000-00003B360000}"/>
    <cellStyle name="Output 5 2 3 6" xfId="6295" xr:uid="{00000000-0005-0000-0000-00003C360000}"/>
    <cellStyle name="Output 5 2 3 7" xfId="6296" xr:uid="{00000000-0005-0000-0000-00003D360000}"/>
    <cellStyle name="Output 5 2 3_2014БП" xfId="6297" xr:uid="{00000000-0005-0000-0000-00003E360000}"/>
    <cellStyle name="Output 5 2 4" xfId="6298" xr:uid="{00000000-0005-0000-0000-00003F360000}"/>
    <cellStyle name="Output 5 2 4 2" xfId="6299" xr:uid="{00000000-0005-0000-0000-000040360000}"/>
    <cellStyle name="Output 5 2 5" xfId="6300" xr:uid="{00000000-0005-0000-0000-000041360000}"/>
    <cellStyle name="Output 5 2 5 2" xfId="6301" xr:uid="{00000000-0005-0000-0000-000042360000}"/>
    <cellStyle name="Output 5 2 6" xfId="6302" xr:uid="{00000000-0005-0000-0000-000043360000}"/>
    <cellStyle name="Output 5 2 6 2" xfId="6303" xr:uid="{00000000-0005-0000-0000-000044360000}"/>
    <cellStyle name="Output 5 2 7" xfId="6304" xr:uid="{00000000-0005-0000-0000-000045360000}"/>
    <cellStyle name="Output 5 2 7 2" xfId="6305" xr:uid="{00000000-0005-0000-0000-000046360000}"/>
    <cellStyle name="Output 5 2 8" xfId="6306" xr:uid="{00000000-0005-0000-0000-000047360000}"/>
    <cellStyle name="Output 5 2 9" xfId="6307" xr:uid="{00000000-0005-0000-0000-000048360000}"/>
    <cellStyle name="Output 5 2_2013Прогноз" xfId="6308" xr:uid="{00000000-0005-0000-0000-000049360000}"/>
    <cellStyle name="Output 5 3" xfId="6309" xr:uid="{00000000-0005-0000-0000-00004A360000}"/>
    <cellStyle name="Output 5 3 10" xfId="36385" xr:uid="{00000000-0005-0000-0000-00004B360000}"/>
    <cellStyle name="Output 5 3 2" xfId="6310" xr:uid="{00000000-0005-0000-0000-00004C360000}"/>
    <cellStyle name="Output 5 3 2 2" xfId="6311" xr:uid="{00000000-0005-0000-0000-00004D360000}"/>
    <cellStyle name="Output 5 3 2 2 2" xfId="6312" xr:uid="{00000000-0005-0000-0000-00004E360000}"/>
    <cellStyle name="Output 5 3 2 3" xfId="6313" xr:uid="{00000000-0005-0000-0000-00004F360000}"/>
    <cellStyle name="Output 5 3 2 3 2" xfId="6314" xr:uid="{00000000-0005-0000-0000-000050360000}"/>
    <cellStyle name="Output 5 3 2 4" xfId="6315" xr:uid="{00000000-0005-0000-0000-000051360000}"/>
    <cellStyle name="Output 5 3 2 4 2" xfId="6316" xr:uid="{00000000-0005-0000-0000-000052360000}"/>
    <cellStyle name="Output 5 3 2 5" xfId="6317" xr:uid="{00000000-0005-0000-0000-000053360000}"/>
    <cellStyle name="Output 5 3 2 5 2" xfId="6318" xr:uid="{00000000-0005-0000-0000-000054360000}"/>
    <cellStyle name="Output 5 3 2 6" xfId="6319" xr:uid="{00000000-0005-0000-0000-000055360000}"/>
    <cellStyle name="Output 5 3 2 7" xfId="6320" xr:uid="{00000000-0005-0000-0000-000056360000}"/>
    <cellStyle name="Output 5 3 2 8" xfId="6321" xr:uid="{00000000-0005-0000-0000-000057360000}"/>
    <cellStyle name="Output 5 3 2_2014БП" xfId="6322" xr:uid="{00000000-0005-0000-0000-000058360000}"/>
    <cellStyle name="Output 5 3 3" xfId="6323" xr:uid="{00000000-0005-0000-0000-000059360000}"/>
    <cellStyle name="Output 5 3 3 2" xfId="6324" xr:uid="{00000000-0005-0000-0000-00005A360000}"/>
    <cellStyle name="Output 5 3 4" xfId="6325" xr:uid="{00000000-0005-0000-0000-00005B360000}"/>
    <cellStyle name="Output 5 3 4 2" xfId="6326" xr:uid="{00000000-0005-0000-0000-00005C360000}"/>
    <cellStyle name="Output 5 3 5" xfId="6327" xr:uid="{00000000-0005-0000-0000-00005D360000}"/>
    <cellStyle name="Output 5 3 5 2" xfId="6328" xr:uid="{00000000-0005-0000-0000-00005E360000}"/>
    <cellStyle name="Output 5 3 6" xfId="6329" xr:uid="{00000000-0005-0000-0000-00005F360000}"/>
    <cellStyle name="Output 5 3 6 2" xfId="6330" xr:uid="{00000000-0005-0000-0000-000060360000}"/>
    <cellStyle name="Output 5 3 7" xfId="6331" xr:uid="{00000000-0005-0000-0000-000061360000}"/>
    <cellStyle name="Output 5 3 8" xfId="6332" xr:uid="{00000000-0005-0000-0000-000062360000}"/>
    <cellStyle name="Output 5 3 9" xfId="6333" xr:uid="{00000000-0005-0000-0000-000063360000}"/>
    <cellStyle name="Output 5 3_2013Прогноз" xfId="6334" xr:uid="{00000000-0005-0000-0000-000064360000}"/>
    <cellStyle name="Output 5 4" xfId="6335" xr:uid="{00000000-0005-0000-0000-000065360000}"/>
    <cellStyle name="Output 5 4 2" xfId="6336" xr:uid="{00000000-0005-0000-0000-000066360000}"/>
    <cellStyle name="Output 5 4 2 2" xfId="6337" xr:uid="{00000000-0005-0000-0000-000067360000}"/>
    <cellStyle name="Output 5 4 2 3" xfId="6338" xr:uid="{00000000-0005-0000-0000-000068360000}"/>
    <cellStyle name="Output 5 4 3" xfId="6339" xr:uid="{00000000-0005-0000-0000-000069360000}"/>
    <cellStyle name="Output 5 4 3 2" xfId="6340" xr:uid="{00000000-0005-0000-0000-00006A360000}"/>
    <cellStyle name="Output 5 4 4" xfId="6341" xr:uid="{00000000-0005-0000-0000-00006B360000}"/>
    <cellStyle name="Output 5 4 4 2" xfId="6342" xr:uid="{00000000-0005-0000-0000-00006C360000}"/>
    <cellStyle name="Output 5 4 5" xfId="6343" xr:uid="{00000000-0005-0000-0000-00006D360000}"/>
    <cellStyle name="Output 5 4 5 2" xfId="6344" xr:uid="{00000000-0005-0000-0000-00006E360000}"/>
    <cellStyle name="Output 5 4 6" xfId="6345" xr:uid="{00000000-0005-0000-0000-00006F360000}"/>
    <cellStyle name="Output 5 4 7" xfId="6346" xr:uid="{00000000-0005-0000-0000-000070360000}"/>
    <cellStyle name="Output 5 4 8" xfId="6347" xr:uid="{00000000-0005-0000-0000-000071360000}"/>
    <cellStyle name="Output 5 4 9" xfId="36386" xr:uid="{00000000-0005-0000-0000-000072360000}"/>
    <cellStyle name="Output 5 4_2014БП" xfId="6348" xr:uid="{00000000-0005-0000-0000-000073360000}"/>
    <cellStyle name="Output 5 5" xfId="6349" xr:uid="{00000000-0005-0000-0000-000074360000}"/>
    <cellStyle name="Output 5 5 2" xfId="6350" xr:uid="{00000000-0005-0000-0000-000075360000}"/>
    <cellStyle name="Output 5 5 2 2" xfId="6351" xr:uid="{00000000-0005-0000-0000-000076360000}"/>
    <cellStyle name="Output 5 5 2 3" xfId="6352" xr:uid="{00000000-0005-0000-0000-000077360000}"/>
    <cellStyle name="Output 5 5 3" xfId="6353" xr:uid="{00000000-0005-0000-0000-000078360000}"/>
    <cellStyle name="Output 5 5 3 2" xfId="6354" xr:uid="{00000000-0005-0000-0000-000079360000}"/>
    <cellStyle name="Output 5 5 4" xfId="6355" xr:uid="{00000000-0005-0000-0000-00007A360000}"/>
    <cellStyle name="Output 5 5 4 2" xfId="6356" xr:uid="{00000000-0005-0000-0000-00007B360000}"/>
    <cellStyle name="Output 5 5 5" xfId="6357" xr:uid="{00000000-0005-0000-0000-00007C360000}"/>
    <cellStyle name="Output 5 5 5 2" xfId="6358" xr:uid="{00000000-0005-0000-0000-00007D360000}"/>
    <cellStyle name="Output 5 5 6" xfId="6359" xr:uid="{00000000-0005-0000-0000-00007E360000}"/>
    <cellStyle name="Output 5 5 7" xfId="6360" xr:uid="{00000000-0005-0000-0000-00007F360000}"/>
    <cellStyle name="Output 5 5 8" xfId="6361" xr:uid="{00000000-0005-0000-0000-000080360000}"/>
    <cellStyle name="Output 5 5_2014БП" xfId="6362" xr:uid="{00000000-0005-0000-0000-000081360000}"/>
    <cellStyle name="Output 5 6" xfId="6363" xr:uid="{00000000-0005-0000-0000-000082360000}"/>
    <cellStyle name="Output 5 6 2" xfId="6364" xr:uid="{00000000-0005-0000-0000-000083360000}"/>
    <cellStyle name="Output 5 6 3" xfId="6365" xr:uid="{00000000-0005-0000-0000-000084360000}"/>
    <cellStyle name="Output 5 7" xfId="6366" xr:uid="{00000000-0005-0000-0000-000085360000}"/>
    <cellStyle name="Output 5 8" xfId="6367" xr:uid="{00000000-0005-0000-0000-000086360000}"/>
    <cellStyle name="Output 5 9" xfId="36387" xr:uid="{00000000-0005-0000-0000-000087360000}"/>
    <cellStyle name="Output 5_2013Прогноз" xfId="6368" xr:uid="{00000000-0005-0000-0000-000088360000}"/>
    <cellStyle name="Output 6" xfId="6369" xr:uid="{00000000-0005-0000-0000-000089360000}"/>
    <cellStyle name="Output 6 10" xfId="6370" xr:uid="{00000000-0005-0000-0000-00008A360000}"/>
    <cellStyle name="Output 6 2" xfId="6371" xr:uid="{00000000-0005-0000-0000-00008B360000}"/>
    <cellStyle name="Output 6 2 2" xfId="6372" xr:uid="{00000000-0005-0000-0000-00008C360000}"/>
    <cellStyle name="Output 6 2 2 2" xfId="6373" xr:uid="{00000000-0005-0000-0000-00008D360000}"/>
    <cellStyle name="Output 6 2 2 3" xfId="6374" xr:uid="{00000000-0005-0000-0000-00008E360000}"/>
    <cellStyle name="Output 6 2 3" xfId="6375" xr:uid="{00000000-0005-0000-0000-00008F360000}"/>
    <cellStyle name="Output 6 2 3 2" xfId="6376" xr:uid="{00000000-0005-0000-0000-000090360000}"/>
    <cellStyle name="Output 6 2 4" xfId="6377" xr:uid="{00000000-0005-0000-0000-000091360000}"/>
    <cellStyle name="Output 6 2 4 2" xfId="6378" xr:uid="{00000000-0005-0000-0000-000092360000}"/>
    <cellStyle name="Output 6 2 5" xfId="6379" xr:uid="{00000000-0005-0000-0000-000093360000}"/>
    <cellStyle name="Output 6 2 5 2" xfId="6380" xr:uid="{00000000-0005-0000-0000-000094360000}"/>
    <cellStyle name="Output 6 2 6" xfId="6381" xr:uid="{00000000-0005-0000-0000-000095360000}"/>
    <cellStyle name="Output 6 2 7" xfId="6382" xr:uid="{00000000-0005-0000-0000-000096360000}"/>
    <cellStyle name="Output 6 2 8" xfId="6383" xr:uid="{00000000-0005-0000-0000-000097360000}"/>
    <cellStyle name="Output 6 2_2014БП" xfId="6384" xr:uid="{00000000-0005-0000-0000-000098360000}"/>
    <cellStyle name="Output 6 3" xfId="6385" xr:uid="{00000000-0005-0000-0000-000099360000}"/>
    <cellStyle name="Output 6 3 2" xfId="6386" xr:uid="{00000000-0005-0000-0000-00009A360000}"/>
    <cellStyle name="Output 6 3 2 2" xfId="6387" xr:uid="{00000000-0005-0000-0000-00009B360000}"/>
    <cellStyle name="Output 6 3 2 3" xfId="6388" xr:uid="{00000000-0005-0000-0000-00009C360000}"/>
    <cellStyle name="Output 6 3 3" xfId="6389" xr:uid="{00000000-0005-0000-0000-00009D360000}"/>
    <cellStyle name="Output 6 3 3 2" xfId="6390" xr:uid="{00000000-0005-0000-0000-00009E360000}"/>
    <cellStyle name="Output 6 3 4" xfId="6391" xr:uid="{00000000-0005-0000-0000-00009F360000}"/>
    <cellStyle name="Output 6 3 4 2" xfId="6392" xr:uid="{00000000-0005-0000-0000-0000A0360000}"/>
    <cellStyle name="Output 6 3 5" xfId="6393" xr:uid="{00000000-0005-0000-0000-0000A1360000}"/>
    <cellStyle name="Output 6 3 5 2" xfId="6394" xr:uid="{00000000-0005-0000-0000-0000A2360000}"/>
    <cellStyle name="Output 6 3 6" xfId="6395" xr:uid="{00000000-0005-0000-0000-0000A3360000}"/>
    <cellStyle name="Output 6 3 7" xfId="6396" xr:uid="{00000000-0005-0000-0000-0000A4360000}"/>
    <cellStyle name="Output 6 3 8" xfId="6397" xr:uid="{00000000-0005-0000-0000-0000A5360000}"/>
    <cellStyle name="Output 6 3_2014БП" xfId="6398" xr:uid="{00000000-0005-0000-0000-0000A6360000}"/>
    <cellStyle name="Output 6 4" xfId="6399" xr:uid="{00000000-0005-0000-0000-0000A7360000}"/>
    <cellStyle name="Output 6 4 2" xfId="6400" xr:uid="{00000000-0005-0000-0000-0000A8360000}"/>
    <cellStyle name="Output 6 4 2 2" xfId="6401" xr:uid="{00000000-0005-0000-0000-0000A9360000}"/>
    <cellStyle name="Output 6 4 3" xfId="6402" xr:uid="{00000000-0005-0000-0000-0000AA360000}"/>
    <cellStyle name="Output 6 5" xfId="6403" xr:uid="{00000000-0005-0000-0000-0000AB360000}"/>
    <cellStyle name="Output 6 5 2" xfId="6404" xr:uid="{00000000-0005-0000-0000-0000AC360000}"/>
    <cellStyle name="Output 6 5 2 2" xfId="6405" xr:uid="{00000000-0005-0000-0000-0000AD360000}"/>
    <cellStyle name="Output 6 5 3" xfId="6406" xr:uid="{00000000-0005-0000-0000-0000AE360000}"/>
    <cellStyle name="Output 6 6" xfId="6407" xr:uid="{00000000-0005-0000-0000-0000AF360000}"/>
    <cellStyle name="Output 6 6 2" xfId="6408" xr:uid="{00000000-0005-0000-0000-0000B0360000}"/>
    <cellStyle name="Output 6 6 3" xfId="6409" xr:uid="{00000000-0005-0000-0000-0000B1360000}"/>
    <cellStyle name="Output 6 7" xfId="6410" xr:uid="{00000000-0005-0000-0000-0000B2360000}"/>
    <cellStyle name="Output 6 7 2" xfId="6411" xr:uid="{00000000-0005-0000-0000-0000B3360000}"/>
    <cellStyle name="Output 6 8" xfId="6412" xr:uid="{00000000-0005-0000-0000-0000B4360000}"/>
    <cellStyle name="Output 6 9" xfId="6413" xr:uid="{00000000-0005-0000-0000-0000B5360000}"/>
    <cellStyle name="Output 6_2013Прогноз" xfId="6414" xr:uid="{00000000-0005-0000-0000-0000B6360000}"/>
    <cellStyle name="Output 7" xfId="6415" xr:uid="{00000000-0005-0000-0000-0000B7360000}"/>
    <cellStyle name="Output 7 2" xfId="6416" xr:uid="{00000000-0005-0000-0000-0000B8360000}"/>
    <cellStyle name="Output 7 2 2" xfId="6417" xr:uid="{00000000-0005-0000-0000-0000B9360000}"/>
    <cellStyle name="Output 7 2 2 2" xfId="6418" xr:uid="{00000000-0005-0000-0000-0000BA360000}"/>
    <cellStyle name="Output 7 2 2 3" xfId="6419" xr:uid="{00000000-0005-0000-0000-0000BB360000}"/>
    <cellStyle name="Output 7 2 3" xfId="6420" xr:uid="{00000000-0005-0000-0000-0000BC360000}"/>
    <cellStyle name="Output 7 2 3 2" xfId="6421" xr:uid="{00000000-0005-0000-0000-0000BD360000}"/>
    <cellStyle name="Output 7 2 4" xfId="6422" xr:uid="{00000000-0005-0000-0000-0000BE360000}"/>
    <cellStyle name="Output 7 2 4 2" xfId="6423" xr:uid="{00000000-0005-0000-0000-0000BF360000}"/>
    <cellStyle name="Output 7 2 5" xfId="6424" xr:uid="{00000000-0005-0000-0000-0000C0360000}"/>
    <cellStyle name="Output 7 2 5 2" xfId="6425" xr:uid="{00000000-0005-0000-0000-0000C1360000}"/>
    <cellStyle name="Output 7 2 6" xfId="6426" xr:uid="{00000000-0005-0000-0000-0000C2360000}"/>
    <cellStyle name="Output 7 2 7" xfId="6427" xr:uid="{00000000-0005-0000-0000-0000C3360000}"/>
    <cellStyle name="Output 7 2 8" xfId="6428" xr:uid="{00000000-0005-0000-0000-0000C4360000}"/>
    <cellStyle name="Output 7 2_2014БП" xfId="6429" xr:uid="{00000000-0005-0000-0000-0000C5360000}"/>
    <cellStyle name="Output 7 3" xfId="6430" xr:uid="{00000000-0005-0000-0000-0000C6360000}"/>
    <cellStyle name="Output 7 3 2" xfId="6431" xr:uid="{00000000-0005-0000-0000-0000C7360000}"/>
    <cellStyle name="Output 7 3 2 2" xfId="6432" xr:uid="{00000000-0005-0000-0000-0000C8360000}"/>
    <cellStyle name="Output 7 3 3" xfId="6433" xr:uid="{00000000-0005-0000-0000-0000C9360000}"/>
    <cellStyle name="Output 7 4" xfId="6434" xr:uid="{00000000-0005-0000-0000-0000CA360000}"/>
    <cellStyle name="Output 7 4 2" xfId="6435" xr:uid="{00000000-0005-0000-0000-0000CB360000}"/>
    <cellStyle name="Output 7 4 2 2" xfId="6436" xr:uid="{00000000-0005-0000-0000-0000CC360000}"/>
    <cellStyle name="Output 7 4 3" xfId="6437" xr:uid="{00000000-0005-0000-0000-0000CD360000}"/>
    <cellStyle name="Output 7 5" xfId="6438" xr:uid="{00000000-0005-0000-0000-0000CE360000}"/>
    <cellStyle name="Output 7 5 2" xfId="6439" xr:uid="{00000000-0005-0000-0000-0000CF360000}"/>
    <cellStyle name="Output 7 5 2 2" xfId="6440" xr:uid="{00000000-0005-0000-0000-0000D0360000}"/>
    <cellStyle name="Output 7 5 3" xfId="6441" xr:uid="{00000000-0005-0000-0000-0000D1360000}"/>
    <cellStyle name="Output 7 6" xfId="6442" xr:uid="{00000000-0005-0000-0000-0000D2360000}"/>
    <cellStyle name="Output 7 6 2" xfId="6443" xr:uid="{00000000-0005-0000-0000-0000D3360000}"/>
    <cellStyle name="Output 7 6 3" xfId="6444" xr:uid="{00000000-0005-0000-0000-0000D4360000}"/>
    <cellStyle name="Output 7 7" xfId="6445" xr:uid="{00000000-0005-0000-0000-0000D5360000}"/>
    <cellStyle name="Output 7 8" xfId="6446" xr:uid="{00000000-0005-0000-0000-0000D6360000}"/>
    <cellStyle name="Output 7 9" xfId="6447" xr:uid="{00000000-0005-0000-0000-0000D7360000}"/>
    <cellStyle name="Output 7_2013Прогноз" xfId="6448" xr:uid="{00000000-0005-0000-0000-0000D8360000}"/>
    <cellStyle name="Output 8" xfId="6449" xr:uid="{00000000-0005-0000-0000-0000D9360000}"/>
    <cellStyle name="Output 8 2" xfId="6450" xr:uid="{00000000-0005-0000-0000-0000DA360000}"/>
    <cellStyle name="Output 8 2 2" xfId="6451" xr:uid="{00000000-0005-0000-0000-0000DB360000}"/>
    <cellStyle name="Output 8 2 2 2" xfId="6452" xr:uid="{00000000-0005-0000-0000-0000DC360000}"/>
    <cellStyle name="Output 8 2 3" xfId="6453" xr:uid="{00000000-0005-0000-0000-0000DD360000}"/>
    <cellStyle name="Output 8 3" xfId="6454" xr:uid="{00000000-0005-0000-0000-0000DE360000}"/>
    <cellStyle name="Output 8 3 2" xfId="6455" xr:uid="{00000000-0005-0000-0000-0000DF360000}"/>
    <cellStyle name="Output 8 3 2 2" xfId="6456" xr:uid="{00000000-0005-0000-0000-0000E0360000}"/>
    <cellStyle name="Output 8 3 3" xfId="6457" xr:uid="{00000000-0005-0000-0000-0000E1360000}"/>
    <cellStyle name="Output 8 4" xfId="6458" xr:uid="{00000000-0005-0000-0000-0000E2360000}"/>
    <cellStyle name="Output 8 4 2" xfId="6459" xr:uid="{00000000-0005-0000-0000-0000E3360000}"/>
    <cellStyle name="Output 8 4 2 2" xfId="6460" xr:uid="{00000000-0005-0000-0000-0000E4360000}"/>
    <cellStyle name="Output 8 4 3" xfId="6461" xr:uid="{00000000-0005-0000-0000-0000E5360000}"/>
    <cellStyle name="Output 8 5" xfId="6462" xr:uid="{00000000-0005-0000-0000-0000E6360000}"/>
    <cellStyle name="Output 8 5 2" xfId="6463" xr:uid="{00000000-0005-0000-0000-0000E7360000}"/>
    <cellStyle name="Output 8 5 2 2" xfId="6464" xr:uid="{00000000-0005-0000-0000-0000E8360000}"/>
    <cellStyle name="Output 8 5 3" xfId="6465" xr:uid="{00000000-0005-0000-0000-0000E9360000}"/>
    <cellStyle name="Output 8 6" xfId="6466" xr:uid="{00000000-0005-0000-0000-0000EA360000}"/>
    <cellStyle name="Output 8 6 2" xfId="6467" xr:uid="{00000000-0005-0000-0000-0000EB360000}"/>
    <cellStyle name="Output 8 7" xfId="6468" xr:uid="{00000000-0005-0000-0000-0000EC360000}"/>
    <cellStyle name="Output 8 8" xfId="6469" xr:uid="{00000000-0005-0000-0000-0000ED360000}"/>
    <cellStyle name="Output 8_2014БП" xfId="6470" xr:uid="{00000000-0005-0000-0000-0000EE360000}"/>
    <cellStyle name="Output 9" xfId="6471" xr:uid="{00000000-0005-0000-0000-0000EF360000}"/>
    <cellStyle name="Output 9 2" xfId="6472" xr:uid="{00000000-0005-0000-0000-0000F0360000}"/>
    <cellStyle name="Output 9 2 2" xfId="6473" xr:uid="{00000000-0005-0000-0000-0000F1360000}"/>
    <cellStyle name="Output 9 2 2 2" xfId="6474" xr:uid="{00000000-0005-0000-0000-0000F2360000}"/>
    <cellStyle name="Output 9 2 3" xfId="6475" xr:uid="{00000000-0005-0000-0000-0000F3360000}"/>
    <cellStyle name="Output 9 3" xfId="6476" xr:uid="{00000000-0005-0000-0000-0000F4360000}"/>
    <cellStyle name="Output 9 3 2" xfId="6477" xr:uid="{00000000-0005-0000-0000-0000F5360000}"/>
    <cellStyle name="Output 9 3 2 2" xfId="6478" xr:uid="{00000000-0005-0000-0000-0000F6360000}"/>
    <cellStyle name="Output 9 3 3" xfId="6479" xr:uid="{00000000-0005-0000-0000-0000F7360000}"/>
    <cellStyle name="Output 9 4" xfId="6480" xr:uid="{00000000-0005-0000-0000-0000F8360000}"/>
    <cellStyle name="Output 9 4 2" xfId="6481" xr:uid="{00000000-0005-0000-0000-0000F9360000}"/>
    <cellStyle name="Output 9 4 2 2" xfId="6482" xr:uid="{00000000-0005-0000-0000-0000FA360000}"/>
    <cellStyle name="Output 9 4 3" xfId="6483" xr:uid="{00000000-0005-0000-0000-0000FB360000}"/>
    <cellStyle name="Output 9 5" xfId="6484" xr:uid="{00000000-0005-0000-0000-0000FC360000}"/>
    <cellStyle name="Output 9 5 2" xfId="6485" xr:uid="{00000000-0005-0000-0000-0000FD360000}"/>
    <cellStyle name="Output 9 5 2 2" xfId="6486" xr:uid="{00000000-0005-0000-0000-0000FE360000}"/>
    <cellStyle name="Output 9 5 3" xfId="6487" xr:uid="{00000000-0005-0000-0000-0000FF360000}"/>
    <cellStyle name="Output 9 6" xfId="6488" xr:uid="{00000000-0005-0000-0000-000000370000}"/>
    <cellStyle name="Output 9 6 2" xfId="6489" xr:uid="{00000000-0005-0000-0000-000001370000}"/>
    <cellStyle name="Output 9 7" xfId="6490" xr:uid="{00000000-0005-0000-0000-000002370000}"/>
    <cellStyle name="Output 9 8" xfId="6491" xr:uid="{00000000-0005-0000-0000-000003370000}"/>
    <cellStyle name="Output 9_2014БП" xfId="6492" xr:uid="{00000000-0005-0000-0000-000004370000}"/>
    <cellStyle name="Output_2013Прогноз" xfId="6493" xr:uid="{00000000-0005-0000-0000-000005370000}"/>
    <cellStyle name="Paaotsikko" xfId="6494" xr:uid="{00000000-0005-0000-0000-000006370000}"/>
    <cellStyle name="Paaotsikko 2" xfId="6495" xr:uid="{00000000-0005-0000-0000-000007370000}"/>
    <cellStyle name="Paaotsikko 3" xfId="6496" xr:uid="{00000000-0005-0000-0000-000008370000}"/>
    <cellStyle name="Paaotsikko 4" xfId="6497" xr:uid="{00000000-0005-0000-0000-000009370000}"/>
    <cellStyle name="Paaotsikko 5" xfId="6498" xr:uid="{00000000-0005-0000-0000-00000A370000}"/>
    <cellStyle name="Paaotsikko_2014БП" xfId="6499" xr:uid="{00000000-0005-0000-0000-00000B370000}"/>
    <cellStyle name="Pénznem [0]_ÍÍĂ02 š 8 Čęŕđóń (1)" xfId="36388" xr:uid="{00000000-0005-0000-0000-00000C370000}"/>
    <cellStyle name="Pénznem_ÍÍĂ02 š 8 Čęŕđóń (1)" xfId="36389" xr:uid="{00000000-0005-0000-0000-00000D370000}"/>
    <cellStyle name="Percent %" xfId="36390" xr:uid="{00000000-0005-0000-0000-00000E370000}"/>
    <cellStyle name="Percent % Long Underline" xfId="36391" xr:uid="{00000000-0005-0000-0000-00000F370000}"/>
    <cellStyle name="Percent %_Worksheet in  US Financial Statements Ref. Workbook - Single Co" xfId="36392" xr:uid="{00000000-0005-0000-0000-000010370000}"/>
    <cellStyle name="Percent (0)" xfId="36393" xr:uid="{00000000-0005-0000-0000-000011370000}"/>
    <cellStyle name="Percent (0) 10" xfId="36394" xr:uid="{00000000-0005-0000-0000-000012370000}"/>
    <cellStyle name="Percent (0) 11" xfId="36395" xr:uid="{00000000-0005-0000-0000-000013370000}"/>
    <cellStyle name="Percent (0) 12" xfId="36396" xr:uid="{00000000-0005-0000-0000-000014370000}"/>
    <cellStyle name="Percent (0) 13" xfId="36397" xr:uid="{00000000-0005-0000-0000-000015370000}"/>
    <cellStyle name="Percent (0) 14" xfId="36398" xr:uid="{00000000-0005-0000-0000-000016370000}"/>
    <cellStyle name="Percent (0) 15" xfId="36399" xr:uid="{00000000-0005-0000-0000-000017370000}"/>
    <cellStyle name="Percent (0) 16" xfId="36400" xr:uid="{00000000-0005-0000-0000-000018370000}"/>
    <cellStyle name="Percent (0) 2" xfId="36401" xr:uid="{00000000-0005-0000-0000-000019370000}"/>
    <cellStyle name="Percent (0) 3" xfId="36402" xr:uid="{00000000-0005-0000-0000-00001A370000}"/>
    <cellStyle name="Percent (0) 4" xfId="36403" xr:uid="{00000000-0005-0000-0000-00001B370000}"/>
    <cellStyle name="Percent (0) 5" xfId="36404" xr:uid="{00000000-0005-0000-0000-00001C370000}"/>
    <cellStyle name="Percent (0) 6" xfId="36405" xr:uid="{00000000-0005-0000-0000-00001D370000}"/>
    <cellStyle name="Percent (0) 7" xfId="36406" xr:uid="{00000000-0005-0000-0000-00001E370000}"/>
    <cellStyle name="Percent (0) 8" xfId="36407" xr:uid="{00000000-0005-0000-0000-00001F370000}"/>
    <cellStyle name="Percent (0) 9" xfId="36408" xr:uid="{00000000-0005-0000-0000-000020370000}"/>
    <cellStyle name="Percent [0]" xfId="6500" xr:uid="{00000000-0005-0000-0000-000021370000}"/>
    <cellStyle name="Percent [0] 2" xfId="6501" xr:uid="{00000000-0005-0000-0000-000022370000}"/>
    <cellStyle name="Percent [0] 3" xfId="6502" xr:uid="{00000000-0005-0000-0000-000023370000}"/>
    <cellStyle name="Percent [0] 4" xfId="6503" xr:uid="{00000000-0005-0000-0000-000024370000}"/>
    <cellStyle name="Percent [00]" xfId="6504" xr:uid="{00000000-0005-0000-0000-000025370000}"/>
    <cellStyle name="Percent [00] 2" xfId="6505" xr:uid="{00000000-0005-0000-0000-000026370000}"/>
    <cellStyle name="Percent [00] 3" xfId="6506" xr:uid="{00000000-0005-0000-0000-000027370000}"/>
    <cellStyle name="Percent [00] 4" xfId="6507" xr:uid="{00000000-0005-0000-0000-000028370000}"/>
    <cellStyle name="Percent [2]" xfId="6508" xr:uid="{00000000-0005-0000-0000-000029370000}"/>
    <cellStyle name="Percent [2] 2" xfId="6509" xr:uid="{00000000-0005-0000-0000-00002A370000}"/>
    <cellStyle name="Percent 0.0%" xfId="36409" xr:uid="{00000000-0005-0000-0000-00002B370000}"/>
    <cellStyle name="Percent 0.0% Long Underline" xfId="36410" xr:uid="{00000000-0005-0000-0000-00002C370000}"/>
    <cellStyle name="Percent 0.00%" xfId="36411" xr:uid="{00000000-0005-0000-0000-00002D370000}"/>
    <cellStyle name="Percent 0.00% Long Underline" xfId="36412" xr:uid="{00000000-0005-0000-0000-00002E370000}"/>
    <cellStyle name="Percent 0.000%" xfId="36413" xr:uid="{00000000-0005-0000-0000-00002F370000}"/>
    <cellStyle name="Percent 0.000% Long Underline" xfId="36414" xr:uid="{00000000-0005-0000-0000-000030370000}"/>
    <cellStyle name="Percent 10" xfId="6510" xr:uid="{00000000-0005-0000-0000-000031370000}"/>
    <cellStyle name="Percent 10 2" xfId="6511" xr:uid="{00000000-0005-0000-0000-000032370000}"/>
    <cellStyle name="Percent 10 3" xfId="6512" xr:uid="{00000000-0005-0000-0000-000033370000}"/>
    <cellStyle name="Percent 10 4" xfId="6513" xr:uid="{00000000-0005-0000-0000-000034370000}"/>
    <cellStyle name="Percent 11" xfId="6514" xr:uid="{00000000-0005-0000-0000-000035370000}"/>
    <cellStyle name="Percent 11 2" xfId="6515" xr:uid="{00000000-0005-0000-0000-000036370000}"/>
    <cellStyle name="Percent 11 3" xfId="6516" xr:uid="{00000000-0005-0000-0000-000037370000}"/>
    <cellStyle name="Percent 11 4" xfId="6517" xr:uid="{00000000-0005-0000-0000-000038370000}"/>
    <cellStyle name="Percent 12" xfId="6518" xr:uid="{00000000-0005-0000-0000-000039370000}"/>
    <cellStyle name="Percent 12 2" xfId="6519" xr:uid="{00000000-0005-0000-0000-00003A370000}"/>
    <cellStyle name="Percent 12 3" xfId="6520" xr:uid="{00000000-0005-0000-0000-00003B370000}"/>
    <cellStyle name="Percent 12 4" xfId="6521" xr:uid="{00000000-0005-0000-0000-00003C370000}"/>
    <cellStyle name="Percent 13" xfId="6522" xr:uid="{00000000-0005-0000-0000-00003D370000}"/>
    <cellStyle name="Percent 13 2" xfId="6523" xr:uid="{00000000-0005-0000-0000-00003E370000}"/>
    <cellStyle name="Percent 13 3" xfId="6524" xr:uid="{00000000-0005-0000-0000-00003F370000}"/>
    <cellStyle name="Percent 13 4" xfId="6525" xr:uid="{00000000-0005-0000-0000-000040370000}"/>
    <cellStyle name="Percent 14" xfId="6526" xr:uid="{00000000-0005-0000-0000-000041370000}"/>
    <cellStyle name="Percent 14 2" xfId="6527" xr:uid="{00000000-0005-0000-0000-000042370000}"/>
    <cellStyle name="Percent 14 3" xfId="6528" xr:uid="{00000000-0005-0000-0000-000043370000}"/>
    <cellStyle name="Percent 14 4" xfId="6529" xr:uid="{00000000-0005-0000-0000-000044370000}"/>
    <cellStyle name="Percent 15" xfId="6530" xr:uid="{00000000-0005-0000-0000-000045370000}"/>
    <cellStyle name="Percent 15 2" xfId="6531" xr:uid="{00000000-0005-0000-0000-000046370000}"/>
    <cellStyle name="Percent 15 3" xfId="6532" xr:uid="{00000000-0005-0000-0000-000047370000}"/>
    <cellStyle name="Percent 15 4" xfId="6533" xr:uid="{00000000-0005-0000-0000-000048370000}"/>
    <cellStyle name="Percent 16" xfId="6534" xr:uid="{00000000-0005-0000-0000-000049370000}"/>
    <cellStyle name="Percent 16 2" xfId="6535" xr:uid="{00000000-0005-0000-0000-00004A370000}"/>
    <cellStyle name="Percent 16 3" xfId="6536" xr:uid="{00000000-0005-0000-0000-00004B370000}"/>
    <cellStyle name="Percent 16 4" xfId="6537" xr:uid="{00000000-0005-0000-0000-00004C370000}"/>
    <cellStyle name="Percent 2" xfId="6538" xr:uid="{00000000-0005-0000-0000-00004D370000}"/>
    <cellStyle name="Percent 2 2" xfId="6539" xr:uid="{00000000-0005-0000-0000-00004E370000}"/>
    <cellStyle name="Percent 2 7" xfId="36415" xr:uid="{00000000-0005-0000-0000-00004F370000}"/>
    <cellStyle name="Percent 3" xfId="6540" xr:uid="{00000000-0005-0000-0000-000050370000}"/>
    <cellStyle name="Percent 3 2" xfId="36416" xr:uid="{00000000-0005-0000-0000-000051370000}"/>
    <cellStyle name="Percent 30" xfId="6541" xr:uid="{00000000-0005-0000-0000-000052370000}"/>
    <cellStyle name="Percent 4" xfId="6542" xr:uid="{00000000-0005-0000-0000-000053370000}"/>
    <cellStyle name="Percent 4 2" xfId="6543" xr:uid="{00000000-0005-0000-0000-000054370000}"/>
    <cellStyle name="Percent 4 3" xfId="6544" xr:uid="{00000000-0005-0000-0000-000055370000}"/>
    <cellStyle name="Percent 4 4" xfId="6545" xr:uid="{00000000-0005-0000-0000-000056370000}"/>
    <cellStyle name="Percent 5" xfId="6546" xr:uid="{00000000-0005-0000-0000-000057370000}"/>
    <cellStyle name="Percent 5 2" xfId="6547" xr:uid="{00000000-0005-0000-0000-000058370000}"/>
    <cellStyle name="Percent 5 3" xfId="6548" xr:uid="{00000000-0005-0000-0000-000059370000}"/>
    <cellStyle name="Percent 5 4" xfId="6549" xr:uid="{00000000-0005-0000-0000-00005A370000}"/>
    <cellStyle name="Percent 6" xfId="6550" xr:uid="{00000000-0005-0000-0000-00005B370000}"/>
    <cellStyle name="Percent 6 2" xfId="6551" xr:uid="{00000000-0005-0000-0000-00005C370000}"/>
    <cellStyle name="Percent 6 3" xfId="6552" xr:uid="{00000000-0005-0000-0000-00005D370000}"/>
    <cellStyle name="Percent 6 4" xfId="6553" xr:uid="{00000000-0005-0000-0000-00005E370000}"/>
    <cellStyle name="Percent 7" xfId="6554" xr:uid="{00000000-0005-0000-0000-00005F370000}"/>
    <cellStyle name="Percent 7 2" xfId="6555" xr:uid="{00000000-0005-0000-0000-000060370000}"/>
    <cellStyle name="Percent 7 3" xfId="6556" xr:uid="{00000000-0005-0000-0000-000061370000}"/>
    <cellStyle name="Percent 7 4" xfId="6557" xr:uid="{00000000-0005-0000-0000-000062370000}"/>
    <cellStyle name="Percent 8" xfId="6558" xr:uid="{00000000-0005-0000-0000-000063370000}"/>
    <cellStyle name="Percent 8 2" xfId="6559" xr:uid="{00000000-0005-0000-0000-000064370000}"/>
    <cellStyle name="Percent 8 3" xfId="6560" xr:uid="{00000000-0005-0000-0000-000065370000}"/>
    <cellStyle name="Percent 8 4" xfId="6561" xr:uid="{00000000-0005-0000-0000-000066370000}"/>
    <cellStyle name="Percent 9" xfId="6562" xr:uid="{00000000-0005-0000-0000-000067370000}"/>
    <cellStyle name="Percent 9 2" xfId="6563" xr:uid="{00000000-0005-0000-0000-000068370000}"/>
    <cellStyle name="Percent 9 3" xfId="6564" xr:uid="{00000000-0005-0000-0000-000069370000}"/>
    <cellStyle name="Percent 9 4" xfId="6565" xr:uid="{00000000-0005-0000-0000-00006A370000}"/>
    <cellStyle name="Percent_#6 Temps &amp; Contractors" xfId="6566" xr:uid="{00000000-0005-0000-0000-00006B370000}"/>
    <cellStyle name="PercentChange" xfId="6567" xr:uid="{00000000-0005-0000-0000-00006C370000}"/>
    <cellStyle name="PillarText" xfId="36417" xr:uid="{00000000-0005-0000-0000-00006D370000}"/>
    <cellStyle name="PillarText 2" xfId="36418" xr:uid="{00000000-0005-0000-0000-00006E370000}"/>
    <cellStyle name="Porcentagem_Cenário Básico" xfId="6568" xr:uid="{00000000-0005-0000-0000-00006F370000}"/>
    <cellStyle name="Porcentual_mov_dolar" xfId="6569" xr:uid="{00000000-0005-0000-0000-000070370000}"/>
    <cellStyle name="PrePop Currency (0)" xfId="6570" xr:uid="{00000000-0005-0000-0000-000071370000}"/>
    <cellStyle name="PrePop Currency (0) 2" xfId="6571" xr:uid="{00000000-0005-0000-0000-000072370000}"/>
    <cellStyle name="PrePop Currency (0) 3" xfId="6572" xr:uid="{00000000-0005-0000-0000-000073370000}"/>
    <cellStyle name="PrePop Currency (0) 4" xfId="6573" xr:uid="{00000000-0005-0000-0000-000074370000}"/>
    <cellStyle name="PrePop Currency (2)" xfId="6574" xr:uid="{00000000-0005-0000-0000-000075370000}"/>
    <cellStyle name="PrePop Currency (2) 2" xfId="6575" xr:uid="{00000000-0005-0000-0000-000076370000}"/>
    <cellStyle name="PrePop Currency (2) 3" xfId="6576" xr:uid="{00000000-0005-0000-0000-000077370000}"/>
    <cellStyle name="PrePop Currency (2) 4" xfId="6577" xr:uid="{00000000-0005-0000-0000-000078370000}"/>
    <cellStyle name="PrePop Units (0)" xfId="6578" xr:uid="{00000000-0005-0000-0000-000079370000}"/>
    <cellStyle name="PrePop Units (0) 2" xfId="6579" xr:uid="{00000000-0005-0000-0000-00007A370000}"/>
    <cellStyle name="PrePop Units (0) 3" xfId="6580" xr:uid="{00000000-0005-0000-0000-00007B370000}"/>
    <cellStyle name="PrePop Units (0) 4" xfId="6581" xr:uid="{00000000-0005-0000-0000-00007C370000}"/>
    <cellStyle name="PrePop Units (1)" xfId="6582" xr:uid="{00000000-0005-0000-0000-00007D370000}"/>
    <cellStyle name="PrePop Units (1) 2" xfId="6583" xr:uid="{00000000-0005-0000-0000-00007E370000}"/>
    <cellStyle name="PrePop Units (1) 3" xfId="6584" xr:uid="{00000000-0005-0000-0000-00007F370000}"/>
    <cellStyle name="PrePop Units (1) 4" xfId="6585" xr:uid="{00000000-0005-0000-0000-000080370000}"/>
    <cellStyle name="PrePop Units (2)" xfId="6586" xr:uid="{00000000-0005-0000-0000-000081370000}"/>
    <cellStyle name="PrePop Units (2) 2" xfId="6587" xr:uid="{00000000-0005-0000-0000-000082370000}"/>
    <cellStyle name="PrePop Units (2) 3" xfId="6588" xr:uid="{00000000-0005-0000-0000-000083370000}"/>
    <cellStyle name="PrePop Units (2) 4" xfId="6589" xr:uid="{00000000-0005-0000-0000-000084370000}"/>
    <cellStyle name="Price" xfId="6590" xr:uid="{00000000-0005-0000-0000-000085370000}"/>
    <cellStyle name="Price 10" xfId="6591" xr:uid="{00000000-0005-0000-0000-000086370000}"/>
    <cellStyle name="Price 11" xfId="6592" xr:uid="{00000000-0005-0000-0000-000087370000}"/>
    <cellStyle name="Price 12" xfId="6593" xr:uid="{00000000-0005-0000-0000-000088370000}"/>
    <cellStyle name="Price 13" xfId="6594" xr:uid="{00000000-0005-0000-0000-000089370000}"/>
    <cellStyle name="Price 2" xfId="6595" xr:uid="{00000000-0005-0000-0000-00008A370000}"/>
    <cellStyle name="Price 2 2" xfId="6596" xr:uid="{00000000-0005-0000-0000-00008B370000}"/>
    <cellStyle name="Price 3" xfId="6597" xr:uid="{00000000-0005-0000-0000-00008C370000}"/>
    <cellStyle name="Price 3 2" xfId="6598" xr:uid="{00000000-0005-0000-0000-00008D370000}"/>
    <cellStyle name="Price 4" xfId="6599" xr:uid="{00000000-0005-0000-0000-00008E370000}"/>
    <cellStyle name="Price 4 2" xfId="6600" xr:uid="{00000000-0005-0000-0000-00008F370000}"/>
    <cellStyle name="Price 5" xfId="6601" xr:uid="{00000000-0005-0000-0000-000090370000}"/>
    <cellStyle name="Price 6" xfId="6602" xr:uid="{00000000-0005-0000-0000-000091370000}"/>
    <cellStyle name="Price 6 2" xfId="6603" xr:uid="{00000000-0005-0000-0000-000092370000}"/>
    <cellStyle name="Price 7" xfId="6604" xr:uid="{00000000-0005-0000-0000-000093370000}"/>
    <cellStyle name="Price 7 2" xfId="6605" xr:uid="{00000000-0005-0000-0000-000094370000}"/>
    <cellStyle name="Price 8" xfId="6606" xr:uid="{00000000-0005-0000-0000-000095370000}"/>
    <cellStyle name="Price 9" xfId="6607" xr:uid="{00000000-0005-0000-0000-000096370000}"/>
    <cellStyle name="Price_2014БП" xfId="6608" xr:uid="{00000000-0005-0000-0000-000097370000}"/>
    <cellStyle name="PSDec" xfId="6609" xr:uid="{00000000-0005-0000-0000-000098370000}"/>
    <cellStyle name="Pддotsikko" xfId="6610" xr:uid="{00000000-0005-0000-0000-000099370000}"/>
    <cellStyle name="Pддotsikko 2" xfId="6611" xr:uid="{00000000-0005-0000-0000-00009A370000}"/>
    <cellStyle name="Pддotsikko 3" xfId="6612" xr:uid="{00000000-0005-0000-0000-00009B370000}"/>
    <cellStyle name="Pддotsikko 4" xfId="6613" xr:uid="{00000000-0005-0000-0000-00009C370000}"/>
    <cellStyle name="Pддotsikko 5" xfId="6614" xr:uid="{00000000-0005-0000-0000-00009D370000}"/>
    <cellStyle name="Pддotsikko_2014БП" xfId="6615" xr:uid="{00000000-0005-0000-0000-00009E370000}"/>
    <cellStyle name="Ratio" xfId="6616" xr:uid="{00000000-0005-0000-0000-00009F370000}"/>
    <cellStyle name="RatioX" xfId="6617" xr:uid="{00000000-0005-0000-0000-0000A0370000}"/>
    <cellStyle name="Red Text" xfId="6618" xr:uid="{00000000-0005-0000-0000-0000A1370000}"/>
    <cellStyle name="Rubles" xfId="6619" xr:uid="{00000000-0005-0000-0000-0000A2370000}"/>
    <cellStyle name="Saída" xfId="6620" xr:uid="{00000000-0005-0000-0000-0000A3370000}"/>
    <cellStyle name="Saída 2" xfId="6621" xr:uid="{00000000-0005-0000-0000-0000A4370000}"/>
    <cellStyle name="Salida" xfId="6622" xr:uid="{00000000-0005-0000-0000-0000A5370000}"/>
    <cellStyle name="Salida 2" xfId="6623" xr:uid="{00000000-0005-0000-0000-0000A6370000}"/>
    <cellStyle name="SAPBEXaggData" xfId="6624" xr:uid="{00000000-0005-0000-0000-0000A7370000}"/>
    <cellStyle name="SAPBEXaggData 10" xfId="6625" xr:uid="{00000000-0005-0000-0000-0000A8370000}"/>
    <cellStyle name="SAPBEXaggData 10 10" xfId="6626" xr:uid="{00000000-0005-0000-0000-0000A9370000}"/>
    <cellStyle name="SAPBEXaggData 10 10 2" xfId="6627" xr:uid="{00000000-0005-0000-0000-0000AA370000}"/>
    <cellStyle name="SAPBEXaggData 10 11" xfId="6628" xr:uid="{00000000-0005-0000-0000-0000AB370000}"/>
    <cellStyle name="SAPBEXaggData 10 12" xfId="6629" xr:uid="{00000000-0005-0000-0000-0000AC370000}"/>
    <cellStyle name="SAPBEXaggData 10 2" xfId="6630" xr:uid="{00000000-0005-0000-0000-0000AD370000}"/>
    <cellStyle name="SAPBEXaggData 10 2 2" xfId="6631" xr:uid="{00000000-0005-0000-0000-0000AE370000}"/>
    <cellStyle name="SAPBEXaggData 10 2 3" xfId="6632" xr:uid="{00000000-0005-0000-0000-0000AF370000}"/>
    <cellStyle name="SAPBEXaggData 10 3" xfId="6633" xr:uid="{00000000-0005-0000-0000-0000B0370000}"/>
    <cellStyle name="SAPBEXaggData 10 3 2" xfId="6634" xr:uid="{00000000-0005-0000-0000-0000B1370000}"/>
    <cellStyle name="SAPBEXaggData 10 4" xfId="6635" xr:uid="{00000000-0005-0000-0000-0000B2370000}"/>
    <cellStyle name="SAPBEXaggData 10 4 2" xfId="6636" xr:uid="{00000000-0005-0000-0000-0000B3370000}"/>
    <cellStyle name="SAPBEXaggData 10 5" xfId="6637" xr:uid="{00000000-0005-0000-0000-0000B4370000}"/>
    <cellStyle name="SAPBEXaggData 10 5 2" xfId="6638" xr:uid="{00000000-0005-0000-0000-0000B5370000}"/>
    <cellStyle name="SAPBEXaggData 10 6" xfId="6639" xr:uid="{00000000-0005-0000-0000-0000B6370000}"/>
    <cellStyle name="SAPBEXaggData 10 6 2" xfId="6640" xr:uid="{00000000-0005-0000-0000-0000B7370000}"/>
    <cellStyle name="SAPBEXaggData 10 7" xfId="6641" xr:uid="{00000000-0005-0000-0000-0000B8370000}"/>
    <cellStyle name="SAPBEXaggData 10 7 2" xfId="6642" xr:uid="{00000000-0005-0000-0000-0000B9370000}"/>
    <cellStyle name="SAPBEXaggData 10 8" xfId="6643" xr:uid="{00000000-0005-0000-0000-0000BA370000}"/>
    <cellStyle name="SAPBEXaggData 10 8 2" xfId="6644" xr:uid="{00000000-0005-0000-0000-0000BB370000}"/>
    <cellStyle name="SAPBEXaggData 10 9" xfId="6645" xr:uid="{00000000-0005-0000-0000-0000BC370000}"/>
    <cellStyle name="SAPBEXaggData 10 9 2" xfId="6646" xr:uid="{00000000-0005-0000-0000-0000BD370000}"/>
    <cellStyle name="SAPBEXaggData 11" xfId="6647" xr:uid="{00000000-0005-0000-0000-0000BE370000}"/>
    <cellStyle name="SAPBEXaggData 11 10" xfId="6648" xr:uid="{00000000-0005-0000-0000-0000BF370000}"/>
    <cellStyle name="SAPBEXaggData 11 10 2" xfId="6649" xr:uid="{00000000-0005-0000-0000-0000C0370000}"/>
    <cellStyle name="SAPBEXaggData 11 11" xfId="6650" xr:uid="{00000000-0005-0000-0000-0000C1370000}"/>
    <cellStyle name="SAPBEXaggData 11 12" xfId="6651" xr:uid="{00000000-0005-0000-0000-0000C2370000}"/>
    <cellStyle name="SAPBEXaggData 11 2" xfId="6652" xr:uid="{00000000-0005-0000-0000-0000C3370000}"/>
    <cellStyle name="SAPBEXaggData 11 2 2" xfId="6653" xr:uid="{00000000-0005-0000-0000-0000C4370000}"/>
    <cellStyle name="SAPBEXaggData 11 2 3" xfId="6654" xr:uid="{00000000-0005-0000-0000-0000C5370000}"/>
    <cellStyle name="SAPBEXaggData 11 3" xfId="6655" xr:uid="{00000000-0005-0000-0000-0000C6370000}"/>
    <cellStyle name="SAPBEXaggData 11 3 2" xfId="6656" xr:uid="{00000000-0005-0000-0000-0000C7370000}"/>
    <cellStyle name="SAPBEXaggData 11 4" xfId="6657" xr:uid="{00000000-0005-0000-0000-0000C8370000}"/>
    <cellStyle name="SAPBEXaggData 11 4 2" xfId="6658" xr:uid="{00000000-0005-0000-0000-0000C9370000}"/>
    <cellStyle name="SAPBEXaggData 11 5" xfId="6659" xr:uid="{00000000-0005-0000-0000-0000CA370000}"/>
    <cellStyle name="SAPBEXaggData 11 5 2" xfId="6660" xr:uid="{00000000-0005-0000-0000-0000CB370000}"/>
    <cellStyle name="SAPBEXaggData 11 6" xfId="6661" xr:uid="{00000000-0005-0000-0000-0000CC370000}"/>
    <cellStyle name="SAPBEXaggData 11 6 2" xfId="6662" xr:uid="{00000000-0005-0000-0000-0000CD370000}"/>
    <cellStyle name="SAPBEXaggData 11 7" xfId="6663" xr:uid="{00000000-0005-0000-0000-0000CE370000}"/>
    <cellStyle name="SAPBEXaggData 11 7 2" xfId="6664" xr:uid="{00000000-0005-0000-0000-0000CF370000}"/>
    <cellStyle name="SAPBEXaggData 11 8" xfId="6665" xr:uid="{00000000-0005-0000-0000-0000D0370000}"/>
    <cellStyle name="SAPBEXaggData 11 8 2" xfId="6666" xr:uid="{00000000-0005-0000-0000-0000D1370000}"/>
    <cellStyle name="SAPBEXaggData 11 9" xfId="6667" xr:uid="{00000000-0005-0000-0000-0000D2370000}"/>
    <cellStyle name="SAPBEXaggData 11 9 2" xfId="6668" xr:uid="{00000000-0005-0000-0000-0000D3370000}"/>
    <cellStyle name="SAPBEXaggData 12" xfId="6669" xr:uid="{00000000-0005-0000-0000-0000D4370000}"/>
    <cellStyle name="SAPBEXaggData 12 10" xfId="6670" xr:uid="{00000000-0005-0000-0000-0000D5370000}"/>
    <cellStyle name="SAPBEXaggData 12 10 2" xfId="6671" xr:uid="{00000000-0005-0000-0000-0000D6370000}"/>
    <cellStyle name="SAPBEXaggData 12 11" xfId="6672" xr:uid="{00000000-0005-0000-0000-0000D7370000}"/>
    <cellStyle name="SAPBEXaggData 12 12" xfId="6673" xr:uid="{00000000-0005-0000-0000-0000D8370000}"/>
    <cellStyle name="SAPBEXaggData 12 2" xfId="6674" xr:uid="{00000000-0005-0000-0000-0000D9370000}"/>
    <cellStyle name="SAPBEXaggData 12 2 2" xfId="6675" xr:uid="{00000000-0005-0000-0000-0000DA370000}"/>
    <cellStyle name="SAPBEXaggData 12 2 3" xfId="6676" xr:uid="{00000000-0005-0000-0000-0000DB370000}"/>
    <cellStyle name="SAPBEXaggData 12 3" xfId="6677" xr:uid="{00000000-0005-0000-0000-0000DC370000}"/>
    <cellStyle name="SAPBEXaggData 12 3 2" xfId="6678" xr:uid="{00000000-0005-0000-0000-0000DD370000}"/>
    <cellStyle name="SAPBEXaggData 12 4" xfId="6679" xr:uid="{00000000-0005-0000-0000-0000DE370000}"/>
    <cellStyle name="SAPBEXaggData 12 4 2" xfId="6680" xr:uid="{00000000-0005-0000-0000-0000DF370000}"/>
    <cellStyle name="SAPBEXaggData 12 5" xfId="6681" xr:uid="{00000000-0005-0000-0000-0000E0370000}"/>
    <cellStyle name="SAPBEXaggData 12 5 2" xfId="6682" xr:uid="{00000000-0005-0000-0000-0000E1370000}"/>
    <cellStyle name="SAPBEXaggData 12 6" xfId="6683" xr:uid="{00000000-0005-0000-0000-0000E2370000}"/>
    <cellStyle name="SAPBEXaggData 12 6 2" xfId="6684" xr:uid="{00000000-0005-0000-0000-0000E3370000}"/>
    <cellStyle name="SAPBEXaggData 12 7" xfId="6685" xr:uid="{00000000-0005-0000-0000-0000E4370000}"/>
    <cellStyle name="SAPBEXaggData 12 7 2" xfId="6686" xr:uid="{00000000-0005-0000-0000-0000E5370000}"/>
    <cellStyle name="SAPBEXaggData 12 8" xfId="6687" xr:uid="{00000000-0005-0000-0000-0000E6370000}"/>
    <cellStyle name="SAPBEXaggData 12 8 2" xfId="6688" xr:uid="{00000000-0005-0000-0000-0000E7370000}"/>
    <cellStyle name="SAPBEXaggData 12 9" xfId="6689" xr:uid="{00000000-0005-0000-0000-0000E8370000}"/>
    <cellStyle name="SAPBEXaggData 12 9 2" xfId="6690" xr:uid="{00000000-0005-0000-0000-0000E9370000}"/>
    <cellStyle name="SAPBEXaggData 13" xfId="6691" xr:uid="{00000000-0005-0000-0000-0000EA370000}"/>
    <cellStyle name="SAPBEXaggData 13 10" xfId="6692" xr:uid="{00000000-0005-0000-0000-0000EB370000}"/>
    <cellStyle name="SAPBEXaggData 13 10 2" xfId="6693" xr:uid="{00000000-0005-0000-0000-0000EC370000}"/>
    <cellStyle name="SAPBEXaggData 13 11" xfId="6694" xr:uid="{00000000-0005-0000-0000-0000ED370000}"/>
    <cellStyle name="SAPBEXaggData 13 12" xfId="6695" xr:uid="{00000000-0005-0000-0000-0000EE370000}"/>
    <cellStyle name="SAPBEXaggData 13 2" xfId="6696" xr:uid="{00000000-0005-0000-0000-0000EF370000}"/>
    <cellStyle name="SAPBEXaggData 13 2 2" xfId="6697" xr:uid="{00000000-0005-0000-0000-0000F0370000}"/>
    <cellStyle name="SAPBEXaggData 13 2 3" xfId="6698" xr:uid="{00000000-0005-0000-0000-0000F1370000}"/>
    <cellStyle name="SAPBEXaggData 13 3" xfId="6699" xr:uid="{00000000-0005-0000-0000-0000F2370000}"/>
    <cellStyle name="SAPBEXaggData 13 3 2" xfId="6700" xr:uid="{00000000-0005-0000-0000-0000F3370000}"/>
    <cellStyle name="SAPBEXaggData 13 4" xfId="6701" xr:uid="{00000000-0005-0000-0000-0000F4370000}"/>
    <cellStyle name="SAPBEXaggData 13 4 2" xfId="6702" xr:uid="{00000000-0005-0000-0000-0000F5370000}"/>
    <cellStyle name="SAPBEXaggData 13 5" xfId="6703" xr:uid="{00000000-0005-0000-0000-0000F6370000}"/>
    <cellStyle name="SAPBEXaggData 13 5 2" xfId="6704" xr:uid="{00000000-0005-0000-0000-0000F7370000}"/>
    <cellStyle name="SAPBEXaggData 13 6" xfId="6705" xr:uid="{00000000-0005-0000-0000-0000F8370000}"/>
    <cellStyle name="SAPBEXaggData 13 6 2" xfId="6706" xr:uid="{00000000-0005-0000-0000-0000F9370000}"/>
    <cellStyle name="SAPBEXaggData 13 7" xfId="6707" xr:uid="{00000000-0005-0000-0000-0000FA370000}"/>
    <cellStyle name="SAPBEXaggData 13 7 2" xfId="6708" xr:uid="{00000000-0005-0000-0000-0000FB370000}"/>
    <cellStyle name="SAPBEXaggData 13 8" xfId="6709" xr:uid="{00000000-0005-0000-0000-0000FC370000}"/>
    <cellStyle name="SAPBEXaggData 13 8 2" xfId="6710" xr:uid="{00000000-0005-0000-0000-0000FD370000}"/>
    <cellStyle name="SAPBEXaggData 13 9" xfId="6711" xr:uid="{00000000-0005-0000-0000-0000FE370000}"/>
    <cellStyle name="SAPBEXaggData 13 9 2" xfId="6712" xr:uid="{00000000-0005-0000-0000-0000FF370000}"/>
    <cellStyle name="SAPBEXaggData 14" xfId="6713" xr:uid="{00000000-0005-0000-0000-000000380000}"/>
    <cellStyle name="SAPBEXaggData 14 10" xfId="6714" xr:uid="{00000000-0005-0000-0000-000001380000}"/>
    <cellStyle name="SAPBEXaggData 14 10 2" xfId="6715" xr:uid="{00000000-0005-0000-0000-000002380000}"/>
    <cellStyle name="SAPBEXaggData 14 11" xfId="6716" xr:uid="{00000000-0005-0000-0000-000003380000}"/>
    <cellStyle name="SAPBEXaggData 14 12" xfId="6717" xr:uid="{00000000-0005-0000-0000-000004380000}"/>
    <cellStyle name="SAPBEXaggData 14 2" xfId="6718" xr:uid="{00000000-0005-0000-0000-000005380000}"/>
    <cellStyle name="SAPBEXaggData 14 2 2" xfId="6719" xr:uid="{00000000-0005-0000-0000-000006380000}"/>
    <cellStyle name="SAPBEXaggData 14 2 3" xfId="6720" xr:uid="{00000000-0005-0000-0000-000007380000}"/>
    <cellStyle name="SAPBEXaggData 14 3" xfId="6721" xr:uid="{00000000-0005-0000-0000-000008380000}"/>
    <cellStyle name="SAPBEXaggData 14 3 2" xfId="6722" xr:uid="{00000000-0005-0000-0000-000009380000}"/>
    <cellStyle name="SAPBEXaggData 14 4" xfId="6723" xr:uid="{00000000-0005-0000-0000-00000A380000}"/>
    <cellStyle name="SAPBEXaggData 14 4 2" xfId="6724" xr:uid="{00000000-0005-0000-0000-00000B380000}"/>
    <cellStyle name="SAPBEXaggData 14 5" xfId="6725" xr:uid="{00000000-0005-0000-0000-00000C380000}"/>
    <cellStyle name="SAPBEXaggData 14 5 2" xfId="6726" xr:uid="{00000000-0005-0000-0000-00000D380000}"/>
    <cellStyle name="SAPBEXaggData 14 6" xfId="6727" xr:uid="{00000000-0005-0000-0000-00000E380000}"/>
    <cellStyle name="SAPBEXaggData 14 6 2" xfId="6728" xr:uid="{00000000-0005-0000-0000-00000F380000}"/>
    <cellStyle name="SAPBEXaggData 14 7" xfId="6729" xr:uid="{00000000-0005-0000-0000-000010380000}"/>
    <cellStyle name="SAPBEXaggData 14 7 2" xfId="6730" xr:uid="{00000000-0005-0000-0000-000011380000}"/>
    <cellStyle name="SAPBEXaggData 14 8" xfId="6731" xr:uid="{00000000-0005-0000-0000-000012380000}"/>
    <cellStyle name="SAPBEXaggData 14 8 2" xfId="6732" xr:uid="{00000000-0005-0000-0000-000013380000}"/>
    <cellStyle name="SAPBEXaggData 14 9" xfId="6733" xr:uid="{00000000-0005-0000-0000-000014380000}"/>
    <cellStyle name="SAPBEXaggData 14 9 2" xfId="6734" xr:uid="{00000000-0005-0000-0000-000015380000}"/>
    <cellStyle name="SAPBEXaggData 15" xfId="6735" xr:uid="{00000000-0005-0000-0000-000016380000}"/>
    <cellStyle name="SAPBEXaggData 15 10" xfId="6736" xr:uid="{00000000-0005-0000-0000-000017380000}"/>
    <cellStyle name="SAPBEXaggData 15 10 2" xfId="6737" xr:uid="{00000000-0005-0000-0000-000018380000}"/>
    <cellStyle name="SAPBEXaggData 15 11" xfId="6738" xr:uid="{00000000-0005-0000-0000-000019380000}"/>
    <cellStyle name="SAPBEXaggData 15 12" xfId="6739" xr:uid="{00000000-0005-0000-0000-00001A380000}"/>
    <cellStyle name="SAPBEXaggData 15 2" xfId="6740" xr:uid="{00000000-0005-0000-0000-00001B380000}"/>
    <cellStyle name="SAPBEXaggData 15 2 2" xfId="6741" xr:uid="{00000000-0005-0000-0000-00001C380000}"/>
    <cellStyle name="SAPBEXaggData 15 2 3" xfId="6742" xr:uid="{00000000-0005-0000-0000-00001D380000}"/>
    <cellStyle name="SAPBEXaggData 15 3" xfId="6743" xr:uid="{00000000-0005-0000-0000-00001E380000}"/>
    <cellStyle name="SAPBEXaggData 15 3 2" xfId="6744" xr:uid="{00000000-0005-0000-0000-00001F380000}"/>
    <cellStyle name="SAPBEXaggData 15 4" xfId="6745" xr:uid="{00000000-0005-0000-0000-000020380000}"/>
    <cellStyle name="SAPBEXaggData 15 4 2" xfId="6746" xr:uid="{00000000-0005-0000-0000-000021380000}"/>
    <cellStyle name="SAPBEXaggData 15 5" xfId="6747" xr:uid="{00000000-0005-0000-0000-000022380000}"/>
    <cellStyle name="SAPBEXaggData 15 5 2" xfId="6748" xr:uid="{00000000-0005-0000-0000-000023380000}"/>
    <cellStyle name="SAPBEXaggData 15 6" xfId="6749" xr:uid="{00000000-0005-0000-0000-000024380000}"/>
    <cellStyle name="SAPBEXaggData 15 6 2" xfId="6750" xr:uid="{00000000-0005-0000-0000-000025380000}"/>
    <cellStyle name="SAPBEXaggData 15 7" xfId="6751" xr:uid="{00000000-0005-0000-0000-000026380000}"/>
    <cellStyle name="SAPBEXaggData 15 7 2" xfId="6752" xr:uid="{00000000-0005-0000-0000-000027380000}"/>
    <cellStyle name="SAPBEXaggData 15 8" xfId="6753" xr:uid="{00000000-0005-0000-0000-000028380000}"/>
    <cellStyle name="SAPBEXaggData 15 8 2" xfId="6754" xr:uid="{00000000-0005-0000-0000-000029380000}"/>
    <cellStyle name="SAPBEXaggData 15 9" xfId="6755" xr:uid="{00000000-0005-0000-0000-00002A380000}"/>
    <cellStyle name="SAPBEXaggData 15 9 2" xfId="6756" xr:uid="{00000000-0005-0000-0000-00002B380000}"/>
    <cellStyle name="SAPBEXaggData 16" xfId="6757" xr:uid="{00000000-0005-0000-0000-00002C380000}"/>
    <cellStyle name="SAPBEXaggData 16 2" xfId="6758" xr:uid="{00000000-0005-0000-0000-00002D380000}"/>
    <cellStyle name="SAPBEXaggData 16 2 2" xfId="6759" xr:uid="{00000000-0005-0000-0000-00002E380000}"/>
    <cellStyle name="SAPBEXaggData 16 3" xfId="6760" xr:uid="{00000000-0005-0000-0000-00002F380000}"/>
    <cellStyle name="SAPBEXaggData 17" xfId="6761" xr:uid="{00000000-0005-0000-0000-000030380000}"/>
    <cellStyle name="SAPBEXaggData 17 2" xfId="6762" xr:uid="{00000000-0005-0000-0000-000031380000}"/>
    <cellStyle name="SAPBEXaggData 17 2 2" xfId="6763" xr:uid="{00000000-0005-0000-0000-000032380000}"/>
    <cellStyle name="SAPBEXaggData 17 3" xfId="6764" xr:uid="{00000000-0005-0000-0000-000033380000}"/>
    <cellStyle name="SAPBEXaggData 18" xfId="6765" xr:uid="{00000000-0005-0000-0000-000034380000}"/>
    <cellStyle name="SAPBEXaggData 18 2" xfId="6766" xr:uid="{00000000-0005-0000-0000-000035380000}"/>
    <cellStyle name="SAPBEXaggData 18 2 2" xfId="6767" xr:uid="{00000000-0005-0000-0000-000036380000}"/>
    <cellStyle name="SAPBEXaggData 18 3" xfId="6768" xr:uid="{00000000-0005-0000-0000-000037380000}"/>
    <cellStyle name="SAPBEXaggData 19" xfId="6769" xr:uid="{00000000-0005-0000-0000-000038380000}"/>
    <cellStyle name="SAPBEXaggData 19 2" xfId="6770" xr:uid="{00000000-0005-0000-0000-000039380000}"/>
    <cellStyle name="SAPBEXaggData 19 2 2" xfId="6771" xr:uid="{00000000-0005-0000-0000-00003A380000}"/>
    <cellStyle name="SAPBEXaggData 19 3" xfId="6772" xr:uid="{00000000-0005-0000-0000-00003B380000}"/>
    <cellStyle name="SAPBEXaggData 2" xfId="6773" xr:uid="{00000000-0005-0000-0000-00003C380000}"/>
    <cellStyle name="SAPBEXaggData 2 10" xfId="6774" xr:uid="{00000000-0005-0000-0000-00003D380000}"/>
    <cellStyle name="SAPBEXaggData 2 10 2" xfId="6775" xr:uid="{00000000-0005-0000-0000-00003E380000}"/>
    <cellStyle name="SAPBEXaggData 2 10 2 2" xfId="6776" xr:uid="{00000000-0005-0000-0000-00003F380000}"/>
    <cellStyle name="SAPBEXaggData 2 10 3" xfId="6777" xr:uid="{00000000-0005-0000-0000-000040380000}"/>
    <cellStyle name="SAPBEXaggData 2 11" xfId="6778" xr:uid="{00000000-0005-0000-0000-000041380000}"/>
    <cellStyle name="SAPBEXaggData 2 11 2" xfId="6779" xr:uid="{00000000-0005-0000-0000-000042380000}"/>
    <cellStyle name="SAPBEXaggData 2 12" xfId="6780" xr:uid="{00000000-0005-0000-0000-000043380000}"/>
    <cellStyle name="SAPBEXaggData 2 13" xfId="6781" xr:uid="{00000000-0005-0000-0000-000044380000}"/>
    <cellStyle name="SAPBEXaggData 2 2" xfId="6782" xr:uid="{00000000-0005-0000-0000-000045380000}"/>
    <cellStyle name="SAPBEXaggData 2 2 2" xfId="6783" xr:uid="{00000000-0005-0000-0000-000046380000}"/>
    <cellStyle name="SAPBEXaggData 2 2 2 2" xfId="6784" xr:uid="{00000000-0005-0000-0000-000047380000}"/>
    <cellStyle name="SAPBEXaggData 2 2 2 3" xfId="6785" xr:uid="{00000000-0005-0000-0000-000048380000}"/>
    <cellStyle name="SAPBEXaggData 2 2 3" xfId="6786" xr:uid="{00000000-0005-0000-0000-000049380000}"/>
    <cellStyle name="SAPBEXaggData 2 2 3 2" xfId="6787" xr:uid="{00000000-0005-0000-0000-00004A380000}"/>
    <cellStyle name="SAPBEXaggData 2 2 4" xfId="6788" xr:uid="{00000000-0005-0000-0000-00004B380000}"/>
    <cellStyle name="SAPBEXaggData 2 2 4 2" xfId="6789" xr:uid="{00000000-0005-0000-0000-00004C380000}"/>
    <cellStyle name="SAPBEXaggData 2 2 5" xfId="6790" xr:uid="{00000000-0005-0000-0000-00004D380000}"/>
    <cellStyle name="SAPBEXaggData 2 2 5 2" xfId="6791" xr:uid="{00000000-0005-0000-0000-00004E380000}"/>
    <cellStyle name="SAPBEXaggData 2 2 6" xfId="6792" xr:uid="{00000000-0005-0000-0000-00004F380000}"/>
    <cellStyle name="SAPBEXaggData 2 2 7" xfId="6793" xr:uid="{00000000-0005-0000-0000-000050380000}"/>
    <cellStyle name="SAPBEXaggData 2 2 8" xfId="6794" xr:uid="{00000000-0005-0000-0000-000051380000}"/>
    <cellStyle name="SAPBEXaggData 2 2_2014БП" xfId="6795" xr:uid="{00000000-0005-0000-0000-000052380000}"/>
    <cellStyle name="SAPBEXaggData 2 3" xfId="6796" xr:uid="{00000000-0005-0000-0000-000053380000}"/>
    <cellStyle name="SAPBEXaggData 2 3 2" xfId="6797" xr:uid="{00000000-0005-0000-0000-000054380000}"/>
    <cellStyle name="SAPBEXaggData 2 3 2 2" xfId="6798" xr:uid="{00000000-0005-0000-0000-000055380000}"/>
    <cellStyle name="SAPBEXaggData 2 3 3" xfId="6799" xr:uid="{00000000-0005-0000-0000-000056380000}"/>
    <cellStyle name="SAPBEXaggData 2 4" xfId="6800" xr:uid="{00000000-0005-0000-0000-000057380000}"/>
    <cellStyle name="SAPBEXaggData 2 4 2" xfId="6801" xr:uid="{00000000-0005-0000-0000-000058380000}"/>
    <cellStyle name="SAPBEXaggData 2 4 2 2" xfId="6802" xr:uid="{00000000-0005-0000-0000-000059380000}"/>
    <cellStyle name="SAPBEXaggData 2 4 3" xfId="6803" xr:uid="{00000000-0005-0000-0000-00005A380000}"/>
    <cellStyle name="SAPBEXaggData 2 5" xfId="6804" xr:uid="{00000000-0005-0000-0000-00005B380000}"/>
    <cellStyle name="SAPBEXaggData 2 5 2" xfId="6805" xr:uid="{00000000-0005-0000-0000-00005C380000}"/>
    <cellStyle name="SAPBEXaggData 2 5 2 2" xfId="6806" xr:uid="{00000000-0005-0000-0000-00005D380000}"/>
    <cellStyle name="SAPBEXaggData 2 5 3" xfId="6807" xr:uid="{00000000-0005-0000-0000-00005E380000}"/>
    <cellStyle name="SAPBEXaggData 2 6" xfId="6808" xr:uid="{00000000-0005-0000-0000-00005F380000}"/>
    <cellStyle name="SAPBEXaggData 2 6 2" xfId="6809" xr:uid="{00000000-0005-0000-0000-000060380000}"/>
    <cellStyle name="SAPBEXaggData 2 6 2 2" xfId="6810" xr:uid="{00000000-0005-0000-0000-000061380000}"/>
    <cellStyle name="SAPBEXaggData 2 6 3" xfId="6811" xr:uid="{00000000-0005-0000-0000-000062380000}"/>
    <cellStyle name="SAPBEXaggData 2 7" xfId="6812" xr:uid="{00000000-0005-0000-0000-000063380000}"/>
    <cellStyle name="SAPBEXaggData 2 7 2" xfId="6813" xr:uid="{00000000-0005-0000-0000-000064380000}"/>
    <cellStyle name="SAPBEXaggData 2 7 2 2" xfId="6814" xr:uid="{00000000-0005-0000-0000-000065380000}"/>
    <cellStyle name="SAPBEXaggData 2 7 3" xfId="6815" xr:uid="{00000000-0005-0000-0000-000066380000}"/>
    <cellStyle name="SAPBEXaggData 2 8" xfId="6816" xr:uid="{00000000-0005-0000-0000-000067380000}"/>
    <cellStyle name="SAPBEXaggData 2 8 2" xfId="6817" xr:uid="{00000000-0005-0000-0000-000068380000}"/>
    <cellStyle name="SAPBEXaggData 2 8 2 2" xfId="6818" xr:uid="{00000000-0005-0000-0000-000069380000}"/>
    <cellStyle name="SAPBEXaggData 2 8 3" xfId="6819" xr:uid="{00000000-0005-0000-0000-00006A380000}"/>
    <cellStyle name="SAPBEXaggData 2 9" xfId="6820" xr:uid="{00000000-0005-0000-0000-00006B380000}"/>
    <cellStyle name="SAPBEXaggData 2 9 2" xfId="6821" xr:uid="{00000000-0005-0000-0000-00006C380000}"/>
    <cellStyle name="SAPBEXaggData 2 9 2 2" xfId="6822" xr:uid="{00000000-0005-0000-0000-00006D380000}"/>
    <cellStyle name="SAPBEXaggData 2 9 3" xfId="6823" xr:uid="{00000000-0005-0000-0000-00006E380000}"/>
    <cellStyle name="SAPBEXaggData 2_2013Прогноз" xfId="6824" xr:uid="{00000000-0005-0000-0000-00006F380000}"/>
    <cellStyle name="SAPBEXaggData 20" xfId="6825" xr:uid="{00000000-0005-0000-0000-000070380000}"/>
    <cellStyle name="SAPBEXaggData 20 2" xfId="6826" xr:uid="{00000000-0005-0000-0000-000071380000}"/>
    <cellStyle name="SAPBEXaggData 20 2 2" xfId="6827" xr:uid="{00000000-0005-0000-0000-000072380000}"/>
    <cellStyle name="SAPBEXaggData 20 3" xfId="6828" xr:uid="{00000000-0005-0000-0000-000073380000}"/>
    <cellStyle name="SAPBEXaggData 21" xfId="6829" xr:uid="{00000000-0005-0000-0000-000074380000}"/>
    <cellStyle name="SAPBEXaggData 21 2" xfId="6830" xr:uid="{00000000-0005-0000-0000-000075380000}"/>
    <cellStyle name="SAPBEXaggData 21 2 2" xfId="6831" xr:uid="{00000000-0005-0000-0000-000076380000}"/>
    <cellStyle name="SAPBEXaggData 21 3" xfId="6832" xr:uid="{00000000-0005-0000-0000-000077380000}"/>
    <cellStyle name="SAPBEXaggData 22" xfId="6833" xr:uid="{00000000-0005-0000-0000-000078380000}"/>
    <cellStyle name="SAPBEXaggData 22 2" xfId="6834" xr:uid="{00000000-0005-0000-0000-000079380000}"/>
    <cellStyle name="SAPBEXaggData 22 3" xfId="6835" xr:uid="{00000000-0005-0000-0000-00007A380000}"/>
    <cellStyle name="SAPBEXaggData 23" xfId="6836" xr:uid="{00000000-0005-0000-0000-00007B380000}"/>
    <cellStyle name="SAPBEXaggData 23 2" xfId="6837" xr:uid="{00000000-0005-0000-0000-00007C380000}"/>
    <cellStyle name="SAPBEXaggData 24" xfId="6838" xr:uid="{00000000-0005-0000-0000-00007D380000}"/>
    <cellStyle name="SAPBEXaggData 24 2" xfId="6839" xr:uid="{00000000-0005-0000-0000-00007E380000}"/>
    <cellStyle name="SAPBEXaggData 25" xfId="6840" xr:uid="{00000000-0005-0000-0000-00007F380000}"/>
    <cellStyle name="SAPBEXaggData 26" xfId="6841" xr:uid="{00000000-0005-0000-0000-000080380000}"/>
    <cellStyle name="SAPBEXaggData 27" xfId="36419" xr:uid="{00000000-0005-0000-0000-000081380000}"/>
    <cellStyle name="SAPBEXaggData 28" xfId="36420" xr:uid="{00000000-0005-0000-0000-000082380000}"/>
    <cellStyle name="SAPBEXaggData 29" xfId="36421" xr:uid="{00000000-0005-0000-0000-000083380000}"/>
    <cellStyle name="SAPBEXaggData 3" xfId="6842" xr:uid="{00000000-0005-0000-0000-000084380000}"/>
    <cellStyle name="SAPBEXaggData 3 10" xfId="6843" xr:uid="{00000000-0005-0000-0000-000085380000}"/>
    <cellStyle name="SAPBEXaggData 3 10 2" xfId="6844" xr:uid="{00000000-0005-0000-0000-000086380000}"/>
    <cellStyle name="SAPBEXaggData 3 10 2 2" xfId="6845" xr:uid="{00000000-0005-0000-0000-000087380000}"/>
    <cellStyle name="SAPBEXaggData 3 10 3" xfId="6846" xr:uid="{00000000-0005-0000-0000-000088380000}"/>
    <cellStyle name="SAPBEXaggData 3 11" xfId="6847" xr:uid="{00000000-0005-0000-0000-000089380000}"/>
    <cellStyle name="SAPBEXaggData 3 11 2" xfId="6848" xr:uid="{00000000-0005-0000-0000-00008A380000}"/>
    <cellStyle name="SAPBEXaggData 3 12" xfId="6849" xr:uid="{00000000-0005-0000-0000-00008B380000}"/>
    <cellStyle name="SAPBEXaggData 3 13" xfId="6850" xr:uid="{00000000-0005-0000-0000-00008C380000}"/>
    <cellStyle name="SAPBEXaggData 3 2" xfId="6851" xr:uid="{00000000-0005-0000-0000-00008D380000}"/>
    <cellStyle name="SAPBEXaggData 3 2 2" xfId="6852" xr:uid="{00000000-0005-0000-0000-00008E380000}"/>
    <cellStyle name="SAPBEXaggData 3 2 2 2" xfId="6853" xr:uid="{00000000-0005-0000-0000-00008F380000}"/>
    <cellStyle name="SAPBEXaggData 3 2 2 3" xfId="6854" xr:uid="{00000000-0005-0000-0000-000090380000}"/>
    <cellStyle name="SAPBEXaggData 3 2 3" xfId="6855" xr:uid="{00000000-0005-0000-0000-000091380000}"/>
    <cellStyle name="SAPBEXaggData 3 2 3 2" xfId="6856" xr:uid="{00000000-0005-0000-0000-000092380000}"/>
    <cellStyle name="SAPBEXaggData 3 2 4" xfId="6857" xr:uid="{00000000-0005-0000-0000-000093380000}"/>
    <cellStyle name="SAPBEXaggData 3 2 4 2" xfId="6858" xr:uid="{00000000-0005-0000-0000-000094380000}"/>
    <cellStyle name="SAPBEXaggData 3 2 5" xfId="6859" xr:uid="{00000000-0005-0000-0000-000095380000}"/>
    <cellStyle name="SAPBEXaggData 3 2 5 2" xfId="6860" xr:uid="{00000000-0005-0000-0000-000096380000}"/>
    <cellStyle name="SAPBEXaggData 3 2 6" xfId="6861" xr:uid="{00000000-0005-0000-0000-000097380000}"/>
    <cellStyle name="SAPBEXaggData 3 2 7" xfId="6862" xr:uid="{00000000-0005-0000-0000-000098380000}"/>
    <cellStyle name="SAPBEXaggData 3 2 8" xfId="6863" xr:uid="{00000000-0005-0000-0000-000099380000}"/>
    <cellStyle name="SAPBEXaggData 3 2_2014БП" xfId="6864" xr:uid="{00000000-0005-0000-0000-00009A380000}"/>
    <cellStyle name="SAPBEXaggData 3 3" xfId="6865" xr:uid="{00000000-0005-0000-0000-00009B380000}"/>
    <cellStyle name="SAPBEXaggData 3 3 2" xfId="6866" xr:uid="{00000000-0005-0000-0000-00009C380000}"/>
    <cellStyle name="SAPBEXaggData 3 3 2 2" xfId="6867" xr:uid="{00000000-0005-0000-0000-00009D380000}"/>
    <cellStyle name="SAPBEXaggData 3 3 3" xfId="6868" xr:uid="{00000000-0005-0000-0000-00009E380000}"/>
    <cellStyle name="SAPBEXaggData 3 4" xfId="6869" xr:uid="{00000000-0005-0000-0000-00009F380000}"/>
    <cellStyle name="SAPBEXaggData 3 4 2" xfId="6870" xr:uid="{00000000-0005-0000-0000-0000A0380000}"/>
    <cellStyle name="SAPBEXaggData 3 4 2 2" xfId="6871" xr:uid="{00000000-0005-0000-0000-0000A1380000}"/>
    <cellStyle name="SAPBEXaggData 3 4 3" xfId="6872" xr:uid="{00000000-0005-0000-0000-0000A2380000}"/>
    <cellStyle name="SAPBEXaggData 3 5" xfId="6873" xr:uid="{00000000-0005-0000-0000-0000A3380000}"/>
    <cellStyle name="SAPBEXaggData 3 5 2" xfId="6874" xr:uid="{00000000-0005-0000-0000-0000A4380000}"/>
    <cellStyle name="SAPBEXaggData 3 5 2 2" xfId="6875" xr:uid="{00000000-0005-0000-0000-0000A5380000}"/>
    <cellStyle name="SAPBEXaggData 3 5 3" xfId="6876" xr:uid="{00000000-0005-0000-0000-0000A6380000}"/>
    <cellStyle name="SAPBEXaggData 3 6" xfId="6877" xr:uid="{00000000-0005-0000-0000-0000A7380000}"/>
    <cellStyle name="SAPBEXaggData 3 6 2" xfId="6878" xr:uid="{00000000-0005-0000-0000-0000A8380000}"/>
    <cellStyle name="SAPBEXaggData 3 6 2 2" xfId="6879" xr:uid="{00000000-0005-0000-0000-0000A9380000}"/>
    <cellStyle name="SAPBEXaggData 3 6 3" xfId="6880" xr:uid="{00000000-0005-0000-0000-0000AA380000}"/>
    <cellStyle name="SAPBEXaggData 3 7" xfId="6881" xr:uid="{00000000-0005-0000-0000-0000AB380000}"/>
    <cellStyle name="SAPBEXaggData 3 7 2" xfId="6882" xr:uid="{00000000-0005-0000-0000-0000AC380000}"/>
    <cellStyle name="SAPBEXaggData 3 7 2 2" xfId="6883" xr:uid="{00000000-0005-0000-0000-0000AD380000}"/>
    <cellStyle name="SAPBEXaggData 3 7 3" xfId="6884" xr:uid="{00000000-0005-0000-0000-0000AE380000}"/>
    <cellStyle name="SAPBEXaggData 3 8" xfId="6885" xr:uid="{00000000-0005-0000-0000-0000AF380000}"/>
    <cellStyle name="SAPBEXaggData 3 8 2" xfId="6886" xr:uid="{00000000-0005-0000-0000-0000B0380000}"/>
    <cellStyle name="SAPBEXaggData 3 8 2 2" xfId="6887" xr:uid="{00000000-0005-0000-0000-0000B1380000}"/>
    <cellStyle name="SAPBEXaggData 3 8 3" xfId="6888" xr:uid="{00000000-0005-0000-0000-0000B2380000}"/>
    <cellStyle name="SAPBEXaggData 3 9" xfId="6889" xr:uid="{00000000-0005-0000-0000-0000B3380000}"/>
    <cellStyle name="SAPBEXaggData 3 9 2" xfId="6890" xr:uid="{00000000-0005-0000-0000-0000B4380000}"/>
    <cellStyle name="SAPBEXaggData 3 9 2 2" xfId="6891" xr:uid="{00000000-0005-0000-0000-0000B5380000}"/>
    <cellStyle name="SAPBEXaggData 3 9 3" xfId="6892" xr:uid="{00000000-0005-0000-0000-0000B6380000}"/>
    <cellStyle name="SAPBEXaggData 3_2013Прогноз" xfId="6893" xr:uid="{00000000-0005-0000-0000-0000B7380000}"/>
    <cellStyle name="SAPBEXaggData 4" xfId="6894" xr:uid="{00000000-0005-0000-0000-0000B8380000}"/>
    <cellStyle name="SAPBEXaggData 4 10" xfId="6895" xr:uid="{00000000-0005-0000-0000-0000B9380000}"/>
    <cellStyle name="SAPBEXaggData 4 10 2" xfId="6896" xr:uid="{00000000-0005-0000-0000-0000BA380000}"/>
    <cellStyle name="SAPBEXaggData 4 11" xfId="6897" xr:uid="{00000000-0005-0000-0000-0000BB380000}"/>
    <cellStyle name="SAPBEXaggData 4 12" xfId="6898" xr:uid="{00000000-0005-0000-0000-0000BC380000}"/>
    <cellStyle name="SAPBEXaggData 4 2" xfId="6899" xr:uid="{00000000-0005-0000-0000-0000BD380000}"/>
    <cellStyle name="SAPBEXaggData 4 2 2" xfId="6900" xr:uid="{00000000-0005-0000-0000-0000BE380000}"/>
    <cellStyle name="SAPBEXaggData 4 2 2 2" xfId="6901" xr:uid="{00000000-0005-0000-0000-0000BF380000}"/>
    <cellStyle name="SAPBEXaggData 4 2 3" xfId="6902" xr:uid="{00000000-0005-0000-0000-0000C0380000}"/>
    <cellStyle name="SAPBEXaggData 4 3" xfId="6903" xr:uid="{00000000-0005-0000-0000-0000C1380000}"/>
    <cellStyle name="SAPBEXaggData 4 3 2" xfId="6904" xr:uid="{00000000-0005-0000-0000-0000C2380000}"/>
    <cellStyle name="SAPBEXaggData 4 3 2 2" xfId="6905" xr:uid="{00000000-0005-0000-0000-0000C3380000}"/>
    <cellStyle name="SAPBEXaggData 4 3 3" xfId="6906" xr:uid="{00000000-0005-0000-0000-0000C4380000}"/>
    <cellStyle name="SAPBEXaggData 4 4" xfId="6907" xr:uid="{00000000-0005-0000-0000-0000C5380000}"/>
    <cellStyle name="SAPBEXaggData 4 4 2" xfId="6908" xr:uid="{00000000-0005-0000-0000-0000C6380000}"/>
    <cellStyle name="SAPBEXaggData 4 4 2 2" xfId="6909" xr:uid="{00000000-0005-0000-0000-0000C7380000}"/>
    <cellStyle name="SAPBEXaggData 4 4 3" xfId="6910" xr:uid="{00000000-0005-0000-0000-0000C8380000}"/>
    <cellStyle name="SAPBEXaggData 4 5" xfId="6911" xr:uid="{00000000-0005-0000-0000-0000C9380000}"/>
    <cellStyle name="SAPBEXaggData 4 5 2" xfId="6912" xr:uid="{00000000-0005-0000-0000-0000CA380000}"/>
    <cellStyle name="SAPBEXaggData 4 5 2 2" xfId="6913" xr:uid="{00000000-0005-0000-0000-0000CB380000}"/>
    <cellStyle name="SAPBEXaggData 4 5 3" xfId="6914" xr:uid="{00000000-0005-0000-0000-0000CC380000}"/>
    <cellStyle name="SAPBEXaggData 4 6" xfId="6915" xr:uid="{00000000-0005-0000-0000-0000CD380000}"/>
    <cellStyle name="SAPBEXaggData 4 6 2" xfId="6916" xr:uid="{00000000-0005-0000-0000-0000CE380000}"/>
    <cellStyle name="SAPBEXaggData 4 6 2 2" xfId="6917" xr:uid="{00000000-0005-0000-0000-0000CF380000}"/>
    <cellStyle name="SAPBEXaggData 4 6 3" xfId="6918" xr:uid="{00000000-0005-0000-0000-0000D0380000}"/>
    <cellStyle name="SAPBEXaggData 4 7" xfId="6919" xr:uid="{00000000-0005-0000-0000-0000D1380000}"/>
    <cellStyle name="SAPBEXaggData 4 7 2" xfId="6920" xr:uid="{00000000-0005-0000-0000-0000D2380000}"/>
    <cellStyle name="SAPBEXaggData 4 7 3" xfId="6921" xr:uid="{00000000-0005-0000-0000-0000D3380000}"/>
    <cellStyle name="SAPBEXaggData 4 8" xfId="6922" xr:uid="{00000000-0005-0000-0000-0000D4380000}"/>
    <cellStyle name="SAPBEXaggData 4 8 2" xfId="6923" xr:uid="{00000000-0005-0000-0000-0000D5380000}"/>
    <cellStyle name="SAPBEXaggData 4 8 3" xfId="6924" xr:uid="{00000000-0005-0000-0000-0000D6380000}"/>
    <cellStyle name="SAPBEXaggData 4 9" xfId="6925" xr:uid="{00000000-0005-0000-0000-0000D7380000}"/>
    <cellStyle name="SAPBEXaggData 4 9 2" xfId="6926" xr:uid="{00000000-0005-0000-0000-0000D8380000}"/>
    <cellStyle name="SAPBEXaggData 4_2014БП" xfId="6927" xr:uid="{00000000-0005-0000-0000-0000D9380000}"/>
    <cellStyle name="SAPBEXaggData 5" xfId="6928" xr:uid="{00000000-0005-0000-0000-0000DA380000}"/>
    <cellStyle name="SAPBEXaggData 5 10" xfId="6929" xr:uid="{00000000-0005-0000-0000-0000DB380000}"/>
    <cellStyle name="SAPBEXaggData 5 10 2" xfId="6930" xr:uid="{00000000-0005-0000-0000-0000DC380000}"/>
    <cellStyle name="SAPBEXaggData 5 11" xfId="6931" xr:uid="{00000000-0005-0000-0000-0000DD380000}"/>
    <cellStyle name="SAPBEXaggData 5 12" xfId="6932" xr:uid="{00000000-0005-0000-0000-0000DE380000}"/>
    <cellStyle name="SAPBEXaggData 5 2" xfId="6933" xr:uid="{00000000-0005-0000-0000-0000DF380000}"/>
    <cellStyle name="SAPBEXaggData 5 2 2" xfId="6934" xr:uid="{00000000-0005-0000-0000-0000E0380000}"/>
    <cellStyle name="SAPBEXaggData 5 2 2 2" xfId="6935" xr:uid="{00000000-0005-0000-0000-0000E1380000}"/>
    <cellStyle name="SAPBEXaggData 5 2 3" xfId="6936" xr:uid="{00000000-0005-0000-0000-0000E2380000}"/>
    <cellStyle name="SAPBEXaggData 5 3" xfId="6937" xr:uid="{00000000-0005-0000-0000-0000E3380000}"/>
    <cellStyle name="SAPBEXaggData 5 3 2" xfId="6938" xr:uid="{00000000-0005-0000-0000-0000E4380000}"/>
    <cellStyle name="SAPBEXaggData 5 3 3" xfId="6939" xr:uid="{00000000-0005-0000-0000-0000E5380000}"/>
    <cellStyle name="SAPBEXaggData 5 4" xfId="6940" xr:uid="{00000000-0005-0000-0000-0000E6380000}"/>
    <cellStyle name="SAPBEXaggData 5 4 2" xfId="6941" xr:uid="{00000000-0005-0000-0000-0000E7380000}"/>
    <cellStyle name="SAPBEXaggData 5 5" xfId="6942" xr:uid="{00000000-0005-0000-0000-0000E8380000}"/>
    <cellStyle name="SAPBEXaggData 5 5 2" xfId="6943" xr:uid="{00000000-0005-0000-0000-0000E9380000}"/>
    <cellStyle name="SAPBEXaggData 5 6" xfId="6944" xr:uid="{00000000-0005-0000-0000-0000EA380000}"/>
    <cellStyle name="SAPBEXaggData 5 6 2" xfId="6945" xr:uid="{00000000-0005-0000-0000-0000EB380000}"/>
    <cellStyle name="SAPBEXaggData 5 7" xfId="6946" xr:uid="{00000000-0005-0000-0000-0000EC380000}"/>
    <cellStyle name="SAPBEXaggData 5 7 2" xfId="6947" xr:uid="{00000000-0005-0000-0000-0000ED380000}"/>
    <cellStyle name="SAPBEXaggData 5 8" xfId="6948" xr:uid="{00000000-0005-0000-0000-0000EE380000}"/>
    <cellStyle name="SAPBEXaggData 5 8 2" xfId="6949" xr:uid="{00000000-0005-0000-0000-0000EF380000}"/>
    <cellStyle name="SAPBEXaggData 5 9" xfId="6950" xr:uid="{00000000-0005-0000-0000-0000F0380000}"/>
    <cellStyle name="SAPBEXaggData 5 9 2" xfId="6951" xr:uid="{00000000-0005-0000-0000-0000F1380000}"/>
    <cellStyle name="SAPBEXaggData 6" xfId="6952" xr:uid="{00000000-0005-0000-0000-0000F2380000}"/>
    <cellStyle name="SAPBEXaggData 6 10" xfId="6953" xr:uid="{00000000-0005-0000-0000-0000F3380000}"/>
    <cellStyle name="SAPBEXaggData 6 10 2" xfId="6954" xr:uid="{00000000-0005-0000-0000-0000F4380000}"/>
    <cellStyle name="SAPBEXaggData 6 11" xfId="6955" xr:uid="{00000000-0005-0000-0000-0000F5380000}"/>
    <cellStyle name="SAPBEXaggData 6 12" xfId="6956" xr:uid="{00000000-0005-0000-0000-0000F6380000}"/>
    <cellStyle name="SAPBEXaggData 6 2" xfId="6957" xr:uid="{00000000-0005-0000-0000-0000F7380000}"/>
    <cellStyle name="SAPBEXaggData 6 2 2" xfId="6958" xr:uid="{00000000-0005-0000-0000-0000F8380000}"/>
    <cellStyle name="SAPBEXaggData 6 2 3" xfId="6959" xr:uid="{00000000-0005-0000-0000-0000F9380000}"/>
    <cellStyle name="SAPBEXaggData 6 3" xfId="6960" xr:uid="{00000000-0005-0000-0000-0000FA380000}"/>
    <cellStyle name="SAPBEXaggData 6 3 2" xfId="6961" xr:uid="{00000000-0005-0000-0000-0000FB380000}"/>
    <cellStyle name="SAPBEXaggData 6 4" xfId="6962" xr:uid="{00000000-0005-0000-0000-0000FC380000}"/>
    <cellStyle name="SAPBEXaggData 6 4 2" xfId="6963" xr:uid="{00000000-0005-0000-0000-0000FD380000}"/>
    <cellStyle name="SAPBEXaggData 6 5" xfId="6964" xr:uid="{00000000-0005-0000-0000-0000FE380000}"/>
    <cellStyle name="SAPBEXaggData 6 5 2" xfId="6965" xr:uid="{00000000-0005-0000-0000-0000FF380000}"/>
    <cellStyle name="SAPBEXaggData 6 6" xfId="6966" xr:uid="{00000000-0005-0000-0000-000000390000}"/>
    <cellStyle name="SAPBEXaggData 6 6 2" xfId="6967" xr:uid="{00000000-0005-0000-0000-000001390000}"/>
    <cellStyle name="SAPBEXaggData 6 7" xfId="6968" xr:uid="{00000000-0005-0000-0000-000002390000}"/>
    <cellStyle name="SAPBEXaggData 6 7 2" xfId="6969" xr:uid="{00000000-0005-0000-0000-000003390000}"/>
    <cellStyle name="SAPBEXaggData 6 8" xfId="6970" xr:uid="{00000000-0005-0000-0000-000004390000}"/>
    <cellStyle name="SAPBEXaggData 6 8 2" xfId="6971" xr:uid="{00000000-0005-0000-0000-000005390000}"/>
    <cellStyle name="SAPBEXaggData 6 9" xfId="6972" xr:uid="{00000000-0005-0000-0000-000006390000}"/>
    <cellStyle name="SAPBEXaggData 6 9 2" xfId="6973" xr:uid="{00000000-0005-0000-0000-000007390000}"/>
    <cellStyle name="SAPBEXaggData 7" xfId="6974" xr:uid="{00000000-0005-0000-0000-000008390000}"/>
    <cellStyle name="SAPBEXaggData 7 10" xfId="6975" xr:uid="{00000000-0005-0000-0000-000009390000}"/>
    <cellStyle name="SAPBEXaggData 7 10 2" xfId="6976" xr:uid="{00000000-0005-0000-0000-00000A390000}"/>
    <cellStyle name="SAPBEXaggData 7 11" xfId="6977" xr:uid="{00000000-0005-0000-0000-00000B390000}"/>
    <cellStyle name="SAPBEXaggData 7 12" xfId="6978" xr:uid="{00000000-0005-0000-0000-00000C390000}"/>
    <cellStyle name="SAPBEXaggData 7 2" xfId="6979" xr:uid="{00000000-0005-0000-0000-00000D390000}"/>
    <cellStyle name="SAPBEXaggData 7 2 2" xfId="6980" xr:uid="{00000000-0005-0000-0000-00000E390000}"/>
    <cellStyle name="SAPBEXaggData 7 2 3" xfId="6981" xr:uid="{00000000-0005-0000-0000-00000F390000}"/>
    <cellStyle name="SAPBEXaggData 7 3" xfId="6982" xr:uid="{00000000-0005-0000-0000-000010390000}"/>
    <cellStyle name="SAPBEXaggData 7 3 2" xfId="6983" xr:uid="{00000000-0005-0000-0000-000011390000}"/>
    <cellStyle name="SAPBEXaggData 7 4" xfId="6984" xr:uid="{00000000-0005-0000-0000-000012390000}"/>
    <cellStyle name="SAPBEXaggData 7 4 2" xfId="6985" xr:uid="{00000000-0005-0000-0000-000013390000}"/>
    <cellStyle name="SAPBEXaggData 7 5" xfId="6986" xr:uid="{00000000-0005-0000-0000-000014390000}"/>
    <cellStyle name="SAPBEXaggData 7 5 2" xfId="6987" xr:uid="{00000000-0005-0000-0000-000015390000}"/>
    <cellStyle name="SAPBEXaggData 7 6" xfId="6988" xr:uid="{00000000-0005-0000-0000-000016390000}"/>
    <cellStyle name="SAPBEXaggData 7 6 2" xfId="6989" xr:uid="{00000000-0005-0000-0000-000017390000}"/>
    <cellStyle name="SAPBEXaggData 7 7" xfId="6990" xr:uid="{00000000-0005-0000-0000-000018390000}"/>
    <cellStyle name="SAPBEXaggData 7 7 2" xfId="6991" xr:uid="{00000000-0005-0000-0000-000019390000}"/>
    <cellStyle name="SAPBEXaggData 7 8" xfId="6992" xr:uid="{00000000-0005-0000-0000-00001A390000}"/>
    <cellStyle name="SAPBEXaggData 7 8 2" xfId="6993" xr:uid="{00000000-0005-0000-0000-00001B390000}"/>
    <cellStyle name="SAPBEXaggData 7 9" xfId="6994" xr:uid="{00000000-0005-0000-0000-00001C390000}"/>
    <cellStyle name="SAPBEXaggData 7 9 2" xfId="6995" xr:uid="{00000000-0005-0000-0000-00001D390000}"/>
    <cellStyle name="SAPBEXaggData 8" xfId="6996" xr:uid="{00000000-0005-0000-0000-00001E390000}"/>
    <cellStyle name="SAPBEXaggData 8 10" xfId="6997" xr:uid="{00000000-0005-0000-0000-00001F390000}"/>
    <cellStyle name="SAPBEXaggData 8 10 2" xfId="6998" xr:uid="{00000000-0005-0000-0000-000020390000}"/>
    <cellStyle name="SAPBEXaggData 8 11" xfId="6999" xr:uid="{00000000-0005-0000-0000-000021390000}"/>
    <cellStyle name="SAPBEXaggData 8 12" xfId="7000" xr:uid="{00000000-0005-0000-0000-000022390000}"/>
    <cellStyle name="SAPBEXaggData 8 2" xfId="7001" xr:uid="{00000000-0005-0000-0000-000023390000}"/>
    <cellStyle name="SAPBEXaggData 8 2 2" xfId="7002" xr:uid="{00000000-0005-0000-0000-000024390000}"/>
    <cellStyle name="SAPBEXaggData 8 2 3" xfId="7003" xr:uid="{00000000-0005-0000-0000-000025390000}"/>
    <cellStyle name="SAPBEXaggData 8 3" xfId="7004" xr:uid="{00000000-0005-0000-0000-000026390000}"/>
    <cellStyle name="SAPBEXaggData 8 3 2" xfId="7005" xr:uid="{00000000-0005-0000-0000-000027390000}"/>
    <cellStyle name="SAPBEXaggData 8 4" xfId="7006" xr:uid="{00000000-0005-0000-0000-000028390000}"/>
    <cellStyle name="SAPBEXaggData 8 4 2" xfId="7007" xr:uid="{00000000-0005-0000-0000-000029390000}"/>
    <cellStyle name="SAPBEXaggData 8 5" xfId="7008" xr:uid="{00000000-0005-0000-0000-00002A390000}"/>
    <cellStyle name="SAPBEXaggData 8 5 2" xfId="7009" xr:uid="{00000000-0005-0000-0000-00002B390000}"/>
    <cellStyle name="SAPBEXaggData 8 6" xfId="7010" xr:uid="{00000000-0005-0000-0000-00002C390000}"/>
    <cellStyle name="SAPBEXaggData 8 6 2" xfId="7011" xr:uid="{00000000-0005-0000-0000-00002D390000}"/>
    <cellStyle name="SAPBEXaggData 8 7" xfId="7012" xr:uid="{00000000-0005-0000-0000-00002E390000}"/>
    <cellStyle name="SAPBEXaggData 8 7 2" xfId="7013" xr:uid="{00000000-0005-0000-0000-00002F390000}"/>
    <cellStyle name="SAPBEXaggData 8 8" xfId="7014" xr:uid="{00000000-0005-0000-0000-000030390000}"/>
    <cellStyle name="SAPBEXaggData 8 8 2" xfId="7015" xr:uid="{00000000-0005-0000-0000-000031390000}"/>
    <cellStyle name="SAPBEXaggData 8 9" xfId="7016" xr:uid="{00000000-0005-0000-0000-000032390000}"/>
    <cellStyle name="SAPBEXaggData 8 9 2" xfId="7017" xr:uid="{00000000-0005-0000-0000-000033390000}"/>
    <cellStyle name="SAPBEXaggData 9" xfId="7018" xr:uid="{00000000-0005-0000-0000-000034390000}"/>
    <cellStyle name="SAPBEXaggData 9 10" xfId="7019" xr:uid="{00000000-0005-0000-0000-000035390000}"/>
    <cellStyle name="SAPBEXaggData 9 10 2" xfId="7020" xr:uid="{00000000-0005-0000-0000-000036390000}"/>
    <cellStyle name="SAPBEXaggData 9 11" xfId="7021" xr:uid="{00000000-0005-0000-0000-000037390000}"/>
    <cellStyle name="SAPBEXaggData 9 12" xfId="7022" xr:uid="{00000000-0005-0000-0000-000038390000}"/>
    <cellStyle name="SAPBEXaggData 9 2" xfId="7023" xr:uid="{00000000-0005-0000-0000-000039390000}"/>
    <cellStyle name="SAPBEXaggData 9 2 2" xfId="7024" xr:uid="{00000000-0005-0000-0000-00003A390000}"/>
    <cellStyle name="SAPBEXaggData 9 2 3" xfId="7025" xr:uid="{00000000-0005-0000-0000-00003B390000}"/>
    <cellStyle name="SAPBEXaggData 9 3" xfId="7026" xr:uid="{00000000-0005-0000-0000-00003C390000}"/>
    <cellStyle name="SAPBEXaggData 9 3 2" xfId="7027" xr:uid="{00000000-0005-0000-0000-00003D390000}"/>
    <cellStyle name="SAPBEXaggData 9 4" xfId="7028" xr:uid="{00000000-0005-0000-0000-00003E390000}"/>
    <cellStyle name="SAPBEXaggData 9 4 2" xfId="7029" xr:uid="{00000000-0005-0000-0000-00003F390000}"/>
    <cellStyle name="SAPBEXaggData 9 5" xfId="7030" xr:uid="{00000000-0005-0000-0000-000040390000}"/>
    <cellStyle name="SAPBEXaggData 9 5 2" xfId="7031" xr:uid="{00000000-0005-0000-0000-000041390000}"/>
    <cellStyle name="SAPBEXaggData 9 6" xfId="7032" xr:uid="{00000000-0005-0000-0000-000042390000}"/>
    <cellStyle name="SAPBEXaggData 9 6 2" xfId="7033" xr:uid="{00000000-0005-0000-0000-000043390000}"/>
    <cellStyle name="SAPBEXaggData 9 7" xfId="7034" xr:uid="{00000000-0005-0000-0000-000044390000}"/>
    <cellStyle name="SAPBEXaggData 9 7 2" xfId="7035" xr:uid="{00000000-0005-0000-0000-000045390000}"/>
    <cellStyle name="SAPBEXaggData 9 8" xfId="7036" xr:uid="{00000000-0005-0000-0000-000046390000}"/>
    <cellStyle name="SAPBEXaggData 9 8 2" xfId="7037" xr:uid="{00000000-0005-0000-0000-000047390000}"/>
    <cellStyle name="SAPBEXaggData 9 9" xfId="7038" xr:uid="{00000000-0005-0000-0000-000048390000}"/>
    <cellStyle name="SAPBEXaggData 9 9 2" xfId="7039" xr:uid="{00000000-0005-0000-0000-000049390000}"/>
    <cellStyle name="SAPBEXaggData_2013Прогноз" xfId="7040" xr:uid="{00000000-0005-0000-0000-00004A390000}"/>
    <cellStyle name="SAPBEXaggDataEmph" xfId="7041" xr:uid="{00000000-0005-0000-0000-00004B390000}"/>
    <cellStyle name="SAPBEXaggDataEmph 10" xfId="7042" xr:uid="{00000000-0005-0000-0000-00004C390000}"/>
    <cellStyle name="SAPBEXaggDataEmph 10 10" xfId="7043" xr:uid="{00000000-0005-0000-0000-00004D390000}"/>
    <cellStyle name="SAPBEXaggDataEmph 10 10 2" xfId="7044" xr:uid="{00000000-0005-0000-0000-00004E390000}"/>
    <cellStyle name="SAPBEXaggDataEmph 10 11" xfId="7045" xr:uid="{00000000-0005-0000-0000-00004F390000}"/>
    <cellStyle name="SAPBEXaggDataEmph 10 12" xfId="7046" xr:uid="{00000000-0005-0000-0000-000050390000}"/>
    <cellStyle name="SAPBEXaggDataEmph 10 2" xfId="7047" xr:uid="{00000000-0005-0000-0000-000051390000}"/>
    <cellStyle name="SAPBEXaggDataEmph 10 2 2" xfId="7048" xr:uid="{00000000-0005-0000-0000-000052390000}"/>
    <cellStyle name="SAPBEXaggDataEmph 10 2 3" xfId="7049" xr:uid="{00000000-0005-0000-0000-000053390000}"/>
    <cellStyle name="SAPBEXaggDataEmph 10 3" xfId="7050" xr:uid="{00000000-0005-0000-0000-000054390000}"/>
    <cellStyle name="SAPBEXaggDataEmph 10 3 2" xfId="7051" xr:uid="{00000000-0005-0000-0000-000055390000}"/>
    <cellStyle name="SAPBEXaggDataEmph 10 4" xfId="7052" xr:uid="{00000000-0005-0000-0000-000056390000}"/>
    <cellStyle name="SAPBEXaggDataEmph 10 4 2" xfId="7053" xr:uid="{00000000-0005-0000-0000-000057390000}"/>
    <cellStyle name="SAPBEXaggDataEmph 10 5" xfId="7054" xr:uid="{00000000-0005-0000-0000-000058390000}"/>
    <cellStyle name="SAPBEXaggDataEmph 10 5 2" xfId="7055" xr:uid="{00000000-0005-0000-0000-000059390000}"/>
    <cellStyle name="SAPBEXaggDataEmph 10 6" xfId="7056" xr:uid="{00000000-0005-0000-0000-00005A390000}"/>
    <cellStyle name="SAPBEXaggDataEmph 10 6 2" xfId="7057" xr:uid="{00000000-0005-0000-0000-00005B390000}"/>
    <cellStyle name="SAPBEXaggDataEmph 10 7" xfId="7058" xr:uid="{00000000-0005-0000-0000-00005C390000}"/>
    <cellStyle name="SAPBEXaggDataEmph 10 7 2" xfId="7059" xr:uid="{00000000-0005-0000-0000-00005D390000}"/>
    <cellStyle name="SAPBEXaggDataEmph 10 8" xfId="7060" xr:uid="{00000000-0005-0000-0000-00005E390000}"/>
    <cellStyle name="SAPBEXaggDataEmph 10 8 2" xfId="7061" xr:uid="{00000000-0005-0000-0000-00005F390000}"/>
    <cellStyle name="SAPBEXaggDataEmph 10 9" xfId="7062" xr:uid="{00000000-0005-0000-0000-000060390000}"/>
    <cellStyle name="SAPBEXaggDataEmph 10 9 2" xfId="7063" xr:uid="{00000000-0005-0000-0000-000061390000}"/>
    <cellStyle name="SAPBEXaggDataEmph 11" xfId="7064" xr:uid="{00000000-0005-0000-0000-000062390000}"/>
    <cellStyle name="SAPBEXaggDataEmph 11 10" xfId="7065" xr:uid="{00000000-0005-0000-0000-000063390000}"/>
    <cellStyle name="SAPBEXaggDataEmph 11 10 2" xfId="7066" xr:uid="{00000000-0005-0000-0000-000064390000}"/>
    <cellStyle name="SAPBEXaggDataEmph 11 11" xfId="7067" xr:uid="{00000000-0005-0000-0000-000065390000}"/>
    <cellStyle name="SAPBEXaggDataEmph 11 12" xfId="7068" xr:uid="{00000000-0005-0000-0000-000066390000}"/>
    <cellStyle name="SAPBEXaggDataEmph 11 2" xfId="7069" xr:uid="{00000000-0005-0000-0000-000067390000}"/>
    <cellStyle name="SAPBEXaggDataEmph 11 2 2" xfId="7070" xr:uid="{00000000-0005-0000-0000-000068390000}"/>
    <cellStyle name="SAPBEXaggDataEmph 11 2 3" xfId="7071" xr:uid="{00000000-0005-0000-0000-000069390000}"/>
    <cellStyle name="SAPBEXaggDataEmph 11 3" xfId="7072" xr:uid="{00000000-0005-0000-0000-00006A390000}"/>
    <cellStyle name="SAPBEXaggDataEmph 11 3 2" xfId="7073" xr:uid="{00000000-0005-0000-0000-00006B390000}"/>
    <cellStyle name="SAPBEXaggDataEmph 11 4" xfId="7074" xr:uid="{00000000-0005-0000-0000-00006C390000}"/>
    <cellStyle name="SAPBEXaggDataEmph 11 4 2" xfId="7075" xr:uid="{00000000-0005-0000-0000-00006D390000}"/>
    <cellStyle name="SAPBEXaggDataEmph 11 5" xfId="7076" xr:uid="{00000000-0005-0000-0000-00006E390000}"/>
    <cellStyle name="SAPBEXaggDataEmph 11 5 2" xfId="7077" xr:uid="{00000000-0005-0000-0000-00006F390000}"/>
    <cellStyle name="SAPBEXaggDataEmph 11 6" xfId="7078" xr:uid="{00000000-0005-0000-0000-000070390000}"/>
    <cellStyle name="SAPBEXaggDataEmph 11 6 2" xfId="7079" xr:uid="{00000000-0005-0000-0000-000071390000}"/>
    <cellStyle name="SAPBEXaggDataEmph 11 7" xfId="7080" xr:uid="{00000000-0005-0000-0000-000072390000}"/>
    <cellStyle name="SAPBEXaggDataEmph 11 7 2" xfId="7081" xr:uid="{00000000-0005-0000-0000-000073390000}"/>
    <cellStyle name="SAPBEXaggDataEmph 11 8" xfId="7082" xr:uid="{00000000-0005-0000-0000-000074390000}"/>
    <cellStyle name="SAPBEXaggDataEmph 11 8 2" xfId="7083" xr:uid="{00000000-0005-0000-0000-000075390000}"/>
    <cellStyle name="SAPBEXaggDataEmph 11 9" xfId="7084" xr:uid="{00000000-0005-0000-0000-000076390000}"/>
    <cellStyle name="SAPBEXaggDataEmph 11 9 2" xfId="7085" xr:uid="{00000000-0005-0000-0000-000077390000}"/>
    <cellStyle name="SAPBEXaggDataEmph 12" xfId="7086" xr:uid="{00000000-0005-0000-0000-000078390000}"/>
    <cellStyle name="SAPBEXaggDataEmph 12 10" xfId="7087" xr:uid="{00000000-0005-0000-0000-000079390000}"/>
    <cellStyle name="SAPBEXaggDataEmph 12 10 2" xfId="7088" xr:uid="{00000000-0005-0000-0000-00007A390000}"/>
    <cellStyle name="SAPBEXaggDataEmph 12 11" xfId="7089" xr:uid="{00000000-0005-0000-0000-00007B390000}"/>
    <cellStyle name="SAPBEXaggDataEmph 12 12" xfId="7090" xr:uid="{00000000-0005-0000-0000-00007C390000}"/>
    <cellStyle name="SAPBEXaggDataEmph 12 2" xfId="7091" xr:uid="{00000000-0005-0000-0000-00007D390000}"/>
    <cellStyle name="SAPBEXaggDataEmph 12 2 2" xfId="7092" xr:uid="{00000000-0005-0000-0000-00007E390000}"/>
    <cellStyle name="SAPBEXaggDataEmph 12 2 3" xfId="7093" xr:uid="{00000000-0005-0000-0000-00007F390000}"/>
    <cellStyle name="SAPBEXaggDataEmph 12 3" xfId="7094" xr:uid="{00000000-0005-0000-0000-000080390000}"/>
    <cellStyle name="SAPBEXaggDataEmph 12 3 2" xfId="7095" xr:uid="{00000000-0005-0000-0000-000081390000}"/>
    <cellStyle name="SAPBEXaggDataEmph 12 4" xfId="7096" xr:uid="{00000000-0005-0000-0000-000082390000}"/>
    <cellStyle name="SAPBEXaggDataEmph 12 4 2" xfId="7097" xr:uid="{00000000-0005-0000-0000-000083390000}"/>
    <cellStyle name="SAPBEXaggDataEmph 12 5" xfId="7098" xr:uid="{00000000-0005-0000-0000-000084390000}"/>
    <cellStyle name="SAPBEXaggDataEmph 12 5 2" xfId="7099" xr:uid="{00000000-0005-0000-0000-000085390000}"/>
    <cellStyle name="SAPBEXaggDataEmph 12 6" xfId="7100" xr:uid="{00000000-0005-0000-0000-000086390000}"/>
    <cellStyle name="SAPBEXaggDataEmph 12 6 2" xfId="7101" xr:uid="{00000000-0005-0000-0000-000087390000}"/>
    <cellStyle name="SAPBEXaggDataEmph 12 7" xfId="7102" xr:uid="{00000000-0005-0000-0000-000088390000}"/>
    <cellStyle name="SAPBEXaggDataEmph 12 7 2" xfId="7103" xr:uid="{00000000-0005-0000-0000-000089390000}"/>
    <cellStyle name="SAPBEXaggDataEmph 12 8" xfId="7104" xr:uid="{00000000-0005-0000-0000-00008A390000}"/>
    <cellStyle name="SAPBEXaggDataEmph 12 8 2" xfId="7105" xr:uid="{00000000-0005-0000-0000-00008B390000}"/>
    <cellStyle name="SAPBEXaggDataEmph 12 9" xfId="7106" xr:uid="{00000000-0005-0000-0000-00008C390000}"/>
    <cellStyle name="SAPBEXaggDataEmph 12 9 2" xfId="7107" xr:uid="{00000000-0005-0000-0000-00008D390000}"/>
    <cellStyle name="SAPBEXaggDataEmph 13" xfId="7108" xr:uid="{00000000-0005-0000-0000-00008E390000}"/>
    <cellStyle name="SAPBEXaggDataEmph 13 10" xfId="7109" xr:uid="{00000000-0005-0000-0000-00008F390000}"/>
    <cellStyle name="SAPBEXaggDataEmph 13 10 2" xfId="7110" xr:uid="{00000000-0005-0000-0000-000090390000}"/>
    <cellStyle name="SAPBEXaggDataEmph 13 11" xfId="7111" xr:uid="{00000000-0005-0000-0000-000091390000}"/>
    <cellStyle name="SAPBEXaggDataEmph 13 12" xfId="7112" xr:uid="{00000000-0005-0000-0000-000092390000}"/>
    <cellStyle name="SAPBEXaggDataEmph 13 2" xfId="7113" xr:uid="{00000000-0005-0000-0000-000093390000}"/>
    <cellStyle name="SAPBEXaggDataEmph 13 2 2" xfId="7114" xr:uid="{00000000-0005-0000-0000-000094390000}"/>
    <cellStyle name="SAPBEXaggDataEmph 13 2 3" xfId="7115" xr:uid="{00000000-0005-0000-0000-000095390000}"/>
    <cellStyle name="SAPBEXaggDataEmph 13 3" xfId="7116" xr:uid="{00000000-0005-0000-0000-000096390000}"/>
    <cellStyle name="SAPBEXaggDataEmph 13 3 2" xfId="7117" xr:uid="{00000000-0005-0000-0000-000097390000}"/>
    <cellStyle name="SAPBEXaggDataEmph 13 4" xfId="7118" xr:uid="{00000000-0005-0000-0000-000098390000}"/>
    <cellStyle name="SAPBEXaggDataEmph 13 4 2" xfId="7119" xr:uid="{00000000-0005-0000-0000-000099390000}"/>
    <cellStyle name="SAPBEXaggDataEmph 13 5" xfId="7120" xr:uid="{00000000-0005-0000-0000-00009A390000}"/>
    <cellStyle name="SAPBEXaggDataEmph 13 5 2" xfId="7121" xr:uid="{00000000-0005-0000-0000-00009B390000}"/>
    <cellStyle name="SAPBEXaggDataEmph 13 6" xfId="7122" xr:uid="{00000000-0005-0000-0000-00009C390000}"/>
    <cellStyle name="SAPBEXaggDataEmph 13 6 2" xfId="7123" xr:uid="{00000000-0005-0000-0000-00009D390000}"/>
    <cellStyle name="SAPBEXaggDataEmph 13 7" xfId="7124" xr:uid="{00000000-0005-0000-0000-00009E390000}"/>
    <cellStyle name="SAPBEXaggDataEmph 13 7 2" xfId="7125" xr:uid="{00000000-0005-0000-0000-00009F390000}"/>
    <cellStyle name="SAPBEXaggDataEmph 13 8" xfId="7126" xr:uid="{00000000-0005-0000-0000-0000A0390000}"/>
    <cellStyle name="SAPBEXaggDataEmph 13 8 2" xfId="7127" xr:uid="{00000000-0005-0000-0000-0000A1390000}"/>
    <cellStyle name="SAPBEXaggDataEmph 13 9" xfId="7128" xr:uid="{00000000-0005-0000-0000-0000A2390000}"/>
    <cellStyle name="SAPBEXaggDataEmph 13 9 2" xfId="7129" xr:uid="{00000000-0005-0000-0000-0000A3390000}"/>
    <cellStyle name="SAPBEXaggDataEmph 14" xfId="7130" xr:uid="{00000000-0005-0000-0000-0000A4390000}"/>
    <cellStyle name="SAPBEXaggDataEmph 14 10" xfId="7131" xr:uid="{00000000-0005-0000-0000-0000A5390000}"/>
    <cellStyle name="SAPBEXaggDataEmph 14 10 2" xfId="7132" xr:uid="{00000000-0005-0000-0000-0000A6390000}"/>
    <cellStyle name="SAPBEXaggDataEmph 14 11" xfId="7133" xr:uid="{00000000-0005-0000-0000-0000A7390000}"/>
    <cellStyle name="SAPBEXaggDataEmph 14 12" xfId="7134" xr:uid="{00000000-0005-0000-0000-0000A8390000}"/>
    <cellStyle name="SAPBEXaggDataEmph 14 2" xfId="7135" xr:uid="{00000000-0005-0000-0000-0000A9390000}"/>
    <cellStyle name="SAPBEXaggDataEmph 14 2 2" xfId="7136" xr:uid="{00000000-0005-0000-0000-0000AA390000}"/>
    <cellStyle name="SAPBEXaggDataEmph 14 2 3" xfId="7137" xr:uid="{00000000-0005-0000-0000-0000AB390000}"/>
    <cellStyle name="SAPBEXaggDataEmph 14 3" xfId="7138" xr:uid="{00000000-0005-0000-0000-0000AC390000}"/>
    <cellStyle name="SAPBEXaggDataEmph 14 3 2" xfId="7139" xr:uid="{00000000-0005-0000-0000-0000AD390000}"/>
    <cellStyle name="SAPBEXaggDataEmph 14 4" xfId="7140" xr:uid="{00000000-0005-0000-0000-0000AE390000}"/>
    <cellStyle name="SAPBEXaggDataEmph 14 4 2" xfId="7141" xr:uid="{00000000-0005-0000-0000-0000AF390000}"/>
    <cellStyle name="SAPBEXaggDataEmph 14 5" xfId="7142" xr:uid="{00000000-0005-0000-0000-0000B0390000}"/>
    <cellStyle name="SAPBEXaggDataEmph 14 5 2" xfId="7143" xr:uid="{00000000-0005-0000-0000-0000B1390000}"/>
    <cellStyle name="SAPBEXaggDataEmph 14 6" xfId="7144" xr:uid="{00000000-0005-0000-0000-0000B2390000}"/>
    <cellStyle name="SAPBEXaggDataEmph 14 6 2" xfId="7145" xr:uid="{00000000-0005-0000-0000-0000B3390000}"/>
    <cellStyle name="SAPBEXaggDataEmph 14 7" xfId="7146" xr:uid="{00000000-0005-0000-0000-0000B4390000}"/>
    <cellStyle name="SAPBEXaggDataEmph 14 7 2" xfId="7147" xr:uid="{00000000-0005-0000-0000-0000B5390000}"/>
    <cellStyle name="SAPBEXaggDataEmph 14 8" xfId="7148" xr:uid="{00000000-0005-0000-0000-0000B6390000}"/>
    <cellStyle name="SAPBEXaggDataEmph 14 8 2" xfId="7149" xr:uid="{00000000-0005-0000-0000-0000B7390000}"/>
    <cellStyle name="SAPBEXaggDataEmph 14 9" xfId="7150" xr:uid="{00000000-0005-0000-0000-0000B8390000}"/>
    <cellStyle name="SAPBEXaggDataEmph 14 9 2" xfId="7151" xr:uid="{00000000-0005-0000-0000-0000B9390000}"/>
    <cellStyle name="SAPBEXaggDataEmph 15" xfId="7152" xr:uid="{00000000-0005-0000-0000-0000BA390000}"/>
    <cellStyle name="SAPBEXaggDataEmph 15 10" xfId="7153" xr:uid="{00000000-0005-0000-0000-0000BB390000}"/>
    <cellStyle name="SAPBEXaggDataEmph 15 10 2" xfId="7154" xr:uid="{00000000-0005-0000-0000-0000BC390000}"/>
    <cellStyle name="SAPBEXaggDataEmph 15 11" xfId="7155" xr:uid="{00000000-0005-0000-0000-0000BD390000}"/>
    <cellStyle name="SAPBEXaggDataEmph 15 12" xfId="7156" xr:uid="{00000000-0005-0000-0000-0000BE390000}"/>
    <cellStyle name="SAPBEXaggDataEmph 15 2" xfId="7157" xr:uid="{00000000-0005-0000-0000-0000BF390000}"/>
    <cellStyle name="SAPBEXaggDataEmph 15 2 2" xfId="7158" xr:uid="{00000000-0005-0000-0000-0000C0390000}"/>
    <cellStyle name="SAPBEXaggDataEmph 15 2 3" xfId="7159" xr:uid="{00000000-0005-0000-0000-0000C1390000}"/>
    <cellStyle name="SAPBEXaggDataEmph 15 3" xfId="7160" xr:uid="{00000000-0005-0000-0000-0000C2390000}"/>
    <cellStyle name="SAPBEXaggDataEmph 15 3 2" xfId="7161" xr:uid="{00000000-0005-0000-0000-0000C3390000}"/>
    <cellStyle name="SAPBEXaggDataEmph 15 4" xfId="7162" xr:uid="{00000000-0005-0000-0000-0000C4390000}"/>
    <cellStyle name="SAPBEXaggDataEmph 15 4 2" xfId="7163" xr:uid="{00000000-0005-0000-0000-0000C5390000}"/>
    <cellStyle name="SAPBEXaggDataEmph 15 5" xfId="7164" xr:uid="{00000000-0005-0000-0000-0000C6390000}"/>
    <cellStyle name="SAPBEXaggDataEmph 15 5 2" xfId="7165" xr:uid="{00000000-0005-0000-0000-0000C7390000}"/>
    <cellStyle name="SAPBEXaggDataEmph 15 6" xfId="7166" xr:uid="{00000000-0005-0000-0000-0000C8390000}"/>
    <cellStyle name="SAPBEXaggDataEmph 15 6 2" xfId="7167" xr:uid="{00000000-0005-0000-0000-0000C9390000}"/>
    <cellStyle name="SAPBEXaggDataEmph 15 7" xfId="7168" xr:uid="{00000000-0005-0000-0000-0000CA390000}"/>
    <cellStyle name="SAPBEXaggDataEmph 15 7 2" xfId="7169" xr:uid="{00000000-0005-0000-0000-0000CB390000}"/>
    <cellStyle name="SAPBEXaggDataEmph 15 8" xfId="7170" xr:uid="{00000000-0005-0000-0000-0000CC390000}"/>
    <cellStyle name="SAPBEXaggDataEmph 15 8 2" xfId="7171" xr:uid="{00000000-0005-0000-0000-0000CD390000}"/>
    <cellStyle name="SAPBEXaggDataEmph 15 9" xfId="7172" xr:uid="{00000000-0005-0000-0000-0000CE390000}"/>
    <cellStyle name="SAPBEXaggDataEmph 15 9 2" xfId="7173" xr:uid="{00000000-0005-0000-0000-0000CF390000}"/>
    <cellStyle name="SAPBEXaggDataEmph 16" xfId="7174" xr:uid="{00000000-0005-0000-0000-0000D0390000}"/>
    <cellStyle name="SAPBEXaggDataEmph 16 2" xfId="7175" xr:uid="{00000000-0005-0000-0000-0000D1390000}"/>
    <cellStyle name="SAPBEXaggDataEmph 16 2 2" xfId="7176" xr:uid="{00000000-0005-0000-0000-0000D2390000}"/>
    <cellStyle name="SAPBEXaggDataEmph 16 3" xfId="7177" xr:uid="{00000000-0005-0000-0000-0000D3390000}"/>
    <cellStyle name="SAPBEXaggDataEmph 17" xfId="7178" xr:uid="{00000000-0005-0000-0000-0000D4390000}"/>
    <cellStyle name="SAPBEXaggDataEmph 17 2" xfId="7179" xr:uid="{00000000-0005-0000-0000-0000D5390000}"/>
    <cellStyle name="SAPBEXaggDataEmph 17 2 2" xfId="7180" xr:uid="{00000000-0005-0000-0000-0000D6390000}"/>
    <cellStyle name="SAPBEXaggDataEmph 17 3" xfId="7181" xr:uid="{00000000-0005-0000-0000-0000D7390000}"/>
    <cellStyle name="SAPBEXaggDataEmph 18" xfId="7182" xr:uid="{00000000-0005-0000-0000-0000D8390000}"/>
    <cellStyle name="SAPBEXaggDataEmph 18 2" xfId="7183" xr:uid="{00000000-0005-0000-0000-0000D9390000}"/>
    <cellStyle name="SAPBEXaggDataEmph 18 2 2" xfId="7184" xr:uid="{00000000-0005-0000-0000-0000DA390000}"/>
    <cellStyle name="SAPBEXaggDataEmph 18 3" xfId="7185" xr:uid="{00000000-0005-0000-0000-0000DB390000}"/>
    <cellStyle name="SAPBEXaggDataEmph 19" xfId="7186" xr:uid="{00000000-0005-0000-0000-0000DC390000}"/>
    <cellStyle name="SAPBEXaggDataEmph 19 2" xfId="7187" xr:uid="{00000000-0005-0000-0000-0000DD390000}"/>
    <cellStyle name="SAPBEXaggDataEmph 19 2 2" xfId="7188" xr:uid="{00000000-0005-0000-0000-0000DE390000}"/>
    <cellStyle name="SAPBEXaggDataEmph 19 3" xfId="7189" xr:uid="{00000000-0005-0000-0000-0000DF390000}"/>
    <cellStyle name="SAPBEXaggDataEmph 2" xfId="7190" xr:uid="{00000000-0005-0000-0000-0000E0390000}"/>
    <cellStyle name="SAPBEXaggDataEmph 2 10" xfId="7191" xr:uid="{00000000-0005-0000-0000-0000E1390000}"/>
    <cellStyle name="SAPBEXaggDataEmph 2 10 2" xfId="7192" xr:uid="{00000000-0005-0000-0000-0000E2390000}"/>
    <cellStyle name="SAPBEXaggDataEmph 2 10 2 2" xfId="7193" xr:uid="{00000000-0005-0000-0000-0000E3390000}"/>
    <cellStyle name="SAPBEXaggDataEmph 2 10 3" xfId="7194" xr:uid="{00000000-0005-0000-0000-0000E4390000}"/>
    <cellStyle name="SAPBEXaggDataEmph 2 11" xfId="7195" xr:uid="{00000000-0005-0000-0000-0000E5390000}"/>
    <cellStyle name="SAPBEXaggDataEmph 2 11 2" xfId="7196" xr:uid="{00000000-0005-0000-0000-0000E6390000}"/>
    <cellStyle name="SAPBEXaggDataEmph 2 12" xfId="7197" xr:uid="{00000000-0005-0000-0000-0000E7390000}"/>
    <cellStyle name="SAPBEXaggDataEmph 2 13" xfId="7198" xr:uid="{00000000-0005-0000-0000-0000E8390000}"/>
    <cellStyle name="SAPBEXaggDataEmph 2 2" xfId="7199" xr:uid="{00000000-0005-0000-0000-0000E9390000}"/>
    <cellStyle name="SAPBEXaggDataEmph 2 2 2" xfId="7200" xr:uid="{00000000-0005-0000-0000-0000EA390000}"/>
    <cellStyle name="SAPBEXaggDataEmph 2 2 2 2" xfId="7201" xr:uid="{00000000-0005-0000-0000-0000EB390000}"/>
    <cellStyle name="SAPBEXaggDataEmph 2 2 2 3" xfId="7202" xr:uid="{00000000-0005-0000-0000-0000EC390000}"/>
    <cellStyle name="SAPBEXaggDataEmph 2 2 3" xfId="7203" xr:uid="{00000000-0005-0000-0000-0000ED390000}"/>
    <cellStyle name="SAPBEXaggDataEmph 2 2 3 2" xfId="7204" xr:uid="{00000000-0005-0000-0000-0000EE390000}"/>
    <cellStyle name="SAPBEXaggDataEmph 2 2 4" xfId="7205" xr:uid="{00000000-0005-0000-0000-0000EF390000}"/>
    <cellStyle name="SAPBEXaggDataEmph 2 2 4 2" xfId="7206" xr:uid="{00000000-0005-0000-0000-0000F0390000}"/>
    <cellStyle name="SAPBEXaggDataEmph 2 2 5" xfId="7207" xr:uid="{00000000-0005-0000-0000-0000F1390000}"/>
    <cellStyle name="SAPBEXaggDataEmph 2 2 5 2" xfId="7208" xr:uid="{00000000-0005-0000-0000-0000F2390000}"/>
    <cellStyle name="SAPBEXaggDataEmph 2 2 6" xfId="7209" xr:uid="{00000000-0005-0000-0000-0000F3390000}"/>
    <cellStyle name="SAPBEXaggDataEmph 2 2 7" xfId="7210" xr:uid="{00000000-0005-0000-0000-0000F4390000}"/>
    <cellStyle name="SAPBEXaggDataEmph 2 2 8" xfId="7211" xr:uid="{00000000-0005-0000-0000-0000F5390000}"/>
    <cellStyle name="SAPBEXaggDataEmph 2 2_2014БП" xfId="7212" xr:uid="{00000000-0005-0000-0000-0000F6390000}"/>
    <cellStyle name="SAPBEXaggDataEmph 2 3" xfId="7213" xr:uid="{00000000-0005-0000-0000-0000F7390000}"/>
    <cellStyle name="SAPBEXaggDataEmph 2 3 2" xfId="7214" xr:uid="{00000000-0005-0000-0000-0000F8390000}"/>
    <cellStyle name="SAPBEXaggDataEmph 2 3 2 2" xfId="7215" xr:uid="{00000000-0005-0000-0000-0000F9390000}"/>
    <cellStyle name="SAPBEXaggDataEmph 2 3 3" xfId="7216" xr:uid="{00000000-0005-0000-0000-0000FA390000}"/>
    <cellStyle name="SAPBEXaggDataEmph 2 4" xfId="7217" xr:uid="{00000000-0005-0000-0000-0000FB390000}"/>
    <cellStyle name="SAPBEXaggDataEmph 2 4 2" xfId="7218" xr:uid="{00000000-0005-0000-0000-0000FC390000}"/>
    <cellStyle name="SAPBEXaggDataEmph 2 4 2 2" xfId="7219" xr:uid="{00000000-0005-0000-0000-0000FD390000}"/>
    <cellStyle name="SAPBEXaggDataEmph 2 4 3" xfId="7220" xr:uid="{00000000-0005-0000-0000-0000FE390000}"/>
    <cellStyle name="SAPBEXaggDataEmph 2 5" xfId="7221" xr:uid="{00000000-0005-0000-0000-0000FF390000}"/>
    <cellStyle name="SAPBEXaggDataEmph 2 5 2" xfId="7222" xr:uid="{00000000-0005-0000-0000-0000003A0000}"/>
    <cellStyle name="SAPBEXaggDataEmph 2 5 2 2" xfId="7223" xr:uid="{00000000-0005-0000-0000-0000013A0000}"/>
    <cellStyle name="SAPBEXaggDataEmph 2 5 3" xfId="7224" xr:uid="{00000000-0005-0000-0000-0000023A0000}"/>
    <cellStyle name="SAPBEXaggDataEmph 2 6" xfId="7225" xr:uid="{00000000-0005-0000-0000-0000033A0000}"/>
    <cellStyle name="SAPBEXaggDataEmph 2 6 2" xfId="7226" xr:uid="{00000000-0005-0000-0000-0000043A0000}"/>
    <cellStyle name="SAPBEXaggDataEmph 2 6 2 2" xfId="7227" xr:uid="{00000000-0005-0000-0000-0000053A0000}"/>
    <cellStyle name="SAPBEXaggDataEmph 2 6 3" xfId="7228" xr:uid="{00000000-0005-0000-0000-0000063A0000}"/>
    <cellStyle name="SAPBEXaggDataEmph 2 7" xfId="7229" xr:uid="{00000000-0005-0000-0000-0000073A0000}"/>
    <cellStyle name="SAPBEXaggDataEmph 2 7 2" xfId="7230" xr:uid="{00000000-0005-0000-0000-0000083A0000}"/>
    <cellStyle name="SAPBEXaggDataEmph 2 7 2 2" xfId="7231" xr:uid="{00000000-0005-0000-0000-0000093A0000}"/>
    <cellStyle name="SAPBEXaggDataEmph 2 7 3" xfId="7232" xr:uid="{00000000-0005-0000-0000-00000A3A0000}"/>
    <cellStyle name="SAPBEXaggDataEmph 2 8" xfId="7233" xr:uid="{00000000-0005-0000-0000-00000B3A0000}"/>
    <cellStyle name="SAPBEXaggDataEmph 2 8 2" xfId="7234" xr:uid="{00000000-0005-0000-0000-00000C3A0000}"/>
    <cellStyle name="SAPBEXaggDataEmph 2 8 2 2" xfId="7235" xr:uid="{00000000-0005-0000-0000-00000D3A0000}"/>
    <cellStyle name="SAPBEXaggDataEmph 2 8 3" xfId="7236" xr:uid="{00000000-0005-0000-0000-00000E3A0000}"/>
    <cellStyle name="SAPBEXaggDataEmph 2 9" xfId="7237" xr:uid="{00000000-0005-0000-0000-00000F3A0000}"/>
    <cellStyle name="SAPBEXaggDataEmph 2 9 2" xfId="7238" xr:uid="{00000000-0005-0000-0000-0000103A0000}"/>
    <cellStyle name="SAPBEXaggDataEmph 2 9 2 2" xfId="7239" xr:uid="{00000000-0005-0000-0000-0000113A0000}"/>
    <cellStyle name="SAPBEXaggDataEmph 2 9 3" xfId="7240" xr:uid="{00000000-0005-0000-0000-0000123A0000}"/>
    <cellStyle name="SAPBEXaggDataEmph 2_2013Прогноз" xfId="7241" xr:uid="{00000000-0005-0000-0000-0000133A0000}"/>
    <cellStyle name="SAPBEXaggDataEmph 20" xfId="7242" xr:uid="{00000000-0005-0000-0000-0000143A0000}"/>
    <cellStyle name="SAPBEXaggDataEmph 20 2" xfId="7243" xr:uid="{00000000-0005-0000-0000-0000153A0000}"/>
    <cellStyle name="SAPBEXaggDataEmph 20 2 2" xfId="7244" xr:uid="{00000000-0005-0000-0000-0000163A0000}"/>
    <cellStyle name="SAPBEXaggDataEmph 20 3" xfId="7245" xr:uid="{00000000-0005-0000-0000-0000173A0000}"/>
    <cellStyle name="SAPBEXaggDataEmph 21" xfId="7246" xr:uid="{00000000-0005-0000-0000-0000183A0000}"/>
    <cellStyle name="SAPBEXaggDataEmph 21 2" xfId="7247" xr:uid="{00000000-0005-0000-0000-0000193A0000}"/>
    <cellStyle name="SAPBEXaggDataEmph 21 2 2" xfId="7248" xr:uid="{00000000-0005-0000-0000-00001A3A0000}"/>
    <cellStyle name="SAPBEXaggDataEmph 21 3" xfId="7249" xr:uid="{00000000-0005-0000-0000-00001B3A0000}"/>
    <cellStyle name="SAPBEXaggDataEmph 22" xfId="7250" xr:uid="{00000000-0005-0000-0000-00001C3A0000}"/>
    <cellStyle name="SAPBEXaggDataEmph 22 2" xfId="7251" xr:uid="{00000000-0005-0000-0000-00001D3A0000}"/>
    <cellStyle name="SAPBEXaggDataEmph 22 3" xfId="7252" xr:uid="{00000000-0005-0000-0000-00001E3A0000}"/>
    <cellStyle name="SAPBEXaggDataEmph 23" xfId="7253" xr:uid="{00000000-0005-0000-0000-00001F3A0000}"/>
    <cellStyle name="SAPBEXaggDataEmph 23 2" xfId="7254" xr:uid="{00000000-0005-0000-0000-0000203A0000}"/>
    <cellStyle name="SAPBEXaggDataEmph 24" xfId="7255" xr:uid="{00000000-0005-0000-0000-0000213A0000}"/>
    <cellStyle name="SAPBEXaggDataEmph 24 2" xfId="7256" xr:uid="{00000000-0005-0000-0000-0000223A0000}"/>
    <cellStyle name="SAPBEXaggDataEmph 25" xfId="7257" xr:uid="{00000000-0005-0000-0000-0000233A0000}"/>
    <cellStyle name="SAPBEXaggDataEmph 26" xfId="7258" xr:uid="{00000000-0005-0000-0000-0000243A0000}"/>
    <cellStyle name="SAPBEXaggDataEmph 27" xfId="36422" xr:uid="{00000000-0005-0000-0000-0000253A0000}"/>
    <cellStyle name="SAPBEXaggDataEmph 28" xfId="36423" xr:uid="{00000000-0005-0000-0000-0000263A0000}"/>
    <cellStyle name="SAPBEXaggDataEmph 29" xfId="36424" xr:uid="{00000000-0005-0000-0000-0000273A0000}"/>
    <cellStyle name="SAPBEXaggDataEmph 3" xfId="7259" xr:uid="{00000000-0005-0000-0000-0000283A0000}"/>
    <cellStyle name="SAPBEXaggDataEmph 3 10" xfId="7260" xr:uid="{00000000-0005-0000-0000-0000293A0000}"/>
    <cellStyle name="SAPBEXaggDataEmph 3 10 2" xfId="7261" xr:uid="{00000000-0005-0000-0000-00002A3A0000}"/>
    <cellStyle name="SAPBEXaggDataEmph 3 10 2 2" xfId="7262" xr:uid="{00000000-0005-0000-0000-00002B3A0000}"/>
    <cellStyle name="SAPBEXaggDataEmph 3 10 3" xfId="7263" xr:uid="{00000000-0005-0000-0000-00002C3A0000}"/>
    <cellStyle name="SAPBEXaggDataEmph 3 11" xfId="7264" xr:uid="{00000000-0005-0000-0000-00002D3A0000}"/>
    <cellStyle name="SAPBEXaggDataEmph 3 11 2" xfId="7265" xr:uid="{00000000-0005-0000-0000-00002E3A0000}"/>
    <cellStyle name="SAPBEXaggDataEmph 3 12" xfId="7266" xr:uid="{00000000-0005-0000-0000-00002F3A0000}"/>
    <cellStyle name="SAPBEXaggDataEmph 3 13" xfId="7267" xr:uid="{00000000-0005-0000-0000-0000303A0000}"/>
    <cellStyle name="SAPBEXaggDataEmph 3 2" xfId="7268" xr:uid="{00000000-0005-0000-0000-0000313A0000}"/>
    <cellStyle name="SAPBEXaggDataEmph 3 2 2" xfId="7269" xr:uid="{00000000-0005-0000-0000-0000323A0000}"/>
    <cellStyle name="SAPBEXaggDataEmph 3 2 2 2" xfId="7270" xr:uid="{00000000-0005-0000-0000-0000333A0000}"/>
    <cellStyle name="SAPBEXaggDataEmph 3 2 2 3" xfId="7271" xr:uid="{00000000-0005-0000-0000-0000343A0000}"/>
    <cellStyle name="SAPBEXaggDataEmph 3 2 3" xfId="7272" xr:uid="{00000000-0005-0000-0000-0000353A0000}"/>
    <cellStyle name="SAPBEXaggDataEmph 3 2 3 2" xfId="7273" xr:uid="{00000000-0005-0000-0000-0000363A0000}"/>
    <cellStyle name="SAPBEXaggDataEmph 3 2 4" xfId="7274" xr:uid="{00000000-0005-0000-0000-0000373A0000}"/>
    <cellStyle name="SAPBEXaggDataEmph 3 2 4 2" xfId="7275" xr:uid="{00000000-0005-0000-0000-0000383A0000}"/>
    <cellStyle name="SAPBEXaggDataEmph 3 2 5" xfId="7276" xr:uid="{00000000-0005-0000-0000-0000393A0000}"/>
    <cellStyle name="SAPBEXaggDataEmph 3 2 5 2" xfId="7277" xr:uid="{00000000-0005-0000-0000-00003A3A0000}"/>
    <cellStyle name="SAPBEXaggDataEmph 3 2 6" xfId="7278" xr:uid="{00000000-0005-0000-0000-00003B3A0000}"/>
    <cellStyle name="SAPBEXaggDataEmph 3 2 7" xfId="7279" xr:uid="{00000000-0005-0000-0000-00003C3A0000}"/>
    <cellStyle name="SAPBEXaggDataEmph 3 2 8" xfId="7280" xr:uid="{00000000-0005-0000-0000-00003D3A0000}"/>
    <cellStyle name="SAPBEXaggDataEmph 3 2_2014БП" xfId="7281" xr:uid="{00000000-0005-0000-0000-00003E3A0000}"/>
    <cellStyle name="SAPBEXaggDataEmph 3 3" xfId="7282" xr:uid="{00000000-0005-0000-0000-00003F3A0000}"/>
    <cellStyle name="SAPBEXaggDataEmph 3 3 2" xfId="7283" xr:uid="{00000000-0005-0000-0000-0000403A0000}"/>
    <cellStyle name="SAPBEXaggDataEmph 3 3 2 2" xfId="7284" xr:uid="{00000000-0005-0000-0000-0000413A0000}"/>
    <cellStyle name="SAPBEXaggDataEmph 3 3 3" xfId="7285" xr:uid="{00000000-0005-0000-0000-0000423A0000}"/>
    <cellStyle name="SAPBEXaggDataEmph 3 4" xfId="7286" xr:uid="{00000000-0005-0000-0000-0000433A0000}"/>
    <cellStyle name="SAPBEXaggDataEmph 3 4 2" xfId="7287" xr:uid="{00000000-0005-0000-0000-0000443A0000}"/>
    <cellStyle name="SAPBEXaggDataEmph 3 4 2 2" xfId="7288" xr:uid="{00000000-0005-0000-0000-0000453A0000}"/>
    <cellStyle name="SAPBEXaggDataEmph 3 4 3" xfId="7289" xr:uid="{00000000-0005-0000-0000-0000463A0000}"/>
    <cellStyle name="SAPBEXaggDataEmph 3 5" xfId="7290" xr:uid="{00000000-0005-0000-0000-0000473A0000}"/>
    <cellStyle name="SAPBEXaggDataEmph 3 5 2" xfId="7291" xr:uid="{00000000-0005-0000-0000-0000483A0000}"/>
    <cellStyle name="SAPBEXaggDataEmph 3 5 2 2" xfId="7292" xr:uid="{00000000-0005-0000-0000-0000493A0000}"/>
    <cellStyle name="SAPBEXaggDataEmph 3 5 3" xfId="7293" xr:uid="{00000000-0005-0000-0000-00004A3A0000}"/>
    <cellStyle name="SAPBEXaggDataEmph 3 6" xfId="7294" xr:uid="{00000000-0005-0000-0000-00004B3A0000}"/>
    <cellStyle name="SAPBEXaggDataEmph 3 6 2" xfId="7295" xr:uid="{00000000-0005-0000-0000-00004C3A0000}"/>
    <cellStyle name="SAPBEXaggDataEmph 3 6 2 2" xfId="7296" xr:uid="{00000000-0005-0000-0000-00004D3A0000}"/>
    <cellStyle name="SAPBEXaggDataEmph 3 6 3" xfId="7297" xr:uid="{00000000-0005-0000-0000-00004E3A0000}"/>
    <cellStyle name="SAPBEXaggDataEmph 3 7" xfId="7298" xr:uid="{00000000-0005-0000-0000-00004F3A0000}"/>
    <cellStyle name="SAPBEXaggDataEmph 3 7 2" xfId="7299" xr:uid="{00000000-0005-0000-0000-0000503A0000}"/>
    <cellStyle name="SAPBEXaggDataEmph 3 7 2 2" xfId="7300" xr:uid="{00000000-0005-0000-0000-0000513A0000}"/>
    <cellStyle name="SAPBEXaggDataEmph 3 7 3" xfId="7301" xr:uid="{00000000-0005-0000-0000-0000523A0000}"/>
    <cellStyle name="SAPBEXaggDataEmph 3 8" xfId="7302" xr:uid="{00000000-0005-0000-0000-0000533A0000}"/>
    <cellStyle name="SAPBEXaggDataEmph 3 8 2" xfId="7303" xr:uid="{00000000-0005-0000-0000-0000543A0000}"/>
    <cellStyle name="SAPBEXaggDataEmph 3 8 2 2" xfId="7304" xr:uid="{00000000-0005-0000-0000-0000553A0000}"/>
    <cellStyle name="SAPBEXaggDataEmph 3 8 3" xfId="7305" xr:uid="{00000000-0005-0000-0000-0000563A0000}"/>
    <cellStyle name="SAPBEXaggDataEmph 3 9" xfId="7306" xr:uid="{00000000-0005-0000-0000-0000573A0000}"/>
    <cellStyle name="SAPBEXaggDataEmph 3 9 2" xfId="7307" xr:uid="{00000000-0005-0000-0000-0000583A0000}"/>
    <cellStyle name="SAPBEXaggDataEmph 3 9 2 2" xfId="7308" xr:uid="{00000000-0005-0000-0000-0000593A0000}"/>
    <cellStyle name="SAPBEXaggDataEmph 3 9 3" xfId="7309" xr:uid="{00000000-0005-0000-0000-00005A3A0000}"/>
    <cellStyle name="SAPBEXaggDataEmph 3_2013Прогноз" xfId="7310" xr:uid="{00000000-0005-0000-0000-00005B3A0000}"/>
    <cellStyle name="SAPBEXaggDataEmph 4" xfId="7311" xr:uid="{00000000-0005-0000-0000-00005C3A0000}"/>
    <cellStyle name="SAPBEXaggDataEmph 4 10" xfId="7312" xr:uid="{00000000-0005-0000-0000-00005D3A0000}"/>
    <cellStyle name="SAPBEXaggDataEmph 4 10 2" xfId="7313" xr:uid="{00000000-0005-0000-0000-00005E3A0000}"/>
    <cellStyle name="SAPBEXaggDataEmph 4 11" xfId="7314" xr:uid="{00000000-0005-0000-0000-00005F3A0000}"/>
    <cellStyle name="SAPBEXaggDataEmph 4 12" xfId="7315" xr:uid="{00000000-0005-0000-0000-0000603A0000}"/>
    <cellStyle name="SAPBEXaggDataEmph 4 2" xfId="7316" xr:uid="{00000000-0005-0000-0000-0000613A0000}"/>
    <cellStyle name="SAPBEXaggDataEmph 4 2 2" xfId="7317" xr:uid="{00000000-0005-0000-0000-0000623A0000}"/>
    <cellStyle name="SAPBEXaggDataEmph 4 2 2 2" xfId="7318" xr:uid="{00000000-0005-0000-0000-0000633A0000}"/>
    <cellStyle name="SAPBEXaggDataEmph 4 2 3" xfId="7319" xr:uid="{00000000-0005-0000-0000-0000643A0000}"/>
    <cellStyle name="SAPBEXaggDataEmph 4 3" xfId="7320" xr:uid="{00000000-0005-0000-0000-0000653A0000}"/>
    <cellStyle name="SAPBEXaggDataEmph 4 3 2" xfId="7321" xr:uid="{00000000-0005-0000-0000-0000663A0000}"/>
    <cellStyle name="SAPBEXaggDataEmph 4 3 2 2" xfId="7322" xr:uid="{00000000-0005-0000-0000-0000673A0000}"/>
    <cellStyle name="SAPBEXaggDataEmph 4 3 3" xfId="7323" xr:uid="{00000000-0005-0000-0000-0000683A0000}"/>
    <cellStyle name="SAPBEXaggDataEmph 4 4" xfId="7324" xr:uid="{00000000-0005-0000-0000-0000693A0000}"/>
    <cellStyle name="SAPBEXaggDataEmph 4 4 2" xfId="7325" xr:uid="{00000000-0005-0000-0000-00006A3A0000}"/>
    <cellStyle name="SAPBEXaggDataEmph 4 4 2 2" xfId="7326" xr:uid="{00000000-0005-0000-0000-00006B3A0000}"/>
    <cellStyle name="SAPBEXaggDataEmph 4 4 3" xfId="7327" xr:uid="{00000000-0005-0000-0000-00006C3A0000}"/>
    <cellStyle name="SAPBEXaggDataEmph 4 5" xfId="7328" xr:uid="{00000000-0005-0000-0000-00006D3A0000}"/>
    <cellStyle name="SAPBEXaggDataEmph 4 5 2" xfId="7329" xr:uid="{00000000-0005-0000-0000-00006E3A0000}"/>
    <cellStyle name="SAPBEXaggDataEmph 4 5 2 2" xfId="7330" xr:uid="{00000000-0005-0000-0000-00006F3A0000}"/>
    <cellStyle name="SAPBEXaggDataEmph 4 5 3" xfId="7331" xr:uid="{00000000-0005-0000-0000-0000703A0000}"/>
    <cellStyle name="SAPBEXaggDataEmph 4 6" xfId="7332" xr:uid="{00000000-0005-0000-0000-0000713A0000}"/>
    <cellStyle name="SAPBEXaggDataEmph 4 6 2" xfId="7333" xr:uid="{00000000-0005-0000-0000-0000723A0000}"/>
    <cellStyle name="SAPBEXaggDataEmph 4 6 2 2" xfId="7334" xr:uid="{00000000-0005-0000-0000-0000733A0000}"/>
    <cellStyle name="SAPBEXaggDataEmph 4 6 3" xfId="7335" xr:uid="{00000000-0005-0000-0000-0000743A0000}"/>
    <cellStyle name="SAPBEXaggDataEmph 4 7" xfId="7336" xr:uid="{00000000-0005-0000-0000-0000753A0000}"/>
    <cellStyle name="SAPBEXaggDataEmph 4 7 2" xfId="7337" xr:uid="{00000000-0005-0000-0000-0000763A0000}"/>
    <cellStyle name="SAPBEXaggDataEmph 4 7 3" xfId="7338" xr:uid="{00000000-0005-0000-0000-0000773A0000}"/>
    <cellStyle name="SAPBEXaggDataEmph 4 8" xfId="7339" xr:uid="{00000000-0005-0000-0000-0000783A0000}"/>
    <cellStyle name="SAPBEXaggDataEmph 4 8 2" xfId="7340" xr:uid="{00000000-0005-0000-0000-0000793A0000}"/>
    <cellStyle name="SAPBEXaggDataEmph 4 8 3" xfId="7341" xr:uid="{00000000-0005-0000-0000-00007A3A0000}"/>
    <cellStyle name="SAPBEXaggDataEmph 4 9" xfId="7342" xr:uid="{00000000-0005-0000-0000-00007B3A0000}"/>
    <cellStyle name="SAPBEXaggDataEmph 4 9 2" xfId="7343" xr:uid="{00000000-0005-0000-0000-00007C3A0000}"/>
    <cellStyle name="SAPBEXaggDataEmph 4_2014БП" xfId="7344" xr:uid="{00000000-0005-0000-0000-00007D3A0000}"/>
    <cellStyle name="SAPBEXaggDataEmph 5" xfId="7345" xr:uid="{00000000-0005-0000-0000-00007E3A0000}"/>
    <cellStyle name="SAPBEXaggDataEmph 5 10" xfId="7346" xr:uid="{00000000-0005-0000-0000-00007F3A0000}"/>
    <cellStyle name="SAPBEXaggDataEmph 5 10 2" xfId="7347" xr:uid="{00000000-0005-0000-0000-0000803A0000}"/>
    <cellStyle name="SAPBEXaggDataEmph 5 11" xfId="7348" xr:uid="{00000000-0005-0000-0000-0000813A0000}"/>
    <cellStyle name="SAPBEXaggDataEmph 5 12" xfId="7349" xr:uid="{00000000-0005-0000-0000-0000823A0000}"/>
    <cellStyle name="SAPBEXaggDataEmph 5 2" xfId="7350" xr:uid="{00000000-0005-0000-0000-0000833A0000}"/>
    <cellStyle name="SAPBEXaggDataEmph 5 2 2" xfId="7351" xr:uid="{00000000-0005-0000-0000-0000843A0000}"/>
    <cellStyle name="SAPBEXaggDataEmph 5 2 2 2" xfId="7352" xr:uid="{00000000-0005-0000-0000-0000853A0000}"/>
    <cellStyle name="SAPBEXaggDataEmph 5 2 3" xfId="7353" xr:uid="{00000000-0005-0000-0000-0000863A0000}"/>
    <cellStyle name="SAPBEXaggDataEmph 5 3" xfId="7354" xr:uid="{00000000-0005-0000-0000-0000873A0000}"/>
    <cellStyle name="SAPBEXaggDataEmph 5 3 2" xfId="7355" xr:uid="{00000000-0005-0000-0000-0000883A0000}"/>
    <cellStyle name="SAPBEXaggDataEmph 5 3 3" xfId="7356" xr:uid="{00000000-0005-0000-0000-0000893A0000}"/>
    <cellStyle name="SAPBEXaggDataEmph 5 4" xfId="7357" xr:uid="{00000000-0005-0000-0000-00008A3A0000}"/>
    <cellStyle name="SAPBEXaggDataEmph 5 4 2" xfId="7358" xr:uid="{00000000-0005-0000-0000-00008B3A0000}"/>
    <cellStyle name="SAPBEXaggDataEmph 5 5" xfId="7359" xr:uid="{00000000-0005-0000-0000-00008C3A0000}"/>
    <cellStyle name="SAPBEXaggDataEmph 5 5 2" xfId="7360" xr:uid="{00000000-0005-0000-0000-00008D3A0000}"/>
    <cellStyle name="SAPBEXaggDataEmph 5 6" xfId="7361" xr:uid="{00000000-0005-0000-0000-00008E3A0000}"/>
    <cellStyle name="SAPBEXaggDataEmph 5 6 2" xfId="7362" xr:uid="{00000000-0005-0000-0000-00008F3A0000}"/>
    <cellStyle name="SAPBEXaggDataEmph 5 7" xfId="7363" xr:uid="{00000000-0005-0000-0000-0000903A0000}"/>
    <cellStyle name="SAPBEXaggDataEmph 5 7 2" xfId="7364" xr:uid="{00000000-0005-0000-0000-0000913A0000}"/>
    <cellStyle name="SAPBEXaggDataEmph 5 8" xfId="7365" xr:uid="{00000000-0005-0000-0000-0000923A0000}"/>
    <cellStyle name="SAPBEXaggDataEmph 5 8 2" xfId="7366" xr:uid="{00000000-0005-0000-0000-0000933A0000}"/>
    <cellStyle name="SAPBEXaggDataEmph 5 9" xfId="7367" xr:uid="{00000000-0005-0000-0000-0000943A0000}"/>
    <cellStyle name="SAPBEXaggDataEmph 5 9 2" xfId="7368" xr:uid="{00000000-0005-0000-0000-0000953A0000}"/>
    <cellStyle name="SAPBEXaggDataEmph 6" xfId="7369" xr:uid="{00000000-0005-0000-0000-0000963A0000}"/>
    <cellStyle name="SAPBEXaggDataEmph 6 10" xfId="7370" xr:uid="{00000000-0005-0000-0000-0000973A0000}"/>
    <cellStyle name="SAPBEXaggDataEmph 6 10 2" xfId="7371" xr:uid="{00000000-0005-0000-0000-0000983A0000}"/>
    <cellStyle name="SAPBEXaggDataEmph 6 11" xfId="7372" xr:uid="{00000000-0005-0000-0000-0000993A0000}"/>
    <cellStyle name="SAPBEXaggDataEmph 6 12" xfId="7373" xr:uid="{00000000-0005-0000-0000-00009A3A0000}"/>
    <cellStyle name="SAPBEXaggDataEmph 6 2" xfId="7374" xr:uid="{00000000-0005-0000-0000-00009B3A0000}"/>
    <cellStyle name="SAPBEXaggDataEmph 6 2 2" xfId="7375" xr:uid="{00000000-0005-0000-0000-00009C3A0000}"/>
    <cellStyle name="SAPBEXaggDataEmph 6 2 3" xfId="7376" xr:uid="{00000000-0005-0000-0000-00009D3A0000}"/>
    <cellStyle name="SAPBEXaggDataEmph 6 3" xfId="7377" xr:uid="{00000000-0005-0000-0000-00009E3A0000}"/>
    <cellStyle name="SAPBEXaggDataEmph 6 3 2" xfId="7378" xr:uid="{00000000-0005-0000-0000-00009F3A0000}"/>
    <cellStyle name="SAPBEXaggDataEmph 6 4" xfId="7379" xr:uid="{00000000-0005-0000-0000-0000A03A0000}"/>
    <cellStyle name="SAPBEXaggDataEmph 6 4 2" xfId="7380" xr:uid="{00000000-0005-0000-0000-0000A13A0000}"/>
    <cellStyle name="SAPBEXaggDataEmph 6 5" xfId="7381" xr:uid="{00000000-0005-0000-0000-0000A23A0000}"/>
    <cellStyle name="SAPBEXaggDataEmph 6 5 2" xfId="7382" xr:uid="{00000000-0005-0000-0000-0000A33A0000}"/>
    <cellStyle name="SAPBEXaggDataEmph 6 6" xfId="7383" xr:uid="{00000000-0005-0000-0000-0000A43A0000}"/>
    <cellStyle name="SAPBEXaggDataEmph 6 6 2" xfId="7384" xr:uid="{00000000-0005-0000-0000-0000A53A0000}"/>
    <cellStyle name="SAPBEXaggDataEmph 6 7" xfId="7385" xr:uid="{00000000-0005-0000-0000-0000A63A0000}"/>
    <cellStyle name="SAPBEXaggDataEmph 6 7 2" xfId="7386" xr:uid="{00000000-0005-0000-0000-0000A73A0000}"/>
    <cellStyle name="SAPBEXaggDataEmph 6 8" xfId="7387" xr:uid="{00000000-0005-0000-0000-0000A83A0000}"/>
    <cellStyle name="SAPBEXaggDataEmph 6 8 2" xfId="7388" xr:uid="{00000000-0005-0000-0000-0000A93A0000}"/>
    <cellStyle name="SAPBEXaggDataEmph 6 9" xfId="7389" xr:uid="{00000000-0005-0000-0000-0000AA3A0000}"/>
    <cellStyle name="SAPBEXaggDataEmph 6 9 2" xfId="7390" xr:uid="{00000000-0005-0000-0000-0000AB3A0000}"/>
    <cellStyle name="SAPBEXaggDataEmph 7" xfId="7391" xr:uid="{00000000-0005-0000-0000-0000AC3A0000}"/>
    <cellStyle name="SAPBEXaggDataEmph 7 10" xfId="7392" xr:uid="{00000000-0005-0000-0000-0000AD3A0000}"/>
    <cellStyle name="SAPBEXaggDataEmph 7 10 2" xfId="7393" xr:uid="{00000000-0005-0000-0000-0000AE3A0000}"/>
    <cellStyle name="SAPBEXaggDataEmph 7 11" xfId="7394" xr:uid="{00000000-0005-0000-0000-0000AF3A0000}"/>
    <cellStyle name="SAPBEXaggDataEmph 7 12" xfId="7395" xr:uid="{00000000-0005-0000-0000-0000B03A0000}"/>
    <cellStyle name="SAPBEXaggDataEmph 7 2" xfId="7396" xr:uid="{00000000-0005-0000-0000-0000B13A0000}"/>
    <cellStyle name="SAPBEXaggDataEmph 7 2 2" xfId="7397" xr:uid="{00000000-0005-0000-0000-0000B23A0000}"/>
    <cellStyle name="SAPBEXaggDataEmph 7 2 3" xfId="7398" xr:uid="{00000000-0005-0000-0000-0000B33A0000}"/>
    <cellStyle name="SAPBEXaggDataEmph 7 3" xfId="7399" xr:uid="{00000000-0005-0000-0000-0000B43A0000}"/>
    <cellStyle name="SAPBEXaggDataEmph 7 3 2" xfId="7400" xr:uid="{00000000-0005-0000-0000-0000B53A0000}"/>
    <cellStyle name="SAPBEXaggDataEmph 7 4" xfId="7401" xr:uid="{00000000-0005-0000-0000-0000B63A0000}"/>
    <cellStyle name="SAPBEXaggDataEmph 7 4 2" xfId="7402" xr:uid="{00000000-0005-0000-0000-0000B73A0000}"/>
    <cellStyle name="SAPBEXaggDataEmph 7 5" xfId="7403" xr:uid="{00000000-0005-0000-0000-0000B83A0000}"/>
    <cellStyle name="SAPBEXaggDataEmph 7 5 2" xfId="7404" xr:uid="{00000000-0005-0000-0000-0000B93A0000}"/>
    <cellStyle name="SAPBEXaggDataEmph 7 6" xfId="7405" xr:uid="{00000000-0005-0000-0000-0000BA3A0000}"/>
    <cellStyle name="SAPBEXaggDataEmph 7 6 2" xfId="7406" xr:uid="{00000000-0005-0000-0000-0000BB3A0000}"/>
    <cellStyle name="SAPBEXaggDataEmph 7 7" xfId="7407" xr:uid="{00000000-0005-0000-0000-0000BC3A0000}"/>
    <cellStyle name="SAPBEXaggDataEmph 7 7 2" xfId="7408" xr:uid="{00000000-0005-0000-0000-0000BD3A0000}"/>
    <cellStyle name="SAPBEXaggDataEmph 7 8" xfId="7409" xr:uid="{00000000-0005-0000-0000-0000BE3A0000}"/>
    <cellStyle name="SAPBEXaggDataEmph 7 8 2" xfId="7410" xr:uid="{00000000-0005-0000-0000-0000BF3A0000}"/>
    <cellStyle name="SAPBEXaggDataEmph 7 9" xfId="7411" xr:uid="{00000000-0005-0000-0000-0000C03A0000}"/>
    <cellStyle name="SAPBEXaggDataEmph 7 9 2" xfId="7412" xr:uid="{00000000-0005-0000-0000-0000C13A0000}"/>
    <cellStyle name="SAPBEXaggDataEmph 8" xfId="7413" xr:uid="{00000000-0005-0000-0000-0000C23A0000}"/>
    <cellStyle name="SAPBEXaggDataEmph 8 10" xfId="7414" xr:uid="{00000000-0005-0000-0000-0000C33A0000}"/>
    <cellStyle name="SAPBEXaggDataEmph 8 10 2" xfId="7415" xr:uid="{00000000-0005-0000-0000-0000C43A0000}"/>
    <cellStyle name="SAPBEXaggDataEmph 8 11" xfId="7416" xr:uid="{00000000-0005-0000-0000-0000C53A0000}"/>
    <cellStyle name="SAPBEXaggDataEmph 8 12" xfId="7417" xr:uid="{00000000-0005-0000-0000-0000C63A0000}"/>
    <cellStyle name="SAPBEXaggDataEmph 8 2" xfId="7418" xr:uid="{00000000-0005-0000-0000-0000C73A0000}"/>
    <cellStyle name="SAPBEXaggDataEmph 8 2 2" xfId="7419" xr:uid="{00000000-0005-0000-0000-0000C83A0000}"/>
    <cellStyle name="SAPBEXaggDataEmph 8 2 3" xfId="7420" xr:uid="{00000000-0005-0000-0000-0000C93A0000}"/>
    <cellStyle name="SAPBEXaggDataEmph 8 3" xfId="7421" xr:uid="{00000000-0005-0000-0000-0000CA3A0000}"/>
    <cellStyle name="SAPBEXaggDataEmph 8 3 2" xfId="7422" xr:uid="{00000000-0005-0000-0000-0000CB3A0000}"/>
    <cellStyle name="SAPBEXaggDataEmph 8 4" xfId="7423" xr:uid="{00000000-0005-0000-0000-0000CC3A0000}"/>
    <cellStyle name="SAPBEXaggDataEmph 8 4 2" xfId="7424" xr:uid="{00000000-0005-0000-0000-0000CD3A0000}"/>
    <cellStyle name="SAPBEXaggDataEmph 8 5" xfId="7425" xr:uid="{00000000-0005-0000-0000-0000CE3A0000}"/>
    <cellStyle name="SAPBEXaggDataEmph 8 5 2" xfId="7426" xr:uid="{00000000-0005-0000-0000-0000CF3A0000}"/>
    <cellStyle name="SAPBEXaggDataEmph 8 6" xfId="7427" xr:uid="{00000000-0005-0000-0000-0000D03A0000}"/>
    <cellStyle name="SAPBEXaggDataEmph 8 6 2" xfId="7428" xr:uid="{00000000-0005-0000-0000-0000D13A0000}"/>
    <cellStyle name="SAPBEXaggDataEmph 8 7" xfId="7429" xr:uid="{00000000-0005-0000-0000-0000D23A0000}"/>
    <cellStyle name="SAPBEXaggDataEmph 8 7 2" xfId="7430" xr:uid="{00000000-0005-0000-0000-0000D33A0000}"/>
    <cellStyle name="SAPBEXaggDataEmph 8 8" xfId="7431" xr:uid="{00000000-0005-0000-0000-0000D43A0000}"/>
    <cellStyle name="SAPBEXaggDataEmph 8 8 2" xfId="7432" xr:uid="{00000000-0005-0000-0000-0000D53A0000}"/>
    <cellStyle name="SAPBEXaggDataEmph 8 9" xfId="7433" xr:uid="{00000000-0005-0000-0000-0000D63A0000}"/>
    <cellStyle name="SAPBEXaggDataEmph 8 9 2" xfId="7434" xr:uid="{00000000-0005-0000-0000-0000D73A0000}"/>
    <cellStyle name="SAPBEXaggDataEmph 9" xfId="7435" xr:uid="{00000000-0005-0000-0000-0000D83A0000}"/>
    <cellStyle name="SAPBEXaggDataEmph 9 10" xfId="7436" xr:uid="{00000000-0005-0000-0000-0000D93A0000}"/>
    <cellStyle name="SAPBEXaggDataEmph 9 10 2" xfId="7437" xr:uid="{00000000-0005-0000-0000-0000DA3A0000}"/>
    <cellStyle name="SAPBEXaggDataEmph 9 11" xfId="7438" xr:uid="{00000000-0005-0000-0000-0000DB3A0000}"/>
    <cellStyle name="SAPBEXaggDataEmph 9 12" xfId="7439" xr:uid="{00000000-0005-0000-0000-0000DC3A0000}"/>
    <cellStyle name="SAPBEXaggDataEmph 9 2" xfId="7440" xr:uid="{00000000-0005-0000-0000-0000DD3A0000}"/>
    <cellStyle name="SAPBEXaggDataEmph 9 2 2" xfId="7441" xr:uid="{00000000-0005-0000-0000-0000DE3A0000}"/>
    <cellStyle name="SAPBEXaggDataEmph 9 2 3" xfId="7442" xr:uid="{00000000-0005-0000-0000-0000DF3A0000}"/>
    <cellStyle name="SAPBEXaggDataEmph 9 3" xfId="7443" xr:uid="{00000000-0005-0000-0000-0000E03A0000}"/>
    <cellStyle name="SAPBEXaggDataEmph 9 3 2" xfId="7444" xr:uid="{00000000-0005-0000-0000-0000E13A0000}"/>
    <cellStyle name="SAPBEXaggDataEmph 9 4" xfId="7445" xr:uid="{00000000-0005-0000-0000-0000E23A0000}"/>
    <cellStyle name="SAPBEXaggDataEmph 9 4 2" xfId="7446" xr:uid="{00000000-0005-0000-0000-0000E33A0000}"/>
    <cellStyle name="SAPBEXaggDataEmph 9 5" xfId="7447" xr:uid="{00000000-0005-0000-0000-0000E43A0000}"/>
    <cellStyle name="SAPBEXaggDataEmph 9 5 2" xfId="7448" xr:uid="{00000000-0005-0000-0000-0000E53A0000}"/>
    <cellStyle name="SAPBEXaggDataEmph 9 6" xfId="7449" xr:uid="{00000000-0005-0000-0000-0000E63A0000}"/>
    <cellStyle name="SAPBEXaggDataEmph 9 6 2" xfId="7450" xr:uid="{00000000-0005-0000-0000-0000E73A0000}"/>
    <cellStyle name="SAPBEXaggDataEmph 9 7" xfId="7451" xr:uid="{00000000-0005-0000-0000-0000E83A0000}"/>
    <cellStyle name="SAPBEXaggDataEmph 9 7 2" xfId="7452" xr:uid="{00000000-0005-0000-0000-0000E93A0000}"/>
    <cellStyle name="SAPBEXaggDataEmph 9 8" xfId="7453" xr:uid="{00000000-0005-0000-0000-0000EA3A0000}"/>
    <cellStyle name="SAPBEXaggDataEmph 9 8 2" xfId="7454" xr:uid="{00000000-0005-0000-0000-0000EB3A0000}"/>
    <cellStyle name="SAPBEXaggDataEmph 9 9" xfId="7455" xr:uid="{00000000-0005-0000-0000-0000EC3A0000}"/>
    <cellStyle name="SAPBEXaggDataEmph 9 9 2" xfId="7456" xr:uid="{00000000-0005-0000-0000-0000ED3A0000}"/>
    <cellStyle name="SAPBEXaggDataEmph_2013Прогноз" xfId="7457" xr:uid="{00000000-0005-0000-0000-0000EE3A0000}"/>
    <cellStyle name="SAPBEXaggItem" xfId="7458" xr:uid="{00000000-0005-0000-0000-0000EF3A0000}"/>
    <cellStyle name="SAPBEXaggItem 10" xfId="7459" xr:uid="{00000000-0005-0000-0000-0000F03A0000}"/>
    <cellStyle name="SAPBEXaggItem 10 10" xfId="7460" xr:uid="{00000000-0005-0000-0000-0000F13A0000}"/>
    <cellStyle name="SAPBEXaggItem 10 10 2" xfId="7461" xr:uid="{00000000-0005-0000-0000-0000F23A0000}"/>
    <cellStyle name="SAPBEXaggItem 10 11" xfId="7462" xr:uid="{00000000-0005-0000-0000-0000F33A0000}"/>
    <cellStyle name="SAPBEXaggItem 10 12" xfId="7463" xr:uid="{00000000-0005-0000-0000-0000F43A0000}"/>
    <cellStyle name="SAPBEXaggItem 10 2" xfId="7464" xr:uid="{00000000-0005-0000-0000-0000F53A0000}"/>
    <cellStyle name="SAPBEXaggItem 10 2 2" xfId="7465" xr:uid="{00000000-0005-0000-0000-0000F63A0000}"/>
    <cellStyle name="SAPBEXaggItem 10 2 3" xfId="7466" xr:uid="{00000000-0005-0000-0000-0000F73A0000}"/>
    <cellStyle name="SAPBEXaggItem 10 3" xfId="7467" xr:uid="{00000000-0005-0000-0000-0000F83A0000}"/>
    <cellStyle name="SAPBEXaggItem 10 3 2" xfId="7468" xr:uid="{00000000-0005-0000-0000-0000F93A0000}"/>
    <cellStyle name="SAPBEXaggItem 10 4" xfId="7469" xr:uid="{00000000-0005-0000-0000-0000FA3A0000}"/>
    <cellStyle name="SAPBEXaggItem 10 4 2" xfId="7470" xr:uid="{00000000-0005-0000-0000-0000FB3A0000}"/>
    <cellStyle name="SAPBEXaggItem 10 5" xfId="7471" xr:uid="{00000000-0005-0000-0000-0000FC3A0000}"/>
    <cellStyle name="SAPBEXaggItem 10 5 2" xfId="7472" xr:uid="{00000000-0005-0000-0000-0000FD3A0000}"/>
    <cellStyle name="SAPBEXaggItem 10 6" xfId="7473" xr:uid="{00000000-0005-0000-0000-0000FE3A0000}"/>
    <cellStyle name="SAPBEXaggItem 10 6 2" xfId="7474" xr:uid="{00000000-0005-0000-0000-0000FF3A0000}"/>
    <cellStyle name="SAPBEXaggItem 10 7" xfId="7475" xr:uid="{00000000-0005-0000-0000-0000003B0000}"/>
    <cellStyle name="SAPBEXaggItem 10 7 2" xfId="7476" xr:uid="{00000000-0005-0000-0000-0000013B0000}"/>
    <cellStyle name="SAPBEXaggItem 10 8" xfId="7477" xr:uid="{00000000-0005-0000-0000-0000023B0000}"/>
    <cellStyle name="SAPBEXaggItem 10 8 2" xfId="7478" xr:uid="{00000000-0005-0000-0000-0000033B0000}"/>
    <cellStyle name="SAPBEXaggItem 10 9" xfId="7479" xr:uid="{00000000-0005-0000-0000-0000043B0000}"/>
    <cellStyle name="SAPBEXaggItem 10 9 2" xfId="7480" xr:uid="{00000000-0005-0000-0000-0000053B0000}"/>
    <cellStyle name="SAPBEXaggItem 11" xfId="7481" xr:uid="{00000000-0005-0000-0000-0000063B0000}"/>
    <cellStyle name="SAPBEXaggItem 11 10" xfId="7482" xr:uid="{00000000-0005-0000-0000-0000073B0000}"/>
    <cellStyle name="SAPBEXaggItem 11 10 2" xfId="7483" xr:uid="{00000000-0005-0000-0000-0000083B0000}"/>
    <cellStyle name="SAPBEXaggItem 11 11" xfId="7484" xr:uid="{00000000-0005-0000-0000-0000093B0000}"/>
    <cellStyle name="SAPBEXaggItem 11 12" xfId="7485" xr:uid="{00000000-0005-0000-0000-00000A3B0000}"/>
    <cellStyle name="SAPBEXaggItem 11 2" xfId="7486" xr:uid="{00000000-0005-0000-0000-00000B3B0000}"/>
    <cellStyle name="SAPBEXaggItem 11 2 2" xfId="7487" xr:uid="{00000000-0005-0000-0000-00000C3B0000}"/>
    <cellStyle name="SAPBEXaggItem 11 2 3" xfId="7488" xr:uid="{00000000-0005-0000-0000-00000D3B0000}"/>
    <cellStyle name="SAPBEXaggItem 11 3" xfId="7489" xr:uid="{00000000-0005-0000-0000-00000E3B0000}"/>
    <cellStyle name="SAPBEXaggItem 11 3 2" xfId="7490" xr:uid="{00000000-0005-0000-0000-00000F3B0000}"/>
    <cellStyle name="SAPBEXaggItem 11 4" xfId="7491" xr:uid="{00000000-0005-0000-0000-0000103B0000}"/>
    <cellStyle name="SAPBEXaggItem 11 4 2" xfId="7492" xr:uid="{00000000-0005-0000-0000-0000113B0000}"/>
    <cellStyle name="SAPBEXaggItem 11 5" xfId="7493" xr:uid="{00000000-0005-0000-0000-0000123B0000}"/>
    <cellStyle name="SAPBEXaggItem 11 5 2" xfId="7494" xr:uid="{00000000-0005-0000-0000-0000133B0000}"/>
    <cellStyle name="SAPBEXaggItem 11 6" xfId="7495" xr:uid="{00000000-0005-0000-0000-0000143B0000}"/>
    <cellStyle name="SAPBEXaggItem 11 6 2" xfId="7496" xr:uid="{00000000-0005-0000-0000-0000153B0000}"/>
    <cellStyle name="SAPBEXaggItem 11 7" xfId="7497" xr:uid="{00000000-0005-0000-0000-0000163B0000}"/>
    <cellStyle name="SAPBEXaggItem 11 7 2" xfId="7498" xr:uid="{00000000-0005-0000-0000-0000173B0000}"/>
    <cellStyle name="SAPBEXaggItem 11 8" xfId="7499" xr:uid="{00000000-0005-0000-0000-0000183B0000}"/>
    <cellStyle name="SAPBEXaggItem 11 8 2" xfId="7500" xr:uid="{00000000-0005-0000-0000-0000193B0000}"/>
    <cellStyle name="SAPBEXaggItem 11 9" xfId="7501" xr:uid="{00000000-0005-0000-0000-00001A3B0000}"/>
    <cellStyle name="SAPBEXaggItem 11 9 2" xfId="7502" xr:uid="{00000000-0005-0000-0000-00001B3B0000}"/>
    <cellStyle name="SAPBEXaggItem 12" xfId="7503" xr:uid="{00000000-0005-0000-0000-00001C3B0000}"/>
    <cellStyle name="SAPBEXaggItem 12 10" xfId="7504" xr:uid="{00000000-0005-0000-0000-00001D3B0000}"/>
    <cellStyle name="SAPBEXaggItem 12 10 2" xfId="7505" xr:uid="{00000000-0005-0000-0000-00001E3B0000}"/>
    <cellStyle name="SAPBEXaggItem 12 11" xfId="7506" xr:uid="{00000000-0005-0000-0000-00001F3B0000}"/>
    <cellStyle name="SAPBEXaggItem 12 12" xfId="7507" xr:uid="{00000000-0005-0000-0000-0000203B0000}"/>
    <cellStyle name="SAPBEXaggItem 12 2" xfId="7508" xr:uid="{00000000-0005-0000-0000-0000213B0000}"/>
    <cellStyle name="SAPBEXaggItem 12 2 2" xfId="7509" xr:uid="{00000000-0005-0000-0000-0000223B0000}"/>
    <cellStyle name="SAPBEXaggItem 12 2 3" xfId="7510" xr:uid="{00000000-0005-0000-0000-0000233B0000}"/>
    <cellStyle name="SAPBEXaggItem 12 3" xfId="7511" xr:uid="{00000000-0005-0000-0000-0000243B0000}"/>
    <cellStyle name="SAPBEXaggItem 12 3 2" xfId="7512" xr:uid="{00000000-0005-0000-0000-0000253B0000}"/>
    <cellStyle name="SAPBEXaggItem 12 4" xfId="7513" xr:uid="{00000000-0005-0000-0000-0000263B0000}"/>
    <cellStyle name="SAPBEXaggItem 12 4 2" xfId="7514" xr:uid="{00000000-0005-0000-0000-0000273B0000}"/>
    <cellStyle name="SAPBEXaggItem 12 5" xfId="7515" xr:uid="{00000000-0005-0000-0000-0000283B0000}"/>
    <cellStyle name="SAPBEXaggItem 12 5 2" xfId="7516" xr:uid="{00000000-0005-0000-0000-0000293B0000}"/>
    <cellStyle name="SAPBEXaggItem 12 6" xfId="7517" xr:uid="{00000000-0005-0000-0000-00002A3B0000}"/>
    <cellStyle name="SAPBEXaggItem 12 6 2" xfId="7518" xr:uid="{00000000-0005-0000-0000-00002B3B0000}"/>
    <cellStyle name="SAPBEXaggItem 12 7" xfId="7519" xr:uid="{00000000-0005-0000-0000-00002C3B0000}"/>
    <cellStyle name="SAPBEXaggItem 12 7 2" xfId="7520" xr:uid="{00000000-0005-0000-0000-00002D3B0000}"/>
    <cellStyle name="SAPBEXaggItem 12 8" xfId="7521" xr:uid="{00000000-0005-0000-0000-00002E3B0000}"/>
    <cellStyle name="SAPBEXaggItem 12 8 2" xfId="7522" xr:uid="{00000000-0005-0000-0000-00002F3B0000}"/>
    <cellStyle name="SAPBEXaggItem 12 9" xfId="7523" xr:uid="{00000000-0005-0000-0000-0000303B0000}"/>
    <cellStyle name="SAPBEXaggItem 12 9 2" xfId="7524" xr:uid="{00000000-0005-0000-0000-0000313B0000}"/>
    <cellStyle name="SAPBEXaggItem 13" xfId="7525" xr:uid="{00000000-0005-0000-0000-0000323B0000}"/>
    <cellStyle name="SAPBEXaggItem 13 10" xfId="7526" xr:uid="{00000000-0005-0000-0000-0000333B0000}"/>
    <cellStyle name="SAPBEXaggItem 13 10 2" xfId="7527" xr:uid="{00000000-0005-0000-0000-0000343B0000}"/>
    <cellStyle name="SAPBEXaggItem 13 11" xfId="7528" xr:uid="{00000000-0005-0000-0000-0000353B0000}"/>
    <cellStyle name="SAPBEXaggItem 13 12" xfId="7529" xr:uid="{00000000-0005-0000-0000-0000363B0000}"/>
    <cellStyle name="SAPBEXaggItem 13 2" xfId="7530" xr:uid="{00000000-0005-0000-0000-0000373B0000}"/>
    <cellStyle name="SAPBEXaggItem 13 2 2" xfId="7531" xr:uid="{00000000-0005-0000-0000-0000383B0000}"/>
    <cellStyle name="SAPBEXaggItem 13 2 3" xfId="7532" xr:uid="{00000000-0005-0000-0000-0000393B0000}"/>
    <cellStyle name="SAPBEXaggItem 13 3" xfId="7533" xr:uid="{00000000-0005-0000-0000-00003A3B0000}"/>
    <cellStyle name="SAPBEXaggItem 13 3 2" xfId="7534" xr:uid="{00000000-0005-0000-0000-00003B3B0000}"/>
    <cellStyle name="SAPBEXaggItem 13 4" xfId="7535" xr:uid="{00000000-0005-0000-0000-00003C3B0000}"/>
    <cellStyle name="SAPBEXaggItem 13 4 2" xfId="7536" xr:uid="{00000000-0005-0000-0000-00003D3B0000}"/>
    <cellStyle name="SAPBEXaggItem 13 5" xfId="7537" xr:uid="{00000000-0005-0000-0000-00003E3B0000}"/>
    <cellStyle name="SAPBEXaggItem 13 5 2" xfId="7538" xr:uid="{00000000-0005-0000-0000-00003F3B0000}"/>
    <cellStyle name="SAPBEXaggItem 13 6" xfId="7539" xr:uid="{00000000-0005-0000-0000-0000403B0000}"/>
    <cellStyle name="SAPBEXaggItem 13 6 2" xfId="7540" xr:uid="{00000000-0005-0000-0000-0000413B0000}"/>
    <cellStyle name="SAPBEXaggItem 13 7" xfId="7541" xr:uid="{00000000-0005-0000-0000-0000423B0000}"/>
    <cellStyle name="SAPBEXaggItem 13 7 2" xfId="7542" xr:uid="{00000000-0005-0000-0000-0000433B0000}"/>
    <cellStyle name="SAPBEXaggItem 13 8" xfId="7543" xr:uid="{00000000-0005-0000-0000-0000443B0000}"/>
    <cellStyle name="SAPBEXaggItem 13 8 2" xfId="7544" xr:uid="{00000000-0005-0000-0000-0000453B0000}"/>
    <cellStyle name="SAPBEXaggItem 13 9" xfId="7545" xr:uid="{00000000-0005-0000-0000-0000463B0000}"/>
    <cellStyle name="SAPBEXaggItem 13 9 2" xfId="7546" xr:uid="{00000000-0005-0000-0000-0000473B0000}"/>
    <cellStyle name="SAPBEXaggItem 14" xfId="7547" xr:uid="{00000000-0005-0000-0000-0000483B0000}"/>
    <cellStyle name="SAPBEXaggItem 14 10" xfId="7548" xr:uid="{00000000-0005-0000-0000-0000493B0000}"/>
    <cellStyle name="SAPBEXaggItem 14 10 2" xfId="7549" xr:uid="{00000000-0005-0000-0000-00004A3B0000}"/>
    <cellStyle name="SAPBEXaggItem 14 11" xfId="7550" xr:uid="{00000000-0005-0000-0000-00004B3B0000}"/>
    <cellStyle name="SAPBEXaggItem 14 12" xfId="7551" xr:uid="{00000000-0005-0000-0000-00004C3B0000}"/>
    <cellStyle name="SAPBEXaggItem 14 2" xfId="7552" xr:uid="{00000000-0005-0000-0000-00004D3B0000}"/>
    <cellStyle name="SAPBEXaggItem 14 2 2" xfId="7553" xr:uid="{00000000-0005-0000-0000-00004E3B0000}"/>
    <cellStyle name="SAPBEXaggItem 14 2 3" xfId="7554" xr:uid="{00000000-0005-0000-0000-00004F3B0000}"/>
    <cellStyle name="SAPBEXaggItem 14 3" xfId="7555" xr:uid="{00000000-0005-0000-0000-0000503B0000}"/>
    <cellStyle name="SAPBEXaggItem 14 3 2" xfId="7556" xr:uid="{00000000-0005-0000-0000-0000513B0000}"/>
    <cellStyle name="SAPBEXaggItem 14 4" xfId="7557" xr:uid="{00000000-0005-0000-0000-0000523B0000}"/>
    <cellStyle name="SAPBEXaggItem 14 4 2" xfId="7558" xr:uid="{00000000-0005-0000-0000-0000533B0000}"/>
    <cellStyle name="SAPBEXaggItem 14 5" xfId="7559" xr:uid="{00000000-0005-0000-0000-0000543B0000}"/>
    <cellStyle name="SAPBEXaggItem 14 5 2" xfId="7560" xr:uid="{00000000-0005-0000-0000-0000553B0000}"/>
    <cellStyle name="SAPBEXaggItem 14 6" xfId="7561" xr:uid="{00000000-0005-0000-0000-0000563B0000}"/>
    <cellStyle name="SAPBEXaggItem 14 6 2" xfId="7562" xr:uid="{00000000-0005-0000-0000-0000573B0000}"/>
    <cellStyle name="SAPBEXaggItem 14 7" xfId="7563" xr:uid="{00000000-0005-0000-0000-0000583B0000}"/>
    <cellStyle name="SAPBEXaggItem 14 7 2" xfId="7564" xr:uid="{00000000-0005-0000-0000-0000593B0000}"/>
    <cellStyle name="SAPBEXaggItem 14 8" xfId="7565" xr:uid="{00000000-0005-0000-0000-00005A3B0000}"/>
    <cellStyle name="SAPBEXaggItem 14 8 2" xfId="7566" xr:uid="{00000000-0005-0000-0000-00005B3B0000}"/>
    <cellStyle name="SAPBEXaggItem 14 9" xfId="7567" xr:uid="{00000000-0005-0000-0000-00005C3B0000}"/>
    <cellStyle name="SAPBEXaggItem 14 9 2" xfId="7568" xr:uid="{00000000-0005-0000-0000-00005D3B0000}"/>
    <cellStyle name="SAPBEXaggItem 15" xfId="7569" xr:uid="{00000000-0005-0000-0000-00005E3B0000}"/>
    <cellStyle name="SAPBEXaggItem 15 10" xfId="7570" xr:uid="{00000000-0005-0000-0000-00005F3B0000}"/>
    <cellStyle name="SAPBEXaggItem 15 10 2" xfId="7571" xr:uid="{00000000-0005-0000-0000-0000603B0000}"/>
    <cellStyle name="SAPBEXaggItem 15 11" xfId="7572" xr:uid="{00000000-0005-0000-0000-0000613B0000}"/>
    <cellStyle name="SAPBEXaggItem 15 12" xfId="7573" xr:uid="{00000000-0005-0000-0000-0000623B0000}"/>
    <cellStyle name="SAPBEXaggItem 15 2" xfId="7574" xr:uid="{00000000-0005-0000-0000-0000633B0000}"/>
    <cellStyle name="SAPBEXaggItem 15 2 2" xfId="7575" xr:uid="{00000000-0005-0000-0000-0000643B0000}"/>
    <cellStyle name="SAPBEXaggItem 15 2 3" xfId="7576" xr:uid="{00000000-0005-0000-0000-0000653B0000}"/>
    <cellStyle name="SAPBEXaggItem 15 3" xfId="7577" xr:uid="{00000000-0005-0000-0000-0000663B0000}"/>
    <cellStyle name="SAPBEXaggItem 15 3 2" xfId="7578" xr:uid="{00000000-0005-0000-0000-0000673B0000}"/>
    <cellStyle name="SAPBEXaggItem 15 4" xfId="7579" xr:uid="{00000000-0005-0000-0000-0000683B0000}"/>
    <cellStyle name="SAPBEXaggItem 15 4 2" xfId="7580" xr:uid="{00000000-0005-0000-0000-0000693B0000}"/>
    <cellStyle name="SAPBEXaggItem 15 5" xfId="7581" xr:uid="{00000000-0005-0000-0000-00006A3B0000}"/>
    <cellStyle name="SAPBEXaggItem 15 5 2" xfId="7582" xr:uid="{00000000-0005-0000-0000-00006B3B0000}"/>
    <cellStyle name="SAPBEXaggItem 15 6" xfId="7583" xr:uid="{00000000-0005-0000-0000-00006C3B0000}"/>
    <cellStyle name="SAPBEXaggItem 15 6 2" xfId="7584" xr:uid="{00000000-0005-0000-0000-00006D3B0000}"/>
    <cellStyle name="SAPBEXaggItem 15 7" xfId="7585" xr:uid="{00000000-0005-0000-0000-00006E3B0000}"/>
    <cellStyle name="SAPBEXaggItem 15 7 2" xfId="7586" xr:uid="{00000000-0005-0000-0000-00006F3B0000}"/>
    <cellStyle name="SAPBEXaggItem 15 8" xfId="7587" xr:uid="{00000000-0005-0000-0000-0000703B0000}"/>
    <cellStyle name="SAPBEXaggItem 15 8 2" xfId="7588" xr:uid="{00000000-0005-0000-0000-0000713B0000}"/>
    <cellStyle name="SAPBEXaggItem 15 9" xfId="7589" xr:uid="{00000000-0005-0000-0000-0000723B0000}"/>
    <cellStyle name="SAPBEXaggItem 15 9 2" xfId="7590" xr:uid="{00000000-0005-0000-0000-0000733B0000}"/>
    <cellStyle name="SAPBEXaggItem 16" xfId="7591" xr:uid="{00000000-0005-0000-0000-0000743B0000}"/>
    <cellStyle name="SAPBEXaggItem 16 2" xfId="7592" xr:uid="{00000000-0005-0000-0000-0000753B0000}"/>
    <cellStyle name="SAPBEXaggItem 16 2 2" xfId="7593" xr:uid="{00000000-0005-0000-0000-0000763B0000}"/>
    <cellStyle name="SAPBEXaggItem 16 3" xfId="7594" xr:uid="{00000000-0005-0000-0000-0000773B0000}"/>
    <cellStyle name="SAPBEXaggItem 17" xfId="7595" xr:uid="{00000000-0005-0000-0000-0000783B0000}"/>
    <cellStyle name="SAPBEXaggItem 17 2" xfId="7596" xr:uid="{00000000-0005-0000-0000-0000793B0000}"/>
    <cellStyle name="SAPBEXaggItem 17 2 2" xfId="7597" xr:uid="{00000000-0005-0000-0000-00007A3B0000}"/>
    <cellStyle name="SAPBEXaggItem 17 3" xfId="7598" xr:uid="{00000000-0005-0000-0000-00007B3B0000}"/>
    <cellStyle name="SAPBEXaggItem 18" xfId="7599" xr:uid="{00000000-0005-0000-0000-00007C3B0000}"/>
    <cellStyle name="SAPBEXaggItem 18 2" xfId="7600" xr:uid="{00000000-0005-0000-0000-00007D3B0000}"/>
    <cellStyle name="SAPBEXaggItem 18 2 2" xfId="7601" xr:uid="{00000000-0005-0000-0000-00007E3B0000}"/>
    <cellStyle name="SAPBEXaggItem 18 3" xfId="7602" xr:uid="{00000000-0005-0000-0000-00007F3B0000}"/>
    <cellStyle name="SAPBEXaggItem 19" xfId="7603" xr:uid="{00000000-0005-0000-0000-0000803B0000}"/>
    <cellStyle name="SAPBEXaggItem 19 2" xfId="7604" xr:uid="{00000000-0005-0000-0000-0000813B0000}"/>
    <cellStyle name="SAPBEXaggItem 19 2 2" xfId="7605" xr:uid="{00000000-0005-0000-0000-0000823B0000}"/>
    <cellStyle name="SAPBEXaggItem 19 3" xfId="7606" xr:uid="{00000000-0005-0000-0000-0000833B0000}"/>
    <cellStyle name="SAPBEXaggItem 2" xfId="7607" xr:uid="{00000000-0005-0000-0000-0000843B0000}"/>
    <cellStyle name="SAPBEXaggItem 2 10" xfId="7608" xr:uid="{00000000-0005-0000-0000-0000853B0000}"/>
    <cellStyle name="SAPBEXaggItem 2 10 2" xfId="7609" xr:uid="{00000000-0005-0000-0000-0000863B0000}"/>
    <cellStyle name="SAPBEXaggItem 2 10 2 2" xfId="7610" xr:uid="{00000000-0005-0000-0000-0000873B0000}"/>
    <cellStyle name="SAPBEXaggItem 2 10 3" xfId="7611" xr:uid="{00000000-0005-0000-0000-0000883B0000}"/>
    <cellStyle name="SAPBEXaggItem 2 11" xfId="7612" xr:uid="{00000000-0005-0000-0000-0000893B0000}"/>
    <cellStyle name="SAPBEXaggItem 2 11 2" xfId="7613" xr:uid="{00000000-0005-0000-0000-00008A3B0000}"/>
    <cellStyle name="SAPBEXaggItem 2 12" xfId="7614" xr:uid="{00000000-0005-0000-0000-00008B3B0000}"/>
    <cellStyle name="SAPBEXaggItem 2 13" xfId="7615" xr:uid="{00000000-0005-0000-0000-00008C3B0000}"/>
    <cellStyle name="SAPBEXaggItem 2 2" xfId="7616" xr:uid="{00000000-0005-0000-0000-00008D3B0000}"/>
    <cellStyle name="SAPBEXaggItem 2 2 2" xfId="7617" xr:uid="{00000000-0005-0000-0000-00008E3B0000}"/>
    <cellStyle name="SAPBEXaggItem 2 2 2 2" xfId="7618" xr:uid="{00000000-0005-0000-0000-00008F3B0000}"/>
    <cellStyle name="SAPBEXaggItem 2 2 2 3" xfId="7619" xr:uid="{00000000-0005-0000-0000-0000903B0000}"/>
    <cellStyle name="SAPBEXaggItem 2 2 3" xfId="7620" xr:uid="{00000000-0005-0000-0000-0000913B0000}"/>
    <cellStyle name="SAPBEXaggItem 2 2 3 2" xfId="7621" xr:uid="{00000000-0005-0000-0000-0000923B0000}"/>
    <cellStyle name="SAPBEXaggItem 2 2 4" xfId="7622" xr:uid="{00000000-0005-0000-0000-0000933B0000}"/>
    <cellStyle name="SAPBEXaggItem 2 2 4 2" xfId="7623" xr:uid="{00000000-0005-0000-0000-0000943B0000}"/>
    <cellStyle name="SAPBEXaggItem 2 2 5" xfId="7624" xr:uid="{00000000-0005-0000-0000-0000953B0000}"/>
    <cellStyle name="SAPBEXaggItem 2 2 5 2" xfId="7625" xr:uid="{00000000-0005-0000-0000-0000963B0000}"/>
    <cellStyle name="SAPBEXaggItem 2 2 6" xfId="7626" xr:uid="{00000000-0005-0000-0000-0000973B0000}"/>
    <cellStyle name="SAPBEXaggItem 2 2 7" xfId="7627" xr:uid="{00000000-0005-0000-0000-0000983B0000}"/>
    <cellStyle name="SAPBEXaggItem 2 2 8" xfId="7628" xr:uid="{00000000-0005-0000-0000-0000993B0000}"/>
    <cellStyle name="SAPBEXaggItem 2 2_2014БП" xfId="7629" xr:uid="{00000000-0005-0000-0000-00009A3B0000}"/>
    <cellStyle name="SAPBEXaggItem 2 3" xfId="7630" xr:uid="{00000000-0005-0000-0000-00009B3B0000}"/>
    <cellStyle name="SAPBEXaggItem 2 3 2" xfId="7631" xr:uid="{00000000-0005-0000-0000-00009C3B0000}"/>
    <cellStyle name="SAPBEXaggItem 2 3 2 2" xfId="7632" xr:uid="{00000000-0005-0000-0000-00009D3B0000}"/>
    <cellStyle name="SAPBEXaggItem 2 3 3" xfId="7633" xr:uid="{00000000-0005-0000-0000-00009E3B0000}"/>
    <cellStyle name="SAPBEXaggItem 2 4" xfId="7634" xr:uid="{00000000-0005-0000-0000-00009F3B0000}"/>
    <cellStyle name="SAPBEXaggItem 2 4 2" xfId="7635" xr:uid="{00000000-0005-0000-0000-0000A03B0000}"/>
    <cellStyle name="SAPBEXaggItem 2 4 2 2" xfId="7636" xr:uid="{00000000-0005-0000-0000-0000A13B0000}"/>
    <cellStyle name="SAPBEXaggItem 2 4 3" xfId="7637" xr:uid="{00000000-0005-0000-0000-0000A23B0000}"/>
    <cellStyle name="SAPBEXaggItem 2 5" xfId="7638" xr:uid="{00000000-0005-0000-0000-0000A33B0000}"/>
    <cellStyle name="SAPBEXaggItem 2 5 2" xfId="7639" xr:uid="{00000000-0005-0000-0000-0000A43B0000}"/>
    <cellStyle name="SAPBEXaggItem 2 5 2 2" xfId="7640" xr:uid="{00000000-0005-0000-0000-0000A53B0000}"/>
    <cellStyle name="SAPBEXaggItem 2 5 3" xfId="7641" xr:uid="{00000000-0005-0000-0000-0000A63B0000}"/>
    <cellStyle name="SAPBEXaggItem 2 6" xfId="7642" xr:uid="{00000000-0005-0000-0000-0000A73B0000}"/>
    <cellStyle name="SAPBEXaggItem 2 6 2" xfId="7643" xr:uid="{00000000-0005-0000-0000-0000A83B0000}"/>
    <cellStyle name="SAPBEXaggItem 2 6 2 2" xfId="7644" xr:uid="{00000000-0005-0000-0000-0000A93B0000}"/>
    <cellStyle name="SAPBEXaggItem 2 6 3" xfId="7645" xr:uid="{00000000-0005-0000-0000-0000AA3B0000}"/>
    <cellStyle name="SAPBEXaggItem 2 7" xfId="7646" xr:uid="{00000000-0005-0000-0000-0000AB3B0000}"/>
    <cellStyle name="SAPBEXaggItem 2 7 2" xfId="7647" xr:uid="{00000000-0005-0000-0000-0000AC3B0000}"/>
    <cellStyle name="SAPBEXaggItem 2 7 2 2" xfId="7648" xr:uid="{00000000-0005-0000-0000-0000AD3B0000}"/>
    <cellStyle name="SAPBEXaggItem 2 7 3" xfId="7649" xr:uid="{00000000-0005-0000-0000-0000AE3B0000}"/>
    <cellStyle name="SAPBEXaggItem 2 8" xfId="7650" xr:uid="{00000000-0005-0000-0000-0000AF3B0000}"/>
    <cellStyle name="SAPBEXaggItem 2 8 2" xfId="7651" xr:uid="{00000000-0005-0000-0000-0000B03B0000}"/>
    <cellStyle name="SAPBEXaggItem 2 8 2 2" xfId="7652" xr:uid="{00000000-0005-0000-0000-0000B13B0000}"/>
    <cellStyle name="SAPBEXaggItem 2 8 3" xfId="7653" xr:uid="{00000000-0005-0000-0000-0000B23B0000}"/>
    <cellStyle name="SAPBEXaggItem 2 9" xfId="7654" xr:uid="{00000000-0005-0000-0000-0000B33B0000}"/>
    <cellStyle name="SAPBEXaggItem 2 9 2" xfId="7655" xr:uid="{00000000-0005-0000-0000-0000B43B0000}"/>
    <cellStyle name="SAPBEXaggItem 2 9 2 2" xfId="7656" xr:uid="{00000000-0005-0000-0000-0000B53B0000}"/>
    <cellStyle name="SAPBEXaggItem 2 9 3" xfId="7657" xr:uid="{00000000-0005-0000-0000-0000B63B0000}"/>
    <cellStyle name="SAPBEXaggItem 2_2013Прогноз" xfId="7658" xr:uid="{00000000-0005-0000-0000-0000B73B0000}"/>
    <cellStyle name="SAPBEXaggItem 20" xfId="7659" xr:uid="{00000000-0005-0000-0000-0000B83B0000}"/>
    <cellStyle name="SAPBEXaggItem 20 2" xfId="7660" xr:uid="{00000000-0005-0000-0000-0000B93B0000}"/>
    <cellStyle name="SAPBEXaggItem 20 2 2" xfId="7661" xr:uid="{00000000-0005-0000-0000-0000BA3B0000}"/>
    <cellStyle name="SAPBEXaggItem 20 3" xfId="7662" xr:uid="{00000000-0005-0000-0000-0000BB3B0000}"/>
    <cellStyle name="SAPBEXaggItem 21" xfId="7663" xr:uid="{00000000-0005-0000-0000-0000BC3B0000}"/>
    <cellStyle name="SAPBEXaggItem 21 2" xfId="7664" xr:uid="{00000000-0005-0000-0000-0000BD3B0000}"/>
    <cellStyle name="SAPBEXaggItem 21 2 2" xfId="7665" xr:uid="{00000000-0005-0000-0000-0000BE3B0000}"/>
    <cellStyle name="SAPBEXaggItem 21 3" xfId="7666" xr:uid="{00000000-0005-0000-0000-0000BF3B0000}"/>
    <cellStyle name="SAPBEXaggItem 22" xfId="7667" xr:uid="{00000000-0005-0000-0000-0000C03B0000}"/>
    <cellStyle name="SAPBEXaggItem 22 2" xfId="7668" xr:uid="{00000000-0005-0000-0000-0000C13B0000}"/>
    <cellStyle name="SAPBEXaggItem 22 3" xfId="7669" xr:uid="{00000000-0005-0000-0000-0000C23B0000}"/>
    <cellStyle name="SAPBEXaggItem 23" xfId="7670" xr:uid="{00000000-0005-0000-0000-0000C33B0000}"/>
    <cellStyle name="SAPBEXaggItem 23 2" xfId="7671" xr:uid="{00000000-0005-0000-0000-0000C43B0000}"/>
    <cellStyle name="SAPBEXaggItem 23 3" xfId="7672" xr:uid="{00000000-0005-0000-0000-0000C53B0000}"/>
    <cellStyle name="SAPBEXaggItem 24" xfId="7673" xr:uid="{00000000-0005-0000-0000-0000C63B0000}"/>
    <cellStyle name="SAPBEXaggItem 24 2" xfId="7674" xr:uid="{00000000-0005-0000-0000-0000C73B0000}"/>
    <cellStyle name="SAPBEXaggItem 24 3" xfId="7675" xr:uid="{00000000-0005-0000-0000-0000C83B0000}"/>
    <cellStyle name="SAPBEXaggItem 25" xfId="7676" xr:uid="{00000000-0005-0000-0000-0000C93B0000}"/>
    <cellStyle name="SAPBEXaggItem 25 2" xfId="7677" xr:uid="{00000000-0005-0000-0000-0000CA3B0000}"/>
    <cellStyle name="SAPBEXaggItem 26" xfId="7678" xr:uid="{00000000-0005-0000-0000-0000CB3B0000}"/>
    <cellStyle name="SAPBEXaggItem 27" xfId="7679" xr:uid="{00000000-0005-0000-0000-0000CC3B0000}"/>
    <cellStyle name="SAPBEXaggItem 28" xfId="7680" xr:uid="{00000000-0005-0000-0000-0000CD3B0000}"/>
    <cellStyle name="SAPBEXaggItem 29" xfId="7681" xr:uid="{00000000-0005-0000-0000-0000CE3B0000}"/>
    <cellStyle name="SAPBEXaggItem 3" xfId="7682" xr:uid="{00000000-0005-0000-0000-0000CF3B0000}"/>
    <cellStyle name="SAPBEXaggItem 3 10" xfId="7683" xr:uid="{00000000-0005-0000-0000-0000D03B0000}"/>
    <cellStyle name="SAPBEXaggItem 3 10 2" xfId="7684" xr:uid="{00000000-0005-0000-0000-0000D13B0000}"/>
    <cellStyle name="SAPBEXaggItem 3 10 2 2" xfId="7685" xr:uid="{00000000-0005-0000-0000-0000D23B0000}"/>
    <cellStyle name="SAPBEXaggItem 3 10 3" xfId="7686" xr:uid="{00000000-0005-0000-0000-0000D33B0000}"/>
    <cellStyle name="SAPBEXaggItem 3 11" xfId="7687" xr:uid="{00000000-0005-0000-0000-0000D43B0000}"/>
    <cellStyle name="SAPBEXaggItem 3 11 2" xfId="7688" xr:uid="{00000000-0005-0000-0000-0000D53B0000}"/>
    <cellStyle name="SAPBEXaggItem 3 12" xfId="7689" xr:uid="{00000000-0005-0000-0000-0000D63B0000}"/>
    <cellStyle name="SAPBEXaggItem 3 13" xfId="7690" xr:uid="{00000000-0005-0000-0000-0000D73B0000}"/>
    <cellStyle name="SAPBEXaggItem 3 2" xfId="7691" xr:uid="{00000000-0005-0000-0000-0000D83B0000}"/>
    <cellStyle name="SAPBEXaggItem 3 2 2" xfId="7692" xr:uid="{00000000-0005-0000-0000-0000D93B0000}"/>
    <cellStyle name="SAPBEXaggItem 3 2 2 2" xfId="7693" xr:uid="{00000000-0005-0000-0000-0000DA3B0000}"/>
    <cellStyle name="SAPBEXaggItem 3 2 2 3" xfId="7694" xr:uid="{00000000-0005-0000-0000-0000DB3B0000}"/>
    <cellStyle name="SAPBEXaggItem 3 2 3" xfId="7695" xr:uid="{00000000-0005-0000-0000-0000DC3B0000}"/>
    <cellStyle name="SAPBEXaggItem 3 2 3 2" xfId="7696" xr:uid="{00000000-0005-0000-0000-0000DD3B0000}"/>
    <cellStyle name="SAPBEXaggItem 3 2 4" xfId="7697" xr:uid="{00000000-0005-0000-0000-0000DE3B0000}"/>
    <cellStyle name="SAPBEXaggItem 3 2 4 2" xfId="7698" xr:uid="{00000000-0005-0000-0000-0000DF3B0000}"/>
    <cellStyle name="SAPBEXaggItem 3 2 5" xfId="7699" xr:uid="{00000000-0005-0000-0000-0000E03B0000}"/>
    <cellStyle name="SAPBEXaggItem 3 2 5 2" xfId="7700" xr:uid="{00000000-0005-0000-0000-0000E13B0000}"/>
    <cellStyle name="SAPBEXaggItem 3 2 6" xfId="7701" xr:uid="{00000000-0005-0000-0000-0000E23B0000}"/>
    <cellStyle name="SAPBEXaggItem 3 2 7" xfId="7702" xr:uid="{00000000-0005-0000-0000-0000E33B0000}"/>
    <cellStyle name="SAPBEXaggItem 3 2 8" xfId="7703" xr:uid="{00000000-0005-0000-0000-0000E43B0000}"/>
    <cellStyle name="SAPBEXaggItem 3 2_2014БП" xfId="7704" xr:uid="{00000000-0005-0000-0000-0000E53B0000}"/>
    <cellStyle name="SAPBEXaggItem 3 3" xfId="7705" xr:uid="{00000000-0005-0000-0000-0000E63B0000}"/>
    <cellStyle name="SAPBEXaggItem 3 3 2" xfId="7706" xr:uid="{00000000-0005-0000-0000-0000E73B0000}"/>
    <cellStyle name="SAPBEXaggItem 3 3 2 2" xfId="7707" xr:uid="{00000000-0005-0000-0000-0000E83B0000}"/>
    <cellStyle name="SAPBEXaggItem 3 3 3" xfId="7708" xr:uid="{00000000-0005-0000-0000-0000E93B0000}"/>
    <cellStyle name="SAPBEXaggItem 3 4" xfId="7709" xr:uid="{00000000-0005-0000-0000-0000EA3B0000}"/>
    <cellStyle name="SAPBEXaggItem 3 4 2" xfId="7710" xr:uid="{00000000-0005-0000-0000-0000EB3B0000}"/>
    <cellStyle name="SAPBEXaggItem 3 4 2 2" xfId="7711" xr:uid="{00000000-0005-0000-0000-0000EC3B0000}"/>
    <cellStyle name="SAPBEXaggItem 3 4 3" xfId="7712" xr:uid="{00000000-0005-0000-0000-0000ED3B0000}"/>
    <cellStyle name="SAPBEXaggItem 3 5" xfId="7713" xr:uid="{00000000-0005-0000-0000-0000EE3B0000}"/>
    <cellStyle name="SAPBEXaggItem 3 5 2" xfId="7714" xr:uid="{00000000-0005-0000-0000-0000EF3B0000}"/>
    <cellStyle name="SAPBEXaggItem 3 5 2 2" xfId="7715" xr:uid="{00000000-0005-0000-0000-0000F03B0000}"/>
    <cellStyle name="SAPBEXaggItem 3 5 3" xfId="7716" xr:uid="{00000000-0005-0000-0000-0000F13B0000}"/>
    <cellStyle name="SAPBEXaggItem 3 6" xfId="7717" xr:uid="{00000000-0005-0000-0000-0000F23B0000}"/>
    <cellStyle name="SAPBEXaggItem 3 6 2" xfId="7718" xr:uid="{00000000-0005-0000-0000-0000F33B0000}"/>
    <cellStyle name="SAPBEXaggItem 3 6 2 2" xfId="7719" xr:uid="{00000000-0005-0000-0000-0000F43B0000}"/>
    <cellStyle name="SAPBEXaggItem 3 6 3" xfId="7720" xr:uid="{00000000-0005-0000-0000-0000F53B0000}"/>
    <cellStyle name="SAPBEXaggItem 3 7" xfId="7721" xr:uid="{00000000-0005-0000-0000-0000F63B0000}"/>
    <cellStyle name="SAPBEXaggItem 3 7 2" xfId="7722" xr:uid="{00000000-0005-0000-0000-0000F73B0000}"/>
    <cellStyle name="SAPBEXaggItem 3 7 2 2" xfId="7723" xr:uid="{00000000-0005-0000-0000-0000F83B0000}"/>
    <cellStyle name="SAPBEXaggItem 3 7 3" xfId="7724" xr:uid="{00000000-0005-0000-0000-0000F93B0000}"/>
    <cellStyle name="SAPBEXaggItem 3 8" xfId="7725" xr:uid="{00000000-0005-0000-0000-0000FA3B0000}"/>
    <cellStyle name="SAPBEXaggItem 3 8 2" xfId="7726" xr:uid="{00000000-0005-0000-0000-0000FB3B0000}"/>
    <cellStyle name="SAPBEXaggItem 3 8 2 2" xfId="7727" xr:uid="{00000000-0005-0000-0000-0000FC3B0000}"/>
    <cellStyle name="SAPBEXaggItem 3 8 3" xfId="7728" xr:uid="{00000000-0005-0000-0000-0000FD3B0000}"/>
    <cellStyle name="SAPBEXaggItem 3 9" xfId="7729" xr:uid="{00000000-0005-0000-0000-0000FE3B0000}"/>
    <cellStyle name="SAPBEXaggItem 3 9 2" xfId="7730" xr:uid="{00000000-0005-0000-0000-0000FF3B0000}"/>
    <cellStyle name="SAPBEXaggItem 3 9 2 2" xfId="7731" xr:uid="{00000000-0005-0000-0000-0000003C0000}"/>
    <cellStyle name="SAPBEXaggItem 3 9 3" xfId="7732" xr:uid="{00000000-0005-0000-0000-0000013C0000}"/>
    <cellStyle name="SAPBEXaggItem 3_2013Прогноз" xfId="7733" xr:uid="{00000000-0005-0000-0000-0000023C0000}"/>
    <cellStyle name="SAPBEXaggItem 30" xfId="7734" xr:uid="{00000000-0005-0000-0000-0000033C0000}"/>
    <cellStyle name="SAPBEXaggItem 31" xfId="7735" xr:uid="{00000000-0005-0000-0000-0000043C0000}"/>
    <cellStyle name="SAPBEXaggItem 32" xfId="7736" xr:uid="{00000000-0005-0000-0000-0000053C0000}"/>
    <cellStyle name="SAPBEXaggItem 33" xfId="7737" xr:uid="{00000000-0005-0000-0000-0000063C0000}"/>
    <cellStyle name="SAPBEXaggItem 34" xfId="7738" xr:uid="{00000000-0005-0000-0000-0000073C0000}"/>
    <cellStyle name="SAPBEXaggItem 35" xfId="7739" xr:uid="{00000000-0005-0000-0000-0000083C0000}"/>
    <cellStyle name="SAPBEXaggItem 36" xfId="7740" xr:uid="{00000000-0005-0000-0000-0000093C0000}"/>
    <cellStyle name="SAPBEXaggItem 37" xfId="7741" xr:uid="{00000000-0005-0000-0000-00000A3C0000}"/>
    <cellStyle name="SAPBEXaggItem 38" xfId="7742" xr:uid="{00000000-0005-0000-0000-00000B3C0000}"/>
    <cellStyle name="SAPBEXaggItem 39" xfId="7743" xr:uid="{00000000-0005-0000-0000-00000C3C0000}"/>
    <cellStyle name="SAPBEXaggItem 4" xfId="7744" xr:uid="{00000000-0005-0000-0000-00000D3C0000}"/>
    <cellStyle name="SAPBEXaggItem 4 10" xfId="7745" xr:uid="{00000000-0005-0000-0000-00000E3C0000}"/>
    <cellStyle name="SAPBEXaggItem 4 10 2" xfId="7746" xr:uid="{00000000-0005-0000-0000-00000F3C0000}"/>
    <cellStyle name="SAPBEXaggItem 4 11" xfId="7747" xr:uid="{00000000-0005-0000-0000-0000103C0000}"/>
    <cellStyle name="SAPBEXaggItem 4 12" xfId="7748" xr:uid="{00000000-0005-0000-0000-0000113C0000}"/>
    <cellStyle name="SAPBEXaggItem 4 2" xfId="7749" xr:uid="{00000000-0005-0000-0000-0000123C0000}"/>
    <cellStyle name="SAPBEXaggItem 4 2 2" xfId="7750" xr:uid="{00000000-0005-0000-0000-0000133C0000}"/>
    <cellStyle name="SAPBEXaggItem 4 2 2 2" xfId="7751" xr:uid="{00000000-0005-0000-0000-0000143C0000}"/>
    <cellStyle name="SAPBEXaggItem 4 2 3" xfId="7752" xr:uid="{00000000-0005-0000-0000-0000153C0000}"/>
    <cellStyle name="SAPBEXaggItem 4 3" xfId="7753" xr:uid="{00000000-0005-0000-0000-0000163C0000}"/>
    <cellStyle name="SAPBEXaggItem 4 3 2" xfId="7754" xr:uid="{00000000-0005-0000-0000-0000173C0000}"/>
    <cellStyle name="SAPBEXaggItem 4 3 2 2" xfId="7755" xr:uid="{00000000-0005-0000-0000-0000183C0000}"/>
    <cellStyle name="SAPBEXaggItem 4 3 3" xfId="7756" xr:uid="{00000000-0005-0000-0000-0000193C0000}"/>
    <cellStyle name="SAPBEXaggItem 4 4" xfId="7757" xr:uid="{00000000-0005-0000-0000-00001A3C0000}"/>
    <cellStyle name="SAPBEXaggItem 4 4 2" xfId="7758" xr:uid="{00000000-0005-0000-0000-00001B3C0000}"/>
    <cellStyle name="SAPBEXaggItem 4 4 2 2" xfId="7759" xr:uid="{00000000-0005-0000-0000-00001C3C0000}"/>
    <cellStyle name="SAPBEXaggItem 4 4 3" xfId="7760" xr:uid="{00000000-0005-0000-0000-00001D3C0000}"/>
    <cellStyle name="SAPBEXaggItem 4 5" xfId="7761" xr:uid="{00000000-0005-0000-0000-00001E3C0000}"/>
    <cellStyle name="SAPBEXaggItem 4 5 2" xfId="7762" xr:uid="{00000000-0005-0000-0000-00001F3C0000}"/>
    <cellStyle name="SAPBEXaggItem 4 5 2 2" xfId="7763" xr:uid="{00000000-0005-0000-0000-0000203C0000}"/>
    <cellStyle name="SAPBEXaggItem 4 5 3" xfId="7764" xr:uid="{00000000-0005-0000-0000-0000213C0000}"/>
    <cellStyle name="SAPBEXaggItem 4 6" xfId="7765" xr:uid="{00000000-0005-0000-0000-0000223C0000}"/>
    <cellStyle name="SAPBEXaggItem 4 6 2" xfId="7766" xr:uid="{00000000-0005-0000-0000-0000233C0000}"/>
    <cellStyle name="SAPBEXaggItem 4 6 2 2" xfId="7767" xr:uid="{00000000-0005-0000-0000-0000243C0000}"/>
    <cellStyle name="SAPBEXaggItem 4 6 3" xfId="7768" xr:uid="{00000000-0005-0000-0000-0000253C0000}"/>
    <cellStyle name="SAPBEXaggItem 4 7" xfId="7769" xr:uid="{00000000-0005-0000-0000-0000263C0000}"/>
    <cellStyle name="SAPBEXaggItem 4 7 2" xfId="7770" xr:uid="{00000000-0005-0000-0000-0000273C0000}"/>
    <cellStyle name="SAPBEXaggItem 4 7 3" xfId="7771" xr:uid="{00000000-0005-0000-0000-0000283C0000}"/>
    <cellStyle name="SAPBEXaggItem 4 8" xfId="7772" xr:uid="{00000000-0005-0000-0000-0000293C0000}"/>
    <cellStyle name="SAPBEXaggItem 4 8 2" xfId="7773" xr:uid="{00000000-0005-0000-0000-00002A3C0000}"/>
    <cellStyle name="SAPBEXaggItem 4 8 3" xfId="7774" xr:uid="{00000000-0005-0000-0000-00002B3C0000}"/>
    <cellStyle name="SAPBEXaggItem 4 9" xfId="7775" xr:uid="{00000000-0005-0000-0000-00002C3C0000}"/>
    <cellStyle name="SAPBEXaggItem 4 9 2" xfId="7776" xr:uid="{00000000-0005-0000-0000-00002D3C0000}"/>
    <cellStyle name="SAPBEXaggItem 4_2014БП" xfId="7777" xr:uid="{00000000-0005-0000-0000-00002E3C0000}"/>
    <cellStyle name="SAPBEXaggItem 40" xfId="7778" xr:uid="{00000000-0005-0000-0000-00002F3C0000}"/>
    <cellStyle name="SAPBEXaggItem 41" xfId="7779" xr:uid="{00000000-0005-0000-0000-0000303C0000}"/>
    <cellStyle name="SAPBEXaggItem 42" xfId="7780" xr:uid="{00000000-0005-0000-0000-0000313C0000}"/>
    <cellStyle name="SAPBEXaggItem 43" xfId="7781" xr:uid="{00000000-0005-0000-0000-0000323C0000}"/>
    <cellStyle name="SAPBEXaggItem 44" xfId="36425" xr:uid="{00000000-0005-0000-0000-0000333C0000}"/>
    <cellStyle name="SAPBEXaggItem 45" xfId="36426" xr:uid="{00000000-0005-0000-0000-0000343C0000}"/>
    <cellStyle name="SAPBEXaggItem 46" xfId="36427" xr:uid="{00000000-0005-0000-0000-0000353C0000}"/>
    <cellStyle name="SAPBEXaggItem 5" xfId="7782" xr:uid="{00000000-0005-0000-0000-0000363C0000}"/>
    <cellStyle name="SAPBEXaggItem 5 10" xfId="7783" xr:uid="{00000000-0005-0000-0000-0000373C0000}"/>
    <cellStyle name="SAPBEXaggItem 5 10 2" xfId="7784" xr:uid="{00000000-0005-0000-0000-0000383C0000}"/>
    <cellStyle name="SAPBEXaggItem 5 11" xfId="7785" xr:uid="{00000000-0005-0000-0000-0000393C0000}"/>
    <cellStyle name="SAPBEXaggItem 5 12" xfId="7786" xr:uid="{00000000-0005-0000-0000-00003A3C0000}"/>
    <cellStyle name="SAPBEXaggItem 5 2" xfId="7787" xr:uid="{00000000-0005-0000-0000-00003B3C0000}"/>
    <cellStyle name="SAPBEXaggItem 5 2 2" xfId="7788" xr:uid="{00000000-0005-0000-0000-00003C3C0000}"/>
    <cellStyle name="SAPBEXaggItem 5 2 2 2" xfId="7789" xr:uid="{00000000-0005-0000-0000-00003D3C0000}"/>
    <cellStyle name="SAPBEXaggItem 5 2 3" xfId="7790" xr:uid="{00000000-0005-0000-0000-00003E3C0000}"/>
    <cellStyle name="SAPBEXaggItem 5 3" xfId="7791" xr:uid="{00000000-0005-0000-0000-00003F3C0000}"/>
    <cellStyle name="SAPBEXaggItem 5 3 2" xfId="7792" xr:uid="{00000000-0005-0000-0000-0000403C0000}"/>
    <cellStyle name="SAPBEXaggItem 5 3 3" xfId="7793" xr:uid="{00000000-0005-0000-0000-0000413C0000}"/>
    <cellStyle name="SAPBEXaggItem 5 4" xfId="7794" xr:uid="{00000000-0005-0000-0000-0000423C0000}"/>
    <cellStyle name="SAPBEXaggItem 5 4 2" xfId="7795" xr:uid="{00000000-0005-0000-0000-0000433C0000}"/>
    <cellStyle name="SAPBEXaggItem 5 5" xfId="7796" xr:uid="{00000000-0005-0000-0000-0000443C0000}"/>
    <cellStyle name="SAPBEXaggItem 5 5 2" xfId="7797" xr:uid="{00000000-0005-0000-0000-0000453C0000}"/>
    <cellStyle name="SAPBEXaggItem 5 6" xfId="7798" xr:uid="{00000000-0005-0000-0000-0000463C0000}"/>
    <cellStyle name="SAPBEXaggItem 5 6 2" xfId="7799" xr:uid="{00000000-0005-0000-0000-0000473C0000}"/>
    <cellStyle name="SAPBEXaggItem 5 7" xfId="7800" xr:uid="{00000000-0005-0000-0000-0000483C0000}"/>
    <cellStyle name="SAPBEXaggItem 5 7 2" xfId="7801" xr:uid="{00000000-0005-0000-0000-0000493C0000}"/>
    <cellStyle name="SAPBEXaggItem 5 8" xfId="7802" xr:uid="{00000000-0005-0000-0000-00004A3C0000}"/>
    <cellStyle name="SAPBEXaggItem 5 8 2" xfId="7803" xr:uid="{00000000-0005-0000-0000-00004B3C0000}"/>
    <cellStyle name="SAPBEXaggItem 5 9" xfId="7804" xr:uid="{00000000-0005-0000-0000-00004C3C0000}"/>
    <cellStyle name="SAPBEXaggItem 5 9 2" xfId="7805" xr:uid="{00000000-0005-0000-0000-00004D3C0000}"/>
    <cellStyle name="SAPBEXaggItem 6" xfId="7806" xr:uid="{00000000-0005-0000-0000-00004E3C0000}"/>
    <cellStyle name="SAPBEXaggItem 6 10" xfId="7807" xr:uid="{00000000-0005-0000-0000-00004F3C0000}"/>
    <cellStyle name="SAPBEXaggItem 6 10 2" xfId="7808" xr:uid="{00000000-0005-0000-0000-0000503C0000}"/>
    <cellStyle name="SAPBEXaggItem 6 11" xfId="7809" xr:uid="{00000000-0005-0000-0000-0000513C0000}"/>
    <cellStyle name="SAPBEXaggItem 6 12" xfId="7810" xr:uid="{00000000-0005-0000-0000-0000523C0000}"/>
    <cellStyle name="SAPBEXaggItem 6 2" xfId="7811" xr:uid="{00000000-0005-0000-0000-0000533C0000}"/>
    <cellStyle name="SAPBEXaggItem 6 2 2" xfId="7812" xr:uid="{00000000-0005-0000-0000-0000543C0000}"/>
    <cellStyle name="SAPBEXaggItem 6 2 3" xfId="7813" xr:uid="{00000000-0005-0000-0000-0000553C0000}"/>
    <cellStyle name="SAPBEXaggItem 6 3" xfId="7814" xr:uid="{00000000-0005-0000-0000-0000563C0000}"/>
    <cellStyle name="SAPBEXaggItem 6 3 2" xfId="7815" xr:uid="{00000000-0005-0000-0000-0000573C0000}"/>
    <cellStyle name="SAPBEXaggItem 6 4" xfId="7816" xr:uid="{00000000-0005-0000-0000-0000583C0000}"/>
    <cellStyle name="SAPBEXaggItem 6 4 2" xfId="7817" xr:uid="{00000000-0005-0000-0000-0000593C0000}"/>
    <cellStyle name="SAPBEXaggItem 6 5" xfId="7818" xr:uid="{00000000-0005-0000-0000-00005A3C0000}"/>
    <cellStyle name="SAPBEXaggItem 6 5 2" xfId="7819" xr:uid="{00000000-0005-0000-0000-00005B3C0000}"/>
    <cellStyle name="SAPBEXaggItem 6 6" xfId="7820" xr:uid="{00000000-0005-0000-0000-00005C3C0000}"/>
    <cellStyle name="SAPBEXaggItem 6 6 2" xfId="7821" xr:uid="{00000000-0005-0000-0000-00005D3C0000}"/>
    <cellStyle name="SAPBEXaggItem 6 7" xfId="7822" xr:uid="{00000000-0005-0000-0000-00005E3C0000}"/>
    <cellStyle name="SAPBEXaggItem 6 7 2" xfId="7823" xr:uid="{00000000-0005-0000-0000-00005F3C0000}"/>
    <cellStyle name="SAPBEXaggItem 6 8" xfId="7824" xr:uid="{00000000-0005-0000-0000-0000603C0000}"/>
    <cellStyle name="SAPBEXaggItem 6 8 2" xfId="7825" xr:uid="{00000000-0005-0000-0000-0000613C0000}"/>
    <cellStyle name="SAPBEXaggItem 6 9" xfId="7826" xr:uid="{00000000-0005-0000-0000-0000623C0000}"/>
    <cellStyle name="SAPBEXaggItem 6 9 2" xfId="7827" xr:uid="{00000000-0005-0000-0000-0000633C0000}"/>
    <cellStyle name="SAPBEXaggItem 7" xfId="7828" xr:uid="{00000000-0005-0000-0000-0000643C0000}"/>
    <cellStyle name="SAPBEXaggItem 7 10" xfId="7829" xr:uid="{00000000-0005-0000-0000-0000653C0000}"/>
    <cellStyle name="SAPBEXaggItem 7 10 2" xfId="7830" xr:uid="{00000000-0005-0000-0000-0000663C0000}"/>
    <cellStyle name="SAPBEXaggItem 7 11" xfId="7831" xr:uid="{00000000-0005-0000-0000-0000673C0000}"/>
    <cellStyle name="SAPBEXaggItem 7 12" xfId="7832" xr:uid="{00000000-0005-0000-0000-0000683C0000}"/>
    <cellStyle name="SAPBEXaggItem 7 2" xfId="7833" xr:uid="{00000000-0005-0000-0000-0000693C0000}"/>
    <cellStyle name="SAPBEXaggItem 7 2 2" xfId="7834" xr:uid="{00000000-0005-0000-0000-00006A3C0000}"/>
    <cellStyle name="SAPBEXaggItem 7 2 3" xfId="7835" xr:uid="{00000000-0005-0000-0000-00006B3C0000}"/>
    <cellStyle name="SAPBEXaggItem 7 3" xfId="7836" xr:uid="{00000000-0005-0000-0000-00006C3C0000}"/>
    <cellStyle name="SAPBEXaggItem 7 3 2" xfId="7837" xr:uid="{00000000-0005-0000-0000-00006D3C0000}"/>
    <cellStyle name="SAPBEXaggItem 7 4" xfId="7838" xr:uid="{00000000-0005-0000-0000-00006E3C0000}"/>
    <cellStyle name="SAPBEXaggItem 7 4 2" xfId="7839" xr:uid="{00000000-0005-0000-0000-00006F3C0000}"/>
    <cellStyle name="SAPBEXaggItem 7 5" xfId="7840" xr:uid="{00000000-0005-0000-0000-0000703C0000}"/>
    <cellStyle name="SAPBEXaggItem 7 5 2" xfId="7841" xr:uid="{00000000-0005-0000-0000-0000713C0000}"/>
    <cellStyle name="SAPBEXaggItem 7 6" xfId="7842" xr:uid="{00000000-0005-0000-0000-0000723C0000}"/>
    <cellStyle name="SAPBEXaggItem 7 6 2" xfId="7843" xr:uid="{00000000-0005-0000-0000-0000733C0000}"/>
    <cellStyle name="SAPBEXaggItem 7 7" xfId="7844" xr:uid="{00000000-0005-0000-0000-0000743C0000}"/>
    <cellStyle name="SAPBEXaggItem 7 7 2" xfId="7845" xr:uid="{00000000-0005-0000-0000-0000753C0000}"/>
    <cellStyle name="SAPBEXaggItem 7 8" xfId="7846" xr:uid="{00000000-0005-0000-0000-0000763C0000}"/>
    <cellStyle name="SAPBEXaggItem 7 8 2" xfId="7847" xr:uid="{00000000-0005-0000-0000-0000773C0000}"/>
    <cellStyle name="SAPBEXaggItem 7 9" xfId="7848" xr:uid="{00000000-0005-0000-0000-0000783C0000}"/>
    <cellStyle name="SAPBEXaggItem 7 9 2" xfId="7849" xr:uid="{00000000-0005-0000-0000-0000793C0000}"/>
    <cellStyle name="SAPBEXaggItem 8" xfId="7850" xr:uid="{00000000-0005-0000-0000-00007A3C0000}"/>
    <cellStyle name="SAPBEXaggItem 8 10" xfId="7851" xr:uid="{00000000-0005-0000-0000-00007B3C0000}"/>
    <cellStyle name="SAPBEXaggItem 8 10 2" xfId="7852" xr:uid="{00000000-0005-0000-0000-00007C3C0000}"/>
    <cellStyle name="SAPBEXaggItem 8 11" xfId="7853" xr:uid="{00000000-0005-0000-0000-00007D3C0000}"/>
    <cellStyle name="SAPBEXaggItem 8 12" xfId="7854" xr:uid="{00000000-0005-0000-0000-00007E3C0000}"/>
    <cellStyle name="SAPBEXaggItem 8 2" xfId="7855" xr:uid="{00000000-0005-0000-0000-00007F3C0000}"/>
    <cellStyle name="SAPBEXaggItem 8 2 2" xfId="7856" xr:uid="{00000000-0005-0000-0000-0000803C0000}"/>
    <cellStyle name="SAPBEXaggItem 8 2 3" xfId="7857" xr:uid="{00000000-0005-0000-0000-0000813C0000}"/>
    <cellStyle name="SAPBEXaggItem 8 3" xfId="7858" xr:uid="{00000000-0005-0000-0000-0000823C0000}"/>
    <cellStyle name="SAPBEXaggItem 8 3 2" xfId="7859" xr:uid="{00000000-0005-0000-0000-0000833C0000}"/>
    <cellStyle name="SAPBEXaggItem 8 4" xfId="7860" xr:uid="{00000000-0005-0000-0000-0000843C0000}"/>
    <cellStyle name="SAPBEXaggItem 8 4 2" xfId="7861" xr:uid="{00000000-0005-0000-0000-0000853C0000}"/>
    <cellStyle name="SAPBEXaggItem 8 5" xfId="7862" xr:uid="{00000000-0005-0000-0000-0000863C0000}"/>
    <cellStyle name="SAPBEXaggItem 8 5 2" xfId="7863" xr:uid="{00000000-0005-0000-0000-0000873C0000}"/>
    <cellStyle name="SAPBEXaggItem 8 6" xfId="7864" xr:uid="{00000000-0005-0000-0000-0000883C0000}"/>
    <cellStyle name="SAPBEXaggItem 8 6 2" xfId="7865" xr:uid="{00000000-0005-0000-0000-0000893C0000}"/>
    <cellStyle name="SAPBEXaggItem 8 7" xfId="7866" xr:uid="{00000000-0005-0000-0000-00008A3C0000}"/>
    <cellStyle name="SAPBEXaggItem 8 7 2" xfId="7867" xr:uid="{00000000-0005-0000-0000-00008B3C0000}"/>
    <cellStyle name="SAPBEXaggItem 8 8" xfId="7868" xr:uid="{00000000-0005-0000-0000-00008C3C0000}"/>
    <cellStyle name="SAPBEXaggItem 8 8 2" xfId="7869" xr:uid="{00000000-0005-0000-0000-00008D3C0000}"/>
    <cellStyle name="SAPBEXaggItem 8 9" xfId="7870" xr:uid="{00000000-0005-0000-0000-00008E3C0000}"/>
    <cellStyle name="SAPBEXaggItem 8 9 2" xfId="7871" xr:uid="{00000000-0005-0000-0000-00008F3C0000}"/>
    <cellStyle name="SAPBEXaggItem 9" xfId="7872" xr:uid="{00000000-0005-0000-0000-0000903C0000}"/>
    <cellStyle name="SAPBEXaggItem 9 10" xfId="7873" xr:uid="{00000000-0005-0000-0000-0000913C0000}"/>
    <cellStyle name="SAPBEXaggItem 9 10 2" xfId="7874" xr:uid="{00000000-0005-0000-0000-0000923C0000}"/>
    <cellStyle name="SAPBEXaggItem 9 11" xfId="7875" xr:uid="{00000000-0005-0000-0000-0000933C0000}"/>
    <cellStyle name="SAPBEXaggItem 9 12" xfId="7876" xr:uid="{00000000-0005-0000-0000-0000943C0000}"/>
    <cellStyle name="SAPBEXaggItem 9 2" xfId="7877" xr:uid="{00000000-0005-0000-0000-0000953C0000}"/>
    <cellStyle name="SAPBEXaggItem 9 2 2" xfId="7878" xr:uid="{00000000-0005-0000-0000-0000963C0000}"/>
    <cellStyle name="SAPBEXaggItem 9 2 3" xfId="7879" xr:uid="{00000000-0005-0000-0000-0000973C0000}"/>
    <cellStyle name="SAPBEXaggItem 9 3" xfId="7880" xr:uid="{00000000-0005-0000-0000-0000983C0000}"/>
    <cellStyle name="SAPBEXaggItem 9 3 2" xfId="7881" xr:uid="{00000000-0005-0000-0000-0000993C0000}"/>
    <cellStyle name="SAPBEXaggItem 9 4" xfId="7882" xr:uid="{00000000-0005-0000-0000-00009A3C0000}"/>
    <cellStyle name="SAPBEXaggItem 9 4 2" xfId="7883" xr:uid="{00000000-0005-0000-0000-00009B3C0000}"/>
    <cellStyle name="SAPBEXaggItem 9 5" xfId="7884" xr:uid="{00000000-0005-0000-0000-00009C3C0000}"/>
    <cellStyle name="SAPBEXaggItem 9 5 2" xfId="7885" xr:uid="{00000000-0005-0000-0000-00009D3C0000}"/>
    <cellStyle name="SAPBEXaggItem 9 6" xfId="7886" xr:uid="{00000000-0005-0000-0000-00009E3C0000}"/>
    <cellStyle name="SAPBEXaggItem 9 6 2" xfId="7887" xr:uid="{00000000-0005-0000-0000-00009F3C0000}"/>
    <cellStyle name="SAPBEXaggItem 9 7" xfId="7888" xr:uid="{00000000-0005-0000-0000-0000A03C0000}"/>
    <cellStyle name="SAPBEXaggItem 9 7 2" xfId="7889" xr:uid="{00000000-0005-0000-0000-0000A13C0000}"/>
    <cellStyle name="SAPBEXaggItem 9 8" xfId="7890" xr:uid="{00000000-0005-0000-0000-0000A23C0000}"/>
    <cellStyle name="SAPBEXaggItem 9 8 2" xfId="7891" xr:uid="{00000000-0005-0000-0000-0000A33C0000}"/>
    <cellStyle name="SAPBEXaggItem 9 9" xfId="7892" xr:uid="{00000000-0005-0000-0000-0000A43C0000}"/>
    <cellStyle name="SAPBEXaggItem 9 9 2" xfId="7893" xr:uid="{00000000-0005-0000-0000-0000A53C0000}"/>
    <cellStyle name="SAPBEXaggItem_2013Прогноз" xfId="7894" xr:uid="{00000000-0005-0000-0000-0000A63C0000}"/>
    <cellStyle name="SAPBEXaggItemX" xfId="7895" xr:uid="{00000000-0005-0000-0000-0000A73C0000}"/>
    <cellStyle name="SAPBEXaggItemX 10" xfId="7896" xr:uid="{00000000-0005-0000-0000-0000A83C0000}"/>
    <cellStyle name="SAPBEXaggItemX 10 10" xfId="7897" xr:uid="{00000000-0005-0000-0000-0000A93C0000}"/>
    <cellStyle name="SAPBEXaggItemX 10 10 2" xfId="7898" xr:uid="{00000000-0005-0000-0000-0000AA3C0000}"/>
    <cellStyle name="SAPBEXaggItemX 10 11" xfId="7899" xr:uid="{00000000-0005-0000-0000-0000AB3C0000}"/>
    <cellStyle name="SAPBEXaggItemX 10 12" xfId="7900" xr:uid="{00000000-0005-0000-0000-0000AC3C0000}"/>
    <cellStyle name="SAPBEXaggItemX 10 2" xfId="7901" xr:uid="{00000000-0005-0000-0000-0000AD3C0000}"/>
    <cellStyle name="SAPBEXaggItemX 10 2 2" xfId="7902" xr:uid="{00000000-0005-0000-0000-0000AE3C0000}"/>
    <cellStyle name="SAPBEXaggItemX 10 2 3" xfId="7903" xr:uid="{00000000-0005-0000-0000-0000AF3C0000}"/>
    <cellStyle name="SAPBEXaggItemX 10 3" xfId="7904" xr:uid="{00000000-0005-0000-0000-0000B03C0000}"/>
    <cellStyle name="SAPBEXaggItemX 10 3 2" xfId="7905" xr:uid="{00000000-0005-0000-0000-0000B13C0000}"/>
    <cellStyle name="SAPBEXaggItemX 10 4" xfId="7906" xr:uid="{00000000-0005-0000-0000-0000B23C0000}"/>
    <cellStyle name="SAPBEXaggItemX 10 4 2" xfId="7907" xr:uid="{00000000-0005-0000-0000-0000B33C0000}"/>
    <cellStyle name="SAPBEXaggItemX 10 5" xfId="7908" xr:uid="{00000000-0005-0000-0000-0000B43C0000}"/>
    <cellStyle name="SAPBEXaggItemX 10 5 2" xfId="7909" xr:uid="{00000000-0005-0000-0000-0000B53C0000}"/>
    <cellStyle name="SAPBEXaggItemX 10 6" xfId="7910" xr:uid="{00000000-0005-0000-0000-0000B63C0000}"/>
    <cellStyle name="SAPBEXaggItemX 10 6 2" xfId="7911" xr:uid="{00000000-0005-0000-0000-0000B73C0000}"/>
    <cellStyle name="SAPBEXaggItemX 10 7" xfId="7912" xr:uid="{00000000-0005-0000-0000-0000B83C0000}"/>
    <cellStyle name="SAPBEXaggItemX 10 7 2" xfId="7913" xr:uid="{00000000-0005-0000-0000-0000B93C0000}"/>
    <cellStyle name="SAPBEXaggItemX 10 8" xfId="7914" xr:uid="{00000000-0005-0000-0000-0000BA3C0000}"/>
    <cellStyle name="SAPBEXaggItemX 10 8 2" xfId="7915" xr:uid="{00000000-0005-0000-0000-0000BB3C0000}"/>
    <cellStyle name="SAPBEXaggItemX 10 9" xfId="7916" xr:uid="{00000000-0005-0000-0000-0000BC3C0000}"/>
    <cellStyle name="SAPBEXaggItemX 10 9 2" xfId="7917" xr:uid="{00000000-0005-0000-0000-0000BD3C0000}"/>
    <cellStyle name="SAPBEXaggItemX 11" xfId="7918" xr:uid="{00000000-0005-0000-0000-0000BE3C0000}"/>
    <cellStyle name="SAPBEXaggItemX 11 10" xfId="7919" xr:uid="{00000000-0005-0000-0000-0000BF3C0000}"/>
    <cellStyle name="SAPBEXaggItemX 11 10 2" xfId="7920" xr:uid="{00000000-0005-0000-0000-0000C03C0000}"/>
    <cellStyle name="SAPBEXaggItemX 11 11" xfId="7921" xr:uid="{00000000-0005-0000-0000-0000C13C0000}"/>
    <cellStyle name="SAPBEXaggItemX 11 12" xfId="7922" xr:uid="{00000000-0005-0000-0000-0000C23C0000}"/>
    <cellStyle name="SAPBEXaggItemX 11 2" xfId="7923" xr:uid="{00000000-0005-0000-0000-0000C33C0000}"/>
    <cellStyle name="SAPBEXaggItemX 11 2 2" xfId="7924" xr:uid="{00000000-0005-0000-0000-0000C43C0000}"/>
    <cellStyle name="SAPBEXaggItemX 11 2 3" xfId="7925" xr:uid="{00000000-0005-0000-0000-0000C53C0000}"/>
    <cellStyle name="SAPBEXaggItemX 11 3" xfId="7926" xr:uid="{00000000-0005-0000-0000-0000C63C0000}"/>
    <cellStyle name="SAPBEXaggItemX 11 3 2" xfId="7927" xr:uid="{00000000-0005-0000-0000-0000C73C0000}"/>
    <cellStyle name="SAPBEXaggItemX 11 4" xfId="7928" xr:uid="{00000000-0005-0000-0000-0000C83C0000}"/>
    <cellStyle name="SAPBEXaggItemX 11 4 2" xfId="7929" xr:uid="{00000000-0005-0000-0000-0000C93C0000}"/>
    <cellStyle name="SAPBEXaggItemX 11 5" xfId="7930" xr:uid="{00000000-0005-0000-0000-0000CA3C0000}"/>
    <cellStyle name="SAPBEXaggItemX 11 5 2" xfId="7931" xr:uid="{00000000-0005-0000-0000-0000CB3C0000}"/>
    <cellStyle name="SAPBEXaggItemX 11 6" xfId="7932" xr:uid="{00000000-0005-0000-0000-0000CC3C0000}"/>
    <cellStyle name="SAPBEXaggItemX 11 6 2" xfId="7933" xr:uid="{00000000-0005-0000-0000-0000CD3C0000}"/>
    <cellStyle name="SAPBEXaggItemX 11 7" xfId="7934" xr:uid="{00000000-0005-0000-0000-0000CE3C0000}"/>
    <cellStyle name="SAPBEXaggItemX 11 7 2" xfId="7935" xr:uid="{00000000-0005-0000-0000-0000CF3C0000}"/>
    <cellStyle name="SAPBEXaggItemX 11 8" xfId="7936" xr:uid="{00000000-0005-0000-0000-0000D03C0000}"/>
    <cellStyle name="SAPBEXaggItemX 11 8 2" xfId="7937" xr:uid="{00000000-0005-0000-0000-0000D13C0000}"/>
    <cellStyle name="SAPBEXaggItemX 11 9" xfId="7938" xr:uid="{00000000-0005-0000-0000-0000D23C0000}"/>
    <cellStyle name="SAPBEXaggItemX 11 9 2" xfId="7939" xr:uid="{00000000-0005-0000-0000-0000D33C0000}"/>
    <cellStyle name="SAPBEXaggItemX 12" xfId="7940" xr:uid="{00000000-0005-0000-0000-0000D43C0000}"/>
    <cellStyle name="SAPBEXaggItemX 12 10" xfId="7941" xr:uid="{00000000-0005-0000-0000-0000D53C0000}"/>
    <cellStyle name="SAPBEXaggItemX 12 10 2" xfId="7942" xr:uid="{00000000-0005-0000-0000-0000D63C0000}"/>
    <cellStyle name="SAPBEXaggItemX 12 11" xfId="7943" xr:uid="{00000000-0005-0000-0000-0000D73C0000}"/>
    <cellStyle name="SAPBEXaggItemX 12 12" xfId="7944" xr:uid="{00000000-0005-0000-0000-0000D83C0000}"/>
    <cellStyle name="SAPBEXaggItemX 12 2" xfId="7945" xr:uid="{00000000-0005-0000-0000-0000D93C0000}"/>
    <cellStyle name="SAPBEXaggItemX 12 2 2" xfId="7946" xr:uid="{00000000-0005-0000-0000-0000DA3C0000}"/>
    <cellStyle name="SAPBEXaggItemX 12 2 3" xfId="7947" xr:uid="{00000000-0005-0000-0000-0000DB3C0000}"/>
    <cellStyle name="SAPBEXaggItemX 12 3" xfId="7948" xr:uid="{00000000-0005-0000-0000-0000DC3C0000}"/>
    <cellStyle name="SAPBEXaggItemX 12 3 2" xfId="7949" xr:uid="{00000000-0005-0000-0000-0000DD3C0000}"/>
    <cellStyle name="SAPBEXaggItemX 12 4" xfId="7950" xr:uid="{00000000-0005-0000-0000-0000DE3C0000}"/>
    <cellStyle name="SAPBEXaggItemX 12 4 2" xfId="7951" xr:uid="{00000000-0005-0000-0000-0000DF3C0000}"/>
    <cellStyle name="SAPBEXaggItemX 12 5" xfId="7952" xr:uid="{00000000-0005-0000-0000-0000E03C0000}"/>
    <cellStyle name="SAPBEXaggItemX 12 5 2" xfId="7953" xr:uid="{00000000-0005-0000-0000-0000E13C0000}"/>
    <cellStyle name="SAPBEXaggItemX 12 6" xfId="7954" xr:uid="{00000000-0005-0000-0000-0000E23C0000}"/>
    <cellStyle name="SAPBEXaggItemX 12 6 2" xfId="7955" xr:uid="{00000000-0005-0000-0000-0000E33C0000}"/>
    <cellStyle name="SAPBEXaggItemX 12 7" xfId="7956" xr:uid="{00000000-0005-0000-0000-0000E43C0000}"/>
    <cellStyle name="SAPBEXaggItemX 12 7 2" xfId="7957" xr:uid="{00000000-0005-0000-0000-0000E53C0000}"/>
    <cellStyle name="SAPBEXaggItemX 12 8" xfId="7958" xr:uid="{00000000-0005-0000-0000-0000E63C0000}"/>
    <cellStyle name="SAPBEXaggItemX 12 8 2" xfId="7959" xr:uid="{00000000-0005-0000-0000-0000E73C0000}"/>
    <cellStyle name="SAPBEXaggItemX 12 9" xfId="7960" xr:uid="{00000000-0005-0000-0000-0000E83C0000}"/>
    <cellStyle name="SAPBEXaggItemX 12 9 2" xfId="7961" xr:uid="{00000000-0005-0000-0000-0000E93C0000}"/>
    <cellStyle name="SAPBEXaggItemX 13" xfId="7962" xr:uid="{00000000-0005-0000-0000-0000EA3C0000}"/>
    <cellStyle name="SAPBEXaggItemX 13 10" xfId="7963" xr:uid="{00000000-0005-0000-0000-0000EB3C0000}"/>
    <cellStyle name="SAPBEXaggItemX 13 10 2" xfId="7964" xr:uid="{00000000-0005-0000-0000-0000EC3C0000}"/>
    <cellStyle name="SAPBEXaggItemX 13 11" xfId="7965" xr:uid="{00000000-0005-0000-0000-0000ED3C0000}"/>
    <cellStyle name="SAPBEXaggItemX 13 12" xfId="7966" xr:uid="{00000000-0005-0000-0000-0000EE3C0000}"/>
    <cellStyle name="SAPBEXaggItemX 13 2" xfId="7967" xr:uid="{00000000-0005-0000-0000-0000EF3C0000}"/>
    <cellStyle name="SAPBEXaggItemX 13 2 2" xfId="7968" xr:uid="{00000000-0005-0000-0000-0000F03C0000}"/>
    <cellStyle name="SAPBEXaggItemX 13 2 3" xfId="7969" xr:uid="{00000000-0005-0000-0000-0000F13C0000}"/>
    <cellStyle name="SAPBEXaggItemX 13 3" xfId="7970" xr:uid="{00000000-0005-0000-0000-0000F23C0000}"/>
    <cellStyle name="SAPBEXaggItemX 13 3 2" xfId="7971" xr:uid="{00000000-0005-0000-0000-0000F33C0000}"/>
    <cellStyle name="SAPBEXaggItemX 13 4" xfId="7972" xr:uid="{00000000-0005-0000-0000-0000F43C0000}"/>
    <cellStyle name="SAPBEXaggItemX 13 4 2" xfId="7973" xr:uid="{00000000-0005-0000-0000-0000F53C0000}"/>
    <cellStyle name="SAPBEXaggItemX 13 5" xfId="7974" xr:uid="{00000000-0005-0000-0000-0000F63C0000}"/>
    <cellStyle name="SAPBEXaggItemX 13 5 2" xfId="7975" xr:uid="{00000000-0005-0000-0000-0000F73C0000}"/>
    <cellStyle name="SAPBEXaggItemX 13 6" xfId="7976" xr:uid="{00000000-0005-0000-0000-0000F83C0000}"/>
    <cellStyle name="SAPBEXaggItemX 13 6 2" xfId="7977" xr:uid="{00000000-0005-0000-0000-0000F93C0000}"/>
    <cellStyle name="SAPBEXaggItemX 13 7" xfId="7978" xr:uid="{00000000-0005-0000-0000-0000FA3C0000}"/>
    <cellStyle name="SAPBEXaggItemX 13 7 2" xfId="7979" xr:uid="{00000000-0005-0000-0000-0000FB3C0000}"/>
    <cellStyle name="SAPBEXaggItemX 13 8" xfId="7980" xr:uid="{00000000-0005-0000-0000-0000FC3C0000}"/>
    <cellStyle name="SAPBEXaggItemX 13 8 2" xfId="7981" xr:uid="{00000000-0005-0000-0000-0000FD3C0000}"/>
    <cellStyle name="SAPBEXaggItemX 13 9" xfId="7982" xr:uid="{00000000-0005-0000-0000-0000FE3C0000}"/>
    <cellStyle name="SAPBEXaggItemX 13 9 2" xfId="7983" xr:uid="{00000000-0005-0000-0000-0000FF3C0000}"/>
    <cellStyle name="SAPBEXaggItemX 14" xfId="7984" xr:uid="{00000000-0005-0000-0000-0000003D0000}"/>
    <cellStyle name="SAPBEXaggItemX 14 10" xfId="7985" xr:uid="{00000000-0005-0000-0000-0000013D0000}"/>
    <cellStyle name="SAPBEXaggItemX 14 10 2" xfId="7986" xr:uid="{00000000-0005-0000-0000-0000023D0000}"/>
    <cellStyle name="SAPBEXaggItemX 14 11" xfId="7987" xr:uid="{00000000-0005-0000-0000-0000033D0000}"/>
    <cellStyle name="SAPBEXaggItemX 14 12" xfId="7988" xr:uid="{00000000-0005-0000-0000-0000043D0000}"/>
    <cellStyle name="SAPBEXaggItemX 14 2" xfId="7989" xr:uid="{00000000-0005-0000-0000-0000053D0000}"/>
    <cellStyle name="SAPBEXaggItemX 14 2 2" xfId="7990" xr:uid="{00000000-0005-0000-0000-0000063D0000}"/>
    <cellStyle name="SAPBEXaggItemX 14 2 3" xfId="7991" xr:uid="{00000000-0005-0000-0000-0000073D0000}"/>
    <cellStyle name="SAPBEXaggItemX 14 3" xfId="7992" xr:uid="{00000000-0005-0000-0000-0000083D0000}"/>
    <cellStyle name="SAPBEXaggItemX 14 3 2" xfId="7993" xr:uid="{00000000-0005-0000-0000-0000093D0000}"/>
    <cellStyle name="SAPBEXaggItemX 14 4" xfId="7994" xr:uid="{00000000-0005-0000-0000-00000A3D0000}"/>
    <cellStyle name="SAPBEXaggItemX 14 4 2" xfId="7995" xr:uid="{00000000-0005-0000-0000-00000B3D0000}"/>
    <cellStyle name="SAPBEXaggItemX 14 5" xfId="7996" xr:uid="{00000000-0005-0000-0000-00000C3D0000}"/>
    <cellStyle name="SAPBEXaggItemX 14 5 2" xfId="7997" xr:uid="{00000000-0005-0000-0000-00000D3D0000}"/>
    <cellStyle name="SAPBEXaggItemX 14 6" xfId="7998" xr:uid="{00000000-0005-0000-0000-00000E3D0000}"/>
    <cellStyle name="SAPBEXaggItemX 14 6 2" xfId="7999" xr:uid="{00000000-0005-0000-0000-00000F3D0000}"/>
    <cellStyle name="SAPBEXaggItemX 14 7" xfId="8000" xr:uid="{00000000-0005-0000-0000-0000103D0000}"/>
    <cellStyle name="SAPBEXaggItemX 14 7 2" xfId="8001" xr:uid="{00000000-0005-0000-0000-0000113D0000}"/>
    <cellStyle name="SAPBEXaggItemX 14 8" xfId="8002" xr:uid="{00000000-0005-0000-0000-0000123D0000}"/>
    <cellStyle name="SAPBEXaggItemX 14 8 2" xfId="8003" xr:uid="{00000000-0005-0000-0000-0000133D0000}"/>
    <cellStyle name="SAPBEXaggItemX 14 9" xfId="8004" xr:uid="{00000000-0005-0000-0000-0000143D0000}"/>
    <cellStyle name="SAPBEXaggItemX 14 9 2" xfId="8005" xr:uid="{00000000-0005-0000-0000-0000153D0000}"/>
    <cellStyle name="SAPBEXaggItemX 15" xfId="8006" xr:uid="{00000000-0005-0000-0000-0000163D0000}"/>
    <cellStyle name="SAPBEXaggItemX 15 10" xfId="8007" xr:uid="{00000000-0005-0000-0000-0000173D0000}"/>
    <cellStyle name="SAPBEXaggItemX 15 10 2" xfId="8008" xr:uid="{00000000-0005-0000-0000-0000183D0000}"/>
    <cellStyle name="SAPBEXaggItemX 15 11" xfId="8009" xr:uid="{00000000-0005-0000-0000-0000193D0000}"/>
    <cellStyle name="SAPBEXaggItemX 15 12" xfId="8010" xr:uid="{00000000-0005-0000-0000-00001A3D0000}"/>
    <cellStyle name="SAPBEXaggItemX 15 2" xfId="8011" xr:uid="{00000000-0005-0000-0000-00001B3D0000}"/>
    <cellStyle name="SAPBEXaggItemX 15 2 2" xfId="8012" xr:uid="{00000000-0005-0000-0000-00001C3D0000}"/>
    <cellStyle name="SAPBEXaggItemX 15 2 3" xfId="8013" xr:uid="{00000000-0005-0000-0000-00001D3D0000}"/>
    <cellStyle name="SAPBEXaggItemX 15 3" xfId="8014" xr:uid="{00000000-0005-0000-0000-00001E3D0000}"/>
    <cellStyle name="SAPBEXaggItemX 15 3 2" xfId="8015" xr:uid="{00000000-0005-0000-0000-00001F3D0000}"/>
    <cellStyle name="SAPBEXaggItemX 15 4" xfId="8016" xr:uid="{00000000-0005-0000-0000-0000203D0000}"/>
    <cellStyle name="SAPBEXaggItemX 15 4 2" xfId="8017" xr:uid="{00000000-0005-0000-0000-0000213D0000}"/>
    <cellStyle name="SAPBEXaggItemX 15 5" xfId="8018" xr:uid="{00000000-0005-0000-0000-0000223D0000}"/>
    <cellStyle name="SAPBEXaggItemX 15 5 2" xfId="8019" xr:uid="{00000000-0005-0000-0000-0000233D0000}"/>
    <cellStyle name="SAPBEXaggItemX 15 6" xfId="8020" xr:uid="{00000000-0005-0000-0000-0000243D0000}"/>
    <cellStyle name="SAPBEXaggItemX 15 6 2" xfId="8021" xr:uid="{00000000-0005-0000-0000-0000253D0000}"/>
    <cellStyle name="SAPBEXaggItemX 15 7" xfId="8022" xr:uid="{00000000-0005-0000-0000-0000263D0000}"/>
    <cellStyle name="SAPBEXaggItemX 15 7 2" xfId="8023" xr:uid="{00000000-0005-0000-0000-0000273D0000}"/>
    <cellStyle name="SAPBEXaggItemX 15 8" xfId="8024" xr:uid="{00000000-0005-0000-0000-0000283D0000}"/>
    <cellStyle name="SAPBEXaggItemX 15 8 2" xfId="8025" xr:uid="{00000000-0005-0000-0000-0000293D0000}"/>
    <cellStyle name="SAPBEXaggItemX 15 9" xfId="8026" xr:uid="{00000000-0005-0000-0000-00002A3D0000}"/>
    <cellStyle name="SAPBEXaggItemX 15 9 2" xfId="8027" xr:uid="{00000000-0005-0000-0000-00002B3D0000}"/>
    <cellStyle name="SAPBEXaggItemX 16" xfId="8028" xr:uid="{00000000-0005-0000-0000-00002C3D0000}"/>
    <cellStyle name="SAPBEXaggItemX 16 2" xfId="8029" xr:uid="{00000000-0005-0000-0000-00002D3D0000}"/>
    <cellStyle name="SAPBEXaggItemX 16 2 2" xfId="8030" xr:uid="{00000000-0005-0000-0000-00002E3D0000}"/>
    <cellStyle name="SAPBEXaggItemX 16 3" xfId="8031" xr:uid="{00000000-0005-0000-0000-00002F3D0000}"/>
    <cellStyle name="SAPBEXaggItemX 17" xfId="8032" xr:uid="{00000000-0005-0000-0000-0000303D0000}"/>
    <cellStyle name="SAPBEXaggItemX 17 2" xfId="8033" xr:uid="{00000000-0005-0000-0000-0000313D0000}"/>
    <cellStyle name="SAPBEXaggItemX 17 2 2" xfId="8034" xr:uid="{00000000-0005-0000-0000-0000323D0000}"/>
    <cellStyle name="SAPBEXaggItemX 17 3" xfId="8035" xr:uid="{00000000-0005-0000-0000-0000333D0000}"/>
    <cellStyle name="SAPBEXaggItemX 18" xfId="8036" xr:uid="{00000000-0005-0000-0000-0000343D0000}"/>
    <cellStyle name="SAPBEXaggItemX 18 2" xfId="8037" xr:uid="{00000000-0005-0000-0000-0000353D0000}"/>
    <cellStyle name="SAPBEXaggItemX 18 2 2" xfId="8038" xr:uid="{00000000-0005-0000-0000-0000363D0000}"/>
    <cellStyle name="SAPBEXaggItemX 18 3" xfId="8039" xr:uid="{00000000-0005-0000-0000-0000373D0000}"/>
    <cellStyle name="SAPBEXaggItemX 19" xfId="8040" xr:uid="{00000000-0005-0000-0000-0000383D0000}"/>
    <cellStyle name="SAPBEXaggItemX 19 2" xfId="8041" xr:uid="{00000000-0005-0000-0000-0000393D0000}"/>
    <cellStyle name="SAPBEXaggItemX 19 2 2" xfId="8042" xr:uid="{00000000-0005-0000-0000-00003A3D0000}"/>
    <cellStyle name="SAPBEXaggItemX 19 3" xfId="8043" xr:uid="{00000000-0005-0000-0000-00003B3D0000}"/>
    <cellStyle name="SAPBEXaggItemX 2" xfId="8044" xr:uid="{00000000-0005-0000-0000-00003C3D0000}"/>
    <cellStyle name="SAPBEXaggItemX 2 10" xfId="8045" xr:uid="{00000000-0005-0000-0000-00003D3D0000}"/>
    <cellStyle name="SAPBEXaggItemX 2 10 2" xfId="8046" xr:uid="{00000000-0005-0000-0000-00003E3D0000}"/>
    <cellStyle name="SAPBEXaggItemX 2 10 3" xfId="8047" xr:uid="{00000000-0005-0000-0000-00003F3D0000}"/>
    <cellStyle name="SAPBEXaggItemX 2 11" xfId="8048" xr:uid="{00000000-0005-0000-0000-0000403D0000}"/>
    <cellStyle name="SAPBEXaggItemX 2 12" xfId="8049" xr:uid="{00000000-0005-0000-0000-0000413D0000}"/>
    <cellStyle name="SAPBEXaggItemX 2 2" xfId="8050" xr:uid="{00000000-0005-0000-0000-0000423D0000}"/>
    <cellStyle name="SAPBEXaggItemX 2 2 2" xfId="8051" xr:uid="{00000000-0005-0000-0000-0000433D0000}"/>
    <cellStyle name="SAPBEXaggItemX 2 2 2 2" xfId="8052" xr:uid="{00000000-0005-0000-0000-0000443D0000}"/>
    <cellStyle name="SAPBEXaggItemX 2 2 2 2 2" xfId="8053" xr:uid="{00000000-0005-0000-0000-0000453D0000}"/>
    <cellStyle name="SAPBEXaggItemX 2 2 2 3" xfId="8054" xr:uid="{00000000-0005-0000-0000-0000463D0000}"/>
    <cellStyle name="SAPBEXaggItemX 2 2 2 3 2" xfId="8055" xr:uid="{00000000-0005-0000-0000-0000473D0000}"/>
    <cellStyle name="SAPBEXaggItemX 2 2 2 4" xfId="8056" xr:uid="{00000000-0005-0000-0000-0000483D0000}"/>
    <cellStyle name="SAPBEXaggItemX 2 2 2 4 2" xfId="8057" xr:uid="{00000000-0005-0000-0000-0000493D0000}"/>
    <cellStyle name="SAPBEXaggItemX 2 2 2 5" xfId="8058" xr:uid="{00000000-0005-0000-0000-00004A3D0000}"/>
    <cellStyle name="SAPBEXaggItemX 2 2 2 5 2" xfId="8059" xr:uid="{00000000-0005-0000-0000-00004B3D0000}"/>
    <cellStyle name="SAPBEXaggItemX 2 2 2 6" xfId="8060" xr:uid="{00000000-0005-0000-0000-00004C3D0000}"/>
    <cellStyle name="SAPBEXaggItemX 2 2 2 7" xfId="8061" xr:uid="{00000000-0005-0000-0000-00004D3D0000}"/>
    <cellStyle name="SAPBEXaggItemX 2 2 2 8" xfId="8062" xr:uid="{00000000-0005-0000-0000-00004E3D0000}"/>
    <cellStyle name="SAPBEXaggItemX 2 2 2_2014БП" xfId="8063" xr:uid="{00000000-0005-0000-0000-00004F3D0000}"/>
    <cellStyle name="SAPBEXaggItemX 2 2 3" xfId="8064" xr:uid="{00000000-0005-0000-0000-0000503D0000}"/>
    <cellStyle name="SAPBEXaggItemX 2 2 3 2" xfId="8065" xr:uid="{00000000-0005-0000-0000-0000513D0000}"/>
    <cellStyle name="SAPBEXaggItemX 2 2 4" xfId="8066" xr:uid="{00000000-0005-0000-0000-0000523D0000}"/>
    <cellStyle name="SAPBEXaggItemX 2 2 4 2" xfId="8067" xr:uid="{00000000-0005-0000-0000-0000533D0000}"/>
    <cellStyle name="SAPBEXaggItemX 2 2 5" xfId="8068" xr:uid="{00000000-0005-0000-0000-0000543D0000}"/>
    <cellStyle name="SAPBEXaggItemX 2 2 5 2" xfId="8069" xr:uid="{00000000-0005-0000-0000-0000553D0000}"/>
    <cellStyle name="SAPBEXaggItemX 2 2 6" xfId="8070" xr:uid="{00000000-0005-0000-0000-0000563D0000}"/>
    <cellStyle name="SAPBEXaggItemX 2 2 6 2" xfId="8071" xr:uid="{00000000-0005-0000-0000-0000573D0000}"/>
    <cellStyle name="SAPBEXaggItemX 2 2 7" xfId="8072" xr:uid="{00000000-0005-0000-0000-0000583D0000}"/>
    <cellStyle name="SAPBEXaggItemX 2 2 8" xfId="8073" xr:uid="{00000000-0005-0000-0000-0000593D0000}"/>
    <cellStyle name="SAPBEXaggItemX 2 2 9" xfId="8074" xr:uid="{00000000-0005-0000-0000-00005A3D0000}"/>
    <cellStyle name="SAPBEXaggItemX 2 2_2013Прогноз" xfId="8075" xr:uid="{00000000-0005-0000-0000-00005B3D0000}"/>
    <cellStyle name="SAPBEXaggItemX 2 3" xfId="8076" xr:uid="{00000000-0005-0000-0000-00005C3D0000}"/>
    <cellStyle name="SAPBEXaggItemX 2 3 2" xfId="8077" xr:uid="{00000000-0005-0000-0000-00005D3D0000}"/>
    <cellStyle name="SAPBEXaggItemX 2 3 2 2" xfId="8078" xr:uid="{00000000-0005-0000-0000-00005E3D0000}"/>
    <cellStyle name="SAPBEXaggItemX 2 3 2 2 2" xfId="8079" xr:uid="{00000000-0005-0000-0000-00005F3D0000}"/>
    <cellStyle name="SAPBEXaggItemX 2 3 2 3" xfId="8080" xr:uid="{00000000-0005-0000-0000-0000603D0000}"/>
    <cellStyle name="SAPBEXaggItemX 2 3 2 3 2" xfId="8081" xr:uid="{00000000-0005-0000-0000-0000613D0000}"/>
    <cellStyle name="SAPBEXaggItemX 2 3 2 4" xfId="8082" xr:uid="{00000000-0005-0000-0000-0000623D0000}"/>
    <cellStyle name="SAPBEXaggItemX 2 3 2 4 2" xfId="8083" xr:uid="{00000000-0005-0000-0000-0000633D0000}"/>
    <cellStyle name="SAPBEXaggItemX 2 3 2 5" xfId="8084" xr:uid="{00000000-0005-0000-0000-0000643D0000}"/>
    <cellStyle name="SAPBEXaggItemX 2 3 2 5 2" xfId="8085" xr:uid="{00000000-0005-0000-0000-0000653D0000}"/>
    <cellStyle name="SAPBEXaggItemX 2 3 2 6" xfId="8086" xr:uid="{00000000-0005-0000-0000-0000663D0000}"/>
    <cellStyle name="SAPBEXaggItemX 2 3 2 7" xfId="8087" xr:uid="{00000000-0005-0000-0000-0000673D0000}"/>
    <cellStyle name="SAPBEXaggItemX 2 3 2 8" xfId="8088" xr:uid="{00000000-0005-0000-0000-0000683D0000}"/>
    <cellStyle name="SAPBEXaggItemX 2 3 2_2014БП" xfId="8089" xr:uid="{00000000-0005-0000-0000-0000693D0000}"/>
    <cellStyle name="SAPBEXaggItemX 2 3 3" xfId="8090" xr:uid="{00000000-0005-0000-0000-00006A3D0000}"/>
    <cellStyle name="SAPBEXaggItemX 2 3 3 2" xfId="8091" xr:uid="{00000000-0005-0000-0000-00006B3D0000}"/>
    <cellStyle name="SAPBEXaggItemX 2 3 4" xfId="8092" xr:uid="{00000000-0005-0000-0000-00006C3D0000}"/>
    <cellStyle name="SAPBEXaggItemX 2 3 4 2" xfId="8093" xr:uid="{00000000-0005-0000-0000-00006D3D0000}"/>
    <cellStyle name="SAPBEXaggItemX 2 3 5" xfId="8094" xr:uid="{00000000-0005-0000-0000-00006E3D0000}"/>
    <cellStyle name="SAPBEXaggItemX 2 3 5 2" xfId="8095" xr:uid="{00000000-0005-0000-0000-00006F3D0000}"/>
    <cellStyle name="SAPBEXaggItemX 2 3 6" xfId="8096" xr:uid="{00000000-0005-0000-0000-0000703D0000}"/>
    <cellStyle name="SAPBEXaggItemX 2 3 6 2" xfId="8097" xr:uid="{00000000-0005-0000-0000-0000713D0000}"/>
    <cellStyle name="SAPBEXaggItemX 2 3 7" xfId="8098" xr:uid="{00000000-0005-0000-0000-0000723D0000}"/>
    <cellStyle name="SAPBEXaggItemX 2 3 8" xfId="8099" xr:uid="{00000000-0005-0000-0000-0000733D0000}"/>
    <cellStyle name="SAPBEXaggItemX 2 3 9" xfId="8100" xr:uid="{00000000-0005-0000-0000-0000743D0000}"/>
    <cellStyle name="SAPBEXaggItemX 2 3_2013Прогноз" xfId="8101" xr:uid="{00000000-0005-0000-0000-0000753D0000}"/>
    <cellStyle name="SAPBEXaggItemX 2 4" xfId="8102" xr:uid="{00000000-0005-0000-0000-0000763D0000}"/>
    <cellStyle name="SAPBEXaggItemX 2 4 2" xfId="8103" xr:uid="{00000000-0005-0000-0000-0000773D0000}"/>
    <cellStyle name="SAPBEXaggItemX 2 4 2 2" xfId="8104" xr:uid="{00000000-0005-0000-0000-0000783D0000}"/>
    <cellStyle name="SAPBEXaggItemX 2 4 2 3" xfId="8105" xr:uid="{00000000-0005-0000-0000-0000793D0000}"/>
    <cellStyle name="SAPBEXaggItemX 2 4 3" xfId="8106" xr:uid="{00000000-0005-0000-0000-00007A3D0000}"/>
    <cellStyle name="SAPBEXaggItemX 2 4 3 2" xfId="8107" xr:uid="{00000000-0005-0000-0000-00007B3D0000}"/>
    <cellStyle name="SAPBEXaggItemX 2 4 4" xfId="8108" xr:uid="{00000000-0005-0000-0000-00007C3D0000}"/>
    <cellStyle name="SAPBEXaggItemX 2 4 4 2" xfId="8109" xr:uid="{00000000-0005-0000-0000-00007D3D0000}"/>
    <cellStyle name="SAPBEXaggItemX 2 4 5" xfId="8110" xr:uid="{00000000-0005-0000-0000-00007E3D0000}"/>
    <cellStyle name="SAPBEXaggItemX 2 4 5 2" xfId="8111" xr:uid="{00000000-0005-0000-0000-00007F3D0000}"/>
    <cellStyle name="SAPBEXaggItemX 2 4 6" xfId="8112" xr:uid="{00000000-0005-0000-0000-0000803D0000}"/>
    <cellStyle name="SAPBEXaggItemX 2 4 7" xfId="8113" xr:uid="{00000000-0005-0000-0000-0000813D0000}"/>
    <cellStyle name="SAPBEXaggItemX 2 4 8" xfId="8114" xr:uid="{00000000-0005-0000-0000-0000823D0000}"/>
    <cellStyle name="SAPBEXaggItemX 2 4_2014БП" xfId="8115" xr:uid="{00000000-0005-0000-0000-0000833D0000}"/>
    <cellStyle name="SAPBEXaggItemX 2 5" xfId="8116" xr:uid="{00000000-0005-0000-0000-0000843D0000}"/>
    <cellStyle name="SAPBEXaggItemX 2 5 2" xfId="8117" xr:uid="{00000000-0005-0000-0000-0000853D0000}"/>
    <cellStyle name="SAPBEXaggItemX 2 5 2 2" xfId="8118" xr:uid="{00000000-0005-0000-0000-0000863D0000}"/>
    <cellStyle name="SAPBEXaggItemX 2 5 3" xfId="8119" xr:uid="{00000000-0005-0000-0000-0000873D0000}"/>
    <cellStyle name="SAPBEXaggItemX 2 6" xfId="8120" xr:uid="{00000000-0005-0000-0000-0000883D0000}"/>
    <cellStyle name="SAPBEXaggItemX 2 6 2" xfId="8121" xr:uid="{00000000-0005-0000-0000-0000893D0000}"/>
    <cellStyle name="SAPBEXaggItemX 2 6 2 2" xfId="8122" xr:uid="{00000000-0005-0000-0000-00008A3D0000}"/>
    <cellStyle name="SAPBEXaggItemX 2 6 3" xfId="8123" xr:uid="{00000000-0005-0000-0000-00008B3D0000}"/>
    <cellStyle name="SAPBEXaggItemX 2 7" xfId="8124" xr:uid="{00000000-0005-0000-0000-00008C3D0000}"/>
    <cellStyle name="SAPBEXaggItemX 2 7 2" xfId="8125" xr:uid="{00000000-0005-0000-0000-00008D3D0000}"/>
    <cellStyle name="SAPBEXaggItemX 2 7 2 2" xfId="8126" xr:uid="{00000000-0005-0000-0000-00008E3D0000}"/>
    <cellStyle name="SAPBEXaggItemX 2 7 3" xfId="8127" xr:uid="{00000000-0005-0000-0000-00008F3D0000}"/>
    <cellStyle name="SAPBEXaggItemX 2 8" xfId="8128" xr:uid="{00000000-0005-0000-0000-0000903D0000}"/>
    <cellStyle name="SAPBEXaggItemX 2 8 2" xfId="8129" xr:uid="{00000000-0005-0000-0000-0000913D0000}"/>
    <cellStyle name="SAPBEXaggItemX 2 8 2 2" xfId="8130" xr:uid="{00000000-0005-0000-0000-0000923D0000}"/>
    <cellStyle name="SAPBEXaggItemX 2 8 3" xfId="8131" xr:uid="{00000000-0005-0000-0000-0000933D0000}"/>
    <cellStyle name="SAPBEXaggItemX 2 9" xfId="8132" xr:uid="{00000000-0005-0000-0000-0000943D0000}"/>
    <cellStyle name="SAPBEXaggItemX 2 9 2" xfId="8133" xr:uid="{00000000-0005-0000-0000-0000953D0000}"/>
    <cellStyle name="SAPBEXaggItemX 2 9 2 2" xfId="8134" xr:uid="{00000000-0005-0000-0000-0000963D0000}"/>
    <cellStyle name="SAPBEXaggItemX 2 9 3" xfId="8135" xr:uid="{00000000-0005-0000-0000-0000973D0000}"/>
    <cellStyle name="SAPBEXaggItemX 2_2013Прогноз" xfId="8136" xr:uid="{00000000-0005-0000-0000-0000983D0000}"/>
    <cellStyle name="SAPBEXaggItemX 20" xfId="8137" xr:uid="{00000000-0005-0000-0000-0000993D0000}"/>
    <cellStyle name="SAPBEXaggItemX 20 2" xfId="8138" xr:uid="{00000000-0005-0000-0000-00009A3D0000}"/>
    <cellStyle name="SAPBEXaggItemX 20 2 2" xfId="8139" xr:uid="{00000000-0005-0000-0000-00009B3D0000}"/>
    <cellStyle name="SAPBEXaggItemX 20 3" xfId="8140" xr:uid="{00000000-0005-0000-0000-00009C3D0000}"/>
    <cellStyle name="SAPBEXaggItemX 21" xfId="8141" xr:uid="{00000000-0005-0000-0000-00009D3D0000}"/>
    <cellStyle name="SAPBEXaggItemX 21 2" xfId="8142" xr:uid="{00000000-0005-0000-0000-00009E3D0000}"/>
    <cellStyle name="SAPBEXaggItemX 21 2 2" xfId="8143" xr:uid="{00000000-0005-0000-0000-00009F3D0000}"/>
    <cellStyle name="SAPBEXaggItemX 21 3" xfId="8144" xr:uid="{00000000-0005-0000-0000-0000A03D0000}"/>
    <cellStyle name="SAPBEXaggItemX 22" xfId="8145" xr:uid="{00000000-0005-0000-0000-0000A13D0000}"/>
    <cellStyle name="SAPBEXaggItemX 22 2" xfId="8146" xr:uid="{00000000-0005-0000-0000-0000A23D0000}"/>
    <cellStyle name="SAPBEXaggItemX 22 2 2" xfId="8147" xr:uid="{00000000-0005-0000-0000-0000A33D0000}"/>
    <cellStyle name="SAPBEXaggItemX 22 3" xfId="8148" xr:uid="{00000000-0005-0000-0000-0000A43D0000}"/>
    <cellStyle name="SAPBEXaggItemX 23" xfId="8149" xr:uid="{00000000-0005-0000-0000-0000A53D0000}"/>
    <cellStyle name="SAPBEXaggItemX 23 2" xfId="8150" xr:uid="{00000000-0005-0000-0000-0000A63D0000}"/>
    <cellStyle name="SAPBEXaggItemX 23 2 2" xfId="8151" xr:uid="{00000000-0005-0000-0000-0000A73D0000}"/>
    <cellStyle name="SAPBEXaggItemX 23 3" xfId="8152" xr:uid="{00000000-0005-0000-0000-0000A83D0000}"/>
    <cellStyle name="SAPBEXaggItemX 24" xfId="8153" xr:uid="{00000000-0005-0000-0000-0000A93D0000}"/>
    <cellStyle name="SAPBEXaggItemX 24 2" xfId="8154" xr:uid="{00000000-0005-0000-0000-0000AA3D0000}"/>
    <cellStyle name="SAPBEXaggItemX 24 2 2" xfId="8155" xr:uid="{00000000-0005-0000-0000-0000AB3D0000}"/>
    <cellStyle name="SAPBEXaggItemX 24 3" xfId="8156" xr:uid="{00000000-0005-0000-0000-0000AC3D0000}"/>
    <cellStyle name="SAPBEXaggItemX 25" xfId="8157" xr:uid="{00000000-0005-0000-0000-0000AD3D0000}"/>
    <cellStyle name="SAPBEXaggItemX 25 2" xfId="8158" xr:uid="{00000000-0005-0000-0000-0000AE3D0000}"/>
    <cellStyle name="SAPBEXaggItemX 25 3" xfId="8159" xr:uid="{00000000-0005-0000-0000-0000AF3D0000}"/>
    <cellStyle name="SAPBEXaggItemX 26" xfId="8160" xr:uid="{00000000-0005-0000-0000-0000B03D0000}"/>
    <cellStyle name="SAPBEXaggItemX 26 2" xfId="8161" xr:uid="{00000000-0005-0000-0000-0000B13D0000}"/>
    <cellStyle name="SAPBEXaggItemX 27" xfId="8162" xr:uid="{00000000-0005-0000-0000-0000B23D0000}"/>
    <cellStyle name="SAPBEXaggItemX 28" xfId="8163" xr:uid="{00000000-0005-0000-0000-0000B33D0000}"/>
    <cellStyle name="SAPBEXaggItemX 29" xfId="36428" xr:uid="{00000000-0005-0000-0000-0000B43D0000}"/>
    <cellStyle name="SAPBEXaggItemX 3" xfId="8164" xr:uid="{00000000-0005-0000-0000-0000B53D0000}"/>
    <cellStyle name="SAPBEXaggItemX 3 10" xfId="8165" xr:uid="{00000000-0005-0000-0000-0000B63D0000}"/>
    <cellStyle name="SAPBEXaggItemX 3 10 2" xfId="8166" xr:uid="{00000000-0005-0000-0000-0000B73D0000}"/>
    <cellStyle name="SAPBEXaggItemX 3 10 3" xfId="8167" xr:uid="{00000000-0005-0000-0000-0000B83D0000}"/>
    <cellStyle name="SAPBEXaggItemX 3 11" xfId="8168" xr:uid="{00000000-0005-0000-0000-0000B93D0000}"/>
    <cellStyle name="SAPBEXaggItemX 3 12" xfId="8169" xr:uid="{00000000-0005-0000-0000-0000BA3D0000}"/>
    <cellStyle name="SAPBEXaggItemX 3 2" xfId="8170" xr:uid="{00000000-0005-0000-0000-0000BB3D0000}"/>
    <cellStyle name="SAPBEXaggItemX 3 2 2" xfId="8171" xr:uid="{00000000-0005-0000-0000-0000BC3D0000}"/>
    <cellStyle name="SAPBEXaggItemX 3 2 2 2" xfId="8172" xr:uid="{00000000-0005-0000-0000-0000BD3D0000}"/>
    <cellStyle name="SAPBEXaggItemX 3 2 2 2 2" xfId="8173" xr:uid="{00000000-0005-0000-0000-0000BE3D0000}"/>
    <cellStyle name="SAPBEXaggItemX 3 2 2 3" xfId="8174" xr:uid="{00000000-0005-0000-0000-0000BF3D0000}"/>
    <cellStyle name="SAPBEXaggItemX 3 2 2 3 2" xfId="8175" xr:uid="{00000000-0005-0000-0000-0000C03D0000}"/>
    <cellStyle name="SAPBEXaggItemX 3 2 2 4" xfId="8176" xr:uid="{00000000-0005-0000-0000-0000C13D0000}"/>
    <cellStyle name="SAPBEXaggItemX 3 2 2 4 2" xfId="8177" xr:uid="{00000000-0005-0000-0000-0000C23D0000}"/>
    <cellStyle name="SAPBEXaggItemX 3 2 2 5" xfId="8178" xr:uid="{00000000-0005-0000-0000-0000C33D0000}"/>
    <cellStyle name="SAPBEXaggItemX 3 2 2 5 2" xfId="8179" xr:uid="{00000000-0005-0000-0000-0000C43D0000}"/>
    <cellStyle name="SAPBEXaggItemX 3 2 2 6" xfId="8180" xr:uid="{00000000-0005-0000-0000-0000C53D0000}"/>
    <cellStyle name="SAPBEXaggItemX 3 2 2 7" xfId="8181" xr:uid="{00000000-0005-0000-0000-0000C63D0000}"/>
    <cellStyle name="SAPBEXaggItemX 3 2 2 8" xfId="8182" xr:uid="{00000000-0005-0000-0000-0000C73D0000}"/>
    <cellStyle name="SAPBEXaggItemX 3 2 2_2014БП" xfId="8183" xr:uid="{00000000-0005-0000-0000-0000C83D0000}"/>
    <cellStyle name="SAPBEXaggItemX 3 2 3" xfId="8184" xr:uid="{00000000-0005-0000-0000-0000C93D0000}"/>
    <cellStyle name="SAPBEXaggItemX 3 2 3 2" xfId="8185" xr:uid="{00000000-0005-0000-0000-0000CA3D0000}"/>
    <cellStyle name="SAPBEXaggItemX 3 2 4" xfId="8186" xr:uid="{00000000-0005-0000-0000-0000CB3D0000}"/>
    <cellStyle name="SAPBEXaggItemX 3 2 4 2" xfId="8187" xr:uid="{00000000-0005-0000-0000-0000CC3D0000}"/>
    <cellStyle name="SAPBEXaggItemX 3 2 5" xfId="8188" xr:uid="{00000000-0005-0000-0000-0000CD3D0000}"/>
    <cellStyle name="SAPBEXaggItemX 3 2 5 2" xfId="8189" xr:uid="{00000000-0005-0000-0000-0000CE3D0000}"/>
    <cellStyle name="SAPBEXaggItemX 3 2 6" xfId="8190" xr:uid="{00000000-0005-0000-0000-0000CF3D0000}"/>
    <cellStyle name="SAPBEXaggItemX 3 2 6 2" xfId="8191" xr:uid="{00000000-0005-0000-0000-0000D03D0000}"/>
    <cellStyle name="SAPBEXaggItemX 3 2 7" xfId="8192" xr:uid="{00000000-0005-0000-0000-0000D13D0000}"/>
    <cellStyle name="SAPBEXaggItemX 3 2 8" xfId="8193" xr:uid="{00000000-0005-0000-0000-0000D23D0000}"/>
    <cellStyle name="SAPBEXaggItemX 3 2 9" xfId="8194" xr:uid="{00000000-0005-0000-0000-0000D33D0000}"/>
    <cellStyle name="SAPBEXaggItemX 3 2_2013Прогноз" xfId="8195" xr:uid="{00000000-0005-0000-0000-0000D43D0000}"/>
    <cellStyle name="SAPBEXaggItemX 3 3" xfId="8196" xr:uid="{00000000-0005-0000-0000-0000D53D0000}"/>
    <cellStyle name="SAPBEXaggItemX 3 3 2" xfId="8197" xr:uid="{00000000-0005-0000-0000-0000D63D0000}"/>
    <cellStyle name="SAPBEXaggItemX 3 3 2 2" xfId="8198" xr:uid="{00000000-0005-0000-0000-0000D73D0000}"/>
    <cellStyle name="SAPBEXaggItemX 3 3 2 2 2" xfId="8199" xr:uid="{00000000-0005-0000-0000-0000D83D0000}"/>
    <cellStyle name="SAPBEXaggItemX 3 3 2 3" xfId="8200" xr:uid="{00000000-0005-0000-0000-0000D93D0000}"/>
    <cellStyle name="SAPBEXaggItemX 3 3 2 3 2" xfId="8201" xr:uid="{00000000-0005-0000-0000-0000DA3D0000}"/>
    <cellStyle name="SAPBEXaggItemX 3 3 2 4" xfId="8202" xr:uid="{00000000-0005-0000-0000-0000DB3D0000}"/>
    <cellStyle name="SAPBEXaggItemX 3 3 2 4 2" xfId="8203" xr:uid="{00000000-0005-0000-0000-0000DC3D0000}"/>
    <cellStyle name="SAPBEXaggItemX 3 3 2 5" xfId="8204" xr:uid="{00000000-0005-0000-0000-0000DD3D0000}"/>
    <cellStyle name="SAPBEXaggItemX 3 3 2 5 2" xfId="8205" xr:uid="{00000000-0005-0000-0000-0000DE3D0000}"/>
    <cellStyle name="SAPBEXaggItemX 3 3 2 6" xfId="8206" xr:uid="{00000000-0005-0000-0000-0000DF3D0000}"/>
    <cellStyle name="SAPBEXaggItemX 3 3 2 7" xfId="8207" xr:uid="{00000000-0005-0000-0000-0000E03D0000}"/>
    <cellStyle name="SAPBEXaggItemX 3 3 2 8" xfId="8208" xr:uid="{00000000-0005-0000-0000-0000E13D0000}"/>
    <cellStyle name="SAPBEXaggItemX 3 3 2_2014БП" xfId="8209" xr:uid="{00000000-0005-0000-0000-0000E23D0000}"/>
    <cellStyle name="SAPBEXaggItemX 3 3 3" xfId="8210" xr:uid="{00000000-0005-0000-0000-0000E33D0000}"/>
    <cellStyle name="SAPBEXaggItemX 3 3 3 2" xfId="8211" xr:uid="{00000000-0005-0000-0000-0000E43D0000}"/>
    <cellStyle name="SAPBEXaggItemX 3 3 4" xfId="8212" xr:uid="{00000000-0005-0000-0000-0000E53D0000}"/>
    <cellStyle name="SAPBEXaggItemX 3 3 4 2" xfId="8213" xr:uid="{00000000-0005-0000-0000-0000E63D0000}"/>
    <cellStyle name="SAPBEXaggItemX 3 3 5" xfId="8214" xr:uid="{00000000-0005-0000-0000-0000E73D0000}"/>
    <cellStyle name="SAPBEXaggItemX 3 3 5 2" xfId="8215" xr:uid="{00000000-0005-0000-0000-0000E83D0000}"/>
    <cellStyle name="SAPBEXaggItemX 3 3 6" xfId="8216" xr:uid="{00000000-0005-0000-0000-0000E93D0000}"/>
    <cellStyle name="SAPBEXaggItemX 3 3 6 2" xfId="8217" xr:uid="{00000000-0005-0000-0000-0000EA3D0000}"/>
    <cellStyle name="SAPBEXaggItemX 3 3 7" xfId="8218" xr:uid="{00000000-0005-0000-0000-0000EB3D0000}"/>
    <cellStyle name="SAPBEXaggItemX 3 3 8" xfId="8219" xr:uid="{00000000-0005-0000-0000-0000EC3D0000}"/>
    <cellStyle name="SAPBEXaggItemX 3 3 9" xfId="8220" xr:uid="{00000000-0005-0000-0000-0000ED3D0000}"/>
    <cellStyle name="SAPBEXaggItemX 3 3_2013Прогноз" xfId="8221" xr:uid="{00000000-0005-0000-0000-0000EE3D0000}"/>
    <cellStyle name="SAPBEXaggItemX 3 4" xfId="8222" xr:uid="{00000000-0005-0000-0000-0000EF3D0000}"/>
    <cellStyle name="SAPBEXaggItemX 3 4 2" xfId="8223" xr:uid="{00000000-0005-0000-0000-0000F03D0000}"/>
    <cellStyle name="SAPBEXaggItemX 3 4 2 2" xfId="8224" xr:uid="{00000000-0005-0000-0000-0000F13D0000}"/>
    <cellStyle name="SAPBEXaggItemX 3 4 2 3" xfId="8225" xr:uid="{00000000-0005-0000-0000-0000F23D0000}"/>
    <cellStyle name="SAPBEXaggItemX 3 4 3" xfId="8226" xr:uid="{00000000-0005-0000-0000-0000F33D0000}"/>
    <cellStyle name="SAPBEXaggItemX 3 4 3 2" xfId="8227" xr:uid="{00000000-0005-0000-0000-0000F43D0000}"/>
    <cellStyle name="SAPBEXaggItemX 3 4 4" xfId="8228" xr:uid="{00000000-0005-0000-0000-0000F53D0000}"/>
    <cellStyle name="SAPBEXaggItemX 3 4 4 2" xfId="8229" xr:uid="{00000000-0005-0000-0000-0000F63D0000}"/>
    <cellStyle name="SAPBEXaggItemX 3 4 5" xfId="8230" xr:uid="{00000000-0005-0000-0000-0000F73D0000}"/>
    <cellStyle name="SAPBEXaggItemX 3 4 5 2" xfId="8231" xr:uid="{00000000-0005-0000-0000-0000F83D0000}"/>
    <cellStyle name="SAPBEXaggItemX 3 4 6" xfId="8232" xr:uid="{00000000-0005-0000-0000-0000F93D0000}"/>
    <cellStyle name="SAPBEXaggItemX 3 4 7" xfId="8233" xr:uid="{00000000-0005-0000-0000-0000FA3D0000}"/>
    <cellStyle name="SAPBEXaggItemX 3 4 8" xfId="8234" xr:uid="{00000000-0005-0000-0000-0000FB3D0000}"/>
    <cellStyle name="SAPBEXaggItemX 3 4_2014БП" xfId="8235" xr:uid="{00000000-0005-0000-0000-0000FC3D0000}"/>
    <cellStyle name="SAPBEXaggItemX 3 5" xfId="8236" xr:uid="{00000000-0005-0000-0000-0000FD3D0000}"/>
    <cellStyle name="SAPBEXaggItemX 3 5 2" xfId="8237" xr:uid="{00000000-0005-0000-0000-0000FE3D0000}"/>
    <cellStyle name="SAPBEXaggItemX 3 5 2 2" xfId="8238" xr:uid="{00000000-0005-0000-0000-0000FF3D0000}"/>
    <cellStyle name="SAPBEXaggItemX 3 5 3" xfId="8239" xr:uid="{00000000-0005-0000-0000-0000003E0000}"/>
    <cellStyle name="SAPBEXaggItemX 3 6" xfId="8240" xr:uid="{00000000-0005-0000-0000-0000013E0000}"/>
    <cellStyle name="SAPBEXaggItemX 3 6 2" xfId="8241" xr:uid="{00000000-0005-0000-0000-0000023E0000}"/>
    <cellStyle name="SAPBEXaggItemX 3 6 2 2" xfId="8242" xr:uid="{00000000-0005-0000-0000-0000033E0000}"/>
    <cellStyle name="SAPBEXaggItemX 3 6 3" xfId="8243" xr:uid="{00000000-0005-0000-0000-0000043E0000}"/>
    <cellStyle name="SAPBEXaggItemX 3 7" xfId="8244" xr:uid="{00000000-0005-0000-0000-0000053E0000}"/>
    <cellStyle name="SAPBEXaggItemX 3 7 2" xfId="8245" xr:uid="{00000000-0005-0000-0000-0000063E0000}"/>
    <cellStyle name="SAPBEXaggItemX 3 7 2 2" xfId="8246" xr:uid="{00000000-0005-0000-0000-0000073E0000}"/>
    <cellStyle name="SAPBEXaggItemX 3 7 3" xfId="8247" xr:uid="{00000000-0005-0000-0000-0000083E0000}"/>
    <cellStyle name="SAPBEXaggItemX 3 8" xfId="8248" xr:uid="{00000000-0005-0000-0000-0000093E0000}"/>
    <cellStyle name="SAPBEXaggItemX 3 8 2" xfId="8249" xr:uid="{00000000-0005-0000-0000-00000A3E0000}"/>
    <cellStyle name="SAPBEXaggItemX 3 8 2 2" xfId="8250" xr:uid="{00000000-0005-0000-0000-00000B3E0000}"/>
    <cellStyle name="SAPBEXaggItemX 3 8 3" xfId="8251" xr:uid="{00000000-0005-0000-0000-00000C3E0000}"/>
    <cellStyle name="SAPBEXaggItemX 3 9" xfId="8252" xr:uid="{00000000-0005-0000-0000-00000D3E0000}"/>
    <cellStyle name="SAPBEXaggItemX 3 9 2" xfId="8253" xr:uid="{00000000-0005-0000-0000-00000E3E0000}"/>
    <cellStyle name="SAPBEXaggItemX 3 9 2 2" xfId="8254" xr:uid="{00000000-0005-0000-0000-00000F3E0000}"/>
    <cellStyle name="SAPBEXaggItemX 3 9 3" xfId="8255" xr:uid="{00000000-0005-0000-0000-0000103E0000}"/>
    <cellStyle name="SAPBEXaggItemX 3_2013Прогноз" xfId="8256" xr:uid="{00000000-0005-0000-0000-0000113E0000}"/>
    <cellStyle name="SAPBEXaggItemX 30" xfId="36429" xr:uid="{00000000-0005-0000-0000-0000123E0000}"/>
    <cellStyle name="SAPBEXaggItemX 31" xfId="36430" xr:uid="{00000000-0005-0000-0000-0000133E0000}"/>
    <cellStyle name="SAPBEXaggItemX 4" xfId="8257" xr:uid="{00000000-0005-0000-0000-0000143E0000}"/>
    <cellStyle name="SAPBEXaggItemX 4 10" xfId="8258" xr:uid="{00000000-0005-0000-0000-0000153E0000}"/>
    <cellStyle name="SAPBEXaggItemX 4 10 2" xfId="8259" xr:uid="{00000000-0005-0000-0000-0000163E0000}"/>
    <cellStyle name="SAPBEXaggItemX 4 10 3" xfId="8260" xr:uid="{00000000-0005-0000-0000-0000173E0000}"/>
    <cellStyle name="SAPBEXaggItemX 4 11" xfId="8261" xr:uid="{00000000-0005-0000-0000-0000183E0000}"/>
    <cellStyle name="SAPBEXaggItemX 4 12" xfId="8262" xr:uid="{00000000-0005-0000-0000-0000193E0000}"/>
    <cellStyle name="SAPBEXaggItemX 4 2" xfId="8263" xr:uid="{00000000-0005-0000-0000-00001A3E0000}"/>
    <cellStyle name="SAPBEXaggItemX 4 2 2" xfId="8264" xr:uid="{00000000-0005-0000-0000-00001B3E0000}"/>
    <cellStyle name="SAPBEXaggItemX 4 2 2 2" xfId="8265" xr:uid="{00000000-0005-0000-0000-00001C3E0000}"/>
    <cellStyle name="SAPBEXaggItemX 4 2 2 2 2" xfId="8266" xr:uid="{00000000-0005-0000-0000-00001D3E0000}"/>
    <cellStyle name="SAPBEXaggItemX 4 2 2 3" xfId="8267" xr:uid="{00000000-0005-0000-0000-00001E3E0000}"/>
    <cellStyle name="SAPBEXaggItemX 4 2 2 3 2" xfId="8268" xr:uid="{00000000-0005-0000-0000-00001F3E0000}"/>
    <cellStyle name="SAPBEXaggItemX 4 2 2 4" xfId="8269" xr:uid="{00000000-0005-0000-0000-0000203E0000}"/>
    <cellStyle name="SAPBEXaggItemX 4 2 2 4 2" xfId="8270" xr:uid="{00000000-0005-0000-0000-0000213E0000}"/>
    <cellStyle name="SAPBEXaggItemX 4 2 2 5" xfId="8271" xr:uid="{00000000-0005-0000-0000-0000223E0000}"/>
    <cellStyle name="SAPBEXaggItemX 4 2 2 5 2" xfId="8272" xr:uid="{00000000-0005-0000-0000-0000233E0000}"/>
    <cellStyle name="SAPBEXaggItemX 4 2 2 6" xfId="8273" xr:uid="{00000000-0005-0000-0000-0000243E0000}"/>
    <cellStyle name="SAPBEXaggItemX 4 2 2 7" xfId="8274" xr:uid="{00000000-0005-0000-0000-0000253E0000}"/>
    <cellStyle name="SAPBEXaggItemX 4 2 2 8" xfId="8275" xr:uid="{00000000-0005-0000-0000-0000263E0000}"/>
    <cellStyle name="SAPBEXaggItemX 4 2 2_2014БП" xfId="8276" xr:uid="{00000000-0005-0000-0000-0000273E0000}"/>
    <cellStyle name="SAPBEXaggItemX 4 2 3" xfId="8277" xr:uid="{00000000-0005-0000-0000-0000283E0000}"/>
    <cellStyle name="SAPBEXaggItemX 4 2 3 2" xfId="8278" xr:uid="{00000000-0005-0000-0000-0000293E0000}"/>
    <cellStyle name="SAPBEXaggItemX 4 2 4" xfId="8279" xr:uid="{00000000-0005-0000-0000-00002A3E0000}"/>
    <cellStyle name="SAPBEXaggItemX 4 2 4 2" xfId="8280" xr:uid="{00000000-0005-0000-0000-00002B3E0000}"/>
    <cellStyle name="SAPBEXaggItemX 4 2 5" xfId="8281" xr:uid="{00000000-0005-0000-0000-00002C3E0000}"/>
    <cellStyle name="SAPBEXaggItemX 4 2 5 2" xfId="8282" xr:uid="{00000000-0005-0000-0000-00002D3E0000}"/>
    <cellStyle name="SAPBEXaggItemX 4 2 6" xfId="8283" xr:uid="{00000000-0005-0000-0000-00002E3E0000}"/>
    <cellStyle name="SAPBEXaggItemX 4 2 6 2" xfId="8284" xr:uid="{00000000-0005-0000-0000-00002F3E0000}"/>
    <cellStyle name="SAPBEXaggItemX 4 2 7" xfId="8285" xr:uid="{00000000-0005-0000-0000-0000303E0000}"/>
    <cellStyle name="SAPBEXaggItemX 4 2 8" xfId="8286" xr:uid="{00000000-0005-0000-0000-0000313E0000}"/>
    <cellStyle name="SAPBEXaggItemX 4 2 9" xfId="8287" xr:uid="{00000000-0005-0000-0000-0000323E0000}"/>
    <cellStyle name="SAPBEXaggItemX 4 2_2013Прогноз" xfId="8288" xr:uid="{00000000-0005-0000-0000-0000333E0000}"/>
    <cellStyle name="SAPBEXaggItemX 4 3" xfId="8289" xr:uid="{00000000-0005-0000-0000-0000343E0000}"/>
    <cellStyle name="SAPBEXaggItemX 4 3 2" xfId="8290" xr:uid="{00000000-0005-0000-0000-0000353E0000}"/>
    <cellStyle name="SAPBEXaggItemX 4 3 2 2" xfId="8291" xr:uid="{00000000-0005-0000-0000-0000363E0000}"/>
    <cellStyle name="SAPBEXaggItemX 4 3 2 2 2" xfId="8292" xr:uid="{00000000-0005-0000-0000-0000373E0000}"/>
    <cellStyle name="SAPBEXaggItemX 4 3 2 3" xfId="8293" xr:uid="{00000000-0005-0000-0000-0000383E0000}"/>
    <cellStyle name="SAPBEXaggItemX 4 3 2 3 2" xfId="8294" xr:uid="{00000000-0005-0000-0000-0000393E0000}"/>
    <cellStyle name="SAPBEXaggItemX 4 3 2 4" xfId="8295" xr:uid="{00000000-0005-0000-0000-00003A3E0000}"/>
    <cellStyle name="SAPBEXaggItemX 4 3 2 4 2" xfId="8296" xr:uid="{00000000-0005-0000-0000-00003B3E0000}"/>
    <cellStyle name="SAPBEXaggItemX 4 3 2 5" xfId="8297" xr:uid="{00000000-0005-0000-0000-00003C3E0000}"/>
    <cellStyle name="SAPBEXaggItemX 4 3 2 5 2" xfId="8298" xr:uid="{00000000-0005-0000-0000-00003D3E0000}"/>
    <cellStyle name="SAPBEXaggItemX 4 3 2 6" xfId="8299" xr:uid="{00000000-0005-0000-0000-00003E3E0000}"/>
    <cellStyle name="SAPBEXaggItemX 4 3 2 7" xfId="8300" xr:uid="{00000000-0005-0000-0000-00003F3E0000}"/>
    <cellStyle name="SAPBEXaggItemX 4 3 2 8" xfId="8301" xr:uid="{00000000-0005-0000-0000-0000403E0000}"/>
    <cellStyle name="SAPBEXaggItemX 4 3 2_2014БП" xfId="8302" xr:uid="{00000000-0005-0000-0000-0000413E0000}"/>
    <cellStyle name="SAPBEXaggItemX 4 3 3" xfId="8303" xr:uid="{00000000-0005-0000-0000-0000423E0000}"/>
    <cellStyle name="SAPBEXaggItemX 4 3 3 2" xfId="8304" xr:uid="{00000000-0005-0000-0000-0000433E0000}"/>
    <cellStyle name="SAPBEXaggItemX 4 3 4" xfId="8305" xr:uid="{00000000-0005-0000-0000-0000443E0000}"/>
    <cellStyle name="SAPBEXaggItemX 4 3 4 2" xfId="8306" xr:uid="{00000000-0005-0000-0000-0000453E0000}"/>
    <cellStyle name="SAPBEXaggItemX 4 3 5" xfId="8307" xr:uid="{00000000-0005-0000-0000-0000463E0000}"/>
    <cellStyle name="SAPBEXaggItemX 4 3 5 2" xfId="8308" xr:uid="{00000000-0005-0000-0000-0000473E0000}"/>
    <cellStyle name="SAPBEXaggItemX 4 3 6" xfId="8309" xr:uid="{00000000-0005-0000-0000-0000483E0000}"/>
    <cellStyle name="SAPBEXaggItemX 4 3 6 2" xfId="8310" xr:uid="{00000000-0005-0000-0000-0000493E0000}"/>
    <cellStyle name="SAPBEXaggItemX 4 3 7" xfId="8311" xr:uid="{00000000-0005-0000-0000-00004A3E0000}"/>
    <cellStyle name="SAPBEXaggItemX 4 3 8" xfId="8312" xr:uid="{00000000-0005-0000-0000-00004B3E0000}"/>
    <cellStyle name="SAPBEXaggItemX 4 3 9" xfId="8313" xr:uid="{00000000-0005-0000-0000-00004C3E0000}"/>
    <cellStyle name="SAPBEXaggItemX 4 3_2013Прогноз" xfId="8314" xr:uid="{00000000-0005-0000-0000-00004D3E0000}"/>
    <cellStyle name="SAPBEXaggItemX 4 4" xfId="8315" xr:uid="{00000000-0005-0000-0000-00004E3E0000}"/>
    <cellStyle name="SAPBEXaggItemX 4 4 2" xfId="8316" xr:uid="{00000000-0005-0000-0000-00004F3E0000}"/>
    <cellStyle name="SAPBEXaggItemX 4 4 2 2" xfId="8317" xr:uid="{00000000-0005-0000-0000-0000503E0000}"/>
    <cellStyle name="SAPBEXaggItemX 4 4 2 3" xfId="8318" xr:uid="{00000000-0005-0000-0000-0000513E0000}"/>
    <cellStyle name="SAPBEXaggItemX 4 4 3" xfId="8319" xr:uid="{00000000-0005-0000-0000-0000523E0000}"/>
    <cellStyle name="SAPBEXaggItemX 4 4 3 2" xfId="8320" xr:uid="{00000000-0005-0000-0000-0000533E0000}"/>
    <cellStyle name="SAPBEXaggItemX 4 4 4" xfId="8321" xr:uid="{00000000-0005-0000-0000-0000543E0000}"/>
    <cellStyle name="SAPBEXaggItemX 4 4 4 2" xfId="8322" xr:uid="{00000000-0005-0000-0000-0000553E0000}"/>
    <cellStyle name="SAPBEXaggItemX 4 4 5" xfId="8323" xr:uid="{00000000-0005-0000-0000-0000563E0000}"/>
    <cellStyle name="SAPBEXaggItemX 4 4 5 2" xfId="8324" xr:uid="{00000000-0005-0000-0000-0000573E0000}"/>
    <cellStyle name="SAPBEXaggItemX 4 4 6" xfId="8325" xr:uid="{00000000-0005-0000-0000-0000583E0000}"/>
    <cellStyle name="SAPBEXaggItemX 4 4 7" xfId="8326" xr:uid="{00000000-0005-0000-0000-0000593E0000}"/>
    <cellStyle name="SAPBEXaggItemX 4 4 8" xfId="8327" xr:uid="{00000000-0005-0000-0000-00005A3E0000}"/>
    <cellStyle name="SAPBEXaggItemX 4 4_2014БП" xfId="8328" xr:uid="{00000000-0005-0000-0000-00005B3E0000}"/>
    <cellStyle name="SAPBEXaggItemX 4 5" xfId="8329" xr:uid="{00000000-0005-0000-0000-00005C3E0000}"/>
    <cellStyle name="SAPBEXaggItemX 4 5 2" xfId="8330" xr:uid="{00000000-0005-0000-0000-00005D3E0000}"/>
    <cellStyle name="SAPBEXaggItemX 4 5 2 2" xfId="8331" xr:uid="{00000000-0005-0000-0000-00005E3E0000}"/>
    <cellStyle name="SAPBEXaggItemX 4 5 3" xfId="8332" xr:uid="{00000000-0005-0000-0000-00005F3E0000}"/>
    <cellStyle name="SAPBEXaggItemX 4 6" xfId="8333" xr:uid="{00000000-0005-0000-0000-0000603E0000}"/>
    <cellStyle name="SAPBEXaggItemX 4 6 2" xfId="8334" xr:uid="{00000000-0005-0000-0000-0000613E0000}"/>
    <cellStyle name="SAPBEXaggItemX 4 6 2 2" xfId="8335" xr:uid="{00000000-0005-0000-0000-0000623E0000}"/>
    <cellStyle name="SAPBEXaggItemX 4 6 3" xfId="8336" xr:uid="{00000000-0005-0000-0000-0000633E0000}"/>
    <cellStyle name="SAPBEXaggItemX 4 7" xfId="8337" xr:uid="{00000000-0005-0000-0000-0000643E0000}"/>
    <cellStyle name="SAPBEXaggItemX 4 7 2" xfId="8338" xr:uid="{00000000-0005-0000-0000-0000653E0000}"/>
    <cellStyle name="SAPBEXaggItemX 4 7 2 2" xfId="8339" xr:uid="{00000000-0005-0000-0000-0000663E0000}"/>
    <cellStyle name="SAPBEXaggItemX 4 7 3" xfId="8340" xr:uid="{00000000-0005-0000-0000-0000673E0000}"/>
    <cellStyle name="SAPBEXaggItemX 4 8" xfId="8341" xr:uid="{00000000-0005-0000-0000-0000683E0000}"/>
    <cellStyle name="SAPBEXaggItemX 4 8 2" xfId="8342" xr:uid="{00000000-0005-0000-0000-0000693E0000}"/>
    <cellStyle name="SAPBEXaggItemX 4 8 2 2" xfId="8343" xr:uid="{00000000-0005-0000-0000-00006A3E0000}"/>
    <cellStyle name="SAPBEXaggItemX 4 8 3" xfId="8344" xr:uid="{00000000-0005-0000-0000-00006B3E0000}"/>
    <cellStyle name="SAPBEXaggItemX 4 9" xfId="8345" xr:uid="{00000000-0005-0000-0000-00006C3E0000}"/>
    <cellStyle name="SAPBEXaggItemX 4 9 2" xfId="8346" xr:uid="{00000000-0005-0000-0000-00006D3E0000}"/>
    <cellStyle name="SAPBEXaggItemX 4 9 2 2" xfId="8347" xr:uid="{00000000-0005-0000-0000-00006E3E0000}"/>
    <cellStyle name="SAPBEXaggItemX 4 9 3" xfId="8348" xr:uid="{00000000-0005-0000-0000-00006F3E0000}"/>
    <cellStyle name="SAPBEXaggItemX 4_2013Прогноз" xfId="8349" xr:uid="{00000000-0005-0000-0000-0000703E0000}"/>
    <cellStyle name="SAPBEXaggItemX 5" xfId="8350" xr:uid="{00000000-0005-0000-0000-0000713E0000}"/>
    <cellStyle name="SAPBEXaggItemX 5 10" xfId="8351" xr:uid="{00000000-0005-0000-0000-0000723E0000}"/>
    <cellStyle name="SAPBEXaggItemX 5 10 2" xfId="8352" xr:uid="{00000000-0005-0000-0000-0000733E0000}"/>
    <cellStyle name="SAPBEXaggItemX 5 10 3" xfId="8353" xr:uid="{00000000-0005-0000-0000-0000743E0000}"/>
    <cellStyle name="SAPBEXaggItemX 5 11" xfId="8354" xr:uid="{00000000-0005-0000-0000-0000753E0000}"/>
    <cellStyle name="SAPBEXaggItemX 5 12" xfId="8355" xr:uid="{00000000-0005-0000-0000-0000763E0000}"/>
    <cellStyle name="SAPBEXaggItemX 5 2" xfId="8356" xr:uid="{00000000-0005-0000-0000-0000773E0000}"/>
    <cellStyle name="SAPBEXaggItemX 5 2 2" xfId="8357" xr:uid="{00000000-0005-0000-0000-0000783E0000}"/>
    <cellStyle name="SAPBEXaggItemX 5 2 2 2" xfId="8358" xr:uid="{00000000-0005-0000-0000-0000793E0000}"/>
    <cellStyle name="SAPBEXaggItemX 5 2 2 2 2" xfId="8359" xr:uid="{00000000-0005-0000-0000-00007A3E0000}"/>
    <cellStyle name="SAPBEXaggItemX 5 2 2 3" xfId="8360" xr:uid="{00000000-0005-0000-0000-00007B3E0000}"/>
    <cellStyle name="SAPBEXaggItemX 5 2 2 3 2" xfId="8361" xr:uid="{00000000-0005-0000-0000-00007C3E0000}"/>
    <cellStyle name="SAPBEXaggItemX 5 2 2 4" xfId="8362" xr:uid="{00000000-0005-0000-0000-00007D3E0000}"/>
    <cellStyle name="SAPBEXaggItemX 5 2 2 4 2" xfId="8363" xr:uid="{00000000-0005-0000-0000-00007E3E0000}"/>
    <cellStyle name="SAPBEXaggItemX 5 2 2 5" xfId="8364" xr:uid="{00000000-0005-0000-0000-00007F3E0000}"/>
    <cellStyle name="SAPBEXaggItemX 5 2 2 5 2" xfId="8365" xr:uid="{00000000-0005-0000-0000-0000803E0000}"/>
    <cellStyle name="SAPBEXaggItemX 5 2 2 6" xfId="8366" xr:uid="{00000000-0005-0000-0000-0000813E0000}"/>
    <cellStyle name="SAPBEXaggItemX 5 2 2 7" xfId="8367" xr:uid="{00000000-0005-0000-0000-0000823E0000}"/>
    <cellStyle name="SAPBEXaggItemX 5 2 2 8" xfId="8368" xr:uid="{00000000-0005-0000-0000-0000833E0000}"/>
    <cellStyle name="SAPBEXaggItemX 5 2 2_2014БП" xfId="8369" xr:uid="{00000000-0005-0000-0000-0000843E0000}"/>
    <cellStyle name="SAPBEXaggItemX 5 2 3" xfId="8370" xr:uid="{00000000-0005-0000-0000-0000853E0000}"/>
    <cellStyle name="SAPBEXaggItemX 5 2 3 2" xfId="8371" xr:uid="{00000000-0005-0000-0000-0000863E0000}"/>
    <cellStyle name="SAPBEXaggItemX 5 2 4" xfId="8372" xr:uid="{00000000-0005-0000-0000-0000873E0000}"/>
    <cellStyle name="SAPBEXaggItemX 5 2 4 2" xfId="8373" xr:uid="{00000000-0005-0000-0000-0000883E0000}"/>
    <cellStyle name="SAPBEXaggItemX 5 2 5" xfId="8374" xr:uid="{00000000-0005-0000-0000-0000893E0000}"/>
    <cellStyle name="SAPBEXaggItemX 5 2 5 2" xfId="8375" xr:uid="{00000000-0005-0000-0000-00008A3E0000}"/>
    <cellStyle name="SAPBEXaggItemX 5 2 6" xfId="8376" xr:uid="{00000000-0005-0000-0000-00008B3E0000}"/>
    <cellStyle name="SAPBEXaggItemX 5 2 6 2" xfId="8377" xr:uid="{00000000-0005-0000-0000-00008C3E0000}"/>
    <cellStyle name="SAPBEXaggItemX 5 2 7" xfId="8378" xr:uid="{00000000-0005-0000-0000-00008D3E0000}"/>
    <cellStyle name="SAPBEXaggItemX 5 2 8" xfId="8379" xr:uid="{00000000-0005-0000-0000-00008E3E0000}"/>
    <cellStyle name="SAPBEXaggItemX 5 2 9" xfId="8380" xr:uid="{00000000-0005-0000-0000-00008F3E0000}"/>
    <cellStyle name="SAPBEXaggItemX 5 2_2013Прогноз" xfId="8381" xr:uid="{00000000-0005-0000-0000-0000903E0000}"/>
    <cellStyle name="SAPBEXaggItemX 5 3" xfId="8382" xr:uid="{00000000-0005-0000-0000-0000913E0000}"/>
    <cellStyle name="SAPBEXaggItemX 5 3 2" xfId="8383" xr:uid="{00000000-0005-0000-0000-0000923E0000}"/>
    <cellStyle name="SAPBEXaggItemX 5 3 2 2" xfId="8384" xr:uid="{00000000-0005-0000-0000-0000933E0000}"/>
    <cellStyle name="SAPBEXaggItemX 5 3 2 2 2" xfId="8385" xr:uid="{00000000-0005-0000-0000-0000943E0000}"/>
    <cellStyle name="SAPBEXaggItemX 5 3 2 3" xfId="8386" xr:uid="{00000000-0005-0000-0000-0000953E0000}"/>
    <cellStyle name="SAPBEXaggItemX 5 3 2 3 2" xfId="8387" xr:uid="{00000000-0005-0000-0000-0000963E0000}"/>
    <cellStyle name="SAPBEXaggItemX 5 3 2 4" xfId="8388" xr:uid="{00000000-0005-0000-0000-0000973E0000}"/>
    <cellStyle name="SAPBEXaggItemX 5 3 2 4 2" xfId="8389" xr:uid="{00000000-0005-0000-0000-0000983E0000}"/>
    <cellStyle name="SAPBEXaggItemX 5 3 2 5" xfId="8390" xr:uid="{00000000-0005-0000-0000-0000993E0000}"/>
    <cellStyle name="SAPBEXaggItemX 5 3 2 5 2" xfId="8391" xr:uid="{00000000-0005-0000-0000-00009A3E0000}"/>
    <cellStyle name="SAPBEXaggItemX 5 3 2 6" xfId="8392" xr:uid="{00000000-0005-0000-0000-00009B3E0000}"/>
    <cellStyle name="SAPBEXaggItemX 5 3 2 7" xfId="8393" xr:uid="{00000000-0005-0000-0000-00009C3E0000}"/>
    <cellStyle name="SAPBEXaggItemX 5 3 2 8" xfId="8394" xr:uid="{00000000-0005-0000-0000-00009D3E0000}"/>
    <cellStyle name="SAPBEXaggItemX 5 3 2_2014БП" xfId="8395" xr:uid="{00000000-0005-0000-0000-00009E3E0000}"/>
    <cellStyle name="SAPBEXaggItemX 5 3 3" xfId="8396" xr:uid="{00000000-0005-0000-0000-00009F3E0000}"/>
    <cellStyle name="SAPBEXaggItemX 5 3 3 2" xfId="8397" xr:uid="{00000000-0005-0000-0000-0000A03E0000}"/>
    <cellStyle name="SAPBEXaggItemX 5 3 4" xfId="8398" xr:uid="{00000000-0005-0000-0000-0000A13E0000}"/>
    <cellStyle name="SAPBEXaggItemX 5 3 4 2" xfId="8399" xr:uid="{00000000-0005-0000-0000-0000A23E0000}"/>
    <cellStyle name="SAPBEXaggItemX 5 3 5" xfId="8400" xr:uid="{00000000-0005-0000-0000-0000A33E0000}"/>
    <cellStyle name="SAPBEXaggItemX 5 3 5 2" xfId="8401" xr:uid="{00000000-0005-0000-0000-0000A43E0000}"/>
    <cellStyle name="SAPBEXaggItemX 5 3 6" xfId="8402" xr:uid="{00000000-0005-0000-0000-0000A53E0000}"/>
    <cellStyle name="SAPBEXaggItemX 5 3 6 2" xfId="8403" xr:uid="{00000000-0005-0000-0000-0000A63E0000}"/>
    <cellStyle name="SAPBEXaggItemX 5 3 7" xfId="8404" xr:uid="{00000000-0005-0000-0000-0000A73E0000}"/>
    <cellStyle name="SAPBEXaggItemX 5 3 8" xfId="8405" xr:uid="{00000000-0005-0000-0000-0000A83E0000}"/>
    <cellStyle name="SAPBEXaggItemX 5 3 9" xfId="8406" xr:uid="{00000000-0005-0000-0000-0000A93E0000}"/>
    <cellStyle name="SAPBEXaggItemX 5 3_2013Прогноз" xfId="8407" xr:uid="{00000000-0005-0000-0000-0000AA3E0000}"/>
    <cellStyle name="SAPBEXaggItemX 5 4" xfId="8408" xr:uid="{00000000-0005-0000-0000-0000AB3E0000}"/>
    <cellStyle name="SAPBEXaggItemX 5 4 2" xfId="8409" xr:uid="{00000000-0005-0000-0000-0000AC3E0000}"/>
    <cellStyle name="SAPBEXaggItemX 5 4 2 2" xfId="8410" xr:uid="{00000000-0005-0000-0000-0000AD3E0000}"/>
    <cellStyle name="SAPBEXaggItemX 5 4 2 3" xfId="8411" xr:uid="{00000000-0005-0000-0000-0000AE3E0000}"/>
    <cellStyle name="SAPBEXaggItemX 5 4 3" xfId="8412" xr:uid="{00000000-0005-0000-0000-0000AF3E0000}"/>
    <cellStyle name="SAPBEXaggItemX 5 4 3 2" xfId="8413" xr:uid="{00000000-0005-0000-0000-0000B03E0000}"/>
    <cellStyle name="SAPBEXaggItemX 5 4 4" xfId="8414" xr:uid="{00000000-0005-0000-0000-0000B13E0000}"/>
    <cellStyle name="SAPBEXaggItemX 5 4 4 2" xfId="8415" xr:uid="{00000000-0005-0000-0000-0000B23E0000}"/>
    <cellStyle name="SAPBEXaggItemX 5 4 5" xfId="8416" xr:uid="{00000000-0005-0000-0000-0000B33E0000}"/>
    <cellStyle name="SAPBEXaggItemX 5 4 5 2" xfId="8417" xr:uid="{00000000-0005-0000-0000-0000B43E0000}"/>
    <cellStyle name="SAPBEXaggItemX 5 4 6" xfId="8418" xr:uid="{00000000-0005-0000-0000-0000B53E0000}"/>
    <cellStyle name="SAPBEXaggItemX 5 4 7" xfId="8419" xr:uid="{00000000-0005-0000-0000-0000B63E0000}"/>
    <cellStyle name="SAPBEXaggItemX 5 4 8" xfId="8420" xr:uid="{00000000-0005-0000-0000-0000B73E0000}"/>
    <cellStyle name="SAPBEXaggItemX 5 4_2014БП" xfId="8421" xr:uid="{00000000-0005-0000-0000-0000B83E0000}"/>
    <cellStyle name="SAPBEXaggItemX 5 5" xfId="8422" xr:uid="{00000000-0005-0000-0000-0000B93E0000}"/>
    <cellStyle name="SAPBEXaggItemX 5 5 2" xfId="8423" xr:uid="{00000000-0005-0000-0000-0000BA3E0000}"/>
    <cellStyle name="SAPBEXaggItemX 5 5 2 2" xfId="8424" xr:uid="{00000000-0005-0000-0000-0000BB3E0000}"/>
    <cellStyle name="SAPBEXaggItemX 5 5 3" xfId="8425" xr:uid="{00000000-0005-0000-0000-0000BC3E0000}"/>
    <cellStyle name="SAPBEXaggItemX 5 6" xfId="8426" xr:uid="{00000000-0005-0000-0000-0000BD3E0000}"/>
    <cellStyle name="SAPBEXaggItemX 5 6 2" xfId="8427" xr:uid="{00000000-0005-0000-0000-0000BE3E0000}"/>
    <cellStyle name="SAPBEXaggItemX 5 6 2 2" xfId="8428" xr:uid="{00000000-0005-0000-0000-0000BF3E0000}"/>
    <cellStyle name="SAPBEXaggItemX 5 6 3" xfId="8429" xr:uid="{00000000-0005-0000-0000-0000C03E0000}"/>
    <cellStyle name="SAPBEXaggItemX 5 7" xfId="8430" xr:uid="{00000000-0005-0000-0000-0000C13E0000}"/>
    <cellStyle name="SAPBEXaggItemX 5 7 2" xfId="8431" xr:uid="{00000000-0005-0000-0000-0000C23E0000}"/>
    <cellStyle name="SAPBEXaggItemX 5 7 2 2" xfId="8432" xr:uid="{00000000-0005-0000-0000-0000C33E0000}"/>
    <cellStyle name="SAPBEXaggItemX 5 7 3" xfId="8433" xr:uid="{00000000-0005-0000-0000-0000C43E0000}"/>
    <cellStyle name="SAPBEXaggItemX 5 8" xfId="8434" xr:uid="{00000000-0005-0000-0000-0000C53E0000}"/>
    <cellStyle name="SAPBEXaggItemX 5 8 2" xfId="8435" xr:uid="{00000000-0005-0000-0000-0000C63E0000}"/>
    <cellStyle name="SAPBEXaggItemX 5 8 2 2" xfId="8436" xr:uid="{00000000-0005-0000-0000-0000C73E0000}"/>
    <cellStyle name="SAPBEXaggItemX 5 8 3" xfId="8437" xr:uid="{00000000-0005-0000-0000-0000C83E0000}"/>
    <cellStyle name="SAPBEXaggItemX 5 9" xfId="8438" xr:uid="{00000000-0005-0000-0000-0000C93E0000}"/>
    <cellStyle name="SAPBEXaggItemX 5 9 2" xfId="8439" xr:uid="{00000000-0005-0000-0000-0000CA3E0000}"/>
    <cellStyle name="SAPBEXaggItemX 5 9 2 2" xfId="8440" xr:uid="{00000000-0005-0000-0000-0000CB3E0000}"/>
    <cellStyle name="SAPBEXaggItemX 5 9 3" xfId="8441" xr:uid="{00000000-0005-0000-0000-0000CC3E0000}"/>
    <cellStyle name="SAPBEXaggItemX 5_2013Прогноз" xfId="8442" xr:uid="{00000000-0005-0000-0000-0000CD3E0000}"/>
    <cellStyle name="SAPBEXaggItemX 6" xfId="8443" xr:uid="{00000000-0005-0000-0000-0000CE3E0000}"/>
    <cellStyle name="SAPBEXaggItemX 6 10" xfId="8444" xr:uid="{00000000-0005-0000-0000-0000CF3E0000}"/>
    <cellStyle name="SAPBEXaggItemX 6 10 2" xfId="8445" xr:uid="{00000000-0005-0000-0000-0000D03E0000}"/>
    <cellStyle name="SAPBEXaggItemX 6 10 2 2" xfId="8446" xr:uid="{00000000-0005-0000-0000-0000D13E0000}"/>
    <cellStyle name="SAPBEXaggItemX 6 10 3" xfId="8447" xr:uid="{00000000-0005-0000-0000-0000D23E0000}"/>
    <cellStyle name="SAPBEXaggItemX 6 11" xfId="8448" xr:uid="{00000000-0005-0000-0000-0000D33E0000}"/>
    <cellStyle name="SAPBEXaggItemX 6 11 2" xfId="8449" xr:uid="{00000000-0005-0000-0000-0000D43E0000}"/>
    <cellStyle name="SAPBEXaggItemX 6 12" xfId="8450" xr:uid="{00000000-0005-0000-0000-0000D53E0000}"/>
    <cellStyle name="SAPBEXaggItemX 6 13" xfId="8451" xr:uid="{00000000-0005-0000-0000-0000D63E0000}"/>
    <cellStyle name="SAPBEXaggItemX 6 2" xfId="8452" xr:uid="{00000000-0005-0000-0000-0000D73E0000}"/>
    <cellStyle name="SAPBEXaggItemX 6 2 2" xfId="8453" xr:uid="{00000000-0005-0000-0000-0000D83E0000}"/>
    <cellStyle name="SAPBEXaggItemX 6 2 2 2" xfId="8454" xr:uid="{00000000-0005-0000-0000-0000D93E0000}"/>
    <cellStyle name="SAPBEXaggItemX 6 2 2 3" xfId="8455" xr:uid="{00000000-0005-0000-0000-0000DA3E0000}"/>
    <cellStyle name="SAPBEXaggItemX 6 2 3" xfId="8456" xr:uid="{00000000-0005-0000-0000-0000DB3E0000}"/>
    <cellStyle name="SAPBEXaggItemX 6 2 3 2" xfId="8457" xr:uid="{00000000-0005-0000-0000-0000DC3E0000}"/>
    <cellStyle name="SAPBEXaggItemX 6 2 4" xfId="8458" xr:uid="{00000000-0005-0000-0000-0000DD3E0000}"/>
    <cellStyle name="SAPBEXaggItemX 6 2 4 2" xfId="8459" xr:uid="{00000000-0005-0000-0000-0000DE3E0000}"/>
    <cellStyle name="SAPBEXaggItemX 6 2 5" xfId="8460" xr:uid="{00000000-0005-0000-0000-0000DF3E0000}"/>
    <cellStyle name="SAPBEXaggItemX 6 2 5 2" xfId="8461" xr:uid="{00000000-0005-0000-0000-0000E03E0000}"/>
    <cellStyle name="SAPBEXaggItemX 6 2 6" xfId="8462" xr:uid="{00000000-0005-0000-0000-0000E13E0000}"/>
    <cellStyle name="SAPBEXaggItemX 6 2 7" xfId="8463" xr:uid="{00000000-0005-0000-0000-0000E23E0000}"/>
    <cellStyle name="SAPBEXaggItemX 6 2 8" xfId="8464" xr:uid="{00000000-0005-0000-0000-0000E33E0000}"/>
    <cellStyle name="SAPBEXaggItemX 6 2_2014БП" xfId="8465" xr:uid="{00000000-0005-0000-0000-0000E43E0000}"/>
    <cellStyle name="SAPBEXaggItemX 6 3" xfId="8466" xr:uid="{00000000-0005-0000-0000-0000E53E0000}"/>
    <cellStyle name="SAPBEXaggItemX 6 3 2" xfId="8467" xr:uid="{00000000-0005-0000-0000-0000E63E0000}"/>
    <cellStyle name="SAPBEXaggItemX 6 3 2 2" xfId="8468" xr:uid="{00000000-0005-0000-0000-0000E73E0000}"/>
    <cellStyle name="SAPBEXaggItemX 6 3 3" xfId="8469" xr:uid="{00000000-0005-0000-0000-0000E83E0000}"/>
    <cellStyle name="SAPBEXaggItemX 6 4" xfId="8470" xr:uid="{00000000-0005-0000-0000-0000E93E0000}"/>
    <cellStyle name="SAPBEXaggItemX 6 4 2" xfId="8471" xr:uid="{00000000-0005-0000-0000-0000EA3E0000}"/>
    <cellStyle name="SAPBEXaggItemX 6 4 2 2" xfId="8472" xr:uid="{00000000-0005-0000-0000-0000EB3E0000}"/>
    <cellStyle name="SAPBEXaggItemX 6 4 3" xfId="8473" xr:uid="{00000000-0005-0000-0000-0000EC3E0000}"/>
    <cellStyle name="SAPBEXaggItemX 6 5" xfId="8474" xr:uid="{00000000-0005-0000-0000-0000ED3E0000}"/>
    <cellStyle name="SAPBEXaggItemX 6 5 2" xfId="8475" xr:uid="{00000000-0005-0000-0000-0000EE3E0000}"/>
    <cellStyle name="SAPBEXaggItemX 6 5 2 2" xfId="8476" xr:uid="{00000000-0005-0000-0000-0000EF3E0000}"/>
    <cellStyle name="SAPBEXaggItemX 6 5 3" xfId="8477" xr:uid="{00000000-0005-0000-0000-0000F03E0000}"/>
    <cellStyle name="SAPBEXaggItemX 6 6" xfId="8478" xr:uid="{00000000-0005-0000-0000-0000F13E0000}"/>
    <cellStyle name="SAPBEXaggItemX 6 6 2" xfId="8479" xr:uid="{00000000-0005-0000-0000-0000F23E0000}"/>
    <cellStyle name="SAPBEXaggItemX 6 6 2 2" xfId="8480" xr:uid="{00000000-0005-0000-0000-0000F33E0000}"/>
    <cellStyle name="SAPBEXaggItemX 6 6 3" xfId="8481" xr:uid="{00000000-0005-0000-0000-0000F43E0000}"/>
    <cellStyle name="SAPBEXaggItemX 6 7" xfId="8482" xr:uid="{00000000-0005-0000-0000-0000F53E0000}"/>
    <cellStyle name="SAPBEXaggItemX 6 7 2" xfId="8483" xr:uid="{00000000-0005-0000-0000-0000F63E0000}"/>
    <cellStyle name="SAPBEXaggItemX 6 7 2 2" xfId="8484" xr:uid="{00000000-0005-0000-0000-0000F73E0000}"/>
    <cellStyle name="SAPBEXaggItemX 6 7 3" xfId="8485" xr:uid="{00000000-0005-0000-0000-0000F83E0000}"/>
    <cellStyle name="SAPBEXaggItemX 6 8" xfId="8486" xr:uid="{00000000-0005-0000-0000-0000F93E0000}"/>
    <cellStyle name="SAPBEXaggItemX 6 8 2" xfId="8487" xr:uid="{00000000-0005-0000-0000-0000FA3E0000}"/>
    <cellStyle name="SAPBEXaggItemX 6 8 2 2" xfId="8488" xr:uid="{00000000-0005-0000-0000-0000FB3E0000}"/>
    <cellStyle name="SAPBEXaggItemX 6 8 3" xfId="8489" xr:uid="{00000000-0005-0000-0000-0000FC3E0000}"/>
    <cellStyle name="SAPBEXaggItemX 6 9" xfId="8490" xr:uid="{00000000-0005-0000-0000-0000FD3E0000}"/>
    <cellStyle name="SAPBEXaggItemX 6 9 2" xfId="8491" xr:uid="{00000000-0005-0000-0000-0000FE3E0000}"/>
    <cellStyle name="SAPBEXaggItemX 6 9 2 2" xfId="8492" xr:uid="{00000000-0005-0000-0000-0000FF3E0000}"/>
    <cellStyle name="SAPBEXaggItemX 6 9 3" xfId="8493" xr:uid="{00000000-0005-0000-0000-0000003F0000}"/>
    <cellStyle name="SAPBEXaggItemX 6_2013Прогноз" xfId="8494" xr:uid="{00000000-0005-0000-0000-0000013F0000}"/>
    <cellStyle name="SAPBEXaggItemX 7" xfId="8495" xr:uid="{00000000-0005-0000-0000-0000023F0000}"/>
    <cellStyle name="SAPBEXaggItemX 7 10" xfId="8496" xr:uid="{00000000-0005-0000-0000-0000033F0000}"/>
    <cellStyle name="SAPBEXaggItemX 7 10 2" xfId="8497" xr:uid="{00000000-0005-0000-0000-0000043F0000}"/>
    <cellStyle name="SAPBEXaggItemX 7 10 2 2" xfId="8498" xr:uid="{00000000-0005-0000-0000-0000053F0000}"/>
    <cellStyle name="SAPBEXaggItemX 7 10 3" xfId="8499" xr:uid="{00000000-0005-0000-0000-0000063F0000}"/>
    <cellStyle name="SAPBEXaggItemX 7 11" xfId="8500" xr:uid="{00000000-0005-0000-0000-0000073F0000}"/>
    <cellStyle name="SAPBEXaggItemX 7 11 2" xfId="8501" xr:uid="{00000000-0005-0000-0000-0000083F0000}"/>
    <cellStyle name="SAPBEXaggItemX 7 12" xfId="8502" xr:uid="{00000000-0005-0000-0000-0000093F0000}"/>
    <cellStyle name="SAPBEXaggItemX 7 13" xfId="8503" xr:uid="{00000000-0005-0000-0000-00000A3F0000}"/>
    <cellStyle name="SAPBEXaggItemX 7 2" xfId="8504" xr:uid="{00000000-0005-0000-0000-00000B3F0000}"/>
    <cellStyle name="SAPBEXaggItemX 7 2 2" xfId="8505" xr:uid="{00000000-0005-0000-0000-00000C3F0000}"/>
    <cellStyle name="SAPBEXaggItemX 7 2 2 2" xfId="8506" xr:uid="{00000000-0005-0000-0000-00000D3F0000}"/>
    <cellStyle name="SAPBEXaggItemX 7 2 2 3" xfId="8507" xr:uid="{00000000-0005-0000-0000-00000E3F0000}"/>
    <cellStyle name="SAPBEXaggItemX 7 2 3" xfId="8508" xr:uid="{00000000-0005-0000-0000-00000F3F0000}"/>
    <cellStyle name="SAPBEXaggItemX 7 2 3 2" xfId="8509" xr:uid="{00000000-0005-0000-0000-0000103F0000}"/>
    <cellStyle name="SAPBEXaggItemX 7 2 4" xfId="8510" xr:uid="{00000000-0005-0000-0000-0000113F0000}"/>
    <cellStyle name="SAPBEXaggItemX 7 2 4 2" xfId="8511" xr:uid="{00000000-0005-0000-0000-0000123F0000}"/>
    <cellStyle name="SAPBEXaggItemX 7 2 5" xfId="8512" xr:uid="{00000000-0005-0000-0000-0000133F0000}"/>
    <cellStyle name="SAPBEXaggItemX 7 2 5 2" xfId="8513" xr:uid="{00000000-0005-0000-0000-0000143F0000}"/>
    <cellStyle name="SAPBEXaggItemX 7 2 6" xfId="8514" xr:uid="{00000000-0005-0000-0000-0000153F0000}"/>
    <cellStyle name="SAPBEXaggItemX 7 2 7" xfId="8515" xr:uid="{00000000-0005-0000-0000-0000163F0000}"/>
    <cellStyle name="SAPBEXaggItemX 7 2 8" xfId="8516" xr:uid="{00000000-0005-0000-0000-0000173F0000}"/>
    <cellStyle name="SAPBEXaggItemX 7 2_2014БП" xfId="8517" xr:uid="{00000000-0005-0000-0000-0000183F0000}"/>
    <cellStyle name="SAPBEXaggItemX 7 3" xfId="8518" xr:uid="{00000000-0005-0000-0000-0000193F0000}"/>
    <cellStyle name="SAPBEXaggItemX 7 3 2" xfId="8519" xr:uid="{00000000-0005-0000-0000-00001A3F0000}"/>
    <cellStyle name="SAPBEXaggItemX 7 3 2 2" xfId="8520" xr:uid="{00000000-0005-0000-0000-00001B3F0000}"/>
    <cellStyle name="SAPBEXaggItemX 7 3 3" xfId="8521" xr:uid="{00000000-0005-0000-0000-00001C3F0000}"/>
    <cellStyle name="SAPBEXaggItemX 7 4" xfId="8522" xr:uid="{00000000-0005-0000-0000-00001D3F0000}"/>
    <cellStyle name="SAPBEXaggItemX 7 4 2" xfId="8523" xr:uid="{00000000-0005-0000-0000-00001E3F0000}"/>
    <cellStyle name="SAPBEXaggItemX 7 4 2 2" xfId="8524" xr:uid="{00000000-0005-0000-0000-00001F3F0000}"/>
    <cellStyle name="SAPBEXaggItemX 7 4 3" xfId="8525" xr:uid="{00000000-0005-0000-0000-0000203F0000}"/>
    <cellStyle name="SAPBEXaggItemX 7 5" xfId="8526" xr:uid="{00000000-0005-0000-0000-0000213F0000}"/>
    <cellStyle name="SAPBEXaggItemX 7 5 2" xfId="8527" xr:uid="{00000000-0005-0000-0000-0000223F0000}"/>
    <cellStyle name="SAPBEXaggItemX 7 5 2 2" xfId="8528" xr:uid="{00000000-0005-0000-0000-0000233F0000}"/>
    <cellStyle name="SAPBEXaggItemX 7 5 3" xfId="8529" xr:uid="{00000000-0005-0000-0000-0000243F0000}"/>
    <cellStyle name="SAPBEXaggItemX 7 6" xfId="8530" xr:uid="{00000000-0005-0000-0000-0000253F0000}"/>
    <cellStyle name="SAPBEXaggItemX 7 6 2" xfId="8531" xr:uid="{00000000-0005-0000-0000-0000263F0000}"/>
    <cellStyle name="SAPBEXaggItemX 7 6 2 2" xfId="8532" xr:uid="{00000000-0005-0000-0000-0000273F0000}"/>
    <cellStyle name="SAPBEXaggItemX 7 6 3" xfId="8533" xr:uid="{00000000-0005-0000-0000-0000283F0000}"/>
    <cellStyle name="SAPBEXaggItemX 7 7" xfId="8534" xr:uid="{00000000-0005-0000-0000-0000293F0000}"/>
    <cellStyle name="SAPBEXaggItemX 7 7 2" xfId="8535" xr:uid="{00000000-0005-0000-0000-00002A3F0000}"/>
    <cellStyle name="SAPBEXaggItemX 7 7 2 2" xfId="8536" xr:uid="{00000000-0005-0000-0000-00002B3F0000}"/>
    <cellStyle name="SAPBEXaggItemX 7 7 3" xfId="8537" xr:uid="{00000000-0005-0000-0000-00002C3F0000}"/>
    <cellStyle name="SAPBEXaggItemX 7 8" xfId="8538" xr:uid="{00000000-0005-0000-0000-00002D3F0000}"/>
    <cellStyle name="SAPBEXaggItemX 7 8 2" xfId="8539" xr:uid="{00000000-0005-0000-0000-00002E3F0000}"/>
    <cellStyle name="SAPBEXaggItemX 7 8 2 2" xfId="8540" xr:uid="{00000000-0005-0000-0000-00002F3F0000}"/>
    <cellStyle name="SAPBEXaggItemX 7 8 3" xfId="8541" xr:uid="{00000000-0005-0000-0000-0000303F0000}"/>
    <cellStyle name="SAPBEXaggItemX 7 9" xfId="8542" xr:uid="{00000000-0005-0000-0000-0000313F0000}"/>
    <cellStyle name="SAPBEXaggItemX 7 9 2" xfId="8543" xr:uid="{00000000-0005-0000-0000-0000323F0000}"/>
    <cellStyle name="SAPBEXaggItemX 7 9 2 2" xfId="8544" xr:uid="{00000000-0005-0000-0000-0000333F0000}"/>
    <cellStyle name="SAPBEXaggItemX 7 9 3" xfId="8545" xr:uid="{00000000-0005-0000-0000-0000343F0000}"/>
    <cellStyle name="SAPBEXaggItemX 7_2013Прогноз" xfId="8546" xr:uid="{00000000-0005-0000-0000-0000353F0000}"/>
    <cellStyle name="SAPBEXaggItemX 8" xfId="8547" xr:uid="{00000000-0005-0000-0000-0000363F0000}"/>
    <cellStyle name="SAPBEXaggItemX 8 10" xfId="8548" xr:uid="{00000000-0005-0000-0000-0000373F0000}"/>
    <cellStyle name="SAPBEXaggItemX 8 10 2" xfId="8549" xr:uid="{00000000-0005-0000-0000-0000383F0000}"/>
    <cellStyle name="SAPBEXaggItemX 8 11" xfId="8550" xr:uid="{00000000-0005-0000-0000-0000393F0000}"/>
    <cellStyle name="SAPBEXaggItemX 8 12" xfId="8551" xr:uid="{00000000-0005-0000-0000-00003A3F0000}"/>
    <cellStyle name="SAPBEXaggItemX 8 2" xfId="8552" xr:uid="{00000000-0005-0000-0000-00003B3F0000}"/>
    <cellStyle name="SAPBEXaggItemX 8 2 2" xfId="8553" xr:uid="{00000000-0005-0000-0000-00003C3F0000}"/>
    <cellStyle name="SAPBEXaggItemX 8 2 2 2" xfId="8554" xr:uid="{00000000-0005-0000-0000-00003D3F0000}"/>
    <cellStyle name="SAPBEXaggItemX 8 2 3" xfId="8555" xr:uid="{00000000-0005-0000-0000-00003E3F0000}"/>
    <cellStyle name="SAPBEXaggItemX 8 3" xfId="8556" xr:uid="{00000000-0005-0000-0000-00003F3F0000}"/>
    <cellStyle name="SAPBEXaggItemX 8 3 2" xfId="8557" xr:uid="{00000000-0005-0000-0000-0000403F0000}"/>
    <cellStyle name="SAPBEXaggItemX 8 3 2 2" xfId="8558" xr:uid="{00000000-0005-0000-0000-0000413F0000}"/>
    <cellStyle name="SAPBEXaggItemX 8 3 3" xfId="8559" xr:uid="{00000000-0005-0000-0000-0000423F0000}"/>
    <cellStyle name="SAPBEXaggItemX 8 4" xfId="8560" xr:uid="{00000000-0005-0000-0000-0000433F0000}"/>
    <cellStyle name="SAPBEXaggItemX 8 4 2" xfId="8561" xr:uid="{00000000-0005-0000-0000-0000443F0000}"/>
    <cellStyle name="SAPBEXaggItemX 8 4 2 2" xfId="8562" xr:uid="{00000000-0005-0000-0000-0000453F0000}"/>
    <cellStyle name="SAPBEXaggItemX 8 4 3" xfId="8563" xr:uid="{00000000-0005-0000-0000-0000463F0000}"/>
    <cellStyle name="SAPBEXaggItemX 8 5" xfId="8564" xr:uid="{00000000-0005-0000-0000-0000473F0000}"/>
    <cellStyle name="SAPBEXaggItemX 8 5 2" xfId="8565" xr:uid="{00000000-0005-0000-0000-0000483F0000}"/>
    <cellStyle name="SAPBEXaggItemX 8 5 2 2" xfId="8566" xr:uid="{00000000-0005-0000-0000-0000493F0000}"/>
    <cellStyle name="SAPBEXaggItemX 8 5 3" xfId="8567" xr:uid="{00000000-0005-0000-0000-00004A3F0000}"/>
    <cellStyle name="SAPBEXaggItemX 8 6" xfId="8568" xr:uid="{00000000-0005-0000-0000-00004B3F0000}"/>
    <cellStyle name="SAPBEXaggItemX 8 6 2" xfId="8569" xr:uid="{00000000-0005-0000-0000-00004C3F0000}"/>
    <cellStyle name="SAPBEXaggItemX 8 6 2 2" xfId="8570" xr:uid="{00000000-0005-0000-0000-00004D3F0000}"/>
    <cellStyle name="SAPBEXaggItemX 8 6 3" xfId="8571" xr:uid="{00000000-0005-0000-0000-00004E3F0000}"/>
    <cellStyle name="SAPBEXaggItemX 8 7" xfId="8572" xr:uid="{00000000-0005-0000-0000-00004F3F0000}"/>
    <cellStyle name="SAPBEXaggItemX 8 7 2" xfId="8573" xr:uid="{00000000-0005-0000-0000-0000503F0000}"/>
    <cellStyle name="SAPBEXaggItemX 8 7 3" xfId="8574" xr:uid="{00000000-0005-0000-0000-0000513F0000}"/>
    <cellStyle name="SAPBEXaggItemX 8 8" xfId="8575" xr:uid="{00000000-0005-0000-0000-0000523F0000}"/>
    <cellStyle name="SAPBEXaggItemX 8 8 2" xfId="8576" xr:uid="{00000000-0005-0000-0000-0000533F0000}"/>
    <cellStyle name="SAPBEXaggItemX 8 8 3" xfId="8577" xr:uid="{00000000-0005-0000-0000-0000543F0000}"/>
    <cellStyle name="SAPBEXaggItemX 8 9" xfId="8578" xr:uid="{00000000-0005-0000-0000-0000553F0000}"/>
    <cellStyle name="SAPBEXaggItemX 8 9 2" xfId="8579" xr:uid="{00000000-0005-0000-0000-0000563F0000}"/>
    <cellStyle name="SAPBEXaggItemX 8_2014БП" xfId="8580" xr:uid="{00000000-0005-0000-0000-0000573F0000}"/>
    <cellStyle name="SAPBEXaggItemX 9" xfId="8581" xr:uid="{00000000-0005-0000-0000-0000583F0000}"/>
    <cellStyle name="SAPBEXaggItemX 9 10" xfId="8582" xr:uid="{00000000-0005-0000-0000-0000593F0000}"/>
    <cellStyle name="SAPBEXaggItemX 9 10 2" xfId="8583" xr:uid="{00000000-0005-0000-0000-00005A3F0000}"/>
    <cellStyle name="SAPBEXaggItemX 9 11" xfId="8584" xr:uid="{00000000-0005-0000-0000-00005B3F0000}"/>
    <cellStyle name="SAPBEXaggItemX 9 12" xfId="8585" xr:uid="{00000000-0005-0000-0000-00005C3F0000}"/>
    <cellStyle name="SAPBEXaggItemX 9 2" xfId="8586" xr:uid="{00000000-0005-0000-0000-00005D3F0000}"/>
    <cellStyle name="SAPBEXaggItemX 9 2 2" xfId="8587" xr:uid="{00000000-0005-0000-0000-00005E3F0000}"/>
    <cellStyle name="SAPBEXaggItemX 9 2 2 2" xfId="8588" xr:uid="{00000000-0005-0000-0000-00005F3F0000}"/>
    <cellStyle name="SAPBEXaggItemX 9 2 3" xfId="8589" xr:uid="{00000000-0005-0000-0000-0000603F0000}"/>
    <cellStyle name="SAPBEXaggItemX 9 3" xfId="8590" xr:uid="{00000000-0005-0000-0000-0000613F0000}"/>
    <cellStyle name="SAPBEXaggItemX 9 3 2" xfId="8591" xr:uid="{00000000-0005-0000-0000-0000623F0000}"/>
    <cellStyle name="SAPBEXaggItemX 9 3 3" xfId="8592" xr:uid="{00000000-0005-0000-0000-0000633F0000}"/>
    <cellStyle name="SAPBEXaggItemX 9 4" xfId="8593" xr:uid="{00000000-0005-0000-0000-0000643F0000}"/>
    <cellStyle name="SAPBEXaggItemX 9 4 2" xfId="8594" xr:uid="{00000000-0005-0000-0000-0000653F0000}"/>
    <cellStyle name="SAPBEXaggItemX 9 5" xfId="8595" xr:uid="{00000000-0005-0000-0000-0000663F0000}"/>
    <cellStyle name="SAPBEXaggItemX 9 5 2" xfId="8596" xr:uid="{00000000-0005-0000-0000-0000673F0000}"/>
    <cellStyle name="SAPBEXaggItemX 9 6" xfId="8597" xr:uid="{00000000-0005-0000-0000-0000683F0000}"/>
    <cellStyle name="SAPBEXaggItemX 9 6 2" xfId="8598" xr:uid="{00000000-0005-0000-0000-0000693F0000}"/>
    <cellStyle name="SAPBEXaggItemX 9 7" xfId="8599" xr:uid="{00000000-0005-0000-0000-00006A3F0000}"/>
    <cellStyle name="SAPBEXaggItemX 9 7 2" xfId="8600" xr:uid="{00000000-0005-0000-0000-00006B3F0000}"/>
    <cellStyle name="SAPBEXaggItemX 9 8" xfId="8601" xr:uid="{00000000-0005-0000-0000-00006C3F0000}"/>
    <cellStyle name="SAPBEXaggItemX 9 8 2" xfId="8602" xr:uid="{00000000-0005-0000-0000-00006D3F0000}"/>
    <cellStyle name="SAPBEXaggItemX 9 9" xfId="8603" xr:uid="{00000000-0005-0000-0000-00006E3F0000}"/>
    <cellStyle name="SAPBEXaggItemX 9 9 2" xfId="8604" xr:uid="{00000000-0005-0000-0000-00006F3F0000}"/>
    <cellStyle name="SAPBEXaggItemX_2013Прогноз" xfId="8605" xr:uid="{00000000-0005-0000-0000-0000703F0000}"/>
    <cellStyle name="SAPBEXchaText" xfId="8606" xr:uid="{00000000-0005-0000-0000-0000713F0000}"/>
    <cellStyle name="SAPBEXchaText 10" xfId="8607" xr:uid="{00000000-0005-0000-0000-0000723F0000}"/>
    <cellStyle name="SAPBEXchaText 11" xfId="8608" xr:uid="{00000000-0005-0000-0000-0000733F0000}"/>
    <cellStyle name="SAPBEXchaText 12" xfId="8609" xr:uid="{00000000-0005-0000-0000-0000743F0000}"/>
    <cellStyle name="SAPBEXchaText 13" xfId="36431" xr:uid="{00000000-0005-0000-0000-0000753F0000}"/>
    <cellStyle name="SAPBEXchaText 2" xfId="8610" xr:uid="{00000000-0005-0000-0000-0000763F0000}"/>
    <cellStyle name="SAPBEXchaText 2 2" xfId="8611" xr:uid="{00000000-0005-0000-0000-0000773F0000}"/>
    <cellStyle name="SAPBEXchaText 2 2 2" xfId="8612" xr:uid="{00000000-0005-0000-0000-0000783F0000}"/>
    <cellStyle name="SAPBEXchaText 2 2 2 2" xfId="8613" xr:uid="{00000000-0005-0000-0000-0000793F0000}"/>
    <cellStyle name="SAPBEXchaText 2 2 3" xfId="8614" xr:uid="{00000000-0005-0000-0000-00007A3F0000}"/>
    <cellStyle name="SAPBEXchaText 2 2 3 2" xfId="8615" xr:uid="{00000000-0005-0000-0000-00007B3F0000}"/>
    <cellStyle name="SAPBEXchaText 2 2 4" xfId="8616" xr:uid="{00000000-0005-0000-0000-00007C3F0000}"/>
    <cellStyle name="SAPBEXchaText 2 2 4 2" xfId="8617" xr:uid="{00000000-0005-0000-0000-00007D3F0000}"/>
    <cellStyle name="SAPBEXchaText 2 2 5" xfId="8618" xr:uid="{00000000-0005-0000-0000-00007E3F0000}"/>
    <cellStyle name="SAPBEXchaText 2 2 5 2" xfId="8619" xr:uid="{00000000-0005-0000-0000-00007F3F0000}"/>
    <cellStyle name="SAPBEXchaText 2 2 6" xfId="8620" xr:uid="{00000000-0005-0000-0000-0000803F0000}"/>
    <cellStyle name="SAPBEXchaText 2 2 7" xfId="8621" xr:uid="{00000000-0005-0000-0000-0000813F0000}"/>
    <cellStyle name="SAPBEXchaText 2 2_2014БП" xfId="8622" xr:uid="{00000000-0005-0000-0000-0000823F0000}"/>
    <cellStyle name="SAPBEXchaText 2 3" xfId="8623" xr:uid="{00000000-0005-0000-0000-0000833F0000}"/>
    <cellStyle name="SAPBEXchaText 2 3 2" xfId="8624" xr:uid="{00000000-0005-0000-0000-0000843F0000}"/>
    <cellStyle name="SAPBEXchaText 2 4" xfId="8625" xr:uid="{00000000-0005-0000-0000-0000853F0000}"/>
    <cellStyle name="SAPBEXchaText 2 4 2" xfId="8626" xr:uid="{00000000-0005-0000-0000-0000863F0000}"/>
    <cellStyle name="SAPBEXchaText 2 5" xfId="8627" xr:uid="{00000000-0005-0000-0000-0000873F0000}"/>
    <cellStyle name="SAPBEXchaText 2 5 2" xfId="8628" xr:uid="{00000000-0005-0000-0000-0000883F0000}"/>
    <cellStyle name="SAPBEXchaText 2 6" xfId="8629" xr:uid="{00000000-0005-0000-0000-0000893F0000}"/>
    <cellStyle name="SAPBEXchaText 2 6 2" xfId="8630" xr:uid="{00000000-0005-0000-0000-00008A3F0000}"/>
    <cellStyle name="SAPBEXchaText 2 7" xfId="8631" xr:uid="{00000000-0005-0000-0000-00008B3F0000}"/>
    <cellStyle name="SAPBEXchaText 2 8" xfId="8632" xr:uid="{00000000-0005-0000-0000-00008C3F0000}"/>
    <cellStyle name="SAPBEXchaText 2_2013Прогноз" xfId="8633" xr:uid="{00000000-0005-0000-0000-00008D3F0000}"/>
    <cellStyle name="SAPBEXchaText 3" xfId="8634" xr:uid="{00000000-0005-0000-0000-00008E3F0000}"/>
    <cellStyle name="SAPBEXchaText 3 2" xfId="8635" xr:uid="{00000000-0005-0000-0000-00008F3F0000}"/>
    <cellStyle name="SAPBEXchaText 3 2 2" xfId="8636" xr:uid="{00000000-0005-0000-0000-0000903F0000}"/>
    <cellStyle name="SAPBEXchaText 3 2 2 2" xfId="8637" xr:uid="{00000000-0005-0000-0000-0000913F0000}"/>
    <cellStyle name="SAPBEXchaText 3 2 3" xfId="8638" xr:uid="{00000000-0005-0000-0000-0000923F0000}"/>
    <cellStyle name="SAPBEXchaText 3 2 3 2" xfId="8639" xr:uid="{00000000-0005-0000-0000-0000933F0000}"/>
    <cellStyle name="SAPBEXchaText 3 2 4" xfId="8640" xr:uid="{00000000-0005-0000-0000-0000943F0000}"/>
    <cellStyle name="SAPBEXchaText 3 2 4 2" xfId="8641" xr:uid="{00000000-0005-0000-0000-0000953F0000}"/>
    <cellStyle name="SAPBEXchaText 3 2 5" xfId="8642" xr:uid="{00000000-0005-0000-0000-0000963F0000}"/>
    <cellStyle name="SAPBEXchaText 3 2 5 2" xfId="8643" xr:uid="{00000000-0005-0000-0000-0000973F0000}"/>
    <cellStyle name="SAPBEXchaText 3 2 6" xfId="8644" xr:uid="{00000000-0005-0000-0000-0000983F0000}"/>
    <cellStyle name="SAPBEXchaText 3 2 7" xfId="8645" xr:uid="{00000000-0005-0000-0000-0000993F0000}"/>
    <cellStyle name="SAPBEXchaText 3 2_2014БП" xfId="8646" xr:uid="{00000000-0005-0000-0000-00009A3F0000}"/>
    <cellStyle name="SAPBEXchaText 3 3" xfId="8647" xr:uid="{00000000-0005-0000-0000-00009B3F0000}"/>
    <cellStyle name="SAPBEXchaText 3 3 2" xfId="8648" xr:uid="{00000000-0005-0000-0000-00009C3F0000}"/>
    <cellStyle name="SAPBEXchaText 3 4" xfId="8649" xr:uid="{00000000-0005-0000-0000-00009D3F0000}"/>
    <cellStyle name="SAPBEXchaText 3 4 2" xfId="8650" xr:uid="{00000000-0005-0000-0000-00009E3F0000}"/>
    <cellStyle name="SAPBEXchaText 3 5" xfId="8651" xr:uid="{00000000-0005-0000-0000-00009F3F0000}"/>
    <cellStyle name="SAPBEXchaText 3 5 2" xfId="8652" xr:uid="{00000000-0005-0000-0000-0000A03F0000}"/>
    <cellStyle name="SAPBEXchaText 3 6" xfId="8653" xr:uid="{00000000-0005-0000-0000-0000A13F0000}"/>
    <cellStyle name="SAPBEXchaText 3 6 2" xfId="8654" xr:uid="{00000000-0005-0000-0000-0000A23F0000}"/>
    <cellStyle name="SAPBEXchaText 3 7" xfId="8655" xr:uid="{00000000-0005-0000-0000-0000A33F0000}"/>
    <cellStyle name="SAPBEXchaText 3 8" xfId="8656" xr:uid="{00000000-0005-0000-0000-0000A43F0000}"/>
    <cellStyle name="SAPBEXchaText 3_2013Прогноз" xfId="8657" xr:uid="{00000000-0005-0000-0000-0000A53F0000}"/>
    <cellStyle name="SAPBEXchaText 4" xfId="8658" xr:uid="{00000000-0005-0000-0000-0000A63F0000}"/>
    <cellStyle name="SAPBEXchaText 4 2" xfId="8659" xr:uid="{00000000-0005-0000-0000-0000A73F0000}"/>
    <cellStyle name="SAPBEXchaText 4 2 2" xfId="8660" xr:uid="{00000000-0005-0000-0000-0000A83F0000}"/>
    <cellStyle name="SAPBEXchaText 4 3" xfId="8661" xr:uid="{00000000-0005-0000-0000-0000A93F0000}"/>
    <cellStyle name="SAPBEXchaText 4 3 2" xfId="8662" xr:uid="{00000000-0005-0000-0000-0000AA3F0000}"/>
    <cellStyle name="SAPBEXchaText 4 4" xfId="8663" xr:uid="{00000000-0005-0000-0000-0000AB3F0000}"/>
    <cellStyle name="SAPBEXchaText 4 4 2" xfId="8664" xr:uid="{00000000-0005-0000-0000-0000AC3F0000}"/>
    <cellStyle name="SAPBEXchaText 4 5" xfId="8665" xr:uid="{00000000-0005-0000-0000-0000AD3F0000}"/>
    <cellStyle name="SAPBEXchaText 4 5 2" xfId="8666" xr:uid="{00000000-0005-0000-0000-0000AE3F0000}"/>
    <cellStyle name="SAPBEXchaText 4 6" xfId="8667" xr:uid="{00000000-0005-0000-0000-0000AF3F0000}"/>
    <cellStyle name="SAPBEXchaText 4 7" xfId="8668" xr:uid="{00000000-0005-0000-0000-0000B03F0000}"/>
    <cellStyle name="SAPBEXchaText 4_2014БП" xfId="8669" xr:uid="{00000000-0005-0000-0000-0000B13F0000}"/>
    <cellStyle name="SAPBEXchaText 5" xfId="8670" xr:uid="{00000000-0005-0000-0000-0000B23F0000}"/>
    <cellStyle name="SAPBEXchaText 5 2" xfId="8671" xr:uid="{00000000-0005-0000-0000-0000B33F0000}"/>
    <cellStyle name="SAPBEXchaText 6" xfId="8672" xr:uid="{00000000-0005-0000-0000-0000B43F0000}"/>
    <cellStyle name="SAPBEXchaText 7" xfId="8673" xr:uid="{00000000-0005-0000-0000-0000B53F0000}"/>
    <cellStyle name="SAPBEXchaText 8" xfId="8674" xr:uid="{00000000-0005-0000-0000-0000B63F0000}"/>
    <cellStyle name="SAPBEXchaText 9" xfId="8675" xr:uid="{00000000-0005-0000-0000-0000B73F0000}"/>
    <cellStyle name="SAPBEXchaText_2013Прогноз" xfId="8676" xr:uid="{00000000-0005-0000-0000-0000B83F0000}"/>
    <cellStyle name="SAPBEXexcBad7" xfId="8677" xr:uid="{00000000-0005-0000-0000-0000B93F0000}"/>
    <cellStyle name="SAPBEXexcBad7 10" xfId="8678" xr:uid="{00000000-0005-0000-0000-0000BA3F0000}"/>
    <cellStyle name="SAPBEXexcBad7 10 10" xfId="8679" xr:uid="{00000000-0005-0000-0000-0000BB3F0000}"/>
    <cellStyle name="SAPBEXexcBad7 10 10 2" xfId="8680" xr:uid="{00000000-0005-0000-0000-0000BC3F0000}"/>
    <cellStyle name="SAPBEXexcBad7 10 11" xfId="8681" xr:uid="{00000000-0005-0000-0000-0000BD3F0000}"/>
    <cellStyle name="SAPBEXexcBad7 10 12" xfId="8682" xr:uid="{00000000-0005-0000-0000-0000BE3F0000}"/>
    <cellStyle name="SAPBEXexcBad7 10 2" xfId="8683" xr:uid="{00000000-0005-0000-0000-0000BF3F0000}"/>
    <cellStyle name="SAPBEXexcBad7 10 2 2" xfId="8684" xr:uid="{00000000-0005-0000-0000-0000C03F0000}"/>
    <cellStyle name="SAPBEXexcBad7 10 2 3" xfId="8685" xr:uid="{00000000-0005-0000-0000-0000C13F0000}"/>
    <cellStyle name="SAPBEXexcBad7 10 3" xfId="8686" xr:uid="{00000000-0005-0000-0000-0000C23F0000}"/>
    <cellStyle name="SAPBEXexcBad7 10 3 2" xfId="8687" xr:uid="{00000000-0005-0000-0000-0000C33F0000}"/>
    <cellStyle name="SAPBEXexcBad7 10 4" xfId="8688" xr:uid="{00000000-0005-0000-0000-0000C43F0000}"/>
    <cellStyle name="SAPBEXexcBad7 10 4 2" xfId="8689" xr:uid="{00000000-0005-0000-0000-0000C53F0000}"/>
    <cellStyle name="SAPBEXexcBad7 10 5" xfId="8690" xr:uid="{00000000-0005-0000-0000-0000C63F0000}"/>
    <cellStyle name="SAPBEXexcBad7 10 5 2" xfId="8691" xr:uid="{00000000-0005-0000-0000-0000C73F0000}"/>
    <cellStyle name="SAPBEXexcBad7 10 6" xfId="8692" xr:uid="{00000000-0005-0000-0000-0000C83F0000}"/>
    <cellStyle name="SAPBEXexcBad7 10 6 2" xfId="8693" xr:uid="{00000000-0005-0000-0000-0000C93F0000}"/>
    <cellStyle name="SAPBEXexcBad7 10 7" xfId="8694" xr:uid="{00000000-0005-0000-0000-0000CA3F0000}"/>
    <cellStyle name="SAPBEXexcBad7 10 7 2" xfId="8695" xr:uid="{00000000-0005-0000-0000-0000CB3F0000}"/>
    <cellStyle name="SAPBEXexcBad7 10 8" xfId="8696" xr:uid="{00000000-0005-0000-0000-0000CC3F0000}"/>
    <cellStyle name="SAPBEXexcBad7 10 8 2" xfId="8697" xr:uid="{00000000-0005-0000-0000-0000CD3F0000}"/>
    <cellStyle name="SAPBEXexcBad7 10 9" xfId="8698" xr:uid="{00000000-0005-0000-0000-0000CE3F0000}"/>
    <cellStyle name="SAPBEXexcBad7 10 9 2" xfId="8699" xr:uid="{00000000-0005-0000-0000-0000CF3F0000}"/>
    <cellStyle name="SAPBEXexcBad7 11" xfId="8700" xr:uid="{00000000-0005-0000-0000-0000D03F0000}"/>
    <cellStyle name="SAPBEXexcBad7 11 10" xfId="8701" xr:uid="{00000000-0005-0000-0000-0000D13F0000}"/>
    <cellStyle name="SAPBEXexcBad7 11 10 2" xfId="8702" xr:uid="{00000000-0005-0000-0000-0000D23F0000}"/>
    <cellStyle name="SAPBEXexcBad7 11 11" xfId="8703" xr:uid="{00000000-0005-0000-0000-0000D33F0000}"/>
    <cellStyle name="SAPBEXexcBad7 11 12" xfId="8704" xr:uid="{00000000-0005-0000-0000-0000D43F0000}"/>
    <cellStyle name="SAPBEXexcBad7 11 2" xfId="8705" xr:uid="{00000000-0005-0000-0000-0000D53F0000}"/>
    <cellStyle name="SAPBEXexcBad7 11 2 2" xfId="8706" xr:uid="{00000000-0005-0000-0000-0000D63F0000}"/>
    <cellStyle name="SAPBEXexcBad7 11 2 3" xfId="8707" xr:uid="{00000000-0005-0000-0000-0000D73F0000}"/>
    <cellStyle name="SAPBEXexcBad7 11 3" xfId="8708" xr:uid="{00000000-0005-0000-0000-0000D83F0000}"/>
    <cellStyle name="SAPBEXexcBad7 11 3 2" xfId="8709" xr:uid="{00000000-0005-0000-0000-0000D93F0000}"/>
    <cellStyle name="SAPBEXexcBad7 11 4" xfId="8710" xr:uid="{00000000-0005-0000-0000-0000DA3F0000}"/>
    <cellStyle name="SAPBEXexcBad7 11 4 2" xfId="8711" xr:uid="{00000000-0005-0000-0000-0000DB3F0000}"/>
    <cellStyle name="SAPBEXexcBad7 11 5" xfId="8712" xr:uid="{00000000-0005-0000-0000-0000DC3F0000}"/>
    <cellStyle name="SAPBEXexcBad7 11 5 2" xfId="8713" xr:uid="{00000000-0005-0000-0000-0000DD3F0000}"/>
    <cellStyle name="SAPBEXexcBad7 11 6" xfId="8714" xr:uid="{00000000-0005-0000-0000-0000DE3F0000}"/>
    <cellStyle name="SAPBEXexcBad7 11 6 2" xfId="8715" xr:uid="{00000000-0005-0000-0000-0000DF3F0000}"/>
    <cellStyle name="SAPBEXexcBad7 11 7" xfId="8716" xr:uid="{00000000-0005-0000-0000-0000E03F0000}"/>
    <cellStyle name="SAPBEXexcBad7 11 7 2" xfId="8717" xr:uid="{00000000-0005-0000-0000-0000E13F0000}"/>
    <cellStyle name="SAPBEXexcBad7 11 8" xfId="8718" xr:uid="{00000000-0005-0000-0000-0000E23F0000}"/>
    <cellStyle name="SAPBEXexcBad7 11 8 2" xfId="8719" xr:uid="{00000000-0005-0000-0000-0000E33F0000}"/>
    <cellStyle name="SAPBEXexcBad7 11 9" xfId="8720" xr:uid="{00000000-0005-0000-0000-0000E43F0000}"/>
    <cellStyle name="SAPBEXexcBad7 11 9 2" xfId="8721" xr:uid="{00000000-0005-0000-0000-0000E53F0000}"/>
    <cellStyle name="SAPBEXexcBad7 12" xfId="8722" xr:uid="{00000000-0005-0000-0000-0000E63F0000}"/>
    <cellStyle name="SAPBEXexcBad7 12 10" xfId="8723" xr:uid="{00000000-0005-0000-0000-0000E73F0000}"/>
    <cellStyle name="SAPBEXexcBad7 12 10 2" xfId="8724" xr:uid="{00000000-0005-0000-0000-0000E83F0000}"/>
    <cellStyle name="SAPBEXexcBad7 12 11" xfId="8725" xr:uid="{00000000-0005-0000-0000-0000E93F0000}"/>
    <cellStyle name="SAPBEXexcBad7 12 12" xfId="8726" xr:uid="{00000000-0005-0000-0000-0000EA3F0000}"/>
    <cellStyle name="SAPBEXexcBad7 12 2" xfId="8727" xr:uid="{00000000-0005-0000-0000-0000EB3F0000}"/>
    <cellStyle name="SAPBEXexcBad7 12 2 2" xfId="8728" xr:uid="{00000000-0005-0000-0000-0000EC3F0000}"/>
    <cellStyle name="SAPBEXexcBad7 12 2 3" xfId="8729" xr:uid="{00000000-0005-0000-0000-0000ED3F0000}"/>
    <cellStyle name="SAPBEXexcBad7 12 3" xfId="8730" xr:uid="{00000000-0005-0000-0000-0000EE3F0000}"/>
    <cellStyle name="SAPBEXexcBad7 12 3 2" xfId="8731" xr:uid="{00000000-0005-0000-0000-0000EF3F0000}"/>
    <cellStyle name="SAPBEXexcBad7 12 4" xfId="8732" xr:uid="{00000000-0005-0000-0000-0000F03F0000}"/>
    <cellStyle name="SAPBEXexcBad7 12 4 2" xfId="8733" xr:uid="{00000000-0005-0000-0000-0000F13F0000}"/>
    <cellStyle name="SAPBEXexcBad7 12 5" xfId="8734" xr:uid="{00000000-0005-0000-0000-0000F23F0000}"/>
    <cellStyle name="SAPBEXexcBad7 12 5 2" xfId="8735" xr:uid="{00000000-0005-0000-0000-0000F33F0000}"/>
    <cellStyle name="SAPBEXexcBad7 12 6" xfId="8736" xr:uid="{00000000-0005-0000-0000-0000F43F0000}"/>
    <cellStyle name="SAPBEXexcBad7 12 6 2" xfId="8737" xr:uid="{00000000-0005-0000-0000-0000F53F0000}"/>
    <cellStyle name="SAPBEXexcBad7 12 7" xfId="8738" xr:uid="{00000000-0005-0000-0000-0000F63F0000}"/>
    <cellStyle name="SAPBEXexcBad7 12 7 2" xfId="8739" xr:uid="{00000000-0005-0000-0000-0000F73F0000}"/>
    <cellStyle name="SAPBEXexcBad7 12 8" xfId="8740" xr:uid="{00000000-0005-0000-0000-0000F83F0000}"/>
    <cellStyle name="SAPBEXexcBad7 12 8 2" xfId="8741" xr:uid="{00000000-0005-0000-0000-0000F93F0000}"/>
    <cellStyle name="SAPBEXexcBad7 12 9" xfId="8742" xr:uid="{00000000-0005-0000-0000-0000FA3F0000}"/>
    <cellStyle name="SAPBEXexcBad7 12 9 2" xfId="8743" xr:uid="{00000000-0005-0000-0000-0000FB3F0000}"/>
    <cellStyle name="SAPBEXexcBad7 13" xfId="8744" xr:uid="{00000000-0005-0000-0000-0000FC3F0000}"/>
    <cellStyle name="SAPBEXexcBad7 13 10" xfId="8745" xr:uid="{00000000-0005-0000-0000-0000FD3F0000}"/>
    <cellStyle name="SAPBEXexcBad7 13 10 2" xfId="8746" xr:uid="{00000000-0005-0000-0000-0000FE3F0000}"/>
    <cellStyle name="SAPBEXexcBad7 13 11" xfId="8747" xr:uid="{00000000-0005-0000-0000-0000FF3F0000}"/>
    <cellStyle name="SAPBEXexcBad7 13 12" xfId="8748" xr:uid="{00000000-0005-0000-0000-000000400000}"/>
    <cellStyle name="SAPBEXexcBad7 13 2" xfId="8749" xr:uid="{00000000-0005-0000-0000-000001400000}"/>
    <cellStyle name="SAPBEXexcBad7 13 2 2" xfId="8750" xr:uid="{00000000-0005-0000-0000-000002400000}"/>
    <cellStyle name="SAPBEXexcBad7 13 2 3" xfId="8751" xr:uid="{00000000-0005-0000-0000-000003400000}"/>
    <cellStyle name="SAPBEXexcBad7 13 3" xfId="8752" xr:uid="{00000000-0005-0000-0000-000004400000}"/>
    <cellStyle name="SAPBEXexcBad7 13 3 2" xfId="8753" xr:uid="{00000000-0005-0000-0000-000005400000}"/>
    <cellStyle name="SAPBEXexcBad7 13 4" xfId="8754" xr:uid="{00000000-0005-0000-0000-000006400000}"/>
    <cellStyle name="SAPBEXexcBad7 13 4 2" xfId="8755" xr:uid="{00000000-0005-0000-0000-000007400000}"/>
    <cellStyle name="SAPBEXexcBad7 13 5" xfId="8756" xr:uid="{00000000-0005-0000-0000-000008400000}"/>
    <cellStyle name="SAPBEXexcBad7 13 5 2" xfId="8757" xr:uid="{00000000-0005-0000-0000-000009400000}"/>
    <cellStyle name="SAPBEXexcBad7 13 6" xfId="8758" xr:uid="{00000000-0005-0000-0000-00000A400000}"/>
    <cellStyle name="SAPBEXexcBad7 13 6 2" xfId="8759" xr:uid="{00000000-0005-0000-0000-00000B400000}"/>
    <cellStyle name="SAPBEXexcBad7 13 7" xfId="8760" xr:uid="{00000000-0005-0000-0000-00000C400000}"/>
    <cellStyle name="SAPBEXexcBad7 13 7 2" xfId="8761" xr:uid="{00000000-0005-0000-0000-00000D400000}"/>
    <cellStyle name="SAPBEXexcBad7 13 8" xfId="8762" xr:uid="{00000000-0005-0000-0000-00000E400000}"/>
    <cellStyle name="SAPBEXexcBad7 13 8 2" xfId="8763" xr:uid="{00000000-0005-0000-0000-00000F400000}"/>
    <cellStyle name="SAPBEXexcBad7 13 9" xfId="8764" xr:uid="{00000000-0005-0000-0000-000010400000}"/>
    <cellStyle name="SAPBEXexcBad7 13 9 2" xfId="8765" xr:uid="{00000000-0005-0000-0000-000011400000}"/>
    <cellStyle name="SAPBEXexcBad7 14" xfId="8766" xr:uid="{00000000-0005-0000-0000-000012400000}"/>
    <cellStyle name="SAPBEXexcBad7 14 10" xfId="8767" xr:uid="{00000000-0005-0000-0000-000013400000}"/>
    <cellStyle name="SAPBEXexcBad7 14 10 2" xfId="8768" xr:uid="{00000000-0005-0000-0000-000014400000}"/>
    <cellStyle name="SAPBEXexcBad7 14 11" xfId="8769" xr:uid="{00000000-0005-0000-0000-000015400000}"/>
    <cellStyle name="SAPBEXexcBad7 14 12" xfId="8770" xr:uid="{00000000-0005-0000-0000-000016400000}"/>
    <cellStyle name="SAPBEXexcBad7 14 2" xfId="8771" xr:uid="{00000000-0005-0000-0000-000017400000}"/>
    <cellStyle name="SAPBEXexcBad7 14 2 2" xfId="8772" xr:uid="{00000000-0005-0000-0000-000018400000}"/>
    <cellStyle name="SAPBEXexcBad7 14 2 3" xfId="8773" xr:uid="{00000000-0005-0000-0000-000019400000}"/>
    <cellStyle name="SAPBEXexcBad7 14 3" xfId="8774" xr:uid="{00000000-0005-0000-0000-00001A400000}"/>
    <cellStyle name="SAPBEXexcBad7 14 3 2" xfId="8775" xr:uid="{00000000-0005-0000-0000-00001B400000}"/>
    <cellStyle name="SAPBEXexcBad7 14 4" xfId="8776" xr:uid="{00000000-0005-0000-0000-00001C400000}"/>
    <cellStyle name="SAPBEXexcBad7 14 4 2" xfId="8777" xr:uid="{00000000-0005-0000-0000-00001D400000}"/>
    <cellStyle name="SAPBEXexcBad7 14 5" xfId="8778" xr:uid="{00000000-0005-0000-0000-00001E400000}"/>
    <cellStyle name="SAPBEXexcBad7 14 5 2" xfId="8779" xr:uid="{00000000-0005-0000-0000-00001F400000}"/>
    <cellStyle name="SAPBEXexcBad7 14 6" xfId="8780" xr:uid="{00000000-0005-0000-0000-000020400000}"/>
    <cellStyle name="SAPBEXexcBad7 14 6 2" xfId="8781" xr:uid="{00000000-0005-0000-0000-000021400000}"/>
    <cellStyle name="SAPBEXexcBad7 14 7" xfId="8782" xr:uid="{00000000-0005-0000-0000-000022400000}"/>
    <cellStyle name="SAPBEXexcBad7 14 7 2" xfId="8783" xr:uid="{00000000-0005-0000-0000-000023400000}"/>
    <cellStyle name="SAPBEXexcBad7 14 8" xfId="8784" xr:uid="{00000000-0005-0000-0000-000024400000}"/>
    <cellStyle name="SAPBEXexcBad7 14 8 2" xfId="8785" xr:uid="{00000000-0005-0000-0000-000025400000}"/>
    <cellStyle name="SAPBEXexcBad7 14 9" xfId="8786" xr:uid="{00000000-0005-0000-0000-000026400000}"/>
    <cellStyle name="SAPBEXexcBad7 14 9 2" xfId="8787" xr:uid="{00000000-0005-0000-0000-000027400000}"/>
    <cellStyle name="SAPBEXexcBad7 15" xfId="8788" xr:uid="{00000000-0005-0000-0000-000028400000}"/>
    <cellStyle name="SAPBEXexcBad7 15 10" xfId="8789" xr:uid="{00000000-0005-0000-0000-000029400000}"/>
    <cellStyle name="SAPBEXexcBad7 15 10 2" xfId="8790" xr:uid="{00000000-0005-0000-0000-00002A400000}"/>
    <cellStyle name="SAPBEXexcBad7 15 11" xfId="8791" xr:uid="{00000000-0005-0000-0000-00002B400000}"/>
    <cellStyle name="SAPBEXexcBad7 15 12" xfId="8792" xr:uid="{00000000-0005-0000-0000-00002C400000}"/>
    <cellStyle name="SAPBEXexcBad7 15 2" xfId="8793" xr:uid="{00000000-0005-0000-0000-00002D400000}"/>
    <cellStyle name="SAPBEXexcBad7 15 2 2" xfId="8794" xr:uid="{00000000-0005-0000-0000-00002E400000}"/>
    <cellStyle name="SAPBEXexcBad7 15 2 3" xfId="8795" xr:uid="{00000000-0005-0000-0000-00002F400000}"/>
    <cellStyle name="SAPBEXexcBad7 15 3" xfId="8796" xr:uid="{00000000-0005-0000-0000-000030400000}"/>
    <cellStyle name="SAPBEXexcBad7 15 3 2" xfId="8797" xr:uid="{00000000-0005-0000-0000-000031400000}"/>
    <cellStyle name="SAPBEXexcBad7 15 4" xfId="8798" xr:uid="{00000000-0005-0000-0000-000032400000}"/>
    <cellStyle name="SAPBEXexcBad7 15 4 2" xfId="8799" xr:uid="{00000000-0005-0000-0000-000033400000}"/>
    <cellStyle name="SAPBEXexcBad7 15 5" xfId="8800" xr:uid="{00000000-0005-0000-0000-000034400000}"/>
    <cellStyle name="SAPBEXexcBad7 15 5 2" xfId="8801" xr:uid="{00000000-0005-0000-0000-000035400000}"/>
    <cellStyle name="SAPBEXexcBad7 15 6" xfId="8802" xr:uid="{00000000-0005-0000-0000-000036400000}"/>
    <cellStyle name="SAPBEXexcBad7 15 6 2" xfId="8803" xr:uid="{00000000-0005-0000-0000-000037400000}"/>
    <cellStyle name="SAPBEXexcBad7 15 7" xfId="8804" xr:uid="{00000000-0005-0000-0000-000038400000}"/>
    <cellStyle name="SAPBEXexcBad7 15 7 2" xfId="8805" xr:uid="{00000000-0005-0000-0000-000039400000}"/>
    <cellStyle name="SAPBEXexcBad7 15 8" xfId="8806" xr:uid="{00000000-0005-0000-0000-00003A400000}"/>
    <cellStyle name="SAPBEXexcBad7 15 8 2" xfId="8807" xr:uid="{00000000-0005-0000-0000-00003B400000}"/>
    <cellStyle name="SAPBEXexcBad7 15 9" xfId="8808" xr:uid="{00000000-0005-0000-0000-00003C400000}"/>
    <cellStyle name="SAPBEXexcBad7 15 9 2" xfId="8809" xr:uid="{00000000-0005-0000-0000-00003D400000}"/>
    <cellStyle name="SAPBEXexcBad7 16" xfId="8810" xr:uid="{00000000-0005-0000-0000-00003E400000}"/>
    <cellStyle name="SAPBEXexcBad7 16 2" xfId="8811" xr:uid="{00000000-0005-0000-0000-00003F400000}"/>
    <cellStyle name="SAPBEXexcBad7 16 2 2" xfId="8812" xr:uid="{00000000-0005-0000-0000-000040400000}"/>
    <cellStyle name="SAPBEXexcBad7 16 3" xfId="8813" xr:uid="{00000000-0005-0000-0000-000041400000}"/>
    <cellStyle name="SAPBEXexcBad7 17" xfId="8814" xr:uid="{00000000-0005-0000-0000-000042400000}"/>
    <cellStyle name="SAPBEXexcBad7 17 2" xfId="8815" xr:uid="{00000000-0005-0000-0000-000043400000}"/>
    <cellStyle name="SAPBEXexcBad7 17 2 2" xfId="8816" xr:uid="{00000000-0005-0000-0000-000044400000}"/>
    <cellStyle name="SAPBEXexcBad7 17 3" xfId="8817" xr:uid="{00000000-0005-0000-0000-000045400000}"/>
    <cellStyle name="SAPBEXexcBad7 18" xfId="8818" xr:uid="{00000000-0005-0000-0000-000046400000}"/>
    <cellStyle name="SAPBEXexcBad7 18 2" xfId="8819" xr:uid="{00000000-0005-0000-0000-000047400000}"/>
    <cellStyle name="SAPBEXexcBad7 18 2 2" xfId="8820" xr:uid="{00000000-0005-0000-0000-000048400000}"/>
    <cellStyle name="SAPBEXexcBad7 18 3" xfId="8821" xr:uid="{00000000-0005-0000-0000-000049400000}"/>
    <cellStyle name="SAPBEXexcBad7 19" xfId="8822" xr:uid="{00000000-0005-0000-0000-00004A400000}"/>
    <cellStyle name="SAPBEXexcBad7 19 2" xfId="8823" xr:uid="{00000000-0005-0000-0000-00004B400000}"/>
    <cellStyle name="SAPBEXexcBad7 19 2 2" xfId="8824" xr:uid="{00000000-0005-0000-0000-00004C400000}"/>
    <cellStyle name="SAPBEXexcBad7 19 3" xfId="8825" xr:uid="{00000000-0005-0000-0000-00004D400000}"/>
    <cellStyle name="SAPBEXexcBad7 2" xfId="8826" xr:uid="{00000000-0005-0000-0000-00004E400000}"/>
    <cellStyle name="SAPBEXexcBad7 2 10" xfId="8827" xr:uid="{00000000-0005-0000-0000-00004F400000}"/>
    <cellStyle name="SAPBEXexcBad7 2 10 2" xfId="8828" xr:uid="{00000000-0005-0000-0000-000050400000}"/>
    <cellStyle name="SAPBEXexcBad7 2 10 2 2" xfId="8829" xr:uid="{00000000-0005-0000-0000-000051400000}"/>
    <cellStyle name="SAPBEXexcBad7 2 10 3" xfId="8830" xr:uid="{00000000-0005-0000-0000-000052400000}"/>
    <cellStyle name="SAPBEXexcBad7 2 11" xfId="8831" xr:uid="{00000000-0005-0000-0000-000053400000}"/>
    <cellStyle name="SAPBEXexcBad7 2 11 2" xfId="8832" xr:uid="{00000000-0005-0000-0000-000054400000}"/>
    <cellStyle name="SAPBEXexcBad7 2 12" xfId="8833" xr:uid="{00000000-0005-0000-0000-000055400000}"/>
    <cellStyle name="SAPBEXexcBad7 2 13" xfId="8834" xr:uid="{00000000-0005-0000-0000-000056400000}"/>
    <cellStyle name="SAPBEXexcBad7 2 2" xfId="8835" xr:uid="{00000000-0005-0000-0000-000057400000}"/>
    <cellStyle name="SAPBEXexcBad7 2 2 2" xfId="8836" xr:uid="{00000000-0005-0000-0000-000058400000}"/>
    <cellStyle name="SAPBEXexcBad7 2 2 2 2" xfId="8837" xr:uid="{00000000-0005-0000-0000-000059400000}"/>
    <cellStyle name="SAPBEXexcBad7 2 2 2 3" xfId="8838" xr:uid="{00000000-0005-0000-0000-00005A400000}"/>
    <cellStyle name="SAPBEXexcBad7 2 2 3" xfId="8839" xr:uid="{00000000-0005-0000-0000-00005B400000}"/>
    <cellStyle name="SAPBEXexcBad7 2 2 3 2" xfId="8840" xr:uid="{00000000-0005-0000-0000-00005C400000}"/>
    <cellStyle name="SAPBEXexcBad7 2 2 4" xfId="8841" xr:uid="{00000000-0005-0000-0000-00005D400000}"/>
    <cellStyle name="SAPBEXexcBad7 2 2 4 2" xfId="8842" xr:uid="{00000000-0005-0000-0000-00005E400000}"/>
    <cellStyle name="SAPBEXexcBad7 2 2 5" xfId="8843" xr:uid="{00000000-0005-0000-0000-00005F400000}"/>
    <cellStyle name="SAPBEXexcBad7 2 2 5 2" xfId="8844" xr:uid="{00000000-0005-0000-0000-000060400000}"/>
    <cellStyle name="SAPBEXexcBad7 2 2 6" xfId="8845" xr:uid="{00000000-0005-0000-0000-000061400000}"/>
    <cellStyle name="SAPBEXexcBad7 2 2 7" xfId="8846" xr:uid="{00000000-0005-0000-0000-000062400000}"/>
    <cellStyle name="SAPBEXexcBad7 2 2 8" xfId="8847" xr:uid="{00000000-0005-0000-0000-000063400000}"/>
    <cellStyle name="SAPBEXexcBad7 2 2_2014БП" xfId="8848" xr:uid="{00000000-0005-0000-0000-000064400000}"/>
    <cellStyle name="SAPBEXexcBad7 2 3" xfId="8849" xr:uid="{00000000-0005-0000-0000-000065400000}"/>
    <cellStyle name="SAPBEXexcBad7 2 3 2" xfId="8850" xr:uid="{00000000-0005-0000-0000-000066400000}"/>
    <cellStyle name="SAPBEXexcBad7 2 3 2 2" xfId="8851" xr:uid="{00000000-0005-0000-0000-000067400000}"/>
    <cellStyle name="SAPBEXexcBad7 2 3 3" xfId="8852" xr:uid="{00000000-0005-0000-0000-000068400000}"/>
    <cellStyle name="SAPBEXexcBad7 2 4" xfId="8853" xr:uid="{00000000-0005-0000-0000-000069400000}"/>
    <cellStyle name="SAPBEXexcBad7 2 4 2" xfId="8854" xr:uid="{00000000-0005-0000-0000-00006A400000}"/>
    <cellStyle name="SAPBEXexcBad7 2 4 2 2" xfId="8855" xr:uid="{00000000-0005-0000-0000-00006B400000}"/>
    <cellStyle name="SAPBEXexcBad7 2 4 3" xfId="8856" xr:uid="{00000000-0005-0000-0000-00006C400000}"/>
    <cellStyle name="SAPBEXexcBad7 2 5" xfId="8857" xr:uid="{00000000-0005-0000-0000-00006D400000}"/>
    <cellStyle name="SAPBEXexcBad7 2 5 2" xfId="8858" xr:uid="{00000000-0005-0000-0000-00006E400000}"/>
    <cellStyle name="SAPBEXexcBad7 2 5 2 2" xfId="8859" xr:uid="{00000000-0005-0000-0000-00006F400000}"/>
    <cellStyle name="SAPBEXexcBad7 2 5 3" xfId="8860" xr:uid="{00000000-0005-0000-0000-000070400000}"/>
    <cellStyle name="SAPBEXexcBad7 2 6" xfId="8861" xr:uid="{00000000-0005-0000-0000-000071400000}"/>
    <cellStyle name="SAPBEXexcBad7 2 6 2" xfId="8862" xr:uid="{00000000-0005-0000-0000-000072400000}"/>
    <cellStyle name="SAPBEXexcBad7 2 6 2 2" xfId="8863" xr:uid="{00000000-0005-0000-0000-000073400000}"/>
    <cellStyle name="SAPBEXexcBad7 2 6 3" xfId="8864" xr:uid="{00000000-0005-0000-0000-000074400000}"/>
    <cellStyle name="SAPBEXexcBad7 2 7" xfId="8865" xr:uid="{00000000-0005-0000-0000-000075400000}"/>
    <cellStyle name="SAPBEXexcBad7 2 7 2" xfId="8866" xr:uid="{00000000-0005-0000-0000-000076400000}"/>
    <cellStyle name="SAPBEXexcBad7 2 7 2 2" xfId="8867" xr:uid="{00000000-0005-0000-0000-000077400000}"/>
    <cellStyle name="SAPBEXexcBad7 2 7 3" xfId="8868" xr:uid="{00000000-0005-0000-0000-000078400000}"/>
    <cellStyle name="SAPBEXexcBad7 2 8" xfId="8869" xr:uid="{00000000-0005-0000-0000-000079400000}"/>
    <cellStyle name="SAPBEXexcBad7 2 8 2" xfId="8870" xr:uid="{00000000-0005-0000-0000-00007A400000}"/>
    <cellStyle name="SAPBEXexcBad7 2 8 2 2" xfId="8871" xr:uid="{00000000-0005-0000-0000-00007B400000}"/>
    <cellStyle name="SAPBEXexcBad7 2 8 3" xfId="8872" xr:uid="{00000000-0005-0000-0000-00007C400000}"/>
    <cellStyle name="SAPBEXexcBad7 2 9" xfId="8873" xr:uid="{00000000-0005-0000-0000-00007D400000}"/>
    <cellStyle name="SAPBEXexcBad7 2 9 2" xfId="8874" xr:uid="{00000000-0005-0000-0000-00007E400000}"/>
    <cellStyle name="SAPBEXexcBad7 2 9 2 2" xfId="8875" xr:uid="{00000000-0005-0000-0000-00007F400000}"/>
    <cellStyle name="SAPBEXexcBad7 2 9 3" xfId="8876" xr:uid="{00000000-0005-0000-0000-000080400000}"/>
    <cellStyle name="SAPBEXexcBad7 2_2013Прогноз" xfId="8877" xr:uid="{00000000-0005-0000-0000-000081400000}"/>
    <cellStyle name="SAPBEXexcBad7 20" xfId="8878" xr:uid="{00000000-0005-0000-0000-000082400000}"/>
    <cellStyle name="SAPBEXexcBad7 20 2" xfId="8879" xr:uid="{00000000-0005-0000-0000-000083400000}"/>
    <cellStyle name="SAPBEXexcBad7 20 2 2" xfId="8880" xr:uid="{00000000-0005-0000-0000-000084400000}"/>
    <cellStyle name="SAPBEXexcBad7 20 3" xfId="8881" xr:uid="{00000000-0005-0000-0000-000085400000}"/>
    <cellStyle name="SAPBEXexcBad7 21" xfId="8882" xr:uid="{00000000-0005-0000-0000-000086400000}"/>
    <cellStyle name="SAPBEXexcBad7 21 2" xfId="8883" xr:uid="{00000000-0005-0000-0000-000087400000}"/>
    <cellStyle name="SAPBEXexcBad7 21 2 2" xfId="8884" xr:uid="{00000000-0005-0000-0000-000088400000}"/>
    <cellStyle name="SAPBEXexcBad7 21 3" xfId="8885" xr:uid="{00000000-0005-0000-0000-000089400000}"/>
    <cellStyle name="SAPBEXexcBad7 22" xfId="8886" xr:uid="{00000000-0005-0000-0000-00008A400000}"/>
    <cellStyle name="SAPBEXexcBad7 22 2" xfId="8887" xr:uid="{00000000-0005-0000-0000-00008B400000}"/>
    <cellStyle name="SAPBEXexcBad7 22 3" xfId="8888" xr:uid="{00000000-0005-0000-0000-00008C400000}"/>
    <cellStyle name="SAPBEXexcBad7 23" xfId="8889" xr:uid="{00000000-0005-0000-0000-00008D400000}"/>
    <cellStyle name="SAPBEXexcBad7 23 2" xfId="8890" xr:uid="{00000000-0005-0000-0000-00008E400000}"/>
    <cellStyle name="SAPBEXexcBad7 24" xfId="8891" xr:uid="{00000000-0005-0000-0000-00008F400000}"/>
    <cellStyle name="SAPBEXexcBad7 24 2" xfId="8892" xr:uid="{00000000-0005-0000-0000-000090400000}"/>
    <cellStyle name="SAPBEXexcBad7 25" xfId="8893" xr:uid="{00000000-0005-0000-0000-000091400000}"/>
    <cellStyle name="SAPBEXexcBad7 26" xfId="8894" xr:uid="{00000000-0005-0000-0000-000092400000}"/>
    <cellStyle name="SAPBEXexcBad7 27" xfId="36432" xr:uid="{00000000-0005-0000-0000-000093400000}"/>
    <cellStyle name="SAPBEXexcBad7 28" xfId="36433" xr:uid="{00000000-0005-0000-0000-000094400000}"/>
    <cellStyle name="SAPBEXexcBad7 29" xfId="36434" xr:uid="{00000000-0005-0000-0000-000095400000}"/>
    <cellStyle name="SAPBEXexcBad7 3" xfId="8895" xr:uid="{00000000-0005-0000-0000-000096400000}"/>
    <cellStyle name="SAPBEXexcBad7 3 10" xfId="8896" xr:uid="{00000000-0005-0000-0000-000097400000}"/>
    <cellStyle name="SAPBEXexcBad7 3 10 2" xfId="8897" xr:uid="{00000000-0005-0000-0000-000098400000}"/>
    <cellStyle name="SAPBEXexcBad7 3 10 2 2" xfId="8898" xr:uid="{00000000-0005-0000-0000-000099400000}"/>
    <cellStyle name="SAPBEXexcBad7 3 10 3" xfId="8899" xr:uid="{00000000-0005-0000-0000-00009A400000}"/>
    <cellStyle name="SAPBEXexcBad7 3 11" xfId="8900" xr:uid="{00000000-0005-0000-0000-00009B400000}"/>
    <cellStyle name="SAPBEXexcBad7 3 11 2" xfId="8901" xr:uid="{00000000-0005-0000-0000-00009C400000}"/>
    <cellStyle name="SAPBEXexcBad7 3 12" xfId="8902" xr:uid="{00000000-0005-0000-0000-00009D400000}"/>
    <cellStyle name="SAPBEXexcBad7 3 13" xfId="8903" xr:uid="{00000000-0005-0000-0000-00009E400000}"/>
    <cellStyle name="SAPBEXexcBad7 3 2" xfId="8904" xr:uid="{00000000-0005-0000-0000-00009F400000}"/>
    <cellStyle name="SAPBEXexcBad7 3 2 2" xfId="8905" xr:uid="{00000000-0005-0000-0000-0000A0400000}"/>
    <cellStyle name="SAPBEXexcBad7 3 2 2 2" xfId="8906" xr:uid="{00000000-0005-0000-0000-0000A1400000}"/>
    <cellStyle name="SAPBEXexcBad7 3 2 2 3" xfId="8907" xr:uid="{00000000-0005-0000-0000-0000A2400000}"/>
    <cellStyle name="SAPBEXexcBad7 3 2 3" xfId="8908" xr:uid="{00000000-0005-0000-0000-0000A3400000}"/>
    <cellStyle name="SAPBEXexcBad7 3 2 3 2" xfId="8909" xr:uid="{00000000-0005-0000-0000-0000A4400000}"/>
    <cellStyle name="SAPBEXexcBad7 3 2 4" xfId="8910" xr:uid="{00000000-0005-0000-0000-0000A5400000}"/>
    <cellStyle name="SAPBEXexcBad7 3 2 4 2" xfId="8911" xr:uid="{00000000-0005-0000-0000-0000A6400000}"/>
    <cellStyle name="SAPBEXexcBad7 3 2 5" xfId="8912" xr:uid="{00000000-0005-0000-0000-0000A7400000}"/>
    <cellStyle name="SAPBEXexcBad7 3 2 5 2" xfId="8913" xr:uid="{00000000-0005-0000-0000-0000A8400000}"/>
    <cellStyle name="SAPBEXexcBad7 3 2 6" xfId="8914" xr:uid="{00000000-0005-0000-0000-0000A9400000}"/>
    <cellStyle name="SAPBEXexcBad7 3 2 7" xfId="8915" xr:uid="{00000000-0005-0000-0000-0000AA400000}"/>
    <cellStyle name="SAPBEXexcBad7 3 2 8" xfId="8916" xr:uid="{00000000-0005-0000-0000-0000AB400000}"/>
    <cellStyle name="SAPBEXexcBad7 3 2_2014БП" xfId="8917" xr:uid="{00000000-0005-0000-0000-0000AC400000}"/>
    <cellStyle name="SAPBEXexcBad7 3 3" xfId="8918" xr:uid="{00000000-0005-0000-0000-0000AD400000}"/>
    <cellStyle name="SAPBEXexcBad7 3 3 2" xfId="8919" xr:uid="{00000000-0005-0000-0000-0000AE400000}"/>
    <cellStyle name="SAPBEXexcBad7 3 3 2 2" xfId="8920" xr:uid="{00000000-0005-0000-0000-0000AF400000}"/>
    <cellStyle name="SAPBEXexcBad7 3 3 3" xfId="8921" xr:uid="{00000000-0005-0000-0000-0000B0400000}"/>
    <cellStyle name="SAPBEXexcBad7 3 4" xfId="8922" xr:uid="{00000000-0005-0000-0000-0000B1400000}"/>
    <cellStyle name="SAPBEXexcBad7 3 4 2" xfId="8923" xr:uid="{00000000-0005-0000-0000-0000B2400000}"/>
    <cellStyle name="SAPBEXexcBad7 3 4 2 2" xfId="8924" xr:uid="{00000000-0005-0000-0000-0000B3400000}"/>
    <cellStyle name="SAPBEXexcBad7 3 4 3" xfId="8925" xr:uid="{00000000-0005-0000-0000-0000B4400000}"/>
    <cellStyle name="SAPBEXexcBad7 3 5" xfId="8926" xr:uid="{00000000-0005-0000-0000-0000B5400000}"/>
    <cellStyle name="SAPBEXexcBad7 3 5 2" xfId="8927" xr:uid="{00000000-0005-0000-0000-0000B6400000}"/>
    <cellStyle name="SAPBEXexcBad7 3 5 2 2" xfId="8928" xr:uid="{00000000-0005-0000-0000-0000B7400000}"/>
    <cellStyle name="SAPBEXexcBad7 3 5 3" xfId="8929" xr:uid="{00000000-0005-0000-0000-0000B8400000}"/>
    <cellStyle name="SAPBEXexcBad7 3 6" xfId="8930" xr:uid="{00000000-0005-0000-0000-0000B9400000}"/>
    <cellStyle name="SAPBEXexcBad7 3 6 2" xfId="8931" xr:uid="{00000000-0005-0000-0000-0000BA400000}"/>
    <cellStyle name="SAPBEXexcBad7 3 6 2 2" xfId="8932" xr:uid="{00000000-0005-0000-0000-0000BB400000}"/>
    <cellStyle name="SAPBEXexcBad7 3 6 3" xfId="8933" xr:uid="{00000000-0005-0000-0000-0000BC400000}"/>
    <cellStyle name="SAPBEXexcBad7 3 7" xfId="8934" xr:uid="{00000000-0005-0000-0000-0000BD400000}"/>
    <cellStyle name="SAPBEXexcBad7 3 7 2" xfId="8935" xr:uid="{00000000-0005-0000-0000-0000BE400000}"/>
    <cellStyle name="SAPBEXexcBad7 3 7 2 2" xfId="8936" xr:uid="{00000000-0005-0000-0000-0000BF400000}"/>
    <cellStyle name="SAPBEXexcBad7 3 7 3" xfId="8937" xr:uid="{00000000-0005-0000-0000-0000C0400000}"/>
    <cellStyle name="SAPBEXexcBad7 3 8" xfId="8938" xr:uid="{00000000-0005-0000-0000-0000C1400000}"/>
    <cellStyle name="SAPBEXexcBad7 3 8 2" xfId="8939" xr:uid="{00000000-0005-0000-0000-0000C2400000}"/>
    <cellStyle name="SAPBEXexcBad7 3 8 2 2" xfId="8940" xr:uid="{00000000-0005-0000-0000-0000C3400000}"/>
    <cellStyle name="SAPBEXexcBad7 3 8 3" xfId="8941" xr:uid="{00000000-0005-0000-0000-0000C4400000}"/>
    <cellStyle name="SAPBEXexcBad7 3 9" xfId="8942" xr:uid="{00000000-0005-0000-0000-0000C5400000}"/>
    <cellStyle name="SAPBEXexcBad7 3 9 2" xfId="8943" xr:uid="{00000000-0005-0000-0000-0000C6400000}"/>
    <cellStyle name="SAPBEXexcBad7 3 9 2 2" xfId="8944" xr:uid="{00000000-0005-0000-0000-0000C7400000}"/>
    <cellStyle name="SAPBEXexcBad7 3 9 3" xfId="8945" xr:uid="{00000000-0005-0000-0000-0000C8400000}"/>
    <cellStyle name="SAPBEXexcBad7 3_2013Прогноз" xfId="8946" xr:uid="{00000000-0005-0000-0000-0000C9400000}"/>
    <cellStyle name="SAPBEXexcBad7 4" xfId="8947" xr:uid="{00000000-0005-0000-0000-0000CA400000}"/>
    <cellStyle name="SAPBEXexcBad7 4 10" xfId="8948" xr:uid="{00000000-0005-0000-0000-0000CB400000}"/>
    <cellStyle name="SAPBEXexcBad7 4 10 2" xfId="8949" xr:uid="{00000000-0005-0000-0000-0000CC400000}"/>
    <cellStyle name="SAPBEXexcBad7 4 11" xfId="8950" xr:uid="{00000000-0005-0000-0000-0000CD400000}"/>
    <cellStyle name="SAPBEXexcBad7 4 12" xfId="8951" xr:uid="{00000000-0005-0000-0000-0000CE400000}"/>
    <cellStyle name="SAPBEXexcBad7 4 2" xfId="8952" xr:uid="{00000000-0005-0000-0000-0000CF400000}"/>
    <cellStyle name="SAPBEXexcBad7 4 2 2" xfId="8953" xr:uid="{00000000-0005-0000-0000-0000D0400000}"/>
    <cellStyle name="SAPBEXexcBad7 4 2 2 2" xfId="8954" xr:uid="{00000000-0005-0000-0000-0000D1400000}"/>
    <cellStyle name="SAPBEXexcBad7 4 2 3" xfId="8955" xr:uid="{00000000-0005-0000-0000-0000D2400000}"/>
    <cellStyle name="SAPBEXexcBad7 4 3" xfId="8956" xr:uid="{00000000-0005-0000-0000-0000D3400000}"/>
    <cellStyle name="SAPBEXexcBad7 4 3 2" xfId="8957" xr:uid="{00000000-0005-0000-0000-0000D4400000}"/>
    <cellStyle name="SAPBEXexcBad7 4 3 2 2" xfId="8958" xr:uid="{00000000-0005-0000-0000-0000D5400000}"/>
    <cellStyle name="SAPBEXexcBad7 4 3 3" xfId="8959" xr:uid="{00000000-0005-0000-0000-0000D6400000}"/>
    <cellStyle name="SAPBEXexcBad7 4 4" xfId="8960" xr:uid="{00000000-0005-0000-0000-0000D7400000}"/>
    <cellStyle name="SAPBEXexcBad7 4 4 2" xfId="8961" xr:uid="{00000000-0005-0000-0000-0000D8400000}"/>
    <cellStyle name="SAPBEXexcBad7 4 4 2 2" xfId="8962" xr:uid="{00000000-0005-0000-0000-0000D9400000}"/>
    <cellStyle name="SAPBEXexcBad7 4 4 3" xfId="8963" xr:uid="{00000000-0005-0000-0000-0000DA400000}"/>
    <cellStyle name="SAPBEXexcBad7 4 5" xfId="8964" xr:uid="{00000000-0005-0000-0000-0000DB400000}"/>
    <cellStyle name="SAPBEXexcBad7 4 5 2" xfId="8965" xr:uid="{00000000-0005-0000-0000-0000DC400000}"/>
    <cellStyle name="SAPBEXexcBad7 4 5 2 2" xfId="8966" xr:uid="{00000000-0005-0000-0000-0000DD400000}"/>
    <cellStyle name="SAPBEXexcBad7 4 5 3" xfId="8967" xr:uid="{00000000-0005-0000-0000-0000DE400000}"/>
    <cellStyle name="SAPBEXexcBad7 4 6" xfId="8968" xr:uid="{00000000-0005-0000-0000-0000DF400000}"/>
    <cellStyle name="SAPBEXexcBad7 4 6 2" xfId="8969" xr:uid="{00000000-0005-0000-0000-0000E0400000}"/>
    <cellStyle name="SAPBEXexcBad7 4 6 2 2" xfId="8970" xr:uid="{00000000-0005-0000-0000-0000E1400000}"/>
    <cellStyle name="SAPBEXexcBad7 4 6 3" xfId="8971" xr:uid="{00000000-0005-0000-0000-0000E2400000}"/>
    <cellStyle name="SAPBEXexcBad7 4 7" xfId="8972" xr:uid="{00000000-0005-0000-0000-0000E3400000}"/>
    <cellStyle name="SAPBEXexcBad7 4 7 2" xfId="8973" xr:uid="{00000000-0005-0000-0000-0000E4400000}"/>
    <cellStyle name="SAPBEXexcBad7 4 7 3" xfId="8974" xr:uid="{00000000-0005-0000-0000-0000E5400000}"/>
    <cellStyle name="SAPBEXexcBad7 4 8" xfId="8975" xr:uid="{00000000-0005-0000-0000-0000E6400000}"/>
    <cellStyle name="SAPBEXexcBad7 4 8 2" xfId="8976" xr:uid="{00000000-0005-0000-0000-0000E7400000}"/>
    <cellStyle name="SAPBEXexcBad7 4 8 3" xfId="8977" xr:uid="{00000000-0005-0000-0000-0000E8400000}"/>
    <cellStyle name="SAPBEXexcBad7 4 9" xfId="8978" xr:uid="{00000000-0005-0000-0000-0000E9400000}"/>
    <cellStyle name="SAPBEXexcBad7 4 9 2" xfId="8979" xr:uid="{00000000-0005-0000-0000-0000EA400000}"/>
    <cellStyle name="SAPBEXexcBad7 4_2014БП" xfId="8980" xr:uid="{00000000-0005-0000-0000-0000EB400000}"/>
    <cellStyle name="SAPBEXexcBad7 5" xfId="8981" xr:uid="{00000000-0005-0000-0000-0000EC400000}"/>
    <cellStyle name="SAPBEXexcBad7 5 10" xfId="8982" xr:uid="{00000000-0005-0000-0000-0000ED400000}"/>
    <cellStyle name="SAPBEXexcBad7 5 10 2" xfId="8983" xr:uid="{00000000-0005-0000-0000-0000EE400000}"/>
    <cellStyle name="SAPBEXexcBad7 5 11" xfId="8984" xr:uid="{00000000-0005-0000-0000-0000EF400000}"/>
    <cellStyle name="SAPBEXexcBad7 5 12" xfId="8985" xr:uid="{00000000-0005-0000-0000-0000F0400000}"/>
    <cellStyle name="SAPBEXexcBad7 5 2" xfId="8986" xr:uid="{00000000-0005-0000-0000-0000F1400000}"/>
    <cellStyle name="SAPBEXexcBad7 5 2 2" xfId="8987" xr:uid="{00000000-0005-0000-0000-0000F2400000}"/>
    <cellStyle name="SAPBEXexcBad7 5 2 2 2" xfId="8988" xr:uid="{00000000-0005-0000-0000-0000F3400000}"/>
    <cellStyle name="SAPBEXexcBad7 5 2 3" xfId="8989" xr:uid="{00000000-0005-0000-0000-0000F4400000}"/>
    <cellStyle name="SAPBEXexcBad7 5 3" xfId="8990" xr:uid="{00000000-0005-0000-0000-0000F5400000}"/>
    <cellStyle name="SAPBEXexcBad7 5 3 2" xfId="8991" xr:uid="{00000000-0005-0000-0000-0000F6400000}"/>
    <cellStyle name="SAPBEXexcBad7 5 3 3" xfId="8992" xr:uid="{00000000-0005-0000-0000-0000F7400000}"/>
    <cellStyle name="SAPBEXexcBad7 5 4" xfId="8993" xr:uid="{00000000-0005-0000-0000-0000F8400000}"/>
    <cellStyle name="SAPBEXexcBad7 5 4 2" xfId="8994" xr:uid="{00000000-0005-0000-0000-0000F9400000}"/>
    <cellStyle name="SAPBEXexcBad7 5 5" xfId="8995" xr:uid="{00000000-0005-0000-0000-0000FA400000}"/>
    <cellStyle name="SAPBEXexcBad7 5 5 2" xfId="8996" xr:uid="{00000000-0005-0000-0000-0000FB400000}"/>
    <cellStyle name="SAPBEXexcBad7 5 6" xfId="8997" xr:uid="{00000000-0005-0000-0000-0000FC400000}"/>
    <cellStyle name="SAPBEXexcBad7 5 6 2" xfId="8998" xr:uid="{00000000-0005-0000-0000-0000FD400000}"/>
    <cellStyle name="SAPBEXexcBad7 5 7" xfId="8999" xr:uid="{00000000-0005-0000-0000-0000FE400000}"/>
    <cellStyle name="SAPBEXexcBad7 5 7 2" xfId="9000" xr:uid="{00000000-0005-0000-0000-0000FF400000}"/>
    <cellStyle name="SAPBEXexcBad7 5 8" xfId="9001" xr:uid="{00000000-0005-0000-0000-000000410000}"/>
    <cellStyle name="SAPBEXexcBad7 5 8 2" xfId="9002" xr:uid="{00000000-0005-0000-0000-000001410000}"/>
    <cellStyle name="SAPBEXexcBad7 5 9" xfId="9003" xr:uid="{00000000-0005-0000-0000-000002410000}"/>
    <cellStyle name="SAPBEXexcBad7 5 9 2" xfId="9004" xr:uid="{00000000-0005-0000-0000-000003410000}"/>
    <cellStyle name="SAPBEXexcBad7 6" xfId="9005" xr:uid="{00000000-0005-0000-0000-000004410000}"/>
    <cellStyle name="SAPBEXexcBad7 6 10" xfId="9006" xr:uid="{00000000-0005-0000-0000-000005410000}"/>
    <cellStyle name="SAPBEXexcBad7 6 10 2" xfId="9007" xr:uid="{00000000-0005-0000-0000-000006410000}"/>
    <cellStyle name="SAPBEXexcBad7 6 11" xfId="9008" xr:uid="{00000000-0005-0000-0000-000007410000}"/>
    <cellStyle name="SAPBEXexcBad7 6 12" xfId="9009" xr:uid="{00000000-0005-0000-0000-000008410000}"/>
    <cellStyle name="SAPBEXexcBad7 6 2" xfId="9010" xr:uid="{00000000-0005-0000-0000-000009410000}"/>
    <cellStyle name="SAPBEXexcBad7 6 2 2" xfId="9011" xr:uid="{00000000-0005-0000-0000-00000A410000}"/>
    <cellStyle name="SAPBEXexcBad7 6 2 3" xfId="9012" xr:uid="{00000000-0005-0000-0000-00000B410000}"/>
    <cellStyle name="SAPBEXexcBad7 6 3" xfId="9013" xr:uid="{00000000-0005-0000-0000-00000C410000}"/>
    <cellStyle name="SAPBEXexcBad7 6 3 2" xfId="9014" xr:uid="{00000000-0005-0000-0000-00000D410000}"/>
    <cellStyle name="SAPBEXexcBad7 6 4" xfId="9015" xr:uid="{00000000-0005-0000-0000-00000E410000}"/>
    <cellStyle name="SAPBEXexcBad7 6 4 2" xfId="9016" xr:uid="{00000000-0005-0000-0000-00000F410000}"/>
    <cellStyle name="SAPBEXexcBad7 6 5" xfId="9017" xr:uid="{00000000-0005-0000-0000-000010410000}"/>
    <cellStyle name="SAPBEXexcBad7 6 5 2" xfId="9018" xr:uid="{00000000-0005-0000-0000-000011410000}"/>
    <cellStyle name="SAPBEXexcBad7 6 6" xfId="9019" xr:uid="{00000000-0005-0000-0000-000012410000}"/>
    <cellStyle name="SAPBEXexcBad7 6 6 2" xfId="9020" xr:uid="{00000000-0005-0000-0000-000013410000}"/>
    <cellStyle name="SAPBEXexcBad7 6 7" xfId="9021" xr:uid="{00000000-0005-0000-0000-000014410000}"/>
    <cellStyle name="SAPBEXexcBad7 6 7 2" xfId="9022" xr:uid="{00000000-0005-0000-0000-000015410000}"/>
    <cellStyle name="SAPBEXexcBad7 6 8" xfId="9023" xr:uid="{00000000-0005-0000-0000-000016410000}"/>
    <cellStyle name="SAPBEXexcBad7 6 8 2" xfId="9024" xr:uid="{00000000-0005-0000-0000-000017410000}"/>
    <cellStyle name="SAPBEXexcBad7 6 9" xfId="9025" xr:uid="{00000000-0005-0000-0000-000018410000}"/>
    <cellStyle name="SAPBEXexcBad7 6 9 2" xfId="9026" xr:uid="{00000000-0005-0000-0000-000019410000}"/>
    <cellStyle name="SAPBEXexcBad7 7" xfId="9027" xr:uid="{00000000-0005-0000-0000-00001A410000}"/>
    <cellStyle name="SAPBEXexcBad7 7 10" xfId="9028" xr:uid="{00000000-0005-0000-0000-00001B410000}"/>
    <cellStyle name="SAPBEXexcBad7 7 10 2" xfId="9029" xr:uid="{00000000-0005-0000-0000-00001C410000}"/>
    <cellStyle name="SAPBEXexcBad7 7 11" xfId="9030" xr:uid="{00000000-0005-0000-0000-00001D410000}"/>
    <cellStyle name="SAPBEXexcBad7 7 12" xfId="9031" xr:uid="{00000000-0005-0000-0000-00001E410000}"/>
    <cellStyle name="SAPBEXexcBad7 7 2" xfId="9032" xr:uid="{00000000-0005-0000-0000-00001F410000}"/>
    <cellStyle name="SAPBEXexcBad7 7 2 2" xfId="9033" xr:uid="{00000000-0005-0000-0000-000020410000}"/>
    <cellStyle name="SAPBEXexcBad7 7 2 3" xfId="9034" xr:uid="{00000000-0005-0000-0000-000021410000}"/>
    <cellStyle name="SAPBEXexcBad7 7 3" xfId="9035" xr:uid="{00000000-0005-0000-0000-000022410000}"/>
    <cellStyle name="SAPBEXexcBad7 7 3 2" xfId="9036" xr:uid="{00000000-0005-0000-0000-000023410000}"/>
    <cellStyle name="SAPBEXexcBad7 7 4" xfId="9037" xr:uid="{00000000-0005-0000-0000-000024410000}"/>
    <cellStyle name="SAPBEXexcBad7 7 4 2" xfId="9038" xr:uid="{00000000-0005-0000-0000-000025410000}"/>
    <cellStyle name="SAPBEXexcBad7 7 5" xfId="9039" xr:uid="{00000000-0005-0000-0000-000026410000}"/>
    <cellStyle name="SAPBEXexcBad7 7 5 2" xfId="9040" xr:uid="{00000000-0005-0000-0000-000027410000}"/>
    <cellStyle name="SAPBEXexcBad7 7 6" xfId="9041" xr:uid="{00000000-0005-0000-0000-000028410000}"/>
    <cellStyle name="SAPBEXexcBad7 7 6 2" xfId="9042" xr:uid="{00000000-0005-0000-0000-000029410000}"/>
    <cellStyle name="SAPBEXexcBad7 7 7" xfId="9043" xr:uid="{00000000-0005-0000-0000-00002A410000}"/>
    <cellStyle name="SAPBEXexcBad7 7 7 2" xfId="9044" xr:uid="{00000000-0005-0000-0000-00002B410000}"/>
    <cellStyle name="SAPBEXexcBad7 7 8" xfId="9045" xr:uid="{00000000-0005-0000-0000-00002C410000}"/>
    <cellStyle name="SAPBEXexcBad7 7 8 2" xfId="9046" xr:uid="{00000000-0005-0000-0000-00002D410000}"/>
    <cellStyle name="SAPBEXexcBad7 7 9" xfId="9047" xr:uid="{00000000-0005-0000-0000-00002E410000}"/>
    <cellStyle name="SAPBEXexcBad7 7 9 2" xfId="9048" xr:uid="{00000000-0005-0000-0000-00002F410000}"/>
    <cellStyle name="SAPBEXexcBad7 8" xfId="9049" xr:uid="{00000000-0005-0000-0000-000030410000}"/>
    <cellStyle name="SAPBEXexcBad7 8 10" xfId="9050" xr:uid="{00000000-0005-0000-0000-000031410000}"/>
    <cellStyle name="SAPBEXexcBad7 8 10 2" xfId="9051" xr:uid="{00000000-0005-0000-0000-000032410000}"/>
    <cellStyle name="SAPBEXexcBad7 8 11" xfId="9052" xr:uid="{00000000-0005-0000-0000-000033410000}"/>
    <cellStyle name="SAPBEXexcBad7 8 12" xfId="9053" xr:uid="{00000000-0005-0000-0000-000034410000}"/>
    <cellStyle name="SAPBEXexcBad7 8 2" xfId="9054" xr:uid="{00000000-0005-0000-0000-000035410000}"/>
    <cellStyle name="SAPBEXexcBad7 8 2 2" xfId="9055" xr:uid="{00000000-0005-0000-0000-000036410000}"/>
    <cellStyle name="SAPBEXexcBad7 8 2 3" xfId="9056" xr:uid="{00000000-0005-0000-0000-000037410000}"/>
    <cellStyle name="SAPBEXexcBad7 8 3" xfId="9057" xr:uid="{00000000-0005-0000-0000-000038410000}"/>
    <cellStyle name="SAPBEXexcBad7 8 3 2" xfId="9058" xr:uid="{00000000-0005-0000-0000-000039410000}"/>
    <cellStyle name="SAPBEXexcBad7 8 4" xfId="9059" xr:uid="{00000000-0005-0000-0000-00003A410000}"/>
    <cellStyle name="SAPBEXexcBad7 8 4 2" xfId="9060" xr:uid="{00000000-0005-0000-0000-00003B410000}"/>
    <cellStyle name="SAPBEXexcBad7 8 5" xfId="9061" xr:uid="{00000000-0005-0000-0000-00003C410000}"/>
    <cellStyle name="SAPBEXexcBad7 8 5 2" xfId="9062" xr:uid="{00000000-0005-0000-0000-00003D410000}"/>
    <cellStyle name="SAPBEXexcBad7 8 6" xfId="9063" xr:uid="{00000000-0005-0000-0000-00003E410000}"/>
    <cellStyle name="SAPBEXexcBad7 8 6 2" xfId="9064" xr:uid="{00000000-0005-0000-0000-00003F410000}"/>
    <cellStyle name="SAPBEXexcBad7 8 7" xfId="9065" xr:uid="{00000000-0005-0000-0000-000040410000}"/>
    <cellStyle name="SAPBEXexcBad7 8 7 2" xfId="9066" xr:uid="{00000000-0005-0000-0000-000041410000}"/>
    <cellStyle name="SAPBEXexcBad7 8 8" xfId="9067" xr:uid="{00000000-0005-0000-0000-000042410000}"/>
    <cellStyle name="SAPBEXexcBad7 8 8 2" xfId="9068" xr:uid="{00000000-0005-0000-0000-000043410000}"/>
    <cellStyle name="SAPBEXexcBad7 8 9" xfId="9069" xr:uid="{00000000-0005-0000-0000-000044410000}"/>
    <cellStyle name="SAPBEXexcBad7 8 9 2" xfId="9070" xr:uid="{00000000-0005-0000-0000-000045410000}"/>
    <cellStyle name="SAPBEXexcBad7 9" xfId="9071" xr:uid="{00000000-0005-0000-0000-000046410000}"/>
    <cellStyle name="SAPBEXexcBad7 9 10" xfId="9072" xr:uid="{00000000-0005-0000-0000-000047410000}"/>
    <cellStyle name="SAPBEXexcBad7 9 10 2" xfId="9073" xr:uid="{00000000-0005-0000-0000-000048410000}"/>
    <cellStyle name="SAPBEXexcBad7 9 11" xfId="9074" xr:uid="{00000000-0005-0000-0000-000049410000}"/>
    <cellStyle name="SAPBEXexcBad7 9 12" xfId="9075" xr:uid="{00000000-0005-0000-0000-00004A410000}"/>
    <cellStyle name="SAPBEXexcBad7 9 2" xfId="9076" xr:uid="{00000000-0005-0000-0000-00004B410000}"/>
    <cellStyle name="SAPBEXexcBad7 9 2 2" xfId="9077" xr:uid="{00000000-0005-0000-0000-00004C410000}"/>
    <cellStyle name="SAPBEXexcBad7 9 2 3" xfId="9078" xr:uid="{00000000-0005-0000-0000-00004D410000}"/>
    <cellStyle name="SAPBEXexcBad7 9 3" xfId="9079" xr:uid="{00000000-0005-0000-0000-00004E410000}"/>
    <cellStyle name="SAPBEXexcBad7 9 3 2" xfId="9080" xr:uid="{00000000-0005-0000-0000-00004F410000}"/>
    <cellStyle name="SAPBEXexcBad7 9 4" xfId="9081" xr:uid="{00000000-0005-0000-0000-000050410000}"/>
    <cellStyle name="SAPBEXexcBad7 9 4 2" xfId="9082" xr:uid="{00000000-0005-0000-0000-000051410000}"/>
    <cellStyle name="SAPBEXexcBad7 9 5" xfId="9083" xr:uid="{00000000-0005-0000-0000-000052410000}"/>
    <cellStyle name="SAPBEXexcBad7 9 5 2" xfId="9084" xr:uid="{00000000-0005-0000-0000-000053410000}"/>
    <cellStyle name="SAPBEXexcBad7 9 6" xfId="9085" xr:uid="{00000000-0005-0000-0000-000054410000}"/>
    <cellStyle name="SAPBEXexcBad7 9 6 2" xfId="9086" xr:uid="{00000000-0005-0000-0000-000055410000}"/>
    <cellStyle name="SAPBEXexcBad7 9 7" xfId="9087" xr:uid="{00000000-0005-0000-0000-000056410000}"/>
    <cellStyle name="SAPBEXexcBad7 9 7 2" xfId="9088" xr:uid="{00000000-0005-0000-0000-000057410000}"/>
    <cellStyle name="SAPBEXexcBad7 9 8" xfId="9089" xr:uid="{00000000-0005-0000-0000-000058410000}"/>
    <cellStyle name="SAPBEXexcBad7 9 8 2" xfId="9090" xr:uid="{00000000-0005-0000-0000-000059410000}"/>
    <cellStyle name="SAPBEXexcBad7 9 9" xfId="9091" xr:uid="{00000000-0005-0000-0000-00005A410000}"/>
    <cellStyle name="SAPBEXexcBad7 9 9 2" xfId="9092" xr:uid="{00000000-0005-0000-0000-00005B410000}"/>
    <cellStyle name="SAPBEXexcBad7_2013Прогноз" xfId="9093" xr:uid="{00000000-0005-0000-0000-00005C410000}"/>
    <cellStyle name="SAPBEXexcBad8" xfId="9094" xr:uid="{00000000-0005-0000-0000-00005D410000}"/>
    <cellStyle name="SAPBEXexcBad8 10" xfId="9095" xr:uid="{00000000-0005-0000-0000-00005E410000}"/>
    <cellStyle name="SAPBEXexcBad8 10 10" xfId="9096" xr:uid="{00000000-0005-0000-0000-00005F410000}"/>
    <cellStyle name="SAPBEXexcBad8 10 10 2" xfId="9097" xr:uid="{00000000-0005-0000-0000-000060410000}"/>
    <cellStyle name="SAPBEXexcBad8 10 11" xfId="9098" xr:uid="{00000000-0005-0000-0000-000061410000}"/>
    <cellStyle name="SAPBEXexcBad8 10 12" xfId="9099" xr:uid="{00000000-0005-0000-0000-000062410000}"/>
    <cellStyle name="SAPBEXexcBad8 10 2" xfId="9100" xr:uid="{00000000-0005-0000-0000-000063410000}"/>
    <cellStyle name="SAPBEXexcBad8 10 2 2" xfId="9101" xr:uid="{00000000-0005-0000-0000-000064410000}"/>
    <cellStyle name="SAPBEXexcBad8 10 2 3" xfId="9102" xr:uid="{00000000-0005-0000-0000-000065410000}"/>
    <cellStyle name="SAPBEXexcBad8 10 3" xfId="9103" xr:uid="{00000000-0005-0000-0000-000066410000}"/>
    <cellStyle name="SAPBEXexcBad8 10 3 2" xfId="9104" xr:uid="{00000000-0005-0000-0000-000067410000}"/>
    <cellStyle name="SAPBEXexcBad8 10 4" xfId="9105" xr:uid="{00000000-0005-0000-0000-000068410000}"/>
    <cellStyle name="SAPBEXexcBad8 10 4 2" xfId="9106" xr:uid="{00000000-0005-0000-0000-000069410000}"/>
    <cellStyle name="SAPBEXexcBad8 10 5" xfId="9107" xr:uid="{00000000-0005-0000-0000-00006A410000}"/>
    <cellStyle name="SAPBEXexcBad8 10 5 2" xfId="9108" xr:uid="{00000000-0005-0000-0000-00006B410000}"/>
    <cellStyle name="SAPBEXexcBad8 10 6" xfId="9109" xr:uid="{00000000-0005-0000-0000-00006C410000}"/>
    <cellStyle name="SAPBEXexcBad8 10 6 2" xfId="9110" xr:uid="{00000000-0005-0000-0000-00006D410000}"/>
    <cellStyle name="SAPBEXexcBad8 10 7" xfId="9111" xr:uid="{00000000-0005-0000-0000-00006E410000}"/>
    <cellStyle name="SAPBEXexcBad8 10 7 2" xfId="9112" xr:uid="{00000000-0005-0000-0000-00006F410000}"/>
    <cellStyle name="SAPBEXexcBad8 10 8" xfId="9113" xr:uid="{00000000-0005-0000-0000-000070410000}"/>
    <cellStyle name="SAPBEXexcBad8 10 8 2" xfId="9114" xr:uid="{00000000-0005-0000-0000-000071410000}"/>
    <cellStyle name="SAPBEXexcBad8 10 9" xfId="9115" xr:uid="{00000000-0005-0000-0000-000072410000}"/>
    <cellStyle name="SAPBEXexcBad8 10 9 2" xfId="9116" xr:uid="{00000000-0005-0000-0000-000073410000}"/>
    <cellStyle name="SAPBEXexcBad8 11" xfId="9117" xr:uid="{00000000-0005-0000-0000-000074410000}"/>
    <cellStyle name="SAPBEXexcBad8 11 10" xfId="9118" xr:uid="{00000000-0005-0000-0000-000075410000}"/>
    <cellStyle name="SAPBEXexcBad8 11 10 2" xfId="9119" xr:uid="{00000000-0005-0000-0000-000076410000}"/>
    <cellStyle name="SAPBEXexcBad8 11 11" xfId="9120" xr:uid="{00000000-0005-0000-0000-000077410000}"/>
    <cellStyle name="SAPBEXexcBad8 11 12" xfId="9121" xr:uid="{00000000-0005-0000-0000-000078410000}"/>
    <cellStyle name="SAPBEXexcBad8 11 2" xfId="9122" xr:uid="{00000000-0005-0000-0000-000079410000}"/>
    <cellStyle name="SAPBEXexcBad8 11 2 2" xfId="9123" xr:uid="{00000000-0005-0000-0000-00007A410000}"/>
    <cellStyle name="SAPBEXexcBad8 11 2 3" xfId="9124" xr:uid="{00000000-0005-0000-0000-00007B410000}"/>
    <cellStyle name="SAPBEXexcBad8 11 3" xfId="9125" xr:uid="{00000000-0005-0000-0000-00007C410000}"/>
    <cellStyle name="SAPBEXexcBad8 11 3 2" xfId="9126" xr:uid="{00000000-0005-0000-0000-00007D410000}"/>
    <cellStyle name="SAPBEXexcBad8 11 4" xfId="9127" xr:uid="{00000000-0005-0000-0000-00007E410000}"/>
    <cellStyle name="SAPBEXexcBad8 11 4 2" xfId="9128" xr:uid="{00000000-0005-0000-0000-00007F410000}"/>
    <cellStyle name="SAPBEXexcBad8 11 5" xfId="9129" xr:uid="{00000000-0005-0000-0000-000080410000}"/>
    <cellStyle name="SAPBEXexcBad8 11 5 2" xfId="9130" xr:uid="{00000000-0005-0000-0000-000081410000}"/>
    <cellStyle name="SAPBEXexcBad8 11 6" xfId="9131" xr:uid="{00000000-0005-0000-0000-000082410000}"/>
    <cellStyle name="SAPBEXexcBad8 11 6 2" xfId="9132" xr:uid="{00000000-0005-0000-0000-000083410000}"/>
    <cellStyle name="SAPBEXexcBad8 11 7" xfId="9133" xr:uid="{00000000-0005-0000-0000-000084410000}"/>
    <cellStyle name="SAPBEXexcBad8 11 7 2" xfId="9134" xr:uid="{00000000-0005-0000-0000-000085410000}"/>
    <cellStyle name="SAPBEXexcBad8 11 8" xfId="9135" xr:uid="{00000000-0005-0000-0000-000086410000}"/>
    <cellStyle name="SAPBEXexcBad8 11 8 2" xfId="9136" xr:uid="{00000000-0005-0000-0000-000087410000}"/>
    <cellStyle name="SAPBEXexcBad8 11 9" xfId="9137" xr:uid="{00000000-0005-0000-0000-000088410000}"/>
    <cellStyle name="SAPBEXexcBad8 11 9 2" xfId="9138" xr:uid="{00000000-0005-0000-0000-000089410000}"/>
    <cellStyle name="SAPBEXexcBad8 12" xfId="9139" xr:uid="{00000000-0005-0000-0000-00008A410000}"/>
    <cellStyle name="SAPBEXexcBad8 12 10" xfId="9140" xr:uid="{00000000-0005-0000-0000-00008B410000}"/>
    <cellStyle name="SAPBEXexcBad8 12 10 2" xfId="9141" xr:uid="{00000000-0005-0000-0000-00008C410000}"/>
    <cellStyle name="SAPBEXexcBad8 12 11" xfId="9142" xr:uid="{00000000-0005-0000-0000-00008D410000}"/>
    <cellStyle name="SAPBEXexcBad8 12 12" xfId="9143" xr:uid="{00000000-0005-0000-0000-00008E410000}"/>
    <cellStyle name="SAPBEXexcBad8 12 2" xfId="9144" xr:uid="{00000000-0005-0000-0000-00008F410000}"/>
    <cellStyle name="SAPBEXexcBad8 12 2 2" xfId="9145" xr:uid="{00000000-0005-0000-0000-000090410000}"/>
    <cellStyle name="SAPBEXexcBad8 12 2 3" xfId="9146" xr:uid="{00000000-0005-0000-0000-000091410000}"/>
    <cellStyle name="SAPBEXexcBad8 12 3" xfId="9147" xr:uid="{00000000-0005-0000-0000-000092410000}"/>
    <cellStyle name="SAPBEXexcBad8 12 3 2" xfId="9148" xr:uid="{00000000-0005-0000-0000-000093410000}"/>
    <cellStyle name="SAPBEXexcBad8 12 4" xfId="9149" xr:uid="{00000000-0005-0000-0000-000094410000}"/>
    <cellStyle name="SAPBEXexcBad8 12 4 2" xfId="9150" xr:uid="{00000000-0005-0000-0000-000095410000}"/>
    <cellStyle name="SAPBEXexcBad8 12 5" xfId="9151" xr:uid="{00000000-0005-0000-0000-000096410000}"/>
    <cellStyle name="SAPBEXexcBad8 12 5 2" xfId="9152" xr:uid="{00000000-0005-0000-0000-000097410000}"/>
    <cellStyle name="SAPBEXexcBad8 12 6" xfId="9153" xr:uid="{00000000-0005-0000-0000-000098410000}"/>
    <cellStyle name="SAPBEXexcBad8 12 6 2" xfId="9154" xr:uid="{00000000-0005-0000-0000-000099410000}"/>
    <cellStyle name="SAPBEXexcBad8 12 7" xfId="9155" xr:uid="{00000000-0005-0000-0000-00009A410000}"/>
    <cellStyle name="SAPBEXexcBad8 12 7 2" xfId="9156" xr:uid="{00000000-0005-0000-0000-00009B410000}"/>
    <cellStyle name="SAPBEXexcBad8 12 8" xfId="9157" xr:uid="{00000000-0005-0000-0000-00009C410000}"/>
    <cellStyle name="SAPBEXexcBad8 12 8 2" xfId="9158" xr:uid="{00000000-0005-0000-0000-00009D410000}"/>
    <cellStyle name="SAPBEXexcBad8 12 9" xfId="9159" xr:uid="{00000000-0005-0000-0000-00009E410000}"/>
    <cellStyle name="SAPBEXexcBad8 12 9 2" xfId="9160" xr:uid="{00000000-0005-0000-0000-00009F410000}"/>
    <cellStyle name="SAPBEXexcBad8 13" xfId="9161" xr:uid="{00000000-0005-0000-0000-0000A0410000}"/>
    <cellStyle name="SAPBEXexcBad8 13 10" xfId="9162" xr:uid="{00000000-0005-0000-0000-0000A1410000}"/>
    <cellStyle name="SAPBEXexcBad8 13 10 2" xfId="9163" xr:uid="{00000000-0005-0000-0000-0000A2410000}"/>
    <cellStyle name="SAPBEXexcBad8 13 11" xfId="9164" xr:uid="{00000000-0005-0000-0000-0000A3410000}"/>
    <cellStyle name="SAPBEXexcBad8 13 12" xfId="9165" xr:uid="{00000000-0005-0000-0000-0000A4410000}"/>
    <cellStyle name="SAPBEXexcBad8 13 2" xfId="9166" xr:uid="{00000000-0005-0000-0000-0000A5410000}"/>
    <cellStyle name="SAPBEXexcBad8 13 2 2" xfId="9167" xr:uid="{00000000-0005-0000-0000-0000A6410000}"/>
    <cellStyle name="SAPBEXexcBad8 13 2 3" xfId="9168" xr:uid="{00000000-0005-0000-0000-0000A7410000}"/>
    <cellStyle name="SAPBEXexcBad8 13 3" xfId="9169" xr:uid="{00000000-0005-0000-0000-0000A8410000}"/>
    <cellStyle name="SAPBEXexcBad8 13 3 2" xfId="9170" xr:uid="{00000000-0005-0000-0000-0000A9410000}"/>
    <cellStyle name="SAPBEXexcBad8 13 4" xfId="9171" xr:uid="{00000000-0005-0000-0000-0000AA410000}"/>
    <cellStyle name="SAPBEXexcBad8 13 4 2" xfId="9172" xr:uid="{00000000-0005-0000-0000-0000AB410000}"/>
    <cellStyle name="SAPBEXexcBad8 13 5" xfId="9173" xr:uid="{00000000-0005-0000-0000-0000AC410000}"/>
    <cellStyle name="SAPBEXexcBad8 13 5 2" xfId="9174" xr:uid="{00000000-0005-0000-0000-0000AD410000}"/>
    <cellStyle name="SAPBEXexcBad8 13 6" xfId="9175" xr:uid="{00000000-0005-0000-0000-0000AE410000}"/>
    <cellStyle name="SAPBEXexcBad8 13 6 2" xfId="9176" xr:uid="{00000000-0005-0000-0000-0000AF410000}"/>
    <cellStyle name="SAPBEXexcBad8 13 7" xfId="9177" xr:uid="{00000000-0005-0000-0000-0000B0410000}"/>
    <cellStyle name="SAPBEXexcBad8 13 7 2" xfId="9178" xr:uid="{00000000-0005-0000-0000-0000B1410000}"/>
    <cellStyle name="SAPBEXexcBad8 13 8" xfId="9179" xr:uid="{00000000-0005-0000-0000-0000B2410000}"/>
    <cellStyle name="SAPBEXexcBad8 13 8 2" xfId="9180" xr:uid="{00000000-0005-0000-0000-0000B3410000}"/>
    <cellStyle name="SAPBEXexcBad8 13 9" xfId="9181" xr:uid="{00000000-0005-0000-0000-0000B4410000}"/>
    <cellStyle name="SAPBEXexcBad8 13 9 2" xfId="9182" xr:uid="{00000000-0005-0000-0000-0000B5410000}"/>
    <cellStyle name="SAPBEXexcBad8 14" xfId="9183" xr:uid="{00000000-0005-0000-0000-0000B6410000}"/>
    <cellStyle name="SAPBEXexcBad8 14 10" xfId="9184" xr:uid="{00000000-0005-0000-0000-0000B7410000}"/>
    <cellStyle name="SAPBEXexcBad8 14 10 2" xfId="9185" xr:uid="{00000000-0005-0000-0000-0000B8410000}"/>
    <cellStyle name="SAPBEXexcBad8 14 11" xfId="9186" xr:uid="{00000000-0005-0000-0000-0000B9410000}"/>
    <cellStyle name="SAPBEXexcBad8 14 12" xfId="9187" xr:uid="{00000000-0005-0000-0000-0000BA410000}"/>
    <cellStyle name="SAPBEXexcBad8 14 2" xfId="9188" xr:uid="{00000000-0005-0000-0000-0000BB410000}"/>
    <cellStyle name="SAPBEXexcBad8 14 2 2" xfId="9189" xr:uid="{00000000-0005-0000-0000-0000BC410000}"/>
    <cellStyle name="SAPBEXexcBad8 14 2 3" xfId="9190" xr:uid="{00000000-0005-0000-0000-0000BD410000}"/>
    <cellStyle name="SAPBEXexcBad8 14 3" xfId="9191" xr:uid="{00000000-0005-0000-0000-0000BE410000}"/>
    <cellStyle name="SAPBEXexcBad8 14 3 2" xfId="9192" xr:uid="{00000000-0005-0000-0000-0000BF410000}"/>
    <cellStyle name="SAPBEXexcBad8 14 4" xfId="9193" xr:uid="{00000000-0005-0000-0000-0000C0410000}"/>
    <cellStyle name="SAPBEXexcBad8 14 4 2" xfId="9194" xr:uid="{00000000-0005-0000-0000-0000C1410000}"/>
    <cellStyle name="SAPBEXexcBad8 14 5" xfId="9195" xr:uid="{00000000-0005-0000-0000-0000C2410000}"/>
    <cellStyle name="SAPBEXexcBad8 14 5 2" xfId="9196" xr:uid="{00000000-0005-0000-0000-0000C3410000}"/>
    <cellStyle name="SAPBEXexcBad8 14 6" xfId="9197" xr:uid="{00000000-0005-0000-0000-0000C4410000}"/>
    <cellStyle name="SAPBEXexcBad8 14 6 2" xfId="9198" xr:uid="{00000000-0005-0000-0000-0000C5410000}"/>
    <cellStyle name="SAPBEXexcBad8 14 7" xfId="9199" xr:uid="{00000000-0005-0000-0000-0000C6410000}"/>
    <cellStyle name="SAPBEXexcBad8 14 7 2" xfId="9200" xr:uid="{00000000-0005-0000-0000-0000C7410000}"/>
    <cellStyle name="SAPBEXexcBad8 14 8" xfId="9201" xr:uid="{00000000-0005-0000-0000-0000C8410000}"/>
    <cellStyle name="SAPBEXexcBad8 14 8 2" xfId="9202" xr:uid="{00000000-0005-0000-0000-0000C9410000}"/>
    <cellStyle name="SAPBEXexcBad8 14 9" xfId="9203" xr:uid="{00000000-0005-0000-0000-0000CA410000}"/>
    <cellStyle name="SAPBEXexcBad8 14 9 2" xfId="9204" xr:uid="{00000000-0005-0000-0000-0000CB410000}"/>
    <cellStyle name="SAPBEXexcBad8 15" xfId="9205" xr:uid="{00000000-0005-0000-0000-0000CC410000}"/>
    <cellStyle name="SAPBEXexcBad8 15 10" xfId="9206" xr:uid="{00000000-0005-0000-0000-0000CD410000}"/>
    <cellStyle name="SAPBEXexcBad8 15 10 2" xfId="9207" xr:uid="{00000000-0005-0000-0000-0000CE410000}"/>
    <cellStyle name="SAPBEXexcBad8 15 11" xfId="9208" xr:uid="{00000000-0005-0000-0000-0000CF410000}"/>
    <cellStyle name="SAPBEXexcBad8 15 12" xfId="9209" xr:uid="{00000000-0005-0000-0000-0000D0410000}"/>
    <cellStyle name="SAPBEXexcBad8 15 2" xfId="9210" xr:uid="{00000000-0005-0000-0000-0000D1410000}"/>
    <cellStyle name="SAPBEXexcBad8 15 2 2" xfId="9211" xr:uid="{00000000-0005-0000-0000-0000D2410000}"/>
    <cellStyle name="SAPBEXexcBad8 15 2 3" xfId="9212" xr:uid="{00000000-0005-0000-0000-0000D3410000}"/>
    <cellStyle name="SAPBEXexcBad8 15 3" xfId="9213" xr:uid="{00000000-0005-0000-0000-0000D4410000}"/>
    <cellStyle name="SAPBEXexcBad8 15 3 2" xfId="9214" xr:uid="{00000000-0005-0000-0000-0000D5410000}"/>
    <cellStyle name="SAPBEXexcBad8 15 4" xfId="9215" xr:uid="{00000000-0005-0000-0000-0000D6410000}"/>
    <cellStyle name="SAPBEXexcBad8 15 4 2" xfId="9216" xr:uid="{00000000-0005-0000-0000-0000D7410000}"/>
    <cellStyle name="SAPBEXexcBad8 15 5" xfId="9217" xr:uid="{00000000-0005-0000-0000-0000D8410000}"/>
    <cellStyle name="SAPBEXexcBad8 15 5 2" xfId="9218" xr:uid="{00000000-0005-0000-0000-0000D9410000}"/>
    <cellStyle name="SAPBEXexcBad8 15 6" xfId="9219" xr:uid="{00000000-0005-0000-0000-0000DA410000}"/>
    <cellStyle name="SAPBEXexcBad8 15 6 2" xfId="9220" xr:uid="{00000000-0005-0000-0000-0000DB410000}"/>
    <cellStyle name="SAPBEXexcBad8 15 7" xfId="9221" xr:uid="{00000000-0005-0000-0000-0000DC410000}"/>
    <cellStyle name="SAPBEXexcBad8 15 7 2" xfId="9222" xr:uid="{00000000-0005-0000-0000-0000DD410000}"/>
    <cellStyle name="SAPBEXexcBad8 15 8" xfId="9223" xr:uid="{00000000-0005-0000-0000-0000DE410000}"/>
    <cellStyle name="SAPBEXexcBad8 15 8 2" xfId="9224" xr:uid="{00000000-0005-0000-0000-0000DF410000}"/>
    <cellStyle name="SAPBEXexcBad8 15 9" xfId="9225" xr:uid="{00000000-0005-0000-0000-0000E0410000}"/>
    <cellStyle name="SAPBEXexcBad8 15 9 2" xfId="9226" xr:uid="{00000000-0005-0000-0000-0000E1410000}"/>
    <cellStyle name="SAPBEXexcBad8 16" xfId="9227" xr:uid="{00000000-0005-0000-0000-0000E2410000}"/>
    <cellStyle name="SAPBEXexcBad8 16 2" xfId="9228" xr:uid="{00000000-0005-0000-0000-0000E3410000}"/>
    <cellStyle name="SAPBEXexcBad8 16 2 2" xfId="9229" xr:uid="{00000000-0005-0000-0000-0000E4410000}"/>
    <cellStyle name="SAPBEXexcBad8 16 3" xfId="9230" xr:uid="{00000000-0005-0000-0000-0000E5410000}"/>
    <cellStyle name="SAPBEXexcBad8 17" xfId="9231" xr:uid="{00000000-0005-0000-0000-0000E6410000}"/>
    <cellStyle name="SAPBEXexcBad8 17 2" xfId="9232" xr:uid="{00000000-0005-0000-0000-0000E7410000}"/>
    <cellStyle name="SAPBEXexcBad8 17 2 2" xfId="9233" xr:uid="{00000000-0005-0000-0000-0000E8410000}"/>
    <cellStyle name="SAPBEXexcBad8 17 3" xfId="9234" xr:uid="{00000000-0005-0000-0000-0000E9410000}"/>
    <cellStyle name="SAPBEXexcBad8 18" xfId="9235" xr:uid="{00000000-0005-0000-0000-0000EA410000}"/>
    <cellStyle name="SAPBEXexcBad8 18 2" xfId="9236" xr:uid="{00000000-0005-0000-0000-0000EB410000}"/>
    <cellStyle name="SAPBEXexcBad8 18 2 2" xfId="9237" xr:uid="{00000000-0005-0000-0000-0000EC410000}"/>
    <cellStyle name="SAPBEXexcBad8 18 3" xfId="9238" xr:uid="{00000000-0005-0000-0000-0000ED410000}"/>
    <cellStyle name="SAPBEXexcBad8 19" xfId="9239" xr:uid="{00000000-0005-0000-0000-0000EE410000}"/>
    <cellStyle name="SAPBEXexcBad8 19 2" xfId="9240" xr:uid="{00000000-0005-0000-0000-0000EF410000}"/>
    <cellStyle name="SAPBEXexcBad8 19 2 2" xfId="9241" xr:uid="{00000000-0005-0000-0000-0000F0410000}"/>
    <cellStyle name="SAPBEXexcBad8 19 3" xfId="9242" xr:uid="{00000000-0005-0000-0000-0000F1410000}"/>
    <cellStyle name="SAPBEXexcBad8 2" xfId="9243" xr:uid="{00000000-0005-0000-0000-0000F2410000}"/>
    <cellStyle name="SAPBEXexcBad8 2 10" xfId="9244" xr:uid="{00000000-0005-0000-0000-0000F3410000}"/>
    <cellStyle name="SAPBEXexcBad8 2 10 2" xfId="9245" xr:uid="{00000000-0005-0000-0000-0000F4410000}"/>
    <cellStyle name="SAPBEXexcBad8 2 10 2 2" xfId="9246" xr:uid="{00000000-0005-0000-0000-0000F5410000}"/>
    <cellStyle name="SAPBEXexcBad8 2 10 3" xfId="9247" xr:uid="{00000000-0005-0000-0000-0000F6410000}"/>
    <cellStyle name="SAPBEXexcBad8 2 11" xfId="9248" xr:uid="{00000000-0005-0000-0000-0000F7410000}"/>
    <cellStyle name="SAPBEXexcBad8 2 11 2" xfId="9249" xr:uid="{00000000-0005-0000-0000-0000F8410000}"/>
    <cellStyle name="SAPBEXexcBad8 2 12" xfId="9250" xr:uid="{00000000-0005-0000-0000-0000F9410000}"/>
    <cellStyle name="SAPBEXexcBad8 2 13" xfId="9251" xr:uid="{00000000-0005-0000-0000-0000FA410000}"/>
    <cellStyle name="SAPBEXexcBad8 2 2" xfId="9252" xr:uid="{00000000-0005-0000-0000-0000FB410000}"/>
    <cellStyle name="SAPBEXexcBad8 2 2 2" xfId="9253" xr:uid="{00000000-0005-0000-0000-0000FC410000}"/>
    <cellStyle name="SAPBEXexcBad8 2 2 2 2" xfId="9254" xr:uid="{00000000-0005-0000-0000-0000FD410000}"/>
    <cellStyle name="SAPBEXexcBad8 2 2 2 3" xfId="9255" xr:uid="{00000000-0005-0000-0000-0000FE410000}"/>
    <cellStyle name="SAPBEXexcBad8 2 2 3" xfId="9256" xr:uid="{00000000-0005-0000-0000-0000FF410000}"/>
    <cellStyle name="SAPBEXexcBad8 2 2 3 2" xfId="9257" xr:uid="{00000000-0005-0000-0000-000000420000}"/>
    <cellStyle name="SAPBEXexcBad8 2 2 4" xfId="9258" xr:uid="{00000000-0005-0000-0000-000001420000}"/>
    <cellStyle name="SAPBEXexcBad8 2 2 4 2" xfId="9259" xr:uid="{00000000-0005-0000-0000-000002420000}"/>
    <cellStyle name="SAPBEXexcBad8 2 2 5" xfId="9260" xr:uid="{00000000-0005-0000-0000-000003420000}"/>
    <cellStyle name="SAPBEXexcBad8 2 2 5 2" xfId="9261" xr:uid="{00000000-0005-0000-0000-000004420000}"/>
    <cellStyle name="SAPBEXexcBad8 2 2 6" xfId="9262" xr:uid="{00000000-0005-0000-0000-000005420000}"/>
    <cellStyle name="SAPBEXexcBad8 2 2 7" xfId="9263" xr:uid="{00000000-0005-0000-0000-000006420000}"/>
    <cellStyle name="SAPBEXexcBad8 2 2 8" xfId="9264" xr:uid="{00000000-0005-0000-0000-000007420000}"/>
    <cellStyle name="SAPBEXexcBad8 2 2_2014БП" xfId="9265" xr:uid="{00000000-0005-0000-0000-000008420000}"/>
    <cellStyle name="SAPBEXexcBad8 2 3" xfId="9266" xr:uid="{00000000-0005-0000-0000-000009420000}"/>
    <cellStyle name="SAPBEXexcBad8 2 3 2" xfId="9267" xr:uid="{00000000-0005-0000-0000-00000A420000}"/>
    <cellStyle name="SAPBEXexcBad8 2 3 2 2" xfId="9268" xr:uid="{00000000-0005-0000-0000-00000B420000}"/>
    <cellStyle name="SAPBEXexcBad8 2 3 3" xfId="9269" xr:uid="{00000000-0005-0000-0000-00000C420000}"/>
    <cellStyle name="SAPBEXexcBad8 2 4" xfId="9270" xr:uid="{00000000-0005-0000-0000-00000D420000}"/>
    <cellStyle name="SAPBEXexcBad8 2 4 2" xfId="9271" xr:uid="{00000000-0005-0000-0000-00000E420000}"/>
    <cellStyle name="SAPBEXexcBad8 2 4 2 2" xfId="9272" xr:uid="{00000000-0005-0000-0000-00000F420000}"/>
    <cellStyle name="SAPBEXexcBad8 2 4 3" xfId="9273" xr:uid="{00000000-0005-0000-0000-000010420000}"/>
    <cellStyle name="SAPBEXexcBad8 2 5" xfId="9274" xr:uid="{00000000-0005-0000-0000-000011420000}"/>
    <cellStyle name="SAPBEXexcBad8 2 5 2" xfId="9275" xr:uid="{00000000-0005-0000-0000-000012420000}"/>
    <cellStyle name="SAPBEXexcBad8 2 5 2 2" xfId="9276" xr:uid="{00000000-0005-0000-0000-000013420000}"/>
    <cellStyle name="SAPBEXexcBad8 2 5 3" xfId="9277" xr:uid="{00000000-0005-0000-0000-000014420000}"/>
    <cellStyle name="SAPBEXexcBad8 2 6" xfId="9278" xr:uid="{00000000-0005-0000-0000-000015420000}"/>
    <cellStyle name="SAPBEXexcBad8 2 6 2" xfId="9279" xr:uid="{00000000-0005-0000-0000-000016420000}"/>
    <cellStyle name="SAPBEXexcBad8 2 6 2 2" xfId="9280" xr:uid="{00000000-0005-0000-0000-000017420000}"/>
    <cellStyle name="SAPBEXexcBad8 2 6 3" xfId="9281" xr:uid="{00000000-0005-0000-0000-000018420000}"/>
    <cellStyle name="SAPBEXexcBad8 2 7" xfId="9282" xr:uid="{00000000-0005-0000-0000-000019420000}"/>
    <cellStyle name="SAPBEXexcBad8 2 7 2" xfId="9283" xr:uid="{00000000-0005-0000-0000-00001A420000}"/>
    <cellStyle name="SAPBEXexcBad8 2 7 2 2" xfId="9284" xr:uid="{00000000-0005-0000-0000-00001B420000}"/>
    <cellStyle name="SAPBEXexcBad8 2 7 3" xfId="9285" xr:uid="{00000000-0005-0000-0000-00001C420000}"/>
    <cellStyle name="SAPBEXexcBad8 2 8" xfId="9286" xr:uid="{00000000-0005-0000-0000-00001D420000}"/>
    <cellStyle name="SAPBEXexcBad8 2 8 2" xfId="9287" xr:uid="{00000000-0005-0000-0000-00001E420000}"/>
    <cellStyle name="SAPBEXexcBad8 2 8 2 2" xfId="9288" xr:uid="{00000000-0005-0000-0000-00001F420000}"/>
    <cellStyle name="SAPBEXexcBad8 2 8 3" xfId="9289" xr:uid="{00000000-0005-0000-0000-000020420000}"/>
    <cellStyle name="SAPBEXexcBad8 2 9" xfId="9290" xr:uid="{00000000-0005-0000-0000-000021420000}"/>
    <cellStyle name="SAPBEXexcBad8 2 9 2" xfId="9291" xr:uid="{00000000-0005-0000-0000-000022420000}"/>
    <cellStyle name="SAPBEXexcBad8 2 9 2 2" xfId="9292" xr:uid="{00000000-0005-0000-0000-000023420000}"/>
    <cellStyle name="SAPBEXexcBad8 2 9 3" xfId="9293" xr:uid="{00000000-0005-0000-0000-000024420000}"/>
    <cellStyle name="SAPBEXexcBad8 2_2013Прогноз" xfId="9294" xr:uid="{00000000-0005-0000-0000-000025420000}"/>
    <cellStyle name="SAPBEXexcBad8 20" xfId="9295" xr:uid="{00000000-0005-0000-0000-000026420000}"/>
    <cellStyle name="SAPBEXexcBad8 20 2" xfId="9296" xr:uid="{00000000-0005-0000-0000-000027420000}"/>
    <cellStyle name="SAPBEXexcBad8 20 2 2" xfId="9297" xr:uid="{00000000-0005-0000-0000-000028420000}"/>
    <cellStyle name="SAPBEXexcBad8 20 3" xfId="9298" xr:uid="{00000000-0005-0000-0000-000029420000}"/>
    <cellStyle name="SAPBEXexcBad8 21" xfId="9299" xr:uid="{00000000-0005-0000-0000-00002A420000}"/>
    <cellStyle name="SAPBEXexcBad8 21 2" xfId="9300" xr:uid="{00000000-0005-0000-0000-00002B420000}"/>
    <cellStyle name="SAPBEXexcBad8 21 2 2" xfId="9301" xr:uid="{00000000-0005-0000-0000-00002C420000}"/>
    <cellStyle name="SAPBEXexcBad8 21 3" xfId="9302" xr:uid="{00000000-0005-0000-0000-00002D420000}"/>
    <cellStyle name="SAPBEXexcBad8 22" xfId="9303" xr:uid="{00000000-0005-0000-0000-00002E420000}"/>
    <cellStyle name="SAPBEXexcBad8 22 2" xfId="9304" xr:uid="{00000000-0005-0000-0000-00002F420000}"/>
    <cellStyle name="SAPBEXexcBad8 22 3" xfId="9305" xr:uid="{00000000-0005-0000-0000-000030420000}"/>
    <cellStyle name="SAPBEXexcBad8 23" xfId="9306" xr:uid="{00000000-0005-0000-0000-000031420000}"/>
    <cellStyle name="SAPBEXexcBad8 23 2" xfId="9307" xr:uid="{00000000-0005-0000-0000-000032420000}"/>
    <cellStyle name="SAPBEXexcBad8 24" xfId="9308" xr:uid="{00000000-0005-0000-0000-000033420000}"/>
    <cellStyle name="SAPBEXexcBad8 24 2" xfId="9309" xr:uid="{00000000-0005-0000-0000-000034420000}"/>
    <cellStyle name="SAPBEXexcBad8 25" xfId="9310" xr:uid="{00000000-0005-0000-0000-000035420000}"/>
    <cellStyle name="SAPBEXexcBad8 26" xfId="9311" xr:uid="{00000000-0005-0000-0000-000036420000}"/>
    <cellStyle name="SAPBEXexcBad8 27" xfId="36435" xr:uid="{00000000-0005-0000-0000-000037420000}"/>
    <cellStyle name="SAPBEXexcBad8 28" xfId="36436" xr:uid="{00000000-0005-0000-0000-000038420000}"/>
    <cellStyle name="SAPBEXexcBad8 29" xfId="36437" xr:uid="{00000000-0005-0000-0000-000039420000}"/>
    <cellStyle name="SAPBEXexcBad8 3" xfId="9312" xr:uid="{00000000-0005-0000-0000-00003A420000}"/>
    <cellStyle name="SAPBEXexcBad8 3 10" xfId="9313" xr:uid="{00000000-0005-0000-0000-00003B420000}"/>
    <cellStyle name="SAPBEXexcBad8 3 10 2" xfId="9314" xr:uid="{00000000-0005-0000-0000-00003C420000}"/>
    <cellStyle name="SAPBEXexcBad8 3 10 2 2" xfId="9315" xr:uid="{00000000-0005-0000-0000-00003D420000}"/>
    <cellStyle name="SAPBEXexcBad8 3 10 3" xfId="9316" xr:uid="{00000000-0005-0000-0000-00003E420000}"/>
    <cellStyle name="SAPBEXexcBad8 3 11" xfId="9317" xr:uid="{00000000-0005-0000-0000-00003F420000}"/>
    <cellStyle name="SAPBEXexcBad8 3 11 2" xfId="9318" xr:uid="{00000000-0005-0000-0000-000040420000}"/>
    <cellStyle name="SAPBEXexcBad8 3 12" xfId="9319" xr:uid="{00000000-0005-0000-0000-000041420000}"/>
    <cellStyle name="SAPBEXexcBad8 3 13" xfId="9320" xr:uid="{00000000-0005-0000-0000-000042420000}"/>
    <cellStyle name="SAPBEXexcBad8 3 2" xfId="9321" xr:uid="{00000000-0005-0000-0000-000043420000}"/>
    <cellStyle name="SAPBEXexcBad8 3 2 2" xfId="9322" xr:uid="{00000000-0005-0000-0000-000044420000}"/>
    <cellStyle name="SAPBEXexcBad8 3 2 2 2" xfId="9323" xr:uid="{00000000-0005-0000-0000-000045420000}"/>
    <cellStyle name="SAPBEXexcBad8 3 2 2 3" xfId="9324" xr:uid="{00000000-0005-0000-0000-000046420000}"/>
    <cellStyle name="SAPBEXexcBad8 3 2 3" xfId="9325" xr:uid="{00000000-0005-0000-0000-000047420000}"/>
    <cellStyle name="SAPBEXexcBad8 3 2 3 2" xfId="9326" xr:uid="{00000000-0005-0000-0000-000048420000}"/>
    <cellStyle name="SAPBEXexcBad8 3 2 4" xfId="9327" xr:uid="{00000000-0005-0000-0000-000049420000}"/>
    <cellStyle name="SAPBEXexcBad8 3 2 4 2" xfId="9328" xr:uid="{00000000-0005-0000-0000-00004A420000}"/>
    <cellStyle name="SAPBEXexcBad8 3 2 5" xfId="9329" xr:uid="{00000000-0005-0000-0000-00004B420000}"/>
    <cellStyle name="SAPBEXexcBad8 3 2 5 2" xfId="9330" xr:uid="{00000000-0005-0000-0000-00004C420000}"/>
    <cellStyle name="SAPBEXexcBad8 3 2 6" xfId="9331" xr:uid="{00000000-0005-0000-0000-00004D420000}"/>
    <cellStyle name="SAPBEXexcBad8 3 2 7" xfId="9332" xr:uid="{00000000-0005-0000-0000-00004E420000}"/>
    <cellStyle name="SAPBEXexcBad8 3 2 8" xfId="9333" xr:uid="{00000000-0005-0000-0000-00004F420000}"/>
    <cellStyle name="SAPBEXexcBad8 3 2_2014БП" xfId="9334" xr:uid="{00000000-0005-0000-0000-000050420000}"/>
    <cellStyle name="SAPBEXexcBad8 3 3" xfId="9335" xr:uid="{00000000-0005-0000-0000-000051420000}"/>
    <cellStyle name="SAPBEXexcBad8 3 3 2" xfId="9336" xr:uid="{00000000-0005-0000-0000-000052420000}"/>
    <cellStyle name="SAPBEXexcBad8 3 3 2 2" xfId="9337" xr:uid="{00000000-0005-0000-0000-000053420000}"/>
    <cellStyle name="SAPBEXexcBad8 3 3 3" xfId="9338" xr:uid="{00000000-0005-0000-0000-000054420000}"/>
    <cellStyle name="SAPBEXexcBad8 3 4" xfId="9339" xr:uid="{00000000-0005-0000-0000-000055420000}"/>
    <cellStyle name="SAPBEXexcBad8 3 4 2" xfId="9340" xr:uid="{00000000-0005-0000-0000-000056420000}"/>
    <cellStyle name="SAPBEXexcBad8 3 4 2 2" xfId="9341" xr:uid="{00000000-0005-0000-0000-000057420000}"/>
    <cellStyle name="SAPBEXexcBad8 3 4 3" xfId="9342" xr:uid="{00000000-0005-0000-0000-000058420000}"/>
    <cellStyle name="SAPBEXexcBad8 3 5" xfId="9343" xr:uid="{00000000-0005-0000-0000-000059420000}"/>
    <cellStyle name="SAPBEXexcBad8 3 5 2" xfId="9344" xr:uid="{00000000-0005-0000-0000-00005A420000}"/>
    <cellStyle name="SAPBEXexcBad8 3 5 2 2" xfId="9345" xr:uid="{00000000-0005-0000-0000-00005B420000}"/>
    <cellStyle name="SAPBEXexcBad8 3 5 3" xfId="9346" xr:uid="{00000000-0005-0000-0000-00005C420000}"/>
    <cellStyle name="SAPBEXexcBad8 3 6" xfId="9347" xr:uid="{00000000-0005-0000-0000-00005D420000}"/>
    <cellStyle name="SAPBEXexcBad8 3 6 2" xfId="9348" xr:uid="{00000000-0005-0000-0000-00005E420000}"/>
    <cellStyle name="SAPBEXexcBad8 3 6 2 2" xfId="9349" xr:uid="{00000000-0005-0000-0000-00005F420000}"/>
    <cellStyle name="SAPBEXexcBad8 3 6 3" xfId="9350" xr:uid="{00000000-0005-0000-0000-000060420000}"/>
    <cellStyle name="SAPBEXexcBad8 3 7" xfId="9351" xr:uid="{00000000-0005-0000-0000-000061420000}"/>
    <cellStyle name="SAPBEXexcBad8 3 7 2" xfId="9352" xr:uid="{00000000-0005-0000-0000-000062420000}"/>
    <cellStyle name="SAPBEXexcBad8 3 7 2 2" xfId="9353" xr:uid="{00000000-0005-0000-0000-000063420000}"/>
    <cellStyle name="SAPBEXexcBad8 3 7 3" xfId="9354" xr:uid="{00000000-0005-0000-0000-000064420000}"/>
    <cellStyle name="SAPBEXexcBad8 3 8" xfId="9355" xr:uid="{00000000-0005-0000-0000-000065420000}"/>
    <cellStyle name="SAPBEXexcBad8 3 8 2" xfId="9356" xr:uid="{00000000-0005-0000-0000-000066420000}"/>
    <cellStyle name="SAPBEXexcBad8 3 8 2 2" xfId="9357" xr:uid="{00000000-0005-0000-0000-000067420000}"/>
    <cellStyle name="SAPBEXexcBad8 3 8 3" xfId="9358" xr:uid="{00000000-0005-0000-0000-000068420000}"/>
    <cellStyle name="SAPBEXexcBad8 3 9" xfId="9359" xr:uid="{00000000-0005-0000-0000-000069420000}"/>
    <cellStyle name="SAPBEXexcBad8 3 9 2" xfId="9360" xr:uid="{00000000-0005-0000-0000-00006A420000}"/>
    <cellStyle name="SAPBEXexcBad8 3 9 2 2" xfId="9361" xr:uid="{00000000-0005-0000-0000-00006B420000}"/>
    <cellStyle name="SAPBEXexcBad8 3 9 3" xfId="9362" xr:uid="{00000000-0005-0000-0000-00006C420000}"/>
    <cellStyle name="SAPBEXexcBad8 3_2013Прогноз" xfId="9363" xr:uid="{00000000-0005-0000-0000-00006D420000}"/>
    <cellStyle name="SAPBEXexcBad8 4" xfId="9364" xr:uid="{00000000-0005-0000-0000-00006E420000}"/>
    <cellStyle name="SAPBEXexcBad8 4 10" xfId="9365" xr:uid="{00000000-0005-0000-0000-00006F420000}"/>
    <cellStyle name="SAPBEXexcBad8 4 10 2" xfId="9366" xr:uid="{00000000-0005-0000-0000-000070420000}"/>
    <cellStyle name="SAPBEXexcBad8 4 11" xfId="9367" xr:uid="{00000000-0005-0000-0000-000071420000}"/>
    <cellStyle name="SAPBEXexcBad8 4 12" xfId="9368" xr:uid="{00000000-0005-0000-0000-000072420000}"/>
    <cellStyle name="SAPBEXexcBad8 4 2" xfId="9369" xr:uid="{00000000-0005-0000-0000-000073420000}"/>
    <cellStyle name="SAPBEXexcBad8 4 2 2" xfId="9370" xr:uid="{00000000-0005-0000-0000-000074420000}"/>
    <cellStyle name="SAPBEXexcBad8 4 2 2 2" xfId="9371" xr:uid="{00000000-0005-0000-0000-000075420000}"/>
    <cellStyle name="SAPBEXexcBad8 4 2 3" xfId="9372" xr:uid="{00000000-0005-0000-0000-000076420000}"/>
    <cellStyle name="SAPBEXexcBad8 4 3" xfId="9373" xr:uid="{00000000-0005-0000-0000-000077420000}"/>
    <cellStyle name="SAPBEXexcBad8 4 3 2" xfId="9374" xr:uid="{00000000-0005-0000-0000-000078420000}"/>
    <cellStyle name="SAPBEXexcBad8 4 3 2 2" xfId="9375" xr:uid="{00000000-0005-0000-0000-000079420000}"/>
    <cellStyle name="SAPBEXexcBad8 4 3 3" xfId="9376" xr:uid="{00000000-0005-0000-0000-00007A420000}"/>
    <cellStyle name="SAPBEXexcBad8 4 4" xfId="9377" xr:uid="{00000000-0005-0000-0000-00007B420000}"/>
    <cellStyle name="SAPBEXexcBad8 4 4 2" xfId="9378" xr:uid="{00000000-0005-0000-0000-00007C420000}"/>
    <cellStyle name="SAPBEXexcBad8 4 4 2 2" xfId="9379" xr:uid="{00000000-0005-0000-0000-00007D420000}"/>
    <cellStyle name="SAPBEXexcBad8 4 4 3" xfId="9380" xr:uid="{00000000-0005-0000-0000-00007E420000}"/>
    <cellStyle name="SAPBEXexcBad8 4 5" xfId="9381" xr:uid="{00000000-0005-0000-0000-00007F420000}"/>
    <cellStyle name="SAPBEXexcBad8 4 5 2" xfId="9382" xr:uid="{00000000-0005-0000-0000-000080420000}"/>
    <cellStyle name="SAPBEXexcBad8 4 5 2 2" xfId="9383" xr:uid="{00000000-0005-0000-0000-000081420000}"/>
    <cellStyle name="SAPBEXexcBad8 4 5 3" xfId="9384" xr:uid="{00000000-0005-0000-0000-000082420000}"/>
    <cellStyle name="SAPBEXexcBad8 4 6" xfId="9385" xr:uid="{00000000-0005-0000-0000-000083420000}"/>
    <cellStyle name="SAPBEXexcBad8 4 6 2" xfId="9386" xr:uid="{00000000-0005-0000-0000-000084420000}"/>
    <cellStyle name="SAPBEXexcBad8 4 6 2 2" xfId="9387" xr:uid="{00000000-0005-0000-0000-000085420000}"/>
    <cellStyle name="SAPBEXexcBad8 4 6 3" xfId="9388" xr:uid="{00000000-0005-0000-0000-000086420000}"/>
    <cellStyle name="SAPBEXexcBad8 4 7" xfId="9389" xr:uid="{00000000-0005-0000-0000-000087420000}"/>
    <cellStyle name="SAPBEXexcBad8 4 7 2" xfId="9390" xr:uid="{00000000-0005-0000-0000-000088420000}"/>
    <cellStyle name="SAPBEXexcBad8 4 7 3" xfId="9391" xr:uid="{00000000-0005-0000-0000-000089420000}"/>
    <cellStyle name="SAPBEXexcBad8 4 8" xfId="9392" xr:uid="{00000000-0005-0000-0000-00008A420000}"/>
    <cellStyle name="SAPBEXexcBad8 4 8 2" xfId="9393" xr:uid="{00000000-0005-0000-0000-00008B420000}"/>
    <cellStyle name="SAPBEXexcBad8 4 8 3" xfId="9394" xr:uid="{00000000-0005-0000-0000-00008C420000}"/>
    <cellStyle name="SAPBEXexcBad8 4 9" xfId="9395" xr:uid="{00000000-0005-0000-0000-00008D420000}"/>
    <cellStyle name="SAPBEXexcBad8 4 9 2" xfId="9396" xr:uid="{00000000-0005-0000-0000-00008E420000}"/>
    <cellStyle name="SAPBEXexcBad8 4_2014БП" xfId="9397" xr:uid="{00000000-0005-0000-0000-00008F420000}"/>
    <cellStyle name="SAPBEXexcBad8 5" xfId="9398" xr:uid="{00000000-0005-0000-0000-000090420000}"/>
    <cellStyle name="SAPBEXexcBad8 5 10" xfId="9399" xr:uid="{00000000-0005-0000-0000-000091420000}"/>
    <cellStyle name="SAPBEXexcBad8 5 10 2" xfId="9400" xr:uid="{00000000-0005-0000-0000-000092420000}"/>
    <cellStyle name="SAPBEXexcBad8 5 11" xfId="9401" xr:uid="{00000000-0005-0000-0000-000093420000}"/>
    <cellStyle name="SAPBEXexcBad8 5 12" xfId="9402" xr:uid="{00000000-0005-0000-0000-000094420000}"/>
    <cellStyle name="SAPBEXexcBad8 5 2" xfId="9403" xr:uid="{00000000-0005-0000-0000-000095420000}"/>
    <cellStyle name="SAPBEXexcBad8 5 2 2" xfId="9404" xr:uid="{00000000-0005-0000-0000-000096420000}"/>
    <cellStyle name="SAPBEXexcBad8 5 2 2 2" xfId="9405" xr:uid="{00000000-0005-0000-0000-000097420000}"/>
    <cellStyle name="SAPBEXexcBad8 5 2 3" xfId="9406" xr:uid="{00000000-0005-0000-0000-000098420000}"/>
    <cellStyle name="SAPBEXexcBad8 5 3" xfId="9407" xr:uid="{00000000-0005-0000-0000-000099420000}"/>
    <cellStyle name="SAPBEXexcBad8 5 3 2" xfId="9408" xr:uid="{00000000-0005-0000-0000-00009A420000}"/>
    <cellStyle name="SAPBEXexcBad8 5 3 3" xfId="9409" xr:uid="{00000000-0005-0000-0000-00009B420000}"/>
    <cellStyle name="SAPBEXexcBad8 5 4" xfId="9410" xr:uid="{00000000-0005-0000-0000-00009C420000}"/>
    <cellStyle name="SAPBEXexcBad8 5 4 2" xfId="9411" xr:uid="{00000000-0005-0000-0000-00009D420000}"/>
    <cellStyle name="SAPBEXexcBad8 5 5" xfId="9412" xr:uid="{00000000-0005-0000-0000-00009E420000}"/>
    <cellStyle name="SAPBEXexcBad8 5 5 2" xfId="9413" xr:uid="{00000000-0005-0000-0000-00009F420000}"/>
    <cellStyle name="SAPBEXexcBad8 5 6" xfId="9414" xr:uid="{00000000-0005-0000-0000-0000A0420000}"/>
    <cellStyle name="SAPBEXexcBad8 5 6 2" xfId="9415" xr:uid="{00000000-0005-0000-0000-0000A1420000}"/>
    <cellStyle name="SAPBEXexcBad8 5 7" xfId="9416" xr:uid="{00000000-0005-0000-0000-0000A2420000}"/>
    <cellStyle name="SAPBEXexcBad8 5 7 2" xfId="9417" xr:uid="{00000000-0005-0000-0000-0000A3420000}"/>
    <cellStyle name="SAPBEXexcBad8 5 8" xfId="9418" xr:uid="{00000000-0005-0000-0000-0000A4420000}"/>
    <cellStyle name="SAPBEXexcBad8 5 8 2" xfId="9419" xr:uid="{00000000-0005-0000-0000-0000A5420000}"/>
    <cellStyle name="SAPBEXexcBad8 5 9" xfId="9420" xr:uid="{00000000-0005-0000-0000-0000A6420000}"/>
    <cellStyle name="SAPBEXexcBad8 5 9 2" xfId="9421" xr:uid="{00000000-0005-0000-0000-0000A7420000}"/>
    <cellStyle name="SAPBEXexcBad8 6" xfId="9422" xr:uid="{00000000-0005-0000-0000-0000A8420000}"/>
    <cellStyle name="SAPBEXexcBad8 6 10" xfId="9423" xr:uid="{00000000-0005-0000-0000-0000A9420000}"/>
    <cellStyle name="SAPBEXexcBad8 6 10 2" xfId="9424" xr:uid="{00000000-0005-0000-0000-0000AA420000}"/>
    <cellStyle name="SAPBEXexcBad8 6 11" xfId="9425" xr:uid="{00000000-0005-0000-0000-0000AB420000}"/>
    <cellStyle name="SAPBEXexcBad8 6 12" xfId="9426" xr:uid="{00000000-0005-0000-0000-0000AC420000}"/>
    <cellStyle name="SAPBEXexcBad8 6 2" xfId="9427" xr:uid="{00000000-0005-0000-0000-0000AD420000}"/>
    <cellStyle name="SAPBEXexcBad8 6 2 2" xfId="9428" xr:uid="{00000000-0005-0000-0000-0000AE420000}"/>
    <cellStyle name="SAPBEXexcBad8 6 2 3" xfId="9429" xr:uid="{00000000-0005-0000-0000-0000AF420000}"/>
    <cellStyle name="SAPBEXexcBad8 6 3" xfId="9430" xr:uid="{00000000-0005-0000-0000-0000B0420000}"/>
    <cellStyle name="SAPBEXexcBad8 6 3 2" xfId="9431" xr:uid="{00000000-0005-0000-0000-0000B1420000}"/>
    <cellStyle name="SAPBEXexcBad8 6 4" xfId="9432" xr:uid="{00000000-0005-0000-0000-0000B2420000}"/>
    <cellStyle name="SAPBEXexcBad8 6 4 2" xfId="9433" xr:uid="{00000000-0005-0000-0000-0000B3420000}"/>
    <cellStyle name="SAPBEXexcBad8 6 5" xfId="9434" xr:uid="{00000000-0005-0000-0000-0000B4420000}"/>
    <cellStyle name="SAPBEXexcBad8 6 5 2" xfId="9435" xr:uid="{00000000-0005-0000-0000-0000B5420000}"/>
    <cellStyle name="SAPBEXexcBad8 6 6" xfId="9436" xr:uid="{00000000-0005-0000-0000-0000B6420000}"/>
    <cellStyle name="SAPBEXexcBad8 6 6 2" xfId="9437" xr:uid="{00000000-0005-0000-0000-0000B7420000}"/>
    <cellStyle name="SAPBEXexcBad8 6 7" xfId="9438" xr:uid="{00000000-0005-0000-0000-0000B8420000}"/>
    <cellStyle name="SAPBEXexcBad8 6 7 2" xfId="9439" xr:uid="{00000000-0005-0000-0000-0000B9420000}"/>
    <cellStyle name="SAPBEXexcBad8 6 8" xfId="9440" xr:uid="{00000000-0005-0000-0000-0000BA420000}"/>
    <cellStyle name="SAPBEXexcBad8 6 8 2" xfId="9441" xr:uid="{00000000-0005-0000-0000-0000BB420000}"/>
    <cellStyle name="SAPBEXexcBad8 6 9" xfId="9442" xr:uid="{00000000-0005-0000-0000-0000BC420000}"/>
    <cellStyle name="SAPBEXexcBad8 6 9 2" xfId="9443" xr:uid="{00000000-0005-0000-0000-0000BD420000}"/>
    <cellStyle name="SAPBEXexcBad8 7" xfId="9444" xr:uid="{00000000-0005-0000-0000-0000BE420000}"/>
    <cellStyle name="SAPBEXexcBad8 7 10" xfId="9445" xr:uid="{00000000-0005-0000-0000-0000BF420000}"/>
    <cellStyle name="SAPBEXexcBad8 7 10 2" xfId="9446" xr:uid="{00000000-0005-0000-0000-0000C0420000}"/>
    <cellStyle name="SAPBEXexcBad8 7 11" xfId="9447" xr:uid="{00000000-0005-0000-0000-0000C1420000}"/>
    <cellStyle name="SAPBEXexcBad8 7 12" xfId="9448" xr:uid="{00000000-0005-0000-0000-0000C2420000}"/>
    <cellStyle name="SAPBEXexcBad8 7 2" xfId="9449" xr:uid="{00000000-0005-0000-0000-0000C3420000}"/>
    <cellStyle name="SAPBEXexcBad8 7 2 2" xfId="9450" xr:uid="{00000000-0005-0000-0000-0000C4420000}"/>
    <cellStyle name="SAPBEXexcBad8 7 2 3" xfId="9451" xr:uid="{00000000-0005-0000-0000-0000C5420000}"/>
    <cellStyle name="SAPBEXexcBad8 7 3" xfId="9452" xr:uid="{00000000-0005-0000-0000-0000C6420000}"/>
    <cellStyle name="SAPBEXexcBad8 7 3 2" xfId="9453" xr:uid="{00000000-0005-0000-0000-0000C7420000}"/>
    <cellStyle name="SAPBEXexcBad8 7 4" xfId="9454" xr:uid="{00000000-0005-0000-0000-0000C8420000}"/>
    <cellStyle name="SAPBEXexcBad8 7 4 2" xfId="9455" xr:uid="{00000000-0005-0000-0000-0000C9420000}"/>
    <cellStyle name="SAPBEXexcBad8 7 5" xfId="9456" xr:uid="{00000000-0005-0000-0000-0000CA420000}"/>
    <cellStyle name="SAPBEXexcBad8 7 5 2" xfId="9457" xr:uid="{00000000-0005-0000-0000-0000CB420000}"/>
    <cellStyle name="SAPBEXexcBad8 7 6" xfId="9458" xr:uid="{00000000-0005-0000-0000-0000CC420000}"/>
    <cellStyle name="SAPBEXexcBad8 7 6 2" xfId="9459" xr:uid="{00000000-0005-0000-0000-0000CD420000}"/>
    <cellStyle name="SAPBEXexcBad8 7 7" xfId="9460" xr:uid="{00000000-0005-0000-0000-0000CE420000}"/>
    <cellStyle name="SAPBEXexcBad8 7 7 2" xfId="9461" xr:uid="{00000000-0005-0000-0000-0000CF420000}"/>
    <cellStyle name="SAPBEXexcBad8 7 8" xfId="9462" xr:uid="{00000000-0005-0000-0000-0000D0420000}"/>
    <cellStyle name="SAPBEXexcBad8 7 8 2" xfId="9463" xr:uid="{00000000-0005-0000-0000-0000D1420000}"/>
    <cellStyle name="SAPBEXexcBad8 7 9" xfId="9464" xr:uid="{00000000-0005-0000-0000-0000D2420000}"/>
    <cellStyle name="SAPBEXexcBad8 7 9 2" xfId="9465" xr:uid="{00000000-0005-0000-0000-0000D3420000}"/>
    <cellStyle name="SAPBEXexcBad8 8" xfId="9466" xr:uid="{00000000-0005-0000-0000-0000D4420000}"/>
    <cellStyle name="SAPBEXexcBad8 8 10" xfId="9467" xr:uid="{00000000-0005-0000-0000-0000D5420000}"/>
    <cellStyle name="SAPBEXexcBad8 8 10 2" xfId="9468" xr:uid="{00000000-0005-0000-0000-0000D6420000}"/>
    <cellStyle name="SAPBEXexcBad8 8 11" xfId="9469" xr:uid="{00000000-0005-0000-0000-0000D7420000}"/>
    <cellStyle name="SAPBEXexcBad8 8 12" xfId="9470" xr:uid="{00000000-0005-0000-0000-0000D8420000}"/>
    <cellStyle name="SAPBEXexcBad8 8 2" xfId="9471" xr:uid="{00000000-0005-0000-0000-0000D9420000}"/>
    <cellStyle name="SAPBEXexcBad8 8 2 2" xfId="9472" xr:uid="{00000000-0005-0000-0000-0000DA420000}"/>
    <cellStyle name="SAPBEXexcBad8 8 2 3" xfId="9473" xr:uid="{00000000-0005-0000-0000-0000DB420000}"/>
    <cellStyle name="SAPBEXexcBad8 8 3" xfId="9474" xr:uid="{00000000-0005-0000-0000-0000DC420000}"/>
    <cellStyle name="SAPBEXexcBad8 8 3 2" xfId="9475" xr:uid="{00000000-0005-0000-0000-0000DD420000}"/>
    <cellStyle name="SAPBEXexcBad8 8 4" xfId="9476" xr:uid="{00000000-0005-0000-0000-0000DE420000}"/>
    <cellStyle name="SAPBEXexcBad8 8 4 2" xfId="9477" xr:uid="{00000000-0005-0000-0000-0000DF420000}"/>
    <cellStyle name="SAPBEXexcBad8 8 5" xfId="9478" xr:uid="{00000000-0005-0000-0000-0000E0420000}"/>
    <cellStyle name="SAPBEXexcBad8 8 5 2" xfId="9479" xr:uid="{00000000-0005-0000-0000-0000E1420000}"/>
    <cellStyle name="SAPBEXexcBad8 8 6" xfId="9480" xr:uid="{00000000-0005-0000-0000-0000E2420000}"/>
    <cellStyle name="SAPBEXexcBad8 8 6 2" xfId="9481" xr:uid="{00000000-0005-0000-0000-0000E3420000}"/>
    <cellStyle name="SAPBEXexcBad8 8 7" xfId="9482" xr:uid="{00000000-0005-0000-0000-0000E4420000}"/>
    <cellStyle name="SAPBEXexcBad8 8 7 2" xfId="9483" xr:uid="{00000000-0005-0000-0000-0000E5420000}"/>
    <cellStyle name="SAPBEXexcBad8 8 8" xfId="9484" xr:uid="{00000000-0005-0000-0000-0000E6420000}"/>
    <cellStyle name="SAPBEXexcBad8 8 8 2" xfId="9485" xr:uid="{00000000-0005-0000-0000-0000E7420000}"/>
    <cellStyle name="SAPBEXexcBad8 8 9" xfId="9486" xr:uid="{00000000-0005-0000-0000-0000E8420000}"/>
    <cellStyle name="SAPBEXexcBad8 8 9 2" xfId="9487" xr:uid="{00000000-0005-0000-0000-0000E9420000}"/>
    <cellStyle name="SAPBEXexcBad8 9" xfId="9488" xr:uid="{00000000-0005-0000-0000-0000EA420000}"/>
    <cellStyle name="SAPBEXexcBad8 9 10" xfId="9489" xr:uid="{00000000-0005-0000-0000-0000EB420000}"/>
    <cellStyle name="SAPBEXexcBad8 9 10 2" xfId="9490" xr:uid="{00000000-0005-0000-0000-0000EC420000}"/>
    <cellStyle name="SAPBEXexcBad8 9 11" xfId="9491" xr:uid="{00000000-0005-0000-0000-0000ED420000}"/>
    <cellStyle name="SAPBEXexcBad8 9 12" xfId="9492" xr:uid="{00000000-0005-0000-0000-0000EE420000}"/>
    <cellStyle name="SAPBEXexcBad8 9 2" xfId="9493" xr:uid="{00000000-0005-0000-0000-0000EF420000}"/>
    <cellStyle name="SAPBEXexcBad8 9 2 2" xfId="9494" xr:uid="{00000000-0005-0000-0000-0000F0420000}"/>
    <cellStyle name="SAPBEXexcBad8 9 2 3" xfId="9495" xr:uid="{00000000-0005-0000-0000-0000F1420000}"/>
    <cellStyle name="SAPBEXexcBad8 9 3" xfId="9496" xr:uid="{00000000-0005-0000-0000-0000F2420000}"/>
    <cellStyle name="SAPBEXexcBad8 9 3 2" xfId="9497" xr:uid="{00000000-0005-0000-0000-0000F3420000}"/>
    <cellStyle name="SAPBEXexcBad8 9 4" xfId="9498" xr:uid="{00000000-0005-0000-0000-0000F4420000}"/>
    <cellStyle name="SAPBEXexcBad8 9 4 2" xfId="9499" xr:uid="{00000000-0005-0000-0000-0000F5420000}"/>
    <cellStyle name="SAPBEXexcBad8 9 5" xfId="9500" xr:uid="{00000000-0005-0000-0000-0000F6420000}"/>
    <cellStyle name="SAPBEXexcBad8 9 5 2" xfId="9501" xr:uid="{00000000-0005-0000-0000-0000F7420000}"/>
    <cellStyle name="SAPBEXexcBad8 9 6" xfId="9502" xr:uid="{00000000-0005-0000-0000-0000F8420000}"/>
    <cellStyle name="SAPBEXexcBad8 9 6 2" xfId="9503" xr:uid="{00000000-0005-0000-0000-0000F9420000}"/>
    <cellStyle name="SAPBEXexcBad8 9 7" xfId="9504" xr:uid="{00000000-0005-0000-0000-0000FA420000}"/>
    <cellStyle name="SAPBEXexcBad8 9 7 2" xfId="9505" xr:uid="{00000000-0005-0000-0000-0000FB420000}"/>
    <cellStyle name="SAPBEXexcBad8 9 8" xfId="9506" xr:uid="{00000000-0005-0000-0000-0000FC420000}"/>
    <cellStyle name="SAPBEXexcBad8 9 8 2" xfId="9507" xr:uid="{00000000-0005-0000-0000-0000FD420000}"/>
    <cellStyle name="SAPBEXexcBad8 9 9" xfId="9508" xr:uid="{00000000-0005-0000-0000-0000FE420000}"/>
    <cellStyle name="SAPBEXexcBad8 9 9 2" xfId="9509" xr:uid="{00000000-0005-0000-0000-0000FF420000}"/>
    <cellStyle name="SAPBEXexcBad8_2013Прогноз" xfId="9510" xr:uid="{00000000-0005-0000-0000-000000430000}"/>
    <cellStyle name="SAPBEXexcBad9" xfId="9511" xr:uid="{00000000-0005-0000-0000-000001430000}"/>
    <cellStyle name="SAPBEXexcBad9 10" xfId="9512" xr:uid="{00000000-0005-0000-0000-000002430000}"/>
    <cellStyle name="SAPBEXexcBad9 10 10" xfId="9513" xr:uid="{00000000-0005-0000-0000-000003430000}"/>
    <cellStyle name="SAPBEXexcBad9 10 10 2" xfId="9514" xr:uid="{00000000-0005-0000-0000-000004430000}"/>
    <cellStyle name="SAPBEXexcBad9 10 11" xfId="9515" xr:uid="{00000000-0005-0000-0000-000005430000}"/>
    <cellStyle name="SAPBEXexcBad9 10 12" xfId="9516" xr:uid="{00000000-0005-0000-0000-000006430000}"/>
    <cellStyle name="SAPBEXexcBad9 10 2" xfId="9517" xr:uid="{00000000-0005-0000-0000-000007430000}"/>
    <cellStyle name="SAPBEXexcBad9 10 2 2" xfId="9518" xr:uid="{00000000-0005-0000-0000-000008430000}"/>
    <cellStyle name="SAPBEXexcBad9 10 2 2 2" xfId="9519" xr:uid="{00000000-0005-0000-0000-000009430000}"/>
    <cellStyle name="SAPBEXexcBad9 10 2 3" xfId="9520" xr:uid="{00000000-0005-0000-0000-00000A430000}"/>
    <cellStyle name="SAPBEXexcBad9 10 3" xfId="9521" xr:uid="{00000000-0005-0000-0000-00000B430000}"/>
    <cellStyle name="SAPBEXexcBad9 10 3 2" xfId="9522" xr:uid="{00000000-0005-0000-0000-00000C430000}"/>
    <cellStyle name="SAPBEXexcBad9 10 3 2 2" xfId="9523" xr:uid="{00000000-0005-0000-0000-00000D430000}"/>
    <cellStyle name="SAPBEXexcBad9 10 3 3" xfId="9524" xr:uid="{00000000-0005-0000-0000-00000E430000}"/>
    <cellStyle name="SAPBEXexcBad9 10 4" xfId="9525" xr:uid="{00000000-0005-0000-0000-00000F430000}"/>
    <cellStyle name="SAPBEXexcBad9 10 4 2" xfId="9526" xr:uid="{00000000-0005-0000-0000-000010430000}"/>
    <cellStyle name="SAPBEXexcBad9 10 4 2 2" xfId="9527" xr:uid="{00000000-0005-0000-0000-000011430000}"/>
    <cellStyle name="SAPBEXexcBad9 10 4 3" xfId="9528" xr:uid="{00000000-0005-0000-0000-000012430000}"/>
    <cellStyle name="SAPBEXexcBad9 10 5" xfId="9529" xr:uid="{00000000-0005-0000-0000-000013430000}"/>
    <cellStyle name="SAPBEXexcBad9 10 5 2" xfId="9530" xr:uid="{00000000-0005-0000-0000-000014430000}"/>
    <cellStyle name="SAPBEXexcBad9 10 5 2 2" xfId="9531" xr:uid="{00000000-0005-0000-0000-000015430000}"/>
    <cellStyle name="SAPBEXexcBad9 10 5 3" xfId="9532" xr:uid="{00000000-0005-0000-0000-000016430000}"/>
    <cellStyle name="SAPBEXexcBad9 10 6" xfId="9533" xr:uid="{00000000-0005-0000-0000-000017430000}"/>
    <cellStyle name="SAPBEXexcBad9 10 6 2" xfId="9534" xr:uid="{00000000-0005-0000-0000-000018430000}"/>
    <cellStyle name="SAPBEXexcBad9 10 6 2 2" xfId="9535" xr:uid="{00000000-0005-0000-0000-000019430000}"/>
    <cellStyle name="SAPBEXexcBad9 10 6 3" xfId="9536" xr:uid="{00000000-0005-0000-0000-00001A430000}"/>
    <cellStyle name="SAPBEXexcBad9 10 7" xfId="9537" xr:uid="{00000000-0005-0000-0000-00001B430000}"/>
    <cellStyle name="SAPBEXexcBad9 10 7 2" xfId="9538" xr:uid="{00000000-0005-0000-0000-00001C430000}"/>
    <cellStyle name="SAPBEXexcBad9 10 7 3" xfId="9539" xr:uid="{00000000-0005-0000-0000-00001D430000}"/>
    <cellStyle name="SAPBEXexcBad9 10 8" xfId="9540" xr:uid="{00000000-0005-0000-0000-00001E430000}"/>
    <cellStyle name="SAPBEXexcBad9 10 8 2" xfId="9541" xr:uid="{00000000-0005-0000-0000-00001F430000}"/>
    <cellStyle name="SAPBEXexcBad9 10 9" xfId="9542" xr:uid="{00000000-0005-0000-0000-000020430000}"/>
    <cellStyle name="SAPBEXexcBad9 10 9 2" xfId="9543" xr:uid="{00000000-0005-0000-0000-000021430000}"/>
    <cellStyle name="SAPBEXexcBad9 10_2013Прогноз" xfId="9544" xr:uid="{00000000-0005-0000-0000-000022430000}"/>
    <cellStyle name="SAPBEXexcBad9 11" xfId="9545" xr:uid="{00000000-0005-0000-0000-000023430000}"/>
    <cellStyle name="SAPBEXexcBad9 11 10" xfId="9546" xr:uid="{00000000-0005-0000-0000-000024430000}"/>
    <cellStyle name="SAPBEXexcBad9 11 10 2" xfId="9547" xr:uid="{00000000-0005-0000-0000-000025430000}"/>
    <cellStyle name="SAPBEXexcBad9 11 11" xfId="9548" xr:uid="{00000000-0005-0000-0000-000026430000}"/>
    <cellStyle name="SAPBEXexcBad9 11 12" xfId="9549" xr:uid="{00000000-0005-0000-0000-000027430000}"/>
    <cellStyle name="SAPBEXexcBad9 11 2" xfId="9550" xr:uid="{00000000-0005-0000-0000-000028430000}"/>
    <cellStyle name="SAPBEXexcBad9 11 2 2" xfId="9551" xr:uid="{00000000-0005-0000-0000-000029430000}"/>
    <cellStyle name="SAPBEXexcBad9 11 2 2 2" xfId="9552" xr:uid="{00000000-0005-0000-0000-00002A430000}"/>
    <cellStyle name="SAPBEXexcBad9 11 2 3" xfId="9553" xr:uid="{00000000-0005-0000-0000-00002B430000}"/>
    <cellStyle name="SAPBEXexcBad9 11 3" xfId="9554" xr:uid="{00000000-0005-0000-0000-00002C430000}"/>
    <cellStyle name="SAPBEXexcBad9 11 3 2" xfId="9555" xr:uid="{00000000-0005-0000-0000-00002D430000}"/>
    <cellStyle name="SAPBEXexcBad9 11 3 3" xfId="9556" xr:uid="{00000000-0005-0000-0000-00002E430000}"/>
    <cellStyle name="SAPBEXexcBad9 11 4" xfId="9557" xr:uid="{00000000-0005-0000-0000-00002F430000}"/>
    <cellStyle name="SAPBEXexcBad9 11 4 2" xfId="9558" xr:uid="{00000000-0005-0000-0000-000030430000}"/>
    <cellStyle name="SAPBEXexcBad9 11 5" xfId="9559" xr:uid="{00000000-0005-0000-0000-000031430000}"/>
    <cellStyle name="SAPBEXexcBad9 11 5 2" xfId="9560" xr:uid="{00000000-0005-0000-0000-000032430000}"/>
    <cellStyle name="SAPBEXexcBad9 11 6" xfId="9561" xr:uid="{00000000-0005-0000-0000-000033430000}"/>
    <cellStyle name="SAPBEXexcBad9 11 6 2" xfId="9562" xr:uid="{00000000-0005-0000-0000-000034430000}"/>
    <cellStyle name="SAPBEXexcBad9 11 7" xfId="9563" xr:uid="{00000000-0005-0000-0000-000035430000}"/>
    <cellStyle name="SAPBEXexcBad9 11 7 2" xfId="9564" xr:uid="{00000000-0005-0000-0000-000036430000}"/>
    <cellStyle name="SAPBEXexcBad9 11 8" xfId="9565" xr:uid="{00000000-0005-0000-0000-000037430000}"/>
    <cellStyle name="SAPBEXexcBad9 11 8 2" xfId="9566" xr:uid="{00000000-0005-0000-0000-000038430000}"/>
    <cellStyle name="SAPBEXexcBad9 11 9" xfId="9567" xr:uid="{00000000-0005-0000-0000-000039430000}"/>
    <cellStyle name="SAPBEXexcBad9 11 9 2" xfId="9568" xr:uid="{00000000-0005-0000-0000-00003A430000}"/>
    <cellStyle name="SAPBEXexcBad9 12" xfId="9569" xr:uid="{00000000-0005-0000-0000-00003B430000}"/>
    <cellStyle name="SAPBEXexcBad9 12 10" xfId="9570" xr:uid="{00000000-0005-0000-0000-00003C430000}"/>
    <cellStyle name="SAPBEXexcBad9 12 10 2" xfId="9571" xr:uid="{00000000-0005-0000-0000-00003D430000}"/>
    <cellStyle name="SAPBEXexcBad9 12 11" xfId="9572" xr:uid="{00000000-0005-0000-0000-00003E430000}"/>
    <cellStyle name="SAPBEXexcBad9 12 12" xfId="9573" xr:uid="{00000000-0005-0000-0000-00003F430000}"/>
    <cellStyle name="SAPBEXexcBad9 12 2" xfId="9574" xr:uid="{00000000-0005-0000-0000-000040430000}"/>
    <cellStyle name="SAPBEXexcBad9 12 2 2" xfId="9575" xr:uid="{00000000-0005-0000-0000-000041430000}"/>
    <cellStyle name="SAPBEXexcBad9 12 2 2 2" xfId="9576" xr:uid="{00000000-0005-0000-0000-000042430000}"/>
    <cellStyle name="SAPBEXexcBad9 12 2 3" xfId="9577" xr:uid="{00000000-0005-0000-0000-000043430000}"/>
    <cellStyle name="SAPBEXexcBad9 12 3" xfId="9578" xr:uid="{00000000-0005-0000-0000-000044430000}"/>
    <cellStyle name="SAPBEXexcBad9 12 3 2" xfId="9579" xr:uid="{00000000-0005-0000-0000-000045430000}"/>
    <cellStyle name="SAPBEXexcBad9 12 3 3" xfId="9580" xr:uid="{00000000-0005-0000-0000-000046430000}"/>
    <cellStyle name="SAPBEXexcBad9 12 4" xfId="9581" xr:uid="{00000000-0005-0000-0000-000047430000}"/>
    <cellStyle name="SAPBEXexcBad9 12 4 2" xfId="9582" xr:uid="{00000000-0005-0000-0000-000048430000}"/>
    <cellStyle name="SAPBEXexcBad9 12 5" xfId="9583" xr:uid="{00000000-0005-0000-0000-000049430000}"/>
    <cellStyle name="SAPBEXexcBad9 12 5 2" xfId="9584" xr:uid="{00000000-0005-0000-0000-00004A430000}"/>
    <cellStyle name="SAPBEXexcBad9 12 6" xfId="9585" xr:uid="{00000000-0005-0000-0000-00004B430000}"/>
    <cellStyle name="SAPBEXexcBad9 12 6 2" xfId="9586" xr:uid="{00000000-0005-0000-0000-00004C430000}"/>
    <cellStyle name="SAPBEXexcBad9 12 7" xfId="9587" xr:uid="{00000000-0005-0000-0000-00004D430000}"/>
    <cellStyle name="SAPBEXexcBad9 12 7 2" xfId="9588" xr:uid="{00000000-0005-0000-0000-00004E430000}"/>
    <cellStyle name="SAPBEXexcBad9 12 8" xfId="9589" xr:uid="{00000000-0005-0000-0000-00004F430000}"/>
    <cellStyle name="SAPBEXexcBad9 12 8 2" xfId="9590" xr:uid="{00000000-0005-0000-0000-000050430000}"/>
    <cellStyle name="SAPBEXexcBad9 12 9" xfId="9591" xr:uid="{00000000-0005-0000-0000-000051430000}"/>
    <cellStyle name="SAPBEXexcBad9 12 9 2" xfId="9592" xr:uid="{00000000-0005-0000-0000-000052430000}"/>
    <cellStyle name="SAPBEXexcBad9 13" xfId="9593" xr:uid="{00000000-0005-0000-0000-000053430000}"/>
    <cellStyle name="SAPBEXexcBad9 13 10" xfId="9594" xr:uid="{00000000-0005-0000-0000-000054430000}"/>
    <cellStyle name="SAPBEXexcBad9 13 10 2" xfId="9595" xr:uid="{00000000-0005-0000-0000-000055430000}"/>
    <cellStyle name="SAPBEXexcBad9 13 11" xfId="9596" xr:uid="{00000000-0005-0000-0000-000056430000}"/>
    <cellStyle name="SAPBEXexcBad9 13 12" xfId="9597" xr:uid="{00000000-0005-0000-0000-000057430000}"/>
    <cellStyle name="SAPBEXexcBad9 13 2" xfId="9598" xr:uid="{00000000-0005-0000-0000-000058430000}"/>
    <cellStyle name="SAPBEXexcBad9 13 2 2" xfId="9599" xr:uid="{00000000-0005-0000-0000-000059430000}"/>
    <cellStyle name="SAPBEXexcBad9 13 2 2 2" xfId="9600" xr:uid="{00000000-0005-0000-0000-00005A430000}"/>
    <cellStyle name="SAPBEXexcBad9 13 2 3" xfId="9601" xr:uid="{00000000-0005-0000-0000-00005B430000}"/>
    <cellStyle name="SAPBEXexcBad9 13 3" xfId="9602" xr:uid="{00000000-0005-0000-0000-00005C430000}"/>
    <cellStyle name="SAPBEXexcBad9 13 3 2" xfId="9603" xr:uid="{00000000-0005-0000-0000-00005D430000}"/>
    <cellStyle name="SAPBEXexcBad9 13 3 3" xfId="9604" xr:uid="{00000000-0005-0000-0000-00005E430000}"/>
    <cellStyle name="SAPBEXexcBad9 13 4" xfId="9605" xr:uid="{00000000-0005-0000-0000-00005F430000}"/>
    <cellStyle name="SAPBEXexcBad9 13 4 2" xfId="9606" xr:uid="{00000000-0005-0000-0000-000060430000}"/>
    <cellStyle name="SAPBEXexcBad9 13 5" xfId="9607" xr:uid="{00000000-0005-0000-0000-000061430000}"/>
    <cellStyle name="SAPBEXexcBad9 13 5 2" xfId="9608" xr:uid="{00000000-0005-0000-0000-000062430000}"/>
    <cellStyle name="SAPBEXexcBad9 13 6" xfId="9609" xr:uid="{00000000-0005-0000-0000-000063430000}"/>
    <cellStyle name="SAPBEXexcBad9 13 6 2" xfId="9610" xr:uid="{00000000-0005-0000-0000-000064430000}"/>
    <cellStyle name="SAPBEXexcBad9 13 7" xfId="9611" xr:uid="{00000000-0005-0000-0000-000065430000}"/>
    <cellStyle name="SAPBEXexcBad9 13 7 2" xfId="9612" xr:uid="{00000000-0005-0000-0000-000066430000}"/>
    <cellStyle name="SAPBEXexcBad9 13 8" xfId="9613" xr:uid="{00000000-0005-0000-0000-000067430000}"/>
    <cellStyle name="SAPBEXexcBad9 13 8 2" xfId="9614" xr:uid="{00000000-0005-0000-0000-000068430000}"/>
    <cellStyle name="SAPBEXexcBad9 13 9" xfId="9615" xr:uid="{00000000-0005-0000-0000-000069430000}"/>
    <cellStyle name="SAPBEXexcBad9 13 9 2" xfId="9616" xr:uid="{00000000-0005-0000-0000-00006A430000}"/>
    <cellStyle name="SAPBEXexcBad9 14" xfId="9617" xr:uid="{00000000-0005-0000-0000-00006B430000}"/>
    <cellStyle name="SAPBEXexcBad9 14 10" xfId="9618" xr:uid="{00000000-0005-0000-0000-00006C430000}"/>
    <cellStyle name="SAPBEXexcBad9 14 10 2" xfId="9619" xr:uid="{00000000-0005-0000-0000-00006D430000}"/>
    <cellStyle name="SAPBEXexcBad9 14 11" xfId="9620" xr:uid="{00000000-0005-0000-0000-00006E430000}"/>
    <cellStyle name="SAPBEXexcBad9 14 12" xfId="9621" xr:uid="{00000000-0005-0000-0000-00006F430000}"/>
    <cellStyle name="SAPBEXexcBad9 14 2" xfId="9622" xr:uid="{00000000-0005-0000-0000-000070430000}"/>
    <cellStyle name="SAPBEXexcBad9 14 2 2" xfId="9623" xr:uid="{00000000-0005-0000-0000-000071430000}"/>
    <cellStyle name="SAPBEXexcBad9 14 2 3" xfId="9624" xr:uid="{00000000-0005-0000-0000-000072430000}"/>
    <cellStyle name="SAPBEXexcBad9 14 3" xfId="9625" xr:uid="{00000000-0005-0000-0000-000073430000}"/>
    <cellStyle name="SAPBEXexcBad9 14 3 2" xfId="9626" xr:uid="{00000000-0005-0000-0000-000074430000}"/>
    <cellStyle name="SAPBEXexcBad9 14 4" xfId="9627" xr:uid="{00000000-0005-0000-0000-000075430000}"/>
    <cellStyle name="SAPBEXexcBad9 14 4 2" xfId="9628" xr:uid="{00000000-0005-0000-0000-000076430000}"/>
    <cellStyle name="SAPBEXexcBad9 14 5" xfId="9629" xr:uid="{00000000-0005-0000-0000-000077430000}"/>
    <cellStyle name="SAPBEXexcBad9 14 5 2" xfId="9630" xr:uid="{00000000-0005-0000-0000-000078430000}"/>
    <cellStyle name="SAPBEXexcBad9 14 6" xfId="9631" xr:uid="{00000000-0005-0000-0000-000079430000}"/>
    <cellStyle name="SAPBEXexcBad9 14 6 2" xfId="9632" xr:uid="{00000000-0005-0000-0000-00007A430000}"/>
    <cellStyle name="SAPBEXexcBad9 14 7" xfId="9633" xr:uid="{00000000-0005-0000-0000-00007B430000}"/>
    <cellStyle name="SAPBEXexcBad9 14 7 2" xfId="9634" xr:uid="{00000000-0005-0000-0000-00007C430000}"/>
    <cellStyle name="SAPBEXexcBad9 14 8" xfId="9635" xr:uid="{00000000-0005-0000-0000-00007D430000}"/>
    <cellStyle name="SAPBEXexcBad9 14 8 2" xfId="9636" xr:uid="{00000000-0005-0000-0000-00007E430000}"/>
    <cellStyle name="SAPBEXexcBad9 14 9" xfId="9637" xr:uid="{00000000-0005-0000-0000-00007F430000}"/>
    <cellStyle name="SAPBEXexcBad9 14 9 2" xfId="9638" xr:uid="{00000000-0005-0000-0000-000080430000}"/>
    <cellStyle name="SAPBEXexcBad9 15" xfId="9639" xr:uid="{00000000-0005-0000-0000-000081430000}"/>
    <cellStyle name="SAPBEXexcBad9 15 10" xfId="9640" xr:uid="{00000000-0005-0000-0000-000082430000}"/>
    <cellStyle name="SAPBEXexcBad9 15 10 2" xfId="9641" xr:uid="{00000000-0005-0000-0000-000083430000}"/>
    <cellStyle name="SAPBEXexcBad9 15 11" xfId="9642" xr:uid="{00000000-0005-0000-0000-000084430000}"/>
    <cellStyle name="SAPBEXexcBad9 15 12" xfId="9643" xr:uid="{00000000-0005-0000-0000-000085430000}"/>
    <cellStyle name="SAPBEXexcBad9 15 2" xfId="9644" xr:uid="{00000000-0005-0000-0000-000086430000}"/>
    <cellStyle name="SAPBEXexcBad9 15 2 2" xfId="9645" xr:uid="{00000000-0005-0000-0000-000087430000}"/>
    <cellStyle name="SAPBEXexcBad9 15 2 3" xfId="9646" xr:uid="{00000000-0005-0000-0000-000088430000}"/>
    <cellStyle name="SAPBEXexcBad9 15 3" xfId="9647" xr:uid="{00000000-0005-0000-0000-000089430000}"/>
    <cellStyle name="SAPBEXexcBad9 15 3 2" xfId="9648" xr:uid="{00000000-0005-0000-0000-00008A430000}"/>
    <cellStyle name="SAPBEXexcBad9 15 4" xfId="9649" xr:uid="{00000000-0005-0000-0000-00008B430000}"/>
    <cellStyle name="SAPBEXexcBad9 15 4 2" xfId="9650" xr:uid="{00000000-0005-0000-0000-00008C430000}"/>
    <cellStyle name="SAPBEXexcBad9 15 5" xfId="9651" xr:uid="{00000000-0005-0000-0000-00008D430000}"/>
    <cellStyle name="SAPBEXexcBad9 15 5 2" xfId="9652" xr:uid="{00000000-0005-0000-0000-00008E430000}"/>
    <cellStyle name="SAPBEXexcBad9 15 6" xfId="9653" xr:uid="{00000000-0005-0000-0000-00008F430000}"/>
    <cellStyle name="SAPBEXexcBad9 15 6 2" xfId="9654" xr:uid="{00000000-0005-0000-0000-000090430000}"/>
    <cellStyle name="SAPBEXexcBad9 15 7" xfId="9655" xr:uid="{00000000-0005-0000-0000-000091430000}"/>
    <cellStyle name="SAPBEXexcBad9 15 7 2" xfId="9656" xr:uid="{00000000-0005-0000-0000-000092430000}"/>
    <cellStyle name="SAPBEXexcBad9 15 8" xfId="9657" xr:uid="{00000000-0005-0000-0000-000093430000}"/>
    <cellStyle name="SAPBEXexcBad9 15 8 2" xfId="9658" xr:uid="{00000000-0005-0000-0000-000094430000}"/>
    <cellStyle name="SAPBEXexcBad9 15 9" xfId="9659" xr:uid="{00000000-0005-0000-0000-000095430000}"/>
    <cellStyle name="SAPBEXexcBad9 15 9 2" xfId="9660" xr:uid="{00000000-0005-0000-0000-000096430000}"/>
    <cellStyle name="SAPBEXexcBad9 16" xfId="9661" xr:uid="{00000000-0005-0000-0000-000097430000}"/>
    <cellStyle name="SAPBEXexcBad9 16 2" xfId="9662" xr:uid="{00000000-0005-0000-0000-000098430000}"/>
    <cellStyle name="SAPBEXexcBad9 16 2 2" xfId="9663" xr:uid="{00000000-0005-0000-0000-000099430000}"/>
    <cellStyle name="SAPBEXexcBad9 16 3" xfId="9664" xr:uid="{00000000-0005-0000-0000-00009A430000}"/>
    <cellStyle name="SAPBEXexcBad9 17" xfId="9665" xr:uid="{00000000-0005-0000-0000-00009B430000}"/>
    <cellStyle name="SAPBEXexcBad9 17 2" xfId="9666" xr:uid="{00000000-0005-0000-0000-00009C430000}"/>
    <cellStyle name="SAPBEXexcBad9 17 2 2" xfId="9667" xr:uid="{00000000-0005-0000-0000-00009D430000}"/>
    <cellStyle name="SAPBEXexcBad9 17 3" xfId="9668" xr:uid="{00000000-0005-0000-0000-00009E430000}"/>
    <cellStyle name="SAPBEXexcBad9 18" xfId="9669" xr:uid="{00000000-0005-0000-0000-00009F430000}"/>
    <cellStyle name="SAPBEXexcBad9 18 2" xfId="9670" xr:uid="{00000000-0005-0000-0000-0000A0430000}"/>
    <cellStyle name="SAPBEXexcBad9 18 2 2" xfId="9671" xr:uid="{00000000-0005-0000-0000-0000A1430000}"/>
    <cellStyle name="SAPBEXexcBad9 18 3" xfId="9672" xr:uid="{00000000-0005-0000-0000-0000A2430000}"/>
    <cellStyle name="SAPBEXexcBad9 19" xfId="9673" xr:uid="{00000000-0005-0000-0000-0000A3430000}"/>
    <cellStyle name="SAPBEXexcBad9 19 2" xfId="9674" xr:uid="{00000000-0005-0000-0000-0000A4430000}"/>
    <cellStyle name="SAPBEXexcBad9 19 2 2" xfId="9675" xr:uid="{00000000-0005-0000-0000-0000A5430000}"/>
    <cellStyle name="SAPBEXexcBad9 19 3" xfId="9676" xr:uid="{00000000-0005-0000-0000-0000A6430000}"/>
    <cellStyle name="SAPBEXexcBad9 2" xfId="9677" xr:uid="{00000000-0005-0000-0000-0000A7430000}"/>
    <cellStyle name="SAPBEXexcBad9 2 10" xfId="9678" xr:uid="{00000000-0005-0000-0000-0000A8430000}"/>
    <cellStyle name="SAPBEXexcBad9 2 10 2" xfId="9679" xr:uid="{00000000-0005-0000-0000-0000A9430000}"/>
    <cellStyle name="SAPBEXexcBad9 2 10 2 2" xfId="9680" xr:uid="{00000000-0005-0000-0000-0000AA430000}"/>
    <cellStyle name="SAPBEXexcBad9 2 10 3" xfId="9681" xr:uid="{00000000-0005-0000-0000-0000AB430000}"/>
    <cellStyle name="SAPBEXexcBad9 2 11" xfId="9682" xr:uid="{00000000-0005-0000-0000-0000AC430000}"/>
    <cellStyle name="SAPBEXexcBad9 2 11 2" xfId="9683" xr:uid="{00000000-0005-0000-0000-0000AD430000}"/>
    <cellStyle name="SAPBEXexcBad9 2 12" xfId="9684" xr:uid="{00000000-0005-0000-0000-0000AE430000}"/>
    <cellStyle name="SAPBEXexcBad9 2 13" xfId="9685" xr:uid="{00000000-0005-0000-0000-0000AF430000}"/>
    <cellStyle name="SAPBEXexcBad9 2 2" xfId="9686" xr:uid="{00000000-0005-0000-0000-0000B0430000}"/>
    <cellStyle name="SAPBEXexcBad9 2 2 2" xfId="9687" xr:uid="{00000000-0005-0000-0000-0000B1430000}"/>
    <cellStyle name="SAPBEXexcBad9 2 2 2 2" xfId="9688" xr:uid="{00000000-0005-0000-0000-0000B2430000}"/>
    <cellStyle name="SAPBEXexcBad9 2 2 2 3" xfId="9689" xr:uid="{00000000-0005-0000-0000-0000B3430000}"/>
    <cellStyle name="SAPBEXexcBad9 2 2 3" xfId="9690" xr:uid="{00000000-0005-0000-0000-0000B4430000}"/>
    <cellStyle name="SAPBEXexcBad9 2 2 3 2" xfId="9691" xr:uid="{00000000-0005-0000-0000-0000B5430000}"/>
    <cellStyle name="SAPBEXexcBad9 2 2 4" xfId="9692" xr:uid="{00000000-0005-0000-0000-0000B6430000}"/>
    <cellStyle name="SAPBEXexcBad9 2 2 4 2" xfId="9693" xr:uid="{00000000-0005-0000-0000-0000B7430000}"/>
    <cellStyle name="SAPBEXexcBad9 2 2 5" xfId="9694" xr:uid="{00000000-0005-0000-0000-0000B8430000}"/>
    <cellStyle name="SAPBEXexcBad9 2 2 5 2" xfId="9695" xr:uid="{00000000-0005-0000-0000-0000B9430000}"/>
    <cellStyle name="SAPBEXexcBad9 2 2 6" xfId="9696" xr:uid="{00000000-0005-0000-0000-0000BA430000}"/>
    <cellStyle name="SAPBEXexcBad9 2 2 7" xfId="9697" xr:uid="{00000000-0005-0000-0000-0000BB430000}"/>
    <cellStyle name="SAPBEXexcBad9 2 2 8" xfId="9698" xr:uid="{00000000-0005-0000-0000-0000BC430000}"/>
    <cellStyle name="SAPBEXexcBad9 2 2_2014БП" xfId="9699" xr:uid="{00000000-0005-0000-0000-0000BD430000}"/>
    <cellStyle name="SAPBEXexcBad9 2 3" xfId="9700" xr:uid="{00000000-0005-0000-0000-0000BE430000}"/>
    <cellStyle name="SAPBEXexcBad9 2 3 2" xfId="9701" xr:uid="{00000000-0005-0000-0000-0000BF430000}"/>
    <cellStyle name="SAPBEXexcBad9 2 3 2 2" xfId="9702" xr:uid="{00000000-0005-0000-0000-0000C0430000}"/>
    <cellStyle name="SAPBEXexcBad9 2 3 3" xfId="9703" xr:uid="{00000000-0005-0000-0000-0000C1430000}"/>
    <cellStyle name="SAPBEXexcBad9 2 4" xfId="9704" xr:uid="{00000000-0005-0000-0000-0000C2430000}"/>
    <cellStyle name="SAPBEXexcBad9 2 4 2" xfId="9705" xr:uid="{00000000-0005-0000-0000-0000C3430000}"/>
    <cellStyle name="SAPBEXexcBad9 2 4 2 2" xfId="9706" xr:uid="{00000000-0005-0000-0000-0000C4430000}"/>
    <cellStyle name="SAPBEXexcBad9 2 4 3" xfId="9707" xr:uid="{00000000-0005-0000-0000-0000C5430000}"/>
    <cellStyle name="SAPBEXexcBad9 2 5" xfId="9708" xr:uid="{00000000-0005-0000-0000-0000C6430000}"/>
    <cellStyle name="SAPBEXexcBad9 2 5 2" xfId="9709" xr:uid="{00000000-0005-0000-0000-0000C7430000}"/>
    <cellStyle name="SAPBEXexcBad9 2 5 2 2" xfId="9710" xr:uid="{00000000-0005-0000-0000-0000C8430000}"/>
    <cellStyle name="SAPBEXexcBad9 2 5 3" xfId="9711" xr:uid="{00000000-0005-0000-0000-0000C9430000}"/>
    <cellStyle name="SAPBEXexcBad9 2 6" xfId="9712" xr:uid="{00000000-0005-0000-0000-0000CA430000}"/>
    <cellStyle name="SAPBEXexcBad9 2 6 2" xfId="9713" xr:uid="{00000000-0005-0000-0000-0000CB430000}"/>
    <cellStyle name="SAPBEXexcBad9 2 6 2 2" xfId="9714" xr:uid="{00000000-0005-0000-0000-0000CC430000}"/>
    <cellStyle name="SAPBEXexcBad9 2 6 3" xfId="9715" xr:uid="{00000000-0005-0000-0000-0000CD430000}"/>
    <cellStyle name="SAPBEXexcBad9 2 7" xfId="9716" xr:uid="{00000000-0005-0000-0000-0000CE430000}"/>
    <cellStyle name="SAPBEXexcBad9 2 7 2" xfId="9717" xr:uid="{00000000-0005-0000-0000-0000CF430000}"/>
    <cellStyle name="SAPBEXexcBad9 2 7 2 2" xfId="9718" xr:uid="{00000000-0005-0000-0000-0000D0430000}"/>
    <cellStyle name="SAPBEXexcBad9 2 7 3" xfId="9719" xr:uid="{00000000-0005-0000-0000-0000D1430000}"/>
    <cellStyle name="SAPBEXexcBad9 2 8" xfId="9720" xr:uid="{00000000-0005-0000-0000-0000D2430000}"/>
    <cellStyle name="SAPBEXexcBad9 2 8 2" xfId="9721" xr:uid="{00000000-0005-0000-0000-0000D3430000}"/>
    <cellStyle name="SAPBEXexcBad9 2 8 2 2" xfId="9722" xr:uid="{00000000-0005-0000-0000-0000D4430000}"/>
    <cellStyle name="SAPBEXexcBad9 2 8 3" xfId="9723" xr:uid="{00000000-0005-0000-0000-0000D5430000}"/>
    <cellStyle name="SAPBEXexcBad9 2 9" xfId="9724" xr:uid="{00000000-0005-0000-0000-0000D6430000}"/>
    <cellStyle name="SAPBEXexcBad9 2 9 2" xfId="9725" xr:uid="{00000000-0005-0000-0000-0000D7430000}"/>
    <cellStyle name="SAPBEXexcBad9 2 9 2 2" xfId="9726" xr:uid="{00000000-0005-0000-0000-0000D8430000}"/>
    <cellStyle name="SAPBEXexcBad9 2 9 3" xfId="9727" xr:uid="{00000000-0005-0000-0000-0000D9430000}"/>
    <cellStyle name="SAPBEXexcBad9 2_2013Прогноз" xfId="9728" xr:uid="{00000000-0005-0000-0000-0000DA430000}"/>
    <cellStyle name="SAPBEXexcBad9 20" xfId="9729" xr:uid="{00000000-0005-0000-0000-0000DB430000}"/>
    <cellStyle name="SAPBEXexcBad9 20 2" xfId="9730" xr:uid="{00000000-0005-0000-0000-0000DC430000}"/>
    <cellStyle name="SAPBEXexcBad9 20 2 2" xfId="9731" xr:uid="{00000000-0005-0000-0000-0000DD430000}"/>
    <cellStyle name="SAPBEXexcBad9 20 3" xfId="9732" xr:uid="{00000000-0005-0000-0000-0000DE430000}"/>
    <cellStyle name="SAPBEXexcBad9 21" xfId="9733" xr:uid="{00000000-0005-0000-0000-0000DF430000}"/>
    <cellStyle name="SAPBEXexcBad9 21 2" xfId="9734" xr:uid="{00000000-0005-0000-0000-0000E0430000}"/>
    <cellStyle name="SAPBEXexcBad9 21 2 2" xfId="9735" xr:uid="{00000000-0005-0000-0000-0000E1430000}"/>
    <cellStyle name="SAPBEXexcBad9 21 3" xfId="9736" xr:uid="{00000000-0005-0000-0000-0000E2430000}"/>
    <cellStyle name="SAPBEXexcBad9 22" xfId="9737" xr:uid="{00000000-0005-0000-0000-0000E3430000}"/>
    <cellStyle name="SAPBEXexcBad9 22 2" xfId="9738" xr:uid="{00000000-0005-0000-0000-0000E4430000}"/>
    <cellStyle name="SAPBEXexcBad9 22 2 2" xfId="9739" xr:uid="{00000000-0005-0000-0000-0000E5430000}"/>
    <cellStyle name="SAPBEXexcBad9 22 3" xfId="9740" xr:uid="{00000000-0005-0000-0000-0000E6430000}"/>
    <cellStyle name="SAPBEXexcBad9 23" xfId="9741" xr:uid="{00000000-0005-0000-0000-0000E7430000}"/>
    <cellStyle name="SAPBEXexcBad9 23 2" xfId="9742" xr:uid="{00000000-0005-0000-0000-0000E8430000}"/>
    <cellStyle name="SAPBEXexcBad9 23 2 2" xfId="9743" xr:uid="{00000000-0005-0000-0000-0000E9430000}"/>
    <cellStyle name="SAPBEXexcBad9 23 3" xfId="9744" xr:uid="{00000000-0005-0000-0000-0000EA430000}"/>
    <cellStyle name="SAPBEXexcBad9 24" xfId="9745" xr:uid="{00000000-0005-0000-0000-0000EB430000}"/>
    <cellStyle name="SAPBEXexcBad9 24 2" xfId="9746" xr:uid="{00000000-0005-0000-0000-0000EC430000}"/>
    <cellStyle name="SAPBEXexcBad9 24 2 2" xfId="9747" xr:uid="{00000000-0005-0000-0000-0000ED430000}"/>
    <cellStyle name="SAPBEXexcBad9 24 3" xfId="9748" xr:uid="{00000000-0005-0000-0000-0000EE430000}"/>
    <cellStyle name="SAPBEXexcBad9 25" xfId="9749" xr:uid="{00000000-0005-0000-0000-0000EF430000}"/>
    <cellStyle name="SAPBEXexcBad9 25 2" xfId="9750" xr:uid="{00000000-0005-0000-0000-0000F0430000}"/>
    <cellStyle name="SAPBEXexcBad9 25 3" xfId="9751" xr:uid="{00000000-0005-0000-0000-0000F1430000}"/>
    <cellStyle name="SAPBEXexcBad9 26" xfId="9752" xr:uid="{00000000-0005-0000-0000-0000F2430000}"/>
    <cellStyle name="SAPBEXexcBad9 26 2" xfId="9753" xr:uid="{00000000-0005-0000-0000-0000F3430000}"/>
    <cellStyle name="SAPBEXexcBad9 27" xfId="9754" xr:uid="{00000000-0005-0000-0000-0000F4430000}"/>
    <cellStyle name="SAPBEXexcBad9 27 2" xfId="9755" xr:uid="{00000000-0005-0000-0000-0000F5430000}"/>
    <cellStyle name="SAPBEXexcBad9 28" xfId="9756" xr:uid="{00000000-0005-0000-0000-0000F6430000}"/>
    <cellStyle name="SAPBEXexcBad9 29" xfId="9757" xr:uid="{00000000-0005-0000-0000-0000F7430000}"/>
    <cellStyle name="SAPBEXexcBad9 3" xfId="9758" xr:uid="{00000000-0005-0000-0000-0000F8430000}"/>
    <cellStyle name="SAPBEXexcBad9 3 10" xfId="9759" xr:uid="{00000000-0005-0000-0000-0000F9430000}"/>
    <cellStyle name="SAPBEXexcBad9 3 10 2" xfId="9760" xr:uid="{00000000-0005-0000-0000-0000FA430000}"/>
    <cellStyle name="SAPBEXexcBad9 3 10 2 2" xfId="9761" xr:uid="{00000000-0005-0000-0000-0000FB430000}"/>
    <cellStyle name="SAPBEXexcBad9 3 10 3" xfId="9762" xr:uid="{00000000-0005-0000-0000-0000FC430000}"/>
    <cellStyle name="SAPBEXexcBad9 3 11" xfId="9763" xr:uid="{00000000-0005-0000-0000-0000FD430000}"/>
    <cellStyle name="SAPBEXexcBad9 3 11 2" xfId="9764" xr:uid="{00000000-0005-0000-0000-0000FE430000}"/>
    <cellStyle name="SAPBEXexcBad9 3 12" xfId="9765" xr:uid="{00000000-0005-0000-0000-0000FF430000}"/>
    <cellStyle name="SAPBEXexcBad9 3 13" xfId="9766" xr:uid="{00000000-0005-0000-0000-000000440000}"/>
    <cellStyle name="SAPBEXexcBad9 3 2" xfId="9767" xr:uid="{00000000-0005-0000-0000-000001440000}"/>
    <cellStyle name="SAPBEXexcBad9 3 2 2" xfId="9768" xr:uid="{00000000-0005-0000-0000-000002440000}"/>
    <cellStyle name="SAPBEXexcBad9 3 2 2 2" xfId="9769" xr:uid="{00000000-0005-0000-0000-000003440000}"/>
    <cellStyle name="SAPBEXexcBad9 3 2 2 3" xfId="9770" xr:uid="{00000000-0005-0000-0000-000004440000}"/>
    <cellStyle name="SAPBEXexcBad9 3 2 3" xfId="9771" xr:uid="{00000000-0005-0000-0000-000005440000}"/>
    <cellStyle name="SAPBEXexcBad9 3 2 3 2" xfId="9772" xr:uid="{00000000-0005-0000-0000-000006440000}"/>
    <cellStyle name="SAPBEXexcBad9 3 2 4" xfId="9773" xr:uid="{00000000-0005-0000-0000-000007440000}"/>
    <cellStyle name="SAPBEXexcBad9 3 2 4 2" xfId="9774" xr:uid="{00000000-0005-0000-0000-000008440000}"/>
    <cellStyle name="SAPBEXexcBad9 3 2 5" xfId="9775" xr:uid="{00000000-0005-0000-0000-000009440000}"/>
    <cellStyle name="SAPBEXexcBad9 3 2 5 2" xfId="9776" xr:uid="{00000000-0005-0000-0000-00000A440000}"/>
    <cellStyle name="SAPBEXexcBad9 3 2 6" xfId="9777" xr:uid="{00000000-0005-0000-0000-00000B440000}"/>
    <cellStyle name="SAPBEXexcBad9 3 2 7" xfId="9778" xr:uid="{00000000-0005-0000-0000-00000C440000}"/>
    <cellStyle name="SAPBEXexcBad9 3 2 8" xfId="9779" xr:uid="{00000000-0005-0000-0000-00000D440000}"/>
    <cellStyle name="SAPBEXexcBad9 3 2_2014БП" xfId="9780" xr:uid="{00000000-0005-0000-0000-00000E440000}"/>
    <cellStyle name="SAPBEXexcBad9 3 3" xfId="9781" xr:uid="{00000000-0005-0000-0000-00000F440000}"/>
    <cellStyle name="SAPBEXexcBad9 3 3 2" xfId="9782" xr:uid="{00000000-0005-0000-0000-000010440000}"/>
    <cellStyle name="SAPBEXexcBad9 3 3 2 2" xfId="9783" xr:uid="{00000000-0005-0000-0000-000011440000}"/>
    <cellStyle name="SAPBEXexcBad9 3 3 3" xfId="9784" xr:uid="{00000000-0005-0000-0000-000012440000}"/>
    <cellStyle name="SAPBEXexcBad9 3 4" xfId="9785" xr:uid="{00000000-0005-0000-0000-000013440000}"/>
    <cellStyle name="SAPBEXexcBad9 3 4 2" xfId="9786" xr:uid="{00000000-0005-0000-0000-000014440000}"/>
    <cellStyle name="SAPBEXexcBad9 3 4 2 2" xfId="9787" xr:uid="{00000000-0005-0000-0000-000015440000}"/>
    <cellStyle name="SAPBEXexcBad9 3 4 3" xfId="9788" xr:uid="{00000000-0005-0000-0000-000016440000}"/>
    <cellStyle name="SAPBEXexcBad9 3 5" xfId="9789" xr:uid="{00000000-0005-0000-0000-000017440000}"/>
    <cellStyle name="SAPBEXexcBad9 3 5 2" xfId="9790" xr:uid="{00000000-0005-0000-0000-000018440000}"/>
    <cellStyle name="SAPBEXexcBad9 3 5 2 2" xfId="9791" xr:uid="{00000000-0005-0000-0000-000019440000}"/>
    <cellStyle name="SAPBEXexcBad9 3 5 3" xfId="9792" xr:uid="{00000000-0005-0000-0000-00001A440000}"/>
    <cellStyle name="SAPBEXexcBad9 3 6" xfId="9793" xr:uid="{00000000-0005-0000-0000-00001B440000}"/>
    <cellStyle name="SAPBEXexcBad9 3 6 2" xfId="9794" xr:uid="{00000000-0005-0000-0000-00001C440000}"/>
    <cellStyle name="SAPBEXexcBad9 3 6 2 2" xfId="9795" xr:uid="{00000000-0005-0000-0000-00001D440000}"/>
    <cellStyle name="SAPBEXexcBad9 3 6 3" xfId="9796" xr:uid="{00000000-0005-0000-0000-00001E440000}"/>
    <cellStyle name="SAPBEXexcBad9 3 7" xfId="9797" xr:uid="{00000000-0005-0000-0000-00001F440000}"/>
    <cellStyle name="SAPBEXexcBad9 3 7 2" xfId="9798" xr:uid="{00000000-0005-0000-0000-000020440000}"/>
    <cellStyle name="SAPBEXexcBad9 3 7 2 2" xfId="9799" xr:uid="{00000000-0005-0000-0000-000021440000}"/>
    <cellStyle name="SAPBEXexcBad9 3 7 3" xfId="9800" xr:uid="{00000000-0005-0000-0000-000022440000}"/>
    <cellStyle name="SAPBEXexcBad9 3 8" xfId="9801" xr:uid="{00000000-0005-0000-0000-000023440000}"/>
    <cellStyle name="SAPBEXexcBad9 3 8 2" xfId="9802" xr:uid="{00000000-0005-0000-0000-000024440000}"/>
    <cellStyle name="SAPBEXexcBad9 3 8 2 2" xfId="9803" xr:uid="{00000000-0005-0000-0000-000025440000}"/>
    <cellStyle name="SAPBEXexcBad9 3 8 3" xfId="9804" xr:uid="{00000000-0005-0000-0000-000026440000}"/>
    <cellStyle name="SAPBEXexcBad9 3 9" xfId="9805" xr:uid="{00000000-0005-0000-0000-000027440000}"/>
    <cellStyle name="SAPBEXexcBad9 3 9 2" xfId="9806" xr:uid="{00000000-0005-0000-0000-000028440000}"/>
    <cellStyle name="SAPBEXexcBad9 3 9 2 2" xfId="9807" xr:uid="{00000000-0005-0000-0000-000029440000}"/>
    <cellStyle name="SAPBEXexcBad9 3 9 3" xfId="9808" xr:uid="{00000000-0005-0000-0000-00002A440000}"/>
    <cellStyle name="SAPBEXexcBad9 3_2013Прогноз" xfId="9809" xr:uid="{00000000-0005-0000-0000-00002B440000}"/>
    <cellStyle name="SAPBEXexcBad9 30" xfId="36438" xr:uid="{00000000-0005-0000-0000-00002C440000}"/>
    <cellStyle name="SAPBEXexcBad9 31" xfId="36439" xr:uid="{00000000-0005-0000-0000-00002D440000}"/>
    <cellStyle name="SAPBEXexcBad9 32" xfId="36440" xr:uid="{00000000-0005-0000-0000-00002E440000}"/>
    <cellStyle name="SAPBEXexcBad9 4" xfId="9810" xr:uid="{00000000-0005-0000-0000-00002F440000}"/>
    <cellStyle name="SAPBEXexcBad9 4 10" xfId="9811" xr:uid="{00000000-0005-0000-0000-000030440000}"/>
    <cellStyle name="SAPBEXexcBad9 4 10 2" xfId="9812" xr:uid="{00000000-0005-0000-0000-000031440000}"/>
    <cellStyle name="SAPBEXexcBad9 4 11" xfId="9813" xr:uid="{00000000-0005-0000-0000-000032440000}"/>
    <cellStyle name="SAPBEXexcBad9 4 12" xfId="9814" xr:uid="{00000000-0005-0000-0000-000033440000}"/>
    <cellStyle name="SAPBEXexcBad9 4 2" xfId="9815" xr:uid="{00000000-0005-0000-0000-000034440000}"/>
    <cellStyle name="SAPBEXexcBad9 4 2 2" xfId="9816" xr:uid="{00000000-0005-0000-0000-000035440000}"/>
    <cellStyle name="SAPBEXexcBad9 4 2 2 2" xfId="9817" xr:uid="{00000000-0005-0000-0000-000036440000}"/>
    <cellStyle name="SAPBEXexcBad9 4 2 3" xfId="9818" xr:uid="{00000000-0005-0000-0000-000037440000}"/>
    <cellStyle name="SAPBEXexcBad9 4 3" xfId="9819" xr:uid="{00000000-0005-0000-0000-000038440000}"/>
    <cellStyle name="SAPBEXexcBad9 4 3 2" xfId="9820" xr:uid="{00000000-0005-0000-0000-000039440000}"/>
    <cellStyle name="SAPBEXexcBad9 4 3 2 2" xfId="9821" xr:uid="{00000000-0005-0000-0000-00003A440000}"/>
    <cellStyle name="SAPBEXexcBad9 4 3 3" xfId="9822" xr:uid="{00000000-0005-0000-0000-00003B440000}"/>
    <cellStyle name="SAPBEXexcBad9 4 4" xfId="9823" xr:uid="{00000000-0005-0000-0000-00003C440000}"/>
    <cellStyle name="SAPBEXexcBad9 4 4 2" xfId="9824" xr:uid="{00000000-0005-0000-0000-00003D440000}"/>
    <cellStyle name="SAPBEXexcBad9 4 4 2 2" xfId="9825" xr:uid="{00000000-0005-0000-0000-00003E440000}"/>
    <cellStyle name="SAPBEXexcBad9 4 4 3" xfId="9826" xr:uid="{00000000-0005-0000-0000-00003F440000}"/>
    <cellStyle name="SAPBEXexcBad9 4 5" xfId="9827" xr:uid="{00000000-0005-0000-0000-000040440000}"/>
    <cellStyle name="SAPBEXexcBad9 4 5 2" xfId="9828" xr:uid="{00000000-0005-0000-0000-000041440000}"/>
    <cellStyle name="SAPBEXexcBad9 4 5 2 2" xfId="9829" xr:uid="{00000000-0005-0000-0000-000042440000}"/>
    <cellStyle name="SAPBEXexcBad9 4 5 3" xfId="9830" xr:uid="{00000000-0005-0000-0000-000043440000}"/>
    <cellStyle name="SAPBEXexcBad9 4 6" xfId="9831" xr:uid="{00000000-0005-0000-0000-000044440000}"/>
    <cellStyle name="SAPBEXexcBad9 4 6 2" xfId="9832" xr:uid="{00000000-0005-0000-0000-000045440000}"/>
    <cellStyle name="SAPBEXexcBad9 4 6 2 2" xfId="9833" xr:uid="{00000000-0005-0000-0000-000046440000}"/>
    <cellStyle name="SAPBEXexcBad9 4 6 3" xfId="9834" xr:uid="{00000000-0005-0000-0000-000047440000}"/>
    <cellStyle name="SAPBEXexcBad9 4 7" xfId="9835" xr:uid="{00000000-0005-0000-0000-000048440000}"/>
    <cellStyle name="SAPBEXexcBad9 4 7 2" xfId="9836" xr:uid="{00000000-0005-0000-0000-000049440000}"/>
    <cellStyle name="SAPBEXexcBad9 4 7 3" xfId="9837" xr:uid="{00000000-0005-0000-0000-00004A440000}"/>
    <cellStyle name="SAPBEXexcBad9 4 8" xfId="9838" xr:uid="{00000000-0005-0000-0000-00004B440000}"/>
    <cellStyle name="SAPBEXexcBad9 4 8 2" xfId="9839" xr:uid="{00000000-0005-0000-0000-00004C440000}"/>
    <cellStyle name="SAPBEXexcBad9 4 8 3" xfId="9840" xr:uid="{00000000-0005-0000-0000-00004D440000}"/>
    <cellStyle name="SAPBEXexcBad9 4 9" xfId="9841" xr:uid="{00000000-0005-0000-0000-00004E440000}"/>
    <cellStyle name="SAPBEXexcBad9 4 9 2" xfId="9842" xr:uid="{00000000-0005-0000-0000-00004F440000}"/>
    <cellStyle name="SAPBEXexcBad9 4_2014БП" xfId="9843" xr:uid="{00000000-0005-0000-0000-000050440000}"/>
    <cellStyle name="SAPBEXexcBad9 5" xfId="9844" xr:uid="{00000000-0005-0000-0000-000051440000}"/>
    <cellStyle name="SAPBEXexcBad9 5 10" xfId="9845" xr:uid="{00000000-0005-0000-0000-000052440000}"/>
    <cellStyle name="SAPBEXexcBad9 5 10 2" xfId="9846" xr:uid="{00000000-0005-0000-0000-000053440000}"/>
    <cellStyle name="SAPBEXexcBad9 5 11" xfId="9847" xr:uid="{00000000-0005-0000-0000-000054440000}"/>
    <cellStyle name="SAPBEXexcBad9 5 12" xfId="9848" xr:uid="{00000000-0005-0000-0000-000055440000}"/>
    <cellStyle name="SAPBEXexcBad9 5 2" xfId="9849" xr:uid="{00000000-0005-0000-0000-000056440000}"/>
    <cellStyle name="SAPBEXexcBad9 5 2 2" xfId="9850" xr:uid="{00000000-0005-0000-0000-000057440000}"/>
    <cellStyle name="SAPBEXexcBad9 5 2 2 2" xfId="9851" xr:uid="{00000000-0005-0000-0000-000058440000}"/>
    <cellStyle name="SAPBEXexcBad9 5 2 3" xfId="9852" xr:uid="{00000000-0005-0000-0000-000059440000}"/>
    <cellStyle name="SAPBEXexcBad9 5 3" xfId="9853" xr:uid="{00000000-0005-0000-0000-00005A440000}"/>
    <cellStyle name="SAPBEXexcBad9 5 3 2" xfId="9854" xr:uid="{00000000-0005-0000-0000-00005B440000}"/>
    <cellStyle name="SAPBEXexcBad9 5 3 3" xfId="9855" xr:uid="{00000000-0005-0000-0000-00005C440000}"/>
    <cellStyle name="SAPBEXexcBad9 5 4" xfId="9856" xr:uid="{00000000-0005-0000-0000-00005D440000}"/>
    <cellStyle name="SAPBEXexcBad9 5 4 2" xfId="9857" xr:uid="{00000000-0005-0000-0000-00005E440000}"/>
    <cellStyle name="SAPBEXexcBad9 5 5" xfId="9858" xr:uid="{00000000-0005-0000-0000-00005F440000}"/>
    <cellStyle name="SAPBEXexcBad9 5 5 2" xfId="9859" xr:uid="{00000000-0005-0000-0000-000060440000}"/>
    <cellStyle name="SAPBEXexcBad9 5 6" xfId="9860" xr:uid="{00000000-0005-0000-0000-000061440000}"/>
    <cellStyle name="SAPBEXexcBad9 5 6 2" xfId="9861" xr:uid="{00000000-0005-0000-0000-000062440000}"/>
    <cellStyle name="SAPBEXexcBad9 5 7" xfId="9862" xr:uid="{00000000-0005-0000-0000-000063440000}"/>
    <cellStyle name="SAPBEXexcBad9 5 7 2" xfId="9863" xr:uid="{00000000-0005-0000-0000-000064440000}"/>
    <cellStyle name="SAPBEXexcBad9 5 8" xfId="9864" xr:uid="{00000000-0005-0000-0000-000065440000}"/>
    <cellStyle name="SAPBEXexcBad9 5 8 2" xfId="9865" xr:uid="{00000000-0005-0000-0000-000066440000}"/>
    <cellStyle name="SAPBEXexcBad9 5 9" xfId="9866" xr:uid="{00000000-0005-0000-0000-000067440000}"/>
    <cellStyle name="SAPBEXexcBad9 5 9 2" xfId="9867" xr:uid="{00000000-0005-0000-0000-000068440000}"/>
    <cellStyle name="SAPBEXexcBad9 51" xfId="9868" xr:uid="{00000000-0005-0000-0000-000069440000}"/>
    <cellStyle name="SAPBEXexcBad9 51 2" xfId="9869" xr:uid="{00000000-0005-0000-0000-00006A440000}"/>
    <cellStyle name="SAPBEXexcBad9 6" xfId="9870" xr:uid="{00000000-0005-0000-0000-00006B440000}"/>
    <cellStyle name="SAPBEXexcBad9 6 10" xfId="9871" xr:uid="{00000000-0005-0000-0000-00006C440000}"/>
    <cellStyle name="SAPBEXexcBad9 6 10 2" xfId="9872" xr:uid="{00000000-0005-0000-0000-00006D440000}"/>
    <cellStyle name="SAPBEXexcBad9 6 11" xfId="9873" xr:uid="{00000000-0005-0000-0000-00006E440000}"/>
    <cellStyle name="SAPBEXexcBad9 6 12" xfId="9874" xr:uid="{00000000-0005-0000-0000-00006F440000}"/>
    <cellStyle name="SAPBEXexcBad9 6 2" xfId="9875" xr:uid="{00000000-0005-0000-0000-000070440000}"/>
    <cellStyle name="SAPBEXexcBad9 6 2 2" xfId="9876" xr:uid="{00000000-0005-0000-0000-000071440000}"/>
    <cellStyle name="SAPBEXexcBad9 6 2 2 2" xfId="9877" xr:uid="{00000000-0005-0000-0000-000072440000}"/>
    <cellStyle name="SAPBEXexcBad9 6 2 3" xfId="9878" xr:uid="{00000000-0005-0000-0000-000073440000}"/>
    <cellStyle name="SAPBEXexcBad9 6 3" xfId="9879" xr:uid="{00000000-0005-0000-0000-000074440000}"/>
    <cellStyle name="SAPBEXexcBad9 6 3 2" xfId="9880" xr:uid="{00000000-0005-0000-0000-000075440000}"/>
    <cellStyle name="SAPBEXexcBad9 6 3 3" xfId="9881" xr:uid="{00000000-0005-0000-0000-000076440000}"/>
    <cellStyle name="SAPBEXexcBad9 6 4" xfId="9882" xr:uid="{00000000-0005-0000-0000-000077440000}"/>
    <cellStyle name="SAPBEXexcBad9 6 4 2" xfId="9883" xr:uid="{00000000-0005-0000-0000-000078440000}"/>
    <cellStyle name="SAPBEXexcBad9 6 5" xfId="9884" xr:uid="{00000000-0005-0000-0000-000079440000}"/>
    <cellStyle name="SAPBEXexcBad9 6 5 2" xfId="9885" xr:uid="{00000000-0005-0000-0000-00007A440000}"/>
    <cellStyle name="SAPBEXexcBad9 6 6" xfId="9886" xr:uid="{00000000-0005-0000-0000-00007B440000}"/>
    <cellStyle name="SAPBEXexcBad9 6 6 2" xfId="9887" xr:uid="{00000000-0005-0000-0000-00007C440000}"/>
    <cellStyle name="SAPBEXexcBad9 6 7" xfId="9888" xr:uid="{00000000-0005-0000-0000-00007D440000}"/>
    <cellStyle name="SAPBEXexcBad9 6 7 2" xfId="9889" xr:uid="{00000000-0005-0000-0000-00007E440000}"/>
    <cellStyle name="SAPBEXexcBad9 6 8" xfId="9890" xr:uid="{00000000-0005-0000-0000-00007F440000}"/>
    <cellStyle name="SAPBEXexcBad9 6 8 2" xfId="9891" xr:uid="{00000000-0005-0000-0000-000080440000}"/>
    <cellStyle name="SAPBEXexcBad9 6 9" xfId="9892" xr:uid="{00000000-0005-0000-0000-000081440000}"/>
    <cellStyle name="SAPBEXexcBad9 6 9 2" xfId="9893" xr:uid="{00000000-0005-0000-0000-000082440000}"/>
    <cellStyle name="SAPBEXexcBad9 7" xfId="9894" xr:uid="{00000000-0005-0000-0000-000083440000}"/>
    <cellStyle name="SAPBEXexcBad9 7 10" xfId="9895" xr:uid="{00000000-0005-0000-0000-000084440000}"/>
    <cellStyle name="SAPBEXexcBad9 7 10 2" xfId="9896" xr:uid="{00000000-0005-0000-0000-000085440000}"/>
    <cellStyle name="SAPBEXexcBad9 7 11" xfId="9897" xr:uid="{00000000-0005-0000-0000-000086440000}"/>
    <cellStyle name="SAPBEXexcBad9 7 12" xfId="9898" xr:uid="{00000000-0005-0000-0000-000087440000}"/>
    <cellStyle name="SAPBEXexcBad9 7 2" xfId="9899" xr:uid="{00000000-0005-0000-0000-000088440000}"/>
    <cellStyle name="SAPBEXexcBad9 7 2 2" xfId="9900" xr:uid="{00000000-0005-0000-0000-000089440000}"/>
    <cellStyle name="SAPBEXexcBad9 7 2 2 2" xfId="9901" xr:uid="{00000000-0005-0000-0000-00008A440000}"/>
    <cellStyle name="SAPBEXexcBad9 7 2 3" xfId="9902" xr:uid="{00000000-0005-0000-0000-00008B440000}"/>
    <cellStyle name="SAPBEXexcBad9 7 3" xfId="9903" xr:uid="{00000000-0005-0000-0000-00008C440000}"/>
    <cellStyle name="SAPBEXexcBad9 7 3 2" xfId="9904" xr:uid="{00000000-0005-0000-0000-00008D440000}"/>
    <cellStyle name="SAPBEXexcBad9 7 3 3" xfId="9905" xr:uid="{00000000-0005-0000-0000-00008E440000}"/>
    <cellStyle name="SAPBEXexcBad9 7 4" xfId="9906" xr:uid="{00000000-0005-0000-0000-00008F440000}"/>
    <cellStyle name="SAPBEXexcBad9 7 4 2" xfId="9907" xr:uid="{00000000-0005-0000-0000-000090440000}"/>
    <cellStyle name="SAPBEXexcBad9 7 5" xfId="9908" xr:uid="{00000000-0005-0000-0000-000091440000}"/>
    <cellStyle name="SAPBEXexcBad9 7 5 2" xfId="9909" xr:uid="{00000000-0005-0000-0000-000092440000}"/>
    <cellStyle name="SAPBEXexcBad9 7 6" xfId="9910" xr:uid="{00000000-0005-0000-0000-000093440000}"/>
    <cellStyle name="SAPBEXexcBad9 7 6 2" xfId="9911" xr:uid="{00000000-0005-0000-0000-000094440000}"/>
    <cellStyle name="SAPBEXexcBad9 7 7" xfId="9912" xr:uid="{00000000-0005-0000-0000-000095440000}"/>
    <cellStyle name="SAPBEXexcBad9 7 7 2" xfId="9913" xr:uid="{00000000-0005-0000-0000-000096440000}"/>
    <cellStyle name="SAPBEXexcBad9 7 8" xfId="9914" xr:uid="{00000000-0005-0000-0000-000097440000}"/>
    <cellStyle name="SAPBEXexcBad9 7 8 2" xfId="9915" xr:uid="{00000000-0005-0000-0000-000098440000}"/>
    <cellStyle name="SAPBEXexcBad9 7 9" xfId="9916" xr:uid="{00000000-0005-0000-0000-000099440000}"/>
    <cellStyle name="SAPBEXexcBad9 7 9 2" xfId="9917" xr:uid="{00000000-0005-0000-0000-00009A440000}"/>
    <cellStyle name="SAPBEXexcBad9 8" xfId="9918" xr:uid="{00000000-0005-0000-0000-00009B440000}"/>
    <cellStyle name="SAPBEXexcBad9 8 10" xfId="9919" xr:uid="{00000000-0005-0000-0000-00009C440000}"/>
    <cellStyle name="SAPBEXexcBad9 8 10 2" xfId="9920" xr:uid="{00000000-0005-0000-0000-00009D440000}"/>
    <cellStyle name="SAPBEXexcBad9 8 11" xfId="9921" xr:uid="{00000000-0005-0000-0000-00009E440000}"/>
    <cellStyle name="SAPBEXexcBad9 8 12" xfId="9922" xr:uid="{00000000-0005-0000-0000-00009F440000}"/>
    <cellStyle name="SAPBEXexcBad9 8 2" xfId="9923" xr:uid="{00000000-0005-0000-0000-0000A0440000}"/>
    <cellStyle name="SAPBEXexcBad9 8 2 2" xfId="9924" xr:uid="{00000000-0005-0000-0000-0000A1440000}"/>
    <cellStyle name="SAPBEXexcBad9 8 2 2 2" xfId="9925" xr:uid="{00000000-0005-0000-0000-0000A2440000}"/>
    <cellStyle name="SAPBEXexcBad9 8 2 3" xfId="9926" xr:uid="{00000000-0005-0000-0000-0000A3440000}"/>
    <cellStyle name="SAPBEXexcBad9 8 3" xfId="9927" xr:uid="{00000000-0005-0000-0000-0000A4440000}"/>
    <cellStyle name="SAPBEXexcBad9 8 3 2" xfId="9928" xr:uid="{00000000-0005-0000-0000-0000A5440000}"/>
    <cellStyle name="SAPBEXexcBad9 8 3 3" xfId="9929" xr:uid="{00000000-0005-0000-0000-0000A6440000}"/>
    <cellStyle name="SAPBEXexcBad9 8 4" xfId="9930" xr:uid="{00000000-0005-0000-0000-0000A7440000}"/>
    <cellStyle name="SAPBEXexcBad9 8 4 2" xfId="9931" xr:uid="{00000000-0005-0000-0000-0000A8440000}"/>
    <cellStyle name="SAPBEXexcBad9 8 5" xfId="9932" xr:uid="{00000000-0005-0000-0000-0000A9440000}"/>
    <cellStyle name="SAPBEXexcBad9 8 5 2" xfId="9933" xr:uid="{00000000-0005-0000-0000-0000AA440000}"/>
    <cellStyle name="SAPBEXexcBad9 8 6" xfId="9934" xr:uid="{00000000-0005-0000-0000-0000AB440000}"/>
    <cellStyle name="SAPBEXexcBad9 8 6 2" xfId="9935" xr:uid="{00000000-0005-0000-0000-0000AC440000}"/>
    <cellStyle name="SAPBEXexcBad9 8 7" xfId="9936" xr:uid="{00000000-0005-0000-0000-0000AD440000}"/>
    <cellStyle name="SAPBEXexcBad9 8 7 2" xfId="9937" xr:uid="{00000000-0005-0000-0000-0000AE440000}"/>
    <cellStyle name="SAPBEXexcBad9 8 8" xfId="9938" xr:uid="{00000000-0005-0000-0000-0000AF440000}"/>
    <cellStyle name="SAPBEXexcBad9 8 8 2" xfId="9939" xr:uid="{00000000-0005-0000-0000-0000B0440000}"/>
    <cellStyle name="SAPBEXexcBad9 8 9" xfId="9940" xr:uid="{00000000-0005-0000-0000-0000B1440000}"/>
    <cellStyle name="SAPBEXexcBad9 8 9 2" xfId="9941" xr:uid="{00000000-0005-0000-0000-0000B2440000}"/>
    <cellStyle name="SAPBEXexcBad9 9" xfId="9942" xr:uid="{00000000-0005-0000-0000-0000B3440000}"/>
    <cellStyle name="SAPBEXexcBad9 9 10" xfId="9943" xr:uid="{00000000-0005-0000-0000-0000B4440000}"/>
    <cellStyle name="SAPBEXexcBad9 9 10 2" xfId="9944" xr:uid="{00000000-0005-0000-0000-0000B5440000}"/>
    <cellStyle name="SAPBEXexcBad9 9 11" xfId="9945" xr:uid="{00000000-0005-0000-0000-0000B6440000}"/>
    <cellStyle name="SAPBEXexcBad9 9 12" xfId="9946" xr:uid="{00000000-0005-0000-0000-0000B7440000}"/>
    <cellStyle name="SAPBEXexcBad9 9 2" xfId="9947" xr:uid="{00000000-0005-0000-0000-0000B8440000}"/>
    <cellStyle name="SAPBEXexcBad9 9 2 2" xfId="9948" xr:uid="{00000000-0005-0000-0000-0000B9440000}"/>
    <cellStyle name="SAPBEXexcBad9 9 2 2 2" xfId="9949" xr:uid="{00000000-0005-0000-0000-0000BA440000}"/>
    <cellStyle name="SAPBEXexcBad9 9 2 3" xfId="9950" xr:uid="{00000000-0005-0000-0000-0000BB440000}"/>
    <cellStyle name="SAPBEXexcBad9 9 3" xfId="9951" xr:uid="{00000000-0005-0000-0000-0000BC440000}"/>
    <cellStyle name="SAPBEXexcBad9 9 3 2" xfId="9952" xr:uid="{00000000-0005-0000-0000-0000BD440000}"/>
    <cellStyle name="SAPBEXexcBad9 9 3 2 2" xfId="9953" xr:uid="{00000000-0005-0000-0000-0000BE440000}"/>
    <cellStyle name="SAPBEXexcBad9 9 3 3" xfId="9954" xr:uid="{00000000-0005-0000-0000-0000BF440000}"/>
    <cellStyle name="SAPBEXexcBad9 9 4" xfId="9955" xr:uid="{00000000-0005-0000-0000-0000C0440000}"/>
    <cellStyle name="SAPBEXexcBad9 9 4 2" xfId="9956" xr:uid="{00000000-0005-0000-0000-0000C1440000}"/>
    <cellStyle name="SAPBEXexcBad9 9 4 2 2" xfId="9957" xr:uid="{00000000-0005-0000-0000-0000C2440000}"/>
    <cellStyle name="SAPBEXexcBad9 9 4 3" xfId="9958" xr:uid="{00000000-0005-0000-0000-0000C3440000}"/>
    <cellStyle name="SAPBEXexcBad9 9 5" xfId="9959" xr:uid="{00000000-0005-0000-0000-0000C4440000}"/>
    <cellStyle name="SAPBEXexcBad9 9 5 2" xfId="9960" xr:uid="{00000000-0005-0000-0000-0000C5440000}"/>
    <cellStyle name="SAPBEXexcBad9 9 5 2 2" xfId="9961" xr:uid="{00000000-0005-0000-0000-0000C6440000}"/>
    <cellStyle name="SAPBEXexcBad9 9 5 3" xfId="9962" xr:uid="{00000000-0005-0000-0000-0000C7440000}"/>
    <cellStyle name="SAPBEXexcBad9 9 6" xfId="9963" xr:uid="{00000000-0005-0000-0000-0000C8440000}"/>
    <cellStyle name="SAPBEXexcBad9 9 6 2" xfId="9964" xr:uid="{00000000-0005-0000-0000-0000C9440000}"/>
    <cellStyle name="SAPBEXexcBad9 9 6 2 2" xfId="9965" xr:uid="{00000000-0005-0000-0000-0000CA440000}"/>
    <cellStyle name="SAPBEXexcBad9 9 6 3" xfId="9966" xr:uid="{00000000-0005-0000-0000-0000CB440000}"/>
    <cellStyle name="SAPBEXexcBad9 9 7" xfId="9967" xr:uid="{00000000-0005-0000-0000-0000CC440000}"/>
    <cellStyle name="SAPBEXexcBad9 9 7 2" xfId="9968" xr:uid="{00000000-0005-0000-0000-0000CD440000}"/>
    <cellStyle name="SAPBEXexcBad9 9 7 2 2" xfId="9969" xr:uid="{00000000-0005-0000-0000-0000CE440000}"/>
    <cellStyle name="SAPBEXexcBad9 9 7 3" xfId="9970" xr:uid="{00000000-0005-0000-0000-0000CF440000}"/>
    <cellStyle name="SAPBEXexcBad9 9 8" xfId="9971" xr:uid="{00000000-0005-0000-0000-0000D0440000}"/>
    <cellStyle name="SAPBEXexcBad9 9 8 2" xfId="9972" xr:uid="{00000000-0005-0000-0000-0000D1440000}"/>
    <cellStyle name="SAPBEXexcBad9 9 8 3" xfId="9973" xr:uid="{00000000-0005-0000-0000-0000D2440000}"/>
    <cellStyle name="SAPBEXexcBad9 9 9" xfId="9974" xr:uid="{00000000-0005-0000-0000-0000D3440000}"/>
    <cellStyle name="SAPBEXexcBad9 9 9 2" xfId="9975" xr:uid="{00000000-0005-0000-0000-0000D4440000}"/>
    <cellStyle name="SAPBEXexcBad9 9_2013Прогноз" xfId="9976" xr:uid="{00000000-0005-0000-0000-0000D5440000}"/>
    <cellStyle name="SAPBEXexcBad9_2013Прогноз" xfId="9977" xr:uid="{00000000-0005-0000-0000-0000D6440000}"/>
    <cellStyle name="SAPBEXexcCritical4" xfId="9978" xr:uid="{00000000-0005-0000-0000-0000D7440000}"/>
    <cellStyle name="SAPBEXexcCritical4 10" xfId="9979" xr:uid="{00000000-0005-0000-0000-0000D8440000}"/>
    <cellStyle name="SAPBEXexcCritical4 10 10" xfId="9980" xr:uid="{00000000-0005-0000-0000-0000D9440000}"/>
    <cellStyle name="SAPBEXexcCritical4 10 10 2" xfId="9981" xr:uid="{00000000-0005-0000-0000-0000DA440000}"/>
    <cellStyle name="SAPBEXexcCritical4 10 11" xfId="9982" xr:uid="{00000000-0005-0000-0000-0000DB440000}"/>
    <cellStyle name="SAPBEXexcCritical4 10 12" xfId="9983" xr:uid="{00000000-0005-0000-0000-0000DC440000}"/>
    <cellStyle name="SAPBEXexcCritical4 10 2" xfId="9984" xr:uid="{00000000-0005-0000-0000-0000DD440000}"/>
    <cellStyle name="SAPBEXexcCritical4 10 2 2" xfId="9985" xr:uid="{00000000-0005-0000-0000-0000DE440000}"/>
    <cellStyle name="SAPBEXexcCritical4 10 2 2 2" xfId="9986" xr:uid="{00000000-0005-0000-0000-0000DF440000}"/>
    <cellStyle name="SAPBEXexcCritical4 10 2 3" xfId="9987" xr:uid="{00000000-0005-0000-0000-0000E0440000}"/>
    <cellStyle name="SAPBEXexcCritical4 10 3" xfId="9988" xr:uid="{00000000-0005-0000-0000-0000E1440000}"/>
    <cellStyle name="SAPBEXexcCritical4 10 3 2" xfId="9989" xr:uid="{00000000-0005-0000-0000-0000E2440000}"/>
    <cellStyle name="SAPBEXexcCritical4 10 3 2 2" xfId="9990" xr:uid="{00000000-0005-0000-0000-0000E3440000}"/>
    <cellStyle name="SAPBEXexcCritical4 10 3 3" xfId="9991" xr:uid="{00000000-0005-0000-0000-0000E4440000}"/>
    <cellStyle name="SAPBEXexcCritical4 10 4" xfId="9992" xr:uid="{00000000-0005-0000-0000-0000E5440000}"/>
    <cellStyle name="SAPBEXexcCritical4 10 4 2" xfId="9993" xr:uid="{00000000-0005-0000-0000-0000E6440000}"/>
    <cellStyle name="SAPBEXexcCritical4 10 4 2 2" xfId="9994" xr:uid="{00000000-0005-0000-0000-0000E7440000}"/>
    <cellStyle name="SAPBEXexcCritical4 10 4 3" xfId="9995" xr:uid="{00000000-0005-0000-0000-0000E8440000}"/>
    <cellStyle name="SAPBEXexcCritical4 10 5" xfId="9996" xr:uid="{00000000-0005-0000-0000-0000E9440000}"/>
    <cellStyle name="SAPBEXexcCritical4 10 5 2" xfId="9997" xr:uid="{00000000-0005-0000-0000-0000EA440000}"/>
    <cellStyle name="SAPBEXexcCritical4 10 5 2 2" xfId="9998" xr:uid="{00000000-0005-0000-0000-0000EB440000}"/>
    <cellStyle name="SAPBEXexcCritical4 10 5 3" xfId="9999" xr:uid="{00000000-0005-0000-0000-0000EC440000}"/>
    <cellStyle name="SAPBEXexcCritical4 10 6" xfId="10000" xr:uid="{00000000-0005-0000-0000-0000ED440000}"/>
    <cellStyle name="SAPBEXexcCritical4 10 6 2" xfId="10001" xr:uid="{00000000-0005-0000-0000-0000EE440000}"/>
    <cellStyle name="SAPBEXexcCritical4 10 6 2 2" xfId="10002" xr:uid="{00000000-0005-0000-0000-0000EF440000}"/>
    <cellStyle name="SAPBEXexcCritical4 10 6 3" xfId="10003" xr:uid="{00000000-0005-0000-0000-0000F0440000}"/>
    <cellStyle name="SAPBEXexcCritical4 10 7" xfId="10004" xr:uid="{00000000-0005-0000-0000-0000F1440000}"/>
    <cellStyle name="SAPBEXexcCritical4 10 7 2" xfId="10005" xr:uid="{00000000-0005-0000-0000-0000F2440000}"/>
    <cellStyle name="SAPBEXexcCritical4 10 7 3" xfId="10006" xr:uid="{00000000-0005-0000-0000-0000F3440000}"/>
    <cellStyle name="SAPBEXexcCritical4 10 8" xfId="10007" xr:uid="{00000000-0005-0000-0000-0000F4440000}"/>
    <cellStyle name="SAPBEXexcCritical4 10 8 2" xfId="10008" xr:uid="{00000000-0005-0000-0000-0000F5440000}"/>
    <cellStyle name="SAPBEXexcCritical4 10 9" xfId="10009" xr:uid="{00000000-0005-0000-0000-0000F6440000}"/>
    <cellStyle name="SAPBEXexcCritical4 10 9 2" xfId="10010" xr:uid="{00000000-0005-0000-0000-0000F7440000}"/>
    <cellStyle name="SAPBEXexcCritical4 10_2013Прогноз" xfId="10011" xr:uid="{00000000-0005-0000-0000-0000F8440000}"/>
    <cellStyle name="SAPBEXexcCritical4 11" xfId="10012" xr:uid="{00000000-0005-0000-0000-0000F9440000}"/>
    <cellStyle name="SAPBEXexcCritical4 11 10" xfId="10013" xr:uid="{00000000-0005-0000-0000-0000FA440000}"/>
    <cellStyle name="SAPBEXexcCritical4 11 10 2" xfId="10014" xr:uid="{00000000-0005-0000-0000-0000FB440000}"/>
    <cellStyle name="SAPBEXexcCritical4 11 11" xfId="10015" xr:uid="{00000000-0005-0000-0000-0000FC440000}"/>
    <cellStyle name="SAPBEXexcCritical4 11 12" xfId="10016" xr:uid="{00000000-0005-0000-0000-0000FD440000}"/>
    <cellStyle name="SAPBEXexcCritical4 11 2" xfId="10017" xr:uid="{00000000-0005-0000-0000-0000FE440000}"/>
    <cellStyle name="SAPBEXexcCritical4 11 2 2" xfId="10018" xr:uid="{00000000-0005-0000-0000-0000FF440000}"/>
    <cellStyle name="SAPBEXexcCritical4 11 2 2 2" xfId="10019" xr:uid="{00000000-0005-0000-0000-000000450000}"/>
    <cellStyle name="SAPBEXexcCritical4 11 2 3" xfId="10020" xr:uid="{00000000-0005-0000-0000-000001450000}"/>
    <cellStyle name="SAPBEXexcCritical4 11 3" xfId="10021" xr:uid="{00000000-0005-0000-0000-000002450000}"/>
    <cellStyle name="SAPBEXexcCritical4 11 3 2" xfId="10022" xr:uid="{00000000-0005-0000-0000-000003450000}"/>
    <cellStyle name="SAPBEXexcCritical4 11 3 3" xfId="10023" xr:uid="{00000000-0005-0000-0000-000004450000}"/>
    <cellStyle name="SAPBEXexcCritical4 11 4" xfId="10024" xr:uid="{00000000-0005-0000-0000-000005450000}"/>
    <cellStyle name="SAPBEXexcCritical4 11 4 2" xfId="10025" xr:uid="{00000000-0005-0000-0000-000006450000}"/>
    <cellStyle name="SAPBEXexcCritical4 11 5" xfId="10026" xr:uid="{00000000-0005-0000-0000-000007450000}"/>
    <cellStyle name="SAPBEXexcCritical4 11 5 2" xfId="10027" xr:uid="{00000000-0005-0000-0000-000008450000}"/>
    <cellStyle name="SAPBEXexcCritical4 11 6" xfId="10028" xr:uid="{00000000-0005-0000-0000-000009450000}"/>
    <cellStyle name="SAPBEXexcCritical4 11 6 2" xfId="10029" xr:uid="{00000000-0005-0000-0000-00000A450000}"/>
    <cellStyle name="SAPBEXexcCritical4 11 7" xfId="10030" xr:uid="{00000000-0005-0000-0000-00000B450000}"/>
    <cellStyle name="SAPBEXexcCritical4 11 7 2" xfId="10031" xr:uid="{00000000-0005-0000-0000-00000C450000}"/>
    <cellStyle name="SAPBEXexcCritical4 11 8" xfId="10032" xr:uid="{00000000-0005-0000-0000-00000D450000}"/>
    <cellStyle name="SAPBEXexcCritical4 11 8 2" xfId="10033" xr:uid="{00000000-0005-0000-0000-00000E450000}"/>
    <cellStyle name="SAPBEXexcCritical4 11 9" xfId="10034" xr:uid="{00000000-0005-0000-0000-00000F450000}"/>
    <cellStyle name="SAPBEXexcCritical4 11 9 2" xfId="10035" xr:uid="{00000000-0005-0000-0000-000010450000}"/>
    <cellStyle name="SAPBEXexcCritical4 12" xfId="10036" xr:uid="{00000000-0005-0000-0000-000011450000}"/>
    <cellStyle name="SAPBEXexcCritical4 12 10" xfId="10037" xr:uid="{00000000-0005-0000-0000-000012450000}"/>
    <cellStyle name="SAPBEXexcCritical4 12 10 2" xfId="10038" xr:uid="{00000000-0005-0000-0000-000013450000}"/>
    <cellStyle name="SAPBEXexcCritical4 12 11" xfId="10039" xr:uid="{00000000-0005-0000-0000-000014450000}"/>
    <cellStyle name="SAPBEXexcCritical4 12 12" xfId="10040" xr:uid="{00000000-0005-0000-0000-000015450000}"/>
    <cellStyle name="SAPBEXexcCritical4 12 2" xfId="10041" xr:uid="{00000000-0005-0000-0000-000016450000}"/>
    <cellStyle name="SAPBEXexcCritical4 12 2 2" xfId="10042" xr:uid="{00000000-0005-0000-0000-000017450000}"/>
    <cellStyle name="SAPBEXexcCritical4 12 2 2 2" xfId="10043" xr:uid="{00000000-0005-0000-0000-000018450000}"/>
    <cellStyle name="SAPBEXexcCritical4 12 2 3" xfId="10044" xr:uid="{00000000-0005-0000-0000-000019450000}"/>
    <cellStyle name="SAPBEXexcCritical4 12 3" xfId="10045" xr:uid="{00000000-0005-0000-0000-00001A450000}"/>
    <cellStyle name="SAPBEXexcCritical4 12 3 2" xfId="10046" xr:uid="{00000000-0005-0000-0000-00001B450000}"/>
    <cellStyle name="SAPBEXexcCritical4 12 3 3" xfId="10047" xr:uid="{00000000-0005-0000-0000-00001C450000}"/>
    <cellStyle name="SAPBEXexcCritical4 12 4" xfId="10048" xr:uid="{00000000-0005-0000-0000-00001D450000}"/>
    <cellStyle name="SAPBEXexcCritical4 12 4 2" xfId="10049" xr:uid="{00000000-0005-0000-0000-00001E450000}"/>
    <cellStyle name="SAPBEXexcCritical4 12 5" xfId="10050" xr:uid="{00000000-0005-0000-0000-00001F450000}"/>
    <cellStyle name="SAPBEXexcCritical4 12 5 2" xfId="10051" xr:uid="{00000000-0005-0000-0000-000020450000}"/>
    <cellStyle name="SAPBEXexcCritical4 12 6" xfId="10052" xr:uid="{00000000-0005-0000-0000-000021450000}"/>
    <cellStyle name="SAPBEXexcCritical4 12 6 2" xfId="10053" xr:uid="{00000000-0005-0000-0000-000022450000}"/>
    <cellStyle name="SAPBEXexcCritical4 12 7" xfId="10054" xr:uid="{00000000-0005-0000-0000-000023450000}"/>
    <cellStyle name="SAPBEXexcCritical4 12 7 2" xfId="10055" xr:uid="{00000000-0005-0000-0000-000024450000}"/>
    <cellStyle name="SAPBEXexcCritical4 12 8" xfId="10056" xr:uid="{00000000-0005-0000-0000-000025450000}"/>
    <cellStyle name="SAPBEXexcCritical4 12 8 2" xfId="10057" xr:uid="{00000000-0005-0000-0000-000026450000}"/>
    <cellStyle name="SAPBEXexcCritical4 12 9" xfId="10058" xr:uid="{00000000-0005-0000-0000-000027450000}"/>
    <cellStyle name="SAPBEXexcCritical4 12 9 2" xfId="10059" xr:uid="{00000000-0005-0000-0000-000028450000}"/>
    <cellStyle name="SAPBEXexcCritical4 13" xfId="10060" xr:uid="{00000000-0005-0000-0000-000029450000}"/>
    <cellStyle name="SAPBEXexcCritical4 13 10" xfId="10061" xr:uid="{00000000-0005-0000-0000-00002A450000}"/>
    <cellStyle name="SAPBEXexcCritical4 13 10 2" xfId="10062" xr:uid="{00000000-0005-0000-0000-00002B450000}"/>
    <cellStyle name="SAPBEXexcCritical4 13 11" xfId="10063" xr:uid="{00000000-0005-0000-0000-00002C450000}"/>
    <cellStyle name="SAPBEXexcCritical4 13 12" xfId="10064" xr:uid="{00000000-0005-0000-0000-00002D450000}"/>
    <cellStyle name="SAPBEXexcCritical4 13 2" xfId="10065" xr:uid="{00000000-0005-0000-0000-00002E450000}"/>
    <cellStyle name="SAPBEXexcCritical4 13 2 2" xfId="10066" xr:uid="{00000000-0005-0000-0000-00002F450000}"/>
    <cellStyle name="SAPBEXexcCritical4 13 2 3" xfId="10067" xr:uid="{00000000-0005-0000-0000-000030450000}"/>
    <cellStyle name="SAPBEXexcCritical4 13 3" xfId="10068" xr:uid="{00000000-0005-0000-0000-000031450000}"/>
    <cellStyle name="SAPBEXexcCritical4 13 3 2" xfId="10069" xr:uid="{00000000-0005-0000-0000-000032450000}"/>
    <cellStyle name="SAPBEXexcCritical4 13 4" xfId="10070" xr:uid="{00000000-0005-0000-0000-000033450000}"/>
    <cellStyle name="SAPBEXexcCritical4 13 4 2" xfId="10071" xr:uid="{00000000-0005-0000-0000-000034450000}"/>
    <cellStyle name="SAPBEXexcCritical4 13 5" xfId="10072" xr:uid="{00000000-0005-0000-0000-000035450000}"/>
    <cellStyle name="SAPBEXexcCritical4 13 5 2" xfId="10073" xr:uid="{00000000-0005-0000-0000-000036450000}"/>
    <cellStyle name="SAPBEXexcCritical4 13 6" xfId="10074" xr:uid="{00000000-0005-0000-0000-000037450000}"/>
    <cellStyle name="SAPBEXexcCritical4 13 6 2" xfId="10075" xr:uid="{00000000-0005-0000-0000-000038450000}"/>
    <cellStyle name="SAPBEXexcCritical4 13 7" xfId="10076" xr:uid="{00000000-0005-0000-0000-000039450000}"/>
    <cellStyle name="SAPBEXexcCritical4 13 7 2" xfId="10077" xr:uid="{00000000-0005-0000-0000-00003A450000}"/>
    <cellStyle name="SAPBEXexcCritical4 13 8" xfId="10078" xr:uid="{00000000-0005-0000-0000-00003B450000}"/>
    <cellStyle name="SAPBEXexcCritical4 13 8 2" xfId="10079" xr:uid="{00000000-0005-0000-0000-00003C450000}"/>
    <cellStyle name="SAPBEXexcCritical4 13 9" xfId="10080" xr:uid="{00000000-0005-0000-0000-00003D450000}"/>
    <cellStyle name="SAPBEXexcCritical4 13 9 2" xfId="10081" xr:uid="{00000000-0005-0000-0000-00003E450000}"/>
    <cellStyle name="SAPBEXexcCritical4 14" xfId="10082" xr:uid="{00000000-0005-0000-0000-00003F450000}"/>
    <cellStyle name="SAPBEXexcCritical4 14 10" xfId="10083" xr:uid="{00000000-0005-0000-0000-000040450000}"/>
    <cellStyle name="SAPBEXexcCritical4 14 10 2" xfId="10084" xr:uid="{00000000-0005-0000-0000-000041450000}"/>
    <cellStyle name="SAPBEXexcCritical4 14 11" xfId="10085" xr:uid="{00000000-0005-0000-0000-000042450000}"/>
    <cellStyle name="SAPBEXexcCritical4 14 12" xfId="10086" xr:uid="{00000000-0005-0000-0000-000043450000}"/>
    <cellStyle name="SAPBEXexcCritical4 14 2" xfId="10087" xr:uid="{00000000-0005-0000-0000-000044450000}"/>
    <cellStyle name="SAPBEXexcCritical4 14 2 2" xfId="10088" xr:uid="{00000000-0005-0000-0000-000045450000}"/>
    <cellStyle name="SAPBEXexcCritical4 14 2 3" xfId="10089" xr:uid="{00000000-0005-0000-0000-000046450000}"/>
    <cellStyle name="SAPBEXexcCritical4 14 3" xfId="10090" xr:uid="{00000000-0005-0000-0000-000047450000}"/>
    <cellStyle name="SAPBEXexcCritical4 14 3 2" xfId="10091" xr:uid="{00000000-0005-0000-0000-000048450000}"/>
    <cellStyle name="SAPBEXexcCritical4 14 4" xfId="10092" xr:uid="{00000000-0005-0000-0000-000049450000}"/>
    <cellStyle name="SAPBEXexcCritical4 14 4 2" xfId="10093" xr:uid="{00000000-0005-0000-0000-00004A450000}"/>
    <cellStyle name="SAPBEXexcCritical4 14 5" xfId="10094" xr:uid="{00000000-0005-0000-0000-00004B450000}"/>
    <cellStyle name="SAPBEXexcCritical4 14 5 2" xfId="10095" xr:uid="{00000000-0005-0000-0000-00004C450000}"/>
    <cellStyle name="SAPBEXexcCritical4 14 6" xfId="10096" xr:uid="{00000000-0005-0000-0000-00004D450000}"/>
    <cellStyle name="SAPBEXexcCritical4 14 6 2" xfId="10097" xr:uid="{00000000-0005-0000-0000-00004E450000}"/>
    <cellStyle name="SAPBEXexcCritical4 14 7" xfId="10098" xr:uid="{00000000-0005-0000-0000-00004F450000}"/>
    <cellStyle name="SAPBEXexcCritical4 14 7 2" xfId="10099" xr:uid="{00000000-0005-0000-0000-000050450000}"/>
    <cellStyle name="SAPBEXexcCritical4 14 8" xfId="10100" xr:uid="{00000000-0005-0000-0000-000051450000}"/>
    <cellStyle name="SAPBEXexcCritical4 14 8 2" xfId="10101" xr:uid="{00000000-0005-0000-0000-000052450000}"/>
    <cellStyle name="SAPBEXexcCritical4 14 9" xfId="10102" xr:uid="{00000000-0005-0000-0000-000053450000}"/>
    <cellStyle name="SAPBEXexcCritical4 14 9 2" xfId="10103" xr:uid="{00000000-0005-0000-0000-000054450000}"/>
    <cellStyle name="SAPBEXexcCritical4 15" xfId="10104" xr:uid="{00000000-0005-0000-0000-000055450000}"/>
    <cellStyle name="SAPBEXexcCritical4 15 10" xfId="10105" xr:uid="{00000000-0005-0000-0000-000056450000}"/>
    <cellStyle name="SAPBEXexcCritical4 15 10 2" xfId="10106" xr:uid="{00000000-0005-0000-0000-000057450000}"/>
    <cellStyle name="SAPBEXexcCritical4 15 11" xfId="10107" xr:uid="{00000000-0005-0000-0000-000058450000}"/>
    <cellStyle name="SAPBEXexcCritical4 15 12" xfId="10108" xr:uid="{00000000-0005-0000-0000-000059450000}"/>
    <cellStyle name="SAPBEXexcCritical4 15 2" xfId="10109" xr:uid="{00000000-0005-0000-0000-00005A450000}"/>
    <cellStyle name="SAPBEXexcCritical4 15 2 2" xfId="10110" xr:uid="{00000000-0005-0000-0000-00005B450000}"/>
    <cellStyle name="SAPBEXexcCritical4 15 2 3" xfId="10111" xr:uid="{00000000-0005-0000-0000-00005C450000}"/>
    <cellStyle name="SAPBEXexcCritical4 15 3" xfId="10112" xr:uid="{00000000-0005-0000-0000-00005D450000}"/>
    <cellStyle name="SAPBEXexcCritical4 15 3 2" xfId="10113" xr:uid="{00000000-0005-0000-0000-00005E450000}"/>
    <cellStyle name="SAPBEXexcCritical4 15 4" xfId="10114" xr:uid="{00000000-0005-0000-0000-00005F450000}"/>
    <cellStyle name="SAPBEXexcCritical4 15 4 2" xfId="10115" xr:uid="{00000000-0005-0000-0000-000060450000}"/>
    <cellStyle name="SAPBEXexcCritical4 15 5" xfId="10116" xr:uid="{00000000-0005-0000-0000-000061450000}"/>
    <cellStyle name="SAPBEXexcCritical4 15 5 2" xfId="10117" xr:uid="{00000000-0005-0000-0000-000062450000}"/>
    <cellStyle name="SAPBEXexcCritical4 15 6" xfId="10118" xr:uid="{00000000-0005-0000-0000-000063450000}"/>
    <cellStyle name="SAPBEXexcCritical4 15 6 2" xfId="10119" xr:uid="{00000000-0005-0000-0000-000064450000}"/>
    <cellStyle name="SAPBEXexcCritical4 15 7" xfId="10120" xr:uid="{00000000-0005-0000-0000-000065450000}"/>
    <cellStyle name="SAPBEXexcCritical4 15 7 2" xfId="10121" xr:uid="{00000000-0005-0000-0000-000066450000}"/>
    <cellStyle name="SAPBEXexcCritical4 15 8" xfId="10122" xr:uid="{00000000-0005-0000-0000-000067450000}"/>
    <cellStyle name="SAPBEXexcCritical4 15 8 2" xfId="10123" xr:uid="{00000000-0005-0000-0000-000068450000}"/>
    <cellStyle name="SAPBEXexcCritical4 15 9" xfId="10124" xr:uid="{00000000-0005-0000-0000-000069450000}"/>
    <cellStyle name="SAPBEXexcCritical4 15 9 2" xfId="10125" xr:uid="{00000000-0005-0000-0000-00006A450000}"/>
    <cellStyle name="SAPBEXexcCritical4 16" xfId="10126" xr:uid="{00000000-0005-0000-0000-00006B450000}"/>
    <cellStyle name="SAPBEXexcCritical4 16 2" xfId="10127" xr:uid="{00000000-0005-0000-0000-00006C450000}"/>
    <cellStyle name="SAPBEXexcCritical4 16 2 2" xfId="10128" xr:uid="{00000000-0005-0000-0000-00006D450000}"/>
    <cellStyle name="SAPBEXexcCritical4 16 3" xfId="10129" xr:uid="{00000000-0005-0000-0000-00006E450000}"/>
    <cellStyle name="SAPBEXexcCritical4 17" xfId="10130" xr:uid="{00000000-0005-0000-0000-00006F450000}"/>
    <cellStyle name="SAPBEXexcCritical4 17 2" xfId="10131" xr:uid="{00000000-0005-0000-0000-000070450000}"/>
    <cellStyle name="SAPBEXexcCritical4 17 2 2" xfId="10132" xr:uid="{00000000-0005-0000-0000-000071450000}"/>
    <cellStyle name="SAPBEXexcCritical4 17 3" xfId="10133" xr:uid="{00000000-0005-0000-0000-000072450000}"/>
    <cellStyle name="SAPBEXexcCritical4 18" xfId="10134" xr:uid="{00000000-0005-0000-0000-000073450000}"/>
    <cellStyle name="SAPBEXexcCritical4 18 2" xfId="10135" xr:uid="{00000000-0005-0000-0000-000074450000}"/>
    <cellStyle name="SAPBEXexcCritical4 18 2 2" xfId="10136" xr:uid="{00000000-0005-0000-0000-000075450000}"/>
    <cellStyle name="SAPBEXexcCritical4 18 3" xfId="10137" xr:uid="{00000000-0005-0000-0000-000076450000}"/>
    <cellStyle name="SAPBEXexcCritical4 19" xfId="10138" xr:uid="{00000000-0005-0000-0000-000077450000}"/>
    <cellStyle name="SAPBEXexcCritical4 19 2" xfId="10139" xr:uid="{00000000-0005-0000-0000-000078450000}"/>
    <cellStyle name="SAPBEXexcCritical4 19 2 2" xfId="10140" xr:uid="{00000000-0005-0000-0000-000079450000}"/>
    <cellStyle name="SAPBEXexcCritical4 19 3" xfId="10141" xr:uid="{00000000-0005-0000-0000-00007A450000}"/>
    <cellStyle name="SAPBEXexcCritical4 2" xfId="10142" xr:uid="{00000000-0005-0000-0000-00007B450000}"/>
    <cellStyle name="SAPBEXexcCritical4 2 10" xfId="10143" xr:uid="{00000000-0005-0000-0000-00007C450000}"/>
    <cellStyle name="SAPBEXexcCritical4 2 10 2" xfId="10144" xr:uid="{00000000-0005-0000-0000-00007D450000}"/>
    <cellStyle name="SAPBEXexcCritical4 2 10 2 2" xfId="10145" xr:uid="{00000000-0005-0000-0000-00007E450000}"/>
    <cellStyle name="SAPBEXexcCritical4 2 10 3" xfId="10146" xr:uid="{00000000-0005-0000-0000-00007F450000}"/>
    <cellStyle name="SAPBEXexcCritical4 2 11" xfId="10147" xr:uid="{00000000-0005-0000-0000-000080450000}"/>
    <cellStyle name="SAPBEXexcCritical4 2 11 2" xfId="10148" xr:uid="{00000000-0005-0000-0000-000081450000}"/>
    <cellStyle name="SAPBEXexcCritical4 2 12" xfId="10149" xr:uid="{00000000-0005-0000-0000-000082450000}"/>
    <cellStyle name="SAPBEXexcCritical4 2 13" xfId="10150" xr:uid="{00000000-0005-0000-0000-000083450000}"/>
    <cellStyle name="SAPBEXexcCritical4 2 2" xfId="10151" xr:uid="{00000000-0005-0000-0000-000084450000}"/>
    <cellStyle name="SAPBEXexcCritical4 2 2 2" xfId="10152" xr:uid="{00000000-0005-0000-0000-000085450000}"/>
    <cellStyle name="SAPBEXexcCritical4 2 2 2 2" xfId="10153" xr:uid="{00000000-0005-0000-0000-000086450000}"/>
    <cellStyle name="SAPBEXexcCritical4 2 2 2 3" xfId="10154" xr:uid="{00000000-0005-0000-0000-000087450000}"/>
    <cellStyle name="SAPBEXexcCritical4 2 2 3" xfId="10155" xr:uid="{00000000-0005-0000-0000-000088450000}"/>
    <cellStyle name="SAPBEXexcCritical4 2 2 3 2" xfId="10156" xr:uid="{00000000-0005-0000-0000-000089450000}"/>
    <cellStyle name="SAPBEXexcCritical4 2 2 4" xfId="10157" xr:uid="{00000000-0005-0000-0000-00008A450000}"/>
    <cellStyle name="SAPBEXexcCritical4 2 2 4 2" xfId="10158" xr:uid="{00000000-0005-0000-0000-00008B450000}"/>
    <cellStyle name="SAPBEXexcCritical4 2 2 5" xfId="10159" xr:uid="{00000000-0005-0000-0000-00008C450000}"/>
    <cellStyle name="SAPBEXexcCritical4 2 2 5 2" xfId="10160" xr:uid="{00000000-0005-0000-0000-00008D450000}"/>
    <cellStyle name="SAPBEXexcCritical4 2 2 6" xfId="10161" xr:uid="{00000000-0005-0000-0000-00008E450000}"/>
    <cellStyle name="SAPBEXexcCritical4 2 2 7" xfId="10162" xr:uid="{00000000-0005-0000-0000-00008F450000}"/>
    <cellStyle name="SAPBEXexcCritical4 2 2 8" xfId="10163" xr:uid="{00000000-0005-0000-0000-000090450000}"/>
    <cellStyle name="SAPBEXexcCritical4 2 2_2014БП" xfId="10164" xr:uid="{00000000-0005-0000-0000-000091450000}"/>
    <cellStyle name="SAPBEXexcCritical4 2 3" xfId="10165" xr:uid="{00000000-0005-0000-0000-000092450000}"/>
    <cellStyle name="SAPBEXexcCritical4 2 3 2" xfId="10166" xr:uid="{00000000-0005-0000-0000-000093450000}"/>
    <cellStyle name="SAPBEXexcCritical4 2 3 2 2" xfId="10167" xr:uid="{00000000-0005-0000-0000-000094450000}"/>
    <cellStyle name="SAPBEXexcCritical4 2 3 3" xfId="10168" xr:uid="{00000000-0005-0000-0000-000095450000}"/>
    <cellStyle name="SAPBEXexcCritical4 2 4" xfId="10169" xr:uid="{00000000-0005-0000-0000-000096450000}"/>
    <cellStyle name="SAPBEXexcCritical4 2 4 2" xfId="10170" xr:uid="{00000000-0005-0000-0000-000097450000}"/>
    <cellStyle name="SAPBEXexcCritical4 2 4 2 2" xfId="10171" xr:uid="{00000000-0005-0000-0000-000098450000}"/>
    <cellStyle name="SAPBEXexcCritical4 2 4 3" xfId="10172" xr:uid="{00000000-0005-0000-0000-000099450000}"/>
    <cellStyle name="SAPBEXexcCritical4 2 5" xfId="10173" xr:uid="{00000000-0005-0000-0000-00009A450000}"/>
    <cellStyle name="SAPBEXexcCritical4 2 5 2" xfId="10174" xr:uid="{00000000-0005-0000-0000-00009B450000}"/>
    <cellStyle name="SAPBEXexcCritical4 2 5 2 2" xfId="10175" xr:uid="{00000000-0005-0000-0000-00009C450000}"/>
    <cellStyle name="SAPBEXexcCritical4 2 5 3" xfId="10176" xr:uid="{00000000-0005-0000-0000-00009D450000}"/>
    <cellStyle name="SAPBEXexcCritical4 2 6" xfId="10177" xr:uid="{00000000-0005-0000-0000-00009E450000}"/>
    <cellStyle name="SAPBEXexcCritical4 2 6 2" xfId="10178" xr:uid="{00000000-0005-0000-0000-00009F450000}"/>
    <cellStyle name="SAPBEXexcCritical4 2 6 2 2" xfId="10179" xr:uid="{00000000-0005-0000-0000-0000A0450000}"/>
    <cellStyle name="SAPBEXexcCritical4 2 6 3" xfId="10180" xr:uid="{00000000-0005-0000-0000-0000A1450000}"/>
    <cellStyle name="SAPBEXexcCritical4 2 7" xfId="10181" xr:uid="{00000000-0005-0000-0000-0000A2450000}"/>
    <cellStyle name="SAPBEXexcCritical4 2 7 2" xfId="10182" xr:uid="{00000000-0005-0000-0000-0000A3450000}"/>
    <cellStyle name="SAPBEXexcCritical4 2 7 2 2" xfId="10183" xr:uid="{00000000-0005-0000-0000-0000A4450000}"/>
    <cellStyle name="SAPBEXexcCritical4 2 7 3" xfId="10184" xr:uid="{00000000-0005-0000-0000-0000A5450000}"/>
    <cellStyle name="SAPBEXexcCritical4 2 8" xfId="10185" xr:uid="{00000000-0005-0000-0000-0000A6450000}"/>
    <cellStyle name="SAPBEXexcCritical4 2 8 2" xfId="10186" xr:uid="{00000000-0005-0000-0000-0000A7450000}"/>
    <cellStyle name="SAPBEXexcCritical4 2 8 2 2" xfId="10187" xr:uid="{00000000-0005-0000-0000-0000A8450000}"/>
    <cellStyle name="SAPBEXexcCritical4 2 8 3" xfId="10188" xr:uid="{00000000-0005-0000-0000-0000A9450000}"/>
    <cellStyle name="SAPBEXexcCritical4 2 9" xfId="10189" xr:uid="{00000000-0005-0000-0000-0000AA450000}"/>
    <cellStyle name="SAPBEXexcCritical4 2 9 2" xfId="10190" xr:uid="{00000000-0005-0000-0000-0000AB450000}"/>
    <cellStyle name="SAPBEXexcCritical4 2 9 2 2" xfId="10191" xr:uid="{00000000-0005-0000-0000-0000AC450000}"/>
    <cellStyle name="SAPBEXexcCritical4 2 9 3" xfId="10192" xr:uid="{00000000-0005-0000-0000-0000AD450000}"/>
    <cellStyle name="SAPBEXexcCritical4 2_2013Прогноз" xfId="10193" xr:uid="{00000000-0005-0000-0000-0000AE450000}"/>
    <cellStyle name="SAPBEXexcCritical4 20" xfId="10194" xr:uid="{00000000-0005-0000-0000-0000AF450000}"/>
    <cellStyle name="SAPBEXexcCritical4 20 2" xfId="10195" xr:uid="{00000000-0005-0000-0000-0000B0450000}"/>
    <cellStyle name="SAPBEXexcCritical4 20 2 2" xfId="10196" xr:uid="{00000000-0005-0000-0000-0000B1450000}"/>
    <cellStyle name="SAPBEXexcCritical4 20 3" xfId="10197" xr:uid="{00000000-0005-0000-0000-0000B2450000}"/>
    <cellStyle name="SAPBEXexcCritical4 21" xfId="10198" xr:uid="{00000000-0005-0000-0000-0000B3450000}"/>
    <cellStyle name="SAPBEXexcCritical4 21 2" xfId="10199" xr:uid="{00000000-0005-0000-0000-0000B4450000}"/>
    <cellStyle name="SAPBEXexcCritical4 21 2 2" xfId="10200" xr:uid="{00000000-0005-0000-0000-0000B5450000}"/>
    <cellStyle name="SAPBEXexcCritical4 21 3" xfId="10201" xr:uid="{00000000-0005-0000-0000-0000B6450000}"/>
    <cellStyle name="SAPBEXexcCritical4 22" xfId="10202" xr:uid="{00000000-0005-0000-0000-0000B7450000}"/>
    <cellStyle name="SAPBEXexcCritical4 22 2" xfId="10203" xr:uid="{00000000-0005-0000-0000-0000B8450000}"/>
    <cellStyle name="SAPBEXexcCritical4 22 2 2" xfId="10204" xr:uid="{00000000-0005-0000-0000-0000B9450000}"/>
    <cellStyle name="SAPBEXexcCritical4 22 3" xfId="10205" xr:uid="{00000000-0005-0000-0000-0000BA450000}"/>
    <cellStyle name="SAPBEXexcCritical4 23" xfId="10206" xr:uid="{00000000-0005-0000-0000-0000BB450000}"/>
    <cellStyle name="SAPBEXexcCritical4 23 2" xfId="10207" xr:uid="{00000000-0005-0000-0000-0000BC450000}"/>
    <cellStyle name="SAPBEXexcCritical4 23 2 2" xfId="10208" xr:uid="{00000000-0005-0000-0000-0000BD450000}"/>
    <cellStyle name="SAPBEXexcCritical4 23 3" xfId="10209" xr:uid="{00000000-0005-0000-0000-0000BE450000}"/>
    <cellStyle name="SAPBEXexcCritical4 24" xfId="10210" xr:uid="{00000000-0005-0000-0000-0000BF450000}"/>
    <cellStyle name="SAPBEXexcCritical4 24 2" xfId="10211" xr:uid="{00000000-0005-0000-0000-0000C0450000}"/>
    <cellStyle name="SAPBEXexcCritical4 24 2 2" xfId="10212" xr:uid="{00000000-0005-0000-0000-0000C1450000}"/>
    <cellStyle name="SAPBEXexcCritical4 24 3" xfId="10213" xr:uid="{00000000-0005-0000-0000-0000C2450000}"/>
    <cellStyle name="SAPBEXexcCritical4 25" xfId="10214" xr:uid="{00000000-0005-0000-0000-0000C3450000}"/>
    <cellStyle name="SAPBEXexcCritical4 25 2" xfId="10215" xr:uid="{00000000-0005-0000-0000-0000C4450000}"/>
    <cellStyle name="SAPBEXexcCritical4 25 3" xfId="10216" xr:uid="{00000000-0005-0000-0000-0000C5450000}"/>
    <cellStyle name="SAPBEXexcCritical4 26" xfId="10217" xr:uid="{00000000-0005-0000-0000-0000C6450000}"/>
    <cellStyle name="SAPBEXexcCritical4 26 2" xfId="10218" xr:uid="{00000000-0005-0000-0000-0000C7450000}"/>
    <cellStyle name="SAPBEXexcCritical4 27" xfId="10219" xr:uid="{00000000-0005-0000-0000-0000C8450000}"/>
    <cellStyle name="SAPBEXexcCritical4 27 2" xfId="10220" xr:uid="{00000000-0005-0000-0000-0000C9450000}"/>
    <cellStyle name="SAPBEXexcCritical4 28" xfId="10221" xr:uid="{00000000-0005-0000-0000-0000CA450000}"/>
    <cellStyle name="SAPBEXexcCritical4 29" xfId="10222" xr:uid="{00000000-0005-0000-0000-0000CB450000}"/>
    <cellStyle name="SAPBEXexcCritical4 3" xfId="10223" xr:uid="{00000000-0005-0000-0000-0000CC450000}"/>
    <cellStyle name="SAPBEXexcCritical4 3 10" xfId="10224" xr:uid="{00000000-0005-0000-0000-0000CD450000}"/>
    <cellStyle name="SAPBEXexcCritical4 3 10 2" xfId="10225" xr:uid="{00000000-0005-0000-0000-0000CE450000}"/>
    <cellStyle name="SAPBEXexcCritical4 3 10 2 2" xfId="10226" xr:uid="{00000000-0005-0000-0000-0000CF450000}"/>
    <cellStyle name="SAPBEXexcCritical4 3 10 3" xfId="10227" xr:uid="{00000000-0005-0000-0000-0000D0450000}"/>
    <cellStyle name="SAPBEXexcCritical4 3 11" xfId="10228" xr:uid="{00000000-0005-0000-0000-0000D1450000}"/>
    <cellStyle name="SAPBEXexcCritical4 3 11 2" xfId="10229" xr:uid="{00000000-0005-0000-0000-0000D2450000}"/>
    <cellStyle name="SAPBEXexcCritical4 3 12" xfId="10230" xr:uid="{00000000-0005-0000-0000-0000D3450000}"/>
    <cellStyle name="SAPBEXexcCritical4 3 13" xfId="10231" xr:uid="{00000000-0005-0000-0000-0000D4450000}"/>
    <cellStyle name="SAPBEXexcCritical4 3 2" xfId="10232" xr:uid="{00000000-0005-0000-0000-0000D5450000}"/>
    <cellStyle name="SAPBEXexcCritical4 3 2 2" xfId="10233" xr:uid="{00000000-0005-0000-0000-0000D6450000}"/>
    <cellStyle name="SAPBEXexcCritical4 3 2 2 2" xfId="10234" xr:uid="{00000000-0005-0000-0000-0000D7450000}"/>
    <cellStyle name="SAPBEXexcCritical4 3 2 2 3" xfId="10235" xr:uid="{00000000-0005-0000-0000-0000D8450000}"/>
    <cellStyle name="SAPBEXexcCritical4 3 2 3" xfId="10236" xr:uid="{00000000-0005-0000-0000-0000D9450000}"/>
    <cellStyle name="SAPBEXexcCritical4 3 2 3 2" xfId="10237" xr:uid="{00000000-0005-0000-0000-0000DA450000}"/>
    <cellStyle name="SAPBEXexcCritical4 3 2 4" xfId="10238" xr:uid="{00000000-0005-0000-0000-0000DB450000}"/>
    <cellStyle name="SAPBEXexcCritical4 3 2 4 2" xfId="10239" xr:uid="{00000000-0005-0000-0000-0000DC450000}"/>
    <cellStyle name="SAPBEXexcCritical4 3 2 5" xfId="10240" xr:uid="{00000000-0005-0000-0000-0000DD450000}"/>
    <cellStyle name="SAPBEXexcCritical4 3 2 5 2" xfId="10241" xr:uid="{00000000-0005-0000-0000-0000DE450000}"/>
    <cellStyle name="SAPBEXexcCritical4 3 2 6" xfId="10242" xr:uid="{00000000-0005-0000-0000-0000DF450000}"/>
    <cellStyle name="SAPBEXexcCritical4 3 2 7" xfId="10243" xr:uid="{00000000-0005-0000-0000-0000E0450000}"/>
    <cellStyle name="SAPBEXexcCritical4 3 2 8" xfId="10244" xr:uid="{00000000-0005-0000-0000-0000E1450000}"/>
    <cellStyle name="SAPBEXexcCritical4 3 2_2014БП" xfId="10245" xr:uid="{00000000-0005-0000-0000-0000E2450000}"/>
    <cellStyle name="SAPBEXexcCritical4 3 3" xfId="10246" xr:uid="{00000000-0005-0000-0000-0000E3450000}"/>
    <cellStyle name="SAPBEXexcCritical4 3 3 2" xfId="10247" xr:uid="{00000000-0005-0000-0000-0000E4450000}"/>
    <cellStyle name="SAPBEXexcCritical4 3 3 2 2" xfId="10248" xr:uid="{00000000-0005-0000-0000-0000E5450000}"/>
    <cellStyle name="SAPBEXexcCritical4 3 3 3" xfId="10249" xr:uid="{00000000-0005-0000-0000-0000E6450000}"/>
    <cellStyle name="SAPBEXexcCritical4 3 4" xfId="10250" xr:uid="{00000000-0005-0000-0000-0000E7450000}"/>
    <cellStyle name="SAPBEXexcCritical4 3 4 2" xfId="10251" xr:uid="{00000000-0005-0000-0000-0000E8450000}"/>
    <cellStyle name="SAPBEXexcCritical4 3 4 2 2" xfId="10252" xr:uid="{00000000-0005-0000-0000-0000E9450000}"/>
    <cellStyle name="SAPBEXexcCritical4 3 4 3" xfId="10253" xr:uid="{00000000-0005-0000-0000-0000EA450000}"/>
    <cellStyle name="SAPBEXexcCritical4 3 5" xfId="10254" xr:uid="{00000000-0005-0000-0000-0000EB450000}"/>
    <cellStyle name="SAPBEXexcCritical4 3 5 2" xfId="10255" xr:uid="{00000000-0005-0000-0000-0000EC450000}"/>
    <cellStyle name="SAPBEXexcCritical4 3 5 2 2" xfId="10256" xr:uid="{00000000-0005-0000-0000-0000ED450000}"/>
    <cellStyle name="SAPBEXexcCritical4 3 5 3" xfId="10257" xr:uid="{00000000-0005-0000-0000-0000EE450000}"/>
    <cellStyle name="SAPBEXexcCritical4 3 6" xfId="10258" xr:uid="{00000000-0005-0000-0000-0000EF450000}"/>
    <cellStyle name="SAPBEXexcCritical4 3 6 2" xfId="10259" xr:uid="{00000000-0005-0000-0000-0000F0450000}"/>
    <cellStyle name="SAPBEXexcCritical4 3 6 2 2" xfId="10260" xr:uid="{00000000-0005-0000-0000-0000F1450000}"/>
    <cellStyle name="SAPBEXexcCritical4 3 6 3" xfId="10261" xr:uid="{00000000-0005-0000-0000-0000F2450000}"/>
    <cellStyle name="SAPBEXexcCritical4 3 7" xfId="10262" xr:uid="{00000000-0005-0000-0000-0000F3450000}"/>
    <cellStyle name="SAPBEXexcCritical4 3 7 2" xfId="10263" xr:uid="{00000000-0005-0000-0000-0000F4450000}"/>
    <cellStyle name="SAPBEXexcCritical4 3 7 2 2" xfId="10264" xr:uid="{00000000-0005-0000-0000-0000F5450000}"/>
    <cellStyle name="SAPBEXexcCritical4 3 7 3" xfId="10265" xr:uid="{00000000-0005-0000-0000-0000F6450000}"/>
    <cellStyle name="SAPBEXexcCritical4 3 8" xfId="10266" xr:uid="{00000000-0005-0000-0000-0000F7450000}"/>
    <cellStyle name="SAPBEXexcCritical4 3 8 2" xfId="10267" xr:uid="{00000000-0005-0000-0000-0000F8450000}"/>
    <cellStyle name="SAPBEXexcCritical4 3 8 2 2" xfId="10268" xr:uid="{00000000-0005-0000-0000-0000F9450000}"/>
    <cellStyle name="SAPBEXexcCritical4 3 8 3" xfId="10269" xr:uid="{00000000-0005-0000-0000-0000FA450000}"/>
    <cellStyle name="SAPBEXexcCritical4 3 9" xfId="10270" xr:uid="{00000000-0005-0000-0000-0000FB450000}"/>
    <cellStyle name="SAPBEXexcCritical4 3 9 2" xfId="10271" xr:uid="{00000000-0005-0000-0000-0000FC450000}"/>
    <cellStyle name="SAPBEXexcCritical4 3 9 2 2" xfId="10272" xr:uid="{00000000-0005-0000-0000-0000FD450000}"/>
    <cellStyle name="SAPBEXexcCritical4 3 9 3" xfId="10273" xr:uid="{00000000-0005-0000-0000-0000FE450000}"/>
    <cellStyle name="SAPBEXexcCritical4 3_2013Прогноз" xfId="10274" xr:uid="{00000000-0005-0000-0000-0000FF450000}"/>
    <cellStyle name="SAPBEXexcCritical4 30" xfId="36441" xr:uid="{00000000-0005-0000-0000-000000460000}"/>
    <cellStyle name="SAPBEXexcCritical4 31" xfId="36442" xr:uid="{00000000-0005-0000-0000-000001460000}"/>
    <cellStyle name="SAPBEXexcCritical4 32" xfId="36443" xr:uid="{00000000-0005-0000-0000-000002460000}"/>
    <cellStyle name="SAPBEXexcCritical4 4" xfId="10275" xr:uid="{00000000-0005-0000-0000-000003460000}"/>
    <cellStyle name="SAPBEXexcCritical4 4 10" xfId="10276" xr:uid="{00000000-0005-0000-0000-000004460000}"/>
    <cellStyle name="SAPBEXexcCritical4 4 10 2" xfId="10277" xr:uid="{00000000-0005-0000-0000-000005460000}"/>
    <cellStyle name="SAPBEXexcCritical4 4 11" xfId="10278" xr:uid="{00000000-0005-0000-0000-000006460000}"/>
    <cellStyle name="SAPBEXexcCritical4 4 12" xfId="10279" xr:uid="{00000000-0005-0000-0000-000007460000}"/>
    <cellStyle name="SAPBEXexcCritical4 4 2" xfId="10280" xr:uid="{00000000-0005-0000-0000-000008460000}"/>
    <cellStyle name="SAPBEXexcCritical4 4 2 2" xfId="10281" xr:uid="{00000000-0005-0000-0000-000009460000}"/>
    <cellStyle name="SAPBEXexcCritical4 4 2 2 2" xfId="10282" xr:uid="{00000000-0005-0000-0000-00000A460000}"/>
    <cellStyle name="SAPBEXexcCritical4 4 2 3" xfId="10283" xr:uid="{00000000-0005-0000-0000-00000B460000}"/>
    <cellStyle name="SAPBEXexcCritical4 4 3" xfId="10284" xr:uid="{00000000-0005-0000-0000-00000C460000}"/>
    <cellStyle name="SAPBEXexcCritical4 4 3 2" xfId="10285" xr:uid="{00000000-0005-0000-0000-00000D460000}"/>
    <cellStyle name="SAPBEXexcCritical4 4 3 2 2" xfId="10286" xr:uid="{00000000-0005-0000-0000-00000E460000}"/>
    <cellStyle name="SAPBEXexcCritical4 4 3 3" xfId="10287" xr:uid="{00000000-0005-0000-0000-00000F460000}"/>
    <cellStyle name="SAPBEXexcCritical4 4 4" xfId="10288" xr:uid="{00000000-0005-0000-0000-000010460000}"/>
    <cellStyle name="SAPBEXexcCritical4 4 4 2" xfId="10289" xr:uid="{00000000-0005-0000-0000-000011460000}"/>
    <cellStyle name="SAPBEXexcCritical4 4 4 2 2" xfId="10290" xr:uid="{00000000-0005-0000-0000-000012460000}"/>
    <cellStyle name="SAPBEXexcCritical4 4 4 3" xfId="10291" xr:uid="{00000000-0005-0000-0000-000013460000}"/>
    <cellStyle name="SAPBEXexcCritical4 4 5" xfId="10292" xr:uid="{00000000-0005-0000-0000-000014460000}"/>
    <cellStyle name="SAPBEXexcCritical4 4 5 2" xfId="10293" xr:uid="{00000000-0005-0000-0000-000015460000}"/>
    <cellStyle name="SAPBEXexcCritical4 4 5 2 2" xfId="10294" xr:uid="{00000000-0005-0000-0000-000016460000}"/>
    <cellStyle name="SAPBEXexcCritical4 4 5 3" xfId="10295" xr:uid="{00000000-0005-0000-0000-000017460000}"/>
    <cellStyle name="SAPBEXexcCritical4 4 6" xfId="10296" xr:uid="{00000000-0005-0000-0000-000018460000}"/>
    <cellStyle name="SAPBEXexcCritical4 4 6 2" xfId="10297" xr:uid="{00000000-0005-0000-0000-000019460000}"/>
    <cellStyle name="SAPBEXexcCritical4 4 6 2 2" xfId="10298" xr:uid="{00000000-0005-0000-0000-00001A460000}"/>
    <cellStyle name="SAPBEXexcCritical4 4 6 3" xfId="10299" xr:uid="{00000000-0005-0000-0000-00001B460000}"/>
    <cellStyle name="SAPBEXexcCritical4 4 7" xfId="10300" xr:uid="{00000000-0005-0000-0000-00001C460000}"/>
    <cellStyle name="SAPBEXexcCritical4 4 7 2" xfId="10301" xr:uid="{00000000-0005-0000-0000-00001D460000}"/>
    <cellStyle name="SAPBEXexcCritical4 4 7 3" xfId="10302" xr:uid="{00000000-0005-0000-0000-00001E460000}"/>
    <cellStyle name="SAPBEXexcCritical4 4 8" xfId="10303" xr:uid="{00000000-0005-0000-0000-00001F460000}"/>
    <cellStyle name="SAPBEXexcCritical4 4 8 2" xfId="10304" xr:uid="{00000000-0005-0000-0000-000020460000}"/>
    <cellStyle name="SAPBEXexcCritical4 4 8 3" xfId="10305" xr:uid="{00000000-0005-0000-0000-000021460000}"/>
    <cellStyle name="SAPBEXexcCritical4 4 9" xfId="10306" xr:uid="{00000000-0005-0000-0000-000022460000}"/>
    <cellStyle name="SAPBEXexcCritical4 4 9 2" xfId="10307" xr:uid="{00000000-0005-0000-0000-000023460000}"/>
    <cellStyle name="SAPBEXexcCritical4 4_2014БП" xfId="10308" xr:uid="{00000000-0005-0000-0000-000024460000}"/>
    <cellStyle name="SAPBEXexcCritical4 5" xfId="10309" xr:uid="{00000000-0005-0000-0000-000025460000}"/>
    <cellStyle name="SAPBEXexcCritical4 5 10" xfId="10310" xr:uid="{00000000-0005-0000-0000-000026460000}"/>
    <cellStyle name="SAPBEXexcCritical4 5 10 2" xfId="10311" xr:uid="{00000000-0005-0000-0000-000027460000}"/>
    <cellStyle name="SAPBEXexcCritical4 5 11" xfId="10312" xr:uid="{00000000-0005-0000-0000-000028460000}"/>
    <cellStyle name="SAPBEXexcCritical4 5 12" xfId="10313" xr:uid="{00000000-0005-0000-0000-000029460000}"/>
    <cellStyle name="SAPBEXexcCritical4 5 2" xfId="10314" xr:uid="{00000000-0005-0000-0000-00002A460000}"/>
    <cellStyle name="SAPBEXexcCritical4 5 2 2" xfId="10315" xr:uid="{00000000-0005-0000-0000-00002B460000}"/>
    <cellStyle name="SAPBEXexcCritical4 5 2 2 2" xfId="10316" xr:uid="{00000000-0005-0000-0000-00002C460000}"/>
    <cellStyle name="SAPBEXexcCritical4 5 2 3" xfId="10317" xr:uid="{00000000-0005-0000-0000-00002D460000}"/>
    <cellStyle name="SAPBEXexcCritical4 5 3" xfId="10318" xr:uid="{00000000-0005-0000-0000-00002E460000}"/>
    <cellStyle name="SAPBEXexcCritical4 5 3 2" xfId="10319" xr:uid="{00000000-0005-0000-0000-00002F460000}"/>
    <cellStyle name="SAPBEXexcCritical4 5 3 3" xfId="10320" xr:uid="{00000000-0005-0000-0000-000030460000}"/>
    <cellStyle name="SAPBEXexcCritical4 5 4" xfId="10321" xr:uid="{00000000-0005-0000-0000-000031460000}"/>
    <cellStyle name="SAPBEXexcCritical4 5 4 2" xfId="10322" xr:uid="{00000000-0005-0000-0000-000032460000}"/>
    <cellStyle name="SAPBEXexcCritical4 5 5" xfId="10323" xr:uid="{00000000-0005-0000-0000-000033460000}"/>
    <cellStyle name="SAPBEXexcCritical4 5 5 2" xfId="10324" xr:uid="{00000000-0005-0000-0000-000034460000}"/>
    <cellStyle name="SAPBEXexcCritical4 5 6" xfId="10325" xr:uid="{00000000-0005-0000-0000-000035460000}"/>
    <cellStyle name="SAPBEXexcCritical4 5 6 2" xfId="10326" xr:uid="{00000000-0005-0000-0000-000036460000}"/>
    <cellStyle name="SAPBEXexcCritical4 5 7" xfId="10327" xr:uid="{00000000-0005-0000-0000-000037460000}"/>
    <cellStyle name="SAPBEXexcCritical4 5 7 2" xfId="10328" xr:uid="{00000000-0005-0000-0000-000038460000}"/>
    <cellStyle name="SAPBEXexcCritical4 5 8" xfId="10329" xr:uid="{00000000-0005-0000-0000-000039460000}"/>
    <cellStyle name="SAPBEXexcCritical4 5 8 2" xfId="10330" xr:uid="{00000000-0005-0000-0000-00003A460000}"/>
    <cellStyle name="SAPBEXexcCritical4 5 9" xfId="10331" xr:uid="{00000000-0005-0000-0000-00003B460000}"/>
    <cellStyle name="SAPBEXexcCritical4 5 9 2" xfId="10332" xr:uid="{00000000-0005-0000-0000-00003C460000}"/>
    <cellStyle name="SAPBEXexcCritical4 6" xfId="10333" xr:uid="{00000000-0005-0000-0000-00003D460000}"/>
    <cellStyle name="SAPBEXexcCritical4 6 10" xfId="10334" xr:uid="{00000000-0005-0000-0000-00003E460000}"/>
    <cellStyle name="SAPBEXexcCritical4 6 10 2" xfId="10335" xr:uid="{00000000-0005-0000-0000-00003F460000}"/>
    <cellStyle name="SAPBEXexcCritical4 6 11" xfId="10336" xr:uid="{00000000-0005-0000-0000-000040460000}"/>
    <cellStyle name="SAPBEXexcCritical4 6 12" xfId="10337" xr:uid="{00000000-0005-0000-0000-000041460000}"/>
    <cellStyle name="SAPBEXexcCritical4 6 2" xfId="10338" xr:uid="{00000000-0005-0000-0000-000042460000}"/>
    <cellStyle name="SAPBEXexcCritical4 6 2 2" xfId="10339" xr:uid="{00000000-0005-0000-0000-000043460000}"/>
    <cellStyle name="SAPBEXexcCritical4 6 2 2 2" xfId="10340" xr:uid="{00000000-0005-0000-0000-000044460000}"/>
    <cellStyle name="SAPBEXexcCritical4 6 2 3" xfId="10341" xr:uid="{00000000-0005-0000-0000-000045460000}"/>
    <cellStyle name="SAPBEXexcCritical4 6 3" xfId="10342" xr:uid="{00000000-0005-0000-0000-000046460000}"/>
    <cellStyle name="SAPBEXexcCritical4 6 3 2" xfId="10343" xr:uid="{00000000-0005-0000-0000-000047460000}"/>
    <cellStyle name="SAPBEXexcCritical4 6 3 3" xfId="10344" xr:uid="{00000000-0005-0000-0000-000048460000}"/>
    <cellStyle name="SAPBEXexcCritical4 6 4" xfId="10345" xr:uid="{00000000-0005-0000-0000-000049460000}"/>
    <cellStyle name="SAPBEXexcCritical4 6 4 2" xfId="10346" xr:uid="{00000000-0005-0000-0000-00004A460000}"/>
    <cellStyle name="SAPBEXexcCritical4 6 5" xfId="10347" xr:uid="{00000000-0005-0000-0000-00004B460000}"/>
    <cellStyle name="SAPBEXexcCritical4 6 5 2" xfId="10348" xr:uid="{00000000-0005-0000-0000-00004C460000}"/>
    <cellStyle name="SAPBEXexcCritical4 6 6" xfId="10349" xr:uid="{00000000-0005-0000-0000-00004D460000}"/>
    <cellStyle name="SAPBEXexcCritical4 6 6 2" xfId="10350" xr:uid="{00000000-0005-0000-0000-00004E460000}"/>
    <cellStyle name="SAPBEXexcCritical4 6 7" xfId="10351" xr:uid="{00000000-0005-0000-0000-00004F460000}"/>
    <cellStyle name="SAPBEXexcCritical4 6 7 2" xfId="10352" xr:uid="{00000000-0005-0000-0000-000050460000}"/>
    <cellStyle name="SAPBEXexcCritical4 6 8" xfId="10353" xr:uid="{00000000-0005-0000-0000-000051460000}"/>
    <cellStyle name="SAPBEXexcCritical4 6 8 2" xfId="10354" xr:uid="{00000000-0005-0000-0000-000052460000}"/>
    <cellStyle name="SAPBEXexcCritical4 6 9" xfId="10355" xr:uid="{00000000-0005-0000-0000-000053460000}"/>
    <cellStyle name="SAPBEXexcCritical4 6 9 2" xfId="10356" xr:uid="{00000000-0005-0000-0000-000054460000}"/>
    <cellStyle name="SAPBEXexcCritical4 7" xfId="10357" xr:uid="{00000000-0005-0000-0000-000055460000}"/>
    <cellStyle name="SAPBEXexcCritical4 7 10" xfId="10358" xr:uid="{00000000-0005-0000-0000-000056460000}"/>
    <cellStyle name="SAPBEXexcCritical4 7 10 2" xfId="10359" xr:uid="{00000000-0005-0000-0000-000057460000}"/>
    <cellStyle name="SAPBEXexcCritical4 7 11" xfId="10360" xr:uid="{00000000-0005-0000-0000-000058460000}"/>
    <cellStyle name="SAPBEXexcCritical4 7 12" xfId="10361" xr:uid="{00000000-0005-0000-0000-000059460000}"/>
    <cellStyle name="SAPBEXexcCritical4 7 2" xfId="10362" xr:uid="{00000000-0005-0000-0000-00005A460000}"/>
    <cellStyle name="SAPBEXexcCritical4 7 2 2" xfId="10363" xr:uid="{00000000-0005-0000-0000-00005B460000}"/>
    <cellStyle name="SAPBEXexcCritical4 7 2 2 2" xfId="10364" xr:uid="{00000000-0005-0000-0000-00005C460000}"/>
    <cellStyle name="SAPBEXexcCritical4 7 2 3" xfId="10365" xr:uid="{00000000-0005-0000-0000-00005D460000}"/>
    <cellStyle name="SAPBEXexcCritical4 7 3" xfId="10366" xr:uid="{00000000-0005-0000-0000-00005E460000}"/>
    <cellStyle name="SAPBEXexcCritical4 7 3 2" xfId="10367" xr:uid="{00000000-0005-0000-0000-00005F460000}"/>
    <cellStyle name="SAPBEXexcCritical4 7 3 3" xfId="10368" xr:uid="{00000000-0005-0000-0000-000060460000}"/>
    <cellStyle name="SAPBEXexcCritical4 7 4" xfId="10369" xr:uid="{00000000-0005-0000-0000-000061460000}"/>
    <cellStyle name="SAPBEXexcCritical4 7 4 2" xfId="10370" xr:uid="{00000000-0005-0000-0000-000062460000}"/>
    <cellStyle name="SAPBEXexcCritical4 7 5" xfId="10371" xr:uid="{00000000-0005-0000-0000-000063460000}"/>
    <cellStyle name="SAPBEXexcCritical4 7 5 2" xfId="10372" xr:uid="{00000000-0005-0000-0000-000064460000}"/>
    <cellStyle name="SAPBEXexcCritical4 7 6" xfId="10373" xr:uid="{00000000-0005-0000-0000-000065460000}"/>
    <cellStyle name="SAPBEXexcCritical4 7 6 2" xfId="10374" xr:uid="{00000000-0005-0000-0000-000066460000}"/>
    <cellStyle name="SAPBEXexcCritical4 7 7" xfId="10375" xr:uid="{00000000-0005-0000-0000-000067460000}"/>
    <cellStyle name="SAPBEXexcCritical4 7 7 2" xfId="10376" xr:uid="{00000000-0005-0000-0000-000068460000}"/>
    <cellStyle name="SAPBEXexcCritical4 7 8" xfId="10377" xr:uid="{00000000-0005-0000-0000-000069460000}"/>
    <cellStyle name="SAPBEXexcCritical4 7 8 2" xfId="10378" xr:uid="{00000000-0005-0000-0000-00006A460000}"/>
    <cellStyle name="SAPBEXexcCritical4 7 9" xfId="10379" xr:uid="{00000000-0005-0000-0000-00006B460000}"/>
    <cellStyle name="SAPBEXexcCritical4 7 9 2" xfId="10380" xr:uid="{00000000-0005-0000-0000-00006C460000}"/>
    <cellStyle name="SAPBEXexcCritical4 8" xfId="10381" xr:uid="{00000000-0005-0000-0000-00006D460000}"/>
    <cellStyle name="SAPBEXexcCritical4 8 10" xfId="10382" xr:uid="{00000000-0005-0000-0000-00006E460000}"/>
    <cellStyle name="SAPBEXexcCritical4 8 10 2" xfId="10383" xr:uid="{00000000-0005-0000-0000-00006F460000}"/>
    <cellStyle name="SAPBEXexcCritical4 8 11" xfId="10384" xr:uid="{00000000-0005-0000-0000-000070460000}"/>
    <cellStyle name="SAPBEXexcCritical4 8 12" xfId="10385" xr:uid="{00000000-0005-0000-0000-000071460000}"/>
    <cellStyle name="SAPBEXexcCritical4 8 2" xfId="10386" xr:uid="{00000000-0005-0000-0000-000072460000}"/>
    <cellStyle name="SAPBEXexcCritical4 8 2 2" xfId="10387" xr:uid="{00000000-0005-0000-0000-000073460000}"/>
    <cellStyle name="SAPBEXexcCritical4 8 2 2 2" xfId="10388" xr:uid="{00000000-0005-0000-0000-000074460000}"/>
    <cellStyle name="SAPBEXexcCritical4 8 2 3" xfId="10389" xr:uid="{00000000-0005-0000-0000-000075460000}"/>
    <cellStyle name="SAPBEXexcCritical4 8 3" xfId="10390" xr:uid="{00000000-0005-0000-0000-000076460000}"/>
    <cellStyle name="SAPBEXexcCritical4 8 3 2" xfId="10391" xr:uid="{00000000-0005-0000-0000-000077460000}"/>
    <cellStyle name="SAPBEXexcCritical4 8 3 3" xfId="10392" xr:uid="{00000000-0005-0000-0000-000078460000}"/>
    <cellStyle name="SAPBEXexcCritical4 8 4" xfId="10393" xr:uid="{00000000-0005-0000-0000-000079460000}"/>
    <cellStyle name="SAPBEXexcCritical4 8 4 2" xfId="10394" xr:uid="{00000000-0005-0000-0000-00007A460000}"/>
    <cellStyle name="SAPBEXexcCritical4 8 5" xfId="10395" xr:uid="{00000000-0005-0000-0000-00007B460000}"/>
    <cellStyle name="SAPBEXexcCritical4 8 5 2" xfId="10396" xr:uid="{00000000-0005-0000-0000-00007C460000}"/>
    <cellStyle name="SAPBEXexcCritical4 8 6" xfId="10397" xr:uid="{00000000-0005-0000-0000-00007D460000}"/>
    <cellStyle name="SAPBEXexcCritical4 8 6 2" xfId="10398" xr:uid="{00000000-0005-0000-0000-00007E460000}"/>
    <cellStyle name="SAPBEXexcCritical4 8 7" xfId="10399" xr:uid="{00000000-0005-0000-0000-00007F460000}"/>
    <cellStyle name="SAPBEXexcCritical4 8 7 2" xfId="10400" xr:uid="{00000000-0005-0000-0000-000080460000}"/>
    <cellStyle name="SAPBEXexcCritical4 8 8" xfId="10401" xr:uid="{00000000-0005-0000-0000-000081460000}"/>
    <cellStyle name="SAPBEXexcCritical4 8 8 2" xfId="10402" xr:uid="{00000000-0005-0000-0000-000082460000}"/>
    <cellStyle name="SAPBEXexcCritical4 8 9" xfId="10403" xr:uid="{00000000-0005-0000-0000-000083460000}"/>
    <cellStyle name="SAPBEXexcCritical4 8 9 2" xfId="10404" xr:uid="{00000000-0005-0000-0000-000084460000}"/>
    <cellStyle name="SAPBEXexcCritical4 9" xfId="10405" xr:uid="{00000000-0005-0000-0000-000085460000}"/>
    <cellStyle name="SAPBEXexcCritical4 9 10" xfId="10406" xr:uid="{00000000-0005-0000-0000-000086460000}"/>
    <cellStyle name="SAPBEXexcCritical4 9 10 2" xfId="10407" xr:uid="{00000000-0005-0000-0000-000087460000}"/>
    <cellStyle name="SAPBEXexcCritical4 9 11" xfId="10408" xr:uid="{00000000-0005-0000-0000-000088460000}"/>
    <cellStyle name="SAPBEXexcCritical4 9 12" xfId="10409" xr:uid="{00000000-0005-0000-0000-000089460000}"/>
    <cellStyle name="SAPBEXexcCritical4 9 2" xfId="10410" xr:uid="{00000000-0005-0000-0000-00008A460000}"/>
    <cellStyle name="SAPBEXexcCritical4 9 2 2" xfId="10411" xr:uid="{00000000-0005-0000-0000-00008B460000}"/>
    <cellStyle name="SAPBEXexcCritical4 9 2 2 2" xfId="10412" xr:uid="{00000000-0005-0000-0000-00008C460000}"/>
    <cellStyle name="SAPBEXexcCritical4 9 2 3" xfId="10413" xr:uid="{00000000-0005-0000-0000-00008D460000}"/>
    <cellStyle name="SAPBEXexcCritical4 9 3" xfId="10414" xr:uid="{00000000-0005-0000-0000-00008E460000}"/>
    <cellStyle name="SAPBEXexcCritical4 9 3 2" xfId="10415" xr:uid="{00000000-0005-0000-0000-00008F460000}"/>
    <cellStyle name="SAPBEXexcCritical4 9 3 2 2" xfId="10416" xr:uid="{00000000-0005-0000-0000-000090460000}"/>
    <cellStyle name="SAPBEXexcCritical4 9 3 3" xfId="10417" xr:uid="{00000000-0005-0000-0000-000091460000}"/>
    <cellStyle name="SAPBEXexcCritical4 9 4" xfId="10418" xr:uid="{00000000-0005-0000-0000-000092460000}"/>
    <cellStyle name="SAPBEXexcCritical4 9 4 2" xfId="10419" xr:uid="{00000000-0005-0000-0000-000093460000}"/>
    <cellStyle name="SAPBEXexcCritical4 9 4 2 2" xfId="10420" xr:uid="{00000000-0005-0000-0000-000094460000}"/>
    <cellStyle name="SAPBEXexcCritical4 9 4 3" xfId="10421" xr:uid="{00000000-0005-0000-0000-000095460000}"/>
    <cellStyle name="SAPBEXexcCritical4 9 5" xfId="10422" xr:uid="{00000000-0005-0000-0000-000096460000}"/>
    <cellStyle name="SAPBEXexcCritical4 9 5 2" xfId="10423" xr:uid="{00000000-0005-0000-0000-000097460000}"/>
    <cellStyle name="SAPBEXexcCritical4 9 5 2 2" xfId="10424" xr:uid="{00000000-0005-0000-0000-000098460000}"/>
    <cellStyle name="SAPBEXexcCritical4 9 5 3" xfId="10425" xr:uid="{00000000-0005-0000-0000-000099460000}"/>
    <cellStyle name="SAPBEXexcCritical4 9 6" xfId="10426" xr:uid="{00000000-0005-0000-0000-00009A460000}"/>
    <cellStyle name="SAPBEXexcCritical4 9 6 2" xfId="10427" xr:uid="{00000000-0005-0000-0000-00009B460000}"/>
    <cellStyle name="SAPBEXexcCritical4 9 6 2 2" xfId="10428" xr:uid="{00000000-0005-0000-0000-00009C460000}"/>
    <cellStyle name="SAPBEXexcCritical4 9 6 3" xfId="10429" xr:uid="{00000000-0005-0000-0000-00009D460000}"/>
    <cellStyle name="SAPBEXexcCritical4 9 7" xfId="10430" xr:uid="{00000000-0005-0000-0000-00009E460000}"/>
    <cellStyle name="SAPBEXexcCritical4 9 7 2" xfId="10431" xr:uid="{00000000-0005-0000-0000-00009F460000}"/>
    <cellStyle name="SAPBEXexcCritical4 9 7 2 2" xfId="10432" xr:uid="{00000000-0005-0000-0000-0000A0460000}"/>
    <cellStyle name="SAPBEXexcCritical4 9 7 3" xfId="10433" xr:uid="{00000000-0005-0000-0000-0000A1460000}"/>
    <cellStyle name="SAPBEXexcCritical4 9 8" xfId="10434" xr:uid="{00000000-0005-0000-0000-0000A2460000}"/>
    <cellStyle name="SAPBEXexcCritical4 9 8 2" xfId="10435" xr:uid="{00000000-0005-0000-0000-0000A3460000}"/>
    <cellStyle name="SAPBEXexcCritical4 9 8 3" xfId="10436" xr:uid="{00000000-0005-0000-0000-0000A4460000}"/>
    <cellStyle name="SAPBEXexcCritical4 9 9" xfId="10437" xr:uid="{00000000-0005-0000-0000-0000A5460000}"/>
    <cellStyle name="SAPBEXexcCritical4 9 9 2" xfId="10438" xr:uid="{00000000-0005-0000-0000-0000A6460000}"/>
    <cellStyle name="SAPBEXexcCritical4 9_2013Прогноз" xfId="10439" xr:uid="{00000000-0005-0000-0000-0000A7460000}"/>
    <cellStyle name="SAPBEXexcCritical4_2013Прогноз" xfId="10440" xr:uid="{00000000-0005-0000-0000-0000A8460000}"/>
    <cellStyle name="SAPBEXexcCritical5" xfId="10441" xr:uid="{00000000-0005-0000-0000-0000A9460000}"/>
    <cellStyle name="SAPBEXexcCritical5 10" xfId="10442" xr:uid="{00000000-0005-0000-0000-0000AA460000}"/>
    <cellStyle name="SAPBEXexcCritical5 10 10" xfId="10443" xr:uid="{00000000-0005-0000-0000-0000AB460000}"/>
    <cellStyle name="SAPBEXexcCritical5 10 10 2" xfId="10444" xr:uid="{00000000-0005-0000-0000-0000AC460000}"/>
    <cellStyle name="SAPBEXexcCritical5 10 11" xfId="10445" xr:uid="{00000000-0005-0000-0000-0000AD460000}"/>
    <cellStyle name="SAPBEXexcCritical5 10 12" xfId="10446" xr:uid="{00000000-0005-0000-0000-0000AE460000}"/>
    <cellStyle name="SAPBEXexcCritical5 10 2" xfId="10447" xr:uid="{00000000-0005-0000-0000-0000AF460000}"/>
    <cellStyle name="SAPBEXexcCritical5 10 2 2" xfId="10448" xr:uid="{00000000-0005-0000-0000-0000B0460000}"/>
    <cellStyle name="SAPBEXexcCritical5 10 2 3" xfId="10449" xr:uid="{00000000-0005-0000-0000-0000B1460000}"/>
    <cellStyle name="SAPBEXexcCritical5 10 3" xfId="10450" xr:uid="{00000000-0005-0000-0000-0000B2460000}"/>
    <cellStyle name="SAPBEXexcCritical5 10 3 2" xfId="10451" xr:uid="{00000000-0005-0000-0000-0000B3460000}"/>
    <cellStyle name="SAPBEXexcCritical5 10 4" xfId="10452" xr:uid="{00000000-0005-0000-0000-0000B4460000}"/>
    <cellStyle name="SAPBEXexcCritical5 10 4 2" xfId="10453" xr:uid="{00000000-0005-0000-0000-0000B5460000}"/>
    <cellStyle name="SAPBEXexcCritical5 10 5" xfId="10454" xr:uid="{00000000-0005-0000-0000-0000B6460000}"/>
    <cellStyle name="SAPBEXexcCritical5 10 5 2" xfId="10455" xr:uid="{00000000-0005-0000-0000-0000B7460000}"/>
    <cellStyle name="SAPBEXexcCritical5 10 6" xfId="10456" xr:uid="{00000000-0005-0000-0000-0000B8460000}"/>
    <cellStyle name="SAPBEXexcCritical5 10 6 2" xfId="10457" xr:uid="{00000000-0005-0000-0000-0000B9460000}"/>
    <cellStyle name="SAPBEXexcCritical5 10 7" xfId="10458" xr:uid="{00000000-0005-0000-0000-0000BA460000}"/>
    <cellStyle name="SAPBEXexcCritical5 10 7 2" xfId="10459" xr:uid="{00000000-0005-0000-0000-0000BB460000}"/>
    <cellStyle name="SAPBEXexcCritical5 10 8" xfId="10460" xr:uid="{00000000-0005-0000-0000-0000BC460000}"/>
    <cellStyle name="SAPBEXexcCritical5 10 8 2" xfId="10461" xr:uid="{00000000-0005-0000-0000-0000BD460000}"/>
    <cellStyle name="SAPBEXexcCritical5 10 9" xfId="10462" xr:uid="{00000000-0005-0000-0000-0000BE460000}"/>
    <cellStyle name="SAPBEXexcCritical5 10 9 2" xfId="10463" xr:uid="{00000000-0005-0000-0000-0000BF460000}"/>
    <cellStyle name="SAPBEXexcCritical5 11" xfId="10464" xr:uid="{00000000-0005-0000-0000-0000C0460000}"/>
    <cellStyle name="SAPBEXexcCritical5 11 10" xfId="10465" xr:uid="{00000000-0005-0000-0000-0000C1460000}"/>
    <cellStyle name="SAPBEXexcCritical5 11 10 2" xfId="10466" xr:uid="{00000000-0005-0000-0000-0000C2460000}"/>
    <cellStyle name="SAPBEXexcCritical5 11 11" xfId="10467" xr:uid="{00000000-0005-0000-0000-0000C3460000}"/>
    <cellStyle name="SAPBEXexcCritical5 11 12" xfId="10468" xr:uid="{00000000-0005-0000-0000-0000C4460000}"/>
    <cellStyle name="SAPBEXexcCritical5 11 2" xfId="10469" xr:uid="{00000000-0005-0000-0000-0000C5460000}"/>
    <cellStyle name="SAPBEXexcCritical5 11 2 2" xfId="10470" xr:uid="{00000000-0005-0000-0000-0000C6460000}"/>
    <cellStyle name="SAPBEXexcCritical5 11 2 3" xfId="10471" xr:uid="{00000000-0005-0000-0000-0000C7460000}"/>
    <cellStyle name="SAPBEXexcCritical5 11 3" xfId="10472" xr:uid="{00000000-0005-0000-0000-0000C8460000}"/>
    <cellStyle name="SAPBEXexcCritical5 11 3 2" xfId="10473" xr:uid="{00000000-0005-0000-0000-0000C9460000}"/>
    <cellStyle name="SAPBEXexcCritical5 11 4" xfId="10474" xr:uid="{00000000-0005-0000-0000-0000CA460000}"/>
    <cellStyle name="SAPBEXexcCritical5 11 4 2" xfId="10475" xr:uid="{00000000-0005-0000-0000-0000CB460000}"/>
    <cellStyle name="SAPBEXexcCritical5 11 5" xfId="10476" xr:uid="{00000000-0005-0000-0000-0000CC460000}"/>
    <cellStyle name="SAPBEXexcCritical5 11 5 2" xfId="10477" xr:uid="{00000000-0005-0000-0000-0000CD460000}"/>
    <cellStyle name="SAPBEXexcCritical5 11 6" xfId="10478" xr:uid="{00000000-0005-0000-0000-0000CE460000}"/>
    <cellStyle name="SAPBEXexcCritical5 11 6 2" xfId="10479" xr:uid="{00000000-0005-0000-0000-0000CF460000}"/>
    <cellStyle name="SAPBEXexcCritical5 11 7" xfId="10480" xr:uid="{00000000-0005-0000-0000-0000D0460000}"/>
    <cellStyle name="SAPBEXexcCritical5 11 7 2" xfId="10481" xr:uid="{00000000-0005-0000-0000-0000D1460000}"/>
    <cellStyle name="SAPBEXexcCritical5 11 8" xfId="10482" xr:uid="{00000000-0005-0000-0000-0000D2460000}"/>
    <cellStyle name="SAPBEXexcCritical5 11 8 2" xfId="10483" xr:uid="{00000000-0005-0000-0000-0000D3460000}"/>
    <cellStyle name="SAPBEXexcCritical5 11 9" xfId="10484" xr:uid="{00000000-0005-0000-0000-0000D4460000}"/>
    <cellStyle name="SAPBEXexcCritical5 11 9 2" xfId="10485" xr:uid="{00000000-0005-0000-0000-0000D5460000}"/>
    <cellStyle name="SAPBEXexcCritical5 12" xfId="10486" xr:uid="{00000000-0005-0000-0000-0000D6460000}"/>
    <cellStyle name="SAPBEXexcCritical5 12 10" xfId="10487" xr:uid="{00000000-0005-0000-0000-0000D7460000}"/>
    <cellStyle name="SAPBEXexcCritical5 12 10 2" xfId="10488" xr:uid="{00000000-0005-0000-0000-0000D8460000}"/>
    <cellStyle name="SAPBEXexcCritical5 12 11" xfId="10489" xr:uid="{00000000-0005-0000-0000-0000D9460000}"/>
    <cellStyle name="SAPBEXexcCritical5 12 12" xfId="10490" xr:uid="{00000000-0005-0000-0000-0000DA460000}"/>
    <cellStyle name="SAPBEXexcCritical5 12 2" xfId="10491" xr:uid="{00000000-0005-0000-0000-0000DB460000}"/>
    <cellStyle name="SAPBEXexcCritical5 12 2 2" xfId="10492" xr:uid="{00000000-0005-0000-0000-0000DC460000}"/>
    <cellStyle name="SAPBEXexcCritical5 12 2 3" xfId="10493" xr:uid="{00000000-0005-0000-0000-0000DD460000}"/>
    <cellStyle name="SAPBEXexcCritical5 12 3" xfId="10494" xr:uid="{00000000-0005-0000-0000-0000DE460000}"/>
    <cellStyle name="SAPBEXexcCritical5 12 3 2" xfId="10495" xr:uid="{00000000-0005-0000-0000-0000DF460000}"/>
    <cellStyle name="SAPBEXexcCritical5 12 4" xfId="10496" xr:uid="{00000000-0005-0000-0000-0000E0460000}"/>
    <cellStyle name="SAPBEXexcCritical5 12 4 2" xfId="10497" xr:uid="{00000000-0005-0000-0000-0000E1460000}"/>
    <cellStyle name="SAPBEXexcCritical5 12 5" xfId="10498" xr:uid="{00000000-0005-0000-0000-0000E2460000}"/>
    <cellStyle name="SAPBEXexcCritical5 12 5 2" xfId="10499" xr:uid="{00000000-0005-0000-0000-0000E3460000}"/>
    <cellStyle name="SAPBEXexcCritical5 12 6" xfId="10500" xr:uid="{00000000-0005-0000-0000-0000E4460000}"/>
    <cellStyle name="SAPBEXexcCritical5 12 6 2" xfId="10501" xr:uid="{00000000-0005-0000-0000-0000E5460000}"/>
    <cellStyle name="SAPBEXexcCritical5 12 7" xfId="10502" xr:uid="{00000000-0005-0000-0000-0000E6460000}"/>
    <cellStyle name="SAPBEXexcCritical5 12 7 2" xfId="10503" xr:uid="{00000000-0005-0000-0000-0000E7460000}"/>
    <cellStyle name="SAPBEXexcCritical5 12 8" xfId="10504" xr:uid="{00000000-0005-0000-0000-0000E8460000}"/>
    <cellStyle name="SAPBEXexcCritical5 12 8 2" xfId="10505" xr:uid="{00000000-0005-0000-0000-0000E9460000}"/>
    <cellStyle name="SAPBEXexcCritical5 12 9" xfId="10506" xr:uid="{00000000-0005-0000-0000-0000EA460000}"/>
    <cellStyle name="SAPBEXexcCritical5 12 9 2" xfId="10507" xr:uid="{00000000-0005-0000-0000-0000EB460000}"/>
    <cellStyle name="SAPBEXexcCritical5 13" xfId="10508" xr:uid="{00000000-0005-0000-0000-0000EC460000}"/>
    <cellStyle name="SAPBEXexcCritical5 13 10" xfId="10509" xr:uid="{00000000-0005-0000-0000-0000ED460000}"/>
    <cellStyle name="SAPBEXexcCritical5 13 10 2" xfId="10510" xr:uid="{00000000-0005-0000-0000-0000EE460000}"/>
    <cellStyle name="SAPBEXexcCritical5 13 11" xfId="10511" xr:uid="{00000000-0005-0000-0000-0000EF460000}"/>
    <cellStyle name="SAPBEXexcCritical5 13 12" xfId="10512" xr:uid="{00000000-0005-0000-0000-0000F0460000}"/>
    <cellStyle name="SAPBEXexcCritical5 13 2" xfId="10513" xr:uid="{00000000-0005-0000-0000-0000F1460000}"/>
    <cellStyle name="SAPBEXexcCritical5 13 2 2" xfId="10514" xr:uid="{00000000-0005-0000-0000-0000F2460000}"/>
    <cellStyle name="SAPBEXexcCritical5 13 2 3" xfId="10515" xr:uid="{00000000-0005-0000-0000-0000F3460000}"/>
    <cellStyle name="SAPBEXexcCritical5 13 3" xfId="10516" xr:uid="{00000000-0005-0000-0000-0000F4460000}"/>
    <cellStyle name="SAPBEXexcCritical5 13 3 2" xfId="10517" xr:uid="{00000000-0005-0000-0000-0000F5460000}"/>
    <cellStyle name="SAPBEXexcCritical5 13 4" xfId="10518" xr:uid="{00000000-0005-0000-0000-0000F6460000}"/>
    <cellStyle name="SAPBEXexcCritical5 13 4 2" xfId="10519" xr:uid="{00000000-0005-0000-0000-0000F7460000}"/>
    <cellStyle name="SAPBEXexcCritical5 13 5" xfId="10520" xr:uid="{00000000-0005-0000-0000-0000F8460000}"/>
    <cellStyle name="SAPBEXexcCritical5 13 5 2" xfId="10521" xr:uid="{00000000-0005-0000-0000-0000F9460000}"/>
    <cellStyle name="SAPBEXexcCritical5 13 6" xfId="10522" xr:uid="{00000000-0005-0000-0000-0000FA460000}"/>
    <cellStyle name="SAPBEXexcCritical5 13 6 2" xfId="10523" xr:uid="{00000000-0005-0000-0000-0000FB460000}"/>
    <cellStyle name="SAPBEXexcCritical5 13 7" xfId="10524" xr:uid="{00000000-0005-0000-0000-0000FC460000}"/>
    <cellStyle name="SAPBEXexcCritical5 13 7 2" xfId="10525" xr:uid="{00000000-0005-0000-0000-0000FD460000}"/>
    <cellStyle name="SAPBEXexcCritical5 13 8" xfId="10526" xr:uid="{00000000-0005-0000-0000-0000FE460000}"/>
    <cellStyle name="SAPBEXexcCritical5 13 8 2" xfId="10527" xr:uid="{00000000-0005-0000-0000-0000FF460000}"/>
    <cellStyle name="SAPBEXexcCritical5 13 9" xfId="10528" xr:uid="{00000000-0005-0000-0000-000000470000}"/>
    <cellStyle name="SAPBEXexcCritical5 13 9 2" xfId="10529" xr:uid="{00000000-0005-0000-0000-000001470000}"/>
    <cellStyle name="SAPBEXexcCritical5 14" xfId="10530" xr:uid="{00000000-0005-0000-0000-000002470000}"/>
    <cellStyle name="SAPBEXexcCritical5 14 10" xfId="10531" xr:uid="{00000000-0005-0000-0000-000003470000}"/>
    <cellStyle name="SAPBEXexcCritical5 14 10 2" xfId="10532" xr:uid="{00000000-0005-0000-0000-000004470000}"/>
    <cellStyle name="SAPBEXexcCritical5 14 11" xfId="10533" xr:uid="{00000000-0005-0000-0000-000005470000}"/>
    <cellStyle name="SAPBEXexcCritical5 14 12" xfId="10534" xr:uid="{00000000-0005-0000-0000-000006470000}"/>
    <cellStyle name="SAPBEXexcCritical5 14 2" xfId="10535" xr:uid="{00000000-0005-0000-0000-000007470000}"/>
    <cellStyle name="SAPBEXexcCritical5 14 2 2" xfId="10536" xr:uid="{00000000-0005-0000-0000-000008470000}"/>
    <cellStyle name="SAPBEXexcCritical5 14 2 3" xfId="10537" xr:uid="{00000000-0005-0000-0000-000009470000}"/>
    <cellStyle name="SAPBEXexcCritical5 14 3" xfId="10538" xr:uid="{00000000-0005-0000-0000-00000A470000}"/>
    <cellStyle name="SAPBEXexcCritical5 14 3 2" xfId="10539" xr:uid="{00000000-0005-0000-0000-00000B470000}"/>
    <cellStyle name="SAPBEXexcCritical5 14 4" xfId="10540" xr:uid="{00000000-0005-0000-0000-00000C470000}"/>
    <cellStyle name="SAPBEXexcCritical5 14 4 2" xfId="10541" xr:uid="{00000000-0005-0000-0000-00000D470000}"/>
    <cellStyle name="SAPBEXexcCritical5 14 5" xfId="10542" xr:uid="{00000000-0005-0000-0000-00000E470000}"/>
    <cellStyle name="SAPBEXexcCritical5 14 5 2" xfId="10543" xr:uid="{00000000-0005-0000-0000-00000F470000}"/>
    <cellStyle name="SAPBEXexcCritical5 14 6" xfId="10544" xr:uid="{00000000-0005-0000-0000-000010470000}"/>
    <cellStyle name="SAPBEXexcCritical5 14 6 2" xfId="10545" xr:uid="{00000000-0005-0000-0000-000011470000}"/>
    <cellStyle name="SAPBEXexcCritical5 14 7" xfId="10546" xr:uid="{00000000-0005-0000-0000-000012470000}"/>
    <cellStyle name="SAPBEXexcCritical5 14 7 2" xfId="10547" xr:uid="{00000000-0005-0000-0000-000013470000}"/>
    <cellStyle name="SAPBEXexcCritical5 14 8" xfId="10548" xr:uid="{00000000-0005-0000-0000-000014470000}"/>
    <cellStyle name="SAPBEXexcCritical5 14 8 2" xfId="10549" xr:uid="{00000000-0005-0000-0000-000015470000}"/>
    <cellStyle name="SAPBEXexcCritical5 14 9" xfId="10550" xr:uid="{00000000-0005-0000-0000-000016470000}"/>
    <cellStyle name="SAPBEXexcCritical5 14 9 2" xfId="10551" xr:uid="{00000000-0005-0000-0000-000017470000}"/>
    <cellStyle name="SAPBEXexcCritical5 15" xfId="10552" xr:uid="{00000000-0005-0000-0000-000018470000}"/>
    <cellStyle name="SAPBEXexcCritical5 15 10" xfId="10553" xr:uid="{00000000-0005-0000-0000-000019470000}"/>
    <cellStyle name="SAPBEXexcCritical5 15 10 2" xfId="10554" xr:uid="{00000000-0005-0000-0000-00001A470000}"/>
    <cellStyle name="SAPBEXexcCritical5 15 11" xfId="10555" xr:uid="{00000000-0005-0000-0000-00001B470000}"/>
    <cellStyle name="SAPBEXexcCritical5 15 12" xfId="10556" xr:uid="{00000000-0005-0000-0000-00001C470000}"/>
    <cellStyle name="SAPBEXexcCritical5 15 2" xfId="10557" xr:uid="{00000000-0005-0000-0000-00001D470000}"/>
    <cellStyle name="SAPBEXexcCritical5 15 2 2" xfId="10558" xr:uid="{00000000-0005-0000-0000-00001E470000}"/>
    <cellStyle name="SAPBEXexcCritical5 15 2 3" xfId="10559" xr:uid="{00000000-0005-0000-0000-00001F470000}"/>
    <cellStyle name="SAPBEXexcCritical5 15 3" xfId="10560" xr:uid="{00000000-0005-0000-0000-000020470000}"/>
    <cellStyle name="SAPBEXexcCritical5 15 3 2" xfId="10561" xr:uid="{00000000-0005-0000-0000-000021470000}"/>
    <cellStyle name="SAPBEXexcCritical5 15 4" xfId="10562" xr:uid="{00000000-0005-0000-0000-000022470000}"/>
    <cellStyle name="SAPBEXexcCritical5 15 4 2" xfId="10563" xr:uid="{00000000-0005-0000-0000-000023470000}"/>
    <cellStyle name="SAPBEXexcCritical5 15 5" xfId="10564" xr:uid="{00000000-0005-0000-0000-000024470000}"/>
    <cellStyle name="SAPBEXexcCritical5 15 5 2" xfId="10565" xr:uid="{00000000-0005-0000-0000-000025470000}"/>
    <cellStyle name="SAPBEXexcCritical5 15 6" xfId="10566" xr:uid="{00000000-0005-0000-0000-000026470000}"/>
    <cellStyle name="SAPBEXexcCritical5 15 6 2" xfId="10567" xr:uid="{00000000-0005-0000-0000-000027470000}"/>
    <cellStyle name="SAPBEXexcCritical5 15 7" xfId="10568" xr:uid="{00000000-0005-0000-0000-000028470000}"/>
    <cellStyle name="SAPBEXexcCritical5 15 7 2" xfId="10569" xr:uid="{00000000-0005-0000-0000-000029470000}"/>
    <cellStyle name="SAPBEXexcCritical5 15 8" xfId="10570" xr:uid="{00000000-0005-0000-0000-00002A470000}"/>
    <cellStyle name="SAPBEXexcCritical5 15 8 2" xfId="10571" xr:uid="{00000000-0005-0000-0000-00002B470000}"/>
    <cellStyle name="SAPBEXexcCritical5 15 9" xfId="10572" xr:uid="{00000000-0005-0000-0000-00002C470000}"/>
    <cellStyle name="SAPBEXexcCritical5 15 9 2" xfId="10573" xr:uid="{00000000-0005-0000-0000-00002D470000}"/>
    <cellStyle name="SAPBEXexcCritical5 16" xfId="10574" xr:uid="{00000000-0005-0000-0000-00002E470000}"/>
    <cellStyle name="SAPBEXexcCritical5 16 2" xfId="10575" xr:uid="{00000000-0005-0000-0000-00002F470000}"/>
    <cellStyle name="SAPBEXexcCritical5 16 2 2" xfId="10576" xr:uid="{00000000-0005-0000-0000-000030470000}"/>
    <cellStyle name="SAPBEXexcCritical5 16 3" xfId="10577" xr:uid="{00000000-0005-0000-0000-000031470000}"/>
    <cellStyle name="SAPBEXexcCritical5 17" xfId="10578" xr:uid="{00000000-0005-0000-0000-000032470000}"/>
    <cellStyle name="SAPBEXexcCritical5 17 2" xfId="10579" xr:uid="{00000000-0005-0000-0000-000033470000}"/>
    <cellStyle name="SAPBEXexcCritical5 17 2 2" xfId="10580" xr:uid="{00000000-0005-0000-0000-000034470000}"/>
    <cellStyle name="SAPBEXexcCritical5 17 3" xfId="10581" xr:uid="{00000000-0005-0000-0000-000035470000}"/>
    <cellStyle name="SAPBEXexcCritical5 18" xfId="10582" xr:uid="{00000000-0005-0000-0000-000036470000}"/>
    <cellStyle name="SAPBEXexcCritical5 18 2" xfId="10583" xr:uid="{00000000-0005-0000-0000-000037470000}"/>
    <cellStyle name="SAPBEXexcCritical5 18 2 2" xfId="10584" xr:uid="{00000000-0005-0000-0000-000038470000}"/>
    <cellStyle name="SAPBEXexcCritical5 18 3" xfId="10585" xr:uid="{00000000-0005-0000-0000-000039470000}"/>
    <cellStyle name="SAPBEXexcCritical5 19" xfId="10586" xr:uid="{00000000-0005-0000-0000-00003A470000}"/>
    <cellStyle name="SAPBEXexcCritical5 19 2" xfId="10587" xr:uid="{00000000-0005-0000-0000-00003B470000}"/>
    <cellStyle name="SAPBEXexcCritical5 19 2 2" xfId="10588" xr:uid="{00000000-0005-0000-0000-00003C470000}"/>
    <cellStyle name="SAPBEXexcCritical5 19 3" xfId="10589" xr:uid="{00000000-0005-0000-0000-00003D470000}"/>
    <cellStyle name="SAPBEXexcCritical5 2" xfId="10590" xr:uid="{00000000-0005-0000-0000-00003E470000}"/>
    <cellStyle name="SAPBEXexcCritical5 2 10" xfId="10591" xr:uid="{00000000-0005-0000-0000-00003F470000}"/>
    <cellStyle name="SAPBEXexcCritical5 2 10 2" xfId="10592" xr:uid="{00000000-0005-0000-0000-000040470000}"/>
    <cellStyle name="SAPBEXexcCritical5 2 10 2 2" xfId="10593" xr:uid="{00000000-0005-0000-0000-000041470000}"/>
    <cellStyle name="SAPBEXexcCritical5 2 10 3" xfId="10594" xr:uid="{00000000-0005-0000-0000-000042470000}"/>
    <cellStyle name="SAPBEXexcCritical5 2 11" xfId="10595" xr:uid="{00000000-0005-0000-0000-000043470000}"/>
    <cellStyle name="SAPBEXexcCritical5 2 11 2" xfId="10596" xr:uid="{00000000-0005-0000-0000-000044470000}"/>
    <cellStyle name="SAPBEXexcCritical5 2 12" xfId="10597" xr:uid="{00000000-0005-0000-0000-000045470000}"/>
    <cellStyle name="SAPBEXexcCritical5 2 13" xfId="10598" xr:uid="{00000000-0005-0000-0000-000046470000}"/>
    <cellStyle name="SAPBEXexcCritical5 2 2" xfId="10599" xr:uid="{00000000-0005-0000-0000-000047470000}"/>
    <cellStyle name="SAPBEXexcCritical5 2 2 2" xfId="10600" xr:uid="{00000000-0005-0000-0000-000048470000}"/>
    <cellStyle name="SAPBEXexcCritical5 2 2 2 2" xfId="10601" xr:uid="{00000000-0005-0000-0000-000049470000}"/>
    <cellStyle name="SAPBEXexcCritical5 2 2 2 3" xfId="10602" xr:uid="{00000000-0005-0000-0000-00004A470000}"/>
    <cellStyle name="SAPBEXexcCritical5 2 2 3" xfId="10603" xr:uid="{00000000-0005-0000-0000-00004B470000}"/>
    <cellStyle name="SAPBEXexcCritical5 2 2 3 2" xfId="10604" xr:uid="{00000000-0005-0000-0000-00004C470000}"/>
    <cellStyle name="SAPBEXexcCritical5 2 2 4" xfId="10605" xr:uid="{00000000-0005-0000-0000-00004D470000}"/>
    <cellStyle name="SAPBEXexcCritical5 2 2 4 2" xfId="10606" xr:uid="{00000000-0005-0000-0000-00004E470000}"/>
    <cellStyle name="SAPBEXexcCritical5 2 2 5" xfId="10607" xr:uid="{00000000-0005-0000-0000-00004F470000}"/>
    <cellStyle name="SAPBEXexcCritical5 2 2 5 2" xfId="10608" xr:uid="{00000000-0005-0000-0000-000050470000}"/>
    <cellStyle name="SAPBEXexcCritical5 2 2 6" xfId="10609" xr:uid="{00000000-0005-0000-0000-000051470000}"/>
    <cellStyle name="SAPBEXexcCritical5 2 2 7" xfId="10610" xr:uid="{00000000-0005-0000-0000-000052470000}"/>
    <cellStyle name="SAPBEXexcCritical5 2 2 8" xfId="10611" xr:uid="{00000000-0005-0000-0000-000053470000}"/>
    <cellStyle name="SAPBEXexcCritical5 2 2_2014БП" xfId="10612" xr:uid="{00000000-0005-0000-0000-000054470000}"/>
    <cellStyle name="SAPBEXexcCritical5 2 3" xfId="10613" xr:uid="{00000000-0005-0000-0000-000055470000}"/>
    <cellStyle name="SAPBEXexcCritical5 2 3 2" xfId="10614" xr:uid="{00000000-0005-0000-0000-000056470000}"/>
    <cellStyle name="SAPBEXexcCritical5 2 3 2 2" xfId="10615" xr:uid="{00000000-0005-0000-0000-000057470000}"/>
    <cellStyle name="SAPBEXexcCritical5 2 3 3" xfId="10616" xr:uid="{00000000-0005-0000-0000-000058470000}"/>
    <cellStyle name="SAPBEXexcCritical5 2 4" xfId="10617" xr:uid="{00000000-0005-0000-0000-000059470000}"/>
    <cellStyle name="SAPBEXexcCritical5 2 4 2" xfId="10618" xr:uid="{00000000-0005-0000-0000-00005A470000}"/>
    <cellStyle name="SAPBEXexcCritical5 2 4 2 2" xfId="10619" xr:uid="{00000000-0005-0000-0000-00005B470000}"/>
    <cellStyle name="SAPBEXexcCritical5 2 4 3" xfId="10620" xr:uid="{00000000-0005-0000-0000-00005C470000}"/>
    <cellStyle name="SAPBEXexcCritical5 2 5" xfId="10621" xr:uid="{00000000-0005-0000-0000-00005D470000}"/>
    <cellStyle name="SAPBEXexcCritical5 2 5 2" xfId="10622" xr:uid="{00000000-0005-0000-0000-00005E470000}"/>
    <cellStyle name="SAPBEXexcCritical5 2 5 2 2" xfId="10623" xr:uid="{00000000-0005-0000-0000-00005F470000}"/>
    <cellStyle name="SAPBEXexcCritical5 2 5 3" xfId="10624" xr:uid="{00000000-0005-0000-0000-000060470000}"/>
    <cellStyle name="SAPBEXexcCritical5 2 6" xfId="10625" xr:uid="{00000000-0005-0000-0000-000061470000}"/>
    <cellStyle name="SAPBEXexcCritical5 2 6 2" xfId="10626" xr:uid="{00000000-0005-0000-0000-000062470000}"/>
    <cellStyle name="SAPBEXexcCritical5 2 6 2 2" xfId="10627" xr:uid="{00000000-0005-0000-0000-000063470000}"/>
    <cellStyle name="SAPBEXexcCritical5 2 6 3" xfId="10628" xr:uid="{00000000-0005-0000-0000-000064470000}"/>
    <cellStyle name="SAPBEXexcCritical5 2 7" xfId="10629" xr:uid="{00000000-0005-0000-0000-000065470000}"/>
    <cellStyle name="SAPBEXexcCritical5 2 7 2" xfId="10630" xr:uid="{00000000-0005-0000-0000-000066470000}"/>
    <cellStyle name="SAPBEXexcCritical5 2 7 2 2" xfId="10631" xr:uid="{00000000-0005-0000-0000-000067470000}"/>
    <cellStyle name="SAPBEXexcCritical5 2 7 3" xfId="10632" xr:uid="{00000000-0005-0000-0000-000068470000}"/>
    <cellStyle name="SAPBEXexcCritical5 2 8" xfId="10633" xr:uid="{00000000-0005-0000-0000-000069470000}"/>
    <cellStyle name="SAPBEXexcCritical5 2 8 2" xfId="10634" xr:uid="{00000000-0005-0000-0000-00006A470000}"/>
    <cellStyle name="SAPBEXexcCritical5 2 8 2 2" xfId="10635" xr:uid="{00000000-0005-0000-0000-00006B470000}"/>
    <cellStyle name="SAPBEXexcCritical5 2 8 3" xfId="10636" xr:uid="{00000000-0005-0000-0000-00006C470000}"/>
    <cellStyle name="SAPBEXexcCritical5 2 9" xfId="10637" xr:uid="{00000000-0005-0000-0000-00006D470000}"/>
    <cellStyle name="SAPBEXexcCritical5 2 9 2" xfId="10638" xr:uid="{00000000-0005-0000-0000-00006E470000}"/>
    <cellStyle name="SAPBEXexcCritical5 2 9 2 2" xfId="10639" xr:uid="{00000000-0005-0000-0000-00006F470000}"/>
    <cellStyle name="SAPBEXexcCritical5 2 9 3" xfId="10640" xr:uid="{00000000-0005-0000-0000-000070470000}"/>
    <cellStyle name="SAPBEXexcCritical5 2_2013Прогноз" xfId="10641" xr:uid="{00000000-0005-0000-0000-000071470000}"/>
    <cellStyle name="SAPBEXexcCritical5 20" xfId="10642" xr:uid="{00000000-0005-0000-0000-000072470000}"/>
    <cellStyle name="SAPBEXexcCritical5 20 2" xfId="10643" xr:uid="{00000000-0005-0000-0000-000073470000}"/>
    <cellStyle name="SAPBEXexcCritical5 20 2 2" xfId="10644" xr:uid="{00000000-0005-0000-0000-000074470000}"/>
    <cellStyle name="SAPBEXexcCritical5 20 3" xfId="10645" xr:uid="{00000000-0005-0000-0000-000075470000}"/>
    <cellStyle name="SAPBEXexcCritical5 21" xfId="10646" xr:uid="{00000000-0005-0000-0000-000076470000}"/>
    <cellStyle name="SAPBEXexcCritical5 21 2" xfId="10647" xr:uid="{00000000-0005-0000-0000-000077470000}"/>
    <cellStyle name="SAPBEXexcCritical5 21 2 2" xfId="10648" xr:uid="{00000000-0005-0000-0000-000078470000}"/>
    <cellStyle name="SAPBEXexcCritical5 21 3" xfId="10649" xr:uid="{00000000-0005-0000-0000-000079470000}"/>
    <cellStyle name="SAPBEXexcCritical5 22" xfId="10650" xr:uid="{00000000-0005-0000-0000-00007A470000}"/>
    <cellStyle name="SAPBEXexcCritical5 22 2" xfId="10651" xr:uid="{00000000-0005-0000-0000-00007B470000}"/>
    <cellStyle name="SAPBEXexcCritical5 22 3" xfId="10652" xr:uid="{00000000-0005-0000-0000-00007C470000}"/>
    <cellStyle name="SAPBEXexcCritical5 23" xfId="10653" xr:uid="{00000000-0005-0000-0000-00007D470000}"/>
    <cellStyle name="SAPBEXexcCritical5 23 2" xfId="10654" xr:uid="{00000000-0005-0000-0000-00007E470000}"/>
    <cellStyle name="SAPBEXexcCritical5 24" xfId="10655" xr:uid="{00000000-0005-0000-0000-00007F470000}"/>
    <cellStyle name="SAPBEXexcCritical5 24 2" xfId="10656" xr:uid="{00000000-0005-0000-0000-000080470000}"/>
    <cellStyle name="SAPBEXexcCritical5 25" xfId="10657" xr:uid="{00000000-0005-0000-0000-000081470000}"/>
    <cellStyle name="SAPBEXexcCritical5 26" xfId="10658" xr:uid="{00000000-0005-0000-0000-000082470000}"/>
    <cellStyle name="SAPBEXexcCritical5 27" xfId="36444" xr:uid="{00000000-0005-0000-0000-000083470000}"/>
    <cellStyle name="SAPBEXexcCritical5 28" xfId="36445" xr:uid="{00000000-0005-0000-0000-000084470000}"/>
    <cellStyle name="SAPBEXexcCritical5 29" xfId="36446" xr:uid="{00000000-0005-0000-0000-000085470000}"/>
    <cellStyle name="SAPBEXexcCritical5 3" xfId="10659" xr:uid="{00000000-0005-0000-0000-000086470000}"/>
    <cellStyle name="SAPBEXexcCritical5 3 10" xfId="10660" xr:uid="{00000000-0005-0000-0000-000087470000}"/>
    <cellStyle name="SAPBEXexcCritical5 3 10 2" xfId="10661" xr:uid="{00000000-0005-0000-0000-000088470000}"/>
    <cellStyle name="SAPBEXexcCritical5 3 10 2 2" xfId="10662" xr:uid="{00000000-0005-0000-0000-000089470000}"/>
    <cellStyle name="SAPBEXexcCritical5 3 10 3" xfId="10663" xr:uid="{00000000-0005-0000-0000-00008A470000}"/>
    <cellStyle name="SAPBEXexcCritical5 3 11" xfId="10664" xr:uid="{00000000-0005-0000-0000-00008B470000}"/>
    <cellStyle name="SAPBEXexcCritical5 3 11 2" xfId="10665" xr:uid="{00000000-0005-0000-0000-00008C470000}"/>
    <cellStyle name="SAPBEXexcCritical5 3 12" xfId="10666" xr:uid="{00000000-0005-0000-0000-00008D470000}"/>
    <cellStyle name="SAPBEXexcCritical5 3 13" xfId="10667" xr:uid="{00000000-0005-0000-0000-00008E470000}"/>
    <cellStyle name="SAPBEXexcCritical5 3 2" xfId="10668" xr:uid="{00000000-0005-0000-0000-00008F470000}"/>
    <cellStyle name="SAPBEXexcCritical5 3 2 2" xfId="10669" xr:uid="{00000000-0005-0000-0000-000090470000}"/>
    <cellStyle name="SAPBEXexcCritical5 3 2 2 2" xfId="10670" xr:uid="{00000000-0005-0000-0000-000091470000}"/>
    <cellStyle name="SAPBEXexcCritical5 3 2 2 3" xfId="10671" xr:uid="{00000000-0005-0000-0000-000092470000}"/>
    <cellStyle name="SAPBEXexcCritical5 3 2 3" xfId="10672" xr:uid="{00000000-0005-0000-0000-000093470000}"/>
    <cellStyle name="SAPBEXexcCritical5 3 2 3 2" xfId="10673" xr:uid="{00000000-0005-0000-0000-000094470000}"/>
    <cellStyle name="SAPBEXexcCritical5 3 2 4" xfId="10674" xr:uid="{00000000-0005-0000-0000-000095470000}"/>
    <cellStyle name="SAPBEXexcCritical5 3 2 4 2" xfId="10675" xr:uid="{00000000-0005-0000-0000-000096470000}"/>
    <cellStyle name="SAPBEXexcCritical5 3 2 5" xfId="10676" xr:uid="{00000000-0005-0000-0000-000097470000}"/>
    <cellStyle name="SAPBEXexcCritical5 3 2 5 2" xfId="10677" xr:uid="{00000000-0005-0000-0000-000098470000}"/>
    <cellStyle name="SAPBEXexcCritical5 3 2 6" xfId="10678" xr:uid="{00000000-0005-0000-0000-000099470000}"/>
    <cellStyle name="SAPBEXexcCritical5 3 2 7" xfId="10679" xr:uid="{00000000-0005-0000-0000-00009A470000}"/>
    <cellStyle name="SAPBEXexcCritical5 3 2 8" xfId="10680" xr:uid="{00000000-0005-0000-0000-00009B470000}"/>
    <cellStyle name="SAPBEXexcCritical5 3 2_2014БП" xfId="10681" xr:uid="{00000000-0005-0000-0000-00009C470000}"/>
    <cellStyle name="SAPBEXexcCritical5 3 3" xfId="10682" xr:uid="{00000000-0005-0000-0000-00009D470000}"/>
    <cellStyle name="SAPBEXexcCritical5 3 3 2" xfId="10683" xr:uid="{00000000-0005-0000-0000-00009E470000}"/>
    <cellStyle name="SAPBEXexcCritical5 3 3 2 2" xfId="10684" xr:uid="{00000000-0005-0000-0000-00009F470000}"/>
    <cellStyle name="SAPBEXexcCritical5 3 3 3" xfId="10685" xr:uid="{00000000-0005-0000-0000-0000A0470000}"/>
    <cellStyle name="SAPBEXexcCritical5 3 4" xfId="10686" xr:uid="{00000000-0005-0000-0000-0000A1470000}"/>
    <cellStyle name="SAPBEXexcCritical5 3 4 2" xfId="10687" xr:uid="{00000000-0005-0000-0000-0000A2470000}"/>
    <cellStyle name="SAPBEXexcCritical5 3 4 2 2" xfId="10688" xr:uid="{00000000-0005-0000-0000-0000A3470000}"/>
    <cellStyle name="SAPBEXexcCritical5 3 4 3" xfId="10689" xr:uid="{00000000-0005-0000-0000-0000A4470000}"/>
    <cellStyle name="SAPBEXexcCritical5 3 5" xfId="10690" xr:uid="{00000000-0005-0000-0000-0000A5470000}"/>
    <cellStyle name="SAPBEXexcCritical5 3 5 2" xfId="10691" xr:uid="{00000000-0005-0000-0000-0000A6470000}"/>
    <cellStyle name="SAPBEXexcCritical5 3 5 2 2" xfId="10692" xr:uid="{00000000-0005-0000-0000-0000A7470000}"/>
    <cellStyle name="SAPBEXexcCritical5 3 5 3" xfId="10693" xr:uid="{00000000-0005-0000-0000-0000A8470000}"/>
    <cellStyle name="SAPBEXexcCritical5 3 6" xfId="10694" xr:uid="{00000000-0005-0000-0000-0000A9470000}"/>
    <cellStyle name="SAPBEXexcCritical5 3 6 2" xfId="10695" xr:uid="{00000000-0005-0000-0000-0000AA470000}"/>
    <cellStyle name="SAPBEXexcCritical5 3 6 2 2" xfId="10696" xr:uid="{00000000-0005-0000-0000-0000AB470000}"/>
    <cellStyle name="SAPBEXexcCritical5 3 6 3" xfId="10697" xr:uid="{00000000-0005-0000-0000-0000AC470000}"/>
    <cellStyle name="SAPBEXexcCritical5 3 7" xfId="10698" xr:uid="{00000000-0005-0000-0000-0000AD470000}"/>
    <cellStyle name="SAPBEXexcCritical5 3 7 2" xfId="10699" xr:uid="{00000000-0005-0000-0000-0000AE470000}"/>
    <cellStyle name="SAPBEXexcCritical5 3 7 2 2" xfId="10700" xr:uid="{00000000-0005-0000-0000-0000AF470000}"/>
    <cellStyle name="SAPBEXexcCritical5 3 7 3" xfId="10701" xr:uid="{00000000-0005-0000-0000-0000B0470000}"/>
    <cellStyle name="SAPBEXexcCritical5 3 8" xfId="10702" xr:uid="{00000000-0005-0000-0000-0000B1470000}"/>
    <cellStyle name="SAPBEXexcCritical5 3 8 2" xfId="10703" xr:uid="{00000000-0005-0000-0000-0000B2470000}"/>
    <cellStyle name="SAPBEXexcCritical5 3 8 2 2" xfId="10704" xr:uid="{00000000-0005-0000-0000-0000B3470000}"/>
    <cellStyle name="SAPBEXexcCritical5 3 8 3" xfId="10705" xr:uid="{00000000-0005-0000-0000-0000B4470000}"/>
    <cellStyle name="SAPBEXexcCritical5 3 9" xfId="10706" xr:uid="{00000000-0005-0000-0000-0000B5470000}"/>
    <cellStyle name="SAPBEXexcCritical5 3 9 2" xfId="10707" xr:uid="{00000000-0005-0000-0000-0000B6470000}"/>
    <cellStyle name="SAPBEXexcCritical5 3 9 2 2" xfId="10708" xr:uid="{00000000-0005-0000-0000-0000B7470000}"/>
    <cellStyle name="SAPBEXexcCritical5 3 9 3" xfId="10709" xr:uid="{00000000-0005-0000-0000-0000B8470000}"/>
    <cellStyle name="SAPBEXexcCritical5 3_2013Прогноз" xfId="10710" xr:uid="{00000000-0005-0000-0000-0000B9470000}"/>
    <cellStyle name="SAPBEXexcCritical5 4" xfId="10711" xr:uid="{00000000-0005-0000-0000-0000BA470000}"/>
    <cellStyle name="SAPBEXexcCritical5 4 10" xfId="10712" xr:uid="{00000000-0005-0000-0000-0000BB470000}"/>
    <cellStyle name="SAPBEXexcCritical5 4 10 2" xfId="10713" xr:uid="{00000000-0005-0000-0000-0000BC470000}"/>
    <cellStyle name="SAPBEXexcCritical5 4 11" xfId="10714" xr:uid="{00000000-0005-0000-0000-0000BD470000}"/>
    <cellStyle name="SAPBEXexcCritical5 4 12" xfId="10715" xr:uid="{00000000-0005-0000-0000-0000BE470000}"/>
    <cellStyle name="SAPBEXexcCritical5 4 2" xfId="10716" xr:uid="{00000000-0005-0000-0000-0000BF470000}"/>
    <cellStyle name="SAPBEXexcCritical5 4 2 2" xfId="10717" xr:uid="{00000000-0005-0000-0000-0000C0470000}"/>
    <cellStyle name="SAPBEXexcCritical5 4 2 2 2" xfId="10718" xr:uid="{00000000-0005-0000-0000-0000C1470000}"/>
    <cellStyle name="SAPBEXexcCritical5 4 2 3" xfId="10719" xr:uid="{00000000-0005-0000-0000-0000C2470000}"/>
    <cellStyle name="SAPBEXexcCritical5 4 3" xfId="10720" xr:uid="{00000000-0005-0000-0000-0000C3470000}"/>
    <cellStyle name="SAPBEXexcCritical5 4 3 2" xfId="10721" xr:uid="{00000000-0005-0000-0000-0000C4470000}"/>
    <cellStyle name="SAPBEXexcCritical5 4 3 2 2" xfId="10722" xr:uid="{00000000-0005-0000-0000-0000C5470000}"/>
    <cellStyle name="SAPBEXexcCritical5 4 3 3" xfId="10723" xr:uid="{00000000-0005-0000-0000-0000C6470000}"/>
    <cellStyle name="SAPBEXexcCritical5 4 4" xfId="10724" xr:uid="{00000000-0005-0000-0000-0000C7470000}"/>
    <cellStyle name="SAPBEXexcCritical5 4 4 2" xfId="10725" xr:uid="{00000000-0005-0000-0000-0000C8470000}"/>
    <cellStyle name="SAPBEXexcCritical5 4 4 2 2" xfId="10726" xr:uid="{00000000-0005-0000-0000-0000C9470000}"/>
    <cellStyle name="SAPBEXexcCritical5 4 4 3" xfId="10727" xr:uid="{00000000-0005-0000-0000-0000CA470000}"/>
    <cellStyle name="SAPBEXexcCritical5 4 5" xfId="10728" xr:uid="{00000000-0005-0000-0000-0000CB470000}"/>
    <cellStyle name="SAPBEXexcCritical5 4 5 2" xfId="10729" xr:uid="{00000000-0005-0000-0000-0000CC470000}"/>
    <cellStyle name="SAPBEXexcCritical5 4 5 2 2" xfId="10730" xr:uid="{00000000-0005-0000-0000-0000CD470000}"/>
    <cellStyle name="SAPBEXexcCritical5 4 5 3" xfId="10731" xr:uid="{00000000-0005-0000-0000-0000CE470000}"/>
    <cellStyle name="SAPBEXexcCritical5 4 6" xfId="10732" xr:uid="{00000000-0005-0000-0000-0000CF470000}"/>
    <cellStyle name="SAPBEXexcCritical5 4 6 2" xfId="10733" xr:uid="{00000000-0005-0000-0000-0000D0470000}"/>
    <cellStyle name="SAPBEXexcCritical5 4 6 2 2" xfId="10734" xr:uid="{00000000-0005-0000-0000-0000D1470000}"/>
    <cellStyle name="SAPBEXexcCritical5 4 6 3" xfId="10735" xr:uid="{00000000-0005-0000-0000-0000D2470000}"/>
    <cellStyle name="SAPBEXexcCritical5 4 7" xfId="10736" xr:uid="{00000000-0005-0000-0000-0000D3470000}"/>
    <cellStyle name="SAPBEXexcCritical5 4 7 2" xfId="10737" xr:uid="{00000000-0005-0000-0000-0000D4470000}"/>
    <cellStyle name="SAPBEXexcCritical5 4 7 3" xfId="10738" xr:uid="{00000000-0005-0000-0000-0000D5470000}"/>
    <cellStyle name="SAPBEXexcCritical5 4 8" xfId="10739" xr:uid="{00000000-0005-0000-0000-0000D6470000}"/>
    <cellStyle name="SAPBEXexcCritical5 4 8 2" xfId="10740" xr:uid="{00000000-0005-0000-0000-0000D7470000}"/>
    <cellStyle name="SAPBEXexcCritical5 4 8 3" xfId="10741" xr:uid="{00000000-0005-0000-0000-0000D8470000}"/>
    <cellStyle name="SAPBEXexcCritical5 4 9" xfId="10742" xr:uid="{00000000-0005-0000-0000-0000D9470000}"/>
    <cellStyle name="SAPBEXexcCritical5 4 9 2" xfId="10743" xr:uid="{00000000-0005-0000-0000-0000DA470000}"/>
    <cellStyle name="SAPBEXexcCritical5 4_2014БП" xfId="10744" xr:uid="{00000000-0005-0000-0000-0000DB470000}"/>
    <cellStyle name="SAPBEXexcCritical5 5" xfId="10745" xr:uid="{00000000-0005-0000-0000-0000DC470000}"/>
    <cellStyle name="SAPBEXexcCritical5 5 10" xfId="10746" xr:uid="{00000000-0005-0000-0000-0000DD470000}"/>
    <cellStyle name="SAPBEXexcCritical5 5 10 2" xfId="10747" xr:uid="{00000000-0005-0000-0000-0000DE470000}"/>
    <cellStyle name="SAPBEXexcCritical5 5 11" xfId="10748" xr:uid="{00000000-0005-0000-0000-0000DF470000}"/>
    <cellStyle name="SAPBEXexcCritical5 5 12" xfId="10749" xr:uid="{00000000-0005-0000-0000-0000E0470000}"/>
    <cellStyle name="SAPBEXexcCritical5 5 2" xfId="10750" xr:uid="{00000000-0005-0000-0000-0000E1470000}"/>
    <cellStyle name="SAPBEXexcCritical5 5 2 2" xfId="10751" xr:uid="{00000000-0005-0000-0000-0000E2470000}"/>
    <cellStyle name="SAPBEXexcCritical5 5 2 2 2" xfId="10752" xr:uid="{00000000-0005-0000-0000-0000E3470000}"/>
    <cellStyle name="SAPBEXexcCritical5 5 2 3" xfId="10753" xr:uid="{00000000-0005-0000-0000-0000E4470000}"/>
    <cellStyle name="SAPBEXexcCritical5 5 3" xfId="10754" xr:uid="{00000000-0005-0000-0000-0000E5470000}"/>
    <cellStyle name="SAPBEXexcCritical5 5 3 2" xfId="10755" xr:uid="{00000000-0005-0000-0000-0000E6470000}"/>
    <cellStyle name="SAPBEXexcCritical5 5 3 3" xfId="10756" xr:uid="{00000000-0005-0000-0000-0000E7470000}"/>
    <cellStyle name="SAPBEXexcCritical5 5 4" xfId="10757" xr:uid="{00000000-0005-0000-0000-0000E8470000}"/>
    <cellStyle name="SAPBEXexcCritical5 5 4 2" xfId="10758" xr:uid="{00000000-0005-0000-0000-0000E9470000}"/>
    <cellStyle name="SAPBEXexcCritical5 5 5" xfId="10759" xr:uid="{00000000-0005-0000-0000-0000EA470000}"/>
    <cellStyle name="SAPBEXexcCritical5 5 5 2" xfId="10760" xr:uid="{00000000-0005-0000-0000-0000EB470000}"/>
    <cellStyle name="SAPBEXexcCritical5 5 6" xfId="10761" xr:uid="{00000000-0005-0000-0000-0000EC470000}"/>
    <cellStyle name="SAPBEXexcCritical5 5 6 2" xfId="10762" xr:uid="{00000000-0005-0000-0000-0000ED470000}"/>
    <cellStyle name="SAPBEXexcCritical5 5 7" xfId="10763" xr:uid="{00000000-0005-0000-0000-0000EE470000}"/>
    <cellStyle name="SAPBEXexcCritical5 5 7 2" xfId="10764" xr:uid="{00000000-0005-0000-0000-0000EF470000}"/>
    <cellStyle name="SAPBEXexcCritical5 5 8" xfId="10765" xr:uid="{00000000-0005-0000-0000-0000F0470000}"/>
    <cellStyle name="SAPBEXexcCritical5 5 8 2" xfId="10766" xr:uid="{00000000-0005-0000-0000-0000F1470000}"/>
    <cellStyle name="SAPBEXexcCritical5 5 9" xfId="10767" xr:uid="{00000000-0005-0000-0000-0000F2470000}"/>
    <cellStyle name="SAPBEXexcCritical5 5 9 2" xfId="10768" xr:uid="{00000000-0005-0000-0000-0000F3470000}"/>
    <cellStyle name="SAPBEXexcCritical5 6" xfId="10769" xr:uid="{00000000-0005-0000-0000-0000F4470000}"/>
    <cellStyle name="SAPBEXexcCritical5 6 10" xfId="10770" xr:uid="{00000000-0005-0000-0000-0000F5470000}"/>
    <cellStyle name="SAPBEXexcCritical5 6 10 2" xfId="10771" xr:uid="{00000000-0005-0000-0000-0000F6470000}"/>
    <cellStyle name="SAPBEXexcCritical5 6 11" xfId="10772" xr:uid="{00000000-0005-0000-0000-0000F7470000}"/>
    <cellStyle name="SAPBEXexcCritical5 6 12" xfId="10773" xr:uid="{00000000-0005-0000-0000-0000F8470000}"/>
    <cellStyle name="SAPBEXexcCritical5 6 2" xfId="10774" xr:uid="{00000000-0005-0000-0000-0000F9470000}"/>
    <cellStyle name="SAPBEXexcCritical5 6 2 2" xfId="10775" xr:uid="{00000000-0005-0000-0000-0000FA470000}"/>
    <cellStyle name="SAPBEXexcCritical5 6 2 3" xfId="10776" xr:uid="{00000000-0005-0000-0000-0000FB470000}"/>
    <cellStyle name="SAPBEXexcCritical5 6 3" xfId="10777" xr:uid="{00000000-0005-0000-0000-0000FC470000}"/>
    <cellStyle name="SAPBEXexcCritical5 6 3 2" xfId="10778" xr:uid="{00000000-0005-0000-0000-0000FD470000}"/>
    <cellStyle name="SAPBEXexcCritical5 6 4" xfId="10779" xr:uid="{00000000-0005-0000-0000-0000FE470000}"/>
    <cellStyle name="SAPBEXexcCritical5 6 4 2" xfId="10780" xr:uid="{00000000-0005-0000-0000-0000FF470000}"/>
    <cellStyle name="SAPBEXexcCritical5 6 5" xfId="10781" xr:uid="{00000000-0005-0000-0000-000000480000}"/>
    <cellStyle name="SAPBEXexcCritical5 6 5 2" xfId="10782" xr:uid="{00000000-0005-0000-0000-000001480000}"/>
    <cellStyle name="SAPBEXexcCritical5 6 6" xfId="10783" xr:uid="{00000000-0005-0000-0000-000002480000}"/>
    <cellStyle name="SAPBEXexcCritical5 6 6 2" xfId="10784" xr:uid="{00000000-0005-0000-0000-000003480000}"/>
    <cellStyle name="SAPBEXexcCritical5 6 7" xfId="10785" xr:uid="{00000000-0005-0000-0000-000004480000}"/>
    <cellStyle name="SAPBEXexcCritical5 6 7 2" xfId="10786" xr:uid="{00000000-0005-0000-0000-000005480000}"/>
    <cellStyle name="SAPBEXexcCritical5 6 8" xfId="10787" xr:uid="{00000000-0005-0000-0000-000006480000}"/>
    <cellStyle name="SAPBEXexcCritical5 6 8 2" xfId="10788" xr:uid="{00000000-0005-0000-0000-000007480000}"/>
    <cellStyle name="SAPBEXexcCritical5 6 9" xfId="10789" xr:uid="{00000000-0005-0000-0000-000008480000}"/>
    <cellStyle name="SAPBEXexcCritical5 6 9 2" xfId="10790" xr:uid="{00000000-0005-0000-0000-000009480000}"/>
    <cellStyle name="SAPBEXexcCritical5 7" xfId="10791" xr:uid="{00000000-0005-0000-0000-00000A480000}"/>
    <cellStyle name="SAPBEXexcCritical5 7 10" xfId="10792" xr:uid="{00000000-0005-0000-0000-00000B480000}"/>
    <cellStyle name="SAPBEXexcCritical5 7 10 2" xfId="10793" xr:uid="{00000000-0005-0000-0000-00000C480000}"/>
    <cellStyle name="SAPBEXexcCritical5 7 11" xfId="10794" xr:uid="{00000000-0005-0000-0000-00000D480000}"/>
    <cellStyle name="SAPBEXexcCritical5 7 12" xfId="10795" xr:uid="{00000000-0005-0000-0000-00000E480000}"/>
    <cellStyle name="SAPBEXexcCritical5 7 2" xfId="10796" xr:uid="{00000000-0005-0000-0000-00000F480000}"/>
    <cellStyle name="SAPBEXexcCritical5 7 2 2" xfId="10797" xr:uid="{00000000-0005-0000-0000-000010480000}"/>
    <cellStyle name="SAPBEXexcCritical5 7 2 3" xfId="10798" xr:uid="{00000000-0005-0000-0000-000011480000}"/>
    <cellStyle name="SAPBEXexcCritical5 7 3" xfId="10799" xr:uid="{00000000-0005-0000-0000-000012480000}"/>
    <cellStyle name="SAPBEXexcCritical5 7 3 2" xfId="10800" xr:uid="{00000000-0005-0000-0000-000013480000}"/>
    <cellStyle name="SAPBEXexcCritical5 7 4" xfId="10801" xr:uid="{00000000-0005-0000-0000-000014480000}"/>
    <cellStyle name="SAPBEXexcCritical5 7 4 2" xfId="10802" xr:uid="{00000000-0005-0000-0000-000015480000}"/>
    <cellStyle name="SAPBEXexcCritical5 7 5" xfId="10803" xr:uid="{00000000-0005-0000-0000-000016480000}"/>
    <cellStyle name="SAPBEXexcCritical5 7 5 2" xfId="10804" xr:uid="{00000000-0005-0000-0000-000017480000}"/>
    <cellStyle name="SAPBEXexcCritical5 7 6" xfId="10805" xr:uid="{00000000-0005-0000-0000-000018480000}"/>
    <cellStyle name="SAPBEXexcCritical5 7 6 2" xfId="10806" xr:uid="{00000000-0005-0000-0000-000019480000}"/>
    <cellStyle name="SAPBEXexcCritical5 7 7" xfId="10807" xr:uid="{00000000-0005-0000-0000-00001A480000}"/>
    <cellStyle name="SAPBEXexcCritical5 7 7 2" xfId="10808" xr:uid="{00000000-0005-0000-0000-00001B480000}"/>
    <cellStyle name="SAPBEXexcCritical5 7 8" xfId="10809" xr:uid="{00000000-0005-0000-0000-00001C480000}"/>
    <cellStyle name="SAPBEXexcCritical5 7 8 2" xfId="10810" xr:uid="{00000000-0005-0000-0000-00001D480000}"/>
    <cellStyle name="SAPBEXexcCritical5 7 9" xfId="10811" xr:uid="{00000000-0005-0000-0000-00001E480000}"/>
    <cellStyle name="SAPBEXexcCritical5 7 9 2" xfId="10812" xr:uid="{00000000-0005-0000-0000-00001F480000}"/>
    <cellStyle name="SAPBEXexcCritical5 8" xfId="10813" xr:uid="{00000000-0005-0000-0000-000020480000}"/>
    <cellStyle name="SAPBEXexcCritical5 8 10" xfId="10814" xr:uid="{00000000-0005-0000-0000-000021480000}"/>
    <cellStyle name="SAPBEXexcCritical5 8 10 2" xfId="10815" xr:uid="{00000000-0005-0000-0000-000022480000}"/>
    <cellStyle name="SAPBEXexcCritical5 8 11" xfId="10816" xr:uid="{00000000-0005-0000-0000-000023480000}"/>
    <cellStyle name="SAPBEXexcCritical5 8 12" xfId="10817" xr:uid="{00000000-0005-0000-0000-000024480000}"/>
    <cellStyle name="SAPBEXexcCritical5 8 2" xfId="10818" xr:uid="{00000000-0005-0000-0000-000025480000}"/>
    <cellStyle name="SAPBEXexcCritical5 8 2 2" xfId="10819" xr:uid="{00000000-0005-0000-0000-000026480000}"/>
    <cellStyle name="SAPBEXexcCritical5 8 2 3" xfId="10820" xr:uid="{00000000-0005-0000-0000-000027480000}"/>
    <cellStyle name="SAPBEXexcCritical5 8 3" xfId="10821" xr:uid="{00000000-0005-0000-0000-000028480000}"/>
    <cellStyle name="SAPBEXexcCritical5 8 3 2" xfId="10822" xr:uid="{00000000-0005-0000-0000-000029480000}"/>
    <cellStyle name="SAPBEXexcCritical5 8 4" xfId="10823" xr:uid="{00000000-0005-0000-0000-00002A480000}"/>
    <cellStyle name="SAPBEXexcCritical5 8 4 2" xfId="10824" xr:uid="{00000000-0005-0000-0000-00002B480000}"/>
    <cellStyle name="SAPBEXexcCritical5 8 5" xfId="10825" xr:uid="{00000000-0005-0000-0000-00002C480000}"/>
    <cellStyle name="SAPBEXexcCritical5 8 5 2" xfId="10826" xr:uid="{00000000-0005-0000-0000-00002D480000}"/>
    <cellStyle name="SAPBEXexcCritical5 8 6" xfId="10827" xr:uid="{00000000-0005-0000-0000-00002E480000}"/>
    <cellStyle name="SAPBEXexcCritical5 8 6 2" xfId="10828" xr:uid="{00000000-0005-0000-0000-00002F480000}"/>
    <cellStyle name="SAPBEXexcCritical5 8 7" xfId="10829" xr:uid="{00000000-0005-0000-0000-000030480000}"/>
    <cellStyle name="SAPBEXexcCritical5 8 7 2" xfId="10830" xr:uid="{00000000-0005-0000-0000-000031480000}"/>
    <cellStyle name="SAPBEXexcCritical5 8 8" xfId="10831" xr:uid="{00000000-0005-0000-0000-000032480000}"/>
    <cellStyle name="SAPBEXexcCritical5 8 8 2" xfId="10832" xr:uid="{00000000-0005-0000-0000-000033480000}"/>
    <cellStyle name="SAPBEXexcCritical5 8 9" xfId="10833" xr:uid="{00000000-0005-0000-0000-000034480000}"/>
    <cellStyle name="SAPBEXexcCritical5 8 9 2" xfId="10834" xr:uid="{00000000-0005-0000-0000-000035480000}"/>
    <cellStyle name="SAPBEXexcCritical5 9" xfId="10835" xr:uid="{00000000-0005-0000-0000-000036480000}"/>
    <cellStyle name="SAPBEXexcCritical5 9 10" xfId="10836" xr:uid="{00000000-0005-0000-0000-000037480000}"/>
    <cellStyle name="SAPBEXexcCritical5 9 10 2" xfId="10837" xr:uid="{00000000-0005-0000-0000-000038480000}"/>
    <cellStyle name="SAPBEXexcCritical5 9 11" xfId="10838" xr:uid="{00000000-0005-0000-0000-000039480000}"/>
    <cellStyle name="SAPBEXexcCritical5 9 12" xfId="10839" xr:uid="{00000000-0005-0000-0000-00003A480000}"/>
    <cellStyle name="SAPBEXexcCritical5 9 2" xfId="10840" xr:uid="{00000000-0005-0000-0000-00003B480000}"/>
    <cellStyle name="SAPBEXexcCritical5 9 2 2" xfId="10841" xr:uid="{00000000-0005-0000-0000-00003C480000}"/>
    <cellStyle name="SAPBEXexcCritical5 9 2 3" xfId="10842" xr:uid="{00000000-0005-0000-0000-00003D480000}"/>
    <cellStyle name="SAPBEXexcCritical5 9 3" xfId="10843" xr:uid="{00000000-0005-0000-0000-00003E480000}"/>
    <cellStyle name="SAPBEXexcCritical5 9 3 2" xfId="10844" xr:uid="{00000000-0005-0000-0000-00003F480000}"/>
    <cellStyle name="SAPBEXexcCritical5 9 4" xfId="10845" xr:uid="{00000000-0005-0000-0000-000040480000}"/>
    <cellStyle name="SAPBEXexcCritical5 9 4 2" xfId="10846" xr:uid="{00000000-0005-0000-0000-000041480000}"/>
    <cellStyle name="SAPBEXexcCritical5 9 5" xfId="10847" xr:uid="{00000000-0005-0000-0000-000042480000}"/>
    <cellStyle name="SAPBEXexcCritical5 9 5 2" xfId="10848" xr:uid="{00000000-0005-0000-0000-000043480000}"/>
    <cellStyle name="SAPBEXexcCritical5 9 6" xfId="10849" xr:uid="{00000000-0005-0000-0000-000044480000}"/>
    <cellStyle name="SAPBEXexcCritical5 9 6 2" xfId="10850" xr:uid="{00000000-0005-0000-0000-000045480000}"/>
    <cellStyle name="SAPBEXexcCritical5 9 7" xfId="10851" xr:uid="{00000000-0005-0000-0000-000046480000}"/>
    <cellStyle name="SAPBEXexcCritical5 9 7 2" xfId="10852" xr:uid="{00000000-0005-0000-0000-000047480000}"/>
    <cellStyle name="SAPBEXexcCritical5 9 8" xfId="10853" xr:uid="{00000000-0005-0000-0000-000048480000}"/>
    <cellStyle name="SAPBEXexcCritical5 9 8 2" xfId="10854" xr:uid="{00000000-0005-0000-0000-000049480000}"/>
    <cellStyle name="SAPBEXexcCritical5 9 9" xfId="10855" xr:uid="{00000000-0005-0000-0000-00004A480000}"/>
    <cellStyle name="SAPBEXexcCritical5 9 9 2" xfId="10856" xr:uid="{00000000-0005-0000-0000-00004B480000}"/>
    <cellStyle name="SAPBEXexcCritical5_2013Прогноз" xfId="10857" xr:uid="{00000000-0005-0000-0000-00004C480000}"/>
    <cellStyle name="SAPBEXexcCritical6" xfId="10858" xr:uid="{00000000-0005-0000-0000-00004D480000}"/>
    <cellStyle name="SAPBEXexcCritical6 10" xfId="10859" xr:uid="{00000000-0005-0000-0000-00004E480000}"/>
    <cellStyle name="SAPBEXexcCritical6 10 10" xfId="10860" xr:uid="{00000000-0005-0000-0000-00004F480000}"/>
    <cellStyle name="SAPBEXexcCritical6 10 10 2" xfId="10861" xr:uid="{00000000-0005-0000-0000-000050480000}"/>
    <cellStyle name="SAPBEXexcCritical6 10 11" xfId="10862" xr:uid="{00000000-0005-0000-0000-000051480000}"/>
    <cellStyle name="SAPBEXexcCritical6 10 12" xfId="10863" xr:uid="{00000000-0005-0000-0000-000052480000}"/>
    <cellStyle name="SAPBEXexcCritical6 10 2" xfId="10864" xr:uid="{00000000-0005-0000-0000-000053480000}"/>
    <cellStyle name="SAPBEXexcCritical6 10 2 2" xfId="10865" xr:uid="{00000000-0005-0000-0000-000054480000}"/>
    <cellStyle name="SAPBEXexcCritical6 10 2 3" xfId="10866" xr:uid="{00000000-0005-0000-0000-000055480000}"/>
    <cellStyle name="SAPBEXexcCritical6 10 3" xfId="10867" xr:uid="{00000000-0005-0000-0000-000056480000}"/>
    <cellStyle name="SAPBEXexcCritical6 10 3 2" xfId="10868" xr:uid="{00000000-0005-0000-0000-000057480000}"/>
    <cellStyle name="SAPBEXexcCritical6 10 4" xfId="10869" xr:uid="{00000000-0005-0000-0000-000058480000}"/>
    <cellStyle name="SAPBEXexcCritical6 10 4 2" xfId="10870" xr:uid="{00000000-0005-0000-0000-000059480000}"/>
    <cellStyle name="SAPBEXexcCritical6 10 5" xfId="10871" xr:uid="{00000000-0005-0000-0000-00005A480000}"/>
    <cellStyle name="SAPBEXexcCritical6 10 5 2" xfId="10872" xr:uid="{00000000-0005-0000-0000-00005B480000}"/>
    <cellStyle name="SAPBEXexcCritical6 10 6" xfId="10873" xr:uid="{00000000-0005-0000-0000-00005C480000}"/>
    <cellStyle name="SAPBEXexcCritical6 10 6 2" xfId="10874" xr:uid="{00000000-0005-0000-0000-00005D480000}"/>
    <cellStyle name="SAPBEXexcCritical6 10 7" xfId="10875" xr:uid="{00000000-0005-0000-0000-00005E480000}"/>
    <cellStyle name="SAPBEXexcCritical6 10 7 2" xfId="10876" xr:uid="{00000000-0005-0000-0000-00005F480000}"/>
    <cellStyle name="SAPBEXexcCritical6 10 8" xfId="10877" xr:uid="{00000000-0005-0000-0000-000060480000}"/>
    <cellStyle name="SAPBEXexcCritical6 10 8 2" xfId="10878" xr:uid="{00000000-0005-0000-0000-000061480000}"/>
    <cellStyle name="SAPBEXexcCritical6 10 9" xfId="10879" xr:uid="{00000000-0005-0000-0000-000062480000}"/>
    <cellStyle name="SAPBEXexcCritical6 10 9 2" xfId="10880" xr:uid="{00000000-0005-0000-0000-000063480000}"/>
    <cellStyle name="SAPBEXexcCritical6 11" xfId="10881" xr:uid="{00000000-0005-0000-0000-000064480000}"/>
    <cellStyle name="SAPBEXexcCritical6 11 10" xfId="10882" xr:uid="{00000000-0005-0000-0000-000065480000}"/>
    <cellStyle name="SAPBEXexcCritical6 11 10 2" xfId="10883" xr:uid="{00000000-0005-0000-0000-000066480000}"/>
    <cellStyle name="SAPBEXexcCritical6 11 11" xfId="10884" xr:uid="{00000000-0005-0000-0000-000067480000}"/>
    <cellStyle name="SAPBEXexcCritical6 11 12" xfId="10885" xr:uid="{00000000-0005-0000-0000-000068480000}"/>
    <cellStyle name="SAPBEXexcCritical6 11 2" xfId="10886" xr:uid="{00000000-0005-0000-0000-000069480000}"/>
    <cellStyle name="SAPBEXexcCritical6 11 2 2" xfId="10887" xr:uid="{00000000-0005-0000-0000-00006A480000}"/>
    <cellStyle name="SAPBEXexcCritical6 11 2 3" xfId="10888" xr:uid="{00000000-0005-0000-0000-00006B480000}"/>
    <cellStyle name="SAPBEXexcCritical6 11 3" xfId="10889" xr:uid="{00000000-0005-0000-0000-00006C480000}"/>
    <cellStyle name="SAPBEXexcCritical6 11 3 2" xfId="10890" xr:uid="{00000000-0005-0000-0000-00006D480000}"/>
    <cellStyle name="SAPBEXexcCritical6 11 4" xfId="10891" xr:uid="{00000000-0005-0000-0000-00006E480000}"/>
    <cellStyle name="SAPBEXexcCritical6 11 4 2" xfId="10892" xr:uid="{00000000-0005-0000-0000-00006F480000}"/>
    <cellStyle name="SAPBEXexcCritical6 11 5" xfId="10893" xr:uid="{00000000-0005-0000-0000-000070480000}"/>
    <cellStyle name="SAPBEXexcCritical6 11 5 2" xfId="10894" xr:uid="{00000000-0005-0000-0000-000071480000}"/>
    <cellStyle name="SAPBEXexcCritical6 11 6" xfId="10895" xr:uid="{00000000-0005-0000-0000-000072480000}"/>
    <cellStyle name="SAPBEXexcCritical6 11 6 2" xfId="10896" xr:uid="{00000000-0005-0000-0000-000073480000}"/>
    <cellStyle name="SAPBEXexcCritical6 11 7" xfId="10897" xr:uid="{00000000-0005-0000-0000-000074480000}"/>
    <cellStyle name="SAPBEXexcCritical6 11 7 2" xfId="10898" xr:uid="{00000000-0005-0000-0000-000075480000}"/>
    <cellStyle name="SAPBEXexcCritical6 11 8" xfId="10899" xr:uid="{00000000-0005-0000-0000-000076480000}"/>
    <cellStyle name="SAPBEXexcCritical6 11 8 2" xfId="10900" xr:uid="{00000000-0005-0000-0000-000077480000}"/>
    <cellStyle name="SAPBEXexcCritical6 11 9" xfId="10901" xr:uid="{00000000-0005-0000-0000-000078480000}"/>
    <cellStyle name="SAPBEXexcCritical6 11 9 2" xfId="10902" xr:uid="{00000000-0005-0000-0000-000079480000}"/>
    <cellStyle name="SAPBEXexcCritical6 12" xfId="10903" xr:uid="{00000000-0005-0000-0000-00007A480000}"/>
    <cellStyle name="SAPBEXexcCritical6 12 10" xfId="10904" xr:uid="{00000000-0005-0000-0000-00007B480000}"/>
    <cellStyle name="SAPBEXexcCritical6 12 10 2" xfId="10905" xr:uid="{00000000-0005-0000-0000-00007C480000}"/>
    <cellStyle name="SAPBEXexcCritical6 12 11" xfId="10906" xr:uid="{00000000-0005-0000-0000-00007D480000}"/>
    <cellStyle name="SAPBEXexcCritical6 12 12" xfId="10907" xr:uid="{00000000-0005-0000-0000-00007E480000}"/>
    <cellStyle name="SAPBEXexcCritical6 12 2" xfId="10908" xr:uid="{00000000-0005-0000-0000-00007F480000}"/>
    <cellStyle name="SAPBEXexcCritical6 12 2 2" xfId="10909" xr:uid="{00000000-0005-0000-0000-000080480000}"/>
    <cellStyle name="SAPBEXexcCritical6 12 2 3" xfId="10910" xr:uid="{00000000-0005-0000-0000-000081480000}"/>
    <cellStyle name="SAPBEXexcCritical6 12 3" xfId="10911" xr:uid="{00000000-0005-0000-0000-000082480000}"/>
    <cellStyle name="SAPBEXexcCritical6 12 3 2" xfId="10912" xr:uid="{00000000-0005-0000-0000-000083480000}"/>
    <cellStyle name="SAPBEXexcCritical6 12 4" xfId="10913" xr:uid="{00000000-0005-0000-0000-000084480000}"/>
    <cellStyle name="SAPBEXexcCritical6 12 4 2" xfId="10914" xr:uid="{00000000-0005-0000-0000-000085480000}"/>
    <cellStyle name="SAPBEXexcCritical6 12 5" xfId="10915" xr:uid="{00000000-0005-0000-0000-000086480000}"/>
    <cellStyle name="SAPBEXexcCritical6 12 5 2" xfId="10916" xr:uid="{00000000-0005-0000-0000-000087480000}"/>
    <cellStyle name="SAPBEXexcCritical6 12 6" xfId="10917" xr:uid="{00000000-0005-0000-0000-000088480000}"/>
    <cellStyle name="SAPBEXexcCritical6 12 6 2" xfId="10918" xr:uid="{00000000-0005-0000-0000-000089480000}"/>
    <cellStyle name="SAPBEXexcCritical6 12 7" xfId="10919" xr:uid="{00000000-0005-0000-0000-00008A480000}"/>
    <cellStyle name="SAPBEXexcCritical6 12 7 2" xfId="10920" xr:uid="{00000000-0005-0000-0000-00008B480000}"/>
    <cellStyle name="SAPBEXexcCritical6 12 8" xfId="10921" xr:uid="{00000000-0005-0000-0000-00008C480000}"/>
    <cellStyle name="SAPBEXexcCritical6 12 8 2" xfId="10922" xr:uid="{00000000-0005-0000-0000-00008D480000}"/>
    <cellStyle name="SAPBEXexcCritical6 12 9" xfId="10923" xr:uid="{00000000-0005-0000-0000-00008E480000}"/>
    <cellStyle name="SAPBEXexcCritical6 12 9 2" xfId="10924" xr:uid="{00000000-0005-0000-0000-00008F480000}"/>
    <cellStyle name="SAPBEXexcCritical6 13" xfId="10925" xr:uid="{00000000-0005-0000-0000-000090480000}"/>
    <cellStyle name="SAPBEXexcCritical6 13 10" xfId="10926" xr:uid="{00000000-0005-0000-0000-000091480000}"/>
    <cellStyle name="SAPBEXexcCritical6 13 10 2" xfId="10927" xr:uid="{00000000-0005-0000-0000-000092480000}"/>
    <cellStyle name="SAPBEXexcCritical6 13 11" xfId="10928" xr:uid="{00000000-0005-0000-0000-000093480000}"/>
    <cellStyle name="SAPBEXexcCritical6 13 12" xfId="10929" xr:uid="{00000000-0005-0000-0000-000094480000}"/>
    <cellStyle name="SAPBEXexcCritical6 13 2" xfId="10930" xr:uid="{00000000-0005-0000-0000-000095480000}"/>
    <cellStyle name="SAPBEXexcCritical6 13 2 2" xfId="10931" xr:uid="{00000000-0005-0000-0000-000096480000}"/>
    <cellStyle name="SAPBEXexcCritical6 13 2 3" xfId="10932" xr:uid="{00000000-0005-0000-0000-000097480000}"/>
    <cellStyle name="SAPBEXexcCritical6 13 3" xfId="10933" xr:uid="{00000000-0005-0000-0000-000098480000}"/>
    <cellStyle name="SAPBEXexcCritical6 13 3 2" xfId="10934" xr:uid="{00000000-0005-0000-0000-000099480000}"/>
    <cellStyle name="SAPBEXexcCritical6 13 4" xfId="10935" xr:uid="{00000000-0005-0000-0000-00009A480000}"/>
    <cellStyle name="SAPBEXexcCritical6 13 4 2" xfId="10936" xr:uid="{00000000-0005-0000-0000-00009B480000}"/>
    <cellStyle name="SAPBEXexcCritical6 13 5" xfId="10937" xr:uid="{00000000-0005-0000-0000-00009C480000}"/>
    <cellStyle name="SAPBEXexcCritical6 13 5 2" xfId="10938" xr:uid="{00000000-0005-0000-0000-00009D480000}"/>
    <cellStyle name="SAPBEXexcCritical6 13 6" xfId="10939" xr:uid="{00000000-0005-0000-0000-00009E480000}"/>
    <cellStyle name="SAPBEXexcCritical6 13 6 2" xfId="10940" xr:uid="{00000000-0005-0000-0000-00009F480000}"/>
    <cellStyle name="SAPBEXexcCritical6 13 7" xfId="10941" xr:uid="{00000000-0005-0000-0000-0000A0480000}"/>
    <cellStyle name="SAPBEXexcCritical6 13 7 2" xfId="10942" xr:uid="{00000000-0005-0000-0000-0000A1480000}"/>
    <cellStyle name="SAPBEXexcCritical6 13 8" xfId="10943" xr:uid="{00000000-0005-0000-0000-0000A2480000}"/>
    <cellStyle name="SAPBEXexcCritical6 13 8 2" xfId="10944" xr:uid="{00000000-0005-0000-0000-0000A3480000}"/>
    <cellStyle name="SAPBEXexcCritical6 13 9" xfId="10945" xr:uid="{00000000-0005-0000-0000-0000A4480000}"/>
    <cellStyle name="SAPBEXexcCritical6 13 9 2" xfId="10946" xr:uid="{00000000-0005-0000-0000-0000A5480000}"/>
    <cellStyle name="SAPBEXexcCritical6 14" xfId="10947" xr:uid="{00000000-0005-0000-0000-0000A6480000}"/>
    <cellStyle name="SAPBEXexcCritical6 14 10" xfId="10948" xr:uid="{00000000-0005-0000-0000-0000A7480000}"/>
    <cellStyle name="SAPBEXexcCritical6 14 10 2" xfId="10949" xr:uid="{00000000-0005-0000-0000-0000A8480000}"/>
    <cellStyle name="SAPBEXexcCritical6 14 11" xfId="10950" xr:uid="{00000000-0005-0000-0000-0000A9480000}"/>
    <cellStyle name="SAPBEXexcCritical6 14 12" xfId="10951" xr:uid="{00000000-0005-0000-0000-0000AA480000}"/>
    <cellStyle name="SAPBEXexcCritical6 14 2" xfId="10952" xr:uid="{00000000-0005-0000-0000-0000AB480000}"/>
    <cellStyle name="SAPBEXexcCritical6 14 2 2" xfId="10953" xr:uid="{00000000-0005-0000-0000-0000AC480000}"/>
    <cellStyle name="SAPBEXexcCritical6 14 2 3" xfId="10954" xr:uid="{00000000-0005-0000-0000-0000AD480000}"/>
    <cellStyle name="SAPBEXexcCritical6 14 3" xfId="10955" xr:uid="{00000000-0005-0000-0000-0000AE480000}"/>
    <cellStyle name="SAPBEXexcCritical6 14 3 2" xfId="10956" xr:uid="{00000000-0005-0000-0000-0000AF480000}"/>
    <cellStyle name="SAPBEXexcCritical6 14 4" xfId="10957" xr:uid="{00000000-0005-0000-0000-0000B0480000}"/>
    <cellStyle name="SAPBEXexcCritical6 14 4 2" xfId="10958" xr:uid="{00000000-0005-0000-0000-0000B1480000}"/>
    <cellStyle name="SAPBEXexcCritical6 14 5" xfId="10959" xr:uid="{00000000-0005-0000-0000-0000B2480000}"/>
    <cellStyle name="SAPBEXexcCritical6 14 5 2" xfId="10960" xr:uid="{00000000-0005-0000-0000-0000B3480000}"/>
    <cellStyle name="SAPBEXexcCritical6 14 6" xfId="10961" xr:uid="{00000000-0005-0000-0000-0000B4480000}"/>
    <cellStyle name="SAPBEXexcCritical6 14 6 2" xfId="10962" xr:uid="{00000000-0005-0000-0000-0000B5480000}"/>
    <cellStyle name="SAPBEXexcCritical6 14 7" xfId="10963" xr:uid="{00000000-0005-0000-0000-0000B6480000}"/>
    <cellStyle name="SAPBEXexcCritical6 14 7 2" xfId="10964" xr:uid="{00000000-0005-0000-0000-0000B7480000}"/>
    <cellStyle name="SAPBEXexcCritical6 14 8" xfId="10965" xr:uid="{00000000-0005-0000-0000-0000B8480000}"/>
    <cellStyle name="SAPBEXexcCritical6 14 8 2" xfId="10966" xr:uid="{00000000-0005-0000-0000-0000B9480000}"/>
    <cellStyle name="SAPBEXexcCritical6 14 9" xfId="10967" xr:uid="{00000000-0005-0000-0000-0000BA480000}"/>
    <cellStyle name="SAPBEXexcCritical6 14 9 2" xfId="10968" xr:uid="{00000000-0005-0000-0000-0000BB480000}"/>
    <cellStyle name="SAPBEXexcCritical6 15" xfId="10969" xr:uid="{00000000-0005-0000-0000-0000BC480000}"/>
    <cellStyle name="SAPBEXexcCritical6 15 10" xfId="10970" xr:uid="{00000000-0005-0000-0000-0000BD480000}"/>
    <cellStyle name="SAPBEXexcCritical6 15 10 2" xfId="10971" xr:uid="{00000000-0005-0000-0000-0000BE480000}"/>
    <cellStyle name="SAPBEXexcCritical6 15 11" xfId="10972" xr:uid="{00000000-0005-0000-0000-0000BF480000}"/>
    <cellStyle name="SAPBEXexcCritical6 15 12" xfId="10973" xr:uid="{00000000-0005-0000-0000-0000C0480000}"/>
    <cellStyle name="SAPBEXexcCritical6 15 2" xfId="10974" xr:uid="{00000000-0005-0000-0000-0000C1480000}"/>
    <cellStyle name="SAPBEXexcCritical6 15 2 2" xfId="10975" xr:uid="{00000000-0005-0000-0000-0000C2480000}"/>
    <cellStyle name="SAPBEXexcCritical6 15 2 3" xfId="10976" xr:uid="{00000000-0005-0000-0000-0000C3480000}"/>
    <cellStyle name="SAPBEXexcCritical6 15 3" xfId="10977" xr:uid="{00000000-0005-0000-0000-0000C4480000}"/>
    <cellStyle name="SAPBEXexcCritical6 15 3 2" xfId="10978" xr:uid="{00000000-0005-0000-0000-0000C5480000}"/>
    <cellStyle name="SAPBEXexcCritical6 15 4" xfId="10979" xr:uid="{00000000-0005-0000-0000-0000C6480000}"/>
    <cellStyle name="SAPBEXexcCritical6 15 4 2" xfId="10980" xr:uid="{00000000-0005-0000-0000-0000C7480000}"/>
    <cellStyle name="SAPBEXexcCritical6 15 5" xfId="10981" xr:uid="{00000000-0005-0000-0000-0000C8480000}"/>
    <cellStyle name="SAPBEXexcCritical6 15 5 2" xfId="10982" xr:uid="{00000000-0005-0000-0000-0000C9480000}"/>
    <cellStyle name="SAPBEXexcCritical6 15 6" xfId="10983" xr:uid="{00000000-0005-0000-0000-0000CA480000}"/>
    <cellStyle name="SAPBEXexcCritical6 15 6 2" xfId="10984" xr:uid="{00000000-0005-0000-0000-0000CB480000}"/>
    <cellStyle name="SAPBEXexcCritical6 15 7" xfId="10985" xr:uid="{00000000-0005-0000-0000-0000CC480000}"/>
    <cellStyle name="SAPBEXexcCritical6 15 7 2" xfId="10986" xr:uid="{00000000-0005-0000-0000-0000CD480000}"/>
    <cellStyle name="SAPBEXexcCritical6 15 8" xfId="10987" xr:uid="{00000000-0005-0000-0000-0000CE480000}"/>
    <cellStyle name="SAPBEXexcCritical6 15 8 2" xfId="10988" xr:uid="{00000000-0005-0000-0000-0000CF480000}"/>
    <cellStyle name="SAPBEXexcCritical6 15 9" xfId="10989" xr:uid="{00000000-0005-0000-0000-0000D0480000}"/>
    <cellStyle name="SAPBEXexcCritical6 15 9 2" xfId="10990" xr:uid="{00000000-0005-0000-0000-0000D1480000}"/>
    <cellStyle name="SAPBEXexcCritical6 16" xfId="10991" xr:uid="{00000000-0005-0000-0000-0000D2480000}"/>
    <cellStyle name="SAPBEXexcCritical6 16 2" xfId="10992" xr:uid="{00000000-0005-0000-0000-0000D3480000}"/>
    <cellStyle name="SAPBEXexcCritical6 16 2 2" xfId="10993" xr:uid="{00000000-0005-0000-0000-0000D4480000}"/>
    <cellStyle name="SAPBEXexcCritical6 16 3" xfId="10994" xr:uid="{00000000-0005-0000-0000-0000D5480000}"/>
    <cellStyle name="SAPBEXexcCritical6 17" xfId="10995" xr:uid="{00000000-0005-0000-0000-0000D6480000}"/>
    <cellStyle name="SAPBEXexcCritical6 17 2" xfId="10996" xr:uid="{00000000-0005-0000-0000-0000D7480000}"/>
    <cellStyle name="SAPBEXexcCritical6 17 2 2" xfId="10997" xr:uid="{00000000-0005-0000-0000-0000D8480000}"/>
    <cellStyle name="SAPBEXexcCritical6 17 3" xfId="10998" xr:uid="{00000000-0005-0000-0000-0000D9480000}"/>
    <cellStyle name="SAPBEXexcCritical6 18" xfId="10999" xr:uid="{00000000-0005-0000-0000-0000DA480000}"/>
    <cellStyle name="SAPBEXexcCritical6 18 2" xfId="11000" xr:uid="{00000000-0005-0000-0000-0000DB480000}"/>
    <cellStyle name="SAPBEXexcCritical6 18 2 2" xfId="11001" xr:uid="{00000000-0005-0000-0000-0000DC480000}"/>
    <cellStyle name="SAPBEXexcCritical6 18 3" xfId="11002" xr:uid="{00000000-0005-0000-0000-0000DD480000}"/>
    <cellStyle name="SAPBEXexcCritical6 19" xfId="11003" xr:uid="{00000000-0005-0000-0000-0000DE480000}"/>
    <cellStyle name="SAPBEXexcCritical6 19 2" xfId="11004" xr:uid="{00000000-0005-0000-0000-0000DF480000}"/>
    <cellStyle name="SAPBEXexcCritical6 19 2 2" xfId="11005" xr:uid="{00000000-0005-0000-0000-0000E0480000}"/>
    <cellStyle name="SAPBEXexcCritical6 19 3" xfId="11006" xr:uid="{00000000-0005-0000-0000-0000E1480000}"/>
    <cellStyle name="SAPBEXexcCritical6 2" xfId="11007" xr:uid="{00000000-0005-0000-0000-0000E2480000}"/>
    <cellStyle name="SAPBEXexcCritical6 2 10" xfId="11008" xr:uid="{00000000-0005-0000-0000-0000E3480000}"/>
    <cellStyle name="SAPBEXexcCritical6 2 10 2" xfId="11009" xr:uid="{00000000-0005-0000-0000-0000E4480000}"/>
    <cellStyle name="SAPBEXexcCritical6 2 10 2 2" xfId="11010" xr:uid="{00000000-0005-0000-0000-0000E5480000}"/>
    <cellStyle name="SAPBEXexcCritical6 2 10 3" xfId="11011" xr:uid="{00000000-0005-0000-0000-0000E6480000}"/>
    <cellStyle name="SAPBEXexcCritical6 2 11" xfId="11012" xr:uid="{00000000-0005-0000-0000-0000E7480000}"/>
    <cellStyle name="SAPBEXexcCritical6 2 11 2" xfId="11013" xr:uid="{00000000-0005-0000-0000-0000E8480000}"/>
    <cellStyle name="SAPBEXexcCritical6 2 12" xfId="11014" xr:uid="{00000000-0005-0000-0000-0000E9480000}"/>
    <cellStyle name="SAPBEXexcCritical6 2 13" xfId="11015" xr:uid="{00000000-0005-0000-0000-0000EA480000}"/>
    <cellStyle name="SAPBEXexcCritical6 2 2" xfId="11016" xr:uid="{00000000-0005-0000-0000-0000EB480000}"/>
    <cellStyle name="SAPBEXexcCritical6 2 2 2" xfId="11017" xr:uid="{00000000-0005-0000-0000-0000EC480000}"/>
    <cellStyle name="SAPBEXexcCritical6 2 2 2 2" xfId="11018" xr:uid="{00000000-0005-0000-0000-0000ED480000}"/>
    <cellStyle name="SAPBEXexcCritical6 2 2 2 3" xfId="11019" xr:uid="{00000000-0005-0000-0000-0000EE480000}"/>
    <cellStyle name="SAPBEXexcCritical6 2 2 3" xfId="11020" xr:uid="{00000000-0005-0000-0000-0000EF480000}"/>
    <cellStyle name="SAPBEXexcCritical6 2 2 3 2" xfId="11021" xr:uid="{00000000-0005-0000-0000-0000F0480000}"/>
    <cellStyle name="SAPBEXexcCritical6 2 2 4" xfId="11022" xr:uid="{00000000-0005-0000-0000-0000F1480000}"/>
    <cellStyle name="SAPBEXexcCritical6 2 2 4 2" xfId="11023" xr:uid="{00000000-0005-0000-0000-0000F2480000}"/>
    <cellStyle name="SAPBEXexcCritical6 2 2 5" xfId="11024" xr:uid="{00000000-0005-0000-0000-0000F3480000}"/>
    <cellStyle name="SAPBEXexcCritical6 2 2 5 2" xfId="11025" xr:uid="{00000000-0005-0000-0000-0000F4480000}"/>
    <cellStyle name="SAPBEXexcCritical6 2 2 6" xfId="11026" xr:uid="{00000000-0005-0000-0000-0000F5480000}"/>
    <cellStyle name="SAPBEXexcCritical6 2 2 7" xfId="11027" xr:uid="{00000000-0005-0000-0000-0000F6480000}"/>
    <cellStyle name="SAPBEXexcCritical6 2 2 8" xfId="11028" xr:uid="{00000000-0005-0000-0000-0000F7480000}"/>
    <cellStyle name="SAPBEXexcCritical6 2 2_2014БП" xfId="11029" xr:uid="{00000000-0005-0000-0000-0000F8480000}"/>
    <cellStyle name="SAPBEXexcCritical6 2 3" xfId="11030" xr:uid="{00000000-0005-0000-0000-0000F9480000}"/>
    <cellStyle name="SAPBEXexcCritical6 2 3 2" xfId="11031" xr:uid="{00000000-0005-0000-0000-0000FA480000}"/>
    <cellStyle name="SAPBEXexcCritical6 2 3 2 2" xfId="11032" xr:uid="{00000000-0005-0000-0000-0000FB480000}"/>
    <cellStyle name="SAPBEXexcCritical6 2 3 3" xfId="11033" xr:uid="{00000000-0005-0000-0000-0000FC480000}"/>
    <cellStyle name="SAPBEXexcCritical6 2 4" xfId="11034" xr:uid="{00000000-0005-0000-0000-0000FD480000}"/>
    <cellStyle name="SAPBEXexcCritical6 2 4 2" xfId="11035" xr:uid="{00000000-0005-0000-0000-0000FE480000}"/>
    <cellStyle name="SAPBEXexcCritical6 2 4 2 2" xfId="11036" xr:uid="{00000000-0005-0000-0000-0000FF480000}"/>
    <cellStyle name="SAPBEXexcCritical6 2 4 3" xfId="11037" xr:uid="{00000000-0005-0000-0000-000000490000}"/>
    <cellStyle name="SAPBEXexcCritical6 2 5" xfId="11038" xr:uid="{00000000-0005-0000-0000-000001490000}"/>
    <cellStyle name="SAPBEXexcCritical6 2 5 2" xfId="11039" xr:uid="{00000000-0005-0000-0000-000002490000}"/>
    <cellStyle name="SAPBEXexcCritical6 2 5 2 2" xfId="11040" xr:uid="{00000000-0005-0000-0000-000003490000}"/>
    <cellStyle name="SAPBEXexcCritical6 2 5 3" xfId="11041" xr:uid="{00000000-0005-0000-0000-000004490000}"/>
    <cellStyle name="SAPBEXexcCritical6 2 6" xfId="11042" xr:uid="{00000000-0005-0000-0000-000005490000}"/>
    <cellStyle name="SAPBEXexcCritical6 2 6 2" xfId="11043" xr:uid="{00000000-0005-0000-0000-000006490000}"/>
    <cellStyle name="SAPBEXexcCritical6 2 6 2 2" xfId="11044" xr:uid="{00000000-0005-0000-0000-000007490000}"/>
    <cellStyle name="SAPBEXexcCritical6 2 6 3" xfId="11045" xr:uid="{00000000-0005-0000-0000-000008490000}"/>
    <cellStyle name="SAPBEXexcCritical6 2 7" xfId="11046" xr:uid="{00000000-0005-0000-0000-000009490000}"/>
    <cellStyle name="SAPBEXexcCritical6 2 7 2" xfId="11047" xr:uid="{00000000-0005-0000-0000-00000A490000}"/>
    <cellStyle name="SAPBEXexcCritical6 2 7 2 2" xfId="11048" xr:uid="{00000000-0005-0000-0000-00000B490000}"/>
    <cellStyle name="SAPBEXexcCritical6 2 7 3" xfId="11049" xr:uid="{00000000-0005-0000-0000-00000C490000}"/>
    <cellStyle name="SAPBEXexcCritical6 2 8" xfId="11050" xr:uid="{00000000-0005-0000-0000-00000D490000}"/>
    <cellStyle name="SAPBEXexcCritical6 2 8 2" xfId="11051" xr:uid="{00000000-0005-0000-0000-00000E490000}"/>
    <cellStyle name="SAPBEXexcCritical6 2 8 2 2" xfId="11052" xr:uid="{00000000-0005-0000-0000-00000F490000}"/>
    <cellStyle name="SAPBEXexcCritical6 2 8 3" xfId="11053" xr:uid="{00000000-0005-0000-0000-000010490000}"/>
    <cellStyle name="SAPBEXexcCritical6 2 9" xfId="11054" xr:uid="{00000000-0005-0000-0000-000011490000}"/>
    <cellStyle name="SAPBEXexcCritical6 2 9 2" xfId="11055" xr:uid="{00000000-0005-0000-0000-000012490000}"/>
    <cellStyle name="SAPBEXexcCritical6 2 9 2 2" xfId="11056" xr:uid="{00000000-0005-0000-0000-000013490000}"/>
    <cellStyle name="SAPBEXexcCritical6 2 9 3" xfId="11057" xr:uid="{00000000-0005-0000-0000-000014490000}"/>
    <cellStyle name="SAPBEXexcCritical6 2_2013Прогноз" xfId="11058" xr:uid="{00000000-0005-0000-0000-000015490000}"/>
    <cellStyle name="SAPBEXexcCritical6 20" xfId="11059" xr:uid="{00000000-0005-0000-0000-000016490000}"/>
    <cellStyle name="SAPBEXexcCritical6 20 2" xfId="11060" xr:uid="{00000000-0005-0000-0000-000017490000}"/>
    <cellStyle name="SAPBEXexcCritical6 20 2 2" xfId="11061" xr:uid="{00000000-0005-0000-0000-000018490000}"/>
    <cellStyle name="SAPBEXexcCritical6 20 3" xfId="11062" xr:uid="{00000000-0005-0000-0000-000019490000}"/>
    <cellStyle name="SAPBEXexcCritical6 21" xfId="11063" xr:uid="{00000000-0005-0000-0000-00001A490000}"/>
    <cellStyle name="SAPBEXexcCritical6 21 2" xfId="11064" xr:uid="{00000000-0005-0000-0000-00001B490000}"/>
    <cellStyle name="SAPBEXexcCritical6 21 2 2" xfId="11065" xr:uid="{00000000-0005-0000-0000-00001C490000}"/>
    <cellStyle name="SAPBEXexcCritical6 21 3" xfId="11066" xr:uid="{00000000-0005-0000-0000-00001D490000}"/>
    <cellStyle name="SAPBEXexcCritical6 22" xfId="11067" xr:uid="{00000000-0005-0000-0000-00001E490000}"/>
    <cellStyle name="SAPBEXexcCritical6 22 2" xfId="11068" xr:uid="{00000000-0005-0000-0000-00001F490000}"/>
    <cellStyle name="SAPBEXexcCritical6 22 3" xfId="11069" xr:uid="{00000000-0005-0000-0000-000020490000}"/>
    <cellStyle name="SAPBEXexcCritical6 23" xfId="11070" xr:uid="{00000000-0005-0000-0000-000021490000}"/>
    <cellStyle name="SAPBEXexcCritical6 23 2" xfId="11071" xr:uid="{00000000-0005-0000-0000-000022490000}"/>
    <cellStyle name="SAPBEXexcCritical6 24" xfId="11072" xr:uid="{00000000-0005-0000-0000-000023490000}"/>
    <cellStyle name="SAPBEXexcCritical6 24 2" xfId="11073" xr:uid="{00000000-0005-0000-0000-000024490000}"/>
    <cellStyle name="SAPBEXexcCritical6 25" xfId="11074" xr:uid="{00000000-0005-0000-0000-000025490000}"/>
    <cellStyle name="SAPBEXexcCritical6 26" xfId="11075" xr:uid="{00000000-0005-0000-0000-000026490000}"/>
    <cellStyle name="SAPBEXexcCritical6 27" xfId="36447" xr:uid="{00000000-0005-0000-0000-000027490000}"/>
    <cellStyle name="SAPBEXexcCritical6 28" xfId="36448" xr:uid="{00000000-0005-0000-0000-000028490000}"/>
    <cellStyle name="SAPBEXexcCritical6 29" xfId="36449" xr:uid="{00000000-0005-0000-0000-000029490000}"/>
    <cellStyle name="SAPBEXexcCritical6 3" xfId="11076" xr:uid="{00000000-0005-0000-0000-00002A490000}"/>
    <cellStyle name="SAPBEXexcCritical6 3 10" xfId="11077" xr:uid="{00000000-0005-0000-0000-00002B490000}"/>
    <cellStyle name="SAPBEXexcCritical6 3 10 2" xfId="11078" xr:uid="{00000000-0005-0000-0000-00002C490000}"/>
    <cellStyle name="SAPBEXexcCritical6 3 10 2 2" xfId="11079" xr:uid="{00000000-0005-0000-0000-00002D490000}"/>
    <cellStyle name="SAPBEXexcCritical6 3 10 3" xfId="11080" xr:uid="{00000000-0005-0000-0000-00002E490000}"/>
    <cellStyle name="SAPBEXexcCritical6 3 11" xfId="11081" xr:uid="{00000000-0005-0000-0000-00002F490000}"/>
    <cellStyle name="SAPBEXexcCritical6 3 11 2" xfId="11082" xr:uid="{00000000-0005-0000-0000-000030490000}"/>
    <cellStyle name="SAPBEXexcCritical6 3 12" xfId="11083" xr:uid="{00000000-0005-0000-0000-000031490000}"/>
    <cellStyle name="SAPBEXexcCritical6 3 13" xfId="11084" xr:uid="{00000000-0005-0000-0000-000032490000}"/>
    <cellStyle name="SAPBEXexcCritical6 3 2" xfId="11085" xr:uid="{00000000-0005-0000-0000-000033490000}"/>
    <cellStyle name="SAPBEXexcCritical6 3 2 2" xfId="11086" xr:uid="{00000000-0005-0000-0000-000034490000}"/>
    <cellStyle name="SAPBEXexcCritical6 3 2 2 2" xfId="11087" xr:uid="{00000000-0005-0000-0000-000035490000}"/>
    <cellStyle name="SAPBEXexcCritical6 3 2 2 3" xfId="11088" xr:uid="{00000000-0005-0000-0000-000036490000}"/>
    <cellStyle name="SAPBEXexcCritical6 3 2 3" xfId="11089" xr:uid="{00000000-0005-0000-0000-000037490000}"/>
    <cellStyle name="SAPBEXexcCritical6 3 2 3 2" xfId="11090" xr:uid="{00000000-0005-0000-0000-000038490000}"/>
    <cellStyle name="SAPBEXexcCritical6 3 2 4" xfId="11091" xr:uid="{00000000-0005-0000-0000-000039490000}"/>
    <cellStyle name="SAPBEXexcCritical6 3 2 4 2" xfId="11092" xr:uid="{00000000-0005-0000-0000-00003A490000}"/>
    <cellStyle name="SAPBEXexcCritical6 3 2 5" xfId="11093" xr:uid="{00000000-0005-0000-0000-00003B490000}"/>
    <cellStyle name="SAPBEXexcCritical6 3 2 5 2" xfId="11094" xr:uid="{00000000-0005-0000-0000-00003C490000}"/>
    <cellStyle name="SAPBEXexcCritical6 3 2 6" xfId="11095" xr:uid="{00000000-0005-0000-0000-00003D490000}"/>
    <cellStyle name="SAPBEXexcCritical6 3 2 7" xfId="11096" xr:uid="{00000000-0005-0000-0000-00003E490000}"/>
    <cellStyle name="SAPBEXexcCritical6 3 2 8" xfId="11097" xr:uid="{00000000-0005-0000-0000-00003F490000}"/>
    <cellStyle name="SAPBEXexcCritical6 3 2_2014БП" xfId="11098" xr:uid="{00000000-0005-0000-0000-000040490000}"/>
    <cellStyle name="SAPBEXexcCritical6 3 3" xfId="11099" xr:uid="{00000000-0005-0000-0000-000041490000}"/>
    <cellStyle name="SAPBEXexcCritical6 3 3 2" xfId="11100" xr:uid="{00000000-0005-0000-0000-000042490000}"/>
    <cellStyle name="SAPBEXexcCritical6 3 3 2 2" xfId="11101" xr:uid="{00000000-0005-0000-0000-000043490000}"/>
    <cellStyle name="SAPBEXexcCritical6 3 3 3" xfId="11102" xr:uid="{00000000-0005-0000-0000-000044490000}"/>
    <cellStyle name="SAPBEXexcCritical6 3 4" xfId="11103" xr:uid="{00000000-0005-0000-0000-000045490000}"/>
    <cellStyle name="SAPBEXexcCritical6 3 4 2" xfId="11104" xr:uid="{00000000-0005-0000-0000-000046490000}"/>
    <cellStyle name="SAPBEXexcCritical6 3 4 2 2" xfId="11105" xr:uid="{00000000-0005-0000-0000-000047490000}"/>
    <cellStyle name="SAPBEXexcCritical6 3 4 3" xfId="11106" xr:uid="{00000000-0005-0000-0000-000048490000}"/>
    <cellStyle name="SAPBEXexcCritical6 3 5" xfId="11107" xr:uid="{00000000-0005-0000-0000-000049490000}"/>
    <cellStyle name="SAPBEXexcCritical6 3 5 2" xfId="11108" xr:uid="{00000000-0005-0000-0000-00004A490000}"/>
    <cellStyle name="SAPBEXexcCritical6 3 5 2 2" xfId="11109" xr:uid="{00000000-0005-0000-0000-00004B490000}"/>
    <cellStyle name="SAPBEXexcCritical6 3 5 3" xfId="11110" xr:uid="{00000000-0005-0000-0000-00004C490000}"/>
    <cellStyle name="SAPBEXexcCritical6 3 6" xfId="11111" xr:uid="{00000000-0005-0000-0000-00004D490000}"/>
    <cellStyle name="SAPBEXexcCritical6 3 6 2" xfId="11112" xr:uid="{00000000-0005-0000-0000-00004E490000}"/>
    <cellStyle name="SAPBEXexcCritical6 3 6 2 2" xfId="11113" xr:uid="{00000000-0005-0000-0000-00004F490000}"/>
    <cellStyle name="SAPBEXexcCritical6 3 6 3" xfId="11114" xr:uid="{00000000-0005-0000-0000-000050490000}"/>
    <cellStyle name="SAPBEXexcCritical6 3 7" xfId="11115" xr:uid="{00000000-0005-0000-0000-000051490000}"/>
    <cellStyle name="SAPBEXexcCritical6 3 7 2" xfId="11116" xr:uid="{00000000-0005-0000-0000-000052490000}"/>
    <cellStyle name="SAPBEXexcCritical6 3 7 2 2" xfId="11117" xr:uid="{00000000-0005-0000-0000-000053490000}"/>
    <cellStyle name="SAPBEXexcCritical6 3 7 3" xfId="11118" xr:uid="{00000000-0005-0000-0000-000054490000}"/>
    <cellStyle name="SAPBEXexcCritical6 3 8" xfId="11119" xr:uid="{00000000-0005-0000-0000-000055490000}"/>
    <cellStyle name="SAPBEXexcCritical6 3 8 2" xfId="11120" xr:uid="{00000000-0005-0000-0000-000056490000}"/>
    <cellStyle name="SAPBEXexcCritical6 3 8 2 2" xfId="11121" xr:uid="{00000000-0005-0000-0000-000057490000}"/>
    <cellStyle name="SAPBEXexcCritical6 3 8 3" xfId="11122" xr:uid="{00000000-0005-0000-0000-000058490000}"/>
    <cellStyle name="SAPBEXexcCritical6 3 9" xfId="11123" xr:uid="{00000000-0005-0000-0000-000059490000}"/>
    <cellStyle name="SAPBEXexcCritical6 3 9 2" xfId="11124" xr:uid="{00000000-0005-0000-0000-00005A490000}"/>
    <cellStyle name="SAPBEXexcCritical6 3 9 2 2" xfId="11125" xr:uid="{00000000-0005-0000-0000-00005B490000}"/>
    <cellStyle name="SAPBEXexcCritical6 3 9 3" xfId="11126" xr:uid="{00000000-0005-0000-0000-00005C490000}"/>
    <cellStyle name="SAPBEXexcCritical6 3_2013Прогноз" xfId="11127" xr:uid="{00000000-0005-0000-0000-00005D490000}"/>
    <cellStyle name="SAPBEXexcCritical6 4" xfId="11128" xr:uid="{00000000-0005-0000-0000-00005E490000}"/>
    <cellStyle name="SAPBEXexcCritical6 4 10" xfId="11129" xr:uid="{00000000-0005-0000-0000-00005F490000}"/>
    <cellStyle name="SAPBEXexcCritical6 4 10 2" xfId="11130" xr:uid="{00000000-0005-0000-0000-000060490000}"/>
    <cellStyle name="SAPBEXexcCritical6 4 11" xfId="11131" xr:uid="{00000000-0005-0000-0000-000061490000}"/>
    <cellStyle name="SAPBEXexcCritical6 4 12" xfId="11132" xr:uid="{00000000-0005-0000-0000-000062490000}"/>
    <cellStyle name="SAPBEXexcCritical6 4 2" xfId="11133" xr:uid="{00000000-0005-0000-0000-000063490000}"/>
    <cellStyle name="SAPBEXexcCritical6 4 2 2" xfId="11134" xr:uid="{00000000-0005-0000-0000-000064490000}"/>
    <cellStyle name="SAPBEXexcCritical6 4 2 2 2" xfId="11135" xr:uid="{00000000-0005-0000-0000-000065490000}"/>
    <cellStyle name="SAPBEXexcCritical6 4 2 3" xfId="11136" xr:uid="{00000000-0005-0000-0000-000066490000}"/>
    <cellStyle name="SAPBEXexcCritical6 4 3" xfId="11137" xr:uid="{00000000-0005-0000-0000-000067490000}"/>
    <cellStyle name="SAPBEXexcCritical6 4 3 2" xfId="11138" xr:uid="{00000000-0005-0000-0000-000068490000}"/>
    <cellStyle name="SAPBEXexcCritical6 4 3 2 2" xfId="11139" xr:uid="{00000000-0005-0000-0000-000069490000}"/>
    <cellStyle name="SAPBEXexcCritical6 4 3 3" xfId="11140" xr:uid="{00000000-0005-0000-0000-00006A490000}"/>
    <cellStyle name="SAPBEXexcCritical6 4 4" xfId="11141" xr:uid="{00000000-0005-0000-0000-00006B490000}"/>
    <cellStyle name="SAPBEXexcCritical6 4 4 2" xfId="11142" xr:uid="{00000000-0005-0000-0000-00006C490000}"/>
    <cellStyle name="SAPBEXexcCritical6 4 4 2 2" xfId="11143" xr:uid="{00000000-0005-0000-0000-00006D490000}"/>
    <cellStyle name="SAPBEXexcCritical6 4 4 3" xfId="11144" xr:uid="{00000000-0005-0000-0000-00006E490000}"/>
    <cellStyle name="SAPBEXexcCritical6 4 5" xfId="11145" xr:uid="{00000000-0005-0000-0000-00006F490000}"/>
    <cellStyle name="SAPBEXexcCritical6 4 5 2" xfId="11146" xr:uid="{00000000-0005-0000-0000-000070490000}"/>
    <cellStyle name="SAPBEXexcCritical6 4 5 2 2" xfId="11147" xr:uid="{00000000-0005-0000-0000-000071490000}"/>
    <cellStyle name="SAPBEXexcCritical6 4 5 3" xfId="11148" xr:uid="{00000000-0005-0000-0000-000072490000}"/>
    <cellStyle name="SAPBEXexcCritical6 4 6" xfId="11149" xr:uid="{00000000-0005-0000-0000-000073490000}"/>
    <cellStyle name="SAPBEXexcCritical6 4 6 2" xfId="11150" xr:uid="{00000000-0005-0000-0000-000074490000}"/>
    <cellStyle name="SAPBEXexcCritical6 4 6 2 2" xfId="11151" xr:uid="{00000000-0005-0000-0000-000075490000}"/>
    <cellStyle name="SAPBEXexcCritical6 4 6 3" xfId="11152" xr:uid="{00000000-0005-0000-0000-000076490000}"/>
    <cellStyle name="SAPBEXexcCritical6 4 7" xfId="11153" xr:uid="{00000000-0005-0000-0000-000077490000}"/>
    <cellStyle name="SAPBEXexcCritical6 4 7 2" xfId="11154" xr:uid="{00000000-0005-0000-0000-000078490000}"/>
    <cellStyle name="SAPBEXexcCritical6 4 7 3" xfId="11155" xr:uid="{00000000-0005-0000-0000-000079490000}"/>
    <cellStyle name="SAPBEXexcCritical6 4 8" xfId="11156" xr:uid="{00000000-0005-0000-0000-00007A490000}"/>
    <cellStyle name="SAPBEXexcCritical6 4 8 2" xfId="11157" xr:uid="{00000000-0005-0000-0000-00007B490000}"/>
    <cellStyle name="SAPBEXexcCritical6 4 8 3" xfId="11158" xr:uid="{00000000-0005-0000-0000-00007C490000}"/>
    <cellStyle name="SAPBEXexcCritical6 4 9" xfId="11159" xr:uid="{00000000-0005-0000-0000-00007D490000}"/>
    <cellStyle name="SAPBEXexcCritical6 4 9 2" xfId="11160" xr:uid="{00000000-0005-0000-0000-00007E490000}"/>
    <cellStyle name="SAPBEXexcCritical6 4_2014БП" xfId="11161" xr:uid="{00000000-0005-0000-0000-00007F490000}"/>
    <cellStyle name="SAPBEXexcCritical6 5" xfId="11162" xr:uid="{00000000-0005-0000-0000-000080490000}"/>
    <cellStyle name="SAPBEXexcCritical6 5 10" xfId="11163" xr:uid="{00000000-0005-0000-0000-000081490000}"/>
    <cellStyle name="SAPBEXexcCritical6 5 10 2" xfId="11164" xr:uid="{00000000-0005-0000-0000-000082490000}"/>
    <cellStyle name="SAPBEXexcCritical6 5 11" xfId="11165" xr:uid="{00000000-0005-0000-0000-000083490000}"/>
    <cellStyle name="SAPBEXexcCritical6 5 12" xfId="11166" xr:uid="{00000000-0005-0000-0000-000084490000}"/>
    <cellStyle name="SAPBEXexcCritical6 5 2" xfId="11167" xr:uid="{00000000-0005-0000-0000-000085490000}"/>
    <cellStyle name="SAPBEXexcCritical6 5 2 2" xfId="11168" xr:uid="{00000000-0005-0000-0000-000086490000}"/>
    <cellStyle name="SAPBEXexcCritical6 5 2 2 2" xfId="11169" xr:uid="{00000000-0005-0000-0000-000087490000}"/>
    <cellStyle name="SAPBEXexcCritical6 5 2 3" xfId="11170" xr:uid="{00000000-0005-0000-0000-000088490000}"/>
    <cellStyle name="SAPBEXexcCritical6 5 3" xfId="11171" xr:uid="{00000000-0005-0000-0000-000089490000}"/>
    <cellStyle name="SAPBEXexcCritical6 5 3 2" xfId="11172" xr:uid="{00000000-0005-0000-0000-00008A490000}"/>
    <cellStyle name="SAPBEXexcCritical6 5 3 3" xfId="11173" xr:uid="{00000000-0005-0000-0000-00008B490000}"/>
    <cellStyle name="SAPBEXexcCritical6 5 4" xfId="11174" xr:uid="{00000000-0005-0000-0000-00008C490000}"/>
    <cellStyle name="SAPBEXexcCritical6 5 4 2" xfId="11175" xr:uid="{00000000-0005-0000-0000-00008D490000}"/>
    <cellStyle name="SAPBEXexcCritical6 5 5" xfId="11176" xr:uid="{00000000-0005-0000-0000-00008E490000}"/>
    <cellStyle name="SAPBEXexcCritical6 5 5 2" xfId="11177" xr:uid="{00000000-0005-0000-0000-00008F490000}"/>
    <cellStyle name="SAPBEXexcCritical6 5 6" xfId="11178" xr:uid="{00000000-0005-0000-0000-000090490000}"/>
    <cellStyle name="SAPBEXexcCritical6 5 6 2" xfId="11179" xr:uid="{00000000-0005-0000-0000-000091490000}"/>
    <cellStyle name="SAPBEXexcCritical6 5 7" xfId="11180" xr:uid="{00000000-0005-0000-0000-000092490000}"/>
    <cellStyle name="SAPBEXexcCritical6 5 7 2" xfId="11181" xr:uid="{00000000-0005-0000-0000-000093490000}"/>
    <cellStyle name="SAPBEXexcCritical6 5 8" xfId="11182" xr:uid="{00000000-0005-0000-0000-000094490000}"/>
    <cellStyle name="SAPBEXexcCritical6 5 8 2" xfId="11183" xr:uid="{00000000-0005-0000-0000-000095490000}"/>
    <cellStyle name="SAPBEXexcCritical6 5 9" xfId="11184" xr:uid="{00000000-0005-0000-0000-000096490000}"/>
    <cellStyle name="SAPBEXexcCritical6 5 9 2" xfId="11185" xr:uid="{00000000-0005-0000-0000-000097490000}"/>
    <cellStyle name="SAPBEXexcCritical6 6" xfId="11186" xr:uid="{00000000-0005-0000-0000-000098490000}"/>
    <cellStyle name="SAPBEXexcCritical6 6 10" xfId="11187" xr:uid="{00000000-0005-0000-0000-000099490000}"/>
    <cellStyle name="SAPBEXexcCritical6 6 10 2" xfId="11188" xr:uid="{00000000-0005-0000-0000-00009A490000}"/>
    <cellStyle name="SAPBEXexcCritical6 6 11" xfId="11189" xr:uid="{00000000-0005-0000-0000-00009B490000}"/>
    <cellStyle name="SAPBEXexcCritical6 6 12" xfId="11190" xr:uid="{00000000-0005-0000-0000-00009C490000}"/>
    <cellStyle name="SAPBEXexcCritical6 6 2" xfId="11191" xr:uid="{00000000-0005-0000-0000-00009D490000}"/>
    <cellStyle name="SAPBEXexcCritical6 6 2 2" xfId="11192" xr:uid="{00000000-0005-0000-0000-00009E490000}"/>
    <cellStyle name="SAPBEXexcCritical6 6 2 3" xfId="11193" xr:uid="{00000000-0005-0000-0000-00009F490000}"/>
    <cellStyle name="SAPBEXexcCritical6 6 3" xfId="11194" xr:uid="{00000000-0005-0000-0000-0000A0490000}"/>
    <cellStyle name="SAPBEXexcCritical6 6 3 2" xfId="11195" xr:uid="{00000000-0005-0000-0000-0000A1490000}"/>
    <cellStyle name="SAPBEXexcCritical6 6 4" xfId="11196" xr:uid="{00000000-0005-0000-0000-0000A2490000}"/>
    <cellStyle name="SAPBEXexcCritical6 6 4 2" xfId="11197" xr:uid="{00000000-0005-0000-0000-0000A3490000}"/>
    <cellStyle name="SAPBEXexcCritical6 6 5" xfId="11198" xr:uid="{00000000-0005-0000-0000-0000A4490000}"/>
    <cellStyle name="SAPBEXexcCritical6 6 5 2" xfId="11199" xr:uid="{00000000-0005-0000-0000-0000A5490000}"/>
    <cellStyle name="SAPBEXexcCritical6 6 6" xfId="11200" xr:uid="{00000000-0005-0000-0000-0000A6490000}"/>
    <cellStyle name="SAPBEXexcCritical6 6 6 2" xfId="11201" xr:uid="{00000000-0005-0000-0000-0000A7490000}"/>
    <cellStyle name="SAPBEXexcCritical6 6 7" xfId="11202" xr:uid="{00000000-0005-0000-0000-0000A8490000}"/>
    <cellStyle name="SAPBEXexcCritical6 6 7 2" xfId="11203" xr:uid="{00000000-0005-0000-0000-0000A9490000}"/>
    <cellStyle name="SAPBEXexcCritical6 6 8" xfId="11204" xr:uid="{00000000-0005-0000-0000-0000AA490000}"/>
    <cellStyle name="SAPBEXexcCritical6 6 8 2" xfId="11205" xr:uid="{00000000-0005-0000-0000-0000AB490000}"/>
    <cellStyle name="SAPBEXexcCritical6 6 9" xfId="11206" xr:uid="{00000000-0005-0000-0000-0000AC490000}"/>
    <cellStyle name="SAPBEXexcCritical6 6 9 2" xfId="11207" xr:uid="{00000000-0005-0000-0000-0000AD490000}"/>
    <cellStyle name="SAPBEXexcCritical6 7" xfId="11208" xr:uid="{00000000-0005-0000-0000-0000AE490000}"/>
    <cellStyle name="SAPBEXexcCritical6 7 10" xfId="11209" xr:uid="{00000000-0005-0000-0000-0000AF490000}"/>
    <cellStyle name="SAPBEXexcCritical6 7 10 2" xfId="11210" xr:uid="{00000000-0005-0000-0000-0000B0490000}"/>
    <cellStyle name="SAPBEXexcCritical6 7 11" xfId="11211" xr:uid="{00000000-0005-0000-0000-0000B1490000}"/>
    <cellStyle name="SAPBEXexcCritical6 7 12" xfId="11212" xr:uid="{00000000-0005-0000-0000-0000B2490000}"/>
    <cellStyle name="SAPBEXexcCritical6 7 2" xfId="11213" xr:uid="{00000000-0005-0000-0000-0000B3490000}"/>
    <cellStyle name="SAPBEXexcCritical6 7 2 2" xfId="11214" xr:uid="{00000000-0005-0000-0000-0000B4490000}"/>
    <cellStyle name="SAPBEXexcCritical6 7 2 3" xfId="11215" xr:uid="{00000000-0005-0000-0000-0000B5490000}"/>
    <cellStyle name="SAPBEXexcCritical6 7 3" xfId="11216" xr:uid="{00000000-0005-0000-0000-0000B6490000}"/>
    <cellStyle name="SAPBEXexcCritical6 7 3 2" xfId="11217" xr:uid="{00000000-0005-0000-0000-0000B7490000}"/>
    <cellStyle name="SAPBEXexcCritical6 7 4" xfId="11218" xr:uid="{00000000-0005-0000-0000-0000B8490000}"/>
    <cellStyle name="SAPBEXexcCritical6 7 4 2" xfId="11219" xr:uid="{00000000-0005-0000-0000-0000B9490000}"/>
    <cellStyle name="SAPBEXexcCritical6 7 5" xfId="11220" xr:uid="{00000000-0005-0000-0000-0000BA490000}"/>
    <cellStyle name="SAPBEXexcCritical6 7 5 2" xfId="11221" xr:uid="{00000000-0005-0000-0000-0000BB490000}"/>
    <cellStyle name="SAPBEXexcCritical6 7 6" xfId="11222" xr:uid="{00000000-0005-0000-0000-0000BC490000}"/>
    <cellStyle name="SAPBEXexcCritical6 7 6 2" xfId="11223" xr:uid="{00000000-0005-0000-0000-0000BD490000}"/>
    <cellStyle name="SAPBEXexcCritical6 7 7" xfId="11224" xr:uid="{00000000-0005-0000-0000-0000BE490000}"/>
    <cellStyle name="SAPBEXexcCritical6 7 7 2" xfId="11225" xr:uid="{00000000-0005-0000-0000-0000BF490000}"/>
    <cellStyle name="SAPBEXexcCritical6 7 8" xfId="11226" xr:uid="{00000000-0005-0000-0000-0000C0490000}"/>
    <cellStyle name="SAPBEXexcCritical6 7 8 2" xfId="11227" xr:uid="{00000000-0005-0000-0000-0000C1490000}"/>
    <cellStyle name="SAPBEXexcCritical6 7 9" xfId="11228" xr:uid="{00000000-0005-0000-0000-0000C2490000}"/>
    <cellStyle name="SAPBEXexcCritical6 7 9 2" xfId="11229" xr:uid="{00000000-0005-0000-0000-0000C3490000}"/>
    <cellStyle name="SAPBEXexcCritical6 8" xfId="11230" xr:uid="{00000000-0005-0000-0000-0000C4490000}"/>
    <cellStyle name="SAPBEXexcCritical6 8 10" xfId="11231" xr:uid="{00000000-0005-0000-0000-0000C5490000}"/>
    <cellStyle name="SAPBEXexcCritical6 8 10 2" xfId="11232" xr:uid="{00000000-0005-0000-0000-0000C6490000}"/>
    <cellStyle name="SAPBEXexcCritical6 8 11" xfId="11233" xr:uid="{00000000-0005-0000-0000-0000C7490000}"/>
    <cellStyle name="SAPBEXexcCritical6 8 12" xfId="11234" xr:uid="{00000000-0005-0000-0000-0000C8490000}"/>
    <cellStyle name="SAPBEXexcCritical6 8 2" xfId="11235" xr:uid="{00000000-0005-0000-0000-0000C9490000}"/>
    <cellStyle name="SAPBEXexcCritical6 8 2 2" xfId="11236" xr:uid="{00000000-0005-0000-0000-0000CA490000}"/>
    <cellStyle name="SAPBEXexcCritical6 8 2 3" xfId="11237" xr:uid="{00000000-0005-0000-0000-0000CB490000}"/>
    <cellStyle name="SAPBEXexcCritical6 8 3" xfId="11238" xr:uid="{00000000-0005-0000-0000-0000CC490000}"/>
    <cellStyle name="SAPBEXexcCritical6 8 3 2" xfId="11239" xr:uid="{00000000-0005-0000-0000-0000CD490000}"/>
    <cellStyle name="SAPBEXexcCritical6 8 4" xfId="11240" xr:uid="{00000000-0005-0000-0000-0000CE490000}"/>
    <cellStyle name="SAPBEXexcCritical6 8 4 2" xfId="11241" xr:uid="{00000000-0005-0000-0000-0000CF490000}"/>
    <cellStyle name="SAPBEXexcCritical6 8 5" xfId="11242" xr:uid="{00000000-0005-0000-0000-0000D0490000}"/>
    <cellStyle name="SAPBEXexcCritical6 8 5 2" xfId="11243" xr:uid="{00000000-0005-0000-0000-0000D1490000}"/>
    <cellStyle name="SAPBEXexcCritical6 8 6" xfId="11244" xr:uid="{00000000-0005-0000-0000-0000D2490000}"/>
    <cellStyle name="SAPBEXexcCritical6 8 6 2" xfId="11245" xr:uid="{00000000-0005-0000-0000-0000D3490000}"/>
    <cellStyle name="SAPBEXexcCritical6 8 7" xfId="11246" xr:uid="{00000000-0005-0000-0000-0000D4490000}"/>
    <cellStyle name="SAPBEXexcCritical6 8 7 2" xfId="11247" xr:uid="{00000000-0005-0000-0000-0000D5490000}"/>
    <cellStyle name="SAPBEXexcCritical6 8 8" xfId="11248" xr:uid="{00000000-0005-0000-0000-0000D6490000}"/>
    <cellStyle name="SAPBEXexcCritical6 8 8 2" xfId="11249" xr:uid="{00000000-0005-0000-0000-0000D7490000}"/>
    <cellStyle name="SAPBEXexcCritical6 8 9" xfId="11250" xr:uid="{00000000-0005-0000-0000-0000D8490000}"/>
    <cellStyle name="SAPBEXexcCritical6 8 9 2" xfId="11251" xr:uid="{00000000-0005-0000-0000-0000D9490000}"/>
    <cellStyle name="SAPBEXexcCritical6 9" xfId="11252" xr:uid="{00000000-0005-0000-0000-0000DA490000}"/>
    <cellStyle name="SAPBEXexcCritical6 9 10" xfId="11253" xr:uid="{00000000-0005-0000-0000-0000DB490000}"/>
    <cellStyle name="SAPBEXexcCritical6 9 10 2" xfId="11254" xr:uid="{00000000-0005-0000-0000-0000DC490000}"/>
    <cellStyle name="SAPBEXexcCritical6 9 11" xfId="11255" xr:uid="{00000000-0005-0000-0000-0000DD490000}"/>
    <cellStyle name="SAPBEXexcCritical6 9 12" xfId="11256" xr:uid="{00000000-0005-0000-0000-0000DE490000}"/>
    <cellStyle name="SAPBEXexcCritical6 9 2" xfId="11257" xr:uid="{00000000-0005-0000-0000-0000DF490000}"/>
    <cellStyle name="SAPBEXexcCritical6 9 2 2" xfId="11258" xr:uid="{00000000-0005-0000-0000-0000E0490000}"/>
    <cellStyle name="SAPBEXexcCritical6 9 2 3" xfId="11259" xr:uid="{00000000-0005-0000-0000-0000E1490000}"/>
    <cellStyle name="SAPBEXexcCritical6 9 3" xfId="11260" xr:uid="{00000000-0005-0000-0000-0000E2490000}"/>
    <cellStyle name="SAPBEXexcCritical6 9 3 2" xfId="11261" xr:uid="{00000000-0005-0000-0000-0000E3490000}"/>
    <cellStyle name="SAPBEXexcCritical6 9 4" xfId="11262" xr:uid="{00000000-0005-0000-0000-0000E4490000}"/>
    <cellStyle name="SAPBEXexcCritical6 9 4 2" xfId="11263" xr:uid="{00000000-0005-0000-0000-0000E5490000}"/>
    <cellStyle name="SAPBEXexcCritical6 9 5" xfId="11264" xr:uid="{00000000-0005-0000-0000-0000E6490000}"/>
    <cellStyle name="SAPBEXexcCritical6 9 5 2" xfId="11265" xr:uid="{00000000-0005-0000-0000-0000E7490000}"/>
    <cellStyle name="SAPBEXexcCritical6 9 6" xfId="11266" xr:uid="{00000000-0005-0000-0000-0000E8490000}"/>
    <cellStyle name="SAPBEXexcCritical6 9 6 2" xfId="11267" xr:uid="{00000000-0005-0000-0000-0000E9490000}"/>
    <cellStyle name="SAPBEXexcCritical6 9 7" xfId="11268" xr:uid="{00000000-0005-0000-0000-0000EA490000}"/>
    <cellStyle name="SAPBEXexcCritical6 9 7 2" xfId="11269" xr:uid="{00000000-0005-0000-0000-0000EB490000}"/>
    <cellStyle name="SAPBEXexcCritical6 9 8" xfId="11270" xr:uid="{00000000-0005-0000-0000-0000EC490000}"/>
    <cellStyle name="SAPBEXexcCritical6 9 8 2" xfId="11271" xr:uid="{00000000-0005-0000-0000-0000ED490000}"/>
    <cellStyle name="SAPBEXexcCritical6 9 9" xfId="11272" xr:uid="{00000000-0005-0000-0000-0000EE490000}"/>
    <cellStyle name="SAPBEXexcCritical6 9 9 2" xfId="11273" xr:uid="{00000000-0005-0000-0000-0000EF490000}"/>
    <cellStyle name="SAPBEXexcCritical6_2013Прогноз" xfId="11274" xr:uid="{00000000-0005-0000-0000-0000F0490000}"/>
    <cellStyle name="SAPBEXexcGood1" xfId="11275" xr:uid="{00000000-0005-0000-0000-0000F1490000}"/>
    <cellStyle name="SAPBEXexcGood1 10" xfId="11276" xr:uid="{00000000-0005-0000-0000-0000F2490000}"/>
    <cellStyle name="SAPBEXexcGood1 10 10" xfId="11277" xr:uid="{00000000-0005-0000-0000-0000F3490000}"/>
    <cellStyle name="SAPBEXexcGood1 10 10 2" xfId="11278" xr:uid="{00000000-0005-0000-0000-0000F4490000}"/>
    <cellStyle name="SAPBEXexcGood1 10 11" xfId="11279" xr:uid="{00000000-0005-0000-0000-0000F5490000}"/>
    <cellStyle name="SAPBEXexcGood1 10 12" xfId="11280" xr:uid="{00000000-0005-0000-0000-0000F6490000}"/>
    <cellStyle name="SAPBEXexcGood1 10 2" xfId="11281" xr:uid="{00000000-0005-0000-0000-0000F7490000}"/>
    <cellStyle name="SAPBEXexcGood1 10 2 2" xfId="11282" xr:uid="{00000000-0005-0000-0000-0000F8490000}"/>
    <cellStyle name="SAPBEXexcGood1 10 2 2 2" xfId="11283" xr:uid="{00000000-0005-0000-0000-0000F9490000}"/>
    <cellStyle name="SAPBEXexcGood1 10 2 3" xfId="11284" xr:uid="{00000000-0005-0000-0000-0000FA490000}"/>
    <cellStyle name="SAPBEXexcGood1 10 3" xfId="11285" xr:uid="{00000000-0005-0000-0000-0000FB490000}"/>
    <cellStyle name="SAPBEXexcGood1 10 3 2" xfId="11286" xr:uid="{00000000-0005-0000-0000-0000FC490000}"/>
    <cellStyle name="SAPBEXexcGood1 10 3 2 2" xfId="11287" xr:uid="{00000000-0005-0000-0000-0000FD490000}"/>
    <cellStyle name="SAPBEXexcGood1 10 3 3" xfId="11288" xr:uid="{00000000-0005-0000-0000-0000FE490000}"/>
    <cellStyle name="SAPBEXexcGood1 10 4" xfId="11289" xr:uid="{00000000-0005-0000-0000-0000FF490000}"/>
    <cellStyle name="SAPBEXexcGood1 10 4 2" xfId="11290" xr:uid="{00000000-0005-0000-0000-0000004A0000}"/>
    <cellStyle name="SAPBEXexcGood1 10 4 2 2" xfId="11291" xr:uid="{00000000-0005-0000-0000-0000014A0000}"/>
    <cellStyle name="SAPBEXexcGood1 10 4 3" xfId="11292" xr:uid="{00000000-0005-0000-0000-0000024A0000}"/>
    <cellStyle name="SAPBEXexcGood1 10 5" xfId="11293" xr:uid="{00000000-0005-0000-0000-0000034A0000}"/>
    <cellStyle name="SAPBEXexcGood1 10 5 2" xfId="11294" xr:uid="{00000000-0005-0000-0000-0000044A0000}"/>
    <cellStyle name="SAPBEXexcGood1 10 5 2 2" xfId="11295" xr:uid="{00000000-0005-0000-0000-0000054A0000}"/>
    <cellStyle name="SAPBEXexcGood1 10 5 3" xfId="11296" xr:uid="{00000000-0005-0000-0000-0000064A0000}"/>
    <cellStyle name="SAPBEXexcGood1 10 6" xfId="11297" xr:uid="{00000000-0005-0000-0000-0000074A0000}"/>
    <cellStyle name="SAPBEXexcGood1 10 6 2" xfId="11298" xr:uid="{00000000-0005-0000-0000-0000084A0000}"/>
    <cellStyle name="SAPBEXexcGood1 10 6 2 2" xfId="11299" xr:uid="{00000000-0005-0000-0000-0000094A0000}"/>
    <cellStyle name="SAPBEXexcGood1 10 6 3" xfId="11300" xr:uid="{00000000-0005-0000-0000-00000A4A0000}"/>
    <cellStyle name="SAPBEXexcGood1 10 7" xfId="11301" xr:uid="{00000000-0005-0000-0000-00000B4A0000}"/>
    <cellStyle name="SAPBEXexcGood1 10 7 2" xfId="11302" xr:uid="{00000000-0005-0000-0000-00000C4A0000}"/>
    <cellStyle name="SAPBEXexcGood1 10 7 3" xfId="11303" xr:uid="{00000000-0005-0000-0000-00000D4A0000}"/>
    <cellStyle name="SAPBEXexcGood1 10 8" xfId="11304" xr:uid="{00000000-0005-0000-0000-00000E4A0000}"/>
    <cellStyle name="SAPBEXexcGood1 10 8 2" xfId="11305" xr:uid="{00000000-0005-0000-0000-00000F4A0000}"/>
    <cellStyle name="SAPBEXexcGood1 10 9" xfId="11306" xr:uid="{00000000-0005-0000-0000-0000104A0000}"/>
    <cellStyle name="SAPBEXexcGood1 10 9 2" xfId="11307" xr:uid="{00000000-0005-0000-0000-0000114A0000}"/>
    <cellStyle name="SAPBEXexcGood1 10_2013Прогноз" xfId="11308" xr:uid="{00000000-0005-0000-0000-0000124A0000}"/>
    <cellStyle name="SAPBEXexcGood1 11" xfId="11309" xr:uid="{00000000-0005-0000-0000-0000134A0000}"/>
    <cellStyle name="SAPBEXexcGood1 11 10" xfId="11310" xr:uid="{00000000-0005-0000-0000-0000144A0000}"/>
    <cellStyle name="SAPBEXexcGood1 11 10 2" xfId="11311" xr:uid="{00000000-0005-0000-0000-0000154A0000}"/>
    <cellStyle name="SAPBEXexcGood1 11 11" xfId="11312" xr:uid="{00000000-0005-0000-0000-0000164A0000}"/>
    <cellStyle name="SAPBEXexcGood1 11 12" xfId="11313" xr:uid="{00000000-0005-0000-0000-0000174A0000}"/>
    <cellStyle name="SAPBEXexcGood1 11 2" xfId="11314" xr:uid="{00000000-0005-0000-0000-0000184A0000}"/>
    <cellStyle name="SAPBEXexcGood1 11 2 2" xfId="11315" xr:uid="{00000000-0005-0000-0000-0000194A0000}"/>
    <cellStyle name="SAPBEXexcGood1 11 2 2 2" xfId="11316" xr:uid="{00000000-0005-0000-0000-00001A4A0000}"/>
    <cellStyle name="SAPBEXexcGood1 11 2 3" xfId="11317" xr:uid="{00000000-0005-0000-0000-00001B4A0000}"/>
    <cellStyle name="SAPBEXexcGood1 11 3" xfId="11318" xr:uid="{00000000-0005-0000-0000-00001C4A0000}"/>
    <cellStyle name="SAPBEXexcGood1 11 3 2" xfId="11319" xr:uid="{00000000-0005-0000-0000-00001D4A0000}"/>
    <cellStyle name="SAPBEXexcGood1 11 3 3" xfId="11320" xr:uid="{00000000-0005-0000-0000-00001E4A0000}"/>
    <cellStyle name="SAPBEXexcGood1 11 4" xfId="11321" xr:uid="{00000000-0005-0000-0000-00001F4A0000}"/>
    <cellStyle name="SAPBEXexcGood1 11 4 2" xfId="11322" xr:uid="{00000000-0005-0000-0000-0000204A0000}"/>
    <cellStyle name="SAPBEXexcGood1 11 5" xfId="11323" xr:uid="{00000000-0005-0000-0000-0000214A0000}"/>
    <cellStyle name="SAPBEXexcGood1 11 5 2" xfId="11324" xr:uid="{00000000-0005-0000-0000-0000224A0000}"/>
    <cellStyle name="SAPBEXexcGood1 11 6" xfId="11325" xr:uid="{00000000-0005-0000-0000-0000234A0000}"/>
    <cellStyle name="SAPBEXexcGood1 11 6 2" xfId="11326" xr:uid="{00000000-0005-0000-0000-0000244A0000}"/>
    <cellStyle name="SAPBEXexcGood1 11 7" xfId="11327" xr:uid="{00000000-0005-0000-0000-0000254A0000}"/>
    <cellStyle name="SAPBEXexcGood1 11 7 2" xfId="11328" xr:uid="{00000000-0005-0000-0000-0000264A0000}"/>
    <cellStyle name="SAPBEXexcGood1 11 8" xfId="11329" xr:uid="{00000000-0005-0000-0000-0000274A0000}"/>
    <cellStyle name="SAPBEXexcGood1 11 8 2" xfId="11330" xr:uid="{00000000-0005-0000-0000-0000284A0000}"/>
    <cellStyle name="SAPBEXexcGood1 11 9" xfId="11331" xr:uid="{00000000-0005-0000-0000-0000294A0000}"/>
    <cellStyle name="SAPBEXexcGood1 11 9 2" xfId="11332" xr:uid="{00000000-0005-0000-0000-00002A4A0000}"/>
    <cellStyle name="SAPBEXexcGood1 12" xfId="11333" xr:uid="{00000000-0005-0000-0000-00002B4A0000}"/>
    <cellStyle name="SAPBEXexcGood1 12 10" xfId="11334" xr:uid="{00000000-0005-0000-0000-00002C4A0000}"/>
    <cellStyle name="SAPBEXexcGood1 12 10 2" xfId="11335" xr:uid="{00000000-0005-0000-0000-00002D4A0000}"/>
    <cellStyle name="SAPBEXexcGood1 12 11" xfId="11336" xr:uid="{00000000-0005-0000-0000-00002E4A0000}"/>
    <cellStyle name="SAPBEXexcGood1 12 12" xfId="11337" xr:uid="{00000000-0005-0000-0000-00002F4A0000}"/>
    <cellStyle name="SAPBEXexcGood1 12 2" xfId="11338" xr:uid="{00000000-0005-0000-0000-0000304A0000}"/>
    <cellStyle name="SAPBEXexcGood1 12 2 2" xfId="11339" xr:uid="{00000000-0005-0000-0000-0000314A0000}"/>
    <cellStyle name="SAPBEXexcGood1 12 2 2 2" xfId="11340" xr:uid="{00000000-0005-0000-0000-0000324A0000}"/>
    <cellStyle name="SAPBEXexcGood1 12 2 3" xfId="11341" xr:uid="{00000000-0005-0000-0000-0000334A0000}"/>
    <cellStyle name="SAPBEXexcGood1 12 3" xfId="11342" xr:uid="{00000000-0005-0000-0000-0000344A0000}"/>
    <cellStyle name="SAPBEXexcGood1 12 3 2" xfId="11343" xr:uid="{00000000-0005-0000-0000-0000354A0000}"/>
    <cellStyle name="SAPBEXexcGood1 12 3 3" xfId="11344" xr:uid="{00000000-0005-0000-0000-0000364A0000}"/>
    <cellStyle name="SAPBEXexcGood1 12 4" xfId="11345" xr:uid="{00000000-0005-0000-0000-0000374A0000}"/>
    <cellStyle name="SAPBEXexcGood1 12 4 2" xfId="11346" xr:uid="{00000000-0005-0000-0000-0000384A0000}"/>
    <cellStyle name="SAPBEXexcGood1 12 5" xfId="11347" xr:uid="{00000000-0005-0000-0000-0000394A0000}"/>
    <cellStyle name="SAPBEXexcGood1 12 5 2" xfId="11348" xr:uid="{00000000-0005-0000-0000-00003A4A0000}"/>
    <cellStyle name="SAPBEXexcGood1 12 6" xfId="11349" xr:uid="{00000000-0005-0000-0000-00003B4A0000}"/>
    <cellStyle name="SAPBEXexcGood1 12 6 2" xfId="11350" xr:uid="{00000000-0005-0000-0000-00003C4A0000}"/>
    <cellStyle name="SAPBEXexcGood1 12 7" xfId="11351" xr:uid="{00000000-0005-0000-0000-00003D4A0000}"/>
    <cellStyle name="SAPBEXexcGood1 12 7 2" xfId="11352" xr:uid="{00000000-0005-0000-0000-00003E4A0000}"/>
    <cellStyle name="SAPBEXexcGood1 12 8" xfId="11353" xr:uid="{00000000-0005-0000-0000-00003F4A0000}"/>
    <cellStyle name="SAPBEXexcGood1 12 8 2" xfId="11354" xr:uid="{00000000-0005-0000-0000-0000404A0000}"/>
    <cellStyle name="SAPBEXexcGood1 12 9" xfId="11355" xr:uid="{00000000-0005-0000-0000-0000414A0000}"/>
    <cellStyle name="SAPBEXexcGood1 12 9 2" xfId="11356" xr:uid="{00000000-0005-0000-0000-0000424A0000}"/>
    <cellStyle name="SAPBEXexcGood1 13" xfId="11357" xr:uid="{00000000-0005-0000-0000-0000434A0000}"/>
    <cellStyle name="SAPBEXexcGood1 13 10" xfId="11358" xr:uid="{00000000-0005-0000-0000-0000444A0000}"/>
    <cellStyle name="SAPBEXexcGood1 13 10 2" xfId="11359" xr:uid="{00000000-0005-0000-0000-0000454A0000}"/>
    <cellStyle name="SAPBEXexcGood1 13 11" xfId="11360" xr:uid="{00000000-0005-0000-0000-0000464A0000}"/>
    <cellStyle name="SAPBEXexcGood1 13 12" xfId="11361" xr:uid="{00000000-0005-0000-0000-0000474A0000}"/>
    <cellStyle name="SAPBEXexcGood1 13 2" xfId="11362" xr:uid="{00000000-0005-0000-0000-0000484A0000}"/>
    <cellStyle name="SAPBEXexcGood1 13 2 2" xfId="11363" xr:uid="{00000000-0005-0000-0000-0000494A0000}"/>
    <cellStyle name="SAPBEXexcGood1 13 2 3" xfId="11364" xr:uid="{00000000-0005-0000-0000-00004A4A0000}"/>
    <cellStyle name="SAPBEXexcGood1 13 3" xfId="11365" xr:uid="{00000000-0005-0000-0000-00004B4A0000}"/>
    <cellStyle name="SAPBEXexcGood1 13 3 2" xfId="11366" xr:uid="{00000000-0005-0000-0000-00004C4A0000}"/>
    <cellStyle name="SAPBEXexcGood1 13 4" xfId="11367" xr:uid="{00000000-0005-0000-0000-00004D4A0000}"/>
    <cellStyle name="SAPBEXexcGood1 13 4 2" xfId="11368" xr:uid="{00000000-0005-0000-0000-00004E4A0000}"/>
    <cellStyle name="SAPBEXexcGood1 13 5" xfId="11369" xr:uid="{00000000-0005-0000-0000-00004F4A0000}"/>
    <cellStyle name="SAPBEXexcGood1 13 5 2" xfId="11370" xr:uid="{00000000-0005-0000-0000-0000504A0000}"/>
    <cellStyle name="SAPBEXexcGood1 13 6" xfId="11371" xr:uid="{00000000-0005-0000-0000-0000514A0000}"/>
    <cellStyle name="SAPBEXexcGood1 13 6 2" xfId="11372" xr:uid="{00000000-0005-0000-0000-0000524A0000}"/>
    <cellStyle name="SAPBEXexcGood1 13 7" xfId="11373" xr:uid="{00000000-0005-0000-0000-0000534A0000}"/>
    <cellStyle name="SAPBEXexcGood1 13 7 2" xfId="11374" xr:uid="{00000000-0005-0000-0000-0000544A0000}"/>
    <cellStyle name="SAPBEXexcGood1 13 8" xfId="11375" xr:uid="{00000000-0005-0000-0000-0000554A0000}"/>
    <cellStyle name="SAPBEXexcGood1 13 8 2" xfId="11376" xr:uid="{00000000-0005-0000-0000-0000564A0000}"/>
    <cellStyle name="SAPBEXexcGood1 13 9" xfId="11377" xr:uid="{00000000-0005-0000-0000-0000574A0000}"/>
    <cellStyle name="SAPBEXexcGood1 13 9 2" xfId="11378" xr:uid="{00000000-0005-0000-0000-0000584A0000}"/>
    <cellStyle name="SAPBEXexcGood1 14" xfId="11379" xr:uid="{00000000-0005-0000-0000-0000594A0000}"/>
    <cellStyle name="SAPBEXexcGood1 14 10" xfId="11380" xr:uid="{00000000-0005-0000-0000-00005A4A0000}"/>
    <cellStyle name="SAPBEXexcGood1 14 10 2" xfId="11381" xr:uid="{00000000-0005-0000-0000-00005B4A0000}"/>
    <cellStyle name="SAPBEXexcGood1 14 11" xfId="11382" xr:uid="{00000000-0005-0000-0000-00005C4A0000}"/>
    <cellStyle name="SAPBEXexcGood1 14 12" xfId="11383" xr:uid="{00000000-0005-0000-0000-00005D4A0000}"/>
    <cellStyle name="SAPBEXexcGood1 14 2" xfId="11384" xr:uid="{00000000-0005-0000-0000-00005E4A0000}"/>
    <cellStyle name="SAPBEXexcGood1 14 2 2" xfId="11385" xr:uid="{00000000-0005-0000-0000-00005F4A0000}"/>
    <cellStyle name="SAPBEXexcGood1 14 2 3" xfId="11386" xr:uid="{00000000-0005-0000-0000-0000604A0000}"/>
    <cellStyle name="SAPBEXexcGood1 14 3" xfId="11387" xr:uid="{00000000-0005-0000-0000-0000614A0000}"/>
    <cellStyle name="SAPBEXexcGood1 14 3 2" xfId="11388" xr:uid="{00000000-0005-0000-0000-0000624A0000}"/>
    <cellStyle name="SAPBEXexcGood1 14 4" xfId="11389" xr:uid="{00000000-0005-0000-0000-0000634A0000}"/>
    <cellStyle name="SAPBEXexcGood1 14 4 2" xfId="11390" xr:uid="{00000000-0005-0000-0000-0000644A0000}"/>
    <cellStyle name="SAPBEXexcGood1 14 5" xfId="11391" xr:uid="{00000000-0005-0000-0000-0000654A0000}"/>
    <cellStyle name="SAPBEXexcGood1 14 5 2" xfId="11392" xr:uid="{00000000-0005-0000-0000-0000664A0000}"/>
    <cellStyle name="SAPBEXexcGood1 14 6" xfId="11393" xr:uid="{00000000-0005-0000-0000-0000674A0000}"/>
    <cellStyle name="SAPBEXexcGood1 14 6 2" xfId="11394" xr:uid="{00000000-0005-0000-0000-0000684A0000}"/>
    <cellStyle name="SAPBEXexcGood1 14 7" xfId="11395" xr:uid="{00000000-0005-0000-0000-0000694A0000}"/>
    <cellStyle name="SAPBEXexcGood1 14 7 2" xfId="11396" xr:uid="{00000000-0005-0000-0000-00006A4A0000}"/>
    <cellStyle name="SAPBEXexcGood1 14 8" xfId="11397" xr:uid="{00000000-0005-0000-0000-00006B4A0000}"/>
    <cellStyle name="SAPBEXexcGood1 14 8 2" xfId="11398" xr:uid="{00000000-0005-0000-0000-00006C4A0000}"/>
    <cellStyle name="SAPBEXexcGood1 14 9" xfId="11399" xr:uid="{00000000-0005-0000-0000-00006D4A0000}"/>
    <cellStyle name="SAPBEXexcGood1 14 9 2" xfId="11400" xr:uid="{00000000-0005-0000-0000-00006E4A0000}"/>
    <cellStyle name="SAPBEXexcGood1 15" xfId="11401" xr:uid="{00000000-0005-0000-0000-00006F4A0000}"/>
    <cellStyle name="SAPBEXexcGood1 15 10" xfId="11402" xr:uid="{00000000-0005-0000-0000-0000704A0000}"/>
    <cellStyle name="SAPBEXexcGood1 15 10 2" xfId="11403" xr:uid="{00000000-0005-0000-0000-0000714A0000}"/>
    <cellStyle name="SAPBEXexcGood1 15 11" xfId="11404" xr:uid="{00000000-0005-0000-0000-0000724A0000}"/>
    <cellStyle name="SAPBEXexcGood1 15 12" xfId="11405" xr:uid="{00000000-0005-0000-0000-0000734A0000}"/>
    <cellStyle name="SAPBEXexcGood1 15 2" xfId="11406" xr:uid="{00000000-0005-0000-0000-0000744A0000}"/>
    <cellStyle name="SAPBEXexcGood1 15 2 2" xfId="11407" xr:uid="{00000000-0005-0000-0000-0000754A0000}"/>
    <cellStyle name="SAPBEXexcGood1 15 2 3" xfId="11408" xr:uid="{00000000-0005-0000-0000-0000764A0000}"/>
    <cellStyle name="SAPBEXexcGood1 15 3" xfId="11409" xr:uid="{00000000-0005-0000-0000-0000774A0000}"/>
    <cellStyle name="SAPBEXexcGood1 15 3 2" xfId="11410" xr:uid="{00000000-0005-0000-0000-0000784A0000}"/>
    <cellStyle name="SAPBEXexcGood1 15 4" xfId="11411" xr:uid="{00000000-0005-0000-0000-0000794A0000}"/>
    <cellStyle name="SAPBEXexcGood1 15 4 2" xfId="11412" xr:uid="{00000000-0005-0000-0000-00007A4A0000}"/>
    <cellStyle name="SAPBEXexcGood1 15 5" xfId="11413" xr:uid="{00000000-0005-0000-0000-00007B4A0000}"/>
    <cellStyle name="SAPBEXexcGood1 15 5 2" xfId="11414" xr:uid="{00000000-0005-0000-0000-00007C4A0000}"/>
    <cellStyle name="SAPBEXexcGood1 15 6" xfId="11415" xr:uid="{00000000-0005-0000-0000-00007D4A0000}"/>
    <cellStyle name="SAPBEXexcGood1 15 6 2" xfId="11416" xr:uid="{00000000-0005-0000-0000-00007E4A0000}"/>
    <cellStyle name="SAPBEXexcGood1 15 7" xfId="11417" xr:uid="{00000000-0005-0000-0000-00007F4A0000}"/>
    <cellStyle name="SAPBEXexcGood1 15 7 2" xfId="11418" xr:uid="{00000000-0005-0000-0000-0000804A0000}"/>
    <cellStyle name="SAPBEXexcGood1 15 8" xfId="11419" xr:uid="{00000000-0005-0000-0000-0000814A0000}"/>
    <cellStyle name="SAPBEXexcGood1 15 8 2" xfId="11420" xr:uid="{00000000-0005-0000-0000-0000824A0000}"/>
    <cellStyle name="SAPBEXexcGood1 15 9" xfId="11421" xr:uid="{00000000-0005-0000-0000-0000834A0000}"/>
    <cellStyle name="SAPBEXexcGood1 15 9 2" xfId="11422" xr:uid="{00000000-0005-0000-0000-0000844A0000}"/>
    <cellStyle name="SAPBEXexcGood1 16" xfId="11423" xr:uid="{00000000-0005-0000-0000-0000854A0000}"/>
    <cellStyle name="SAPBEXexcGood1 16 2" xfId="11424" xr:uid="{00000000-0005-0000-0000-0000864A0000}"/>
    <cellStyle name="SAPBEXexcGood1 16 2 2" xfId="11425" xr:uid="{00000000-0005-0000-0000-0000874A0000}"/>
    <cellStyle name="SAPBEXexcGood1 16 3" xfId="11426" xr:uid="{00000000-0005-0000-0000-0000884A0000}"/>
    <cellStyle name="SAPBEXexcGood1 17" xfId="11427" xr:uid="{00000000-0005-0000-0000-0000894A0000}"/>
    <cellStyle name="SAPBEXexcGood1 17 2" xfId="11428" xr:uid="{00000000-0005-0000-0000-00008A4A0000}"/>
    <cellStyle name="SAPBEXexcGood1 17 2 2" xfId="11429" xr:uid="{00000000-0005-0000-0000-00008B4A0000}"/>
    <cellStyle name="SAPBEXexcGood1 17 3" xfId="11430" xr:uid="{00000000-0005-0000-0000-00008C4A0000}"/>
    <cellStyle name="SAPBEXexcGood1 18" xfId="11431" xr:uid="{00000000-0005-0000-0000-00008D4A0000}"/>
    <cellStyle name="SAPBEXexcGood1 18 2" xfId="11432" xr:uid="{00000000-0005-0000-0000-00008E4A0000}"/>
    <cellStyle name="SAPBEXexcGood1 18 2 2" xfId="11433" xr:uid="{00000000-0005-0000-0000-00008F4A0000}"/>
    <cellStyle name="SAPBEXexcGood1 18 3" xfId="11434" xr:uid="{00000000-0005-0000-0000-0000904A0000}"/>
    <cellStyle name="SAPBEXexcGood1 19" xfId="11435" xr:uid="{00000000-0005-0000-0000-0000914A0000}"/>
    <cellStyle name="SAPBEXexcGood1 19 2" xfId="11436" xr:uid="{00000000-0005-0000-0000-0000924A0000}"/>
    <cellStyle name="SAPBEXexcGood1 19 2 2" xfId="11437" xr:uid="{00000000-0005-0000-0000-0000934A0000}"/>
    <cellStyle name="SAPBEXexcGood1 19 3" xfId="11438" xr:uid="{00000000-0005-0000-0000-0000944A0000}"/>
    <cellStyle name="SAPBEXexcGood1 2" xfId="11439" xr:uid="{00000000-0005-0000-0000-0000954A0000}"/>
    <cellStyle name="SAPBEXexcGood1 2 10" xfId="11440" xr:uid="{00000000-0005-0000-0000-0000964A0000}"/>
    <cellStyle name="SAPBEXexcGood1 2 10 2" xfId="11441" xr:uid="{00000000-0005-0000-0000-0000974A0000}"/>
    <cellStyle name="SAPBEXexcGood1 2 10 2 2" xfId="11442" xr:uid="{00000000-0005-0000-0000-0000984A0000}"/>
    <cellStyle name="SAPBEXexcGood1 2 10 3" xfId="11443" xr:uid="{00000000-0005-0000-0000-0000994A0000}"/>
    <cellStyle name="SAPBEXexcGood1 2 11" xfId="11444" xr:uid="{00000000-0005-0000-0000-00009A4A0000}"/>
    <cellStyle name="SAPBEXexcGood1 2 11 2" xfId="11445" xr:uid="{00000000-0005-0000-0000-00009B4A0000}"/>
    <cellStyle name="SAPBEXexcGood1 2 12" xfId="11446" xr:uid="{00000000-0005-0000-0000-00009C4A0000}"/>
    <cellStyle name="SAPBEXexcGood1 2 13" xfId="11447" xr:uid="{00000000-0005-0000-0000-00009D4A0000}"/>
    <cellStyle name="SAPBEXexcGood1 2 2" xfId="11448" xr:uid="{00000000-0005-0000-0000-00009E4A0000}"/>
    <cellStyle name="SAPBEXexcGood1 2 2 2" xfId="11449" xr:uid="{00000000-0005-0000-0000-00009F4A0000}"/>
    <cellStyle name="SAPBEXexcGood1 2 2 2 2" xfId="11450" xr:uid="{00000000-0005-0000-0000-0000A04A0000}"/>
    <cellStyle name="SAPBEXexcGood1 2 2 2 3" xfId="11451" xr:uid="{00000000-0005-0000-0000-0000A14A0000}"/>
    <cellStyle name="SAPBEXexcGood1 2 2 3" xfId="11452" xr:uid="{00000000-0005-0000-0000-0000A24A0000}"/>
    <cellStyle name="SAPBEXexcGood1 2 2 3 2" xfId="11453" xr:uid="{00000000-0005-0000-0000-0000A34A0000}"/>
    <cellStyle name="SAPBEXexcGood1 2 2 4" xfId="11454" xr:uid="{00000000-0005-0000-0000-0000A44A0000}"/>
    <cellStyle name="SAPBEXexcGood1 2 2 4 2" xfId="11455" xr:uid="{00000000-0005-0000-0000-0000A54A0000}"/>
    <cellStyle name="SAPBEXexcGood1 2 2 5" xfId="11456" xr:uid="{00000000-0005-0000-0000-0000A64A0000}"/>
    <cellStyle name="SAPBEXexcGood1 2 2 5 2" xfId="11457" xr:uid="{00000000-0005-0000-0000-0000A74A0000}"/>
    <cellStyle name="SAPBEXexcGood1 2 2 6" xfId="11458" xr:uid="{00000000-0005-0000-0000-0000A84A0000}"/>
    <cellStyle name="SAPBEXexcGood1 2 2 7" xfId="11459" xr:uid="{00000000-0005-0000-0000-0000A94A0000}"/>
    <cellStyle name="SAPBEXexcGood1 2 2 8" xfId="11460" xr:uid="{00000000-0005-0000-0000-0000AA4A0000}"/>
    <cellStyle name="SAPBEXexcGood1 2 2_2014БП" xfId="11461" xr:uid="{00000000-0005-0000-0000-0000AB4A0000}"/>
    <cellStyle name="SAPBEXexcGood1 2 3" xfId="11462" xr:uid="{00000000-0005-0000-0000-0000AC4A0000}"/>
    <cellStyle name="SAPBEXexcGood1 2 3 2" xfId="11463" xr:uid="{00000000-0005-0000-0000-0000AD4A0000}"/>
    <cellStyle name="SAPBEXexcGood1 2 3 2 2" xfId="11464" xr:uid="{00000000-0005-0000-0000-0000AE4A0000}"/>
    <cellStyle name="SAPBEXexcGood1 2 3 3" xfId="11465" xr:uid="{00000000-0005-0000-0000-0000AF4A0000}"/>
    <cellStyle name="SAPBEXexcGood1 2 4" xfId="11466" xr:uid="{00000000-0005-0000-0000-0000B04A0000}"/>
    <cellStyle name="SAPBEXexcGood1 2 4 2" xfId="11467" xr:uid="{00000000-0005-0000-0000-0000B14A0000}"/>
    <cellStyle name="SAPBEXexcGood1 2 4 2 2" xfId="11468" xr:uid="{00000000-0005-0000-0000-0000B24A0000}"/>
    <cellStyle name="SAPBEXexcGood1 2 4 3" xfId="11469" xr:uid="{00000000-0005-0000-0000-0000B34A0000}"/>
    <cellStyle name="SAPBEXexcGood1 2 5" xfId="11470" xr:uid="{00000000-0005-0000-0000-0000B44A0000}"/>
    <cellStyle name="SAPBEXexcGood1 2 5 2" xfId="11471" xr:uid="{00000000-0005-0000-0000-0000B54A0000}"/>
    <cellStyle name="SAPBEXexcGood1 2 5 2 2" xfId="11472" xr:uid="{00000000-0005-0000-0000-0000B64A0000}"/>
    <cellStyle name="SAPBEXexcGood1 2 5 3" xfId="11473" xr:uid="{00000000-0005-0000-0000-0000B74A0000}"/>
    <cellStyle name="SAPBEXexcGood1 2 6" xfId="11474" xr:uid="{00000000-0005-0000-0000-0000B84A0000}"/>
    <cellStyle name="SAPBEXexcGood1 2 6 2" xfId="11475" xr:uid="{00000000-0005-0000-0000-0000B94A0000}"/>
    <cellStyle name="SAPBEXexcGood1 2 6 2 2" xfId="11476" xr:uid="{00000000-0005-0000-0000-0000BA4A0000}"/>
    <cellStyle name="SAPBEXexcGood1 2 6 3" xfId="11477" xr:uid="{00000000-0005-0000-0000-0000BB4A0000}"/>
    <cellStyle name="SAPBEXexcGood1 2 7" xfId="11478" xr:uid="{00000000-0005-0000-0000-0000BC4A0000}"/>
    <cellStyle name="SAPBEXexcGood1 2 7 2" xfId="11479" xr:uid="{00000000-0005-0000-0000-0000BD4A0000}"/>
    <cellStyle name="SAPBEXexcGood1 2 7 2 2" xfId="11480" xr:uid="{00000000-0005-0000-0000-0000BE4A0000}"/>
    <cellStyle name="SAPBEXexcGood1 2 7 3" xfId="11481" xr:uid="{00000000-0005-0000-0000-0000BF4A0000}"/>
    <cellStyle name="SAPBEXexcGood1 2 8" xfId="11482" xr:uid="{00000000-0005-0000-0000-0000C04A0000}"/>
    <cellStyle name="SAPBEXexcGood1 2 8 2" xfId="11483" xr:uid="{00000000-0005-0000-0000-0000C14A0000}"/>
    <cellStyle name="SAPBEXexcGood1 2 8 2 2" xfId="11484" xr:uid="{00000000-0005-0000-0000-0000C24A0000}"/>
    <cellStyle name="SAPBEXexcGood1 2 8 3" xfId="11485" xr:uid="{00000000-0005-0000-0000-0000C34A0000}"/>
    <cellStyle name="SAPBEXexcGood1 2 9" xfId="11486" xr:uid="{00000000-0005-0000-0000-0000C44A0000}"/>
    <cellStyle name="SAPBEXexcGood1 2 9 2" xfId="11487" xr:uid="{00000000-0005-0000-0000-0000C54A0000}"/>
    <cellStyle name="SAPBEXexcGood1 2 9 2 2" xfId="11488" xr:uid="{00000000-0005-0000-0000-0000C64A0000}"/>
    <cellStyle name="SAPBEXexcGood1 2 9 3" xfId="11489" xr:uid="{00000000-0005-0000-0000-0000C74A0000}"/>
    <cellStyle name="SAPBEXexcGood1 2_2013Прогноз" xfId="11490" xr:uid="{00000000-0005-0000-0000-0000C84A0000}"/>
    <cellStyle name="SAPBEXexcGood1 20" xfId="11491" xr:uid="{00000000-0005-0000-0000-0000C94A0000}"/>
    <cellStyle name="SAPBEXexcGood1 20 2" xfId="11492" xr:uid="{00000000-0005-0000-0000-0000CA4A0000}"/>
    <cellStyle name="SAPBEXexcGood1 20 2 2" xfId="11493" xr:uid="{00000000-0005-0000-0000-0000CB4A0000}"/>
    <cellStyle name="SAPBEXexcGood1 20 3" xfId="11494" xr:uid="{00000000-0005-0000-0000-0000CC4A0000}"/>
    <cellStyle name="SAPBEXexcGood1 21" xfId="11495" xr:uid="{00000000-0005-0000-0000-0000CD4A0000}"/>
    <cellStyle name="SAPBEXexcGood1 21 2" xfId="11496" xr:uid="{00000000-0005-0000-0000-0000CE4A0000}"/>
    <cellStyle name="SAPBEXexcGood1 21 2 2" xfId="11497" xr:uid="{00000000-0005-0000-0000-0000CF4A0000}"/>
    <cellStyle name="SAPBEXexcGood1 21 3" xfId="11498" xr:uid="{00000000-0005-0000-0000-0000D04A0000}"/>
    <cellStyle name="SAPBEXexcGood1 22" xfId="11499" xr:uid="{00000000-0005-0000-0000-0000D14A0000}"/>
    <cellStyle name="SAPBEXexcGood1 22 2" xfId="11500" xr:uid="{00000000-0005-0000-0000-0000D24A0000}"/>
    <cellStyle name="SAPBEXexcGood1 22 2 2" xfId="11501" xr:uid="{00000000-0005-0000-0000-0000D34A0000}"/>
    <cellStyle name="SAPBEXexcGood1 22 3" xfId="11502" xr:uid="{00000000-0005-0000-0000-0000D44A0000}"/>
    <cellStyle name="SAPBEXexcGood1 23" xfId="11503" xr:uid="{00000000-0005-0000-0000-0000D54A0000}"/>
    <cellStyle name="SAPBEXexcGood1 23 2" xfId="11504" xr:uid="{00000000-0005-0000-0000-0000D64A0000}"/>
    <cellStyle name="SAPBEXexcGood1 23 2 2" xfId="11505" xr:uid="{00000000-0005-0000-0000-0000D74A0000}"/>
    <cellStyle name="SAPBEXexcGood1 23 3" xfId="11506" xr:uid="{00000000-0005-0000-0000-0000D84A0000}"/>
    <cellStyle name="SAPBEXexcGood1 24" xfId="11507" xr:uid="{00000000-0005-0000-0000-0000D94A0000}"/>
    <cellStyle name="SAPBEXexcGood1 24 2" xfId="11508" xr:uid="{00000000-0005-0000-0000-0000DA4A0000}"/>
    <cellStyle name="SAPBEXexcGood1 24 2 2" xfId="11509" xr:uid="{00000000-0005-0000-0000-0000DB4A0000}"/>
    <cellStyle name="SAPBEXexcGood1 24 3" xfId="11510" xr:uid="{00000000-0005-0000-0000-0000DC4A0000}"/>
    <cellStyle name="SAPBEXexcGood1 25" xfId="11511" xr:uid="{00000000-0005-0000-0000-0000DD4A0000}"/>
    <cellStyle name="SAPBEXexcGood1 25 2" xfId="11512" xr:uid="{00000000-0005-0000-0000-0000DE4A0000}"/>
    <cellStyle name="SAPBEXexcGood1 25 3" xfId="11513" xr:uid="{00000000-0005-0000-0000-0000DF4A0000}"/>
    <cellStyle name="SAPBEXexcGood1 26" xfId="11514" xr:uid="{00000000-0005-0000-0000-0000E04A0000}"/>
    <cellStyle name="SAPBEXexcGood1 26 2" xfId="11515" xr:uid="{00000000-0005-0000-0000-0000E14A0000}"/>
    <cellStyle name="SAPBEXexcGood1 27" xfId="11516" xr:uid="{00000000-0005-0000-0000-0000E24A0000}"/>
    <cellStyle name="SAPBEXexcGood1 27 2" xfId="11517" xr:uid="{00000000-0005-0000-0000-0000E34A0000}"/>
    <cellStyle name="SAPBEXexcGood1 28" xfId="11518" xr:uid="{00000000-0005-0000-0000-0000E44A0000}"/>
    <cellStyle name="SAPBEXexcGood1 29" xfId="11519" xr:uid="{00000000-0005-0000-0000-0000E54A0000}"/>
    <cellStyle name="SAPBEXexcGood1 3" xfId="11520" xr:uid="{00000000-0005-0000-0000-0000E64A0000}"/>
    <cellStyle name="SAPBEXexcGood1 3 10" xfId="11521" xr:uid="{00000000-0005-0000-0000-0000E74A0000}"/>
    <cellStyle name="SAPBEXexcGood1 3 10 2" xfId="11522" xr:uid="{00000000-0005-0000-0000-0000E84A0000}"/>
    <cellStyle name="SAPBEXexcGood1 3 10 2 2" xfId="11523" xr:uid="{00000000-0005-0000-0000-0000E94A0000}"/>
    <cellStyle name="SAPBEXexcGood1 3 10 3" xfId="11524" xr:uid="{00000000-0005-0000-0000-0000EA4A0000}"/>
    <cellStyle name="SAPBEXexcGood1 3 11" xfId="11525" xr:uid="{00000000-0005-0000-0000-0000EB4A0000}"/>
    <cellStyle name="SAPBEXexcGood1 3 11 2" xfId="11526" xr:uid="{00000000-0005-0000-0000-0000EC4A0000}"/>
    <cellStyle name="SAPBEXexcGood1 3 12" xfId="11527" xr:uid="{00000000-0005-0000-0000-0000ED4A0000}"/>
    <cellStyle name="SAPBEXexcGood1 3 13" xfId="11528" xr:uid="{00000000-0005-0000-0000-0000EE4A0000}"/>
    <cellStyle name="SAPBEXexcGood1 3 2" xfId="11529" xr:uid="{00000000-0005-0000-0000-0000EF4A0000}"/>
    <cellStyle name="SAPBEXexcGood1 3 2 2" xfId="11530" xr:uid="{00000000-0005-0000-0000-0000F04A0000}"/>
    <cellStyle name="SAPBEXexcGood1 3 2 2 2" xfId="11531" xr:uid="{00000000-0005-0000-0000-0000F14A0000}"/>
    <cellStyle name="SAPBEXexcGood1 3 2 2 3" xfId="11532" xr:uid="{00000000-0005-0000-0000-0000F24A0000}"/>
    <cellStyle name="SAPBEXexcGood1 3 2 3" xfId="11533" xr:uid="{00000000-0005-0000-0000-0000F34A0000}"/>
    <cellStyle name="SAPBEXexcGood1 3 2 3 2" xfId="11534" xr:uid="{00000000-0005-0000-0000-0000F44A0000}"/>
    <cellStyle name="SAPBEXexcGood1 3 2 4" xfId="11535" xr:uid="{00000000-0005-0000-0000-0000F54A0000}"/>
    <cellStyle name="SAPBEXexcGood1 3 2 4 2" xfId="11536" xr:uid="{00000000-0005-0000-0000-0000F64A0000}"/>
    <cellStyle name="SAPBEXexcGood1 3 2 5" xfId="11537" xr:uid="{00000000-0005-0000-0000-0000F74A0000}"/>
    <cellStyle name="SAPBEXexcGood1 3 2 5 2" xfId="11538" xr:uid="{00000000-0005-0000-0000-0000F84A0000}"/>
    <cellStyle name="SAPBEXexcGood1 3 2 6" xfId="11539" xr:uid="{00000000-0005-0000-0000-0000F94A0000}"/>
    <cellStyle name="SAPBEXexcGood1 3 2 7" xfId="11540" xr:uid="{00000000-0005-0000-0000-0000FA4A0000}"/>
    <cellStyle name="SAPBEXexcGood1 3 2 8" xfId="11541" xr:uid="{00000000-0005-0000-0000-0000FB4A0000}"/>
    <cellStyle name="SAPBEXexcGood1 3 2_2014БП" xfId="11542" xr:uid="{00000000-0005-0000-0000-0000FC4A0000}"/>
    <cellStyle name="SAPBEXexcGood1 3 3" xfId="11543" xr:uid="{00000000-0005-0000-0000-0000FD4A0000}"/>
    <cellStyle name="SAPBEXexcGood1 3 3 2" xfId="11544" xr:uid="{00000000-0005-0000-0000-0000FE4A0000}"/>
    <cellStyle name="SAPBEXexcGood1 3 3 2 2" xfId="11545" xr:uid="{00000000-0005-0000-0000-0000FF4A0000}"/>
    <cellStyle name="SAPBEXexcGood1 3 3 3" xfId="11546" xr:uid="{00000000-0005-0000-0000-0000004B0000}"/>
    <cellStyle name="SAPBEXexcGood1 3 4" xfId="11547" xr:uid="{00000000-0005-0000-0000-0000014B0000}"/>
    <cellStyle name="SAPBEXexcGood1 3 4 2" xfId="11548" xr:uid="{00000000-0005-0000-0000-0000024B0000}"/>
    <cellStyle name="SAPBEXexcGood1 3 4 2 2" xfId="11549" xr:uid="{00000000-0005-0000-0000-0000034B0000}"/>
    <cellStyle name="SAPBEXexcGood1 3 4 3" xfId="11550" xr:uid="{00000000-0005-0000-0000-0000044B0000}"/>
    <cellStyle name="SAPBEXexcGood1 3 5" xfId="11551" xr:uid="{00000000-0005-0000-0000-0000054B0000}"/>
    <cellStyle name="SAPBEXexcGood1 3 5 2" xfId="11552" xr:uid="{00000000-0005-0000-0000-0000064B0000}"/>
    <cellStyle name="SAPBEXexcGood1 3 5 2 2" xfId="11553" xr:uid="{00000000-0005-0000-0000-0000074B0000}"/>
    <cellStyle name="SAPBEXexcGood1 3 5 3" xfId="11554" xr:uid="{00000000-0005-0000-0000-0000084B0000}"/>
    <cellStyle name="SAPBEXexcGood1 3 6" xfId="11555" xr:uid="{00000000-0005-0000-0000-0000094B0000}"/>
    <cellStyle name="SAPBEXexcGood1 3 6 2" xfId="11556" xr:uid="{00000000-0005-0000-0000-00000A4B0000}"/>
    <cellStyle name="SAPBEXexcGood1 3 6 2 2" xfId="11557" xr:uid="{00000000-0005-0000-0000-00000B4B0000}"/>
    <cellStyle name="SAPBEXexcGood1 3 6 3" xfId="11558" xr:uid="{00000000-0005-0000-0000-00000C4B0000}"/>
    <cellStyle name="SAPBEXexcGood1 3 7" xfId="11559" xr:uid="{00000000-0005-0000-0000-00000D4B0000}"/>
    <cellStyle name="SAPBEXexcGood1 3 7 2" xfId="11560" xr:uid="{00000000-0005-0000-0000-00000E4B0000}"/>
    <cellStyle name="SAPBEXexcGood1 3 7 2 2" xfId="11561" xr:uid="{00000000-0005-0000-0000-00000F4B0000}"/>
    <cellStyle name="SAPBEXexcGood1 3 7 3" xfId="11562" xr:uid="{00000000-0005-0000-0000-0000104B0000}"/>
    <cellStyle name="SAPBEXexcGood1 3 8" xfId="11563" xr:uid="{00000000-0005-0000-0000-0000114B0000}"/>
    <cellStyle name="SAPBEXexcGood1 3 8 2" xfId="11564" xr:uid="{00000000-0005-0000-0000-0000124B0000}"/>
    <cellStyle name="SAPBEXexcGood1 3 8 2 2" xfId="11565" xr:uid="{00000000-0005-0000-0000-0000134B0000}"/>
    <cellStyle name="SAPBEXexcGood1 3 8 3" xfId="11566" xr:uid="{00000000-0005-0000-0000-0000144B0000}"/>
    <cellStyle name="SAPBEXexcGood1 3 9" xfId="11567" xr:uid="{00000000-0005-0000-0000-0000154B0000}"/>
    <cellStyle name="SAPBEXexcGood1 3 9 2" xfId="11568" xr:uid="{00000000-0005-0000-0000-0000164B0000}"/>
    <cellStyle name="SAPBEXexcGood1 3 9 2 2" xfId="11569" xr:uid="{00000000-0005-0000-0000-0000174B0000}"/>
    <cellStyle name="SAPBEXexcGood1 3 9 3" xfId="11570" xr:uid="{00000000-0005-0000-0000-0000184B0000}"/>
    <cellStyle name="SAPBEXexcGood1 3_2013Прогноз" xfId="11571" xr:uid="{00000000-0005-0000-0000-0000194B0000}"/>
    <cellStyle name="SAPBEXexcGood1 30" xfId="36450" xr:uid="{00000000-0005-0000-0000-00001A4B0000}"/>
    <cellStyle name="SAPBEXexcGood1 31" xfId="36451" xr:uid="{00000000-0005-0000-0000-00001B4B0000}"/>
    <cellStyle name="SAPBEXexcGood1 32" xfId="36452" xr:uid="{00000000-0005-0000-0000-00001C4B0000}"/>
    <cellStyle name="SAPBEXexcGood1 4" xfId="11572" xr:uid="{00000000-0005-0000-0000-00001D4B0000}"/>
    <cellStyle name="SAPBEXexcGood1 4 10" xfId="11573" xr:uid="{00000000-0005-0000-0000-00001E4B0000}"/>
    <cellStyle name="SAPBEXexcGood1 4 10 2" xfId="11574" xr:uid="{00000000-0005-0000-0000-00001F4B0000}"/>
    <cellStyle name="SAPBEXexcGood1 4 11" xfId="11575" xr:uid="{00000000-0005-0000-0000-0000204B0000}"/>
    <cellStyle name="SAPBEXexcGood1 4 12" xfId="11576" xr:uid="{00000000-0005-0000-0000-0000214B0000}"/>
    <cellStyle name="SAPBEXexcGood1 4 2" xfId="11577" xr:uid="{00000000-0005-0000-0000-0000224B0000}"/>
    <cellStyle name="SAPBEXexcGood1 4 2 2" xfId="11578" xr:uid="{00000000-0005-0000-0000-0000234B0000}"/>
    <cellStyle name="SAPBEXexcGood1 4 2 2 2" xfId="11579" xr:uid="{00000000-0005-0000-0000-0000244B0000}"/>
    <cellStyle name="SAPBEXexcGood1 4 2 3" xfId="11580" xr:uid="{00000000-0005-0000-0000-0000254B0000}"/>
    <cellStyle name="SAPBEXexcGood1 4 3" xfId="11581" xr:uid="{00000000-0005-0000-0000-0000264B0000}"/>
    <cellStyle name="SAPBEXexcGood1 4 3 2" xfId="11582" xr:uid="{00000000-0005-0000-0000-0000274B0000}"/>
    <cellStyle name="SAPBEXexcGood1 4 3 2 2" xfId="11583" xr:uid="{00000000-0005-0000-0000-0000284B0000}"/>
    <cellStyle name="SAPBEXexcGood1 4 3 3" xfId="11584" xr:uid="{00000000-0005-0000-0000-0000294B0000}"/>
    <cellStyle name="SAPBEXexcGood1 4 4" xfId="11585" xr:uid="{00000000-0005-0000-0000-00002A4B0000}"/>
    <cellStyle name="SAPBEXexcGood1 4 4 2" xfId="11586" xr:uid="{00000000-0005-0000-0000-00002B4B0000}"/>
    <cellStyle name="SAPBEXexcGood1 4 4 2 2" xfId="11587" xr:uid="{00000000-0005-0000-0000-00002C4B0000}"/>
    <cellStyle name="SAPBEXexcGood1 4 4 3" xfId="11588" xr:uid="{00000000-0005-0000-0000-00002D4B0000}"/>
    <cellStyle name="SAPBEXexcGood1 4 5" xfId="11589" xr:uid="{00000000-0005-0000-0000-00002E4B0000}"/>
    <cellStyle name="SAPBEXexcGood1 4 5 2" xfId="11590" xr:uid="{00000000-0005-0000-0000-00002F4B0000}"/>
    <cellStyle name="SAPBEXexcGood1 4 5 2 2" xfId="11591" xr:uid="{00000000-0005-0000-0000-0000304B0000}"/>
    <cellStyle name="SAPBEXexcGood1 4 5 3" xfId="11592" xr:uid="{00000000-0005-0000-0000-0000314B0000}"/>
    <cellStyle name="SAPBEXexcGood1 4 6" xfId="11593" xr:uid="{00000000-0005-0000-0000-0000324B0000}"/>
    <cellStyle name="SAPBEXexcGood1 4 6 2" xfId="11594" xr:uid="{00000000-0005-0000-0000-0000334B0000}"/>
    <cellStyle name="SAPBEXexcGood1 4 6 2 2" xfId="11595" xr:uid="{00000000-0005-0000-0000-0000344B0000}"/>
    <cellStyle name="SAPBEXexcGood1 4 6 3" xfId="11596" xr:uid="{00000000-0005-0000-0000-0000354B0000}"/>
    <cellStyle name="SAPBEXexcGood1 4 7" xfId="11597" xr:uid="{00000000-0005-0000-0000-0000364B0000}"/>
    <cellStyle name="SAPBEXexcGood1 4 7 2" xfId="11598" xr:uid="{00000000-0005-0000-0000-0000374B0000}"/>
    <cellStyle name="SAPBEXexcGood1 4 7 3" xfId="11599" xr:uid="{00000000-0005-0000-0000-0000384B0000}"/>
    <cellStyle name="SAPBEXexcGood1 4 8" xfId="11600" xr:uid="{00000000-0005-0000-0000-0000394B0000}"/>
    <cellStyle name="SAPBEXexcGood1 4 8 2" xfId="11601" xr:uid="{00000000-0005-0000-0000-00003A4B0000}"/>
    <cellStyle name="SAPBEXexcGood1 4 8 3" xfId="11602" xr:uid="{00000000-0005-0000-0000-00003B4B0000}"/>
    <cellStyle name="SAPBEXexcGood1 4 9" xfId="11603" xr:uid="{00000000-0005-0000-0000-00003C4B0000}"/>
    <cellStyle name="SAPBEXexcGood1 4 9 2" xfId="11604" xr:uid="{00000000-0005-0000-0000-00003D4B0000}"/>
    <cellStyle name="SAPBEXexcGood1 4_2014БП" xfId="11605" xr:uid="{00000000-0005-0000-0000-00003E4B0000}"/>
    <cellStyle name="SAPBEXexcGood1 5" xfId="11606" xr:uid="{00000000-0005-0000-0000-00003F4B0000}"/>
    <cellStyle name="SAPBEXexcGood1 5 10" xfId="11607" xr:uid="{00000000-0005-0000-0000-0000404B0000}"/>
    <cellStyle name="SAPBEXexcGood1 5 10 2" xfId="11608" xr:uid="{00000000-0005-0000-0000-0000414B0000}"/>
    <cellStyle name="SAPBEXexcGood1 5 11" xfId="11609" xr:uid="{00000000-0005-0000-0000-0000424B0000}"/>
    <cellStyle name="SAPBEXexcGood1 5 12" xfId="11610" xr:uid="{00000000-0005-0000-0000-0000434B0000}"/>
    <cellStyle name="SAPBEXexcGood1 5 2" xfId="11611" xr:uid="{00000000-0005-0000-0000-0000444B0000}"/>
    <cellStyle name="SAPBEXexcGood1 5 2 2" xfId="11612" xr:uid="{00000000-0005-0000-0000-0000454B0000}"/>
    <cellStyle name="SAPBEXexcGood1 5 2 2 2" xfId="11613" xr:uid="{00000000-0005-0000-0000-0000464B0000}"/>
    <cellStyle name="SAPBEXexcGood1 5 2 3" xfId="11614" xr:uid="{00000000-0005-0000-0000-0000474B0000}"/>
    <cellStyle name="SAPBEXexcGood1 5 3" xfId="11615" xr:uid="{00000000-0005-0000-0000-0000484B0000}"/>
    <cellStyle name="SAPBEXexcGood1 5 3 2" xfId="11616" xr:uid="{00000000-0005-0000-0000-0000494B0000}"/>
    <cellStyle name="SAPBEXexcGood1 5 3 3" xfId="11617" xr:uid="{00000000-0005-0000-0000-00004A4B0000}"/>
    <cellStyle name="SAPBEXexcGood1 5 4" xfId="11618" xr:uid="{00000000-0005-0000-0000-00004B4B0000}"/>
    <cellStyle name="SAPBEXexcGood1 5 4 2" xfId="11619" xr:uid="{00000000-0005-0000-0000-00004C4B0000}"/>
    <cellStyle name="SAPBEXexcGood1 5 5" xfId="11620" xr:uid="{00000000-0005-0000-0000-00004D4B0000}"/>
    <cellStyle name="SAPBEXexcGood1 5 5 2" xfId="11621" xr:uid="{00000000-0005-0000-0000-00004E4B0000}"/>
    <cellStyle name="SAPBEXexcGood1 5 6" xfId="11622" xr:uid="{00000000-0005-0000-0000-00004F4B0000}"/>
    <cellStyle name="SAPBEXexcGood1 5 6 2" xfId="11623" xr:uid="{00000000-0005-0000-0000-0000504B0000}"/>
    <cellStyle name="SAPBEXexcGood1 5 7" xfId="11624" xr:uid="{00000000-0005-0000-0000-0000514B0000}"/>
    <cellStyle name="SAPBEXexcGood1 5 7 2" xfId="11625" xr:uid="{00000000-0005-0000-0000-0000524B0000}"/>
    <cellStyle name="SAPBEXexcGood1 5 8" xfId="11626" xr:uid="{00000000-0005-0000-0000-0000534B0000}"/>
    <cellStyle name="SAPBEXexcGood1 5 8 2" xfId="11627" xr:uid="{00000000-0005-0000-0000-0000544B0000}"/>
    <cellStyle name="SAPBEXexcGood1 5 9" xfId="11628" xr:uid="{00000000-0005-0000-0000-0000554B0000}"/>
    <cellStyle name="SAPBEXexcGood1 5 9 2" xfId="11629" xr:uid="{00000000-0005-0000-0000-0000564B0000}"/>
    <cellStyle name="SAPBEXexcGood1 51" xfId="11630" xr:uid="{00000000-0005-0000-0000-0000574B0000}"/>
    <cellStyle name="SAPBEXexcGood1 51 2" xfId="11631" xr:uid="{00000000-0005-0000-0000-0000584B0000}"/>
    <cellStyle name="SAPBEXexcGood1 6" xfId="11632" xr:uid="{00000000-0005-0000-0000-0000594B0000}"/>
    <cellStyle name="SAPBEXexcGood1 6 10" xfId="11633" xr:uid="{00000000-0005-0000-0000-00005A4B0000}"/>
    <cellStyle name="SAPBEXexcGood1 6 10 2" xfId="11634" xr:uid="{00000000-0005-0000-0000-00005B4B0000}"/>
    <cellStyle name="SAPBEXexcGood1 6 11" xfId="11635" xr:uid="{00000000-0005-0000-0000-00005C4B0000}"/>
    <cellStyle name="SAPBEXexcGood1 6 12" xfId="11636" xr:uid="{00000000-0005-0000-0000-00005D4B0000}"/>
    <cellStyle name="SAPBEXexcGood1 6 2" xfId="11637" xr:uid="{00000000-0005-0000-0000-00005E4B0000}"/>
    <cellStyle name="SAPBEXexcGood1 6 2 2" xfId="11638" xr:uid="{00000000-0005-0000-0000-00005F4B0000}"/>
    <cellStyle name="SAPBEXexcGood1 6 2 2 2" xfId="11639" xr:uid="{00000000-0005-0000-0000-0000604B0000}"/>
    <cellStyle name="SAPBEXexcGood1 6 2 3" xfId="11640" xr:uid="{00000000-0005-0000-0000-0000614B0000}"/>
    <cellStyle name="SAPBEXexcGood1 6 3" xfId="11641" xr:uid="{00000000-0005-0000-0000-0000624B0000}"/>
    <cellStyle name="SAPBEXexcGood1 6 3 2" xfId="11642" xr:uid="{00000000-0005-0000-0000-0000634B0000}"/>
    <cellStyle name="SAPBEXexcGood1 6 3 3" xfId="11643" xr:uid="{00000000-0005-0000-0000-0000644B0000}"/>
    <cellStyle name="SAPBEXexcGood1 6 4" xfId="11644" xr:uid="{00000000-0005-0000-0000-0000654B0000}"/>
    <cellStyle name="SAPBEXexcGood1 6 4 2" xfId="11645" xr:uid="{00000000-0005-0000-0000-0000664B0000}"/>
    <cellStyle name="SAPBEXexcGood1 6 5" xfId="11646" xr:uid="{00000000-0005-0000-0000-0000674B0000}"/>
    <cellStyle name="SAPBEXexcGood1 6 5 2" xfId="11647" xr:uid="{00000000-0005-0000-0000-0000684B0000}"/>
    <cellStyle name="SAPBEXexcGood1 6 6" xfId="11648" xr:uid="{00000000-0005-0000-0000-0000694B0000}"/>
    <cellStyle name="SAPBEXexcGood1 6 6 2" xfId="11649" xr:uid="{00000000-0005-0000-0000-00006A4B0000}"/>
    <cellStyle name="SAPBEXexcGood1 6 7" xfId="11650" xr:uid="{00000000-0005-0000-0000-00006B4B0000}"/>
    <cellStyle name="SAPBEXexcGood1 6 7 2" xfId="11651" xr:uid="{00000000-0005-0000-0000-00006C4B0000}"/>
    <cellStyle name="SAPBEXexcGood1 6 8" xfId="11652" xr:uid="{00000000-0005-0000-0000-00006D4B0000}"/>
    <cellStyle name="SAPBEXexcGood1 6 8 2" xfId="11653" xr:uid="{00000000-0005-0000-0000-00006E4B0000}"/>
    <cellStyle name="SAPBEXexcGood1 6 9" xfId="11654" xr:uid="{00000000-0005-0000-0000-00006F4B0000}"/>
    <cellStyle name="SAPBEXexcGood1 6 9 2" xfId="11655" xr:uid="{00000000-0005-0000-0000-0000704B0000}"/>
    <cellStyle name="SAPBEXexcGood1 7" xfId="11656" xr:uid="{00000000-0005-0000-0000-0000714B0000}"/>
    <cellStyle name="SAPBEXexcGood1 7 10" xfId="11657" xr:uid="{00000000-0005-0000-0000-0000724B0000}"/>
    <cellStyle name="SAPBEXexcGood1 7 10 2" xfId="11658" xr:uid="{00000000-0005-0000-0000-0000734B0000}"/>
    <cellStyle name="SAPBEXexcGood1 7 11" xfId="11659" xr:uid="{00000000-0005-0000-0000-0000744B0000}"/>
    <cellStyle name="SAPBEXexcGood1 7 12" xfId="11660" xr:uid="{00000000-0005-0000-0000-0000754B0000}"/>
    <cellStyle name="SAPBEXexcGood1 7 2" xfId="11661" xr:uid="{00000000-0005-0000-0000-0000764B0000}"/>
    <cellStyle name="SAPBEXexcGood1 7 2 2" xfId="11662" xr:uid="{00000000-0005-0000-0000-0000774B0000}"/>
    <cellStyle name="SAPBEXexcGood1 7 2 2 2" xfId="11663" xr:uid="{00000000-0005-0000-0000-0000784B0000}"/>
    <cellStyle name="SAPBEXexcGood1 7 2 3" xfId="11664" xr:uid="{00000000-0005-0000-0000-0000794B0000}"/>
    <cellStyle name="SAPBEXexcGood1 7 3" xfId="11665" xr:uid="{00000000-0005-0000-0000-00007A4B0000}"/>
    <cellStyle name="SAPBEXexcGood1 7 3 2" xfId="11666" xr:uid="{00000000-0005-0000-0000-00007B4B0000}"/>
    <cellStyle name="SAPBEXexcGood1 7 3 3" xfId="11667" xr:uid="{00000000-0005-0000-0000-00007C4B0000}"/>
    <cellStyle name="SAPBEXexcGood1 7 4" xfId="11668" xr:uid="{00000000-0005-0000-0000-00007D4B0000}"/>
    <cellStyle name="SAPBEXexcGood1 7 4 2" xfId="11669" xr:uid="{00000000-0005-0000-0000-00007E4B0000}"/>
    <cellStyle name="SAPBEXexcGood1 7 5" xfId="11670" xr:uid="{00000000-0005-0000-0000-00007F4B0000}"/>
    <cellStyle name="SAPBEXexcGood1 7 5 2" xfId="11671" xr:uid="{00000000-0005-0000-0000-0000804B0000}"/>
    <cellStyle name="SAPBEXexcGood1 7 6" xfId="11672" xr:uid="{00000000-0005-0000-0000-0000814B0000}"/>
    <cellStyle name="SAPBEXexcGood1 7 6 2" xfId="11673" xr:uid="{00000000-0005-0000-0000-0000824B0000}"/>
    <cellStyle name="SAPBEXexcGood1 7 7" xfId="11674" xr:uid="{00000000-0005-0000-0000-0000834B0000}"/>
    <cellStyle name="SAPBEXexcGood1 7 7 2" xfId="11675" xr:uid="{00000000-0005-0000-0000-0000844B0000}"/>
    <cellStyle name="SAPBEXexcGood1 7 8" xfId="11676" xr:uid="{00000000-0005-0000-0000-0000854B0000}"/>
    <cellStyle name="SAPBEXexcGood1 7 8 2" xfId="11677" xr:uid="{00000000-0005-0000-0000-0000864B0000}"/>
    <cellStyle name="SAPBEXexcGood1 7 9" xfId="11678" xr:uid="{00000000-0005-0000-0000-0000874B0000}"/>
    <cellStyle name="SAPBEXexcGood1 7 9 2" xfId="11679" xr:uid="{00000000-0005-0000-0000-0000884B0000}"/>
    <cellStyle name="SAPBEXexcGood1 8" xfId="11680" xr:uid="{00000000-0005-0000-0000-0000894B0000}"/>
    <cellStyle name="SAPBEXexcGood1 8 10" xfId="11681" xr:uid="{00000000-0005-0000-0000-00008A4B0000}"/>
    <cellStyle name="SAPBEXexcGood1 8 10 2" xfId="11682" xr:uid="{00000000-0005-0000-0000-00008B4B0000}"/>
    <cellStyle name="SAPBEXexcGood1 8 11" xfId="11683" xr:uid="{00000000-0005-0000-0000-00008C4B0000}"/>
    <cellStyle name="SAPBEXexcGood1 8 12" xfId="11684" xr:uid="{00000000-0005-0000-0000-00008D4B0000}"/>
    <cellStyle name="SAPBEXexcGood1 8 2" xfId="11685" xr:uid="{00000000-0005-0000-0000-00008E4B0000}"/>
    <cellStyle name="SAPBEXexcGood1 8 2 2" xfId="11686" xr:uid="{00000000-0005-0000-0000-00008F4B0000}"/>
    <cellStyle name="SAPBEXexcGood1 8 2 2 2" xfId="11687" xr:uid="{00000000-0005-0000-0000-0000904B0000}"/>
    <cellStyle name="SAPBEXexcGood1 8 2 3" xfId="11688" xr:uid="{00000000-0005-0000-0000-0000914B0000}"/>
    <cellStyle name="SAPBEXexcGood1 8 3" xfId="11689" xr:uid="{00000000-0005-0000-0000-0000924B0000}"/>
    <cellStyle name="SAPBEXexcGood1 8 3 2" xfId="11690" xr:uid="{00000000-0005-0000-0000-0000934B0000}"/>
    <cellStyle name="SAPBEXexcGood1 8 3 3" xfId="11691" xr:uid="{00000000-0005-0000-0000-0000944B0000}"/>
    <cellStyle name="SAPBEXexcGood1 8 4" xfId="11692" xr:uid="{00000000-0005-0000-0000-0000954B0000}"/>
    <cellStyle name="SAPBEXexcGood1 8 4 2" xfId="11693" xr:uid="{00000000-0005-0000-0000-0000964B0000}"/>
    <cellStyle name="SAPBEXexcGood1 8 5" xfId="11694" xr:uid="{00000000-0005-0000-0000-0000974B0000}"/>
    <cellStyle name="SAPBEXexcGood1 8 5 2" xfId="11695" xr:uid="{00000000-0005-0000-0000-0000984B0000}"/>
    <cellStyle name="SAPBEXexcGood1 8 6" xfId="11696" xr:uid="{00000000-0005-0000-0000-0000994B0000}"/>
    <cellStyle name="SAPBEXexcGood1 8 6 2" xfId="11697" xr:uid="{00000000-0005-0000-0000-00009A4B0000}"/>
    <cellStyle name="SAPBEXexcGood1 8 7" xfId="11698" xr:uid="{00000000-0005-0000-0000-00009B4B0000}"/>
    <cellStyle name="SAPBEXexcGood1 8 7 2" xfId="11699" xr:uid="{00000000-0005-0000-0000-00009C4B0000}"/>
    <cellStyle name="SAPBEXexcGood1 8 8" xfId="11700" xr:uid="{00000000-0005-0000-0000-00009D4B0000}"/>
    <cellStyle name="SAPBEXexcGood1 8 8 2" xfId="11701" xr:uid="{00000000-0005-0000-0000-00009E4B0000}"/>
    <cellStyle name="SAPBEXexcGood1 8 9" xfId="11702" xr:uid="{00000000-0005-0000-0000-00009F4B0000}"/>
    <cellStyle name="SAPBEXexcGood1 8 9 2" xfId="11703" xr:uid="{00000000-0005-0000-0000-0000A04B0000}"/>
    <cellStyle name="SAPBEXexcGood1 9" xfId="11704" xr:uid="{00000000-0005-0000-0000-0000A14B0000}"/>
    <cellStyle name="SAPBEXexcGood1 9 10" xfId="11705" xr:uid="{00000000-0005-0000-0000-0000A24B0000}"/>
    <cellStyle name="SAPBEXexcGood1 9 10 2" xfId="11706" xr:uid="{00000000-0005-0000-0000-0000A34B0000}"/>
    <cellStyle name="SAPBEXexcGood1 9 11" xfId="11707" xr:uid="{00000000-0005-0000-0000-0000A44B0000}"/>
    <cellStyle name="SAPBEXexcGood1 9 12" xfId="11708" xr:uid="{00000000-0005-0000-0000-0000A54B0000}"/>
    <cellStyle name="SAPBEXexcGood1 9 2" xfId="11709" xr:uid="{00000000-0005-0000-0000-0000A64B0000}"/>
    <cellStyle name="SAPBEXexcGood1 9 2 2" xfId="11710" xr:uid="{00000000-0005-0000-0000-0000A74B0000}"/>
    <cellStyle name="SAPBEXexcGood1 9 2 2 2" xfId="11711" xr:uid="{00000000-0005-0000-0000-0000A84B0000}"/>
    <cellStyle name="SAPBEXexcGood1 9 2 3" xfId="11712" xr:uid="{00000000-0005-0000-0000-0000A94B0000}"/>
    <cellStyle name="SAPBEXexcGood1 9 3" xfId="11713" xr:uid="{00000000-0005-0000-0000-0000AA4B0000}"/>
    <cellStyle name="SAPBEXexcGood1 9 3 2" xfId="11714" xr:uid="{00000000-0005-0000-0000-0000AB4B0000}"/>
    <cellStyle name="SAPBEXexcGood1 9 3 2 2" xfId="11715" xr:uid="{00000000-0005-0000-0000-0000AC4B0000}"/>
    <cellStyle name="SAPBEXexcGood1 9 3 3" xfId="11716" xr:uid="{00000000-0005-0000-0000-0000AD4B0000}"/>
    <cellStyle name="SAPBEXexcGood1 9 4" xfId="11717" xr:uid="{00000000-0005-0000-0000-0000AE4B0000}"/>
    <cellStyle name="SAPBEXexcGood1 9 4 2" xfId="11718" xr:uid="{00000000-0005-0000-0000-0000AF4B0000}"/>
    <cellStyle name="SAPBEXexcGood1 9 4 2 2" xfId="11719" xr:uid="{00000000-0005-0000-0000-0000B04B0000}"/>
    <cellStyle name="SAPBEXexcGood1 9 4 3" xfId="11720" xr:uid="{00000000-0005-0000-0000-0000B14B0000}"/>
    <cellStyle name="SAPBEXexcGood1 9 5" xfId="11721" xr:uid="{00000000-0005-0000-0000-0000B24B0000}"/>
    <cellStyle name="SAPBEXexcGood1 9 5 2" xfId="11722" xr:uid="{00000000-0005-0000-0000-0000B34B0000}"/>
    <cellStyle name="SAPBEXexcGood1 9 5 2 2" xfId="11723" xr:uid="{00000000-0005-0000-0000-0000B44B0000}"/>
    <cellStyle name="SAPBEXexcGood1 9 5 3" xfId="11724" xr:uid="{00000000-0005-0000-0000-0000B54B0000}"/>
    <cellStyle name="SAPBEXexcGood1 9 6" xfId="11725" xr:uid="{00000000-0005-0000-0000-0000B64B0000}"/>
    <cellStyle name="SAPBEXexcGood1 9 6 2" xfId="11726" xr:uid="{00000000-0005-0000-0000-0000B74B0000}"/>
    <cellStyle name="SAPBEXexcGood1 9 6 2 2" xfId="11727" xr:uid="{00000000-0005-0000-0000-0000B84B0000}"/>
    <cellStyle name="SAPBEXexcGood1 9 6 3" xfId="11728" xr:uid="{00000000-0005-0000-0000-0000B94B0000}"/>
    <cellStyle name="SAPBEXexcGood1 9 7" xfId="11729" xr:uid="{00000000-0005-0000-0000-0000BA4B0000}"/>
    <cellStyle name="SAPBEXexcGood1 9 7 2" xfId="11730" xr:uid="{00000000-0005-0000-0000-0000BB4B0000}"/>
    <cellStyle name="SAPBEXexcGood1 9 7 2 2" xfId="11731" xr:uid="{00000000-0005-0000-0000-0000BC4B0000}"/>
    <cellStyle name="SAPBEXexcGood1 9 7 3" xfId="11732" xr:uid="{00000000-0005-0000-0000-0000BD4B0000}"/>
    <cellStyle name="SAPBEXexcGood1 9 8" xfId="11733" xr:uid="{00000000-0005-0000-0000-0000BE4B0000}"/>
    <cellStyle name="SAPBEXexcGood1 9 8 2" xfId="11734" xr:uid="{00000000-0005-0000-0000-0000BF4B0000}"/>
    <cellStyle name="SAPBEXexcGood1 9 8 3" xfId="11735" xr:uid="{00000000-0005-0000-0000-0000C04B0000}"/>
    <cellStyle name="SAPBEXexcGood1 9 9" xfId="11736" xr:uid="{00000000-0005-0000-0000-0000C14B0000}"/>
    <cellStyle name="SAPBEXexcGood1 9 9 2" xfId="11737" xr:uid="{00000000-0005-0000-0000-0000C24B0000}"/>
    <cellStyle name="SAPBEXexcGood1 9_2013Прогноз" xfId="11738" xr:uid="{00000000-0005-0000-0000-0000C34B0000}"/>
    <cellStyle name="SAPBEXexcGood1_2013Прогноз" xfId="11739" xr:uid="{00000000-0005-0000-0000-0000C44B0000}"/>
    <cellStyle name="SAPBEXexcGood2" xfId="11740" xr:uid="{00000000-0005-0000-0000-0000C54B0000}"/>
    <cellStyle name="SAPBEXexcGood2 10" xfId="11741" xr:uid="{00000000-0005-0000-0000-0000C64B0000}"/>
    <cellStyle name="SAPBEXexcGood2 10 10" xfId="11742" xr:uid="{00000000-0005-0000-0000-0000C74B0000}"/>
    <cellStyle name="SAPBEXexcGood2 10 10 2" xfId="11743" xr:uid="{00000000-0005-0000-0000-0000C84B0000}"/>
    <cellStyle name="SAPBEXexcGood2 10 11" xfId="11744" xr:uid="{00000000-0005-0000-0000-0000C94B0000}"/>
    <cellStyle name="SAPBEXexcGood2 10 12" xfId="11745" xr:uid="{00000000-0005-0000-0000-0000CA4B0000}"/>
    <cellStyle name="SAPBEXexcGood2 10 2" xfId="11746" xr:uid="{00000000-0005-0000-0000-0000CB4B0000}"/>
    <cellStyle name="SAPBEXexcGood2 10 2 2" xfId="11747" xr:uid="{00000000-0005-0000-0000-0000CC4B0000}"/>
    <cellStyle name="SAPBEXexcGood2 10 2 3" xfId="11748" xr:uid="{00000000-0005-0000-0000-0000CD4B0000}"/>
    <cellStyle name="SAPBEXexcGood2 10 3" xfId="11749" xr:uid="{00000000-0005-0000-0000-0000CE4B0000}"/>
    <cellStyle name="SAPBEXexcGood2 10 3 2" xfId="11750" xr:uid="{00000000-0005-0000-0000-0000CF4B0000}"/>
    <cellStyle name="SAPBEXexcGood2 10 4" xfId="11751" xr:uid="{00000000-0005-0000-0000-0000D04B0000}"/>
    <cellStyle name="SAPBEXexcGood2 10 4 2" xfId="11752" xr:uid="{00000000-0005-0000-0000-0000D14B0000}"/>
    <cellStyle name="SAPBEXexcGood2 10 5" xfId="11753" xr:uid="{00000000-0005-0000-0000-0000D24B0000}"/>
    <cellStyle name="SAPBEXexcGood2 10 5 2" xfId="11754" xr:uid="{00000000-0005-0000-0000-0000D34B0000}"/>
    <cellStyle name="SAPBEXexcGood2 10 6" xfId="11755" xr:uid="{00000000-0005-0000-0000-0000D44B0000}"/>
    <cellStyle name="SAPBEXexcGood2 10 6 2" xfId="11756" xr:uid="{00000000-0005-0000-0000-0000D54B0000}"/>
    <cellStyle name="SAPBEXexcGood2 10 7" xfId="11757" xr:uid="{00000000-0005-0000-0000-0000D64B0000}"/>
    <cellStyle name="SAPBEXexcGood2 10 7 2" xfId="11758" xr:uid="{00000000-0005-0000-0000-0000D74B0000}"/>
    <cellStyle name="SAPBEXexcGood2 10 8" xfId="11759" xr:uid="{00000000-0005-0000-0000-0000D84B0000}"/>
    <cellStyle name="SAPBEXexcGood2 10 8 2" xfId="11760" xr:uid="{00000000-0005-0000-0000-0000D94B0000}"/>
    <cellStyle name="SAPBEXexcGood2 10 9" xfId="11761" xr:uid="{00000000-0005-0000-0000-0000DA4B0000}"/>
    <cellStyle name="SAPBEXexcGood2 10 9 2" xfId="11762" xr:uid="{00000000-0005-0000-0000-0000DB4B0000}"/>
    <cellStyle name="SAPBEXexcGood2 11" xfId="11763" xr:uid="{00000000-0005-0000-0000-0000DC4B0000}"/>
    <cellStyle name="SAPBEXexcGood2 11 10" xfId="11764" xr:uid="{00000000-0005-0000-0000-0000DD4B0000}"/>
    <cellStyle name="SAPBEXexcGood2 11 10 2" xfId="11765" xr:uid="{00000000-0005-0000-0000-0000DE4B0000}"/>
    <cellStyle name="SAPBEXexcGood2 11 11" xfId="11766" xr:uid="{00000000-0005-0000-0000-0000DF4B0000}"/>
    <cellStyle name="SAPBEXexcGood2 11 12" xfId="11767" xr:uid="{00000000-0005-0000-0000-0000E04B0000}"/>
    <cellStyle name="SAPBEXexcGood2 11 2" xfId="11768" xr:uid="{00000000-0005-0000-0000-0000E14B0000}"/>
    <cellStyle name="SAPBEXexcGood2 11 2 2" xfId="11769" xr:uid="{00000000-0005-0000-0000-0000E24B0000}"/>
    <cellStyle name="SAPBEXexcGood2 11 2 3" xfId="11770" xr:uid="{00000000-0005-0000-0000-0000E34B0000}"/>
    <cellStyle name="SAPBEXexcGood2 11 3" xfId="11771" xr:uid="{00000000-0005-0000-0000-0000E44B0000}"/>
    <cellStyle name="SAPBEXexcGood2 11 3 2" xfId="11772" xr:uid="{00000000-0005-0000-0000-0000E54B0000}"/>
    <cellStyle name="SAPBEXexcGood2 11 4" xfId="11773" xr:uid="{00000000-0005-0000-0000-0000E64B0000}"/>
    <cellStyle name="SAPBEXexcGood2 11 4 2" xfId="11774" xr:uid="{00000000-0005-0000-0000-0000E74B0000}"/>
    <cellStyle name="SAPBEXexcGood2 11 5" xfId="11775" xr:uid="{00000000-0005-0000-0000-0000E84B0000}"/>
    <cellStyle name="SAPBEXexcGood2 11 5 2" xfId="11776" xr:uid="{00000000-0005-0000-0000-0000E94B0000}"/>
    <cellStyle name="SAPBEXexcGood2 11 6" xfId="11777" xr:uid="{00000000-0005-0000-0000-0000EA4B0000}"/>
    <cellStyle name="SAPBEXexcGood2 11 6 2" xfId="11778" xr:uid="{00000000-0005-0000-0000-0000EB4B0000}"/>
    <cellStyle name="SAPBEXexcGood2 11 7" xfId="11779" xr:uid="{00000000-0005-0000-0000-0000EC4B0000}"/>
    <cellStyle name="SAPBEXexcGood2 11 7 2" xfId="11780" xr:uid="{00000000-0005-0000-0000-0000ED4B0000}"/>
    <cellStyle name="SAPBEXexcGood2 11 8" xfId="11781" xr:uid="{00000000-0005-0000-0000-0000EE4B0000}"/>
    <cellStyle name="SAPBEXexcGood2 11 8 2" xfId="11782" xr:uid="{00000000-0005-0000-0000-0000EF4B0000}"/>
    <cellStyle name="SAPBEXexcGood2 11 9" xfId="11783" xr:uid="{00000000-0005-0000-0000-0000F04B0000}"/>
    <cellStyle name="SAPBEXexcGood2 11 9 2" xfId="11784" xr:uid="{00000000-0005-0000-0000-0000F14B0000}"/>
    <cellStyle name="SAPBEXexcGood2 12" xfId="11785" xr:uid="{00000000-0005-0000-0000-0000F24B0000}"/>
    <cellStyle name="SAPBEXexcGood2 12 10" xfId="11786" xr:uid="{00000000-0005-0000-0000-0000F34B0000}"/>
    <cellStyle name="SAPBEXexcGood2 12 10 2" xfId="11787" xr:uid="{00000000-0005-0000-0000-0000F44B0000}"/>
    <cellStyle name="SAPBEXexcGood2 12 11" xfId="11788" xr:uid="{00000000-0005-0000-0000-0000F54B0000}"/>
    <cellStyle name="SAPBEXexcGood2 12 12" xfId="11789" xr:uid="{00000000-0005-0000-0000-0000F64B0000}"/>
    <cellStyle name="SAPBEXexcGood2 12 2" xfId="11790" xr:uid="{00000000-0005-0000-0000-0000F74B0000}"/>
    <cellStyle name="SAPBEXexcGood2 12 2 2" xfId="11791" xr:uid="{00000000-0005-0000-0000-0000F84B0000}"/>
    <cellStyle name="SAPBEXexcGood2 12 2 3" xfId="11792" xr:uid="{00000000-0005-0000-0000-0000F94B0000}"/>
    <cellStyle name="SAPBEXexcGood2 12 3" xfId="11793" xr:uid="{00000000-0005-0000-0000-0000FA4B0000}"/>
    <cellStyle name="SAPBEXexcGood2 12 3 2" xfId="11794" xr:uid="{00000000-0005-0000-0000-0000FB4B0000}"/>
    <cellStyle name="SAPBEXexcGood2 12 4" xfId="11795" xr:uid="{00000000-0005-0000-0000-0000FC4B0000}"/>
    <cellStyle name="SAPBEXexcGood2 12 4 2" xfId="11796" xr:uid="{00000000-0005-0000-0000-0000FD4B0000}"/>
    <cellStyle name="SAPBEXexcGood2 12 5" xfId="11797" xr:uid="{00000000-0005-0000-0000-0000FE4B0000}"/>
    <cellStyle name="SAPBEXexcGood2 12 5 2" xfId="11798" xr:uid="{00000000-0005-0000-0000-0000FF4B0000}"/>
    <cellStyle name="SAPBEXexcGood2 12 6" xfId="11799" xr:uid="{00000000-0005-0000-0000-0000004C0000}"/>
    <cellStyle name="SAPBEXexcGood2 12 6 2" xfId="11800" xr:uid="{00000000-0005-0000-0000-0000014C0000}"/>
    <cellStyle name="SAPBEXexcGood2 12 7" xfId="11801" xr:uid="{00000000-0005-0000-0000-0000024C0000}"/>
    <cellStyle name="SAPBEXexcGood2 12 7 2" xfId="11802" xr:uid="{00000000-0005-0000-0000-0000034C0000}"/>
    <cellStyle name="SAPBEXexcGood2 12 8" xfId="11803" xr:uid="{00000000-0005-0000-0000-0000044C0000}"/>
    <cellStyle name="SAPBEXexcGood2 12 8 2" xfId="11804" xr:uid="{00000000-0005-0000-0000-0000054C0000}"/>
    <cellStyle name="SAPBEXexcGood2 12 9" xfId="11805" xr:uid="{00000000-0005-0000-0000-0000064C0000}"/>
    <cellStyle name="SAPBEXexcGood2 12 9 2" xfId="11806" xr:uid="{00000000-0005-0000-0000-0000074C0000}"/>
    <cellStyle name="SAPBEXexcGood2 13" xfId="11807" xr:uid="{00000000-0005-0000-0000-0000084C0000}"/>
    <cellStyle name="SAPBEXexcGood2 13 10" xfId="11808" xr:uid="{00000000-0005-0000-0000-0000094C0000}"/>
    <cellStyle name="SAPBEXexcGood2 13 10 2" xfId="11809" xr:uid="{00000000-0005-0000-0000-00000A4C0000}"/>
    <cellStyle name="SAPBEXexcGood2 13 11" xfId="11810" xr:uid="{00000000-0005-0000-0000-00000B4C0000}"/>
    <cellStyle name="SAPBEXexcGood2 13 12" xfId="11811" xr:uid="{00000000-0005-0000-0000-00000C4C0000}"/>
    <cellStyle name="SAPBEXexcGood2 13 2" xfId="11812" xr:uid="{00000000-0005-0000-0000-00000D4C0000}"/>
    <cellStyle name="SAPBEXexcGood2 13 2 2" xfId="11813" xr:uid="{00000000-0005-0000-0000-00000E4C0000}"/>
    <cellStyle name="SAPBEXexcGood2 13 2 3" xfId="11814" xr:uid="{00000000-0005-0000-0000-00000F4C0000}"/>
    <cellStyle name="SAPBEXexcGood2 13 3" xfId="11815" xr:uid="{00000000-0005-0000-0000-0000104C0000}"/>
    <cellStyle name="SAPBEXexcGood2 13 3 2" xfId="11816" xr:uid="{00000000-0005-0000-0000-0000114C0000}"/>
    <cellStyle name="SAPBEXexcGood2 13 4" xfId="11817" xr:uid="{00000000-0005-0000-0000-0000124C0000}"/>
    <cellStyle name="SAPBEXexcGood2 13 4 2" xfId="11818" xr:uid="{00000000-0005-0000-0000-0000134C0000}"/>
    <cellStyle name="SAPBEXexcGood2 13 5" xfId="11819" xr:uid="{00000000-0005-0000-0000-0000144C0000}"/>
    <cellStyle name="SAPBEXexcGood2 13 5 2" xfId="11820" xr:uid="{00000000-0005-0000-0000-0000154C0000}"/>
    <cellStyle name="SAPBEXexcGood2 13 6" xfId="11821" xr:uid="{00000000-0005-0000-0000-0000164C0000}"/>
    <cellStyle name="SAPBEXexcGood2 13 6 2" xfId="11822" xr:uid="{00000000-0005-0000-0000-0000174C0000}"/>
    <cellStyle name="SAPBEXexcGood2 13 7" xfId="11823" xr:uid="{00000000-0005-0000-0000-0000184C0000}"/>
    <cellStyle name="SAPBEXexcGood2 13 7 2" xfId="11824" xr:uid="{00000000-0005-0000-0000-0000194C0000}"/>
    <cellStyle name="SAPBEXexcGood2 13 8" xfId="11825" xr:uid="{00000000-0005-0000-0000-00001A4C0000}"/>
    <cellStyle name="SAPBEXexcGood2 13 8 2" xfId="11826" xr:uid="{00000000-0005-0000-0000-00001B4C0000}"/>
    <cellStyle name="SAPBEXexcGood2 13 9" xfId="11827" xr:uid="{00000000-0005-0000-0000-00001C4C0000}"/>
    <cellStyle name="SAPBEXexcGood2 13 9 2" xfId="11828" xr:uid="{00000000-0005-0000-0000-00001D4C0000}"/>
    <cellStyle name="SAPBEXexcGood2 14" xfId="11829" xr:uid="{00000000-0005-0000-0000-00001E4C0000}"/>
    <cellStyle name="SAPBEXexcGood2 14 10" xfId="11830" xr:uid="{00000000-0005-0000-0000-00001F4C0000}"/>
    <cellStyle name="SAPBEXexcGood2 14 10 2" xfId="11831" xr:uid="{00000000-0005-0000-0000-0000204C0000}"/>
    <cellStyle name="SAPBEXexcGood2 14 11" xfId="11832" xr:uid="{00000000-0005-0000-0000-0000214C0000}"/>
    <cellStyle name="SAPBEXexcGood2 14 12" xfId="11833" xr:uid="{00000000-0005-0000-0000-0000224C0000}"/>
    <cellStyle name="SAPBEXexcGood2 14 2" xfId="11834" xr:uid="{00000000-0005-0000-0000-0000234C0000}"/>
    <cellStyle name="SAPBEXexcGood2 14 2 2" xfId="11835" xr:uid="{00000000-0005-0000-0000-0000244C0000}"/>
    <cellStyle name="SAPBEXexcGood2 14 2 3" xfId="11836" xr:uid="{00000000-0005-0000-0000-0000254C0000}"/>
    <cellStyle name="SAPBEXexcGood2 14 3" xfId="11837" xr:uid="{00000000-0005-0000-0000-0000264C0000}"/>
    <cellStyle name="SAPBEXexcGood2 14 3 2" xfId="11838" xr:uid="{00000000-0005-0000-0000-0000274C0000}"/>
    <cellStyle name="SAPBEXexcGood2 14 4" xfId="11839" xr:uid="{00000000-0005-0000-0000-0000284C0000}"/>
    <cellStyle name="SAPBEXexcGood2 14 4 2" xfId="11840" xr:uid="{00000000-0005-0000-0000-0000294C0000}"/>
    <cellStyle name="SAPBEXexcGood2 14 5" xfId="11841" xr:uid="{00000000-0005-0000-0000-00002A4C0000}"/>
    <cellStyle name="SAPBEXexcGood2 14 5 2" xfId="11842" xr:uid="{00000000-0005-0000-0000-00002B4C0000}"/>
    <cellStyle name="SAPBEXexcGood2 14 6" xfId="11843" xr:uid="{00000000-0005-0000-0000-00002C4C0000}"/>
    <cellStyle name="SAPBEXexcGood2 14 6 2" xfId="11844" xr:uid="{00000000-0005-0000-0000-00002D4C0000}"/>
    <cellStyle name="SAPBEXexcGood2 14 7" xfId="11845" xr:uid="{00000000-0005-0000-0000-00002E4C0000}"/>
    <cellStyle name="SAPBEXexcGood2 14 7 2" xfId="11846" xr:uid="{00000000-0005-0000-0000-00002F4C0000}"/>
    <cellStyle name="SAPBEXexcGood2 14 8" xfId="11847" xr:uid="{00000000-0005-0000-0000-0000304C0000}"/>
    <cellStyle name="SAPBEXexcGood2 14 8 2" xfId="11848" xr:uid="{00000000-0005-0000-0000-0000314C0000}"/>
    <cellStyle name="SAPBEXexcGood2 14 9" xfId="11849" xr:uid="{00000000-0005-0000-0000-0000324C0000}"/>
    <cellStyle name="SAPBEXexcGood2 14 9 2" xfId="11850" xr:uid="{00000000-0005-0000-0000-0000334C0000}"/>
    <cellStyle name="SAPBEXexcGood2 15" xfId="11851" xr:uid="{00000000-0005-0000-0000-0000344C0000}"/>
    <cellStyle name="SAPBEXexcGood2 15 10" xfId="11852" xr:uid="{00000000-0005-0000-0000-0000354C0000}"/>
    <cellStyle name="SAPBEXexcGood2 15 10 2" xfId="11853" xr:uid="{00000000-0005-0000-0000-0000364C0000}"/>
    <cellStyle name="SAPBEXexcGood2 15 11" xfId="11854" xr:uid="{00000000-0005-0000-0000-0000374C0000}"/>
    <cellStyle name="SAPBEXexcGood2 15 12" xfId="11855" xr:uid="{00000000-0005-0000-0000-0000384C0000}"/>
    <cellStyle name="SAPBEXexcGood2 15 2" xfId="11856" xr:uid="{00000000-0005-0000-0000-0000394C0000}"/>
    <cellStyle name="SAPBEXexcGood2 15 2 2" xfId="11857" xr:uid="{00000000-0005-0000-0000-00003A4C0000}"/>
    <cellStyle name="SAPBEXexcGood2 15 2 3" xfId="11858" xr:uid="{00000000-0005-0000-0000-00003B4C0000}"/>
    <cellStyle name="SAPBEXexcGood2 15 3" xfId="11859" xr:uid="{00000000-0005-0000-0000-00003C4C0000}"/>
    <cellStyle name="SAPBEXexcGood2 15 3 2" xfId="11860" xr:uid="{00000000-0005-0000-0000-00003D4C0000}"/>
    <cellStyle name="SAPBEXexcGood2 15 4" xfId="11861" xr:uid="{00000000-0005-0000-0000-00003E4C0000}"/>
    <cellStyle name="SAPBEXexcGood2 15 4 2" xfId="11862" xr:uid="{00000000-0005-0000-0000-00003F4C0000}"/>
    <cellStyle name="SAPBEXexcGood2 15 5" xfId="11863" xr:uid="{00000000-0005-0000-0000-0000404C0000}"/>
    <cellStyle name="SAPBEXexcGood2 15 5 2" xfId="11864" xr:uid="{00000000-0005-0000-0000-0000414C0000}"/>
    <cellStyle name="SAPBEXexcGood2 15 6" xfId="11865" xr:uid="{00000000-0005-0000-0000-0000424C0000}"/>
    <cellStyle name="SAPBEXexcGood2 15 6 2" xfId="11866" xr:uid="{00000000-0005-0000-0000-0000434C0000}"/>
    <cellStyle name="SAPBEXexcGood2 15 7" xfId="11867" xr:uid="{00000000-0005-0000-0000-0000444C0000}"/>
    <cellStyle name="SAPBEXexcGood2 15 7 2" xfId="11868" xr:uid="{00000000-0005-0000-0000-0000454C0000}"/>
    <cellStyle name="SAPBEXexcGood2 15 8" xfId="11869" xr:uid="{00000000-0005-0000-0000-0000464C0000}"/>
    <cellStyle name="SAPBEXexcGood2 15 8 2" xfId="11870" xr:uid="{00000000-0005-0000-0000-0000474C0000}"/>
    <cellStyle name="SAPBEXexcGood2 15 9" xfId="11871" xr:uid="{00000000-0005-0000-0000-0000484C0000}"/>
    <cellStyle name="SAPBEXexcGood2 15 9 2" xfId="11872" xr:uid="{00000000-0005-0000-0000-0000494C0000}"/>
    <cellStyle name="SAPBEXexcGood2 16" xfId="11873" xr:uid="{00000000-0005-0000-0000-00004A4C0000}"/>
    <cellStyle name="SAPBEXexcGood2 16 2" xfId="11874" xr:uid="{00000000-0005-0000-0000-00004B4C0000}"/>
    <cellStyle name="SAPBEXexcGood2 16 2 2" xfId="11875" xr:uid="{00000000-0005-0000-0000-00004C4C0000}"/>
    <cellStyle name="SAPBEXexcGood2 16 3" xfId="11876" xr:uid="{00000000-0005-0000-0000-00004D4C0000}"/>
    <cellStyle name="SAPBEXexcGood2 17" xfId="11877" xr:uid="{00000000-0005-0000-0000-00004E4C0000}"/>
    <cellStyle name="SAPBEXexcGood2 17 2" xfId="11878" xr:uid="{00000000-0005-0000-0000-00004F4C0000}"/>
    <cellStyle name="SAPBEXexcGood2 17 2 2" xfId="11879" xr:uid="{00000000-0005-0000-0000-0000504C0000}"/>
    <cellStyle name="SAPBEXexcGood2 17 3" xfId="11880" xr:uid="{00000000-0005-0000-0000-0000514C0000}"/>
    <cellStyle name="SAPBEXexcGood2 18" xfId="11881" xr:uid="{00000000-0005-0000-0000-0000524C0000}"/>
    <cellStyle name="SAPBEXexcGood2 18 2" xfId="11882" xr:uid="{00000000-0005-0000-0000-0000534C0000}"/>
    <cellStyle name="SAPBEXexcGood2 18 2 2" xfId="11883" xr:uid="{00000000-0005-0000-0000-0000544C0000}"/>
    <cellStyle name="SAPBEXexcGood2 18 3" xfId="11884" xr:uid="{00000000-0005-0000-0000-0000554C0000}"/>
    <cellStyle name="SAPBEXexcGood2 19" xfId="11885" xr:uid="{00000000-0005-0000-0000-0000564C0000}"/>
    <cellStyle name="SAPBEXexcGood2 19 2" xfId="11886" xr:uid="{00000000-0005-0000-0000-0000574C0000}"/>
    <cellStyle name="SAPBEXexcGood2 19 2 2" xfId="11887" xr:uid="{00000000-0005-0000-0000-0000584C0000}"/>
    <cellStyle name="SAPBEXexcGood2 19 3" xfId="11888" xr:uid="{00000000-0005-0000-0000-0000594C0000}"/>
    <cellStyle name="SAPBEXexcGood2 2" xfId="11889" xr:uid="{00000000-0005-0000-0000-00005A4C0000}"/>
    <cellStyle name="SAPBEXexcGood2 2 10" xfId="11890" xr:uid="{00000000-0005-0000-0000-00005B4C0000}"/>
    <cellStyle name="SAPBEXexcGood2 2 10 2" xfId="11891" xr:uid="{00000000-0005-0000-0000-00005C4C0000}"/>
    <cellStyle name="SAPBEXexcGood2 2 10 2 2" xfId="11892" xr:uid="{00000000-0005-0000-0000-00005D4C0000}"/>
    <cellStyle name="SAPBEXexcGood2 2 10 3" xfId="11893" xr:uid="{00000000-0005-0000-0000-00005E4C0000}"/>
    <cellStyle name="SAPBEXexcGood2 2 11" xfId="11894" xr:uid="{00000000-0005-0000-0000-00005F4C0000}"/>
    <cellStyle name="SAPBEXexcGood2 2 11 2" xfId="11895" xr:uid="{00000000-0005-0000-0000-0000604C0000}"/>
    <cellStyle name="SAPBEXexcGood2 2 12" xfId="11896" xr:uid="{00000000-0005-0000-0000-0000614C0000}"/>
    <cellStyle name="SAPBEXexcGood2 2 13" xfId="11897" xr:uid="{00000000-0005-0000-0000-0000624C0000}"/>
    <cellStyle name="SAPBEXexcGood2 2 2" xfId="11898" xr:uid="{00000000-0005-0000-0000-0000634C0000}"/>
    <cellStyle name="SAPBEXexcGood2 2 2 2" xfId="11899" xr:uid="{00000000-0005-0000-0000-0000644C0000}"/>
    <cellStyle name="SAPBEXexcGood2 2 2 2 2" xfId="11900" xr:uid="{00000000-0005-0000-0000-0000654C0000}"/>
    <cellStyle name="SAPBEXexcGood2 2 2 2 3" xfId="11901" xr:uid="{00000000-0005-0000-0000-0000664C0000}"/>
    <cellStyle name="SAPBEXexcGood2 2 2 3" xfId="11902" xr:uid="{00000000-0005-0000-0000-0000674C0000}"/>
    <cellStyle name="SAPBEXexcGood2 2 2 3 2" xfId="11903" xr:uid="{00000000-0005-0000-0000-0000684C0000}"/>
    <cellStyle name="SAPBEXexcGood2 2 2 4" xfId="11904" xr:uid="{00000000-0005-0000-0000-0000694C0000}"/>
    <cellStyle name="SAPBEXexcGood2 2 2 4 2" xfId="11905" xr:uid="{00000000-0005-0000-0000-00006A4C0000}"/>
    <cellStyle name="SAPBEXexcGood2 2 2 5" xfId="11906" xr:uid="{00000000-0005-0000-0000-00006B4C0000}"/>
    <cellStyle name="SAPBEXexcGood2 2 2 5 2" xfId="11907" xr:uid="{00000000-0005-0000-0000-00006C4C0000}"/>
    <cellStyle name="SAPBEXexcGood2 2 2 6" xfId="11908" xr:uid="{00000000-0005-0000-0000-00006D4C0000}"/>
    <cellStyle name="SAPBEXexcGood2 2 2 7" xfId="11909" xr:uid="{00000000-0005-0000-0000-00006E4C0000}"/>
    <cellStyle name="SAPBEXexcGood2 2 2 8" xfId="11910" xr:uid="{00000000-0005-0000-0000-00006F4C0000}"/>
    <cellStyle name="SAPBEXexcGood2 2 2_2014БП" xfId="11911" xr:uid="{00000000-0005-0000-0000-0000704C0000}"/>
    <cellStyle name="SAPBEXexcGood2 2 3" xfId="11912" xr:uid="{00000000-0005-0000-0000-0000714C0000}"/>
    <cellStyle name="SAPBEXexcGood2 2 3 2" xfId="11913" xr:uid="{00000000-0005-0000-0000-0000724C0000}"/>
    <cellStyle name="SAPBEXexcGood2 2 3 2 2" xfId="11914" xr:uid="{00000000-0005-0000-0000-0000734C0000}"/>
    <cellStyle name="SAPBEXexcGood2 2 3 3" xfId="11915" xr:uid="{00000000-0005-0000-0000-0000744C0000}"/>
    <cellStyle name="SAPBEXexcGood2 2 4" xfId="11916" xr:uid="{00000000-0005-0000-0000-0000754C0000}"/>
    <cellStyle name="SAPBEXexcGood2 2 4 2" xfId="11917" xr:uid="{00000000-0005-0000-0000-0000764C0000}"/>
    <cellStyle name="SAPBEXexcGood2 2 4 2 2" xfId="11918" xr:uid="{00000000-0005-0000-0000-0000774C0000}"/>
    <cellStyle name="SAPBEXexcGood2 2 4 3" xfId="11919" xr:uid="{00000000-0005-0000-0000-0000784C0000}"/>
    <cellStyle name="SAPBEXexcGood2 2 5" xfId="11920" xr:uid="{00000000-0005-0000-0000-0000794C0000}"/>
    <cellStyle name="SAPBEXexcGood2 2 5 2" xfId="11921" xr:uid="{00000000-0005-0000-0000-00007A4C0000}"/>
    <cellStyle name="SAPBEXexcGood2 2 5 2 2" xfId="11922" xr:uid="{00000000-0005-0000-0000-00007B4C0000}"/>
    <cellStyle name="SAPBEXexcGood2 2 5 3" xfId="11923" xr:uid="{00000000-0005-0000-0000-00007C4C0000}"/>
    <cellStyle name="SAPBEXexcGood2 2 6" xfId="11924" xr:uid="{00000000-0005-0000-0000-00007D4C0000}"/>
    <cellStyle name="SAPBEXexcGood2 2 6 2" xfId="11925" xr:uid="{00000000-0005-0000-0000-00007E4C0000}"/>
    <cellStyle name="SAPBEXexcGood2 2 6 2 2" xfId="11926" xr:uid="{00000000-0005-0000-0000-00007F4C0000}"/>
    <cellStyle name="SAPBEXexcGood2 2 6 3" xfId="11927" xr:uid="{00000000-0005-0000-0000-0000804C0000}"/>
    <cellStyle name="SAPBEXexcGood2 2 7" xfId="11928" xr:uid="{00000000-0005-0000-0000-0000814C0000}"/>
    <cellStyle name="SAPBEXexcGood2 2 7 2" xfId="11929" xr:uid="{00000000-0005-0000-0000-0000824C0000}"/>
    <cellStyle name="SAPBEXexcGood2 2 7 2 2" xfId="11930" xr:uid="{00000000-0005-0000-0000-0000834C0000}"/>
    <cellStyle name="SAPBEXexcGood2 2 7 3" xfId="11931" xr:uid="{00000000-0005-0000-0000-0000844C0000}"/>
    <cellStyle name="SAPBEXexcGood2 2 8" xfId="11932" xr:uid="{00000000-0005-0000-0000-0000854C0000}"/>
    <cellStyle name="SAPBEXexcGood2 2 8 2" xfId="11933" xr:uid="{00000000-0005-0000-0000-0000864C0000}"/>
    <cellStyle name="SAPBEXexcGood2 2 8 2 2" xfId="11934" xr:uid="{00000000-0005-0000-0000-0000874C0000}"/>
    <cellStyle name="SAPBEXexcGood2 2 8 3" xfId="11935" xr:uid="{00000000-0005-0000-0000-0000884C0000}"/>
    <cellStyle name="SAPBEXexcGood2 2 9" xfId="11936" xr:uid="{00000000-0005-0000-0000-0000894C0000}"/>
    <cellStyle name="SAPBEXexcGood2 2 9 2" xfId="11937" xr:uid="{00000000-0005-0000-0000-00008A4C0000}"/>
    <cellStyle name="SAPBEXexcGood2 2 9 2 2" xfId="11938" xr:uid="{00000000-0005-0000-0000-00008B4C0000}"/>
    <cellStyle name="SAPBEXexcGood2 2 9 3" xfId="11939" xr:uid="{00000000-0005-0000-0000-00008C4C0000}"/>
    <cellStyle name="SAPBEXexcGood2 2_2013Прогноз" xfId="11940" xr:uid="{00000000-0005-0000-0000-00008D4C0000}"/>
    <cellStyle name="SAPBEXexcGood2 20" xfId="11941" xr:uid="{00000000-0005-0000-0000-00008E4C0000}"/>
    <cellStyle name="SAPBEXexcGood2 20 2" xfId="11942" xr:uid="{00000000-0005-0000-0000-00008F4C0000}"/>
    <cellStyle name="SAPBEXexcGood2 20 2 2" xfId="11943" xr:uid="{00000000-0005-0000-0000-0000904C0000}"/>
    <cellStyle name="SAPBEXexcGood2 20 3" xfId="11944" xr:uid="{00000000-0005-0000-0000-0000914C0000}"/>
    <cellStyle name="SAPBEXexcGood2 21" xfId="11945" xr:uid="{00000000-0005-0000-0000-0000924C0000}"/>
    <cellStyle name="SAPBEXexcGood2 21 2" xfId="11946" xr:uid="{00000000-0005-0000-0000-0000934C0000}"/>
    <cellStyle name="SAPBEXexcGood2 21 2 2" xfId="11947" xr:uid="{00000000-0005-0000-0000-0000944C0000}"/>
    <cellStyle name="SAPBEXexcGood2 21 3" xfId="11948" xr:uid="{00000000-0005-0000-0000-0000954C0000}"/>
    <cellStyle name="SAPBEXexcGood2 22" xfId="11949" xr:uid="{00000000-0005-0000-0000-0000964C0000}"/>
    <cellStyle name="SAPBEXexcGood2 22 2" xfId="11950" xr:uid="{00000000-0005-0000-0000-0000974C0000}"/>
    <cellStyle name="SAPBEXexcGood2 22 3" xfId="11951" xr:uid="{00000000-0005-0000-0000-0000984C0000}"/>
    <cellStyle name="SAPBEXexcGood2 23" xfId="11952" xr:uid="{00000000-0005-0000-0000-0000994C0000}"/>
    <cellStyle name="SAPBEXexcGood2 23 2" xfId="11953" xr:uid="{00000000-0005-0000-0000-00009A4C0000}"/>
    <cellStyle name="SAPBEXexcGood2 24" xfId="11954" xr:uid="{00000000-0005-0000-0000-00009B4C0000}"/>
    <cellStyle name="SAPBEXexcGood2 24 2" xfId="11955" xr:uid="{00000000-0005-0000-0000-00009C4C0000}"/>
    <cellStyle name="SAPBEXexcGood2 25" xfId="11956" xr:uid="{00000000-0005-0000-0000-00009D4C0000}"/>
    <cellStyle name="SAPBEXexcGood2 26" xfId="11957" xr:uid="{00000000-0005-0000-0000-00009E4C0000}"/>
    <cellStyle name="SAPBEXexcGood2 27" xfId="36453" xr:uid="{00000000-0005-0000-0000-00009F4C0000}"/>
    <cellStyle name="SAPBEXexcGood2 28" xfId="36454" xr:uid="{00000000-0005-0000-0000-0000A04C0000}"/>
    <cellStyle name="SAPBEXexcGood2 29" xfId="36455" xr:uid="{00000000-0005-0000-0000-0000A14C0000}"/>
    <cellStyle name="SAPBEXexcGood2 3" xfId="11958" xr:uid="{00000000-0005-0000-0000-0000A24C0000}"/>
    <cellStyle name="SAPBEXexcGood2 3 10" xfId="11959" xr:uid="{00000000-0005-0000-0000-0000A34C0000}"/>
    <cellStyle name="SAPBEXexcGood2 3 10 2" xfId="11960" xr:uid="{00000000-0005-0000-0000-0000A44C0000}"/>
    <cellStyle name="SAPBEXexcGood2 3 10 2 2" xfId="11961" xr:uid="{00000000-0005-0000-0000-0000A54C0000}"/>
    <cellStyle name="SAPBEXexcGood2 3 10 3" xfId="11962" xr:uid="{00000000-0005-0000-0000-0000A64C0000}"/>
    <cellStyle name="SAPBEXexcGood2 3 11" xfId="11963" xr:uid="{00000000-0005-0000-0000-0000A74C0000}"/>
    <cellStyle name="SAPBEXexcGood2 3 11 2" xfId="11964" xr:uid="{00000000-0005-0000-0000-0000A84C0000}"/>
    <cellStyle name="SAPBEXexcGood2 3 12" xfId="11965" xr:uid="{00000000-0005-0000-0000-0000A94C0000}"/>
    <cellStyle name="SAPBEXexcGood2 3 13" xfId="11966" xr:uid="{00000000-0005-0000-0000-0000AA4C0000}"/>
    <cellStyle name="SAPBEXexcGood2 3 2" xfId="11967" xr:uid="{00000000-0005-0000-0000-0000AB4C0000}"/>
    <cellStyle name="SAPBEXexcGood2 3 2 2" xfId="11968" xr:uid="{00000000-0005-0000-0000-0000AC4C0000}"/>
    <cellStyle name="SAPBEXexcGood2 3 2 2 2" xfId="11969" xr:uid="{00000000-0005-0000-0000-0000AD4C0000}"/>
    <cellStyle name="SAPBEXexcGood2 3 2 2 3" xfId="11970" xr:uid="{00000000-0005-0000-0000-0000AE4C0000}"/>
    <cellStyle name="SAPBEXexcGood2 3 2 3" xfId="11971" xr:uid="{00000000-0005-0000-0000-0000AF4C0000}"/>
    <cellStyle name="SAPBEXexcGood2 3 2 3 2" xfId="11972" xr:uid="{00000000-0005-0000-0000-0000B04C0000}"/>
    <cellStyle name="SAPBEXexcGood2 3 2 4" xfId="11973" xr:uid="{00000000-0005-0000-0000-0000B14C0000}"/>
    <cellStyle name="SAPBEXexcGood2 3 2 4 2" xfId="11974" xr:uid="{00000000-0005-0000-0000-0000B24C0000}"/>
    <cellStyle name="SAPBEXexcGood2 3 2 5" xfId="11975" xr:uid="{00000000-0005-0000-0000-0000B34C0000}"/>
    <cellStyle name="SAPBEXexcGood2 3 2 5 2" xfId="11976" xr:uid="{00000000-0005-0000-0000-0000B44C0000}"/>
    <cellStyle name="SAPBEXexcGood2 3 2 6" xfId="11977" xr:uid="{00000000-0005-0000-0000-0000B54C0000}"/>
    <cellStyle name="SAPBEXexcGood2 3 2 7" xfId="11978" xr:uid="{00000000-0005-0000-0000-0000B64C0000}"/>
    <cellStyle name="SAPBEXexcGood2 3 2 8" xfId="11979" xr:uid="{00000000-0005-0000-0000-0000B74C0000}"/>
    <cellStyle name="SAPBEXexcGood2 3 2_2014БП" xfId="11980" xr:uid="{00000000-0005-0000-0000-0000B84C0000}"/>
    <cellStyle name="SAPBEXexcGood2 3 3" xfId="11981" xr:uid="{00000000-0005-0000-0000-0000B94C0000}"/>
    <cellStyle name="SAPBEXexcGood2 3 3 2" xfId="11982" xr:uid="{00000000-0005-0000-0000-0000BA4C0000}"/>
    <cellStyle name="SAPBEXexcGood2 3 3 2 2" xfId="11983" xr:uid="{00000000-0005-0000-0000-0000BB4C0000}"/>
    <cellStyle name="SAPBEXexcGood2 3 3 3" xfId="11984" xr:uid="{00000000-0005-0000-0000-0000BC4C0000}"/>
    <cellStyle name="SAPBEXexcGood2 3 4" xfId="11985" xr:uid="{00000000-0005-0000-0000-0000BD4C0000}"/>
    <cellStyle name="SAPBEXexcGood2 3 4 2" xfId="11986" xr:uid="{00000000-0005-0000-0000-0000BE4C0000}"/>
    <cellStyle name="SAPBEXexcGood2 3 4 2 2" xfId="11987" xr:uid="{00000000-0005-0000-0000-0000BF4C0000}"/>
    <cellStyle name="SAPBEXexcGood2 3 4 3" xfId="11988" xr:uid="{00000000-0005-0000-0000-0000C04C0000}"/>
    <cellStyle name="SAPBEXexcGood2 3 5" xfId="11989" xr:uid="{00000000-0005-0000-0000-0000C14C0000}"/>
    <cellStyle name="SAPBEXexcGood2 3 5 2" xfId="11990" xr:uid="{00000000-0005-0000-0000-0000C24C0000}"/>
    <cellStyle name="SAPBEXexcGood2 3 5 2 2" xfId="11991" xr:uid="{00000000-0005-0000-0000-0000C34C0000}"/>
    <cellStyle name="SAPBEXexcGood2 3 5 3" xfId="11992" xr:uid="{00000000-0005-0000-0000-0000C44C0000}"/>
    <cellStyle name="SAPBEXexcGood2 3 6" xfId="11993" xr:uid="{00000000-0005-0000-0000-0000C54C0000}"/>
    <cellStyle name="SAPBEXexcGood2 3 6 2" xfId="11994" xr:uid="{00000000-0005-0000-0000-0000C64C0000}"/>
    <cellStyle name="SAPBEXexcGood2 3 6 2 2" xfId="11995" xr:uid="{00000000-0005-0000-0000-0000C74C0000}"/>
    <cellStyle name="SAPBEXexcGood2 3 6 3" xfId="11996" xr:uid="{00000000-0005-0000-0000-0000C84C0000}"/>
    <cellStyle name="SAPBEXexcGood2 3 7" xfId="11997" xr:uid="{00000000-0005-0000-0000-0000C94C0000}"/>
    <cellStyle name="SAPBEXexcGood2 3 7 2" xfId="11998" xr:uid="{00000000-0005-0000-0000-0000CA4C0000}"/>
    <cellStyle name="SAPBEXexcGood2 3 7 2 2" xfId="11999" xr:uid="{00000000-0005-0000-0000-0000CB4C0000}"/>
    <cellStyle name="SAPBEXexcGood2 3 7 3" xfId="12000" xr:uid="{00000000-0005-0000-0000-0000CC4C0000}"/>
    <cellStyle name="SAPBEXexcGood2 3 8" xfId="12001" xr:uid="{00000000-0005-0000-0000-0000CD4C0000}"/>
    <cellStyle name="SAPBEXexcGood2 3 8 2" xfId="12002" xr:uid="{00000000-0005-0000-0000-0000CE4C0000}"/>
    <cellStyle name="SAPBEXexcGood2 3 8 2 2" xfId="12003" xr:uid="{00000000-0005-0000-0000-0000CF4C0000}"/>
    <cellStyle name="SAPBEXexcGood2 3 8 3" xfId="12004" xr:uid="{00000000-0005-0000-0000-0000D04C0000}"/>
    <cellStyle name="SAPBEXexcGood2 3 9" xfId="12005" xr:uid="{00000000-0005-0000-0000-0000D14C0000}"/>
    <cellStyle name="SAPBEXexcGood2 3 9 2" xfId="12006" xr:uid="{00000000-0005-0000-0000-0000D24C0000}"/>
    <cellStyle name="SAPBEXexcGood2 3 9 2 2" xfId="12007" xr:uid="{00000000-0005-0000-0000-0000D34C0000}"/>
    <cellStyle name="SAPBEXexcGood2 3 9 3" xfId="12008" xr:uid="{00000000-0005-0000-0000-0000D44C0000}"/>
    <cellStyle name="SAPBEXexcGood2 3_2013Прогноз" xfId="12009" xr:uid="{00000000-0005-0000-0000-0000D54C0000}"/>
    <cellStyle name="SAPBEXexcGood2 4" xfId="12010" xr:uid="{00000000-0005-0000-0000-0000D64C0000}"/>
    <cellStyle name="SAPBEXexcGood2 4 10" xfId="12011" xr:uid="{00000000-0005-0000-0000-0000D74C0000}"/>
    <cellStyle name="SAPBEXexcGood2 4 10 2" xfId="12012" xr:uid="{00000000-0005-0000-0000-0000D84C0000}"/>
    <cellStyle name="SAPBEXexcGood2 4 11" xfId="12013" xr:uid="{00000000-0005-0000-0000-0000D94C0000}"/>
    <cellStyle name="SAPBEXexcGood2 4 12" xfId="12014" xr:uid="{00000000-0005-0000-0000-0000DA4C0000}"/>
    <cellStyle name="SAPBEXexcGood2 4 2" xfId="12015" xr:uid="{00000000-0005-0000-0000-0000DB4C0000}"/>
    <cellStyle name="SAPBEXexcGood2 4 2 2" xfId="12016" xr:uid="{00000000-0005-0000-0000-0000DC4C0000}"/>
    <cellStyle name="SAPBEXexcGood2 4 2 2 2" xfId="12017" xr:uid="{00000000-0005-0000-0000-0000DD4C0000}"/>
    <cellStyle name="SAPBEXexcGood2 4 2 3" xfId="12018" xr:uid="{00000000-0005-0000-0000-0000DE4C0000}"/>
    <cellStyle name="SAPBEXexcGood2 4 3" xfId="12019" xr:uid="{00000000-0005-0000-0000-0000DF4C0000}"/>
    <cellStyle name="SAPBEXexcGood2 4 3 2" xfId="12020" xr:uid="{00000000-0005-0000-0000-0000E04C0000}"/>
    <cellStyle name="SAPBEXexcGood2 4 3 2 2" xfId="12021" xr:uid="{00000000-0005-0000-0000-0000E14C0000}"/>
    <cellStyle name="SAPBEXexcGood2 4 3 3" xfId="12022" xr:uid="{00000000-0005-0000-0000-0000E24C0000}"/>
    <cellStyle name="SAPBEXexcGood2 4 4" xfId="12023" xr:uid="{00000000-0005-0000-0000-0000E34C0000}"/>
    <cellStyle name="SAPBEXexcGood2 4 4 2" xfId="12024" xr:uid="{00000000-0005-0000-0000-0000E44C0000}"/>
    <cellStyle name="SAPBEXexcGood2 4 4 2 2" xfId="12025" xr:uid="{00000000-0005-0000-0000-0000E54C0000}"/>
    <cellStyle name="SAPBEXexcGood2 4 4 3" xfId="12026" xr:uid="{00000000-0005-0000-0000-0000E64C0000}"/>
    <cellStyle name="SAPBEXexcGood2 4 5" xfId="12027" xr:uid="{00000000-0005-0000-0000-0000E74C0000}"/>
    <cellStyle name="SAPBEXexcGood2 4 5 2" xfId="12028" xr:uid="{00000000-0005-0000-0000-0000E84C0000}"/>
    <cellStyle name="SAPBEXexcGood2 4 5 2 2" xfId="12029" xr:uid="{00000000-0005-0000-0000-0000E94C0000}"/>
    <cellStyle name="SAPBEXexcGood2 4 5 3" xfId="12030" xr:uid="{00000000-0005-0000-0000-0000EA4C0000}"/>
    <cellStyle name="SAPBEXexcGood2 4 6" xfId="12031" xr:uid="{00000000-0005-0000-0000-0000EB4C0000}"/>
    <cellStyle name="SAPBEXexcGood2 4 6 2" xfId="12032" xr:uid="{00000000-0005-0000-0000-0000EC4C0000}"/>
    <cellStyle name="SAPBEXexcGood2 4 6 2 2" xfId="12033" xr:uid="{00000000-0005-0000-0000-0000ED4C0000}"/>
    <cellStyle name="SAPBEXexcGood2 4 6 3" xfId="12034" xr:uid="{00000000-0005-0000-0000-0000EE4C0000}"/>
    <cellStyle name="SAPBEXexcGood2 4 7" xfId="12035" xr:uid="{00000000-0005-0000-0000-0000EF4C0000}"/>
    <cellStyle name="SAPBEXexcGood2 4 7 2" xfId="12036" xr:uid="{00000000-0005-0000-0000-0000F04C0000}"/>
    <cellStyle name="SAPBEXexcGood2 4 7 3" xfId="12037" xr:uid="{00000000-0005-0000-0000-0000F14C0000}"/>
    <cellStyle name="SAPBEXexcGood2 4 8" xfId="12038" xr:uid="{00000000-0005-0000-0000-0000F24C0000}"/>
    <cellStyle name="SAPBEXexcGood2 4 8 2" xfId="12039" xr:uid="{00000000-0005-0000-0000-0000F34C0000}"/>
    <cellStyle name="SAPBEXexcGood2 4 8 3" xfId="12040" xr:uid="{00000000-0005-0000-0000-0000F44C0000}"/>
    <cellStyle name="SAPBEXexcGood2 4 9" xfId="12041" xr:uid="{00000000-0005-0000-0000-0000F54C0000}"/>
    <cellStyle name="SAPBEXexcGood2 4 9 2" xfId="12042" xr:uid="{00000000-0005-0000-0000-0000F64C0000}"/>
    <cellStyle name="SAPBEXexcGood2 4_2014БП" xfId="12043" xr:uid="{00000000-0005-0000-0000-0000F74C0000}"/>
    <cellStyle name="SAPBEXexcGood2 5" xfId="12044" xr:uid="{00000000-0005-0000-0000-0000F84C0000}"/>
    <cellStyle name="SAPBEXexcGood2 5 10" xfId="12045" xr:uid="{00000000-0005-0000-0000-0000F94C0000}"/>
    <cellStyle name="SAPBEXexcGood2 5 10 2" xfId="12046" xr:uid="{00000000-0005-0000-0000-0000FA4C0000}"/>
    <cellStyle name="SAPBEXexcGood2 5 11" xfId="12047" xr:uid="{00000000-0005-0000-0000-0000FB4C0000}"/>
    <cellStyle name="SAPBEXexcGood2 5 12" xfId="12048" xr:uid="{00000000-0005-0000-0000-0000FC4C0000}"/>
    <cellStyle name="SAPBEXexcGood2 5 2" xfId="12049" xr:uid="{00000000-0005-0000-0000-0000FD4C0000}"/>
    <cellStyle name="SAPBEXexcGood2 5 2 2" xfId="12050" xr:uid="{00000000-0005-0000-0000-0000FE4C0000}"/>
    <cellStyle name="SAPBEXexcGood2 5 2 2 2" xfId="12051" xr:uid="{00000000-0005-0000-0000-0000FF4C0000}"/>
    <cellStyle name="SAPBEXexcGood2 5 2 3" xfId="12052" xr:uid="{00000000-0005-0000-0000-0000004D0000}"/>
    <cellStyle name="SAPBEXexcGood2 5 3" xfId="12053" xr:uid="{00000000-0005-0000-0000-0000014D0000}"/>
    <cellStyle name="SAPBEXexcGood2 5 3 2" xfId="12054" xr:uid="{00000000-0005-0000-0000-0000024D0000}"/>
    <cellStyle name="SAPBEXexcGood2 5 3 3" xfId="12055" xr:uid="{00000000-0005-0000-0000-0000034D0000}"/>
    <cellStyle name="SAPBEXexcGood2 5 4" xfId="12056" xr:uid="{00000000-0005-0000-0000-0000044D0000}"/>
    <cellStyle name="SAPBEXexcGood2 5 4 2" xfId="12057" xr:uid="{00000000-0005-0000-0000-0000054D0000}"/>
    <cellStyle name="SAPBEXexcGood2 5 5" xfId="12058" xr:uid="{00000000-0005-0000-0000-0000064D0000}"/>
    <cellStyle name="SAPBEXexcGood2 5 5 2" xfId="12059" xr:uid="{00000000-0005-0000-0000-0000074D0000}"/>
    <cellStyle name="SAPBEXexcGood2 5 6" xfId="12060" xr:uid="{00000000-0005-0000-0000-0000084D0000}"/>
    <cellStyle name="SAPBEXexcGood2 5 6 2" xfId="12061" xr:uid="{00000000-0005-0000-0000-0000094D0000}"/>
    <cellStyle name="SAPBEXexcGood2 5 7" xfId="12062" xr:uid="{00000000-0005-0000-0000-00000A4D0000}"/>
    <cellStyle name="SAPBEXexcGood2 5 7 2" xfId="12063" xr:uid="{00000000-0005-0000-0000-00000B4D0000}"/>
    <cellStyle name="SAPBEXexcGood2 5 8" xfId="12064" xr:uid="{00000000-0005-0000-0000-00000C4D0000}"/>
    <cellStyle name="SAPBEXexcGood2 5 8 2" xfId="12065" xr:uid="{00000000-0005-0000-0000-00000D4D0000}"/>
    <cellStyle name="SAPBEXexcGood2 5 9" xfId="12066" xr:uid="{00000000-0005-0000-0000-00000E4D0000}"/>
    <cellStyle name="SAPBEXexcGood2 5 9 2" xfId="12067" xr:uid="{00000000-0005-0000-0000-00000F4D0000}"/>
    <cellStyle name="SAPBEXexcGood2 6" xfId="12068" xr:uid="{00000000-0005-0000-0000-0000104D0000}"/>
    <cellStyle name="SAPBEXexcGood2 6 10" xfId="12069" xr:uid="{00000000-0005-0000-0000-0000114D0000}"/>
    <cellStyle name="SAPBEXexcGood2 6 10 2" xfId="12070" xr:uid="{00000000-0005-0000-0000-0000124D0000}"/>
    <cellStyle name="SAPBEXexcGood2 6 11" xfId="12071" xr:uid="{00000000-0005-0000-0000-0000134D0000}"/>
    <cellStyle name="SAPBEXexcGood2 6 12" xfId="12072" xr:uid="{00000000-0005-0000-0000-0000144D0000}"/>
    <cellStyle name="SAPBEXexcGood2 6 2" xfId="12073" xr:uid="{00000000-0005-0000-0000-0000154D0000}"/>
    <cellStyle name="SAPBEXexcGood2 6 2 2" xfId="12074" xr:uid="{00000000-0005-0000-0000-0000164D0000}"/>
    <cellStyle name="SAPBEXexcGood2 6 2 3" xfId="12075" xr:uid="{00000000-0005-0000-0000-0000174D0000}"/>
    <cellStyle name="SAPBEXexcGood2 6 3" xfId="12076" xr:uid="{00000000-0005-0000-0000-0000184D0000}"/>
    <cellStyle name="SAPBEXexcGood2 6 3 2" xfId="12077" xr:uid="{00000000-0005-0000-0000-0000194D0000}"/>
    <cellStyle name="SAPBEXexcGood2 6 4" xfId="12078" xr:uid="{00000000-0005-0000-0000-00001A4D0000}"/>
    <cellStyle name="SAPBEXexcGood2 6 4 2" xfId="12079" xr:uid="{00000000-0005-0000-0000-00001B4D0000}"/>
    <cellStyle name="SAPBEXexcGood2 6 5" xfId="12080" xr:uid="{00000000-0005-0000-0000-00001C4D0000}"/>
    <cellStyle name="SAPBEXexcGood2 6 5 2" xfId="12081" xr:uid="{00000000-0005-0000-0000-00001D4D0000}"/>
    <cellStyle name="SAPBEXexcGood2 6 6" xfId="12082" xr:uid="{00000000-0005-0000-0000-00001E4D0000}"/>
    <cellStyle name="SAPBEXexcGood2 6 6 2" xfId="12083" xr:uid="{00000000-0005-0000-0000-00001F4D0000}"/>
    <cellStyle name="SAPBEXexcGood2 6 7" xfId="12084" xr:uid="{00000000-0005-0000-0000-0000204D0000}"/>
    <cellStyle name="SAPBEXexcGood2 6 7 2" xfId="12085" xr:uid="{00000000-0005-0000-0000-0000214D0000}"/>
    <cellStyle name="SAPBEXexcGood2 6 8" xfId="12086" xr:uid="{00000000-0005-0000-0000-0000224D0000}"/>
    <cellStyle name="SAPBEXexcGood2 6 8 2" xfId="12087" xr:uid="{00000000-0005-0000-0000-0000234D0000}"/>
    <cellStyle name="SAPBEXexcGood2 6 9" xfId="12088" xr:uid="{00000000-0005-0000-0000-0000244D0000}"/>
    <cellStyle name="SAPBEXexcGood2 6 9 2" xfId="12089" xr:uid="{00000000-0005-0000-0000-0000254D0000}"/>
    <cellStyle name="SAPBEXexcGood2 7" xfId="12090" xr:uid="{00000000-0005-0000-0000-0000264D0000}"/>
    <cellStyle name="SAPBEXexcGood2 7 10" xfId="12091" xr:uid="{00000000-0005-0000-0000-0000274D0000}"/>
    <cellStyle name="SAPBEXexcGood2 7 10 2" xfId="12092" xr:uid="{00000000-0005-0000-0000-0000284D0000}"/>
    <cellStyle name="SAPBEXexcGood2 7 11" xfId="12093" xr:uid="{00000000-0005-0000-0000-0000294D0000}"/>
    <cellStyle name="SAPBEXexcGood2 7 12" xfId="12094" xr:uid="{00000000-0005-0000-0000-00002A4D0000}"/>
    <cellStyle name="SAPBEXexcGood2 7 2" xfId="12095" xr:uid="{00000000-0005-0000-0000-00002B4D0000}"/>
    <cellStyle name="SAPBEXexcGood2 7 2 2" xfId="12096" xr:uid="{00000000-0005-0000-0000-00002C4D0000}"/>
    <cellStyle name="SAPBEXexcGood2 7 2 3" xfId="12097" xr:uid="{00000000-0005-0000-0000-00002D4D0000}"/>
    <cellStyle name="SAPBEXexcGood2 7 3" xfId="12098" xr:uid="{00000000-0005-0000-0000-00002E4D0000}"/>
    <cellStyle name="SAPBEXexcGood2 7 3 2" xfId="12099" xr:uid="{00000000-0005-0000-0000-00002F4D0000}"/>
    <cellStyle name="SAPBEXexcGood2 7 4" xfId="12100" xr:uid="{00000000-0005-0000-0000-0000304D0000}"/>
    <cellStyle name="SAPBEXexcGood2 7 4 2" xfId="12101" xr:uid="{00000000-0005-0000-0000-0000314D0000}"/>
    <cellStyle name="SAPBEXexcGood2 7 5" xfId="12102" xr:uid="{00000000-0005-0000-0000-0000324D0000}"/>
    <cellStyle name="SAPBEXexcGood2 7 5 2" xfId="12103" xr:uid="{00000000-0005-0000-0000-0000334D0000}"/>
    <cellStyle name="SAPBEXexcGood2 7 6" xfId="12104" xr:uid="{00000000-0005-0000-0000-0000344D0000}"/>
    <cellStyle name="SAPBEXexcGood2 7 6 2" xfId="12105" xr:uid="{00000000-0005-0000-0000-0000354D0000}"/>
    <cellStyle name="SAPBEXexcGood2 7 7" xfId="12106" xr:uid="{00000000-0005-0000-0000-0000364D0000}"/>
    <cellStyle name="SAPBEXexcGood2 7 7 2" xfId="12107" xr:uid="{00000000-0005-0000-0000-0000374D0000}"/>
    <cellStyle name="SAPBEXexcGood2 7 8" xfId="12108" xr:uid="{00000000-0005-0000-0000-0000384D0000}"/>
    <cellStyle name="SAPBEXexcGood2 7 8 2" xfId="12109" xr:uid="{00000000-0005-0000-0000-0000394D0000}"/>
    <cellStyle name="SAPBEXexcGood2 7 9" xfId="12110" xr:uid="{00000000-0005-0000-0000-00003A4D0000}"/>
    <cellStyle name="SAPBEXexcGood2 7 9 2" xfId="12111" xr:uid="{00000000-0005-0000-0000-00003B4D0000}"/>
    <cellStyle name="SAPBEXexcGood2 8" xfId="12112" xr:uid="{00000000-0005-0000-0000-00003C4D0000}"/>
    <cellStyle name="SAPBEXexcGood2 8 10" xfId="12113" xr:uid="{00000000-0005-0000-0000-00003D4D0000}"/>
    <cellStyle name="SAPBEXexcGood2 8 10 2" xfId="12114" xr:uid="{00000000-0005-0000-0000-00003E4D0000}"/>
    <cellStyle name="SAPBEXexcGood2 8 11" xfId="12115" xr:uid="{00000000-0005-0000-0000-00003F4D0000}"/>
    <cellStyle name="SAPBEXexcGood2 8 12" xfId="12116" xr:uid="{00000000-0005-0000-0000-0000404D0000}"/>
    <cellStyle name="SAPBEXexcGood2 8 2" xfId="12117" xr:uid="{00000000-0005-0000-0000-0000414D0000}"/>
    <cellStyle name="SAPBEXexcGood2 8 2 2" xfId="12118" xr:uid="{00000000-0005-0000-0000-0000424D0000}"/>
    <cellStyle name="SAPBEXexcGood2 8 2 3" xfId="12119" xr:uid="{00000000-0005-0000-0000-0000434D0000}"/>
    <cellStyle name="SAPBEXexcGood2 8 3" xfId="12120" xr:uid="{00000000-0005-0000-0000-0000444D0000}"/>
    <cellStyle name="SAPBEXexcGood2 8 3 2" xfId="12121" xr:uid="{00000000-0005-0000-0000-0000454D0000}"/>
    <cellStyle name="SAPBEXexcGood2 8 4" xfId="12122" xr:uid="{00000000-0005-0000-0000-0000464D0000}"/>
    <cellStyle name="SAPBEXexcGood2 8 4 2" xfId="12123" xr:uid="{00000000-0005-0000-0000-0000474D0000}"/>
    <cellStyle name="SAPBEXexcGood2 8 5" xfId="12124" xr:uid="{00000000-0005-0000-0000-0000484D0000}"/>
    <cellStyle name="SAPBEXexcGood2 8 5 2" xfId="12125" xr:uid="{00000000-0005-0000-0000-0000494D0000}"/>
    <cellStyle name="SAPBEXexcGood2 8 6" xfId="12126" xr:uid="{00000000-0005-0000-0000-00004A4D0000}"/>
    <cellStyle name="SAPBEXexcGood2 8 6 2" xfId="12127" xr:uid="{00000000-0005-0000-0000-00004B4D0000}"/>
    <cellStyle name="SAPBEXexcGood2 8 7" xfId="12128" xr:uid="{00000000-0005-0000-0000-00004C4D0000}"/>
    <cellStyle name="SAPBEXexcGood2 8 7 2" xfId="12129" xr:uid="{00000000-0005-0000-0000-00004D4D0000}"/>
    <cellStyle name="SAPBEXexcGood2 8 8" xfId="12130" xr:uid="{00000000-0005-0000-0000-00004E4D0000}"/>
    <cellStyle name="SAPBEXexcGood2 8 8 2" xfId="12131" xr:uid="{00000000-0005-0000-0000-00004F4D0000}"/>
    <cellStyle name="SAPBEXexcGood2 8 9" xfId="12132" xr:uid="{00000000-0005-0000-0000-0000504D0000}"/>
    <cellStyle name="SAPBEXexcGood2 8 9 2" xfId="12133" xr:uid="{00000000-0005-0000-0000-0000514D0000}"/>
    <cellStyle name="SAPBEXexcGood2 9" xfId="12134" xr:uid="{00000000-0005-0000-0000-0000524D0000}"/>
    <cellStyle name="SAPBEXexcGood2 9 10" xfId="12135" xr:uid="{00000000-0005-0000-0000-0000534D0000}"/>
    <cellStyle name="SAPBEXexcGood2 9 10 2" xfId="12136" xr:uid="{00000000-0005-0000-0000-0000544D0000}"/>
    <cellStyle name="SAPBEXexcGood2 9 11" xfId="12137" xr:uid="{00000000-0005-0000-0000-0000554D0000}"/>
    <cellStyle name="SAPBEXexcGood2 9 12" xfId="12138" xr:uid="{00000000-0005-0000-0000-0000564D0000}"/>
    <cellStyle name="SAPBEXexcGood2 9 2" xfId="12139" xr:uid="{00000000-0005-0000-0000-0000574D0000}"/>
    <cellStyle name="SAPBEXexcGood2 9 2 2" xfId="12140" xr:uid="{00000000-0005-0000-0000-0000584D0000}"/>
    <cellStyle name="SAPBEXexcGood2 9 2 3" xfId="12141" xr:uid="{00000000-0005-0000-0000-0000594D0000}"/>
    <cellStyle name="SAPBEXexcGood2 9 3" xfId="12142" xr:uid="{00000000-0005-0000-0000-00005A4D0000}"/>
    <cellStyle name="SAPBEXexcGood2 9 3 2" xfId="12143" xr:uid="{00000000-0005-0000-0000-00005B4D0000}"/>
    <cellStyle name="SAPBEXexcGood2 9 4" xfId="12144" xr:uid="{00000000-0005-0000-0000-00005C4D0000}"/>
    <cellStyle name="SAPBEXexcGood2 9 4 2" xfId="12145" xr:uid="{00000000-0005-0000-0000-00005D4D0000}"/>
    <cellStyle name="SAPBEXexcGood2 9 5" xfId="12146" xr:uid="{00000000-0005-0000-0000-00005E4D0000}"/>
    <cellStyle name="SAPBEXexcGood2 9 5 2" xfId="12147" xr:uid="{00000000-0005-0000-0000-00005F4D0000}"/>
    <cellStyle name="SAPBEXexcGood2 9 6" xfId="12148" xr:uid="{00000000-0005-0000-0000-0000604D0000}"/>
    <cellStyle name="SAPBEXexcGood2 9 6 2" xfId="12149" xr:uid="{00000000-0005-0000-0000-0000614D0000}"/>
    <cellStyle name="SAPBEXexcGood2 9 7" xfId="12150" xr:uid="{00000000-0005-0000-0000-0000624D0000}"/>
    <cellStyle name="SAPBEXexcGood2 9 7 2" xfId="12151" xr:uid="{00000000-0005-0000-0000-0000634D0000}"/>
    <cellStyle name="SAPBEXexcGood2 9 8" xfId="12152" xr:uid="{00000000-0005-0000-0000-0000644D0000}"/>
    <cellStyle name="SAPBEXexcGood2 9 8 2" xfId="12153" xr:uid="{00000000-0005-0000-0000-0000654D0000}"/>
    <cellStyle name="SAPBEXexcGood2 9 9" xfId="12154" xr:uid="{00000000-0005-0000-0000-0000664D0000}"/>
    <cellStyle name="SAPBEXexcGood2 9 9 2" xfId="12155" xr:uid="{00000000-0005-0000-0000-0000674D0000}"/>
    <cellStyle name="SAPBEXexcGood2_2013Прогноз" xfId="12156" xr:uid="{00000000-0005-0000-0000-0000684D0000}"/>
    <cellStyle name="SAPBEXexcGood3" xfId="12157" xr:uid="{00000000-0005-0000-0000-0000694D0000}"/>
    <cellStyle name="SAPBEXexcGood3 10" xfId="12158" xr:uid="{00000000-0005-0000-0000-00006A4D0000}"/>
    <cellStyle name="SAPBEXexcGood3 10 10" xfId="12159" xr:uid="{00000000-0005-0000-0000-00006B4D0000}"/>
    <cellStyle name="SAPBEXexcGood3 10 10 2" xfId="12160" xr:uid="{00000000-0005-0000-0000-00006C4D0000}"/>
    <cellStyle name="SAPBEXexcGood3 10 11" xfId="12161" xr:uid="{00000000-0005-0000-0000-00006D4D0000}"/>
    <cellStyle name="SAPBEXexcGood3 10 12" xfId="12162" xr:uid="{00000000-0005-0000-0000-00006E4D0000}"/>
    <cellStyle name="SAPBEXexcGood3 10 2" xfId="12163" xr:uid="{00000000-0005-0000-0000-00006F4D0000}"/>
    <cellStyle name="SAPBEXexcGood3 10 2 2" xfId="12164" xr:uid="{00000000-0005-0000-0000-0000704D0000}"/>
    <cellStyle name="SAPBEXexcGood3 10 2 2 2" xfId="12165" xr:uid="{00000000-0005-0000-0000-0000714D0000}"/>
    <cellStyle name="SAPBEXexcGood3 10 2 3" xfId="12166" xr:uid="{00000000-0005-0000-0000-0000724D0000}"/>
    <cellStyle name="SAPBEXexcGood3 10 3" xfId="12167" xr:uid="{00000000-0005-0000-0000-0000734D0000}"/>
    <cellStyle name="SAPBEXexcGood3 10 3 2" xfId="12168" xr:uid="{00000000-0005-0000-0000-0000744D0000}"/>
    <cellStyle name="SAPBEXexcGood3 10 3 2 2" xfId="12169" xr:uid="{00000000-0005-0000-0000-0000754D0000}"/>
    <cellStyle name="SAPBEXexcGood3 10 3 3" xfId="12170" xr:uid="{00000000-0005-0000-0000-0000764D0000}"/>
    <cellStyle name="SAPBEXexcGood3 10 4" xfId="12171" xr:uid="{00000000-0005-0000-0000-0000774D0000}"/>
    <cellStyle name="SAPBEXexcGood3 10 4 2" xfId="12172" xr:uid="{00000000-0005-0000-0000-0000784D0000}"/>
    <cellStyle name="SAPBEXexcGood3 10 4 2 2" xfId="12173" xr:uid="{00000000-0005-0000-0000-0000794D0000}"/>
    <cellStyle name="SAPBEXexcGood3 10 4 3" xfId="12174" xr:uid="{00000000-0005-0000-0000-00007A4D0000}"/>
    <cellStyle name="SAPBEXexcGood3 10 5" xfId="12175" xr:uid="{00000000-0005-0000-0000-00007B4D0000}"/>
    <cellStyle name="SAPBEXexcGood3 10 5 2" xfId="12176" xr:uid="{00000000-0005-0000-0000-00007C4D0000}"/>
    <cellStyle name="SAPBEXexcGood3 10 5 2 2" xfId="12177" xr:uid="{00000000-0005-0000-0000-00007D4D0000}"/>
    <cellStyle name="SAPBEXexcGood3 10 5 3" xfId="12178" xr:uid="{00000000-0005-0000-0000-00007E4D0000}"/>
    <cellStyle name="SAPBEXexcGood3 10 6" xfId="12179" xr:uid="{00000000-0005-0000-0000-00007F4D0000}"/>
    <cellStyle name="SAPBEXexcGood3 10 6 2" xfId="12180" xr:uid="{00000000-0005-0000-0000-0000804D0000}"/>
    <cellStyle name="SAPBEXexcGood3 10 6 2 2" xfId="12181" xr:uid="{00000000-0005-0000-0000-0000814D0000}"/>
    <cellStyle name="SAPBEXexcGood3 10 6 3" xfId="12182" xr:uid="{00000000-0005-0000-0000-0000824D0000}"/>
    <cellStyle name="SAPBEXexcGood3 10 7" xfId="12183" xr:uid="{00000000-0005-0000-0000-0000834D0000}"/>
    <cellStyle name="SAPBEXexcGood3 10 7 2" xfId="12184" xr:uid="{00000000-0005-0000-0000-0000844D0000}"/>
    <cellStyle name="SAPBEXexcGood3 10 7 3" xfId="12185" xr:uid="{00000000-0005-0000-0000-0000854D0000}"/>
    <cellStyle name="SAPBEXexcGood3 10 8" xfId="12186" xr:uid="{00000000-0005-0000-0000-0000864D0000}"/>
    <cellStyle name="SAPBEXexcGood3 10 8 2" xfId="12187" xr:uid="{00000000-0005-0000-0000-0000874D0000}"/>
    <cellStyle name="SAPBEXexcGood3 10 9" xfId="12188" xr:uid="{00000000-0005-0000-0000-0000884D0000}"/>
    <cellStyle name="SAPBEXexcGood3 10 9 2" xfId="12189" xr:uid="{00000000-0005-0000-0000-0000894D0000}"/>
    <cellStyle name="SAPBEXexcGood3 10_2013Прогноз" xfId="12190" xr:uid="{00000000-0005-0000-0000-00008A4D0000}"/>
    <cellStyle name="SAPBEXexcGood3 11" xfId="12191" xr:uid="{00000000-0005-0000-0000-00008B4D0000}"/>
    <cellStyle name="SAPBEXexcGood3 11 10" xfId="12192" xr:uid="{00000000-0005-0000-0000-00008C4D0000}"/>
    <cellStyle name="SAPBEXexcGood3 11 10 2" xfId="12193" xr:uid="{00000000-0005-0000-0000-00008D4D0000}"/>
    <cellStyle name="SAPBEXexcGood3 11 11" xfId="12194" xr:uid="{00000000-0005-0000-0000-00008E4D0000}"/>
    <cellStyle name="SAPBEXexcGood3 11 12" xfId="12195" xr:uid="{00000000-0005-0000-0000-00008F4D0000}"/>
    <cellStyle name="SAPBEXexcGood3 11 2" xfId="12196" xr:uid="{00000000-0005-0000-0000-0000904D0000}"/>
    <cellStyle name="SAPBEXexcGood3 11 2 2" xfId="12197" xr:uid="{00000000-0005-0000-0000-0000914D0000}"/>
    <cellStyle name="SAPBEXexcGood3 11 2 2 2" xfId="12198" xr:uid="{00000000-0005-0000-0000-0000924D0000}"/>
    <cellStyle name="SAPBEXexcGood3 11 2 3" xfId="12199" xr:uid="{00000000-0005-0000-0000-0000934D0000}"/>
    <cellStyle name="SAPBEXexcGood3 11 3" xfId="12200" xr:uid="{00000000-0005-0000-0000-0000944D0000}"/>
    <cellStyle name="SAPBEXexcGood3 11 3 2" xfId="12201" xr:uid="{00000000-0005-0000-0000-0000954D0000}"/>
    <cellStyle name="SAPBEXexcGood3 11 3 3" xfId="12202" xr:uid="{00000000-0005-0000-0000-0000964D0000}"/>
    <cellStyle name="SAPBEXexcGood3 11 4" xfId="12203" xr:uid="{00000000-0005-0000-0000-0000974D0000}"/>
    <cellStyle name="SAPBEXexcGood3 11 4 2" xfId="12204" xr:uid="{00000000-0005-0000-0000-0000984D0000}"/>
    <cellStyle name="SAPBEXexcGood3 11 5" xfId="12205" xr:uid="{00000000-0005-0000-0000-0000994D0000}"/>
    <cellStyle name="SAPBEXexcGood3 11 5 2" xfId="12206" xr:uid="{00000000-0005-0000-0000-00009A4D0000}"/>
    <cellStyle name="SAPBEXexcGood3 11 6" xfId="12207" xr:uid="{00000000-0005-0000-0000-00009B4D0000}"/>
    <cellStyle name="SAPBEXexcGood3 11 6 2" xfId="12208" xr:uid="{00000000-0005-0000-0000-00009C4D0000}"/>
    <cellStyle name="SAPBEXexcGood3 11 7" xfId="12209" xr:uid="{00000000-0005-0000-0000-00009D4D0000}"/>
    <cellStyle name="SAPBEXexcGood3 11 7 2" xfId="12210" xr:uid="{00000000-0005-0000-0000-00009E4D0000}"/>
    <cellStyle name="SAPBEXexcGood3 11 8" xfId="12211" xr:uid="{00000000-0005-0000-0000-00009F4D0000}"/>
    <cellStyle name="SAPBEXexcGood3 11 8 2" xfId="12212" xr:uid="{00000000-0005-0000-0000-0000A04D0000}"/>
    <cellStyle name="SAPBEXexcGood3 11 9" xfId="12213" xr:uid="{00000000-0005-0000-0000-0000A14D0000}"/>
    <cellStyle name="SAPBEXexcGood3 11 9 2" xfId="12214" xr:uid="{00000000-0005-0000-0000-0000A24D0000}"/>
    <cellStyle name="SAPBEXexcGood3 12" xfId="12215" xr:uid="{00000000-0005-0000-0000-0000A34D0000}"/>
    <cellStyle name="SAPBEXexcGood3 12 10" xfId="12216" xr:uid="{00000000-0005-0000-0000-0000A44D0000}"/>
    <cellStyle name="SAPBEXexcGood3 12 10 2" xfId="12217" xr:uid="{00000000-0005-0000-0000-0000A54D0000}"/>
    <cellStyle name="SAPBEXexcGood3 12 11" xfId="12218" xr:uid="{00000000-0005-0000-0000-0000A64D0000}"/>
    <cellStyle name="SAPBEXexcGood3 12 12" xfId="12219" xr:uid="{00000000-0005-0000-0000-0000A74D0000}"/>
    <cellStyle name="SAPBEXexcGood3 12 2" xfId="12220" xr:uid="{00000000-0005-0000-0000-0000A84D0000}"/>
    <cellStyle name="SAPBEXexcGood3 12 2 2" xfId="12221" xr:uid="{00000000-0005-0000-0000-0000A94D0000}"/>
    <cellStyle name="SAPBEXexcGood3 12 2 2 2" xfId="12222" xr:uid="{00000000-0005-0000-0000-0000AA4D0000}"/>
    <cellStyle name="SAPBEXexcGood3 12 2 3" xfId="12223" xr:uid="{00000000-0005-0000-0000-0000AB4D0000}"/>
    <cellStyle name="SAPBEXexcGood3 12 3" xfId="12224" xr:uid="{00000000-0005-0000-0000-0000AC4D0000}"/>
    <cellStyle name="SAPBEXexcGood3 12 3 2" xfId="12225" xr:uid="{00000000-0005-0000-0000-0000AD4D0000}"/>
    <cellStyle name="SAPBEXexcGood3 12 3 3" xfId="12226" xr:uid="{00000000-0005-0000-0000-0000AE4D0000}"/>
    <cellStyle name="SAPBEXexcGood3 12 4" xfId="12227" xr:uid="{00000000-0005-0000-0000-0000AF4D0000}"/>
    <cellStyle name="SAPBEXexcGood3 12 4 2" xfId="12228" xr:uid="{00000000-0005-0000-0000-0000B04D0000}"/>
    <cellStyle name="SAPBEXexcGood3 12 5" xfId="12229" xr:uid="{00000000-0005-0000-0000-0000B14D0000}"/>
    <cellStyle name="SAPBEXexcGood3 12 5 2" xfId="12230" xr:uid="{00000000-0005-0000-0000-0000B24D0000}"/>
    <cellStyle name="SAPBEXexcGood3 12 6" xfId="12231" xr:uid="{00000000-0005-0000-0000-0000B34D0000}"/>
    <cellStyle name="SAPBEXexcGood3 12 6 2" xfId="12232" xr:uid="{00000000-0005-0000-0000-0000B44D0000}"/>
    <cellStyle name="SAPBEXexcGood3 12 7" xfId="12233" xr:uid="{00000000-0005-0000-0000-0000B54D0000}"/>
    <cellStyle name="SAPBEXexcGood3 12 7 2" xfId="12234" xr:uid="{00000000-0005-0000-0000-0000B64D0000}"/>
    <cellStyle name="SAPBEXexcGood3 12 8" xfId="12235" xr:uid="{00000000-0005-0000-0000-0000B74D0000}"/>
    <cellStyle name="SAPBEXexcGood3 12 8 2" xfId="12236" xr:uid="{00000000-0005-0000-0000-0000B84D0000}"/>
    <cellStyle name="SAPBEXexcGood3 12 9" xfId="12237" xr:uid="{00000000-0005-0000-0000-0000B94D0000}"/>
    <cellStyle name="SAPBEXexcGood3 12 9 2" xfId="12238" xr:uid="{00000000-0005-0000-0000-0000BA4D0000}"/>
    <cellStyle name="SAPBEXexcGood3 13" xfId="12239" xr:uid="{00000000-0005-0000-0000-0000BB4D0000}"/>
    <cellStyle name="SAPBEXexcGood3 13 10" xfId="12240" xr:uid="{00000000-0005-0000-0000-0000BC4D0000}"/>
    <cellStyle name="SAPBEXexcGood3 13 10 2" xfId="12241" xr:uid="{00000000-0005-0000-0000-0000BD4D0000}"/>
    <cellStyle name="SAPBEXexcGood3 13 11" xfId="12242" xr:uid="{00000000-0005-0000-0000-0000BE4D0000}"/>
    <cellStyle name="SAPBEXexcGood3 13 12" xfId="12243" xr:uid="{00000000-0005-0000-0000-0000BF4D0000}"/>
    <cellStyle name="SAPBEXexcGood3 13 2" xfId="12244" xr:uid="{00000000-0005-0000-0000-0000C04D0000}"/>
    <cellStyle name="SAPBEXexcGood3 13 2 2" xfId="12245" xr:uid="{00000000-0005-0000-0000-0000C14D0000}"/>
    <cellStyle name="SAPBEXexcGood3 13 2 2 2" xfId="12246" xr:uid="{00000000-0005-0000-0000-0000C24D0000}"/>
    <cellStyle name="SAPBEXexcGood3 13 2 3" xfId="12247" xr:uid="{00000000-0005-0000-0000-0000C34D0000}"/>
    <cellStyle name="SAPBEXexcGood3 13 3" xfId="12248" xr:uid="{00000000-0005-0000-0000-0000C44D0000}"/>
    <cellStyle name="SAPBEXexcGood3 13 3 2" xfId="12249" xr:uid="{00000000-0005-0000-0000-0000C54D0000}"/>
    <cellStyle name="SAPBEXexcGood3 13 3 3" xfId="12250" xr:uid="{00000000-0005-0000-0000-0000C64D0000}"/>
    <cellStyle name="SAPBEXexcGood3 13 4" xfId="12251" xr:uid="{00000000-0005-0000-0000-0000C74D0000}"/>
    <cellStyle name="SAPBEXexcGood3 13 4 2" xfId="12252" xr:uid="{00000000-0005-0000-0000-0000C84D0000}"/>
    <cellStyle name="SAPBEXexcGood3 13 5" xfId="12253" xr:uid="{00000000-0005-0000-0000-0000C94D0000}"/>
    <cellStyle name="SAPBEXexcGood3 13 5 2" xfId="12254" xr:uid="{00000000-0005-0000-0000-0000CA4D0000}"/>
    <cellStyle name="SAPBEXexcGood3 13 6" xfId="12255" xr:uid="{00000000-0005-0000-0000-0000CB4D0000}"/>
    <cellStyle name="SAPBEXexcGood3 13 6 2" xfId="12256" xr:uid="{00000000-0005-0000-0000-0000CC4D0000}"/>
    <cellStyle name="SAPBEXexcGood3 13 7" xfId="12257" xr:uid="{00000000-0005-0000-0000-0000CD4D0000}"/>
    <cellStyle name="SAPBEXexcGood3 13 7 2" xfId="12258" xr:uid="{00000000-0005-0000-0000-0000CE4D0000}"/>
    <cellStyle name="SAPBEXexcGood3 13 8" xfId="12259" xr:uid="{00000000-0005-0000-0000-0000CF4D0000}"/>
    <cellStyle name="SAPBEXexcGood3 13 8 2" xfId="12260" xr:uid="{00000000-0005-0000-0000-0000D04D0000}"/>
    <cellStyle name="SAPBEXexcGood3 13 9" xfId="12261" xr:uid="{00000000-0005-0000-0000-0000D14D0000}"/>
    <cellStyle name="SAPBEXexcGood3 13 9 2" xfId="12262" xr:uid="{00000000-0005-0000-0000-0000D24D0000}"/>
    <cellStyle name="SAPBEXexcGood3 14" xfId="12263" xr:uid="{00000000-0005-0000-0000-0000D34D0000}"/>
    <cellStyle name="SAPBEXexcGood3 14 10" xfId="12264" xr:uid="{00000000-0005-0000-0000-0000D44D0000}"/>
    <cellStyle name="SAPBEXexcGood3 14 10 2" xfId="12265" xr:uid="{00000000-0005-0000-0000-0000D54D0000}"/>
    <cellStyle name="SAPBEXexcGood3 14 11" xfId="12266" xr:uid="{00000000-0005-0000-0000-0000D64D0000}"/>
    <cellStyle name="SAPBEXexcGood3 14 12" xfId="12267" xr:uid="{00000000-0005-0000-0000-0000D74D0000}"/>
    <cellStyle name="SAPBEXexcGood3 14 2" xfId="12268" xr:uid="{00000000-0005-0000-0000-0000D84D0000}"/>
    <cellStyle name="SAPBEXexcGood3 14 2 2" xfId="12269" xr:uid="{00000000-0005-0000-0000-0000D94D0000}"/>
    <cellStyle name="SAPBEXexcGood3 14 2 3" xfId="12270" xr:uid="{00000000-0005-0000-0000-0000DA4D0000}"/>
    <cellStyle name="SAPBEXexcGood3 14 3" xfId="12271" xr:uid="{00000000-0005-0000-0000-0000DB4D0000}"/>
    <cellStyle name="SAPBEXexcGood3 14 3 2" xfId="12272" xr:uid="{00000000-0005-0000-0000-0000DC4D0000}"/>
    <cellStyle name="SAPBEXexcGood3 14 4" xfId="12273" xr:uid="{00000000-0005-0000-0000-0000DD4D0000}"/>
    <cellStyle name="SAPBEXexcGood3 14 4 2" xfId="12274" xr:uid="{00000000-0005-0000-0000-0000DE4D0000}"/>
    <cellStyle name="SAPBEXexcGood3 14 5" xfId="12275" xr:uid="{00000000-0005-0000-0000-0000DF4D0000}"/>
    <cellStyle name="SAPBEXexcGood3 14 5 2" xfId="12276" xr:uid="{00000000-0005-0000-0000-0000E04D0000}"/>
    <cellStyle name="SAPBEXexcGood3 14 6" xfId="12277" xr:uid="{00000000-0005-0000-0000-0000E14D0000}"/>
    <cellStyle name="SAPBEXexcGood3 14 6 2" xfId="12278" xr:uid="{00000000-0005-0000-0000-0000E24D0000}"/>
    <cellStyle name="SAPBEXexcGood3 14 7" xfId="12279" xr:uid="{00000000-0005-0000-0000-0000E34D0000}"/>
    <cellStyle name="SAPBEXexcGood3 14 7 2" xfId="12280" xr:uid="{00000000-0005-0000-0000-0000E44D0000}"/>
    <cellStyle name="SAPBEXexcGood3 14 8" xfId="12281" xr:uid="{00000000-0005-0000-0000-0000E54D0000}"/>
    <cellStyle name="SAPBEXexcGood3 14 8 2" xfId="12282" xr:uid="{00000000-0005-0000-0000-0000E64D0000}"/>
    <cellStyle name="SAPBEXexcGood3 14 9" xfId="12283" xr:uid="{00000000-0005-0000-0000-0000E74D0000}"/>
    <cellStyle name="SAPBEXexcGood3 14 9 2" xfId="12284" xr:uid="{00000000-0005-0000-0000-0000E84D0000}"/>
    <cellStyle name="SAPBEXexcGood3 15" xfId="12285" xr:uid="{00000000-0005-0000-0000-0000E94D0000}"/>
    <cellStyle name="SAPBEXexcGood3 15 10" xfId="12286" xr:uid="{00000000-0005-0000-0000-0000EA4D0000}"/>
    <cellStyle name="SAPBEXexcGood3 15 10 2" xfId="12287" xr:uid="{00000000-0005-0000-0000-0000EB4D0000}"/>
    <cellStyle name="SAPBEXexcGood3 15 11" xfId="12288" xr:uid="{00000000-0005-0000-0000-0000EC4D0000}"/>
    <cellStyle name="SAPBEXexcGood3 15 12" xfId="12289" xr:uid="{00000000-0005-0000-0000-0000ED4D0000}"/>
    <cellStyle name="SAPBEXexcGood3 15 2" xfId="12290" xr:uid="{00000000-0005-0000-0000-0000EE4D0000}"/>
    <cellStyle name="SAPBEXexcGood3 15 2 2" xfId="12291" xr:uid="{00000000-0005-0000-0000-0000EF4D0000}"/>
    <cellStyle name="SAPBEXexcGood3 15 2 3" xfId="12292" xr:uid="{00000000-0005-0000-0000-0000F04D0000}"/>
    <cellStyle name="SAPBEXexcGood3 15 3" xfId="12293" xr:uid="{00000000-0005-0000-0000-0000F14D0000}"/>
    <cellStyle name="SAPBEXexcGood3 15 3 2" xfId="12294" xr:uid="{00000000-0005-0000-0000-0000F24D0000}"/>
    <cellStyle name="SAPBEXexcGood3 15 4" xfId="12295" xr:uid="{00000000-0005-0000-0000-0000F34D0000}"/>
    <cellStyle name="SAPBEXexcGood3 15 4 2" xfId="12296" xr:uid="{00000000-0005-0000-0000-0000F44D0000}"/>
    <cellStyle name="SAPBEXexcGood3 15 5" xfId="12297" xr:uid="{00000000-0005-0000-0000-0000F54D0000}"/>
    <cellStyle name="SAPBEXexcGood3 15 5 2" xfId="12298" xr:uid="{00000000-0005-0000-0000-0000F64D0000}"/>
    <cellStyle name="SAPBEXexcGood3 15 6" xfId="12299" xr:uid="{00000000-0005-0000-0000-0000F74D0000}"/>
    <cellStyle name="SAPBEXexcGood3 15 6 2" xfId="12300" xr:uid="{00000000-0005-0000-0000-0000F84D0000}"/>
    <cellStyle name="SAPBEXexcGood3 15 7" xfId="12301" xr:uid="{00000000-0005-0000-0000-0000F94D0000}"/>
    <cellStyle name="SAPBEXexcGood3 15 7 2" xfId="12302" xr:uid="{00000000-0005-0000-0000-0000FA4D0000}"/>
    <cellStyle name="SAPBEXexcGood3 15 8" xfId="12303" xr:uid="{00000000-0005-0000-0000-0000FB4D0000}"/>
    <cellStyle name="SAPBEXexcGood3 15 8 2" xfId="12304" xr:uid="{00000000-0005-0000-0000-0000FC4D0000}"/>
    <cellStyle name="SAPBEXexcGood3 15 9" xfId="12305" xr:uid="{00000000-0005-0000-0000-0000FD4D0000}"/>
    <cellStyle name="SAPBEXexcGood3 15 9 2" xfId="12306" xr:uid="{00000000-0005-0000-0000-0000FE4D0000}"/>
    <cellStyle name="SAPBEXexcGood3 16" xfId="12307" xr:uid="{00000000-0005-0000-0000-0000FF4D0000}"/>
    <cellStyle name="SAPBEXexcGood3 16 2" xfId="12308" xr:uid="{00000000-0005-0000-0000-0000004E0000}"/>
    <cellStyle name="SAPBEXexcGood3 16 2 2" xfId="12309" xr:uid="{00000000-0005-0000-0000-0000014E0000}"/>
    <cellStyle name="SAPBEXexcGood3 16 3" xfId="12310" xr:uid="{00000000-0005-0000-0000-0000024E0000}"/>
    <cellStyle name="SAPBEXexcGood3 17" xfId="12311" xr:uid="{00000000-0005-0000-0000-0000034E0000}"/>
    <cellStyle name="SAPBEXexcGood3 17 2" xfId="12312" xr:uid="{00000000-0005-0000-0000-0000044E0000}"/>
    <cellStyle name="SAPBEXexcGood3 17 2 2" xfId="12313" xr:uid="{00000000-0005-0000-0000-0000054E0000}"/>
    <cellStyle name="SAPBEXexcGood3 17 3" xfId="12314" xr:uid="{00000000-0005-0000-0000-0000064E0000}"/>
    <cellStyle name="SAPBEXexcGood3 18" xfId="12315" xr:uid="{00000000-0005-0000-0000-0000074E0000}"/>
    <cellStyle name="SAPBEXexcGood3 18 2" xfId="12316" xr:uid="{00000000-0005-0000-0000-0000084E0000}"/>
    <cellStyle name="SAPBEXexcGood3 18 2 2" xfId="12317" xr:uid="{00000000-0005-0000-0000-0000094E0000}"/>
    <cellStyle name="SAPBEXexcGood3 18 3" xfId="12318" xr:uid="{00000000-0005-0000-0000-00000A4E0000}"/>
    <cellStyle name="SAPBEXexcGood3 19" xfId="12319" xr:uid="{00000000-0005-0000-0000-00000B4E0000}"/>
    <cellStyle name="SAPBEXexcGood3 19 2" xfId="12320" xr:uid="{00000000-0005-0000-0000-00000C4E0000}"/>
    <cellStyle name="SAPBEXexcGood3 19 2 2" xfId="12321" xr:uid="{00000000-0005-0000-0000-00000D4E0000}"/>
    <cellStyle name="SAPBEXexcGood3 19 3" xfId="12322" xr:uid="{00000000-0005-0000-0000-00000E4E0000}"/>
    <cellStyle name="SAPBEXexcGood3 2" xfId="12323" xr:uid="{00000000-0005-0000-0000-00000F4E0000}"/>
    <cellStyle name="SAPBEXexcGood3 2 10" xfId="12324" xr:uid="{00000000-0005-0000-0000-0000104E0000}"/>
    <cellStyle name="SAPBEXexcGood3 2 10 2" xfId="12325" xr:uid="{00000000-0005-0000-0000-0000114E0000}"/>
    <cellStyle name="SAPBEXexcGood3 2 10 2 2" xfId="12326" xr:uid="{00000000-0005-0000-0000-0000124E0000}"/>
    <cellStyle name="SAPBEXexcGood3 2 10 3" xfId="12327" xr:uid="{00000000-0005-0000-0000-0000134E0000}"/>
    <cellStyle name="SAPBEXexcGood3 2 11" xfId="12328" xr:uid="{00000000-0005-0000-0000-0000144E0000}"/>
    <cellStyle name="SAPBEXexcGood3 2 11 2" xfId="12329" xr:uid="{00000000-0005-0000-0000-0000154E0000}"/>
    <cellStyle name="SAPBEXexcGood3 2 12" xfId="12330" xr:uid="{00000000-0005-0000-0000-0000164E0000}"/>
    <cellStyle name="SAPBEXexcGood3 2 13" xfId="12331" xr:uid="{00000000-0005-0000-0000-0000174E0000}"/>
    <cellStyle name="SAPBEXexcGood3 2 2" xfId="12332" xr:uid="{00000000-0005-0000-0000-0000184E0000}"/>
    <cellStyle name="SAPBEXexcGood3 2 2 2" xfId="12333" xr:uid="{00000000-0005-0000-0000-0000194E0000}"/>
    <cellStyle name="SAPBEXexcGood3 2 2 2 2" xfId="12334" xr:uid="{00000000-0005-0000-0000-00001A4E0000}"/>
    <cellStyle name="SAPBEXexcGood3 2 2 2 3" xfId="12335" xr:uid="{00000000-0005-0000-0000-00001B4E0000}"/>
    <cellStyle name="SAPBEXexcGood3 2 2 3" xfId="12336" xr:uid="{00000000-0005-0000-0000-00001C4E0000}"/>
    <cellStyle name="SAPBEXexcGood3 2 2 3 2" xfId="12337" xr:uid="{00000000-0005-0000-0000-00001D4E0000}"/>
    <cellStyle name="SAPBEXexcGood3 2 2 4" xfId="12338" xr:uid="{00000000-0005-0000-0000-00001E4E0000}"/>
    <cellStyle name="SAPBEXexcGood3 2 2 4 2" xfId="12339" xr:uid="{00000000-0005-0000-0000-00001F4E0000}"/>
    <cellStyle name="SAPBEXexcGood3 2 2 5" xfId="12340" xr:uid="{00000000-0005-0000-0000-0000204E0000}"/>
    <cellStyle name="SAPBEXexcGood3 2 2 5 2" xfId="12341" xr:uid="{00000000-0005-0000-0000-0000214E0000}"/>
    <cellStyle name="SAPBEXexcGood3 2 2 6" xfId="12342" xr:uid="{00000000-0005-0000-0000-0000224E0000}"/>
    <cellStyle name="SAPBEXexcGood3 2 2 7" xfId="12343" xr:uid="{00000000-0005-0000-0000-0000234E0000}"/>
    <cellStyle name="SAPBEXexcGood3 2 2 8" xfId="12344" xr:uid="{00000000-0005-0000-0000-0000244E0000}"/>
    <cellStyle name="SAPBEXexcGood3 2 2_2014БП" xfId="12345" xr:uid="{00000000-0005-0000-0000-0000254E0000}"/>
    <cellStyle name="SAPBEXexcGood3 2 3" xfId="12346" xr:uid="{00000000-0005-0000-0000-0000264E0000}"/>
    <cellStyle name="SAPBEXexcGood3 2 3 2" xfId="12347" xr:uid="{00000000-0005-0000-0000-0000274E0000}"/>
    <cellStyle name="SAPBEXexcGood3 2 3 2 2" xfId="12348" xr:uid="{00000000-0005-0000-0000-0000284E0000}"/>
    <cellStyle name="SAPBEXexcGood3 2 3 3" xfId="12349" xr:uid="{00000000-0005-0000-0000-0000294E0000}"/>
    <cellStyle name="SAPBEXexcGood3 2 4" xfId="12350" xr:uid="{00000000-0005-0000-0000-00002A4E0000}"/>
    <cellStyle name="SAPBEXexcGood3 2 4 2" xfId="12351" xr:uid="{00000000-0005-0000-0000-00002B4E0000}"/>
    <cellStyle name="SAPBEXexcGood3 2 4 2 2" xfId="12352" xr:uid="{00000000-0005-0000-0000-00002C4E0000}"/>
    <cellStyle name="SAPBEXexcGood3 2 4 3" xfId="12353" xr:uid="{00000000-0005-0000-0000-00002D4E0000}"/>
    <cellStyle name="SAPBEXexcGood3 2 5" xfId="12354" xr:uid="{00000000-0005-0000-0000-00002E4E0000}"/>
    <cellStyle name="SAPBEXexcGood3 2 5 2" xfId="12355" xr:uid="{00000000-0005-0000-0000-00002F4E0000}"/>
    <cellStyle name="SAPBEXexcGood3 2 5 2 2" xfId="12356" xr:uid="{00000000-0005-0000-0000-0000304E0000}"/>
    <cellStyle name="SAPBEXexcGood3 2 5 3" xfId="12357" xr:uid="{00000000-0005-0000-0000-0000314E0000}"/>
    <cellStyle name="SAPBEXexcGood3 2 6" xfId="12358" xr:uid="{00000000-0005-0000-0000-0000324E0000}"/>
    <cellStyle name="SAPBEXexcGood3 2 6 2" xfId="12359" xr:uid="{00000000-0005-0000-0000-0000334E0000}"/>
    <cellStyle name="SAPBEXexcGood3 2 6 2 2" xfId="12360" xr:uid="{00000000-0005-0000-0000-0000344E0000}"/>
    <cellStyle name="SAPBEXexcGood3 2 6 3" xfId="12361" xr:uid="{00000000-0005-0000-0000-0000354E0000}"/>
    <cellStyle name="SAPBEXexcGood3 2 7" xfId="12362" xr:uid="{00000000-0005-0000-0000-0000364E0000}"/>
    <cellStyle name="SAPBEXexcGood3 2 7 2" xfId="12363" xr:uid="{00000000-0005-0000-0000-0000374E0000}"/>
    <cellStyle name="SAPBEXexcGood3 2 7 2 2" xfId="12364" xr:uid="{00000000-0005-0000-0000-0000384E0000}"/>
    <cellStyle name="SAPBEXexcGood3 2 7 3" xfId="12365" xr:uid="{00000000-0005-0000-0000-0000394E0000}"/>
    <cellStyle name="SAPBEXexcGood3 2 8" xfId="12366" xr:uid="{00000000-0005-0000-0000-00003A4E0000}"/>
    <cellStyle name="SAPBEXexcGood3 2 8 2" xfId="12367" xr:uid="{00000000-0005-0000-0000-00003B4E0000}"/>
    <cellStyle name="SAPBEXexcGood3 2 8 2 2" xfId="12368" xr:uid="{00000000-0005-0000-0000-00003C4E0000}"/>
    <cellStyle name="SAPBEXexcGood3 2 8 3" xfId="12369" xr:uid="{00000000-0005-0000-0000-00003D4E0000}"/>
    <cellStyle name="SAPBEXexcGood3 2 9" xfId="12370" xr:uid="{00000000-0005-0000-0000-00003E4E0000}"/>
    <cellStyle name="SAPBEXexcGood3 2 9 2" xfId="12371" xr:uid="{00000000-0005-0000-0000-00003F4E0000}"/>
    <cellStyle name="SAPBEXexcGood3 2 9 2 2" xfId="12372" xr:uid="{00000000-0005-0000-0000-0000404E0000}"/>
    <cellStyle name="SAPBEXexcGood3 2 9 3" xfId="12373" xr:uid="{00000000-0005-0000-0000-0000414E0000}"/>
    <cellStyle name="SAPBEXexcGood3 2_2013Прогноз" xfId="12374" xr:uid="{00000000-0005-0000-0000-0000424E0000}"/>
    <cellStyle name="SAPBEXexcGood3 20" xfId="12375" xr:uid="{00000000-0005-0000-0000-0000434E0000}"/>
    <cellStyle name="SAPBEXexcGood3 20 2" xfId="12376" xr:uid="{00000000-0005-0000-0000-0000444E0000}"/>
    <cellStyle name="SAPBEXexcGood3 20 2 2" xfId="12377" xr:uid="{00000000-0005-0000-0000-0000454E0000}"/>
    <cellStyle name="SAPBEXexcGood3 20 3" xfId="12378" xr:uid="{00000000-0005-0000-0000-0000464E0000}"/>
    <cellStyle name="SAPBEXexcGood3 21" xfId="12379" xr:uid="{00000000-0005-0000-0000-0000474E0000}"/>
    <cellStyle name="SAPBEXexcGood3 21 2" xfId="12380" xr:uid="{00000000-0005-0000-0000-0000484E0000}"/>
    <cellStyle name="SAPBEXexcGood3 21 2 2" xfId="12381" xr:uid="{00000000-0005-0000-0000-0000494E0000}"/>
    <cellStyle name="SAPBEXexcGood3 21 3" xfId="12382" xr:uid="{00000000-0005-0000-0000-00004A4E0000}"/>
    <cellStyle name="SAPBEXexcGood3 22" xfId="12383" xr:uid="{00000000-0005-0000-0000-00004B4E0000}"/>
    <cellStyle name="SAPBEXexcGood3 22 2" xfId="12384" xr:uid="{00000000-0005-0000-0000-00004C4E0000}"/>
    <cellStyle name="SAPBEXexcGood3 22 2 2" xfId="12385" xr:uid="{00000000-0005-0000-0000-00004D4E0000}"/>
    <cellStyle name="SAPBEXexcGood3 22 3" xfId="12386" xr:uid="{00000000-0005-0000-0000-00004E4E0000}"/>
    <cellStyle name="SAPBEXexcGood3 23" xfId="12387" xr:uid="{00000000-0005-0000-0000-00004F4E0000}"/>
    <cellStyle name="SAPBEXexcGood3 23 2" xfId="12388" xr:uid="{00000000-0005-0000-0000-0000504E0000}"/>
    <cellStyle name="SAPBEXexcGood3 23 2 2" xfId="12389" xr:uid="{00000000-0005-0000-0000-0000514E0000}"/>
    <cellStyle name="SAPBEXexcGood3 23 3" xfId="12390" xr:uid="{00000000-0005-0000-0000-0000524E0000}"/>
    <cellStyle name="SAPBEXexcGood3 24" xfId="12391" xr:uid="{00000000-0005-0000-0000-0000534E0000}"/>
    <cellStyle name="SAPBEXexcGood3 24 2" xfId="12392" xr:uid="{00000000-0005-0000-0000-0000544E0000}"/>
    <cellStyle name="SAPBEXexcGood3 24 2 2" xfId="12393" xr:uid="{00000000-0005-0000-0000-0000554E0000}"/>
    <cellStyle name="SAPBEXexcGood3 24 3" xfId="12394" xr:uid="{00000000-0005-0000-0000-0000564E0000}"/>
    <cellStyle name="SAPBEXexcGood3 25" xfId="12395" xr:uid="{00000000-0005-0000-0000-0000574E0000}"/>
    <cellStyle name="SAPBEXexcGood3 25 2" xfId="12396" xr:uid="{00000000-0005-0000-0000-0000584E0000}"/>
    <cellStyle name="SAPBEXexcGood3 25 3" xfId="12397" xr:uid="{00000000-0005-0000-0000-0000594E0000}"/>
    <cellStyle name="SAPBEXexcGood3 26" xfId="12398" xr:uid="{00000000-0005-0000-0000-00005A4E0000}"/>
    <cellStyle name="SAPBEXexcGood3 26 2" xfId="12399" xr:uid="{00000000-0005-0000-0000-00005B4E0000}"/>
    <cellStyle name="SAPBEXexcGood3 27" xfId="12400" xr:uid="{00000000-0005-0000-0000-00005C4E0000}"/>
    <cellStyle name="SAPBEXexcGood3 27 2" xfId="12401" xr:uid="{00000000-0005-0000-0000-00005D4E0000}"/>
    <cellStyle name="SAPBEXexcGood3 28" xfId="12402" xr:uid="{00000000-0005-0000-0000-00005E4E0000}"/>
    <cellStyle name="SAPBEXexcGood3 29" xfId="12403" xr:uid="{00000000-0005-0000-0000-00005F4E0000}"/>
    <cellStyle name="SAPBEXexcGood3 3" xfId="12404" xr:uid="{00000000-0005-0000-0000-0000604E0000}"/>
    <cellStyle name="SAPBEXexcGood3 3 10" xfId="12405" xr:uid="{00000000-0005-0000-0000-0000614E0000}"/>
    <cellStyle name="SAPBEXexcGood3 3 10 2" xfId="12406" xr:uid="{00000000-0005-0000-0000-0000624E0000}"/>
    <cellStyle name="SAPBEXexcGood3 3 10 2 2" xfId="12407" xr:uid="{00000000-0005-0000-0000-0000634E0000}"/>
    <cellStyle name="SAPBEXexcGood3 3 10 3" xfId="12408" xr:uid="{00000000-0005-0000-0000-0000644E0000}"/>
    <cellStyle name="SAPBEXexcGood3 3 11" xfId="12409" xr:uid="{00000000-0005-0000-0000-0000654E0000}"/>
    <cellStyle name="SAPBEXexcGood3 3 11 2" xfId="12410" xr:uid="{00000000-0005-0000-0000-0000664E0000}"/>
    <cellStyle name="SAPBEXexcGood3 3 12" xfId="12411" xr:uid="{00000000-0005-0000-0000-0000674E0000}"/>
    <cellStyle name="SAPBEXexcGood3 3 13" xfId="12412" xr:uid="{00000000-0005-0000-0000-0000684E0000}"/>
    <cellStyle name="SAPBEXexcGood3 3 2" xfId="12413" xr:uid="{00000000-0005-0000-0000-0000694E0000}"/>
    <cellStyle name="SAPBEXexcGood3 3 2 2" xfId="12414" xr:uid="{00000000-0005-0000-0000-00006A4E0000}"/>
    <cellStyle name="SAPBEXexcGood3 3 2 2 2" xfId="12415" xr:uid="{00000000-0005-0000-0000-00006B4E0000}"/>
    <cellStyle name="SAPBEXexcGood3 3 2 2 3" xfId="12416" xr:uid="{00000000-0005-0000-0000-00006C4E0000}"/>
    <cellStyle name="SAPBEXexcGood3 3 2 3" xfId="12417" xr:uid="{00000000-0005-0000-0000-00006D4E0000}"/>
    <cellStyle name="SAPBEXexcGood3 3 2 3 2" xfId="12418" xr:uid="{00000000-0005-0000-0000-00006E4E0000}"/>
    <cellStyle name="SAPBEXexcGood3 3 2 4" xfId="12419" xr:uid="{00000000-0005-0000-0000-00006F4E0000}"/>
    <cellStyle name="SAPBEXexcGood3 3 2 4 2" xfId="12420" xr:uid="{00000000-0005-0000-0000-0000704E0000}"/>
    <cellStyle name="SAPBEXexcGood3 3 2 5" xfId="12421" xr:uid="{00000000-0005-0000-0000-0000714E0000}"/>
    <cellStyle name="SAPBEXexcGood3 3 2 5 2" xfId="12422" xr:uid="{00000000-0005-0000-0000-0000724E0000}"/>
    <cellStyle name="SAPBEXexcGood3 3 2 6" xfId="12423" xr:uid="{00000000-0005-0000-0000-0000734E0000}"/>
    <cellStyle name="SAPBEXexcGood3 3 2 7" xfId="12424" xr:uid="{00000000-0005-0000-0000-0000744E0000}"/>
    <cellStyle name="SAPBEXexcGood3 3 2 8" xfId="12425" xr:uid="{00000000-0005-0000-0000-0000754E0000}"/>
    <cellStyle name="SAPBEXexcGood3 3 2_2014БП" xfId="12426" xr:uid="{00000000-0005-0000-0000-0000764E0000}"/>
    <cellStyle name="SAPBEXexcGood3 3 3" xfId="12427" xr:uid="{00000000-0005-0000-0000-0000774E0000}"/>
    <cellStyle name="SAPBEXexcGood3 3 3 2" xfId="12428" xr:uid="{00000000-0005-0000-0000-0000784E0000}"/>
    <cellStyle name="SAPBEXexcGood3 3 3 2 2" xfId="12429" xr:uid="{00000000-0005-0000-0000-0000794E0000}"/>
    <cellStyle name="SAPBEXexcGood3 3 3 3" xfId="12430" xr:uid="{00000000-0005-0000-0000-00007A4E0000}"/>
    <cellStyle name="SAPBEXexcGood3 3 4" xfId="12431" xr:uid="{00000000-0005-0000-0000-00007B4E0000}"/>
    <cellStyle name="SAPBEXexcGood3 3 4 2" xfId="12432" xr:uid="{00000000-0005-0000-0000-00007C4E0000}"/>
    <cellStyle name="SAPBEXexcGood3 3 4 2 2" xfId="12433" xr:uid="{00000000-0005-0000-0000-00007D4E0000}"/>
    <cellStyle name="SAPBEXexcGood3 3 4 3" xfId="12434" xr:uid="{00000000-0005-0000-0000-00007E4E0000}"/>
    <cellStyle name="SAPBEXexcGood3 3 5" xfId="12435" xr:uid="{00000000-0005-0000-0000-00007F4E0000}"/>
    <cellStyle name="SAPBEXexcGood3 3 5 2" xfId="12436" xr:uid="{00000000-0005-0000-0000-0000804E0000}"/>
    <cellStyle name="SAPBEXexcGood3 3 5 2 2" xfId="12437" xr:uid="{00000000-0005-0000-0000-0000814E0000}"/>
    <cellStyle name="SAPBEXexcGood3 3 5 3" xfId="12438" xr:uid="{00000000-0005-0000-0000-0000824E0000}"/>
    <cellStyle name="SAPBEXexcGood3 3 6" xfId="12439" xr:uid="{00000000-0005-0000-0000-0000834E0000}"/>
    <cellStyle name="SAPBEXexcGood3 3 6 2" xfId="12440" xr:uid="{00000000-0005-0000-0000-0000844E0000}"/>
    <cellStyle name="SAPBEXexcGood3 3 6 2 2" xfId="12441" xr:uid="{00000000-0005-0000-0000-0000854E0000}"/>
    <cellStyle name="SAPBEXexcGood3 3 6 3" xfId="12442" xr:uid="{00000000-0005-0000-0000-0000864E0000}"/>
    <cellStyle name="SAPBEXexcGood3 3 7" xfId="12443" xr:uid="{00000000-0005-0000-0000-0000874E0000}"/>
    <cellStyle name="SAPBEXexcGood3 3 7 2" xfId="12444" xr:uid="{00000000-0005-0000-0000-0000884E0000}"/>
    <cellStyle name="SAPBEXexcGood3 3 7 2 2" xfId="12445" xr:uid="{00000000-0005-0000-0000-0000894E0000}"/>
    <cellStyle name="SAPBEXexcGood3 3 7 3" xfId="12446" xr:uid="{00000000-0005-0000-0000-00008A4E0000}"/>
    <cellStyle name="SAPBEXexcGood3 3 8" xfId="12447" xr:uid="{00000000-0005-0000-0000-00008B4E0000}"/>
    <cellStyle name="SAPBEXexcGood3 3 8 2" xfId="12448" xr:uid="{00000000-0005-0000-0000-00008C4E0000}"/>
    <cellStyle name="SAPBEXexcGood3 3 8 2 2" xfId="12449" xr:uid="{00000000-0005-0000-0000-00008D4E0000}"/>
    <cellStyle name="SAPBEXexcGood3 3 8 3" xfId="12450" xr:uid="{00000000-0005-0000-0000-00008E4E0000}"/>
    <cellStyle name="SAPBEXexcGood3 3 9" xfId="12451" xr:uid="{00000000-0005-0000-0000-00008F4E0000}"/>
    <cellStyle name="SAPBEXexcGood3 3 9 2" xfId="12452" xr:uid="{00000000-0005-0000-0000-0000904E0000}"/>
    <cellStyle name="SAPBEXexcGood3 3 9 2 2" xfId="12453" xr:uid="{00000000-0005-0000-0000-0000914E0000}"/>
    <cellStyle name="SAPBEXexcGood3 3 9 3" xfId="12454" xr:uid="{00000000-0005-0000-0000-0000924E0000}"/>
    <cellStyle name="SAPBEXexcGood3 3_2013Прогноз" xfId="12455" xr:uid="{00000000-0005-0000-0000-0000934E0000}"/>
    <cellStyle name="SAPBEXexcGood3 30" xfId="36456" xr:uid="{00000000-0005-0000-0000-0000944E0000}"/>
    <cellStyle name="SAPBEXexcGood3 31" xfId="36457" xr:uid="{00000000-0005-0000-0000-0000954E0000}"/>
    <cellStyle name="SAPBEXexcGood3 32" xfId="36458" xr:uid="{00000000-0005-0000-0000-0000964E0000}"/>
    <cellStyle name="SAPBEXexcGood3 4" xfId="12456" xr:uid="{00000000-0005-0000-0000-0000974E0000}"/>
    <cellStyle name="SAPBEXexcGood3 4 10" xfId="12457" xr:uid="{00000000-0005-0000-0000-0000984E0000}"/>
    <cellStyle name="SAPBEXexcGood3 4 10 2" xfId="12458" xr:uid="{00000000-0005-0000-0000-0000994E0000}"/>
    <cellStyle name="SAPBEXexcGood3 4 11" xfId="12459" xr:uid="{00000000-0005-0000-0000-00009A4E0000}"/>
    <cellStyle name="SAPBEXexcGood3 4 12" xfId="12460" xr:uid="{00000000-0005-0000-0000-00009B4E0000}"/>
    <cellStyle name="SAPBEXexcGood3 4 2" xfId="12461" xr:uid="{00000000-0005-0000-0000-00009C4E0000}"/>
    <cellStyle name="SAPBEXexcGood3 4 2 2" xfId="12462" xr:uid="{00000000-0005-0000-0000-00009D4E0000}"/>
    <cellStyle name="SAPBEXexcGood3 4 2 2 2" xfId="12463" xr:uid="{00000000-0005-0000-0000-00009E4E0000}"/>
    <cellStyle name="SAPBEXexcGood3 4 2 3" xfId="12464" xr:uid="{00000000-0005-0000-0000-00009F4E0000}"/>
    <cellStyle name="SAPBEXexcGood3 4 3" xfId="12465" xr:uid="{00000000-0005-0000-0000-0000A04E0000}"/>
    <cellStyle name="SAPBEXexcGood3 4 3 2" xfId="12466" xr:uid="{00000000-0005-0000-0000-0000A14E0000}"/>
    <cellStyle name="SAPBEXexcGood3 4 3 2 2" xfId="12467" xr:uid="{00000000-0005-0000-0000-0000A24E0000}"/>
    <cellStyle name="SAPBEXexcGood3 4 3 3" xfId="12468" xr:uid="{00000000-0005-0000-0000-0000A34E0000}"/>
    <cellStyle name="SAPBEXexcGood3 4 4" xfId="12469" xr:uid="{00000000-0005-0000-0000-0000A44E0000}"/>
    <cellStyle name="SAPBEXexcGood3 4 4 2" xfId="12470" xr:uid="{00000000-0005-0000-0000-0000A54E0000}"/>
    <cellStyle name="SAPBEXexcGood3 4 4 2 2" xfId="12471" xr:uid="{00000000-0005-0000-0000-0000A64E0000}"/>
    <cellStyle name="SAPBEXexcGood3 4 4 3" xfId="12472" xr:uid="{00000000-0005-0000-0000-0000A74E0000}"/>
    <cellStyle name="SAPBEXexcGood3 4 5" xfId="12473" xr:uid="{00000000-0005-0000-0000-0000A84E0000}"/>
    <cellStyle name="SAPBEXexcGood3 4 5 2" xfId="12474" xr:uid="{00000000-0005-0000-0000-0000A94E0000}"/>
    <cellStyle name="SAPBEXexcGood3 4 5 2 2" xfId="12475" xr:uid="{00000000-0005-0000-0000-0000AA4E0000}"/>
    <cellStyle name="SAPBEXexcGood3 4 5 3" xfId="12476" xr:uid="{00000000-0005-0000-0000-0000AB4E0000}"/>
    <cellStyle name="SAPBEXexcGood3 4 6" xfId="12477" xr:uid="{00000000-0005-0000-0000-0000AC4E0000}"/>
    <cellStyle name="SAPBEXexcGood3 4 6 2" xfId="12478" xr:uid="{00000000-0005-0000-0000-0000AD4E0000}"/>
    <cellStyle name="SAPBEXexcGood3 4 6 2 2" xfId="12479" xr:uid="{00000000-0005-0000-0000-0000AE4E0000}"/>
    <cellStyle name="SAPBEXexcGood3 4 6 3" xfId="12480" xr:uid="{00000000-0005-0000-0000-0000AF4E0000}"/>
    <cellStyle name="SAPBEXexcGood3 4 7" xfId="12481" xr:uid="{00000000-0005-0000-0000-0000B04E0000}"/>
    <cellStyle name="SAPBEXexcGood3 4 7 2" xfId="12482" xr:uid="{00000000-0005-0000-0000-0000B14E0000}"/>
    <cellStyle name="SAPBEXexcGood3 4 7 3" xfId="12483" xr:uid="{00000000-0005-0000-0000-0000B24E0000}"/>
    <cellStyle name="SAPBEXexcGood3 4 8" xfId="12484" xr:uid="{00000000-0005-0000-0000-0000B34E0000}"/>
    <cellStyle name="SAPBEXexcGood3 4 8 2" xfId="12485" xr:uid="{00000000-0005-0000-0000-0000B44E0000}"/>
    <cellStyle name="SAPBEXexcGood3 4 8 3" xfId="12486" xr:uid="{00000000-0005-0000-0000-0000B54E0000}"/>
    <cellStyle name="SAPBEXexcGood3 4 9" xfId="12487" xr:uid="{00000000-0005-0000-0000-0000B64E0000}"/>
    <cellStyle name="SAPBEXexcGood3 4 9 2" xfId="12488" xr:uid="{00000000-0005-0000-0000-0000B74E0000}"/>
    <cellStyle name="SAPBEXexcGood3 4_2014БП" xfId="12489" xr:uid="{00000000-0005-0000-0000-0000B84E0000}"/>
    <cellStyle name="SAPBEXexcGood3 5" xfId="12490" xr:uid="{00000000-0005-0000-0000-0000B94E0000}"/>
    <cellStyle name="SAPBEXexcGood3 5 10" xfId="12491" xr:uid="{00000000-0005-0000-0000-0000BA4E0000}"/>
    <cellStyle name="SAPBEXexcGood3 5 10 2" xfId="12492" xr:uid="{00000000-0005-0000-0000-0000BB4E0000}"/>
    <cellStyle name="SAPBEXexcGood3 5 11" xfId="12493" xr:uid="{00000000-0005-0000-0000-0000BC4E0000}"/>
    <cellStyle name="SAPBEXexcGood3 5 12" xfId="12494" xr:uid="{00000000-0005-0000-0000-0000BD4E0000}"/>
    <cellStyle name="SAPBEXexcGood3 5 2" xfId="12495" xr:uid="{00000000-0005-0000-0000-0000BE4E0000}"/>
    <cellStyle name="SAPBEXexcGood3 5 2 2" xfId="12496" xr:uid="{00000000-0005-0000-0000-0000BF4E0000}"/>
    <cellStyle name="SAPBEXexcGood3 5 2 2 2" xfId="12497" xr:uid="{00000000-0005-0000-0000-0000C04E0000}"/>
    <cellStyle name="SAPBEXexcGood3 5 2 3" xfId="12498" xr:uid="{00000000-0005-0000-0000-0000C14E0000}"/>
    <cellStyle name="SAPBEXexcGood3 5 3" xfId="12499" xr:uid="{00000000-0005-0000-0000-0000C24E0000}"/>
    <cellStyle name="SAPBEXexcGood3 5 3 2" xfId="12500" xr:uid="{00000000-0005-0000-0000-0000C34E0000}"/>
    <cellStyle name="SAPBEXexcGood3 5 3 3" xfId="12501" xr:uid="{00000000-0005-0000-0000-0000C44E0000}"/>
    <cellStyle name="SAPBEXexcGood3 5 4" xfId="12502" xr:uid="{00000000-0005-0000-0000-0000C54E0000}"/>
    <cellStyle name="SAPBEXexcGood3 5 4 2" xfId="12503" xr:uid="{00000000-0005-0000-0000-0000C64E0000}"/>
    <cellStyle name="SAPBEXexcGood3 5 5" xfId="12504" xr:uid="{00000000-0005-0000-0000-0000C74E0000}"/>
    <cellStyle name="SAPBEXexcGood3 5 5 2" xfId="12505" xr:uid="{00000000-0005-0000-0000-0000C84E0000}"/>
    <cellStyle name="SAPBEXexcGood3 5 6" xfId="12506" xr:uid="{00000000-0005-0000-0000-0000C94E0000}"/>
    <cellStyle name="SAPBEXexcGood3 5 6 2" xfId="12507" xr:uid="{00000000-0005-0000-0000-0000CA4E0000}"/>
    <cellStyle name="SAPBEXexcGood3 5 7" xfId="12508" xr:uid="{00000000-0005-0000-0000-0000CB4E0000}"/>
    <cellStyle name="SAPBEXexcGood3 5 7 2" xfId="12509" xr:uid="{00000000-0005-0000-0000-0000CC4E0000}"/>
    <cellStyle name="SAPBEXexcGood3 5 8" xfId="12510" xr:uid="{00000000-0005-0000-0000-0000CD4E0000}"/>
    <cellStyle name="SAPBEXexcGood3 5 8 2" xfId="12511" xr:uid="{00000000-0005-0000-0000-0000CE4E0000}"/>
    <cellStyle name="SAPBEXexcGood3 5 9" xfId="12512" xr:uid="{00000000-0005-0000-0000-0000CF4E0000}"/>
    <cellStyle name="SAPBEXexcGood3 5 9 2" xfId="12513" xr:uid="{00000000-0005-0000-0000-0000D04E0000}"/>
    <cellStyle name="SAPBEXexcGood3 6" xfId="12514" xr:uid="{00000000-0005-0000-0000-0000D14E0000}"/>
    <cellStyle name="SAPBEXexcGood3 6 10" xfId="12515" xr:uid="{00000000-0005-0000-0000-0000D24E0000}"/>
    <cellStyle name="SAPBEXexcGood3 6 10 2" xfId="12516" xr:uid="{00000000-0005-0000-0000-0000D34E0000}"/>
    <cellStyle name="SAPBEXexcGood3 6 11" xfId="12517" xr:uid="{00000000-0005-0000-0000-0000D44E0000}"/>
    <cellStyle name="SAPBEXexcGood3 6 12" xfId="12518" xr:uid="{00000000-0005-0000-0000-0000D54E0000}"/>
    <cellStyle name="SAPBEXexcGood3 6 2" xfId="12519" xr:uid="{00000000-0005-0000-0000-0000D64E0000}"/>
    <cellStyle name="SAPBEXexcGood3 6 2 2" xfId="12520" xr:uid="{00000000-0005-0000-0000-0000D74E0000}"/>
    <cellStyle name="SAPBEXexcGood3 6 2 2 2" xfId="12521" xr:uid="{00000000-0005-0000-0000-0000D84E0000}"/>
    <cellStyle name="SAPBEXexcGood3 6 2 3" xfId="12522" xr:uid="{00000000-0005-0000-0000-0000D94E0000}"/>
    <cellStyle name="SAPBEXexcGood3 6 3" xfId="12523" xr:uid="{00000000-0005-0000-0000-0000DA4E0000}"/>
    <cellStyle name="SAPBEXexcGood3 6 3 2" xfId="12524" xr:uid="{00000000-0005-0000-0000-0000DB4E0000}"/>
    <cellStyle name="SAPBEXexcGood3 6 3 3" xfId="12525" xr:uid="{00000000-0005-0000-0000-0000DC4E0000}"/>
    <cellStyle name="SAPBEXexcGood3 6 4" xfId="12526" xr:uid="{00000000-0005-0000-0000-0000DD4E0000}"/>
    <cellStyle name="SAPBEXexcGood3 6 4 2" xfId="12527" xr:uid="{00000000-0005-0000-0000-0000DE4E0000}"/>
    <cellStyle name="SAPBEXexcGood3 6 5" xfId="12528" xr:uid="{00000000-0005-0000-0000-0000DF4E0000}"/>
    <cellStyle name="SAPBEXexcGood3 6 5 2" xfId="12529" xr:uid="{00000000-0005-0000-0000-0000E04E0000}"/>
    <cellStyle name="SAPBEXexcGood3 6 6" xfId="12530" xr:uid="{00000000-0005-0000-0000-0000E14E0000}"/>
    <cellStyle name="SAPBEXexcGood3 6 6 2" xfId="12531" xr:uid="{00000000-0005-0000-0000-0000E24E0000}"/>
    <cellStyle name="SAPBEXexcGood3 6 7" xfId="12532" xr:uid="{00000000-0005-0000-0000-0000E34E0000}"/>
    <cellStyle name="SAPBEXexcGood3 6 7 2" xfId="12533" xr:uid="{00000000-0005-0000-0000-0000E44E0000}"/>
    <cellStyle name="SAPBEXexcGood3 6 8" xfId="12534" xr:uid="{00000000-0005-0000-0000-0000E54E0000}"/>
    <cellStyle name="SAPBEXexcGood3 6 8 2" xfId="12535" xr:uid="{00000000-0005-0000-0000-0000E64E0000}"/>
    <cellStyle name="SAPBEXexcGood3 6 9" xfId="12536" xr:uid="{00000000-0005-0000-0000-0000E74E0000}"/>
    <cellStyle name="SAPBEXexcGood3 6 9 2" xfId="12537" xr:uid="{00000000-0005-0000-0000-0000E84E0000}"/>
    <cellStyle name="SAPBEXexcGood3 7" xfId="12538" xr:uid="{00000000-0005-0000-0000-0000E94E0000}"/>
    <cellStyle name="SAPBEXexcGood3 7 10" xfId="12539" xr:uid="{00000000-0005-0000-0000-0000EA4E0000}"/>
    <cellStyle name="SAPBEXexcGood3 7 10 2" xfId="12540" xr:uid="{00000000-0005-0000-0000-0000EB4E0000}"/>
    <cellStyle name="SAPBEXexcGood3 7 11" xfId="12541" xr:uid="{00000000-0005-0000-0000-0000EC4E0000}"/>
    <cellStyle name="SAPBEXexcGood3 7 12" xfId="12542" xr:uid="{00000000-0005-0000-0000-0000ED4E0000}"/>
    <cellStyle name="SAPBEXexcGood3 7 2" xfId="12543" xr:uid="{00000000-0005-0000-0000-0000EE4E0000}"/>
    <cellStyle name="SAPBEXexcGood3 7 2 2" xfId="12544" xr:uid="{00000000-0005-0000-0000-0000EF4E0000}"/>
    <cellStyle name="SAPBEXexcGood3 7 2 2 2" xfId="12545" xr:uid="{00000000-0005-0000-0000-0000F04E0000}"/>
    <cellStyle name="SAPBEXexcGood3 7 2 3" xfId="12546" xr:uid="{00000000-0005-0000-0000-0000F14E0000}"/>
    <cellStyle name="SAPBEXexcGood3 7 3" xfId="12547" xr:uid="{00000000-0005-0000-0000-0000F24E0000}"/>
    <cellStyle name="SAPBEXexcGood3 7 3 2" xfId="12548" xr:uid="{00000000-0005-0000-0000-0000F34E0000}"/>
    <cellStyle name="SAPBEXexcGood3 7 3 3" xfId="12549" xr:uid="{00000000-0005-0000-0000-0000F44E0000}"/>
    <cellStyle name="SAPBEXexcGood3 7 4" xfId="12550" xr:uid="{00000000-0005-0000-0000-0000F54E0000}"/>
    <cellStyle name="SAPBEXexcGood3 7 4 2" xfId="12551" xr:uid="{00000000-0005-0000-0000-0000F64E0000}"/>
    <cellStyle name="SAPBEXexcGood3 7 5" xfId="12552" xr:uid="{00000000-0005-0000-0000-0000F74E0000}"/>
    <cellStyle name="SAPBEXexcGood3 7 5 2" xfId="12553" xr:uid="{00000000-0005-0000-0000-0000F84E0000}"/>
    <cellStyle name="SAPBEXexcGood3 7 6" xfId="12554" xr:uid="{00000000-0005-0000-0000-0000F94E0000}"/>
    <cellStyle name="SAPBEXexcGood3 7 6 2" xfId="12555" xr:uid="{00000000-0005-0000-0000-0000FA4E0000}"/>
    <cellStyle name="SAPBEXexcGood3 7 7" xfId="12556" xr:uid="{00000000-0005-0000-0000-0000FB4E0000}"/>
    <cellStyle name="SAPBEXexcGood3 7 7 2" xfId="12557" xr:uid="{00000000-0005-0000-0000-0000FC4E0000}"/>
    <cellStyle name="SAPBEXexcGood3 7 8" xfId="12558" xr:uid="{00000000-0005-0000-0000-0000FD4E0000}"/>
    <cellStyle name="SAPBEXexcGood3 7 8 2" xfId="12559" xr:uid="{00000000-0005-0000-0000-0000FE4E0000}"/>
    <cellStyle name="SAPBEXexcGood3 7 9" xfId="12560" xr:uid="{00000000-0005-0000-0000-0000FF4E0000}"/>
    <cellStyle name="SAPBEXexcGood3 7 9 2" xfId="12561" xr:uid="{00000000-0005-0000-0000-0000004F0000}"/>
    <cellStyle name="SAPBEXexcGood3 8" xfId="12562" xr:uid="{00000000-0005-0000-0000-0000014F0000}"/>
    <cellStyle name="SAPBEXexcGood3 8 10" xfId="12563" xr:uid="{00000000-0005-0000-0000-0000024F0000}"/>
    <cellStyle name="SAPBEXexcGood3 8 10 2" xfId="12564" xr:uid="{00000000-0005-0000-0000-0000034F0000}"/>
    <cellStyle name="SAPBEXexcGood3 8 11" xfId="12565" xr:uid="{00000000-0005-0000-0000-0000044F0000}"/>
    <cellStyle name="SAPBEXexcGood3 8 12" xfId="12566" xr:uid="{00000000-0005-0000-0000-0000054F0000}"/>
    <cellStyle name="SAPBEXexcGood3 8 2" xfId="12567" xr:uid="{00000000-0005-0000-0000-0000064F0000}"/>
    <cellStyle name="SAPBEXexcGood3 8 2 2" xfId="12568" xr:uid="{00000000-0005-0000-0000-0000074F0000}"/>
    <cellStyle name="SAPBEXexcGood3 8 2 2 2" xfId="12569" xr:uid="{00000000-0005-0000-0000-0000084F0000}"/>
    <cellStyle name="SAPBEXexcGood3 8 2 3" xfId="12570" xr:uid="{00000000-0005-0000-0000-0000094F0000}"/>
    <cellStyle name="SAPBEXexcGood3 8 3" xfId="12571" xr:uid="{00000000-0005-0000-0000-00000A4F0000}"/>
    <cellStyle name="SAPBEXexcGood3 8 3 2" xfId="12572" xr:uid="{00000000-0005-0000-0000-00000B4F0000}"/>
    <cellStyle name="SAPBEXexcGood3 8 3 2 2" xfId="12573" xr:uid="{00000000-0005-0000-0000-00000C4F0000}"/>
    <cellStyle name="SAPBEXexcGood3 8 3 3" xfId="12574" xr:uid="{00000000-0005-0000-0000-00000D4F0000}"/>
    <cellStyle name="SAPBEXexcGood3 8 4" xfId="12575" xr:uid="{00000000-0005-0000-0000-00000E4F0000}"/>
    <cellStyle name="SAPBEXexcGood3 8 4 2" xfId="12576" xr:uid="{00000000-0005-0000-0000-00000F4F0000}"/>
    <cellStyle name="SAPBEXexcGood3 8 4 2 2" xfId="12577" xr:uid="{00000000-0005-0000-0000-0000104F0000}"/>
    <cellStyle name="SAPBEXexcGood3 8 4 3" xfId="12578" xr:uid="{00000000-0005-0000-0000-0000114F0000}"/>
    <cellStyle name="SAPBEXexcGood3 8 5" xfId="12579" xr:uid="{00000000-0005-0000-0000-0000124F0000}"/>
    <cellStyle name="SAPBEXexcGood3 8 5 2" xfId="12580" xr:uid="{00000000-0005-0000-0000-0000134F0000}"/>
    <cellStyle name="SAPBEXexcGood3 8 5 2 2" xfId="12581" xr:uid="{00000000-0005-0000-0000-0000144F0000}"/>
    <cellStyle name="SAPBEXexcGood3 8 5 3" xfId="12582" xr:uid="{00000000-0005-0000-0000-0000154F0000}"/>
    <cellStyle name="SAPBEXexcGood3 8 6" xfId="12583" xr:uid="{00000000-0005-0000-0000-0000164F0000}"/>
    <cellStyle name="SAPBEXexcGood3 8 6 2" xfId="12584" xr:uid="{00000000-0005-0000-0000-0000174F0000}"/>
    <cellStyle name="SAPBEXexcGood3 8 6 2 2" xfId="12585" xr:uid="{00000000-0005-0000-0000-0000184F0000}"/>
    <cellStyle name="SAPBEXexcGood3 8 6 3" xfId="12586" xr:uid="{00000000-0005-0000-0000-0000194F0000}"/>
    <cellStyle name="SAPBEXexcGood3 8 7" xfId="12587" xr:uid="{00000000-0005-0000-0000-00001A4F0000}"/>
    <cellStyle name="SAPBEXexcGood3 8 7 2" xfId="12588" xr:uid="{00000000-0005-0000-0000-00001B4F0000}"/>
    <cellStyle name="SAPBEXexcGood3 8 7 3" xfId="12589" xr:uid="{00000000-0005-0000-0000-00001C4F0000}"/>
    <cellStyle name="SAPBEXexcGood3 8 8" xfId="12590" xr:uid="{00000000-0005-0000-0000-00001D4F0000}"/>
    <cellStyle name="SAPBEXexcGood3 8 8 2" xfId="12591" xr:uid="{00000000-0005-0000-0000-00001E4F0000}"/>
    <cellStyle name="SAPBEXexcGood3 8 9" xfId="12592" xr:uid="{00000000-0005-0000-0000-00001F4F0000}"/>
    <cellStyle name="SAPBEXexcGood3 8 9 2" xfId="12593" xr:uid="{00000000-0005-0000-0000-0000204F0000}"/>
    <cellStyle name="SAPBEXexcGood3 8_2013Прогноз" xfId="12594" xr:uid="{00000000-0005-0000-0000-0000214F0000}"/>
    <cellStyle name="SAPBEXexcGood3 9" xfId="12595" xr:uid="{00000000-0005-0000-0000-0000224F0000}"/>
    <cellStyle name="SAPBEXexcGood3 9 10" xfId="12596" xr:uid="{00000000-0005-0000-0000-0000234F0000}"/>
    <cellStyle name="SAPBEXexcGood3 9 10 2" xfId="12597" xr:uid="{00000000-0005-0000-0000-0000244F0000}"/>
    <cellStyle name="SAPBEXexcGood3 9 11" xfId="12598" xr:uid="{00000000-0005-0000-0000-0000254F0000}"/>
    <cellStyle name="SAPBEXexcGood3 9 12" xfId="12599" xr:uid="{00000000-0005-0000-0000-0000264F0000}"/>
    <cellStyle name="SAPBEXexcGood3 9 2" xfId="12600" xr:uid="{00000000-0005-0000-0000-0000274F0000}"/>
    <cellStyle name="SAPBEXexcGood3 9 2 2" xfId="12601" xr:uid="{00000000-0005-0000-0000-0000284F0000}"/>
    <cellStyle name="SAPBEXexcGood3 9 2 2 2" xfId="12602" xr:uid="{00000000-0005-0000-0000-0000294F0000}"/>
    <cellStyle name="SAPBEXexcGood3 9 2 3" xfId="12603" xr:uid="{00000000-0005-0000-0000-00002A4F0000}"/>
    <cellStyle name="SAPBEXexcGood3 9 3" xfId="12604" xr:uid="{00000000-0005-0000-0000-00002B4F0000}"/>
    <cellStyle name="SAPBEXexcGood3 9 3 2" xfId="12605" xr:uid="{00000000-0005-0000-0000-00002C4F0000}"/>
    <cellStyle name="SAPBEXexcGood3 9 3 2 2" xfId="12606" xr:uid="{00000000-0005-0000-0000-00002D4F0000}"/>
    <cellStyle name="SAPBEXexcGood3 9 3 3" xfId="12607" xr:uid="{00000000-0005-0000-0000-00002E4F0000}"/>
    <cellStyle name="SAPBEXexcGood3 9 4" xfId="12608" xr:uid="{00000000-0005-0000-0000-00002F4F0000}"/>
    <cellStyle name="SAPBEXexcGood3 9 4 2" xfId="12609" xr:uid="{00000000-0005-0000-0000-0000304F0000}"/>
    <cellStyle name="SAPBEXexcGood3 9 4 2 2" xfId="12610" xr:uid="{00000000-0005-0000-0000-0000314F0000}"/>
    <cellStyle name="SAPBEXexcGood3 9 4 3" xfId="12611" xr:uid="{00000000-0005-0000-0000-0000324F0000}"/>
    <cellStyle name="SAPBEXexcGood3 9 5" xfId="12612" xr:uid="{00000000-0005-0000-0000-0000334F0000}"/>
    <cellStyle name="SAPBEXexcGood3 9 5 2" xfId="12613" xr:uid="{00000000-0005-0000-0000-0000344F0000}"/>
    <cellStyle name="SAPBEXexcGood3 9 5 2 2" xfId="12614" xr:uid="{00000000-0005-0000-0000-0000354F0000}"/>
    <cellStyle name="SAPBEXexcGood3 9 5 3" xfId="12615" xr:uid="{00000000-0005-0000-0000-0000364F0000}"/>
    <cellStyle name="SAPBEXexcGood3 9 6" xfId="12616" xr:uid="{00000000-0005-0000-0000-0000374F0000}"/>
    <cellStyle name="SAPBEXexcGood3 9 6 2" xfId="12617" xr:uid="{00000000-0005-0000-0000-0000384F0000}"/>
    <cellStyle name="SAPBEXexcGood3 9 6 2 2" xfId="12618" xr:uid="{00000000-0005-0000-0000-0000394F0000}"/>
    <cellStyle name="SAPBEXexcGood3 9 6 3" xfId="12619" xr:uid="{00000000-0005-0000-0000-00003A4F0000}"/>
    <cellStyle name="SAPBEXexcGood3 9 7" xfId="12620" xr:uid="{00000000-0005-0000-0000-00003B4F0000}"/>
    <cellStyle name="SAPBEXexcGood3 9 7 2" xfId="12621" xr:uid="{00000000-0005-0000-0000-00003C4F0000}"/>
    <cellStyle name="SAPBEXexcGood3 9 7 2 2" xfId="12622" xr:uid="{00000000-0005-0000-0000-00003D4F0000}"/>
    <cellStyle name="SAPBEXexcGood3 9 7 3" xfId="12623" xr:uid="{00000000-0005-0000-0000-00003E4F0000}"/>
    <cellStyle name="SAPBEXexcGood3 9 8" xfId="12624" xr:uid="{00000000-0005-0000-0000-00003F4F0000}"/>
    <cellStyle name="SAPBEXexcGood3 9 8 2" xfId="12625" xr:uid="{00000000-0005-0000-0000-0000404F0000}"/>
    <cellStyle name="SAPBEXexcGood3 9 8 3" xfId="12626" xr:uid="{00000000-0005-0000-0000-0000414F0000}"/>
    <cellStyle name="SAPBEXexcGood3 9 9" xfId="12627" xr:uid="{00000000-0005-0000-0000-0000424F0000}"/>
    <cellStyle name="SAPBEXexcGood3 9 9 2" xfId="12628" xr:uid="{00000000-0005-0000-0000-0000434F0000}"/>
    <cellStyle name="SAPBEXexcGood3 9_2013Прогноз" xfId="12629" xr:uid="{00000000-0005-0000-0000-0000444F0000}"/>
    <cellStyle name="SAPBEXexcGood3_2013Прогноз" xfId="12630" xr:uid="{00000000-0005-0000-0000-0000454F0000}"/>
    <cellStyle name="SAPBEXfilterDrill" xfId="12631" xr:uid="{00000000-0005-0000-0000-0000464F0000}"/>
    <cellStyle name="SAPBEXfilterDrill 10" xfId="12632" xr:uid="{00000000-0005-0000-0000-0000474F0000}"/>
    <cellStyle name="SAPBEXfilterDrill 11" xfId="12633" xr:uid="{00000000-0005-0000-0000-0000484F0000}"/>
    <cellStyle name="SAPBEXfilterDrill 12" xfId="12634" xr:uid="{00000000-0005-0000-0000-0000494F0000}"/>
    <cellStyle name="SAPBEXfilterDrill 13" xfId="36459" xr:uid="{00000000-0005-0000-0000-00004A4F0000}"/>
    <cellStyle name="SAPBEXfilterDrill 2" xfId="12635" xr:uid="{00000000-0005-0000-0000-00004B4F0000}"/>
    <cellStyle name="SAPBEXfilterDrill 2 2" xfId="12636" xr:uid="{00000000-0005-0000-0000-00004C4F0000}"/>
    <cellStyle name="SAPBEXfilterDrill 2 2 2" xfId="12637" xr:uid="{00000000-0005-0000-0000-00004D4F0000}"/>
    <cellStyle name="SAPBEXfilterDrill 2 2 2 2" xfId="12638" xr:uid="{00000000-0005-0000-0000-00004E4F0000}"/>
    <cellStyle name="SAPBEXfilterDrill 2 2 3" xfId="12639" xr:uid="{00000000-0005-0000-0000-00004F4F0000}"/>
    <cellStyle name="SAPBEXfilterDrill 2 2 3 2" xfId="12640" xr:uid="{00000000-0005-0000-0000-0000504F0000}"/>
    <cellStyle name="SAPBEXfilterDrill 2 2 4" xfId="12641" xr:uid="{00000000-0005-0000-0000-0000514F0000}"/>
    <cellStyle name="SAPBEXfilterDrill 2 2 4 2" xfId="12642" xr:uid="{00000000-0005-0000-0000-0000524F0000}"/>
    <cellStyle name="SAPBEXfilterDrill 2 2 5" xfId="12643" xr:uid="{00000000-0005-0000-0000-0000534F0000}"/>
    <cellStyle name="SAPBEXfilterDrill 2 2 5 2" xfId="12644" xr:uid="{00000000-0005-0000-0000-0000544F0000}"/>
    <cellStyle name="SAPBEXfilterDrill 2 2 6" xfId="12645" xr:uid="{00000000-0005-0000-0000-0000554F0000}"/>
    <cellStyle name="SAPBEXfilterDrill 2 2 7" xfId="12646" xr:uid="{00000000-0005-0000-0000-0000564F0000}"/>
    <cellStyle name="SAPBEXfilterDrill 2 2_2014БП" xfId="12647" xr:uid="{00000000-0005-0000-0000-0000574F0000}"/>
    <cellStyle name="SAPBEXfilterDrill 2 3" xfId="12648" xr:uid="{00000000-0005-0000-0000-0000584F0000}"/>
    <cellStyle name="SAPBEXfilterDrill 2 3 2" xfId="12649" xr:uid="{00000000-0005-0000-0000-0000594F0000}"/>
    <cellStyle name="SAPBEXfilterDrill 2 4" xfId="12650" xr:uid="{00000000-0005-0000-0000-00005A4F0000}"/>
    <cellStyle name="SAPBEXfilterDrill 2 4 2" xfId="12651" xr:uid="{00000000-0005-0000-0000-00005B4F0000}"/>
    <cellStyle name="SAPBEXfilterDrill 2 5" xfId="12652" xr:uid="{00000000-0005-0000-0000-00005C4F0000}"/>
    <cellStyle name="SAPBEXfilterDrill 2 5 2" xfId="12653" xr:uid="{00000000-0005-0000-0000-00005D4F0000}"/>
    <cellStyle name="SAPBEXfilterDrill 2 6" xfId="12654" xr:uid="{00000000-0005-0000-0000-00005E4F0000}"/>
    <cellStyle name="SAPBEXfilterDrill 2 6 2" xfId="12655" xr:uid="{00000000-0005-0000-0000-00005F4F0000}"/>
    <cellStyle name="SAPBEXfilterDrill 2 7" xfId="12656" xr:uid="{00000000-0005-0000-0000-0000604F0000}"/>
    <cellStyle name="SAPBEXfilterDrill 2 8" xfId="12657" xr:uid="{00000000-0005-0000-0000-0000614F0000}"/>
    <cellStyle name="SAPBEXfilterDrill 2_2013Прогноз" xfId="12658" xr:uid="{00000000-0005-0000-0000-0000624F0000}"/>
    <cellStyle name="SAPBEXfilterDrill 3" xfId="12659" xr:uid="{00000000-0005-0000-0000-0000634F0000}"/>
    <cellStyle name="SAPBEXfilterDrill 3 2" xfId="12660" xr:uid="{00000000-0005-0000-0000-0000644F0000}"/>
    <cellStyle name="SAPBEXfilterDrill 3 2 2" xfId="12661" xr:uid="{00000000-0005-0000-0000-0000654F0000}"/>
    <cellStyle name="SAPBEXfilterDrill 3 2 2 2" xfId="12662" xr:uid="{00000000-0005-0000-0000-0000664F0000}"/>
    <cellStyle name="SAPBEXfilterDrill 3 2 3" xfId="12663" xr:uid="{00000000-0005-0000-0000-0000674F0000}"/>
    <cellStyle name="SAPBEXfilterDrill 3 2 3 2" xfId="12664" xr:uid="{00000000-0005-0000-0000-0000684F0000}"/>
    <cellStyle name="SAPBEXfilterDrill 3 2 4" xfId="12665" xr:uid="{00000000-0005-0000-0000-0000694F0000}"/>
    <cellStyle name="SAPBEXfilterDrill 3 2 4 2" xfId="12666" xr:uid="{00000000-0005-0000-0000-00006A4F0000}"/>
    <cellStyle name="SAPBEXfilterDrill 3 2 5" xfId="12667" xr:uid="{00000000-0005-0000-0000-00006B4F0000}"/>
    <cellStyle name="SAPBEXfilterDrill 3 2 5 2" xfId="12668" xr:uid="{00000000-0005-0000-0000-00006C4F0000}"/>
    <cellStyle name="SAPBEXfilterDrill 3 2 6" xfId="12669" xr:uid="{00000000-0005-0000-0000-00006D4F0000}"/>
    <cellStyle name="SAPBEXfilterDrill 3 2 7" xfId="12670" xr:uid="{00000000-0005-0000-0000-00006E4F0000}"/>
    <cellStyle name="SAPBEXfilterDrill 3 2_2014БП" xfId="12671" xr:uid="{00000000-0005-0000-0000-00006F4F0000}"/>
    <cellStyle name="SAPBEXfilterDrill 3 3" xfId="12672" xr:uid="{00000000-0005-0000-0000-0000704F0000}"/>
    <cellStyle name="SAPBEXfilterDrill 3 3 2" xfId="12673" xr:uid="{00000000-0005-0000-0000-0000714F0000}"/>
    <cellStyle name="SAPBEXfilterDrill 3 4" xfId="12674" xr:uid="{00000000-0005-0000-0000-0000724F0000}"/>
    <cellStyle name="SAPBEXfilterDrill 3 4 2" xfId="12675" xr:uid="{00000000-0005-0000-0000-0000734F0000}"/>
    <cellStyle name="SAPBEXfilterDrill 3 5" xfId="12676" xr:uid="{00000000-0005-0000-0000-0000744F0000}"/>
    <cellStyle name="SAPBEXfilterDrill 3 5 2" xfId="12677" xr:uid="{00000000-0005-0000-0000-0000754F0000}"/>
    <cellStyle name="SAPBEXfilterDrill 3 6" xfId="12678" xr:uid="{00000000-0005-0000-0000-0000764F0000}"/>
    <cellStyle name="SAPBEXfilterDrill 3 6 2" xfId="12679" xr:uid="{00000000-0005-0000-0000-0000774F0000}"/>
    <cellStyle name="SAPBEXfilterDrill 3 7" xfId="12680" xr:uid="{00000000-0005-0000-0000-0000784F0000}"/>
    <cellStyle name="SAPBEXfilterDrill 3 8" xfId="12681" xr:uid="{00000000-0005-0000-0000-0000794F0000}"/>
    <cellStyle name="SAPBEXfilterDrill 3_2013Прогноз" xfId="12682" xr:uid="{00000000-0005-0000-0000-00007A4F0000}"/>
    <cellStyle name="SAPBEXfilterDrill 4" xfId="12683" xr:uid="{00000000-0005-0000-0000-00007B4F0000}"/>
    <cellStyle name="SAPBEXfilterDrill 4 2" xfId="12684" xr:uid="{00000000-0005-0000-0000-00007C4F0000}"/>
    <cellStyle name="SAPBEXfilterDrill 4 2 2" xfId="12685" xr:uid="{00000000-0005-0000-0000-00007D4F0000}"/>
    <cellStyle name="SAPBEXfilterDrill 4 3" xfId="12686" xr:uid="{00000000-0005-0000-0000-00007E4F0000}"/>
    <cellStyle name="SAPBEXfilterDrill 4 3 2" xfId="12687" xr:uid="{00000000-0005-0000-0000-00007F4F0000}"/>
    <cellStyle name="SAPBEXfilterDrill 4 4" xfId="12688" xr:uid="{00000000-0005-0000-0000-0000804F0000}"/>
    <cellStyle name="SAPBEXfilterDrill 4 4 2" xfId="12689" xr:uid="{00000000-0005-0000-0000-0000814F0000}"/>
    <cellStyle name="SAPBEXfilterDrill 4 5" xfId="12690" xr:uid="{00000000-0005-0000-0000-0000824F0000}"/>
    <cellStyle name="SAPBEXfilterDrill 4 5 2" xfId="12691" xr:uid="{00000000-0005-0000-0000-0000834F0000}"/>
    <cellStyle name="SAPBEXfilterDrill 4 6" xfId="12692" xr:uid="{00000000-0005-0000-0000-0000844F0000}"/>
    <cellStyle name="SAPBEXfilterDrill 4 7" xfId="12693" xr:uid="{00000000-0005-0000-0000-0000854F0000}"/>
    <cellStyle name="SAPBEXfilterDrill 4_2014БП" xfId="12694" xr:uid="{00000000-0005-0000-0000-0000864F0000}"/>
    <cellStyle name="SAPBEXfilterDrill 5" xfId="12695" xr:uid="{00000000-0005-0000-0000-0000874F0000}"/>
    <cellStyle name="SAPBEXfilterDrill 5 2" xfId="12696" xr:uid="{00000000-0005-0000-0000-0000884F0000}"/>
    <cellStyle name="SAPBEXfilterDrill 6" xfId="12697" xr:uid="{00000000-0005-0000-0000-0000894F0000}"/>
    <cellStyle name="SAPBEXfilterDrill 6 2" xfId="12698" xr:uid="{00000000-0005-0000-0000-00008A4F0000}"/>
    <cellStyle name="SAPBEXfilterDrill 7" xfId="12699" xr:uid="{00000000-0005-0000-0000-00008B4F0000}"/>
    <cellStyle name="SAPBEXfilterDrill 8" xfId="12700" xr:uid="{00000000-0005-0000-0000-00008C4F0000}"/>
    <cellStyle name="SAPBEXfilterDrill 9" xfId="12701" xr:uid="{00000000-0005-0000-0000-00008D4F0000}"/>
    <cellStyle name="SAPBEXfilterDrill_2013Прогноз" xfId="12702" xr:uid="{00000000-0005-0000-0000-00008E4F0000}"/>
    <cellStyle name="SAPBEXfilterItem" xfId="12703" xr:uid="{00000000-0005-0000-0000-00008F4F0000}"/>
    <cellStyle name="SAPBEXfilterItem 10" xfId="12704" xr:uid="{00000000-0005-0000-0000-0000904F0000}"/>
    <cellStyle name="SAPBEXfilterItem 11" xfId="12705" xr:uid="{00000000-0005-0000-0000-0000914F0000}"/>
    <cellStyle name="SAPBEXfilterItem 12" xfId="12706" xr:uid="{00000000-0005-0000-0000-0000924F0000}"/>
    <cellStyle name="SAPBEXfilterItem 13" xfId="36460" xr:uid="{00000000-0005-0000-0000-0000934F0000}"/>
    <cellStyle name="SAPBEXfilterItem 2" xfId="12707" xr:uid="{00000000-0005-0000-0000-0000944F0000}"/>
    <cellStyle name="SAPBEXfilterItem 2 2" xfId="12708" xr:uid="{00000000-0005-0000-0000-0000954F0000}"/>
    <cellStyle name="SAPBEXfilterItem 2 2 2" xfId="12709" xr:uid="{00000000-0005-0000-0000-0000964F0000}"/>
    <cellStyle name="SAPBEXfilterItem 2 2 2 2" xfId="12710" xr:uid="{00000000-0005-0000-0000-0000974F0000}"/>
    <cellStyle name="SAPBEXfilterItem 2 2 3" xfId="12711" xr:uid="{00000000-0005-0000-0000-0000984F0000}"/>
    <cellStyle name="SAPBEXfilterItem 2 2 3 2" xfId="12712" xr:uid="{00000000-0005-0000-0000-0000994F0000}"/>
    <cellStyle name="SAPBEXfilterItem 2 2 4" xfId="12713" xr:uid="{00000000-0005-0000-0000-00009A4F0000}"/>
    <cellStyle name="SAPBEXfilterItem 2 2 4 2" xfId="12714" xr:uid="{00000000-0005-0000-0000-00009B4F0000}"/>
    <cellStyle name="SAPBEXfilterItem 2 2 5" xfId="12715" xr:uid="{00000000-0005-0000-0000-00009C4F0000}"/>
    <cellStyle name="SAPBEXfilterItem 2 2 5 2" xfId="12716" xr:uid="{00000000-0005-0000-0000-00009D4F0000}"/>
    <cellStyle name="SAPBEXfilterItem 2 2 6" xfId="12717" xr:uid="{00000000-0005-0000-0000-00009E4F0000}"/>
    <cellStyle name="SAPBEXfilterItem 2 2 7" xfId="12718" xr:uid="{00000000-0005-0000-0000-00009F4F0000}"/>
    <cellStyle name="SAPBEXfilterItem 2 2_2014БП" xfId="12719" xr:uid="{00000000-0005-0000-0000-0000A04F0000}"/>
    <cellStyle name="SAPBEXfilterItem 2 3" xfId="12720" xr:uid="{00000000-0005-0000-0000-0000A14F0000}"/>
    <cellStyle name="SAPBEXfilterItem 2 3 2" xfId="12721" xr:uid="{00000000-0005-0000-0000-0000A24F0000}"/>
    <cellStyle name="SAPBEXfilterItem 2 4" xfId="12722" xr:uid="{00000000-0005-0000-0000-0000A34F0000}"/>
    <cellStyle name="SAPBEXfilterItem 2 4 2" xfId="12723" xr:uid="{00000000-0005-0000-0000-0000A44F0000}"/>
    <cellStyle name="SAPBEXfilterItem 2 5" xfId="12724" xr:uid="{00000000-0005-0000-0000-0000A54F0000}"/>
    <cellStyle name="SAPBEXfilterItem 2 5 2" xfId="12725" xr:uid="{00000000-0005-0000-0000-0000A64F0000}"/>
    <cellStyle name="SAPBEXfilterItem 2 6" xfId="12726" xr:uid="{00000000-0005-0000-0000-0000A74F0000}"/>
    <cellStyle name="SAPBEXfilterItem 2 6 2" xfId="12727" xr:uid="{00000000-0005-0000-0000-0000A84F0000}"/>
    <cellStyle name="SAPBEXfilterItem 2 7" xfId="12728" xr:uid="{00000000-0005-0000-0000-0000A94F0000}"/>
    <cellStyle name="SAPBEXfilterItem 2 8" xfId="12729" xr:uid="{00000000-0005-0000-0000-0000AA4F0000}"/>
    <cellStyle name="SAPBEXfilterItem 2_2013Прогноз" xfId="12730" xr:uid="{00000000-0005-0000-0000-0000AB4F0000}"/>
    <cellStyle name="SAPBEXfilterItem 3" xfId="12731" xr:uid="{00000000-0005-0000-0000-0000AC4F0000}"/>
    <cellStyle name="SAPBEXfilterItem 3 2" xfId="12732" xr:uid="{00000000-0005-0000-0000-0000AD4F0000}"/>
    <cellStyle name="SAPBEXfilterItem 3 2 2" xfId="12733" xr:uid="{00000000-0005-0000-0000-0000AE4F0000}"/>
    <cellStyle name="SAPBEXfilterItem 3 2 2 2" xfId="12734" xr:uid="{00000000-0005-0000-0000-0000AF4F0000}"/>
    <cellStyle name="SAPBEXfilterItem 3 2 3" xfId="12735" xr:uid="{00000000-0005-0000-0000-0000B04F0000}"/>
    <cellStyle name="SAPBEXfilterItem 3 2 3 2" xfId="12736" xr:uid="{00000000-0005-0000-0000-0000B14F0000}"/>
    <cellStyle name="SAPBEXfilterItem 3 2 4" xfId="12737" xr:uid="{00000000-0005-0000-0000-0000B24F0000}"/>
    <cellStyle name="SAPBEXfilterItem 3 2 4 2" xfId="12738" xr:uid="{00000000-0005-0000-0000-0000B34F0000}"/>
    <cellStyle name="SAPBEXfilterItem 3 2 5" xfId="12739" xr:uid="{00000000-0005-0000-0000-0000B44F0000}"/>
    <cellStyle name="SAPBEXfilterItem 3 2 5 2" xfId="12740" xr:uid="{00000000-0005-0000-0000-0000B54F0000}"/>
    <cellStyle name="SAPBEXfilterItem 3 2 6" xfId="12741" xr:uid="{00000000-0005-0000-0000-0000B64F0000}"/>
    <cellStyle name="SAPBEXfilterItem 3 2 7" xfId="12742" xr:uid="{00000000-0005-0000-0000-0000B74F0000}"/>
    <cellStyle name="SAPBEXfilterItem 3 2_2014БП" xfId="12743" xr:uid="{00000000-0005-0000-0000-0000B84F0000}"/>
    <cellStyle name="SAPBEXfilterItem 3 3" xfId="12744" xr:uid="{00000000-0005-0000-0000-0000B94F0000}"/>
    <cellStyle name="SAPBEXfilterItem 3 3 2" xfId="12745" xr:uid="{00000000-0005-0000-0000-0000BA4F0000}"/>
    <cellStyle name="SAPBEXfilterItem 3 4" xfId="12746" xr:uid="{00000000-0005-0000-0000-0000BB4F0000}"/>
    <cellStyle name="SAPBEXfilterItem 3 4 2" xfId="12747" xr:uid="{00000000-0005-0000-0000-0000BC4F0000}"/>
    <cellStyle name="SAPBEXfilterItem 3 5" xfId="12748" xr:uid="{00000000-0005-0000-0000-0000BD4F0000}"/>
    <cellStyle name="SAPBEXfilterItem 3 5 2" xfId="12749" xr:uid="{00000000-0005-0000-0000-0000BE4F0000}"/>
    <cellStyle name="SAPBEXfilterItem 3 6" xfId="12750" xr:uid="{00000000-0005-0000-0000-0000BF4F0000}"/>
    <cellStyle name="SAPBEXfilterItem 3 6 2" xfId="12751" xr:uid="{00000000-0005-0000-0000-0000C04F0000}"/>
    <cellStyle name="SAPBEXfilterItem 3 7" xfId="12752" xr:uid="{00000000-0005-0000-0000-0000C14F0000}"/>
    <cellStyle name="SAPBEXfilterItem 3 8" xfId="12753" xr:uid="{00000000-0005-0000-0000-0000C24F0000}"/>
    <cellStyle name="SAPBEXfilterItem 3_2013Прогноз" xfId="12754" xr:uid="{00000000-0005-0000-0000-0000C34F0000}"/>
    <cellStyle name="SAPBEXfilterItem 4" xfId="12755" xr:uid="{00000000-0005-0000-0000-0000C44F0000}"/>
    <cellStyle name="SAPBEXfilterItem 4 2" xfId="12756" xr:uid="{00000000-0005-0000-0000-0000C54F0000}"/>
    <cellStyle name="SAPBEXfilterItem 4 2 2" xfId="12757" xr:uid="{00000000-0005-0000-0000-0000C64F0000}"/>
    <cellStyle name="SAPBEXfilterItem 4 3" xfId="12758" xr:uid="{00000000-0005-0000-0000-0000C74F0000}"/>
    <cellStyle name="SAPBEXfilterItem 4 3 2" xfId="12759" xr:uid="{00000000-0005-0000-0000-0000C84F0000}"/>
    <cellStyle name="SAPBEXfilterItem 4 4" xfId="12760" xr:uid="{00000000-0005-0000-0000-0000C94F0000}"/>
    <cellStyle name="SAPBEXfilterItem 4 4 2" xfId="12761" xr:uid="{00000000-0005-0000-0000-0000CA4F0000}"/>
    <cellStyle name="SAPBEXfilterItem 4 5" xfId="12762" xr:uid="{00000000-0005-0000-0000-0000CB4F0000}"/>
    <cellStyle name="SAPBEXfilterItem 4 5 2" xfId="12763" xr:uid="{00000000-0005-0000-0000-0000CC4F0000}"/>
    <cellStyle name="SAPBEXfilterItem 4 6" xfId="12764" xr:uid="{00000000-0005-0000-0000-0000CD4F0000}"/>
    <cellStyle name="SAPBEXfilterItem 4 7" xfId="12765" xr:uid="{00000000-0005-0000-0000-0000CE4F0000}"/>
    <cellStyle name="SAPBEXfilterItem 4_2014БП" xfId="12766" xr:uid="{00000000-0005-0000-0000-0000CF4F0000}"/>
    <cellStyle name="SAPBEXfilterItem 5" xfId="12767" xr:uid="{00000000-0005-0000-0000-0000D04F0000}"/>
    <cellStyle name="SAPBEXfilterItem 5 2" xfId="12768" xr:uid="{00000000-0005-0000-0000-0000D14F0000}"/>
    <cellStyle name="SAPBEXfilterItem 6" xfId="12769" xr:uid="{00000000-0005-0000-0000-0000D24F0000}"/>
    <cellStyle name="SAPBEXfilterItem 6 2" xfId="12770" xr:uid="{00000000-0005-0000-0000-0000D34F0000}"/>
    <cellStyle name="SAPBEXfilterItem 7" xfId="12771" xr:uid="{00000000-0005-0000-0000-0000D44F0000}"/>
    <cellStyle name="SAPBEXfilterItem 8" xfId="12772" xr:uid="{00000000-0005-0000-0000-0000D54F0000}"/>
    <cellStyle name="SAPBEXfilterItem 9" xfId="12773" xr:uid="{00000000-0005-0000-0000-0000D64F0000}"/>
    <cellStyle name="SAPBEXfilterItem_2013Прогноз" xfId="12774" xr:uid="{00000000-0005-0000-0000-0000D74F0000}"/>
    <cellStyle name="SAPBEXfilterText" xfId="12775" xr:uid="{00000000-0005-0000-0000-0000D84F0000}"/>
    <cellStyle name="SAPBEXfilterText 10" xfId="12776" xr:uid="{00000000-0005-0000-0000-0000D94F0000}"/>
    <cellStyle name="SAPBEXfilterText 11" xfId="12777" xr:uid="{00000000-0005-0000-0000-0000DA4F0000}"/>
    <cellStyle name="SAPBEXfilterText 12" xfId="12778" xr:uid="{00000000-0005-0000-0000-0000DB4F0000}"/>
    <cellStyle name="SAPBEXfilterText 2" xfId="12779" xr:uid="{00000000-0005-0000-0000-0000DC4F0000}"/>
    <cellStyle name="SAPBEXfilterText 2 2" xfId="12780" xr:uid="{00000000-0005-0000-0000-0000DD4F0000}"/>
    <cellStyle name="SAPBEXfilterText 2 2 2" xfId="12781" xr:uid="{00000000-0005-0000-0000-0000DE4F0000}"/>
    <cellStyle name="SAPBEXfilterText 2 2 2 2" xfId="12782" xr:uid="{00000000-0005-0000-0000-0000DF4F0000}"/>
    <cellStyle name="SAPBEXfilterText 2 2 3" xfId="12783" xr:uid="{00000000-0005-0000-0000-0000E04F0000}"/>
    <cellStyle name="SAPBEXfilterText 2 2 3 2" xfId="12784" xr:uid="{00000000-0005-0000-0000-0000E14F0000}"/>
    <cellStyle name="SAPBEXfilterText 2 2 4" xfId="12785" xr:uid="{00000000-0005-0000-0000-0000E24F0000}"/>
    <cellStyle name="SAPBEXfilterText 2 2 4 2" xfId="12786" xr:uid="{00000000-0005-0000-0000-0000E34F0000}"/>
    <cellStyle name="SAPBEXfilterText 2 2 5" xfId="12787" xr:uid="{00000000-0005-0000-0000-0000E44F0000}"/>
    <cellStyle name="SAPBEXfilterText 2 2 5 2" xfId="12788" xr:uid="{00000000-0005-0000-0000-0000E54F0000}"/>
    <cellStyle name="SAPBEXfilterText 2 2 6" xfId="12789" xr:uid="{00000000-0005-0000-0000-0000E64F0000}"/>
    <cellStyle name="SAPBEXfilterText 2 2 7" xfId="12790" xr:uid="{00000000-0005-0000-0000-0000E74F0000}"/>
    <cellStyle name="SAPBEXfilterText 2 2_2014БП" xfId="12791" xr:uid="{00000000-0005-0000-0000-0000E84F0000}"/>
    <cellStyle name="SAPBEXfilterText 2 3" xfId="12792" xr:uid="{00000000-0005-0000-0000-0000E94F0000}"/>
    <cellStyle name="SAPBEXfilterText 2 3 2" xfId="12793" xr:uid="{00000000-0005-0000-0000-0000EA4F0000}"/>
    <cellStyle name="SAPBEXfilterText 2 4" xfId="12794" xr:uid="{00000000-0005-0000-0000-0000EB4F0000}"/>
    <cellStyle name="SAPBEXfilterText 2 4 2" xfId="12795" xr:uid="{00000000-0005-0000-0000-0000EC4F0000}"/>
    <cellStyle name="SAPBEXfilterText 2 5" xfId="12796" xr:uid="{00000000-0005-0000-0000-0000ED4F0000}"/>
    <cellStyle name="SAPBEXfilterText 2 5 2" xfId="12797" xr:uid="{00000000-0005-0000-0000-0000EE4F0000}"/>
    <cellStyle name="SAPBEXfilterText 2 6" xfId="12798" xr:uid="{00000000-0005-0000-0000-0000EF4F0000}"/>
    <cellStyle name="SAPBEXfilterText 2 6 2" xfId="12799" xr:uid="{00000000-0005-0000-0000-0000F04F0000}"/>
    <cellStyle name="SAPBEXfilterText 2 7" xfId="12800" xr:uid="{00000000-0005-0000-0000-0000F14F0000}"/>
    <cellStyle name="SAPBEXfilterText 2 8" xfId="12801" xr:uid="{00000000-0005-0000-0000-0000F24F0000}"/>
    <cellStyle name="SAPBEXfilterText 2_2013Прогноз" xfId="12802" xr:uid="{00000000-0005-0000-0000-0000F34F0000}"/>
    <cellStyle name="SAPBEXfilterText 3" xfId="12803" xr:uid="{00000000-0005-0000-0000-0000F44F0000}"/>
    <cellStyle name="SAPBEXfilterText 3 2" xfId="12804" xr:uid="{00000000-0005-0000-0000-0000F54F0000}"/>
    <cellStyle name="SAPBEXfilterText 3 2 2" xfId="12805" xr:uid="{00000000-0005-0000-0000-0000F64F0000}"/>
    <cellStyle name="SAPBEXfilterText 3 2 2 2" xfId="12806" xr:uid="{00000000-0005-0000-0000-0000F74F0000}"/>
    <cellStyle name="SAPBEXfilterText 3 2 3" xfId="12807" xr:uid="{00000000-0005-0000-0000-0000F84F0000}"/>
    <cellStyle name="SAPBEXfilterText 3 2 3 2" xfId="12808" xr:uid="{00000000-0005-0000-0000-0000F94F0000}"/>
    <cellStyle name="SAPBEXfilterText 3 2 4" xfId="12809" xr:uid="{00000000-0005-0000-0000-0000FA4F0000}"/>
    <cellStyle name="SAPBEXfilterText 3 2 4 2" xfId="12810" xr:uid="{00000000-0005-0000-0000-0000FB4F0000}"/>
    <cellStyle name="SAPBEXfilterText 3 2 5" xfId="12811" xr:uid="{00000000-0005-0000-0000-0000FC4F0000}"/>
    <cellStyle name="SAPBEXfilterText 3 2 5 2" xfId="12812" xr:uid="{00000000-0005-0000-0000-0000FD4F0000}"/>
    <cellStyle name="SAPBEXfilterText 3 2 6" xfId="12813" xr:uid="{00000000-0005-0000-0000-0000FE4F0000}"/>
    <cellStyle name="SAPBEXfilterText 3 2 7" xfId="12814" xr:uid="{00000000-0005-0000-0000-0000FF4F0000}"/>
    <cellStyle name="SAPBEXfilterText 3 2_2014БП" xfId="12815" xr:uid="{00000000-0005-0000-0000-000000500000}"/>
    <cellStyle name="SAPBEXfilterText 3 3" xfId="12816" xr:uid="{00000000-0005-0000-0000-000001500000}"/>
    <cellStyle name="SAPBEXfilterText 3 3 2" xfId="12817" xr:uid="{00000000-0005-0000-0000-000002500000}"/>
    <cellStyle name="SAPBEXfilterText 3 4" xfId="12818" xr:uid="{00000000-0005-0000-0000-000003500000}"/>
    <cellStyle name="SAPBEXfilterText 3 4 2" xfId="12819" xr:uid="{00000000-0005-0000-0000-000004500000}"/>
    <cellStyle name="SAPBEXfilterText 3 5" xfId="12820" xr:uid="{00000000-0005-0000-0000-000005500000}"/>
    <cellStyle name="SAPBEXfilterText 3 5 2" xfId="12821" xr:uid="{00000000-0005-0000-0000-000006500000}"/>
    <cellStyle name="SAPBEXfilterText 3 6" xfId="12822" xr:uid="{00000000-0005-0000-0000-000007500000}"/>
    <cellStyle name="SAPBEXfilterText 3 6 2" xfId="12823" xr:uid="{00000000-0005-0000-0000-000008500000}"/>
    <cellStyle name="SAPBEXfilterText 3 7" xfId="12824" xr:uid="{00000000-0005-0000-0000-000009500000}"/>
    <cellStyle name="SAPBEXfilterText 3 8" xfId="12825" xr:uid="{00000000-0005-0000-0000-00000A500000}"/>
    <cellStyle name="SAPBEXfilterText 3_2013Прогноз" xfId="12826" xr:uid="{00000000-0005-0000-0000-00000B500000}"/>
    <cellStyle name="SAPBEXfilterText 4" xfId="12827" xr:uid="{00000000-0005-0000-0000-00000C500000}"/>
    <cellStyle name="SAPBEXfilterText 4 2" xfId="12828" xr:uid="{00000000-0005-0000-0000-00000D500000}"/>
    <cellStyle name="SAPBEXfilterText 4 2 2" xfId="12829" xr:uid="{00000000-0005-0000-0000-00000E500000}"/>
    <cellStyle name="SAPBEXfilterText 4 3" xfId="12830" xr:uid="{00000000-0005-0000-0000-00000F500000}"/>
    <cellStyle name="SAPBEXfilterText 4 3 2" xfId="12831" xr:uid="{00000000-0005-0000-0000-000010500000}"/>
    <cellStyle name="SAPBEXfilterText 4 4" xfId="12832" xr:uid="{00000000-0005-0000-0000-000011500000}"/>
    <cellStyle name="SAPBEXfilterText 4 4 2" xfId="12833" xr:uid="{00000000-0005-0000-0000-000012500000}"/>
    <cellStyle name="SAPBEXfilterText 4 5" xfId="12834" xr:uid="{00000000-0005-0000-0000-000013500000}"/>
    <cellStyle name="SAPBEXfilterText 4 5 2" xfId="12835" xr:uid="{00000000-0005-0000-0000-000014500000}"/>
    <cellStyle name="SAPBEXfilterText 4 6" xfId="12836" xr:uid="{00000000-0005-0000-0000-000015500000}"/>
    <cellStyle name="SAPBEXfilterText 4 7" xfId="12837" xr:uid="{00000000-0005-0000-0000-000016500000}"/>
    <cellStyle name="SAPBEXfilterText 4_2014БП" xfId="12838" xr:uid="{00000000-0005-0000-0000-000017500000}"/>
    <cellStyle name="SAPBEXfilterText 5" xfId="12839" xr:uid="{00000000-0005-0000-0000-000018500000}"/>
    <cellStyle name="SAPBEXfilterText 5 2" xfId="12840" xr:uid="{00000000-0005-0000-0000-000019500000}"/>
    <cellStyle name="SAPBEXfilterText 6" xfId="12841" xr:uid="{00000000-0005-0000-0000-00001A500000}"/>
    <cellStyle name="SAPBEXfilterText 6 2" xfId="12842" xr:uid="{00000000-0005-0000-0000-00001B500000}"/>
    <cellStyle name="SAPBEXfilterText 7" xfId="12843" xr:uid="{00000000-0005-0000-0000-00001C500000}"/>
    <cellStyle name="SAPBEXfilterText 8" xfId="12844" xr:uid="{00000000-0005-0000-0000-00001D500000}"/>
    <cellStyle name="SAPBEXfilterText 9" xfId="12845" xr:uid="{00000000-0005-0000-0000-00001E500000}"/>
    <cellStyle name="SAPBEXfilterText_2013Прогноз" xfId="12846" xr:uid="{00000000-0005-0000-0000-00001F500000}"/>
    <cellStyle name="SAPBEXformats" xfId="12847" xr:uid="{00000000-0005-0000-0000-000020500000}"/>
    <cellStyle name="SAPBEXformats 10" xfId="12848" xr:uid="{00000000-0005-0000-0000-000021500000}"/>
    <cellStyle name="SAPBEXformats 10 10" xfId="12849" xr:uid="{00000000-0005-0000-0000-000022500000}"/>
    <cellStyle name="SAPBEXformats 10 10 2" xfId="12850" xr:uid="{00000000-0005-0000-0000-000023500000}"/>
    <cellStyle name="SAPBEXformats 10 11" xfId="12851" xr:uid="{00000000-0005-0000-0000-000024500000}"/>
    <cellStyle name="SAPBEXformats 10 12" xfId="12852" xr:uid="{00000000-0005-0000-0000-000025500000}"/>
    <cellStyle name="SAPBEXformats 10 2" xfId="12853" xr:uid="{00000000-0005-0000-0000-000026500000}"/>
    <cellStyle name="SAPBEXformats 10 2 2" xfId="12854" xr:uid="{00000000-0005-0000-0000-000027500000}"/>
    <cellStyle name="SAPBEXformats 10 2 3" xfId="12855" xr:uid="{00000000-0005-0000-0000-000028500000}"/>
    <cellStyle name="SAPBEXformats 10 3" xfId="12856" xr:uid="{00000000-0005-0000-0000-000029500000}"/>
    <cellStyle name="SAPBEXformats 10 3 2" xfId="12857" xr:uid="{00000000-0005-0000-0000-00002A500000}"/>
    <cellStyle name="SAPBEXformats 10 4" xfId="12858" xr:uid="{00000000-0005-0000-0000-00002B500000}"/>
    <cellStyle name="SAPBEXformats 10 4 2" xfId="12859" xr:uid="{00000000-0005-0000-0000-00002C500000}"/>
    <cellStyle name="SAPBEXformats 10 5" xfId="12860" xr:uid="{00000000-0005-0000-0000-00002D500000}"/>
    <cellStyle name="SAPBEXformats 10 5 2" xfId="12861" xr:uid="{00000000-0005-0000-0000-00002E500000}"/>
    <cellStyle name="SAPBEXformats 10 6" xfId="12862" xr:uid="{00000000-0005-0000-0000-00002F500000}"/>
    <cellStyle name="SAPBEXformats 10 6 2" xfId="12863" xr:uid="{00000000-0005-0000-0000-000030500000}"/>
    <cellStyle name="SAPBEXformats 10 7" xfId="12864" xr:uid="{00000000-0005-0000-0000-000031500000}"/>
    <cellStyle name="SAPBEXformats 10 7 2" xfId="12865" xr:uid="{00000000-0005-0000-0000-000032500000}"/>
    <cellStyle name="SAPBEXformats 10 8" xfId="12866" xr:uid="{00000000-0005-0000-0000-000033500000}"/>
    <cellStyle name="SAPBEXformats 10 8 2" xfId="12867" xr:uid="{00000000-0005-0000-0000-000034500000}"/>
    <cellStyle name="SAPBEXformats 10 9" xfId="12868" xr:uid="{00000000-0005-0000-0000-000035500000}"/>
    <cellStyle name="SAPBEXformats 10 9 2" xfId="12869" xr:uid="{00000000-0005-0000-0000-000036500000}"/>
    <cellStyle name="SAPBEXformats 11" xfId="12870" xr:uid="{00000000-0005-0000-0000-000037500000}"/>
    <cellStyle name="SAPBEXformats 11 10" xfId="12871" xr:uid="{00000000-0005-0000-0000-000038500000}"/>
    <cellStyle name="SAPBEXformats 11 10 2" xfId="12872" xr:uid="{00000000-0005-0000-0000-000039500000}"/>
    <cellStyle name="SAPBEXformats 11 11" xfId="12873" xr:uid="{00000000-0005-0000-0000-00003A500000}"/>
    <cellStyle name="SAPBEXformats 11 12" xfId="12874" xr:uid="{00000000-0005-0000-0000-00003B500000}"/>
    <cellStyle name="SAPBEXformats 11 2" xfId="12875" xr:uid="{00000000-0005-0000-0000-00003C500000}"/>
    <cellStyle name="SAPBEXformats 11 2 2" xfId="12876" xr:uid="{00000000-0005-0000-0000-00003D500000}"/>
    <cellStyle name="SAPBEXformats 11 2 3" xfId="12877" xr:uid="{00000000-0005-0000-0000-00003E500000}"/>
    <cellStyle name="SAPBEXformats 11 3" xfId="12878" xr:uid="{00000000-0005-0000-0000-00003F500000}"/>
    <cellStyle name="SAPBEXformats 11 3 2" xfId="12879" xr:uid="{00000000-0005-0000-0000-000040500000}"/>
    <cellStyle name="SAPBEXformats 11 4" xfId="12880" xr:uid="{00000000-0005-0000-0000-000041500000}"/>
    <cellStyle name="SAPBEXformats 11 4 2" xfId="12881" xr:uid="{00000000-0005-0000-0000-000042500000}"/>
    <cellStyle name="SAPBEXformats 11 5" xfId="12882" xr:uid="{00000000-0005-0000-0000-000043500000}"/>
    <cellStyle name="SAPBEXformats 11 5 2" xfId="12883" xr:uid="{00000000-0005-0000-0000-000044500000}"/>
    <cellStyle name="SAPBEXformats 11 6" xfId="12884" xr:uid="{00000000-0005-0000-0000-000045500000}"/>
    <cellStyle name="SAPBEXformats 11 6 2" xfId="12885" xr:uid="{00000000-0005-0000-0000-000046500000}"/>
    <cellStyle name="SAPBEXformats 11 7" xfId="12886" xr:uid="{00000000-0005-0000-0000-000047500000}"/>
    <cellStyle name="SAPBEXformats 11 7 2" xfId="12887" xr:uid="{00000000-0005-0000-0000-000048500000}"/>
    <cellStyle name="SAPBEXformats 11 8" xfId="12888" xr:uid="{00000000-0005-0000-0000-000049500000}"/>
    <cellStyle name="SAPBEXformats 11 8 2" xfId="12889" xr:uid="{00000000-0005-0000-0000-00004A500000}"/>
    <cellStyle name="SAPBEXformats 11 9" xfId="12890" xr:uid="{00000000-0005-0000-0000-00004B500000}"/>
    <cellStyle name="SAPBEXformats 11 9 2" xfId="12891" xr:uid="{00000000-0005-0000-0000-00004C500000}"/>
    <cellStyle name="SAPBEXformats 12" xfId="12892" xr:uid="{00000000-0005-0000-0000-00004D500000}"/>
    <cellStyle name="SAPBEXformats 12 10" xfId="12893" xr:uid="{00000000-0005-0000-0000-00004E500000}"/>
    <cellStyle name="SAPBEXformats 12 10 2" xfId="12894" xr:uid="{00000000-0005-0000-0000-00004F500000}"/>
    <cellStyle name="SAPBEXformats 12 11" xfId="12895" xr:uid="{00000000-0005-0000-0000-000050500000}"/>
    <cellStyle name="SAPBEXformats 12 12" xfId="12896" xr:uid="{00000000-0005-0000-0000-000051500000}"/>
    <cellStyle name="SAPBEXformats 12 2" xfId="12897" xr:uid="{00000000-0005-0000-0000-000052500000}"/>
    <cellStyle name="SAPBEXformats 12 2 2" xfId="12898" xr:uid="{00000000-0005-0000-0000-000053500000}"/>
    <cellStyle name="SAPBEXformats 12 2 3" xfId="12899" xr:uid="{00000000-0005-0000-0000-000054500000}"/>
    <cellStyle name="SAPBEXformats 12 3" xfId="12900" xr:uid="{00000000-0005-0000-0000-000055500000}"/>
    <cellStyle name="SAPBEXformats 12 3 2" xfId="12901" xr:uid="{00000000-0005-0000-0000-000056500000}"/>
    <cellStyle name="SAPBEXformats 12 4" xfId="12902" xr:uid="{00000000-0005-0000-0000-000057500000}"/>
    <cellStyle name="SAPBEXformats 12 4 2" xfId="12903" xr:uid="{00000000-0005-0000-0000-000058500000}"/>
    <cellStyle name="SAPBEXformats 12 5" xfId="12904" xr:uid="{00000000-0005-0000-0000-000059500000}"/>
    <cellStyle name="SAPBEXformats 12 5 2" xfId="12905" xr:uid="{00000000-0005-0000-0000-00005A500000}"/>
    <cellStyle name="SAPBEXformats 12 6" xfId="12906" xr:uid="{00000000-0005-0000-0000-00005B500000}"/>
    <cellStyle name="SAPBEXformats 12 6 2" xfId="12907" xr:uid="{00000000-0005-0000-0000-00005C500000}"/>
    <cellStyle name="SAPBEXformats 12 7" xfId="12908" xr:uid="{00000000-0005-0000-0000-00005D500000}"/>
    <cellStyle name="SAPBEXformats 12 7 2" xfId="12909" xr:uid="{00000000-0005-0000-0000-00005E500000}"/>
    <cellStyle name="SAPBEXformats 12 8" xfId="12910" xr:uid="{00000000-0005-0000-0000-00005F500000}"/>
    <cellStyle name="SAPBEXformats 12 8 2" xfId="12911" xr:uid="{00000000-0005-0000-0000-000060500000}"/>
    <cellStyle name="SAPBEXformats 12 9" xfId="12912" xr:uid="{00000000-0005-0000-0000-000061500000}"/>
    <cellStyle name="SAPBEXformats 12 9 2" xfId="12913" xr:uid="{00000000-0005-0000-0000-000062500000}"/>
    <cellStyle name="SAPBEXformats 13" xfId="12914" xr:uid="{00000000-0005-0000-0000-000063500000}"/>
    <cellStyle name="SAPBEXformats 13 10" xfId="12915" xr:uid="{00000000-0005-0000-0000-000064500000}"/>
    <cellStyle name="SAPBEXformats 13 10 2" xfId="12916" xr:uid="{00000000-0005-0000-0000-000065500000}"/>
    <cellStyle name="SAPBEXformats 13 11" xfId="12917" xr:uid="{00000000-0005-0000-0000-000066500000}"/>
    <cellStyle name="SAPBEXformats 13 12" xfId="12918" xr:uid="{00000000-0005-0000-0000-000067500000}"/>
    <cellStyle name="SAPBEXformats 13 2" xfId="12919" xr:uid="{00000000-0005-0000-0000-000068500000}"/>
    <cellStyle name="SAPBEXformats 13 2 2" xfId="12920" xr:uid="{00000000-0005-0000-0000-000069500000}"/>
    <cellStyle name="SAPBEXformats 13 2 3" xfId="12921" xr:uid="{00000000-0005-0000-0000-00006A500000}"/>
    <cellStyle name="SAPBEXformats 13 3" xfId="12922" xr:uid="{00000000-0005-0000-0000-00006B500000}"/>
    <cellStyle name="SAPBEXformats 13 3 2" xfId="12923" xr:uid="{00000000-0005-0000-0000-00006C500000}"/>
    <cellStyle name="SAPBEXformats 13 4" xfId="12924" xr:uid="{00000000-0005-0000-0000-00006D500000}"/>
    <cellStyle name="SAPBEXformats 13 4 2" xfId="12925" xr:uid="{00000000-0005-0000-0000-00006E500000}"/>
    <cellStyle name="SAPBEXformats 13 5" xfId="12926" xr:uid="{00000000-0005-0000-0000-00006F500000}"/>
    <cellStyle name="SAPBEXformats 13 5 2" xfId="12927" xr:uid="{00000000-0005-0000-0000-000070500000}"/>
    <cellStyle name="SAPBEXformats 13 6" xfId="12928" xr:uid="{00000000-0005-0000-0000-000071500000}"/>
    <cellStyle name="SAPBEXformats 13 6 2" xfId="12929" xr:uid="{00000000-0005-0000-0000-000072500000}"/>
    <cellStyle name="SAPBEXformats 13 7" xfId="12930" xr:uid="{00000000-0005-0000-0000-000073500000}"/>
    <cellStyle name="SAPBEXformats 13 7 2" xfId="12931" xr:uid="{00000000-0005-0000-0000-000074500000}"/>
    <cellStyle name="SAPBEXformats 13 8" xfId="12932" xr:uid="{00000000-0005-0000-0000-000075500000}"/>
    <cellStyle name="SAPBEXformats 13 8 2" xfId="12933" xr:uid="{00000000-0005-0000-0000-000076500000}"/>
    <cellStyle name="SAPBEXformats 13 9" xfId="12934" xr:uid="{00000000-0005-0000-0000-000077500000}"/>
    <cellStyle name="SAPBEXformats 13 9 2" xfId="12935" xr:uid="{00000000-0005-0000-0000-000078500000}"/>
    <cellStyle name="SAPBEXformats 14" xfId="12936" xr:uid="{00000000-0005-0000-0000-000079500000}"/>
    <cellStyle name="SAPBEXformats 14 10" xfId="12937" xr:uid="{00000000-0005-0000-0000-00007A500000}"/>
    <cellStyle name="SAPBEXformats 14 10 2" xfId="12938" xr:uid="{00000000-0005-0000-0000-00007B500000}"/>
    <cellStyle name="SAPBEXformats 14 11" xfId="12939" xr:uid="{00000000-0005-0000-0000-00007C500000}"/>
    <cellStyle name="SAPBEXformats 14 12" xfId="12940" xr:uid="{00000000-0005-0000-0000-00007D500000}"/>
    <cellStyle name="SAPBEXformats 14 2" xfId="12941" xr:uid="{00000000-0005-0000-0000-00007E500000}"/>
    <cellStyle name="SAPBEXformats 14 2 2" xfId="12942" xr:uid="{00000000-0005-0000-0000-00007F500000}"/>
    <cellStyle name="SAPBEXformats 14 2 3" xfId="12943" xr:uid="{00000000-0005-0000-0000-000080500000}"/>
    <cellStyle name="SAPBEXformats 14 3" xfId="12944" xr:uid="{00000000-0005-0000-0000-000081500000}"/>
    <cellStyle name="SAPBEXformats 14 3 2" xfId="12945" xr:uid="{00000000-0005-0000-0000-000082500000}"/>
    <cellStyle name="SAPBEXformats 14 4" xfId="12946" xr:uid="{00000000-0005-0000-0000-000083500000}"/>
    <cellStyle name="SAPBEXformats 14 4 2" xfId="12947" xr:uid="{00000000-0005-0000-0000-000084500000}"/>
    <cellStyle name="SAPBEXformats 14 5" xfId="12948" xr:uid="{00000000-0005-0000-0000-000085500000}"/>
    <cellStyle name="SAPBEXformats 14 5 2" xfId="12949" xr:uid="{00000000-0005-0000-0000-000086500000}"/>
    <cellStyle name="SAPBEXformats 14 6" xfId="12950" xr:uid="{00000000-0005-0000-0000-000087500000}"/>
    <cellStyle name="SAPBEXformats 14 6 2" xfId="12951" xr:uid="{00000000-0005-0000-0000-000088500000}"/>
    <cellStyle name="SAPBEXformats 14 7" xfId="12952" xr:uid="{00000000-0005-0000-0000-000089500000}"/>
    <cellStyle name="SAPBEXformats 14 7 2" xfId="12953" xr:uid="{00000000-0005-0000-0000-00008A500000}"/>
    <cellStyle name="SAPBEXformats 14 8" xfId="12954" xr:uid="{00000000-0005-0000-0000-00008B500000}"/>
    <cellStyle name="SAPBEXformats 14 8 2" xfId="12955" xr:uid="{00000000-0005-0000-0000-00008C500000}"/>
    <cellStyle name="SAPBEXformats 14 9" xfId="12956" xr:uid="{00000000-0005-0000-0000-00008D500000}"/>
    <cellStyle name="SAPBEXformats 14 9 2" xfId="12957" xr:uid="{00000000-0005-0000-0000-00008E500000}"/>
    <cellStyle name="SAPBEXformats 15" xfId="12958" xr:uid="{00000000-0005-0000-0000-00008F500000}"/>
    <cellStyle name="SAPBEXformats 15 10" xfId="12959" xr:uid="{00000000-0005-0000-0000-000090500000}"/>
    <cellStyle name="SAPBEXformats 15 10 2" xfId="12960" xr:uid="{00000000-0005-0000-0000-000091500000}"/>
    <cellStyle name="SAPBEXformats 15 11" xfId="12961" xr:uid="{00000000-0005-0000-0000-000092500000}"/>
    <cellStyle name="SAPBEXformats 15 12" xfId="12962" xr:uid="{00000000-0005-0000-0000-000093500000}"/>
    <cellStyle name="SAPBEXformats 15 2" xfId="12963" xr:uid="{00000000-0005-0000-0000-000094500000}"/>
    <cellStyle name="SAPBEXformats 15 2 2" xfId="12964" xr:uid="{00000000-0005-0000-0000-000095500000}"/>
    <cellStyle name="SAPBEXformats 15 2 3" xfId="12965" xr:uid="{00000000-0005-0000-0000-000096500000}"/>
    <cellStyle name="SAPBEXformats 15 3" xfId="12966" xr:uid="{00000000-0005-0000-0000-000097500000}"/>
    <cellStyle name="SAPBEXformats 15 3 2" xfId="12967" xr:uid="{00000000-0005-0000-0000-000098500000}"/>
    <cellStyle name="SAPBEXformats 15 4" xfId="12968" xr:uid="{00000000-0005-0000-0000-000099500000}"/>
    <cellStyle name="SAPBEXformats 15 4 2" xfId="12969" xr:uid="{00000000-0005-0000-0000-00009A500000}"/>
    <cellStyle name="SAPBEXformats 15 5" xfId="12970" xr:uid="{00000000-0005-0000-0000-00009B500000}"/>
    <cellStyle name="SAPBEXformats 15 5 2" xfId="12971" xr:uid="{00000000-0005-0000-0000-00009C500000}"/>
    <cellStyle name="SAPBEXformats 15 6" xfId="12972" xr:uid="{00000000-0005-0000-0000-00009D500000}"/>
    <cellStyle name="SAPBEXformats 15 6 2" xfId="12973" xr:uid="{00000000-0005-0000-0000-00009E500000}"/>
    <cellStyle name="SAPBEXformats 15 7" xfId="12974" xr:uid="{00000000-0005-0000-0000-00009F500000}"/>
    <cellStyle name="SAPBEXformats 15 7 2" xfId="12975" xr:uid="{00000000-0005-0000-0000-0000A0500000}"/>
    <cellStyle name="SAPBEXformats 15 8" xfId="12976" xr:uid="{00000000-0005-0000-0000-0000A1500000}"/>
    <cellStyle name="SAPBEXformats 15 8 2" xfId="12977" xr:uid="{00000000-0005-0000-0000-0000A2500000}"/>
    <cellStyle name="SAPBEXformats 15 9" xfId="12978" xr:uid="{00000000-0005-0000-0000-0000A3500000}"/>
    <cellStyle name="SAPBEXformats 15 9 2" xfId="12979" xr:uid="{00000000-0005-0000-0000-0000A4500000}"/>
    <cellStyle name="SAPBEXformats 16" xfId="12980" xr:uid="{00000000-0005-0000-0000-0000A5500000}"/>
    <cellStyle name="SAPBEXformats 16 2" xfId="12981" xr:uid="{00000000-0005-0000-0000-0000A6500000}"/>
    <cellStyle name="SAPBEXformats 16 2 2" xfId="12982" xr:uid="{00000000-0005-0000-0000-0000A7500000}"/>
    <cellStyle name="SAPBEXformats 16 3" xfId="12983" xr:uid="{00000000-0005-0000-0000-0000A8500000}"/>
    <cellStyle name="SAPBEXformats 17" xfId="12984" xr:uid="{00000000-0005-0000-0000-0000A9500000}"/>
    <cellStyle name="SAPBEXformats 17 2" xfId="12985" xr:uid="{00000000-0005-0000-0000-0000AA500000}"/>
    <cellStyle name="SAPBEXformats 17 2 2" xfId="12986" xr:uid="{00000000-0005-0000-0000-0000AB500000}"/>
    <cellStyle name="SAPBEXformats 17 3" xfId="12987" xr:uid="{00000000-0005-0000-0000-0000AC500000}"/>
    <cellStyle name="SAPBEXformats 18" xfId="12988" xr:uid="{00000000-0005-0000-0000-0000AD500000}"/>
    <cellStyle name="SAPBEXformats 18 2" xfId="12989" xr:uid="{00000000-0005-0000-0000-0000AE500000}"/>
    <cellStyle name="SAPBEXformats 18 2 2" xfId="12990" xr:uid="{00000000-0005-0000-0000-0000AF500000}"/>
    <cellStyle name="SAPBEXformats 18 3" xfId="12991" xr:uid="{00000000-0005-0000-0000-0000B0500000}"/>
    <cellStyle name="SAPBEXformats 19" xfId="12992" xr:uid="{00000000-0005-0000-0000-0000B1500000}"/>
    <cellStyle name="SAPBEXformats 19 2" xfId="12993" xr:uid="{00000000-0005-0000-0000-0000B2500000}"/>
    <cellStyle name="SAPBEXformats 19 2 2" xfId="12994" xr:uid="{00000000-0005-0000-0000-0000B3500000}"/>
    <cellStyle name="SAPBEXformats 19 3" xfId="12995" xr:uid="{00000000-0005-0000-0000-0000B4500000}"/>
    <cellStyle name="SAPBEXformats 2" xfId="12996" xr:uid="{00000000-0005-0000-0000-0000B5500000}"/>
    <cellStyle name="SAPBEXformats 2 10" xfId="12997" xr:uid="{00000000-0005-0000-0000-0000B6500000}"/>
    <cellStyle name="SAPBEXformats 2 10 2" xfId="12998" xr:uid="{00000000-0005-0000-0000-0000B7500000}"/>
    <cellStyle name="SAPBEXformats 2 10 2 2" xfId="12999" xr:uid="{00000000-0005-0000-0000-0000B8500000}"/>
    <cellStyle name="SAPBEXformats 2 10 3" xfId="13000" xr:uid="{00000000-0005-0000-0000-0000B9500000}"/>
    <cellStyle name="SAPBEXformats 2 11" xfId="13001" xr:uid="{00000000-0005-0000-0000-0000BA500000}"/>
    <cellStyle name="SAPBEXformats 2 11 2" xfId="13002" xr:uid="{00000000-0005-0000-0000-0000BB500000}"/>
    <cellStyle name="SAPBEXformats 2 12" xfId="13003" xr:uid="{00000000-0005-0000-0000-0000BC500000}"/>
    <cellStyle name="SAPBEXformats 2 13" xfId="13004" xr:uid="{00000000-0005-0000-0000-0000BD500000}"/>
    <cellStyle name="SAPBEXformats 2 2" xfId="13005" xr:uid="{00000000-0005-0000-0000-0000BE500000}"/>
    <cellStyle name="SAPBEXformats 2 2 2" xfId="13006" xr:uid="{00000000-0005-0000-0000-0000BF500000}"/>
    <cellStyle name="SAPBEXformats 2 2 2 2" xfId="13007" xr:uid="{00000000-0005-0000-0000-0000C0500000}"/>
    <cellStyle name="SAPBEXformats 2 2 2 3" xfId="13008" xr:uid="{00000000-0005-0000-0000-0000C1500000}"/>
    <cellStyle name="SAPBEXformats 2 2 3" xfId="13009" xr:uid="{00000000-0005-0000-0000-0000C2500000}"/>
    <cellStyle name="SAPBEXformats 2 2 3 2" xfId="13010" xr:uid="{00000000-0005-0000-0000-0000C3500000}"/>
    <cellStyle name="SAPBEXformats 2 2 4" xfId="13011" xr:uid="{00000000-0005-0000-0000-0000C4500000}"/>
    <cellStyle name="SAPBEXformats 2 2 4 2" xfId="13012" xr:uid="{00000000-0005-0000-0000-0000C5500000}"/>
    <cellStyle name="SAPBEXformats 2 2 5" xfId="13013" xr:uid="{00000000-0005-0000-0000-0000C6500000}"/>
    <cellStyle name="SAPBEXformats 2 2 5 2" xfId="13014" xr:uid="{00000000-0005-0000-0000-0000C7500000}"/>
    <cellStyle name="SAPBEXformats 2 2 6" xfId="13015" xr:uid="{00000000-0005-0000-0000-0000C8500000}"/>
    <cellStyle name="SAPBEXformats 2 2 7" xfId="13016" xr:uid="{00000000-0005-0000-0000-0000C9500000}"/>
    <cellStyle name="SAPBEXformats 2 2 8" xfId="13017" xr:uid="{00000000-0005-0000-0000-0000CA500000}"/>
    <cellStyle name="SAPBEXformats 2 2_2014БП" xfId="13018" xr:uid="{00000000-0005-0000-0000-0000CB500000}"/>
    <cellStyle name="SAPBEXformats 2 3" xfId="13019" xr:uid="{00000000-0005-0000-0000-0000CC500000}"/>
    <cellStyle name="SAPBEXformats 2 3 2" xfId="13020" xr:uid="{00000000-0005-0000-0000-0000CD500000}"/>
    <cellStyle name="SAPBEXformats 2 3 2 2" xfId="13021" xr:uid="{00000000-0005-0000-0000-0000CE500000}"/>
    <cellStyle name="SAPBEXformats 2 3 3" xfId="13022" xr:uid="{00000000-0005-0000-0000-0000CF500000}"/>
    <cellStyle name="SAPBEXformats 2 4" xfId="13023" xr:uid="{00000000-0005-0000-0000-0000D0500000}"/>
    <cellStyle name="SAPBEXformats 2 4 2" xfId="13024" xr:uid="{00000000-0005-0000-0000-0000D1500000}"/>
    <cellStyle name="SAPBEXformats 2 4 2 2" xfId="13025" xr:uid="{00000000-0005-0000-0000-0000D2500000}"/>
    <cellStyle name="SAPBEXformats 2 4 3" xfId="13026" xr:uid="{00000000-0005-0000-0000-0000D3500000}"/>
    <cellStyle name="SAPBEXformats 2 5" xfId="13027" xr:uid="{00000000-0005-0000-0000-0000D4500000}"/>
    <cellStyle name="SAPBEXformats 2 5 2" xfId="13028" xr:uid="{00000000-0005-0000-0000-0000D5500000}"/>
    <cellStyle name="SAPBEXformats 2 5 2 2" xfId="13029" xr:uid="{00000000-0005-0000-0000-0000D6500000}"/>
    <cellStyle name="SAPBEXformats 2 5 3" xfId="13030" xr:uid="{00000000-0005-0000-0000-0000D7500000}"/>
    <cellStyle name="SAPBEXformats 2 6" xfId="13031" xr:uid="{00000000-0005-0000-0000-0000D8500000}"/>
    <cellStyle name="SAPBEXformats 2 6 2" xfId="13032" xr:uid="{00000000-0005-0000-0000-0000D9500000}"/>
    <cellStyle name="SAPBEXformats 2 6 2 2" xfId="13033" xr:uid="{00000000-0005-0000-0000-0000DA500000}"/>
    <cellStyle name="SAPBEXformats 2 6 3" xfId="13034" xr:uid="{00000000-0005-0000-0000-0000DB500000}"/>
    <cellStyle name="SAPBEXformats 2 7" xfId="13035" xr:uid="{00000000-0005-0000-0000-0000DC500000}"/>
    <cellStyle name="SAPBEXformats 2 7 2" xfId="13036" xr:uid="{00000000-0005-0000-0000-0000DD500000}"/>
    <cellStyle name="SAPBEXformats 2 7 2 2" xfId="13037" xr:uid="{00000000-0005-0000-0000-0000DE500000}"/>
    <cellStyle name="SAPBEXformats 2 7 3" xfId="13038" xr:uid="{00000000-0005-0000-0000-0000DF500000}"/>
    <cellStyle name="SAPBEXformats 2 8" xfId="13039" xr:uid="{00000000-0005-0000-0000-0000E0500000}"/>
    <cellStyle name="SAPBEXformats 2 8 2" xfId="13040" xr:uid="{00000000-0005-0000-0000-0000E1500000}"/>
    <cellStyle name="SAPBEXformats 2 8 2 2" xfId="13041" xr:uid="{00000000-0005-0000-0000-0000E2500000}"/>
    <cellStyle name="SAPBEXformats 2 8 3" xfId="13042" xr:uid="{00000000-0005-0000-0000-0000E3500000}"/>
    <cellStyle name="SAPBEXformats 2 9" xfId="13043" xr:uid="{00000000-0005-0000-0000-0000E4500000}"/>
    <cellStyle name="SAPBEXformats 2 9 2" xfId="13044" xr:uid="{00000000-0005-0000-0000-0000E5500000}"/>
    <cellStyle name="SAPBEXformats 2 9 2 2" xfId="13045" xr:uid="{00000000-0005-0000-0000-0000E6500000}"/>
    <cellStyle name="SAPBEXformats 2 9 3" xfId="13046" xr:uid="{00000000-0005-0000-0000-0000E7500000}"/>
    <cellStyle name="SAPBEXformats 2_2013Прогноз" xfId="13047" xr:uid="{00000000-0005-0000-0000-0000E8500000}"/>
    <cellStyle name="SAPBEXformats 20" xfId="13048" xr:uid="{00000000-0005-0000-0000-0000E9500000}"/>
    <cellStyle name="SAPBEXformats 20 2" xfId="13049" xr:uid="{00000000-0005-0000-0000-0000EA500000}"/>
    <cellStyle name="SAPBEXformats 20 2 2" xfId="13050" xr:uid="{00000000-0005-0000-0000-0000EB500000}"/>
    <cellStyle name="SAPBEXformats 20 3" xfId="13051" xr:uid="{00000000-0005-0000-0000-0000EC500000}"/>
    <cellStyle name="SAPBEXformats 21" xfId="13052" xr:uid="{00000000-0005-0000-0000-0000ED500000}"/>
    <cellStyle name="SAPBEXformats 21 2" xfId="13053" xr:uid="{00000000-0005-0000-0000-0000EE500000}"/>
    <cellStyle name="SAPBEXformats 21 2 2" xfId="13054" xr:uid="{00000000-0005-0000-0000-0000EF500000}"/>
    <cellStyle name="SAPBEXformats 21 3" xfId="13055" xr:uid="{00000000-0005-0000-0000-0000F0500000}"/>
    <cellStyle name="SAPBEXformats 22" xfId="13056" xr:uid="{00000000-0005-0000-0000-0000F1500000}"/>
    <cellStyle name="SAPBEXformats 22 2" xfId="13057" xr:uid="{00000000-0005-0000-0000-0000F2500000}"/>
    <cellStyle name="SAPBEXformats 22 3" xfId="13058" xr:uid="{00000000-0005-0000-0000-0000F3500000}"/>
    <cellStyle name="SAPBEXformats 23" xfId="13059" xr:uid="{00000000-0005-0000-0000-0000F4500000}"/>
    <cellStyle name="SAPBEXformats 23 2" xfId="13060" xr:uid="{00000000-0005-0000-0000-0000F5500000}"/>
    <cellStyle name="SAPBEXformats 23 3" xfId="13061" xr:uid="{00000000-0005-0000-0000-0000F6500000}"/>
    <cellStyle name="SAPBEXformats 24" xfId="13062" xr:uid="{00000000-0005-0000-0000-0000F7500000}"/>
    <cellStyle name="SAPBEXformats 24 2" xfId="13063" xr:uid="{00000000-0005-0000-0000-0000F8500000}"/>
    <cellStyle name="SAPBEXformats 24 3" xfId="13064" xr:uid="{00000000-0005-0000-0000-0000F9500000}"/>
    <cellStyle name="SAPBEXformats 25" xfId="13065" xr:uid="{00000000-0005-0000-0000-0000FA500000}"/>
    <cellStyle name="SAPBEXformats 25 2" xfId="13066" xr:uid="{00000000-0005-0000-0000-0000FB500000}"/>
    <cellStyle name="SAPBEXformats 26" xfId="13067" xr:uid="{00000000-0005-0000-0000-0000FC500000}"/>
    <cellStyle name="SAPBEXformats 27" xfId="13068" xr:uid="{00000000-0005-0000-0000-0000FD500000}"/>
    <cellStyle name="SAPBEXformats 28" xfId="13069" xr:uid="{00000000-0005-0000-0000-0000FE500000}"/>
    <cellStyle name="SAPBEXformats 29" xfId="13070" xr:uid="{00000000-0005-0000-0000-0000FF500000}"/>
    <cellStyle name="SAPBEXformats 3" xfId="13071" xr:uid="{00000000-0005-0000-0000-000000510000}"/>
    <cellStyle name="SAPBEXformats 3 10" xfId="13072" xr:uid="{00000000-0005-0000-0000-000001510000}"/>
    <cellStyle name="SAPBEXformats 3 10 2" xfId="13073" xr:uid="{00000000-0005-0000-0000-000002510000}"/>
    <cellStyle name="SAPBEXformats 3 10 2 2" xfId="13074" xr:uid="{00000000-0005-0000-0000-000003510000}"/>
    <cellStyle name="SAPBEXformats 3 10 3" xfId="13075" xr:uid="{00000000-0005-0000-0000-000004510000}"/>
    <cellStyle name="SAPBEXformats 3 11" xfId="13076" xr:uid="{00000000-0005-0000-0000-000005510000}"/>
    <cellStyle name="SAPBEXformats 3 11 2" xfId="13077" xr:uid="{00000000-0005-0000-0000-000006510000}"/>
    <cellStyle name="SAPBEXformats 3 12" xfId="13078" xr:uid="{00000000-0005-0000-0000-000007510000}"/>
    <cellStyle name="SAPBEXformats 3 13" xfId="13079" xr:uid="{00000000-0005-0000-0000-000008510000}"/>
    <cellStyle name="SAPBEXformats 3 2" xfId="13080" xr:uid="{00000000-0005-0000-0000-000009510000}"/>
    <cellStyle name="SAPBEXformats 3 2 2" xfId="13081" xr:uid="{00000000-0005-0000-0000-00000A510000}"/>
    <cellStyle name="SAPBEXformats 3 2 2 2" xfId="13082" xr:uid="{00000000-0005-0000-0000-00000B510000}"/>
    <cellStyle name="SAPBEXformats 3 2 2 3" xfId="13083" xr:uid="{00000000-0005-0000-0000-00000C510000}"/>
    <cellStyle name="SAPBEXformats 3 2 3" xfId="13084" xr:uid="{00000000-0005-0000-0000-00000D510000}"/>
    <cellStyle name="SAPBEXformats 3 2 3 2" xfId="13085" xr:uid="{00000000-0005-0000-0000-00000E510000}"/>
    <cellStyle name="SAPBEXformats 3 2 4" xfId="13086" xr:uid="{00000000-0005-0000-0000-00000F510000}"/>
    <cellStyle name="SAPBEXformats 3 2 4 2" xfId="13087" xr:uid="{00000000-0005-0000-0000-000010510000}"/>
    <cellStyle name="SAPBEXformats 3 2 5" xfId="13088" xr:uid="{00000000-0005-0000-0000-000011510000}"/>
    <cellStyle name="SAPBEXformats 3 2 5 2" xfId="13089" xr:uid="{00000000-0005-0000-0000-000012510000}"/>
    <cellStyle name="SAPBEXformats 3 2 6" xfId="13090" xr:uid="{00000000-0005-0000-0000-000013510000}"/>
    <cellStyle name="SAPBEXformats 3 2 7" xfId="13091" xr:uid="{00000000-0005-0000-0000-000014510000}"/>
    <cellStyle name="SAPBEXformats 3 2 8" xfId="13092" xr:uid="{00000000-0005-0000-0000-000015510000}"/>
    <cellStyle name="SAPBEXformats 3 2_2014БП" xfId="13093" xr:uid="{00000000-0005-0000-0000-000016510000}"/>
    <cellStyle name="SAPBEXformats 3 3" xfId="13094" xr:uid="{00000000-0005-0000-0000-000017510000}"/>
    <cellStyle name="SAPBEXformats 3 3 2" xfId="13095" xr:uid="{00000000-0005-0000-0000-000018510000}"/>
    <cellStyle name="SAPBEXformats 3 3 2 2" xfId="13096" xr:uid="{00000000-0005-0000-0000-000019510000}"/>
    <cellStyle name="SAPBEXformats 3 3 3" xfId="13097" xr:uid="{00000000-0005-0000-0000-00001A510000}"/>
    <cellStyle name="SAPBEXformats 3 4" xfId="13098" xr:uid="{00000000-0005-0000-0000-00001B510000}"/>
    <cellStyle name="SAPBEXformats 3 4 2" xfId="13099" xr:uid="{00000000-0005-0000-0000-00001C510000}"/>
    <cellStyle name="SAPBEXformats 3 4 2 2" xfId="13100" xr:uid="{00000000-0005-0000-0000-00001D510000}"/>
    <cellStyle name="SAPBEXformats 3 4 3" xfId="13101" xr:uid="{00000000-0005-0000-0000-00001E510000}"/>
    <cellStyle name="SAPBEXformats 3 5" xfId="13102" xr:uid="{00000000-0005-0000-0000-00001F510000}"/>
    <cellStyle name="SAPBEXformats 3 5 2" xfId="13103" xr:uid="{00000000-0005-0000-0000-000020510000}"/>
    <cellStyle name="SAPBEXformats 3 5 2 2" xfId="13104" xr:uid="{00000000-0005-0000-0000-000021510000}"/>
    <cellStyle name="SAPBEXformats 3 5 3" xfId="13105" xr:uid="{00000000-0005-0000-0000-000022510000}"/>
    <cellStyle name="SAPBEXformats 3 6" xfId="13106" xr:uid="{00000000-0005-0000-0000-000023510000}"/>
    <cellStyle name="SAPBEXformats 3 6 2" xfId="13107" xr:uid="{00000000-0005-0000-0000-000024510000}"/>
    <cellStyle name="SAPBEXformats 3 6 2 2" xfId="13108" xr:uid="{00000000-0005-0000-0000-000025510000}"/>
    <cellStyle name="SAPBEXformats 3 6 3" xfId="13109" xr:uid="{00000000-0005-0000-0000-000026510000}"/>
    <cellStyle name="SAPBEXformats 3 7" xfId="13110" xr:uid="{00000000-0005-0000-0000-000027510000}"/>
    <cellStyle name="SAPBEXformats 3 7 2" xfId="13111" xr:uid="{00000000-0005-0000-0000-000028510000}"/>
    <cellStyle name="SAPBEXformats 3 7 2 2" xfId="13112" xr:uid="{00000000-0005-0000-0000-000029510000}"/>
    <cellStyle name="SAPBEXformats 3 7 3" xfId="13113" xr:uid="{00000000-0005-0000-0000-00002A510000}"/>
    <cellStyle name="SAPBEXformats 3 8" xfId="13114" xr:uid="{00000000-0005-0000-0000-00002B510000}"/>
    <cellStyle name="SAPBEXformats 3 8 2" xfId="13115" xr:uid="{00000000-0005-0000-0000-00002C510000}"/>
    <cellStyle name="SAPBEXformats 3 8 2 2" xfId="13116" xr:uid="{00000000-0005-0000-0000-00002D510000}"/>
    <cellStyle name="SAPBEXformats 3 8 3" xfId="13117" xr:uid="{00000000-0005-0000-0000-00002E510000}"/>
    <cellStyle name="SAPBEXformats 3 9" xfId="13118" xr:uid="{00000000-0005-0000-0000-00002F510000}"/>
    <cellStyle name="SAPBEXformats 3 9 2" xfId="13119" xr:uid="{00000000-0005-0000-0000-000030510000}"/>
    <cellStyle name="SAPBEXformats 3 9 2 2" xfId="13120" xr:uid="{00000000-0005-0000-0000-000031510000}"/>
    <cellStyle name="SAPBEXformats 3 9 3" xfId="13121" xr:uid="{00000000-0005-0000-0000-000032510000}"/>
    <cellStyle name="SAPBEXformats 3_2013Прогноз" xfId="13122" xr:uid="{00000000-0005-0000-0000-000033510000}"/>
    <cellStyle name="SAPBEXformats 30" xfId="13123" xr:uid="{00000000-0005-0000-0000-000034510000}"/>
    <cellStyle name="SAPBEXformats 31" xfId="13124" xr:uid="{00000000-0005-0000-0000-000035510000}"/>
    <cellStyle name="SAPBEXformats 32" xfId="13125" xr:uid="{00000000-0005-0000-0000-000036510000}"/>
    <cellStyle name="SAPBEXformats 33" xfId="13126" xr:uid="{00000000-0005-0000-0000-000037510000}"/>
    <cellStyle name="SAPBEXformats 34" xfId="13127" xr:uid="{00000000-0005-0000-0000-000038510000}"/>
    <cellStyle name="SAPBEXformats 35" xfId="13128" xr:uid="{00000000-0005-0000-0000-000039510000}"/>
    <cellStyle name="SAPBEXformats 36" xfId="13129" xr:uid="{00000000-0005-0000-0000-00003A510000}"/>
    <cellStyle name="SAPBEXformats 37" xfId="13130" xr:uid="{00000000-0005-0000-0000-00003B510000}"/>
    <cellStyle name="SAPBEXformats 38" xfId="13131" xr:uid="{00000000-0005-0000-0000-00003C510000}"/>
    <cellStyle name="SAPBEXformats 39" xfId="13132" xr:uid="{00000000-0005-0000-0000-00003D510000}"/>
    <cellStyle name="SAPBEXformats 4" xfId="13133" xr:uid="{00000000-0005-0000-0000-00003E510000}"/>
    <cellStyle name="SAPBEXformats 4 10" xfId="13134" xr:uid="{00000000-0005-0000-0000-00003F510000}"/>
    <cellStyle name="SAPBEXformats 4 10 2" xfId="13135" xr:uid="{00000000-0005-0000-0000-000040510000}"/>
    <cellStyle name="SAPBEXformats 4 11" xfId="13136" xr:uid="{00000000-0005-0000-0000-000041510000}"/>
    <cellStyle name="SAPBEXformats 4 12" xfId="13137" xr:uid="{00000000-0005-0000-0000-000042510000}"/>
    <cellStyle name="SAPBEXformats 4 2" xfId="13138" xr:uid="{00000000-0005-0000-0000-000043510000}"/>
    <cellStyle name="SAPBEXformats 4 2 2" xfId="13139" xr:uid="{00000000-0005-0000-0000-000044510000}"/>
    <cellStyle name="SAPBEXformats 4 2 2 2" xfId="13140" xr:uid="{00000000-0005-0000-0000-000045510000}"/>
    <cellStyle name="SAPBEXformats 4 2 3" xfId="13141" xr:uid="{00000000-0005-0000-0000-000046510000}"/>
    <cellStyle name="SAPBEXformats 4 3" xfId="13142" xr:uid="{00000000-0005-0000-0000-000047510000}"/>
    <cellStyle name="SAPBEXformats 4 3 2" xfId="13143" xr:uid="{00000000-0005-0000-0000-000048510000}"/>
    <cellStyle name="SAPBEXformats 4 3 2 2" xfId="13144" xr:uid="{00000000-0005-0000-0000-000049510000}"/>
    <cellStyle name="SAPBEXformats 4 3 3" xfId="13145" xr:uid="{00000000-0005-0000-0000-00004A510000}"/>
    <cellStyle name="SAPBEXformats 4 4" xfId="13146" xr:uid="{00000000-0005-0000-0000-00004B510000}"/>
    <cellStyle name="SAPBEXformats 4 4 2" xfId="13147" xr:uid="{00000000-0005-0000-0000-00004C510000}"/>
    <cellStyle name="SAPBEXformats 4 4 2 2" xfId="13148" xr:uid="{00000000-0005-0000-0000-00004D510000}"/>
    <cellStyle name="SAPBEXformats 4 4 3" xfId="13149" xr:uid="{00000000-0005-0000-0000-00004E510000}"/>
    <cellStyle name="SAPBEXformats 4 5" xfId="13150" xr:uid="{00000000-0005-0000-0000-00004F510000}"/>
    <cellStyle name="SAPBEXformats 4 5 2" xfId="13151" xr:uid="{00000000-0005-0000-0000-000050510000}"/>
    <cellStyle name="SAPBEXformats 4 5 2 2" xfId="13152" xr:uid="{00000000-0005-0000-0000-000051510000}"/>
    <cellStyle name="SAPBEXformats 4 5 3" xfId="13153" xr:uid="{00000000-0005-0000-0000-000052510000}"/>
    <cellStyle name="SAPBEXformats 4 6" xfId="13154" xr:uid="{00000000-0005-0000-0000-000053510000}"/>
    <cellStyle name="SAPBEXformats 4 6 2" xfId="13155" xr:uid="{00000000-0005-0000-0000-000054510000}"/>
    <cellStyle name="SAPBEXformats 4 6 2 2" xfId="13156" xr:uid="{00000000-0005-0000-0000-000055510000}"/>
    <cellStyle name="SAPBEXformats 4 6 3" xfId="13157" xr:uid="{00000000-0005-0000-0000-000056510000}"/>
    <cellStyle name="SAPBEXformats 4 7" xfId="13158" xr:uid="{00000000-0005-0000-0000-000057510000}"/>
    <cellStyle name="SAPBEXformats 4 7 2" xfId="13159" xr:uid="{00000000-0005-0000-0000-000058510000}"/>
    <cellStyle name="SAPBEXformats 4 7 3" xfId="13160" xr:uid="{00000000-0005-0000-0000-000059510000}"/>
    <cellStyle name="SAPBEXformats 4 8" xfId="13161" xr:uid="{00000000-0005-0000-0000-00005A510000}"/>
    <cellStyle name="SAPBEXformats 4 8 2" xfId="13162" xr:uid="{00000000-0005-0000-0000-00005B510000}"/>
    <cellStyle name="SAPBEXformats 4 8 3" xfId="13163" xr:uid="{00000000-0005-0000-0000-00005C510000}"/>
    <cellStyle name="SAPBEXformats 4 9" xfId="13164" xr:uid="{00000000-0005-0000-0000-00005D510000}"/>
    <cellStyle name="SAPBEXformats 4 9 2" xfId="13165" xr:uid="{00000000-0005-0000-0000-00005E510000}"/>
    <cellStyle name="SAPBEXformats 4_2014БП" xfId="13166" xr:uid="{00000000-0005-0000-0000-00005F510000}"/>
    <cellStyle name="SAPBEXformats 40" xfId="13167" xr:uid="{00000000-0005-0000-0000-000060510000}"/>
    <cellStyle name="SAPBEXformats 41" xfId="13168" xr:uid="{00000000-0005-0000-0000-000061510000}"/>
    <cellStyle name="SAPBEXformats 42" xfId="13169" xr:uid="{00000000-0005-0000-0000-000062510000}"/>
    <cellStyle name="SAPBEXformats 43" xfId="13170" xr:uid="{00000000-0005-0000-0000-000063510000}"/>
    <cellStyle name="SAPBEXformats 44" xfId="36461" xr:uid="{00000000-0005-0000-0000-000064510000}"/>
    <cellStyle name="SAPBEXformats 45" xfId="36462" xr:uid="{00000000-0005-0000-0000-000065510000}"/>
    <cellStyle name="SAPBEXformats 46" xfId="36463" xr:uid="{00000000-0005-0000-0000-000066510000}"/>
    <cellStyle name="SAPBEXformats 5" xfId="13171" xr:uid="{00000000-0005-0000-0000-000067510000}"/>
    <cellStyle name="SAPBEXformats 5 10" xfId="13172" xr:uid="{00000000-0005-0000-0000-000068510000}"/>
    <cellStyle name="SAPBEXformats 5 10 2" xfId="13173" xr:uid="{00000000-0005-0000-0000-000069510000}"/>
    <cellStyle name="SAPBEXformats 5 11" xfId="13174" xr:uid="{00000000-0005-0000-0000-00006A510000}"/>
    <cellStyle name="SAPBEXformats 5 12" xfId="13175" xr:uid="{00000000-0005-0000-0000-00006B510000}"/>
    <cellStyle name="SAPBEXformats 5 2" xfId="13176" xr:uid="{00000000-0005-0000-0000-00006C510000}"/>
    <cellStyle name="SAPBEXformats 5 2 2" xfId="13177" xr:uid="{00000000-0005-0000-0000-00006D510000}"/>
    <cellStyle name="SAPBEXformats 5 2 2 2" xfId="13178" xr:uid="{00000000-0005-0000-0000-00006E510000}"/>
    <cellStyle name="SAPBEXformats 5 2 3" xfId="13179" xr:uid="{00000000-0005-0000-0000-00006F510000}"/>
    <cellStyle name="SAPBEXformats 5 3" xfId="13180" xr:uid="{00000000-0005-0000-0000-000070510000}"/>
    <cellStyle name="SAPBEXformats 5 3 2" xfId="13181" xr:uid="{00000000-0005-0000-0000-000071510000}"/>
    <cellStyle name="SAPBEXformats 5 3 3" xfId="13182" xr:uid="{00000000-0005-0000-0000-000072510000}"/>
    <cellStyle name="SAPBEXformats 5 4" xfId="13183" xr:uid="{00000000-0005-0000-0000-000073510000}"/>
    <cellStyle name="SAPBEXformats 5 4 2" xfId="13184" xr:uid="{00000000-0005-0000-0000-000074510000}"/>
    <cellStyle name="SAPBEXformats 5 5" xfId="13185" xr:uid="{00000000-0005-0000-0000-000075510000}"/>
    <cellStyle name="SAPBEXformats 5 5 2" xfId="13186" xr:uid="{00000000-0005-0000-0000-000076510000}"/>
    <cellStyle name="SAPBEXformats 5 6" xfId="13187" xr:uid="{00000000-0005-0000-0000-000077510000}"/>
    <cellStyle name="SAPBEXformats 5 6 2" xfId="13188" xr:uid="{00000000-0005-0000-0000-000078510000}"/>
    <cellStyle name="SAPBEXformats 5 7" xfId="13189" xr:uid="{00000000-0005-0000-0000-000079510000}"/>
    <cellStyle name="SAPBEXformats 5 7 2" xfId="13190" xr:uid="{00000000-0005-0000-0000-00007A510000}"/>
    <cellStyle name="SAPBEXformats 5 8" xfId="13191" xr:uid="{00000000-0005-0000-0000-00007B510000}"/>
    <cellStyle name="SAPBEXformats 5 8 2" xfId="13192" xr:uid="{00000000-0005-0000-0000-00007C510000}"/>
    <cellStyle name="SAPBEXformats 5 9" xfId="13193" xr:uid="{00000000-0005-0000-0000-00007D510000}"/>
    <cellStyle name="SAPBEXformats 5 9 2" xfId="13194" xr:uid="{00000000-0005-0000-0000-00007E510000}"/>
    <cellStyle name="SAPBEXformats 6" xfId="13195" xr:uid="{00000000-0005-0000-0000-00007F510000}"/>
    <cellStyle name="SAPBEXformats 6 10" xfId="13196" xr:uid="{00000000-0005-0000-0000-000080510000}"/>
    <cellStyle name="SAPBEXformats 6 10 2" xfId="13197" xr:uid="{00000000-0005-0000-0000-000081510000}"/>
    <cellStyle name="SAPBEXformats 6 11" xfId="13198" xr:uid="{00000000-0005-0000-0000-000082510000}"/>
    <cellStyle name="SAPBEXformats 6 12" xfId="13199" xr:uid="{00000000-0005-0000-0000-000083510000}"/>
    <cellStyle name="SAPBEXformats 6 2" xfId="13200" xr:uid="{00000000-0005-0000-0000-000084510000}"/>
    <cellStyle name="SAPBEXformats 6 2 2" xfId="13201" xr:uid="{00000000-0005-0000-0000-000085510000}"/>
    <cellStyle name="SAPBEXformats 6 2 3" xfId="13202" xr:uid="{00000000-0005-0000-0000-000086510000}"/>
    <cellStyle name="SAPBEXformats 6 3" xfId="13203" xr:uid="{00000000-0005-0000-0000-000087510000}"/>
    <cellStyle name="SAPBEXformats 6 3 2" xfId="13204" xr:uid="{00000000-0005-0000-0000-000088510000}"/>
    <cellStyle name="SAPBEXformats 6 4" xfId="13205" xr:uid="{00000000-0005-0000-0000-000089510000}"/>
    <cellStyle name="SAPBEXformats 6 4 2" xfId="13206" xr:uid="{00000000-0005-0000-0000-00008A510000}"/>
    <cellStyle name="SAPBEXformats 6 5" xfId="13207" xr:uid="{00000000-0005-0000-0000-00008B510000}"/>
    <cellStyle name="SAPBEXformats 6 5 2" xfId="13208" xr:uid="{00000000-0005-0000-0000-00008C510000}"/>
    <cellStyle name="SAPBEXformats 6 6" xfId="13209" xr:uid="{00000000-0005-0000-0000-00008D510000}"/>
    <cellStyle name="SAPBEXformats 6 6 2" xfId="13210" xr:uid="{00000000-0005-0000-0000-00008E510000}"/>
    <cellStyle name="SAPBEXformats 6 7" xfId="13211" xr:uid="{00000000-0005-0000-0000-00008F510000}"/>
    <cellStyle name="SAPBEXformats 6 7 2" xfId="13212" xr:uid="{00000000-0005-0000-0000-000090510000}"/>
    <cellStyle name="SAPBEXformats 6 8" xfId="13213" xr:uid="{00000000-0005-0000-0000-000091510000}"/>
    <cellStyle name="SAPBEXformats 6 8 2" xfId="13214" xr:uid="{00000000-0005-0000-0000-000092510000}"/>
    <cellStyle name="SAPBEXformats 6 9" xfId="13215" xr:uid="{00000000-0005-0000-0000-000093510000}"/>
    <cellStyle name="SAPBEXformats 6 9 2" xfId="13216" xr:uid="{00000000-0005-0000-0000-000094510000}"/>
    <cellStyle name="SAPBEXformats 7" xfId="13217" xr:uid="{00000000-0005-0000-0000-000095510000}"/>
    <cellStyle name="SAPBEXformats 7 10" xfId="13218" xr:uid="{00000000-0005-0000-0000-000096510000}"/>
    <cellStyle name="SAPBEXformats 7 10 2" xfId="13219" xr:uid="{00000000-0005-0000-0000-000097510000}"/>
    <cellStyle name="SAPBEXformats 7 11" xfId="13220" xr:uid="{00000000-0005-0000-0000-000098510000}"/>
    <cellStyle name="SAPBEXformats 7 12" xfId="13221" xr:uid="{00000000-0005-0000-0000-000099510000}"/>
    <cellStyle name="SAPBEXformats 7 2" xfId="13222" xr:uid="{00000000-0005-0000-0000-00009A510000}"/>
    <cellStyle name="SAPBEXformats 7 2 2" xfId="13223" xr:uid="{00000000-0005-0000-0000-00009B510000}"/>
    <cellStyle name="SAPBEXformats 7 2 3" xfId="13224" xr:uid="{00000000-0005-0000-0000-00009C510000}"/>
    <cellStyle name="SAPBEXformats 7 3" xfId="13225" xr:uid="{00000000-0005-0000-0000-00009D510000}"/>
    <cellStyle name="SAPBEXformats 7 3 2" xfId="13226" xr:uid="{00000000-0005-0000-0000-00009E510000}"/>
    <cellStyle name="SAPBEXformats 7 4" xfId="13227" xr:uid="{00000000-0005-0000-0000-00009F510000}"/>
    <cellStyle name="SAPBEXformats 7 4 2" xfId="13228" xr:uid="{00000000-0005-0000-0000-0000A0510000}"/>
    <cellStyle name="SAPBEXformats 7 5" xfId="13229" xr:uid="{00000000-0005-0000-0000-0000A1510000}"/>
    <cellStyle name="SAPBEXformats 7 5 2" xfId="13230" xr:uid="{00000000-0005-0000-0000-0000A2510000}"/>
    <cellStyle name="SAPBEXformats 7 6" xfId="13231" xr:uid="{00000000-0005-0000-0000-0000A3510000}"/>
    <cellStyle name="SAPBEXformats 7 6 2" xfId="13232" xr:uid="{00000000-0005-0000-0000-0000A4510000}"/>
    <cellStyle name="SAPBEXformats 7 7" xfId="13233" xr:uid="{00000000-0005-0000-0000-0000A5510000}"/>
    <cellStyle name="SAPBEXformats 7 7 2" xfId="13234" xr:uid="{00000000-0005-0000-0000-0000A6510000}"/>
    <cellStyle name="SAPBEXformats 7 8" xfId="13235" xr:uid="{00000000-0005-0000-0000-0000A7510000}"/>
    <cellStyle name="SAPBEXformats 7 8 2" xfId="13236" xr:uid="{00000000-0005-0000-0000-0000A8510000}"/>
    <cellStyle name="SAPBEXformats 7 9" xfId="13237" xr:uid="{00000000-0005-0000-0000-0000A9510000}"/>
    <cellStyle name="SAPBEXformats 7 9 2" xfId="13238" xr:uid="{00000000-0005-0000-0000-0000AA510000}"/>
    <cellStyle name="SAPBEXformats 8" xfId="13239" xr:uid="{00000000-0005-0000-0000-0000AB510000}"/>
    <cellStyle name="SAPBEXformats 8 10" xfId="13240" xr:uid="{00000000-0005-0000-0000-0000AC510000}"/>
    <cellStyle name="SAPBEXformats 8 10 2" xfId="13241" xr:uid="{00000000-0005-0000-0000-0000AD510000}"/>
    <cellStyle name="SAPBEXformats 8 11" xfId="13242" xr:uid="{00000000-0005-0000-0000-0000AE510000}"/>
    <cellStyle name="SAPBEXformats 8 12" xfId="13243" xr:uid="{00000000-0005-0000-0000-0000AF510000}"/>
    <cellStyle name="SAPBEXformats 8 2" xfId="13244" xr:uid="{00000000-0005-0000-0000-0000B0510000}"/>
    <cellStyle name="SAPBEXformats 8 2 2" xfId="13245" xr:uid="{00000000-0005-0000-0000-0000B1510000}"/>
    <cellStyle name="SAPBEXformats 8 2 3" xfId="13246" xr:uid="{00000000-0005-0000-0000-0000B2510000}"/>
    <cellStyle name="SAPBEXformats 8 3" xfId="13247" xr:uid="{00000000-0005-0000-0000-0000B3510000}"/>
    <cellStyle name="SAPBEXformats 8 3 2" xfId="13248" xr:uid="{00000000-0005-0000-0000-0000B4510000}"/>
    <cellStyle name="SAPBEXformats 8 4" xfId="13249" xr:uid="{00000000-0005-0000-0000-0000B5510000}"/>
    <cellStyle name="SAPBEXformats 8 4 2" xfId="13250" xr:uid="{00000000-0005-0000-0000-0000B6510000}"/>
    <cellStyle name="SAPBEXformats 8 5" xfId="13251" xr:uid="{00000000-0005-0000-0000-0000B7510000}"/>
    <cellStyle name="SAPBEXformats 8 5 2" xfId="13252" xr:uid="{00000000-0005-0000-0000-0000B8510000}"/>
    <cellStyle name="SAPBEXformats 8 6" xfId="13253" xr:uid="{00000000-0005-0000-0000-0000B9510000}"/>
    <cellStyle name="SAPBEXformats 8 6 2" xfId="13254" xr:uid="{00000000-0005-0000-0000-0000BA510000}"/>
    <cellStyle name="SAPBEXformats 8 7" xfId="13255" xr:uid="{00000000-0005-0000-0000-0000BB510000}"/>
    <cellStyle name="SAPBEXformats 8 7 2" xfId="13256" xr:uid="{00000000-0005-0000-0000-0000BC510000}"/>
    <cellStyle name="SAPBEXformats 8 8" xfId="13257" xr:uid="{00000000-0005-0000-0000-0000BD510000}"/>
    <cellStyle name="SAPBEXformats 8 8 2" xfId="13258" xr:uid="{00000000-0005-0000-0000-0000BE510000}"/>
    <cellStyle name="SAPBEXformats 8 9" xfId="13259" xr:uid="{00000000-0005-0000-0000-0000BF510000}"/>
    <cellStyle name="SAPBEXformats 8 9 2" xfId="13260" xr:uid="{00000000-0005-0000-0000-0000C0510000}"/>
    <cellStyle name="SAPBEXformats 9" xfId="13261" xr:uid="{00000000-0005-0000-0000-0000C1510000}"/>
    <cellStyle name="SAPBEXformats 9 10" xfId="13262" xr:uid="{00000000-0005-0000-0000-0000C2510000}"/>
    <cellStyle name="SAPBEXformats 9 10 2" xfId="13263" xr:uid="{00000000-0005-0000-0000-0000C3510000}"/>
    <cellStyle name="SAPBEXformats 9 11" xfId="13264" xr:uid="{00000000-0005-0000-0000-0000C4510000}"/>
    <cellStyle name="SAPBEXformats 9 12" xfId="13265" xr:uid="{00000000-0005-0000-0000-0000C5510000}"/>
    <cellStyle name="SAPBEXformats 9 2" xfId="13266" xr:uid="{00000000-0005-0000-0000-0000C6510000}"/>
    <cellStyle name="SAPBEXformats 9 2 2" xfId="13267" xr:uid="{00000000-0005-0000-0000-0000C7510000}"/>
    <cellStyle name="SAPBEXformats 9 2 3" xfId="13268" xr:uid="{00000000-0005-0000-0000-0000C8510000}"/>
    <cellStyle name="SAPBEXformats 9 3" xfId="13269" xr:uid="{00000000-0005-0000-0000-0000C9510000}"/>
    <cellStyle name="SAPBEXformats 9 3 2" xfId="13270" xr:uid="{00000000-0005-0000-0000-0000CA510000}"/>
    <cellStyle name="SAPBEXformats 9 4" xfId="13271" xr:uid="{00000000-0005-0000-0000-0000CB510000}"/>
    <cellStyle name="SAPBEXformats 9 4 2" xfId="13272" xr:uid="{00000000-0005-0000-0000-0000CC510000}"/>
    <cellStyle name="SAPBEXformats 9 5" xfId="13273" xr:uid="{00000000-0005-0000-0000-0000CD510000}"/>
    <cellStyle name="SAPBEXformats 9 5 2" xfId="13274" xr:uid="{00000000-0005-0000-0000-0000CE510000}"/>
    <cellStyle name="SAPBEXformats 9 6" xfId="13275" xr:uid="{00000000-0005-0000-0000-0000CF510000}"/>
    <cellStyle name="SAPBEXformats 9 6 2" xfId="13276" xr:uid="{00000000-0005-0000-0000-0000D0510000}"/>
    <cellStyle name="SAPBEXformats 9 7" xfId="13277" xr:uid="{00000000-0005-0000-0000-0000D1510000}"/>
    <cellStyle name="SAPBEXformats 9 7 2" xfId="13278" xr:uid="{00000000-0005-0000-0000-0000D2510000}"/>
    <cellStyle name="SAPBEXformats 9 8" xfId="13279" xr:uid="{00000000-0005-0000-0000-0000D3510000}"/>
    <cellStyle name="SAPBEXformats 9 8 2" xfId="13280" xr:uid="{00000000-0005-0000-0000-0000D4510000}"/>
    <cellStyle name="SAPBEXformats 9 9" xfId="13281" xr:uid="{00000000-0005-0000-0000-0000D5510000}"/>
    <cellStyle name="SAPBEXformats 9 9 2" xfId="13282" xr:uid="{00000000-0005-0000-0000-0000D6510000}"/>
    <cellStyle name="SAPBEXformats_2013Прогноз" xfId="13283" xr:uid="{00000000-0005-0000-0000-0000D7510000}"/>
    <cellStyle name="SAPBEXheaderItem" xfId="13284" xr:uid="{00000000-0005-0000-0000-0000D8510000}"/>
    <cellStyle name="SAPBEXheaderItem 10" xfId="13285" xr:uid="{00000000-0005-0000-0000-0000D9510000}"/>
    <cellStyle name="SAPBEXheaderItem 11" xfId="13286" xr:uid="{00000000-0005-0000-0000-0000DA510000}"/>
    <cellStyle name="SAPBEXheaderItem 12" xfId="13287" xr:uid="{00000000-0005-0000-0000-0000DB510000}"/>
    <cellStyle name="SAPBEXheaderItem 13" xfId="36464" xr:uid="{00000000-0005-0000-0000-0000DC510000}"/>
    <cellStyle name="SAPBEXheaderItem 2" xfId="13288" xr:uid="{00000000-0005-0000-0000-0000DD510000}"/>
    <cellStyle name="SAPBEXheaderItem 2 2" xfId="13289" xr:uid="{00000000-0005-0000-0000-0000DE510000}"/>
    <cellStyle name="SAPBEXheaderItem 2 2 2" xfId="13290" xr:uid="{00000000-0005-0000-0000-0000DF510000}"/>
    <cellStyle name="SAPBEXheaderItem 2 2 2 2" xfId="13291" xr:uid="{00000000-0005-0000-0000-0000E0510000}"/>
    <cellStyle name="SAPBEXheaderItem 2 2 3" xfId="13292" xr:uid="{00000000-0005-0000-0000-0000E1510000}"/>
    <cellStyle name="SAPBEXheaderItem 2 2 3 2" xfId="13293" xr:uid="{00000000-0005-0000-0000-0000E2510000}"/>
    <cellStyle name="SAPBEXheaderItem 2 2 4" xfId="13294" xr:uid="{00000000-0005-0000-0000-0000E3510000}"/>
    <cellStyle name="SAPBEXheaderItem 2 2 4 2" xfId="13295" xr:uid="{00000000-0005-0000-0000-0000E4510000}"/>
    <cellStyle name="SAPBEXheaderItem 2 2 5" xfId="13296" xr:uid="{00000000-0005-0000-0000-0000E5510000}"/>
    <cellStyle name="SAPBEXheaderItem 2 2 5 2" xfId="13297" xr:uid="{00000000-0005-0000-0000-0000E6510000}"/>
    <cellStyle name="SAPBEXheaderItem 2 2 6" xfId="13298" xr:uid="{00000000-0005-0000-0000-0000E7510000}"/>
    <cellStyle name="SAPBEXheaderItem 2 2 7" xfId="13299" xr:uid="{00000000-0005-0000-0000-0000E8510000}"/>
    <cellStyle name="SAPBEXheaderItem 2 2_2014БП" xfId="13300" xr:uid="{00000000-0005-0000-0000-0000E9510000}"/>
    <cellStyle name="SAPBEXheaderItem 2 3" xfId="13301" xr:uid="{00000000-0005-0000-0000-0000EA510000}"/>
    <cellStyle name="SAPBEXheaderItem 2 3 2" xfId="13302" xr:uid="{00000000-0005-0000-0000-0000EB510000}"/>
    <cellStyle name="SAPBEXheaderItem 2 4" xfId="13303" xr:uid="{00000000-0005-0000-0000-0000EC510000}"/>
    <cellStyle name="SAPBEXheaderItem 2 4 2" xfId="13304" xr:uid="{00000000-0005-0000-0000-0000ED510000}"/>
    <cellStyle name="SAPBEXheaderItem 2 5" xfId="13305" xr:uid="{00000000-0005-0000-0000-0000EE510000}"/>
    <cellStyle name="SAPBEXheaderItem 2 5 2" xfId="13306" xr:uid="{00000000-0005-0000-0000-0000EF510000}"/>
    <cellStyle name="SAPBEXheaderItem 2 6" xfId="13307" xr:uid="{00000000-0005-0000-0000-0000F0510000}"/>
    <cellStyle name="SAPBEXheaderItem 2 6 2" xfId="13308" xr:uid="{00000000-0005-0000-0000-0000F1510000}"/>
    <cellStyle name="SAPBEXheaderItem 2 7" xfId="13309" xr:uid="{00000000-0005-0000-0000-0000F2510000}"/>
    <cellStyle name="SAPBEXheaderItem 2 8" xfId="13310" xr:uid="{00000000-0005-0000-0000-0000F3510000}"/>
    <cellStyle name="SAPBEXheaderItem 2_2013Прогноз" xfId="13311" xr:uid="{00000000-0005-0000-0000-0000F4510000}"/>
    <cellStyle name="SAPBEXheaderItem 3" xfId="13312" xr:uid="{00000000-0005-0000-0000-0000F5510000}"/>
    <cellStyle name="SAPBEXheaderItem 3 2" xfId="13313" xr:uid="{00000000-0005-0000-0000-0000F6510000}"/>
    <cellStyle name="SAPBEXheaderItem 3 2 2" xfId="13314" xr:uid="{00000000-0005-0000-0000-0000F7510000}"/>
    <cellStyle name="SAPBEXheaderItem 3 2 2 2" xfId="13315" xr:uid="{00000000-0005-0000-0000-0000F8510000}"/>
    <cellStyle name="SAPBEXheaderItem 3 2 3" xfId="13316" xr:uid="{00000000-0005-0000-0000-0000F9510000}"/>
    <cellStyle name="SAPBEXheaderItem 3 2 3 2" xfId="13317" xr:uid="{00000000-0005-0000-0000-0000FA510000}"/>
    <cellStyle name="SAPBEXheaderItem 3 2 4" xfId="13318" xr:uid="{00000000-0005-0000-0000-0000FB510000}"/>
    <cellStyle name="SAPBEXheaderItem 3 2 4 2" xfId="13319" xr:uid="{00000000-0005-0000-0000-0000FC510000}"/>
    <cellStyle name="SAPBEXheaderItem 3 2 5" xfId="13320" xr:uid="{00000000-0005-0000-0000-0000FD510000}"/>
    <cellStyle name="SAPBEXheaderItem 3 2 5 2" xfId="13321" xr:uid="{00000000-0005-0000-0000-0000FE510000}"/>
    <cellStyle name="SAPBEXheaderItem 3 2 6" xfId="13322" xr:uid="{00000000-0005-0000-0000-0000FF510000}"/>
    <cellStyle name="SAPBEXheaderItem 3 2 7" xfId="13323" xr:uid="{00000000-0005-0000-0000-000000520000}"/>
    <cellStyle name="SAPBEXheaderItem 3 2_2014БП" xfId="13324" xr:uid="{00000000-0005-0000-0000-000001520000}"/>
    <cellStyle name="SAPBEXheaderItem 3 3" xfId="13325" xr:uid="{00000000-0005-0000-0000-000002520000}"/>
    <cellStyle name="SAPBEXheaderItem 3 3 2" xfId="13326" xr:uid="{00000000-0005-0000-0000-000003520000}"/>
    <cellStyle name="SAPBEXheaderItem 3 4" xfId="13327" xr:uid="{00000000-0005-0000-0000-000004520000}"/>
    <cellStyle name="SAPBEXheaderItem 3 4 2" xfId="13328" xr:uid="{00000000-0005-0000-0000-000005520000}"/>
    <cellStyle name="SAPBEXheaderItem 3 5" xfId="13329" xr:uid="{00000000-0005-0000-0000-000006520000}"/>
    <cellStyle name="SAPBEXheaderItem 3 5 2" xfId="13330" xr:uid="{00000000-0005-0000-0000-000007520000}"/>
    <cellStyle name="SAPBEXheaderItem 3 6" xfId="13331" xr:uid="{00000000-0005-0000-0000-000008520000}"/>
    <cellStyle name="SAPBEXheaderItem 3 6 2" xfId="13332" xr:uid="{00000000-0005-0000-0000-000009520000}"/>
    <cellStyle name="SAPBEXheaderItem 3 7" xfId="13333" xr:uid="{00000000-0005-0000-0000-00000A520000}"/>
    <cellStyle name="SAPBEXheaderItem 3 8" xfId="13334" xr:uid="{00000000-0005-0000-0000-00000B520000}"/>
    <cellStyle name="SAPBEXheaderItem 3_2013Прогноз" xfId="13335" xr:uid="{00000000-0005-0000-0000-00000C520000}"/>
    <cellStyle name="SAPBEXheaderItem 4" xfId="13336" xr:uid="{00000000-0005-0000-0000-00000D520000}"/>
    <cellStyle name="SAPBEXheaderItem 4 2" xfId="13337" xr:uid="{00000000-0005-0000-0000-00000E520000}"/>
    <cellStyle name="SAPBEXheaderItem 4 2 2" xfId="13338" xr:uid="{00000000-0005-0000-0000-00000F520000}"/>
    <cellStyle name="SAPBEXheaderItem 4 3" xfId="13339" xr:uid="{00000000-0005-0000-0000-000010520000}"/>
    <cellStyle name="SAPBEXheaderItem 4 3 2" xfId="13340" xr:uid="{00000000-0005-0000-0000-000011520000}"/>
    <cellStyle name="SAPBEXheaderItem 4 4" xfId="13341" xr:uid="{00000000-0005-0000-0000-000012520000}"/>
    <cellStyle name="SAPBEXheaderItem 4 4 2" xfId="13342" xr:uid="{00000000-0005-0000-0000-000013520000}"/>
    <cellStyle name="SAPBEXheaderItem 4 5" xfId="13343" xr:uid="{00000000-0005-0000-0000-000014520000}"/>
    <cellStyle name="SAPBEXheaderItem 4 5 2" xfId="13344" xr:uid="{00000000-0005-0000-0000-000015520000}"/>
    <cellStyle name="SAPBEXheaderItem 4 6" xfId="13345" xr:uid="{00000000-0005-0000-0000-000016520000}"/>
    <cellStyle name="SAPBEXheaderItem 4 7" xfId="13346" xr:uid="{00000000-0005-0000-0000-000017520000}"/>
    <cellStyle name="SAPBEXheaderItem 4_2014БП" xfId="13347" xr:uid="{00000000-0005-0000-0000-000018520000}"/>
    <cellStyle name="SAPBEXheaderItem 5" xfId="13348" xr:uid="{00000000-0005-0000-0000-000019520000}"/>
    <cellStyle name="SAPBEXheaderItem 5 2" xfId="13349" xr:uid="{00000000-0005-0000-0000-00001A520000}"/>
    <cellStyle name="SAPBEXheaderItem 6" xfId="13350" xr:uid="{00000000-0005-0000-0000-00001B520000}"/>
    <cellStyle name="SAPBEXheaderItem 6 2" xfId="13351" xr:uid="{00000000-0005-0000-0000-00001C520000}"/>
    <cellStyle name="SAPBEXheaderItem 7" xfId="13352" xr:uid="{00000000-0005-0000-0000-00001D520000}"/>
    <cellStyle name="SAPBEXheaderItem 8" xfId="13353" xr:uid="{00000000-0005-0000-0000-00001E520000}"/>
    <cellStyle name="SAPBEXheaderItem 9" xfId="13354" xr:uid="{00000000-0005-0000-0000-00001F520000}"/>
    <cellStyle name="SAPBEXheaderItem_2013Прогноз" xfId="13355" xr:uid="{00000000-0005-0000-0000-000020520000}"/>
    <cellStyle name="SAPBEXheaderText" xfId="13356" xr:uid="{00000000-0005-0000-0000-000021520000}"/>
    <cellStyle name="SAPBEXheaderText 10" xfId="13357" xr:uid="{00000000-0005-0000-0000-000022520000}"/>
    <cellStyle name="SAPBEXheaderText 11" xfId="13358" xr:uid="{00000000-0005-0000-0000-000023520000}"/>
    <cellStyle name="SAPBEXheaderText 12" xfId="13359" xr:uid="{00000000-0005-0000-0000-000024520000}"/>
    <cellStyle name="SAPBEXheaderText 13" xfId="36465" xr:uid="{00000000-0005-0000-0000-000025520000}"/>
    <cellStyle name="SAPBEXheaderText 2" xfId="13360" xr:uid="{00000000-0005-0000-0000-000026520000}"/>
    <cellStyle name="SAPBEXheaderText 2 2" xfId="13361" xr:uid="{00000000-0005-0000-0000-000027520000}"/>
    <cellStyle name="SAPBEXheaderText 2 2 2" xfId="13362" xr:uid="{00000000-0005-0000-0000-000028520000}"/>
    <cellStyle name="SAPBEXheaderText 2 2 2 2" xfId="13363" xr:uid="{00000000-0005-0000-0000-000029520000}"/>
    <cellStyle name="SAPBEXheaderText 2 2 3" xfId="13364" xr:uid="{00000000-0005-0000-0000-00002A520000}"/>
    <cellStyle name="SAPBEXheaderText 2 2 3 2" xfId="13365" xr:uid="{00000000-0005-0000-0000-00002B520000}"/>
    <cellStyle name="SAPBEXheaderText 2 2 4" xfId="13366" xr:uid="{00000000-0005-0000-0000-00002C520000}"/>
    <cellStyle name="SAPBEXheaderText 2 2 4 2" xfId="13367" xr:uid="{00000000-0005-0000-0000-00002D520000}"/>
    <cellStyle name="SAPBEXheaderText 2 2 5" xfId="13368" xr:uid="{00000000-0005-0000-0000-00002E520000}"/>
    <cellStyle name="SAPBEXheaderText 2 2 5 2" xfId="13369" xr:uid="{00000000-0005-0000-0000-00002F520000}"/>
    <cellStyle name="SAPBEXheaderText 2 2 6" xfId="13370" xr:uid="{00000000-0005-0000-0000-000030520000}"/>
    <cellStyle name="SAPBEXheaderText 2 2 7" xfId="13371" xr:uid="{00000000-0005-0000-0000-000031520000}"/>
    <cellStyle name="SAPBEXheaderText 2 2_2014БП" xfId="13372" xr:uid="{00000000-0005-0000-0000-000032520000}"/>
    <cellStyle name="SAPBEXheaderText 2 3" xfId="13373" xr:uid="{00000000-0005-0000-0000-000033520000}"/>
    <cellStyle name="SAPBEXheaderText 2 3 2" xfId="13374" xr:uid="{00000000-0005-0000-0000-000034520000}"/>
    <cellStyle name="SAPBEXheaderText 2 4" xfId="13375" xr:uid="{00000000-0005-0000-0000-000035520000}"/>
    <cellStyle name="SAPBEXheaderText 2 4 2" xfId="13376" xr:uid="{00000000-0005-0000-0000-000036520000}"/>
    <cellStyle name="SAPBEXheaderText 2 5" xfId="13377" xr:uid="{00000000-0005-0000-0000-000037520000}"/>
    <cellStyle name="SAPBEXheaderText 2 5 2" xfId="13378" xr:uid="{00000000-0005-0000-0000-000038520000}"/>
    <cellStyle name="SAPBEXheaderText 2 6" xfId="13379" xr:uid="{00000000-0005-0000-0000-000039520000}"/>
    <cellStyle name="SAPBEXheaderText 2 6 2" xfId="13380" xr:uid="{00000000-0005-0000-0000-00003A520000}"/>
    <cellStyle name="SAPBEXheaderText 2 7" xfId="13381" xr:uid="{00000000-0005-0000-0000-00003B520000}"/>
    <cellStyle name="SAPBEXheaderText 2 8" xfId="13382" xr:uid="{00000000-0005-0000-0000-00003C520000}"/>
    <cellStyle name="SAPBEXheaderText 2_2013Прогноз" xfId="13383" xr:uid="{00000000-0005-0000-0000-00003D520000}"/>
    <cellStyle name="SAPBEXheaderText 3" xfId="13384" xr:uid="{00000000-0005-0000-0000-00003E520000}"/>
    <cellStyle name="SAPBEXheaderText 3 2" xfId="13385" xr:uid="{00000000-0005-0000-0000-00003F520000}"/>
    <cellStyle name="SAPBEXheaderText 3 2 2" xfId="13386" xr:uid="{00000000-0005-0000-0000-000040520000}"/>
    <cellStyle name="SAPBEXheaderText 3 2 2 2" xfId="13387" xr:uid="{00000000-0005-0000-0000-000041520000}"/>
    <cellStyle name="SAPBEXheaderText 3 2 3" xfId="13388" xr:uid="{00000000-0005-0000-0000-000042520000}"/>
    <cellStyle name="SAPBEXheaderText 3 2 3 2" xfId="13389" xr:uid="{00000000-0005-0000-0000-000043520000}"/>
    <cellStyle name="SAPBEXheaderText 3 2 4" xfId="13390" xr:uid="{00000000-0005-0000-0000-000044520000}"/>
    <cellStyle name="SAPBEXheaderText 3 2 4 2" xfId="13391" xr:uid="{00000000-0005-0000-0000-000045520000}"/>
    <cellStyle name="SAPBEXheaderText 3 2 5" xfId="13392" xr:uid="{00000000-0005-0000-0000-000046520000}"/>
    <cellStyle name="SAPBEXheaderText 3 2 5 2" xfId="13393" xr:uid="{00000000-0005-0000-0000-000047520000}"/>
    <cellStyle name="SAPBEXheaderText 3 2 6" xfId="13394" xr:uid="{00000000-0005-0000-0000-000048520000}"/>
    <cellStyle name="SAPBEXheaderText 3 2 7" xfId="13395" xr:uid="{00000000-0005-0000-0000-000049520000}"/>
    <cellStyle name="SAPBEXheaderText 3 2_2014БП" xfId="13396" xr:uid="{00000000-0005-0000-0000-00004A520000}"/>
    <cellStyle name="SAPBEXheaderText 3 3" xfId="13397" xr:uid="{00000000-0005-0000-0000-00004B520000}"/>
    <cellStyle name="SAPBEXheaderText 3 3 2" xfId="13398" xr:uid="{00000000-0005-0000-0000-00004C520000}"/>
    <cellStyle name="SAPBEXheaderText 3 4" xfId="13399" xr:uid="{00000000-0005-0000-0000-00004D520000}"/>
    <cellStyle name="SAPBEXheaderText 3 4 2" xfId="13400" xr:uid="{00000000-0005-0000-0000-00004E520000}"/>
    <cellStyle name="SAPBEXheaderText 3 5" xfId="13401" xr:uid="{00000000-0005-0000-0000-00004F520000}"/>
    <cellStyle name="SAPBEXheaderText 3 5 2" xfId="13402" xr:uid="{00000000-0005-0000-0000-000050520000}"/>
    <cellStyle name="SAPBEXheaderText 3 6" xfId="13403" xr:uid="{00000000-0005-0000-0000-000051520000}"/>
    <cellStyle name="SAPBEXheaderText 3 6 2" xfId="13404" xr:uid="{00000000-0005-0000-0000-000052520000}"/>
    <cellStyle name="SAPBEXheaderText 3 7" xfId="13405" xr:uid="{00000000-0005-0000-0000-000053520000}"/>
    <cellStyle name="SAPBEXheaderText 3 8" xfId="13406" xr:uid="{00000000-0005-0000-0000-000054520000}"/>
    <cellStyle name="SAPBEXheaderText 3_2013Прогноз" xfId="13407" xr:uid="{00000000-0005-0000-0000-000055520000}"/>
    <cellStyle name="SAPBEXheaderText 4" xfId="13408" xr:uid="{00000000-0005-0000-0000-000056520000}"/>
    <cellStyle name="SAPBEXheaderText 4 2" xfId="13409" xr:uid="{00000000-0005-0000-0000-000057520000}"/>
    <cellStyle name="SAPBEXheaderText 4 2 2" xfId="13410" xr:uid="{00000000-0005-0000-0000-000058520000}"/>
    <cellStyle name="SAPBEXheaderText 4 3" xfId="13411" xr:uid="{00000000-0005-0000-0000-000059520000}"/>
    <cellStyle name="SAPBEXheaderText 4 3 2" xfId="13412" xr:uid="{00000000-0005-0000-0000-00005A520000}"/>
    <cellStyle name="SAPBEXheaderText 4 4" xfId="13413" xr:uid="{00000000-0005-0000-0000-00005B520000}"/>
    <cellStyle name="SAPBEXheaderText 4 4 2" xfId="13414" xr:uid="{00000000-0005-0000-0000-00005C520000}"/>
    <cellStyle name="SAPBEXheaderText 4 5" xfId="13415" xr:uid="{00000000-0005-0000-0000-00005D520000}"/>
    <cellStyle name="SAPBEXheaderText 4 5 2" xfId="13416" xr:uid="{00000000-0005-0000-0000-00005E520000}"/>
    <cellStyle name="SAPBEXheaderText 4 6" xfId="13417" xr:uid="{00000000-0005-0000-0000-00005F520000}"/>
    <cellStyle name="SAPBEXheaderText 4 7" xfId="13418" xr:uid="{00000000-0005-0000-0000-000060520000}"/>
    <cellStyle name="SAPBEXheaderText 4_2014БП" xfId="13419" xr:uid="{00000000-0005-0000-0000-000061520000}"/>
    <cellStyle name="SAPBEXheaderText 5" xfId="13420" xr:uid="{00000000-0005-0000-0000-000062520000}"/>
    <cellStyle name="SAPBEXheaderText 5 2" xfId="13421" xr:uid="{00000000-0005-0000-0000-000063520000}"/>
    <cellStyle name="SAPBEXheaderText 6" xfId="13422" xr:uid="{00000000-0005-0000-0000-000064520000}"/>
    <cellStyle name="SAPBEXheaderText 6 2" xfId="13423" xr:uid="{00000000-0005-0000-0000-000065520000}"/>
    <cellStyle name="SAPBEXheaderText 7" xfId="13424" xr:uid="{00000000-0005-0000-0000-000066520000}"/>
    <cellStyle name="SAPBEXheaderText 8" xfId="13425" xr:uid="{00000000-0005-0000-0000-000067520000}"/>
    <cellStyle name="SAPBEXheaderText 9" xfId="13426" xr:uid="{00000000-0005-0000-0000-000068520000}"/>
    <cellStyle name="SAPBEXheaderText_2013Прогноз" xfId="13427" xr:uid="{00000000-0005-0000-0000-000069520000}"/>
    <cellStyle name="SAPBEXHLevel0" xfId="13428" xr:uid="{00000000-0005-0000-0000-00006A520000}"/>
    <cellStyle name="SAPBEXHLevel0 10" xfId="13429" xr:uid="{00000000-0005-0000-0000-00006B520000}"/>
    <cellStyle name="SAPBEXHLevel0 10 10" xfId="13430" xr:uid="{00000000-0005-0000-0000-00006C520000}"/>
    <cellStyle name="SAPBEXHLevel0 10 10 2" xfId="13431" xr:uid="{00000000-0005-0000-0000-00006D520000}"/>
    <cellStyle name="SAPBEXHLevel0 10 11" xfId="13432" xr:uid="{00000000-0005-0000-0000-00006E520000}"/>
    <cellStyle name="SAPBEXHLevel0 10 12" xfId="13433" xr:uid="{00000000-0005-0000-0000-00006F520000}"/>
    <cellStyle name="SAPBEXHLevel0 10 2" xfId="13434" xr:uid="{00000000-0005-0000-0000-000070520000}"/>
    <cellStyle name="SAPBEXHLevel0 10 2 2" xfId="13435" xr:uid="{00000000-0005-0000-0000-000071520000}"/>
    <cellStyle name="SAPBEXHLevel0 10 2 2 2" xfId="13436" xr:uid="{00000000-0005-0000-0000-000072520000}"/>
    <cellStyle name="SAPBEXHLevel0 10 2 3" xfId="13437" xr:uid="{00000000-0005-0000-0000-000073520000}"/>
    <cellStyle name="SAPBEXHLevel0 10 3" xfId="13438" xr:uid="{00000000-0005-0000-0000-000074520000}"/>
    <cellStyle name="SAPBEXHLevel0 10 3 2" xfId="13439" xr:uid="{00000000-0005-0000-0000-000075520000}"/>
    <cellStyle name="SAPBEXHLevel0 10 3 2 2" xfId="13440" xr:uid="{00000000-0005-0000-0000-000076520000}"/>
    <cellStyle name="SAPBEXHLevel0 10 3 3" xfId="13441" xr:uid="{00000000-0005-0000-0000-000077520000}"/>
    <cellStyle name="SAPBEXHLevel0 10 4" xfId="13442" xr:uid="{00000000-0005-0000-0000-000078520000}"/>
    <cellStyle name="SAPBEXHLevel0 10 4 2" xfId="13443" xr:uid="{00000000-0005-0000-0000-000079520000}"/>
    <cellStyle name="SAPBEXHLevel0 10 4 2 2" xfId="13444" xr:uid="{00000000-0005-0000-0000-00007A520000}"/>
    <cellStyle name="SAPBEXHLevel0 10 4 3" xfId="13445" xr:uid="{00000000-0005-0000-0000-00007B520000}"/>
    <cellStyle name="SAPBEXHLevel0 10 5" xfId="13446" xr:uid="{00000000-0005-0000-0000-00007C520000}"/>
    <cellStyle name="SAPBEXHLevel0 10 5 2" xfId="13447" xr:uid="{00000000-0005-0000-0000-00007D520000}"/>
    <cellStyle name="SAPBEXHLevel0 10 5 2 2" xfId="13448" xr:uid="{00000000-0005-0000-0000-00007E520000}"/>
    <cellStyle name="SAPBEXHLevel0 10 5 3" xfId="13449" xr:uid="{00000000-0005-0000-0000-00007F520000}"/>
    <cellStyle name="SAPBEXHLevel0 10 6" xfId="13450" xr:uid="{00000000-0005-0000-0000-000080520000}"/>
    <cellStyle name="SAPBEXHLevel0 10 6 2" xfId="13451" xr:uid="{00000000-0005-0000-0000-000081520000}"/>
    <cellStyle name="SAPBEXHLevel0 10 6 2 2" xfId="13452" xr:uid="{00000000-0005-0000-0000-000082520000}"/>
    <cellStyle name="SAPBEXHLevel0 10 6 3" xfId="13453" xr:uid="{00000000-0005-0000-0000-000083520000}"/>
    <cellStyle name="SAPBEXHLevel0 10 7" xfId="13454" xr:uid="{00000000-0005-0000-0000-000084520000}"/>
    <cellStyle name="SAPBEXHLevel0 10 7 2" xfId="13455" xr:uid="{00000000-0005-0000-0000-000085520000}"/>
    <cellStyle name="SAPBEXHLevel0 10 7 3" xfId="13456" xr:uid="{00000000-0005-0000-0000-000086520000}"/>
    <cellStyle name="SAPBEXHLevel0 10 8" xfId="13457" xr:uid="{00000000-0005-0000-0000-000087520000}"/>
    <cellStyle name="SAPBEXHLevel0 10 8 2" xfId="13458" xr:uid="{00000000-0005-0000-0000-000088520000}"/>
    <cellStyle name="SAPBEXHLevel0 10 8 3" xfId="13459" xr:uid="{00000000-0005-0000-0000-000089520000}"/>
    <cellStyle name="SAPBEXHLevel0 10 9" xfId="13460" xr:uid="{00000000-0005-0000-0000-00008A520000}"/>
    <cellStyle name="SAPBEXHLevel0 10 9 2" xfId="13461" xr:uid="{00000000-0005-0000-0000-00008B520000}"/>
    <cellStyle name="SAPBEXHLevel0 10_2014БП" xfId="13462" xr:uid="{00000000-0005-0000-0000-00008C520000}"/>
    <cellStyle name="SAPBEXHLevel0 11" xfId="13463" xr:uid="{00000000-0005-0000-0000-00008D520000}"/>
    <cellStyle name="SAPBEXHLevel0 11 10" xfId="13464" xr:uid="{00000000-0005-0000-0000-00008E520000}"/>
    <cellStyle name="SAPBEXHLevel0 11 10 2" xfId="13465" xr:uid="{00000000-0005-0000-0000-00008F520000}"/>
    <cellStyle name="SAPBEXHLevel0 11 11" xfId="13466" xr:uid="{00000000-0005-0000-0000-000090520000}"/>
    <cellStyle name="SAPBEXHLevel0 11 12" xfId="13467" xr:uid="{00000000-0005-0000-0000-000091520000}"/>
    <cellStyle name="SAPBEXHLevel0 11 2" xfId="13468" xr:uid="{00000000-0005-0000-0000-000092520000}"/>
    <cellStyle name="SAPBEXHLevel0 11 2 2" xfId="13469" xr:uid="{00000000-0005-0000-0000-000093520000}"/>
    <cellStyle name="SAPBEXHLevel0 11 2 2 2" xfId="13470" xr:uid="{00000000-0005-0000-0000-000094520000}"/>
    <cellStyle name="SAPBEXHLevel0 11 2 3" xfId="13471" xr:uid="{00000000-0005-0000-0000-000095520000}"/>
    <cellStyle name="SAPBEXHLevel0 11 3" xfId="13472" xr:uid="{00000000-0005-0000-0000-000096520000}"/>
    <cellStyle name="SAPBEXHLevel0 11 3 2" xfId="13473" xr:uid="{00000000-0005-0000-0000-000097520000}"/>
    <cellStyle name="SAPBEXHLevel0 11 3 2 2" xfId="13474" xr:uid="{00000000-0005-0000-0000-000098520000}"/>
    <cellStyle name="SAPBEXHLevel0 11 3 3" xfId="13475" xr:uid="{00000000-0005-0000-0000-000099520000}"/>
    <cellStyle name="SAPBEXHLevel0 11 4" xfId="13476" xr:uid="{00000000-0005-0000-0000-00009A520000}"/>
    <cellStyle name="SAPBEXHLevel0 11 4 2" xfId="13477" xr:uid="{00000000-0005-0000-0000-00009B520000}"/>
    <cellStyle name="SAPBEXHLevel0 11 4 2 2" xfId="13478" xr:uid="{00000000-0005-0000-0000-00009C520000}"/>
    <cellStyle name="SAPBEXHLevel0 11 4 3" xfId="13479" xr:uid="{00000000-0005-0000-0000-00009D520000}"/>
    <cellStyle name="SAPBEXHLevel0 11 5" xfId="13480" xr:uid="{00000000-0005-0000-0000-00009E520000}"/>
    <cellStyle name="SAPBEXHLevel0 11 5 2" xfId="13481" xr:uid="{00000000-0005-0000-0000-00009F520000}"/>
    <cellStyle name="SAPBEXHLevel0 11 5 2 2" xfId="13482" xr:uid="{00000000-0005-0000-0000-0000A0520000}"/>
    <cellStyle name="SAPBEXHLevel0 11 5 3" xfId="13483" xr:uid="{00000000-0005-0000-0000-0000A1520000}"/>
    <cellStyle name="SAPBEXHLevel0 11 6" xfId="13484" xr:uid="{00000000-0005-0000-0000-0000A2520000}"/>
    <cellStyle name="SAPBEXHLevel0 11 6 2" xfId="13485" xr:uid="{00000000-0005-0000-0000-0000A3520000}"/>
    <cellStyle name="SAPBEXHLevel0 11 6 2 2" xfId="13486" xr:uid="{00000000-0005-0000-0000-0000A4520000}"/>
    <cellStyle name="SAPBEXHLevel0 11 6 3" xfId="13487" xr:uid="{00000000-0005-0000-0000-0000A5520000}"/>
    <cellStyle name="SAPBEXHLevel0 11 7" xfId="13488" xr:uid="{00000000-0005-0000-0000-0000A6520000}"/>
    <cellStyle name="SAPBEXHLevel0 11 7 2" xfId="13489" xr:uid="{00000000-0005-0000-0000-0000A7520000}"/>
    <cellStyle name="SAPBEXHLevel0 11 7 3" xfId="13490" xr:uid="{00000000-0005-0000-0000-0000A8520000}"/>
    <cellStyle name="SAPBEXHLevel0 11 8" xfId="13491" xr:uid="{00000000-0005-0000-0000-0000A9520000}"/>
    <cellStyle name="SAPBEXHLevel0 11 8 2" xfId="13492" xr:uid="{00000000-0005-0000-0000-0000AA520000}"/>
    <cellStyle name="SAPBEXHLevel0 11 8 3" xfId="13493" xr:uid="{00000000-0005-0000-0000-0000AB520000}"/>
    <cellStyle name="SAPBEXHLevel0 11 9" xfId="13494" xr:uid="{00000000-0005-0000-0000-0000AC520000}"/>
    <cellStyle name="SAPBEXHLevel0 11 9 2" xfId="13495" xr:uid="{00000000-0005-0000-0000-0000AD520000}"/>
    <cellStyle name="SAPBEXHLevel0 11_2014БП" xfId="13496" xr:uid="{00000000-0005-0000-0000-0000AE520000}"/>
    <cellStyle name="SAPBEXHLevel0 12" xfId="13497" xr:uid="{00000000-0005-0000-0000-0000AF520000}"/>
    <cellStyle name="SAPBEXHLevel0 12 10" xfId="13498" xr:uid="{00000000-0005-0000-0000-0000B0520000}"/>
    <cellStyle name="SAPBEXHLevel0 12 10 2" xfId="13499" xr:uid="{00000000-0005-0000-0000-0000B1520000}"/>
    <cellStyle name="SAPBEXHLevel0 12 11" xfId="13500" xr:uid="{00000000-0005-0000-0000-0000B2520000}"/>
    <cellStyle name="SAPBEXHLevel0 12 12" xfId="13501" xr:uid="{00000000-0005-0000-0000-0000B3520000}"/>
    <cellStyle name="SAPBEXHLevel0 12 2" xfId="13502" xr:uid="{00000000-0005-0000-0000-0000B4520000}"/>
    <cellStyle name="SAPBEXHLevel0 12 2 2" xfId="13503" xr:uid="{00000000-0005-0000-0000-0000B5520000}"/>
    <cellStyle name="SAPBEXHLevel0 12 2 3" xfId="13504" xr:uid="{00000000-0005-0000-0000-0000B6520000}"/>
    <cellStyle name="SAPBEXHLevel0 12 3" xfId="13505" xr:uid="{00000000-0005-0000-0000-0000B7520000}"/>
    <cellStyle name="SAPBEXHLevel0 12 3 2" xfId="13506" xr:uid="{00000000-0005-0000-0000-0000B8520000}"/>
    <cellStyle name="SAPBEXHLevel0 12 4" xfId="13507" xr:uid="{00000000-0005-0000-0000-0000B9520000}"/>
    <cellStyle name="SAPBEXHLevel0 12 4 2" xfId="13508" xr:uid="{00000000-0005-0000-0000-0000BA520000}"/>
    <cellStyle name="SAPBEXHLevel0 12 4 5" xfId="13509" xr:uid="{00000000-0005-0000-0000-0000BB520000}"/>
    <cellStyle name="SAPBEXHLevel0 12 4 5 2" xfId="13510" xr:uid="{00000000-0005-0000-0000-0000BC520000}"/>
    <cellStyle name="SAPBEXHLevel0 12 4 5 5" xfId="13511" xr:uid="{00000000-0005-0000-0000-0000BD520000}"/>
    <cellStyle name="SAPBEXHLevel0 12 4 5 5 2" xfId="13512" xr:uid="{00000000-0005-0000-0000-0000BE520000}"/>
    <cellStyle name="SAPBEXHLevel0 12 4 5 5 2 2" xfId="13513" xr:uid="{00000000-0005-0000-0000-0000BF520000}"/>
    <cellStyle name="SAPBEXHLevel0 12 4 5 5 2 2 2" xfId="13514" xr:uid="{00000000-0005-0000-0000-0000C0520000}"/>
    <cellStyle name="SAPBEXHLevel0 12 4 5 5 2 3" xfId="13515" xr:uid="{00000000-0005-0000-0000-0000C1520000}"/>
    <cellStyle name="SAPBEXHLevel0 12 4 5 5 3" xfId="13516" xr:uid="{00000000-0005-0000-0000-0000C2520000}"/>
    <cellStyle name="SAPBEXHLevel0 12 4 5 5 3 2" xfId="13517" xr:uid="{00000000-0005-0000-0000-0000C3520000}"/>
    <cellStyle name="SAPBEXHLevel0 12 4 5 5 4" xfId="13518" xr:uid="{00000000-0005-0000-0000-0000C4520000}"/>
    <cellStyle name="SAPBEXHLevel0 12 4 5 5 4 2" xfId="13519" xr:uid="{00000000-0005-0000-0000-0000C5520000}"/>
    <cellStyle name="SAPBEXHLevel0 12 4 5 5 5" xfId="13520" xr:uid="{00000000-0005-0000-0000-0000C6520000}"/>
    <cellStyle name="SAPBEXHLevel0 12 4 5 5 5 2" xfId="13521" xr:uid="{00000000-0005-0000-0000-0000C7520000}"/>
    <cellStyle name="SAPBEXHLevel0 12 4 5 5 6" xfId="13522" xr:uid="{00000000-0005-0000-0000-0000C8520000}"/>
    <cellStyle name="SAPBEXHLevel0 12 4 5 5 6 2" xfId="13523" xr:uid="{00000000-0005-0000-0000-0000C9520000}"/>
    <cellStyle name="SAPBEXHLevel0 12 4 5 5 7" xfId="13524" xr:uid="{00000000-0005-0000-0000-0000CA520000}"/>
    <cellStyle name="SAPBEXHLevel0 12 4 5 5_2013Прогноз" xfId="13525" xr:uid="{00000000-0005-0000-0000-0000CB520000}"/>
    <cellStyle name="SAPBEXHLevel0 12 5" xfId="13526" xr:uid="{00000000-0005-0000-0000-0000CC520000}"/>
    <cellStyle name="SAPBEXHLevel0 12 5 2" xfId="13527" xr:uid="{00000000-0005-0000-0000-0000CD520000}"/>
    <cellStyle name="SAPBEXHLevel0 12 6" xfId="13528" xr:uid="{00000000-0005-0000-0000-0000CE520000}"/>
    <cellStyle name="SAPBEXHLevel0 12 6 2" xfId="13529" xr:uid="{00000000-0005-0000-0000-0000CF520000}"/>
    <cellStyle name="SAPBEXHLevel0 12 7" xfId="13530" xr:uid="{00000000-0005-0000-0000-0000D0520000}"/>
    <cellStyle name="SAPBEXHLevel0 12 7 2" xfId="13531" xr:uid="{00000000-0005-0000-0000-0000D1520000}"/>
    <cellStyle name="SAPBEXHLevel0 12 8" xfId="13532" xr:uid="{00000000-0005-0000-0000-0000D2520000}"/>
    <cellStyle name="SAPBEXHLevel0 12 8 2" xfId="13533" xr:uid="{00000000-0005-0000-0000-0000D3520000}"/>
    <cellStyle name="SAPBEXHLevel0 12 9" xfId="13534" xr:uid="{00000000-0005-0000-0000-0000D4520000}"/>
    <cellStyle name="SAPBEXHLevel0 12 9 2" xfId="13535" xr:uid="{00000000-0005-0000-0000-0000D5520000}"/>
    <cellStyle name="SAPBEXHLevel0 13" xfId="13536" xr:uid="{00000000-0005-0000-0000-0000D6520000}"/>
    <cellStyle name="SAPBEXHLevel0 13 10" xfId="13537" xr:uid="{00000000-0005-0000-0000-0000D7520000}"/>
    <cellStyle name="SAPBEXHLevel0 13 10 2" xfId="13538" xr:uid="{00000000-0005-0000-0000-0000D8520000}"/>
    <cellStyle name="SAPBEXHLevel0 13 11" xfId="13539" xr:uid="{00000000-0005-0000-0000-0000D9520000}"/>
    <cellStyle name="SAPBEXHLevel0 13 12" xfId="13540" xr:uid="{00000000-0005-0000-0000-0000DA520000}"/>
    <cellStyle name="SAPBEXHLevel0 13 2" xfId="13541" xr:uid="{00000000-0005-0000-0000-0000DB520000}"/>
    <cellStyle name="SAPBEXHLevel0 13 2 2" xfId="13542" xr:uid="{00000000-0005-0000-0000-0000DC520000}"/>
    <cellStyle name="SAPBEXHLevel0 13 2 3" xfId="13543" xr:uid="{00000000-0005-0000-0000-0000DD520000}"/>
    <cellStyle name="SAPBEXHLevel0 13 3" xfId="13544" xr:uid="{00000000-0005-0000-0000-0000DE520000}"/>
    <cellStyle name="SAPBEXHLevel0 13 3 2" xfId="13545" xr:uid="{00000000-0005-0000-0000-0000DF520000}"/>
    <cellStyle name="SAPBEXHLevel0 13 4" xfId="13546" xr:uid="{00000000-0005-0000-0000-0000E0520000}"/>
    <cellStyle name="SAPBEXHLevel0 13 4 2" xfId="13547" xr:uid="{00000000-0005-0000-0000-0000E1520000}"/>
    <cellStyle name="SAPBEXHLevel0 13 5" xfId="13548" xr:uid="{00000000-0005-0000-0000-0000E2520000}"/>
    <cellStyle name="SAPBEXHLevel0 13 5 2" xfId="13549" xr:uid="{00000000-0005-0000-0000-0000E3520000}"/>
    <cellStyle name="SAPBEXHLevel0 13 6" xfId="13550" xr:uid="{00000000-0005-0000-0000-0000E4520000}"/>
    <cellStyle name="SAPBEXHLevel0 13 6 2" xfId="13551" xr:uid="{00000000-0005-0000-0000-0000E5520000}"/>
    <cellStyle name="SAPBEXHLevel0 13 7" xfId="13552" xr:uid="{00000000-0005-0000-0000-0000E6520000}"/>
    <cellStyle name="SAPBEXHLevel0 13 7 2" xfId="13553" xr:uid="{00000000-0005-0000-0000-0000E7520000}"/>
    <cellStyle name="SAPBEXHLevel0 13 8" xfId="13554" xr:uid="{00000000-0005-0000-0000-0000E8520000}"/>
    <cellStyle name="SAPBEXHLevel0 13 8 2" xfId="13555" xr:uid="{00000000-0005-0000-0000-0000E9520000}"/>
    <cellStyle name="SAPBEXHLevel0 13 9" xfId="13556" xr:uid="{00000000-0005-0000-0000-0000EA520000}"/>
    <cellStyle name="SAPBEXHLevel0 13 9 2" xfId="13557" xr:uid="{00000000-0005-0000-0000-0000EB520000}"/>
    <cellStyle name="SAPBEXHLevel0 14" xfId="13558" xr:uid="{00000000-0005-0000-0000-0000EC520000}"/>
    <cellStyle name="SAPBEXHLevel0 14 10" xfId="13559" xr:uid="{00000000-0005-0000-0000-0000ED520000}"/>
    <cellStyle name="SAPBEXHLevel0 14 10 2" xfId="13560" xr:uid="{00000000-0005-0000-0000-0000EE520000}"/>
    <cellStyle name="SAPBEXHLevel0 14 11" xfId="13561" xr:uid="{00000000-0005-0000-0000-0000EF520000}"/>
    <cellStyle name="SAPBEXHLevel0 14 12" xfId="13562" xr:uid="{00000000-0005-0000-0000-0000F0520000}"/>
    <cellStyle name="SAPBEXHLevel0 14 2" xfId="13563" xr:uid="{00000000-0005-0000-0000-0000F1520000}"/>
    <cellStyle name="SAPBEXHLevel0 14 2 2" xfId="13564" xr:uid="{00000000-0005-0000-0000-0000F2520000}"/>
    <cellStyle name="SAPBEXHLevel0 14 2 3" xfId="13565" xr:uid="{00000000-0005-0000-0000-0000F3520000}"/>
    <cellStyle name="SAPBEXHLevel0 14 3" xfId="13566" xr:uid="{00000000-0005-0000-0000-0000F4520000}"/>
    <cellStyle name="SAPBEXHLevel0 14 3 2" xfId="13567" xr:uid="{00000000-0005-0000-0000-0000F5520000}"/>
    <cellStyle name="SAPBEXHLevel0 14 4" xfId="13568" xr:uid="{00000000-0005-0000-0000-0000F6520000}"/>
    <cellStyle name="SAPBEXHLevel0 14 4 2" xfId="13569" xr:uid="{00000000-0005-0000-0000-0000F7520000}"/>
    <cellStyle name="SAPBEXHLevel0 14 5" xfId="13570" xr:uid="{00000000-0005-0000-0000-0000F8520000}"/>
    <cellStyle name="SAPBEXHLevel0 14 5 2" xfId="13571" xr:uid="{00000000-0005-0000-0000-0000F9520000}"/>
    <cellStyle name="SAPBEXHLevel0 14 6" xfId="13572" xr:uid="{00000000-0005-0000-0000-0000FA520000}"/>
    <cellStyle name="SAPBEXHLevel0 14 6 2" xfId="13573" xr:uid="{00000000-0005-0000-0000-0000FB520000}"/>
    <cellStyle name="SAPBEXHLevel0 14 7" xfId="13574" xr:uid="{00000000-0005-0000-0000-0000FC520000}"/>
    <cellStyle name="SAPBEXHLevel0 14 7 2" xfId="13575" xr:uid="{00000000-0005-0000-0000-0000FD520000}"/>
    <cellStyle name="SAPBEXHLevel0 14 8" xfId="13576" xr:uid="{00000000-0005-0000-0000-0000FE520000}"/>
    <cellStyle name="SAPBEXHLevel0 14 8 2" xfId="13577" xr:uid="{00000000-0005-0000-0000-0000FF520000}"/>
    <cellStyle name="SAPBEXHLevel0 14 9" xfId="13578" xr:uid="{00000000-0005-0000-0000-000000530000}"/>
    <cellStyle name="SAPBEXHLevel0 14 9 2" xfId="13579" xr:uid="{00000000-0005-0000-0000-000001530000}"/>
    <cellStyle name="SAPBEXHLevel0 15" xfId="13580" xr:uid="{00000000-0005-0000-0000-000002530000}"/>
    <cellStyle name="SAPBEXHLevel0 15 10" xfId="13581" xr:uid="{00000000-0005-0000-0000-000003530000}"/>
    <cellStyle name="SAPBEXHLevel0 15 10 2" xfId="13582" xr:uid="{00000000-0005-0000-0000-000004530000}"/>
    <cellStyle name="SAPBEXHLevel0 15 11" xfId="13583" xr:uid="{00000000-0005-0000-0000-000005530000}"/>
    <cellStyle name="SAPBEXHLevel0 15 12" xfId="13584" xr:uid="{00000000-0005-0000-0000-000006530000}"/>
    <cellStyle name="SAPBEXHLevel0 15 2" xfId="13585" xr:uid="{00000000-0005-0000-0000-000007530000}"/>
    <cellStyle name="SAPBEXHLevel0 15 2 2" xfId="13586" xr:uid="{00000000-0005-0000-0000-000008530000}"/>
    <cellStyle name="SAPBEXHLevel0 15 2 3" xfId="13587" xr:uid="{00000000-0005-0000-0000-000009530000}"/>
    <cellStyle name="SAPBEXHLevel0 15 3" xfId="13588" xr:uid="{00000000-0005-0000-0000-00000A530000}"/>
    <cellStyle name="SAPBEXHLevel0 15 3 2" xfId="13589" xr:uid="{00000000-0005-0000-0000-00000B530000}"/>
    <cellStyle name="SAPBEXHLevel0 15 4" xfId="13590" xr:uid="{00000000-0005-0000-0000-00000C530000}"/>
    <cellStyle name="SAPBEXHLevel0 15 4 2" xfId="13591" xr:uid="{00000000-0005-0000-0000-00000D530000}"/>
    <cellStyle name="SAPBEXHLevel0 15 5" xfId="13592" xr:uid="{00000000-0005-0000-0000-00000E530000}"/>
    <cellStyle name="SAPBEXHLevel0 15 5 2" xfId="13593" xr:uid="{00000000-0005-0000-0000-00000F530000}"/>
    <cellStyle name="SAPBEXHLevel0 15 6" xfId="13594" xr:uid="{00000000-0005-0000-0000-000010530000}"/>
    <cellStyle name="SAPBEXHLevel0 15 6 2" xfId="13595" xr:uid="{00000000-0005-0000-0000-000011530000}"/>
    <cellStyle name="SAPBEXHLevel0 15 7" xfId="13596" xr:uid="{00000000-0005-0000-0000-000012530000}"/>
    <cellStyle name="SAPBEXHLevel0 15 7 2" xfId="13597" xr:uid="{00000000-0005-0000-0000-000013530000}"/>
    <cellStyle name="SAPBEXHLevel0 15 8" xfId="13598" xr:uid="{00000000-0005-0000-0000-000014530000}"/>
    <cellStyle name="SAPBEXHLevel0 15 8 2" xfId="13599" xr:uid="{00000000-0005-0000-0000-000015530000}"/>
    <cellStyle name="SAPBEXHLevel0 15 9" xfId="13600" xr:uid="{00000000-0005-0000-0000-000016530000}"/>
    <cellStyle name="SAPBEXHLevel0 15 9 2" xfId="13601" xr:uid="{00000000-0005-0000-0000-000017530000}"/>
    <cellStyle name="SAPBEXHLevel0 16" xfId="13602" xr:uid="{00000000-0005-0000-0000-000018530000}"/>
    <cellStyle name="SAPBEXHLevel0 16 2" xfId="13603" xr:uid="{00000000-0005-0000-0000-000019530000}"/>
    <cellStyle name="SAPBEXHLevel0 16 2 2" xfId="13604" xr:uid="{00000000-0005-0000-0000-00001A530000}"/>
    <cellStyle name="SAPBEXHLevel0 16 3" xfId="13605" xr:uid="{00000000-0005-0000-0000-00001B530000}"/>
    <cellStyle name="SAPBEXHLevel0 17" xfId="13606" xr:uid="{00000000-0005-0000-0000-00001C530000}"/>
    <cellStyle name="SAPBEXHLevel0 17 2" xfId="13607" xr:uid="{00000000-0005-0000-0000-00001D530000}"/>
    <cellStyle name="SAPBEXHLevel0 17 2 2" xfId="13608" xr:uid="{00000000-0005-0000-0000-00001E530000}"/>
    <cellStyle name="SAPBEXHLevel0 17 3" xfId="13609" xr:uid="{00000000-0005-0000-0000-00001F530000}"/>
    <cellStyle name="SAPBEXHLevel0 18" xfId="13610" xr:uid="{00000000-0005-0000-0000-000020530000}"/>
    <cellStyle name="SAPBEXHLevel0 18 2" xfId="13611" xr:uid="{00000000-0005-0000-0000-000021530000}"/>
    <cellStyle name="SAPBEXHLevel0 18 2 2" xfId="13612" xr:uid="{00000000-0005-0000-0000-000022530000}"/>
    <cellStyle name="SAPBEXHLevel0 18 3" xfId="13613" xr:uid="{00000000-0005-0000-0000-000023530000}"/>
    <cellStyle name="SAPBEXHLevel0 19" xfId="13614" xr:uid="{00000000-0005-0000-0000-000024530000}"/>
    <cellStyle name="SAPBEXHLevel0 19 2" xfId="13615" xr:uid="{00000000-0005-0000-0000-000025530000}"/>
    <cellStyle name="SAPBEXHLevel0 19 2 2" xfId="13616" xr:uid="{00000000-0005-0000-0000-000026530000}"/>
    <cellStyle name="SAPBEXHLevel0 19 3" xfId="13617" xr:uid="{00000000-0005-0000-0000-000027530000}"/>
    <cellStyle name="SAPBEXHLevel0 2" xfId="13618" xr:uid="{00000000-0005-0000-0000-000028530000}"/>
    <cellStyle name="SAPBEXHLevel0 2 10" xfId="13619" xr:uid="{00000000-0005-0000-0000-000029530000}"/>
    <cellStyle name="SAPBEXHLevel0 2 10 2" xfId="13620" xr:uid="{00000000-0005-0000-0000-00002A530000}"/>
    <cellStyle name="SAPBEXHLevel0 2 10 2 2" xfId="13621" xr:uid="{00000000-0005-0000-0000-00002B530000}"/>
    <cellStyle name="SAPBEXHLevel0 2 10 3" xfId="13622" xr:uid="{00000000-0005-0000-0000-00002C530000}"/>
    <cellStyle name="SAPBEXHLevel0 2 11" xfId="13623" xr:uid="{00000000-0005-0000-0000-00002D530000}"/>
    <cellStyle name="SAPBEXHLevel0 2 11 2" xfId="13624" xr:uid="{00000000-0005-0000-0000-00002E530000}"/>
    <cellStyle name="SAPBEXHLevel0 2 11 3" xfId="13625" xr:uid="{00000000-0005-0000-0000-00002F530000}"/>
    <cellStyle name="SAPBEXHLevel0 2 11 5" xfId="13626" xr:uid="{00000000-0005-0000-0000-000030530000}"/>
    <cellStyle name="SAPBEXHLevel0 2 11 5 2" xfId="13627" xr:uid="{00000000-0005-0000-0000-000031530000}"/>
    <cellStyle name="SAPBEXHLevel0 2 11 5 2 2" xfId="13628" xr:uid="{00000000-0005-0000-0000-000032530000}"/>
    <cellStyle name="SAPBEXHLevel0 2 11 5 3" xfId="13629" xr:uid="{00000000-0005-0000-0000-000033530000}"/>
    <cellStyle name="SAPBEXHLevel0 2 11 5 3 2" xfId="13630" xr:uid="{00000000-0005-0000-0000-000034530000}"/>
    <cellStyle name="SAPBEXHLevel0 2 11 5 4" xfId="13631" xr:uid="{00000000-0005-0000-0000-000035530000}"/>
    <cellStyle name="SAPBEXHLevel0 2 11 5 4 2" xfId="13632" xr:uid="{00000000-0005-0000-0000-000036530000}"/>
    <cellStyle name="SAPBEXHLevel0 2 11 5 5" xfId="13633" xr:uid="{00000000-0005-0000-0000-000037530000}"/>
    <cellStyle name="SAPBEXHLevel0 2 11 5 5 2" xfId="13634" xr:uid="{00000000-0005-0000-0000-000038530000}"/>
    <cellStyle name="SAPBEXHLevel0 2 11 5 6" xfId="13635" xr:uid="{00000000-0005-0000-0000-000039530000}"/>
    <cellStyle name="SAPBEXHLevel0 2 11 5 6 2" xfId="13636" xr:uid="{00000000-0005-0000-0000-00003A530000}"/>
    <cellStyle name="SAPBEXHLevel0 2 11 5 7" xfId="13637" xr:uid="{00000000-0005-0000-0000-00003B530000}"/>
    <cellStyle name="SAPBEXHLevel0 2 11 5_2013Прогноз" xfId="13638" xr:uid="{00000000-0005-0000-0000-00003C530000}"/>
    <cellStyle name="SAPBEXHLevel0 2 12" xfId="13639" xr:uid="{00000000-0005-0000-0000-00003D530000}"/>
    <cellStyle name="SAPBEXHLevel0 2 12 2" xfId="13640" xr:uid="{00000000-0005-0000-0000-00003E530000}"/>
    <cellStyle name="SAPBEXHLevel0 2 13" xfId="13641" xr:uid="{00000000-0005-0000-0000-00003F530000}"/>
    <cellStyle name="SAPBEXHLevel0 2 14" xfId="13642" xr:uid="{00000000-0005-0000-0000-000040530000}"/>
    <cellStyle name="SAPBEXHLevel0 2 2" xfId="13643" xr:uid="{00000000-0005-0000-0000-000041530000}"/>
    <cellStyle name="SAPBEXHLevel0 2 2 2" xfId="13644" xr:uid="{00000000-0005-0000-0000-000042530000}"/>
    <cellStyle name="SAPBEXHLevel0 2 2 2 2" xfId="13645" xr:uid="{00000000-0005-0000-0000-000043530000}"/>
    <cellStyle name="SAPBEXHLevel0 2 2 2 2 2" xfId="13646" xr:uid="{00000000-0005-0000-0000-000044530000}"/>
    <cellStyle name="SAPBEXHLevel0 2 2 2 3" xfId="13647" xr:uid="{00000000-0005-0000-0000-000045530000}"/>
    <cellStyle name="SAPBEXHLevel0 2 2 2 3 2" xfId="13648" xr:uid="{00000000-0005-0000-0000-000046530000}"/>
    <cellStyle name="SAPBEXHLevel0 2 2 2 4" xfId="13649" xr:uid="{00000000-0005-0000-0000-000047530000}"/>
    <cellStyle name="SAPBEXHLevel0 2 2 2 4 2" xfId="13650" xr:uid="{00000000-0005-0000-0000-000048530000}"/>
    <cellStyle name="SAPBEXHLevel0 2 2 2 5" xfId="13651" xr:uid="{00000000-0005-0000-0000-000049530000}"/>
    <cellStyle name="SAPBEXHLevel0 2 2 2 5 2" xfId="13652" xr:uid="{00000000-0005-0000-0000-00004A530000}"/>
    <cellStyle name="SAPBEXHLevel0 2 2 2 6" xfId="13653" xr:uid="{00000000-0005-0000-0000-00004B530000}"/>
    <cellStyle name="SAPBEXHLevel0 2 2 2 7" xfId="13654" xr:uid="{00000000-0005-0000-0000-00004C530000}"/>
    <cellStyle name="SAPBEXHLevel0 2 2 2 8" xfId="13655" xr:uid="{00000000-0005-0000-0000-00004D530000}"/>
    <cellStyle name="SAPBEXHLevel0 2 2 2_2014БП" xfId="13656" xr:uid="{00000000-0005-0000-0000-00004E530000}"/>
    <cellStyle name="SAPBEXHLevel0 2 2 3" xfId="13657" xr:uid="{00000000-0005-0000-0000-00004F530000}"/>
    <cellStyle name="SAPBEXHLevel0 2 2 3 2" xfId="13658" xr:uid="{00000000-0005-0000-0000-000050530000}"/>
    <cellStyle name="SAPBEXHLevel0 2 2 4" xfId="13659" xr:uid="{00000000-0005-0000-0000-000051530000}"/>
    <cellStyle name="SAPBEXHLevel0 2 2 4 2" xfId="13660" xr:uid="{00000000-0005-0000-0000-000052530000}"/>
    <cellStyle name="SAPBEXHLevel0 2 2 5" xfId="13661" xr:uid="{00000000-0005-0000-0000-000053530000}"/>
    <cellStyle name="SAPBEXHLevel0 2 2 5 2" xfId="13662" xr:uid="{00000000-0005-0000-0000-000054530000}"/>
    <cellStyle name="SAPBEXHLevel0 2 2 6" xfId="13663" xr:uid="{00000000-0005-0000-0000-000055530000}"/>
    <cellStyle name="SAPBEXHLevel0 2 2 6 2" xfId="13664" xr:uid="{00000000-0005-0000-0000-000056530000}"/>
    <cellStyle name="SAPBEXHLevel0 2 2 7" xfId="13665" xr:uid="{00000000-0005-0000-0000-000057530000}"/>
    <cellStyle name="SAPBEXHLevel0 2 2 8" xfId="13666" xr:uid="{00000000-0005-0000-0000-000058530000}"/>
    <cellStyle name="SAPBEXHLevel0 2 2 9" xfId="13667" xr:uid="{00000000-0005-0000-0000-000059530000}"/>
    <cellStyle name="SAPBEXHLevel0 2 2_2013Прогноз" xfId="13668" xr:uid="{00000000-0005-0000-0000-00005A530000}"/>
    <cellStyle name="SAPBEXHLevel0 2 3" xfId="13669" xr:uid="{00000000-0005-0000-0000-00005B530000}"/>
    <cellStyle name="SAPBEXHLevel0 2 3 2" xfId="13670" xr:uid="{00000000-0005-0000-0000-00005C530000}"/>
    <cellStyle name="SAPBEXHLevel0 2 3 2 2" xfId="13671" xr:uid="{00000000-0005-0000-0000-00005D530000}"/>
    <cellStyle name="SAPBEXHLevel0 2 3 2 2 2" xfId="13672" xr:uid="{00000000-0005-0000-0000-00005E530000}"/>
    <cellStyle name="SAPBEXHLevel0 2 3 2 3" xfId="13673" xr:uid="{00000000-0005-0000-0000-00005F530000}"/>
    <cellStyle name="SAPBEXHLevel0 2 3 2 3 2" xfId="13674" xr:uid="{00000000-0005-0000-0000-000060530000}"/>
    <cellStyle name="SAPBEXHLevel0 2 3 2 4" xfId="13675" xr:uid="{00000000-0005-0000-0000-000061530000}"/>
    <cellStyle name="SAPBEXHLevel0 2 3 2 4 2" xfId="13676" xr:uid="{00000000-0005-0000-0000-000062530000}"/>
    <cellStyle name="SAPBEXHLevel0 2 3 2 5" xfId="13677" xr:uid="{00000000-0005-0000-0000-000063530000}"/>
    <cellStyle name="SAPBEXHLevel0 2 3 2 5 2" xfId="13678" xr:uid="{00000000-0005-0000-0000-000064530000}"/>
    <cellStyle name="SAPBEXHLevel0 2 3 2 6" xfId="13679" xr:uid="{00000000-0005-0000-0000-000065530000}"/>
    <cellStyle name="SAPBEXHLevel0 2 3 2 7" xfId="13680" xr:uid="{00000000-0005-0000-0000-000066530000}"/>
    <cellStyle name="SAPBEXHLevel0 2 3 2 8" xfId="13681" xr:uid="{00000000-0005-0000-0000-000067530000}"/>
    <cellStyle name="SAPBEXHLevel0 2 3 2_2014БП" xfId="13682" xr:uid="{00000000-0005-0000-0000-000068530000}"/>
    <cellStyle name="SAPBEXHLevel0 2 3 3" xfId="13683" xr:uid="{00000000-0005-0000-0000-000069530000}"/>
    <cellStyle name="SAPBEXHLevel0 2 3 3 2" xfId="13684" xr:uid="{00000000-0005-0000-0000-00006A530000}"/>
    <cellStyle name="SAPBEXHLevel0 2 3 4" xfId="13685" xr:uid="{00000000-0005-0000-0000-00006B530000}"/>
    <cellStyle name="SAPBEXHLevel0 2 3 4 2" xfId="13686" xr:uid="{00000000-0005-0000-0000-00006C530000}"/>
    <cellStyle name="SAPBEXHLevel0 2 3 5" xfId="13687" xr:uid="{00000000-0005-0000-0000-00006D530000}"/>
    <cellStyle name="SAPBEXHLevel0 2 3 5 2" xfId="13688" xr:uid="{00000000-0005-0000-0000-00006E530000}"/>
    <cellStyle name="SAPBEXHLevel0 2 3 6" xfId="13689" xr:uid="{00000000-0005-0000-0000-00006F530000}"/>
    <cellStyle name="SAPBEXHLevel0 2 3 6 2" xfId="13690" xr:uid="{00000000-0005-0000-0000-000070530000}"/>
    <cellStyle name="SAPBEXHLevel0 2 3 7" xfId="13691" xr:uid="{00000000-0005-0000-0000-000071530000}"/>
    <cellStyle name="SAPBEXHLevel0 2 3 8" xfId="13692" xr:uid="{00000000-0005-0000-0000-000072530000}"/>
    <cellStyle name="SAPBEXHLevel0 2 3 9" xfId="13693" xr:uid="{00000000-0005-0000-0000-000073530000}"/>
    <cellStyle name="SAPBEXHLevel0 2 3_2013Прогноз" xfId="13694" xr:uid="{00000000-0005-0000-0000-000074530000}"/>
    <cellStyle name="SAPBEXHLevel0 2 4" xfId="13695" xr:uid="{00000000-0005-0000-0000-000075530000}"/>
    <cellStyle name="SAPBEXHLevel0 2 4 2" xfId="13696" xr:uid="{00000000-0005-0000-0000-000076530000}"/>
    <cellStyle name="SAPBEXHLevel0 2 4 2 2" xfId="13697" xr:uid="{00000000-0005-0000-0000-000077530000}"/>
    <cellStyle name="SAPBEXHLevel0 2 4 2 3" xfId="13698" xr:uid="{00000000-0005-0000-0000-000078530000}"/>
    <cellStyle name="SAPBEXHLevel0 2 4 3" xfId="13699" xr:uid="{00000000-0005-0000-0000-000079530000}"/>
    <cellStyle name="SAPBEXHLevel0 2 4 3 2" xfId="13700" xr:uid="{00000000-0005-0000-0000-00007A530000}"/>
    <cellStyle name="SAPBEXHLevel0 2 4 4" xfId="13701" xr:uid="{00000000-0005-0000-0000-00007B530000}"/>
    <cellStyle name="SAPBEXHLevel0 2 4 4 2" xfId="13702" xr:uid="{00000000-0005-0000-0000-00007C530000}"/>
    <cellStyle name="SAPBEXHLevel0 2 4 5" xfId="13703" xr:uid="{00000000-0005-0000-0000-00007D530000}"/>
    <cellStyle name="SAPBEXHLevel0 2 4 5 2" xfId="13704" xr:uid="{00000000-0005-0000-0000-00007E530000}"/>
    <cellStyle name="SAPBEXHLevel0 2 4 6" xfId="13705" xr:uid="{00000000-0005-0000-0000-00007F530000}"/>
    <cellStyle name="SAPBEXHLevel0 2 4 7" xfId="13706" xr:uid="{00000000-0005-0000-0000-000080530000}"/>
    <cellStyle name="SAPBEXHLevel0 2 4 8" xfId="13707" xr:uid="{00000000-0005-0000-0000-000081530000}"/>
    <cellStyle name="SAPBEXHLevel0 2 4_2014БП" xfId="13708" xr:uid="{00000000-0005-0000-0000-000082530000}"/>
    <cellStyle name="SAPBEXHLevel0 2 5" xfId="13709" xr:uid="{00000000-0005-0000-0000-000083530000}"/>
    <cellStyle name="SAPBEXHLevel0 2 5 2" xfId="13710" xr:uid="{00000000-0005-0000-0000-000084530000}"/>
    <cellStyle name="SAPBEXHLevel0 2 5 2 2" xfId="13711" xr:uid="{00000000-0005-0000-0000-000085530000}"/>
    <cellStyle name="SAPBEXHLevel0 2 5 3" xfId="13712" xr:uid="{00000000-0005-0000-0000-000086530000}"/>
    <cellStyle name="SAPBEXHLevel0 2 6" xfId="13713" xr:uid="{00000000-0005-0000-0000-000087530000}"/>
    <cellStyle name="SAPBEXHLevel0 2 6 2" xfId="13714" xr:uid="{00000000-0005-0000-0000-000088530000}"/>
    <cellStyle name="SAPBEXHLevel0 2 6 2 2" xfId="13715" xr:uid="{00000000-0005-0000-0000-000089530000}"/>
    <cellStyle name="SAPBEXHLevel0 2 6 3" xfId="13716" xr:uid="{00000000-0005-0000-0000-00008A530000}"/>
    <cellStyle name="SAPBEXHLevel0 2 7" xfId="13717" xr:uid="{00000000-0005-0000-0000-00008B530000}"/>
    <cellStyle name="SAPBEXHLevel0 2 7 2" xfId="13718" xr:uid="{00000000-0005-0000-0000-00008C530000}"/>
    <cellStyle name="SAPBEXHLevel0 2 7 2 2" xfId="13719" xr:uid="{00000000-0005-0000-0000-00008D530000}"/>
    <cellStyle name="SAPBEXHLevel0 2 7 3" xfId="13720" xr:uid="{00000000-0005-0000-0000-00008E530000}"/>
    <cellStyle name="SAPBEXHLevel0 2 8" xfId="13721" xr:uid="{00000000-0005-0000-0000-00008F530000}"/>
    <cellStyle name="SAPBEXHLevel0 2 8 2" xfId="13722" xr:uid="{00000000-0005-0000-0000-000090530000}"/>
    <cellStyle name="SAPBEXHLevel0 2 8 2 2" xfId="13723" xr:uid="{00000000-0005-0000-0000-000091530000}"/>
    <cellStyle name="SAPBEXHLevel0 2 8 3" xfId="13724" xr:uid="{00000000-0005-0000-0000-000092530000}"/>
    <cellStyle name="SAPBEXHLevel0 2 9" xfId="13725" xr:uid="{00000000-0005-0000-0000-000093530000}"/>
    <cellStyle name="SAPBEXHLevel0 2 9 2" xfId="13726" xr:uid="{00000000-0005-0000-0000-000094530000}"/>
    <cellStyle name="SAPBEXHLevel0 2 9 2 2" xfId="13727" xr:uid="{00000000-0005-0000-0000-000095530000}"/>
    <cellStyle name="SAPBEXHLevel0 2 9 3" xfId="13728" xr:uid="{00000000-0005-0000-0000-000096530000}"/>
    <cellStyle name="SAPBEXHLevel0 2_2013Прогноз" xfId="13729" xr:uid="{00000000-0005-0000-0000-000097530000}"/>
    <cellStyle name="SAPBEXHLevel0 20" xfId="13730" xr:uid="{00000000-0005-0000-0000-000098530000}"/>
    <cellStyle name="SAPBEXHLevel0 20 2" xfId="13731" xr:uid="{00000000-0005-0000-0000-000099530000}"/>
    <cellStyle name="SAPBEXHLevel0 20 2 2" xfId="13732" xr:uid="{00000000-0005-0000-0000-00009A530000}"/>
    <cellStyle name="SAPBEXHLevel0 20 3" xfId="13733" xr:uid="{00000000-0005-0000-0000-00009B530000}"/>
    <cellStyle name="SAPBEXHLevel0 21" xfId="13734" xr:uid="{00000000-0005-0000-0000-00009C530000}"/>
    <cellStyle name="SAPBEXHLevel0 21 2" xfId="13735" xr:uid="{00000000-0005-0000-0000-00009D530000}"/>
    <cellStyle name="SAPBEXHLevel0 21 2 2" xfId="13736" xr:uid="{00000000-0005-0000-0000-00009E530000}"/>
    <cellStyle name="SAPBEXHLevel0 21 3" xfId="13737" xr:uid="{00000000-0005-0000-0000-00009F530000}"/>
    <cellStyle name="SAPBEXHLevel0 22" xfId="13738" xr:uid="{00000000-0005-0000-0000-0000A0530000}"/>
    <cellStyle name="SAPBEXHLevel0 22 2" xfId="13739" xr:uid="{00000000-0005-0000-0000-0000A1530000}"/>
    <cellStyle name="SAPBEXHLevel0 22 2 2" xfId="13740" xr:uid="{00000000-0005-0000-0000-0000A2530000}"/>
    <cellStyle name="SAPBEXHLevel0 22 3" xfId="13741" xr:uid="{00000000-0005-0000-0000-0000A3530000}"/>
    <cellStyle name="SAPBEXHLevel0 23" xfId="13742" xr:uid="{00000000-0005-0000-0000-0000A4530000}"/>
    <cellStyle name="SAPBEXHLevel0 23 2" xfId="13743" xr:uid="{00000000-0005-0000-0000-0000A5530000}"/>
    <cellStyle name="SAPBEXHLevel0 23 2 2" xfId="13744" xr:uid="{00000000-0005-0000-0000-0000A6530000}"/>
    <cellStyle name="SAPBEXHLevel0 23 3" xfId="13745" xr:uid="{00000000-0005-0000-0000-0000A7530000}"/>
    <cellStyle name="SAPBEXHLevel0 24" xfId="13746" xr:uid="{00000000-0005-0000-0000-0000A8530000}"/>
    <cellStyle name="SAPBEXHLevel0 24 2" xfId="13747" xr:uid="{00000000-0005-0000-0000-0000A9530000}"/>
    <cellStyle name="SAPBEXHLevel0 24 2 2" xfId="13748" xr:uid="{00000000-0005-0000-0000-0000AA530000}"/>
    <cellStyle name="SAPBEXHLevel0 24 3" xfId="13749" xr:uid="{00000000-0005-0000-0000-0000AB530000}"/>
    <cellStyle name="SAPBEXHLevel0 25" xfId="13750" xr:uid="{00000000-0005-0000-0000-0000AC530000}"/>
    <cellStyle name="SAPBEXHLevel0 25 2" xfId="13751" xr:uid="{00000000-0005-0000-0000-0000AD530000}"/>
    <cellStyle name="SAPBEXHLevel0 25 3" xfId="13752" xr:uid="{00000000-0005-0000-0000-0000AE530000}"/>
    <cellStyle name="SAPBEXHLevel0 26" xfId="13753" xr:uid="{00000000-0005-0000-0000-0000AF530000}"/>
    <cellStyle name="SAPBEXHLevel0 26 2" xfId="13754" xr:uid="{00000000-0005-0000-0000-0000B0530000}"/>
    <cellStyle name="SAPBEXHLevel0 27" xfId="13755" xr:uid="{00000000-0005-0000-0000-0000B1530000}"/>
    <cellStyle name="SAPBEXHLevel0 28" xfId="13756" xr:uid="{00000000-0005-0000-0000-0000B2530000}"/>
    <cellStyle name="SAPBEXHLevel0 29" xfId="13757" xr:uid="{00000000-0005-0000-0000-0000B3530000}"/>
    <cellStyle name="SAPBEXHLevel0 3" xfId="13758" xr:uid="{00000000-0005-0000-0000-0000B4530000}"/>
    <cellStyle name="SAPBEXHLevel0 3 10" xfId="13759" xr:uid="{00000000-0005-0000-0000-0000B5530000}"/>
    <cellStyle name="SAPBEXHLevel0 3 10 2" xfId="13760" xr:uid="{00000000-0005-0000-0000-0000B6530000}"/>
    <cellStyle name="SAPBEXHLevel0 3 10 3" xfId="13761" xr:uid="{00000000-0005-0000-0000-0000B7530000}"/>
    <cellStyle name="SAPBEXHLevel0 3 11" xfId="13762" xr:uid="{00000000-0005-0000-0000-0000B8530000}"/>
    <cellStyle name="SAPBEXHLevel0 3 12" xfId="13763" xr:uid="{00000000-0005-0000-0000-0000B9530000}"/>
    <cellStyle name="SAPBEXHLevel0 3 2" xfId="13764" xr:uid="{00000000-0005-0000-0000-0000BA530000}"/>
    <cellStyle name="SAPBEXHLevel0 3 2 2" xfId="13765" xr:uid="{00000000-0005-0000-0000-0000BB530000}"/>
    <cellStyle name="SAPBEXHLevel0 3 2 2 2" xfId="13766" xr:uid="{00000000-0005-0000-0000-0000BC530000}"/>
    <cellStyle name="SAPBEXHLevel0 3 2 2 2 2" xfId="13767" xr:uid="{00000000-0005-0000-0000-0000BD530000}"/>
    <cellStyle name="SAPBEXHLevel0 3 2 2 3" xfId="13768" xr:uid="{00000000-0005-0000-0000-0000BE530000}"/>
    <cellStyle name="SAPBEXHLevel0 3 2 2 3 2" xfId="13769" xr:uid="{00000000-0005-0000-0000-0000BF530000}"/>
    <cellStyle name="SAPBEXHLevel0 3 2 2 4" xfId="13770" xr:uid="{00000000-0005-0000-0000-0000C0530000}"/>
    <cellStyle name="SAPBEXHLevel0 3 2 2 4 2" xfId="13771" xr:uid="{00000000-0005-0000-0000-0000C1530000}"/>
    <cellStyle name="SAPBEXHLevel0 3 2 2 5" xfId="13772" xr:uid="{00000000-0005-0000-0000-0000C2530000}"/>
    <cellStyle name="SAPBEXHLevel0 3 2 2 5 2" xfId="13773" xr:uid="{00000000-0005-0000-0000-0000C3530000}"/>
    <cellStyle name="SAPBEXHLevel0 3 2 2 6" xfId="13774" xr:uid="{00000000-0005-0000-0000-0000C4530000}"/>
    <cellStyle name="SAPBEXHLevel0 3 2 2 7" xfId="13775" xr:uid="{00000000-0005-0000-0000-0000C5530000}"/>
    <cellStyle name="SAPBEXHLevel0 3 2 2 8" xfId="13776" xr:uid="{00000000-0005-0000-0000-0000C6530000}"/>
    <cellStyle name="SAPBEXHLevel0 3 2 2_2014БП" xfId="13777" xr:uid="{00000000-0005-0000-0000-0000C7530000}"/>
    <cellStyle name="SAPBEXHLevel0 3 2 3" xfId="13778" xr:uid="{00000000-0005-0000-0000-0000C8530000}"/>
    <cellStyle name="SAPBEXHLevel0 3 2 3 2" xfId="13779" xr:uid="{00000000-0005-0000-0000-0000C9530000}"/>
    <cellStyle name="SAPBEXHLevel0 3 2 4" xfId="13780" xr:uid="{00000000-0005-0000-0000-0000CA530000}"/>
    <cellStyle name="SAPBEXHLevel0 3 2 4 2" xfId="13781" xr:uid="{00000000-0005-0000-0000-0000CB530000}"/>
    <cellStyle name="SAPBEXHLevel0 3 2 5" xfId="13782" xr:uid="{00000000-0005-0000-0000-0000CC530000}"/>
    <cellStyle name="SAPBEXHLevel0 3 2 5 2" xfId="13783" xr:uid="{00000000-0005-0000-0000-0000CD530000}"/>
    <cellStyle name="SAPBEXHLevel0 3 2 6" xfId="13784" xr:uid="{00000000-0005-0000-0000-0000CE530000}"/>
    <cellStyle name="SAPBEXHLevel0 3 2 6 2" xfId="13785" xr:uid="{00000000-0005-0000-0000-0000CF530000}"/>
    <cellStyle name="SAPBEXHLevel0 3 2 7" xfId="13786" xr:uid="{00000000-0005-0000-0000-0000D0530000}"/>
    <cellStyle name="SAPBEXHLevel0 3 2 8" xfId="13787" xr:uid="{00000000-0005-0000-0000-0000D1530000}"/>
    <cellStyle name="SAPBEXHLevel0 3 2 9" xfId="13788" xr:uid="{00000000-0005-0000-0000-0000D2530000}"/>
    <cellStyle name="SAPBEXHLevel0 3 2_2013Прогноз" xfId="13789" xr:uid="{00000000-0005-0000-0000-0000D3530000}"/>
    <cellStyle name="SAPBEXHLevel0 3 3" xfId="13790" xr:uid="{00000000-0005-0000-0000-0000D4530000}"/>
    <cellStyle name="SAPBEXHLevel0 3 3 2" xfId="13791" xr:uid="{00000000-0005-0000-0000-0000D5530000}"/>
    <cellStyle name="SAPBEXHLevel0 3 3 2 2" xfId="13792" xr:uid="{00000000-0005-0000-0000-0000D6530000}"/>
    <cellStyle name="SAPBEXHLevel0 3 3 2 2 2" xfId="13793" xr:uid="{00000000-0005-0000-0000-0000D7530000}"/>
    <cellStyle name="SAPBEXHLevel0 3 3 2 3" xfId="13794" xr:uid="{00000000-0005-0000-0000-0000D8530000}"/>
    <cellStyle name="SAPBEXHLevel0 3 3 2 3 2" xfId="13795" xr:uid="{00000000-0005-0000-0000-0000D9530000}"/>
    <cellStyle name="SAPBEXHLevel0 3 3 2 4" xfId="13796" xr:uid="{00000000-0005-0000-0000-0000DA530000}"/>
    <cellStyle name="SAPBEXHLevel0 3 3 2 4 2" xfId="13797" xr:uid="{00000000-0005-0000-0000-0000DB530000}"/>
    <cellStyle name="SAPBEXHLevel0 3 3 2 5" xfId="13798" xr:uid="{00000000-0005-0000-0000-0000DC530000}"/>
    <cellStyle name="SAPBEXHLevel0 3 3 2 5 2" xfId="13799" xr:uid="{00000000-0005-0000-0000-0000DD530000}"/>
    <cellStyle name="SAPBEXHLevel0 3 3 2 6" xfId="13800" xr:uid="{00000000-0005-0000-0000-0000DE530000}"/>
    <cellStyle name="SAPBEXHLevel0 3 3 2 7" xfId="13801" xr:uid="{00000000-0005-0000-0000-0000DF530000}"/>
    <cellStyle name="SAPBEXHLevel0 3 3 2 8" xfId="13802" xr:uid="{00000000-0005-0000-0000-0000E0530000}"/>
    <cellStyle name="SAPBEXHLevel0 3 3 2_2014БП" xfId="13803" xr:uid="{00000000-0005-0000-0000-0000E1530000}"/>
    <cellStyle name="SAPBEXHLevel0 3 3 3" xfId="13804" xr:uid="{00000000-0005-0000-0000-0000E2530000}"/>
    <cellStyle name="SAPBEXHLevel0 3 3 3 2" xfId="13805" xr:uid="{00000000-0005-0000-0000-0000E3530000}"/>
    <cellStyle name="SAPBEXHLevel0 3 3 4" xfId="13806" xr:uid="{00000000-0005-0000-0000-0000E4530000}"/>
    <cellStyle name="SAPBEXHLevel0 3 3 4 2" xfId="13807" xr:uid="{00000000-0005-0000-0000-0000E5530000}"/>
    <cellStyle name="SAPBEXHLevel0 3 3 5" xfId="13808" xr:uid="{00000000-0005-0000-0000-0000E6530000}"/>
    <cellStyle name="SAPBEXHLevel0 3 3 5 2" xfId="13809" xr:uid="{00000000-0005-0000-0000-0000E7530000}"/>
    <cellStyle name="SAPBEXHLevel0 3 3 6" xfId="13810" xr:uid="{00000000-0005-0000-0000-0000E8530000}"/>
    <cellStyle name="SAPBEXHLevel0 3 3 6 2" xfId="13811" xr:uid="{00000000-0005-0000-0000-0000E9530000}"/>
    <cellStyle name="SAPBEXHLevel0 3 3 7" xfId="13812" xr:uid="{00000000-0005-0000-0000-0000EA530000}"/>
    <cellStyle name="SAPBEXHLevel0 3 3 8" xfId="13813" xr:uid="{00000000-0005-0000-0000-0000EB530000}"/>
    <cellStyle name="SAPBEXHLevel0 3 3 9" xfId="13814" xr:uid="{00000000-0005-0000-0000-0000EC530000}"/>
    <cellStyle name="SAPBEXHLevel0 3 3_2013Прогноз" xfId="13815" xr:uid="{00000000-0005-0000-0000-0000ED530000}"/>
    <cellStyle name="SAPBEXHLevel0 3 4" xfId="13816" xr:uid="{00000000-0005-0000-0000-0000EE530000}"/>
    <cellStyle name="SAPBEXHLevel0 3 4 2" xfId="13817" xr:uid="{00000000-0005-0000-0000-0000EF530000}"/>
    <cellStyle name="SAPBEXHLevel0 3 4 2 2" xfId="13818" xr:uid="{00000000-0005-0000-0000-0000F0530000}"/>
    <cellStyle name="SAPBEXHLevel0 3 4 2 3" xfId="13819" xr:uid="{00000000-0005-0000-0000-0000F1530000}"/>
    <cellStyle name="SAPBEXHLevel0 3 4 3" xfId="13820" xr:uid="{00000000-0005-0000-0000-0000F2530000}"/>
    <cellStyle name="SAPBEXHLevel0 3 4 3 2" xfId="13821" xr:uid="{00000000-0005-0000-0000-0000F3530000}"/>
    <cellStyle name="SAPBEXHLevel0 3 4 4" xfId="13822" xr:uid="{00000000-0005-0000-0000-0000F4530000}"/>
    <cellStyle name="SAPBEXHLevel0 3 4 4 2" xfId="13823" xr:uid="{00000000-0005-0000-0000-0000F5530000}"/>
    <cellStyle name="SAPBEXHLevel0 3 4 5" xfId="13824" xr:uid="{00000000-0005-0000-0000-0000F6530000}"/>
    <cellStyle name="SAPBEXHLevel0 3 4 5 2" xfId="13825" xr:uid="{00000000-0005-0000-0000-0000F7530000}"/>
    <cellStyle name="SAPBEXHLevel0 3 4 6" xfId="13826" xr:uid="{00000000-0005-0000-0000-0000F8530000}"/>
    <cellStyle name="SAPBEXHLevel0 3 4 7" xfId="13827" xr:uid="{00000000-0005-0000-0000-0000F9530000}"/>
    <cellStyle name="SAPBEXHLevel0 3 4 8" xfId="13828" xr:uid="{00000000-0005-0000-0000-0000FA530000}"/>
    <cellStyle name="SAPBEXHLevel0 3 4_2014БП" xfId="13829" xr:uid="{00000000-0005-0000-0000-0000FB530000}"/>
    <cellStyle name="SAPBEXHLevel0 3 5" xfId="13830" xr:uid="{00000000-0005-0000-0000-0000FC530000}"/>
    <cellStyle name="SAPBEXHLevel0 3 5 2" xfId="13831" xr:uid="{00000000-0005-0000-0000-0000FD530000}"/>
    <cellStyle name="SAPBEXHLevel0 3 5 2 2" xfId="13832" xr:uid="{00000000-0005-0000-0000-0000FE530000}"/>
    <cellStyle name="SAPBEXHLevel0 3 5 3" xfId="13833" xr:uid="{00000000-0005-0000-0000-0000FF530000}"/>
    <cellStyle name="SAPBEXHLevel0 3 6" xfId="13834" xr:uid="{00000000-0005-0000-0000-000000540000}"/>
    <cellStyle name="SAPBEXHLevel0 3 6 2" xfId="13835" xr:uid="{00000000-0005-0000-0000-000001540000}"/>
    <cellStyle name="SAPBEXHLevel0 3 6 2 2" xfId="13836" xr:uid="{00000000-0005-0000-0000-000002540000}"/>
    <cellStyle name="SAPBEXHLevel0 3 6 3" xfId="13837" xr:uid="{00000000-0005-0000-0000-000003540000}"/>
    <cellStyle name="SAPBEXHLevel0 3 7" xfId="13838" xr:uid="{00000000-0005-0000-0000-000004540000}"/>
    <cellStyle name="SAPBEXHLevel0 3 7 2" xfId="13839" xr:uid="{00000000-0005-0000-0000-000005540000}"/>
    <cellStyle name="SAPBEXHLevel0 3 7 2 2" xfId="13840" xr:uid="{00000000-0005-0000-0000-000006540000}"/>
    <cellStyle name="SAPBEXHLevel0 3 7 3" xfId="13841" xr:uid="{00000000-0005-0000-0000-000007540000}"/>
    <cellStyle name="SAPBEXHLevel0 3 8" xfId="13842" xr:uid="{00000000-0005-0000-0000-000008540000}"/>
    <cellStyle name="SAPBEXHLevel0 3 8 2" xfId="13843" xr:uid="{00000000-0005-0000-0000-000009540000}"/>
    <cellStyle name="SAPBEXHLevel0 3 8 2 2" xfId="13844" xr:uid="{00000000-0005-0000-0000-00000A540000}"/>
    <cellStyle name="SAPBEXHLevel0 3 8 3" xfId="13845" xr:uid="{00000000-0005-0000-0000-00000B540000}"/>
    <cellStyle name="SAPBEXHLevel0 3 9" xfId="13846" xr:uid="{00000000-0005-0000-0000-00000C540000}"/>
    <cellStyle name="SAPBEXHLevel0 3 9 2" xfId="13847" xr:uid="{00000000-0005-0000-0000-00000D540000}"/>
    <cellStyle name="SAPBEXHLevel0 3 9 2 2" xfId="13848" xr:uid="{00000000-0005-0000-0000-00000E540000}"/>
    <cellStyle name="SAPBEXHLevel0 3 9 3" xfId="13849" xr:uid="{00000000-0005-0000-0000-00000F540000}"/>
    <cellStyle name="SAPBEXHLevel0 3_2013Прогноз" xfId="13850" xr:uid="{00000000-0005-0000-0000-000010540000}"/>
    <cellStyle name="SAPBEXHLevel0 30" xfId="13851" xr:uid="{00000000-0005-0000-0000-000011540000}"/>
    <cellStyle name="SAPBEXHLevel0 31" xfId="13852" xr:uid="{00000000-0005-0000-0000-000012540000}"/>
    <cellStyle name="SAPBEXHLevel0 32" xfId="13853" xr:uid="{00000000-0005-0000-0000-000013540000}"/>
    <cellStyle name="SAPBEXHLevel0 33" xfId="13854" xr:uid="{00000000-0005-0000-0000-000014540000}"/>
    <cellStyle name="SAPBEXHLevel0 34" xfId="13855" xr:uid="{00000000-0005-0000-0000-000015540000}"/>
    <cellStyle name="SAPBEXHLevel0 35" xfId="13856" xr:uid="{00000000-0005-0000-0000-000016540000}"/>
    <cellStyle name="SAPBEXHLevel0 36" xfId="13857" xr:uid="{00000000-0005-0000-0000-000017540000}"/>
    <cellStyle name="SAPBEXHLevel0 37" xfId="13858" xr:uid="{00000000-0005-0000-0000-000018540000}"/>
    <cellStyle name="SAPBEXHLevel0 38" xfId="13859" xr:uid="{00000000-0005-0000-0000-000019540000}"/>
    <cellStyle name="SAPBEXHLevel0 39" xfId="13860" xr:uid="{00000000-0005-0000-0000-00001A540000}"/>
    <cellStyle name="SAPBEXHLevel0 4" xfId="13861" xr:uid="{00000000-0005-0000-0000-00001B540000}"/>
    <cellStyle name="SAPBEXHLevel0 4 10" xfId="13862" xr:uid="{00000000-0005-0000-0000-00001C540000}"/>
    <cellStyle name="SAPBEXHLevel0 4 10 2" xfId="13863" xr:uid="{00000000-0005-0000-0000-00001D540000}"/>
    <cellStyle name="SAPBEXHLevel0 4 10 3" xfId="13864" xr:uid="{00000000-0005-0000-0000-00001E540000}"/>
    <cellStyle name="SAPBEXHLevel0 4 11" xfId="13865" xr:uid="{00000000-0005-0000-0000-00001F540000}"/>
    <cellStyle name="SAPBEXHLevel0 4 12" xfId="13866" xr:uid="{00000000-0005-0000-0000-000020540000}"/>
    <cellStyle name="SAPBEXHLevel0 4 2" xfId="13867" xr:uid="{00000000-0005-0000-0000-000021540000}"/>
    <cellStyle name="SAPBEXHLevel0 4 2 2" xfId="13868" xr:uid="{00000000-0005-0000-0000-000022540000}"/>
    <cellStyle name="SAPBEXHLevel0 4 2 2 2" xfId="13869" xr:uid="{00000000-0005-0000-0000-000023540000}"/>
    <cellStyle name="SAPBEXHLevel0 4 2 2 2 2" xfId="13870" xr:uid="{00000000-0005-0000-0000-000024540000}"/>
    <cellStyle name="SAPBEXHLevel0 4 2 2 3" xfId="13871" xr:uid="{00000000-0005-0000-0000-000025540000}"/>
    <cellStyle name="SAPBEXHLevel0 4 2 2 3 2" xfId="13872" xr:uid="{00000000-0005-0000-0000-000026540000}"/>
    <cellStyle name="SAPBEXHLevel0 4 2 2 4" xfId="13873" xr:uid="{00000000-0005-0000-0000-000027540000}"/>
    <cellStyle name="SAPBEXHLevel0 4 2 2 4 2" xfId="13874" xr:uid="{00000000-0005-0000-0000-000028540000}"/>
    <cellStyle name="SAPBEXHLevel0 4 2 2 5" xfId="13875" xr:uid="{00000000-0005-0000-0000-000029540000}"/>
    <cellStyle name="SAPBEXHLevel0 4 2 2 5 2" xfId="13876" xr:uid="{00000000-0005-0000-0000-00002A540000}"/>
    <cellStyle name="SAPBEXHLevel0 4 2 2 6" xfId="13877" xr:uid="{00000000-0005-0000-0000-00002B540000}"/>
    <cellStyle name="SAPBEXHLevel0 4 2 2 7" xfId="13878" xr:uid="{00000000-0005-0000-0000-00002C540000}"/>
    <cellStyle name="SAPBEXHLevel0 4 2 2 8" xfId="13879" xr:uid="{00000000-0005-0000-0000-00002D540000}"/>
    <cellStyle name="SAPBEXHLevel0 4 2 2_2014БП" xfId="13880" xr:uid="{00000000-0005-0000-0000-00002E540000}"/>
    <cellStyle name="SAPBEXHLevel0 4 2 3" xfId="13881" xr:uid="{00000000-0005-0000-0000-00002F540000}"/>
    <cellStyle name="SAPBEXHLevel0 4 2 3 2" xfId="13882" xr:uid="{00000000-0005-0000-0000-000030540000}"/>
    <cellStyle name="SAPBEXHLevel0 4 2 4" xfId="13883" xr:uid="{00000000-0005-0000-0000-000031540000}"/>
    <cellStyle name="SAPBEXHLevel0 4 2 4 2" xfId="13884" xr:uid="{00000000-0005-0000-0000-000032540000}"/>
    <cellStyle name="SAPBEXHLevel0 4 2 5" xfId="13885" xr:uid="{00000000-0005-0000-0000-000033540000}"/>
    <cellStyle name="SAPBEXHLevel0 4 2 5 2" xfId="13886" xr:uid="{00000000-0005-0000-0000-000034540000}"/>
    <cellStyle name="SAPBEXHLevel0 4 2 6" xfId="13887" xr:uid="{00000000-0005-0000-0000-000035540000}"/>
    <cellStyle name="SAPBEXHLevel0 4 2 6 2" xfId="13888" xr:uid="{00000000-0005-0000-0000-000036540000}"/>
    <cellStyle name="SAPBEXHLevel0 4 2 7" xfId="13889" xr:uid="{00000000-0005-0000-0000-000037540000}"/>
    <cellStyle name="SAPBEXHLevel0 4 2 8" xfId="13890" xr:uid="{00000000-0005-0000-0000-000038540000}"/>
    <cellStyle name="SAPBEXHLevel0 4 2 9" xfId="13891" xr:uid="{00000000-0005-0000-0000-000039540000}"/>
    <cellStyle name="SAPBEXHLevel0 4 2_2013Прогноз" xfId="13892" xr:uid="{00000000-0005-0000-0000-00003A540000}"/>
    <cellStyle name="SAPBEXHLevel0 4 3" xfId="13893" xr:uid="{00000000-0005-0000-0000-00003B540000}"/>
    <cellStyle name="SAPBEXHLevel0 4 3 2" xfId="13894" xr:uid="{00000000-0005-0000-0000-00003C540000}"/>
    <cellStyle name="SAPBEXHLevel0 4 3 2 2" xfId="13895" xr:uid="{00000000-0005-0000-0000-00003D540000}"/>
    <cellStyle name="SAPBEXHLevel0 4 3 2 2 2" xfId="13896" xr:uid="{00000000-0005-0000-0000-00003E540000}"/>
    <cellStyle name="SAPBEXHLevel0 4 3 2 3" xfId="13897" xr:uid="{00000000-0005-0000-0000-00003F540000}"/>
    <cellStyle name="SAPBEXHLevel0 4 3 2 3 2" xfId="13898" xr:uid="{00000000-0005-0000-0000-000040540000}"/>
    <cellStyle name="SAPBEXHLevel0 4 3 2 4" xfId="13899" xr:uid="{00000000-0005-0000-0000-000041540000}"/>
    <cellStyle name="SAPBEXHLevel0 4 3 2 4 2" xfId="13900" xr:uid="{00000000-0005-0000-0000-000042540000}"/>
    <cellStyle name="SAPBEXHLevel0 4 3 2 5" xfId="13901" xr:uid="{00000000-0005-0000-0000-000043540000}"/>
    <cellStyle name="SAPBEXHLevel0 4 3 2 5 2" xfId="13902" xr:uid="{00000000-0005-0000-0000-000044540000}"/>
    <cellStyle name="SAPBEXHLevel0 4 3 2 6" xfId="13903" xr:uid="{00000000-0005-0000-0000-000045540000}"/>
    <cellStyle name="SAPBEXHLevel0 4 3 2 7" xfId="13904" xr:uid="{00000000-0005-0000-0000-000046540000}"/>
    <cellStyle name="SAPBEXHLevel0 4 3 2 8" xfId="13905" xr:uid="{00000000-0005-0000-0000-000047540000}"/>
    <cellStyle name="SAPBEXHLevel0 4 3 2_2014БП" xfId="13906" xr:uid="{00000000-0005-0000-0000-000048540000}"/>
    <cellStyle name="SAPBEXHLevel0 4 3 3" xfId="13907" xr:uid="{00000000-0005-0000-0000-000049540000}"/>
    <cellStyle name="SAPBEXHLevel0 4 3 3 2" xfId="13908" xr:uid="{00000000-0005-0000-0000-00004A540000}"/>
    <cellStyle name="SAPBEXHLevel0 4 3 4" xfId="13909" xr:uid="{00000000-0005-0000-0000-00004B540000}"/>
    <cellStyle name="SAPBEXHLevel0 4 3 4 2" xfId="13910" xr:uid="{00000000-0005-0000-0000-00004C540000}"/>
    <cellStyle name="SAPBEXHLevel0 4 3 5" xfId="13911" xr:uid="{00000000-0005-0000-0000-00004D540000}"/>
    <cellStyle name="SAPBEXHLevel0 4 3 5 2" xfId="13912" xr:uid="{00000000-0005-0000-0000-00004E540000}"/>
    <cellStyle name="SAPBEXHLevel0 4 3 6" xfId="13913" xr:uid="{00000000-0005-0000-0000-00004F540000}"/>
    <cellStyle name="SAPBEXHLevel0 4 3 6 2" xfId="13914" xr:uid="{00000000-0005-0000-0000-000050540000}"/>
    <cellStyle name="SAPBEXHLevel0 4 3 7" xfId="13915" xr:uid="{00000000-0005-0000-0000-000051540000}"/>
    <cellStyle name="SAPBEXHLevel0 4 3 8" xfId="13916" xr:uid="{00000000-0005-0000-0000-000052540000}"/>
    <cellStyle name="SAPBEXHLevel0 4 3 9" xfId="13917" xr:uid="{00000000-0005-0000-0000-000053540000}"/>
    <cellStyle name="SAPBEXHLevel0 4 3_2013Прогноз" xfId="13918" xr:uid="{00000000-0005-0000-0000-000054540000}"/>
    <cellStyle name="SAPBEXHLevel0 4 4" xfId="13919" xr:uid="{00000000-0005-0000-0000-000055540000}"/>
    <cellStyle name="SAPBEXHLevel0 4 4 2" xfId="13920" xr:uid="{00000000-0005-0000-0000-000056540000}"/>
    <cellStyle name="SAPBEXHLevel0 4 4 2 2" xfId="13921" xr:uid="{00000000-0005-0000-0000-000057540000}"/>
    <cellStyle name="SAPBEXHLevel0 4 4 2 3" xfId="13922" xr:uid="{00000000-0005-0000-0000-000058540000}"/>
    <cellStyle name="SAPBEXHLevel0 4 4 3" xfId="13923" xr:uid="{00000000-0005-0000-0000-000059540000}"/>
    <cellStyle name="SAPBEXHLevel0 4 4 3 2" xfId="13924" xr:uid="{00000000-0005-0000-0000-00005A540000}"/>
    <cellStyle name="SAPBEXHLevel0 4 4 4" xfId="13925" xr:uid="{00000000-0005-0000-0000-00005B540000}"/>
    <cellStyle name="SAPBEXHLevel0 4 4 4 2" xfId="13926" xr:uid="{00000000-0005-0000-0000-00005C540000}"/>
    <cellStyle name="SAPBEXHLevel0 4 4 5" xfId="13927" xr:uid="{00000000-0005-0000-0000-00005D540000}"/>
    <cellStyle name="SAPBEXHLevel0 4 4 5 2" xfId="13928" xr:uid="{00000000-0005-0000-0000-00005E540000}"/>
    <cellStyle name="SAPBEXHLevel0 4 4 6" xfId="13929" xr:uid="{00000000-0005-0000-0000-00005F540000}"/>
    <cellStyle name="SAPBEXHLevel0 4 4 7" xfId="13930" xr:uid="{00000000-0005-0000-0000-000060540000}"/>
    <cellStyle name="SAPBEXHLevel0 4 4 8" xfId="13931" xr:uid="{00000000-0005-0000-0000-000061540000}"/>
    <cellStyle name="SAPBEXHLevel0 4 4_2014БП" xfId="13932" xr:uid="{00000000-0005-0000-0000-000062540000}"/>
    <cellStyle name="SAPBEXHLevel0 4 5" xfId="13933" xr:uid="{00000000-0005-0000-0000-000063540000}"/>
    <cellStyle name="SAPBEXHLevel0 4 5 2" xfId="13934" xr:uid="{00000000-0005-0000-0000-000064540000}"/>
    <cellStyle name="SAPBEXHLevel0 4 5 2 2" xfId="13935" xr:uid="{00000000-0005-0000-0000-000065540000}"/>
    <cellStyle name="SAPBEXHLevel0 4 5 3" xfId="13936" xr:uid="{00000000-0005-0000-0000-000066540000}"/>
    <cellStyle name="SAPBEXHLevel0 4 6" xfId="13937" xr:uid="{00000000-0005-0000-0000-000067540000}"/>
    <cellStyle name="SAPBEXHLevel0 4 6 2" xfId="13938" xr:uid="{00000000-0005-0000-0000-000068540000}"/>
    <cellStyle name="SAPBEXHLevel0 4 6 2 2" xfId="13939" xr:uid="{00000000-0005-0000-0000-000069540000}"/>
    <cellStyle name="SAPBEXHLevel0 4 6 3" xfId="13940" xr:uid="{00000000-0005-0000-0000-00006A540000}"/>
    <cellStyle name="SAPBEXHLevel0 4 7" xfId="13941" xr:uid="{00000000-0005-0000-0000-00006B540000}"/>
    <cellStyle name="SAPBEXHLevel0 4 7 2" xfId="13942" xr:uid="{00000000-0005-0000-0000-00006C540000}"/>
    <cellStyle name="SAPBEXHLevel0 4 7 2 2" xfId="13943" xr:uid="{00000000-0005-0000-0000-00006D540000}"/>
    <cellStyle name="SAPBEXHLevel0 4 7 3" xfId="13944" xr:uid="{00000000-0005-0000-0000-00006E540000}"/>
    <cellStyle name="SAPBEXHLevel0 4 8" xfId="13945" xr:uid="{00000000-0005-0000-0000-00006F540000}"/>
    <cellStyle name="SAPBEXHLevel0 4 8 2" xfId="13946" xr:uid="{00000000-0005-0000-0000-000070540000}"/>
    <cellStyle name="SAPBEXHLevel0 4 8 2 2" xfId="13947" xr:uid="{00000000-0005-0000-0000-000071540000}"/>
    <cellStyle name="SAPBEXHLevel0 4 8 3" xfId="13948" xr:uid="{00000000-0005-0000-0000-000072540000}"/>
    <cellStyle name="SAPBEXHLevel0 4 9" xfId="13949" xr:uid="{00000000-0005-0000-0000-000073540000}"/>
    <cellStyle name="SAPBEXHLevel0 4 9 2" xfId="13950" xr:uid="{00000000-0005-0000-0000-000074540000}"/>
    <cellStyle name="SAPBEXHLevel0 4 9 2 2" xfId="13951" xr:uid="{00000000-0005-0000-0000-000075540000}"/>
    <cellStyle name="SAPBEXHLevel0 4 9 3" xfId="13952" xr:uid="{00000000-0005-0000-0000-000076540000}"/>
    <cellStyle name="SAPBEXHLevel0 4_2013Прогноз" xfId="13953" xr:uid="{00000000-0005-0000-0000-000077540000}"/>
    <cellStyle name="SAPBEXHLevel0 40" xfId="13954" xr:uid="{00000000-0005-0000-0000-000078540000}"/>
    <cellStyle name="SAPBEXHLevel0 41" xfId="13955" xr:uid="{00000000-0005-0000-0000-000079540000}"/>
    <cellStyle name="SAPBEXHLevel0 42" xfId="13956" xr:uid="{00000000-0005-0000-0000-00007A540000}"/>
    <cellStyle name="SAPBEXHLevel0 43" xfId="13957" xr:uid="{00000000-0005-0000-0000-00007B540000}"/>
    <cellStyle name="SAPBEXHLevel0 44" xfId="13958" xr:uid="{00000000-0005-0000-0000-00007C540000}"/>
    <cellStyle name="SAPBEXHLevel0 45" xfId="13959" xr:uid="{00000000-0005-0000-0000-00007D540000}"/>
    <cellStyle name="SAPBEXHLevel0 46" xfId="13960" xr:uid="{00000000-0005-0000-0000-00007E540000}"/>
    <cellStyle name="SAPBEXHLevel0 47" xfId="13961" xr:uid="{00000000-0005-0000-0000-00007F540000}"/>
    <cellStyle name="SAPBEXHLevel0 48" xfId="13962" xr:uid="{00000000-0005-0000-0000-000080540000}"/>
    <cellStyle name="SAPBEXHLevel0 49" xfId="36466" xr:uid="{00000000-0005-0000-0000-000081540000}"/>
    <cellStyle name="SAPBEXHLevel0 5" xfId="13963" xr:uid="{00000000-0005-0000-0000-000082540000}"/>
    <cellStyle name="SAPBEXHLevel0 5 10" xfId="13964" xr:uid="{00000000-0005-0000-0000-000083540000}"/>
    <cellStyle name="SAPBEXHLevel0 5 10 2" xfId="13965" xr:uid="{00000000-0005-0000-0000-000084540000}"/>
    <cellStyle name="SAPBEXHLevel0 5 10 2 2" xfId="13966" xr:uid="{00000000-0005-0000-0000-000085540000}"/>
    <cellStyle name="SAPBEXHLevel0 5 10 3" xfId="13967" xr:uid="{00000000-0005-0000-0000-000086540000}"/>
    <cellStyle name="SAPBEXHLevel0 5 11" xfId="13968" xr:uid="{00000000-0005-0000-0000-000087540000}"/>
    <cellStyle name="SAPBEXHLevel0 5 11 2" xfId="13969" xr:uid="{00000000-0005-0000-0000-000088540000}"/>
    <cellStyle name="SAPBEXHLevel0 5 12" xfId="13970" xr:uid="{00000000-0005-0000-0000-000089540000}"/>
    <cellStyle name="SAPBEXHLevel0 5 2" xfId="13971" xr:uid="{00000000-0005-0000-0000-00008A540000}"/>
    <cellStyle name="SAPBEXHLevel0 5 2 10" xfId="13972" xr:uid="{00000000-0005-0000-0000-00008B540000}"/>
    <cellStyle name="SAPBEXHLevel0 5 2 2" xfId="13973" xr:uid="{00000000-0005-0000-0000-00008C540000}"/>
    <cellStyle name="SAPBEXHLevel0 5 2 2 2" xfId="13974" xr:uid="{00000000-0005-0000-0000-00008D540000}"/>
    <cellStyle name="SAPBEXHLevel0 5 2 2 2 2" xfId="13975" xr:uid="{00000000-0005-0000-0000-00008E540000}"/>
    <cellStyle name="SAPBEXHLevel0 5 2 2 3" xfId="13976" xr:uid="{00000000-0005-0000-0000-00008F540000}"/>
    <cellStyle name="SAPBEXHLevel0 5 2 2 3 2" xfId="13977" xr:uid="{00000000-0005-0000-0000-000090540000}"/>
    <cellStyle name="SAPBEXHLevel0 5 2 2 4" xfId="13978" xr:uid="{00000000-0005-0000-0000-000091540000}"/>
    <cellStyle name="SAPBEXHLevel0 5 2 2 4 2" xfId="13979" xr:uid="{00000000-0005-0000-0000-000092540000}"/>
    <cellStyle name="SAPBEXHLevel0 5 2 2 5" xfId="13980" xr:uid="{00000000-0005-0000-0000-000093540000}"/>
    <cellStyle name="SAPBEXHLevel0 5 2 2 5 2" xfId="13981" xr:uid="{00000000-0005-0000-0000-000094540000}"/>
    <cellStyle name="SAPBEXHLevel0 5 2 2 6" xfId="13982" xr:uid="{00000000-0005-0000-0000-000095540000}"/>
    <cellStyle name="SAPBEXHLevel0 5 2 2 7" xfId="13983" xr:uid="{00000000-0005-0000-0000-000096540000}"/>
    <cellStyle name="SAPBEXHLevel0 5 2 2 8" xfId="13984" xr:uid="{00000000-0005-0000-0000-000097540000}"/>
    <cellStyle name="SAPBEXHLevel0 5 2 2_2014БП" xfId="13985" xr:uid="{00000000-0005-0000-0000-000098540000}"/>
    <cellStyle name="SAPBEXHLevel0 5 2 3" xfId="13986" xr:uid="{00000000-0005-0000-0000-000099540000}"/>
    <cellStyle name="SAPBEXHLevel0 5 2 3 2" xfId="13987" xr:uid="{00000000-0005-0000-0000-00009A540000}"/>
    <cellStyle name="SAPBEXHLevel0 5 2 3 2 2" xfId="13988" xr:uid="{00000000-0005-0000-0000-00009B540000}"/>
    <cellStyle name="SAPBEXHLevel0 5 2 3 3" xfId="13989" xr:uid="{00000000-0005-0000-0000-00009C540000}"/>
    <cellStyle name="SAPBEXHLevel0 5 2 3 3 2" xfId="13990" xr:uid="{00000000-0005-0000-0000-00009D540000}"/>
    <cellStyle name="SAPBEXHLevel0 5 2 3 4" xfId="13991" xr:uid="{00000000-0005-0000-0000-00009E540000}"/>
    <cellStyle name="SAPBEXHLevel0 5 2 3 4 2" xfId="13992" xr:uid="{00000000-0005-0000-0000-00009F540000}"/>
    <cellStyle name="SAPBEXHLevel0 5 2 3 5" xfId="13993" xr:uid="{00000000-0005-0000-0000-0000A0540000}"/>
    <cellStyle name="SAPBEXHLevel0 5 2 3 5 2" xfId="13994" xr:uid="{00000000-0005-0000-0000-0000A1540000}"/>
    <cellStyle name="SAPBEXHLevel0 5 2 3 6" xfId="13995" xr:uid="{00000000-0005-0000-0000-0000A2540000}"/>
    <cellStyle name="SAPBEXHLevel0 5 2 3 7" xfId="13996" xr:uid="{00000000-0005-0000-0000-0000A3540000}"/>
    <cellStyle name="SAPBEXHLevel0 5 2 3_2014БП" xfId="13997" xr:uid="{00000000-0005-0000-0000-0000A4540000}"/>
    <cellStyle name="SAPBEXHLevel0 5 2 4" xfId="13998" xr:uid="{00000000-0005-0000-0000-0000A5540000}"/>
    <cellStyle name="SAPBEXHLevel0 5 2 4 2" xfId="13999" xr:uid="{00000000-0005-0000-0000-0000A6540000}"/>
    <cellStyle name="SAPBEXHLevel0 5 2 5" xfId="14000" xr:uid="{00000000-0005-0000-0000-0000A7540000}"/>
    <cellStyle name="SAPBEXHLevel0 5 2 5 2" xfId="14001" xr:uid="{00000000-0005-0000-0000-0000A8540000}"/>
    <cellStyle name="SAPBEXHLevel0 5 2 6" xfId="14002" xr:uid="{00000000-0005-0000-0000-0000A9540000}"/>
    <cellStyle name="SAPBEXHLevel0 5 2 6 2" xfId="14003" xr:uid="{00000000-0005-0000-0000-0000AA540000}"/>
    <cellStyle name="SAPBEXHLevel0 5 2 7" xfId="14004" xr:uid="{00000000-0005-0000-0000-0000AB540000}"/>
    <cellStyle name="SAPBEXHLevel0 5 2 7 2" xfId="14005" xr:uid="{00000000-0005-0000-0000-0000AC540000}"/>
    <cellStyle name="SAPBEXHLevel0 5 2 8" xfId="14006" xr:uid="{00000000-0005-0000-0000-0000AD540000}"/>
    <cellStyle name="SAPBEXHLevel0 5 2 9" xfId="14007" xr:uid="{00000000-0005-0000-0000-0000AE540000}"/>
    <cellStyle name="SAPBEXHLevel0 5 2_2013Прогноз" xfId="14008" xr:uid="{00000000-0005-0000-0000-0000AF540000}"/>
    <cellStyle name="SAPBEXHLevel0 5 3" xfId="14009" xr:uid="{00000000-0005-0000-0000-0000B0540000}"/>
    <cellStyle name="SAPBEXHLevel0 5 3 2" xfId="14010" xr:uid="{00000000-0005-0000-0000-0000B1540000}"/>
    <cellStyle name="SAPBEXHLevel0 5 3 2 2" xfId="14011" xr:uid="{00000000-0005-0000-0000-0000B2540000}"/>
    <cellStyle name="SAPBEXHLevel0 5 3 2 2 2" xfId="14012" xr:uid="{00000000-0005-0000-0000-0000B3540000}"/>
    <cellStyle name="SAPBEXHLevel0 5 3 2 3" xfId="14013" xr:uid="{00000000-0005-0000-0000-0000B4540000}"/>
    <cellStyle name="SAPBEXHLevel0 5 3 2 3 2" xfId="14014" xr:uid="{00000000-0005-0000-0000-0000B5540000}"/>
    <cellStyle name="SAPBEXHLevel0 5 3 2 4" xfId="14015" xr:uid="{00000000-0005-0000-0000-0000B6540000}"/>
    <cellStyle name="SAPBEXHLevel0 5 3 2 4 2" xfId="14016" xr:uid="{00000000-0005-0000-0000-0000B7540000}"/>
    <cellStyle name="SAPBEXHLevel0 5 3 2 5" xfId="14017" xr:uid="{00000000-0005-0000-0000-0000B8540000}"/>
    <cellStyle name="SAPBEXHLevel0 5 3 2 5 2" xfId="14018" xr:uid="{00000000-0005-0000-0000-0000B9540000}"/>
    <cellStyle name="SAPBEXHLevel0 5 3 2 6" xfId="14019" xr:uid="{00000000-0005-0000-0000-0000BA540000}"/>
    <cellStyle name="SAPBEXHLevel0 5 3 2 7" xfId="14020" xr:uid="{00000000-0005-0000-0000-0000BB540000}"/>
    <cellStyle name="SAPBEXHLevel0 5 3 2 8" xfId="14021" xr:uid="{00000000-0005-0000-0000-0000BC540000}"/>
    <cellStyle name="SAPBEXHLevel0 5 3 2_2014БП" xfId="14022" xr:uid="{00000000-0005-0000-0000-0000BD540000}"/>
    <cellStyle name="SAPBEXHLevel0 5 3 3" xfId="14023" xr:uid="{00000000-0005-0000-0000-0000BE540000}"/>
    <cellStyle name="SAPBEXHLevel0 5 3 3 2" xfId="14024" xr:uid="{00000000-0005-0000-0000-0000BF540000}"/>
    <cellStyle name="SAPBEXHLevel0 5 3 4" xfId="14025" xr:uid="{00000000-0005-0000-0000-0000C0540000}"/>
    <cellStyle name="SAPBEXHLevel0 5 3 4 2" xfId="14026" xr:uid="{00000000-0005-0000-0000-0000C1540000}"/>
    <cellStyle name="SAPBEXHLevel0 5 3 5" xfId="14027" xr:uid="{00000000-0005-0000-0000-0000C2540000}"/>
    <cellStyle name="SAPBEXHLevel0 5 3 5 2" xfId="14028" xr:uid="{00000000-0005-0000-0000-0000C3540000}"/>
    <cellStyle name="SAPBEXHLevel0 5 3 6" xfId="14029" xr:uid="{00000000-0005-0000-0000-0000C4540000}"/>
    <cellStyle name="SAPBEXHLevel0 5 3 6 2" xfId="14030" xr:uid="{00000000-0005-0000-0000-0000C5540000}"/>
    <cellStyle name="SAPBEXHLevel0 5 3 7" xfId="14031" xr:uid="{00000000-0005-0000-0000-0000C6540000}"/>
    <cellStyle name="SAPBEXHLevel0 5 3 8" xfId="14032" xr:uid="{00000000-0005-0000-0000-0000C7540000}"/>
    <cellStyle name="SAPBEXHLevel0 5 3 9" xfId="14033" xr:uid="{00000000-0005-0000-0000-0000C8540000}"/>
    <cellStyle name="SAPBEXHLevel0 5 3_2013Прогноз" xfId="14034" xr:uid="{00000000-0005-0000-0000-0000C9540000}"/>
    <cellStyle name="SAPBEXHLevel0 5 4" xfId="14035" xr:uid="{00000000-0005-0000-0000-0000CA540000}"/>
    <cellStyle name="SAPBEXHLevel0 5 4 2" xfId="14036" xr:uid="{00000000-0005-0000-0000-0000CB540000}"/>
    <cellStyle name="SAPBEXHLevel0 5 4 2 2" xfId="14037" xr:uid="{00000000-0005-0000-0000-0000CC540000}"/>
    <cellStyle name="SAPBEXHLevel0 5 4 2 3" xfId="14038" xr:uid="{00000000-0005-0000-0000-0000CD540000}"/>
    <cellStyle name="SAPBEXHLevel0 5 4 3" xfId="14039" xr:uid="{00000000-0005-0000-0000-0000CE540000}"/>
    <cellStyle name="SAPBEXHLevel0 5 4 3 2" xfId="14040" xr:uid="{00000000-0005-0000-0000-0000CF540000}"/>
    <cellStyle name="SAPBEXHLevel0 5 4 4" xfId="14041" xr:uid="{00000000-0005-0000-0000-0000D0540000}"/>
    <cellStyle name="SAPBEXHLevel0 5 4 4 2" xfId="14042" xr:uid="{00000000-0005-0000-0000-0000D1540000}"/>
    <cellStyle name="SAPBEXHLevel0 5 4 5" xfId="14043" xr:uid="{00000000-0005-0000-0000-0000D2540000}"/>
    <cellStyle name="SAPBEXHLevel0 5 4 5 2" xfId="14044" xr:uid="{00000000-0005-0000-0000-0000D3540000}"/>
    <cellStyle name="SAPBEXHLevel0 5 4 6" xfId="14045" xr:uid="{00000000-0005-0000-0000-0000D4540000}"/>
    <cellStyle name="SAPBEXHLevel0 5 4 7" xfId="14046" xr:uid="{00000000-0005-0000-0000-0000D5540000}"/>
    <cellStyle name="SAPBEXHLevel0 5 4 8" xfId="14047" xr:uid="{00000000-0005-0000-0000-0000D6540000}"/>
    <cellStyle name="SAPBEXHLevel0 5 4_2014БП" xfId="14048" xr:uid="{00000000-0005-0000-0000-0000D7540000}"/>
    <cellStyle name="SAPBEXHLevel0 5 5" xfId="14049" xr:uid="{00000000-0005-0000-0000-0000D8540000}"/>
    <cellStyle name="SAPBEXHLevel0 5 5 2" xfId="14050" xr:uid="{00000000-0005-0000-0000-0000D9540000}"/>
    <cellStyle name="SAPBEXHLevel0 5 5 2 2" xfId="14051" xr:uid="{00000000-0005-0000-0000-0000DA540000}"/>
    <cellStyle name="SAPBEXHLevel0 5 5 2 3" xfId="14052" xr:uid="{00000000-0005-0000-0000-0000DB540000}"/>
    <cellStyle name="SAPBEXHLevel0 5 5 3" xfId="14053" xr:uid="{00000000-0005-0000-0000-0000DC540000}"/>
    <cellStyle name="SAPBEXHLevel0 5 5 3 2" xfId="14054" xr:uid="{00000000-0005-0000-0000-0000DD540000}"/>
    <cellStyle name="SAPBEXHLevel0 5 5 4" xfId="14055" xr:uid="{00000000-0005-0000-0000-0000DE540000}"/>
    <cellStyle name="SAPBEXHLevel0 5 5 4 2" xfId="14056" xr:uid="{00000000-0005-0000-0000-0000DF540000}"/>
    <cellStyle name="SAPBEXHLevel0 5 5 5" xfId="14057" xr:uid="{00000000-0005-0000-0000-0000E0540000}"/>
    <cellStyle name="SAPBEXHLevel0 5 5 5 2" xfId="14058" xr:uid="{00000000-0005-0000-0000-0000E1540000}"/>
    <cellStyle name="SAPBEXHLevel0 5 5 6" xfId="14059" xr:uid="{00000000-0005-0000-0000-0000E2540000}"/>
    <cellStyle name="SAPBEXHLevel0 5 5 7" xfId="14060" xr:uid="{00000000-0005-0000-0000-0000E3540000}"/>
    <cellStyle name="SAPBEXHLevel0 5 5 8" xfId="14061" xr:uid="{00000000-0005-0000-0000-0000E4540000}"/>
    <cellStyle name="SAPBEXHLevel0 5 5_2014БП" xfId="14062" xr:uid="{00000000-0005-0000-0000-0000E5540000}"/>
    <cellStyle name="SAPBEXHLevel0 5 6" xfId="14063" xr:uid="{00000000-0005-0000-0000-0000E6540000}"/>
    <cellStyle name="SAPBEXHLevel0 5 6 2" xfId="14064" xr:uid="{00000000-0005-0000-0000-0000E7540000}"/>
    <cellStyle name="SAPBEXHLevel0 5 6 2 2" xfId="14065" xr:uid="{00000000-0005-0000-0000-0000E8540000}"/>
    <cellStyle name="SAPBEXHLevel0 5 6 3" xfId="14066" xr:uid="{00000000-0005-0000-0000-0000E9540000}"/>
    <cellStyle name="SAPBEXHLevel0 5 7" xfId="14067" xr:uid="{00000000-0005-0000-0000-0000EA540000}"/>
    <cellStyle name="SAPBEXHLevel0 5 7 2" xfId="14068" xr:uid="{00000000-0005-0000-0000-0000EB540000}"/>
    <cellStyle name="SAPBEXHLevel0 5 7 2 2" xfId="14069" xr:uid="{00000000-0005-0000-0000-0000EC540000}"/>
    <cellStyle name="SAPBEXHLevel0 5 7 3" xfId="14070" xr:uid="{00000000-0005-0000-0000-0000ED540000}"/>
    <cellStyle name="SAPBEXHLevel0 5 8" xfId="14071" xr:uid="{00000000-0005-0000-0000-0000EE540000}"/>
    <cellStyle name="SAPBEXHLevel0 5 8 2" xfId="14072" xr:uid="{00000000-0005-0000-0000-0000EF540000}"/>
    <cellStyle name="SAPBEXHLevel0 5 8 2 2" xfId="14073" xr:uid="{00000000-0005-0000-0000-0000F0540000}"/>
    <cellStyle name="SAPBEXHLevel0 5 8 3" xfId="14074" xr:uid="{00000000-0005-0000-0000-0000F1540000}"/>
    <cellStyle name="SAPBEXHLevel0 5 9" xfId="14075" xr:uid="{00000000-0005-0000-0000-0000F2540000}"/>
    <cellStyle name="SAPBEXHLevel0 5 9 2" xfId="14076" xr:uid="{00000000-0005-0000-0000-0000F3540000}"/>
    <cellStyle name="SAPBEXHLevel0 5 9 2 2" xfId="14077" xr:uid="{00000000-0005-0000-0000-0000F4540000}"/>
    <cellStyle name="SAPBEXHLevel0 5 9 3" xfId="14078" xr:uid="{00000000-0005-0000-0000-0000F5540000}"/>
    <cellStyle name="SAPBEXHLevel0 5_2013Прогноз" xfId="14079" xr:uid="{00000000-0005-0000-0000-0000F6540000}"/>
    <cellStyle name="SAPBEXHLevel0 50" xfId="36467" xr:uid="{00000000-0005-0000-0000-0000F7540000}"/>
    <cellStyle name="SAPBEXHLevel0 51" xfId="36468" xr:uid="{00000000-0005-0000-0000-0000F8540000}"/>
    <cellStyle name="SAPBEXHLevel0 6" xfId="14080" xr:uid="{00000000-0005-0000-0000-0000F9540000}"/>
    <cellStyle name="SAPBEXHLevel0 6 10" xfId="14081" xr:uid="{00000000-0005-0000-0000-0000FA540000}"/>
    <cellStyle name="SAPBEXHLevel0 6 10 2" xfId="14082" xr:uid="{00000000-0005-0000-0000-0000FB540000}"/>
    <cellStyle name="SAPBEXHLevel0 6 10 3" xfId="14083" xr:uid="{00000000-0005-0000-0000-0000FC540000}"/>
    <cellStyle name="SAPBEXHLevel0 6 11" xfId="14084" xr:uid="{00000000-0005-0000-0000-0000FD540000}"/>
    <cellStyle name="SAPBEXHLevel0 6 12" xfId="14085" xr:uid="{00000000-0005-0000-0000-0000FE540000}"/>
    <cellStyle name="SAPBEXHLevel0 6 2" xfId="14086" xr:uid="{00000000-0005-0000-0000-0000FF540000}"/>
    <cellStyle name="SAPBEXHLevel0 6 2 2" xfId="14087" xr:uid="{00000000-0005-0000-0000-000000550000}"/>
    <cellStyle name="SAPBEXHLevel0 6 2 2 2" xfId="14088" xr:uid="{00000000-0005-0000-0000-000001550000}"/>
    <cellStyle name="SAPBEXHLevel0 6 2 2 2 2" xfId="14089" xr:uid="{00000000-0005-0000-0000-000002550000}"/>
    <cellStyle name="SAPBEXHLevel0 6 2 2 3" xfId="14090" xr:uid="{00000000-0005-0000-0000-000003550000}"/>
    <cellStyle name="SAPBEXHLevel0 6 2 2 3 2" xfId="14091" xr:uid="{00000000-0005-0000-0000-000004550000}"/>
    <cellStyle name="SAPBEXHLevel0 6 2 2 4" xfId="14092" xr:uid="{00000000-0005-0000-0000-000005550000}"/>
    <cellStyle name="SAPBEXHLevel0 6 2 2 4 2" xfId="14093" xr:uid="{00000000-0005-0000-0000-000006550000}"/>
    <cellStyle name="SAPBEXHLevel0 6 2 2 5" xfId="14094" xr:uid="{00000000-0005-0000-0000-000007550000}"/>
    <cellStyle name="SAPBEXHLevel0 6 2 2 5 2" xfId="14095" xr:uid="{00000000-0005-0000-0000-000008550000}"/>
    <cellStyle name="SAPBEXHLevel0 6 2 2 6" xfId="14096" xr:uid="{00000000-0005-0000-0000-000009550000}"/>
    <cellStyle name="SAPBEXHLevel0 6 2 2 7" xfId="14097" xr:uid="{00000000-0005-0000-0000-00000A550000}"/>
    <cellStyle name="SAPBEXHLevel0 6 2 2 8" xfId="14098" xr:uid="{00000000-0005-0000-0000-00000B550000}"/>
    <cellStyle name="SAPBEXHLevel0 6 2 2_2014БП" xfId="14099" xr:uid="{00000000-0005-0000-0000-00000C550000}"/>
    <cellStyle name="SAPBEXHLevel0 6 2 3" xfId="14100" xr:uid="{00000000-0005-0000-0000-00000D550000}"/>
    <cellStyle name="SAPBEXHLevel0 6 2 3 2" xfId="14101" xr:uid="{00000000-0005-0000-0000-00000E550000}"/>
    <cellStyle name="SAPBEXHLevel0 6 2 4" xfId="14102" xr:uid="{00000000-0005-0000-0000-00000F550000}"/>
    <cellStyle name="SAPBEXHLevel0 6 2 4 2" xfId="14103" xr:uid="{00000000-0005-0000-0000-000010550000}"/>
    <cellStyle name="SAPBEXHLevel0 6 2 5" xfId="14104" xr:uid="{00000000-0005-0000-0000-000011550000}"/>
    <cellStyle name="SAPBEXHLevel0 6 2 5 2" xfId="14105" xr:uid="{00000000-0005-0000-0000-000012550000}"/>
    <cellStyle name="SAPBEXHLevel0 6 2 6" xfId="14106" xr:uid="{00000000-0005-0000-0000-000013550000}"/>
    <cellStyle name="SAPBEXHLevel0 6 2 6 2" xfId="14107" xr:uid="{00000000-0005-0000-0000-000014550000}"/>
    <cellStyle name="SAPBEXHLevel0 6 2 7" xfId="14108" xr:uid="{00000000-0005-0000-0000-000015550000}"/>
    <cellStyle name="SAPBEXHLevel0 6 2 8" xfId="14109" xr:uid="{00000000-0005-0000-0000-000016550000}"/>
    <cellStyle name="SAPBEXHLevel0 6 2 9" xfId="14110" xr:uid="{00000000-0005-0000-0000-000017550000}"/>
    <cellStyle name="SAPBEXHLevel0 6 2_2013Прогноз" xfId="14111" xr:uid="{00000000-0005-0000-0000-000018550000}"/>
    <cellStyle name="SAPBEXHLevel0 6 3" xfId="14112" xr:uid="{00000000-0005-0000-0000-000019550000}"/>
    <cellStyle name="SAPBEXHLevel0 6 3 2" xfId="14113" xr:uid="{00000000-0005-0000-0000-00001A550000}"/>
    <cellStyle name="SAPBEXHLevel0 6 3 2 2" xfId="14114" xr:uid="{00000000-0005-0000-0000-00001B550000}"/>
    <cellStyle name="SAPBEXHLevel0 6 3 2 2 2" xfId="14115" xr:uid="{00000000-0005-0000-0000-00001C550000}"/>
    <cellStyle name="SAPBEXHLevel0 6 3 2 3" xfId="14116" xr:uid="{00000000-0005-0000-0000-00001D550000}"/>
    <cellStyle name="SAPBEXHLevel0 6 3 2 3 2" xfId="14117" xr:uid="{00000000-0005-0000-0000-00001E550000}"/>
    <cellStyle name="SAPBEXHLevel0 6 3 2 4" xfId="14118" xr:uid="{00000000-0005-0000-0000-00001F550000}"/>
    <cellStyle name="SAPBEXHLevel0 6 3 2 4 2" xfId="14119" xr:uid="{00000000-0005-0000-0000-000020550000}"/>
    <cellStyle name="SAPBEXHLevel0 6 3 2 5" xfId="14120" xr:uid="{00000000-0005-0000-0000-000021550000}"/>
    <cellStyle name="SAPBEXHLevel0 6 3 2 5 2" xfId="14121" xr:uid="{00000000-0005-0000-0000-000022550000}"/>
    <cellStyle name="SAPBEXHLevel0 6 3 2 6" xfId="14122" xr:uid="{00000000-0005-0000-0000-000023550000}"/>
    <cellStyle name="SAPBEXHLevel0 6 3 2 7" xfId="14123" xr:uid="{00000000-0005-0000-0000-000024550000}"/>
    <cellStyle name="SAPBEXHLevel0 6 3 2 8" xfId="14124" xr:uid="{00000000-0005-0000-0000-000025550000}"/>
    <cellStyle name="SAPBEXHLevel0 6 3 2_2014БП" xfId="14125" xr:uid="{00000000-0005-0000-0000-000026550000}"/>
    <cellStyle name="SAPBEXHLevel0 6 3 3" xfId="14126" xr:uid="{00000000-0005-0000-0000-000027550000}"/>
    <cellStyle name="SAPBEXHLevel0 6 3 3 2" xfId="14127" xr:uid="{00000000-0005-0000-0000-000028550000}"/>
    <cellStyle name="SAPBEXHLevel0 6 3 4" xfId="14128" xr:uid="{00000000-0005-0000-0000-000029550000}"/>
    <cellStyle name="SAPBEXHLevel0 6 3 4 2" xfId="14129" xr:uid="{00000000-0005-0000-0000-00002A550000}"/>
    <cellStyle name="SAPBEXHLevel0 6 3 5" xfId="14130" xr:uid="{00000000-0005-0000-0000-00002B550000}"/>
    <cellStyle name="SAPBEXHLevel0 6 3 5 2" xfId="14131" xr:uid="{00000000-0005-0000-0000-00002C550000}"/>
    <cellStyle name="SAPBEXHLevel0 6 3 6" xfId="14132" xr:uid="{00000000-0005-0000-0000-00002D550000}"/>
    <cellStyle name="SAPBEXHLevel0 6 3 6 2" xfId="14133" xr:uid="{00000000-0005-0000-0000-00002E550000}"/>
    <cellStyle name="SAPBEXHLevel0 6 3 7" xfId="14134" xr:uid="{00000000-0005-0000-0000-00002F550000}"/>
    <cellStyle name="SAPBEXHLevel0 6 3 8" xfId="14135" xr:uid="{00000000-0005-0000-0000-000030550000}"/>
    <cellStyle name="SAPBEXHLevel0 6 3 9" xfId="14136" xr:uid="{00000000-0005-0000-0000-000031550000}"/>
    <cellStyle name="SAPBEXHLevel0 6 3_2013Прогноз" xfId="14137" xr:uid="{00000000-0005-0000-0000-000032550000}"/>
    <cellStyle name="SAPBEXHLevel0 6 4" xfId="14138" xr:uid="{00000000-0005-0000-0000-000033550000}"/>
    <cellStyle name="SAPBEXHLevel0 6 4 2" xfId="14139" xr:uid="{00000000-0005-0000-0000-000034550000}"/>
    <cellStyle name="SAPBEXHLevel0 6 4 2 2" xfId="14140" xr:uid="{00000000-0005-0000-0000-000035550000}"/>
    <cellStyle name="SAPBEXHLevel0 6 4 2 3" xfId="14141" xr:uid="{00000000-0005-0000-0000-000036550000}"/>
    <cellStyle name="SAPBEXHLevel0 6 4 3" xfId="14142" xr:uid="{00000000-0005-0000-0000-000037550000}"/>
    <cellStyle name="SAPBEXHLevel0 6 4 3 2" xfId="14143" xr:uid="{00000000-0005-0000-0000-000038550000}"/>
    <cellStyle name="SAPBEXHLevel0 6 4 4" xfId="14144" xr:uid="{00000000-0005-0000-0000-000039550000}"/>
    <cellStyle name="SAPBEXHLevel0 6 4 4 2" xfId="14145" xr:uid="{00000000-0005-0000-0000-00003A550000}"/>
    <cellStyle name="SAPBEXHLevel0 6 4 5" xfId="14146" xr:uid="{00000000-0005-0000-0000-00003B550000}"/>
    <cellStyle name="SAPBEXHLevel0 6 4 5 2" xfId="14147" xr:uid="{00000000-0005-0000-0000-00003C550000}"/>
    <cellStyle name="SAPBEXHLevel0 6 4 6" xfId="14148" xr:uid="{00000000-0005-0000-0000-00003D550000}"/>
    <cellStyle name="SAPBEXHLevel0 6 4 7" xfId="14149" xr:uid="{00000000-0005-0000-0000-00003E550000}"/>
    <cellStyle name="SAPBEXHLevel0 6 4 8" xfId="14150" xr:uid="{00000000-0005-0000-0000-00003F550000}"/>
    <cellStyle name="SAPBEXHLevel0 6 4_2014БП" xfId="14151" xr:uid="{00000000-0005-0000-0000-000040550000}"/>
    <cellStyle name="SAPBEXHLevel0 6 5" xfId="14152" xr:uid="{00000000-0005-0000-0000-000041550000}"/>
    <cellStyle name="SAPBEXHLevel0 6 5 2" xfId="14153" xr:uid="{00000000-0005-0000-0000-000042550000}"/>
    <cellStyle name="SAPBEXHLevel0 6 5 2 2" xfId="14154" xr:uid="{00000000-0005-0000-0000-000043550000}"/>
    <cellStyle name="SAPBEXHLevel0 6 5 3" xfId="14155" xr:uid="{00000000-0005-0000-0000-000044550000}"/>
    <cellStyle name="SAPBEXHLevel0 6 6" xfId="14156" xr:uid="{00000000-0005-0000-0000-000045550000}"/>
    <cellStyle name="SAPBEXHLevel0 6 6 2" xfId="14157" xr:uid="{00000000-0005-0000-0000-000046550000}"/>
    <cellStyle name="SAPBEXHLevel0 6 6 2 2" xfId="14158" xr:uid="{00000000-0005-0000-0000-000047550000}"/>
    <cellStyle name="SAPBEXHLevel0 6 6 3" xfId="14159" xr:uid="{00000000-0005-0000-0000-000048550000}"/>
    <cellStyle name="SAPBEXHLevel0 6 7" xfId="14160" xr:uid="{00000000-0005-0000-0000-000049550000}"/>
    <cellStyle name="SAPBEXHLevel0 6 7 2" xfId="14161" xr:uid="{00000000-0005-0000-0000-00004A550000}"/>
    <cellStyle name="SAPBEXHLevel0 6 7 2 2" xfId="14162" xr:uid="{00000000-0005-0000-0000-00004B550000}"/>
    <cellStyle name="SAPBEXHLevel0 6 7 3" xfId="14163" xr:uid="{00000000-0005-0000-0000-00004C550000}"/>
    <cellStyle name="SAPBEXHLevel0 6 8" xfId="14164" xr:uid="{00000000-0005-0000-0000-00004D550000}"/>
    <cellStyle name="SAPBEXHLevel0 6 8 2" xfId="14165" xr:uid="{00000000-0005-0000-0000-00004E550000}"/>
    <cellStyle name="SAPBEXHLevel0 6 8 2 2" xfId="14166" xr:uid="{00000000-0005-0000-0000-00004F550000}"/>
    <cellStyle name="SAPBEXHLevel0 6 8 3" xfId="14167" xr:uid="{00000000-0005-0000-0000-000050550000}"/>
    <cellStyle name="SAPBEXHLevel0 6 9" xfId="14168" xr:uid="{00000000-0005-0000-0000-000051550000}"/>
    <cellStyle name="SAPBEXHLevel0 6 9 2" xfId="14169" xr:uid="{00000000-0005-0000-0000-000052550000}"/>
    <cellStyle name="SAPBEXHLevel0 6 9 2 2" xfId="14170" xr:uid="{00000000-0005-0000-0000-000053550000}"/>
    <cellStyle name="SAPBEXHLevel0 6 9 3" xfId="14171" xr:uid="{00000000-0005-0000-0000-000054550000}"/>
    <cellStyle name="SAPBEXHLevel0 6_2013Прогноз" xfId="14172" xr:uid="{00000000-0005-0000-0000-000055550000}"/>
    <cellStyle name="SAPBEXHLevel0 7" xfId="14173" xr:uid="{00000000-0005-0000-0000-000056550000}"/>
    <cellStyle name="SAPBEXHLevel0 7 10" xfId="14174" xr:uid="{00000000-0005-0000-0000-000057550000}"/>
    <cellStyle name="SAPBEXHLevel0 7 10 2" xfId="14175" xr:uid="{00000000-0005-0000-0000-000058550000}"/>
    <cellStyle name="SAPBEXHLevel0 7 10 2 2" xfId="14176" xr:uid="{00000000-0005-0000-0000-000059550000}"/>
    <cellStyle name="SAPBEXHLevel0 7 10 3" xfId="14177" xr:uid="{00000000-0005-0000-0000-00005A550000}"/>
    <cellStyle name="SAPBEXHLevel0 7 11" xfId="14178" xr:uid="{00000000-0005-0000-0000-00005B550000}"/>
    <cellStyle name="SAPBEXHLevel0 7 11 2" xfId="14179" xr:uid="{00000000-0005-0000-0000-00005C550000}"/>
    <cellStyle name="SAPBEXHLevel0 7 12" xfId="14180" xr:uid="{00000000-0005-0000-0000-00005D550000}"/>
    <cellStyle name="SAPBEXHLevel0 7 2" xfId="14181" xr:uid="{00000000-0005-0000-0000-00005E550000}"/>
    <cellStyle name="SAPBEXHLevel0 7 2 10" xfId="14182" xr:uid="{00000000-0005-0000-0000-00005F550000}"/>
    <cellStyle name="SAPBEXHLevel0 7 2 2" xfId="14183" xr:uid="{00000000-0005-0000-0000-000060550000}"/>
    <cellStyle name="SAPBEXHLevel0 7 2 2 2" xfId="14184" xr:uid="{00000000-0005-0000-0000-000061550000}"/>
    <cellStyle name="SAPBEXHLevel0 7 2 2 2 2" xfId="14185" xr:uid="{00000000-0005-0000-0000-000062550000}"/>
    <cellStyle name="SAPBEXHLevel0 7 2 2 3" xfId="14186" xr:uid="{00000000-0005-0000-0000-000063550000}"/>
    <cellStyle name="SAPBEXHLevel0 7 2 2 3 2" xfId="14187" xr:uid="{00000000-0005-0000-0000-000064550000}"/>
    <cellStyle name="SAPBEXHLevel0 7 2 2 4" xfId="14188" xr:uid="{00000000-0005-0000-0000-000065550000}"/>
    <cellStyle name="SAPBEXHLevel0 7 2 2 4 2" xfId="14189" xr:uid="{00000000-0005-0000-0000-000066550000}"/>
    <cellStyle name="SAPBEXHLevel0 7 2 2 5" xfId="14190" xr:uid="{00000000-0005-0000-0000-000067550000}"/>
    <cellStyle name="SAPBEXHLevel0 7 2 2 5 2" xfId="14191" xr:uid="{00000000-0005-0000-0000-000068550000}"/>
    <cellStyle name="SAPBEXHLevel0 7 2 2 6" xfId="14192" xr:uid="{00000000-0005-0000-0000-000069550000}"/>
    <cellStyle name="SAPBEXHLevel0 7 2 2 7" xfId="14193" xr:uid="{00000000-0005-0000-0000-00006A550000}"/>
    <cellStyle name="SAPBEXHLevel0 7 2 2 8" xfId="14194" xr:uid="{00000000-0005-0000-0000-00006B550000}"/>
    <cellStyle name="SAPBEXHLevel0 7 2 2_2014БП" xfId="14195" xr:uid="{00000000-0005-0000-0000-00006C550000}"/>
    <cellStyle name="SAPBEXHLevel0 7 2 3" xfId="14196" xr:uid="{00000000-0005-0000-0000-00006D550000}"/>
    <cellStyle name="SAPBEXHLevel0 7 2 3 2" xfId="14197" xr:uid="{00000000-0005-0000-0000-00006E550000}"/>
    <cellStyle name="SAPBEXHLevel0 7 2 3 2 2" xfId="14198" xr:uid="{00000000-0005-0000-0000-00006F550000}"/>
    <cellStyle name="SAPBEXHLevel0 7 2 3 3" xfId="14199" xr:uid="{00000000-0005-0000-0000-000070550000}"/>
    <cellStyle name="SAPBEXHLevel0 7 2 3 3 2" xfId="14200" xr:uid="{00000000-0005-0000-0000-000071550000}"/>
    <cellStyle name="SAPBEXHLevel0 7 2 3 4" xfId="14201" xr:uid="{00000000-0005-0000-0000-000072550000}"/>
    <cellStyle name="SAPBEXHLevel0 7 2 3 4 2" xfId="14202" xr:uid="{00000000-0005-0000-0000-000073550000}"/>
    <cellStyle name="SAPBEXHLevel0 7 2 3 5" xfId="14203" xr:uid="{00000000-0005-0000-0000-000074550000}"/>
    <cellStyle name="SAPBEXHLevel0 7 2 3 5 2" xfId="14204" xr:uid="{00000000-0005-0000-0000-000075550000}"/>
    <cellStyle name="SAPBEXHLevel0 7 2 3 6" xfId="14205" xr:uid="{00000000-0005-0000-0000-000076550000}"/>
    <cellStyle name="SAPBEXHLevel0 7 2 3 7" xfId="14206" xr:uid="{00000000-0005-0000-0000-000077550000}"/>
    <cellStyle name="SAPBEXHLevel0 7 2 3_2014БП" xfId="14207" xr:uid="{00000000-0005-0000-0000-000078550000}"/>
    <cellStyle name="SAPBEXHLevel0 7 2 4" xfId="14208" xr:uid="{00000000-0005-0000-0000-000079550000}"/>
    <cellStyle name="SAPBEXHLevel0 7 2 4 2" xfId="14209" xr:uid="{00000000-0005-0000-0000-00007A550000}"/>
    <cellStyle name="SAPBEXHLevel0 7 2 5" xfId="14210" xr:uid="{00000000-0005-0000-0000-00007B550000}"/>
    <cellStyle name="SAPBEXHLevel0 7 2 5 2" xfId="14211" xr:uid="{00000000-0005-0000-0000-00007C550000}"/>
    <cellStyle name="SAPBEXHLevel0 7 2 6" xfId="14212" xr:uid="{00000000-0005-0000-0000-00007D550000}"/>
    <cellStyle name="SAPBEXHLevel0 7 2 6 2" xfId="14213" xr:uid="{00000000-0005-0000-0000-00007E550000}"/>
    <cellStyle name="SAPBEXHLevel0 7 2 7" xfId="14214" xr:uid="{00000000-0005-0000-0000-00007F550000}"/>
    <cellStyle name="SAPBEXHLevel0 7 2 7 2" xfId="14215" xr:uid="{00000000-0005-0000-0000-000080550000}"/>
    <cellStyle name="SAPBEXHLevel0 7 2 8" xfId="14216" xr:uid="{00000000-0005-0000-0000-000081550000}"/>
    <cellStyle name="SAPBEXHLevel0 7 2 9" xfId="14217" xr:uid="{00000000-0005-0000-0000-000082550000}"/>
    <cellStyle name="SAPBEXHLevel0 7 2_2013Прогноз" xfId="14218" xr:uid="{00000000-0005-0000-0000-000083550000}"/>
    <cellStyle name="SAPBEXHLevel0 7 3" xfId="14219" xr:uid="{00000000-0005-0000-0000-000084550000}"/>
    <cellStyle name="SAPBEXHLevel0 7 3 2" xfId="14220" xr:uid="{00000000-0005-0000-0000-000085550000}"/>
    <cellStyle name="SAPBEXHLevel0 7 3 2 2" xfId="14221" xr:uid="{00000000-0005-0000-0000-000086550000}"/>
    <cellStyle name="SAPBEXHLevel0 7 3 2 2 2" xfId="14222" xr:uid="{00000000-0005-0000-0000-000087550000}"/>
    <cellStyle name="SAPBEXHLevel0 7 3 2 3" xfId="14223" xr:uid="{00000000-0005-0000-0000-000088550000}"/>
    <cellStyle name="SAPBEXHLevel0 7 3 2 3 2" xfId="14224" xr:uid="{00000000-0005-0000-0000-000089550000}"/>
    <cellStyle name="SAPBEXHLevel0 7 3 2 4" xfId="14225" xr:uid="{00000000-0005-0000-0000-00008A550000}"/>
    <cellStyle name="SAPBEXHLevel0 7 3 2 4 2" xfId="14226" xr:uid="{00000000-0005-0000-0000-00008B550000}"/>
    <cellStyle name="SAPBEXHLevel0 7 3 2 5" xfId="14227" xr:uid="{00000000-0005-0000-0000-00008C550000}"/>
    <cellStyle name="SAPBEXHLevel0 7 3 2 5 2" xfId="14228" xr:uid="{00000000-0005-0000-0000-00008D550000}"/>
    <cellStyle name="SAPBEXHLevel0 7 3 2 6" xfId="14229" xr:uid="{00000000-0005-0000-0000-00008E550000}"/>
    <cellStyle name="SAPBEXHLevel0 7 3 2 7" xfId="14230" xr:uid="{00000000-0005-0000-0000-00008F550000}"/>
    <cellStyle name="SAPBEXHLevel0 7 3 2 8" xfId="14231" xr:uid="{00000000-0005-0000-0000-000090550000}"/>
    <cellStyle name="SAPBEXHLevel0 7 3 2_2014БП" xfId="14232" xr:uid="{00000000-0005-0000-0000-000091550000}"/>
    <cellStyle name="SAPBEXHLevel0 7 3 3" xfId="14233" xr:uid="{00000000-0005-0000-0000-000092550000}"/>
    <cellStyle name="SAPBEXHLevel0 7 3 3 2" xfId="14234" xr:uid="{00000000-0005-0000-0000-000093550000}"/>
    <cellStyle name="SAPBEXHLevel0 7 3 4" xfId="14235" xr:uid="{00000000-0005-0000-0000-000094550000}"/>
    <cellStyle name="SAPBEXHLevel0 7 3 4 2" xfId="14236" xr:uid="{00000000-0005-0000-0000-000095550000}"/>
    <cellStyle name="SAPBEXHLevel0 7 3 5" xfId="14237" xr:uid="{00000000-0005-0000-0000-000096550000}"/>
    <cellStyle name="SAPBEXHLevel0 7 3 5 2" xfId="14238" xr:uid="{00000000-0005-0000-0000-000097550000}"/>
    <cellStyle name="SAPBEXHLevel0 7 3 6" xfId="14239" xr:uid="{00000000-0005-0000-0000-000098550000}"/>
    <cellStyle name="SAPBEXHLevel0 7 3 6 2" xfId="14240" xr:uid="{00000000-0005-0000-0000-000099550000}"/>
    <cellStyle name="SAPBEXHLevel0 7 3 7" xfId="14241" xr:uid="{00000000-0005-0000-0000-00009A550000}"/>
    <cellStyle name="SAPBEXHLevel0 7 3 8" xfId="14242" xr:uid="{00000000-0005-0000-0000-00009B550000}"/>
    <cellStyle name="SAPBEXHLevel0 7 3 9" xfId="14243" xr:uid="{00000000-0005-0000-0000-00009C550000}"/>
    <cellStyle name="SAPBEXHLevel0 7 3_2013Прогноз" xfId="14244" xr:uid="{00000000-0005-0000-0000-00009D550000}"/>
    <cellStyle name="SAPBEXHLevel0 7 4" xfId="14245" xr:uid="{00000000-0005-0000-0000-00009E550000}"/>
    <cellStyle name="SAPBEXHLevel0 7 4 2" xfId="14246" xr:uid="{00000000-0005-0000-0000-00009F550000}"/>
    <cellStyle name="SAPBEXHLevel0 7 4 2 2" xfId="14247" xr:uid="{00000000-0005-0000-0000-0000A0550000}"/>
    <cellStyle name="SAPBEXHLevel0 7 4 2 3" xfId="14248" xr:uid="{00000000-0005-0000-0000-0000A1550000}"/>
    <cellStyle name="SAPBEXHLevel0 7 4 3" xfId="14249" xr:uid="{00000000-0005-0000-0000-0000A2550000}"/>
    <cellStyle name="SAPBEXHLevel0 7 4 3 2" xfId="14250" xr:uid="{00000000-0005-0000-0000-0000A3550000}"/>
    <cellStyle name="SAPBEXHLevel0 7 4 4" xfId="14251" xr:uid="{00000000-0005-0000-0000-0000A4550000}"/>
    <cellStyle name="SAPBEXHLevel0 7 4 4 2" xfId="14252" xr:uid="{00000000-0005-0000-0000-0000A5550000}"/>
    <cellStyle name="SAPBEXHLevel0 7 4 5" xfId="14253" xr:uid="{00000000-0005-0000-0000-0000A6550000}"/>
    <cellStyle name="SAPBEXHLevel0 7 4 5 2" xfId="14254" xr:uid="{00000000-0005-0000-0000-0000A7550000}"/>
    <cellStyle name="SAPBEXHLevel0 7 4 6" xfId="14255" xr:uid="{00000000-0005-0000-0000-0000A8550000}"/>
    <cellStyle name="SAPBEXHLevel0 7 4 7" xfId="14256" xr:uid="{00000000-0005-0000-0000-0000A9550000}"/>
    <cellStyle name="SAPBEXHLevel0 7 4 8" xfId="14257" xr:uid="{00000000-0005-0000-0000-0000AA550000}"/>
    <cellStyle name="SAPBEXHLevel0 7 4_2014БП" xfId="14258" xr:uid="{00000000-0005-0000-0000-0000AB550000}"/>
    <cellStyle name="SAPBEXHLevel0 7 5" xfId="14259" xr:uid="{00000000-0005-0000-0000-0000AC550000}"/>
    <cellStyle name="SAPBEXHLevel0 7 5 2" xfId="14260" xr:uid="{00000000-0005-0000-0000-0000AD550000}"/>
    <cellStyle name="SAPBEXHLevel0 7 5 2 2" xfId="14261" xr:uid="{00000000-0005-0000-0000-0000AE550000}"/>
    <cellStyle name="SAPBEXHLevel0 7 5 2 3" xfId="14262" xr:uid="{00000000-0005-0000-0000-0000AF550000}"/>
    <cellStyle name="SAPBEXHLevel0 7 5 3" xfId="14263" xr:uid="{00000000-0005-0000-0000-0000B0550000}"/>
    <cellStyle name="SAPBEXHLevel0 7 5 3 2" xfId="14264" xr:uid="{00000000-0005-0000-0000-0000B1550000}"/>
    <cellStyle name="SAPBEXHLevel0 7 5 4" xfId="14265" xr:uid="{00000000-0005-0000-0000-0000B2550000}"/>
    <cellStyle name="SAPBEXHLevel0 7 5 4 2" xfId="14266" xr:uid="{00000000-0005-0000-0000-0000B3550000}"/>
    <cellStyle name="SAPBEXHLevel0 7 5 5" xfId="14267" xr:uid="{00000000-0005-0000-0000-0000B4550000}"/>
    <cellStyle name="SAPBEXHLevel0 7 5 5 2" xfId="14268" xr:uid="{00000000-0005-0000-0000-0000B5550000}"/>
    <cellStyle name="SAPBEXHLevel0 7 5 6" xfId="14269" xr:uid="{00000000-0005-0000-0000-0000B6550000}"/>
    <cellStyle name="SAPBEXHLevel0 7 5 7" xfId="14270" xr:uid="{00000000-0005-0000-0000-0000B7550000}"/>
    <cellStyle name="SAPBEXHLevel0 7 5 8" xfId="14271" xr:uid="{00000000-0005-0000-0000-0000B8550000}"/>
    <cellStyle name="SAPBEXHLevel0 7 5_2014БП" xfId="14272" xr:uid="{00000000-0005-0000-0000-0000B9550000}"/>
    <cellStyle name="SAPBEXHLevel0 7 6" xfId="14273" xr:uid="{00000000-0005-0000-0000-0000BA550000}"/>
    <cellStyle name="SAPBEXHLevel0 7 6 2" xfId="14274" xr:uid="{00000000-0005-0000-0000-0000BB550000}"/>
    <cellStyle name="SAPBEXHLevel0 7 6 2 2" xfId="14275" xr:uid="{00000000-0005-0000-0000-0000BC550000}"/>
    <cellStyle name="SAPBEXHLevel0 7 6 3" xfId="14276" xr:uid="{00000000-0005-0000-0000-0000BD550000}"/>
    <cellStyle name="SAPBEXHLevel0 7 7" xfId="14277" xr:uid="{00000000-0005-0000-0000-0000BE550000}"/>
    <cellStyle name="SAPBEXHLevel0 7 7 2" xfId="14278" xr:uid="{00000000-0005-0000-0000-0000BF550000}"/>
    <cellStyle name="SAPBEXHLevel0 7 7 2 2" xfId="14279" xr:uid="{00000000-0005-0000-0000-0000C0550000}"/>
    <cellStyle name="SAPBEXHLevel0 7 7 3" xfId="14280" xr:uid="{00000000-0005-0000-0000-0000C1550000}"/>
    <cellStyle name="SAPBEXHLevel0 7 8" xfId="14281" xr:uid="{00000000-0005-0000-0000-0000C2550000}"/>
    <cellStyle name="SAPBEXHLevel0 7 8 2" xfId="14282" xr:uid="{00000000-0005-0000-0000-0000C3550000}"/>
    <cellStyle name="SAPBEXHLevel0 7 8 2 2" xfId="14283" xr:uid="{00000000-0005-0000-0000-0000C4550000}"/>
    <cellStyle name="SAPBEXHLevel0 7 8 3" xfId="14284" xr:uid="{00000000-0005-0000-0000-0000C5550000}"/>
    <cellStyle name="SAPBEXHLevel0 7 9" xfId="14285" xr:uid="{00000000-0005-0000-0000-0000C6550000}"/>
    <cellStyle name="SAPBEXHLevel0 7 9 2" xfId="14286" xr:uid="{00000000-0005-0000-0000-0000C7550000}"/>
    <cellStyle name="SAPBEXHLevel0 7 9 2 2" xfId="14287" xr:uid="{00000000-0005-0000-0000-0000C8550000}"/>
    <cellStyle name="SAPBEXHLevel0 7 9 3" xfId="14288" xr:uid="{00000000-0005-0000-0000-0000C9550000}"/>
    <cellStyle name="SAPBEXHLevel0 7_2013Прогноз" xfId="14289" xr:uid="{00000000-0005-0000-0000-0000CA550000}"/>
    <cellStyle name="SAPBEXHLevel0 8" xfId="14290" xr:uid="{00000000-0005-0000-0000-0000CB550000}"/>
    <cellStyle name="SAPBEXHLevel0 8 10" xfId="14291" xr:uid="{00000000-0005-0000-0000-0000CC550000}"/>
    <cellStyle name="SAPBEXHLevel0 8 10 2" xfId="14292" xr:uid="{00000000-0005-0000-0000-0000CD550000}"/>
    <cellStyle name="SAPBEXHLevel0 8 10 2 2" xfId="14293" xr:uid="{00000000-0005-0000-0000-0000CE550000}"/>
    <cellStyle name="SAPBEXHLevel0 8 10 3" xfId="14294" xr:uid="{00000000-0005-0000-0000-0000CF550000}"/>
    <cellStyle name="SAPBEXHLevel0 8 11" xfId="14295" xr:uid="{00000000-0005-0000-0000-0000D0550000}"/>
    <cellStyle name="SAPBEXHLevel0 8 11 2" xfId="14296" xr:uid="{00000000-0005-0000-0000-0000D1550000}"/>
    <cellStyle name="SAPBEXHLevel0 8 11 3" xfId="14297" xr:uid="{00000000-0005-0000-0000-0000D2550000}"/>
    <cellStyle name="SAPBEXHLevel0 8 12" xfId="14298" xr:uid="{00000000-0005-0000-0000-0000D3550000}"/>
    <cellStyle name="SAPBEXHLevel0 8 13" xfId="14299" xr:uid="{00000000-0005-0000-0000-0000D4550000}"/>
    <cellStyle name="SAPBEXHLevel0 8 14" xfId="14300" xr:uid="{00000000-0005-0000-0000-0000D5550000}"/>
    <cellStyle name="SAPBEXHLevel0 8 2" xfId="14301" xr:uid="{00000000-0005-0000-0000-0000D6550000}"/>
    <cellStyle name="SAPBEXHLevel0 8 2 2" xfId="14302" xr:uid="{00000000-0005-0000-0000-0000D7550000}"/>
    <cellStyle name="SAPBEXHLevel0 8 2 2 2" xfId="14303" xr:uid="{00000000-0005-0000-0000-0000D8550000}"/>
    <cellStyle name="SAPBEXHLevel0 8 2 2 3" xfId="14304" xr:uid="{00000000-0005-0000-0000-0000D9550000}"/>
    <cellStyle name="SAPBEXHLevel0 8 2 3" xfId="14305" xr:uid="{00000000-0005-0000-0000-0000DA550000}"/>
    <cellStyle name="SAPBEXHLevel0 8 2 3 2" xfId="14306" xr:uid="{00000000-0005-0000-0000-0000DB550000}"/>
    <cellStyle name="SAPBEXHLevel0 8 2 4" xfId="14307" xr:uid="{00000000-0005-0000-0000-0000DC550000}"/>
    <cellStyle name="SAPBEXHLevel0 8 2 4 2" xfId="14308" xr:uid="{00000000-0005-0000-0000-0000DD550000}"/>
    <cellStyle name="SAPBEXHLevel0 8 2 5" xfId="14309" xr:uid="{00000000-0005-0000-0000-0000DE550000}"/>
    <cellStyle name="SAPBEXHLevel0 8 2 5 2" xfId="14310" xr:uid="{00000000-0005-0000-0000-0000DF550000}"/>
    <cellStyle name="SAPBEXHLevel0 8 2 6" xfId="14311" xr:uid="{00000000-0005-0000-0000-0000E0550000}"/>
    <cellStyle name="SAPBEXHLevel0 8 2 7" xfId="14312" xr:uid="{00000000-0005-0000-0000-0000E1550000}"/>
    <cellStyle name="SAPBEXHLevel0 8 2 8" xfId="14313" xr:uid="{00000000-0005-0000-0000-0000E2550000}"/>
    <cellStyle name="SAPBEXHLevel0 8 2_2014БП" xfId="14314" xr:uid="{00000000-0005-0000-0000-0000E3550000}"/>
    <cellStyle name="SAPBEXHLevel0 8 3" xfId="14315" xr:uid="{00000000-0005-0000-0000-0000E4550000}"/>
    <cellStyle name="SAPBEXHLevel0 8 3 2" xfId="14316" xr:uid="{00000000-0005-0000-0000-0000E5550000}"/>
    <cellStyle name="SAPBEXHLevel0 8 3 2 2" xfId="14317" xr:uid="{00000000-0005-0000-0000-0000E6550000}"/>
    <cellStyle name="SAPBEXHLevel0 8 3 2 3" xfId="14318" xr:uid="{00000000-0005-0000-0000-0000E7550000}"/>
    <cellStyle name="SAPBEXHLevel0 8 3 3" xfId="14319" xr:uid="{00000000-0005-0000-0000-0000E8550000}"/>
    <cellStyle name="SAPBEXHLevel0 8 3 3 2" xfId="14320" xr:uid="{00000000-0005-0000-0000-0000E9550000}"/>
    <cellStyle name="SAPBEXHLevel0 8 3 4" xfId="14321" xr:uid="{00000000-0005-0000-0000-0000EA550000}"/>
    <cellStyle name="SAPBEXHLevel0 8 3 4 2" xfId="14322" xr:uid="{00000000-0005-0000-0000-0000EB550000}"/>
    <cellStyle name="SAPBEXHLevel0 8 3 5" xfId="14323" xr:uid="{00000000-0005-0000-0000-0000EC550000}"/>
    <cellStyle name="SAPBEXHLevel0 8 3 5 2" xfId="14324" xr:uid="{00000000-0005-0000-0000-0000ED550000}"/>
    <cellStyle name="SAPBEXHLevel0 8 3 6" xfId="14325" xr:uid="{00000000-0005-0000-0000-0000EE550000}"/>
    <cellStyle name="SAPBEXHLevel0 8 3 7" xfId="14326" xr:uid="{00000000-0005-0000-0000-0000EF550000}"/>
    <cellStyle name="SAPBEXHLevel0 8 3 8" xfId="14327" xr:uid="{00000000-0005-0000-0000-0000F0550000}"/>
    <cellStyle name="SAPBEXHLevel0 8 3_2014БП" xfId="14328" xr:uid="{00000000-0005-0000-0000-0000F1550000}"/>
    <cellStyle name="SAPBEXHLevel0 8 4" xfId="14329" xr:uid="{00000000-0005-0000-0000-0000F2550000}"/>
    <cellStyle name="SAPBEXHLevel0 8 4 2" xfId="14330" xr:uid="{00000000-0005-0000-0000-0000F3550000}"/>
    <cellStyle name="SAPBEXHLevel0 8 4 2 2" xfId="14331" xr:uid="{00000000-0005-0000-0000-0000F4550000}"/>
    <cellStyle name="SAPBEXHLevel0 8 4 3" xfId="14332" xr:uid="{00000000-0005-0000-0000-0000F5550000}"/>
    <cellStyle name="SAPBEXHLevel0 8 5" xfId="14333" xr:uid="{00000000-0005-0000-0000-0000F6550000}"/>
    <cellStyle name="SAPBEXHLevel0 8 5 2" xfId="14334" xr:uid="{00000000-0005-0000-0000-0000F7550000}"/>
    <cellStyle name="SAPBEXHLevel0 8 5 2 2" xfId="14335" xr:uid="{00000000-0005-0000-0000-0000F8550000}"/>
    <cellStyle name="SAPBEXHLevel0 8 5 3" xfId="14336" xr:uid="{00000000-0005-0000-0000-0000F9550000}"/>
    <cellStyle name="SAPBEXHLevel0 8 6" xfId="14337" xr:uid="{00000000-0005-0000-0000-0000FA550000}"/>
    <cellStyle name="SAPBEXHLevel0 8 6 2" xfId="14338" xr:uid="{00000000-0005-0000-0000-0000FB550000}"/>
    <cellStyle name="SAPBEXHLevel0 8 6 2 2" xfId="14339" xr:uid="{00000000-0005-0000-0000-0000FC550000}"/>
    <cellStyle name="SAPBEXHLevel0 8 6 3" xfId="14340" xr:uid="{00000000-0005-0000-0000-0000FD550000}"/>
    <cellStyle name="SAPBEXHLevel0 8 7" xfId="14341" xr:uid="{00000000-0005-0000-0000-0000FE550000}"/>
    <cellStyle name="SAPBEXHLevel0 8 7 2" xfId="14342" xr:uid="{00000000-0005-0000-0000-0000FF550000}"/>
    <cellStyle name="SAPBEXHLevel0 8 7 2 2" xfId="14343" xr:uid="{00000000-0005-0000-0000-000000560000}"/>
    <cellStyle name="SAPBEXHLevel0 8 7 3" xfId="14344" xr:uid="{00000000-0005-0000-0000-000001560000}"/>
    <cellStyle name="SAPBEXHLevel0 8 8" xfId="14345" xr:uid="{00000000-0005-0000-0000-000002560000}"/>
    <cellStyle name="SAPBEXHLevel0 8 8 2" xfId="14346" xr:uid="{00000000-0005-0000-0000-000003560000}"/>
    <cellStyle name="SAPBEXHLevel0 8 8 2 2" xfId="14347" xr:uid="{00000000-0005-0000-0000-000004560000}"/>
    <cellStyle name="SAPBEXHLevel0 8 8 3" xfId="14348" xr:uid="{00000000-0005-0000-0000-000005560000}"/>
    <cellStyle name="SAPBEXHLevel0 8 9" xfId="14349" xr:uid="{00000000-0005-0000-0000-000006560000}"/>
    <cellStyle name="SAPBEXHLevel0 8 9 2" xfId="14350" xr:uid="{00000000-0005-0000-0000-000007560000}"/>
    <cellStyle name="SAPBEXHLevel0 8 9 2 2" xfId="14351" xr:uid="{00000000-0005-0000-0000-000008560000}"/>
    <cellStyle name="SAPBEXHLevel0 8 9 3" xfId="14352" xr:uid="{00000000-0005-0000-0000-000009560000}"/>
    <cellStyle name="SAPBEXHLevel0 8_2013Прогноз" xfId="14353" xr:uid="{00000000-0005-0000-0000-00000A560000}"/>
    <cellStyle name="SAPBEXHLevel0 9" xfId="14354" xr:uid="{00000000-0005-0000-0000-00000B560000}"/>
    <cellStyle name="SAPBEXHLevel0 9 10" xfId="14355" xr:uid="{00000000-0005-0000-0000-00000C560000}"/>
    <cellStyle name="SAPBEXHLevel0 9 10 2" xfId="14356" xr:uid="{00000000-0005-0000-0000-00000D560000}"/>
    <cellStyle name="SAPBEXHLevel0 9 10 2 2" xfId="14357" xr:uid="{00000000-0005-0000-0000-00000E560000}"/>
    <cellStyle name="SAPBEXHLevel0 9 10 3" xfId="14358" xr:uid="{00000000-0005-0000-0000-00000F560000}"/>
    <cellStyle name="SAPBEXHLevel0 9 11" xfId="14359" xr:uid="{00000000-0005-0000-0000-000010560000}"/>
    <cellStyle name="SAPBEXHLevel0 9 11 2" xfId="14360" xr:uid="{00000000-0005-0000-0000-000011560000}"/>
    <cellStyle name="SAPBEXHLevel0 9 12" xfId="14361" xr:uid="{00000000-0005-0000-0000-000012560000}"/>
    <cellStyle name="SAPBEXHLevel0 9 13" xfId="14362" xr:uid="{00000000-0005-0000-0000-000013560000}"/>
    <cellStyle name="SAPBEXHLevel0 9 2" xfId="14363" xr:uid="{00000000-0005-0000-0000-000014560000}"/>
    <cellStyle name="SAPBEXHLevel0 9 2 2" xfId="14364" xr:uid="{00000000-0005-0000-0000-000015560000}"/>
    <cellStyle name="SAPBEXHLevel0 9 2 2 2" xfId="14365" xr:uid="{00000000-0005-0000-0000-000016560000}"/>
    <cellStyle name="SAPBEXHLevel0 9 2 2 3" xfId="14366" xr:uid="{00000000-0005-0000-0000-000017560000}"/>
    <cellStyle name="SAPBEXHLevel0 9 2 3" xfId="14367" xr:uid="{00000000-0005-0000-0000-000018560000}"/>
    <cellStyle name="SAPBEXHLevel0 9 2 3 2" xfId="14368" xr:uid="{00000000-0005-0000-0000-000019560000}"/>
    <cellStyle name="SAPBEXHLevel0 9 2 4" xfId="14369" xr:uid="{00000000-0005-0000-0000-00001A560000}"/>
    <cellStyle name="SAPBEXHLevel0 9 2 4 2" xfId="14370" xr:uid="{00000000-0005-0000-0000-00001B560000}"/>
    <cellStyle name="SAPBEXHLevel0 9 2 5" xfId="14371" xr:uid="{00000000-0005-0000-0000-00001C560000}"/>
    <cellStyle name="SAPBEXHLevel0 9 2 5 2" xfId="14372" xr:uid="{00000000-0005-0000-0000-00001D560000}"/>
    <cellStyle name="SAPBEXHLevel0 9 2 6" xfId="14373" xr:uid="{00000000-0005-0000-0000-00001E560000}"/>
    <cellStyle name="SAPBEXHLevel0 9 2 7" xfId="14374" xr:uid="{00000000-0005-0000-0000-00001F560000}"/>
    <cellStyle name="SAPBEXHLevel0 9 2 8" xfId="14375" xr:uid="{00000000-0005-0000-0000-000020560000}"/>
    <cellStyle name="SAPBEXHLevel0 9 2_2014БП" xfId="14376" xr:uid="{00000000-0005-0000-0000-000021560000}"/>
    <cellStyle name="SAPBEXHLevel0 9 3" xfId="14377" xr:uid="{00000000-0005-0000-0000-000022560000}"/>
    <cellStyle name="SAPBEXHLevel0 9 3 2" xfId="14378" xr:uid="{00000000-0005-0000-0000-000023560000}"/>
    <cellStyle name="SAPBEXHLevel0 9 3 2 2" xfId="14379" xr:uid="{00000000-0005-0000-0000-000024560000}"/>
    <cellStyle name="SAPBEXHLevel0 9 3 3" xfId="14380" xr:uid="{00000000-0005-0000-0000-000025560000}"/>
    <cellStyle name="SAPBEXHLevel0 9 4" xfId="14381" xr:uid="{00000000-0005-0000-0000-000026560000}"/>
    <cellStyle name="SAPBEXHLevel0 9 4 2" xfId="14382" xr:uid="{00000000-0005-0000-0000-000027560000}"/>
    <cellStyle name="SAPBEXHLevel0 9 4 2 2" xfId="14383" xr:uid="{00000000-0005-0000-0000-000028560000}"/>
    <cellStyle name="SAPBEXHLevel0 9 4 3" xfId="14384" xr:uid="{00000000-0005-0000-0000-000029560000}"/>
    <cellStyle name="SAPBEXHLevel0 9 5" xfId="14385" xr:uid="{00000000-0005-0000-0000-00002A560000}"/>
    <cellStyle name="SAPBEXHLevel0 9 5 2" xfId="14386" xr:uid="{00000000-0005-0000-0000-00002B560000}"/>
    <cellStyle name="SAPBEXHLevel0 9 5 2 2" xfId="14387" xr:uid="{00000000-0005-0000-0000-00002C560000}"/>
    <cellStyle name="SAPBEXHLevel0 9 5 3" xfId="14388" xr:uid="{00000000-0005-0000-0000-00002D560000}"/>
    <cellStyle name="SAPBEXHLevel0 9 6" xfId="14389" xr:uid="{00000000-0005-0000-0000-00002E560000}"/>
    <cellStyle name="SAPBEXHLevel0 9 6 2" xfId="14390" xr:uid="{00000000-0005-0000-0000-00002F560000}"/>
    <cellStyle name="SAPBEXHLevel0 9 6 2 2" xfId="14391" xr:uid="{00000000-0005-0000-0000-000030560000}"/>
    <cellStyle name="SAPBEXHLevel0 9 6 3" xfId="14392" xr:uid="{00000000-0005-0000-0000-000031560000}"/>
    <cellStyle name="SAPBEXHLevel0 9 7" xfId="14393" xr:uid="{00000000-0005-0000-0000-000032560000}"/>
    <cellStyle name="SAPBEXHLevel0 9 7 2" xfId="14394" xr:uid="{00000000-0005-0000-0000-000033560000}"/>
    <cellStyle name="SAPBEXHLevel0 9 7 2 2" xfId="14395" xr:uid="{00000000-0005-0000-0000-000034560000}"/>
    <cellStyle name="SAPBEXHLevel0 9 7 3" xfId="14396" xr:uid="{00000000-0005-0000-0000-000035560000}"/>
    <cellStyle name="SAPBEXHLevel0 9 8" xfId="14397" xr:uid="{00000000-0005-0000-0000-000036560000}"/>
    <cellStyle name="SAPBEXHLevel0 9 8 2" xfId="14398" xr:uid="{00000000-0005-0000-0000-000037560000}"/>
    <cellStyle name="SAPBEXHLevel0 9 8 2 2" xfId="14399" xr:uid="{00000000-0005-0000-0000-000038560000}"/>
    <cellStyle name="SAPBEXHLevel0 9 8 3" xfId="14400" xr:uid="{00000000-0005-0000-0000-000039560000}"/>
    <cellStyle name="SAPBEXHLevel0 9 9" xfId="14401" xr:uid="{00000000-0005-0000-0000-00003A560000}"/>
    <cellStyle name="SAPBEXHLevel0 9 9 2" xfId="14402" xr:uid="{00000000-0005-0000-0000-00003B560000}"/>
    <cellStyle name="SAPBEXHLevel0 9 9 2 2" xfId="14403" xr:uid="{00000000-0005-0000-0000-00003C560000}"/>
    <cellStyle name="SAPBEXHLevel0 9 9 3" xfId="14404" xr:uid="{00000000-0005-0000-0000-00003D560000}"/>
    <cellStyle name="SAPBEXHLevel0 9_2013Прогноз" xfId="14405" xr:uid="{00000000-0005-0000-0000-00003E560000}"/>
    <cellStyle name="SAPBEXHLevel0_2013Прогноз" xfId="14406" xr:uid="{00000000-0005-0000-0000-00003F560000}"/>
    <cellStyle name="SAPBEXHLevel0X" xfId="14407" xr:uid="{00000000-0005-0000-0000-000040560000}"/>
    <cellStyle name="SAPBEXHLevel0X 10" xfId="14408" xr:uid="{00000000-0005-0000-0000-000041560000}"/>
    <cellStyle name="SAPBEXHLevel0X 10 10" xfId="14409" xr:uid="{00000000-0005-0000-0000-000042560000}"/>
    <cellStyle name="SAPBEXHLevel0X 10 10 2" xfId="14410" xr:uid="{00000000-0005-0000-0000-000043560000}"/>
    <cellStyle name="SAPBEXHLevel0X 10 11" xfId="14411" xr:uid="{00000000-0005-0000-0000-000044560000}"/>
    <cellStyle name="SAPBEXHLevel0X 10 12" xfId="14412" xr:uid="{00000000-0005-0000-0000-000045560000}"/>
    <cellStyle name="SAPBEXHLevel0X 10 2" xfId="14413" xr:uid="{00000000-0005-0000-0000-000046560000}"/>
    <cellStyle name="SAPBEXHLevel0X 10 2 2" xfId="14414" xr:uid="{00000000-0005-0000-0000-000047560000}"/>
    <cellStyle name="SAPBEXHLevel0X 10 2 3" xfId="14415" xr:uid="{00000000-0005-0000-0000-000048560000}"/>
    <cellStyle name="SAPBEXHLevel0X 10 3" xfId="14416" xr:uid="{00000000-0005-0000-0000-000049560000}"/>
    <cellStyle name="SAPBEXHLevel0X 10 3 2" xfId="14417" xr:uid="{00000000-0005-0000-0000-00004A560000}"/>
    <cellStyle name="SAPBEXHLevel0X 10 4" xfId="14418" xr:uid="{00000000-0005-0000-0000-00004B560000}"/>
    <cellStyle name="SAPBEXHLevel0X 10 4 2" xfId="14419" xr:uid="{00000000-0005-0000-0000-00004C560000}"/>
    <cellStyle name="SAPBEXHLevel0X 10 5" xfId="14420" xr:uid="{00000000-0005-0000-0000-00004D560000}"/>
    <cellStyle name="SAPBEXHLevel0X 10 5 2" xfId="14421" xr:uid="{00000000-0005-0000-0000-00004E560000}"/>
    <cellStyle name="SAPBEXHLevel0X 10 6" xfId="14422" xr:uid="{00000000-0005-0000-0000-00004F560000}"/>
    <cellStyle name="SAPBEXHLevel0X 10 6 2" xfId="14423" xr:uid="{00000000-0005-0000-0000-000050560000}"/>
    <cellStyle name="SAPBEXHLevel0X 10 7" xfId="14424" xr:uid="{00000000-0005-0000-0000-000051560000}"/>
    <cellStyle name="SAPBEXHLevel0X 10 7 2" xfId="14425" xr:uid="{00000000-0005-0000-0000-000052560000}"/>
    <cellStyle name="SAPBEXHLevel0X 10 8" xfId="14426" xr:uid="{00000000-0005-0000-0000-000053560000}"/>
    <cellStyle name="SAPBEXHLevel0X 10 8 2" xfId="14427" xr:uid="{00000000-0005-0000-0000-000054560000}"/>
    <cellStyle name="SAPBEXHLevel0X 10 9" xfId="14428" xr:uid="{00000000-0005-0000-0000-000055560000}"/>
    <cellStyle name="SAPBEXHLevel0X 10 9 2" xfId="14429" xr:uid="{00000000-0005-0000-0000-000056560000}"/>
    <cellStyle name="SAPBEXHLevel0X 11" xfId="14430" xr:uid="{00000000-0005-0000-0000-000057560000}"/>
    <cellStyle name="SAPBEXHLevel0X 11 10" xfId="14431" xr:uid="{00000000-0005-0000-0000-000058560000}"/>
    <cellStyle name="SAPBEXHLevel0X 11 10 2" xfId="14432" xr:uid="{00000000-0005-0000-0000-000059560000}"/>
    <cellStyle name="SAPBEXHLevel0X 11 11" xfId="14433" xr:uid="{00000000-0005-0000-0000-00005A560000}"/>
    <cellStyle name="SAPBEXHLevel0X 11 12" xfId="14434" xr:uid="{00000000-0005-0000-0000-00005B560000}"/>
    <cellStyle name="SAPBEXHLevel0X 11 2" xfId="14435" xr:uid="{00000000-0005-0000-0000-00005C560000}"/>
    <cellStyle name="SAPBEXHLevel0X 11 2 2" xfId="14436" xr:uid="{00000000-0005-0000-0000-00005D560000}"/>
    <cellStyle name="SAPBEXHLevel0X 11 2 3" xfId="14437" xr:uid="{00000000-0005-0000-0000-00005E560000}"/>
    <cellStyle name="SAPBEXHLevel0X 11 3" xfId="14438" xr:uid="{00000000-0005-0000-0000-00005F560000}"/>
    <cellStyle name="SAPBEXHLevel0X 11 3 2" xfId="14439" xr:uid="{00000000-0005-0000-0000-000060560000}"/>
    <cellStyle name="SAPBEXHLevel0X 11 4" xfId="14440" xr:uid="{00000000-0005-0000-0000-000061560000}"/>
    <cellStyle name="SAPBEXHLevel0X 11 4 2" xfId="14441" xr:uid="{00000000-0005-0000-0000-000062560000}"/>
    <cellStyle name="SAPBEXHLevel0X 11 5" xfId="14442" xr:uid="{00000000-0005-0000-0000-000063560000}"/>
    <cellStyle name="SAPBEXHLevel0X 11 5 2" xfId="14443" xr:uid="{00000000-0005-0000-0000-000064560000}"/>
    <cellStyle name="SAPBEXHLevel0X 11 6" xfId="14444" xr:uid="{00000000-0005-0000-0000-000065560000}"/>
    <cellStyle name="SAPBEXHLevel0X 11 6 2" xfId="14445" xr:uid="{00000000-0005-0000-0000-000066560000}"/>
    <cellStyle name="SAPBEXHLevel0X 11 7" xfId="14446" xr:uid="{00000000-0005-0000-0000-000067560000}"/>
    <cellStyle name="SAPBEXHLevel0X 11 7 2" xfId="14447" xr:uid="{00000000-0005-0000-0000-000068560000}"/>
    <cellStyle name="SAPBEXHLevel0X 11 8" xfId="14448" xr:uid="{00000000-0005-0000-0000-000069560000}"/>
    <cellStyle name="SAPBEXHLevel0X 11 8 2" xfId="14449" xr:uid="{00000000-0005-0000-0000-00006A560000}"/>
    <cellStyle name="SAPBEXHLevel0X 11 9" xfId="14450" xr:uid="{00000000-0005-0000-0000-00006B560000}"/>
    <cellStyle name="SAPBEXHLevel0X 11 9 2" xfId="14451" xr:uid="{00000000-0005-0000-0000-00006C560000}"/>
    <cellStyle name="SAPBEXHLevel0X 12" xfId="14452" xr:uid="{00000000-0005-0000-0000-00006D560000}"/>
    <cellStyle name="SAPBEXHLevel0X 12 10" xfId="14453" xr:uid="{00000000-0005-0000-0000-00006E560000}"/>
    <cellStyle name="SAPBEXHLevel0X 12 10 2" xfId="14454" xr:uid="{00000000-0005-0000-0000-00006F560000}"/>
    <cellStyle name="SAPBEXHLevel0X 12 11" xfId="14455" xr:uid="{00000000-0005-0000-0000-000070560000}"/>
    <cellStyle name="SAPBEXHLevel0X 12 12" xfId="14456" xr:uid="{00000000-0005-0000-0000-000071560000}"/>
    <cellStyle name="SAPBEXHLevel0X 12 2" xfId="14457" xr:uid="{00000000-0005-0000-0000-000072560000}"/>
    <cellStyle name="SAPBEXHLevel0X 12 2 2" xfId="14458" xr:uid="{00000000-0005-0000-0000-000073560000}"/>
    <cellStyle name="SAPBEXHLevel0X 12 2 3" xfId="14459" xr:uid="{00000000-0005-0000-0000-000074560000}"/>
    <cellStyle name="SAPBEXHLevel0X 12 3" xfId="14460" xr:uid="{00000000-0005-0000-0000-000075560000}"/>
    <cellStyle name="SAPBEXHLevel0X 12 3 2" xfId="14461" xr:uid="{00000000-0005-0000-0000-000076560000}"/>
    <cellStyle name="SAPBEXHLevel0X 12 4" xfId="14462" xr:uid="{00000000-0005-0000-0000-000077560000}"/>
    <cellStyle name="SAPBEXHLevel0X 12 4 2" xfId="14463" xr:uid="{00000000-0005-0000-0000-000078560000}"/>
    <cellStyle name="SAPBEXHLevel0X 12 5" xfId="14464" xr:uid="{00000000-0005-0000-0000-000079560000}"/>
    <cellStyle name="SAPBEXHLevel0X 12 5 2" xfId="14465" xr:uid="{00000000-0005-0000-0000-00007A560000}"/>
    <cellStyle name="SAPBEXHLevel0X 12 6" xfId="14466" xr:uid="{00000000-0005-0000-0000-00007B560000}"/>
    <cellStyle name="SAPBEXHLevel0X 12 6 2" xfId="14467" xr:uid="{00000000-0005-0000-0000-00007C560000}"/>
    <cellStyle name="SAPBEXHLevel0X 12 7" xfId="14468" xr:uid="{00000000-0005-0000-0000-00007D560000}"/>
    <cellStyle name="SAPBEXHLevel0X 12 7 2" xfId="14469" xr:uid="{00000000-0005-0000-0000-00007E560000}"/>
    <cellStyle name="SAPBEXHLevel0X 12 8" xfId="14470" xr:uid="{00000000-0005-0000-0000-00007F560000}"/>
    <cellStyle name="SAPBEXHLevel0X 12 8 2" xfId="14471" xr:uid="{00000000-0005-0000-0000-000080560000}"/>
    <cellStyle name="SAPBEXHLevel0X 12 9" xfId="14472" xr:uid="{00000000-0005-0000-0000-000081560000}"/>
    <cellStyle name="SAPBEXHLevel0X 12 9 2" xfId="14473" xr:uid="{00000000-0005-0000-0000-000082560000}"/>
    <cellStyle name="SAPBEXHLevel0X 13" xfId="14474" xr:uid="{00000000-0005-0000-0000-000083560000}"/>
    <cellStyle name="SAPBEXHLevel0X 13 10" xfId="14475" xr:uid="{00000000-0005-0000-0000-000084560000}"/>
    <cellStyle name="SAPBEXHLevel0X 13 10 2" xfId="14476" xr:uid="{00000000-0005-0000-0000-000085560000}"/>
    <cellStyle name="SAPBEXHLevel0X 13 11" xfId="14477" xr:uid="{00000000-0005-0000-0000-000086560000}"/>
    <cellStyle name="SAPBEXHLevel0X 13 12" xfId="14478" xr:uid="{00000000-0005-0000-0000-000087560000}"/>
    <cellStyle name="SAPBEXHLevel0X 13 2" xfId="14479" xr:uid="{00000000-0005-0000-0000-000088560000}"/>
    <cellStyle name="SAPBEXHLevel0X 13 2 2" xfId="14480" xr:uid="{00000000-0005-0000-0000-000089560000}"/>
    <cellStyle name="SAPBEXHLevel0X 13 2 3" xfId="14481" xr:uid="{00000000-0005-0000-0000-00008A560000}"/>
    <cellStyle name="SAPBEXHLevel0X 13 3" xfId="14482" xr:uid="{00000000-0005-0000-0000-00008B560000}"/>
    <cellStyle name="SAPBEXHLevel0X 13 3 2" xfId="14483" xr:uid="{00000000-0005-0000-0000-00008C560000}"/>
    <cellStyle name="SAPBEXHLevel0X 13 4" xfId="14484" xr:uid="{00000000-0005-0000-0000-00008D560000}"/>
    <cellStyle name="SAPBEXHLevel0X 13 4 2" xfId="14485" xr:uid="{00000000-0005-0000-0000-00008E560000}"/>
    <cellStyle name="SAPBEXHLevel0X 13 5" xfId="14486" xr:uid="{00000000-0005-0000-0000-00008F560000}"/>
    <cellStyle name="SAPBEXHLevel0X 13 5 2" xfId="14487" xr:uid="{00000000-0005-0000-0000-000090560000}"/>
    <cellStyle name="SAPBEXHLevel0X 13 6" xfId="14488" xr:uid="{00000000-0005-0000-0000-000091560000}"/>
    <cellStyle name="SAPBEXHLevel0X 13 6 2" xfId="14489" xr:uid="{00000000-0005-0000-0000-000092560000}"/>
    <cellStyle name="SAPBEXHLevel0X 13 7" xfId="14490" xr:uid="{00000000-0005-0000-0000-000093560000}"/>
    <cellStyle name="SAPBEXHLevel0X 13 7 2" xfId="14491" xr:uid="{00000000-0005-0000-0000-000094560000}"/>
    <cellStyle name="SAPBEXHLevel0X 13 8" xfId="14492" xr:uid="{00000000-0005-0000-0000-000095560000}"/>
    <cellStyle name="SAPBEXHLevel0X 13 8 2" xfId="14493" xr:uid="{00000000-0005-0000-0000-000096560000}"/>
    <cellStyle name="SAPBEXHLevel0X 13 9" xfId="14494" xr:uid="{00000000-0005-0000-0000-000097560000}"/>
    <cellStyle name="SAPBEXHLevel0X 13 9 2" xfId="14495" xr:uid="{00000000-0005-0000-0000-000098560000}"/>
    <cellStyle name="SAPBEXHLevel0X 14" xfId="14496" xr:uid="{00000000-0005-0000-0000-000099560000}"/>
    <cellStyle name="SAPBEXHLevel0X 14 10" xfId="14497" xr:uid="{00000000-0005-0000-0000-00009A560000}"/>
    <cellStyle name="SAPBEXHLevel0X 14 10 2" xfId="14498" xr:uid="{00000000-0005-0000-0000-00009B560000}"/>
    <cellStyle name="SAPBEXHLevel0X 14 11" xfId="14499" xr:uid="{00000000-0005-0000-0000-00009C560000}"/>
    <cellStyle name="SAPBEXHLevel0X 14 12" xfId="14500" xr:uid="{00000000-0005-0000-0000-00009D560000}"/>
    <cellStyle name="SAPBEXHLevel0X 14 2" xfId="14501" xr:uid="{00000000-0005-0000-0000-00009E560000}"/>
    <cellStyle name="SAPBEXHLevel0X 14 2 2" xfId="14502" xr:uid="{00000000-0005-0000-0000-00009F560000}"/>
    <cellStyle name="SAPBEXHLevel0X 14 2 3" xfId="14503" xr:uid="{00000000-0005-0000-0000-0000A0560000}"/>
    <cellStyle name="SAPBEXHLevel0X 14 3" xfId="14504" xr:uid="{00000000-0005-0000-0000-0000A1560000}"/>
    <cellStyle name="SAPBEXHLevel0X 14 3 2" xfId="14505" xr:uid="{00000000-0005-0000-0000-0000A2560000}"/>
    <cellStyle name="SAPBEXHLevel0X 14 4" xfId="14506" xr:uid="{00000000-0005-0000-0000-0000A3560000}"/>
    <cellStyle name="SAPBEXHLevel0X 14 4 2" xfId="14507" xr:uid="{00000000-0005-0000-0000-0000A4560000}"/>
    <cellStyle name="SAPBEXHLevel0X 14 5" xfId="14508" xr:uid="{00000000-0005-0000-0000-0000A5560000}"/>
    <cellStyle name="SAPBEXHLevel0X 14 5 2" xfId="14509" xr:uid="{00000000-0005-0000-0000-0000A6560000}"/>
    <cellStyle name="SAPBEXHLevel0X 14 6" xfId="14510" xr:uid="{00000000-0005-0000-0000-0000A7560000}"/>
    <cellStyle name="SAPBEXHLevel0X 14 6 2" xfId="14511" xr:uid="{00000000-0005-0000-0000-0000A8560000}"/>
    <cellStyle name="SAPBEXHLevel0X 14 7" xfId="14512" xr:uid="{00000000-0005-0000-0000-0000A9560000}"/>
    <cellStyle name="SAPBEXHLevel0X 14 7 2" xfId="14513" xr:uid="{00000000-0005-0000-0000-0000AA560000}"/>
    <cellStyle name="SAPBEXHLevel0X 14 8" xfId="14514" xr:uid="{00000000-0005-0000-0000-0000AB560000}"/>
    <cellStyle name="SAPBEXHLevel0X 14 8 2" xfId="14515" xr:uid="{00000000-0005-0000-0000-0000AC560000}"/>
    <cellStyle name="SAPBEXHLevel0X 14 9" xfId="14516" xr:uid="{00000000-0005-0000-0000-0000AD560000}"/>
    <cellStyle name="SAPBEXHLevel0X 14 9 2" xfId="14517" xr:uid="{00000000-0005-0000-0000-0000AE560000}"/>
    <cellStyle name="SAPBEXHLevel0X 15" xfId="14518" xr:uid="{00000000-0005-0000-0000-0000AF560000}"/>
    <cellStyle name="SAPBEXHLevel0X 15 10" xfId="14519" xr:uid="{00000000-0005-0000-0000-0000B0560000}"/>
    <cellStyle name="SAPBEXHLevel0X 15 10 2" xfId="14520" xr:uid="{00000000-0005-0000-0000-0000B1560000}"/>
    <cellStyle name="SAPBEXHLevel0X 15 11" xfId="14521" xr:uid="{00000000-0005-0000-0000-0000B2560000}"/>
    <cellStyle name="SAPBEXHLevel0X 15 12" xfId="14522" xr:uid="{00000000-0005-0000-0000-0000B3560000}"/>
    <cellStyle name="SAPBEXHLevel0X 15 2" xfId="14523" xr:uid="{00000000-0005-0000-0000-0000B4560000}"/>
    <cellStyle name="SAPBEXHLevel0X 15 2 2" xfId="14524" xr:uid="{00000000-0005-0000-0000-0000B5560000}"/>
    <cellStyle name="SAPBEXHLevel0X 15 2 3" xfId="14525" xr:uid="{00000000-0005-0000-0000-0000B6560000}"/>
    <cellStyle name="SAPBEXHLevel0X 15 3" xfId="14526" xr:uid="{00000000-0005-0000-0000-0000B7560000}"/>
    <cellStyle name="SAPBEXHLevel0X 15 3 2" xfId="14527" xr:uid="{00000000-0005-0000-0000-0000B8560000}"/>
    <cellStyle name="SAPBEXHLevel0X 15 4" xfId="14528" xr:uid="{00000000-0005-0000-0000-0000B9560000}"/>
    <cellStyle name="SAPBEXHLevel0X 15 4 2" xfId="14529" xr:uid="{00000000-0005-0000-0000-0000BA560000}"/>
    <cellStyle name="SAPBEXHLevel0X 15 5" xfId="14530" xr:uid="{00000000-0005-0000-0000-0000BB560000}"/>
    <cellStyle name="SAPBEXHLevel0X 15 5 2" xfId="14531" xr:uid="{00000000-0005-0000-0000-0000BC560000}"/>
    <cellStyle name="SAPBEXHLevel0X 15 6" xfId="14532" xr:uid="{00000000-0005-0000-0000-0000BD560000}"/>
    <cellStyle name="SAPBEXHLevel0X 15 6 2" xfId="14533" xr:uid="{00000000-0005-0000-0000-0000BE560000}"/>
    <cellStyle name="SAPBEXHLevel0X 15 7" xfId="14534" xr:uid="{00000000-0005-0000-0000-0000BF560000}"/>
    <cellStyle name="SAPBEXHLevel0X 15 7 2" xfId="14535" xr:uid="{00000000-0005-0000-0000-0000C0560000}"/>
    <cellStyle name="SAPBEXHLevel0X 15 8" xfId="14536" xr:uid="{00000000-0005-0000-0000-0000C1560000}"/>
    <cellStyle name="SAPBEXHLevel0X 15 8 2" xfId="14537" xr:uid="{00000000-0005-0000-0000-0000C2560000}"/>
    <cellStyle name="SAPBEXHLevel0X 15 9" xfId="14538" xr:uid="{00000000-0005-0000-0000-0000C3560000}"/>
    <cellStyle name="SAPBEXHLevel0X 15 9 2" xfId="14539" xr:uid="{00000000-0005-0000-0000-0000C4560000}"/>
    <cellStyle name="SAPBEXHLevel0X 16" xfId="14540" xr:uid="{00000000-0005-0000-0000-0000C5560000}"/>
    <cellStyle name="SAPBEXHLevel0X 16 2" xfId="14541" xr:uid="{00000000-0005-0000-0000-0000C6560000}"/>
    <cellStyle name="SAPBEXHLevel0X 16 2 2" xfId="14542" xr:uid="{00000000-0005-0000-0000-0000C7560000}"/>
    <cellStyle name="SAPBEXHLevel0X 16 3" xfId="14543" xr:uid="{00000000-0005-0000-0000-0000C8560000}"/>
    <cellStyle name="SAPBEXHLevel0X 17" xfId="14544" xr:uid="{00000000-0005-0000-0000-0000C9560000}"/>
    <cellStyle name="SAPBEXHLevel0X 17 2" xfId="14545" xr:uid="{00000000-0005-0000-0000-0000CA560000}"/>
    <cellStyle name="SAPBEXHLevel0X 17 2 2" xfId="14546" xr:uid="{00000000-0005-0000-0000-0000CB560000}"/>
    <cellStyle name="SAPBEXHLevel0X 17 3" xfId="14547" xr:uid="{00000000-0005-0000-0000-0000CC560000}"/>
    <cellStyle name="SAPBEXHLevel0X 18" xfId="14548" xr:uid="{00000000-0005-0000-0000-0000CD560000}"/>
    <cellStyle name="SAPBEXHLevel0X 18 2" xfId="14549" xr:uid="{00000000-0005-0000-0000-0000CE560000}"/>
    <cellStyle name="SAPBEXHLevel0X 18 2 2" xfId="14550" xr:uid="{00000000-0005-0000-0000-0000CF560000}"/>
    <cellStyle name="SAPBEXHLevel0X 18 3" xfId="14551" xr:uid="{00000000-0005-0000-0000-0000D0560000}"/>
    <cellStyle name="SAPBEXHLevel0X 19" xfId="14552" xr:uid="{00000000-0005-0000-0000-0000D1560000}"/>
    <cellStyle name="SAPBEXHLevel0X 19 2" xfId="14553" xr:uid="{00000000-0005-0000-0000-0000D2560000}"/>
    <cellStyle name="SAPBEXHLevel0X 19 2 2" xfId="14554" xr:uid="{00000000-0005-0000-0000-0000D3560000}"/>
    <cellStyle name="SAPBEXHLevel0X 19 3" xfId="14555" xr:uid="{00000000-0005-0000-0000-0000D4560000}"/>
    <cellStyle name="SAPBEXHLevel0X 2" xfId="14556" xr:uid="{00000000-0005-0000-0000-0000D5560000}"/>
    <cellStyle name="SAPBEXHLevel0X 2 10" xfId="14557" xr:uid="{00000000-0005-0000-0000-0000D6560000}"/>
    <cellStyle name="SAPBEXHLevel0X 2 10 2" xfId="14558" xr:uid="{00000000-0005-0000-0000-0000D7560000}"/>
    <cellStyle name="SAPBEXHLevel0X 2 10 3" xfId="14559" xr:uid="{00000000-0005-0000-0000-0000D8560000}"/>
    <cellStyle name="SAPBEXHLevel0X 2 11" xfId="14560" xr:uid="{00000000-0005-0000-0000-0000D9560000}"/>
    <cellStyle name="SAPBEXHLevel0X 2 12" xfId="14561" xr:uid="{00000000-0005-0000-0000-0000DA560000}"/>
    <cellStyle name="SAPBEXHLevel0X 2 2" xfId="14562" xr:uid="{00000000-0005-0000-0000-0000DB560000}"/>
    <cellStyle name="SAPBEXHLevel0X 2 2 2" xfId="14563" xr:uid="{00000000-0005-0000-0000-0000DC560000}"/>
    <cellStyle name="SAPBEXHLevel0X 2 2 2 2" xfId="14564" xr:uid="{00000000-0005-0000-0000-0000DD560000}"/>
    <cellStyle name="SAPBEXHLevel0X 2 2 2 2 2" xfId="14565" xr:uid="{00000000-0005-0000-0000-0000DE560000}"/>
    <cellStyle name="SAPBEXHLevel0X 2 2 2 3" xfId="14566" xr:uid="{00000000-0005-0000-0000-0000DF560000}"/>
    <cellStyle name="SAPBEXHLevel0X 2 2 2 3 2" xfId="14567" xr:uid="{00000000-0005-0000-0000-0000E0560000}"/>
    <cellStyle name="SAPBEXHLevel0X 2 2 2 4" xfId="14568" xr:uid="{00000000-0005-0000-0000-0000E1560000}"/>
    <cellStyle name="SAPBEXHLevel0X 2 2 2 4 2" xfId="14569" xr:uid="{00000000-0005-0000-0000-0000E2560000}"/>
    <cellStyle name="SAPBEXHLevel0X 2 2 2 5" xfId="14570" xr:uid="{00000000-0005-0000-0000-0000E3560000}"/>
    <cellStyle name="SAPBEXHLevel0X 2 2 2 5 2" xfId="14571" xr:uid="{00000000-0005-0000-0000-0000E4560000}"/>
    <cellStyle name="SAPBEXHLevel0X 2 2 2 6" xfId="14572" xr:uid="{00000000-0005-0000-0000-0000E5560000}"/>
    <cellStyle name="SAPBEXHLevel0X 2 2 2 7" xfId="14573" xr:uid="{00000000-0005-0000-0000-0000E6560000}"/>
    <cellStyle name="SAPBEXHLevel0X 2 2 2 8" xfId="14574" xr:uid="{00000000-0005-0000-0000-0000E7560000}"/>
    <cellStyle name="SAPBEXHLevel0X 2 2 2_2014БП" xfId="14575" xr:uid="{00000000-0005-0000-0000-0000E8560000}"/>
    <cellStyle name="SAPBEXHLevel0X 2 2 3" xfId="14576" xr:uid="{00000000-0005-0000-0000-0000E9560000}"/>
    <cellStyle name="SAPBEXHLevel0X 2 2 3 2" xfId="14577" xr:uid="{00000000-0005-0000-0000-0000EA560000}"/>
    <cellStyle name="SAPBEXHLevel0X 2 2 4" xfId="14578" xr:uid="{00000000-0005-0000-0000-0000EB560000}"/>
    <cellStyle name="SAPBEXHLevel0X 2 2 4 2" xfId="14579" xr:uid="{00000000-0005-0000-0000-0000EC560000}"/>
    <cellStyle name="SAPBEXHLevel0X 2 2 5" xfId="14580" xr:uid="{00000000-0005-0000-0000-0000ED560000}"/>
    <cellStyle name="SAPBEXHLevel0X 2 2 5 2" xfId="14581" xr:uid="{00000000-0005-0000-0000-0000EE560000}"/>
    <cellStyle name="SAPBEXHLevel0X 2 2 6" xfId="14582" xr:uid="{00000000-0005-0000-0000-0000EF560000}"/>
    <cellStyle name="SAPBEXHLevel0X 2 2 6 2" xfId="14583" xr:uid="{00000000-0005-0000-0000-0000F0560000}"/>
    <cellStyle name="SAPBEXHLevel0X 2 2 7" xfId="14584" xr:uid="{00000000-0005-0000-0000-0000F1560000}"/>
    <cellStyle name="SAPBEXHLevel0X 2 2 8" xfId="14585" xr:uid="{00000000-0005-0000-0000-0000F2560000}"/>
    <cellStyle name="SAPBEXHLevel0X 2 2 9" xfId="14586" xr:uid="{00000000-0005-0000-0000-0000F3560000}"/>
    <cellStyle name="SAPBEXHLevel0X 2 2_2013Прогноз" xfId="14587" xr:uid="{00000000-0005-0000-0000-0000F4560000}"/>
    <cellStyle name="SAPBEXHLevel0X 2 3" xfId="14588" xr:uid="{00000000-0005-0000-0000-0000F5560000}"/>
    <cellStyle name="SAPBEXHLevel0X 2 3 2" xfId="14589" xr:uid="{00000000-0005-0000-0000-0000F6560000}"/>
    <cellStyle name="SAPBEXHLevel0X 2 3 2 2" xfId="14590" xr:uid="{00000000-0005-0000-0000-0000F7560000}"/>
    <cellStyle name="SAPBEXHLevel0X 2 3 2 2 2" xfId="14591" xr:uid="{00000000-0005-0000-0000-0000F8560000}"/>
    <cellStyle name="SAPBEXHLevel0X 2 3 2 3" xfId="14592" xr:uid="{00000000-0005-0000-0000-0000F9560000}"/>
    <cellStyle name="SAPBEXHLevel0X 2 3 2 3 2" xfId="14593" xr:uid="{00000000-0005-0000-0000-0000FA560000}"/>
    <cellStyle name="SAPBEXHLevel0X 2 3 2 4" xfId="14594" xr:uid="{00000000-0005-0000-0000-0000FB560000}"/>
    <cellStyle name="SAPBEXHLevel0X 2 3 2 4 2" xfId="14595" xr:uid="{00000000-0005-0000-0000-0000FC560000}"/>
    <cellStyle name="SAPBEXHLevel0X 2 3 2 5" xfId="14596" xr:uid="{00000000-0005-0000-0000-0000FD560000}"/>
    <cellStyle name="SAPBEXHLevel0X 2 3 2 5 2" xfId="14597" xr:uid="{00000000-0005-0000-0000-0000FE560000}"/>
    <cellStyle name="SAPBEXHLevel0X 2 3 2 6" xfId="14598" xr:uid="{00000000-0005-0000-0000-0000FF560000}"/>
    <cellStyle name="SAPBEXHLevel0X 2 3 2 7" xfId="14599" xr:uid="{00000000-0005-0000-0000-000000570000}"/>
    <cellStyle name="SAPBEXHLevel0X 2 3 2 8" xfId="14600" xr:uid="{00000000-0005-0000-0000-000001570000}"/>
    <cellStyle name="SAPBEXHLevel0X 2 3 2_2014БП" xfId="14601" xr:uid="{00000000-0005-0000-0000-000002570000}"/>
    <cellStyle name="SAPBEXHLevel0X 2 3 3" xfId="14602" xr:uid="{00000000-0005-0000-0000-000003570000}"/>
    <cellStyle name="SAPBEXHLevel0X 2 3 3 2" xfId="14603" xr:uid="{00000000-0005-0000-0000-000004570000}"/>
    <cellStyle name="SAPBEXHLevel0X 2 3 4" xfId="14604" xr:uid="{00000000-0005-0000-0000-000005570000}"/>
    <cellStyle name="SAPBEXHLevel0X 2 3 4 2" xfId="14605" xr:uid="{00000000-0005-0000-0000-000006570000}"/>
    <cellStyle name="SAPBEXHLevel0X 2 3 5" xfId="14606" xr:uid="{00000000-0005-0000-0000-000007570000}"/>
    <cellStyle name="SAPBEXHLevel0X 2 3 5 2" xfId="14607" xr:uid="{00000000-0005-0000-0000-000008570000}"/>
    <cellStyle name="SAPBEXHLevel0X 2 3 6" xfId="14608" xr:uid="{00000000-0005-0000-0000-000009570000}"/>
    <cellStyle name="SAPBEXHLevel0X 2 3 6 2" xfId="14609" xr:uid="{00000000-0005-0000-0000-00000A570000}"/>
    <cellStyle name="SAPBEXHLevel0X 2 3 7" xfId="14610" xr:uid="{00000000-0005-0000-0000-00000B570000}"/>
    <cellStyle name="SAPBEXHLevel0X 2 3 8" xfId="14611" xr:uid="{00000000-0005-0000-0000-00000C570000}"/>
    <cellStyle name="SAPBEXHLevel0X 2 3 9" xfId="14612" xr:uid="{00000000-0005-0000-0000-00000D570000}"/>
    <cellStyle name="SAPBEXHLevel0X 2 3_2013Прогноз" xfId="14613" xr:uid="{00000000-0005-0000-0000-00000E570000}"/>
    <cellStyle name="SAPBEXHLevel0X 2 4" xfId="14614" xr:uid="{00000000-0005-0000-0000-00000F570000}"/>
    <cellStyle name="SAPBEXHLevel0X 2 4 2" xfId="14615" xr:uid="{00000000-0005-0000-0000-000010570000}"/>
    <cellStyle name="SAPBEXHLevel0X 2 4 2 2" xfId="14616" xr:uid="{00000000-0005-0000-0000-000011570000}"/>
    <cellStyle name="SAPBEXHLevel0X 2 4 2 3" xfId="14617" xr:uid="{00000000-0005-0000-0000-000012570000}"/>
    <cellStyle name="SAPBEXHLevel0X 2 4 3" xfId="14618" xr:uid="{00000000-0005-0000-0000-000013570000}"/>
    <cellStyle name="SAPBEXHLevel0X 2 4 3 2" xfId="14619" xr:uid="{00000000-0005-0000-0000-000014570000}"/>
    <cellStyle name="SAPBEXHLevel0X 2 4 4" xfId="14620" xr:uid="{00000000-0005-0000-0000-000015570000}"/>
    <cellStyle name="SAPBEXHLevel0X 2 4 4 2" xfId="14621" xr:uid="{00000000-0005-0000-0000-000016570000}"/>
    <cellStyle name="SAPBEXHLevel0X 2 4 5" xfId="14622" xr:uid="{00000000-0005-0000-0000-000017570000}"/>
    <cellStyle name="SAPBEXHLevel0X 2 4 5 2" xfId="14623" xr:uid="{00000000-0005-0000-0000-000018570000}"/>
    <cellStyle name="SAPBEXHLevel0X 2 4 6" xfId="14624" xr:uid="{00000000-0005-0000-0000-000019570000}"/>
    <cellStyle name="SAPBEXHLevel0X 2 4 7" xfId="14625" xr:uid="{00000000-0005-0000-0000-00001A570000}"/>
    <cellStyle name="SAPBEXHLevel0X 2 4 8" xfId="14626" xr:uid="{00000000-0005-0000-0000-00001B570000}"/>
    <cellStyle name="SAPBEXHLevel0X 2 4_2014БП" xfId="14627" xr:uid="{00000000-0005-0000-0000-00001C570000}"/>
    <cellStyle name="SAPBEXHLevel0X 2 5" xfId="14628" xr:uid="{00000000-0005-0000-0000-00001D570000}"/>
    <cellStyle name="SAPBEXHLevel0X 2 5 2" xfId="14629" xr:uid="{00000000-0005-0000-0000-00001E570000}"/>
    <cellStyle name="SAPBEXHLevel0X 2 5 2 2" xfId="14630" xr:uid="{00000000-0005-0000-0000-00001F570000}"/>
    <cellStyle name="SAPBEXHLevel0X 2 5 3" xfId="14631" xr:uid="{00000000-0005-0000-0000-000020570000}"/>
    <cellStyle name="SAPBEXHLevel0X 2 6" xfId="14632" xr:uid="{00000000-0005-0000-0000-000021570000}"/>
    <cellStyle name="SAPBEXHLevel0X 2 6 2" xfId="14633" xr:uid="{00000000-0005-0000-0000-000022570000}"/>
    <cellStyle name="SAPBEXHLevel0X 2 6 2 2" xfId="14634" xr:uid="{00000000-0005-0000-0000-000023570000}"/>
    <cellStyle name="SAPBEXHLevel0X 2 6 3" xfId="14635" xr:uid="{00000000-0005-0000-0000-000024570000}"/>
    <cellStyle name="SAPBEXHLevel0X 2 7" xfId="14636" xr:uid="{00000000-0005-0000-0000-000025570000}"/>
    <cellStyle name="SAPBEXHLevel0X 2 7 2" xfId="14637" xr:uid="{00000000-0005-0000-0000-000026570000}"/>
    <cellStyle name="SAPBEXHLevel0X 2 7 2 2" xfId="14638" xr:uid="{00000000-0005-0000-0000-000027570000}"/>
    <cellStyle name="SAPBEXHLevel0X 2 7 3" xfId="14639" xr:uid="{00000000-0005-0000-0000-000028570000}"/>
    <cellStyle name="SAPBEXHLevel0X 2 8" xfId="14640" xr:uid="{00000000-0005-0000-0000-000029570000}"/>
    <cellStyle name="SAPBEXHLevel0X 2 8 2" xfId="14641" xr:uid="{00000000-0005-0000-0000-00002A570000}"/>
    <cellStyle name="SAPBEXHLevel0X 2 8 2 2" xfId="14642" xr:uid="{00000000-0005-0000-0000-00002B570000}"/>
    <cellStyle name="SAPBEXHLevel0X 2 8 3" xfId="14643" xr:uid="{00000000-0005-0000-0000-00002C570000}"/>
    <cellStyle name="SAPBEXHLevel0X 2 9" xfId="14644" xr:uid="{00000000-0005-0000-0000-00002D570000}"/>
    <cellStyle name="SAPBEXHLevel0X 2 9 2" xfId="14645" xr:uid="{00000000-0005-0000-0000-00002E570000}"/>
    <cellStyle name="SAPBEXHLevel0X 2 9 2 2" xfId="14646" xr:uid="{00000000-0005-0000-0000-00002F570000}"/>
    <cellStyle name="SAPBEXHLevel0X 2 9 3" xfId="14647" xr:uid="{00000000-0005-0000-0000-000030570000}"/>
    <cellStyle name="SAPBEXHLevel0X 2_2013Прогноз" xfId="14648" xr:uid="{00000000-0005-0000-0000-000031570000}"/>
    <cellStyle name="SAPBEXHLevel0X 20" xfId="14649" xr:uid="{00000000-0005-0000-0000-000032570000}"/>
    <cellStyle name="SAPBEXHLevel0X 20 2" xfId="14650" xr:uid="{00000000-0005-0000-0000-000033570000}"/>
    <cellStyle name="SAPBEXHLevel0X 20 2 2" xfId="14651" xr:uid="{00000000-0005-0000-0000-000034570000}"/>
    <cellStyle name="SAPBEXHLevel0X 20 3" xfId="14652" xr:uid="{00000000-0005-0000-0000-000035570000}"/>
    <cellStyle name="SAPBEXHLevel0X 21" xfId="14653" xr:uid="{00000000-0005-0000-0000-000036570000}"/>
    <cellStyle name="SAPBEXHLevel0X 21 2" xfId="14654" xr:uid="{00000000-0005-0000-0000-000037570000}"/>
    <cellStyle name="SAPBEXHLevel0X 21 2 2" xfId="14655" xr:uid="{00000000-0005-0000-0000-000038570000}"/>
    <cellStyle name="SAPBEXHLevel0X 21 3" xfId="14656" xr:uid="{00000000-0005-0000-0000-000039570000}"/>
    <cellStyle name="SAPBEXHLevel0X 22" xfId="14657" xr:uid="{00000000-0005-0000-0000-00003A570000}"/>
    <cellStyle name="SAPBEXHLevel0X 22 2" xfId="14658" xr:uid="{00000000-0005-0000-0000-00003B570000}"/>
    <cellStyle name="SAPBEXHLevel0X 22 2 2" xfId="14659" xr:uid="{00000000-0005-0000-0000-00003C570000}"/>
    <cellStyle name="SAPBEXHLevel0X 22 3" xfId="14660" xr:uid="{00000000-0005-0000-0000-00003D570000}"/>
    <cellStyle name="SAPBEXHLevel0X 23" xfId="14661" xr:uid="{00000000-0005-0000-0000-00003E570000}"/>
    <cellStyle name="SAPBEXHLevel0X 23 2" xfId="14662" xr:uid="{00000000-0005-0000-0000-00003F570000}"/>
    <cellStyle name="SAPBEXHLevel0X 23 2 2" xfId="14663" xr:uid="{00000000-0005-0000-0000-000040570000}"/>
    <cellStyle name="SAPBEXHLevel0X 23 3" xfId="14664" xr:uid="{00000000-0005-0000-0000-000041570000}"/>
    <cellStyle name="SAPBEXHLevel0X 24" xfId="14665" xr:uid="{00000000-0005-0000-0000-000042570000}"/>
    <cellStyle name="SAPBEXHLevel0X 24 2" xfId="14666" xr:uid="{00000000-0005-0000-0000-000043570000}"/>
    <cellStyle name="SAPBEXHLevel0X 24 2 2" xfId="14667" xr:uid="{00000000-0005-0000-0000-000044570000}"/>
    <cellStyle name="SAPBEXHLevel0X 24 3" xfId="14668" xr:uid="{00000000-0005-0000-0000-000045570000}"/>
    <cellStyle name="SAPBEXHLevel0X 25" xfId="14669" xr:uid="{00000000-0005-0000-0000-000046570000}"/>
    <cellStyle name="SAPBEXHLevel0X 25 2" xfId="14670" xr:uid="{00000000-0005-0000-0000-000047570000}"/>
    <cellStyle name="SAPBEXHLevel0X 25 3" xfId="14671" xr:uid="{00000000-0005-0000-0000-000048570000}"/>
    <cellStyle name="SAPBEXHLevel0X 26" xfId="14672" xr:uid="{00000000-0005-0000-0000-000049570000}"/>
    <cellStyle name="SAPBEXHLevel0X 26 2" xfId="14673" xr:uid="{00000000-0005-0000-0000-00004A570000}"/>
    <cellStyle name="SAPBEXHLevel0X 27" xfId="14674" xr:uid="{00000000-0005-0000-0000-00004B570000}"/>
    <cellStyle name="SAPBEXHLevel0X 28" xfId="14675" xr:uid="{00000000-0005-0000-0000-00004C570000}"/>
    <cellStyle name="SAPBEXHLevel0X 29" xfId="14676" xr:uid="{00000000-0005-0000-0000-00004D570000}"/>
    <cellStyle name="SAPBEXHLevel0X 3" xfId="14677" xr:uid="{00000000-0005-0000-0000-00004E570000}"/>
    <cellStyle name="SAPBEXHLevel0X 3 10" xfId="14678" xr:uid="{00000000-0005-0000-0000-00004F570000}"/>
    <cellStyle name="SAPBEXHLevel0X 3 10 2" xfId="14679" xr:uid="{00000000-0005-0000-0000-000050570000}"/>
    <cellStyle name="SAPBEXHLevel0X 3 10 3" xfId="14680" xr:uid="{00000000-0005-0000-0000-000051570000}"/>
    <cellStyle name="SAPBEXHLevel0X 3 11" xfId="14681" xr:uid="{00000000-0005-0000-0000-000052570000}"/>
    <cellStyle name="SAPBEXHLevel0X 3 12" xfId="14682" xr:uid="{00000000-0005-0000-0000-000053570000}"/>
    <cellStyle name="SAPBEXHLevel0X 3 2" xfId="14683" xr:uid="{00000000-0005-0000-0000-000054570000}"/>
    <cellStyle name="SAPBEXHLevel0X 3 2 2" xfId="14684" xr:uid="{00000000-0005-0000-0000-000055570000}"/>
    <cellStyle name="SAPBEXHLevel0X 3 2 2 2" xfId="14685" xr:uid="{00000000-0005-0000-0000-000056570000}"/>
    <cellStyle name="SAPBEXHLevel0X 3 2 2 2 2" xfId="14686" xr:uid="{00000000-0005-0000-0000-000057570000}"/>
    <cellStyle name="SAPBEXHLevel0X 3 2 2 3" xfId="14687" xr:uid="{00000000-0005-0000-0000-000058570000}"/>
    <cellStyle name="SAPBEXHLevel0X 3 2 2 3 2" xfId="14688" xr:uid="{00000000-0005-0000-0000-000059570000}"/>
    <cellStyle name="SAPBEXHLevel0X 3 2 2 4" xfId="14689" xr:uid="{00000000-0005-0000-0000-00005A570000}"/>
    <cellStyle name="SAPBEXHLevel0X 3 2 2 4 2" xfId="14690" xr:uid="{00000000-0005-0000-0000-00005B570000}"/>
    <cellStyle name="SAPBEXHLevel0X 3 2 2 5" xfId="14691" xr:uid="{00000000-0005-0000-0000-00005C570000}"/>
    <cellStyle name="SAPBEXHLevel0X 3 2 2 5 2" xfId="14692" xr:uid="{00000000-0005-0000-0000-00005D570000}"/>
    <cellStyle name="SAPBEXHLevel0X 3 2 2 6" xfId="14693" xr:uid="{00000000-0005-0000-0000-00005E570000}"/>
    <cellStyle name="SAPBEXHLevel0X 3 2 2 7" xfId="14694" xr:uid="{00000000-0005-0000-0000-00005F570000}"/>
    <cellStyle name="SAPBEXHLevel0X 3 2 2 8" xfId="14695" xr:uid="{00000000-0005-0000-0000-000060570000}"/>
    <cellStyle name="SAPBEXHLevel0X 3 2 2_2014БП" xfId="14696" xr:uid="{00000000-0005-0000-0000-000061570000}"/>
    <cellStyle name="SAPBEXHLevel0X 3 2 3" xfId="14697" xr:uid="{00000000-0005-0000-0000-000062570000}"/>
    <cellStyle name="SAPBEXHLevel0X 3 2 3 2" xfId="14698" xr:uid="{00000000-0005-0000-0000-000063570000}"/>
    <cellStyle name="SAPBEXHLevel0X 3 2 4" xfId="14699" xr:uid="{00000000-0005-0000-0000-000064570000}"/>
    <cellStyle name="SAPBEXHLevel0X 3 2 4 2" xfId="14700" xr:uid="{00000000-0005-0000-0000-000065570000}"/>
    <cellStyle name="SAPBEXHLevel0X 3 2 5" xfId="14701" xr:uid="{00000000-0005-0000-0000-000066570000}"/>
    <cellStyle name="SAPBEXHLevel0X 3 2 5 2" xfId="14702" xr:uid="{00000000-0005-0000-0000-000067570000}"/>
    <cellStyle name="SAPBEXHLevel0X 3 2 6" xfId="14703" xr:uid="{00000000-0005-0000-0000-000068570000}"/>
    <cellStyle name="SAPBEXHLevel0X 3 2 6 2" xfId="14704" xr:uid="{00000000-0005-0000-0000-000069570000}"/>
    <cellStyle name="SAPBEXHLevel0X 3 2 7" xfId="14705" xr:uid="{00000000-0005-0000-0000-00006A570000}"/>
    <cellStyle name="SAPBEXHLevel0X 3 2 8" xfId="14706" xr:uid="{00000000-0005-0000-0000-00006B570000}"/>
    <cellStyle name="SAPBEXHLevel0X 3 2 9" xfId="14707" xr:uid="{00000000-0005-0000-0000-00006C570000}"/>
    <cellStyle name="SAPBEXHLevel0X 3 2_2013Прогноз" xfId="14708" xr:uid="{00000000-0005-0000-0000-00006D570000}"/>
    <cellStyle name="SAPBEXHLevel0X 3 3" xfId="14709" xr:uid="{00000000-0005-0000-0000-00006E570000}"/>
    <cellStyle name="SAPBEXHLevel0X 3 3 2" xfId="14710" xr:uid="{00000000-0005-0000-0000-00006F570000}"/>
    <cellStyle name="SAPBEXHLevel0X 3 3 2 2" xfId="14711" xr:uid="{00000000-0005-0000-0000-000070570000}"/>
    <cellStyle name="SAPBEXHLevel0X 3 3 2 2 2" xfId="14712" xr:uid="{00000000-0005-0000-0000-000071570000}"/>
    <cellStyle name="SAPBEXHLevel0X 3 3 2 3" xfId="14713" xr:uid="{00000000-0005-0000-0000-000072570000}"/>
    <cellStyle name="SAPBEXHLevel0X 3 3 2 3 2" xfId="14714" xr:uid="{00000000-0005-0000-0000-000073570000}"/>
    <cellStyle name="SAPBEXHLevel0X 3 3 2 4" xfId="14715" xr:uid="{00000000-0005-0000-0000-000074570000}"/>
    <cellStyle name="SAPBEXHLevel0X 3 3 2 4 2" xfId="14716" xr:uid="{00000000-0005-0000-0000-000075570000}"/>
    <cellStyle name="SAPBEXHLevel0X 3 3 2 5" xfId="14717" xr:uid="{00000000-0005-0000-0000-000076570000}"/>
    <cellStyle name="SAPBEXHLevel0X 3 3 2 5 2" xfId="14718" xr:uid="{00000000-0005-0000-0000-000077570000}"/>
    <cellStyle name="SAPBEXHLevel0X 3 3 2 6" xfId="14719" xr:uid="{00000000-0005-0000-0000-000078570000}"/>
    <cellStyle name="SAPBEXHLevel0X 3 3 2 7" xfId="14720" xr:uid="{00000000-0005-0000-0000-000079570000}"/>
    <cellStyle name="SAPBEXHLevel0X 3 3 2 8" xfId="14721" xr:uid="{00000000-0005-0000-0000-00007A570000}"/>
    <cellStyle name="SAPBEXHLevel0X 3 3 2_2014БП" xfId="14722" xr:uid="{00000000-0005-0000-0000-00007B570000}"/>
    <cellStyle name="SAPBEXHLevel0X 3 3 3" xfId="14723" xr:uid="{00000000-0005-0000-0000-00007C570000}"/>
    <cellStyle name="SAPBEXHLevel0X 3 3 3 2" xfId="14724" xr:uid="{00000000-0005-0000-0000-00007D570000}"/>
    <cellStyle name="SAPBEXHLevel0X 3 3 4" xfId="14725" xr:uid="{00000000-0005-0000-0000-00007E570000}"/>
    <cellStyle name="SAPBEXHLevel0X 3 3 4 2" xfId="14726" xr:uid="{00000000-0005-0000-0000-00007F570000}"/>
    <cellStyle name="SAPBEXHLevel0X 3 3 5" xfId="14727" xr:uid="{00000000-0005-0000-0000-000080570000}"/>
    <cellStyle name="SAPBEXHLevel0X 3 3 5 2" xfId="14728" xr:uid="{00000000-0005-0000-0000-000081570000}"/>
    <cellStyle name="SAPBEXHLevel0X 3 3 6" xfId="14729" xr:uid="{00000000-0005-0000-0000-000082570000}"/>
    <cellStyle name="SAPBEXHLevel0X 3 3 6 2" xfId="14730" xr:uid="{00000000-0005-0000-0000-000083570000}"/>
    <cellStyle name="SAPBEXHLevel0X 3 3 7" xfId="14731" xr:uid="{00000000-0005-0000-0000-000084570000}"/>
    <cellStyle name="SAPBEXHLevel0X 3 3 8" xfId="14732" xr:uid="{00000000-0005-0000-0000-000085570000}"/>
    <cellStyle name="SAPBEXHLevel0X 3 3 9" xfId="14733" xr:uid="{00000000-0005-0000-0000-000086570000}"/>
    <cellStyle name="SAPBEXHLevel0X 3 3_2013Прогноз" xfId="14734" xr:uid="{00000000-0005-0000-0000-000087570000}"/>
    <cellStyle name="SAPBEXHLevel0X 3 4" xfId="14735" xr:uid="{00000000-0005-0000-0000-000088570000}"/>
    <cellStyle name="SAPBEXHLevel0X 3 4 2" xfId="14736" xr:uid="{00000000-0005-0000-0000-000089570000}"/>
    <cellStyle name="SAPBEXHLevel0X 3 4 2 2" xfId="14737" xr:uid="{00000000-0005-0000-0000-00008A570000}"/>
    <cellStyle name="SAPBEXHLevel0X 3 4 2 3" xfId="14738" xr:uid="{00000000-0005-0000-0000-00008B570000}"/>
    <cellStyle name="SAPBEXHLevel0X 3 4 3" xfId="14739" xr:uid="{00000000-0005-0000-0000-00008C570000}"/>
    <cellStyle name="SAPBEXHLevel0X 3 4 3 2" xfId="14740" xr:uid="{00000000-0005-0000-0000-00008D570000}"/>
    <cellStyle name="SAPBEXHLevel0X 3 4 4" xfId="14741" xr:uid="{00000000-0005-0000-0000-00008E570000}"/>
    <cellStyle name="SAPBEXHLevel0X 3 4 4 2" xfId="14742" xr:uid="{00000000-0005-0000-0000-00008F570000}"/>
    <cellStyle name="SAPBEXHLevel0X 3 4 5" xfId="14743" xr:uid="{00000000-0005-0000-0000-000090570000}"/>
    <cellStyle name="SAPBEXHLevel0X 3 4 5 2" xfId="14744" xr:uid="{00000000-0005-0000-0000-000091570000}"/>
    <cellStyle name="SAPBEXHLevel0X 3 4 6" xfId="14745" xr:uid="{00000000-0005-0000-0000-000092570000}"/>
    <cellStyle name="SAPBEXHLevel0X 3 4 7" xfId="14746" xr:uid="{00000000-0005-0000-0000-000093570000}"/>
    <cellStyle name="SAPBEXHLevel0X 3 4 8" xfId="14747" xr:uid="{00000000-0005-0000-0000-000094570000}"/>
    <cellStyle name="SAPBEXHLevel0X 3 4_2014БП" xfId="14748" xr:uid="{00000000-0005-0000-0000-000095570000}"/>
    <cellStyle name="SAPBEXHLevel0X 3 5" xfId="14749" xr:uid="{00000000-0005-0000-0000-000096570000}"/>
    <cellStyle name="SAPBEXHLevel0X 3 5 2" xfId="14750" xr:uid="{00000000-0005-0000-0000-000097570000}"/>
    <cellStyle name="SAPBEXHLevel0X 3 5 2 2" xfId="14751" xr:uid="{00000000-0005-0000-0000-000098570000}"/>
    <cellStyle name="SAPBEXHLevel0X 3 5 3" xfId="14752" xr:uid="{00000000-0005-0000-0000-000099570000}"/>
    <cellStyle name="SAPBEXHLevel0X 3 6" xfId="14753" xr:uid="{00000000-0005-0000-0000-00009A570000}"/>
    <cellStyle name="SAPBEXHLevel0X 3 6 2" xfId="14754" xr:uid="{00000000-0005-0000-0000-00009B570000}"/>
    <cellStyle name="SAPBEXHLevel0X 3 6 2 2" xfId="14755" xr:uid="{00000000-0005-0000-0000-00009C570000}"/>
    <cellStyle name="SAPBEXHLevel0X 3 6 3" xfId="14756" xr:uid="{00000000-0005-0000-0000-00009D570000}"/>
    <cellStyle name="SAPBEXHLevel0X 3 7" xfId="14757" xr:uid="{00000000-0005-0000-0000-00009E570000}"/>
    <cellStyle name="SAPBEXHLevel0X 3 7 2" xfId="14758" xr:uid="{00000000-0005-0000-0000-00009F570000}"/>
    <cellStyle name="SAPBEXHLevel0X 3 7 2 2" xfId="14759" xr:uid="{00000000-0005-0000-0000-0000A0570000}"/>
    <cellStyle name="SAPBEXHLevel0X 3 7 3" xfId="14760" xr:uid="{00000000-0005-0000-0000-0000A1570000}"/>
    <cellStyle name="SAPBEXHLevel0X 3 8" xfId="14761" xr:uid="{00000000-0005-0000-0000-0000A2570000}"/>
    <cellStyle name="SAPBEXHLevel0X 3 8 2" xfId="14762" xr:uid="{00000000-0005-0000-0000-0000A3570000}"/>
    <cellStyle name="SAPBEXHLevel0X 3 8 2 2" xfId="14763" xr:uid="{00000000-0005-0000-0000-0000A4570000}"/>
    <cellStyle name="SAPBEXHLevel0X 3 8 3" xfId="14764" xr:uid="{00000000-0005-0000-0000-0000A5570000}"/>
    <cellStyle name="SAPBEXHLevel0X 3 9" xfId="14765" xr:uid="{00000000-0005-0000-0000-0000A6570000}"/>
    <cellStyle name="SAPBEXHLevel0X 3 9 2" xfId="14766" xr:uid="{00000000-0005-0000-0000-0000A7570000}"/>
    <cellStyle name="SAPBEXHLevel0X 3 9 2 2" xfId="14767" xr:uid="{00000000-0005-0000-0000-0000A8570000}"/>
    <cellStyle name="SAPBEXHLevel0X 3 9 3" xfId="14768" xr:uid="{00000000-0005-0000-0000-0000A9570000}"/>
    <cellStyle name="SAPBEXHLevel0X 3_2013Прогноз" xfId="14769" xr:uid="{00000000-0005-0000-0000-0000AA570000}"/>
    <cellStyle name="SAPBEXHLevel0X 30" xfId="14770" xr:uid="{00000000-0005-0000-0000-0000AB570000}"/>
    <cellStyle name="SAPBEXHLevel0X 31" xfId="14771" xr:uid="{00000000-0005-0000-0000-0000AC570000}"/>
    <cellStyle name="SAPBEXHLevel0X 32" xfId="14772" xr:uid="{00000000-0005-0000-0000-0000AD570000}"/>
    <cellStyle name="SAPBEXHLevel0X 33" xfId="14773" xr:uid="{00000000-0005-0000-0000-0000AE570000}"/>
    <cellStyle name="SAPBEXHLevel0X 34" xfId="14774" xr:uid="{00000000-0005-0000-0000-0000AF570000}"/>
    <cellStyle name="SAPBEXHLevel0X 35" xfId="14775" xr:uid="{00000000-0005-0000-0000-0000B0570000}"/>
    <cellStyle name="SAPBEXHLevel0X 36" xfId="14776" xr:uid="{00000000-0005-0000-0000-0000B1570000}"/>
    <cellStyle name="SAPBEXHLevel0X 37" xfId="14777" xr:uid="{00000000-0005-0000-0000-0000B2570000}"/>
    <cellStyle name="SAPBEXHLevel0X 38" xfId="14778" xr:uid="{00000000-0005-0000-0000-0000B3570000}"/>
    <cellStyle name="SAPBEXHLevel0X 39" xfId="14779" xr:uid="{00000000-0005-0000-0000-0000B4570000}"/>
    <cellStyle name="SAPBEXHLevel0X 4" xfId="14780" xr:uid="{00000000-0005-0000-0000-0000B5570000}"/>
    <cellStyle name="SAPBEXHLevel0X 4 10" xfId="14781" xr:uid="{00000000-0005-0000-0000-0000B6570000}"/>
    <cellStyle name="SAPBEXHLevel0X 4 10 2" xfId="14782" xr:uid="{00000000-0005-0000-0000-0000B7570000}"/>
    <cellStyle name="SAPBEXHLevel0X 4 10 3" xfId="14783" xr:uid="{00000000-0005-0000-0000-0000B8570000}"/>
    <cellStyle name="SAPBEXHLevel0X 4 11" xfId="14784" xr:uid="{00000000-0005-0000-0000-0000B9570000}"/>
    <cellStyle name="SAPBEXHLevel0X 4 12" xfId="14785" xr:uid="{00000000-0005-0000-0000-0000BA570000}"/>
    <cellStyle name="SAPBEXHLevel0X 4 2" xfId="14786" xr:uid="{00000000-0005-0000-0000-0000BB570000}"/>
    <cellStyle name="SAPBEXHLevel0X 4 2 2" xfId="14787" xr:uid="{00000000-0005-0000-0000-0000BC570000}"/>
    <cellStyle name="SAPBEXHLevel0X 4 2 2 2" xfId="14788" xr:uid="{00000000-0005-0000-0000-0000BD570000}"/>
    <cellStyle name="SAPBEXHLevel0X 4 2 2 2 2" xfId="14789" xr:uid="{00000000-0005-0000-0000-0000BE570000}"/>
    <cellStyle name="SAPBEXHLevel0X 4 2 2 3" xfId="14790" xr:uid="{00000000-0005-0000-0000-0000BF570000}"/>
    <cellStyle name="SAPBEXHLevel0X 4 2 2 3 2" xfId="14791" xr:uid="{00000000-0005-0000-0000-0000C0570000}"/>
    <cellStyle name="SAPBEXHLevel0X 4 2 2 4" xfId="14792" xr:uid="{00000000-0005-0000-0000-0000C1570000}"/>
    <cellStyle name="SAPBEXHLevel0X 4 2 2 4 2" xfId="14793" xr:uid="{00000000-0005-0000-0000-0000C2570000}"/>
    <cellStyle name="SAPBEXHLevel0X 4 2 2 5" xfId="14794" xr:uid="{00000000-0005-0000-0000-0000C3570000}"/>
    <cellStyle name="SAPBEXHLevel0X 4 2 2 5 2" xfId="14795" xr:uid="{00000000-0005-0000-0000-0000C4570000}"/>
    <cellStyle name="SAPBEXHLevel0X 4 2 2 6" xfId="14796" xr:uid="{00000000-0005-0000-0000-0000C5570000}"/>
    <cellStyle name="SAPBEXHLevel0X 4 2 2 7" xfId="14797" xr:uid="{00000000-0005-0000-0000-0000C6570000}"/>
    <cellStyle name="SAPBEXHLevel0X 4 2 2 8" xfId="14798" xr:uid="{00000000-0005-0000-0000-0000C7570000}"/>
    <cellStyle name="SAPBEXHLevel0X 4 2 2_2014БП" xfId="14799" xr:uid="{00000000-0005-0000-0000-0000C8570000}"/>
    <cellStyle name="SAPBEXHLevel0X 4 2 3" xfId="14800" xr:uid="{00000000-0005-0000-0000-0000C9570000}"/>
    <cellStyle name="SAPBEXHLevel0X 4 2 3 2" xfId="14801" xr:uid="{00000000-0005-0000-0000-0000CA570000}"/>
    <cellStyle name="SAPBEXHLevel0X 4 2 4" xfId="14802" xr:uid="{00000000-0005-0000-0000-0000CB570000}"/>
    <cellStyle name="SAPBEXHLevel0X 4 2 4 2" xfId="14803" xr:uid="{00000000-0005-0000-0000-0000CC570000}"/>
    <cellStyle name="SAPBEXHLevel0X 4 2 5" xfId="14804" xr:uid="{00000000-0005-0000-0000-0000CD570000}"/>
    <cellStyle name="SAPBEXHLevel0X 4 2 5 2" xfId="14805" xr:uid="{00000000-0005-0000-0000-0000CE570000}"/>
    <cellStyle name="SAPBEXHLevel0X 4 2 6" xfId="14806" xr:uid="{00000000-0005-0000-0000-0000CF570000}"/>
    <cellStyle name="SAPBEXHLevel0X 4 2 6 2" xfId="14807" xr:uid="{00000000-0005-0000-0000-0000D0570000}"/>
    <cellStyle name="SAPBEXHLevel0X 4 2 7" xfId="14808" xr:uid="{00000000-0005-0000-0000-0000D1570000}"/>
    <cellStyle name="SAPBEXHLevel0X 4 2 8" xfId="14809" xr:uid="{00000000-0005-0000-0000-0000D2570000}"/>
    <cellStyle name="SAPBEXHLevel0X 4 2 9" xfId="14810" xr:uid="{00000000-0005-0000-0000-0000D3570000}"/>
    <cellStyle name="SAPBEXHLevel0X 4 2_2013Прогноз" xfId="14811" xr:uid="{00000000-0005-0000-0000-0000D4570000}"/>
    <cellStyle name="SAPBEXHLevel0X 4 3" xfId="14812" xr:uid="{00000000-0005-0000-0000-0000D5570000}"/>
    <cellStyle name="SAPBEXHLevel0X 4 3 2" xfId="14813" xr:uid="{00000000-0005-0000-0000-0000D6570000}"/>
    <cellStyle name="SAPBEXHLevel0X 4 3 2 2" xfId="14814" xr:uid="{00000000-0005-0000-0000-0000D7570000}"/>
    <cellStyle name="SAPBEXHLevel0X 4 3 2 2 2" xfId="14815" xr:uid="{00000000-0005-0000-0000-0000D8570000}"/>
    <cellStyle name="SAPBEXHLevel0X 4 3 2 3" xfId="14816" xr:uid="{00000000-0005-0000-0000-0000D9570000}"/>
    <cellStyle name="SAPBEXHLevel0X 4 3 2 3 2" xfId="14817" xr:uid="{00000000-0005-0000-0000-0000DA570000}"/>
    <cellStyle name="SAPBEXHLevel0X 4 3 2 4" xfId="14818" xr:uid="{00000000-0005-0000-0000-0000DB570000}"/>
    <cellStyle name="SAPBEXHLevel0X 4 3 2 4 2" xfId="14819" xr:uid="{00000000-0005-0000-0000-0000DC570000}"/>
    <cellStyle name="SAPBEXHLevel0X 4 3 2 5" xfId="14820" xr:uid="{00000000-0005-0000-0000-0000DD570000}"/>
    <cellStyle name="SAPBEXHLevel0X 4 3 2 5 2" xfId="14821" xr:uid="{00000000-0005-0000-0000-0000DE570000}"/>
    <cellStyle name="SAPBEXHLevel0X 4 3 2 6" xfId="14822" xr:uid="{00000000-0005-0000-0000-0000DF570000}"/>
    <cellStyle name="SAPBEXHLevel0X 4 3 2 7" xfId="14823" xr:uid="{00000000-0005-0000-0000-0000E0570000}"/>
    <cellStyle name="SAPBEXHLevel0X 4 3 2 8" xfId="14824" xr:uid="{00000000-0005-0000-0000-0000E1570000}"/>
    <cellStyle name="SAPBEXHLevel0X 4 3 2_2014БП" xfId="14825" xr:uid="{00000000-0005-0000-0000-0000E2570000}"/>
    <cellStyle name="SAPBEXHLevel0X 4 3 3" xfId="14826" xr:uid="{00000000-0005-0000-0000-0000E3570000}"/>
    <cellStyle name="SAPBEXHLevel0X 4 3 3 2" xfId="14827" xr:uid="{00000000-0005-0000-0000-0000E4570000}"/>
    <cellStyle name="SAPBEXHLevel0X 4 3 4" xfId="14828" xr:uid="{00000000-0005-0000-0000-0000E5570000}"/>
    <cellStyle name="SAPBEXHLevel0X 4 3 4 2" xfId="14829" xr:uid="{00000000-0005-0000-0000-0000E6570000}"/>
    <cellStyle name="SAPBEXHLevel0X 4 3 5" xfId="14830" xr:uid="{00000000-0005-0000-0000-0000E7570000}"/>
    <cellStyle name="SAPBEXHLevel0X 4 3 5 2" xfId="14831" xr:uid="{00000000-0005-0000-0000-0000E8570000}"/>
    <cellStyle name="SAPBEXHLevel0X 4 3 6" xfId="14832" xr:uid="{00000000-0005-0000-0000-0000E9570000}"/>
    <cellStyle name="SAPBEXHLevel0X 4 3 6 2" xfId="14833" xr:uid="{00000000-0005-0000-0000-0000EA570000}"/>
    <cellStyle name="SAPBEXHLevel0X 4 3 7" xfId="14834" xr:uid="{00000000-0005-0000-0000-0000EB570000}"/>
    <cellStyle name="SAPBEXHLevel0X 4 3 8" xfId="14835" xr:uid="{00000000-0005-0000-0000-0000EC570000}"/>
    <cellStyle name="SAPBEXHLevel0X 4 3 9" xfId="14836" xr:uid="{00000000-0005-0000-0000-0000ED570000}"/>
    <cellStyle name="SAPBEXHLevel0X 4 3_2013Прогноз" xfId="14837" xr:uid="{00000000-0005-0000-0000-0000EE570000}"/>
    <cellStyle name="SAPBEXHLevel0X 4 4" xfId="14838" xr:uid="{00000000-0005-0000-0000-0000EF570000}"/>
    <cellStyle name="SAPBEXHLevel0X 4 4 2" xfId="14839" xr:uid="{00000000-0005-0000-0000-0000F0570000}"/>
    <cellStyle name="SAPBEXHLevel0X 4 4 2 2" xfId="14840" xr:uid="{00000000-0005-0000-0000-0000F1570000}"/>
    <cellStyle name="SAPBEXHLevel0X 4 4 2 3" xfId="14841" xr:uid="{00000000-0005-0000-0000-0000F2570000}"/>
    <cellStyle name="SAPBEXHLevel0X 4 4 3" xfId="14842" xr:uid="{00000000-0005-0000-0000-0000F3570000}"/>
    <cellStyle name="SAPBEXHLevel0X 4 4 3 2" xfId="14843" xr:uid="{00000000-0005-0000-0000-0000F4570000}"/>
    <cellStyle name="SAPBEXHLevel0X 4 4 4" xfId="14844" xr:uid="{00000000-0005-0000-0000-0000F5570000}"/>
    <cellStyle name="SAPBEXHLevel0X 4 4 4 2" xfId="14845" xr:uid="{00000000-0005-0000-0000-0000F6570000}"/>
    <cellStyle name="SAPBEXHLevel0X 4 4 5" xfId="14846" xr:uid="{00000000-0005-0000-0000-0000F7570000}"/>
    <cellStyle name="SAPBEXHLevel0X 4 4 5 2" xfId="14847" xr:uid="{00000000-0005-0000-0000-0000F8570000}"/>
    <cellStyle name="SAPBEXHLevel0X 4 4 6" xfId="14848" xr:uid="{00000000-0005-0000-0000-0000F9570000}"/>
    <cellStyle name="SAPBEXHLevel0X 4 4 7" xfId="14849" xr:uid="{00000000-0005-0000-0000-0000FA570000}"/>
    <cellStyle name="SAPBEXHLevel0X 4 4 8" xfId="14850" xr:uid="{00000000-0005-0000-0000-0000FB570000}"/>
    <cellStyle name="SAPBEXHLevel0X 4 4_2014БП" xfId="14851" xr:uid="{00000000-0005-0000-0000-0000FC570000}"/>
    <cellStyle name="SAPBEXHLevel0X 4 5" xfId="14852" xr:uid="{00000000-0005-0000-0000-0000FD570000}"/>
    <cellStyle name="SAPBEXHLevel0X 4 5 2" xfId="14853" xr:uid="{00000000-0005-0000-0000-0000FE570000}"/>
    <cellStyle name="SAPBEXHLevel0X 4 5 2 2" xfId="14854" xr:uid="{00000000-0005-0000-0000-0000FF570000}"/>
    <cellStyle name="SAPBEXHLevel0X 4 5 3" xfId="14855" xr:uid="{00000000-0005-0000-0000-000000580000}"/>
    <cellStyle name="SAPBEXHLevel0X 4 6" xfId="14856" xr:uid="{00000000-0005-0000-0000-000001580000}"/>
    <cellStyle name="SAPBEXHLevel0X 4 6 2" xfId="14857" xr:uid="{00000000-0005-0000-0000-000002580000}"/>
    <cellStyle name="SAPBEXHLevel0X 4 6 2 2" xfId="14858" xr:uid="{00000000-0005-0000-0000-000003580000}"/>
    <cellStyle name="SAPBEXHLevel0X 4 6 3" xfId="14859" xr:uid="{00000000-0005-0000-0000-000004580000}"/>
    <cellStyle name="SAPBEXHLevel0X 4 7" xfId="14860" xr:uid="{00000000-0005-0000-0000-000005580000}"/>
    <cellStyle name="SAPBEXHLevel0X 4 7 2" xfId="14861" xr:uid="{00000000-0005-0000-0000-000006580000}"/>
    <cellStyle name="SAPBEXHLevel0X 4 7 2 2" xfId="14862" xr:uid="{00000000-0005-0000-0000-000007580000}"/>
    <cellStyle name="SAPBEXHLevel0X 4 7 3" xfId="14863" xr:uid="{00000000-0005-0000-0000-000008580000}"/>
    <cellStyle name="SAPBEXHLevel0X 4 8" xfId="14864" xr:uid="{00000000-0005-0000-0000-000009580000}"/>
    <cellStyle name="SAPBEXHLevel0X 4 8 2" xfId="14865" xr:uid="{00000000-0005-0000-0000-00000A580000}"/>
    <cellStyle name="SAPBEXHLevel0X 4 8 2 2" xfId="14866" xr:uid="{00000000-0005-0000-0000-00000B580000}"/>
    <cellStyle name="SAPBEXHLevel0X 4 8 3" xfId="14867" xr:uid="{00000000-0005-0000-0000-00000C580000}"/>
    <cellStyle name="SAPBEXHLevel0X 4 9" xfId="14868" xr:uid="{00000000-0005-0000-0000-00000D580000}"/>
    <cellStyle name="SAPBEXHLevel0X 4 9 2" xfId="14869" xr:uid="{00000000-0005-0000-0000-00000E580000}"/>
    <cellStyle name="SAPBEXHLevel0X 4 9 2 2" xfId="14870" xr:uid="{00000000-0005-0000-0000-00000F580000}"/>
    <cellStyle name="SAPBEXHLevel0X 4 9 3" xfId="14871" xr:uid="{00000000-0005-0000-0000-000010580000}"/>
    <cellStyle name="SAPBEXHLevel0X 4_2013Прогноз" xfId="14872" xr:uid="{00000000-0005-0000-0000-000011580000}"/>
    <cellStyle name="SAPBEXHLevel0X 40" xfId="14873" xr:uid="{00000000-0005-0000-0000-000012580000}"/>
    <cellStyle name="SAPBEXHLevel0X 41" xfId="14874" xr:uid="{00000000-0005-0000-0000-000013580000}"/>
    <cellStyle name="SAPBEXHLevel0X 42" xfId="14875" xr:uid="{00000000-0005-0000-0000-000014580000}"/>
    <cellStyle name="SAPBEXHLevel0X 43" xfId="14876" xr:uid="{00000000-0005-0000-0000-000015580000}"/>
    <cellStyle name="SAPBEXHLevel0X 44" xfId="14877" xr:uid="{00000000-0005-0000-0000-000016580000}"/>
    <cellStyle name="SAPBEXHLevel0X 45" xfId="14878" xr:uid="{00000000-0005-0000-0000-000017580000}"/>
    <cellStyle name="SAPBEXHLevel0X 46" xfId="14879" xr:uid="{00000000-0005-0000-0000-000018580000}"/>
    <cellStyle name="SAPBEXHLevel0X 47" xfId="14880" xr:uid="{00000000-0005-0000-0000-000019580000}"/>
    <cellStyle name="SAPBEXHLevel0X 48" xfId="14881" xr:uid="{00000000-0005-0000-0000-00001A580000}"/>
    <cellStyle name="SAPBEXHLevel0X 49" xfId="36469" xr:uid="{00000000-0005-0000-0000-00001B580000}"/>
    <cellStyle name="SAPBEXHLevel0X 5" xfId="14882" xr:uid="{00000000-0005-0000-0000-00001C580000}"/>
    <cellStyle name="SAPBEXHLevel0X 5 10" xfId="14883" xr:uid="{00000000-0005-0000-0000-00001D580000}"/>
    <cellStyle name="SAPBEXHLevel0X 5 10 2" xfId="14884" xr:uid="{00000000-0005-0000-0000-00001E580000}"/>
    <cellStyle name="SAPBEXHLevel0X 5 10 3" xfId="14885" xr:uid="{00000000-0005-0000-0000-00001F580000}"/>
    <cellStyle name="SAPBEXHLevel0X 5 11" xfId="14886" xr:uid="{00000000-0005-0000-0000-000020580000}"/>
    <cellStyle name="SAPBEXHLevel0X 5 12" xfId="14887" xr:uid="{00000000-0005-0000-0000-000021580000}"/>
    <cellStyle name="SAPBEXHLevel0X 5 2" xfId="14888" xr:uid="{00000000-0005-0000-0000-000022580000}"/>
    <cellStyle name="SAPBEXHLevel0X 5 2 2" xfId="14889" xr:uid="{00000000-0005-0000-0000-000023580000}"/>
    <cellStyle name="SAPBEXHLevel0X 5 2 2 2" xfId="14890" xr:uid="{00000000-0005-0000-0000-000024580000}"/>
    <cellStyle name="SAPBEXHLevel0X 5 2 2 2 2" xfId="14891" xr:uid="{00000000-0005-0000-0000-000025580000}"/>
    <cellStyle name="SAPBEXHLevel0X 5 2 2 3" xfId="14892" xr:uid="{00000000-0005-0000-0000-000026580000}"/>
    <cellStyle name="SAPBEXHLevel0X 5 2 2 3 2" xfId="14893" xr:uid="{00000000-0005-0000-0000-000027580000}"/>
    <cellStyle name="SAPBEXHLevel0X 5 2 2 4" xfId="14894" xr:uid="{00000000-0005-0000-0000-000028580000}"/>
    <cellStyle name="SAPBEXHLevel0X 5 2 2 4 2" xfId="14895" xr:uid="{00000000-0005-0000-0000-000029580000}"/>
    <cellStyle name="SAPBEXHLevel0X 5 2 2 5" xfId="14896" xr:uid="{00000000-0005-0000-0000-00002A580000}"/>
    <cellStyle name="SAPBEXHLevel0X 5 2 2 5 2" xfId="14897" xr:uid="{00000000-0005-0000-0000-00002B580000}"/>
    <cellStyle name="SAPBEXHLevel0X 5 2 2 6" xfId="14898" xr:uid="{00000000-0005-0000-0000-00002C580000}"/>
    <cellStyle name="SAPBEXHLevel0X 5 2 2 7" xfId="14899" xr:uid="{00000000-0005-0000-0000-00002D580000}"/>
    <cellStyle name="SAPBEXHLevel0X 5 2 2 8" xfId="14900" xr:uid="{00000000-0005-0000-0000-00002E580000}"/>
    <cellStyle name="SAPBEXHLevel0X 5 2 2_2014БП" xfId="14901" xr:uid="{00000000-0005-0000-0000-00002F580000}"/>
    <cellStyle name="SAPBEXHLevel0X 5 2 3" xfId="14902" xr:uid="{00000000-0005-0000-0000-000030580000}"/>
    <cellStyle name="SAPBEXHLevel0X 5 2 3 2" xfId="14903" xr:uid="{00000000-0005-0000-0000-000031580000}"/>
    <cellStyle name="SAPBEXHLevel0X 5 2 4" xfId="14904" xr:uid="{00000000-0005-0000-0000-000032580000}"/>
    <cellStyle name="SAPBEXHLevel0X 5 2 4 2" xfId="14905" xr:uid="{00000000-0005-0000-0000-000033580000}"/>
    <cellStyle name="SAPBEXHLevel0X 5 2 5" xfId="14906" xr:uid="{00000000-0005-0000-0000-000034580000}"/>
    <cellStyle name="SAPBEXHLevel0X 5 2 5 2" xfId="14907" xr:uid="{00000000-0005-0000-0000-000035580000}"/>
    <cellStyle name="SAPBEXHLevel0X 5 2 6" xfId="14908" xr:uid="{00000000-0005-0000-0000-000036580000}"/>
    <cellStyle name="SAPBEXHLevel0X 5 2 6 2" xfId="14909" xr:uid="{00000000-0005-0000-0000-000037580000}"/>
    <cellStyle name="SAPBEXHLevel0X 5 2 7" xfId="14910" xr:uid="{00000000-0005-0000-0000-000038580000}"/>
    <cellStyle name="SAPBEXHLevel0X 5 2 8" xfId="14911" xr:uid="{00000000-0005-0000-0000-000039580000}"/>
    <cellStyle name="SAPBEXHLevel0X 5 2 9" xfId="14912" xr:uid="{00000000-0005-0000-0000-00003A580000}"/>
    <cellStyle name="SAPBEXHLevel0X 5 2_2013Прогноз" xfId="14913" xr:uid="{00000000-0005-0000-0000-00003B580000}"/>
    <cellStyle name="SAPBEXHLevel0X 5 3" xfId="14914" xr:uid="{00000000-0005-0000-0000-00003C580000}"/>
    <cellStyle name="SAPBEXHLevel0X 5 3 2" xfId="14915" xr:uid="{00000000-0005-0000-0000-00003D580000}"/>
    <cellStyle name="SAPBEXHLevel0X 5 3 2 2" xfId="14916" xr:uid="{00000000-0005-0000-0000-00003E580000}"/>
    <cellStyle name="SAPBEXHLevel0X 5 3 2 2 2" xfId="14917" xr:uid="{00000000-0005-0000-0000-00003F580000}"/>
    <cellStyle name="SAPBEXHLevel0X 5 3 2 3" xfId="14918" xr:uid="{00000000-0005-0000-0000-000040580000}"/>
    <cellStyle name="SAPBEXHLevel0X 5 3 2 3 2" xfId="14919" xr:uid="{00000000-0005-0000-0000-000041580000}"/>
    <cellStyle name="SAPBEXHLevel0X 5 3 2 4" xfId="14920" xr:uid="{00000000-0005-0000-0000-000042580000}"/>
    <cellStyle name="SAPBEXHLevel0X 5 3 2 4 2" xfId="14921" xr:uid="{00000000-0005-0000-0000-000043580000}"/>
    <cellStyle name="SAPBEXHLevel0X 5 3 2 5" xfId="14922" xr:uid="{00000000-0005-0000-0000-000044580000}"/>
    <cellStyle name="SAPBEXHLevel0X 5 3 2 5 2" xfId="14923" xr:uid="{00000000-0005-0000-0000-000045580000}"/>
    <cellStyle name="SAPBEXHLevel0X 5 3 2 6" xfId="14924" xr:uid="{00000000-0005-0000-0000-000046580000}"/>
    <cellStyle name="SAPBEXHLevel0X 5 3 2 7" xfId="14925" xr:uid="{00000000-0005-0000-0000-000047580000}"/>
    <cellStyle name="SAPBEXHLevel0X 5 3 2 8" xfId="14926" xr:uid="{00000000-0005-0000-0000-000048580000}"/>
    <cellStyle name="SAPBEXHLevel0X 5 3 2_2014БП" xfId="14927" xr:uid="{00000000-0005-0000-0000-000049580000}"/>
    <cellStyle name="SAPBEXHLevel0X 5 3 3" xfId="14928" xr:uid="{00000000-0005-0000-0000-00004A580000}"/>
    <cellStyle name="SAPBEXHLevel0X 5 3 3 2" xfId="14929" xr:uid="{00000000-0005-0000-0000-00004B580000}"/>
    <cellStyle name="SAPBEXHLevel0X 5 3 4" xfId="14930" xr:uid="{00000000-0005-0000-0000-00004C580000}"/>
    <cellStyle name="SAPBEXHLevel0X 5 3 4 2" xfId="14931" xr:uid="{00000000-0005-0000-0000-00004D580000}"/>
    <cellStyle name="SAPBEXHLevel0X 5 3 5" xfId="14932" xr:uid="{00000000-0005-0000-0000-00004E580000}"/>
    <cellStyle name="SAPBEXHLevel0X 5 3 5 2" xfId="14933" xr:uid="{00000000-0005-0000-0000-00004F580000}"/>
    <cellStyle name="SAPBEXHLevel0X 5 3 6" xfId="14934" xr:uid="{00000000-0005-0000-0000-000050580000}"/>
    <cellStyle name="SAPBEXHLevel0X 5 3 6 2" xfId="14935" xr:uid="{00000000-0005-0000-0000-000051580000}"/>
    <cellStyle name="SAPBEXHLevel0X 5 3 7" xfId="14936" xr:uid="{00000000-0005-0000-0000-000052580000}"/>
    <cellStyle name="SAPBEXHLevel0X 5 3 8" xfId="14937" xr:uid="{00000000-0005-0000-0000-000053580000}"/>
    <cellStyle name="SAPBEXHLevel0X 5 3 9" xfId="14938" xr:uid="{00000000-0005-0000-0000-000054580000}"/>
    <cellStyle name="SAPBEXHLevel0X 5 3_2013Прогноз" xfId="14939" xr:uid="{00000000-0005-0000-0000-000055580000}"/>
    <cellStyle name="SAPBEXHLevel0X 5 4" xfId="14940" xr:uid="{00000000-0005-0000-0000-000056580000}"/>
    <cellStyle name="SAPBEXHLevel0X 5 4 2" xfId="14941" xr:uid="{00000000-0005-0000-0000-000057580000}"/>
    <cellStyle name="SAPBEXHLevel0X 5 4 2 2" xfId="14942" xr:uid="{00000000-0005-0000-0000-000058580000}"/>
    <cellStyle name="SAPBEXHLevel0X 5 4 2 3" xfId="14943" xr:uid="{00000000-0005-0000-0000-000059580000}"/>
    <cellStyle name="SAPBEXHLevel0X 5 4 3" xfId="14944" xr:uid="{00000000-0005-0000-0000-00005A580000}"/>
    <cellStyle name="SAPBEXHLevel0X 5 4 3 2" xfId="14945" xr:uid="{00000000-0005-0000-0000-00005B580000}"/>
    <cellStyle name="SAPBEXHLevel0X 5 4 4" xfId="14946" xr:uid="{00000000-0005-0000-0000-00005C580000}"/>
    <cellStyle name="SAPBEXHLevel0X 5 4 4 2" xfId="14947" xr:uid="{00000000-0005-0000-0000-00005D580000}"/>
    <cellStyle name="SAPBEXHLevel0X 5 4 5" xfId="14948" xr:uid="{00000000-0005-0000-0000-00005E580000}"/>
    <cellStyle name="SAPBEXHLevel0X 5 4 5 2" xfId="14949" xr:uid="{00000000-0005-0000-0000-00005F580000}"/>
    <cellStyle name="SAPBEXHLevel0X 5 4 6" xfId="14950" xr:uid="{00000000-0005-0000-0000-000060580000}"/>
    <cellStyle name="SAPBEXHLevel0X 5 4 7" xfId="14951" xr:uid="{00000000-0005-0000-0000-000061580000}"/>
    <cellStyle name="SAPBEXHLevel0X 5 4 8" xfId="14952" xr:uid="{00000000-0005-0000-0000-000062580000}"/>
    <cellStyle name="SAPBEXHLevel0X 5 4_2014БП" xfId="14953" xr:uid="{00000000-0005-0000-0000-000063580000}"/>
    <cellStyle name="SAPBEXHLevel0X 5 5" xfId="14954" xr:uid="{00000000-0005-0000-0000-000064580000}"/>
    <cellStyle name="SAPBEXHLevel0X 5 5 2" xfId="14955" xr:uid="{00000000-0005-0000-0000-000065580000}"/>
    <cellStyle name="SAPBEXHLevel0X 5 5 2 2" xfId="14956" xr:uid="{00000000-0005-0000-0000-000066580000}"/>
    <cellStyle name="SAPBEXHLevel0X 5 5 3" xfId="14957" xr:uid="{00000000-0005-0000-0000-000067580000}"/>
    <cellStyle name="SAPBEXHLevel0X 5 6" xfId="14958" xr:uid="{00000000-0005-0000-0000-000068580000}"/>
    <cellStyle name="SAPBEXHLevel0X 5 6 2" xfId="14959" xr:uid="{00000000-0005-0000-0000-000069580000}"/>
    <cellStyle name="SAPBEXHLevel0X 5 6 2 2" xfId="14960" xr:uid="{00000000-0005-0000-0000-00006A580000}"/>
    <cellStyle name="SAPBEXHLevel0X 5 6 3" xfId="14961" xr:uid="{00000000-0005-0000-0000-00006B580000}"/>
    <cellStyle name="SAPBEXHLevel0X 5 7" xfId="14962" xr:uid="{00000000-0005-0000-0000-00006C580000}"/>
    <cellStyle name="SAPBEXHLevel0X 5 7 2" xfId="14963" xr:uid="{00000000-0005-0000-0000-00006D580000}"/>
    <cellStyle name="SAPBEXHLevel0X 5 7 2 2" xfId="14964" xr:uid="{00000000-0005-0000-0000-00006E580000}"/>
    <cellStyle name="SAPBEXHLevel0X 5 7 3" xfId="14965" xr:uid="{00000000-0005-0000-0000-00006F580000}"/>
    <cellStyle name="SAPBEXHLevel0X 5 8" xfId="14966" xr:uid="{00000000-0005-0000-0000-000070580000}"/>
    <cellStyle name="SAPBEXHLevel0X 5 8 2" xfId="14967" xr:uid="{00000000-0005-0000-0000-000071580000}"/>
    <cellStyle name="SAPBEXHLevel0X 5 8 2 2" xfId="14968" xr:uid="{00000000-0005-0000-0000-000072580000}"/>
    <cellStyle name="SAPBEXHLevel0X 5 8 3" xfId="14969" xr:uid="{00000000-0005-0000-0000-000073580000}"/>
    <cellStyle name="SAPBEXHLevel0X 5 9" xfId="14970" xr:uid="{00000000-0005-0000-0000-000074580000}"/>
    <cellStyle name="SAPBEXHLevel0X 5 9 2" xfId="14971" xr:uid="{00000000-0005-0000-0000-000075580000}"/>
    <cellStyle name="SAPBEXHLevel0X 5 9 2 2" xfId="14972" xr:uid="{00000000-0005-0000-0000-000076580000}"/>
    <cellStyle name="SAPBEXHLevel0X 5 9 3" xfId="14973" xr:uid="{00000000-0005-0000-0000-000077580000}"/>
    <cellStyle name="SAPBEXHLevel0X 5_2013Прогноз" xfId="14974" xr:uid="{00000000-0005-0000-0000-000078580000}"/>
    <cellStyle name="SAPBEXHLevel0X 50" xfId="36470" xr:uid="{00000000-0005-0000-0000-000079580000}"/>
    <cellStyle name="SAPBEXHLevel0X 51" xfId="36471" xr:uid="{00000000-0005-0000-0000-00007A580000}"/>
    <cellStyle name="SAPBEXHLevel0X 6" xfId="14975" xr:uid="{00000000-0005-0000-0000-00007B580000}"/>
    <cellStyle name="SAPBEXHLevel0X 6 10" xfId="14976" xr:uid="{00000000-0005-0000-0000-00007C580000}"/>
    <cellStyle name="SAPBEXHLevel0X 6 10 2" xfId="14977" xr:uid="{00000000-0005-0000-0000-00007D580000}"/>
    <cellStyle name="SAPBEXHLevel0X 6 10 2 2" xfId="14978" xr:uid="{00000000-0005-0000-0000-00007E580000}"/>
    <cellStyle name="SAPBEXHLevel0X 6 10 3" xfId="14979" xr:uid="{00000000-0005-0000-0000-00007F580000}"/>
    <cellStyle name="SAPBEXHLevel0X 6 11" xfId="14980" xr:uid="{00000000-0005-0000-0000-000080580000}"/>
    <cellStyle name="SAPBEXHLevel0X 6 11 2" xfId="14981" xr:uid="{00000000-0005-0000-0000-000081580000}"/>
    <cellStyle name="SAPBEXHLevel0X 6 12" xfId="14982" xr:uid="{00000000-0005-0000-0000-000082580000}"/>
    <cellStyle name="SAPBEXHLevel0X 6 13" xfId="14983" xr:uid="{00000000-0005-0000-0000-000083580000}"/>
    <cellStyle name="SAPBEXHLevel0X 6 2" xfId="14984" xr:uid="{00000000-0005-0000-0000-000084580000}"/>
    <cellStyle name="SAPBEXHLevel0X 6 2 2" xfId="14985" xr:uid="{00000000-0005-0000-0000-000085580000}"/>
    <cellStyle name="SAPBEXHLevel0X 6 2 2 2" xfId="14986" xr:uid="{00000000-0005-0000-0000-000086580000}"/>
    <cellStyle name="SAPBEXHLevel0X 6 2 2 3" xfId="14987" xr:uid="{00000000-0005-0000-0000-000087580000}"/>
    <cellStyle name="SAPBEXHLevel0X 6 2 3" xfId="14988" xr:uid="{00000000-0005-0000-0000-000088580000}"/>
    <cellStyle name="SAPBEXHLevel0X 6 2 3 2" xfId="14989" xr:uid="{00000000-0005-0000-0000-000089580000}"/>
    <cellStyle name="SAPBEXHLevel0X 6 2 4" xfId="14990" xr:uid="{00000000-0005-0000-0000-00008A580000}"/>
    <cellStyle name="SAPBEXHLevel0X 6 2 4 2" xfId="14991" xr:uid="{00000000-0005-0000-0000-00008B580000}"/>
    <cellStyle name="SAPBEXHLevel0X 6 2 5" xfId="14992" xr:uid="{00000000-0005-0000-0000-00008C580000}"/>
    <cellStyle name="SAPBEXHLevel0X 6 2 5 2" xfId="14993" xr:uid="{00000000-0005-0000-0000-00008D580000}"/>
    <cellStyle name="SAPBEXHLevel0X 6 2 6" xfId="14994" xr:uid="{00000000-0005-0000-0000-00008E580000}"/>
    <cellStyle name="SAPBEXHLevel0X 6 2 7" xfId="14995" xr:uid="{00000000-0005-0000-0000-00008F580000}"/>
    <cellStyle name="SAPBEXHLevel0X 6 2 8" xfId="14996" xr:uid="{00000000-0005-0000-0000-000090580000}"/>
    <cellStyle name="SAPBEXHLevel0X 6 2_2014БП" xfId="14997" xr:uid="{00000000-0005-0000-0000-000091580000}"/>
    <cellStyle name="SAPBEXHLevel0X 6 3" xfId="14998" xr:uid="{00000000-0005-0000-0000-000092580000}"/>
    <cellStyle name="SAPBEXHLevel0X 6 3 2" xfId="14999" xr:uid="{00000000-0005-0000-0000-000093580000}"/>
    <cellStyle name="SAPBEXHLevel0X 6 3 2 2" xfId="15000" xr:uid="{00000000-0005-0000-0000-000094580000}"/>
    <cellStyle name="SAPBEXHLevel0X 6 3 3" xfId="15001" xr:uid="{00000000-0005-0000-0000-000095580000}"/>
    <cellStyle name="SAPBEXHLevel0X 6 4" xfId="15002" xr:uid="{00000000-0005-0000-0000-000096580000}"/>
    <cellStyle name="SAPBEXHLevel0X 6 4 2" xfId="15003" xr:uid="{00000000-0005-0000-0000-000097580000}"/>
    <cellStyle name="SAPBEXHLevel0X 6 4 2 2" xfId="15004" xr:uid="{00000000-0005-0000-0000-000098580000}"/>
    <cellStyle name="SAPBEXHLevel0X 6 4 3" xfId="15005" xr:uid="{00000000-0005-0000-0000-000099580000}"/>
    <cellStyle name="SAPBEXHLevel0X 6 5" xfId="15006" xr:uid="{00000000-0005-0000-0000-00009A580000}"/>
    <cellStyle name="SAPBEXHLevel0X 6 5 2" xfId="15007" xr:uid="{00000000-0005-0000-0000-00009B580000}"/>
    <cellStyle name="SAPBEXHLevel0X 6 5 2 2" xfId="15008" xr:uid="{00000000-0005-0000-0000-00009C580000}"/>
    <cellStyle name="SAPBEXHLevel0X 6 5 3" xfId="15009" xr:uid="{00000000-0005-0000-0000-00009D580000}"/>
    <cellStyle name="SAPBEXHLevel0X 6 6" xfId="15010" xr:uid="{00000000-0005-0000-0000-00009E580000}"/>
    <cellStyle name="SAPBEXHLevel0X 6 6 2" xfId="15011" xr:uid="{00000000-0005-0000-0000-00009F580000}"/>
    <cellStyle name="SAPBEXHLevel0X 6 6 2 2" xfId="15012" xr:uid="{00000000-0005-0000-0000-0000A0580000}"/>
    <cellStyle name="SAPBEXHLevel0X 6 6 3" xfId="15013" xr:uid="{00000000-0005-0000-0000-0000A1580000}"/>
    <cellStyle name="SAPBEXHLevel0X 6 7" xfId="15014" xr:uid="{00000000-0005-0000-0000-0000A2580000}"/>
    <cellStyle name="SAPBEXHLevel0X 6 7 2" xfId="15015" xr:uid="{00000000-0005-0000-0000-0000A3580000}"/>
    <cellStyle name="SAPBEXHLevel0X 6 7 2 2" xfId="15016" xr:uid="{00000000-0005-0000-0000-0000A4580000}"/>
    <cellStyle name="SAPBEXHLevel0X 6 7 3" xfId="15017" xr:uid="{00000000-0005-0000-0000-0000A5580000}"/>
    <cellStyle name="SAPBEXHLevel0X 6 8" xfId="15018" xr:uid="{00000000-0005-0000-0000-0000A6580000}"/>
    <cellStyle name="SAPBEXHLevel0X 6 8 2" xfId="15019" xr:uid="{00000000-0005-0000-0000-0000A7580000}"/>
    <cellStyle name="SAPBEXHLevel0X 6 8 2 2" xfId="15020" xr:uid="{00000000-0005-0000-0000-0000A8580000}"/>
    <cellStyle name="SAPBEXHLevel0X 6 8 3" xfId="15021" xr:uid="{00000000-0005-0000-0000-0000A9580000}"/>
    <cellStyle name="SAPBEXHLevel0X 6 9" xfId="15022" xr:uid="{00000000-0005-0000-0000-0000AA580000}"/>
    <cellStyle name="SAPBEXHLevel0X 6 9 2" xfId="15023" xr:uid="{00000000-0005-0000-0000-0000AB580000}"/>
    <cellStyle name="SAPBEXHLevel0X 6 9 2 2" xfId="15024" xr:uid="{00000000-0005-0000-0000-0000AC580000}"/>
    <cellStyle name="SAPBEXHLevel0X 6 9 3" xfId="15025" xr:uid="{00000000-0005-0000-0000-0000AD580000}"/>
    <cellStyle name="SAPBEXHLevel0X 6_2013Прогноз" xfId="15026" xr:uid="{00000000-0005-0000-0000-0000AE580000}"/>
    <cellStyle name="SAPBEXHLevel0X 7" xfId="15027" xr:uid="{00000000-0005-0000-0000-0000AF580000}"/>
    <cellStyle name="SAPBEXHLevel0X 7 10" xfId="15028" xr:uid="{00000000-0005-0000-0000-0000B0580000}"/>
    <cellStyle name="SAPBEXHLevel0X 7 10 2" xfId="15029" xr:uid="{00000000-0005-0000-0000-0000B1580000}"/>
    <cellStyle name="SAPBEXHLevel0X 7 10 2 2" xfId="15030" xr:uid="{00000000-0005-0000-0000-0000B2580000}"/>
    <cellStyle name="SAPBEXHLevel0X 7 10 3" xfId="15031" xr:uid="{00000000-0005-0000-0000-0000B3580000}"/>
    <cellStyle name="SAPBEXHLevel0X 7 11" xfId="15032" xr:uid="{00000000-0005-0000-0000-0000B4580000}"/>
    <cellStyle name="SAPBEXHLevel0X 7 11 2" xfId="15033" xr:uid="{00000000-0005-0000-0000-0000B5580000}"/>
    <cellStyle name="SAPBEXHLevel0X 7 12" xfId="15034" xr:uid="{00000000-0005-0000-0000-0000B6580000}"/>
    <cellStyle name="SAPBEXHLevel0X 7 13" xfId="15035" xr:uid="{00000000-0005-0000-0000-0000B7580000}"/>
    <cellStyle name="SAPBEXHLevel0X 7 2" xfId="15036" xr:uid="{00000000-0005-0000-0000-0000B8580000}"/>
    <cellStyle name="SAPBEXHLevel0X 7 2 2" xfId="15037" xr:uid="{00000000-0005-0000-0000-0000B9580000}"/>
    <cellStyle name="SAPBEXHLevel0X 7 2 2 2" xfId="15038" xr:uid="{00000000-0005-0000-0000-0000BA580000}"/>
    <cellStyle name="SAPBEXHLevel0X 7 2 2 3" xfId="15039" xr:uid="{00000000-0005-0000-0000-0000BB580000}"/>
    <cellStyle name="SAPBEXHLevel0X 7 2 3" xfId="15040" xr:uid="{00000000-0005-0000-0000-0000BC580000}"/>
    <cellStyle name="SAPBEXHLevel0X 7 2 3 2" xfId="15041" xr:uid="{00000000-0005-0000-0000-0000BD580000}"/>
    <cellStyle name="SAPBEXHLevel0X 7 2 4" xfId="15042" xr:uid="{00000000-0005-0000-0000-0000BE580000}"/>
    <cellStyle name="SAPBEXHLevel0X 7 2 4 2" xfId="15043" xr:uid="{00000000-0005-0000-0000-0000BF580000}"/>
    <cellStyle name="SAPBEXHLevel0X 7 2 5" xfId="15044" xr:uid="{00000000-0005-0000-0000-0000C0580000}"/>
    <cellStyle name="SAPBEXHLevel0X 7 2 5 2" xfId="15045" xr:uid="{00000000-0005-0000-0000-0000C1580000}"/>
    <cellStyle name="SAPBEXHLevel0X 7 2 6" xfId="15046" xr:uid="{00000000-0005-0000-0000-0000C2580000}"/>
    <cellStyle name="SAPBEXHLevel0X 7 2 7" xfId="15047" xr:uid="{00000000-0005-0000-0000-0000C3580000}"/>
    <cellStyle name="SAPBEXHLevel0X 7 2 8" xfId="15048" xr:uid="{00000000-0005-0000-0000-0000C4580000}"/>
    <cellStyle name="SAPBEXHLevel0X 7 2_2014БП" xfId="15049" xr:uid="{00000000-0005-0000-0000-0000C5580000}"/>
    <cellStyle name="SAPBEXHLevel0X 7 3" xfId="15050" xr:uid="{00000000-0005-0000-0000-0000C6580000}"/>
    <cellStyle name="SAPBEXHLevel0X 7 3 2" xfId="15051" xr:uid="{00000000-0005-0000-0000-0000C7580000}"/>
    <cellStyle name="SAPBEXHLevel0X 7 3 2 2" xfId="15052" xr:uid="{00000000-0005-0000-0000-0000C8580000}"/>
    <cellStyle name="SAPBEXHLevel0X 7 3 3" xfId="15053" xr:uid="{00000000-0005-0000-0000-0000C9580000}"/>
    <cellStyle name="SAPBEXHLevel0X 7 4" xfId="15054" xr:uid="{00000000-0005-0000-0000-0000CA580000}"/>
    <cellStyle name="SAPBEXHLevel0X 7 4 2" xfId="15055" xr:uid="{00000000-0005-0000-0000-0000CB580000}"/>
    <cellStyle name="SAPBEXHLevel0X 7 4 2 2" xfId="15056" xr:uid="{00000000-0005-0000-0000-0000CC580000}"/>
    <cellStyle name="SAPBEXHLevel0X 7 4 3" xfId="15057" xr:uid="{00000000-0005-0000-0000-0000CD580000}"/>
    <cellStyle name="SAPBEXHLevel0X 7 5" xfId="15058" xr:uid="{00000000-0005-0000-0000-0000CE580000}"/>
    <cellStyle name="SAPBEXHLevel0X 7 5 2" xfId="15059" xr:uid="{00000000-0005-0000-0000-0000CF580000}"/>
    <cellStyle name="SAPBEXHLevel0X 7 5 2 2" xfId="15060" xr:uid="{00000000-0005-0000-0000-0000D0580000}"/>
    <cellStyle name="SAPBEXHLevel0X 7 5 3" xfId="15061" xr:uid="{00000000-0005-0000-0000-0000D1580000}"/>
    <cellStyle name="SAPBEXHLevel0X 7 6" xfId="15062" xr:uid="{00000000-0005-0000-0000-0000D2580000}"/>
    <cellStyle name="SAPBEXHLevel0X 7 6 2" xfId="15063" xr:uid="{00000000-0005-0000-0000-0000D3580000}"/>
    <cellStyle name="SAPBEXHLevel0X 7 6 2 2" xfId="15064" xr:uid="{00000000-0005-0000-0000-0000D4580000}"/>
    <cellStyle name="SAPBEXHLevel0X 7 6 3" xfId="15065" xr:uid="{00000000-0005-0000-0000-0000D5580000}"/>
    <cellStyle name="SAPBEXHLevel0X 7 7" xfId="15066" xr:uid="{00000000-0005-0000-0000-0000D6580000}"/>
    <cellStyle name="SAPBEXHLevel0X 7 7 2" xfId="15067" xr:uid="{00000000-0005-0000-0000-0000D7580000}"/>
    <cellStyle name="SAPBEXHLevel0X 7 7 2 2" xfId="15068" xr:uid="{00000000-0005-0000-0000-0000D8580000}"/>
    <cellStyle name="SAPBEXHLevel0X 7 7 3" xfId="15069" xr:uid="{00000000-0005-0000-0000-0000D9580000}"/>
    <cellStyle name="SAPBEXHLevel0X 7 8" xfId="15070" xr:uid="{00000000-0005-0000-0000-0000DA580000}"/>
    <cellStyle name="SAPBEXHLevel0X 7 8 2" xfId="15071" xr:uid="{00000000-0005-0000-0000-0000DB580000}"/>
    <cellStyle name="SAPBEXHLevel0X 7 8 2 2" xfId="15072" xr:uid="{00000000-0005-0000-0000-0000DC580000}"/>
    <cellStyle name="SAPBEXHLevel0X 7 8 3" xfId="15073" xr:uid="{00000000-0005-0000-0000-0000DD580000}"/>
    <cellStyle name="SAPBEXHLevel0X 7 9" xfId="15074" xr:uid="{00000000-0005-0000-0000-0000DE580000}"/>
    <cellStyle name="SAPBEXHLevel0X 7 9 2" xfId="15075" xr:uid="{00000000-0005-0000-0000-0000DF580000}"/>
    <cellStyle name="SAPBEXHLevel0X 7 9 2 2" xfId="15076" xr:uid="{00000000-0005-0000-0000-0000E0580000}"/>
    <cellStyle name="SAPBEXHLevel0X 7 9 3" xfId="15077" xr:uid="{00000000-0005-0000-0000-0000E1580000}"/>
    <cellStyle name="SAPBEXHLevel0X 7_2013Прогноз" xfId="15078" xr:uid="{00000000-0005-0000-0000-0000E2580000}"/>
    <cellStyle name="SAPBEXHLevel0X 8" xfId="15079" xr:uid="{00000000-0005-0000-0000-0000E3580000}"/>
    <cellStyle name="SAPBEXHLevel0X 8 10" xfId="15080" xr:uid="{00000000-0005-0000-0000-0000E4580000}"/>
    <cellStyle name="SAPBEXHLevel0X 8 10 2" xfId="15081" xr:uid="{00000000-0005-0000-0000-0000E5580000}"/>
    <cellStyle name="SAPBEXHLevel0X 8 11" xfId="15082" xr:uid="{00000000-0005-0000-0000-0000E6580000}"/>
    <cellStyle name="SAPBEXHLevel0X 8 12" xfId="15083" xr:uid="{00000000-0005-0000-0000-0000E7580000}"/>
    <cellStyle name="SAPBEXHLevel0X 8 2" xfId="15084" xr:uid="{00000000-0005-0000-0000-0000E8580000}"/>
    <cellStyle name="SAPBEXHLevel0X 8 2 2" xfId="15085" xr:uid="{00000000-0005-0000-0000-0000E9580000}"/>
    <cellStyle name="SAPBEXHLevel0X 8 2 2 2" xfId="15086" xr:uid="{00000000-0005-0000-0000-0000EA580000}"/>
    <cellStyle name="SAPBEXHLevel0X 8 2 3" xfId="15087" xr:uid="{00000000-0005-0000-0000-0000EB580000}"/>
    <cellStyle name="SAPBEXHLevel0X 8 3" xfId="15088" xr:uid="{00000000-0005-0000-0000-0000EC580000}"/>
    <cellStyle name="SAPBEXHLevel0X 8 3 2" xfId="15089" xr:uid="{00000000-0005-0000-0000-0000ED580000}"/>
    <cellStyle name="SAPBEXHLevel0X 8 3 2 2" xfId="15090" xr:uid="{00000000-0005-0000-0000-0000EE580000}"/>
    <cellStyle name="SAPBEXHLevel0X 8 3 3" xfId="15091" xr:uid="{00000000-0005-0000-0000-0000EF580000}"/>
    <cellStyle name="SAPBEXHLevel0X 8 4" xfId="15092" xr:uid="{00000000-0005-0000-0000-0000F0580000}"/>
    <cellStyle name="SAPBEXHLevel0X 8 4 2" xfId="15093" xr:uid="{00000000-0005-0000-0000-0000F1580000}"/>
    <cellStyle name="SAPBEXHLevel0X 8 4 2 2" xfId="15094" xr:uid="{00000000-0005-0000-0000-0000F2580000}"/>
    <cellStyle name="SAPBEXHLevel0X 8 4 3" xfId="15095" xr:uid="{00000000-0005-0000-0000-0000F3580000}"/>
    <cellStyle name="SAPBEXHLevel0X 8 5" xfId="15096" xr:uid="{00000000-0005-0000-0000-0000F4580000}"/>
    <cellStyle name="SAPBEXHLevel0X 8 5 2" xfId="15097" xr:uid="{00000000-0005-0000-0000-0000F5580000}"/>
    <cellStyle name="SAPBEXHLevel0X 8 5 2 2" xfId="15098" xr:uid="{00000000-0005-0000-0000-0000F6580000}"/>
    <cellStyle name="SAPBEXHLevel0X 8 5 3" xfId="15099" xr:uid="{00000000-0005-0000-0000-0000F7580000}"/>
    <cellStyle name="SAPBEXHLevel0X 8 6" xfId="15100" xr:uid="{00000000-0005-0000-0000-0000F8580000}"/>
    <cellStyle name="SAPBEXHLevel0X 8 6 2" xfId="15101" xr:uid="{00000000-0005-0000-0000-0000F9580000}"/>
    <cellStyle name="SAPBEXHLevel0X 8 6 2 2" xfId="15102" xr:uid="{00000000-0005-0000-0000-0000FA580000}"/>
    <cellStyle name="SAPBEXHLevel0X 8 6 3" xfId="15103" xr:uid="{00000000-0005-0000-0000-0000FB580000}"/>
    <cellStyle name="SAPBEXHLevel0X 8 7" xfId="15104" xr:uid="{00000000-0005-0000-0000-0000FC580000}"/>
    <cellStyle name="SAPBEXHLevel0X 8 7 2" xfId="15105" xr:uid="{00000000-0005-0000-0000-0000FD580000}"/>
    <cellStyle name="SAPBEXHLevel0X 8 7 3" xfId="15106" xr:uid="{00000000-0005-0000-0000-0000FE580000}"/>
    <cellStyle name="SAPBEXHLevel0X 8 8" xfId="15107" xr:uid="{00000000-0005-0000-0000-0000FF580000}"/>
    <cellStyle name="SAPBEXHLevel0X 8 8 2" xfId="15108" xr:uid="{00000000-0005-0000-0000-000000590000}"/>
    <cellStyle name="SAPBEXHLevel0X 8 8 3" xfId="15109" xr:uid="{00000000-0005-0000-0000-000001590000}"/>
    <cellStyle name="SAPBEXHLevel0X 8 9" xfId="15110" xr:uid="{00000000-0005-0000-0000-000002590000}"/>
    <cellStyle name="SAPBEXHLevel0X 8 9 2" xfId="15111" xr:uid="{00000000-0005-0000-0000-000003590000}"/>
    <cellStyle name="SAPBEXHLevel0X 8_2014БП" xfId="15112" xr:uid="{00000000-0005-0000-0000-000004590000}"/>
    <cellStyle name="SAPBEXHLevel0X 9" xfId="15113" xr:uid="{00000000-0005-0000-0000-000005590000}"/>
    <cellStyle name="SAPBEXHLevel0X 9 10" xfId="15114" xr:uid="{00000000-0005-0000-0000-000006590000}"/>
    <cellStyle name="SAPBEXHLevel0X 9 10 2" xfId="15115" xr:uid="{00000000-0005-0000-0000-000007590000}"/>
    <cellStyle name="SAPBEXHLevel0X 9 11" xfId="15116" xr:uid="{00000000-0005-0000-0000-000008590000}"/>
    <cellStyle name="SAPBEXHLevel0X 9 12" xfId="15117" xr:uid="{00000000-0005-0000-0000-000009590000}"/>
    <cellStyle name="SAPBEXHLevel0X 9 2" xfId="15118" xr:uid="{00000000-0005-0000-0000-00000A590000}"/>
    <cellStyle name="SAPBEXHLevel0X 9 2 2" xfId="15119" xr:uid="{00000000-0005-0000-0000-00000B590000}"/>
    <cellStyle name="SAPBEXHLevel0X 9 2 2 2" xfId="15120" xr:uid="{00000000-0005-0000-0000-00000C590000}"/>
    <cellStyle name="SAPBEXHLevel0X 9 2 3" xfId="15121" xr:uid="{00000000-0005-0000-0000-00000D590000}"/>
    <cellStyle name="SAPBEXHLevel0X 9 3" xfId="15122" xr:uid="{00000000-0005-0000-0000-00000E590000}"/>
    <cellStyle name="SAPBEXHLevel0X 9 3 2" xfId="15123" xr:uid="{00000000-0005-0000-0000-00000F590000}"/>
    <cellStyle name="SAPBEXHLevel0X 9 3 3" xfId="15124" xr:uid="{00000000-0005-0000-0000-000010590000}"/>
    <cellStyle name="SAPBEXHLevel0X 9 4" xfId="15125" xr:uid="{00000000-0005-0000-0000-000011590000}"/>
    <cellStyle name="SAPBEXHLevel0X 9 4 2" xfId="15126" xr:uid="{00000000-0005-0000-0000-000012590000}"/>
    <cellStyle name="SAPBEXHLevel0X 9 5" xfId="15127" xr:uid="{00000000-0005-0000-0000-000013590000}"/>
    <cellStyle name="SAPBEXHLevel0X 9 5 2" xfId="15128" xr:uid="{00000000-0005-0000-0000-000014590000}"/>
    <cellStyle name="SAPBEXHLevel0X 9 6" xfId="15129" xr:uid="{00000000-0005-0000-0000-000015590000}"/>
    <cellStyle name="SAPBEXHLevel0X 9 6 2" xfId="15130" xr:uid="{00000000-0005-0000-0000-000016590000}"/>
    <cellStyle name="SAPBEXHLevel0X 9 7" xfId="15131" xr:uid="{00000000-0005-0000-0000-000017590000}"/>
    <cellStyle name="SAPBEXHLevel0X 9 7 2" xfId="15132" xr:uid="{00000000-0005-0000-0000-000018590000}"/>
    <cellStyle name="SAPBEXHLevel0X 9 8" xfId="15133" xr:uid="{00000000-0005-0000-0000-000019590000}"/>
    <cellStyle name="SAPBEXHLevel0X 9 8 2" xfId="15134" xr:uid="{00000000-0005-0000-0000-00001A590000}"/>
    <cellStyle name="SAPBEXHLevel0X 9 9" xfId="15135" xr:uid="{00000000-0005-0000-0000-00001B590000}"/>
    <cellStyle name="SAPBEXHLevel0X 9 9 2" xfId="15136" xr:uid="{00000000-0005-0000-0000-00001C590000}"/>
    <cellStyle name="SAPBEXHLevel0X_2013Прогноз" xfId="15137" xr:uid="{00000000-0005-0000-0000-00001D590000}"/>
    <cellStyle name="SAPBEXHLevel1" xfId="15138" xr:uid="{00000000-0005-0000-0000-00001E590000}"/>
    <cellStyle name="SAPBEXHLevel1 10" xfId="15139" xr:uid="{00000000-0005-0000-0000-00001F590000}"/>
    <cellStyle name="SAPBEXHLevel1 10 10" xfId="15140" xr:uid="{00000000-0005-0000-0000-000020590000}"/>
    <cellStyle name="SAPBEXHLevel1 10 10 2" xfId="15141" xr:uid="{00000000-0005-0000-0000-000021590000}"/>
    <cellStyle name="SAPBEXHLevel1 10 11" xfId="15142" xr:uid="{00000000-0005-0000-0000-000022590000}"/>
    <cellStyle name="SAPBEXHLevel1 10 12" xfId="15143" xr:uid="{00000000-0005-0000-0000-000023590000}"/>
    <cellStyle name="SAPBEXHLevel1 10 2" xfId="15144" xr:uid="{00000000-0005-0000-0000-000024590000}"/>
    <cellStyle name="SAPBEXHLevel1 10 2 2" xfId="15145" xr:uid="{00000000-0005-0000-0000-000025590000}"/>
    <cellStyle name="SAPBEXHLevel1 10 2 2 2" xfId="15146" xr:uid="{00000000-0005-0000-0000-000026590000}"/>
    <cellStyle name="SAPBEXHLevel1 10 2 3" xfId="15147" xr:uid="{00000000-0005-0000-0000-000027590000}"/>
    <cellStyle name="SAPBEXHLevel1 10 3" xfId="15148" xr:uid="{00000000-0005-0000-0000-000028590000}"/>
    <cellStyle name="SAPBEXHLevel1 10 3 2" xfId="15149" xr:uid="{00000000-0005-0000-0000-000029590000}"/>
    <cellStyle name="SAPBEXHLevel1 10 3 2 2" xfId="15150" xr:uid="{00000000-0005-0000-0000-00002A590000}"/>
    <cellStyle name="SAPBEXHLevel1 10 3 3" xfId="15151" xr:uid="{00000000-0005-0000-0000-00002B590000}"/>
    <cellStyle name="SAPBEXHLevel1 10 4" xfId="15152" xr:uid="{00000000-0005-0000-0000-00002C590000}"/>
    <cellStyle name="SAPBEXHLevel1 10 4 2" xfId="15153" xr:uid="{00000000-0005-0000-0000-00002D590000}"/>
    <cellStyle name="SAPBEXHLevel1 10 4 2 2" xfId="15154" xr:uid="{00000000-0005-0000-0000-00002E590000}"/>
    <cellStyle name="SAPBEXHLevel1 10 4 3" xfId="15155" xr:uid="{00000000-0005-0000-0000-00002F590000}"/>
    <cellStyle name="SAPBEXHLevel1 10 5" xfId="15156" xr:uid="{00000000-0005-0000-0000-000030590000}"/>
    <cellStyle name="SAPBEXHLevel1 10 5 2" xfId="15157" xr:uid="{00000000-0005-0000-0000-000031590000}"/>
    <cellStyle name="SAPBEXHLevel1 10 5 2 2" xfId="15158" xr:uid="{00000000-0005-0000-0000-000032590000}"/>
    <cellStyle name="SAPBEXHLevel1 10 5 3" xfId="15159" xr:uid="{00000000-0005-0000-0000-000033590000}"/>
    <cellStyle name="SAPBEXHLevel1 10 6" xfId="15160" xr:uid="{00000000-0005-0000-0000-000034590000}"/>
    <cellStyle name="SAPBEXHLevel1 10 6 2" xfId="15161" xr:uid="{00000000-0005-0000-0000-000035590000}"/>
    <cellStyle name="SAPBEXHLevel1 10 6 2 2" xfId="15162" xr:uid="{00000000-0005-0000-0000-000036590000}"/>
    <cellStyle name="SAPBEXHLevel1 10 6 3" xfId="15163" xr:uid="{00000000-0005-0000-0000-000037590000}"/>
    <cellStyle name="SAPBEXHLevel1 10 7" xfId="15164" xr:uid="{00000000-0005-0000-0000-000038590000}"/>
    <cellStyle name="SAPBEXHLevel1 10 7 2" xfId="15165" xr:uid="{00000000-0005-0000-0000-000039590000}"/>
    <cellStyle name="SAPBEXHLevel1 10 7 3" xfId="15166" xr:uid="{00000000-0005-0000-0000-00003A590000}"/>
    <cellStyle name="SAPBEXHLevel1 10 8" xfId="15167" xr:uid="{00000000-0005-0000-0000-00003B590000}"/>
    <cellStyle name="SAPBEXHLevel1 10 8 2" xfId="15168" xr:uid="{00000000-0005-0000-0000-00003C590000}"/>
    <cellStyle name="SAPBEXHLevel1 10 8 3" xfId="15169" xr:uid="{00000000-0005-0000-0000-00003D590000}"/>
    <cellStyle name="SAPBEXHLevel1 10 9" xfId="15170" xr:uid="{00000000-0005-0000-0000-00003E590000}"/>
    <cellStyle name="SAPBEXHLevel1 10 9 2" xfId="15171" xr:uid="{00000000-0005-0000-0000-00003F590000}"/>
    <cellStyle name="SAPBEXHLevel1 10_2014БП" xfId="15172" xr:uid="{00000000-0005-0000-0000-000040590000}"/>
    <cellStyle name="SAPBEXHLevel1 11" xfId="15173" xr:uid="{00000000-0005-0000-0000-000041590000}"/>
    <cellStyle name="SAPBEXHLevel1 11 10" xfId="15174" xr:uid="{00000000-0005-0000-0000-000042590000}"/>
    <cellStyle name="SAPBEXHLevel1 11 10 2" xfId="15175" xr:uid="{00000000-0005-0000-0000-000043590000}"/>
    <cellStyle name="SAPBEXHLevel1 11 11" xfId="15176" xr:uid="{00000000-0005-0000-0000-000044590000}"/>
    <cellStyle name="SAPBEXHLevel1 11 12" xfId="15177" xr:uid="{00000000-0005-0000-0000-000045590000}"/>
    <cellStyle name="SAPBEXHLevel1 11 2" xfId="15178" xr:uid="{00000000-0005-0000-0000-000046590000}"/>
    <cellStyle name="SAPBEXHLevel1 11 2 2" xfId="15179" xr:uid="{00000000-0005-0000-0000-000047590000}"/>
    <cellStyle name="SAPBEXHLevel1 11 2 2 2" xfId="15180" xr:uid="{00000000-0005-0000-0000-000048590000}"/>
    <cellStyle name="SAPBEXHLevel1 11 2 3" xfId="15181" xr:uid="{00000000-0005-0000-0000-000049590000}"/>
    <cellStyle name="SAPBEXHLevel1 11 3" xfId="15182" xr:uid="{00000000-0005-0000-0000-00004A590000}"/>
    <cellStyle name="SAPBEXHLevel1 11 3 2" xfId="15183" xr:uid="{00000000-0005-0000-0000-00004B590000}"/>
    <cellStyle name="SAPBEXHLevel1 11 3 2 2" xfId="15184" xr:uid="{00000000-0005-0000-0000-00004C590000}"/>
    <cellStyle name="SAPBEXHLevel1 11 3 3" xfId="15185" xr:uid="{00000000-0005-0000-0000-00004D590000}"/>
    <cellStyle name="SAPBEXHLevel1 11 4" xfId="15186" xr:uid="{00000000-0005-0000-0000-00004E590000}"/>
    <cellStyle name="SAPBEXHLevel1 11 4 2" xfId="15187" xr:uid="{00000000-0005-0000-0000-00004F590000}"/>
    <cellStyle name="SAPBEXHLevel1 11 4 2 2" xfId="15188" xr:uid="{00000000-0005-0000-0000-000050590000}"/>
    <cellStyle name="SAPBEXHLevel1 11 4 3" xfId="15189" xr:uid="{00000000-0005-0000-0000-000051590000}"/>
    <cellStyle name="SAPBEXHLevel1 11 5" xfId="15190" xr:uid="{00000000-0005-0000-0000-000052590000}"/>
    <cellStyle name="SAPBEXHLevel1 11 5 2" xfId="15191" xr:uid="{00000000-0005-0000-0000-000053590000}"/>
    <cellStyle name="SAPBEXHLevel1 11 5 2 2" xfId="15192" xr:uid="{00000000-0005-0000-0000-000054590000}"/>
    <cellStyle name="SAPBEXHLevel1 11 5 3" xfId="15193" xr:uid="{00000000-0005-0000-0000-000055590000}"/>
    <cellStyle name="SAPBEXHLevel1 11 6" xfId="15194" xr:uid="{00000000-0005-0000-0000-000056590000}"/>
    <cellStyle name="SAPBEXHLevel1 11 6 2" xfId="15195" xr:uid="{00000000-0005-0000-0000-000057590000}"/>
    <cellStyle name="SAPBEXHLevel1 11 6 2 2" xfId="15196" xr:uid="{00000000-0005-0000-0000-000058590000}"/>
    <cellStyle name="SAPBEXHLevel1 11 6 3" xfId="15197" xr:uid="{00000000-0005-0000-0000-000059590000}"/>
    <cellStyle name="SAPBEXHLevel1 11 7" xfId="15198" xr:uid="{00000000-0005-0000-0000-00005A590000}"/>
    <cellStyle name="SAPBEXHLevel1 11 7 2" xfId="15199" xr:uid="{00000000-0005-0000-0000-00005B590000}"/>
    <cellStyle name="SAPBEXHLevel1 11 7 3" xfId="15200" xr:uid="{00000000-0005-0000-0000-00005C590000}"/>
    <cellStyle name="SAPBEXHLevel1 11 8" xfId="15201" xr:uid="{00000000-0005-0000-0000-00005D590000}"/>
    <cellStyle name="SAPBEXHLevel1 11 8 2" xfId="15202" xr:uid="{00000000-0005-0000-0000-00005E590000}"/>
    <cellStyle name="SAPBEXHLevel1 11 8 3" xfId="15203" xr:uid="{00000000-0005-0000-0000-00005F590000}"/>
    <cellStyle name="SAPBEXHLevel1 11 9" xfId="15204" xr:uid="{00000000-0005-0000-0000-000060590000}"/>
    <cellStyle name="SAPBEXHLevel1 11 9 2" xfId="15205" xr:uid="{00000000-0005-0000-0000-000061590000}"/>
    <cellStyle name="SAPBEXHLevel1 11_2014БП" xfId="15206" xr:uid="{00000000-0005-0000-0000-000062590000}"/>
    <cellStyle name="SAPBEXHLevel1 12" xfId="15207" xr:uid="{00000000-0005-0000-0000-000063590000}"/>
    <cellStyle name="SAPBEXHLevel1 12 10" xfId="15208" xr:uid="{00000000-0005-0000-0000-000064590000}"/>
    <cellStyle name="SAPBEXHLevel1 12 10 2" xfId="15209" xr:uid="{00000000-0005-0000-0000-000065590000}"/>
    <cellStyle name="SAPBEXHLevel1 12 11" xfId="15210" xr:uid="{00000000-0005-0000-0000-000066590000}"/>
    <cellStyle name="SAPBEXHLevel1 12 12" xfId="15211" xr:uid="{00000000-0005-0000-0000-000067590000}"/>
    <cellStyle name="SAPBEXHLevel1 12 2" xfId="15212" xr:uid="{00000000-0005-0000-0000-000068590000}"/>
    <cellStyle name="SAPBEXHLevel1 12 2 2" xfId="15213" xr:uid="{00000000-0005-0000-0000-000069590000}"/>
    <cellStyle name="SAPBEXHLevel1 12 2 3" xfId="15214" xr:uid="{00000000-0005-0000-0000-00006A590000}"/>
    <cellStyle name="SAPBEXHLevel1 12 3" xfId="15215" xr:uid="{00000000-0005-0000-0000-00006B590000}"/>
    <cellStyle name="SAPBEXHLevel1 12 3 2" xfId="15216" xr:uid="{00000000-0005-0000-0000-00006C590000}"/>
    <cellStyle name="SAPBEXHLevel1 12 4" xfId="15217" xr:uid="{00000000-0005-0000-0000-00006D590000}"/>
    <cellStyle name="SAPBEXHLevel1 12 4 2" xfId="15218" xr:uid="{00000000-0005-0000-0000-00006E590000}"/>
    <cellStyle name="SAPBEXHLevel1 12 4 5" xfId="15219" xr:uid="{00000000-0005-0000-0000-00006F590000}"/>
    <cellStyle name="SAPBEXHLevel1 12 4 5 2" xfId="15220" xr:uid="{00000000-0005-0000-0000-000070590000}"/>
    <cellStyle name="SAPBEXHLevel1 12 4 5 5" xfId="15221" xr:uid="{00000000-0005-0000-0000-000071590000}"/>
    <cellStyle name="SAPBEXHLevel1 12 4 5 5 2" xfId="15222" xr:uid="{00000000-0005-0000-0000-000072590000}"/>
    <cellStyle name="SAPBEXHLevel1 12 4 5 5 2 2" xfId="15223" xr:uid="{00000000-0005-0000-0000-000073590000}"/>
    <cellStyle name="SAPBEXHLevel1 12 4 5 5 2 2 2" xfId="15224" xr:uid="{00000000-0005-0000-0000-000074590000}"/>
    <cellStyle name="SAPBEXHLevel1 12 4 5 5 2 3" xfId="15225" xr:uid="{00000000-0005-0000-0000-000075590000}"/>
    <cellStyle name="SAPBEXHLevel1 12 4 5 5 3" xfId="15226" xr:uid="{00000000-0005-0000-0000-000076590000}"/>
    <cellStyle name="SAPBEXHLevel1 12 4 5 5 3 2" xfId="15227" xr:uid="{00000000-0005-0000-0000-000077590000}"/>
    <cellStyle name="SAPBEXHLevel1 12 4 5 5 4" xfId="15228" xr:uid="{00000000-0005-0000-0000-000078590000}"/>
    <cellStyle name="SAPBEXHLevel1 12 4 5 5 4 2" xfId="15229" xr:uid="{00000000-0005-0000-0000-000079590000}"/>
    <cellStyle name="SAPBEXHLevel1 12 4 5 5 5" xfId="15230" xr:uid="{00000000-0005-0000-0000-00007A590000}"/>
    <cellStyle name="SAPBEXHLevel1 12 4 5 5 5 2" xfId="15231" xr:uid="{00000000-0005-0000-0000-00007B590000}"/>
    <cellStyle name="SAPBEXHLevel1 12 4 5 5 6" xfId="15232" xr:uid="{00000000-0005-0000-0000-00007C590000}"/>
    <cellStyle name="SAPBEXHLevel1 12 4 5 5 6 2" xfId="15233" xr:uid="{00000000-0005-0000-0000-00007D590000}"/>
    <cellStyle name="SAPBEXHLevel1 12 4 5 5 7" xfId="15234" xr:uid="{00000000-0005-0000-0000-00007E590000}"/>
    <cellStyle name="SAPBEXHLevel1 12 4 5 5_2013Прогноз" xfId="15235" xr:uid="{00000000-0005-0000-0000-00007F590000}"/>
    <cellStyle name="SAPBEXHLevel1 12 5" xfId="15236" xr:uid="{00000000-0005-0000-0000-000080590000}"/>
    <cellStyle name="SAPBEXHLevel1 12 5 2" xfId="15237" xr:uid="{00000000-0005-0000-0000-000081590000}"/>
    <cellStyle name="SAPBEXHLevel1 12 6" xfId="15238" xr:uid="{00000000-0005-0000-0000-000082590000}"/>
    <cellStyle name="SAPBEXHLevel1 12 6 2" xfId="15239" xr:uid="{00000000-0005-0000-0000-000083590000}"/>
    <cellStyle name="SAPBEXHLevel1 12 7" xfId="15240" xr:uid="{00000000-0005-0000-0000-000084590000}"/>
    <cellStyle name="SAPBEXHLevel1 12 7 2" xfId="15241" xr:uid="{00000000-0005-0000-0000-000085590000}"/>
    <cellStyle name="SAPBEXHLevel1 12 8" xfId="15242" xr:uid="{00000000-0005-0000-0000-000086590000}"/>
    <cellStyle name="SAPBEXHLevel1 12 8 2" xfId="15243" xr:uid="{00000000-0005-0000-0000-000087590000}"/>
    <cellStyle name="SAPBEXHLevel1 12 9" xfId="15244" xr:uid="{00000000-0005-0000-0000-000088590000}"/>
    <cellStyle name="SAPBEXHLevel1 12 9 2" xfId="15245" xr:uid="{00000000-0005-0000-0000-000089590000}"/>
    <cellStyle name="SAPBEXHLevel1 13" xfId="15246" xr:uid="{00000000-0005-0000-0000-00008A590000}"/>
    <cellStyle name="SAPBEXHLevel1 13 10" xfId="15247" xr:uid="{00000000-0005-0000-0000-00008B590000}"/>
    <cellStyle name="SAPBEXHLevel1 13 10 2" xfId="15248" xr:uid="{00000000-0005-0000-0000-00008C590000}"/>
    <cellStyle name="SAPBEXHLevel1 13 11" xfId="15249" xr:uid="{00000000-0005-0000-0000-00008D590000}"/>
    <cellStyle name="SAPBEXHLevel1 13 12" xfId="15250" xr:uid="{00000000-0005-0000-0000-00008E590000}"/>
    <cellStyle name="SAPBEXHLevel1 13 2" xfId="15251" xr:uid="{00000000-0005-0000-0000-00008F590000}"/>
    <cellStyle name="SAPBEXHLevel1 13 2 2" xfId="15252" xr:uid="{00000000-0005-0000-0000-000090590000}"/>
    <cellStyle name="SAPBEXHLevel1 13 2 3" xfId="15253" xr:uid="{00000000-0005-0000-0000-000091590000}"/>
    <cellStyle name="SAPBEXHLevel1 13 3" xfId="15254" xr:uid="{00000000-0005-0000-0000-000092590000}"/>
    <cellStyle name="SAPBEXHLevel1 13 3 2" xfId="15255" xr:uid="{00000000-0005-0000-0000-000093590000}"/>
    <cellStyle name="SAPBEXHLevel1 13 4" xfId="15256" xr:uid="{00000000-0005-0000-0000-000094590000}"/>
    <cellStyle name="SAPBEXHLevel1 13 4 2" xfId="15257" xr:uid="{00000000-0005-0000-0000-000095590000}"/>
    <cellStyle name="SAPBEXHLevel1 13 5" xfId="15258" xr:uid="{00000000-0005-0000-0000-000096590000}"/>
    <cellStyle name="SAPBEXHLevel1 13 5 2" xfId="15259" xr:uid="{00000000-0005-0000-0000-000097590000}"/>
    <cellStyle name="SAPBEXHLevel1 13 6" xfId="15260" xr:uid="{00000000-0005-0000-0000-000098590000}"/>
    <cellStyle name="SAPBEXHLevel1 13 6 2" xfId="15261" xr:uid="{00000000-0005-0000-0000-000099590000}"/>
    <cellStyle name="SAPBEXHLevel1 13 7" xfId="15262" xr:uid="{00000000-0005-0000-0000-00009A590000}"/>
    <cellStyle name="SAPBEXHLevel1 13 7 2" xfId="15263" xr:uid="{00000000-0005-0000-0000-00009B590000}"/>
    <cellStyle name="SAPBEXHLevel1 13 8" xfId="15264" xr:uid="{00000000-0005-0000-0000-00009C590000}"/>
    <cellStyle name="SAPBEXHLevel1 13 8 2" xfId="15265" xr:uid="{00000000-0005-0000-0000-00009D590000}"/>
    <cellStyle name="SAPBEXHLevel1 13 9" xfId="15266" xr:uid="{00000000-0005-0000-0000-00009E590000}"/>
    <cellStyle name="SAPBEXHLevel1 13 9 2" xfId="15267" xr:uid="{00000000-0005-0000-0000-00009F590000}"/>
    <cellStyle name="SAPBEXHLevel1 14" xfId="15268" xr:uid="{00000000-0005-0000-0000-0000A0590000}"/>
    <cellStyle name="SAPBEXHLevel1 14 10" xfId="15269" xr:uid="{00000000-0005-0000-0000-0000A1590000}"/>
    <cellStyle name="SAPBEXHLevel1 14 10 2" xfId="15270" xr:uid="{00000000-0005-0000-0000-0000A2590000}"/>
    <cellStyle name="SAPBEXHLevel1 14 11" xfId="15271" xr:uid="{00000000-0005-0000-0000-0000A3590000}"/>
    <cellStyle name="SAPBEXHLevel1 14 12" xfId="15272" xr:uid="{00000000-0005-0000-0000-0000A4590000}"/>
    <cellStyle name="SAPBEXHLevel1 14 2" xfId="15273" xr:uid="{00000000-0005-0000-0000-0000A5590000}"/>
    <cellStyle name="SAPBEXHLevel1 14 2 2" xfId="15274" xr:uid="{00000000-0005-0000-0000-0000A6590000}"/>
    <cellStyle name="SAPBEXHLevel1 14 2 3" xfId="15275" xr:uid="{00000000-0005-0000-0000-0000A7590000}"/>
    <cellStyle name="SAPBEXHLevel1 14 3" xfId="15276" xr:uid="{00000000-0005-0000-0000-0000A8590000}"/>
    <cellStyle name="SAPBEXHLevel1 14 3 2" xfId="15277" xr:uid="{00000000-0005-0000-0000-0000A9590000}"/>
    <cellStyle name="SAPBEXHLevel1 14 4" xfId="15278" xr:uid="{00000000-0005-0000-0000-0000AA590000}"/>
    <cellStyle name="SAPBEXHLevel1 14 4 2" xfId="15279" xr:uid="{00000000-0005-0000-0000-0000AB590000}"/>
    <cellStyle name="SAPBEXHLevel1 14 5" xfId="15280" xr:uid="{00000000-0005-0000-0000-0000AC590000}"/>
    <cellStyle name="SAPBEXHLevel1 14 5 2" xfId="15281" xr:uid="{00000000-0005-0000-0000-0000AD590000}"/>
    <cellStyle name="SAPBEXHLevel1 14 6" xfId="15282" xr:uid="{00000000-0005-0000-0000-0000AE590000}"/>
    <cellStyle name="SAPBEXHLevel1 14 6 2" xfId="15283" xr:uid="{00000000-0005-0000-0000-0000AF590000}"/>
    <cellStyle name="SAPBEXHLevel1 14 7" xfId="15284" xr:uid="{00000000-0005-0000-0000-0000B0590000}"/>
    <cellStyle name="SAPBEXHLevel1 14 7 2" xfId="15285" xr:uid="{00000000-0005-0000-0000-0000B1590000}"/>
    <cellStyle name="SAPBEXHLevel1 14 8" xfId="15286" xr:uid="{00000000-0005-0000-0000-0000B2590000}"/>
    <cellStyle name="SAPBEXHLevel1 14 8 2" xfId="15287" xr:uid="{00000000-0005-0000-0000-0000B3590000}"/>
    <cellStyle name="SAPBEXHLevel1 14 9" xfId="15288" xr:uid="{00000000-0005-0000-0000-0000B4590000}"/>
    <cellStyle name="SAPBEXHLevel1 14 9 2" xfId="15289" xr:uid="{00000000-0005-0000-0000-0000B5590000}"/>
    <cellStyle name="SAPBEXHLevel1 15" xfId="15290" xr:uid="{00000000-0005-0000-0000-0000B6590000}"/>
    <cellStyle name="SAPBEXHLevel1 15 10" xfId="15291" xr:uid="{00000000-0005-0000-0000-0000B7590000}"/>
    <cellStyle name="SAPBEXHLevel1 15 10 2" xfId="15292" xr:uid="{00000000-0005-0000-0000-0000B8590000}"/>
    <cellStyle name="SAPBEXHLevel1 15 11" xfId="15293" xr:uid="{00000000-0005-0000-0000-0000B9590000}"/>
    <cellStyle name="SAPBEXHLevel1 15 12" xfId="15294" xr:uid="{00000000-0005-0000-0000-0000BA590000}"/>
    <cellStyle name="SAPBEXHLevel1 15 2" xfId="15295" xr:uid="{00000000-0005-0000-0000-0000BB590000}"/>
    <cellStyle name="SAPBEXHLevel1 15 2 2" xfId="15296" xr:uid="{00000000-0005-0000-0000-0000BC590000}"/>
    <cellStyle name="SAPBEXHLevel1 15 2 3" xfId="15297" xr:uid="{00000000-0005-0000-0000-0000BD590000}"/>
    <cellStyle name="SAPBEXHLevel1 15 3" xfId="15298" xr:uid="{00000000-0005-0000-0000-0000BE590000}"/>
    <cellStyle name="SAPBEXHLevel1 15 3 2" xfId="15299" xr:uid="{00000000-0005-0000-0000-0000BF590000}"/>
    <cellStyle name="SAPBEXHLevel1 15 4" xfId="15300" xr:uid="{00000000-0005-0000-0000-0000C0590000}"/>
    <cellStyle name="SAPBEXHLevel1 15 4 2" xfId="15301" xr:uid="{00000000-0005-0000-0000-0000C1590000}"/>
    <cellStyle name="SAPBEXHLevel1 15 5" xfId="15302" xr:uid="{00000000-0005-0000-0000-0000C2590000}"/>
    <cellStyle name="SAPBEXHLevel1 15 5 2" xfId="15303" xr:uid="{00000000-0005-0000-0000-0000C3590000}"/>
    <cellStyle name="SAPBEXHLevel1 15 6" xfId="15304" xr:uid="{00000000-0005-0000-0000-0000C4590000}"/>
    <cellStyle name="SAPBEXHLevel1 15 6 2" xfId="15305" xr:uid="{00000000-0005-0000-0000-0000C5590000}"/>
    <cellStyle name="SAPBEXHLevel1 15 7" xfId="15306" xr:uid="{00000000-0005-0000-0000-0000C6590000}"/>
    <cellStyle name="SAPBEXHLevel1 15 7 2" xfId="15307" xr:uid="{00000000-0005-0000-0000-0000C7590000}"/>
    <cellStyle name="SAPBEXHLevel1 15 8" xfId="15308" xr:uid="{00000000-0005-0000-0000-0000C8590000}"/>
    <cellStyle name="SAPBEXHLevel1 15 8 2" xfId="15309" xr:uid="{00000000-0005-0000-0000-0000C9590000}"/>
    <cellStyle name="SAPBEXHLevel1 15 9" xfId="15310" xr:uid="{00000000-0005-0000-0000-0000CA590000}"/>
    <cellStyle name="SAPBEXHLevel1 15 9 2" xfId="15311" xr:uid="{00000000-0005-0000-0000-0000CB590000}"/>
    <cellStyle name="SAPBEXHLevel1 16" xfId="15312" xr:uid="{00000000-0005-0000-0000-0000CC590000}"/>
    <cellStyle name="SAPBEXHLevel1 16 2" xfId="15313" xr:uid="{00000000-0005-0000-0000-0000CD590000}"/>
    <cellStyle name="SAPBEXHLevel1 16 2 2" xfId="15314" xr:uid="{00000000-0005-0000-0000-0000CE590000}"/>
    <cellStyle name="SAPBEXHLevel1 16 3" xfId="15315" xr:uid="{00000000-0005-0000-0000-0000CF590000}"/>
    <cellStyle name="SAPBEXHLevel1 17" xfId="15316" xr:uid="{00000000-0005-0000-0000-0000D0590000}"/>
    <cellStyle name="SAPBEXHLevel1 17 2" xfId="15317" xr:uid="{00000000-0005-0000-0000-0000D1590000}"/>
    <cellStyle name="SAPBEXHLevel1 17 2 2" xfId="15318" xr:uid="{00000000-0005-0000-0000-0000D2590000}"/>
    <cellStyle name="SAPBEXHLevel1 17 3" xfId="15319" xr:uid="{00000000-0005-0000-0000-0000D3590000}"/>
    <cellStyle name="SAPBEXHLevel1 18" xfId="15320" xr:uid="{00000000-0005-0000-0000-0000D4590000}"/>
    <cellStyle name="SAPBEXHLevel1 18 2" xfId="15321" xr:uid="{00000000-0005-0000-0000-0000D5590000}"/>
    <cellStyle name="SAPBEXHLevel1 18 2 2" xfId="15322" xr:uid="{00000000-0005-0000-0000-0000D6590000}"/>
    <cellStyle name="SAPBEXHLevel1 18 3" xfId="15323" xr:uid="{00000000-0005-0000-0000-0000D7590000}"/>
    <cellStyle name="SAPBEXHLevel1 19" xfId="15324" xr:uid="{00000000-0005-0000-0000-0000D8590000}"/>
    <cellStyle name="SAPBEXHLevel1 19 2" xfId="15325" xr:uid="{00000000-0005-0000-0000-0000D9590000}"/>
    <cellStyle name="SAPBEXHLevel1 19 2 2" xfId="15326" xr:uid="{00000000-0005-0000-0000-0000DA590000}"/>
    <cellStyle name="SAPBEXHLevel1 19 3" xfId="15327" xr:uid="{00000000-0005-0000-0000-0000DB590000}"/>
    <cellStyle name="SAPBEXHLevel1 2" xfId="15328" xr:uid="{00000000-0005-0000-0000-0000DC590000}"/>
    <cellStyle name="SAPBEXHLevel1 2 10" xfId="15329" xr:uid="{00000000-0005-0000-0000-0000DD590000}"/>
    <cellStyle name="SAPBEXHLevel1 2 10 2" xfId="15330" xr:uid="{00000000-0005-0000-0000-0000DE590000}"/>
    <cellStyle name="SAPBEXHLevel1 2 10 3" xfId="15331" xr:uid="{00000000-0005-0000-0000-0000DF590000}"/>
    <cellStyle name="SAPBEXHLevel1 2 11" xfId="15332" xr:uid="{00000000-0005-0000-0000-0000E0590000}"/>
    <cellStyle name="SAPBEXHLevel1 2 12" xfId="15333" xr:uid="{00000000-0005-0000-0000-0000E1590000}"/>
    <cellStyle name="SAPBEXHLevel1 2 2" xfId="15334" xr:uid="{00000000-0005-0000-0000-0000E2590000}"/>
    <cellStyle name="SAPBEXHLevel1 2 2 2" xfId="15335" xr:uid="{00000000-0005-0000-0000-0000E3590000}"/>
    <cellStyle name="SAPBEXHLevel1 2 2 2 2" xfId="15336" xr:uid="{00000000-0005-0000-0000-0000E4590000}"/>
    <cellStyle name="SAPBEXHLevel1 2 2 2 2 2" xfId="15337" xr:uid="{00000000-0005-0000-0000-0000E5590000}"/>
    <cellStyle name="SAPBEXHLevel1 2 2 2 3" xfId="15338" xr:uid="{00000000-0005-0000-0000-0000E6590000}"/>
    <cellStyle name="SAPBEXHLevel1 2 2 2 3 2" xfId="15339" xr:uid="{00000000-0005-0000-0000-0000E7590000}"/>
    <cellStyle name="SAPBEXHLevel1 2 2 2 4" xfId="15340" xr:uid="{00000000-0005-0000-0000-0000E8590000}"/>
    <cellStyle name="SAPBEXHLevel1 2 2 2 4 2" xfId="15341" xr:uid="{00000000-0005-0000-0000-0000E9590000}"/>
    <cellStyle name="SAPBEXHLevel1 2 2 2 5" xfId="15342" xr:uid="{00000000-0005-0000-0000-0000EA590000}"/>
    <cellStyle name="SAPBEXHLevel1 2 2 2 5 2" xfId="15343" xr:uid="{00000000-0005-0000-0000-0000EB590000}"/>
    <cellStyle name="SAPBEXHLevel1 2 2 2 6" xfId="15344" xr:uid="{00000000-0005-0000-0000-0000EC590000}"/>
    <cellStyle name="SAPBEXHLevel1 2 2 2 7" xfId="15345" xr:uid="{00000000-0005-0000-0000-0000ED590000}"/>
    <cellStyle name="SAPBEXHLevel1 2 2 2 8" xfId="15346" xr:uid="{00000000-0005-0000-0000-0000EE590000}"/>
    <cellStyle name="SAPBEXHLevel1 2 2 2_2014БП" xfId="15347" xr:uid="{00000000-0005-0000-0000-0000EF590000}"/>
    <cellStyle name="SAPBEXHLevel1 2 2 3" xfId="15348" xr:uid="{00000000-0005-0000-0000-0000F0590000}"/>
    <cellStyle name="SAPBEXHLevel1 2 2 3 2" xfId="15349" xr:uid="{00000000-0005-0000-0000-0000F1590000}"/>
    <cellStyle name="SAPBEXHLevel1 2 2 4" xfId="15350" xr:uid="{00000000-0005-0000-0000-0000F2590000}"/>
    <cellStyle name="SAPBEXHLevel1 2 2 4 2" xfId="15351" xr:uid="{00000000-0005-0000-0000-0000F3590000}"/>
    <cellStyle name="SAPBEXHLevel1 2 2 5" xfId="15352" xr:uid="{00000000-0005-0000-0000-0000F4590000}"/>
    <cellStyle name="SAPBEXHLevel1 2 2 5 2" xfId="15353" xr:uid="{00000000-0005-0000-0000-0000F5590000}"/>
    <cellStyle name="SAPBEXHLevel1 2 2 6" xfId="15354" xr:uid="{00000000-0005-0000-0000-0000F6590000}"/>
    <cellStyle name="SAPBEXHLevel1 2 2 6 2" xfId="15355" xr:uid="{00000000-0005-0000-0000-0000F7590000}"/>
    <cellStyle name="SAPBEXHLevel1 2 2 7" xfId="15356" xr:uid="{00000000-0005-0000-0000-0000F8590000}"/>
    <cellStyle name="SAPBEXHLevel1 2 2 8" xfId="15357" xr:uid="{00000000-0005-0000-0000-0000F9590000}"/>
    <cellStyle name="SAPBEXHLevel1 2 2 9" xfId="15358" xr:uid="{00000000-0005-0000-0000-0000FA590000}"/>
    <cellStyle name="SAPBEXHLevel1 2 2_2013Прогноз" xfId="15359" xr:uid="{00000000-0005-0000-0000-0000FB590000}"/>
    <cellStyle name="SAPBEXHLevel1 2 3" xfId="15360" xr:uid="{00000000-0005-0000-0000-0000FC590000}"/>
    <cellStyle name="SAPBEXHLevel1 2 3 2" xfId="15361" xr:uid="{00000000-0005-0000-0000-0000FD590000}"/>
    <cellStyle name="SAPBEXHLevel1 2 3 2 2" xfId="15362" xr:uid="{00000000-0005-0000-0000-0000FE590000}"/>
    <cellStyle name="SAPBEXHLevel1 2 3 2 2 2" xfId="15363" xr:uid="{00000000-0005-0000-0000-0000FF590000}"/>
    <cellStyle name="SAPBEXHLevel1 2 3 2 3" xfId="15364" xr:uid="{00000000-0005-0000-0000-0000005A0000}"/>
    <cellStyle name="SAPBEXHLevel1 2 3 2 3 2" xfId="15365" xr:uid="{00000000-0005-0000-0000-0000015A0000}"/>
    <cellStyle name="SAPBEXHLevel1 2 3 2 4" xfId="15366" xr:uid="{00000000-0005-0000-0000-0000025A0000}"/>
    <cellStyle name="SAPBEXHLevel1 2 3 2 4 2" xfId="15367" xr:uid="{00000000-0005-0000-0000-0000035A0000}"/>
    <cellStyle name="SAPBEXHLevel1 2 3 2 5" xfId="15368" xr:uid="{00000000-0005-0000-0000-0000045A0000}"/>
    <cellStyle name="SAPBEXHLevel1 2 3 2 5 2" xfId="15369" xr:uid="{00000000-0005-0000-0000-0000055A0000}"/>
    <cellStyle name="SAPBEXHLevel1 2 3 2 6" xfId="15370" xr:uid="{00000000-0005-0000-0000-0000065A0000}"/>
    <cellStyle name="SAPBEXHLevel1 2 3 2 7" xfId="15371" xr:uid="{00000000-0005-0000-0000-0000075A0000}"/>
    <cellStyle name="SAPBEXHLevel1 2 3 2 8" xfId="15372" xr:uid="{00000000-0005-0000-0000-0000085A0000}"/>
    <cellStyle name="SAPBEXHLevel1 2 3 2_2014БП" xfId="15373" xr:uid="{00000000-0005-0000-0000-0000095A0000}"/>
    <cellStyle name="SAPBEXHLevel1 2 3 3" xfId="15374" xr:uid="{00000000-0005-0000-0000-00000A5A0000}"/>
    <cellStyle name="SAPBEXHLevel1 2 3 3 2" xfId="15375" xr:uid="{00000000-0005-0000-0000-00000B5A0000}"/>
    <cellStyle name="SAPBEXHLevel1 2 3 4" xfId="15376" xr:uid="{00000000-0005-0000-0000-00000C5A0000}"/>
    <cellStyle name="SAPBEXHLevel1 2 3 4 2" xfId="15377" xr:uid="{00000000-0005-0000-0000-00000D5A0000}"/>
    <cellStyle name="SAPBEXHLevel1 2 3 5" xfId="15378" xr:uid="{00000000-0005-0000-0000-00000E5A0000}"/>
    <cellStyle name="SAPBEXHLevel1 2 3 5 2" xfId="15379" xr:uid="{00000000-0005-0000-0000-00000F5A0000}"/>
    <cellStyle name="SAPBEXHLevel1 2 3 6" xfId="15380" xr:uid="{00000000-0005-0000-0000-0000105A0000}"/>
    <cellStyle name="SAPBEXHLevel1 2 3 6 2" xfId="15381" xr:uid="{00000000-0005-0000-0000-0000115A0000}"/>
    <cellStyle name="SAPBEXHLevel1 2 3 7" xfId="15382" xr:uid="{00000000-0005-0000-0000-0000125A0000}"/>
    <cellStyle name="SAPBEXHLevel1 2 3 8" xfId="15383" xr:uid="{00000000-0005-0000-0000-0000135A0000}"/>
    <cellStyle name="SAPBEXHLevel1 2 3 9" xfId="15384" xr:uid="{00000000-0005-0000-0000-0000145A0000}"/>
    <cellStyle name="SAPBEXHLevel1 2 3_2013Прогноз" xfId="15385" xr:uid="{00000000-0005-0000-0000-0000155A0000}"/>
    <cellStyle name="SAPBEXHLevel1 2 4" xfId="15386" xr:uid="{00000000-0005-0000-0000-0000165A0000}"/>
    <cellStyle name="SAPBEXHLevel1 2 4 2" xfId="15387" xr:uid="{00000000-0005-0000-0000-0000175A0000}"/>
    <cellStyle name="SAPBEXHLevel1 2 4 2 2" xfId="15388" xr:uid="{00000000-0005-0000-0000-0000185A0000}"/>
    <cellStyle name="SAPBEXHLevel1 2 4 2 3" xfId="15389" xr:uid="{00000000-0005-0000-0000-0000195A0000}"/>
    <cellStyle name="SAPBEXHLevel1 2 4 3" xfId="15390" xr:uid="{00000000-0005-0000-0000-00001A5A0000}"/>
    <cellStyle name="SAPBEXHLevel1 2 4 3 2" xfId="15391" xr:uid="{00000000-0005-0000-0000-00001B5A0000}"/>
    <cellStyle name="SAPBEXHLevel1 2 4 4" xfId="15392" xr:uid="{00000000-0005-0000-0000-00001C5A0000}"/>
    <cellStyle name="SAPBEXHLevel1 2 4 4 2" xfId="15393" xr:uid="{00000000-0005-0000-0000-00001D5A0000}"/>
    <cellStyle name="SAPBEXHLevel1 2 4 5" xfId="15394" xr:uid="{00000000-0005-0000-0000-00001E5A0000}"/>
    <cellStyle name="SAPBEXHLevel1 2 4 5 2" xfId="15395" xr:uid="{00000000-0005-0000-0000-00001F5A0000}"/>
    <cellStyle name="SAPBEXHLevel1 2 4 6" xfId="15396" xr:uid="{00000000-0005-0000-0000-0000205A0000}"/>
    <cellStyle name="SAPBEXHLevel1 2 4 7" xfId="15397" xr:uid="{00000000-0005-0000-0000-0000215A0000}"/>
    <cellStyle name="SAPBEXHLevel1 2 4 8" xfId="15398" xr:uid="{00000000-0005-0000-0000-0000225A0000}"/>
    <cellStyle name="SAPBEXHLevel1 2 4_2014БП" xfId="15399" xr:uid="{00000000-0005-0000-0000-0000235A0000}"/>
    <cellStyle name="SAPBEXHLevel1 2 5" xfId="15400" xr:uid="{00000000-0005-0000-0000-0000245A0000}"/>
    <cellStyle name="SAPBEXHLevel1 2 5 2" xfId="15401" xr:uid="{00000000-0005-0000-0000-0000255A0000}"/>
    <cellStyle name="SAPBEXHLevel1 2 5 2 2" xfId="15402" xr:uid="{00000000-0005-0000-0000-0000265A0000}"/>
    <cellStyle name="SAPBEXHLevel1 2 5 3" xfId="15403" xr:uid="{00000000-0005-0000-0000-0000275A0000}"/>
    <cellStyle name="SAPBEXHLevel1 2 6" xfId="15404" xr:uid="{00000000-0005-0000-0000-0000285A0000}"/>
    <cellStyle name="SAPBEXHLevel1 2 6 2" xfId="15405" xr:uid="{00000000-0005-0000-0000-0000295A0000}"/>
    <cellStyle name="SAPBEXHLevel1 2 6 2 2" xfId="15406" xr:uid="{00000000-0005-0000-0000-00002A5A0000}"/>
    <cellStyle name="SAPBEXHLevel1 2 6 3" xfId="15407" xr:uid="{00000000-0005-0000-0000-00002B5A0000}"/>
    <cellStyle name="SAPBEXHLevel1 2 7" xfId="15408" xr:uid="{00000000-0005-0000-0000-00002C5A0000}"/>
    <cellStyle name="SAPBEXHLevel1 2 7 2" xfId="15409" xr:uid="{00000000-0005-0000-0000-00002D5A0000}"/>
    <cellStyle name="SAPBEXHLevel1 2 7 2 2" xfId="15410" xr:uid="{00000000-0005-0000-0000-00002E5A0000}"/>
    <cellStyle name="SAPBEXHLevel1 2 7 3" xfId="15411" xr:uid="{00000000-0005-0000-0000-00002F5A0000}"/>
    <cellStyle name="SAPBEXHLevel1 2 8" xfId="15412" xr:uid="{00000000-0005-0000-0000-0000305A0000}"/>
    <cellStyle name="SAPBEXHLevel1 2 8 2" xfId="15413" xr:uid="{00000000-0005-0000-0000-0000315A0000}"/>
    <cellStyle name="SAPBEXHLevel1 2 8 2 2" xfId="15414" xr:uid="{00000000-0005-0000-0000-0000325A0000}"/>
    <cellStyle name="SAPBEXHLevel1 2 8 3" xfId="15415" xr:uid="{00000000-0005-0000-0000-0000335A0000}"/>
    <cellStyle name="SAPBEXHLevel1 2 9" xfId="15416" xr:uid="{00000000-0005-0000-0000-0000345A0000}"/>
    <cellStyle name="SAPBEXHLevel1 2 9 2" xfId="15417" xr:uid="{00000000-0005-0000-0000-0000355A0000}"/>
    <cellStyle name="SAPBEXHLevel1 2 9 2 2" xfId="15418" xr:uid="{00000000-0005-0000-0000-0000365A0000}"/>
    <cellStyle name="SAPBEXHLevel1 2 9 3" xfId="15419" xr:uid="{00000000-0005-0000-0000-0000375A0000}"/>
    <cellStyle name="SAPBEXHLevel1 2_2013Прогноз" xfId="15420" xr:uid="{00000000-0005-0000-0000-0000385A0000}"/>
    <cellStyle name="SAPBEXHLevel1 20" xfId="15421" xr:uid="{00000000-0005-0000-0000-0000395A0000}"/>
    <cellStyle name="SAPBEXHLevel1 20 2" xfId="15422" xr:uid="{00000000-0005-0000-0000-00003A5A0000}"/>
    <cellStyle name="SAPBEXHLevel1 20 2 2" xfId="15423" xr:uid="{00000000-0005-0000-0000-00003B5A0000}"/>
    <cellStyle name="SAPBEXHLevel1 20 3" xfId="15424" xr:uid="{00000000-0005-0000-0000-00003C5A0000}"/>
    <cellStyle name="SAPBEXHLevel1 21" xfId="15425" xr:uid="{00000000-0005-0000-0000-00003D5A0000}"/>
    <cellStyle name="SAPBEXHLevel1 21 2" xfId="15426" xr:uid="{00000000-0005-0000-0000-00003E5A0000}"/>
    <cellStyle name="SAPBEXHLevel1 21 2 2" xfId="15427" xr:uid="{00000000-0005-0000-0000-00003F5A0000}"/>
    <cellStyle name="SAPBEXHLevel1 21 3" xfId="15428" xr:uid="{00000000-0005-0000-0000-0000405A0000}"/>
    <cellStyle name="SAPBEXHLevel1 22" xfId="15429" xr:uid="{00000000-0005-0000-0000-0000415A0000}"/>
    <cellStyle name="SAPBEXHLevel1 22 2" xfId="15430" xr:uid="{00000000-0005-0000-0000-0000425A0000}"/>
    <cellStyle name="SAPBEXHLevel1 22 2 2" xfId="15431" xr:uid="{00000000-0005-0000-0000-0000435A0000}"/>
    <cellStyle name="SAPBEXHLevel1 22 3" xfId="15432" xr:uid="{00000000-0005-0000-0000-0000445A0000}"/>
    <cellStyle name="SAPBEXHLevel1 23" xfId="15433" xr:uid="{00000000-0005-0000-0000-0000455A0000}"/>
    <cellStyle name="SAPBEXHLevel1 23 2" xfId="15434" xr:uid="{00000000-0005-0000-0000-0000465A0000}"/>
    <cellStyle name="SAPBEXHLevel1 23 2 2" xfId="15435" xr:uid="{00000000-0005-0000-0000-0000475A0000}"/>
    <cellStyle name="SAPBEXHLevel1 23 3" xfId="15436" xr:uid="{00000000-0005-0000-0000-0000485A0000}"/>
    <cellStyle name="SAPBEXHLevel1 24" xfId="15437" xr:uid="{00000000-0005-0000-0000-0000495A0000}"/>
    <cellStyle name="SAPBEXHLevel1 24 2" xfId="15438" xr:uid="{00000000-0005-0000-0000-00004A5A0000}"/>
    <cellStyle name="SAPBEXHLevel1 24 2 2" xfId="15439" xr:uid="{00000000-0005-0000-0000-00004B5A0000}"/>
    <cellStyle name="SAPBEXHLevel1 24 3" xfId="15440" xr:uid="{00000000-0005-0000-0000-00004C5A0000}"/>
    <cellStyle name="SAPBEXHLevel1 25" xfId="15441" xr:uid="{00000000-0005-0000-0000-00004D5A0000}"/>
    <cellStyle name="SAPBEXHLevel1 25 2" xfId="15442" xr:uid="{00000000-0005-0000-0000-00004E5A0000}"/>
    <cellStyle name="SAPBEXHLevel1 25 3" xfId="15443" xr:uid="{00000000-0005-0000-0000-00004F5A0000}"/>
    <cellStyle name="SAPBEXHLevel1 26" xfId="15444" xr:uid="{00000000-0005-0000-0000-0000505A0000}"/>
    <cellStyle name="SAPBEXHLevel1 26 2" xfId="15445" xr:uid="{00000000-0005-0000-0000-0000515A0000}"/>
    <cellStyle name="SAPBEXHLevel1 27" xfId="15446" xr:uid="{00000000-0005-0000-0000-0000525A0000}"/>
    <cellStyle name="SAPBEXHLevel1 27 2" xfId="15447" xr:uid="{00000000-0005-0000-0000-0000535A0000}"/>
    <cellStyle name="SAPBEXHLevel1 28" xfId="15448" xr:uid="{00000000-0005-0000-0000-0000545A0000}"/>
    <cellStyle name="SAPBEXHLevel1 29" xfId="15449" xr:uid="{00000000-0005-0000-0000-0000555A0000}"/>
    <cellStyle name="SAPBEXHLevel1 3" xfId="15450" xr:uid="{00000000-0005-0000-0000-0000565A0000}"/>
    <cellStyle name="SAPBEXHLevel1 3 10" xfId="15451" xr:uid="{00000000-0005-0000-0000-0000575A0000}"/>
    <cellStyle name="SAPBEXHLevel1 3 10 2" xfId="15452" xr:uid="{00000000-0005-0000-0000-0000585A0000}"/>
    <cellStyle name="SAPBEXHLevel1 3 10 3" xfId="15453" xr:uid="{00000000-0005-0000-0000-0000595A0000}"/>
    <cellStyle name="SAPBEXHLevel1 3 11" xfId="15454" xr:uid="{00000000-0005-0000-0000-00005A5A0000}"/>
    <cellStyle name="SAPBEXHLevel1 3 12" xfId="15455" xr:uid="{00000000-0005-0000-0000-00005B5A0000}"/>
    <cellStyle name="SAPBEXHLevel1 3 2" xfId="15456" xr:uid="{00000000-0005-0000-0000-00005C5A0000}"/>
    <cellStyle name="SAPBEXHLevel1 3 2 2" xfId="15457" xr:uid="{00000000-0005-0000-0000-00005D5A0000}"/>
    <cellStyle name="SAPBEXHLevel1 3 2 2 2" xfId="15458" xr:uid="{00000000-0005-0000-0000-00005E5A0000}"/>
    <cellStyle name="SAPBEXHLevel1 3 2 2 2 2" xfId="15459" xr:uid="{00000000-0005-0000-0000-00005F5A0000}"/>
    <cellStyle name="SAPBEXHLevel1 3 2 2 3" xfId="15460" xr:uid="{00000000-0005-0000-0000-0000605A0000}"/>
    <cellStyle name="SAPBEXHLevel1 3 2 2 3 2" xfId="15461" xr:uid="{00000000-0005-0000-0000-0000615A0000}"/>
    <cellStyle name="SAPBEXHLevel1 3 2 2 4" xfId="15462" xr:uid="{00000000-0005-0000-0000-0000625A0000}"/>
    <cellStyle name="SAPBEXHLevel1 3 2 2 4 2" xfId="15463" xr:uid="{00000000-0005-0000-0000-0000635A0000}"/>
    <cellStyle name="SAPBEXHLevel1 3 2 2 5" xfId="15464" xr:uid="{00000000-0005-0000-0000-0000645A0000}"/>
    <cellStyle name="SAPBEXHLevel1 3 2 2 5 2" xfId="15465" xr:uid="{00000000-0005-0000-0000-0000655A0000}"/>
    <cellStyle name="SAPBEXHLevel1 3 2 2 6" xfId="15466" xr:uid="{00000000-0005-0000-0000-0000665A0000}"/>
    <cellStyle name="SAPBEXHLevel1 3 2 2 7" xfId="15467" xr:uid="{00000000-0005-0000-0000-0000675A0000}"/>
    <cellStyle name="SAPBEXHLevel1 3 2 2 8" xfId="15468" xr:uid="{00000000-0005-0000-0000-0000685A0000}"/>
    <cellStyle name="SAPBEXHLevel1 3 2 2_2014БП" xfId="15469" xr:uid="{00000000-0005-0000-0000-0000695A0000}"/>
    <cellStyle name="SAPBEXHLevel1 3 2 3" xfId="15470" xr:uid="{00000000-0005-0000-0000-00006A5A0000}"/>
    <cellStyle name="SAPBEXHLevel1 3 2 3 2" xfId="15471" xr:uid="{00000000-0005-0000-0000-00006B5A0000}"/>
    <cellStyle name="SAPBEXHLevel1 3 2 4" xfId="15472" xr:uid="{00000000-0005-0000-0000-00006C5A0000}"/>
    <cellStyle name="SAPBEXHLevel1 3 2 4 2" xfId="15473" xr:uid="{00000000-0005-0000-0000-00006D5A0000}"/>
    <cellStyle name="SAPBEXHLevel1 3 2 5" xfId="15474" xr:uid="{00000000-0005-0000-0000-00006E5A0000}"/>
    <cellStyle name="SAPBEXHLevel1 3 2 5 2" xfId="15475" xr:uid="{00000000-0005-0000-0000-00006F5A0000}"/>
    <cellStyle name="SAPBEXHLevel1 3 2 6" xfId="15476" xr:uid="{00000000-0005-0000-0000-0000705A0000}"/>
    <cellStyle name="SAPBEXHLevel1 3 2 6 2" xfId="15477" xr:uid="{00000000-0005-0000-0000-0000715A0000}"/>
    <cellStyle name="SAPBEXHLevel1 3 2 7" xfId="15478" xr:uid="{00000000-0005-0000-0000-0000725A0000}"/>
    <cellStyle name="SAPBEXHLevel1 3 2 8" xfId="15479" xr:uid="{00000000-0005-0000-0000-0000735A0000}"/>
    <cellStyle name="SAPBEXHLevel1 3 2 9" xfId="15480" xr:uid="{00000000-0005-0000-0000-0000745A0000}"/>
    <cellStyle name="SAPBEXHLevel1 3 2_2013Прогноз" xfId="15481" xr:uid="{00000000-0005-0000-0000-0000755A0000}"/>
    <cellStyle name="SAPBEXHLevel1 3 3" xfId="15482" xr:uid="{00000000-0005-0000-0000-0000765A0000}"/>
    <cellStyle name="SAPBEXHLevel1 3 3 2" xfId="15483" xr:uid="{00000000-0005-0000-0000-0000775A0000}"/>
    <cellStyle name="SAPBEXHLevel1 3 3 2 2" xfId="15484" xr:uid="{00000000-0005-0000-0000-0000785A0000}"/>
    <cellStyle name="SAPBEXHLevel1 3 3 2 2 2" xfId="15485" xr:uid="{00000000-0005-0000-0000-0000795A0000}"/>
    <cellStyle name="SAPBEXHLevel1 3 3 2 3" xfId="15486" xr:uid="{00000000-0005-0000-0000-00007A5A0000}"/>
    <cellStyle name="SAPBEXHLevel1 3 3 2 3 2" xfId="15487" xr:uid="{00000000-0005-0000-0000-00007B5A0000}"/>
    <cellStyle name="SAPBEXHLevel1 3 3 2 4" xfId="15488" xr:uid="{00000000-0005-0000-0000-00007C5A0000}"/>
    <cellStyle name="SAPBEXHLevel1 3 3 2 4 2" xfId="15489" xr:uid="{00000000-0005-0000-0000-00007D5A0000}"/>
    <cellStyle name="SAPBEXHLevel1 3 3 2 5" xfId="15490" xr:uid="{00000000-0005-0000-0000-00007E5A0000}"/>
    <cellStyle name="SAPBEXHLevel1 3 3 2 5 2" xfId="15491" xr:uid="{00000000-0005-0000-0000-00007F5A0000}"/>
    <cellStyle name="SAPBEXHLevel1 3 3 2 6" xfId="15492" xr:uid="{00000000-0005-0000-0000-0000805A0000}"/>
    <cellStyle name="SAPBEXHLevel1 3 3 2 7" xfId="15493" xr:uid="{00000000-0005-0000-0000-0000815A0000}"/>
    <cellStyle name="SAPBEXHLevel1 3 3 2 8" xfId="15494" xr:uid="{00000000-0005-0000-0000-0000825A0000}"/>
    <cellStyle name="SAPBEXHLevel1 3 3 2_2014БП" xfId="15495" xr:uid="{00000000-0005-0000-0000-0000835A0000}"/>
    <cellStyle name="SAPBEXHLevel1 3 3 3" xfId="15496" xr:uid="{00000000-0005-0000-0000-0000845A0000}"/>
    <cellStyle name="SAPBEXHLevel1 3 3 3 2" xfId="15497" xr:uid="{00000000-0005-0000-0000-0000855A0000}"/>
    <cellStyle name="SAPBEXHLevel1 3 3 4" xfId="15498" xr:uid="{00000000-0005-0000-0000-0000865A0000}"/>
    <cellStyle name="SAPBEXHLevel1 3 3 4 2" xfId="15499" xr:uid="{00000000-0005-0000-0000-0000875A0000}"/>
    <cellStyle name="SAPBEXHLevel1 3 3 5" xfId="15500" xr:uid="{00000000-0005-0000-0000-0000885A0000}"/>
    <cellStyle name="SAPBEXHLevel1 3 3 5 2" xfId="15501" xr:uid="{00000000-0005-0000-0000-0000895A0000}"/>
    <cellStyle name="SAPBEXHLevel1 3 3 6" xfId="15502" xr:uid="{00000000-0005-0000-0000-00008A5A0000}"/>
    <cellStyle name="SAPBEXHLevel1 3 3 6 2" xfId="15503" xr:uid="{00000000-0005-0000-0000-00008B5A0000}"/>
    <cellStyle name="SAPBEXHLevel1 3 3 7" xfId="15504" xr:uid="{00000000-0005-0000-0000-00008C5A0000}"/>
    <cellStyle name="SAPBEXHLevel1 3 3 8" xfId="15505" xr:uid="{00000000-0005-0000-0000-00008D5A0000}"/>
    <cellStyle name="SAPBEXHLevel1 3 3 9" xfId="15506" xr:uid="{00000000-0005-0000-0000-00008E5A0000}"/>
    <cellStyle name="SAPBEXHLevel1 3 3_2013Прогноз" xfId="15507" xr:uid="{00000000-0005-0000-0000-00008F5A0000}"/>
    <cellStyle name="SAPBEXHLevel1 3 4" xfId="15508" xr:uid="{00000000-0005-0000-0000-0000905A0000}"/>
    <cellStyle name="SAPBEXHLevel1 3 4 2" xfId="15509" xr:uid="{00000000-0005-0000-0000-0000915A0000}"/>
    <cellStyle name="SAPBEXHLevel1 3 4 2 2" xfId="15510" xr:uid="{00000000-0005-0000-0000-0000925A0000}"/>
    <cellStyle name="SAPBEXHLevel1 3 4 2 3" xfId="15511" xr:uid="{00000000-0005-0000-0000-0000935A0000}"/>
    <cellStyle name="SAPBEXHLevel1 3 4 3" xfId="15512" xr:uid="{00000000-0005-0000-0000-0000945A0000}"/>
    <cellStyle name="SAPBEXHLevel1 3 4 3 2" xfId="15513" xr:uid="{00000000-0005-0000-0000-0000955A0000}"/>
    <cellStyle name="SAPBEXHLevel1 3 4 4" xfId="15514" xr:uid="{00000000-0005-0000-0000-0000965A0000}"/>
    <cellStyle name="SAPBEXHLevel1 3 4 4 2" xfId="15515" xr:uid="{00000000-0005-0000-0000-0000975A0000}"/>
    <cellStyle name="SAPBEXHLevel1 3 4 5" xfId="15516" xr:uid="{00000000-0005-0000-0000-0000985A0000}"/>
    <cellStyle name="SAPBEXHLevel1 3 4 5 2" xfId="15517" xr:uid="{00000000-0005-0000-0000-0000995A0000}"/>
    <cellStyle name="SAPBEXHLevel1 3 4 6" xfId="15518" xr:uid="{00000000-0005-0000-0000-00009A5A0000}"/>
    <cellStyle name="SAPBEXHLevel1 3 4 7" xfId="15519" xr:uid="{00000000-0005-0000-0000-00009B5A0000}"/>
    <cellStyle name="SAPBEXHLevel1 3 4 8" xfId="15520" xr:uid="{00000000-0005-0000-0000-00009C5A0000}"/>
    <cellStyle name="SAPBEXHLevel1 3 4_2014БП" xfId="15521" xr:uid="{00000000-0005-0000-0000-00009D5A0000}"/>
    <cellStyle name="SAPBEXHLevel1 3 5" xfId="15522" xr:uid="{00000000-0005-0000-0000-00009E5A0000}"/>
    <cellStyle name="SAPBEXHLevel1 3 5 2" xfId="15523" xr:uid="{00000000-0005-0000-0000-00009F5A0000}"/>
    <cellStyle name="SAPBEXHLevel1 3 5 2 2" xfId="15524" xr:uid="{00000000-0005-0000-0000-0000A05A0000}"/>
    <cellStyle name="SAPBEXHLevel1 3 5 3" xfId="15525" xr:uid="{00000000-0005-0000-0000-0000A15A0000}"/>
    <cellStyle name="SAPBEXHLevel1 3 6" xfId="15526" xr:uid="{00000000-0005-0000-0000-0000A25A0000}"/>
    <cellStyle name="SAPBEXHLevel1 3 6 2" xfId="15527" xr:uid="{00000000-0005-0000-0000-0000A35A0000}"/>
    <cellStyle name="SAPBEXHLevel1 3 6 2 2" xfId="15528" xr:uid="{00000000-0005-0000-0000-0000A45A0000}"/>
    <cellStyle name="SAPBEXHLevel1 3 6 3" xfId="15529" xr:uid="{00000000-0005-0000-0000-0000A55A0000}"/>
    <cellStyle name="SAPBEXHLevel1 3 7" xfId="15530" xr:uid="{00000000-0005-0000-0000-0000A65A0000}"/>
    <cellStyle name="SAPBEXHLevel1 3 7 2" xfId="15531" xr:uid="{00000000-0005-0000-0000-0000A75A0000}"/>
    <cellStyle name="SAPBEXHLevel1 3 7 2 2" xfId="15532" xr:uid="{00000000-0005-0000-0000-0000A85A0000}"/>
    <cellStyle name="SAPBEXHLevel1 3 7 3" xfId="15533" xr:uid="{00000000-0005-0000-0000-0000A95A0000}"/>
    <cellStyle name="SAPBEXHLevel1 3 8" xfId="15534" xr:uid="{00000000-0005-0000-0000-0000AA5A0000}"/>
    <cellStyle name="SAPBEXHLevel1 3 8 2" xfId="15535" xr:uid="{00000000-0005-0000-0000-0000AB5A0000}"/>
    <cellStyle name="SAPBEXHLevel1 3 8 2 2" xfId="15536" xr:uid="{00000000-0005-0000-0000-0000AC5A0000}"/>
    <cellStyle name="SAPBEXHLevel1 3 8 3" xfId="15537" xr:uid="{00000000-0005-0000-0000-0000AD5A0000}"/>
    <cellStyle name="SAPBEXHLevel1 3 9" xfId="15538" xr:uid="{00000000-0005-0000-0000-0000AE5A0000}"/>
    <cellStyle name="SAPBEXHLevel1 3 9 2" xfId="15539" xr:uid="{00000000-0005-0000-0000-0000AF5A0000}"/>
    <cellStyle name="SAPBEXHLevel1 3 9 2 2" xfId="15540" xr:uid="{00000000-0005-0000-0000-0000B05A0000}"/>
    <cellStyle name="SAPBEXHLevel1 3 9 3" xfId="15541" xr:uid="{00000000-0005-0000-0000-0000B15A0000}"/>
    <cellStyle name="SAPBEXHLevel1 3_2013Прогноз" xfId="15542" xr:uid="{00000000-0005-0000-0000-0000B25A0000}"/>
    <cellStyle name="SAPBEXHLevel1 30" xfId="15543" xr:uid="{00000000-0005-0000-0000-0000B35A0000}"/>
    <cellStyle name="SAPBEXHLevel1 31" xfId="15544" xr:uid="{00000000-0005-0000-0000-0000B45A0000}"/>
    <cellStyle name="SAPBEXHLevel1 32" xfId="15545" xr:uid="{00000000-0005-0000-0000-0000B55A0000}"/>
    <cellStyle name="SAPBEXHLevel1 33" xfId="15546" xr:uid="{00000000-0005-0000-0000-0000B65A0000}"/>
    <cellStyle name="SAPBEXHLevel1 34" xfId="15547" xr:uid="{00000000-0005-0000-0000-0000B75A0000}"/>
    <cellStyle name="SAPBEXHLevel1 35" xfId="15548" xr:uid="{00000000-0005-0000-0000-0000B85A0000}"/>
    <cellStyle name="SAPBEXHLevel1 36" xfId="15549" xr:uid="{00000000-0005-0000-0000-0000B95A0000}"/>
    <cellStyle name="SAPBEXHLevel1 37" xfId="15550" xr:uid="{00000000-0005-0000-0000-0000BA5A0000}"/>
    <cellStyle name="SAPBEXHLevel1 38" xfId="15551" xr:uid="{00000000-0005-0000-0000-0000BB5A0000}"/>
    <cellStyle name="SAPBEXHLevel1 39" xfId="15552" xr:uid="{00000000-0005-0000-0000-0000BC5A0000}"/>
    <cellStyle name="SAPBEXHLevel1 4" xfId="15553" xr:uid="{00000000-0005-0000-0000-0000BD5A0000}"/>
    <cellStyle name="SAPBEXHLevel1 4 10" xfId="15554" xr:uid="{00000000-0005-0000-0000-0000BE5A0000}"/>
    <cellStyle name="SAPBEXHLevel1 4 10 2" xfId="15555" xr:uid="{00000000-0005-0000-0000-0000BF5A0000}"/>
    <cellStyle name="SAPBEXHLevel1 4 10 3" xfId="15556" xr:uid="{00000000-0005-0000-0000-0000C05A0000}"/>
    <cellStyle name="SAPBEXHLevel1 4 11" xfId="15557" xr:uid="{00000000-0005-0000-0000-0000C15A0000}"/>
    <cellStyle name="SAPBEXHLevel1 4 12" xfId="15558" xr:uid="{00000000-0005-0000-0000-0000C25A0000}"/>
    <cellStyle name="SAPBEXHLevel1 4 2" xfId="15559" xr:uid="{00000000-0005-0000-0000-0000C35A0000}"/>
    <cellStyle name="SAPBEXHLevel1 4 2 2" xfId="15560" xr:uid="{00000000-0005-0000-0000-0000C45A0000}"/>
    <cellStyle name="SAPBEXHLevel1 4 2 2 2" xfId="15561" xr:uid="{00000000-0005-0000-0000-0000C55A0000}"/>
    <cellStyle name="SAPBEXHLevel1 4 2 2 2 2" xfId="15562" xr:uid="{00000000-0005-0000-0000-0000C65A0000}"/>
    <cellStyle name="SAPBEXHLevel1 4 2 2 3" xfId="15563" xr:uid="{00000000-0005-0000-0000-0000C75A0000}"/>
    <cellStyle name="SAPBEXHLevel1 4 2 2 3 2" xfId="15564" xr:uid="{00000000-0005-0000-0000-0000C85A0000}"/>
    <cellStyle name="SAPBEXHLevel1 4 2 2 4" xfId="15565" xr:uid="{00000000-0005-0000-0000-0000C95A0000}"/>
    <cellStyle name="SAPBEXHLevel1 4 2 2 4 2" xfId="15566" xr:uid="{00000000-0005-0000-0000-0000CA5A0000}"/>
    <cellStyle name="SAPBEXHLevel1 4 2 2 5" xfId="15567" xr:uid="{00000000-0005-0000-0000-0000CB5A0000}"/>
    <cellStyle name="SAPBEXHLevel1 4 2 2 5 2" xfId="15568" xr:uid="{00000000-0005-0000-0000-0000CC5A0000}"/>
    <cellStyle name="SAPBEXHLevel1 4 2 2 6" xfId="15569" xr:uid="{00000000-0005-0000-0000-0000CD5A0000}"/>
    <cellStyle name="SAPBEXHLevel1 4 2 2 7" xfId="15570" xr:uid="{00000000-0005-0000-0000-0000CE5A0000}"/>
    <cellStyle name="SAPBEXHLevel1 4 2 2 8" xfId="15571" xr:uid="{00000000-0005-0000-0000-0000CF5A0000}"/>
    <cellStyle name="SAPBEXHLevel1 4 2 2_2014БП" xfId="15572" xr:uid="{00000000-0005-0000-0000-0000D05A0000}"/>
    <cellStyle name="SAPBEXHLevel1 4 2 3" xfId="15573" xr:uid="{00000000-0005-0000-0000-0000D15A0000}"/>
    <cellStyle name="SAPBEXHLevel1 4 2 3 2" xfId="15574" xr:uid="{00000000-0005-0000-0000-0000D25A0000}"/>
    <cellStyle name="SAPBEXHLevel1 4 2 4" xfId="15575" xr:uid="{00000000-0005-0000-0000-0000D35A0000}"/>
    <cellStyle name="SAPBEXHLevel1 4 2 4 2" xfId="15576" xr:uid="{00000000-0005-0000-0000-0000D45A0000}"/>
    <cellStyle name="SAPBEXHLevel1 4 2 5" xfId="15577" xr:uid="{00000000-0005-0000-0000-0000D55A0000}"/>
    <cellStyle name="SAPBEXHLevel1 4 2 5 2" xfId="15578" xr:uid="{00000000-0005-0000-0000-0000D65A0000}"/>
    <cellStyle name="SAPBEXHLevel1 4 2 6" xfId="15579" xr:uid="{00000000-0005-0000-0000-0000D75A0000}"/>
    <cellStyle name="SAPBEXHLevel1 4 2 6 2" xfId="15580" xr:uid="{00000000-0005-0000-0000-0000D85A0000}"/>
    <cellStyle name="SAPBEXHLevel1 4 2 7" xfId="15581" xr:uid="{00000000-0005-0000-0000-0000D95A0000}"/>
    <cellStyle name="SAPBEXHLevel1 4 2 8" xfId="15582" xr:uid="{00000000-0005-0000-0000-0000DA5A0000}"/>
    <cellStyle name="SAPBEXHLevel1 4 2 9" xfId="15583" xr:uid="{00000000-0005-0000-0000-0000DB5A0000}"/>
    <cellStyle name="SAPBEXHLevel1 4 2_2013Прогноз" xfId="15584" xr:uid="{00000000-0005-0000-0000-0000DC5A0000}"/>
    <cellStyle name="SAPBEXHLevel1 4 3" xfId="15585" xr:uid="{00000000-0005-0000-0000-0000DD5A0000}"/>
    <cellStyle name="SAPBEXHLevel1 4 3 2" xfId="15586" xr:uid="{00000000-0005-0000-0000-0000DE5A0000}"/>
    <cellStyle name="SAPBEXHLevel1 4 3 2 2" xfId="15587" xr:uid="{00000000-0005-0000-0000-0000DF5A0000}"/>
    <cellStyle name="SAPBEXHLevel1 4 3 2 2 2" xfId="15588" xr:uid="{00000000-0005-0000-0000-0000E05A0000}"/>
    <cellStyle name="SAPBEXHLevel1 4 3 2 3" xfId="15589" xr:uid="{00000000-0005-0000-0000-0000E15A0000}"/>
    <cellStyle name="SAPBEXHLevel1 4 3 2 3 2" xfId="15590" xr:uid="{00000000-0005-0000-0000-0000E25A0000}"/>
    <cellStyle name="SAPBEXHLevel1 4 3 2 4" xfId="15591" xr:uid="{00000000-0005-0000-0000-0000E35A0000}"/>
    <cellStyle name="SAPBEXHLevel1 4 3 2 4 2" xfId="15592" xr:uid="{00000000-0005-0000-0000-0000E45A0000}"/>
    <cellStyle name="SAPBEXHLevel1 4 3 2 5" xfId="15593" xr:uid="{00000000-0005-0000-0000-0000E55A0000}"/>
    <cellStyle name="SAPBEXHLevel1 4 3 2 5 2" xfId="15594" xr:uid="{00000000-0005-0000-0000-0000E65A0000}"/>
    <cellStyle name="SAPBEXHLevel1 4 3 2 6" xfId="15595" xr:uid="{00000000-0005-0000-0000-0000E75A0000}"/>
    <cellStyle name="SAPBEXHLevel1 4 3 2 7" xfId="15596" xr:uid="{00000000-0005-0000-0000-0000E85A0000}"/>
    <cellStyle name="SAPBEXHLevel1 4 3 2 8" xfId="15597" xr:uid="{00000000-0005-0000-0000-0000E95A0000}"/>
    <cellStyle name="SAPBEXHLevel1 4 3 2_2014БП" xfId="15598" xr:uid="{00000000-0005-0000-0000-0000EA5A0000}"/>
    <cellStyle name="SAPBEXHLevel1 4 3 3" xfId="15599" xr:uid="{00000000-0005-0000-0000-0000EB5A0000}"/>
    <cellStyle name="SAPBEXHLevel1 4 3 3 2" xfId="15600" xr:uid="{00000000-0005-0000-0000-0000EC5A0000}"/>
    <cellStyle name="SAPBEXHLevel1 4 3 4" xfId="15601" xr:uid="{00000000-0005-0000-0000-0000ED5A0000}"/>
    <cellStyle name="SAPBEXHLevel1 4 3 4 2" xfId="15602" xr:uid="{00000000-0005-0000-0000-0000EE5A0000}"/>
    <cellStyle name="SAPBEXHLevel1 4 3 5" xfId="15603" xr:uid="{00000000-0005-0000-0000-0000EF5A0000}"/>
    <cellStyle name="SAPBEXHLevel1 4 3 5 2" xfId="15604" xr:uid="{00000000-0005-0000-0000-0000F05A0000}"/>
    <cellStyle name="SAPBEXHLevel1 4 3 6" xfId="15605" xr:uid="{00000000-0005-0000-0000-0000F15A0000}"/>
    <cellStyle name="SAPBEXHLevel1 4 3 6 2" xfId="15606" xr:uid="{00000000-0005-0000-0000-0000F25A0000}"/>
    <cellStyle name="SAPBEXHLevel1 4 3 7" xfId="15607" xr:uid="{00000000-0005-0000-0000-0000F35A0000}"/>
    <cellStyle name="SAPBEXHLevel1 4 3 8" xfId="15608" xr:uid="{00000000-0005-0000-0000-0000F45A0000}"/>
    <cellStyle name="SAPBEXHLevel1 4 3 9" xfId="15609" xr:uid="{00000000-0005-0000-0000-0000F55A0000}"/>
    <cellStyle name="SAPBEXHLevel1 4 3_2013Прогноз" xfId="15610" xr:uid="{00000000-0005-0000-0000-0000F65A0000}"/>
    <cellStyle name="SAPBEXHLevel1 4 4" xfId="15611" xr:uid="{00000000-0005-0000-0000-0000F75A0000}"/>
    <cellStyle name="SAPBEXHLevel1 4 4 2" xfId="15612" xr:uid="{00000000-0005-0000-0000-0000F85A0000}"/>
    <cellStyle name="SAPBEXHLevel1 4 4 2 2" xfId="15613" xr:uid="{00000000-0005-0000-0000-0000F95A0000}"/>
    <cellStyle name="SAPBEXHLevel1 4 4 2 3" xfId="15614" xr:uid="{00000000-0005-0000-0000-0000FA5A0000}"/>
    <cellStyle name="SAPBEXHLevel1 4 4 3" xfId="15615" xr:uid="{00000000-0005-0000-0000-0000FB5A0000}"/>
    <cellStyle name="SAPBEXHLevel1 4 4 3 2" xfId="15616" xr:uid="{00000000-0005-0000-0000-0000FC5A0000}"/>
    <cellStyle name="SAPBEXHLevel1 4 4 4" xfId="15617" xr:uid="{00000000-0005-0000-0000-0000FD5A0000}"/>
    <cellStyle name="SAPBEXHLevel1 4 4 4 2" xfId="15618" xr:uid="{00000000-0005-0000-0000-0000FE5A0000}"/>
    <cellStyle name="SAPBEXHLevel1 4 4 5" xfId="15619" xr:uid="{00000000-0005-0000-0000-0000FF5A0000}"/>
    <cellStyle name="SAPBEXHLevel1 4 4 5 2" xfId="15620" xr:uid="{00000000-0005-0000-0000-0000005B0000}"/>
    <cellStyle name="SAPBEXHLevel1 4 4 6" xfId="15621" xr:uid="{00000000-0005-0000-0000-0000015B0000}"/>
    <cellStyle name="SAPBEXHLevel1 4 4 7" xfId="15622" xr:uid="{00000000-0005-0000-0000-0000025B0000}"/>
    <cellStyle name="SAPBEXHLevel1 4 4 8" xfId="15623" xr:uid="{00000000-0005-0000-0000-0000035B0000}"/>
    <cellStyle name="SAPBEXHLevel1 4 4_2014БП" xfId="15624" xr:uid="{00000000-0005-0000-0000-0000045B0000}"/>
    <cellStyle name="SAPBEXHLevel1 4 5" xfId="15625" xr:uid="{00000000-0005-0000-0000-0000055B0000}"/>
    <cellStyle name="SAPBEXHLevel1 4 5 2" xfId="15626" xr:uid="{00000000-0005-0000-0000-0000065B0000}"/>
    <cellStyle name="SAPBEXHLevel1 4 5 2 2" xfId="15627" xr:uid="{00000000-0005-0000-0000-0000075B0000}"/>
    <cellStyle name="SAPBEXHLevel1 4 5 3" xfId="15628" xr:uid="{00000000-0005-0000-0000-0000085B0000}"/>
    <cellStyle name="SAPBEXHLevel1 4 6" xfId="15629" xr:uid="{00000000-0005-0000-0000-0000095B0000}"/>
    <cellStyle name="SAPBEXHLevel1 4 6 2" xfId="15630" xr:uid="{00000000-0005-0000-0000-00000A5B0000}"/>
    <cellStyle name="SAPBEXHLevel1 4 6 2 2" xfId="15631" xr:uid="{00000000-0005-0000-0000-00000B5B0000}"/>
    <cellStyle name="SAPBEXHLevel1 4 6 3" xfId="15632" xr:uid="{00000000-0005-0000-0000-00000C5B0000}"/>
    <cellStyle name="SAPBEXHLevel1 4 7" xfId="15633" xr:uid="{00000000-0005-0000-0000-00000D5B0000}"/>
    <cellStyle name="SAPBEXHLevel1 4 7 2" xfId="15634" xr:uid="{00000000-0005-0000-0000-00000E5B0000}"/>
    <cellStyle name="SAPBEXHLevel1 4 7 2 2" xfId="15635" xr:uid="{00000000-0005-0000-0000-00000F5B0000}"/>
    <cellStyle name="SAPBEXHLevel1 4 7 3" xfId="15636" xr:uid="{00000000-0005-0000-0000-0000105B0000}"/>
    <cellStyle name="SAPBEXHLevel1 4 8" xfId="15637" xr:uid="{00000000-0005-0000-0000-0000115B0000}"/>
    <cellStyle name="SAPBEXHLevel1 4 8 2" xfId="15638" xr:uid="{00000000-0005-0000-0000-0000125B0000}"/>
    <cellStyle name="SAPBEXHLevel1 4 8 2 2" xfId="15639" xr:uid="{00000000-0005-0000-0000-0000135B0000}"/>
    <cellStyle name="SAPBEXHLevel1 4 8 3" xfId="15640" xr:uid="{00000000-0005-0000-0000-0000145B0000}"/>
    <cellStyle name="SAPBEXHLevel1 4 9" xfId="15641" xr:uid="{00000000-0005-0000-0000-0000155B0000}"/>
    <cellStyle name="SAPBEXHLevel1 4 9 2" xfId="15642" xr:uid="{00000000-0005-0000-0000-0000165B0000}"/>
    <cellStyle name="SAPBEXHLevel1 4 9 2 2" xfId="15643" xr:uid="{00000000-0005-0000-0000-0000175B0000}"/>
    <cellStyle name="SAPBEXHLevel1 4 9 3" xfId="15644" xr:uid="{00000000-0005-0000-0000-0000185B0000}"/>
    <cellStyle name="SAPBEXHLevel1 4_2013Прогноз" xfId="15645" xr:uid="{00000000-0005-0000-0000-0000195B0000}"/>
    <cellStyle name="SAPBEXHLevel1 40" xfId="15646" xr:uid="{00000000-0005-0000-0000-00001A5B0000}"/>
    <cellStyle name="SAPBEXHLevel1 41" xfId="15647" xr:uid="{00000000-0005-0000-0000-00001B5B0000}"/>
    <cellStyle name="SAPBEXHLevel1 42" xfId="15648" xr:uid="{00000000-0005-0000-0000-00001C5B0000}"/>
    <cellStyle name="SAPBEXHLevel1 43" xfId="15649" xr:uid="{00000000-0005-0000-0000-00001D5B0000}"/>
    <cellStyle name="SAPBEXHLevel1 44" xfId="15650" xr:uid="{00000000-0005-0000-0000-00001E5B0000}"/>
    <cellStyle name="SAPBEXHLevel1 45" xfId="15651" xr:uid="{00000000-0005-0000-0000-00001F5B0000}"/>
    <cellStyle name="SAPBEXHLevel1 46" xfId="15652" xr:uid="{00000000-0005-0000-0000-0000205B0000}"/>
    <cellStyle name="SAPBEXHLevel1 47" xfId="15653" xr:uid="{00000000-0005-0000-0000-0000215B0000}"/>
    <cellStyle name="SAPBEXHLevel1 48" xfId="15654" xr:uid="{00000000-0005-0000-0000-0000225B0000}"/>
    <cellStyle name="SAPBEXHLevel1 49" xfId="15655" xr:uid="{00000000-0005-0000-0000-0000235B0000}"/>
    <cellStyle name="SAPBEXHLevel1 5" xfId="15656" xr:uid="{00000000-0005-0000-0000-0000245B0000}"/>
    <cellStyle name="SAPBEXHLevel1 5 10" xfId="15657" xr:uid="{00000000-0005-0000-0000-0000255B0000}"/>
    <cellStyle name="SAPBEXHLevel1 5 10 2" xfId="15658" xr:uid="{00000000-0005-0000-0000-0000265B0000}"/>
    <cellStyle name="SAPBEXHLevel1 5 10 2 2" xfId="15659" xr:uid="{00000000-0005-0000-0000-0000275B0000}"/>
    <cellStyle name="SAPBEXHLevel1 5 10 3" xfId="15660" xr:uid="{00000000-0005-0000-0000-0000285B0000}"/>
    <cellStyle name="SAPBEXHLevel1 5 11" xfId="15661" xr:uid="{00000000-0005-0000-0000-0000295B0000}"/>
    <cellStyle name="SAPBEXHLevel1 5 11 2" xfId="15662" xr:uid="{00000000-0005-0000-0000-00002A5B0000}"/>
    <cellStyle name="SAPBEXHLevel1 5 12" xfId="15663" xr:uid="{00000000-0005-0000-0000-00002B5B0000}"/>
    <cellStyle name="SAPBEXHLevel1 5 2" xfId="15664" xr:uid="{00000000-0005-0000-0000-00002C5B0000}"/>
    <cellStyle name="SAPBEXHLevel1 5 2 10" xfId="15665" xr:uid="{00000000-0005-0000-0000-00002D5B0000}"/>
    <cellStyle name="SAPBEXHLevel1 5 2 2" xfId="15666" xr:uid="{00000000-0005-0000-0000-00002E5B0000}"/>
    <cellStyle name="SAPBEXHLevel1 5 2 2 2" xfId="15667" xr:uid="{00000000-0005-0000-0000-00002F5B0000}"/>
    <cellStyle name="SAPBEXHLevel1 5 2 2 2 2" xfId="15668" xr:uid="{00000000-0005-0000-0000-0000305B0000}"/>
    <cellStyle name="SAPBEXHLevel1 5 2 2 3" xfId="15669" xr:uid="{00000000-0005-0000-0000-0000315B0000}"/>
    <cellStyle name="SAPBEXHLevel1 5 2 2 3 2" xfId="15670" xr:uid="{00000000-0005-0000-0000-0000325B0000}"/>
    <cellStyle name="SAPBEXHLevel1 5 2 2 4" xfId="15671" xr:uid="{00000000-0005-0000-0000-0000335B0000}"/>
    <cellStyle name="SAPBEXHLevel1 5 2 2 4 2" xfId="15672" xr:uid="{00000000-0005-0000-0000-0000345B0000}"/>
    <cellStyle name="SAPBEXHLevel1 5 2 2 5" xfId="15673" xr:uid="{00000000-0005-0000-0000-0000355B0000}"/>
    <cellStyle name="SAPBEXHLevel1 5 2 2 5 2" xfId="15674" xr:uid="{00000000-0005-0000-0000-0000365B0000}"/>
    <cellStyle name="SAPBEXHLevel1 5 2 2 6" xfId="15675" xr:uid="{00000000-0005-0000-0000-0000375B0000}"/>
    <cellStyle name="SAPBEXHLevel1 5 2 2 7" xfId="15676" xr:uid="{00000000-0005-0000-0000-0000385B0000}"/>
    <cellStyle name="SAPBEXHLevel1 5 2 2 8" xfId="15677" xr:uid="{00000000-0005-0000-0000-0000395B0000}"/>
    <cellStyle name="SAPBEXHLevel1 5 2 2_2014БП" xfId="15678" xr:uid="{00000000-0005-0000-0000-00003A5B0000}"/>
    <cellStyle name="SAPBEXHLevel1 5 2 3" xfId="15679" xr:uid="{00000000-0005-0000-0000-00003B5B0000}"/>
    <cellStyle name="SAPBEXHLevel1 5 2 3 2" xfId="15680" xr:uid="{00000000-0005-0000-0000-00003C5B0000}"/>
    <cellStyle name="SAPBEXHLevel1 5 2 3 2 2" xfId="15681" xr:uid="{00000000-0005-0000-0000-00003D5B0000}"/>
    <cellStyle name="SAPBEXHLevel1 5 2 3 3" xfId="15682" xr:uid="{00000000-0005-0000-0000-00003E5B0000}"/>
    <cellStyle name="SAPBEXHLevel1 5 2 3 3 2" xfId="15683" xr:uid="{00000000-0005-0000-0000-00003F5B0000}"/>
    <cellStyle name="SAPBEXHLevel1 5 2 3 4" xfId="15684" xr:uid="{00000000-0005-0000-0000-0000405B0000}"/>
    <cellStyle name="SAPBEXHLevel1 5 2 3 4 2" xfId="15685" xr:uid="{00000000-0005-0000-0000-0000415B0000}"/>
    <cellStyle name="SAPBEXHLevel1 5 2 3 5" xfId="15686" xr:uid="{00000000-0005-0000-0000-0000425B0000}"/>
    <cellStyle name="SAPBEXHLevel1 5 2 3 5 2" xfId="15687" xr:uid="{00000000-0005-0000-0000-0000435B0000}"/>
    <cellStyle name="SAPBEXHLevel1 5 2 3 6" xfId="15688" xr:uid="{00000000-0005-0000-0000-0000445B0000}"/>
    <cellStyle name="SAPBEXHLevel1 5 2 3 7" xfId="15689" xr:uid="{00000000-0005-0000-0000-0000455B0000}"/>
    <cellStyle name="SAPBEXHLevel1 5 2 3_2014БП" xfId="15690" xr:uid="{00000000-0005-0000-0000-0000465B0000}"/>
    <cellStyle name="SAPBEXHLevel1 5 2 4" xfId="15691" xr:uid="{00000000-0005-0000-0000-0000475B0000}"/>
    <cellStyle name="SAPBEXHLevel1 5 2 4 2" xfId="15692" xr:uid="{00000000-0005-0000-0000-0000485B0000}"/>
    <cellStyle name="SAPBEXHLevel1 5 2 5" xfId="15693" xr:uid="{00000000-0005-0000-0000-0000495B0000}"/>
    <cellStyle name="SAPBEXHLevel1 5 2 5 2" xfId="15694" xr:uid="{00000000-0005-0000-0000-00004A5B0000}"/>
    <cellStyle name="SAPBEXHLevel1 5 2 6" xfId="15695" xr:uid="{00000000-0005-0000-0000-00004B5B0000}"/>
    <cellStyle name="SAPBEXHLevel1 5 2 6 2" xfId="15696" xr:uid="{00000000-0005-0000-0000-00004C5B0000}"/>
    <cellStyle name="SAPBEXHLevel1 5 2 7" xfId="15697" xr:uid="{00000000-0005-0000-0000-00004D5B0000}"/>
    <cellStyle name="SAPBEXHLevel1 5 2 7 2" xfId="15698" xr:uid="{00000000-0005-0000-0000-00004E5B0000}"/>
    <cellStyle name="SAPBEXHLevel1 5 2 8" xfId="15699" xr:uid="{00000000-0005-0000-0000-00004F5B0000}"/>
    <cellStyle name="SAPBEXHLevel1 5 2 9" xfId="15700" xr:uid="{00000000-0005-0000-0000-0000505B0000}"/>
    <cellStyle name="SAPBEXHLevel1 5 2_2013Прогноз" xfId="15701" xr:uid="{00000000-0005-0000-0000-0000515B0000}"/>
    <cellStyle name="SAPBEXHLevel1 5 3" xfId="15702" xr:uid="{00000000-0005-0000-0000-0000525B0000}"/>
    <cellStyle name="SAPBEXHLevel1 5 3 2" xfId="15703" xr:uid="{00000000-0005-0000-0000-0000535B0000}"/>
    <cellStyle name="SAPBEXHLevel1 5 3 2 2" xfId="15704" xr:uid="{00000000-0005-0000-0000-0000545B0000}"/>
    <cellStyle name="SAPBEXHLevel1 5 3 2 2 2" xfId="15705" xr:uid="{00000000-0005-0000-0000-0000555B0000}"/>
    <cellStyle name="SAPBEXHLevel1 5 3 2 3" xfId="15706" xr:uid="{00000000-0005-0000-0000-0000565B0000}"/>
    <cellStyle name="SAPBEXHLevel1 5 3 2 3 2" xfId="15707" xr:uid="{00000000-0005-0000-0000-0000575B0000}"/>
    <cellStyle name="SAPBEXHLevel1 5 3 2 4" xfId="15708" xr:uid="{00000000-0005-0000-0000-0000585B0000}"/>
    <cellStyle name="SAPBEXHLevel1 5 3 2 4 2" xfId="15709" xr:uid="{00000000-0005-0000-0000-0000595B0000}"/>
    <cellStyle name="SAPBEXHLevel1 5 3 2 5" xfId="15710" xr:uid="{00000000-0005-0000-0000-00005A5B0000}"/>
    <cellStyle name="SAPBEXHLevel1 5 3 2 5 2" xfId="15711" xr:uid="{00000000-0005-0000-0000-00005B5B0000}"/>
    <cellStyle name="SAPBEXHLevel1 5 3 2 6" xfId="15712" xr:uid="{00000000-0005-0000-0000-00005C5B0000}"/>
    <cellStyle name="SAPBEXHLevel1 5 3 2 7" xfId="15713" xr:uid="{00000000-0005-0000-0000-00005D5B0000}"/>
    <cellStyle name="SAPBEXHLevel1 5 3 2 8" xfId="15714" xr:uid="{00000000-0005-0000-0000-00005E5B0000}"/>
    <cellStyle name="SAPBEXHLevel1 5 3 2_2014БП" xfId="15715" xr:uid="{00000000-0005-0000-0000-00005F5B0000}"/>
    <cellStyle name="SAPBEXHLevel1 5 3 3" xfId="15716" xr:uid="{00000000-0005-0000-0000-0000605B0000}"/>
    <cellStyle name="SAPBEXHLevel1 5 3 3 2" xfId="15717" xr:uid="{00000000-0005-0000-0000-0000615B0000}"/>
    <cellStyle name="SAPBEXHLevel1 5 3 4" xfId="15718" xr:uid="{00000000-0005-0000-0000-0000625B0000}"/>
    <cellStyle name="SAPBEXHLevel1 5 3 4 2" xfId="15719" xr:uid="{00000000-0005-0000-0000-0000635B0000}"/>
    <cellStyle name="SAPBEXHLevel1 5 3 5" xfId="15720" xr:uid="{00000000-0005-0000-0000-0000645B0000}"/>
    <cellStyle name="SAPBEXHLevel1 5 3 5 2" xfId="15721" xr:uid="{00000000-0005-0000-0000-0000655B0000}"/>
    <cellStyle name="SAPBEXHLevel1 5 3 6" xfId="15722" xr:uid="{00000000-0005-0000-0000-0000665B0000}"/>
    <cellStyle name="SAPBEXHLevel1 5 3 6 2" xfId="15723" xr:uid="{00000000-0005-0000-0000-0000675B0000}"/>
    <cellStyle name="SAPBEXHLevel1 5 3 7" xfId="15724" xr:uid="{00000000-0005-0000-0000-0000685B0000}"/>
    <cellStyle name="SAPBEXHLevel1 5 3 8" xfId="15725" xr:uid="{00000000-0005-0000-0000-0000695B0000}"/>
    <cellStyle name="SAPBEXHLevel1 5 3 9" xfId="15726" xr:uid="{00000000-0005-0000-0000-00006A5B0000}"/>
    <cellStyle name="SAPBEXHLevel1 5 3_2013Прогноз" xfId="15727" xr:uid="{00000000-0005-0000-0000-00006B5B0000}"/>
    <cellStyle name="SAPBEXHLevel1 5 4" xfId="15728" xr:uid="{00000000-0005-0000-0000-00006C5B0000}"/>
    <cellStyle name="SAPBEXHLevel1 5 4 2" xfId="15729" xr:uid="{00000000-0005-0000-0000-00006D5B0000}"/>
    <cellStyle name="SAPBEXHLevel1 5 4 2 2" xfId="15730" xr:uid="{00000000-0005-0000-0000-00006E5B0000}"/>
    <cellStyle name="SAPBEXHLevel1 5 4 2 3" xfId="15731" xr:uid="{00000000-0005-0000-0000-00006F5B0000}"/>
    <cellStyle name="SAPBEXHLevel1 5 4 3" xfId="15732" xr:uid="{00000000-0005-0000-0000-0000705B0000}"/>
    <cellStyle name="SAPBEXHLevel1 5 4 3 2" xfId="15733" xr:uid="{00000000-0005-0000-0000-0000715B0000}"/>
    <cellStyle name="SAPBEXHLevel1 5 4 4" xfId="15734" xr:uid="{00000000-0005-0000-0000-0000725B0000}"/>
    <cellStyle name="SAPBEXHLevel1 5 4 4 2" xfId="15735" xr:uid="{00000000-0005-0000-0000-0000735B0000}"/>
    <cellStyle name="SAPBEXHLevel1 5 4 5" xfId="15736" xr:uid="{00000000-0005-0000-0000-0000745B0000}"/>
    <cellStyle name="SAPBEXHLevel1 5 4 5 2" xfId="15737" xr:uid="{00000000-0005-0000-0000-0000755B0000}"/>
    <cellStyle name="SAPBEXHLevel1 5 4 6" xfId="15738" xr:uid="{00000000-0005-0000-0000-0000765B0000}"/>
    <cellStyle name="SAPBEXHLevel1 5 4 7" xfId="15739" xr:uid="{00000000-0005-0000-0000-0000775B0000}"/>
    <cellStyle name="SAPBEXHLevel1 5 4 8" xfId="15740" xr:uid="{00000000-0005-0000-0000-0000785B0000}"/>
    <cellStyle name="SAPBEXHLevel1 5 4_2014БП" xfId="15741" xr:uid="{00000000-0005-0000-0000-0000795B0000}"/>
    <cellStyle name="SAPBEXHLevel1 5 5" xfId="15742" xr:uid="{00000000-0005-0000-0000-00007A5B0000}"/>
    <cellStyle name="SAPBEXHLevel1 5 5 2" xfId="15743" xr:uid="{00000000-0005-0000-0000-00007B5B0000}"/>
    <cellStyle name="SAPBEXHLevel1 5 5 2 2" xfId="15744" xr:uid="{00000000-0005-0000-0000-00007C5B0000}"/>
    <cellStyle name="SAPBEXHLevel1 5 5 2 3" xfId="15745" xr:uid="{00000000-0005-0000-0000-00007D5B0000}"/>
    <cellStyle name="SAPBEXHLevel1 5 5 3" xfId="15746" xr:uid="{00000000-0005-0000-0000-00007E5B0000}"/>
    <cellStyle name="SAPBEXHLevel1 5 5 3 2" xfId="15747" xr:uid="{00000000-0005-0000-0000-00007F5B0000}"/>
    <cellStyle name="SAPBEXHLevel1 5 5 4" xfId="15748" xr:uid="{00000000-0005-0000-0000-0000805B0000}"/>
    <cellStyle name="SAPBEXHLevel1 5 5 4 2" xfId="15749" xr:uid="{00000000-0005-0000-0000-0000815B0000}"/>
    <cellStyle name="SAPBEXHLevel1 5 5 5" xfId="15750" xr:uid="{00000000-0005-0000-0000-0000825B0000}"/>
    <cellStyle name="SAPBEXHLevel1 5 5 5 2" xfId="15751" xr:uid="{00000000-0005-0000-0000-0000835B0000}"/>
    <cellStyle name="SAPBEXHLevel1 5 5 6" xfId="15752" xr:uid="{00000000-0005-0000-0000-0000845B0000}"/>
    <cellStyle name="SAPBEXHLevel1 5 5 7" xfId="15753" xr:uid="{00000000-0005-0000-0000-0000855B0000}"/>
    <cellStyle name="SAPBEXHLevel1 5 5 8" xfId="15754" xr:uid="{00000000-0005-0000-0000-0000865B0000}"/>
    <cellStyle name="SAPBEXHLevel1 5 5_2014БП" xfId="15755" xr:uid="{00000000-0005-0000-0000-0000875B0000}"/>
    <cellStyle name="SAPBEXHLevel1 5 6" xfId="15756" xr:uid="{00000000-0005-0000-0000-0000885B0000}"/>
    <cellStyle name="SAPBEXHLevel1 5 6 2" xfId="15757" xr:uid="{00000000-0005-0000-0000-0000895B0000}"/>
    <cellStyle name="SAPBEXHLevel1 5 6 2 2" xfId="15758" xr:uid="{00000000-0005-0000-0000-00008A5B0000}"/>
    <cellStyle name="SAPBEXHLevel1 5 6 3" xfId="15759" xr:uid="{00000000-0005-0000-0000-00008B5B0000}"/>
    <cellStyle name="SAPBEXHLevel1 5 7" xfId="15760" xr:uid="{00000000-0005-0000-0000-00008C5B0000}"/>
    <cellStyle name="SAPBEXHLevel1 5 7 2" xfId="15761" xr:uid="{00000000-0005-0000-0000-00008D5B0000}"/>
    <cellStyle name="SAPBEXHLevel1 5 7 2 2" xfId="15762" xr:uid="{00000000-0005-0000-0000-00008E5B0000}"/>
    <cellStyle name="SAPBEXHLevel1 5 7 3" xfId="15763" xr:uid="{00000000-0005-0000-0000-00008F5B0000}"/>
    <cellStyle name="SAPBEXHLevel1 5 8" xfId="15764" xr:uid="{00000000-0005-0000-0000-0000905B0000}"/>
    <cellStyle name="SAPBEXHLevel1 5 8 2" xfId="15765" xr:uid="{00000000-0005-0000-0000-0000915B0000}"/>
    <cellStyle name="SAPBEXHLevel1 5 8 2 2" xfId="15766" xr:uid="{00000000-0005-0000-0000-0000925B0000}"/>
    <cellStyle name="SAPBEXHLevel1 5 8 3" xfId="15767" xr:uid="{00000000-0005-0000-0000-0000935B0000}"/>
    <cellStyle name="SAPBEXHLevel1 5 9" xfId="15768" xr:uid="{00000000-0005-0000-0000-0000945B0000}"/>
    <cellStyle name="SAPBEXHLevel1 5 9 2" xfId="15769" xr:uid="{00000000-0005-0000-0000-0000955B0000}"/>
    <cellStyle name="SAPBEXHLevel1 5 9 2 2" xfId="15770" xr:uid="{00000000-0005-0000-0000-0000965B0000}"/>
    <cellStyle name="SAPBEXHLevel1 5 9 3" xfId="15771" xr:uid="{00000000-0005-0000-0000-0000975B0000}"/>
    <cellStyle name="SAPBEXHLevel1 5_2013Прогноз" xfId="15772" xr:uid="{00000000-0005-0000-0000-0000985B0000}"/>
    <cellStyle name="SAPBEXHLevel1 50" xfId="36472" xr:uid="{00000000-0005-0000-0000-0000995B0000}"/>
    <cellStyle name="SAPBEXHLevel1 51" xfId="36473" xr:uid="{00000000-0005-0000-0000-00009A5B0000}"/>
    <cellStyle name="SAPBEXHLevel1 52" xfId="36474" xr:uid="{00000000-0005-0000-0000-00009B5B0000}"/>
    <cellStyle name="SAPBEXHLevel1 6" xfId="15773" xr:uid="{00000000-0005-0000-0000-00009C5B0000}"/>
    <cellStyle name="SAPBEXHLevel1 6 10" xfId="15774" xr:uid="{00000000-0005-0000-0000-00009D5B0000}"/>
    <cellStyle name="SAPBEXHLevel1 6 10 2" xfId="15775" xr:uid="{00000000-0005-0000-0000-00009E5B0000}"/>
    <cellStyle name="SAPBEXHLevel1 6 10 3" xfId="15776" xr:uid="{00000000-0005-0000-0000-00009F5B0000}"/>
    <cellStyle name="SAPBEXHLevel1 6 11" xfId="15777" xr:uid="{00000000-0005-0000-0000-0000A05B0000}"/>
    <cellStyle name="SAPBEXHLevel1 6 12" xfId="15778" xr:uid="{00000000-0005-0000-0000-0000A15B0000}"/>
    <cellStyle name="SAPBEXHLevel1 6 2" xfId="15779" xr:uid="{00000000-0005-0000-0000-0000A25B0000}"/>
    <cellStyle name="SAPBEXHLevel1 6 2 2" xfId="15780" xr:uid="{00000000-0005-0000-0000-0000A35B0000}"/>
    <cellStyle name="SAPBEXHLevel1 6 2 2 2" xfId="15781" xr:uid="{00000000-0005-0000-0000-0000A45B0000}"/>
    <cellStyle name="SAPBEXHLevel1 6 2 2 2 2" xfId="15782" xr:uid="{00000000-0005-0000-0000-0000A55B0000}"/>
    <cellStyle name="SAPBEXHLevel1 6 2 2 3" xfId="15783" xr:uid="{00000000-0005-0000-0000-0000A65B0000}"/>
    <cellStyle name="SAPBEXHLevel1 6 2 2 3 2" xfId="15784" xr:uid="{00000000-0005-0000-0000-0000A75B0000}"/>
    <cellStyle name="SAPBEXHLevel1 6 2 2 4" xfId="15785" xr:uid="{00000000-0005-0000-0000-0000A85B0000}"/>
    <cellStyle name="SAPBEXHLevel1 6 2 2 4 2" xfId="15786" xr:uid="{00000000-0005-0000-0000-0000A95B0000}"/>
    <cellStyle name="SAPBEXHLevel1 6 2 2 5" xfId="15787" xr:uid="{00000000-0005-0000-0000-0000AA5B0000}"/>
    <cellStyle name="SAPBEXHLevel1 6 2 2 5 2" xfId="15788" xr:uid="{00000000-0005-0000-0000-0000AB5B0000}"/>
    <cellStyle name="SAPBEXHLevel1 6 2 2 6" xfId="15789" xr:uid="{00000000-0005-0000-0000-0000AC5B0000}"/>
    <cellStyle name="SAPBEXHLevel1 6 2 2 7" xfId="15790" xr:uid="{00000000-0005-0000-0000-0000AD5B0000}"/>
    <cellStyle name="SAPBEXHLevel1 6 2 2 8" xfId="15791" xr:uid="{00000000-0005-0000-0000-0000AE5B0000}"/>
    <cellStyle name="SAPBEXHLevel1 6 2 2_2014БП" xfId="15792" xr:uid="{00000000-0005-0000-0000-0000AF5B0000}"/>
    <cellStyle name="SAPBEXHLevel1 6 2 3" xfId="15793" xr:uid="{00000000-0005-0000-0000-0000B05B0000}"/>
    <cellStyle name="SAPBEXHLevel1 6 2 3 2" xfId="15794" xr:uid="{00000000-0005-0000-0000-0000B15B0000}"/>
    <cellStyle name="SAPBEXHLevel1 6 2 4" xfId="15795" xr:uid="{00000000-0005-0000-0000-0000B25B0000}"/>
    <cellStyle name="SAPBEXHLevel1 6 2 4 2" xfId="15796" xr:uid="{00000000-0005-0000-0000-0000B35B0000}"/>
    <cellStyle name="SAPBEXHLevel1 6 2 5" xfId="15797" xr:uid="{00000000-0005-0000-0000-0000B45B0000}"/>
    <cellStyle name="SAPBEXHLevel1 6 2 5 2" xfId="15798" xr:uid="{00000000-0005-0000-0000-0000B55B0000}"/>
    <cellStyle name="SAPBEXHLevel1 6 2 6" xfId="15799" xr:uid="{00000000-0005-0000-0000-0000B65B0000}"/>
    <cellStyle name="SAPBEXHLevel1 6 2 6 2" xfId="15800" xr:uid="{00000000-0005-0000-0000-0000B75B0000}"/>
    <cellStyle name="SAPBEXHLevel1 6 2 7" xfId="15801" xr:uid="{00000000-0005-0000-0000-0000B85B0000}"/>
    <cellStyle name="SAPBEXHLevel1 6 2 8" xfId="15802" xr:uid="{00000000-0005-0000-0000-0000B95B0000}"/>
    <cellStyle name="SAPBEXHLevel1 6 2 9" xfId="15803" xr:uid="{00000000-0005-0000-0000-0000BA5B0000}"/>
    <cellStyle name="SAPBEXHLevel1 6 2_2013Прогноз" xfId="15804" xr:uid="{00000000-0005-0000-0000-0000BB5B0000}"/>
    <cellStyle name="SAPBEXHLevel1 6 3" xfId="15805" xr:uid="{00000000-0005-0000-0000-0000BC5B0000}"/>
    <cellStyle name="SAPBEXHLevel1 6 3 2" xfId="15806" xr:uid="{00000000-0005-0000-0000-0000BD5B0000}"/>
    <cellStyle name="SAPBEXHLevel1 6 3 2 2" xfId="15807" xr:uid="{00000000-0005-0000-0000-0000BE5B0000}"/>
    <cellStyle name="SAPBEXHLevel1 6 3 2 2 2" xfId="15808" xr:uid="{00000000-0005-0000-0000-0000BF5B0000}"/>
    <cellStyle name="SAPBEXHLevel1 6 3 2 3" xfId="15809" xr:uid="{00000000-0005-0000-0000-0000C05B0000}"/>
    <cellStyle name="SAPBEXHLevel1 6 3 2 3 2" xfId="15810" xr:uid="{00000000-0005-0000-0000-0000C15B0000}"/>
    <cellStyle name="SAPBEXHLevel1 6 3 2 4" xfId="15811" xr:uid="{00000000-0005-0000-0000-0000C25B0000}"/>
    <cellStyle name="SAPBEXHLevel1 6 3 2 4 2" xfId="15812" xr:uid="{00000000-0005-0000-0000-0000C35B0000}"/>
    <cellStyle name="SAPBEXHLevel1 6 3 2 5" xfId="15813" xr:uid="{00000000-0005-0000-0000-0000C45B0000}"/>
    <cellStyle name="SAPBEXHLevel1 6 3 2 5 2" xfId="15814" xr:uid="{00000000-0005-0000-0000-0000C55B0000}"/>
    <cellStyle name="SAPBEXHLevel1 6 3 2 6" xfId="15815" xr:uid="{00000000-0005-0000-0000-0000C65B0000}"/>
    <cellStyle name="SAPBEXHLevel1 6 3 2 7" xfId="15816" xr:uid="{00000000-0005-0000-0000-0000C75B0000}"/>
    <cellStyle name="SAPBEXHLevel1 6 3 2 8" xfId="15817" xr:uid="{00000000-0005-0000-0000-0000C85B0000}"/>
    <cellStyle name="SAPBEXHLevel1 6 3 2_2014БП" xfId="15818" xr:uid="{00000000-0005-0000-0000-0000C95B0000}"/>
    <cellStyle name="SAPBEXHLevel1 6 3 3" xfId="15819" xr:uid="{00000000-0005-0000-0000-0000CA5B0000}"/>
    <cellStyle name="SAPBEXHLevel1 6 3 3 2" xfId="15820" xr:uid="{00000000-0005-0000-0000-0000CB5B0000}"/>
    <cellStyle name="SAPBEXHLevel1 6 3 4" xfId="15821" xr:uid="{00000000-0005-0000-0000-0000CC5B0000}"/>
    <cellStyle name="SAPBEXHLevel1 6 3 4 2" xfId="15822" xr:uid="{00000000-0005-0000-0000-0000CD5B0000}"/>
    <cellStyle name="SAPBEXHLevel1 6 3 5" xfId="15823" xr:uid="{00000000-0005-0000-0000-0000CE5B0000}"/>
    <cellStyle name="SAPBEXHLevel1 6 3 5 2" xfId="15824" xr:uid="{00000000-0005-0000-0000-0000CF5B0000}"/>
    <cellStyle name="SAPBEXHLevel1 6 3 6" xfId="15825" xr:uid="{00000000-0005-0000-0000-0000D05B0000}"/>
    <cellStyle name="SAPBEXHLevel1 6 3 6 2" xfId="15826" xr:uid="{00000000-0005-0000-0000-0000D15B0000}"/>
    <cellStyle name="SAPBEXHLevel1 6 3 7" xfId="15827" xr:uid="{00000000-0005-0000-0000-0000D25B0000}"/>
    <cellStyle name="SAPBEXHLevel1 6 3 8" xfId="15828" xr:uid="{00000000-0005-0000-0000-0000D35B0000}"/>
    <cellStyle name="SAPBEXHLevel1 6 3 9" xfId="15829" xr:uid="{00000000-0005-0000-0000-0000D45B0000}"/>
    <cellStyle name="SAPBEXHLevel1 6 3_2013Прогноз" xfId="15830" xr:uid="{00000000-0005-0000-0000-0000D55B0000}"/>
    <cellStyle name="SAPBEXHLevel1 6 4" xfId="15831" xr:uid="{00000000-0005-0000-0000-0000D65B0000}"/>
    <cellStyle name="SAPBEXHLevel1 6 4 2" xfId="15832" xr:uid="{00000000-0005-0000-0000-0000D75B0000}"/>
    <cellStyle name="SAPBEXHLevel1 6 4 2 2" xfId="15833" xr:uid="{00000000-0005-0000-0000-0000D85B0000}"/>
    <cellStyle name="SAPBEXHLevel1 6 4 2 3" xfId="15834" xr:uid="{00000000-0005-0000-0000-0000D95B0000}"/>
    <cellStyle name="SAPBEXHLevel1 6 4 3" xfId="15835" xr:uid="{00000000-0005-0000-0000-0000DA5B0000}"/>
    <cellStyle name="SAPBEXHLevel1 6 4 3 2" xfId="15836" xr:uid="{00000000-0005-0000-0000-0000DB5B0000}"/>
    <cellStyle name="SAPBEXHLevel1 6 4 4" xfId="15837" xr:uid="{00000000-0005-0000-0000-0000DC5B0000}"/>
    <cellStyle name="SAPBEXHLevel1 6 4 4 2" xfId="15838" xr:uid="{00000000-0005-0000-0000-0000DD5B0000}"/>
    <cellStyle name="SAPBEXHLevel1 6 4 5" xfId="15839" xr:uid="{00000000-0005-0000-0000-0000DE5B0000}"/>
    <cellStyle name="SAPBEXHLevel1 6 4 5 2" xfId="15840" xr:uid="{00000000-0005-0000-0000-0000DF5B0000}"/>
    <cellStyle name="SAPBEXHLevel1 6 4 6" xfId="15841" xr:uid="{00000000-0005-0000-0000-0000E05B0000}"/>
    <cellStyle name="SAPBEXHLevel1 6 4 7" xfId="15842" xr:uid="{00000000-0005-0000-0000-0000E15B0000}"/>
    <cellStyle name="SAPBEXHLevel1 6 4 8" xfId="15843" xr:uid="{00000000-0005-0000-0000-0000E25B0000}"/>
    <cellStyle name="SAPBEXHLevel1 6 4_2014БП" xfId="15844" xr:uid="{00000000-0005-0000-0000-0000E35B0000}"/>
    <cellStyle name="SAPBEXHLevel1 6 5" xfId="15845" xr:uid="{00000000-0005-0000-0000-0000E45B0000}"/>
    <cellStyle name="SAPBEXHLevel1 6 5 2" xfId="15846" xr:uid="{00000000-0005-0000-0000-0000E55B0000}"/>
    <cellStyle name="SAPBEXHLevel1 6 5 2 2" xfId="15847" xr:uid="{00000000-0005-0000-0000-0000E65B0000}"/>
    <cellStyle name="SAPBEXHLevel1 6 5 3" xfId="15848" xr:uid="{00000000-0005-0000-0000-0000E75B0000}"/>
    <cellStyle name="SAPBEXHLevel1 6 6" xfId="15849" xr:uid="{00000000-0005-0000-0000-0000E85B0000}"/>
    <cellStyle name="SAPBEXHLevel1 6 6 2" xfId="15850" xr:uid="{00000000-0005-0000-0000-0000E95B0000}"/>
    <cellStyle name="SAPBEXHLevel1 6 6 2 2" xfId="15851" xr:uid="{00000000-0005-0000-0000-0000EA5B0000}"/>
    <cellStyle name="SAPBEXHLevel1 6 6 3" xfId="15852" xr:uid="{00000000-0005-0000-0000-0000EB5B0000}"/>
    <cellStyle name="SAPBEXHLevel1 6 7" xfId="15853" xr:uid="{00000000-0005-0000-0000-0000EC5B0000}"/>
    <cellStyle name="SAPBEXHLevel1 6 7 2" xfId="15854" xr:uid="{00000000-0005-0000-0000-0000ED5B0000}"/>
    <cellStyle name="SAPBEXHLevel1 6 7 2 2" xfId="15855" xr:uid="{00000000-0005-0000-0000-0000EE5B0000}"/>
    <cellStyle name="SAPBEXHLevel1 6 7 3" xfId="15856" xr:uid="{00000000-0005-0000-0000-0000EF5B0000}"/>
    <cellStyle name="SAPBEXHLevel1 6 8" xfId="15857" xr:uid="{00000000-0005-0000-0000-0000F05B0000}"/>
    <cellStyle name="SAPBEXHLevel1 6 8 2" xfId="15858" xr:uid="{00000000-0005-0000-0000-0000F15B0000}"/>
    <cellStyle name="SAPBEXHLevel1 6 8 2 2" xfId="15859" xr:uid="{00000000-0005-0000-0000-0000F25B0000}"/>
    <cellStyle name="SAPBEXHLevel1 6 8 3" xfId="15860" xr:uid="{00000000-0005-0000-0000-0000F35B0000}"/>
    <cellStyle name="SAPBEXHLevel1 6 9" xfId="15861" xr:uid="{00000000-0005-0000-0000-0000F45B0000}"/>
    <cellStyle name="SAPBEXHLevel1 6 9 2" xfId="15862" xr:uid="{00000000-0005-0000-0000-0000F55B0000}"/>
    <cellStyle name="SAPBEXHLevel1 6 9 2 2" xfId="15863" xr:uid="{00000000-0005-0000-0000-0000F65B0000}"/>
    <cellStyle name="SAPBEXHLevel1 6 9 3" xfId="15864" xr:uid="{00000000-0005-0000-0000-0000F75B0000}"/>
    <cellStyle name="SAPBEXHLevel1 6_2013Прогноз" xfId="15865" xr:uid="{00000000-0005-0000-0000-0000F85B0000}"/>
    <cellStyle name="SAPBEXHLevel1 7" xfId="15866" xr:uid="{00000000-0005-0000-0000-0000F95B0000}"/>
    <cellStyle name="SAPBEXHLevel1 7 10" xfId="15867" xr:uid="{00000000-0005-0000-0000-0000FA5B0000}"/>
    <cellStyle name="SAPBEXHLevel1 7 10 2" xfId="15868" xr:uid="{00000000-0005-0000-0000-0000FB5B0000}"/>
    <cellStyle name="SAPBEXHLevel1 7 10 2 2" xfId="15869" xr:uid="{00000000-0005-0000-0000-0000FC5B0000}"/>
    <cellStyle name="SAPBEXHLevel1 7 10 3" xfId="15870" xr:uid="{00000000-0005-0000-0000-0000FD5B0000}"/>
    <cellStyle name="SAPBEXHLevel1 7 11" xfId="15871" xr:uid="{00000000-0005-0000-0000-0000FE5B0000}"/>
    <cellStyle name="SAPBEXHLevel1 7 11 2" xfId="15872" xr:uid="{00000000-0005-0000-0000-0000FF5B0000}"/>
    <cellStyle name="SAPBEXHLevel1 7 12" xfId="15873" xr:uid="{00000000-0005-0000-0000-0000005C0000}"/>
    <cellStyle name="SAPBEXHLevel1 7 2" xfId="15874" xr:uid="{00000000-0005-0000-0000-0000015C0000}"/>
    <cellStyle name="SAPBEXHLevel1 7 2 10" xfId="15875" xr:uid="{00000000-0005-0000-0000-0000025C0000}"/>
    <cellStyle name="SAPBEXHLevel1 7 2 2" xfId="15876" xr:uid="{00000000-0005-0000-0000-0000035C0000}"/>
    <cellStyle name="SAPBEXHLevel1 7 2 2 2" xfId="15877" xr:uid="{00000000-0005-0000-0000-0000045C0000}"/>
    <cellStyle name="SAPBEXHLevel1 7 2 2 2 2" xfId="15878" xr:uid="{00000000-0005-0000-0000-0000055C0000}"/>
    <cellStyle name="SAPBEXHLevel1 7 2 2 3" xfId="15879" xr:uid="{00000000-0005-0000-0000-0000065C0000}"/>
    <cellStyle name="SAPBEXHLevel1 7 2 2 3 2" xfId="15880" xr:uid="{00000000-0005-0000-0000-0000075C0000}"/>
    <cellStyle name="SAPBEXHLevel1 7 2 2 4" xfId="15881" xr:uid="{00000000-0005-0000-0000-0000085C0000}"/>
    <cellStyle name="SAPBEXHLevel1 7 2 2 4 2" xfId="15882" xr:uid="{00000000-0005-0000-0000-0000095C0000}"/>
    <cellStyle name="SAPBEXHLevel1 7 2 2 5" xfId="15883" xr:uid="{00000000-0005-0000-0000-00000A5C0000}"/>
    <cellStyle name="SAPBEXHLevel1 7 2 2 5 2" xfId="15884" xr:uid="{00000000-0005-0000-0000-00000B5C0000}"/>
    <cellStyle name="SAPBEXHLevel1 7 2 2 6" xfId="15885" xr:uid="{00000000-0005-0000-0000-00000C5C0000}"/>
    <cellStyle name="SAPBEXHLevel1 7 2 2 7" xfId="15886" xr:uid="{00000000-0005-0000-0000-00000D5C0000}"/>
    <cellStyle name="SAPBEXHLevel1 7 2 2 8" xfId="15887" xr:uid="{00000000-0005-0000-0000-00000E5C0000}"/>
    <cellStyle name="SAPBEXHLevel1 7 2 2_2014БП" xfId="15888" xr:uid="{00000000-0005-0000-0000-00000F5C0000}"/>
    <cellStyle name="SAPBEXHLevel1 7 2 3" xfId="15889" xr:uid="{00000000-0005-0000-0000-0000105C0000}"/>
    <cellStyle name="SAPBEXHLevel1 7 2 3 2" xfId="15890" xr:uid="{00000000-0005-0000-0000-0000115C0000}"/>
    <cellStyle name="SAPBEXHLevel1 7 2 3 2 2" xfId="15891" xr:uid="{00000000-0005-0000-0000-0000125C0000}"/>
    <cellStyle name="SAPBEXHLevel1 7 2 3 3" xfId="15892" xr:uid="{00000000-0005-0000-0000-0000135C0000}"/>
    <cellStyle name="SAPBEXHLevel1 7 2 3 3 2" xfId="15893" xr:uid="{00000000-0005-0000-0000-0000145C0000}"/>
    <cellStyle name="SAPBEXHLevel1 7 2 3 4" xfId="15894" xr:uid="{00000000-0005-0000-0000-0000155C0000}"/>
    <cellStyle name="SAPBEXHLevel1 7 2 3 4 2" xfId="15895" xr:uid="{00000000-0005-0000-0000-0000165C0000}"/>
    <cellStyle name="SAPBEXHLevel1 7 2 3 5" xfId="15896" xr:uid="{00000000-0005-0000-0000-0000175C0000}"/>
    <cellStyle name="SAPBEXHLevel1 7 2 3 5 2" xfId="15897" xr:uid="{00000000-0005-0000-0000-0000185C0000}"/>
    <cellStyle name="SAPBEXHLevel1 7 2 3 6" xfId="15898" xr:uid="{00000000-0005-0000-0000-0000195C0000}"/>
    <cellStyle name="SAPBEXHLevel1 7 2 3 7" xfId="15899" xr:uid="{00000000-0005-0000-0000-00001A5C0000}"/>
    <cellStyle name="SAPBEXHLevel1 7 2 3_2014БП" xfId="15900" xr:uid="{00000000-0005-0000-0000-00001B5C0000}"/>
    <cellStyle name="SAPBEXHLevel1 7 2 4" xfId="15901" xr:uid="{00000000-0005-0000-0000-00001C5C0000}"/>
    <cellStyle name="SAPBEXHLevel1 7 2 4 2" xfId="15902" xr:uid="{00000000-0005-0000-0000-00001D5C0000}"/>
    <cellStyle name="SAPBEXHLevel1 7 2 5" xfId="15903" xr:uid="{00000000-0005-0000-0000-00001E5C0000}"/>
    <cellStyle name="SAPBEXHLevel1 7 2 5 2" xfId="15904" xr:uid="{00000000-0005-0000-0000-00001F5C0000}"/>
    <cellStyle name="SAPBEXHLevel1 7 2 6" xfId="15905" xr:uid="{00000000-0005-0000-0000-0000205C0000}"/>
    <cellStyle name="SAPBEXHLevel1 7 2 6 2" xfId="15906" xr:uid="{00000000-0005-0000-0000-0000215C0000}"/>
    <cellStyle name="SAPBEXHLevel1 7 2 7" xfId="15907" xr:uid="{00000000-0005-0000-0000-0000225C0000}"/>
    <cellStyle name="SAPBEXHLevel1 7 2 7 2" xfId="15908" xr:uid="{00000000-0005-0000-0000-0000235C0000}"/>
    <cellStyle name="SAPBEXHLevel1 7 2 8" xfId="15909" xr:uid="{00000000-0005-0000-0000-0000245C0000}"/>
    <cellStyle name="SAPBEXHLevel1 7 2 9" xfId="15910" xr:uid="{00000000-0005-0000-0000-0000255C0000}"/>
    <cellStyle name="SAPBEXHLevel1 7 2_2013Прогноз" xfId="15911" xr:uid="{00000000-0005-0000-0000-0000265C0000}"/>
    <cellStyle name="SAPBEXHLevel1 7 3" xfId="15912" xr:uid="{00000000-0005-0000-0000-0000275C0000}"/>
    <cellStyle name="SAPBEXHLevel1 7 3 2" xfId="15913" xr:uid="{00000000-0005-0000-0000-0000285C0000}"/>
    <cellStyle name="SAPBEXHLevel1 7 3 2 2" xfId="15914" xr:uid="{00000000-0005-0000-0000-0000295C0000}"/>
    <cellStyle name="SAPBEXHLevel1 7 3 2 2 2" xfId="15915" xr:uid="{00000000-0005-0000-0000-00002A5C0000}"/>
    <cellStyle name="SAPBEXHLevel1 7 3 2 3" xfId="15916" xr:uid="{00000000-0005-0000-0000-00002B5C0000}"/>
    <cellStyle name="SAPBEXHLevel1 7 3 2 3 2" xfId="15917" xr:uid="{00000000-0005-0000-0000-00002C5C0000}"/>
    <cellStyle name="SAPBEXHLevel1 7 3 2 4" xfId="15918" xr:uid="{00000000-0005-0000-0000-00002D5C0000}"/>
    <cellStyle name="SAPBEXHLevel1 7 3 2 4 2" xfId="15919" xr:uid="{00000000-0005-0000-0000-00002E5C0000}"/>
    <cellStyle name="SAPBEXHLevel1 7 3 2 5" xfId="15920" xr:uid="{00000000-0005-0000-0000-00002F5C0000}"/>
    <cellStyle name="SAPBEXHLevel1 7 3 2 5 2" xfId="15921" xr:uid="{00000000-0005-0000-0000-0000305C0000}"/>
    <cellStyle name="SAPBEXHLevel1 7 3 2 6" xfId="15922" xr:uid="{00000000-0005-0000-0000-0000315C0000}"/>
    <cellStyle name="SAPBEXHLevel1 7 3 2 7" xfId="15923" xr:uid="{00000000-0005-0000-0000-0000325C0000}"/>
    <cellStyle name="SAPBEXHLevel1 7 3 2 8" xfId="15924" xr:uid="{00000000-0005-0000-0000-0000335C0000}"/>
    <cellStyle name="SAPBEXHLevel1 7 3 2_2014БП" xfId="15925" xr:uid="{00000000-0005-0000-0000-0000345C0000}"/>
    <cellStyle name="SAPBEXHLevel1 7 3 3" xfId="15926" xr:uid="{00000000-0005-0000-0000-0000355C0000}"/>
    <cellStyle name="SAPBEXHLevel1 7 3 3 2" xfId="15927" xr:uid="{00000000-0005-0000-0000-0000365C0000}"/>
    <cellStyle name="SAPBEXHLevel1 7 3 4" xfId="15928" xr:uid="{00000000-0005-0000-0000-0000375C0000}"/>
    <cellStyle name="SAPBEXHLevel1 7 3 4 2" xfId="15929" xr:uid="{00000000-0005-0000-0000-0000385C0000}"/>
    <cellStyle name="SAPBEXHLevel1 7 3 5" xfId="15930" xr:uid="{00000000-0005-0000-0000-0000395C0000}"/>
    <cellStyle name="SAPBEXHLevel1 7 3 5 2" xfId="15931" xr:uid="{00000000-0005-0000-0000-00003A5C0000}"/>
    <cellStyle name="SAPBEXHLevel1 7 3 6" xfId="15932" xr:uid="{00000000-0005-0000-0000-00003B5C0000}"/>
    <cellStyle name="SAPBEXHLevel1 7 3 6 2" xfId="15933" xr:uid="{00000000-0005-0000-0000-00003C5C0000}"/>
    <cellStyle name="SAPBEXHLevel1 7 3 7" xfId="15934" xr:uid="{00000000-0005-0000-0000-00003D5C0000}"/>
    <cellStyle name="SAPBEXHLevel1 7 3 8" xfId="15935" xr:uid="{00000000-0005-0000-0000-00003E5C0000}"/>
    <cellStyle name="SAPBEXHLevel1 7 3 9" xfId="15936" xr:uid="{00000000-0005-0000-0000-00003F5C0000}"/>
    <cellStyle name="SAPBEXHLevel1 7 3_2013Прогноз" xfId="15937" xr:uid="{00000000-0005-0000-0000-0000405C0000}"/>
    <cellStyle name="SAPBEXHLevel1 7 4" xfId="15938" xr:uid="{00000000-0005-0000-0000-0000415C0000}"/>
    <cellStyle name="SAPBEXHLevel1 7 4 2" xfId="15939" xr:uid="{00000000-0005-0000-0000-0000425C0000}"/>
    <cellStyle name="SAPBEXHLevel1 7 4 2 2" xfId="15940" xr:uid="{00000000-0005-0000-0000-0000435C0000}"/>
    <cellStyle name="SAPBEXHLevel1 7 4 2 3" xfId="15941" xr:uid="{00000000-0005-0000-0000-0000445C0000}"/>
    <cellStyle name="SAPBEXHLevel1 7 4 3" xfId="15942" xr:uid="{00000000-0005-0000-0000-0000455C0000}"/>
    <cellStyle name="SAPBEXHLevel1 7 4 3 2" xfId="15943" xr:uid="{00000000-0005-0000-0000-0000465C0000}"/>
    <cellStyle name="SAPBEXHLevel1 7 4 4" xfId="15944" xr:uid="{00000000-0005-0000-0000-0000475C0000}"/>
    <cellStyle name="SAPBEXHLevel1 7 4 4 2" xfId="15945" xr:uid="{00000000-0005-0000-0000-0000485C0000}"/>
    <cellStyle name="SAPBEXHLevel1 7 4 5" xfId="15946" xr:uid="{00000000-0005-0000-0000-0000495C0000}"/>
    <cellStyle name="SAPBEXHLevel1 7 4 5 2" xfId="15947" xr:uid="{00000000-0005-0000-0000-00004A5C0000}"/>
    <cellStyle name="SAPBEXHLevel1 7 4 6" xfId="15948" xr:uid="{00000000-0005-0000-0000-00004B5C0000}"/>
    <cellStyle name="SAPBEXHLevel1 7 4 7" xfId="15949" xr:uid="{00000000-0005-0000-0000-00004C5C0000}"/>
    <cellStyle name="SAPBEXHLevel1 7 4 8" xfId="15950" xr:uid="{00000000-0005-0000-0000-00004D5C0000}"/>
    <cellStyle name="SAPBEXHLevel1 7 4_2014БП" xfId="15951" xr:uid="{00000000-0005-0000-0000-00004E5C0000}"/>
    <cellStyle name="SAPBEXHLevel1 7 5" xfId="15952" xr:uid="{00000000-0005-0000-0000-00004F5C0000}"/>
    <cellStyle name="SAPBEXHLevel1 7 5 2" xfId="15953" xr:uid="{00000000-0005-0000-0000-0000505C0000}"/>
    <cellStyle name="SAPBEXHLevel1 7 5 2 2" xfId="15954" xr:uid="{00000000-0005-0000-0000-0000515C0000}"/>
    <cellStyle name="SAPBEXHLevel1 7 5 2 3" xfId="15955" xr:uid="{00000000-0005-0000-0000-0000525C0000}"/>
    <cellStyle name="SAPBEXHLevel1 7 5 3" xfId="15956" xr:uid="{00000000-0005-0000-0000-0000535C0000}"/>
    <cellStyle name="SAPBEXHLevel1 7 5 3 2" xfId="15957" xr:uid="{00000000-0005-0000-0000-0000545C0000}"/>
    <cellStyle name="SAPBEXHLevel1 7 5 4" xfId="15958" xr:uid="{00000000-0005-0000-0000-0000555C0000}"/>
    <cellStyle name="SAPBEXHLevel1 7 5 4 2" xfId="15959" xr:uid="{00000000-0005-0000-0000-0000565C0000}"/>
    <cellStyle name="SAPBEXHLevel1 7 5 5" xfId="15960" xr:uid="{00000000-0005-0000-0000-0000575C0000}"/>
    <cellStyle name="SAPBEXHLevel1 7 5 5 2" xfId="15961" xr:uid="{00000000-0005-0000-0000-0000585C0000}"/>
    <cellStyle name="SAPBEXHLevel1 7 5 6" xfId="15962" xr:uid="{00000000-0005-0000-0000-0000595C0000}"/>
    <cellStyle name="SAPBEXHLevel1 7 5 7" xfId="15963" xr:uid="{00000000-0005-0000-0000-00005A5C0000}"/>
    <cellStyle name="SAPBEXHLevel1 7 5 8" xfId="15964" xr:uid="{00000000-0005-0000-0000-00005B5C0000}"/>
    <cellStyle name="SAPBEXHLevel1 7 5_2014БП" xfId="15965" xr:uid="{00000000-0005-0000-0000-00005C5C0000}"/>
    <cellStyle name="SAPBEXHLevel1 7 6" xfId="15966" xr:uid="{00000000-0005-0000-0000-00005D5C0000}"/>
    <cellStyle name="SAPBEXHLevel1 7 6 2" xfId="15967" xr:uid="{00000000-0005-0000-0000-00005E5C0000}"/>
    <cellStyle name="SAPBEXHLevel1 7 6 2 2" xfId="15968" xr:uid="{00000000-0005-0000-0000-00005F5C0000}"/>
    <cellStyle name="SAPBEXHLevel1 7 6 3" xfId="15969" xr:uid="{00000000-0005-0000-0000-0000605C0000}"/>
    <cellStyle name="SAPBEXHLevel1 7 7" xfId="15970" xr:uid="{00000000-0005-0000-0000-0000615C0000}"/>
    <cellStyle name="SAPBEXHLevel1 7 7 2" xfId="15971" xr:uid="{00000000-0005-0000-0000-0000625C0000}"/>
    <cellStyle name="SAPBEXHLevel1 7 7 2 2" xfId="15972" xr:uid="{00000000-0005-0000-0000-0000635C0000}"/>
    <cellStyle name="SAPBEXHLevel1 7 7 3" xfId="15973" xr:uid="{00000000-0005-0000-0000-0000645C0000}"/>
    <cellStyle name="SAPBEXHLevel1 7 8" xfId="15974" xr:uid="{00000000-0005-0000-0000-0000655C0000}"/>
    <cellStyle name="SAPBEXHLevel1 7 8 2" xfId="15975" xr:uid="{00000000-0005-0000-0000-0000665C0000}"/>
    <cellStyle name="SAPBEXHLevel1 7 8 2 2" xfId="15976" xr:uid="{00000000-0005-0000-0000-0000675C0000}"/>
    <cellStyle name="SAPBEXHLevel1 7 8 3" xfId="15977" xr:uid="{00000000-0005-0000-0000-0000685C0000}"/>
    <cellStyle name="SAPBEXHLevel1 7 9" xfId="15978" xr:uid="{00000000-0005-0000-0000-0000695C0000}"/>
    <cellStyle name="SAPBEXHLevel1 7 9 2" xfId="15979" xr:uid="{00000000-0005-0000-0000-00006A5C0000}"/>
    <cellStyle name="SAPBEXHLevel1 7 9 2 2" xfId="15980" xr:uid="{00000000-0005-0000-0000-00006B5C0000}"/>
    <cellStyle name="SAPBEXHLevel1 7 9 3" xfId="15981" xr:uid="{00000000-0005-0000-0000-00006C5C0000}"/>
    <cellStyle name="SAPBEXHLevel1 7_2013Прогноз" xfId="15982" xr:uid="{00000000-0005-0000-0000-00006D5C0000}"/>
    <cellStyle name="SAPBEXHLevel1 8" xfId="15983" xr:uid="{00000000-0005-0000-0000-00006E5C0000}"/>
    <cellStyle name="SAPBEXHLevel1 8 10" xfId="15984" xr:uid="{00000000-0005-0000-0000-00006F5C0000}"/>
    <cellStyle name="SAPBEXHLevel1 8 10 2" xfId="15985" xr:uid="{00000000-0005-0000-0000-0000705C0000}"/>
    <cellStyle name="SAPBEXHLevel1 8 10 2 2" xfId="15986" xr:uid="{00000000-0005-0000-0000-0000715C0000}"/>
    <cellStyle name="SAPBEXHLevel1 8 10 3" xfId="15987" xr:uid="{00000000-0005-0000-0000-0000725C0000}"/>
    <cellStyle name="SAPBEXHLevel1 8 11" xfId="15988" xr:uid="{00000000-0005-0000-0000-0000735C0000}"/>
    <cellStyle name="SAPBEXHLevel1 8 11 2" xfId="15989" xr:uid="{00000000-0005-0000-0000-0000745C0000}"/>
    <cellStyle name="SAPBEXHLevel1 8 11 3" xfId="15990" xr:uid="{00000000-0005-0000-0000-0000755C0000}"/>
    <cellStyle name="SAPBEXHLevel1 8 12" xfId="15991" xr:uid="{00000000-0005-0000-0000-0000765C0000}"/>
    <cellStyle name="SAPBEXHLevel1 8 13" xfId="15992" xr:uid="{00000000-0005-0000-0000-0000775C0000}"/>
    <cellStyle name="SAPBEXHLevel1 8 14" xfId="15993" xr:uid="{00000000-0005-0000-0000-0000785C0000}"/>
    <cellStyle name="SAPBEXHLevel1 8 2" xfId="15994" xr:uid="{00000000-0005-0000-0000-0000795C0000}"/>
    <cellStyle name="SAPBEXHLevel1 8 2 2" xfId="15995" xr:uid="{00000000-0005-0000-0000-00007A5C0000}"/>
    <cellStyle name="SAPBEXHLevel1 8 2 2 2" xfId="15996" xr:uid="{00000000-0005-0000-0000-00007B5C0000}"/>
    <cellStyle name="SAPBEXHLevel1 8 2 2 3" xfId="15997" xr:uid="{00000000-0005-0000-0000-00007C5C0000}"/>
    <cellStyle name="SAPBEXHLevel1 8 2 3" xfId="15998" xr:uid="{00000000-0005-0000-0000-00007D5C0000}"/>
    <cellStyle name="SAPBEXHLevel1 8 2 3 2" xfId="15999" xr:uid="{00000000-0005-0000-0000-00007E5C0000}"/>
    <cellStyle name="SAPBEXHLevel1 8 2 4" xfId="16000" xr:uid="{00000000-0005-0000-0000-00007F5C0000}"/>
    <cellStyle name="SAPBEXHLevel1 8 2 4 2" xfId="16001" xr:uid="{00000000-0005-0000-0000-0000805C0000}"/>
    <cellStyle name="SAPBEXHLevel1 8 2 5" xfId="16002" xr:uid="{00000000-0005-0000-0000-0000815C0000}"/>
    <cellStyle name="SAPBEXHLevel1 8 2 5 2" xfId="16003" xr:uid="{00000000-0005-0000-0000-0000825C0000}"/>
    <cellStyle name="SAPBEXHLevel1 8 2 6" xfId="16004" xr:uid="{00000000-0005-0000-0000-0000835C0000}"/>
    <cellStyle name="SAPBEXHLevel1 8 2 7" xfId="16005" xr:uid="{00000000-0005-0000-0000-0000845C0000}"/>
    <cellStyle name="SAPBEXHLevel1 8 2 8" xfId="16006" xr:uid="{00000000-0005-0000-0000-0000855C0000}"/>
    <cellStyle name="SAPBEXHLevel1 8 2_2014БП" xfId="16007" xr:uid="{00000000-0005-0000-0000-0000865C0000}"/>
    <cellStyle name="SAPBEXHLevel1 8 3" xfId="16008" xr:uid="{00000000-0005-0000-0000-0000875C0000}"/>
    <cellStyle name="SAPBEXHLevel1 8 3 2" xfId="16009" xr:uid="{00000000-0005-0000-0000-0000885C0000}"/>
    <cellStyle name="SAPBEXHLevel1 8 3 2 2" xfId="16010" xr:uid="{00000000-0005-0000-0000-0000895C0000}"/>
    <cellStyle name="SAPBEXHLevel1 8 3 2 3" xfId="16011" xr:uid="{00000000-0005-0000-0000-00008A5C0000}"/>
    <cellStyle name="SAPBEXHLevel1 8 3 3" xfId="16012" xr:uid="{00000000-0005-0000-0000-00008B5C0000}"/>
    <cellStyle name="SAPBEXHLevel1 8 3 3 2" xfId="16013" xr:uid="{00000000-0005-0000-0000-00008C5C0000}"/>
    <cellStyle name="SAPBEXHLevel1 8 3 4" xfId="16014" xr:uid="{00000000-0005-0000-0000-00008D5C0000}"/>
    <cellStyle name="SAPBEXHLevel1 8 3 4 2" xfId="16015" xr:uid="{00000000-0005-0000-0000-00008E5C0000}"/>
    <cellStyle name="SAPBEXHLevel1 8 3 5" xfId="16016" xr:uid="{00000000-0005-0000-0000-00008F5C0000}"/>
    <cellStyle name="SAPBEXHLevel1 8 3 5 2" xfId="16017" xr:uid="{00000000-0005-0000-0000-0000905C0000}"/>
    <cellStyle name="SAPBEXHLevel1 8 3 6" xfId="16018" xr:uid="{00000000-0005-0000-0000-0000915C0000}"/>
    <cellStyle name="SAPBEXHLevel1 8 3 7" xfId="16019" xr:uid="{00000000-0005-0000-0000-0000925C0000}"/>
    <cellStyle name="SAPBEXHLevel1 8 3 8" xfId="16020" xr:uid="{00000000-0005-0000-0000-0000935C0000}"/>
    <cellStyle name="SAPBEXHLevel1 8 3_2014БП" xfId="16021" xr:uid="{00000000-0005-0000-0000-0000945C0000}"/>
    <cellStyle name="SAPBEXHLevel1 8 4" xfId="16022" xr:uid="{00000000-0005-0000-0000-0000955C0000}"/>
    <cellStyle name="SAPBEXHLevel1 8 4 2" xfId="16023" xr:uid="{00000000-0005-0000-0000-0000965C0000}"/>
    <cellStyle name="SAPBEXHLevel1 8 4 2 2" xfId="16024" xr:uid="{00000000-0005-0000-0000-0000975C0000}"/>
    <cellStyle name="SAPBEXHLevel1 8 4 3" xfId="16025" xr:uid="{00000000-0005-0000-0000-0000985C0000}"/>
    <cellStyle name="SAPBEXHLevel1 8 5" xfId="16026" xr:uid="{00000000-0005-0000-0000-0000995C0000}"/>
    <cellStyle name="SAPBEXHLevel1 8 5 2" xfId="16027" xr:uid="{00000000-0005-0000-0000-00009A5C0000}"/>
    <cellStyle name="SAPBEXHLevel1 8 5 2 2" xfId="16028" xr:uid="{00000000-0005-0000-0000-00009B5C0000}"/>
    <cellStyle name="SAPBEXHLevel1 8 5 3" xfId="16029" xr:uid="{00000000-0005-0000-0000-00009C5C0000}"/>
    <cellStyle name="SAPBEXHLevel1 8 6" xfId="16030" xr:uid="{00000000-0005-0000-0000-00009D5C0000}"/>
    <cellStyle name="SAPBEXHLevel1 8 6 2" xfId="16031" xr:uid="{00000000-0005-0000-0000-00009E5C0000}"/>
    <cellStyle name="SAPBEXHLevel1 8 6 2 2" xfId="16032" xr:uid="{00000000-0005-0000-0000-00009F5C0000}"/>
    <cellStyle name="SAPBEXHLevel1 8 6 3" xfId="16033" xr:uid="{00000000-0005-0000-0000-0000A05C0000}"/>
    <cellStyle name="SAPBEXHLevel1 8 7" xfId="16034" xr:uid="{00000000-0005-0000-0000-0000A15C0000}"/>
    <cellStyle name="SAPBEXHLevel1 8 7 2" xfId="16035" xr:uid="{00000000-0005-0000-0000-0000A25C0000}"/>
    <cellStyle name="SAPBEXHLevel1 8 7 2 2" xfId="16036" xr:uid="{00000000-0005-0000-0000-0000A35C0000}"/>
    <cellStyle name="SAPBEXHLevel1 8 7 3" xfId="16037" xr:uid="{00000000-0005-0000-0000-0000A45C0000}"/>
    <cellStyle name="SAPBEXHLevel1 8 8" xfId="16038" xr:uid="{00000000-0005-0000-0000-0000A55C0000}"/>
    <cellStyle name="SAPBEXHLevel1 8 8 2" xfId="16039" xr:uid="{00000000-0005-0000-0000-0000A65C0000}"/>
    <cellStyle name="SAPBEXHLevel1 8 8 2 2" xfId="16040" xr:uid="{00000000-0005-0000-0000-0000A75C0000}"/>
    <cellStyle name="SAPBEXHLevel1 8 8 3" xfId="16041" xr:uid="{00000000-0005-0000-0000-0000A85C0000}"/>
    <cellStyle name="SAPBEXHLevel1 8 9" xfId="16042" xr:uid="{00000000-0005-0000-0000-0000A95C0000}"/>
    <cellStyle name="SAPBEXHLevel1 8 9 2" xfId="16043" xr:uid="{00000000-0005-0000-0000-0000AA5C0000}"/>
    <cellStyle name="SAPBEXHLevel1 8 9 2 2" xfId="16044" xr:uid="{00000000-0005-0000-0000-0000AB5C0000}"/>
    <cellStyle name="SAPBEXHLevel1 8 9 3" xfId="16045" xr:uid="{00000000-0005-0000-0000-0000AC5C0000}"/>
    <cellStyle name="SAPBEXHLevel1 8_2013Прогноз" xfId="16046" xr:uid="{00000000-0005-0000-0000-0000AD5C0000}"/>
    <cellStyle name="SAPBEXHLevel1 9" xfId="16047" xr:uid="{00000000-0005-0000-0000-0000AE5C0000}"/>
    <cellStyle name="SAPBEXHLevel1 9 10" xfId="16048" xr:uid="{00000000-0005-0000-0000-0000AF5C0000}"/>
    <cellStyle name="SAPBEXHLevel1 9 10 2" xfId="16049" xr:uid="{00000000-0005-0000-0000-0000B05C0000}"/>
    <cellStyle name="SAPBEXHLevel1 9 10 2 2" xfId="16050" xr:uid="{00000000-0005-0000-0000-0000B15C0000}"/>
    <cellStyle name="SAPBEXHLevel1 9 10 3" xfId="16051" xr:uid="{00000000-0005-0000-0000-0000B25C0000}"/>
    <cellStyle name="SAPBEXHLevel1 9 11" xfId="16052" xr:uid="{00000000-0005-0000-0000-0000B35C0000}"/>
    <cellStyle name="SAPBEXHLevel1 9 11 2" xfId="16053" xr:uid="{00000000-0005-0000-0000-0000B45C0000}"/>
    <cellStyle name="SAPBEXHLevel1 9 12" xfId="16054" xr:uid="{00000000-0005-0000-0000-0000B55C0000}"/>
    <cellStyle name="SAPBEXHLevel1 9 13" xfId="16055" xr:uid="{00000000-0005-0000-0000-0000B65C0000}"/>
    <cellStyle name="SAPBEXHLevel1 9 2" xfId="16056" xr:uid="{00000000-0005-0000-0000-0000B75C0000}"/>
    <cellStyle name="SAPBEXHLevel1 9 2 2" xfId="16057" xr:uid="{00000000-0005-0000-0000-0000B85C0000}"/>
    <cellStyle name="SAPBEXHLevel1 9 2 2 2" xfId="16058" xr:uid="{00000000-0005-0000-0000-0000B95C0000}"/>
    <cellStyle name="SAPBEXHLevel1 9 2 2 3" xfId="16059" xr:uid="{00000000-0005-0000-0000-0000BA5C0000}"/>
    <cellStyle name="SAPBEXHLevel1 9 2 3" xfId="16060" xr:uid="{00000000-0005-0000-0000-0000BB5C0000}"/>
    <cellStyle name="SAPBEXHLevel1 9 2 3 2" xfId="16061" xr:uid="{00000000-0005-0000-0000-0000BC5C0000}"/>
    <cellStyle name="SAPBEXHLevel1 9 2 4" xfId="16062" xr:uid="{00000000-0005-0000-0000-0000BD5C0000}"/>
    <cellStyle name="SAPBEXHLevel1 9 2 4 2" xfId="16063" xr:uid="{00000000-0005-0000-0000-0000BE5C0000}"/>
    <cellStyle name="SAPBEXHLevel1 9 2 5" xfId="16064" xr:uid="{00000000-0005-0000-0000-0000BF5C0000}"/>
    <cellStyle name="SAPBEXHLevel1 9 2 5 2" xfId="16065" xr:uid="{00000000-0005-0000-0000-0000C05C0000}"/>
    <cellStyle name="SAPBEXHLevel1 9 2 6" xfId="16066" xr:uid="{00000000-0005-0000-0000-0000C15C0000}"/>
    <cellStyle name="SAPBEXHLevel1 9 2 7" xfId="16067" xr:uid="{00000000-0005-0000-0000-0000C25C0000}"/>
    <cellStyle name="SAPBEXHLevel1 9 2 8" xfId="16068" xr:uid="{00000000-0005-0000-0000-0000C35C0000}"/>
    <cellStyle name="SAPBEXHLevel1 9 2_2014БП" xfId="16069" xr:uid="{00000000-0005-0000-0000-0000C45C0000}"/>
    <cellStyle name="SAPBEXHLevel1 9 3" xfId="16070" xr:uid="{00000000-0005-0000-0000-0000C55C0000}"/>
    <cellStyle name="SAPBEXHLevel1 9 3 2" xfId="16071" xr:uid="{00000000-0005-0000-0000-0000C65C0000}"/>
    <cellStyle name="SAPBEXHLevel1 9 3 2 2" xfId="16072" xr:uid="{00000000-0005-0000-0000-0000C75C0000}"/>
    <cellStyle name="SAPBEXHLevel1 9 3 3" xfId="16073" xr:uid="{00000000-0005-0000-0000-0000C85C0000}"/>
    <cellStyle name="SAPBEXHLevel1 9 4" xfId="16074" xr:uid="{00000000-0005-0000-0000-0000C95C0000}"/>
    <cellStyle name="SAPBEXHLevel1 9 4 2" xfId="16075" xr:uid="{00000000-0005-0000-0000-0000CA5C0000}"/>
    <cellStyle name="SAPBEXHLevel1 9 4 2 2" xfId="16076" xr:uid="{00000000-0005-0000-0000-0000CB5C0000}"/>
    <cellStyle name="SAPBEXHLevel1 9 4 3" xfId="16077" xr:uid="{00000000-0005-0000-0000-0000CC5C0000}"/>
    <cellStyle name="SAPBEXHLevel1 9 5" xfId="16078" xr:uid="{00000000-0005-0000-0000-0000CD5C0000}"/>
    <cellStyle name="SAPBEXHLevel1 9 5 2" xfId="16079" xr:uid="{00000000-0005-0000-0000-0000CE5C0000}"/>
    <cellStyle name="SAPBEXHLevel1 9 5 2 2" xfId="16080" xr:uid="{00000000-0005-0000-0000-0000CF5C0000}"/>
    <cellStyle name="SAPBEXHLevel1 9 5 3" xfId="16081" xr:uid="{00000000-0005-0000-0000-0000D05C0000}"/>
    <cellStyle name="SAPBEXHLevel1 9 6" xfId="16082" xr:uid="{00000000-0005-0000-0000-0000D15C0000}"/>
    <cellStyle name="SAPBEXHLevel1 9 6 2" xfId="16083" xr:uid="{00000000-0005-0000-0000-0000D25C0000}"/>
    <cellStyle name="SAPBEXHLevel1 9 6 2 2" xfId="16084" xr:uid="{00000000-0005-0000-0000-0000D35C0000}"/>
    <cellStyle name="SAPBEXHLevel1 9 6 3" xfId="16085" xr:uid="{00000000-0005-0000-0000-0000D45C0000}"/>
    <cellStyle name="SAPBEXHLevel1 9 7" xfId="16086" xr:uid="{00000000-0005-0000-0000-0000D55C0000}"/>
    <cellStyle name="SAPBEXHLevel1 9 7 2" xfId="16087" xr:uid="{00000000-0005-0000-0000-0000D65C0000}"/>
    <cellStyle name="SAPBEXHLevel1 9 7 2 2" xfId="16088" xr:uid="{00000000-0005-0000-0000-0000D75C0000}"/>
    <cellStyle name="SAPBEXHLevel1 9 7 3" xfId="16089" xr:uid="{00000000-0005-0000-0000-0000D85C0000}"/>
    <cellStyle name="SAPBEXHLevel1 9 8" xfId="16090" xr:uid="{00000000-0005-0000-0000-0000D95C0000}"/>
    <cellStyle name="SAPBEXHLevel1 9 8 2" xfId="16091" xr:uid="{00000000-0005-0000-0000-0000DA5C0000}"/>
    <cellStyle name="SAPBEXHLevel1 9 8 2 2" xfId="16092" xr:uid="{00000000-0005-0000-0000-0000DB5C0000}"/>
    <cellStyle name="SAPBEXHLevel1 9 8 3" xfId="16093" xr:uid="{00000000-0005-0000-0000-0000DC5C0000}"/>
    <cellStyle name="SAPBEXHLevel1 9 9" xfId="16094" xr:uid="{00000000-0005-0000-0000-0000DD5C0000}"/>
    <cellStyle name="SAPBEXHLevel1 9 9 2" xfId="16095" xr:uid="{00000000-0005-0000-0000-0000DE5C0000}"/>
    <cellStyle name="SAPBEXHLevel1 9 9 2 2" xfId="16096" xr:uid="{00000000-0005-0000-0000-0000DF5C0000}"/>
    <cellStyle name="SAPBEXHLevel1 9 9 3" xfId="16097" xr:uid="{00000000-0005-0000-0000-0000E05C0000}"/>
    <cellStyle name="SAPBEXHLevel1 9_2013Прогноз" xfId="16098" xr:uid="{00000000-0005-0000-0000-0000E15C0000}"/>
    <cellStyle name="SAPBEXHLevel1_2013Прогноз" xfId="16099" xr:uid="{00000000-0005-0000-0000-0000E25C0000}"/>
    <cellStyle name="SAPBEXHLevel1X" xfId="16100" xr:uid="{00000000-0005-0000-0000-0000E35C0000}"/>
    <cellStyle name="SAPBEXHLevel1X 10" xfId="16101" xr:uid="{00000000-0005-0000-0000-0000E45C0000}"/>
    <cellStyle name="SAPBEXHLevel1X 10 10" xfId="16102" xr:uid="{00000000-0005-0000-0000-0000E55C0000}"/>
    <cellStyle name="SAPBEXHLevel1X 10 10 2" xfId="16103" xr:uid="{00000000-0005-0000-0000-0000E65C0000}"/>
    <cellStyle name="SAPBEXHLevel1X 10 11" xfId="16104" xr:uid="{00000000-0005-0000-0000-0000E75C0000}"/>
    <cellStyle name="SAPBEXHLevel1X 10 12" xfId="16105" xr:uid="{00000000-0005-0000-0000-0000E85C0000}"/>
    <cellStyle name="SAPBEXHLevel1X 10 2" xfId="16106" xr:uid="{00000000-0005-0000-0000-0000E95C0000}"/>
    <cellStyle name="SAPBEXHLevel1X 10 2 2" xfId="16107" xr:uid="{00000000-0005-0000-0000-0000EA5C0000}"/>
    <cellStyle name="SAPBEXHLevel1X 10 2 3" xfId="16108" xr:uid="{00000000-0005-0000-0000-0000EB5C0000}"/>
    <cellStyle name="SAPBEXHLevel1X 10 3" xfId="16109" xr:uid="{00000000-0005-0000-0000-0000EC5C0000}"/>
    <cellStyle name="SAPBEXHLevel1X 10 3 2" xfId="16110" xr:uid="{00000000-0005-0000-0000-0000ED5C0000}"/>
    <cellStyle name="SAPBEXHLevel1X 10 4" xfId="16111" xr:uid="{00000000-0005-0000-0000-0000EE5C0000}"/>
    <cellStyle name="SAPBEXHLevel1X 10 4 2" xfId="16112" xr:uid="{00000000-0005-0000-0000-0000EF5C0000}"/>
    <cellStyle name="SAPBEXHLevel1X 10 5" xfId="16113" xr:uid="{00000000-0005-0000-0000-0000F05C0000}"/>
    <cellStyle name="SAPBEXHLevel1X 10 5 2" xfId="16114" xr:uid="{00000000-0005-0000-0000-0000F15C0000}"/>
    <cellStyle name="SAPBEXHLevel1X 10 6" xfId="16115" xr:uid="{00000000-0005-0000-0000-0000F25C0000}"/>
    <cellStyle name="SAPBEXHLevel1X 10 6 2" xfId="16116" xr:uid="{00000000-0005-0000-0000-0000F35C0000}"/>
    <cellStyle name="SAPBEXHLevel1X 10 7" xfId="16117" xr:uid="{00000000-0005-0000-0000-0000F45C0000}"/>
    <cellStyle name="SAPBEXHLevel1X 10 7 2" xfId="16118" xr:uid="{00000000-0005-0000-0000-0000F55C0000}"/>
    <cellStyle name="SAPBEXHLevel1X 10 8" xfId="16119" xr:uid="{00000000-0005-0000-0000-0000F65C0000}"/>
    <cellStyle name="SAPBEXHLevel1X 10 8 2" xfId="16120" xr:uid="{00000000-0005-0000-0000-0000F75C0000}"/>
    <cellStyle name="SAPBEXHLevel1X 10 9" xfId="16121" xr:uid="{00000000-0005-0000-0000-0000F85C0000}"/>
    <cellStyle name="SAPBEXHLevel1X 10 9 2" xfId="16122" xr:uid="{00000000-0005-0000-0000-0000F95C0000}"/>
    <cellStyle name="SAPBEXHLevel1X 11" xfId="16123" xr:uid="{00000000-0005-0000-0000-0000FA5C0000}"/>
    <cellStyle name="SAPBEXHLevel1X 11 10" xfId="16124" xr:uid="{00000000-0005-0000-0000-0000FB5C0000}"/>
    <cellStyle name="SAPBEXHLevel1X 11 10 2" xfId="16125" xr:uid="{00000000-0005-0000-0000-0000FC5C0000}"/>
    <cellStyle name="SAPBEXHLevel1X 11 11" xfId="16126" xr:uid="{00000000-0005-0000-0000-0000FD5C0000}"/>
    <cellStyle name="SAPBEXHLevel1X 11 12" xfId="16127" xr:uid="{00000000-0005-0000-0000-0000FE5C0000}"/>
    <cellStyle name="SAPBEXHLevel1X 11 2" xfId="16128" xr:uid="{00000000-0005-0000-0000-0000FF5C0000}"/>
    <cellStyle name="SAPBEXHLevel1X 11 2 2" xfId="16129" xr:uid="{00000000-0005-0000-0000-0000005D0000}"/>
    <cellStyle name="SAPBEXHLevel1X 11 2 3" xfId="16130" xr:uid="{00000000-0005-0000-0000-0000015D0000}"/>
    <cellStyle name="SAPBEXHLevel1X 11 3" xfId="16131" xr:uid="{00000000-0005-0000-0000-0000025D0000}"/>
    <cellStyle name="SAPBEXHLevel1X 11 3 2" xfId="16132" xr:uid="{00000000-0005-0000-0000-0000035D0000}"/>
    <cellStyle name="SAPBEXHLevel1X 11 4" xfId="16133" xr:uid="{00000000-0005-0000-0000-0000045D0000}"/>
    <cellStyle name="SAPBEXHLevel1X 11 4 2" xfId="16134" xr:uid="{00000000-0005-0000-0000-0000055D0000}"/>
    <cellStyle name="SAPBEXHLevel1X 11 5" xfId="16135" xr:uid="{00000000-0005-0000-0000-0000065D0000}"/>
    <cellStyle name="SAPBEXHLevel1X 11 5 2" xfId="16136" xr:uid="{00000000-0005-0000-0000-0000075D0000}"/>
    <cellStyle name="SAPBEXHLevel1X 11 6" xfId="16137" xr:uid="{00000000-0005-0000-0000-0000085D0000}"/>
    <cellStyle name="SAPBEXHLevel1X 11 6 2" xfId="16138" xr:uid="{00000000-0005-0000-0000-0000095D0000}"/>
    <cellStyle name="SAPBEXHLevel1X 11 7" xfId="16139" xr:uid="{00000000-0005-0000-0000-00000A5D0000}"/>
    <cellStyle name="SAPBEXHLevel1X 11 7 2" xfId="16140" xr:uid="{00000000-0005-0000-0000-00000B5D0000}"/>
    <cellStyle name="SAPBEXHLevel1X 11 8" xfId="16141" xr:uid="{00000000-0005-0000-0000-00000C5D0000}"/>
    <cellStyle name="SAPBEXHLevel1X 11 8 2" xfId="16142" xr:uid="{00000000-0005-0000-0000-00000D5D0000}"/>
    <cellStyle name="SAPBEXHLevel1X 11 9" xfId="16143" xr:uid="{00000000-0005-0000-0000-00000E5D0000}"/>
    <cellStyle name="SAPBEXHLevel1X 11 9 2" xfId="16144" xr:uid="{00000000-0005-0000-0000-00000F5D0000}"/>
    <cellStyle name="SAPBEXHLevel1X 12" xfId="16145" xr:uid="{00000000-0005-0000-0000-0000105D0000}"/>
    <cellStyle name="SAPBEXHLevel1X 12 10" xfId="16146" xr:uid="{00000000-0005-0000-0000-0000115D0000}"/>
    <cellStyle name="SAPBEXHLevel1X 12 10 2" xfId="16147" xr:uid="{00000000-0005-0000-0000-0000125D0000}"/>
    <cellStyle name="SAPBEXHLevel1X 12 11" xfId="16148" xr:uid="{00000000-0005-0000-0000-0000135D0000}"/>
    <cellStyle name="SAPBEXHLevel1X 12 12" xfId="16149" xr:uid="{00000000-0005-0000-0000-0000145D0000}"/>
    <cellStyle name="SAPBEXHLevel1X 12 2" xfId="16150" xr:uid="{00000000-0005-0000-0000-0000155D0000}"/>
    <cellStyle name="SAPBEXHLevel1X 12 2 2" xfId="16151" xr:uid="{00000000-0005-0000-0000-0000165D0000}"/>
    <cellStyle name="SAPBEXHLevel1X 12 2 3" xfId="16152" xr:uid="{00000000-0005-0000-0000-0000175D0000}"/>
    <cellStyle name="SAPBEXHLevel1X 12 3" xfId="16153" xr:uid="{00000000-0005-0000-0000-0000185D0000}"/>
    <cellStyle name="SAPBEXHLevel1X 12 3 2" xfId="16154" xr:uid="{00000000-0005-0000-0000-0000195D0000}"/>
    <cellStyle name="SAPBEXHLevel1X 12 4" xfId="16155" xr:uid="{00000000-0005-0000-0000-00001A5D0000}"/>
    <cellStyle name="SAPBEXHLevel1X 12 4 2" xfId="16156" xr:uid="{00000000-0005-0000-0000-00001B5D0000}"/>
    <cellStyle name="SAPBEXHLevel1X 12 5" xfId="16157" xr:uid="{00000000-0005-0000-0000-00001C5D0000}"/>
    <cellStyle name="SAPBEXHLevel1X 12 5 2" xfId="16158" xr:uid="{00000000-0005-0000-0000-00001D5D0000}"/>
    <cellStyle name="SAPBEXHLevel1X 12 6" xfId="16159" xr:uid="{00000000-0005-0000-0000-00001E5D0000}"/>
    <cellStyle name="SAPBEXHLevel1X 12 6 2" xfId="16160" xr:uid="{00000000-0005-0000-0000-00001F5D0000}"/>
    <cellStyle name="SAPBEXHLevel1X 12 7" xfId="16161" xr:uid="{00000000-0005-0000-0000-0000205D0000}"/>
    <cellStyle name="SAPBEXHLevel1X 12 7 2" xfId="16162" xr:uid="{00000000-0005-0000-0000-0000215D0000}"/>
    <cellStyle name="SAPBEXHLevel1X 12 8" xfId="16163" xr:uid="{00000000-0005-0000-0000-0000225D0000}"/>
    <cellStyle name="SAPBEXHLevel1X 12 8 2" xfId="16164" xr:uid="{00000000-0005-0000-0000-0000235D0000}"/>
    <cellStyle name="SAPBEXHLevel1X 12 9" xfId="16165" xr:uid="{00000000-0005-0000-0000-0000245D0000}"/>
    <cellStyle name="SAPBEXHLevel1X 12 9 2" xfId="16166" xr:uid="{00000000-0005-0000-0000-0000255D0000}"/>
    <cellStyle name="SAPBEXHLevel1X 13" xfId="16167" xr:uid="{00000000-0005-0000-0000-0000265D0000}"/>
    <cellStyle name="SAPBEXHLevel1X 13 10" xfId="16168" xr:uid="{00000000-0005-0000-0000-0000275D0000}"/>
    <cellStyle name="SAPBEXHLevel1X 13 10 2" xfId="16169" xr:uid="{00000000-0005-0000-0000-0000285D0000}"/>
    <cellStyle name="SAPBEXHLevel1X 13 11" xfId="16170" xr:uid="{00000000-0005-0000-0000-0000295D0000}"/>
    <cellStyle name="SAPBEXHLevel1X 13 12" xfId="16171" xr:uid="{00000000-0005-0000-0000-00002A5D0000}"/>
    <cellStyle name="SAPBEXHLevel1X 13 2" xfId="16172" xr:uid="{00000000-0005-0000-0000-00002B5D0000}"/>
    <cellStyle name="SAPBEXHLevel1X 13 2 2" xfId="16173" xr:uid="{00000000-0005-0000-0000-00002C5D0000}"/>
    <cellStyle name="SAPBEXHLevel1X 13 2 3" xfId="16174" xr:uid="{00000000-0005-0000-0000-00002D5D0000}"/>
    <cellStyle name="SAPBEXHLevel1X 13 3" xfId="16175" xr:uid="{00000000-0005-0000-0000-00002E5D0000}"/>
    <cellStyle name="SAPBEXHLevel1X 13 3 2" xfId="16176" xr:uid="{00000000-0005-0000-0000-00002F5D0000}"/>
    <cellStyle name="SAPBEXHLevel1X 13 4" xfId="16177" xr:uid="{00000000-0005-0000-0000-0000305D0000}"/>
    <cellStyle name="SAPBEXHLevel1X 13 4 2" xfId="16178" xr:uid="{00000000-0005-0000-0000-0000315D0000}"/>
    <cellStyle name="SAPBEXHLevel1X 13 5" xfId="16179" xr:uid="{00000000-0005-0000-0000-0000325D0000}"/>
    <cellStyle name="SAPBEXHLevel1X 13 5 2" xfId="16180" xr:uid="{00000000-0005-0000-0000-0000335D0000}"/>
    <cellStyle name="SAPBEXHLevel1X 13 6" xfId="16181" xr:uid="{00000000-0005-0000-0000-0000345D0000}"/>
    <cellStyle name="SAPBEXHLevel1X 13 6 2" xfId="16182" xr:uid="{00000000-0005-0000-0000-0000355D0000}"/>
    <cellStyle name="SAPBEXHLevel1X 13 7" xfId="16183" xr:uid="{00000000-0005-0000-0000-0000365D0000}"/>
    <cellStyle name="SAPBEXHLevel1X 13 7 2" xfId="16184" xr:uid="{00000000-0005-0000-0000-0000375D0000}"/>
    <cellStyle name="SAPBEXHLevel1X 13 8" xfId="16185" xr:uid="{00000000-0005-0000-0000-0000385D0000}"/>
    <cellStyle name="SAPBEXHLevel1X 13 8 2" xfId="16186" xr:uid="{00000000-0005-0000-0000-0000395D0000}"/>
    <cellStyle name="SAPBEXHLevel1X 13 9" xfId="16187" xr:uid="{00000000-0005-0000-0000-00003A5D0000}"/>
    <cellStyle name="SAPBEXHLevel1X 13 9 2" xfId="16188" xr:uid="{00000000-0005-0000-0000-00003B5D0000}"/>
    <cellStyle name="SAPBEXHLevel1X 14" xfId="16189" xr:uid="{00000000-0005-0000-0000-00003C5D0000}"/>
    <cellStyle name="SAPBEXHLevel1X 14 10" xfId="16190" xr:uid="{00000000-0005-0000-0000-00003D5D0000}"/>
    <cellStyle name="SAPBEXHLevel1X 14 10 2" xfId="16191" xr:uid="{00000000-0005-0000-0000-00003E5D0000}"/>
    <cellStyle name="SAPBEXHLevel1X 14 11" xfId="16192" xr:uid="{00000000-0005-0000-0000-00003F5D0000}"/>
    <cellStyle name="SAPBEXHLevel1X 14 12" xfId="16193" xr:uid="{00000000-0005-0000-0000-0000405D0000}"/>
    <cellStyle name="SAPBEXHLevel1X 14 2" xfId="16194" xr:uid="{00000000-0005-0000-0000-0000415D0000}"/>
    <cellStyle name="SAPBEXHLevel1X 14 2 2" xfId="16195" xr:uid="{00000000-0005-0000-0000-0000425D0000}"/>
    <cellStyle name="SAPBEXHLevel1X 14 2 3" xfId="16196" xr:uid="{00000000-0005-0000-0000-0000435D0000}"/>
    <cellStyle name="SAPBEXHLevel1X 14 3" xfId="16197" xr:uid="{00000000-0005-0000-0000-0000445D0000}"/>
    <cellStyle name="SAPBEXHLevel1X 14 3 2" xfId="16198" xr:uid="{00000000-0005-0000-0000-0000455D0000}"/>
    <cellStyle name="SAPBEXHLevel1X 14 4" xfId="16199" xr:uid="{00000000-0005-0000-0000-0000465D0000}"/>
    <cellStyle name="SAPBEXHLevel1X 14 4 2" xfId="16200" xr:uid="{00000000-0005-0000-0000-0000475D0000}"/>
    <cellStyle name="SAPBEXHLevel1X 14 5" xfId="16201" xr:uid="{00000000-0005-0000-0000-0000485D0000}"/>
    <cellStyle name="SAPBEXHLevel1X 14 5 2" xfId="16202" xr:uid="{00000000-0005-0000-0000-0000495D0000}"/>
    <cellStyle name="SAPBEXHLevel1X 14 6" xfId="16203" xr:uid="{00000000-0005-0000-0000-00004A5D0000}"/>
    <cellStyle name="SAPBEXHLevel1X 14 6 2" xfId="16204" xr:uid="{00000000-0005-0000-0000-00004B5D0000}"/>
    <cellStyle name="SAPBEXHLevel1X 14 7" xfId="16205" xr:uid="{00000000-0005-0000-0000-00004C5D0000}"/>
    <cellStyle name="SAPBEXHLevel1X 14 7 2" xfId="16206" xr:uid="{00000000-0005-0000-0000-00004D5D0000}"/>
    <cellStyle name="SAPBEXHLevel1X 14 8" xfId="16207" xr:uid="{00000000-0005-0000-0000-00004E5D0000}"/>
    <cellStyle name="SAPBEXHLevel1X 14 8 2" xfId="16208" xr:uid="{00000000-0005-0000-0000-00004F5D0000}"/>
    <cellStyle name="SAPBEXHLevel1X 14 9" xfId="16209" xr:uid="{00000000-0005-0000-0000-0000505D0000}"/>
    <cellStyle name="SAPBEXHLevel1X 14 9 2" xfId="16210" xr:uid="{00000000-0005-0000-0000-0000515D0000}"/>
    <cellStyle name="SAPBEXHLevel1X 15" xfId="16211" xr:uid="{00000000-0005-0000-0000-0000525D0000}"/>
    <cellStyle name="SAPBEXHLevel1X 15 10" xfId="16212" xr:uid="{00000000-0005-0000-0000-0000535D0000}"/>
    <cellStyle name="SAPBEXHLevel1X 15 10 2" xfId="16213" xr:uid="{00000000-0005-0000-0000-0000545D0000}"/>
    <cellStyle name="SAPBEXHLevel1X 15 11" xfId="16214" xr:uid="{00000000-0005-0000-0000-0000555D0000}"/>
    <cellStyle name="SAPBEXHLevel1X 15 12" xfId="16215" xr:uid="{00000000-0005-0000-0000-0000565D0000}"/>
    <cellStyle name="SAPBEXHLevel1X 15 2" xfId="16216" xr:uid="{00000000-0005-0000-0000-0000575D0000}"/>
    <cellStyle name="SAPBEXHLevel1X 15 2 2" xfId="16217" xr:uid="{00000000-0005-0000-0000-0000585D0000}"/>
    <cellStyle name="SAPBEXHLevel1X 15 2 3" xfId="16218" xr:uid="{00000000-0005-0000-0000-0000595D0000}"/>
    <cellStyle name="SAPBEXHLevel1X 15 3" xfId="16219" xr:uid="{00000000-0005-0000-0000-00005A5D0000}"/>
    <cellStyle name="SAPBEXHLevel1X 15 3 2" xfId="16220" xr:uid="{00000000-0005-0000-0000-00005B5D0000}"/>
    <cellStyle name="SAPBEXHLevel1X 15 4" xfId="16221" xr:uid="{00000000-0005-0000-0000-00005C5D0000}"/>
    <cellStyle name="SAPBEXHLevel1X 15 4 2" xfId="16222" xr:uid="{00000000-0005-0000-0000-00005D5D0000}"/>
    <cellStyle name="SAPBEXHLevel1X 15 5" xfId="16223" xr:uid="{00000000-0005-0000-0000-00005E5D0000}"/>
    <cellStyle name="SAPBEXHLevel1X 15 5 2" xfId="16224" xr:uid="{00000000-0005-0000-0000-00005F5D0000}"/>
    <cellStyle name="SAPBEXHLevel1X 15 6" xfId="16225" xr:uid="{00000000-0005-0000-0000-0000605D0000}"/>
    <cellStyle name="SAPBEXHLevel1X 15 6 2" xfId="16226" xr:uid="{00000000-0005-0000-0000-0000615D0000}"/>
    <cellStyle name="SAPBEXHLevel1X 15 7" xfId="16227" xr:uid="{00000000-0005-0000-0000-0000625D0000}"/>
    <cellStyle name="SAPBEXHLevel1X 15 7 2" xfId="16228" xr:uid="{00000000-0005-0000-0000-0000635D0000}"/>
    <cellStyle name="SAPBEXHLevel1X 15 8" xfId="16229" xr:uid="{00000000-0005-0000-0000-0000645D0000}"/>
    <cellStyle name="SAPBEXHLevel1X 15 8 2" xfId="16230" xr:uid="{00000000-0005-0000-0000-0000655D0000}"/>
    <cellStyle name="SAPBEXHLevel1X 15 9" xfId="16231" xr:uid="{00000000-0005-0000-0000-0000665D0000}"/>
    <cellStyle name="SAPBEXHLevel1X 15 9 2" xfId="16232" xr:uid="{00000000-0005-0000-0000-0000675D0000}"/>
    <cellStyle name="SAPBEXHLevel1X 16" xfId="16233" xr:uid="{00000000-0005-0000-0000-0000685D0000}"/>
    <cellStyle name="SAPBEXHLevel1X 16 2" xfId="16234" xr:uid="{00000000-0005-0000-0000-0000695D0000}"/>
    <cellStyle name="SAPBEXHLevel1X 16 2 2" xfId="16235" xr:uid="{00000000-0005-0000-0000-00006A5D0000}"/>
    <cellStyle name="SAPBEXHLevel1X 16 3" xfId="16236" xr:uid="{00000000-0005-0000-0000-00006B5D0000}"/>
    <cellStyle name="SAPBEXHLevel1X 17" xfId="16237" xr:uid="{00000000-0005-0000-0000-00006C5D0000}"/>
    <cellStyle name="SAPBEXHLevel1X 17 2" xfId="16238" xr:uid="{00000000-0005-0000-0000-00006D5D0000}"/>
    <cellStyle name="SAPBEXHLevel1X 17 2 2" xfId="16239" xr:uid="{00000000-0005-0000-0000-00006E5D0000}"/>
    <cellStyle name="SAPBEXHLevel1X 17 3" xfId="16240" xr:uid="{00000000-0005-0000-0000-00006F5D0000}"/>
    <cellStyle name="SAPBEXHLevel1X 18" xfId="16241" xr:uid="{00000000-0005-0000-0000-0000705D0000}"/>
    <cellStyle name="SAPBEXHLevel1X 18 2" xfId="16242" xr:uid="{00000000-0005-0000-0000-0000715D0000}"/>
    <cellStyle name="SAPBEXHLevel1X 18 2 2" xfId="16243" xr:uid="{00000000-0005-0000-0000-0000725D0000}"/>
    <cellStyle name="SAPBEXHLevel1X 18 3" xfId="16244" xr:uid="{00000000-0005-0000-0000-0000735D0000}"/>
    <cellStyle name="SAPBEXHLevel1X 19" xfId="16245" xr:uid="{00000000-0005-0000-0000-0000745D0000}"/>
    <cellStyle name="SAPBEXHLevel1X 19 2" xfId="16246" xr:uid="{00000000-0005-0000-0000-0000755D0000}"/>
    <cellStyle name="SAPBEXHLevel1X 19 2 2" xfId="16247" xr:uid="{00000000-0005-0000-0000-0000765D0000}"/>
    <cellStyle name="SAPBEXHLevel1X 19 3" xfId="16248" xr:uid="{00000000-0005-0000-0000-0000775D0000}"/>
    <cellStyle name="SAPBEXHLevel1X 2" xfId="16249" xr:uid="{00000000-0005-0000-0000-0000785D0000}"/>
    <cellStyle name="SAPBEXHLevel1X 2 10" xfId="16250" xr:uid="{00000000-0005-0000-0000-0000795D0000}"/>
    <cellStyle name="SAPBEXHLevel1X 2 10 2" xfId="16251" xr:uid="{00000000-0005-0000-0000-00007A5D0000}"/>
    <cellStyle name="SAPBEXHLevel1X 2 10 3" xfId="16252" xr:uid="{00000000-0005-0000-0000-00007B5D0000}"/>
    <cellStyle name="SAPBEXHLevel1X 2 11" xfId="16253" xr:uid="{00000000-0005-0000-0000-00007C5D0000}"/>
    <cellStyle name="SAPBEXHLevel1X 2 12" xfId="16254" xr:uid="{00000000-0005-0000-0000-00007D5D0000}"/>
    <cellStyle name="SAPBEXHLevel1X 2 2" xfId="16255" xr:uid="{00000000-0005-0000-0000-00007E5D0000}"/>
    <cellStyle name="SAPBEXHLevel1X 2 2 2" xfId="16256" xr:uid="{00000000-0005-0000-0000-00007F5D0000}"/>
    <cellStyle name="SAPBEXHLevel1X 2 2 2 2" xfId="16257" xr:uid="{00000000-0005-0000-0000-0000805D0000}"/>
    <cellStyle name="SAPBEXHLevel1X 2 2 2 2 2" xfId="16258" xr:uid="{00000000-0005-0000-0000-0000815D0000}"/>
    <cellStyle name="SAPBEXHLevel1X 2 2 2 3" xfId="16259" xr:uid="{00000000-0005-0000-0000-0000825D0000}"/>
    <cellStyle name="SAPBEXHLevel1X 2 2 2 3 2" xfId="16260" xr:uid="{00000000-0005-0000-0000-0000835D0000}"/>
    <cellStyle name="SAPBEXHLevel1X 2 2 2 4" xfId="16261" xr:uid="{00000000-0005-0000-0000-0000845D0000}"/>
    <cellStyle name="SAPBEXHLevel1X 2 2 2 4 2" xfId="16262" xr:uid="{00000000-0005-0000-0000-0000855D0000}"/>
    <cellStyle name="SAPBEXHLevel1X 2 2 2 5" xfId="16263" xr:uid="{00000000-0005-0000-0000-0000865D0000}"/>
    <cellStyle name="SAPBEXHLevel1X 2 2 2 5 2" xfId="16264" xr:uid="{00000000-0005-0000-0000-0000875D0000}"/>
    <cellStyle name="SAPBEXHLevel1X 2 2 2 6" xfId="16265" xr:uid="{00000000-0005-0000-0000-0000885D0000}"/>
    <cellStyle name="SAPBEXHLevel1X 2 2 2 7" xfId="16266" xr:uid="{00000000-0005-0000-0000-0000895D0000}"/>
    <cellStyle name="SAPBEXHLevel1X 2 2 2 8" xfId="16267" xr:uid="{00000000-0005-0000-0000-00008A5D0000}"/>
    <cellStyle name="SAPBEXHLevel1X 2 2 2_2014БП" xfId="16268" xr:uid="{00000000-0005-0000-0000-00008B5D0000}"/>
    <cellStyle name="SAPBEXHLevel1X 2 2 3" xfId="16269" xr:uid="{00000000-0005-0000-0000-00008C5D0000}"/>
    <cellStyle name="SAPBEXHLevel1X 2 2 3 2" xfId="16270" xr:uid="{00000000-0005-0000-0000-00008D5D0000}"/>
    <cellStyle name="SAPBEXHLevel1X 2 2 4" xfId="16271" xr:uid="{00000000-0005-0000-0000-00008E5D0000}"/>
    <cellStyle name="SAPBEXHLevel1X 2 2 4 2" xfId="16272" xr:uid="{00000000-0005-0000-0000-00008F5D0000}"/>
    <cellStyle name="SAPBEXHLevel1X 2 2 5" xfId="16273" xr:uid="{00000000-0005-0000-0000-0000905D0000}"/>
    <cellStyle name="SAPBEXHLevel1X 2 2 5 2" xfId="16274" xr:uid="{00000000-0005-0000-0000-0000915D0000}"/>
    <cellStyle name="SAPBEXHLevel1X 2 2 6" xfId="16275" xr:uid="{00000000-0005-0000-0000-0000925D0000}"/>
    <cellStyle name="SAPBEXHLevel1X 2 2 6 2" xfId="16276" xr:uid="{00000000-0005-0000-0000-0000935D0000}"/>
    <cellStyle name="SAPBEXHLevel1X 2 2 7" xfId="16277" xr:uid="{00000000-0005-0000-0000-0000945D0000}"/>
    <cellStyle name="SAPBEXHLevel1X 2 2 8" xfId="16278" xr:uid="{00000000-0005-0000-0000-0000955D0000}"/>
    <cellStyle name="SAPBEXHLevel1X 2 2 9" xfId="16279" xr:uid="{00000000-0005-0000-0000-0000965D0000}"/>
    <cellStyle name="SAPBEXHLevel1X 2 2_2013Прогноз" xfId="16280" xr:uid="{00000000-0005-0000-0000-0000975D0000}"/>
    <cellStyle name="SAPBEXHLevel1X 2 3" xfId="16281" xr:uid="{00000000-0005-0000-0000-0000985D0000}"/>
    <cellStyle name="SAPBEXHLevel1X 2 3 2" xfId="16282" xr:uid="{00000000-0005-0000-0000-0000995D0000}"/>
    <cellStyle name="SAPBEXHLevel1X 2 3 2 2" xfId="16283" xr:uid="{00000000-0005-0000-0000-00009A5D0000}"/>
    <cellStyle name="SAPBEXHLevel1X 2 3 2 2 2" xfId="16284" xr:uid="{00000000-0005-0000-0000-00009B5D0000}"/>
    <cellStyle name="SAPBEXHLevel1X 2 3 2 3" xfId="16285" xr:uid="{00000000-0005-0000-0000-00009C5D0000}"/>
    <cellStyle name="SAPBEXHLevel1X 2 3 2 3 2" xfId="16286" xr:uid="{00000000-0005-0000-0000-00009D5D0000}"/>
    <cellStyle name="SAPBEXHLevel1X 2 3 2 4" xfId="16287" xr:uid="{00000000-0005-0000-0000-00009E5D0000}"/>
    <cellStyle name="SAPBEXHLevel1X 2 3 2 4 2" xfId="16288" xr:uid="{00000000-0005-0000-0000-00009F5D0000}"/>
    <cellStyle name="SAPBEXHLevel1X 2 3 2 5" xfId="16289" xr:uid="{00000000-0005-0000-0000-0000A05D0000}"/>
    <cellStyle name="SAPBEXHLevel1X 2 3 2 5 2" xfId="16290" xr:uid="{00000000-0005-0000-0000-0000A15D0000}"/>
    <cellStyle name="SAPBEXHLevel1X 2 3 2 6" xfId="16291" xr:uid="{00000000-0005-0000-0000-0000A25D0000}"/>
    <cellStyle name="SAPBEXHLevel1X 2 3 2 7" xfId="16292" xr:uid="{00000000-0005-0000-0000-0000A35D0000}"/>
    <cellStyle name="SAPBEXHLevel1X 2 3 2 8" xfId="16293" xr:uid="{00000000-0005-0000-0000-0000A45D0000}"/>
    <cellStyle name="SAPBEXHLevel1X 2 3 2_2014БП" xfId="16294" xr:uid="{00000000-0005-0000-0000-0000A55D0000}"/>
    <cellStyle name="SAPBEXHLevel1X 2 3 3" xfId="16295" xr:uid="{00000000-0005-0000-0000-0000A65D0000}"/>
    <cellStyle name="SAPBEXHLevel1X 2 3 3 2" xfId="16296" xr:uid="{00000000-0005-0000-0000-0000A75D0000}"/>
    <cellStyle name="SAPBEXHLevel1X 2 3 4" xfId="16297" xr:uid="{00000000-0005-0000-0000-0000A85D0000}"/>
    <cellStyle name="SAPBEXHLevel1X 2 3 4 2" xfId="16298" xr:uid="{00000000-0005-0000-0000-0000A95D0000}"/>
    <cellStyle name="SAPBEXHLevel1X 2 3 5" xfId="16299" xr:uid="{00000000-0005-0000-0000-0000AA5D0000}"/>
    <cellStyle name="SAPBEXHLevel1X 2 3 5 2" xfId="16300" xr:uid="{00000000-0005-0000-0000-0000AB5D0000}"/>
    <cellStyle name="SAPBEXHLevel1X 2 3 6" xfId="16301" xr:uid="{00000000-0005-0000-0000-0000AC5D0000}"/>
    <cellStyle name="SAPBEXHLevel1X 2 3 6 2" xfId="16302" xr:uid="{00000000-0005-0000-0000-0000AD5D0000}"/>
    <cellStyle name="SAPBEXHLevel1X 2 3 7" xfId="16303" xr:uid="{00000000-0005-0000-0000-0000AE5D0000}"/>
    <cellStyle name="SAPBEXHLevel1X 2 3 8" xfId="16304" xr:uid="{00000000-0005-0000-0000-0000AF5D0000}"/>
    <cellStyle name="SAPBEXHLevel1X 2 3 9" xfId="16305" xr:uid="{00000000-0005-0000-0000-0000B05D0000}"/>
    <cellStyle name="SAPBEXHLevel1X 2 3_2013Прогноз" xfId="16306" xr:uid="{00000000-0005-0000-0000-0000B15D0000}"/>
    <cellStyle name="SAPBEXHLevel1X 2 4" xfId="16307" xr:uid="{00000000-0005-0000-0000-0000B25D0000}"/>
    <cellStyle name="SAPBEXHLevel1X 2 4 2" xfId="16308" xr:uid="{00000000-0005-0000-0000-0000B35D0000}"/>
    <cellStyle name="SAPBEXHLevel1X 2 4 2 2" xfId="16309" xr:uid="{00000000-0005-0000-0000-0000B45D0000}"/>
    <cellStyle name="SAPBEXHLevel1X 2 4 2 3" xfId="16310" xr:uid="{00000000-0005-0000-0000-0000B55D0000}"/>
    <cellStyle name="SAPBEXHLevel1X 2 4 3" xfId="16311" xr:uid="{00000000-0005-0000-0000-0000B65D0000}"/>
    <cellStyle name="SAPBEXHLevel1X 2 4 3 2" xfId="16312" xr:uid="{00000000-0005-0000-0000-0000B75D0000}"/>
    <cellStyle name="SAPBEXHLevel1X 2 4 4" xfId="16313" xr:uid="{00000000-0005-0000-0000-0000B85D0000}"/>
    <cellStyle name="SAPBEXHLevel1X 2 4 4 2" xfId="16314" xr:uid="{00000000-0005-0000-0000-0000B95D0000}"/>
    <cellStyle name="SAPBEXHLevel1X 2 4 5" xfId="16315" xr:uid="{00000000-0005-0000-0000-0000BA5D0000}"/>
    <cellStyle name="SAPBEXHLevel1X 2 4 5 2" xfId="16316" xr:uid="{00000000-0005-0000-0000-0000BB5D0000}"/>
    <cellStyle name="SAPBEXHLevel1X 2 4 6" xfId="16317" xr:uid="{00000000-0005-0000-0000-0000BC5D0000}"/>
    <cellStyle name="SAPBEXHLevel1X 2 4 7" xfId="16318" xr:uid="{00000000-0005-0000-0000-0000BD5D0000}"/>
    <cellStyle name="SAPBEXHLevel1X 2 4 8" xfId="16319" xr:uid="{00000000-0005-0000-0000-0000BE5D0000}"/>
    <cellStyle name="SAPBEXHLevel1X 2 4_2014БП" xfId="16320" xr:uid="{00000000-0005-0000-0000-0000BF5D0000}"/>
    <cellStyle name="SAPBEXHLevel1X 2 5" xfId="16321" xr:uid="{00000000-0005-0000-0000-0000C05D0000}"/>
    <cellStyle name="SAPBEXHLevel1X 2 5 2" xfId="16322" xr:uid="{00000000-0005-0000-0000-0000C15D0000}"/>
    <cellStyle name="SAPBEXHLevel1X 2 5 2 2" xfId="16323" xr:uid="{00000000-0005-0000-0000-0000C25D0000}"/>
    <cellStyle name="SAPBEXHLevel1X 2 5 3" xfId="16324" xr:uid="{00000000-0005-0000-0000-0000C35D0000}"/>
    <cellStyle name="SAPBEXHLevel1X 2 6" xfId="16325" xr:uid="{00000000-0005-0000-0000-0000C45D0000}"/>
    <cellStyle name="SAPBEXHLevel1X 2 6 2" xfId="16326" xr:uid="{00000000-0005-0000-0000-0000C55D0000}"/>
    <cellStyle name="SAPBEXHLevel1X 2 6 2 2" xfId="16327" xr:uid="{00000000-0005-0000-0000-0000C65D0000}"/>
    <cellStyle name="SAPBEXHLevel1X 2 6 3" xfId="16328" xr:uid="{00000000-0005-0000-0000-0000C75D0000}"/>
    <cellStyle name="SAPBEXHLevel1X 2 7" xfId="16329" xr:uid="{00000000-0005-0000-0000-0000C85D0000}"/>
    <cellStyle name="SAPBEXHLevel1X 2 7 2" xfId="16330" xr:uid="{00000000-0005-0000-0000-0000C95D0000}"/>
    <cellStyle name="SAPBEXHLevel1X 2 7 2 2" xfId="16331" xr:uid="{00000000-0005-0000-0000-0000CA5D0000}"/>
    <cellStyle name="SAPBEXHLevel1X 2 7 3" xfId="16332" xr:uid="{00000000-0005-0000-0000-0000CB5D0000}"/>
    <cellStyle name="SAPBEXHLevel1X 2 8" xfId="16333" xr:uid="{00000000-0005-0000-0000-0000CC5D0000}"/>
    <cellStyle name="SAPBEXHLevel1X 2 8 2" xfId="16334" xr:uid="{00000000-0005-0000-0000-0000CD5D0000}"/>
    <cellStyle name="SAPBEXHLevel1X 2 8 2 2" xfId="16335" xr:uid="{00000000-0005-0000-0000-0000CE5D0000}"/>
    <cellStyle name="SAPBEXHLevel1X 2 8 3" xfId="16336" xr:uid="{00000000-0005-0000-0000-0000CF5D0000}"/>
    <cellStyle name="SAPBEXHLevel1X 2 9" xfId="16337" xr:uid="{00000000-0005-0000-0000-0000D05D0000}"/>
    <cellStyle name="SAPBEXHLevel1X 2 9 2" xfId="16338" xr:uid="{00000000-0005-0000-0000-0000D15D0000}"/>
    <cellStyle name="SAPBEXHLevel1X 2 9 2 2" xfId="16339" xr:uid="{00000000-0005-0000-0000-0000D25D0000}"/>
    <cellStyle name="SAPBEXHLevel1X 2 9 3" xfId="16340" xr:uid="{00000000-0005-0000-0000-0000D35D0000}"/>
    <cellStyle name="SAPBEXHLevel1X 2_2013Прогноз" xfId="16341" xr:uid="{00000000-0005-0000-0000-0000D45D0000}"/>
    <cellStyle name="SAPBEXHLevel1X 20" xfId="16342" xr:uid="{00000000-0005-0000-0000-0000D55D0000}"/>
    <cellStyle name="SAPBEXHLevel1X 20 2" xfId="16343" xr:uid="{00000000-0005-0000-0000-0000D65D0000}"/>
    <cellStyle name="SAPBEXHLevel1X 20 2 2" xfId="16344" xr:uid="{00000000-0005-0000-0000-0000D75D0000}"/>
    <cellStyle name="SAPBEXHLevel1X 20 3" xfId="16345" xr:uid="{00000000-0005-0000-0000-0000D85D0000}"/>
    <cellStyle name="SAPBEXHLevel1X 21" xfId="16346" xr:uid="{00000000-0005-0000-0000-0000D95D0000}"/>
    <cellStyle name="SAPBEXHLevel1X 21 2" xfId="16347" xr:uid="{00000000-0005-0000-0000-0000DA5D0000}"/>
    <cellStyle name="SAPBEXHLevel1X 21 2 2" xfId="16348" xr:uid="{00000000-0005-0000-0000-0000DB5D0000}"/>
    <cellStyle name="SAPBEXHLevel1X 21 3" xfId="16349" xr:uid="{00000000-0005-0000-0000-0000DC5D0000}"/>
    <cellStyle name="SAPBEXHLevel1X 22" xfId="16350" xr:uid="{00000000-0005-0000-0000-0000DD5D0000}"/>
    <cellStyle name="SAPBEXHLevel1X 22 2" xfId="16351" xr:uid="{00000000-0005-0000-0000-0000DE5D0000}"/>
    <cellStyle name="SAPBEXHLevel1X 22 2 2" xfId="16352" xr:uid="{00000000-0005-0000-0000-0000DF5D0000}"/>
    <cellStyle name="SAPBEXHLevel1X 22 3" xfId="16353" xr:uid="{00000000-0005-0000-0000-0000E05D0000}"/>
    <cellStyle name="SAPBEXHLevel1X 23" xfId="16354" xr:uid="{00000000-0005-0000-0000-0000E15D0000}"/>
    <cellStyle name="SAPBEXHLevel1X 23 2" xfId="16355" xr:uid="{00000000-0005-0000-0000-0000E25D0000}"/>
    <cellStyle name="SAPBEXHLevel1X 23 2 2" xfId="16356" xr:uid="{00000000-0005-0000-0000-0000E35D0000}"/>
    <cellStyle name="SAPBEXHLevel1X 23 3" xfId="16357" xr:uid="{00000000-0005-0000-0000-0000E45D0000}"/>
    <cellStyle name="SAPBEXHLevel1X 24" xfId="16358" xr:uid="{00000000-0005-0000-0000-0000E55D0000}"/>
    <cellStyle name="SAPBEXHLevel1X 24 2" xfId="16359" xr:uid="{00000000-0005-0000-0000-0000E65D0000}"/>
    <cellStyle name="SAPBEXHLevel1X 24 2 2" xfId="16360" xr:uid="{00000000-0005-0000-0000-0000E75D0000}"/>
    <cellStyle name="SAPBEXHLevel1X 24 3" xfId="16361" xr:uid="{00000000-0005-0000-0000-0000E85D0000}"/>
    <cellStyle name="SAPBEXHLevel1X 25" xfId="16362" xr:uid="{00000000-0005-0000-0000-0000E95D0000}"/>
    <cellStyle name="SAPBEXHLevel1X 25 2" xfId="16363" xr:uid="{00000000-0005-0000-0000-0000EA5D0000}"/>
    <cellStyle name="SAPBEXHLevel1X 25 3" xfId="16364" xr:uid="{00000000-0005-0000-0000-0000EB5D0000}"/>
    <cellStyle name="SAPBEXHLevel1X 26" xfId="16365" xr:uid="{00000000-0005-0000-0000-0000EC5D0000}"/>
    <cellStyle name="SAPBEXHLevel1X 26 2" xfId="16366" xr:uid="{00000000-0005-0000-0000-0000ED5D0000}"/>
    <cellStyle name="SAPBEXHLevel1X 27" xfId="16367" xr:uid="{00000000-0005-0000-0000-0000EE5D0000}"/>
    <cellStyle name="SAPBEXHLevel1X 28" xfId="16368" xr:uid="{00000000-0005-0000-0000-0000EF5D0000}"/>
    <cellStyle name="SAPBEXHLevel1X 29" xfId="36475" xr:uid="{00000000-0005-0000-0000-0000F05D0000}"/>
    <cellStyle name="SAPBEXHLevel1X 3" xfId="16369" xr:uid="{00000000-0005-0000-0000-0000F15D0000}"/>
    <cellStyle name="SAPBEXHLevel1X 3 10" xfId="16370" xr:uid="{00000000-0005-0000-0000-0000F25D0000}"/>
    <cellStyle name="SAPBEXHLevel1X 3 10 2" xfId="16371" xr:uid="{00000000-0005-0000-0000-0000F35D0000}"/>
    <cellStyle name="SAPBEXHLevel1X 3 10 3" xfId="16372" xr:uid="{00000000-0005-0000-0000-0000F45D0000}"/>
    <cellStyle name="SAPBEXHLevel1X 3 11" xfId="16373" xr:uid="{00000000-0005-0000-0000-0000F55D0000}"/>
    <cellStyle name="SAPBEXHLevel1X 3 12" xfId="16374" xr:uid="{00000000-0005-0000-0000-0000F65D0000}"/>
    <cellStyle name="SAPBEXHLevel1X 3 2" xfId="16375" xr:uid="{00000000-0005-0000-0000-0000F75D0000}"/>
    <cellStyle name="SAPBEXHLevel1X 3 2 2" xfId="16376" xr:uid="{00000000-0005-0000-0000-0000F85D0000}"/>
    <cellStyle name="SAPBEXHLevel1X 3 2 2 2" xfId="16377" xr:uid="{00000000-0005-0000-0000-0000F95D0000}"/>
    <cellStyle name="SAPBEXHLevel1X 3 2 2 2 2" xfId="16378" xr:uid="{00000000-0005-0000-0000-0000FA5D0000}"/>
    <cellStyle name="SAPBEXHLevel1X 3 2 2 3" xfId="16379" xr:uid="{00000000-0005-0000-0000-0000FB5D0000}"/>
    <cellStyle name="SAPBEXHLevel1X 3 2 2 3 2" xfId="16380" xr:uid="{00000000-0005-0000-0000-0000FC5D0000}"/>
    <cellStyle name="SAPBEXHLevel1X 3 2 2 4" xfId="16381" xr:uid="{00000000-0005-0000-0000-0000FD5D0000}"/>
    <cellStyle name="SAPBEXHLevel1X 3 2 2 4 2" xfId="16382" xr:uid="{00000000-0005-0000-0000-0000FE5D0000}"/>
    <cellStyle name="SAPBEXHLevel1X 3 2 2 5" xfId="16383" xr:uid="{00000000-0005-0000-0000-0000FF5D0000}"/>
    <cellStyle name="SAPBEXHLevel1X 3 2 2 5 2" xfId="16384" xr:uid="{00000000-0005-0000-0000-0000005E0000}"/>
    <cellStyle name="SAPBEXHLevel1X 3 2 2 6" xfId="16385" xr:uid="{00000000-0005-0000-0000-0000015E0000}"/>
    <cellStyle name="SAPBEXHLevel1X 3 2 2 7" xfId="16386" xr:uid="{00000000-0005-0000-0000-0000025E0000}"/>
    <cellStyle name="SAPBEXHLevel1X 3 2 2 8" xfId="16387" xr:uid="{00000000-0005-0000-0000-0000035E0000}"/>
    <cellStyle name="SAPBEXHLevel1X 3 2 2_2014БП" xfId="16388" xr:uid="{00000000-0005-0000-0000-0000045E0000}"/>
    <cellStyle name="SAPBEXHLevel1X 3 2 3" xfId="16389" xr:uid="{00000000-0005-0000-0000-0000055E0000}"/>
    <cellStyle name="SAPBEXHLevel1X 3 2 3 2" xfId="16390" xr:uid="{00000000-0005-0000-0000-0000065E0000}"/>
    <cellStyle name="SAPBEXHLevel1X 3 2 4" xfId="16391" xr:uid="{00000000-0005-0000-0000-0000075E0000}"/>
    <cellStyle name="SAPBEXHLevel1X 3 2 4 2" xfId="16392" xr:uid="{00000000-0005-0000-0000-0000085E0000}"/>
    <cellStyle name="SAPBEXHLevel1X 3 2 5" xfId="16393" xr:uid="{00000000-0005-0000-0000-0000095E0000}"/>
    <cellStyle name="SAPBEXHLevel1X 3 2 5 2" xfId="16394" xr:uid="{00000000-0005-0000-0000-00000A5E0000}"/>
    <cellStyle name="SAPBEXHLevel1X 3 2 6" xfId="16395" xr:uid="{00000000-0005-0000-0000-00000B5E0000}"/>
    <cellStyle name="SAPBEXHLevel1X 3 2 6 2" xfId="16396" xr:uid="{00000000-0005-0000-0000-00000C5E0000}"/>
    <cellStyle name="SAPBEXHLevel1X 3 2 7" xfId="16397" xr:uid="{00000000-0005-0000-0000-00000D5E0000}"/>
    <cellStyle name="SAPBEXHLevel1X 3 2 8" xfId="16398" xr:uid="{00000000-0005-0000-0000-00000E5E0000}"/>
    <cellStyle name="SAPBEXHLevel1X 3 2 9" xfId="16399" xr:uid="{00000000-0005-0000-0000-00000F5E0000}"/>
    <cellStyle name="SAPBEXHLevel1X 3 2_2013Прогноз" xfId="16400" xr:uid="{00000000-0005-0000-0000-0000105E0000}"/>
    <cellStyle name="SAPBEXHLevel1X 3 3" xfId="16401" xr:uid="{00000000-0005-0000-0000-0000115E0000}"/>
    <cellStyle name="SAPBEXHLevel1X 3 3 2" xfId="16402" xr:uid="{00000000-0005-0000-0000-0000125E0000}"/>
    <cellStyle name="SAPBEXHLevel1X 3 3 2 2" xfId="16403" xr:uid="{00000000-0005-0000-0000-0000135E0000}"/>
    <cellStyle name="SAPBEXHLevel1X 3 3 2 2 2" xfId="16404" xr:uid="{00000000-0005-0000-0000-0000145E0000}"/>
    <cellStyle name="SAPBEXHLevel1X 3 3 2 3" xfId="16405" xr:uid="{00000000-0005-0000-0000-0000155E0000}"/>
    <cellStyle name="SAPBEXHLevel1X 3 3 2 3 2" xfId="16406" xr:uid="{00000000-0005-0000-0000-0000165E0000}"/>
    <cellStyle name="SAPBEXHLevel1X 3 3 2 4" xfId="16407" xr:uid="{00000000-0005-0000-0000-0000175E0000}"/>
    <cellStyle name="SAPBEXHLevel1X 3 3 2 4 2" xfId="16408" xr:uid="{00000000-0005-0000-0000-0000185E0000}"/>
    <cellStyle name="SAPBEXHLevel1X 3 3 2 5" xfId="16409" xr:uid="{00000000-0005-0000-0000-0000195E0000}"/>
    <cellStyle name="SAPBEXHLevel1X 3 3 2 5 2" xfId="16410" xr:uid="{00000000-0005-0000-0000-00001A5E0000}"/>
    <cellStyle name="SAPBEXHLevel1X 3 3 2 6" xfId="16411" xr:uid="{00000000-0005-0000-0000-00001B5E0000}"/>
    <cellStyle name="SAPBEXHLevel1X 3 3 2 7" xfId="16412" xr:uid="{00000000-0005-0000-0000-00001C5E0000}"/>
    <cellStyle name="SAPBEXHLevel1X 3 3 2 8" xfId="16413" xr:uid="{00000000-0005-0000-0000-00001D5E0000}"/>
    <cellStyle name="SAPBEXHLevel1X 3 3 2_2014БП" xfId="16414" xr:uid="{00000000-0005-0000-0000-00001E5E0000}"/>
    <cellStyle name="SAPBEXHLevel1X 3 3 3" xfId="16415" xr:uid="{00000000-0005-0000-0000-00001F5E0000}"/>
    <cellStyle name="SAPBEXHLevel1X 3 3 3 2" xfId="16416" xr:uid="{00000000-0005-0000-0000-0000205E0000}"/>
    <cellStyle name="SAPBEXHLevel1X 3 3 4" xfId="16417" xr:uid="{00000000-0005-0000-0000-0000215E0000}"/>
    <cellStyle name="SAPBEXHLevel1X 3 3 4 2" xfId="16418" xr:uid="{00000000-0005-0000-0000-0000225E0000}"/>
    <cellStyle name="SAPBEXHLevel1X 3 3 5" xfId="16419" xr:uid="{00000000-0005-0000-0000-0000235E0000}"/>
    <cellStyle name="SAPBEXHLevel1X 3 3 5 2" xfId="16420" xr:uid="{00000000-0005-0000-0000-0000245E0000}"/>
    <cellStyle name="SAPBEXHLevel1X 3 3 6" xfId="16421" xr:uid="{00000000-0005-0000-0000-0000255E0000}"/>
    <cellStyle name="SAPBEXHLevel1X 3 3 6 2" xfId="16422" xr:uid="{00000000-0005-0000-0000-0000265E0000}"/>
    <cellStyle name="SAPBEXHLevel1X 3 3 7" xfId="16423" xr:uid="{00000000-0005-0000-0000-0000275E0000}"/>
    <cellStyle name="SAPBEXHLevel1X 3 3 8" xfId="16424" xr:uid="{00000000-0005-0000-0000-0000285E0000}"/>
    <cellStyle name="SAPBEXHLevel1X 3 3 9" xfId="16425" xr:uid="{00000000-0005-0000-0000-0000295E0000}"/>
    <cellStyle name="SAPBEXHLevel1X 3 3_2013Прогноз" xfId="16426" xr:uid="{00000000-0005-0000-0000-00002A5E0000}"/>
    <cellStyle name="SAPBEXHLevel1X 3 4" xfId="16427" xr:uid="{00000000-0005-0000-0000-00002B5E0000}"/>
    <cellStyle name="SAPBEXHLevel1X 3 4 2" xfId="16428" xr:uid="{00000000-0005-0000-0000-00002C5E0000}"/>
    <cellStyle name="SAPBEXHLevel1X 3 4 2 2" xfId="16429" xr:uid="{00000000-0005-0000-0000-00002D5E0000}"/>
    <cellStyle name="SAPBEXHLevel1X 3 4 2 3" xfId="16430" xr:uid="{00000000-0005-0000-0000-00002E5E0000}"/>
    <cellStyle name="SAPBEXHLevel1X 3 4 3" xfId="16431" xr:uid="{00000000-0005-0000-0000-00002F5E0000}"/>
    <cellStyle name="SAPBEXHLevel1X 3 4 3 2" xfId="16432" xr:uid="{00000000-0005-0000-0000-0000305E0000}"/>
    <cellStyle name="SAPBEXHLevel1X 3 4 4" xfId="16433" xr:uid="{00000000-0005-0000-0000-0000315E0000}"/>
    <cellStyle name="SAPBEXHLevel1X 3 4 4 2" xfId="16434" xr:uid="{00000000-0005-0000-0000-0000325E0000}"/>
    <cellStyle name="SAPBEXHLevel1X 3 4 5" xfId="16435" xr:uid="{00000000-0005-0000-0000-0000335E0000}"/>
    <cellStyle name="SAPBEXHLevel1X 3 4 5 2" xfId="16436" xr:uid="{00000000-0005-0000-0000-0000345E0000}"/>
    <cellStyle name="SAPBEXHLevel1X 3 4 6" xfId="16437" xr:uid="{00000000-0005-0000-0000-0000355E0000}"/>
    <cellStyle name="SAPBEXHLevel1X 3 4 7" xfId="16438" xr:uid="{00000000-0005-0000-0000-0000365E0000}"/>
    <cellStyle name="SAPBEXHLevel1X 3 4 8" xfId="16439" xr:uid="{00000000-0005-0000-0000-0000375E0000}"/>
    <cellStyle name="SAPBEXHLevel1X 3 4_2014БП" xfId="16440" xr:uid="{00000000-0005-0000-0000-0000385E0000}"/>
    <cellStyle name="SAPBEXHLevel1X 3 5" xfId="16441" xr:uid="{00000000-0005-0000-0000-0000395E0000}"/>
    <cellStyle name="SAPBEXHLevel1X 3 5 2" xfId="16442" xr:uid="{00000000-0005-0000-0000-00003A5E0000}"/>
    <cellStyle name="SAPBEXHLevel1X 3 5 2 2" xfId="16443" xr:uid="{00000000-0005-0000-0000-00003B5E0000}"/>
    <cellStyle name="SAPBEXHLevel1X 3 5 3" xfId="16444" xr:uid="{00000000-0005-0000-0000-00003C5E0000}"/>
    <cellStyle name="SAPBEXHLevel1X 3 6" xfId="16445" xr:uid="{00000000-0005-0000-0000-00003D5E0000}"/>
    <cellStyle name="SAPBEXHLevel1X 3 6 2" xfId="16446" xr:uid="{00000000-0005-0000-0000-00003E5E0000}"/>
    <cellStyle name="SAPBEXHLevel1X 3 6 2 2" xfId="16447" xr:uid="{00000000-0005-0000-0000-00003F5E0000}"/>
    <cellStyle name="SAPBEXHLevel1X 3 6 3" xfId="16448" xr:uid="{00000000-0005-0000-0000-0000405E0000}"/>
    <cellStyle name="SAPBEXHLevel1X 3 7" xfId="16449" xr:uid="{00000000-0005-0000-0000-0000415E0000}"/>
    <cellStyle name="SAPBEXHLevel1X 3 7 2" xfId="16450" xr:uid="{00000000-0005-0000-0000-0000425E0000}"/>
    <cellStyle name="SAPBEXHLevel1X 3 7 2 2" xfId="16451" xr:uid="{00000000-0005-0000-0000-0000435E0000}"/>
    <cellStyle name="SAPBEXHLevel1X 3 7 3" xfId="16452" xr:uid="{00000000-0005-0000-0000-0000445E0000}"/>
    <cellStyle name="SAPBEXHLevel1X 3 8" xfId="16453" xr:uid="{00000000-0005-0000-0000-0000455E0000}"/>
    <cellStyle name="SAPBEXHLevel1X 3 8 2" xfId="16454" xr:uid="{00000000-0005-0000-0000-0000465E0000}"/>
    <cellStyle name="SAPBEXHLevel1X 3 8 2 2" xfId="16455" xr:uid="{00000000-0005-0000-0000-0000475E0000}"/>
    <cellStyle name="SAPBEXHLevel1X 3 8 3" xfId="16456" xr:uid="{00000000-0005-0000-0000-0000485E0000}"/>
    <cellStyle name="SAPBEXHLevel1X 3 9" xfId="16457" xr:uid="{00000000-0005-0000-0000-0000495E0000}"/>
    <cellStyle name="SAPBEXHLevel1X 3 9 2" xfId="16458" xr:uid="{00000000-0005-0000-0000-00004A5E0000}"/>
    <cellStyle name="SAPBEXHLevel1X 3 9 2 2" xfId="16459" xr:uid="{00000000-0005-0000-0000-00004B5E0000}"/>
    <cellStyle name="SAPBEXHLevel1X 3 9 3" xfId="16460" xr:uid="{00000000-0005-0000-0000-00004C5E0000}"/>
    <cellStyle name="SAPBEXHLevel1X 3_2013Прогноз" xfId="16461" xr:uid="{00000000-0005-0000-0000-00004D5E0000}"/>
    <cellStyle name="SAPBEXHLevel1X 30" xfId="36476" xr:uid="{00000000-0005-0000-0000-00004E5E0000}"/>
    <cellStyle name="SAPBEXHLevel1X 31" xfId="36477" xr:uid="{00000000-0005-0000-0000-00004F5E0000}"/>
    <cellStyle name="SAPBEXHLevel1X 4" xfId="16462" xr:uid="{00000000-0005-0000-0000-0000505E0000}"/>
    <cellStyle name="SAPBEXHLevel1X 4 10" xfId="16463" xr:uid="{00000000-0005-0000-0000-0000515E0000}"/>
    <cellStyle name="SAPBEXHLevel1X 4 10 2" xfId="16464" xr:uid="{00000000-0005-0000-0000-0000525E0000}"/>
    <cellStyle name="SAPBEXHLevel1X 4 10 3" xfId="16465" xr:uid="{00000000-0005-0000-0000-0000535E0000}"/>
    <cellStyle name="SAPBEXHLevel1X 4 11" xfId="16466" xr:uid="{00000000-0005-0000-0000-0000545E0000}"/>
    <cellStyle name="SAPBEXHLevel1X 4 12" xfId="16467" xr:uid="{00000000-0005-0000-0000-0000555E0000}"/>
    <cellStyle name="SAPBEXHLevel1X 4 2" xfId="16468" xr:uid="{00000000-0005-0000-0000-0000565E0000}"/>
    <cellStyle name="SAPBEXHLevel1X 4 2 2" xfId="16469" xr:uid="{00000000-0005-0000-0000-0000575E0000}"/>
    <cellStyle name="SAPBEXHLevel1X 4 2 2 2" xfId="16470" xr:uid="{00000000-0005-0000-0000-0000585E0000}"/>
    <cellStyle name="SAPBEXHLevel1X 4 2 2 2 2" xfId="16471" xr:uid="{00000000-0005-0000-0000-0000595E0000}"/>
    <cellStyle name="SAPBEXHLevel1X 4 2 2 3" xfId="16472" xr:uid="{00000000-0005-0000-0000-00005A5E0000}"/>
    <cellStyle name="SAPBEXHLevel1X 4 2 2 3 2" xfId="16473" xr:uid="{00000000-0005-0000-0000-00005B5E0000}"/>
    <cellStyle name="SAPBEXHLevel1X 4 2 2 4" xfId="16474" xr:uid="{00000000-0005-0000-0000-00005C5E0000}"/>
    <cellStyle name="SAPBEXHLevel1X 4 2 2 4 2" xfId="16475" xr:uid="{00000000-0005-0000-0000-00005D5E0000}"/>
    <cellStyle name="SAPBEXHLevel1X 4 2 2 5" xfId="16476" xr:uid="{00000000-0005-0000-0000-00005E5E0000}"/>
    <cellStyle name="SAPBEXHLevel1X 4 2 2 5 2" xfId="16477" xr:uid="{00000000-0005-0000-0000-00005F5E0000}"/>
    <cellStyle name="SAPBEXHLevel1X 4 2 2 6" xfId="16478" xr:uid="{00000000-0005-0000-0000-0000605E0000}"/>
    <cellStyle name="SAPBEXHLevel1X 4 2 2 7" xfId="16479" xr:uid="{00000000-0005-0000-0000-0000615E0000}"/>
    <cellStyle name="SAPBEXHLevel1X 4 2 2 8" xfId="16480" xr:uid="{00000000-0005-0000-0000-0000625E0000}"/>
    <cellStyle name="SAPBEXHLevel1X 4 2 2_2014БП" xfId="16481" xr:uid="{00000000-0005-0000-0000-0000635E0000}"/>
    <cellStyle name="SAPBEXHLevel1X 4 2 3" xfId="16482" xr:uid="{00000000-0005-0000-0000-0000645E0000}"/>
    <cellStyle name="SAPBEXHLevel1X 4 2 3 2" xfId="16483" xr:uid="{00000000-0005-0000-0000-0000655E0000}"/>
    <cellStyle name="SAPBEXHLevel1X 4 2 4" xfId="16484" xr:uid="{00000000-0005-0000-0000-0000665E0000}"/>
    <cellStyle name="SAPBEXHLevel1X 4 2 4 2" xfId="16485" xr:uid="{00000000-0005-0000-0000-0000675E0000}"/>
    <cellStyle name="SAPBEXHLevel1X 4 2 5" xfId="16486" xr:uid="{00000000-0005-0000-0000-0000685E0000}"/>
    <cellStyle name="SAPBEXHLevel1X 4 2 5 2" xfId="16487" xr:uid="{00000000-0005-0000-0000-0000695E0000}"/>
    <cellStyle name="SAPBEXHLevel1X 4 2 6" xfId="16488" xr:uid="{00000000-0005-0000-0000-00006A5E0000}"/>
    <cellStyle name="SAPBEXHLevel1X 4 2 6 2" xfId="16489" xr:uid="{00000000-0005-0000-0000-00006B5E0000}"/>
    <cellStyle name="SAPBEXHLevel1X 4 2 7" xfId="16490" xr:uid="{00000000-0005-0000-0000-00006C5E0000}"/>
    <cellStyle name="SAPBEXHLevel1X 4 2 8" xfId="16491" xr:uid="{00000000-0005-0000-0000-00006D5E0000}"/>
    <cellStyle name="SAPBEXHLevel1X 4 2 9" xfId="16492" xr:uid="{00000000-0005-0000-0000-00006E5E0000}"/>
    <cellStyle name="SAPBEXHLevel1X 4 2_2013Прогноз" xfId="16493" xr:uid="{00000000-0005-0000-0000-00006F5E0000}"/>
    <cellStyle name="SAPBEXHLevel1X 4 3" xfId="16494" xr:uid="{00000000-0005-0000-0000-0000705E0000}"/>
    <cellStyle name="SAPBEXHLevel1X 4 3 2" xfId="16495" xr:uid="{00000000-0005-0000-0000-0000715E0000}"/>
    <cellStyle name="SAPBEXHLevel1X 4 3 2 2" xfId="16496" xr:uid="{00000000-0005-0000-0000-0000725E0000}"/>
    <cellStyle name="SAPBEXHLevel1X 4 3 2 2 2" xfId="16497" xr:uid="{00000000-0005-0000-0000-0000735E0000}"/>
    <cellStyle name="SAPBEXHLevel1X 4 3 2 3" xfId="16498" xr:uid="{00000000-0005-0000-0000-0000745E0000}"/>
    <cellStyle name="SAPBEXHLevel1X 4 3 2 3 2" xfId="16499" xr:uid="{00000000-0005-0000-0000-0000755E0000}"/>
    <cellStyle name="SAPBEXHLevel1X 4 3 2 4" xfId="16500" xr:uid="{00000000-0005-0000-0000-0000765E0000}"/>
    <cellStyle name="SAPBEXHLevel1X 4 3 2 4 2" xfId="16501" xr:uid="{00000000-0005-0000-0000-0000775E0000}"/>
    <cellStyle name="SAPBEXHLevel1X 4 3 2 5" xfId="16502" xr:uid="{00000000-0005-0000-0000-0000785E0000}"/>
    <cellStyle name="SAPBEXHLevel1X 4 3 2 5 2" xfId="16503" xr:uid="{00000000-0005-0000-0000-0000795E0000}"/>
    <cellStyle name="SAPBEXHLevel1X 4 3 2 6" xfId="16504" xr:uid="{00000000-0005-0000-0000-00007A5E0000}"/>
    <cellStyle name="SAPBEXHLevel1X 4 3 2 7" xfId="16505" xr:uid="{00000000-0005-0000-0000-00007B5E0000}"/>
    <cellStyle name="SAPBEXHLevel1X 4 3 2 8" xfId="16506" xr:uid="{00000000-0005-0000-0000-00007C5E0000}"/>
    <cellStyle name="SAPBEXHLevel1X 4 3 2_2014БП" xfId="16507" xr:uid="{00000000-0005-0000-0000-00007D5E0000}"/>
    <cellStyle name="SAPBEXHLevel1X 4 3 3" xfId="16508" xr:uid="{00000000-0005-0000-0000-00007E5E0000}"/>
    <cellStyle name="SAPBEXHLevel1X 4 3 3 2" xfId="16509" xr:uid="{00000000-0005-0000-0000-00007F5E0000}"/>
    <cellStyle name="SAPBEXHLevel1X 4 3 4" xfId="16510" xr:uid="{00000000-0005-0000-0000-0000805E0000}"/>
    <cellStyle name="SAPBEXHLevel1X 4 3 4 2" xfId="16511" xr:uid="{00000000-0005-0000-0000-0000815E0000}"/>
    <cellStyle name="SAPBEXHLevel1X 4 3 5" xfId="16512" xr:uid="{00000000-0005-0000-0000-0000825E0000}"/>
    <cellStyle name="SAPBEXHLevel1X 4 3 5 2" xfId="16513" xr:uid="{00000000-0005-0000-0000-0000835E0000}"/>
    <cellStyle name="SAPBEXHLevel1X 4 3 6" xfId="16514" xr:uid="{00000000-0005-0000-0000-0000845E0000}"/>
    <cellStyle name="SAPBEXHLevel1X 4 3 6 2" xfId="16515" xr:uid="{00000000-0005-0000-0000-0000855E0000}"/>
    <cellStyle name="SAPBEXHLevel1X 4 3 7" xfId="16516" xr:uid="{00000000-0005-0000-0000-0000865E0000}"/>
    <cellStyle name="SAPBEXHLevel1X 4 3 8" xfId="16517" xr:uid="{00000000-0005-0000-0000-0000875E0000}"/>
    <cellStyle name="SAPBEXHLevel1X 4 3 9" xfId="16518" xr:uid="{00000000-0005-0000-0000-0000885E0000}"/>
    <cellStyle name="SAPBEXHLevel1X 4 3_2013Прогноз" xfId="16519" xr:uid="{00000000-0005-0000-0000-0000895E0000}"/>
    <cellStyle name="SAPBEXHLevel1X 4 4" xfId="16520" xr:uid="{00000000-0005-0000-0000-00008A5E0000}"/>
    <cellStyle name="SAPBEXHLevel1X 4 4 2" xfId="16521" xr:uid="{00000000-0005-0000-0000-00008B5E0000}"/>
    <cellStyle name="SAPBEXHLevel1X 4 4 2 2" xfId="16522" xr:uid="{00000000-0005-0000-0000-00008C5E0000}"/>
    <cellStyle name="SAPBEXHLevel1X 4 4 2 3" xfId="16523" xr:uid="{00000000-0005-0000-0000-00008D5E0000}"/>
    <cellStyle name="SAPBEXHLevel1X 4 4 3" xfId="16524" xr:uid="{00000000-0005-0000-0000-00008E5E0000}"/>
    <cellStyle name="SAPBEXHLevel1X 4 4 3 2" xfId="16525" xr:uid="{00000000-0005-0000-0000-00008F5E0000}"/>
    <cellStyle name="SAPBEXHLevel1X 4 4 4" xfId="16526" xr:uid="{00000000-0005-0000-0000-0000905E0000}"/>
    <cellStyle name="SAPBEXHLevel1X 4 4 4 2" xfId="16527" xr:uid="{00000000-0005-0000-0000-0000915E0000}"/>
    <cellStyle name="SAPBEXHLevel1X 4 4 5" xfId="16528" xr:uid="{00000000-0005-0000-0000-0000925E0000}"/>
    <cellStyle name="SAPBEXHLevel1X 4 4 5 2" xfId="16529" xr:uid="{00000000-0005-0000-0000-0000935E0000}"/>
    <cellStyle name="SAPBEXHLevel1X 4 4 6" xfId="16530" xr:uid="{00000000-0005-0000-0000-0000945E0000}"/>
    <cellStyle name="SAPBEXHLevel1X 4 4 7" xfId="16531" xr:uid="{00000000-0005-0000-0000-0000955E0000}"/>
    <cellStyle name="SAPBEXHLevel1X 4 4 8" xfId="16532" xr:uid="{00000000-0005-0000-0000-0000965E0000}"/>
    <cellStyle name="SAPBEXHLevel1X 4 4_2014БП" xfId="16533" xr:uid="{00000000-0005-0000-0000-0000975E0000}"/>
    <cellStyle name="SAPBEXHLevel1X 4 5" xfId="16534" xr:uid="{00000000-0005-0000-0000-0000985E0000}"/>
    <cellStyle name="SAPBEXHLevel1X 4 5 2" xfId="16535" xr:uid="{00000000-0005-0000-0000-0000995E0000}"/>
    <cellStyle name="SAPBEXHLevel1X 4 5 2 2" xfId="16536" xr:uid="{00000000-0005-0000-0000-00009A5E0000}"/>
    <cellStyle name="SAPBEXHLevel1X 4 5 3" xfId="16537" xr:uid="{00000000-0005-0000-0000-00009B5E0000}"/>
    <cellStyle name="SAPBEXHLevel1X 4 6" xfId="16538" xr:uid="{00000000-0005-0000-0000-00009C5E0000}"/>
    <cellStyle name="SAPBEXHLevel1X 4 6 2" xfId="16539" xr:uid="{00000000-0005-0000-0000-00009D5E0000}"/>
    <cellStyle name="SAPBEXHLevel1X 4 6 2 2" xfId="16540" xr:uid="{00000000-0005-0000-0000-00009E5E0000}"/>
    <cellStyle name="SAPBEXHLevel1X 4 6 3" xfId="16541" xr:uid="{00000000-0005-0000-0000-00009F5E0000}"/>
    <cellStyle name="SAPBEXHLevel1X 4 7" xfId="16542" xr:uid="{00000000-0005-0000-0000-0000A05E0000}"/>
    <cellStyle name="SAPBEXHLevel1X 4 7 2" xfId="16543" xr:uid="{00000000-0005-0000-0000-0000A15E0000}"/>
    <cellStyle name="SAPBEXHLevel1X 4 7 2 2" xfId="16544" xr:uid="{00000000-0005-0000-0000-0000A25E0000}"/>
    <cellStyle name="SAPBEXHLevel1X 4 7 3" xfId="16545" xr:uid="{00000000-0005-0000-0000-0000A35E0000}"/>
    <cellStyle name="SAPBEXHLevel1X 4 8" xfId="16546" xr:uid="{00000000-0005-0000-0000-0000A45E0000}"/>
    <cellStyle name="SAPBEXHLevel1X 4 8 2" xfId="16547" xr:uid="{00000000-0005-0000-0000-0000A55E0000}"/>
    <cellStyle name="SAPBEXHLevel1X 4 8 2 2" xfId="16548" xr:uid="{00000000-0005-0000-0000-0000A65E0000}"/>
    <cellStyle name="SAPBEXHLevel1X 4 8 3" xfId="16549" xr:uid="{00000000-0005-0000-0000-0000A75E0000}"/>
    <cellStyle name="SAPBEXHLevel1X 4 9" xfId="16550" xr:uid="{00000000-0005-0000-0000-0000A85E0000}"/>
    <cellStyle name="SAPBEXHLevel1X 4 9 2" xfId="16551" xr:uid="{00000000-0005-0000-0000-0000A95E0000}"/>
    <cellStyle name="SAPBEXHLevel1X 4 9 2 2" xfId="16552" xr:uid="{00000000-0005-0000-0000-0000AA5E0000}"/>
    <cellStyle name="SAPBEXHLevel1X 4 9 3" xfId="16553" xr:uid="{00000000-0005-0000-0000-0000AB5E0000}"/>
    <cellStyle name="SAPBEXHLevel1X 4_2013Прогноз" xfId="16554" xr:uid="{00000000-0005-0000-0000-0000AC5E0000}"/>
    <cellStyle name="SAPBEXHLevel1X 5" xfId="16555" xr:uid="{00000000-0005-0000-0000-0000AD5E0000}"/>
    <cellStyle name="SAPBEXHLevel1X 5 10" xfId="16556" xr:uid="{00000000-0005-0000-0000-0000AE5E0000}"/>
    <cellStyle name="SAPBEXHLevel1X 5 10 2" xfId="16557" xr:uid="{00000000-0005-0000-0000-0000AF5E0000}"/>
    <cellStyle name="SAPBEXHLevel1X 5 10 3" xfId="16558" xr:uid="{00000000-0005-0000-0000-0000B05E0000}"/>
    <cellStyle name="SAPBEXHLevel1X 5 11" xfId="16559" xr:uid="{00000000-0005-0000-0000-0000B15E0000}"/>
    <cellStyle name="SAPBEXHLevel1X 5 12" xfId="16560" xr:uid="{00000000-0005-0000-0000-0000B25E0000}"/>
    <cellStyle name="SAPBEXHLevel1X 5 2" xfId="16561" xr:uid="{00000000-0005-0000-0000-0000B35E0000}"/>
    <cellStyle name="SAPBEXHLevel1X 5 2 2" xfId="16562" xr:uid="{00000000-0005-0000-0000-0000B45E0000}"/>
    <cellStyle name="SAPBEXHLevel1X 5 2 2 2" xfId="16563" xr:uid="{00000000-0005-0000-0000-0000B55E0000}"/>
    <cellStyle name="SAPBEXHLevel1X 5 2 2 2 2" xfId="16564" xr:uid="{00000000-0005-0000-0000-0000B65E0000}"/>
    <cellStyle name="SAPBEXHLevel1X 5 2 2 3" xfId="16565" xr:uid="{00000000-0005-0000-0000-0000B75E0000}"/>
    <cellStyle name="SAPBEXHLevel1X 5 2 2 3 2" xfId="16566" xr:uid="{00000000-0005-0000-0000-0000B85E0000}"/>
    <cellStyle name="SAPBEXHLevel1X 5 2 2 4" xfId="16567" xr:uid="{00000000-0005-0000-0000-0000B95E0000}"/>
    <cellStyle name="SAPBEXHLevel1X 5 2 2 4 2" xfId="16568" xr:uid="{00000000-0005-0000-0000-0000BA5E0000}"/>
    <cellStyle name="SAPBEXHLevel1X 5 2 2 5" xfId="16569" xr:uid="{00000000-0005-0000-0000-0000BB5E0000}"/>
    <cellStyle name="SAPBEXHLevel1X 5 2 2 5 2" xfId="16570" xr:uid="{00000000-0005-0000-0000-0000BC5E0000}"/>
    <cellStyle name="SAPBEXHLevel1X 5 2 2 6" xfId="16571" xr:uid="{00000000-0005-0000-0000-0000BD5E0000}"/>
    <cellStyle name="SAPBEXHLevel1X 5 2 2 7" xfId="16572" xr:uid="{00000000-0005-0000-0000-0000BE5E0000}"/>
    <cellStyle name="SAPBEXHLevel1X 5 2 2 8" xfId="16573" xr:uid="{00000000-0005-0000-0000-0000BF5E0000}"/>
    <cellStyle name="SAPBEXHLevel1X 5 2 2_2014БП" xfId="16574" xr:uid="{00000000-0005-0000-0000-0000C05E0000}"/>
    <cellStyle name="SAPBEXHLevel1X 5 2 3" xfId="16575" xr:uid="{00000000-0005-0000-0000-0000C15E0000}"/>
    <cellStyle name="SAPBEXHLevel1X 5 2 3 2" xfId="16576" xr:uid="{00000000-0005-0000-0000-0000C25E0000}"/>
    <cellStyle name="SAPBEXHLevel1X 5 2 4" xfId="16577" xr:uid="{00000000-0005-0000-0000-0000C35E0000}"/>
    <cellStyle name="SAPBEXHLevel1X 5 2 4 2" xfId="16578" xr:uid="{00000000-0005-0000-0000-0000C45E0000}"/>
    <cellStyle name="SAPBEXHLevel1X 5 2 5" xfId="16579" xr:uid="{00000000-0005-0000-0000-0000C55E0000}"/>
    <cellStyle name="SAPBEXHLevel1X 5 2 5 2" xfId="16580" xr:uid="{00000000-0005-0000-0000-0000C65E0000}"/>
    <cellStyle name="SAPBEXHLevel1X 5 2 6" xfId="16581" xr:uid="{00000000-0005-0000-0000-0000C75E0000}"/>
    <cellStyle name="SAPBEXHLevel1X 5 2 6 2" xfId="16582" xr:uid="{00000000-0005-0000-0000-0000C85E0000}"/>
    <cellStyle name="SAPBEXHLevel1X 5 2 7" xfId="16583" xr:uid="{00000000-0005-0000-0000-0000C95E0000}"/>
    <cellStyle name="SAPBEXHLevel1X 5 2 8" xfId="16584" xr:uid="{00000000-0005-0000-0000-0000CA5E0000}"/>
    <cellStyle name="SAPBEXHLevel1X 5 2 9" xfId="16585" xr:uid="{00000000-0005-0000-0000-0000CB5E0000}"/>
    <cellStyle name="SAPBEXHLevel1X 5 2_2013Прогноз" xfId="16586" xr:uid="{00000000-0005-0000-0000-0000CC5E0000}"/>
    <cellStyle name="SAPBEXHLevel1X 5 3" xfId="16587" xr:uid="{00000000-0005-0000-0000-0000CD5E0000}"/>
    <cellStyle name="SAPBEXHLevel1X 5 3 2" xfId="16588" xr:uid="{00000000-0005-0000-0000-0000CE5E0000}"/>
    <cellStyle name="SAPBEXHLevel1X 5 3 2 2" xfId="16589" xr:uid="{00000000-0005-0000-0000-0000CF5E0000}"/>
    <cellStyle name="SAPBEXHLevel1X 5 3 2 2 2" xfId="16590" xr:uid="{00000000-0005-0000-0000-0000D05E0000}"/>
    <cellStyle name="SAPBEXHLevel1X 5 3 2 3" xfId="16591" xr:uid="{00000000-0005-0000-0000-0000D15E0000}"/>
    <cellStyle name="SAPBEXHLevel1X 5 3 2 3 2" xfId="16592" xr:uid="{00000000-0005-0000-0000-0000D25E0000}"/>
    <cellStyle name="SAPBEXHLevel1X 5 3 2 4" xfId="16593" xr:uid="{00000000-0005-0000-0000-0000D35E0000}"/>
    <cellStyle name="SAPBEXHLevel1X 5 3 2 4 2" xfId="16594" xr:uid="{00000000-0005-0000-0000-0000D45E0000}"/>
    <cellStyle name="SAPBEXHLevel1X 5 3 2 5" xfId="16595" xr:uid="{00000000-0005-0000-0000-0000D55E0000}"/>
    <cellStyle name="SAPBEXHLevel1X 5 3 2 5 2" xfId="16596" xr:uid="{00000000-0005-0000-0000-0000D65E0000}"/>
    <cellStyle name="SAPBEXHLevel1X 5 3 2 6" xfId="16597" xr:uid="{00000000-0005-0000-0000-0000D75E0000}"/>
    <cellStyle name="SAPBEXHLevel1X 5 3 2 7" xfId="16598" xr:uid="{00000000-0005-0000-0000-0000D85E0000}"/>
    <cellStyle name="SAPBEXHLevel1X 5 3 2 8" xfId="16599" xr:uid="{00000000-0005-0000-0000-0000D95E0000}"/>
    <cellStyle name="SAPBEXHLevel1X 5 3 2_2014БП" xfId="16600" xr:uid="{00000000-0005-0000-0000-0000DA5E0000}"/>
    <cellStyle name="SAPBEXHLevel1X 5 3 3" xfId="16601" xr:uid="{00000000-0005-0000-0000-0000DB5E0000}"/>
    <cellStyle name="SAPBEXHLevel1X 5 3 3 2" xfId="16602" xr:uid="{00000000-0005-0000-0000-0000DC5E0000}"/>
    <cellStyle name="SAPBEXHLevel1X 5 3 4" xfId="16603" xr:uid="{00000000-0005-0000-0000-0000DD5E0000}"/>
    <cellStyle name="SAPBEXHLevel1X 5 3 4 2" xfId="16604" xr:uid="{00000000-0005-0000-0000-0000DE5E0000}"/>
    <cellStyle name="SAPBEXHLevel1X 5 3 5" xfId="16605" xr:uid="{00000000-0005-0000-0000-0000DF5E0000}"/>
    <cellStyle name="SAPBEXHLevel1X 5 3 5 2" xfId="16606" xr:uid="{00000000-0005-0000-0000-0000E05E0000}"/>
    <cellStyle name="SAPBEXHLevel1X 5 3 6" xfId="16607" xr:uid="{00000000-0005-0000-0000-0000E15E0000}"/>
    <cellStyle name="SAPBEXHLevel1X 5 3 6 2" xfId="16608" xr:uid="{00000000-0005-0000-0000-0000E25E0000}"/>
    <cellStyle name="SAPBEXHLevel1X 5 3 7" xfId="16609" xr:uid="{00000000-0005-0000-0000-0000E35E0000}"/>
    <cellStyle name="SAPBEXHLevel1X 5 3 8" xfId="16610" xr:uid="{00000000-0005-0000-0000-0000E45E0000}"/>
    <cellStyle name="SAPBEXHLevel1X 5 3 9" xfId="16611" xr:uid="{00000000-0005-0000-0000-0000E55E0000}"/>
    <cellStyle name="SAPBEXHLevel1X 5 3_2013Прогноз" xfId="16612" xr:uid="{00000000-0005-0000-0000-0000E65E0000}"/>
    <cellStyle name="SAPBEXHLevel1X 5 4" xfId="16613" xr:uid="{00000000-0005-0000-0000-0000E75E0000}"/>
    <cellStyle name="SAPBEXHLevel1X 5 4 2" xfId="16614" xr:uid="{00000000-0005-0000-0000-0000E85E0000}"/>
    <cellStyle name="SAPBEXHLevel1X 5 4 2 2" xfId="16615" xr:uid="{00000000-0005-0000-0000-0000E95E0000}"/>
    <cellStyle name="SAPBEXHLevel1X 5 4 2 3" xfId="16616" xr:uid="{00000000-0005-0000-0000-0000EA5E0000}"/>
    <cellStyle name="SAPBEXHLevel1X 5 4 3" xfId="16617" xr:uid="{00000000-0005-0000-0000-0000EB5E0000}"/>
    <cellStyle name="SAPBEXHLevel1X 5 4 3 2" xfId="16618" xr:uid="{00000000-0005-0000-0000-0000EC5E0000}"/>
    <cellStyle name="SAPBEXHLevel1X 5 4 4" xfId="16619" xr:uid="{00000000-0005-0000-0000-0000ED5E0000}"/>
    <cellStyle name="SAPBEXHLevel1X 5 4 4 2" xfId="16620" xr:uid="{00000000-0005-0000-0000-0000EE5E0000}"/>
    <cellStyle name="SAPBEXHLevel1X 5 4 5" xfId="16621" xr:uid="{00000000-0005-0000-0000-0000EF5E0000}"/>
    <cellStyle name="SAPBEXHLevel1X 5 4 5 2" xfId="16622" xr:uid="{00000000-0005-0000-0000-0000F05E0000}"/>
    <cellStyle name="SAPBEXHLevel1X 5 4 6" xfId="16623" xr:uid="{00000000-0005-0000-0000-0000F15E0000}"/>
    <cellStyle name="SAPBEXHLevel1X 5 4 7" xfId="16624" xr:uid="{00000000-0005-0000-0000-0000F25E0000}"/>
    <cellStyle name="SAPBEXHLevel1X 5 4 8" xfId="16625" xr:uid="{00000000-0005-0000-0000-0000F35E0000}"/>
    <cellStyle name="SAPBEXHLevel1X 5 4_2014БП" xfId="16626" xr:uid="{00000000-0005-0000-0000-0000F45E0000}"/>
    <cellStyle name="SAPBEXHLevel1X 5 5" xfId="16627" xr:uid="{00000000-0005-0000-0000-0000F55E0000}"/>
    <cellStyle name="SAPBEXHLevel1X 5 5 2" xfId="16628" xr:uid="{00000000-0005-0000-0000-0000F65E0000}"/>
    <cellStyle name="SAPBEXHLevel1X 5 5 2 2" xfId="16629" xr:uid="{00000000-0005-0000-0000-0000F75E0000}"/>
    <cellStyle name="SAPBEXHLevel1X 5 5 3" xfId="16630" xr:uid="{00000000-0005-0000-0000-0000F85E0000}"/>
    <cellStyle name="SAPBEXHLevel1X 5 6" xfId="16631" xr:uid="{00000000-0005-0000-0000-0000F95E0000}"/>
    <cellStyle name="SAPBEXHLevel1X 5 6 2" xfId="16632" xr:uid="{00000000-0005-0000-0000-0000FA5E0000}"/>
    <cellStyle name="SAPBEXHLevel1X 5 6 2 2" xfId="16633" xr:uid="{00000000-0005-0000-0000-0000FB5E0000}"/>
    <cellStyle name="SAPBEXHLevel1X 5 6 3" xfId="16634" xr:uid="{00000000-0005-0000-0000-0000FC5E0000}"/>
    <cellStyle name="SAPBEXHLevel1X 5 7" xfId="16635" xr:uid="{00000000-0005-0000-0000-0000FD5E0000}"/>
    <cellStyle name="SAPBEXHLevel1X 5 7 2" xfId="16636" xr:uid="{00000000-0005-0000-0000-0000FE5E0000}"/>
    <cellStyle name="SAPBEXHLevel1X 5 7 2 2" xfId="16637" xr:uid="{00000000-0005-0000-0000-0000FF5E0000}"/>
    <cellStyle name="SAPBEXHLevel1X 5 7 3" xfId="16638" xr:uid="{00000000-0005-0000-0000-0000005F0000}"/>
    <cellStyle name="SAPBEXHLevel1X 5 8" xfId="16639" xr:uid="{00000000-0005-0000-0000-0000015F0000}"/>
    <cellStyle name="SAPBEXHLevel1X 5 8 2" xfId="16640" xr:uid="{00000000-0005-0000-0000-0000025F0000}"/>
    <cellStyle name="SAPBEXHLevel1X 5 8 2 2" xfId="16641" xr:uid="{00000000-0005-0000-0000-0000035F0000}"/>
    <cellStyle name="SAPBEXHLevel1X 5 8 3" xfId="16642" xr:uid="{00000000-0005-0000-0000-0000045F0000}"/>
    <cellStyle name="SAPBEXHLevel1X 5 9" xfId="16643" xr:uid="{00000000-0005-0000-0000-0000055F0000}"/>
    <cellStyle name="SAPBEXHLevel1X 5 9 2" xfId="16644" xr:uid="{00000000-0005-0000-0000-0000065F0000}"/>
    <cellStyle name="SAPBEXHLevel1X 5 9 2 2" xfId="16645" xr:uid="{00000000-0005-0000-0000-0000075F0000}"/>
    <cellStyle name="SAPBEXHLevel1X 5 9 3" xfId="16646" xr:uid="{00000000-0005-0000-0000-0000085F0000}"/>
    <cellStyle name="SAPBEXHLevel1X 5_2013Прогноз" xfId="16647" xr:uid="{00000000-0005-0000-0000-0000095F0000}"/>
    <cellStyle name="SAPBEXHLevel1X 6" xfId="16648" xr:uid="{00000000-0005-0000-0000-00000A5F0000}"/>
    <cellStyle name="SAPBEXHLevel1X 6 10" xfId="16649" xr:uid="{00000000-0005-0000-0000-00000B5F0000}"/>
    <cellStyle name="SAPBEXHLevel1X 6 10 2" xfId="16650" xr:uid="{00000000-0005-0000-0000-00000C5F0000}"/>
    <cellStyle name="SAPBEXHLevel1X 6 10 2 2" xfId="16651" xr:uid="{00000000-0005-0000-0000-00000D5F0000}"/>
    <cellStyle name="SAPBEXHLevel1X 6 10 3" xfId="16652" xr:uid="{00000000-0005-0000-0000-00000E5F0000}"/>
    <cellStyle name="SAPBEXHLevel1X 6 11" xfId="16653" xr:uid="{00000000-0005-0000-0000-00000F5F0000}"/>
    <cellStyle name="SAPBEXHLevel1X 6 11 2" xfId="16654" xr:uid="{00000000-0005-0000-0000-0000105F0000}"/>
    <cellStyle name="SAPBEXHLevel1X 6 12" xfId="16655" xr:uid="{00000000-0005-0000-0000-0000115F0000}"/>
    <cellStyle name="SAPBEXHLevel1X 6 13" xfId="16656" xr:uid="{00000000-0005-0000-0000-0000125F0000}"/>
    <cellStyle name="SAPBEXHLevel1X 6 2" xfId="16657" xr:uid="{00000000-0005-0000-0000-0000135F0000}"/>
    <cellStyle name="SAPBEXHLevel1X 6 2 2" xfId="16658" xr:uid="{00000000-0005-0000-0000-0000145F0000}"/>
    <cellStyle name="SAPBEXHLevel1X 6 2 2 2" xfId="16659" xr:uid="{00000000-0005-0000-0000-0000155F0000}"/>
    <cellStyle name="SAPBEXHLevel1X 6 2 2 3" xfId="16660" xr:uid="{00000000-0005-0000-0000-0000165F0000}"/>
    <cellStyle name="SAPBEXHLevel1X 6 2 3" xfId="16661" xr:uid="{00000000-0005-0000-0000-0000175F0000}"/>
    <cellStyle name="SAPBEXHLevel1X 6 2 3 2" xfId="16662" xr:uid="{00000000-0005-0000-0000-0000185F0000}"/>
    <cellStyle name="SAPBEXHLevel1X 6 2 4" xfId="16663" xr:uid="{00000000-0005-0000-0000-0000195F0000}"/>
    <cellStyle name="SAPBEXHLevel1X 6 2 4 2" xfId="16664" xr:uid="{00000000-0005-0000-0000-00001A5F0000}"/>
    <cellStyle name="SAPBEXHLevel1X 6 2 5" xfId="16665" xr:uid="{00000000-0005-0000-0000-00001B5F0000}"/>
    <cellStyle name="SAPBEXHLevel1X 6 2 5 2" xfId="16666" xr:uid="{00000000-0005-0000-0000-00001C5F0000}"/>
    <cellStyle name="SAPBEXHLevel1X 6 2 6" xfId="16667" xr:uid="{00000000-0005-0000-0000-00001D5F0000}"/>
    <cellStyle name="SAPBEXHLevel1X 6 2 7" xfId="16668" xr:uid="{00000000-0005-0000-0000-00001E5F0000}"/>
    <cellStyle name="SAPBEXHLevel1X 6 2 8" xfId="16669" xr:uid="{00000000-0005-0000-0000-00001F5F0000}"/>
    <cellStyle name="SAPBEXHLevel1X 6 2_2014БП" xfId="16670" xr:uid="{00000000-0005-0000-0000-0000205F0000}"/>
    <cellStyle name="SAPBEXHLevel1X 6 3" xfId="16671" xr:uid="{00000000-0005-0000-0000-0000215F0000}"/>
    <cellStyle name="SAPBEXHLevel1X 6 3 2" xfId="16672" xr:uid="{00000000-0005-0000-0000-0000225F0000}"/>
    <cellStyle name="SAPBEXHLevel1X 6 3 2 2" xfId="16673" xr:uid="{00000000-0005-0000-0000-0000235F0000}"/>
    <cellStyle name="SAPBEXHLevel1X 6 3 3" xfId="16674" xr:uid="{00000000-0005-0000-0000-0000245F0000}"/>
    <cellStyle name="SAPBEXHLevel1X 6 4" xfId="16675" xr:uid="{00000000-0005-0000-0000-0000255F0000}"/>
    <cellStyle name="SAPBEXHLevel1X 6 4 2" xfId="16676" xr:uid="{00000000-0005-0000-0000-0000265F0000}"/>
    <cellStyle name="SAPBEXHLevel1X 6 4 2 2" xfId="16677" xr:uid="{00000000-0005-0000-0000-0000275F0000}"/>
    <cellStyle name="SAPBEXHLevel1X 6 4 3" xfId="16678" xr:uid="{00000000-0005-0000-0000-0000285F0000}"/>
    <cellStyle name="SAPBEXHLevel1X 6 5" xfId="16679" xr:uid="{00000000-0005-0000-0000-0000295F0000}"/>
    <cellStyle name="SAPBEXHLevel1X 6 5 2" xfId="16680" xr:uid="{00000000-0005-0000-0000-00002A5F0000}"/>
    <cellStyle name="SAPBEXHLevel1X 6 5 2 2" xfId="16681" xr:uid="{00000000-0005-0000-0000-00002B5F0000}"/>
    <cellStyle name="SAPBEXHLevel1X 6 5 3" xfId="16682" xr:uid="{00000000-0005-0000-0000-00002C5F0000}"/>
    <cellStyle name="SAPBEXHLevel1X 6 6" xfId="16683" xr:uid="{00000000-0005-0000-0000-00002D5F0000}"/>
    <cellStyle name="SAPBEXHLevel1X 6 6 2" xfId="16684" xr:uid="{00000000-0005-0000-0000-00002E5F0000}"/>
    <cellStyle name="SAPBEXHLevel1X 6 6 2 2" xfId="16685" xr:uid="{00000000-0005-0000-0000-00002F5F0000}"/>
    <cellStyle name="SAPBEXHLevel1X 6 6 3" xfId="16686" xr:uid="{00000000-0005-0000-0000-0000305F0000}"/>
    <cellStyle name="SAPBEXHLevel1X 6 7" xfId="16687" xr:uid="{00000000-0005-0000-0000-0000315F0000}"/>
    <cellStyle name="SAPBEXHLevel1X 6 7 2" xfId="16688" xr:uid="{00000000-0005-0000-0000-0000325F0000}"/>
    <cellStyle name="SAPBEXHLevel1X 6 7 2 2" xfId="16689" xr:uid="{00000000-0005-0000-0000-0000335F0000}"/>
    <cellStyle name="SAPBEXHLevel1X 6 7 3" xfId="16690" xr:uid="{00000000-0005-0000-0000-0000345F0000}"/>
    <cellStyle name="SAPBEXHLevel1X 6 8" xfId="16691" xr:uid="{00000000-0005-0000-0000-0000355F0000}"/>
    <cellStyle name="SAPBEXHLevel1X 6 8 2" xfId="16692" xr:uid="{00000000-0005-0000-0000-0000365F0000}"/>
    <cellStyle name="SAPBEXHLevel1X 6 8 2 2" xfId="16693" xr:uid="{00000000-0005-0000-0000-0000375F0000}"/>
    <cellStyle name="SAPBEXHLevel1X 6 8 3" xfId="16694" xr:uid="{00000000-0005-0000-0000-0000385F0000}"/>
    <cellStyle name="SAPBEXHLevel1X 6 9" xfId="16695" xr:uid="{00000000-0005-0000-0000-0000395F0000}"/>
    <cellStyle name="SAPBEXHLevel1X 6 9 2" xfId="16696" xr:uid="{00000000-0005-0000-0000-00003A5F0000}"/>
    <cellStyle name="SAPBEXHLevel1X 6 9 2 2" xfId="16697" xr:uid="{00000000-0005-0000-0000-00003B5F0000}"/>
    <cellStyle name="SAPBEXHLevel1X 6 9 3" xfId="16698" xr:uid="{00000000-0005-0000-0000-00003C5F0000}"/>
    <cellStyle name="SAPBEXHLevel1X 6_2013Прогноз" xfId="16699" xr:uid="{00000000-0005-0000-0000-00003D5F0000}"/>
    <cellStyle name="SAPBEXHLevel1X 7" xfId="16700" xr:uid="{00000000-0005-0000-0000-00003E5F0000}"/>
    <cellStyle name="SAPBEXHLevel1X 7 10" xfId="16701" xr:uid="{00000000-0005-0000-0000-00003F5F0000}"/>
    <cellStyle name="SAPBEXHLevel1X 7 10 2" xfId="16702" xr:uid="{00000000-0005-0000-0000-0000405F0000}"/>
    <cellStyle name="SAPBEXHLevel1X 7 10 2 2" xfId="16703" xr:uid="{00000000-0005-0000-0000-0000415F0000}"/>
    <cellStyle name="SAPBEXHLevel1X 7 10 3" xfId="16704" xr:uid="{00000000-0005-0000-0000-0000425F0000}"/>
    <cellStyle name="SAPBEXHLevel1X 7 11" xfId="16705" xr:uid="{00000000-0005-0000-0000-0000435F0000}"/>
    <cellStyle name="SAPBEXHLevel1X 7 11 2" xfId="16706" xr:uid="{00000000-0005-0000-0000-0000445F0000}"/>
    <cellStyle name="SAPBEXHLevel1X 7 12" xfId="16707" xr:uid="{00000000-0005-0000-0000-0000455F0000}"/>
    <cellStyle name="SAPBEXHLevel1X 7 13" xfId="16708" xr:uid="{00000000-0005-0000-0000-0000465F0000}"/>
    <cellStyle name="SAPBEXHLevel1X 7 2" xfId="16709" xr:uid="{00000000-0005-0000-0000-0000475F0000}"/>
    <cellStyle name="SAPBEXHLevel1X 7 2 2" xfId="16710" xr:uid="{00000000-0005-0000-0000-0000485F0000}"/>
    <cellStyle name="SAPBEXHLevel1X 7 2 2 2" xfId="16711" xr:uid="{00000000-0005-0000-0000-0000495F0000}"/>
    <cellStyle name="SAPBEXHLevel1X 7 2 2 3" xfId="16712" xr:uid="{00000000-0005-0000-0000-00004A5F0000}"/>
    <cellStyle name="SAPBEXHLevel1X 7 2 3" xfId="16713" xr:uid="{00000000-0005-0000-0000-00004B5F0000}"/>
    <cellStyle name="SAPBEXHLevel1X 7 2 3 2" xfId="16714" xr:uid="{00000000-0005-0000-0000-00004C5F0000}"/>
    <cellStyle name="SAPBEXHLevel1X 7 2 4" xfId="16715" xr:uid="{00000000-0005-0000-0000-00004D5F0000}"/>
    <cellStyle name="SAPBEXHLevel1X 7 2 4 2" xfId="16716" xr:uid="{00000000-0005-0000-0000-00004E5F0000}"/>
    <cellStyle name="SAPBEXHLevel1X 7 2 5" xfId="16717" xr:uid="{00000000-0005-0000-0000-00004F5F0000}"/>
    <cellStyle name="SAPBEXHLevel1X 7 2 5 2" xfId="16718" xr:uid="{00000000-0005-0000-0000-0000505F0000}"/>
    <cellStyle name="SAPBEXHLevel1X 7 2 6" xfId="16719" xr:uid="{00000000-0005-0000-0000-0000515F0000}"/>
    <cellStyle name="SAPBEXHLevel1X 7 2 7" xfId="16720" xr:uid="{00000000-0005-0000-0000-0000525F0000}"/>
    <cellStyle name="SAPBEXHLevel1X 7 2 8" xfId="16721" xr:uid="{00000000-0005-0000-0000-0000535F0000}"/>
    <cellStyle name="SAPBEXHLevel1X 7 2_2014БП" xfId="16722" xr:uid="{00000000-0005-0000-0000-0000545F0000}"/>
    <cellStyle name="SAPBEXHLevel1X 7 3" xfId="16723" xr:uid="{00000000-0005-0000-0000-0000555F0000}"/>
    <cellStyle name="SAPBEXHLevel1X 7 3 2" xfId="16724" xr:uid="{00000000-0005-0000-0000-0000565F0000}"/>
    <cellStyle name="SAPBEXHLevel1X 7 3 2 2" xfId="16725" xr:uid="{00000000-0005-0000-0000-0000575F0000}"/>
    <cellStyle name="SAPBEXHLevel1X 7 3 3" xfId="16726" xr:uid="{00000000-0005-0000-0000-0000585F0000}"/>
    <cellStyle name="SAPBEXHLevel1X 7 4" xfId="16727" xr:uid="{00000000-0005-0000-0000-0000595F0000}"/>
    <cellStyle name="SAPBEXHLevel1X 7 4 2" xfId="16728" xr:uid="{00000000-0005-0000-0000-00005A5F0000}"/>
    <cellStyle name="SAPBEXHLevel1X 7 4 2 2" xfId="16729" xr:uid="{00000000-0005-0000-0000-00005B5F0000}"/>
    <cellStyle name="SAPBEXHLevel1X 7 4 3" xfId="16730" xr:uid="{00000000-0005-0000-0000-00005C5F0000}"/>
    <cellStyle name="SAPBEXHLevel1X 7 5" xfId="16731" xr:uid="{00000000-0005-0000-0000-00005D5F0000}"/>
    <cellStyle name="SAPBEXHLevel1X 7 5 2" xfId="16732" xr:uid="{00000000-0005-0000-0000-00005E5F0000}"/>
    <cellStyle name="SAPBEXHLevel1X 7 5 2 2" xfId="16733" xr:uid="{00000000-0005-0000-0000-00005F5F0000}"/>
    <cellStyle name="SAPBEXHLevel1X 7 5 3" xfId="16734" xr:uid="{00000000-0005-0000-0000-0000605F0000}"/>
    <cellStyle name="SAPBEXHLevel1X 7 6" xfId="16735" xr:uid="{00000000-0005-0000-0000-0000615F0000}"/>
    <cellStyle name="SAPBEXHLevel1X 7 6 2" xfId="16736" xr:uid="{00000000-0005-0000-0000-0000625F0000}"/>
    <cellStyle name="SAPBEXHLevel1X 7 6 2 2" xfId="16737" xr:uid="{00000000-0005-0000-0000-0000635F0000}"/>
    <cellStyle name="SAPBEXHLevel1X 7 6 3" xfId="16738" xr:uid="{00000000-0005-0000-0000-0000645F0000}"/>
    <cellStyle name="SAPBEXHLevel1X 7 7" xfId="16739" xr:uid="{00000000-0005-0000-0000-0000655F0000}"/>
    <cellStyle name="SAPBEXHLevel1X 7 7 2" xfId="16740" xr:uid="{00000000-0005-0000-0000-0000665F0000}"/>
    <cellStyle name="SAPBEXHLevel1X 7 7 2 2" xfId="16741" xr:uid="{00000000-0005-0000-0000-0000675F0000}"/>
    <cellStyle name="SAPBEXHLevel1X 7 7 3" xfId="16742" xr:uid="{00000000-0005-0000-0000-0000685F0000}"/>
    <cellStyle name="SAPBEXHLevel1X 7 8" xfId="16743" xr:uid="{00000000-0005-0000-0000-0000695F0000}"/>
    <cellStyle name="SAPBEXHLevel1X 7 8 2" xfId="16744" xr:uid="{00000000-0005-0000-0000-00006A5F0000}"/>
    <cellStyle name="SAPBEXHLevel1X 7 8 2 2" xfId="16745" xr:uid="{00000000-0005-0000-0000-00006B5F0000}"/>
    <cellStyle name="SAPBEXHLevel1X 7 8 3" xfId="16746" xr:uid="{00000000-0005-0000-0000-00006C5F0000}"/>
    <cellStyle name="SAPBEXHLevel1X 7 9" xfId="16747" xr:uid="{00000000-0005-0000-0000-00006D5F0000}"/>
    <cellStyle name="SAPBEXHLevel1X 7 9 2" xfId="16748" xr:uid="{00000000-0005-0000-0000-00006E5F0000}"/>
    <cellStyle name="SAPBEXHLevel1X 7 9 2 2" xfId="16749" xr:uid="{00000000-0005-0000-0000-00006F5F0000}"/>
    <cellStyle name="SAPBEXHLevel1X 7 9 3" xfId="16750" xr:uid="{00000000-0005-0000-0000-0000705F0000}"/>
    <cellStyle name="SAPBEXHLevel1X 7_2013Прогноз" xfId="16751" xr:uid="{00000000-0005-0000-0000-0000715F0000}"/>
    <cellStyle name="SAPBEXHLevel1X 8" xfId="16752" xr:uid="{00000000-0005-0000-0000-0000725F0000}"/>
    <cellStyle name="SAPBEXHLevel1X 8 10" xfId="16753" xr:uid="{00000000-0005-0000-0000-0000735F0000}"/>
    <cellStyle name="SAPBEXHLevel1X 8 10 2" xfId="16754" xr:uid="{00000000-0005-0000-0000-0000745F0000}"/>
    <cellStyle name="SAPBEXHLevel1X 8 11" xfId="16755" xr:uid="{00000000-0005-0000-0000-0000755F0000}"/>
    <cellStyle name="SAPBEXHLevel1X 8 12" xfId="16756" xr:uid="{00000000-0005-0000-0000-0000765F0000}"/>
    <cellStyle name="SAPBEXHLevel1X 8 2" xfId="16757" xr:uid="{00000000-0005-0000-0000-0000775F0000}"/>
    <cellStyle name="SAPBEXHLevel1X 8 2 2" xfId="16758" xr:uid="{00000000-0005-0000-0000-0000785F0000}"/>
    <cellStyle name="SAPBEXHLevel1X 8 2 2 2" xfId="16759" xr:uid="{00000000-0005-0000-0000-0000795F0000}"/>
    <cellStyle name="SAPBEXHLevel1X 8 2 3" xfId="16760" xr:uid="{00000000-0005-0000-0000-00007A5F0000}"/>
    <cellStyle name="SAPBEXHLevel1X 8 3" xfId="16761" xr:uid="{00000000-0005-0000-0000-00007B5F0000}"/>
    <cellStyle name="SAPBEXHLevel1X 8 3 2" xfId="16762" xr:uid="{00000000-0005-0000-0000-00007C5F0000}"/>
    <cellStyle name="SAPBEXHLevel1X 8 3 2 2" xfId="16763" xr:uid="{00000000-0005-0000-0000-00007D5F0000}"/>
    <cellStyle name="SAPBEXHLevel1X 8 3 3" xfId="16764" xr:uid="{00000000-0005-0000-0000-00007E5F0000}"/>
    <cellStyle name="SAPBEXHLevel1X 8 4" xfId="16765" xr:uid="{00000000-0005-0000-0000-00007F5F0000}"/>
    <cellStyle name="SAPBEXHLevel1X 8 4 2" xfId="16766" xr:uid="{00000000-0005-0000-0000-0000805F0000}"/>
    <cellStyle name="SAPBEXHLevel1X 8 4 2 2" xfId="16767" xr:uid="{00000000-0005-0000-0000-0000815F0000}"/>
    <cellStyle name="SAPBEXHLevel1X 8 4 3" xfId="16768" xr:uid="{00000000-0005-0000-0000-0000825F0000}"/>
    <cellStyle name="SAPBEXHLevel1X 8 5" xfId="16769" xr:uid="{00000000-0005-0000-0000-0000835F0000}"/>
    <cellStyle name="SAPBEXHLevel1X 8 5 2" xfId="16770" xr:uid="{00000000-0005-0000-0000-0000845F0000}"/>
    <cellStyle name="SAPBEXHLevel1X 8 5 2 2" xfId="16771" xr:uid="{00000000-0005-0000-0000-0000855F0000}"/>
    <cellStyle name="SAPBEXHLevel1X 8 5 3" xfId="16772" xr:uid="{00000000-0005-0000-0000-0000865F0000}"/>
    <cellStyle name="SAPBEXHLevel1X 8 6" xfId="16773" xr:uid="{00000000-0005-0000-0000-0000875F0000}"/>
    <cellStyle name="SAPBEXHLevel1X 8 6 2" xfId="16774" xr:uid="{00000000-0005-0000-0000-0000885F0000}"/>
    <cellStyle name="SAPBEXHLevel1X 8 6 2 2" xfId="16775" xr:uid="{00000000-0005-0000-0000-0000895F0000}"/>
    <cellStyle name="SAPBEXHLevel1X 8 6 3" xfId="16776" xr:uid="{00000000-0005-0000-0000-00008A5F0000}"/>
    <cellStyle name="SAPBEXHLevel1X 8 7" xfId="16777" xr:uid="{00000000-0005-0000-0000-00008B5F0000}"/>
    <cellStyle name="SAPBEXHLevel1X 8 7 2" xfId="16778" xr:uid="{00000000-0005-0000-0000-00008C5F0000}"/>
    <cellStyle name="SAPBEXHLevel1X 8 7 3" xfId="16779" xr:uid="{00000000-0005-0000-0000-00008D5F0000}"/>
    <cellStyle name="SAPBEXHLevel1X 8 8" xfId="16780" xr:uid="{00000000-0005-0000-0000-00008E5F0000}"/>
    <cellStyle name="SAPBEXHLevel1X 8 8 2" xfId="16781" xr:uid="{00000000-0005-0000-0000-00008F5F0000}"/>
    <cellStyle name="SAPBEXHLevel1X 8 8 3" xfId="16782" xr:uid="{00000000-0005-0000-0000-0000905F0000}"/>
    <cellStyle name="SAPBEXHLevel1X 8 9" xfId="16783" xr:uid="{00000000-0005-0000-0000-0000915F0000}"/>
    <cellStyle name="SAPBEXHLevel1X 8 9 2" xfId="16784" xr:uid="{00000000-0005-0000-0000-0000925F0000}"/>
    <cellStyle name="SAPBEXHLevel1X 8_2014БП" xfId="16785" xr:uid="{00000000-0005-0000-0000-0000935F0000}"/>
    <cellStyle name="SAPBEXHLevel1X 9" xfId="16786" xr:uid="{00000000-0005-0000-0000-0000945F0000}"/>
    <cellStyle name="SAPBEXHLevel1X 9 10" xfId="16787" xr:uid="{00000000-0005-0000-0000-0000955F0000}"/>
    <cellStyle name="SAPBEXHLevel1X 9 10 2" xfId="16788" xr:uid="{00000000-0005-0000-0000-0000965F0000}"/>
    <cellStyle name="SAPBEXHLevel1X 9 11" xfId="16789" xr:uid="{00000000-0005-0000-0000-0000975F0000}"/>
    <cellStyle name="SAPBEXHLevel1X 9 12" xfId="16790" xr:uid="{00000000-0005-0000-0000-0000985F0000}"/>
    <cellStyle name="SAPBEXHLevel1X 9 2" xfId="16791" xr:uid="{00000000-0005-0000-0000-0000995F0000}"/>
    <cellStyle name="SAPBEXHLevel1X 9 2 2" xfId="16792" xr:uid="{00000000-0005-0000-0000-00009A5F0000}"/>
    <cellStyle name="SAPBEXHLevel1X 9 2 2 2" xfId="16793" xr:uid="{00000000-0005-0000-0000-00009B5F0000}"/>
    <cellStyle name="SAPBEXHLevel1X 9 2 3" xfId="16794" xr:uid="{00000000-0005-0000-0000-00009C5F0000}"/>
    <cellStyle name="SAPBEXHLevel1X 9 3" xfId="16795" xr:uid="{00000000-0005-0000-0000-00009D5F0000}"/>
    <cellStyle name="SAPBEXHLevel1X 9 3 2" xfId="16796" xr:uid="{00000000-0005-0000-0000-00009E5F0000}"/>
    <cellStyle name="SAPBEXHLevel1X 9 3 3" xfId="16797" xr:uid="{00000000-0005-0000-0000-00009F5F0000}"/>
    <cellStyle name="SAPBEXHLevel1X 9 4" xfId="16798" xr:uid="{00000000-0005-0000-0000-0000A05F0000}"/>
    <cellStyle name="SAPBEXHLevel1X 9 4 2" xfId="16799" xr:uid="{00000000-0005-0000-0000-0000A15F0000}"/>
    <cellStyle name="SAPBEXHLevel1X 9 5" xfId="16800" xr:uid="{00000000-0005-0000-0000-0000A25F0000}"/>
    <cellStyle name="SAPBEXHLevel1X 9 5 2" xfId="16801" xr:uid="{00000000-0005-0000-0000-0000A35F0000}"/>
    <cellStyle name="SAPBEXHLevel1X 9 6" xfId="16802" xr:uid="{00000000-0005-0000-0000-0000A45F0000}"/>
    <cellStyle name="SAPBEXHLevel1X 9 6 2" xfId="16803" xr:uid="{00000000-0005-0000-0000-0000A55F0000}"/>
    <cellStyle name="SAPBEXHLevel1X 9 7" xfId="16804" xr:uid="{00000000-0005-0000-0000-0000A65F0000}"/>
    <cellStyle name="SAPBEXHLevel1X 9 7 2" xfId="16805" xr:uid="{00000000-0005-0000-0000-0000A75F0000}"/>
    <cellStyle name="SAPBEXHLevel1X 9 8" xfId="16806" xr:uid="{00000000-0005-0000-0000-0000A85F0000}"/>
    <cellStyle name="SAPBEXHLevel1X 9 8 2" xfId="16807" xr:uid="{00000000-0005-0000-0000-0000A95F0000}"/>
    <cellStyle name="SAPBEXHLevel1X 9 9" xfId="16808" xr:uid="{00000000-0005-0000-0000-0000AA5F0000}"/>
    <cellStyle name="SAPBEXHLevel1X 9 9 2" xfId="16809" xr:uid="{00000000-0005-0000-0000-0000AB5F0000}"/>
    <cellStyle name="SAPBEXHLevel1X_2013Прогноз" xfId="16810" xr:uid="{00000000-0005-0000-0000-0000AC5F0000}"/>
    <cellStyle name="SAPBEXHLevel2" xfId="16811" xr:uid="{00000000-0005-0000-0000-0000AD5F0000}"/>
    <cellStyle name="SAPBEXHLevel2 10" xfId="16812" xr:uid="{00000000-0005-0000-0000-0000AE5F0000}"/>
    <cellStyle name="SAPBEXHLevel2 10 10" xfId="16813" xr:uid="{00000000-0005-0000-0000-0000AF5F0000}"/>
    <cellStyle name="SAPBEXHLevel2 10 10 2" xfId="16814" xr:uid="{00000000-0005-0000-0000-0000B05F0000}"/>
    <cellStyle name="SAPBEXHLevel2 10 11" xfId="16815" xr:uid="{00000000-0005-0000-0000-0000B15F0000}"/>
    <cellStyle name="SAPBEXHLevel2 10 12" xfId="16816" xr:uid="{00000000-0005-0000-0000-0000B25F0000}"/>
    <cellStyle name="SAPBEXHLevel2 10 2" xfId="16817" xr:uid="{00000000-0005-0000-0000-0000B35F0000}"/>
    <cellStyle name="SAPBEXHLevel2 10 2 2" xfId="16818" xr:uid="{00000000-0005-0000-0000-0000B45F0000}"/>
    <cellStyle name="SAPBEXHLevel2 10 2 2 2" xfId="16819" xr:uid="{00000000-0005-0000-0000-0000B55F0000}"/>
    <cellStyle name="SAPBEXHLevel2 10 2 3" xfId="16820" xr:uid="{00000000-0005-0000-0000-0000B65F0000}"/>
    <cellStyle name="SAPBEXHLevel2 10 3" xfId="16821" xr:uid="{00000000-0005-0000-0000-0000B75F0000}"/>
    <cellStyle name="SAPBEXHLevel2 10 3 2" xfId="16822" xr:uid="{00000000-0005-0000-0000-0000B85F0000}"/>
    <cellStyle name="SAPBEXHLevel2 10 3 2 2" xfId="16823" xr:uid="{00000000-0005-0000-0000-0000B95F0000}"/>
    <cellStyle name="SAPBEXHLevel2 10 3 3" xfId="16824" xr:uid="{00000000-0005-0000-0000-0000BA5F0000}"/>
    <cellStyle name="SAPBEXHLevel2 10 4" xfId="16825" xr:uid="{00000000-0005-0000-0000-0000BB5F0000}"/>
    <cellStyle name="SAPBEXHLevel2 10 4 2" xfId="16826" xr:uid="{00000000-0005-0000-0000-0000BC5F0000}"/>
    <cellStyle name="SAPBEXHLevel2 10 4 2 2" xfId="16827" xr:uid="{00000000-0005-0000-0000-0000BD5F0000}"/>
    <cellStyle name="SAPBEXHLevel2 10 4 3" xfId="16828" xr:uid="{00000000-0005-0000-0000-0000BE5F0000}"/>
    <cellStyle name="SAPBEXHLevel2 10 5" xfId="16829" xr:uid="{00000000-0005-0000-0000-0000BF5F0000}"/>
    <cellStyle name="SAPBEXHLevel2 10 5 2" xfId="16830" xr:uid="{00000000-0005-0000-0000-0000C05F0000}"/>
    <cellStyle name="SAPBEXHLevel2 10 5 2 2" xfId="16831" xr:uid="{00000000-0005-0000-0000-0000C15F0000}"/>
    <cellStyle name="SAPBEXHLevel2 10 5 3" xfId="16832" xr:uid="{00000000-0005-0000-0000-0000C25F0000}"/>
    <cellStyle name="SAPBEXHLevel2 10 6" xfId="16833" xr:uid="{00000000-0005-0000-0000-0000C35F0000}"/>
    <cellStyle name="SAPBEXHLevel2 10 6 2" xfId="16834" xr:uid="{00000000-0005-0000-0000-0000C45F0000}"/>
    <cellStyle name="SAPBEXHLevel2 10 6 2 2" xfId="16835" xr:uid="{00000000-0005-0000-0000-0000C55F0000}"/>
    <cellStyle name="SAPBEXHLevel2 10 6 3" xfId="16836" xr:uid="{00000000-0005-0000-0000-0000C65F0000}"/>
    <cellStyle name="SAPBEXHLevel2 10 7" xfId="16837" xr:uid="{00000000-0005-0000-0000-0000C75F0000}"/>
    <cellStyle name="SAPBEXHLevel2 10 7 2" xfId="16838" xr:uid="{00000000-0005-0000-0000-0000C85F0000}"/>
    <cellStyle name="SAPBEXHLevel2 10 7 3" xfId="16839" xr:uid="{00000000-0005-0000-0000-0000C95F0000}"/>
    <cellStyle name="SAPBEXHLevel2 10 8" xfId="16840" xr:uid="{00000000-0005-0000-0000-0000CA5F0000}"/>
    <cellStyle name="SAPBEXHLevel2 10 8 2" xfId="16841" xr:uid="{00000000-0005-0000-0000-0000CB5F0000}"/>
    <cellStyle name="SAPBEXHLevel2 10 8 3" xfId="16842" xr:uid="{00000000-0005-0000-0000-0000CC5F0000}"/>
    <cellStyle name="SAPBEXHLevel2 10 9" xfId="16843" xr:uid="{00000000-0005-0000-0000-0000CD5F0000}"/>
    <cellStyle name="SAPBEXHLevel2 10 9 2" xfId="16844" xr:uid="{00000000-0005-0000-0000-0000CE5F0000}"/>
    <cellStyle name="SAPBEXHLevel2 10_2014БП" xfId="16845" xr:uid="{00000000-0005-0000-0000-0000CF5F0000}"/>
    <cellStyle name="SAPBEXHLevel2 11" xfId="16846" xr:uid="{00000000-0005-0000-0000-0000D05F0000}"/>
    <cellStyle name="SAPBEXHLevel2 11 10" xfId="16847" xr:uid="{00000000-0005-0000-0000-0000D15F0000}"/>
    <cellStyle name="SAPBEXHLevel2 11 10 2" xfId="16848" xr:uid="{00000000-0005-0000-0000-0000D25F0000}"/>
    <cellStyle name="SAPBEXHLevel2 11 11" xfId="16849" xr:uid="{00000000-0005-0000-0000-0000D35F0000}"/>
    <cellStyle name="SAPBEXHLevel2 11 12" xfId="16850" xr:uid="{00000000-0005-0000-0000-0000D45F0000}"/>
    <cellStyle name="SAPBEXHLevel2 11 2" xfId="16851" xr:uid="{00000000-0005-0000-0000-0000D55F0000}"/>
    <cellStyle name="SAPBEXHLevel2 11 2 2" xfId="16852" xr:uid="{00000000-0005-0000-0000-0000D65F0000}"/>
    <cellStyle name="SAPBEXHLevel2 11 2 2 2" xfId="16853" xr:uid="{00000000-0005-0000-0000-0000D75F0000}"/>
    <cellStyle name="SAPBEXHLevel2 11 2 3" xfId="16854" xr:uid="{00000000-0005-0000-0000-0000D85F0000}"/>
    <cellStyle name="SAPBEXHLevel2 11 3" xfId="16855" xr:uid="{00000000-0005-0000-0000-0000D95F0000}"/>
    <cellStyle name="SAPBEXHLevel2 11 3 2" xfId="16856" xr:uid="{00000000-0005-0000-0000-0000DA5F0000}"/>
    <cellStyle name="SAPBEXHLevel2 11 3 2 2" xfId="16857" xr:uid="{00000000-0005-0000-0000-0000DB5F0000}"/>
    <cellStyle name="SAPBEXHLevel2 11 3 3" xfId="16858" xr:uid="{00000000-0005-0000-0000-0000DC5F0000}"/>
    <cellStyle name="SAPBEXHLevel2 11 4" xfId="16859" xr:uid="{00000000-0005-0000-0000-0000DD5F0000}"/>
    <cellStyle name="SAPBEXHLevel2 11 4 2" xfId="16860" xr:uid="{00000000-0005-0000-0000-0000DE5F0000}"/>
    <cellStyle name="SAPBEXHLevel2 11 4 2 2" xfId="16861" xr:uid="{00000000-0005-0000-0000-0000DF5F0000}"/>
    <cellStyle name="SAPBEXHLevel2 11 4 3" xfId="16862" xr:uid="{00000000-0005-0000-0000-0000E05F0000}"/>
    <cellStyle name="SAPBEXHLevel2 11 5" xfId="16863" xr:uid="{00000000-0005-0000-0000-0000E15F0000}"/>
    <cellStyle name="SAPBEXHLevel2 11 5 2" xfId="16864" xr:uid="{00000000-0005-0000-0000-0000E25F0000}"/>
    <cellStyle name="SAPBEXHLevel2 11 5 2 2" xfId="16865" xr:uid="{00000000-0005-0000-0000-0000E35F0000}"/>
    <cellStyle name="SAPBEXHLevel2 11 5 3" xfId="16866" xr:uid="{00000000-0005-0000-0000-0000E45F0000}"/>
    <cellStyle name="SAPBEXHLevel2 11 6" xfId="16867" xr:uid="{00000000-0005-0000-0000-0000E55F0000}"/>
    <cellStyle name="SAPBEXHLevel2 11 6 2" xfId="16868" xr:uid="{00000000-0005-0000-0000-0000E65F0000}"/>
    <cellStyle name="SAPBEXHLevel2 11 6 2 2" xfId="16869" xr:uid="{00000000-0005-0000-0000-0000E75F0000}"/>
    <cellStyle name="SAPBEXHLevel2 11 6 3" xfId="16870" xr:uid="{00000000-0005-0000-0000-0000E85F0000}"/>
    <cellStyle name="SAPBEXHLevel2 11 7" xfId="16871" xr:uid="{00000000-0005-0000-0000-0000E95F0000}"/>
    <cellStyle name="SAPBEXHLevel2 11 7 2" xfId="16872" xr:uid="{00000000-0005-0000-0000-0000EA5F0000}"/>
    <cellStyle name="SAPBEXHLevel2 11 7 3" xfId="16873" xr:uid="{00000000-0005-0000-0000-0000EB5F0000}"/>
    <cellStyle name="SAPBEXHLevel2 11 8" xfId="16874" xr:uid="{00000000-0005-0000-0000-0000EC5F0000}"/>
    <cellStyle name="SAPBEXHLevel2 11 8 2" xfId="16875" xr:uid="{00000000-0005-0000-0000-0000ED5F0000}"/>
    <cellStyle name="SAPBEXHLevel2 11 8 3" xfId="16876" xr:uid="{00000000-0005-0000-0000-0000EE5F0000}"/>
    <cellStyle name="SAPBEXHLevel2 11 9" xfId="16877" xr:uid="{00000000-0005-0000-0000-0000EF5F0000}"/>
    <cellStyle name="SAPBEXHLevel2 11 9 2" xfId="16878" xr:uid="{00000000-0005-0000-0000-0000F05F0000}"/>
    <cellStyle name="SAPBEXHLevel2 11_2014БП" xfId="16879" xr:uid="{00000000-0005-0000-0000-0000F15F0000}"/>
    <cellStyle name="SAPBEXHLevel2 12" xfId="16880" xr:uid="{00000000-0005-0000-0000-0000F25F0000}"/>
    <cellStyle name="SAPBEXHLevel2 12 10" xfId="16881" xr:uid="{00000000-0005-0000-0000-0000F35F0000}"/>
    <cellStyle name="SAPBEXHLevel2 12 10 2" xfId="16882" xr:uid="{00000000-0005-0000-0000-0000F45F0000}"/>
    <cellStyle name="SAPBEXHLevel2 12 11" xfId="16883" xr:uid="{00000000-0005-0000-0000-0000F55F0000}"/>
    <cellStyle name="SAPBEXHLevel2 12 12" xfId="16884" xr:uid="{00000000-0005-0000-0000-0000F65F0000}"/>
    <cellStyle name="SAPBEXHLevel2 12 2" xfId="16885" xr:uid="{00000000-0005-0000-0000-0000F75F0000}"/>
    <cellStyle name="SAPBEXHLevel2 12 2 2" xfId="16886" xr:uid="{00000000-0005-0000-0000-0000F85F0000}"/>
    <cellStyle name="SAPBEXHLevel2 12 2 2 2" xfId="16887" xr:uid="{00000000-0005-0000-0000-0000F95F0000}"/>
    <cellStyle name="SAPBEXHLevel2 12 2 3" xfId="16888" xr:uid="{00000000-0005-0000-0000-0000FA5F0000}"/>
    <cellStyle name="SAPBEXHLevel2 12 3" xfId="16889" xr:uid="{00000000-0005-0000-0000-0000FB5F0000}"/>
    <cellStyle name="SAPBEXHLevel2 12 3 2" xfId="16890" xr:uid="{00000000-0005-0000-0000-0000FC5F0000}"/>
    <cellStyle name="SAPBEXHLevel2 12 3 3" xfId="16891" xr:uid="{00000000-0005-0000-0000-0000FD5F0000}"/>
    <cellStyle name="SAPBEXHLevel2 12 4" xfId="16892" xr:uid="{00000000-0005-0000-0000-0000FE5F0000}"/>
    <cellStyle name="SAPBEXHLevel2 12 4 2" xfId="16893" xr:uid="{00000000-0005-0000-0000-0000FF5F0000}"/>
    <cellStyle name="SAPBEXHLevel2 12 5" xfId="16894" xr:uid="{00000000-0005-0000-0000-000000600000}"/>
    <cellStyle name="SAPBEXHLevel2 12 5 2" xfId="16895" xr:uid="{00000000-0005-0000-0000-000001600000}"/>
    <cellStyle name="SAPBEXHLevel2 12 6" xfId="16896" xr:uid="{00000000-0005-0000-0000-000002600000}"/>
    <cellStyle name="SAPBEXHLevel2 12 6 2" xfId="16897" xr:uid="{00000000-0005-0000-0000-000003600000}"/>
    <cellStyle name="SAPBEXHLevel2 12 7" xfId="16898" xr:uid="{00000000-0005-0000-0000-000004600000}"/>
    <cellStyle name="SAPBEXHLevel2 12 7 2" xfId="16899" xr:uid="{00000000-0005-0000-0000-000005600000}"/>
    <cellStyle name="SAPBEXHLevel2 12 8" xfId="16900" xr:uid="{00000000-0005-0000-0000-000006600000}"/>
    <cellStyle name="SAPBEXHLevel2 12 8 2" xfId="16901" xr:uid="{00000000-0005-0000-0000-000007600000}"/>
    <cellStyle name="SAPBEXHLevel2 12 9" xfId="16902" xr:uid="{00000000-0005-0000-0000-000008600000}"/>
    <cellStyle name="SAPBEXHLevel2 12 9 2" xfId="16903" xr:uid="{00000000-0005-0000-0000-000009600000}"/>
    <cellStyle name="SAPBEXHLevel2 13" xfId="16904" xr:uid="{00000000-0005-0000-0000-00000A600000}"/>
    <cellStyle name="SAPBEXHLevel2 13 10" xfId="16905" xr:uid="{00000000-0005-0000-0000-00000B600000}"/>
    <cellStyle name="SAPBEXHLevel2 13 10 2" xfId="16906" xr:uid="{00000000-0005-0000-0000-00000C600000}"/>
    <cellStyle name="SAPBEXHLevel2 13 11" xfId="16907" xr:uid="{00000000-0005-0000-0000-00000D600000}"/>
    <cellStyle name="SAPBEXHLevel2 13 12" xfId="16908" xr:uid="{00000000-0005-0000-0000-00000E600000}"/>
    <cellStyle name="SAPBEXHLevel2 13 2" xfId="16909" xr:uid="{00000000-0005-0000-0000-00000F600000}"/>
    <cellStyle name="SAPBEXHLevel2 13 2 2" xfId="16910" xr:uid="{00000000-0005-0000-0000-000010600000}"/>
    <cellStyle name="SAPBEXHLevel2 13 2 3" xfId="16911" xr:uid="{00000000-0005-0000-0000-000011600000}"/>
    <cellStyle name="SAPBEXHLevel2 13 3" xfId="16912" xr:uid="{00000000-0005-0000-0000-000012600000}"/>
    <cellStyle name="SAPBEXHLevel2 13 3 2" xfId="16913" xr:uid="{00000000-0005-0000-0000-000013600000}"/>
    <cellStyle name="SAPBEXHLevel2 13 4" xfId="16914" xr:uid="{00000000-0005-0000-0000-000014600000}"/>
    <cellStyle name="SAPBEXHLevel2 13 4 2" xfId="16915" xr:uid="{00000000-0005-0000-0000-000015600000}"/>
    <cellStyle name="SAPBEXHLevel2 13 5" xfId="16916" xr:uid="{00000000-0005-0000-0000-000016600000}"/>
    <cellStyle name="SAPBEXHLevel2 13 5 2" xfId="16917" xr:uid="{00000000-0005-0000-0000-000017600000}"/>
    <cellStyle name="SAPBEXHLevel2 13 6" xfId="16918" xr:uid="{00000000-0005-0000-0000-000018600000}"/>
    <cellStyle name="SAPBEXHLevel2 13 6 2" xfId="16919" xr:uid="{00000000-0005-0000-0000-000019600000}"/>
    <cellStyle name="SAPBEXHLevel2 13 7" xfId="16920" xr:uid="{00000000-0005-0000-0000-00001A600000}"/>
    <cellStyle name="SAPBEXHLevel2 13 7 2" xfId="16921" xr:uid="{00000000-0005-0000-0000-00001B600000}"/>
    <cellStyle name="SAPBEXHLevel2 13 8" xfId="16922" xr:uid="{00000000-0005-0000-0000-00001C600000}"/>
    <cellStyle name="SAPBEXHLevel2 13 8 2" xfId="16923" xr:uid="{00000000-0005-0000-0000-00001D600000}"/>
    <cellStyle name="SAPBEXHLevel2 13 9" xfId="16924" xr:uid="{00000000-0005-0000-0000-00001E600000}"/>
    <cellStyle name="SAPBEXHLevel2 13 9 2" xfId="16925" xr:uid="{00000000-0005-0000-0000-00001F600000}"/>
    <cellStyle name="SAPBEXHLevel2 14" xfId="16926" xr:uid="{00000000-0005-0000-0000-000020600000}"/>
    <cellStyle name="SAPBEXHLevel2 14 10" xfId="16927" xr:uid="{00000000-0005-0000-0000-000021600000}"/>
    <cellStyle name="SAPBEXHLevel2 14 10 2" xfId="16928" xr:uid="{00000000-0005-0000-0000-000022600000}"/>
    <cellStyle name="SAPBEXHLevel2 14 11" xfId="16929" xr:uid="{00000000-0005-0000-0000-000023600000}"/>
    <cellStyle name="SAPBEXHLevel2 14 12" xfId="16930" xr:uid="{00000000-0005-0000-0000-000024600000}"/>
    <cellStyle name="SAPBEXHLevel2 14 2" xfId="16931" xr:uid="{00000000-0005-0000-0000-000025600000}"/>
    <cellStyle name="SAPBEXHLevel2 14 2 2" xfId="16932" xr:uid="{00000000-0005-0000-0000-000026600000}"/>
    <cellStyle name="SAPBEXHLevel2 14 2 3" xfId="16933" xr:uid="{00000000-0005-0000-0000-000027600000}"/>
    <cellStyle name="SAPBEXHLevel2 14 3" xfId="16934" xr:uid="{00000000-0005-0000-0000-000028600000}"/>
    <cellStyle name="SAPBEXHLevel2 14 3 2" xfId="16935" xr:uid="{00000000-0005-0000-0000-000029600000}"/>
    <cellStyle name="SAPBEXHLevel2 14 4" xfId="16936" xr:uid="{00000000-0005-0000-0000-00002A600000}"/>
    <cellStyle name="SAPBEXHLevel2 14 4 2" xfId="16937" xr:uid="{00000000-0005-0000-0000-00002B600000}"/>
    <cellStyle name="SAPBEXHLevel2 14 5" xfId="16938" xr:uid="{00000000-0005-0000-0000-00002C600000}"/>
    <cellStyle name="SAPBEXHLevel2 14 5 2" xfId="16939" xr:uid="{00000000-0005-0000-0000-00002D600000}"/>
    <cellStyle name="SAPBEXHLevel2 14 6" xfId="16940" xr:uid="{00000000-0005-0000-0000-00002E600000}"/>
    <cellStyle name="SAPBEXHLevel2 14 6 2" xfId="16941" xr:uid="{00000000-0005-0000-0000-00002F600000}"/>
    <cellStyle name="SAPBEXHLevel2 14 7" xfId="16942" xr:uid="{00000000-0005-0000-0000-000030600000}"/>
    <cellStyle name="SAPBEXHLevel2 14 7 2" xfId="16943" xr:uid="{00000000-0005-0000-0000-000031600000}"/>
    <cellStyle name="SAPBEXHLevel2 14 8" xfId="16944" xr:uid="{00000000-0005-0000-0000-000032600000}"/>
    <cellStyle name="SAPBEXHLevel2 14 8 2" xfId="16945" xr:uid="{00000000-0005-0000-0000-000033600000}"/>
    <cellStyle name="SAPBEXHLevel2 14 9" xfId="16946" xr:uid="{00000000-0005-0000-0000-000034600000}"/>
    <cellStyle name="SAPBEXHLevel2 14 9 2" xfId="16947" xr:uid="{00000000-0005-0000-0000-000035600000}"/>
    <cellStyle name="SAPBEXHLevel2 15" xfId="16948" xr:uid="{00000000-0005-0000-0000-000036600000}"/>
    <cellStyle name="SAPBEXHLevel2 15 10" xfId="16949" xr:uid="{00000000-0005-0000-0000-000037600000}"/>
    <cellStyle name="SAPBEXHLevel2 15 10 2" xfId="16950" xr:uid="{00000000-0005-0000-0000-000038600000}"/>
    <cellStyle name="SAPBEXHLevel2 15 11" xfId="16951" xr:uid="{00000000-0005-0000-0000-000039600000}"/>
    <cellStyle name="SAPBEXHLevel2 15 12" xfId="16952" xr:uid="{00000000-0005-0000-0000-00003A600000}"/>
    <cellStyle name="SAPBEXHLevel2 15 2" xfId="16953" xr:uid="{00000000-0005-0000-0000-00003B600000}"/>
    <cellStyle name="SAPBEXHLevel2 15 2 2" xfId="16954" xr:uid="{00000000-0005-0000-0000-00003C600000}"/>
    <cellStyle name="SAPBEXHLevel2 15 2 3" xfId="16955" xr:uid="{00000000-0005-0000-0000-00003D600000}"/>
    <cellStyle name="SAPBEXHLevel2 15 3" xfId="16956" xr:uid="{00000000-0005-0000-0000-00003E600000}"/>
    <cellStyle name="SAPBEXHLevel2 15 3 2" xfId="16957" xr:uid="{00000000-0005-0000-0000-00003F600000}"/>
    <cellStyle name="SAPBEXHLevel2 15 4" xfId="16958" xr:uid="{00000000-0005-0000-0000-000040600000}"/>
    <cellStyle name="SAPBEXHLevel2 15 4 2" xfId="16959" xr:uid="{00000000-0005-0000-0000-000041600000}"/>
    <cellStyle name="SAPBEXHLevel2 15 5" xfId="16960" xr:uid="{00000000-0005-0000-0000-000042600000}"/>
    <cellStyle name="SAPBEXHLevel2 15 5 2" xfId="16961" xr:uid="{00000000-0005-0000-0000-000043600000}"/>
    <cellStyle name="SAPBEXHLevel2 15 6" xfId="16962" xr:uid="{00000000-0005-0000-0000-000044600000}"/>
    <cellStyle name="SAPBEXHLevel2 15 6 2" xfId="16963" xr:uid="{00000000-0005-0000-0000-000045600000}"/>
    <cellStyle name="SAPBEXHLevel2 15 7" xfId="16964" xr:uid="{00000000-0005-0000-0000-000046600000}"/>
    <cellStyle name="SAPBEXHLevel2 15 7 2" xfId="16965" xr:uid="{00000000-0005-0000-0000-000047600000}"/>
    <cellStyle name="SAPBEXHLevel2 15 8" xfId="16966" xr:uid="{00000000-0005-0000-0000-000048600000}"/>
    <cellStyle name="SAPBEXHLevel2 15 8 2" xfId="16967" xr:uid="{00000000-0005-0000-0000-000049600000}"/>
    <cellStyle name="SAPBEXHLevel2 15 9" xfId="16968" xr:uid="{00000000-0005-0000-0000-00004A600000}"/>
    <cellStyle name="SAPBEXHLevel2 15 9 2" xfId="16969" xr:uid="{00000000-0005-0000-0000-00004B600000}"/>
    <cellStyle name="SAPBEXHLevel2 16" xfId="16970" xr:uid="{00000000-0005-0000-0000-00004C600000}"/>
    <cellStyle name="SAPBEXHLevel2 16 2" xfId="16971" xr:uid="{00000000-0005-0000-0000-00004D600000}"/>
    <cellStyle name="SAPBEXHLevel2 16 2 2" xfId="16972" xr:uid="{00000000-0005-0000-0000-00004E600000}"/>
    <cellStyle name="SAPBEXHLevel2 16 3" xfId="16973" xr:uid="{00000000-0005-0000-0000-00004F600000}"/>
    <cellStyle name="SAPBEXHLevel2 17" xfId="16974" xr:uid="{00000000-0005-0000-0000-000050600000}"/>
    <cellStyle name="SAPBEXHLevel2 17 2" xfId="16975" xr:uid="{00000000-0005-0000-0000-000051600000}"/>
    <cellStyle name="SAPBEXHLevel2 17 2 2" xfId="16976" xr:uid="{00000000-0005-0000-0000-000052600000}"/>
    <cellStyle name="SAPBEXHLevel2 17 3" xfId="16977" xr:uid="{00000000-0005-0000-0000-000053600000}"/>
    <cellStyle name="SAPBEXHLevel2 18" xfId="16978" xr:uid="{00000000-0005-0000-0000-000054600000}"/>
    <cellStyle name="SAPBEXHLevel2 18 2" xfId="16979" xr:uid="{00000000-0005-0000-0000-000055600000}"/>
    <cellStyle name="SAPBEXHLevel2 18 2 2" xfId="16980" xr:uid="{00000000-0005-0000-0000-000056600000}"/>
    <cellStyle name="SAPBEXHLevel2 18 3" xfId="16981" xr:uid="{00000000-0005-0000-0000-000057600000}"/>
    <cellStyle name="SAPBEXHLevel2 19" xfId="16982" xr:uid="{00000000-0005-0000-0000-000058600000}"/>
    <cellStyle name="SAPBEXHLevel2 19 2" xfId="16983" xr:uid="{00000000-0005-0000-0000-000059600000}"/>
    <cellStyle name="SAPBEXHLevel2 19 2 2" xfId="16984" xr:uid="{00000000-0005-0000-0000-00005A600000}"/>
    <cellStyle name="SAPBEXHLevel2 19 3" xfId="16985" xr:uid="{00000000-0005-0000-0000-00005B600000}"/>
    <cellStyle name="SAPBEXHLevel2 2" xfId="16986" xr:uid="{00000000-0005-0000-0000-00005C600000}"/>
    <cellStyle name="SAPBEXHLevel2 2 10" xfId="16987" xr:uid="{00000000-0005-0000-0000-00005D600000}"/>
    <cellStyle name="SAPBEXHLevel2 2 10 2" xfId="16988" xr:uid="{00000000-0005-0000-0000-00005E600000}"/>
    <cellStyle name="SAPBEXHLevel2 2 10 2 2" xfId="16989" xr:uid="{00000000-0005-0000-0000-00005F600000}"/>
    <cellStyle name="SAPBEXHLevel2 2 10 3" xfId="16990" xr:uid="{00000000-0005-0000-0000-000060600000}"/>
    <cellStyle name="SAPBEXHLevel2 2 11" xfId="16991" xr:uid="{00000000-0005-0000-0000-000061600000}"/>
    <cellStyle name="SAPBEXHLevel2 2 11 2" xfId="16992" xr:uid="{00000000-0005-0000-0000-000062600000}"/>
    <cellStyle name="SAPBEXHLevel2 2 12" xfId="16993" xr:uid="{00000000-0005-0000-0000-000063600000}"/>
    <cellStyle name="SAPBEXHLevel2 2 13" xfId="16994" xr:uid="{00000000-0005-0000-0000-000064600000}"/>
    <cellStyle name="SAPBEXHLevel2 2 2" xfId="16995" xr:uid="{00000000-0005-0000-0000-000065600000}"/>
    <cellStyle name="SAPBEXHLevel2 2 2 2" xfId="16996" xr:uid="{00000000-0005-0000-0000-000066600000}"/>
    <cellStyle name="SAPBEXHLevel2 2 2 2 10" xfId="16997" xr:uid="{00000000-0005-0000-0000-000067600000}"/>
    <cellStyle name="SAPBEXHLevel2 2 2 2 2" xfId="16998" xr:uid="{00000000-0005-0000-0000-000068600000}"/>
    <cellStyle name="SAPBEXHLevel2 2 2 2 2 2" xfId="16999" xr:uid="{00000000-0005-0000-0000-000069600000}"/>
    <cellStyle name="SAPBEXHLevel2 2 2 2 2 2 2" xfId="17000" xr:uid="{00000000-0005-0000-0000-00006A600000}"/>
    <cellStyle name="SAPBEXHLevel2 2 2 2 2 3" xfId="17001" xr:uid="{00000000-0005-0000-0000-00006B600000}"/>
    <cellStyle name="SAPBEXHLevel2 2 2 2 2 3 2" xfId="17002" xr:uid="{00000000-0005-0000-0000-00006C600000}"/>
    <cellStyle name="SAPBEXHLevel2 2 2 2 2 4" xfId="17003" xr:uid="{00000000-0005-0000-0000-00006D600000}"/>
    <cellStyle name="SAPBEXHLevel2 2 2 2 2 4 2" xfId="17004" xr:uid="{00000000-0005-0000-0000-00006E600000}"/>
    <cellStyle name="SAPBEXHLevel2 2 2 2 2 5" xfId="17005" xr:uid="{00000000-0005-0000-0000-00006F600000}"/>
    <cellStyle name="SAPBEXHLevel2 2 2 2 2 5 2" xfId="17006" xr:uid="{00000000-0005-0000-0000-000070600000}"/>
    <cellStyle name="SAPBEXHLevel2 2 2 2 2 6" xfId="17007" xr:uid="{00000000-0005-0000-0000-000071600000}"/>
    <cellStyle name="SAPBEXHLevel2 2 2 2 2 7" xfId="17008" xr:uid="{00000000-0005-0000-0000-000072600000}"/>
    <cellStyle name="SAPBEXHLevel2 2 2 2 2_2014БП" xfId="17009" xr:uid="{00000000-0005-0000-0000-000073600000}"/>
    <cellStyle name="SAPBEXHLevel2 2 2 2 3" xfId="17010" xr:uid="{00000000-0005-0000-0000-000074600000}"/>
    <cellStyle name="SAPBEXHLevel2 2 2 2 3 2" xfId="17011" xr:uid="{00000000-0005-0000-0000-000075600000}"/>
    <cellStyle name="SAPBEXHLevel2 2 2 2 3 2 2" xfId="17012" xr:uid="{00000000-0005-0000-0000-000076600000}"/>
    <cellStyle name="SAPBEXHLevel2 2 2 2 3 3" xfId="17013" xr:uid="{00000000-0005-0000-0000-000077600000}"/>
    <cellStyle name="SAPBEXHLevel2 2 2 2 3 3 2" xfId="17014" xr:uid="{00000000-0005-0000-0000-000078600000}"/>
    <cellStyle name="SAPBEXHLevel2 2 2 2 3 4" xfId="17015" xr:uid="{00000000-0005-0000-0000-000079600000}"/>
    <cellStyle name="SAPBEXHLevel2 2 2 2 3 4 2" xfId="17016" xr:uid="{00000000-0005-0000-0000-00007A600000}"/>
    <cellStyle name="SAPBEXHLevel2 2 2 2 3 5" xfId="17017" xr:uid="{00000000-0005-0000-0000-00007B600000}"/>
    <cellStyle name="SAPBEXHLevel2 2 2 2 3 5 2" xfId="17018" xr:uid="{00000000-0005-0000-0000-00007C600000}"/>
    <cellStyle name="SAPBEXHLevel2 2 2 2 3 6" xfId="17019" xr:uid="{00000000-0005-0000-0000-00007D600000}"/>
    <cellStyle name="SAPBEXHLevel2 2 2 2 3 7" xfId="17020" xr:uid="{00000000-0005-0000-0000-00007E600000}"/>
    <cellStyle name="SAPBEXHLevel2 2 2 2 3_2014БП" xfId="17021" xr:uid="{00000000-0005-0000-0000-00007F600000}"/>
    <cellStyle name="SAPBEXHLevel2 2 2 2 4" xfId="17022" xr:uid="{00000000-0005-0000-0000-000080600000}"/>
    <cellStyle name="SAPBEXHLevel2 2 2 2 4 2" xfId="17023" xr:uid="{00000000-0005-0000-0000-000081600000}"/>
    <cellStyle name="SAPBEXHLevel2 2 2 2 5" xfId="17024" xr:uid="{00000000-0005-0000-0000-000082600000}"/>
    <cellStyle name="SAPBEXHLevel2 2 2 2 5 2" xfId="17025" xr:uid="{00000000-0005-0000-0000-000083600000}"/>
    <cellStyle name="SAPBEXHLevel2 2 2 2 6" xfId="17026" xr:uid="{00000000-0005-0000-0000-000084600000}"/>
    <cellStyle name="SAPBEXHLevel2 2 2 2 6 2" xfId="17027" xr:uid="{00000000-0005-0000-0000-000085600000}"/>
    <cellStyle name="SAPBEXHLevel2 2 2 2 7" xfId="17028" xr:uid="{00000000-0005-0000-0000-000086600000}"/>
    <cellStyle name="SAPBEXHLevel2 2 2 2 7 2" xfId="17029" xr:uid="{00000000-0005-0000-0000-000087600000}"/>
    <cellStyle name="SAPBEXHLevel2 2 2 2 8" xfId="17030" xr:uid="{00000000-0005-0000-0000-000088600000}"/>
    <cellStyle name="SAPBEXHLevel2 2 2 2 9" xfId="17031" xr:uid="{00000000-0005-0000-0000-000089600000}"/>
    <cellStyle name="SAPBEXHLevel2 2 2 2_2013Прогноз" xfId="17032" xr:uid="{00000000-0005-0000-0000-00008A600000}"/>
    <cellStyle name="SAPBEXHLevel2 2 2 3" xfId="17033" xr:uid="{00000000-0005-0000-0000-00008B600000}"/>
    <cellStyle name="SAPBEXHLevel2 2 2 3 2" xfId="17034" xr:uid="{00000000-0005-0000-0000-00008C600000}"/>
    <cellStyle name="SAPBEXHLevel2 2 2 3 2 2" xfId="17035" xr:uid="{00000000-0005-0000-0000-00008D600000}"/>
    <cellStyle name="SAPBEXHLevel2 2 2 3 2 2 2" xfId="17036" xr:uid="{00000000-0005-0000-0000-00008E600000}"/>
    <cellStyle name="SAPBEXHLevel2 2 2 3 2 3" xfId="17037" xr:uid="{00000000-0005-0000-0000-00008F600000}"/>
    <cellStyle name="SAPBEXHLevel2 2 2 3 2 3 2" xfId="17038" xr:uid="{00000000-0005-0000-0000-000090600000}"/>
    <cellStyle name="SAPBEXHLevel2 2 2 3 2 4" xfId="17039" xr:uid="{00000000-0005-0000-0000-000091600000}"/>
    <cellStyle name="SAPBEXHLevel2 2 2 3 2 4 2" xfId="17040" xr:uid="{00000000-0005-0000-0000-000092600000}"/>
    <cellStyle name="SAPBEXHLevel2 2 2 3 2 5" xfId="17041" xr:uid="{00000000-0005-0000-0000-000093600000}"/>
    <cellStyle name="SAPBEXHLevel2 2 2 3 2 5 2" xfId="17042" xr:uid="{00000000-0005-0000-0000-000094600000}"/>
    <cellStyle name="SAPBEXHLevel2 2 2 3 2 6" xfId="17043" xr:uid="{00000000-0005-0000-0000-000095600000}"/>
    <cellStyle name="SAPBEXHLevel2 2 2 3 2 7" xfId="17044" xr:uid="{00000000-0005-0000-0000-000096600000}"/>
    <cellStyle name="SAPBEXHLevel2 2 2 3 2_2014БП" xfId="17045" xr:uid="{00000000-0005-0000-0000-000097600000}"/>
    <cellStyle name="SAPBEXHLevel2 2 2 3 3" xfId="17046" xr:uid="{00000000-0005-0000-0000-000098600000}"/>
    <cellStyle name="SAPBEXHLevel2 2 2 3 3 2" xfId="17047" xr:uid="{00000000-0005-0000-0000-000099600000}"/>
    <cellStyle name="SAPBEXHLevel2 2 2 3 4" xfId="17048" xr:uid="{00000000-0005-0000-0000-00009A600000}"/>
    <cellStyle name="SAPBEXHLevel2 2 2 3 4 2" xfId="17049" xr:uid="{00000000-0005-0000-0000-00009B600000}"/>
    <cellStyle name="SAPBEXHLevel2 2 2 3 5" xfId="17050" xr:uid="{00000000-0005-0000-0000-00009C600000}"/>
    <cellStyle name="SAPBEXHLevel2 2 2 3 5 2" xfId="17051" xr:uid="{00000000-0005-0000-0000-00009D600000}"/>
    <cellStyle name="SAPBEXHLevel2 2 2 3 6" xfId="17052" xr:uid="{00000000-0005-0000-0000-00009E600000}"/>
    <cellStyle name="SAPBEXHLevel2 2 2 3 6 2" xfId="17053" xr:uid="{00000000-0005-0000-0000-00009F600000}"/>
    <cellStyle name="SAPBEXHLevel2 2 2 3 7" xfId="17054" xr:uid="{00000000-0005-0000-0000-0000A0600000}"/>
    <cellStyle name="SAPBEXHLevel2 2 2 3 8" xfId="17055" xr:uid="{00000000-0005-0000-0000-0000A1600000}"/>
    <cellStyle name="SAPBEXHLevel2 2 2 3_2013Прогноз" xfId="17056" xr:uid="{00000000-0005-0000-0000-0000A2600000}"/>
    <cellStyle name="SAPBEXHLevel2 2 2 4" xfId="17057" xr:uid="{00000000-0005-0000-0000-0000A3600000}"/>
    <cellStyle name="SAPBEXHLevel2 2 2 4 2" xfId="17058" xr:uid="{00000000-0005-0000-0000-0000A4600000}"/>
    <cellStyle name="SAPBEXHLevel2 2 2 4 2 2" xfId="17059" xr:uid="{00000000-0005-0000-0000-0000A5600000}"/>
    <cellStyle name="SAPBEXHLevel2 2 2 4 3" xfId="17060" xr:uid="{00000000-0005-0000-0000-0000A6600000}"/>
    <cellStyle name="SAPBEXHLevel2 2 2 4 3 2" xfId="17061" xr:uid="{00000000-0005-0000-0000-0000A7600000}"/>
    <cellStyle name="SAPBEXHLevel2 2 2 4 4" xfId="17062" xr:uid="{00000000-0005-0000-0000-0000A8600000}"/>
    <cellStyle name="SAPBEXHLevel2 2 2 4 4 2" xfId="17063" xr:uid="{00000000-0005-0000-0000-0000A9600000}"/>
    <cellStyle name="SAPBEXHLevel2 2 2 4 5" xfId="17064" xr:uid="{00000000-0005-0000-0000-0000AA600000}"/>
    <cellStyle name="SAPBEXHLevel2 2 2 4 5 2" xfId="17065" xr:uid="{00000000-0005-0000-0000-0000AB600000}"/>
    <cellStyle name="SAPBEXHLevel2 2 2 4 6" xfId="17066" xr:uid="{00000000-0005-0000-0000-0000AC600000}"/>
    <cellStyle name="SAPBEXHLevel2 2 2 4 7" xfId="17067" xr:uid="{00000000-0005-0000-0000-0000AD600000}"/>
    <cellStyle name="SAPBEXHLevel2 2 2 4_2014БП" xfId="17068" xr:uid="{00000000-0005-0000-0000-0000AE600000}"/>
    <cellStyle name="SAPBEXHLevel2 2 2 5" xfId="17069" xr:uid="{00000000-0005-0000-0000-0000AF600000}"/>
    <cellStyle name="SAPBEXHLevel2 2 2 5 2" xfId="17070" xr:uid="{00000000-0005-0000-0000-0000B0600000}"/>
    <cellStyle name="SAPBEXHLevel2 2 2 5 2 2" xfId="17071" xr:uid="{00000000-0005-0000-0000-0000B1600000}"/>
    <cellStyle name="SAPBEXHLevel2 2 2 5 3" xfId="17072" xr:uid="{00000000-0005-0000-0000-0000B2600000}"/>
    <cellStyle name="SAPBEXHLevel2 2 2 5 3 2" xfId="17073" xr:uid="{00000000-0005-0000-0000-0000B3600000}"/>
    <cellStyle name="SAPBEXHLevel2 2 2 5 4" xfId="17074" xr:uid="{00000000-0005-0000-0000-0000B4600000}"/>
    <cellStyle name="SAPBEXHLevel2 2 2 5 4 2" xfId="17075" xr:uid="{00000000-0005-0000-0000-0000B5600000}"/>
    <cellStyle name="SAPBEXHLevel2 2 2 5 5" xfId="17076" xr:uid="{00000000-0005-0000-0000-0000B6600000}"/>
    <cellStyle name="SAPBEXHLevel2 2 2 5 5 2" xfId="17077" xr:uid="{00000000-0005-0000-0000-0000B7600000}"/>
    <cellStyle name="SAPBEXHLevel2 2 2 5 6" xfId="17078" xr:uid="{00000000-0005-0000-0000-0000B8600000}"/>
    <cellStyle name="SAPBEXHLevel2 2 2 5 7" xfId="17079" xr:uid="{00000000-0005-0000-0000-0000B9600000}"/>
    <cellStyle name="SAPBEXHLevel2 2 2 5_2014БП" xfId="17080" xr:uid="{00000000-0005-0000-0000-0000BA600000}"/>
    <cellStyle name="SAPBEXHLevel2 2 2 6" xfId="17081" xr:uid="{00000000-0005-0000-0000-0000BB600000}"/>
    <cellStyle name="SAPBEXHLevel2 2 2 6 2" xfId="17082" xr:uid="{00000000-0005-0000-0000-0000BC600000}"/>
    <cellStyle name="SAPBEXHLevel2 2 2 7" xfId="17083" xr:uid="{00000000-0005-0000-0000-0000BD600000}"/>
    <cellStyle name="SAPBEXHLevel2 2 2 8" xfId="17084" xr:uid="{00000000-0005-0000-0000-0000BE600000}"/>
    <cellStyle name="SAPBEXHLevel2 2 2_2013Прогноз" xfId="17085" xr:uid="{00000000-0005-0000-0000-0000BF600000}"/>
    <cellStyle name="SAPBEXHLevel2 2 3" xfId="17086" xr:uid="{00000000-0005-0000-0000-0000C0600000}"/>
    <cellStyle name="SAPBEXHLevel2 2 3 2" xfId="17087" xr:uid="{00000000-0005-0000-0000-0000C1600000}"/>
    <cellStyle name="SAPBEXHLevel2 2 3 2 2" xfId="17088" xr:uid="{00000000-0005-0000-0000-0000C2600000}"/>
    <cellStyle name="SAPBEXHLevel2 2 3 2 2 2" xfId="17089" xr:uid="{00000000-0005-0000-0000-0000C3600000}"/>
    <cellStyle name="SAPBEXHLevel2 2 3 2 2 2 2" xfId="17090" xr:uid="{00000000-0005-0000-0000-0000C4600000}"/>
    <cellStyle name="SAPBEXHLevel2 2 3 2 2 3" xfId="17091" xr:uid="{00000000-0005-0000-0000-0000C5600000}"/>
    <cellStyle name="SAPBEXHLevel2 2 3 2 2 3 2" xfId="17092" xr:uid="{00000000-0005-0000-0000-0000C6600000}"/>
    <cellStyle name="SAPBEXHLevel2 2 3 2 2 4" xfId="17093" xr:uid="{00000000-0005-0000-0000-0000C7600000}"/>
    <cellStyle name="SAPBEXHLevel2 2 3 2 2 4 2" xfId="17094" xr:uid="{00000000-0005-0000-0000-0000C8600000}"/>
    <cellStyle name="SAPBEXHLevel2 2 3 2 2 5" xfId="17095" xr:uid="{00000000-0005-0000-0000-0000C9600000}"/>
    <cellStyle name="SAPBEXHLevel2 2 3 2 2 5 2" xfId="17096" xr:uid="{00000000-0005-0000-0000-0000CA600000}"/>
    <cellStyle name="SAPBEXHLevel2 2 3 2 2 6" xfId="17097" xr:uid="{00000000-0005-0000-0000-0000CB600000}"/>
    <cellStyle name="SAPBEXHLevel2 2 3 2 2 7" xfId="17098" xr:uid="{00000000-0005-0000-0000-0000CC600000}"/>
    <cellStyle name="SAPBEXHLevel2 2 3 2 2_2014БП" xfId="17099" xr:uid="{00000000-0005-0000-0000-0000CD600000}"/>
    <cellStyle name="SAPBEXHLevel2 2 3 2 3" xfId="17100" xr:uid="{00000000-0005-0000-0000-0000CE600000}"/>
    <cellStyle name="SAPBEXHLevel2 2 3 2 3 2" xfId="17101" xr:uid="{00000000-0005-0000-0000-0000CF600000}"/>
    <cellStyle name="SAPBEXHLevel2 2 3 2 4" xfId="17102" xr:uid="{00000000-0005-0000-0000-0000D0600000}"/>
    <cellStyle name="SAPBEXHLevel2 2 3 2 4 2" xfId="17103" xr:uid="{00000000-0005-0000-0000-0000D1600000}"/>
    <cellStyle name="SAPBEXHLevel2 2 3 2 5" xfId="17104" xr:uid="{00000000-0005-0000-0000-0000D2600000}"/>
    <cellStyle name="SAPBEXHLevel2 2 3 2 5 2" xfId="17105" xr:uid="{00000000-0005-0000-0000-0000D3600000}"/>
    <cellStyle name="SAPBEXHLevel2 2 3 2 6" xfId="17106" xr:uid="{00000000-0005-0000-0000-0000D4600000}"/>
    <cellStyle name="SAPBEXHLevel2 2 3 2 6 2" xfId="17107" xr:uid="{00000000-0005-0000-0000-0000D5600000}"/>
    <cellStyle name="SAPBEXHLevel2 2 3 2 7" xfId="17108" xr:uid="{00000000-0005-0000-0000-0000D6600000}"/>
    <cellStyle name="SAPBEXHLevel2 2 3 2 8" xfId="17109" xr:uid="{00000000-0005-0000-0000-0000D7600000}"/>
    <cellStyle name="SAPBEXHLevel2 2 3 2 9" xfId="17110" xr:uid="{00000000-0005-0000-0000-0000D8600000}"/>
    <cellStyle name="SAPBEXHLevel2 2 3 2_2013Прогноз" xfId="17111" xr:uid="{00000000-0005-0000-0000-0000D9600000}"/>
    <cellStyle name="SAPBEXHLevel2 2 3 3" xfId="17112" xr:uid="{00000000-0005-0000-0000-0000DA600000}"/>
    <cellStyle name="SAPBEXHLevel2 2 3 3 2" xfId="17113" xr:uid="{00000000-0005-0000-0000-0000DB600000}"/>
    <cellStyle name="SAPBEXHLevel2 2 3 3 2 2" xfId="17114" xr:uid="{00000000-0005-0000-0000-0000DC600000}"/>
    <cellStyle name="SAPBEXHLevel2 2 3 3 2 2 2" xfId="17115" xr:uid="{00000000-0005-0000-0000-0000DD600000}"/>
    <cellStyle name="SAPBEXHLevel2 2 3 3 2 3" xfId="17116" xr:uid="{00000000-0005-0000-0000-0000DE600000}"/>
    <cellStyle name="SAPBEXHLevel2 2 3 3 2 3 2" xfId="17117" xr:uid="{00000000-0005-0000-0000-0000DF600000}"/>
    <cellStyle name="SAPBEXHLevel2 2 3 3 2 4" xfId="17118" xr:uid="{00000000-0005-0000-0000-0000E0600000}"/>
    <cellStyle name="SAPBEXHLevel2 2 3 3 2 4 2" xfId="17119" xr:uid="{00000000-0005-0000-0000-0000E1600000}"/>
    <cellStyle name="SAPBEXHLevel2 2 3 3 2 5" xfId="17120" xr:uid="{00000000-0005-0000-0000-0000E2600000}"/>
    <cellStyle name="SAPBEXHLevel2 2 3 3 2 5 2" xfId="17121" xr:uid="{00000000-0005-0000-0000-0000E3600000}"/>
    <cellStyle name="SAPBEXHLevel2 2 3 3 2 6" xfId="17122" xr:uid="{00000000-0005-0000-0000-0000E4600000}"/>
    <cellStyle name="SAPBEXHLevel2 2 3 3 2 7" xfId="17123" xr:uid="{00000000-0005-0000-0000-0000E5600000}"/>
    <cellStyle name="SAPBEXHLevel2 2 3 3 2_2014БП" xfId="17124" xr:uid="{00000000-0005-0000-0000-0000E6600000}"/>
    <cellStyle name="SAPBEXHLevel2 2 3 3 3" xfId="17125" xr:uid="{00000000-0005-0000-0000-0000E7600000}"/>
    <cellStyle name="SAPBEXHLevel2 2 3 3 3 2" xfId="17126" xr:uid="{00000000-0005-0000-0000-0000E8600000}"/>
    <cellStyle name="SAPBEXHLevel2 2 3 3 4" xfId="17127" xr:uid="{00000000-0005-0000-0000-0000E9600000}"/>
    <cellStyle name="SAPBEXHLevel2 2 3 3 4 2" xfId="17128" xr:uid="{00000000-0005-0000-0000-0000EA600000}"/>
    <cellStyle name="SAPBEXHLevel2 2 3 3 5" xfId="17129" xr:uid="{00000000-0005-0000-0000-0000EB600000}"/>
    <cellStyle name="SAPBEXHLevel2 2 3 3 5 2" xfId="17130" xr:uid="{00000000-0005-0000-0000-0000EC600000}"/>
    <cellStyle name="SAPBEXHLevel2 2 3 3 6" xfId="17131" xr:uid="{00000000-0005-0000-0000-0000ED600000}"/>
    <cellStyle name="SAPBEXHLevel2 2 3 3 6 2" xfId="17132" xr:uid="{00000000-0005-0000-0000-0000EE600000}"/>
    <cellStyle name="SAPBEXHLevel2 2 3 3 7" xfId="17133" xr:uid="{00000000-0005-0000-0000-0000EF600000}"/>
    <cellStyle name="SAPBEXHLevel2 2 3 3 8" xfId="17134" xr:uid="{00000000-0005-0000-0000-0000F0600000}"/>
    <cellStyle name="SAPBEXHLevel2 2 3 3_2013Прогноз" xfId="17135" xr:uid="{00000000-0005-0000-0000-0000F1600000}"/>
    <cellStyle name="SAPBEXHLevel2 2 3 4" xfId="17136" xr:uid="{00000000-0005-0000-0000-0000F2600000}"/>
    <cellStyle name="SAPBEXHLevel2 2 3 4 2" xfId="17137" xr:uid="{00000000-0005-0000-0000-0000F3600000}"/>
    <cellStyle name="SAPBEXHLevel2 2 3 4 2 2" xfId="17138" xr:uid="{00000000-0005-0000-0000-0000F4600000}"/>
    <cellStyle name="SAPBEXHLevel2 2 3 4 3" xfId="17139" xr:uid="{00000000-0005-0000-0000-0000F5600000}"/>
    <cellStyle name="SAPBEXHLevel2 2 3 4 3 2" xfId="17140" xr:uid="{00000000-0005-0000-0000-0000F6600000}"/>
    <cellStyle name="SAPBEXHLevel2 2 3 4 4" xfId="17141" xr:uid="{00000000-0005-0000-0000-0000F7600000}"/>
    <cellStyle name="SAPBEXHLevel2 2 3 4 4 2" xfId="17142" xr:uid="{00000000-0005-0000-0000-0000F8600000}"/>
    <cellStyle name="SAPBEXHLevel2 2 3 4 5" xfId="17143" xr:uid="{00000000-0005-0000-0000-0000F9600000}"/>
    <cellStyle name="SAPBEXHLevel2 2 3 4 5 2" xfId="17144" xr:uid="{00000000-0005-0000-0000-0000FA600000}"/>
    <cellStyle name="SAPBEXHLevel2 2 3 4 6" xfId="17145" xr:uid="{00000000-0005-0000-0000-0000FB600000}"/>
    <cellStyle name="SAPBEXHLevel2 2 3 4 7" xfId="17146" xr:uid="{00000000-0005-0000-0000-0000FC600000}"/>
    <cellStyle name="SAPBEXHLevel2 2 3 4_2014БП" xfId="17147" xr:uid="{00000000-0005-0000-0000-0000FD600000}"/>
    <cellStyle name="SAPBEXHLevel2 2 3 5" xfId="17148" xr:uid="{00000000-0005-0000-0000-0000FE600000}"/>
    <cellStyle name="SAPBEXHLevel2 2 3 5 2" xfId="17149" xr:uid="{00000000-0005-0000-0000-0000FF600000}"/>
    <cellStyle name="SAPBEXHLevel2 2 3 6" xfId="17150" xr:uid="{00000000-0005-0000-0000-000000610000}"/>
    <cellStyle name="SAPBEXHLevel2 2 3 7" xfId="17151" xr:uid="{00000000-0005-0000-0000-000001610000}"/>
    <cellStyle name="SAPBEXHLevel2 2 3_2013Прогноз" xfId="17152" xr:uid="{00000000-0005-0000-0000-000002610000}"/>
    <cellStyle name="SAPBEXHLevel2 2 4" xfId="17153" xr:uid="{00000000-0005-0000-0000-000003610000}"/>
    <cellStyle name="SAPBEXHLevel2 2 4 10" xfId="17154" xr:uid="{00000000-0005-0000-0000-000004610000}"/>
    <cellStyle name="SAPBEXHLevel2 2 4 2" xfId="17155" xr:uid="{00000000-0005-0000-0000-000005610000}"/>
    <cellStyle name="SAPBEXHLevel2 2 4 2 2" xfId="17156" xr:uid="{00000000-0005-0000-0000-000006610000}"/>
    <cellStyle name="SAPBEXHLevel2 2 4 2 2 2" xfId="17157" xr:uid="{00000000-0005-0000-0000-000007610000}"/>
    <cellStyle name="SAPBEXHLevel2 2 4 2 3" xfId="17158" xr:uid="{00000000-0005-0000-0000-000008610000}"/>
    <cellStyle name="SAPBEXHLevel2 2 4 2 3 2" xfId="17159" xr:uid="{00000000-0005-0000-0000-000009610000}"/>
    <cellStyle name="SAPBEXHLevel2 2 4 2 4" xfId="17160" xr:uid="{00000000-0005-0000-0000-00000A610000}"/>
    <cellStyle name="SAPBEXHLevel2 2 4 2 4 2" xfId="17161" xr:uid="{00000000-0005-0000-0000-00000B610000}"/>
    <cellStyle name="SAPBEXHLevel2 2 4 2 5" xfId="17162" xr:uid="{00000000-0005-0000-0000-00000C610000}"/>
    <cellStyle name="SAPBEXHLevel2 2 4 2 5 2" xfId="17163" xr:uid="{00000000-0005-0000-0000-00000D610000}"/>
    <cellStyle name="SAPBEXHLevel2 2 4 2 6" xfId="17164" xr:uid="{00000000-0005-0000-0000-00000E610000}"/>
    <cellStyle name="SAPBEXHLevel2 2 4 2 7" xfId="17165" xr:uid="{00000000-0005-0000-0000-00000F610000}"/>
    <cellStyle name="SAPBEXHLevel2 2 4 2 8" xfId="17166" xr:uid="{00000000-0005-0000-0000-000010610000}"/>
    <cellStyle name="SAPBEXHLevel2 2 4 2_2014БП" xfId="17167" xr:uid="{00000000-0005-0000-0000-000011610000}"/>
    <cellStyle name="SAPBEXHLevel2 2 4 3" xfId="17168" xr:uid="{00000000-0005-0000-0000-000012610000}"/>
    <cellStyle name="SAPBEXHLevel2 2 4 3 2" xfId="17169" xr:uid="{00000000-0005-0000-0000-000013610000}"/>
    <cellStyle name="SAPBEXHLevel2 2 4 3 2 2" xfId="17170" xr:uid="{00000000-0005-0000-0000-000014610000}"/>
    <cellStyle name="SAPBEXHLevel2 2 4 3 3" xfId="17171" xr:uid="{00000000-0005-0000-0000-000015610000}"/>
    <cellStyle name="SAPBEXHLevel2 2 4 3 3 2" xfId="17172" xr:uid="{00000000-0005-0000-0000-000016610000}"/>
    <cellStyle name="SAPBEXHLevel2 2 4 3 4" xfId="17173" xr:uid="{00000000-0005-0000-0000-000017610000}"/>
    <cellStyle name="SAPBEXHLevel2 2 4 3 4 2" xfId="17174" xr:uid="{00000000-0005-0000-0000-000018610000}"/>
    <cellStyle name="SAPBEXHLevel2 2 4 3 5" xfId="17175" xr:uid="{00000000-0005-0000-0000-000019610000}"/>
    <cellStyle name="SAPBEXHLevel2 2 4 3 5 2" xfId="17176" xr:uid="{00000000-0005-0000-0000-00001A610000}"/>
    <cellStyle name="SAPBEXHLevel2 2 4 3 6" xfId="17177" xr:uid="{00000000-0005-0000-0000-00001B610000}"/>
    <cellStyle name="SAPBEXHLevel2 2 4 3 7" xfId="17178" xr:uid="{00000000-0005-0000-0000-00001C610000}"/>
    <cellStyle name="SAPBEXHLevel2 2 4 3_2014БП" xfId="17179" xr:uid="{00000000-0005-0000-0000-00001D610000}"/>
    <cellStyle name="SAPBEXHLevel2 2 4 4" xfId="17180" xr:uid="{00000000-0005-0000-0000-00001E610000}"/>
    <cellStyle name="SAPBEXHLevel2 2 4 4 2" xfId="17181" xr:uid="{00000000-0005-0000-0000-00001F610000}"/>
    <cellStyle name="SAPBEXHLevel2 2 4 5" xfId="17182" xr:uid="{00000000-0005-0000-0000-000020610000}"/>
    <cellStyle name="SAPBEXHLevel2 2 4 5 2" xfId="17183" xr:uid="{00000000-0005-0000-0000-000021610000}"/>
    <cellStyle name="SAPBEXHLevel2 2 4 6" xfId="17184" xr:uid="{00000000-0005-0000-0000-000022610000}"/>
    <cellStyle name="SAPBEXHLevel2 2 4 6 2" xfId="17185" xr:uid="{00000000-0005-0000-0000-000023610000}"/>
    <cellStyle name="SAPBEXHLevel2 2 4 7" xfId="17186" xr:uid="{00000000-0005-0000-0000-000024610000}"/>
    <cellStyle name="SAPBEXHLevel2 2 4 7 2" xfId="17187" xr:uid="{00000000-0005-0000-0000-000025610000}"/>
    <cellStyle name="SAPBEXHLevel2 2 4 8" xfId="17188" xr:uid="{00000000-0005-0000-0000-000026610000}"/>
    <cellStyle name="SAPBEXHLevel2 2 4 9" xfId="17189" xr:uid="{00000000-0005-0000-0000-000027610000}"/>
    <cellStyle name="SAPBEXHLevel2 2 4_2013Прогноз" xfId="17190" xr:uid="{00000000-0005-0000-0000-000028610000}"/>
    <cellStyle name="SAPBEXHLevel2 2 5" xfId="17191" xr:uid="{00000000-0005-0000-0000-000029610000}"/>
    <cellStyle name="SAPBEXHLevel2 2 5 2" xfId="17192" xr:uid="{00000000-0005-0000-0000-00002A610000}"/>
    <cellStyle name="SAPBEXHLevel2 2 5 2 2" xfId="17193" xr:uid="{00000000-0005-0000-0000-00002B610000}"/>
    <cellStyle name="SAPBEXHLevel2 2 5 2 2 2" xfId="17194" xr:uid="{00000000-0005-0000-0000-00002C610000}"/>
    <cellStyle name="SAPBEXHLevel2 2 5 2 3" xfId="17195" xr:uid="{00000000-0005-0000-0000-00002D610000}"/>
    <cellStyle name="SAPBEXHLevel2 2 5 2 3 2" xfId="17196" xr:uid="{00000000-0005-0000-0000-00002E610000}"/>
    <cellStyle name="SAPBEXHLevel2 2 5 2 4" xfId="17197" xr:uid="{00000000-0005-0000-0000-00002F610000}"/>
    <cellStyle name="SAPBEXHLevel2 2 5 2 4 2" xfId="17198" xr:uid="{00000000-0005-0000-0000-000030610000}"/>
    <cellStyle name="SAPBEXHLevel2 2 5 2 5" xfId="17199" xr:uid="{00000000-0005-0000-0000-000031610000}"/>
    <cellStyle name="SAPBEXHLevel2 2 5 2 5 2" xfId="17200" xr:uid="{00000000-0005-0000-0000-000032610000}"/>
    <cellStyle name="SAPBEXHLevel2 2 5 2 6" xfId="17201" xr:uid="{00000000-0005-0000-0000-000033610000}"/>
    <cellStyle name="SAPBEXHLevel2 2 5 2 7" xfId="17202" xr:uid="{00000000-0005-0000-0000-000034610000}"/>
    <cellStyle name="SAPBEXHLevel2 2 5 2 8" xfId="17203" xr:uid="{00000000-0005-0000-0000-000035610000}"/>
    <cellStyle name="SAPBEXHLevel2 2 5 2_2014БП" xfId="17204" xr:uid="{00000000-0005-0000-0000-000036610000}"/>
    <cellStyle name="SAPBEXHLevel2 2 5 3" xfId="17205" xr:uid="{00000000-0005-0000-0000-000037610000}"/>
    <cellStyle name="SAPBEXHLevel2 2 5 3 2" xfId="17206" xr:uid="{00000000-0005-0000-0000-000038610000}"/>
    <cellStyle name="SAPBEXHLevel2 2 5 4" xfId="17207" xr:uid="{00000000-0005-0000-0000-000039610000}"/>
    <cellStyle name="SAPBEXHLevel2 2 5 4 2" xfId="17208" xr:uid="{00000000-0005-0000-0000-00003A610000}"/>
    <cellStyle name="SAPBEXHLevel2 2 5 5" xfId="17209" xr:uid="{00000000-0005-0000-0000-00003B610000}"/>
    <cellStyle name="SAPBEXHLevel2 2 5 5 2" xfId="17210" xr:uid="{00000000-0005-0000-0000-00003C610000}"/>
    <cellStyle name="SAPBEXHLevel2 2 5 6" xfId="17211" xr:uid="{00000000-0005-0000-0000-00003D610000}"/>
    <cellStyle name="SAPBEXHLevel2 2 5 6 2" xfId="17212" xr:uid="{00000000-0005-0000-0000-00003E610000}"/>
    <cellStyle name="SAPBEXHLevel2 2 5 7" xfId="17213" xr:uid="{00000000-0005-0000-0000-00003F610000}"/>
    <cellStyle name="SAPBEXHLevel2 2 5 8" xfId="17214" xr:uid="{00000000-0005-0000-0000-000040610000}"/>
    <cellStyle name="SAPBEXHLevel2 2 5 9" xfId="17215" xr:uid="{00000000-0005-0000-0000-000041610000}"/>
    <cellStyle name="SAPBEXHLevel2 2 5_2013Прогноз" xfId="17216" xr:uid="{00000000-0005-0000-0000-000042610000}"/>
    <cellStyle name="SAPBEXHLevel2 2 6" xfId="17217" xr:uid="{00000000-0005-0000-0000-000043610000}"/>
    <cellStyle name="SAPBEXHLevel2 2 6 2" xfId="17218" xr:uid="{00000000-0005-0000-0000-000044610000}"/>
    <cellStyle name="SAPBEXHLevel2 2 6 2 2" xfId="17219" xr:uid="{00000000-0005-0000-0000-000045610000}"/>
    <cellStyle name="SAPBEXHLevel2 2 6 2 3" xfId="17220" xr:uid="{00000000-0005-0000-0000-000046610000}"/>
    <cellStyle name="SAPBEXHLevel2 2 6 3" xfId="17221" xr:uid="{00000000-0005-0000-0000-000047610000}"/>
    <cellStyle name="SAPBEXHLevel2 2 6 3 2" xfId="17222" xr:uid="{00000000-0005-0000-0000-000048610000}"/>
    <cellStyle name="SAPBEXHLevel2 2 6 4" xfId="17223" xr:uid="{00000000-0005-0000-0000-000049610000}"/>
    <cellStyle name="SAPBEXHLevel2 2 6 4 2" xfId="17224" xr:uid="{00000000-0005-0000-0000-00004A610000}"/>
    <cellStyle name="SAPBEXHLevel2 2 6 5" xfId="17225" xr:uid="{00000000-0005-0000-0000-00004B610000}"/>
    <cellStyle name="SAPBEXHLevel2 2 6 5 2" xfId="17226" xr:uid="{00000000-0005-0000-0000-00004C610000}"/>
    <cellStyle name="SAPBEXHLevel2 2 6 6" xfId="17227" xr:uid="{00000000-0005-0000-0000-00004D610000}"/>
    <cellStyle name="SAPBEXHLevel2 2 6 7" xfId="17228" xr:uid="{00000000-0005-0000-0000-00004E610000}"/>
    <cellStyle name="SAPBEXHLevel2 2 6 8" xfId="17229" xr:uid="{00000000-0005-0000-0000-00004F610000}"/>
    <cellStyle name="SAPBEXHLevel2 2 6_2014БП" xfId="17230" xr:uid="{00000000-0005-0000-0000-000050610000}"/>
    <cellStyle name="SAPBEXHLevel2 2 7" xfId="17231" xr:uid="{00000000-0005-0000-0000-000051610000}"/>
    <cellStyle name="SAPBEXHLevel2 2 7 2" xfId="17232" xr:uid="{00000000-0005-0000-0000-000052610000}"/>
    <cellStyle name="SAPBEXHLevel2 2 7 2 2" xfId="17233" xr:uid="{00000000-0005-0000-0000-000053610000}"/>
    <cellStyle name="SAPBEXHLevel2 2 7 2 3" xfId="17234" xr:uid="{00000000-0005-0000-0000-000054610000}"/>
    <cellStyle name="SAPBEXHLevel2 2 7 3" xfId="17235" xr:uid="{00000000-0005-0000-0000-000055610000}"/>
    <cellStyle name="SAPBEXHLevel2 2 7 3 2" xfId="17236" xr:uid="{00000000-0005-0000-0000-000056610000}"/>
    <cellStyle name="SAPBEXHLevel2 2 7 4" xfId="17237" xr:uid="{00000000-0005-0000-0000-000057610000}"/>
    <cellStyle name="SAPBEXHLevel2 2 7 4 2" xfId="17238" xr:uid="{00000000-0005-0000-0000-000058610000}"/>
    <cellStyle name="SAPBEXHLevel2 2 7 5" xfId="17239" xr:uid="{00000000-0005-0000-0000-000059610000}"/>
    <cellStyle name="SAPBEXHLevel2 2 7 5 2" xfId="17240" xr:uid="{00000000-0005-0000-0000-00005A610000}"/>
    <cellStyle name="SAPBEXHLevel2 2 7 6" xfId="17241" xr:uid="{00000000-0005-0000-0000-00005B610000}"/>
    <cellStyle name="SAPBEXHLevel2 2 7 7" xfId="17242" xr:uid="{00000000-0005-0000-0000-00005C610000}"/>
    <cellStyle name="SAPBEXHLevel2 2 7 8" xfId="17243" xr:uid="{00000000-0005-0000-0000-00005D610000}"/>
    <cellStyle name="SAPBEXHLevel2 2 7_2014БП" xfId="17244" xr:uid="{00000000-0005-0000-0000-00005E610000}"/>
    <cellStyle name="SAPBEXHLevel2 2 8" xfId="17245" xr:uid="{00000000-0005-0000-0000-00005F610000}"/>
    <cellStyle name="SAPBEXHLevel2 2 8 2" xfId="17246" xr:uid="{00000000-0005-0000-0000-000060610000}"/>
    <cellStyle name="SAPBEXHLevel2 2 8 2 2" xfId="17247" xr:uid="{00000000-0005-0000-0000-000061610000}"/>
    <cellStyle name="SAPBEXHLevel2 2 8 3" xfId="17248" xr:uid="{00000000-0005-0000-0000-000062610000}"/>
    <cellStyle name="SAPBEXHLevel2 2 9" xfId="17249" xr:uid="{00000000-0005-0000-0000-000063610000}"/>
    <cellStyle name="SAPBEXHLevel2 2 9 2" xfId="17250" xr:uid="{00000000-0005-0000-0000-000064610000}"/>
    <cellStyle name="SAPBEXHLevel2 2 9 2 2" xfId="17251" xr:uid="{00000000-0005-0000-0000-000065610000}"/>
    <cellStyle name="SAPBEXHLevel2 2 9 3" xfId="17252" xr:uid="{00000000-0005-0000-0000-000066610000}"/>
    <cellStyle name="SAPBEXHLevel2 2_2013Прогноз" xfId="17253" xr:uid="{00000000-0005-0000-0000-000067610000}"/>
    <cellStyle name="SAPBEXHLevel2 20" xfId="17254" xr:uid="{00000000-0005-0000-0000-000068610000}"/>
    <cellStyle name="SAPBEXHLevel2 20 2" xfId="17255" xr:uid="{00000000-0005-0000-0000-000069610000}"/>
    <cellStyle name="SAPBEXHLevel2 20 2 2" xfId="17256" xr:uid="{00000000-0005-0000-0000-00006A610000}"/>
    <cellStyle name="SAPBEXHLevel2 20 3" xfId="17257" xr:uid="{00000000-0005-0000-0000-00006B610000}"/>
    <cellStyle name="SAPBEXHLevel2 21" xfId="17258" xr:uid="{00000000-0005-0000-0000-00006C610000}"/>
    <cellStyle name="SAPBEXHLevel2 21 2" xfId="17259" xr:uid="{00000000-0005-0000-0000-00006D610000}"/>
    <cellStyle name="SAPBEXHLevel2 21 2 2" xfId="17260" xr:uid="{00000000-0005-0000-0000-00006E610000}"/>
    <cellStyle name="SAPBEXHLevel2 21 3" xfId="17261" xr:uid="{00000000-0005-0000-0000-00006F610000}"/>
    <cellStyle name="SAPBEXHLevel2 22" xfId="17262" xr:uid="{00000000-0005-0000-0000-000070610000}"/>
    <cellStyle name="SAPBEXHLevel2 22 2" xfId="17263" xr:uid="{00000000-0005-0000-0000-000071610000}"/>
    <cellStyle name="SAPBEXHLevel2 22 2 2" xfId="17264" xr:uid="{00000000-0005-0000-0000-000072610000}"/>
    <cellStyle name="SAPBEXHLevel2 22 3" xfId="17265" xr:uid="{00000000-0005-0000-0000-000073610000}"/>
    <cellStyle name="SAPBEXHLevel2 23" xfId="17266" xr:uid="{00000000-0005-0000-0000-000074610000}"/>
    <cellStyle name="SAPBEXHLevel2 23 2" xfId="17267" xr:uid="{00000000-0005-0000-0000-000075610000}"/>
    <cellStyle name="SAPBEXHLevel2 23 2 2" xfId="17268" xr:uid="{00000000-0005-0000-0000-000076610000}"/>
    <cellStyle name="SAPBEXHLevel2 23 3" xfId="17269" xr:uid="{00000000-0005-0000-0000-000077610000}"/>
    <cellStyle name="SAPBEXHLevel2 24" xfId="17270" xr:uid="{00000000-0005-0000-0000-000078610000}"/>
    <cellStyle name="SAPBEXHLevel2 24 2" xfId="17271" xr:uid="{00000000-0005-0000-0000-000079610000}"/>
    <cellStyle name="SAPBEXHLevel2 24 2 2" xfId="17272" xr:uid="{00000000-0005-0000-0000-00007A610000}"/>
    <cellStyle name="SAPBEXHLevel2 24 3" xfId="17273" xr:uid="{00000000-0005-0000-0000-00007B610000}"/>
    <cellStyle name="SAPBEXHLevel2 25" xfId="17274" xr:uid="{00000000-0005-0000-0000-00007C610000}"/>
    <cellStyle name="SAPBEXHLevel2 25 2" xfId="17275" xr:uid="{00000000-0005-0000-0000-00007D610000}"/>
    <cellStyle name="SAPBEXHLevel2 25 3" xfId="17276" xr:uid="{00000000-0005-0000-0000-00007E610000}"/>
    <cellStyle name="SAPBEXHLevel2 26" xfId="17277" xr:uid="{00000000-0005-0000-0000-00007F610000}"/>
    <cellStyle name="SAPBEXHLevel2 26 2" xfId="17278" xr:uid="{00000000-0005-0000-0000-000080610000}"/>
    <cellStyle name="SAPBEXHLevel2 27" xfId="17279" xr:uid="{00000000-0005-0000-0000-000081610000}"/>
    <cellStyle name="SAPBEXHLevel2 28" xfId="17280" xr:uid="{00000000-0005-0000-0000-000082610000}"/>
    <cellStyle name="SAPBEXHLevel2 29" xfId="17281" xr:uid="{00000000-0005-0000-0000-000083610000}"/>
    <cellStyle name="SAPBEXHLevel2 3" xfId="17282" xr:uid="{00000000-0005-0000-0000-000084610000}"/>
    <cellStyle name="SAPBEXHLevel2 3 10" xfId="17283" xr:uid="{00000000-0005-0000-0000-000085610000}"/>
    <cellStyle name="SAPBEXHLevel2 3 10 2" xfId="17284" xr:uid="{00000000-0005-0000-0000-000086610000}"/>
    <cellStyle name="SAPBEXHLevel2 3 10 3" xfId="17285" xr:uid="{00000000-0005-0000-0000-000087610000}"/>
    <cellStyle name="SAPBEXHLevel2 3 11" xfId="17286" xr:uid="{00000000-0005-0000-0000-000088610000}"/>
    <cellStyle name="SAPBEXHLevel2 3 12" xfId="17287" xr:uid="{00000000-0005-0000-0000-000089610000}"/>
    <cellStyle name="SAPBEXHLevel2 3 2" xfId="17288" xr:uid="{00000000-0005-0000-0000-00008A610000}"/>
    <cellStyle name="SAPBEXHLevel2 3 2 2" xfId="17289" xr:uid="{00000000-0005-0000-0000-00008B610000}"/>
    <cellStyle name="SAPBEXHLevel2 3 2 2 2" xfId="17290" xr:uid="{00000000-0005-0000-0000-00008C610000}"/>
    <cellStyle name="SAPBEXHLevel2 3 2 2 2 2" xfId="17291" xr:uid="{00000000-0005-0000-0000-00008D610000}"/>
    <cellStyle name="SAPBEXHLevel2 3 2 2 3" xfId="17292" xr:uid="{00000000-0005-0000-0000-00008E610000}"/>
    <cellStyle name="SAPBEXHLevel2 3 2 2 3 2" xfId="17293" xr:uid="{00000000-0005-0000-0000-00008F610000}"/>
    <cellStyle name="SAPBEXHLevel2 3 2 2 4" xfId="17294" xr:uid="{00000000-0005-0000-0000-000090610000}"/>
    <cellStyle name="SAPBEXHLevel2 3 2 2 4 2" xfId="17295" xr:uid="{00000000-0005-0000-0000-000091610000}"/>
    <cellStyle name="SAPBEXHLevel2 3 2 2 5" xfId="17296" xr:uid="{00000000-0005-0000-0000-000092610000}"/>
    <cellStyle name="SAPBEXHLevel2 3 2 2 5 2" xfId="17297" xr:uid="{00000000-0005-0000-0000-000093610000}"/>
    <cellStyle name="SAPBEXHLevel2 3 2 2 6" xfId="17298" xr:uid="{00000000-0005-0000-0000-000094610000}"/>
    <cellStyle name="SAPBEXHLevel2 3 2 2 7" xfId="17299" xr:uid="{00000000-0005-0000-0000-000095610000}"/>
    <cellStyle name="SAPBEXHLevel2 3 2 2 8" xfId="17300" xr:uid="{00000000-0005-0000-0000-000096610000}"/>
    <cellStyle name="SAPBEXHLevel2 3 2 2_2014БП" xfId="17301" xr:uid="{00000000-0005-0000-0000-000097610000}"/>
    <cellStyle name="SAPBEXHLevel2 3 2 3" xfId="17302" xr:uid="{00000000-0005-0000-0000-000098610000}"/>
    <cellStyle name="SAPBEXHLevel2 3 2 3 2" xfId="17303" xr:uid="{00000000-0005-0000-0000-000099610000}"/>
    <cellStyle name="SAPBEXHLevel2 3 2 4" xfId="17304" xr:uid="{00000000-0005-0000-0000-00009A610000}"/>
    <cellStyle name="SAPBEXHLevel2 3 2 4 2" xfId="17305" xr:uid="{00000000-0005-0000-0000-00009B610000}"/>
    <cellStyle name="SAPBEXHLevel2 3 2 5" xfId="17306" xr:uid="{00000000-0005-0000-0000-00009C610000}"/>
    <cellStyle name="SAPBEXHLevel2 3 2 5 2" xfId="17307" xr:uid="{00000000-0005-0000-0000-00009D610000}"/>
    <cellStyle name="SAPBEXHLevel2 3 2 6" xfId="17308" xr:uid="{00000000-0005-0000-0000-00009E610000}"/>
    <cellStyle name="SAPBEXHLevel2 3 2 6 2" xfId="17309" xr:uid="{00000000-0005-0000-0000-00009F610000}"/>
    <cellStyle name="SAPBEXHLevel2 3 2 7" xfId="17310" xr:uid="{00000000-0005-0000-0000-0000A0610000}"/>
    <cellStyle name="SAPBEXHLevel2 3 2 8" xfId="17311" xr:uid="{00000000-0005-0000-0000-0000A1610000}"/>
    <cellStyle name="SAPBEXHLevel2 3 2 9" xfId="17312" xr:uid="{00000000-0005-0000-0000-0000A2610000}"/>
    <cellStyle name="SAPBEXHLevel2 3 2_2013Прогноз" xfId="17313" xr:uid="{00000000-0005-0000-0000-0000A3610000}"/>
    <cellStyle name="SAPBEXHLevel2 3 3" xfId="17314" xr:uid="{00000000-0005-0000-0000-0000A4610000}"/>
    <cellStyle name="SAPBEXHLevel2 3 3 2" xfId="17315" xr:uid="{00000000-0005-0000-0000-0000A5610000}"/>
    <cellStyle name="SAPBEXHLevel2 3 3 2 2" xfId="17316" xr:uid="{00000000-0005-0000-0000-0000A6610000}"/>
    <cellStyle name="SAPBEXHLevel2 3 3 2 2 2" xfId="17317" xr:uid="{00000000-0005-0000-0000-0000A7610000}"/>
    <cellStyle name="SAPBEXHLevel2 3 3 2 3" xfId="17318" xr:uid="{00000000-0005-0000-0000-0000A8610000}"/>
    <cellStyle name="SAPBEXHLevel2 3 3 2 3 2" xfId="17319" xr:uid="{00000000-0005-0000-0000-0000A9610000}"/>
    <cellStyle name="SAPBEXHLevel2 3 3 2 4" xfId="17320" xr:uid="{00000000-0005-0000-0000-0000AA610000}"/>
    <cellStyle name="SAPBEXHLevel2 3 3 2 4 2" xfId="17321" xr:uid="{00000000-0005-0000-0000-0000AB610000}"/>
    <cellStyle name="SAPBEXHLevel2 3 3 2 5" xfId="17322" xr:uid="{00000000-0005-0000-0000-0000AC610000}"/>
    <cellStyle name="SAPBEXHLevel2 3 3 2 5 2" xfId="17323" xr:uid="{00000000-0005-0000-0000-0000AD610000}"/>
    <cellStyle name="SAPBEXHLevel2 3 3 2 6" xfId="17324" xr:uid="{00000000-0005-0000-0000-0000AE610000}"/>
    <cellStyle name="SAPBEXHLevel2 3 3 2 7" xfId="17325" xr:uid="{00000000-0005-0000-0000-0000AF610000}"/>
    <cellStyle name="SAPBEXHLevel2 3 3 2 8" xfId="17326" xr:uid="{00000000-0005-0000-0000-0000B0610000}"/>
    <cellStyle name="SAPBEXHLevel2 3 3 2_2014БП" xfId="17327" xr:uid="{00000000-0005-0000-0000-0000B1610000}"/>
    <cellStyle name="SAPBEXHLevel2 3 3 3" xfId="17328" xr:uid="{00000000-0005-0000-0000-0000B2610000}"/>
    <cellStyle name="SAPBEXHLevel2 3 3 3 2" xfId="17329" xr:uid="{00000000-0005-0000-0000-0000B3610000}"/>
    <cellStyle name="SAPBEXHLevel2 3 3 4" xfId="17330" xr:uid="{00000000-0005-0000-0000-0000B4610000}"/>
    <cellStyle name="SAPBEXHLevel2 3 3 4 2" xfId="17331" xr:uid="{00000000-0005-0000-0000-0000B5610000}"/>
    <cellStyle name="SAPBEXHLevel2 3 3 5" xfId="17332" xr:uid="{00000000-0005-0000-0000-0000B6610000}"/>
    <cellStyle name="SAPBEXHLevel2 3 3 5 2" xfId="17333" xr:uid="{00000000-0005-0000-0000-0000B7610000}"/>
    <cellStyle name="SAPBEXHLevel2 3 3 6" xfId="17334" xr:uid="{00000000-0005-0000-0000-0000B8610000}"/>
    <cellStyle name="SAPBEXHLevel2 3 3 6 2" xfId="17335" xr:uid="{00000000-0005-0000-0000-0000B9610000}"/>
    <cellStyle name="SAPBEXHLevel2 3 3 7" xfId="17336" xr:uid="{00000000-0005-0000-0000-0000BA610000}"/>
    <cellStyle name="SAPBEXHLevel2 3 3 8" xfId="17337" xr:uid="{00000000-0005-0000-0000-0000BB610000}"/>
    <cellStyle name="SAPBEXHLevel2 3 3 9" xfId="17338" xr:uid="{00000000-0005-0000-0000-0000BC610000}"/>
    <cellStyle name="SAPBEXHLevel2 3 3_2013Прогноз" xfId="17339" xr:uid="{00000000-0005-0000-0000-0000BD610000}"/>
    <cellStyle name="SAPBEXHLevel2 3 4" xfId="17340" xr:uid="{00000000-0005-0000-0000-0000BE610000}"/>
    <cellStyle name="SAPBEXHLevel2 3 4 2" xfId="17341" xr:uid="{00000000-0005-0000-0000-0000BF610000}"/>
    <cellStyle name="SAPBEXHLevel2 3 4 2 2" xfId="17342" xr:uid="{00000000-0005-0000-0000-0000C0610000}"/>
    <cellStyle name="SAPBEXHLevel2 3 4 2 3" xfId="17343" xr:uid="{00000000-0005-0000-0000-0000C1610000}"/>
    <cellStyle name="SAPBEXHLevel2 3 4 3" xfId="17344" xr:uid="{00000000-0005-0000-0000-0000C2610000}"/>
    <cellStyle name="SAPBEXHLevel2 3 4 3 2" xfId="17345" xr:uid="{00000000-0005-0000-0000-0000C3610000}"/>
    <cellStyle name="SAPBEXHLevel2 3 4 4" xfId="17346" xr:uid="{00000000-0005-0000-0000-0000C4610000}"/>
    <cellStyle name="SAPBEXHLevel2 3 4 4 2" xfId="17347" xr:uid="{00000000-0005-0000-0000-0000C5610000}"/>
    <cellStyle name="SAPBEXHLevel2 3 4 5" xfId="17348" xr:uid="{00000000-0005-0000-0000-0000C6610000}"/>
    <cellStyle name="SAPBEXHLevel2 3 4 5 2" xfId="17349" xr:uid="{00000000-0005-0000-0000-0000C7610000}"/>
    <cellStyle name="SAPBEXHLevel2 3 4 6" xfId="17350" xr:uid="{00000000-0005-0000-0000-0000C8610000}"/>
    <cellStyle name="SAPBEXHLevel2 3 4 7" xfId="17351" xr:uid="{00000000-0005-0000-0000-0000C9610000}"/>
    <cellStyle name="SAPBEXHLevel2 3 4 8" xfId="17352" xr:uid="{00000000-0005-0000-0000-0000CA610000}"/>
    <cellStyle name="SAPBEXHLevel2 3 4_2014БП" xfId="17353" xr:uid="{00000000-0005-0000-0000-0000CB610000}"/>
    <cellStyle name="SAPBEXHLevel2 3 5" xfId="17354" xr:uid="{00000000-0005-0000-0000-0000CC610000}"/>
    <cellStyle name="SAPBEXHLevel2 3 5 2" xfId="17355" xr:uid="{00000000-0005-0000-0000-0000CD610000}"/>
    <cellStyle name="SAPBEXHLevel2 3 5 2 2" xfId="17356" xr:uid="{00000000-0005-0000-0000-0000CE610000}"/>
    <cellStyle name="SAPBEXHLevel2 3 5 3" xfId="17357" xr:uid="{00000000-0005-0000-0000-0000CF610000}"/>
    <cellStyle name="SAPBEXHLevel2 3 6" xfId="17358" xr:uid="{00000000-0005-0000-0000-0000D0610000}"/>
    <cellStyle name="SAPBEXHLevel2 3 6 2" xfId="17359" xr:uid="{00000000-0005-0000-0000-0000D1610000}"/>
    <cellStyle name="SAPBEXHLevel2 3 6 2 2" xfId="17360" xr:uid="{00000000-0005-0000-0000-0000D2610000}"/>
    <cellStyle name="SAPBEXHLevel2 3 6 3" xfId="17361" xr:uid="{00000000-0005-0000-0000-0000D3610000}"/>
    <cellStyle name="SAPBEXHLevel2 3 7" xfId="17362" xr:uid="{00000000-0005-0000-0000-0000D4610000}"/>
    <cellStyle name="SAPBEXHLevel2 3 7 2" xfId="17363" xr:uid="{00000000-0005-0000-0000-0000D5610000}"/>
    <cellStyle name="SAPBEXHLevel2 3 7 2 2" xfId="17364" xr:uid="{00000000-0005-0000-0000-0000D6610000}"/>
    <cellStyle name="SAPBEXHLevel2 3 7 3" xfId="17365" xr:uid="{00000000-0005-0000-0000-0000D7610000}"/>
    <cellStyle name="SAPBEXHLevel2 3 8" xfId="17366" xr:uid="{00000000-0005-0000-0000-0000D8610000}"/>
    <cellStyle name="SAPBEXHLevel2 3 8 2" xfId="17367" xr:uid="{00000000-0005-0000-0000-0000D9610000}"/>
    <cellStyle name="SAPBEXHLevel2 3 8 2 2" xfId="17368" xr:uid="{00000000-0005-0000-0000-0000DA610000}"/>
    <cellStyle name="SAPBEXHLevel2 3 8 3" xfId="17369" xr:uid="{00000000-0005-0000-0000-0000DB610000}"/>
    <cellStyle name="SAPBEXHLevel2 3 9" xfId="17370" xr:uid="{00000000-0005-0000-0000-0000DC610000}"/>
    <cellStyle name="SAPBEXHLevel2 3 9 2" xfId="17371" xr:uid="{00000000-0005-0000-0000-0000DD610000}"/>
    <cellStyle name="SAPBEXHLevel2 3 9 2 2" xfId="17372" xr:uid="{00000000-0005-0000-0000-0000DE610000}"/>
    <cellStyle name="SAPBEXHLevel2 3 9 3" xfId="17373" xr:uid="{00000000-0005-0000-0000-0000DF610000}"/>
    <cellStyle name="SAPBEXHLevel2 3_2013Прогноз" xfId="17374" xr:uid="{00000000-0005-0000-0000-0000E0610000}"/>
    <cellStyle name="SAPBEXHLevel2 30" xfId="17375" xr:uid="{00000000-0005-0000-0000-0000E1610000}"/>
    <cellStyle name="SAPBEXHLevel2 31" xfId="17376" xr:uid="{00000000-0005-0000-0000-0000E2610000}"/>
    <cellStyle name="SAPBEXHLevel2 32" xfId="17377" xr:uid="{00000000-0005-0000-0000-0000E3610000}"/>
    <cellStyle name="SAPBEXHLevel2 33" xfId="17378" xr:uid="{00000000-0005-0000-0000-0000E4610000}"/>
    <cellStyle name="SAPBEXHLevel2 34" xfId="17379" xr:uid="{00000000-0005-0000-0000-0000E5610000}"/>
    <cellStyle name="SAPBEXHLevel2 35" xfId="17380" xr:uid="{00000000-0005-0000-0000-0000E6610000}"/>
    <cellStyle name="SAPBEXHLevel2 36" xfId="17381" xr:uid="{00000000-0005-0000-0000-0000E7610000}"/>
    <cellStyle name="SAPBEXHLevel2 37" xfId="17382" xr:uid="{00000000-0005-0000-0000-0000E8610000}"/>
    <cellStyle name="SAPBEXHLevel2 38" xfId="17383" xr:uid="{00000000-0005-0000-0000-0000E9610000}"/>
    <cellStyle name="SAPBEXHLevel2 39" xfId="17384" xr:uid="{00000000-0005-0000-0000-0000EA610000}"/>
    <cellStyle name="SAPBEXHLevel2 4" xfId="17385" xr:uid="{00000000-0005-0000-0000-0000EB610000}"/>
    <cellStyle name="SAPBEXHLevel2 4 10" xfId="17386" xr:uid="{00000000-0005-0000-0000-0000EC610000}"/>
    <cellStyle name="SAPBEXHLevel2 4 10 2" xfId="17387" xr:uid="{00000000-0005-0000-0000-0000ED610000}"/>
    <cellStyle name="SAPBEXHLevel2 4 10 3" xfId="17388" xr:uid="{00000000-0005-0000-0000-0000EE610000}"/>
    <cellStyle name="SAPBEXHLevel2 4 11" xfId="17389" xr:uid="{00000000-0005-0000-0000-0000EF610000}"/>
    <cellStyle name="SAPBEXHLevel2 4 12" xfId="17390" xr:uid="{00000000-0005-0000-0000-0000F0610000}"/>
    <cellStyle name="SAPBEXHLevel2 4 2" xfId="17391" xr:uid="{00000000-0005-0000-0000-0000F1610000}"/>
    <cellStyle name="SAPBEXHLevel2 4 2 2" xfId="17392" xr:uid="{00000000-0005-0000-0000-0000F2610000}"/>
    <cellStyle name="SAPBEXHLevel2 4 2 2 2" xfId="17393" xr:uid="{00000000-0005-0000-0000-0000F3610000}"/>
    <cellStyle name="SAPBEXHLevel2 4 2 2 2 2" xfId="17394" xr:uid="{00000000-0005-0000-0000-0000F4610000}"/>
    <cellStyle name="SAPBEXHLevel2 4 2 2 3" xfId="17395" xr:uid="{00000000-0005-0000-0000-0000F5610000}"/>
    <cellStyle name="SAPBEXHLevel2 4 2 2 3 2" xfId="17396" xr:uid="{00000000-0005-0000-0000-0000F6610000}"/>
    <cellStyle name="SAPBEXHLevel2 4 2 2 4" xfId="17397" xr:uid="{00000000-0005-0000-0000-0000F7610000}"/>
    <cellStyle name="SAPBEXHLevel2 4 2 2 4 2" xfId="17398" xr:uid="{00000000-0005-0000-0000-0000F8610000}"/>
    <cellStyle name="SAPBEXHLevel2 4 2 2 5" xfId="17399" xr:uid="{00000000-0005-0000-0000-0000F9610000}"/>
    <cellStyle name="SAPBEXHLevel2 4 2 2 5 2" xfId="17400" xr:uid="{00000000-0005-0000-0000-0000FA610000}"/>
    <cellStyle name="SAPBEXHLevel2 4 2 2 6" xfId="17401" xr:uid="{00000000-0005-0000-0000-0000FB610000}"/>
    <cellStyle name="SAPBEXHLevel2 4 2 2 7" xfId="17402" xr:uid="{00000000-0005-0000-0000-0000FC610000}"/>
    <cellStyle name="SAPBEXHLevel2 4 2 2 8" xfId="17403" xr:uid="{00000000-0005-0000-0000-0000FD610000}"/>
    <cellStyle name="SAPBEXHLevel2 4 2 2_2014БП" xfId="17404" xr:uid="{00000000-0005-0000-0000-0000FE610000}"/>
    <cellStyle name="SAPBEXHLevel2 4 2 3" xfId="17405" xr:uid="{00000000-0005-0000-0000-0000FF610000}"/>
    <cellStyle name="SAPBEXHLevel2 4 2 3 2" xfId="17406" xr:uid="{00000000-0005-0000-0000-000000620000}"/>
    <cellStyle name="SAPBEXHLevel2 4 2 4" xfId="17407" xr:uid="{00000000-0005-0000-0000-000001620000}"/>
    <cellStyle name="SAPBEXHLevel2 4 2 4 2" xfId="17408" xr:uid="{00000000-0005-0000-0000-000002620000}"/>
    <cellStyle name="SAPBEXHLevel2 4 2 5" xfId="17409" xr:uid="{00000000-0005-0000-0000-000003620000}"/>
    <cellStyle name="SAPBEXHLevel2 4 2 5 2" xfId="17410" xr:uid="{00000000-0005-0000-0000-000004620000}"/>
    <cellStyle name="SAPBEXHLevel2 4 2 6" xfId="17411" xr:uid="{00000000-0005-0000-0000-000005620000}"/>
    <cellStyle name="SAPBEXHLevel2 4 2 6 2" xfId="17412" xr:uid="{00000000-0005-0000-0000-000006620000}"/>
    <cellStyle name="SAPBEXHLevel2 4 2 7" xfId="17413" xr:uid="{00000000-0005-0000-0000-000007620000}"/>
    <cellStyle name="SAPBEXHLevel2 4 2 8" xfId="17414" xr:uid="{00000000-0005-0000-0000-000008620000}"/>
    <cellStyle name="SAPBEXHLevel2 4 2 9" xfId="17415" xr:uid="{00000000-0005-0000-0000-000009620000}"/>
    <cellStyle name="SAPBEXHLevel2 4 2_2013Прогноз" xfId="17416" xr:uid="{00000000-0005-0000-0000-00000A620000}"/>
    <cellStyle name="SAPBEXHLevel2 4 3" xfId="17417" xr:uid="{00000000-0005-0000-0000-00000B620000}"/>
    <cellStyle name="SAPBEXHLevel2 4 3 2" xfId="17418" xr:uid="{00000000-0005-0000-0000-00000C620000}"/>
    <cellStyle name="SAPBEXHLevel2 4 3 2 2" xfId="17419" xr:uid="{00000000-0005-0000-0000-00000D620000}"/>
    <cellStyle name="SAPBEXHLevel2 4 3 2 2 2" xfId="17420" xr:uid="{00000000-0005-0000-0000-00000E620000}"/>
    <cellStyle name="SAPBEXHLevel2 4 3 2 3" xfId="17421" xr:uid="{00000000-0005-0000-0000-00000F620000}"/>
    <cellStyle name="SAPBEXHLevel2 4 3 2 3 2" xfId="17422" xr:uid="{00000000-0005-0000-0000-000010620000}"/>
    <cellStyle name="SAPBEXHLevel2 4 3 2 4" xfId="17423" xr:uid="{00000000-0005-0000-0000-000011620000}"/>
    <cellStyle name="SAPBEXHLevel2 4 3 2 4 2" xfId="17424" xr:uid="{00000000-0005-0000-0000-000012620000}"/>
    <cellStyle name="SAPBEXHLevel2 4 3 2 5" xfId="17425" xr:uid="{00000000-0005-0000-0000-000013620000}"/>
    <cellStyle name="SAPBEXHLevel2 4 3 2 5 2" xfId="17426" xr:uid="{00000000-0005-0000-0000-000014620000}"/>
    <cellStyle name="SAPBEXHLevel2 4 3 2 6" xfId="17427" xr:uid="{00000000-0005-0000-0000-000015620000}"/>
    <cellStyle name="SAPBEXHLevel2 4 3 2 7" xfId="17428" xr:uid="{00000000-0005-0000-0000-000016620000}"/>
    <cellStyle name="SAPBEXHLevel2 4 3 2 8" xfId="17429" xr:uid="{00000000-0005-0000-0000-000017620000}"/>
    <cellStyle name="SAPBEXHLevel2 4 3 2_2014БП" xfId="17430" xr:uid="{00000000-0005-0000-0000-000018620000}"/>
    <cellStyle name="SAPBEXHLevel2 4 3 3" xfId="17431" xr:uid="{00000000-0005-0000-0000-000019620000}"/>
    <cellStyle name="SAPBEXHLevel2 4 3 3 2" xfId="17432" xr:uid="{00000000-0005-0000-0000-00001A620000}"/>
    <cellStyle name="SAPBEXHLevel2 4 3 4" xfId="17433" xr:uid="{00000000-0005-0000-0000-00001B620000}"/>
    <cellStyle name="SAPBEXHLevel2 4 3 4 2" xfId="17434" xr:uid="{00000000-0005-0000-0000-00001C620000}"/>
    <cellStyle name="SAPBEXHLevel2 4 3 5" xfId="17435" xr:uid="{00000000-0005-0000-0000-00001D620000}"/>
    <cellStyle name="SAPBEXHLevel2 4 3 5 2" xfId="17436" xr:uid="{00000000-0005-0000-0000-00001E620000}"/>
    <cellStyle name="SAPBEXHLevel2 4 3 6" xfId="17437" xr:uid="{00000000-0005-0000-0000-00001F620000}"/>
    <cellStyle name="SAPBEXHLevel2 4 3 6 2" xfId="17438" xr:uid="{00000000-0005-0000-0000-000020620000}"/>
    <cellStyle name="SAPBEXHLevel2 4 3 7" xfId="17439" xr:uid="{00000000-0005-0000-0000-000021620000}"/>
    <cellStyle name="SAPBEXHLevel2 4 3 8" xfId="17440" xr:uid="{00000000-0005-0000-0000-000022620000}"/>
    <cellStyle name="SAPBEXHLevel2 4 3 9" xfId="17441" xr:uid="{00000000-0005-0000-0000-000023620000}"/>
    <cellStyle name="SAPBEXHLevel2 4 3_2013Прогноз" xfId="17442" xr:uid="{00000000-0005-0000-0000-000024620000}"/>
    <cellStyle name="SAPBEXHLevel2 4 4" xfId="17443" xr:uid="{00000000-0005-0000-0000-000025620000}"/>
    <cellStyle name="SAPBEXHLevel2 4 4 2" xfId="17444" xr:uid="{00000000-0005-0000-0000-000026620000}"/>
    <cellStyle name="SAPBEXHLevel2 4 4 2 2" xfId="17445" xr:uid="{00000000-0005-0000-0000-000027620000}"/>
    <cellStyle name="SAPBEXHLevel2 4 4 2 3" xfId="17446" xr:uid="{00000000-0005-0000-0000-000028620000}"/>
    <cellStyle name="SAPBEXHLevel2 4 4 3" xfId="17447" xr:uid="{00000000-0005-0000-0000-000029620000}"/>
    <cellStyle name="SAPBEXHLevel2 4 4 3 2" xfId="17448" xr:uid="{00000000-0005-0000-0000-00002A620000}"/>
    <cellStyle name="SAPBEXHLevel2 4 4 4" xfId="17449" xr:uid="{00000000-0005-0000-0000-00002B620000}"/>
    <cellStyle name="SAPBEXHLevel2 4 4 4 2" xfId="17450" xr:uid="{00000000-0005-0000-0000-00002C620000}"/>
    <cellStyle name="SAPBEXHLevel2 4 4 5" xfId="17451" xr:uid="{00000000-0005-0000-0000-00002D620000}"/>
    <cellStyle name="SAPBEXHLevel2 4 4 5 2" xfId="17452" xr:uid="{00000000-0005-0000-0000-00002E620000}"/>
    <cellStyle name="SAPBEXHLevel2 4 4 6" xfId="17453" xr:uid="{00000000-0005-0000-0000-00002F620000}"/>
    <cellStyle name="SAPBEXHLevel2 4 4 7" xfId="17454" xr:uid="{00000000-0005-0000-0000-000030620000}"/>
    <cellStyle name="SAPBEXHLevel2 4 4 8" xfId="17455" xr:uid="{00000000-0005-0000-0000-000031620000}"/>
    <cellStyle name="SAPBEXHLevel2 4 4_2014БП" xfId="17456" xr:uid="{00000000-0005-0000-0000-000032620000}"/>
    <cellStyle name="SAPBEXHLevel2 4 5" xfId="17457" xr:uid="{00000000-0005-0000-0000-000033620000}"/>
    <cellStyle name="SAPBEXHLevel2 4 5 2" xfId="17458" xr:uid="{00000000-0005-0000-0000-000034620000}"/>
    <cellStyle name="SAPBEXHLevel2 4 5 2 2" xfId="17459" xr:uid="{00000000-0005-0000-0000-000035620000}"/>
    <cellStyle name="SAPBEXHLevel2 4 5 3" xfId="17460" xr:uid="{00000000-0005-0000-0000-000036620000}"/>
    <cellStyle name="SAPBEXHLevel2 4 6" xfId="17461" xr:uid="{00000000-0005-0000-0000-000037620000}"/>
    <cellStyle name="SAPBEXHLevel2 4 6 2" xfId="17462" xr:uid="{00000000-0005-0000-0000-000038620000}"/>
    <cellStyle name="SAPBEXHLevel2 4 6 2 2" xfId="17463" xr:uid="{00000000-0005-0000-0000-000039620000}"/>
    <cellStyle name="SAPBEXHLevel2 4 6 3" xfId="17464" xr:uid="{00000000-0005-0000-0000-00003A620000}"/>
    <cellStyle name="SAPBEXHLevel2 4 7" xfId="17465" xr:uid="{00000000-0005-0000-0000-00003B620000}"/>
    <cellStyle name="SAPBEXHLevel2 4 7 2" xfId="17466" xr:uid="{00000000-0005-0000-0000-00003C620000}"/>
    <cellStyle name="SAPBEXHLevel2 4 7 2 2" xfId="17467" xr:uid="{00000000-0005-0000-0000-00003D620000}"/>
    <cellStyle name="SAPBEXHLevel2 4 7 3" xfId="17468" xr:uid="{00000000-0005-0000-0000-00003E620000}"/>
    <cellStyle name="SAPBEXHLevel2 4 8" xfId="17469" xr:uid="{00000000-0005-0000-0000-00003F620000}"/>
    <cellStyle name="SAPBEXHLevel2 4 8 2" xfId="17470" xr:uid="{00000000-0005-0000-0000-000040620000}"/>
    <cellStyle name="SAPBEXHLevel2 4 8 2 2" xfId="17471" xr:uid="{00000000-0005-0000-0000-000041620000}"/>
    <cellStyle name="SAPBEXHLevel2 4 8 3" xfId="17472" xr:uid="{00000000-0005-0000-0000-000042620000}"/>
    <cellStyle name="SAPBEXHLevel2 4 9" xfId="17473" xr:uid="{00000000-0005-0000-0000-000043620000}"/>
    <cellStyle name="SAPBEXHLevel2 4 9 2" xfId="17474" xr:uid="{00000000-0005-0000-0000-000044620000}"/>
    <cellStyle name="SAPBEXHLevel2 4 9 2 2" xfId="17475" xr:uid="{00000000-0005-0000-0000-000045620000}"/>
    <cellStyle name="SAPBEXHLevel2 4 9 3" xfId="17476" xr:uid="{00000000-0005-0000-0000-000046620000}"/>
    <cellStyle name="SAPBEXHLevel2 4_2013Прогноз" xfId="17477" xr:uid="{00000000-0005-0000-0000-000047620000}"/>
    <cellStyle name="SAPBEXHLevel2 40" xfId="17478" xr:uid="{00000000-0005-0000-0000-000048620000}"/>
    <cellStyle name="SAPBEXHLevel2 41" xfId="17479" xr:uid="{00000000-0005-0000-0000-000049620000}"/>
    <cellStyle name="SAPBEXHLevel2 42" xfId="17480" xr:uid="{00000000-0005-0000-0000-00004A620000}"/>
    <cellStyle name="SAPBEXHLevel2 43" xfId="17481" xr:uid="{00000000-0005-0000-0000-00004B620000}"/>
    <cellStyle name="SAPBEXHLevel2 44" xfId="17482" xr:uid="{00000000-0005-0000-0000-00004C620000}"/>
    <cellStyle name="SAPBEXHLevel2 45" xfId="17483" xr:uid="{00000000-0005-0000-0000-00004D620000}"/>
    <cellStyle name="SAPBEXHLevel2 46" xfId="17484" xr:uid="{00000000-0005-0000-0000-00004E620000}"/>
    <cellStyle name="SAPBEXHLevel2 47" xfId="17485" xr:uid="{00000000-0005-0000-0000-00004F620000}"/>
    <cellStyle name="SAPBEXHLevel2 48" xfId="17486" xr:uid="{00000000-0005-0000-0000-000050620000}"/>
    <cellStyle name="SAPBEXHLevel2 49" xfId="36478" xr:uid="{00000000-0005-0000-0000-000051620000}"/>
    <cellStyle name="SAPBEXHLevel2 5" xfId="17487" xr:uid="{00000000-0005-0000-0000-000052620000}"/>
    <cellStyle name="SAPBEXHLevel2 5 10" xfId="17488" xr:uid="{00000000-0005-0000-0000-000053620000}"/>
    <cellStyle name="SAPBEXHLevel2 5 10 2" xfId="17489" xr:uid="{00000000-0005-0000-0000-000054620000}"/>
    <cellStyle name="SAPBEXHLevel2 5 10 2 2" xfId="17490" xr:uid="{00000000-0005-0000-0000-000055620000}"/>
    <cellStyle name="SAPBEXHLevel2 5 10 3" xfId="17491" xr:uid="{00000000-0005-0000-0000-000056620000}"/>
    <cellStyle name="SAPBEXHLevel2 5 11" xfId="17492" xr:uid="{00000000-0005-0000-0000-000057620000}"/>
    <cellStyle name="SAPBEXHLevel2 5 11 2" xfId="17493" xr:uid="{00000000-0005-0000-0000-000058620000}"/>
    <cellStyle name="SAPBEXHLevel2 5 12" xfId="17494" xr:uid="{00000000-0005-0000-0000-000059620000}"/>
    <cellStyle name="SAPBEXHLevel2 5 2" xfId="17495" xr:uid="{00000000-0005-0000-0000-00005A620000}"/>
    <cellStyle name="SAPBEXHLevel2 5 2 10" xfId="17496" xr:uid="{00000000-0005-0000-0000-00005B620000}"/>
    <cellStyle name="SAPBEXHLevel2 5 2 2" xfId="17497" xr:uid="{00000000-0005-0000-0000-00005C620000}"/>
    <cellStyle name="SAPBEXHLevel2 5 2 2 2" xfId="17498" xr:uid="{00000000-0005-0000-0000-00005D620000}"/>
    <cellStyle name="SAPBEXHLevel2 5 2 2 2 2" xfId="17499" xr:uid="{00000000-0005-0000-0000-00005E620000}"/>
    <cellStyle name="SAPBEXHLevel2 5 2 2 3" xfId="17500" xr:uid="{00000000-0005-0000-0000-00005F620000}"/>
    <cellStyle name="SAPBEXHLevel2 5 2 2 3 2" xfId="17501" xr:uid="{00000000-0005-0000-0000-000060620000}"/>
    <cellStyle name="SAPBEXHLevel2 5 2 2 4" xfId="17502" xr:uid="{00000000-0005-0000-0000-000061620000}"/>
    <cellStyle name="SAPBEXHLevel2 5 2 2 4 2" xfId="17503" xr:uid="{00000000-0005-0000-0000-000062620000}"/>
    <cellStyle name="SAPBEXHLevel2 5 2 2 5" xfId="17504" xr:uid="{00000000-0005-0000-0000-000063620000}"/>
    <cellStyle name="SAPBEXHLevel2 5 2 2 5 2" xfId="17505" xr:uid="{00000000-0005-0000-0000-000064620000}"/>
    <cellStyle name="SAPBEXHLevel2 5 2 2 6" xfId="17506" xr:uid="{00000000-0005-0000-0000-000065620000}"/>
    <cellStyle name="SAPBEXHLevel2 5 2 2 7" xfId="17507" xr:uid="{00000000-0005-0000-0000-000066620000}"/>
    <cellStyle name="SAPBEXHLevel2 5 2 2 8" xfId="17508" xr:uid="{00000000-0005-0000-0000-000067620000}"/>
    <cellStyle name="SAPBEXHLevel2 5 2 2_2014БП" xfId="17509" xr:uid="{00000000-0005-0000-0000-000068620000}"/>
    <cellStyle name="SAPBEXHLevel2 5 2 3" xfId="17510" xr:uid="{00000000-0005-0000-0000-000069620000}"/>
    <cellStyle name="SAPBEXHLevel2 5 2 3 2" xfId="17511" xr:uid="{00000000-0005-0000-0000-00006A620000}"/>
    <cellStyle name="SAPBEXHLevel2 5 2 3 2 2" xfId="17512" xr:uid="{00000000-0005-0000-0000-00006B620000}"/>
    <cellStyle name="SAPBEXHLevel2 5 2 3 3" xfId="17513" xr:uid="{00000000-0005-0000-0000-00006C620000}"/>
    <cellStyle name="SAPBEXHLevel2 5 2 3 3 2" xfId="17514" xr:uid="{00000000-0005-0000-0000-00006D620000}"/>
    <cellStyle name="SAPBEXHLevel2 5 2 3 4" xfId="17515" xr:uid="{00000000-0005-0000-0000-00006E620000}"/>
    <cellStyle name="SAPBEXHLevel2 5 2 3 4 2" xfId="17516" xr:uid="{00000000-0005-0000-0000-00006F620000}"/>
    <cellStyle name="SAPBEXHLevel2 5 2 3 5" xfId="17517" xr:uid="{00000000-0005-0000-0000-000070620000}"/>
    <cellStyle name="SAPBEXHLevel2 5 2 3 5 2" xfId="17518" xr:uid="{00000000-0005-0000-0000-000071620000}"/>
    <cellStyle name="SAPBEXHLevel2 5 2 3 6" xfId="17519" xr:uid="{00000000-0005-0000-0000-000072620000}"/>
    <cellStyle name="SAPBEXHLevel2 5 2 3 7" xfId="17520" xr:uid="{00000000-0005-0000-0000-000073620000}"/>
    <cellStyle name="SAPBEXHLevel2 5 2 3_2014БП" xfId="17521" xr:uid="{00000000-0005-0000-0000-000074620000}"/>
    <cellStyle name="SAPBEXHLevel2 5 2 4" xfId="17522" xr:uid="{00000000-0005-0000-0000-000075620000}"/>
    <cellStyle name="SAPBEXHLevel2 5 2 4 2" xfId="17523" xr:uid="{00000000-0005-0000-0000-000076620000}"/>
    <cellStyle name="SAPBEXHLevel2 5 2 5" xfId="17524" xr:uid="{00000000-0005-0000-0000-000077620000}"/>
    <cellStyle name="SAPBEXHLevel2 5 2 5 2" xfId="17525" xr:uid="{00000000-0005-0000-0000-000078620000}"/>
    <cellStyle name="SAPBEXHLevel2 5 2 6" xfId="17526" xr:uid="{00000000-0005-0000-0000-000079620000}"/>
    <cellStyle name="SAPBEXHLevel2 5 2 6 2" xfId="17527" xr:uid="{00000000-0005-0000-0000-00007A620000}"/>
    <cellStyle name="SAPBEXHLevel2 5 2 7" xfId="17528" xr:uid="{00000000-0005-0000-0000-00007B620000}"/>
    <cellStyle name="SAPBEXHLevel2 5 2 7 2" xfId="17529" xr:uid="{00000000-0005-0000-0000-00007C620000}"/>
    <cellStyle name="SAPBEXHLevel2 5 2 8" xfId="17530" xr:uid="{00000000-0005-0000-0000-00007D620000}"/>
    <cellStyle name="SAPBEXHLevel2 5 2 9" xfId="17531" xr:uid="{00000000-0005-0000-0000-00007E620000}"/>
    <cellStyle name="SAPBEXHLevel2 5 2_2013Прогноз" xfId="17532" xr:uid="{00000000-0005-0000-0000-00007F620000}"/>
    <cellStyle name="SAPBEXHLevel2 5 3" xfId="17533" xr:uid="{00000000-0005-0000-0000-000080620000}"/>
    <cellStyle name="SAPBEXHLevel2 5 3 2" xfId="17534" xr:uid="{00000000-0005-0000-0000-000081620000}"/>
    <cellStyle name="SAPBEXHLevel2 5 3 2 2" xfId="17535" xr:uid="{00000000-0005-0000-0000-000082620000}"/>
    <cellStyle name="SAPBEXHLevel2 5 3 2 2 2" xfId="17536" xr:uid="{00000000-0005-0000-0000-000083620000}"/>
    <cellStyle name="SAPBEXHLevel2 5 3 2 3" xfId="17537" xr:uid="{00000000-0005-0000-0000-000084620000}"/>
    <cellStyle name="SAPBEXHLevel2 5 3 2 3 2" xfId="17538" xr:uid="{00000000-0005-0000-0000-000085620000}"/>
    <cellStyle name="SAPBEXHLevel2 5 3 2 4" xfId="17539" xr:uid="{00000000-0005-0000-0000-000086620000}"/>
    <cellStyle name="SAPBEXHLevel2 5 3 2 4 2" xfId="17540" xr:uid="{00000000-0005-0000-0000-000087620000}"/>
    <cellStyle name="SAPBEXHLevel2 5 3 2 5" xfId="17541" xr:uid="{00000000-0005-0000-0000-000088620000}"/>
    <cellStyle name="SAPBEXHLevel2 5 3 2 5 2" xfId="17542" xr:uid="{00000000-0005-0000-0000-000089620000}"/>
    <cellStyle name="SAPBEXHLevel2 5 3 2 6" xfId="17543" xr:uid="{00000000-0005-0000-0000-00008A620000}"/>
    <cellStyle name="SAPBEXHLevel2 5 3 2 7" xfId="17544" xr:uid="{00000000-0005-0000-0000-00008B620000}"/>
    <cellStyle name="SAPBEXHLevel2 5 3 2 8" xfId="17545" xr:uid="{00000000-0005-0000-0000-00008C620000}"/>
    <cellStyle name="SAPBEXHLevel2 5 3 2_2014БП" xfId="17546" xr:uid="{00000000-0005-0000-0000-00008D620000}"/>
    <cellStyle name="SAPBEXHLevel2 5 3 3" xfId="17547" xr:uid="{00000000-0005-0000-0000-00008E620000}"/>
    <cellStyle name="SAPBEXHLevel2 5 3 3 2" xfId="17548" xr:uid="{00000000-0005-0000-0000-00008F620000}"/>
    <cellStyle name="SAPBEXHLevel2 5 3 4" xfId="17549" xr:uid="{00000000-0005-0000-0000-000090620000}"/>
    <cellStyle name="SAPBEXHLevel2 5 3 4 2" xfId="17550" xr:uid="{00000000-0005-0000-0000-000091620000}"/>
    <cellStyle name="SAPBEXHLevel2 5 3 5" xfId="17551" xr:uid="{00000000-0005-0000-0000-000092620000}"/>
    <cellStyle name="SAPBEXHLevel2 5 3 5 2" xfId="17552" xr:uid="{00000000-0005-0000-0000-000093620000}"/>
    <cellStyle name="SAPBEXHLevel2 5 3 6" xfId="17553" xr:uid="{00000000-0005-0000-0000-000094620000}"/>
    <cellStyle name="SAPBEXHLevel2 5 3 6 2" xfId="17554" xr:uid="{00000000-0005-0000-0000-000095620000}"/>
    <cellStyle name="SAPBEXHLevel2 5 3 7" xfId="17555" xr:uid="{00000000-0005-0000-0000-000096620000}"/>
    <cellStyle name="SAPBEXHLevel2 5 3 8" xfId="17556" xr:uid="{00000000-0005-0000-0000-000097620000}"/>
    <cellStyle name="SAPBEXHLevel2 5 3 9" xfId="17557" xr:uid="{00000000-0005-0000-0000-000098620000}"/>
    <cellStyle name="SAPBEXHLevel2 5 3_2013Прогноз" xfId="17558" xr:uid="{00000000-0005-0000-0000-000099620000}"/>
    <cellStyle name="SAPBEXHLevel2 5 4" xfId="17559" xr:uid="{00000000-0005-0000-0000-00009A620000}"/>
    <cellStyle name="SAPBEXHLevel2 5 4 2" xfId="17560" xr:uid="{00000000-0005-0000-0000-00009B620000}"/>
    <cellStyle name="SAPBEXHLevel2 5 4 2 2" xfId="17561" xr:uid="{00000000-0005-0000-0000-00009C620000}"/>
    <cellStyle name="SAPBEXHLevel2 5 4 2 3" xfId="17562" xr:uid="{00000000-0005-0000-0000-00009D620000}"/>
    <cellStyle name="SAPBEXHLevel2 5 4 3" xfId="17563" xr:uid="{00000000-0005-0000-0000-00009E620000}"/>
    <cellStyle name="SAPBEXHLevel2 5 4 3 2" xfId="17564" xr:uid="{00000000-0005-0000-0000-00009F620000}"/>
    <cellStyle name="SAPBEXHLevel2 5 4 4" xfId="17565" xr:uid="{00000000-0005-0000-0000-0000A0620000}"/>
    <cellStyle name="SAPBEXHLevel2 5 4 4 2" xfId="17566" xr:uid="{00000000-0005-0000-0000-0000A1620000}"/>
    <cellStyle name="SAPBEXHLevel2 5 4 5" xfId="17567" xr:uid="{00000000-0005-0000-0000-0000A2620000}"/>
    <cellStyle name="SAPBEXHLevel2 5 4 5 2" xfId="17568" xr:uid="{00000000-0005-0000-0000-0000A3620000}"/>
    <cellStyle name="SAPBEXHLevel2 5 4 6" xfId="17569" xr:uid="{00000000-0005-0000-0000-0000A4620000}"/>
    <cellStyle name="SAPBEXHLevel2 5 4 7" xfId="17570" xr:uid="{00000000-0005-0000-0000-0000A5620000}"/>
    <cellStyle name="SAPBEXHLevel2 5 4 8" xfId="17571" xr:uid="{00000000-0005-0000-0000-0000A6620000}"/>
    <cellStyle name="SAPBEXHLevel2 5 4_2014БП" xfId="17572" xr:uid="{00000000-0005-0000-0000-0000A7620000}"/>
    <cellStyle name="SAPBEXHLevel2 5 5" xfId="17573" xr:uid="{00000000-0005-0000-0000-0000A8620000}"/>
    <cellStyle name="SAPBEXHLevel2 5 5 2" xfId="17574" xr:uid="{00000000-0005-0000-0000-0000A9620000}"/>
    <cellStyle name="SAPBEXHLevel2 5 5 2 2" xfId="17575" xr:uid="{00000000-0005-0000-0000-0000AA620000}"/>
    <cellStyle name="SAPBEXHLevel2 5 5 2 3" xfId="17576" xr:uid="{00000000-0005-0000-0000-0000AB620000}"/>
    <cellStyle name="SAPBEXHLevel2 5 5 3" xfId="17577" xr:uid="{00000000-0005-0000-0000-0000AC620000}"/>
    <cellStyle name="SAPBEXHLevel2 5 5 3 2" xfId="17578" xr:uid="{00000000-0005-0000-0000-0000AD620000}"/>
    <cellStyle name="SAPBEXHLevel2 5 5 4" xfId="17579" xr:uid="{00000000-0005-0000-0000-0000AE620000}"/>
    <cellStyle name="SAPBEXHLevel2 5 5 4 2" xfId="17580" xr:uid="{00000000-0005-0000-0000-0000AF620000}"/>
    <cellStyle name="SAPBEXHLevel2 5 5 5" xfId="17581" xr:uid="{00000000-0005-0000-0000-0000B0620000}"/>
    <cellStyle name="SAPBEXHLevel2 5 5 5 2" xfId="17582" xr:uid="{00000000-0005-0000-0000-0000B1620000}"/>
    <cellStyle name="SAPBEXHLevel2 5 5 6" xfId="17583" xr:uid="{00000000-0005-0000-0000-0000B2620000}"/>
    <cellStyle name="SAPBEXHLevel2 5 5 7" xfId="17584" xr:uid="{00000000-0005-0000-0000-0000B3620000}"/>
    <cellStyle name="SAPBEXHLevel2 5 5 8" xfId="17585" xr:uid="{00000000-0005-0000-0000-0000B4620000}"/>
    <cellStyle name="SAPBEXHLevel2 5 5_2014БП" xfId="17586" xr:uid="{00000000-0005-0000-0000-0000B5620000}"/>
    <cellStyle name="SAPBEXHLevel2 5 6" xfId="17587" xr:uid="{00000000-0005-0000-0000-0000B6620000}"/>
    <cellStyle name="SAPBEXHLevel2 5 6 2" xfId="17588" xr:uid="{00000000-0005-0000-0000-0000B7620000}"/>
    <cellStyle name="SAPBEXHLevel2 5 6 2 2" xfId="17589" xr:uid="{00000000-0005-0000-0000-0000B8620000}"/>
    <cellStyle name="SAPBEXHLevel2 5 6 3" xfId="17590" xr:uid="{00000000-0005-0000-0000-0000B9620000}"/>
    <cellStyle name="SAPBEXHLevel2 5 7" xfId="17591" xr:uid="{00000000-0005-0000-0000-0000BA620000}"/>
    <cellStyle name="SAPBEXHLevel2 5 7 2" xfId="17592" xr:uid="{00000000-0005-0000-0000-0000BB620000}"/>
    <cellStyle name="SAPBEXHLevel2 5 7 2 2" xfId="17593" xr:uid="{00000000-0005-0000-0000-0000BC620000}"/>
    <cellStyle name="SAPBEXHLevel2 5 7 3" xfId="17594" xr:uid="{00000000-0005-0000-0000-0000BD620000}"/>
    <cellStyle name="SAPBEXHLevel2 5 8" xfId="17595" xr:uid="{00000000-0005-0000-0000-0000BE620000}"/>
    <cellStyle name="SAPBEXHLevel2 5 8 2" xfId="17596" xr:uid="{00000000-0005-0000-0000-0000BF620000}"/>
    <cellStyle name="SAPBEXHLevel2 5 8 2 2" xfId="17597" xr:uid="{00000000-0005-0000-0000-0000C0620000}"/>
    <cellStyle name="SAPBEXHLevel2 5 8 3" xfId="17598" xr:uid="{00000000-0005-0000-0000-0000C1620000}"/>
    <cellStyle name="SAPBEXHLevel2 5 9" xfId="17599" xr:uid="{00000000-0005-0000-0000-0000C2620000}"/>
    <cellStyle name="SAPBEXHLevel2 5 9 2" xfId="17600" xr:uid="{00000000-0005-0000-0000-0000C3620000}"/>
    <cellStyle name="SAPBEXHLevel2 5 9 2 2" xfId="17601" xr:uid="{00000000-0005-0000-0000-0000C4620000}"/>
    <cellStyle name="SAPBEXHLevel2 5 9 3" xfId="17602" xr:uid="{00000000-0005-0000-0000-0000C5620000}"/>
    <cellStyle name="SAPBEXHLevel2 5_2013Прогноз" xfId="17603" xr:uid="{00000000-0005-0000-0000-0000C6620000}"/>
    <cellStyle name="SAPBEXHLevel2 50" xfId="36479" xr:uid="{00000000-0005-0000-0000-0000C7620000}"/>
    <cellStyle name="SAPBEXHLevel2 51" xfId="36480" xr:uid="{00000000-0005-0000-0000-0000C8620000}"/>
    <cellStyle name="SAPBEXHLevel2 6" xfId="17604" xr:uid="{00000000-0005-0000-0000-0000C9620000}"/>
    <cellStyle name="SAPBEXHLevel2 6 10" xfId="17605" xr:uid="{00000000-0005-0000-0000-0000CA620000}"/>
    <cellStyle name="SAPBEXHLevel2 6 10 2" xfId="17606" xr:uid="{00000000-0005-0000-0000-0000CB620000}"/>
    <cellStyle name="SAPBEXHLevel2 6 10 3" xfId="17607" xr:uid="{00000000-0005-0000-0000-0000CC620000}"/>
    <cellStyle name="SAPBEXHLevel2 6 11" xfId="17608" xr:uid="{00000000-0005-0000-0000-0000CD620000}"/>
    <cellStyle name="SAPBEXHLevel2 6 12" xfId="17609" xr:uid="{00000000-0005-0000-0000-0000CE620000}"/>
    <cellStyle name="SAPBEXHLevel2 6 2" xfId="17610" xr:uid="{00000000-0005-0000-0000-0000CF620000}"/>
    <cellStyle name="SAPBEXHLevel2 6 2 2" xfId="17611" xr:uid="{00000000-0005-0000-0000-0000D0620000}"/>
    <cellStyle name="SAPBEXHLevel2 6 2 2 2" xfId="17612" xr:uid="{00000000-0005-0000-0000-0000D1620000}"/>
    <cellStyle name="SAPBEXHLevel2 6 2 2 2 2" xfId="17613" xr:uid="{00000000-0005-0000-0000-0000D2620000}"/>
    <cellStyle name="SAPBEXHLevel2 6 2 2 3" xfId="17614" xr:uid="{00000000-0005-0000-0000-0000D3620000}"/>
    <cellStyle name="SAPBEXHLevel2 6 2 2 3 2" xfId="17615" xr:uid="{00000000-0005-0000-0000-0000D4620000}"/>
    <cellStyle name="SAPBEXHLevel2 6 2 2 4" xfId="17616" xr:uid="{00000000-0005-0000-0000-0000D5620000}"/>
    <cellStyle name="SAPBEXHLevel2 6 2 2 4 2" xfId="17617" xr:uid="{00000000-0005-0000-0000-0000D6620000}"/>
    <cellStyle name="SAPBEXHLevel2 6 2 2 5" xfId="17618" xr:uid="{00000000-0005-0000-0000-0000D7620000}"/>
    <cellStyle name="SAPBEXHLevel2 6 2 2 5 2" xfId="17619" xr:uid="{00000000-0005-0000-0000-0000D8620000}"/>
    <cellStyle name="SAPBEXHLevel2 6 2 2 6" xfId="17620" xr:uid="{00000000-0005-0000-0000-0000D9620000}"/>
    <cellStyle name="SAPBEXHLevel2 6 2 2 7" xfId="17621" xr:uid="{00000000-0005-0000-0000-0000DA620000}"/>
    <cellStyle name="SAPBEXHLevel2 6 2 2 8" xfId="17622" xr:uid="{00000000-0005-0000-0000-0000DB620000}"/>
    <cellStyle name="SAPBEXHLevel2 6 2 2_2014БП" xfId="17623" xr:uid="{00000000-0005-0000-0000-0000DC620000}"/>
    <cellStyle name="SAPBEXHLevel2 6 2 3" xfId="17624" xr:uid="{00000000-0005-0000-0000-0000DD620000}"/>
    <cellStyle name="SAPBEXHLevel2 6 2 3 2" xfId="17625" xr:uid="{00000000-0005-0000-0000-0000DE620000}"/>
    <cellStyle name="SAPBEXHLevel2 6 2 4" xfId="17626" xr:uid="{00000000-0005-0000-0000-0000DF620000}"/>
    <cellStyle name="SAPBEXHLevel2 6 2 4 2" xfId="17627" xr:uid="{00000000-0005-0000-0000-0000E0620000}"/>
    <cellStyle name="SAPBEXHLevel2 6 2 5" xfId="17628" xr:uid="{00000000-0005-0000-0000-0000E1620000}"/>
    <cellStyle name="SAPBEXHLevel2 6 2 5 2" xfId="17629" xr:uid="{00000000-0005-0000-0000-0000E2620000}"/>
    <cellStyle name="SAPBEXHLevel2 6 2 6" xfId="17630" xr:uid="{00000000-0005-0000-0000-0000E3620000}"/>
    <cellStyle name="SAPBEXHLevel2 6 2 6 2" xfId="17631" xr:uid="{00000000-0005-0000-0000-0000E4620000}"/>
    <cellStyle name="SAPBEXHLevel2 6 2 7" xfId="17632" xr:uid="{00000000-0005-0000-0000-0000E5620000}"/>
    <cellStyle name="SAPBEXHLevel2 6 2 8" xfId="17633" xr:uid="{00000000-0005-0000-0000-0000E6620000}"/>
    <cellStyle name="SAPBEXHLevel2 6 2 9" xfId="17634" xr:uid="{00000000-0005-0000-0000-0000E7620000}"/>
    <cellStyle name="SAPBEXHLevel2 6 2_2013Прогноз" xfId="17635" xr:uid="{00000000-0005-0000-0000-0000E8620000}"/>
    <cellStyle name="SAPBEXHLevel2 6 3" xfId="17636" xr:uid="{00000000-0005-0000-0000-0000E9620000}"/>
    <cellStyle name="SAPBEXHLevel2 6 3 2" xfId="17637" xr:uid="{00000000-0005-0000-0000-0000EA620000}"/>
    <cellStyle name="SAPBEXHLevel2 6 3 2 2" xfId="17638" xr:uid="{00000000-0005-0000-0000-0000EB620000}"/>
    <cellStyle name="SAPBEXHLevel2 6 3 2 2 2" xfId="17639" xr:uid="{00000000-0005-0000-0000-0000EC620000}"/>
    <cellStyle name="SAPBEXHLevel2 6 3 2 3" xfId="17640" xr:uid="{00000000-0005-0000-0000-0000ED620000}"/>
    <cellStyle name="SAPBEXHLevel2 6 3 2 3 2" xfId="17641" xr:uid="{00000000-0005-0000-0000-0000EE620000}"/>
    <cellStyle name="SAPBEXHLevel2 6 3 2 4" xfId="17642" xr:uid="{00000000-0005-0000-0000-0000EF620000}"/>
    <cellStyle name="SAPBEXHLevel2 6 3 2 4 2" xfId="17643" xr:uid="{00000000-0005-0000-0000-0000F0620000}"/>
    <cellStyle name="SAPBEXHLevel2 6 3 2 5" xfId="17644" xr:uid="{00000000-0005-0000-0000-0000F1620000}"/>
    <cellStyle name="SAPBEXHLevel2 6 3 2 5 2" xfId="17645" xr:uid="{00000000-0005-0000-0000-0000F2620000}"/>
    <cellStyle name="SAPBEXHLevel2 6 3 2 6" xfId="17646" xr:uid="{00000000-0005-0000-0000-0000F3620000}"/>
    <cellStyle name="SAPBEXHLevel2 6 3 2 7" xfId="17647" xr:uid="{00000000-0005-0000-0000-0000F4620000}"/>
    <cellStyle name="SAPBEXHLevel2 6 3 2 8" xfId="17648" xr:uid="{00000000-0005-0000-0000-0000F5620000}"/>
    <cellStyle name="SAPBEXHLevel2 6 3 2_2014БП" xfId="17649" xr:uid="{00000000-0005-0000-0000-0000F6620000}"/>
    <cellStyle name="SAPBEXHLevel2 6 3 3" xfId="17650" xr:uid="{00000000-0005-0000-0000-0000F7620000}"/>
    <cellStyle name="SAPBEXHLevel2 6 3 3 2" xfId="17651" xr:uid="{00000000-0005-0000-0000-0000F8620000}"/>
    <cellStyle name="SAPBEXHLevel2 6 3 4" xfId="17652" xr:uid="{00000000-0005-0000-0000-0000F9620000}"/>
    <cellStyle name="SAPBEXHLevel2 6 3 4 2" xfId="17653" xr:uid="{00000000-0005-0000-0000-0000FA620000}"/>
    <cellStyle name="SAPBEXHLevel2 6 3 5" xfId="17654" xr:uid="{00000000-0005-0000-0000-0000FB620000}"/>
    <cellStyle name="SAPBEXHLevel2 6 3 5 2" xfId="17655" xr:uid="{00000000-0005-0000-0000-0000FC620000}"/>
    <cellStyle name="SAPBEXHLevel2 6 3 6" xfId="17656" xr:uid="{00000000-0005-0000-0000-0000FD620000}"/>
    <cellStyle name="SAPBEXHLevel2 6 3 6 2" xfId="17657" xr:uid="{00000000-0005-0000-0000-0000FE620000}"/>
    <cellStyle name="SAPBEXHLevel2 6 3 7" xfId="17658" xr:uid="{00000000-0005-0000-0000-0000FF620000}"/>
    <cellStyle name="SAPBEXHLevel2 6 3 8" xfId="17659" xr:uid="{00000000-0005-0000-0000-000000630000}"/>
    <cellStyle name="SAPBEXHLevel2 6 3 9" xfId="17660" xr:uid="{00000000-0005-0000-0000-000001630000}"/>
    <cellStyle name="SAPBEXHLevel2 6 3_2013Прогноз" xfId="17661" xr:uid="{00000000-0005-0000-0000-000002630000}"/>
    <cellStyle name="SAPBEXHLevel2 6 4" xfId="17662" xr:uid="{00000000-0005-0000-0000-000003630000}"/>
    <cellStyle name="SAPBEXHLevel2 6 4 2" xfId="17663" xr:uid="{00000000-0005-0000-0000-000004630000}"/>
    <cellStyle name="SAPBEXHLevel2 6 4 2 2" xfId="17664" xr:uid="{00000000-0005-0000-0000-000005630000}"/>
    <cellStyle name="SAPBEXHLevel2 6 4 2 3" xfId="17665" xr:uid="{00000000-0005-0000-0000-000006630000}"/>
    <cellStyle name="SAPBEXHLevel2 6 4 3" xfId="17666" xr:uid="{00000000-0005-0000-0000-000007630000}"/>
    <cellStyle name="SAPBEXHLevel2 6 4 3 2" xfId="17667" xr:uid="{00000000-0005-0000-0000-000008630000}"/>
    <cellStyle name="SAPBEXHLevel2 6 4 4" xfId="17668" xr:uid="{00000000-0005-0000-0000-000009630000}"/>
    <cellStyle name="SAPBEXHLevel2 6 4 4 2" xfId="17669" xr:uid="{00000000-0005-0000-0000-00000A630000}"/>
    <cellStyle name="SAPBEXHLevel2 6 4 5" xfId="17670" xr:uid="{00000000-0005-0000-0000-00000B630000}"/>
    <cellStyle name="SAPBEXHLevel2 6 4 5 2" xfId="17671" xr:uid="{00000000-0005-0000-0000-00000C630000}"/>
    <cellStyle name="SAPBEXHLevel2 6 4 6" xfId="17672" xr:uid="{00000000-0005-0000-0000-00000D630000}"/>
    <cellStyle name="SAPBEXHLevel2 6 4 7" xfId="17673" xr:uid="{00000000-0005-0000-0000-00000E630000}"/>
    <cellStyle name="SAPBEXHLevel2 6 4 8" xfId="17674" xr:uid="{00000000-0005-0000-0000-00000F630000}"/>
    <cellStyle name="SAPBEXHLevel2 6 4_2014БП" xfId="17675" xr:uid="{00000000-0005-0000-0000-000010630000}"/>
    <cellStyle name="SAPBEXHLevel2 6 5" xfId="17676" xr:uid="{00000000-0005-0000-0000-000011630000}"/>
    <cellStyle name="SAPBEXHLevel2 6 5 2" xfId="17677" xr:uid="{00000000-0005-0000-0000-000012630000}"/>
    <cellStyle name="SAPBEXHLevel2 6 5 2 2" xfId="17678" xr:uid="{00000000-0005-0000-0000-000013630000}"/>
    <cellStyle name="SAPBEXHLevel2 6 5 3" xfId="17679" xr:uid="{00000000-0005-0000-0000-000014630000}"/>
    <cellStyle name="SAPBEXHLevel2 6 6" xfId="17680" xr:uid="{00000000-0005-0000-0000-000015630000}"/>
    <cellStyle name="SAPBEXHLevel2 6 6 2" xfId="17681" xr:uid="{00000000-0005-0000-0000-000016630000}"/>
    <cellStyle name="SAPBEXHLevel2 6 6 2 2" xfId="17682" xr:uid="{00000000-0005-0000-0000-000017630000}"/>
    <cellStyle name="SAPBEXHLevel2 6 6 3" xfId="17683" xr:uid="{00000000-0005-0000-0000-000018630000}"/>
    <cellStyle name="SAPBEXHLevel2 6 7" xfId="17684" xr:uid="{00000000-0005-0000-0000-000019630000}"/>
    <cellStyle name="SAPBEXHLevel2 6 7 2" xfId="17685" xr:uid="{00000000-0005-0000-0000-00001A630000}"/>
    <cellStyle name="SAPBEXHLevel2 6 7 2 2" xfId="17686" xr:uid="{00000000-0005-0000-0000-00001B630000}"/>
    <cellStyle name="SAPBEXHLevel2 6 7 3" xfId="17687" xr:uid="{00000000-0005-0000-0000-00001C630000}"/>
    <cellStyle name="SAPBEXHLevel2 6 8" xfId="17688" xr:uid="{00000000-0005-0000-0000-00001D630000}"/>
    <cellStyle name="SAPBEXHLevel2 6 8 2" xfId="17689" xr:uid="{00000000-0005-0000-0000-00001E630000}"/>
    <cellStyle name="SAPBEXHLevel2 6 8 2 2" xfId="17690" xr:uid="{00000000-0005-0000-0000-00001F630000}"/>
    <cellStyle name="SAPBEXHLevel2 6 8 3" xfId="17691" xr:uid="{00000000-0005-0000-0000-000020630000}"/>
    <cellStyle name="SAPBEXHLevel2 6 9" xfId="17692" xr:uid="{00000000-0005-0000-0000-000021630000}"/>
    <cellStyle name="SAPBEXHLevel2 6 9 2" xfId="17693" xr:uid="{00000000-0005-0000-0000-000022630000}"/>
    <cellStyle name="SAPBEXHLevel2 6 9 2 2" xfId="17694" xr:uid="{00000000-0005-0000-0000-000023630000}"/>
    <cellStyle name="SAPBEXHLevel2 6 9 3" xfId="17695" xr:uid="{00000000-0005-0000-0000-000024630000}"/>
    <cellStyle name="SAPBEXHLevel2 6_2013Прогноз" xfId="17696" xr:uid="{00000000-0005-0000-0000-000025630000}"/>
    <cellStyle name="SAPBEXHLevel2 7" xfId="17697" xr:uid="{00000000-0005-0000-0000-000026630000}"/>
    <cellStyle name="SAPBEXHLevel2 7 10" xfId="17698" xr:uid="{00000000-0005-0000-0000-000027630000}"/>
    <cellStyle name="SAPBEXHLevel2 7 10 2" xfId="17699" xr:uid="{00000000-0005-0000-0000-000028630000}"/>
    <cellStyle name="SAPBEXHLevel2 7 10 2 2" xfId="17700" xr:uid="{00000000-0005-0000-0000-000029630000}"/>
    <cellStyle name="SAPBEXHLevel2 7 10 3" xfId="17701" xr:uid="{00000000-0005-0000-0000-00002A630000}"/>
    <cellStyle name="SAPBEXHLevel2 7 11" xfId="17702" xr:uid="{00000000-0005-0000-0000-00002B630000}"/>
    <cellStyle name="SAPBEXHLevel2 7 11 2" xfId="17703" xr:uid="{00000000-0005-0000-0000-00002C630000}"/>
    <cellStyle name="SAPBEXHLevel2 7 12" xfId="17704" xr:uid="{00000000-0005-0000-0000-00002D630000}"/>
    <cellStyle name="SAPBEXHLevel2 7 2" xfId="17705" xr:uid="{00000000-0005-0000-0000-00002E630000}"/>
    <cellStyle name="SAPBEXHLevel2 7 2 10" xfId="17706" xr:uid="{00000000-0005-0000-0000-00002F630000}"/>
    <cellStyle name="SAPBEXHLevel2 7 2 2" xfId="17707" xr:uid="{00000000-0005-0000-0000-000030630000}"/>
    <cellStyle name="SAPBEXHLevel2 7 2 2 2" xfId="17708" xr:uid="{00000000-0005-0000-0000-000031630000}"/>
    <cellStyle name="SAPBEXHLevel2 7 2 2 2 2" xfId="17709" xr:uid="{00000000-0005-0000-0000-000032630000}"/>
    <cellStyle name="SAPBEXHLevel2 7 2 2 3" xfId="17710" xr:uid="{00000000-0005-0000-0000-000033630000}"/>
    <cellStyle name="SAPBEXHLevel2 7 2 2 3 2" xfId="17711" xr:uid="{00000000-0005-0000-0000-000034630000}"/>
    <cellStyle name="SAPBEXHLevel2 7 2 2 4" xfId="17712" xr:uid="{00000000-0005-0000-0000-000035630000}"/>
    <cellStyle name="SAPBEXHLevel2 7 2 2 4 2" xfId="17713" xr:uid="{00000000-0005-0000-0000-000036630000}"/>
    <cellStyle name="SAPBEXHLevel2 7 2 2 5" xfId="17714" xr:uid="{00000000-0005-0000-0000-000037630000}"/>
    <cellStyle name="SAPBEXHLevel2 7 2 2 5 2" xfId="17715" xr:uid="{00000000-0005-0000-0000-000038630000}"/>
    <cellStyle name="SAPBEXHLevel2 7 2 2 6" xfId="17716" xr:uid="{00000000-0005-0000-0000-000039630000}"/>
    <cellStyle name="SAPBEXHLevel2 7 2 2 7" xfId="17717" xr:uid="{00000000-0005-0000-0000-00003A630000}"/>
    <cellStyle name="SAPBEXHLevel2 7 2 2 8" xfId="17718" xr:uid="{00000000-0005-0000-0000-00003B630000}"/>
    <cellStyle name="SAPBEXHLevel2 7 2 2_2014БП" xfId="17719" xr:uid="{00000000-0005-0000-0000-00003C630000}"/>
    <cellStyle name="SAPBEXHLevel2 7 2 3" xfId="17720" xr:uid="{00000000-0005-0000-0000-00003D630000}"/>
    <cellStyle name="SAPBEXHLevel2 7 2 3 2" xfId="17721" xr:uid="{00000000-0005-0000-0000-00003E630000}"/>
    <cellStyle name="SAPBEXHLevel2 7 2 3 2 2" xfId="17722" xr:uid="{00000000-0005-0000-0000-00003F630000}"/>
    <cellStyle name="SAPBEXHLevel2 7 2 3 3" xfId="17723" xr:uid="{00000000-0005-0000-0000-000040630000}"/>
    <cellStyle name="SAPBEXHLevel2 7 2 3 3 2" xfId="17724" xr:uid="{00000000-0005-0000-0000-000041630000}"/>
    <cellStyle name="SAPBEXHLevel2 7 2 3 4" xfId="17725" xr:uid="{00000000-0005-0000-0000-000042630000}"/>
    <cellStyle name="SAPBEXHLevel2 7 2 3 4 2" xfId="17726" xr:uid="{00000000-0005-0000-0000-000043630000}"/>
    <cellStyle name="SAPBEXHLevel2 7 2 3 5" xfId="17727" xr:uid="{00000000-0005-0000-0000-000044630000}"/>
    <cellStyle name="SAPBEXHLevel2 7 2 3 5 2" xfId="17728" xr:uid="{00000000-0005-0000-0000-000045630000}"/>
    <cellStyle name="SAPBEXHLevel2 7 2 3 6" xfId="17729" xr:uid="{00000000-0005-0000-0000-000046630000}"/>
    <cellStyle name="SAPBEXHLevel2 7 2 3 7" xfId="17730" xr:uid="{00000000-0005-0000-0000-000047630000}"/>
    <cellStyle name="SAPBEXHLevel2 7 2 3_2014БП" xfId="17731" xr:uid="{00000000-0005-0000-0000-000048630000}"/>
    <cellStyle name="SAPBEXHLevel2 7 2 4" xfId="17732" xr:uid="{00000000-0005-0000-0000-000049630000}"/>
    <cellStyle name="SAPBEXHLevel2 7 2 4 2" xfId="17733" xr:uid="{00000000-0005-0000-0000-00004A630000}"/>
    <cellStyle name="SAPBEXHLevel2 7 2 5" xfId="17734" xr:uid="{00000000-0005-0000-0000-00004B630000}"/>
    <cellStyle name="SAPBEXHLevel2 7 2 5 2" xfId="17735" xr:uid="{00000000-0005-0000-0000-00004C630000}"/>
    <cellStyle name="SAPBEXHLevel2 7 2 6" xfId="17736" xr:uid="{00000000-0005-0000-0000-00004D630000}"/>
    <cellStyle name="SAPBEXHLevel2 7 2 6 2" xfId="17737" xr:uid="{00000000-0005-0000-0000-00004E630000}"/>
    <cellStyle name="SAPBEXHLevel2 7 2 7" xfId="17738" xr:uid="{00000000-0005-0000-0000-00004F630000}"/>
    <cellStyle name="SAPBEXHLevel2 7 2 7 2" xfId="17739" xr:uid="{00000000-0005-0000-0000-000050630000}"/>
    <cellStyle name="SAPBEXHLevel2 7 2 8" xfId="17740" xr:uid="{00000000-0005-0000-0000-000051630000}"/>
    <cellStyle name="SAPBEXHLevel2 7 2 9" xfId="17741" xr:uid="{00000000-0005-0000-0000-000052630000}"/>
    <cellStyle name="SAPBEXHLevel2 7 2_2013Прогноз" xfId="17742" xr:uid="{00000000-0005-0000-0000-000053630000}"/>
    <cellStyle name="SAPBEXHLevel2 7 3" xfId="17743" xr:uid="{00000000-0005-0000-0000-000054630000}"/>
    <cellStyle name="SAPBEXHLevel2 7 3 2" xfId="17744" xr:uid="{00000000-0005-0000-0000-000055630000}"/>
    <cellStyle name="SAPBEXHLevel2 7 3 2 2" xfId="17745" xr:uid="{00000000-0005-0000-0000-000056630000}"/>
    <cellStyle name="SAPBEXHLevel2 7 3 2 2 2" xfId="17746" xr:uid="{00000000-0005-0000-0000-000057630000}"/>
    <cellStyle name="SAPBEXHLevel2 7 3 2 3" xfId="17747" xr:uid="{00000000-0005-0000-0000-000058630000}"/>
    <cellStyle name="SAPBEXHLevel2 7 3 2 3 2" xfId="17748" xr:uid="{00000000-0005-0000-0000-000059630000}"/>
    <cellStyle name="SAPBEXHLevel2 7 3 2 4" xfId="17749" xr:uid="{00000000-0005-0000-0000-00005A630000}"/>
    <cellStyle name="SAPBEXHLevel2 7 3 2 4 2" xfId="17750" xr:uid="{00000000-0005-0000-0000-00005B630000}"/>
    <cellStyle name="SAPBEXHLevel2 7 3 2 5" xfId="17751" xr:uid="{00000000-0005-0000-0000-00005C630000}"/>
    <cellStyle name="SAPBEXHLevel2 7 3 2 5 2" xfId="17752" xr:uid="{00000000-0005-0000-0000-00005D630000}"/>
    <cellStyle name="SAPBEXHLevel2 7 3 2 6" xfId="17753" xr:uid="{00000000-0005-0000-0000-00005E630000}"/>
    <cellStyle name="SAPBEXHLevel2 7 3 2 7" xfId="17754" xr:uid="{00000000-0005-0000-0000-00005F630000}"/>
    <cellStyle name="SAPBEXHLevel2 7 3 2 8" xfId="17755" xr:uid="{00000000-0005-0000-0000-000060630000}"/>
    <cellStyle name="SAPBEXHLevel2 7 3 2_2014БП" xfId="17756" xr:uid="{00000000-0005-0000-0000-000061630000}"/>
    <cellStyle name="SAPBEXHLevel2 7 3 3" xfId="17757" xr:uid="{00000000-0005-0000-0000-000062630000}"/>
    <cellStyle name="SAPBEXHLevel2 7 3 3 2" xfId="17758" xr:uid="{00000000-0005-0000-0000-000063630000}"/>
    <cellStyle name="SAPBEXHLevel2 7 3 4" xfId="17759" xr:uid="{00000000-0005-0000-0000-000064630000}"/>
    <cellStyle name="SAPBEXHLevel2 7 3 4 2" xfId="17760" xr:uid="{00000000-0005-0000-0000-000065630000}"/>
    <cellStyle name="SAPBEXHLevel2 7 3 5" xfId="17761" xr:uid="{00000000-0005-0000-0000-000066630000}"/>
    <cellStyle name="SAPBEXHLevel2 7 3 5 2" xfId="17762" xr:uid="{00000000-0005-0000-0000-000067630000}"/>
    <cellStyle name="SAPBEXHLevel2 7 3 6" xfId="17763" xr:uid="{00000000-0005-0000-0000-000068630000}"/>
    <cellStyle name="SAPBEXHLevel2 7 3 6 2" xfId="17764" xr:uid="{00000000-0005-0000-0000-000069630000}"/>
    <cellStyle name="SAPBEXHLevel2 7 3 7" xfId="17765" xr:uid="{00000000-0005-0000-0000-00006A630000}"/>
    <cellStyle name="SAPBEXHLevel2 7 3 8" xfId="17766" xr:uid="{00000000-0005-0000-0000-00006B630000}"/>
    <cellStyle name="SAPBEXHLevel2 7 3 9" xfId="17767" xr:uid="{00000000-0005-0000-0000-00006C630000}"/>
    <cellStyle name="SAPBEXHLevel2 7 3_2013Прогноз" xfId="17768" xr:uid="{00000000-0005-0000-0000-00006D630000}"/>
    <cellStyle name="SAPBEXHLevel2 7 4" xfId="17769" xr:uid="{00000000-0005-0000-0000-00006E630000}"/>
    <cellStyle name="SAPBEXHLevel2 7 4 2" xfId="17770" xr:uid="{00000000-0005-0000-0000-00006F630000}"/>
    <cellStyle name="SAPBEXHLevel2 7 4 2 2" xfId="17771" xr:uid="{00000000-0005-0000-0000-000070630000}"/>
    <cellStyle name="SAPBEXHLevel2 7 4 2 3" xfId="17772" xr:uid="{00000000-0005-0000-0000-000071630000}"/>
    <cellStyle name="SAPBEXHLevel2 7 4 3" xfId="17773" xr:uid="{00000000-0005-0000-0000-000072630000}"/>
    <cellStyle name="SAPBEXHLevel2 7 4 3 2" xfId="17774" xr:uid="{00000000-0005-0000-0000-000073630000}"/>
    <cellStyle name="SAPBEXHLevel2 7 4 4" xfId="17775" xr:uid="{00000000-0005-0000-0000-000074630000}"/>
    <cellStyle name="SAPBEXHLevel2 7 4 4 2" xfId="17776" xr:uid="{00000000-0005-0000-0000-000075630000}"/>
    <cellStyle name="SAPBEXHLevel2 7 4 5" xfId="17777" xr:uid="{00000000-0005-0000-0000-000076630000}"/>
    <cellStyle name="SAPBEXHLevel2 7 4 5 2" xfId="17778" xr:uid="{00000000-0005-0000-0000-000077630000}"/>
    <cellStyle name="SAPBEXHLevel2 7 4 6" xfId="17779" xr:uid="{00000000-0005-0000-0000-000078630000}"/>
    <cellStyle name="SAPBEXHLevel2 7 4 7" xfId="17780" xr:uid="{00000000-0005-0000-0000-000079630000}"/>
    <cellStyle name="SAPBEXHLevel2 7 4 8" xfId="17781" xr:uid="{00000000-0005-0000-0000-00007A630000}"/>
    <cellStyle name="SAPBEXHLevel2 7 4_2014БП" xfId="17782" xr:uid="{00000000-0005-0000-0000-00007B630000}"/>
    <cellStyle name="SAPBEXHLevel2 7 5" xfId="17783" xr:uid="{00000000-0005-0000-0000-00007C630000}"/>
    <cellStyle name="SAPBEXHLevel2 7 5 2" xfId="17784" xr:uid="{00000000-0005-0000-0000-00007D630000}"/>
    <cellStyle name="SAPBEXHLevel2 7 5 2 2" xfId="17785" xr:uid="{00000000-0005-0000-0000-00007E630000}"/>
    <cellStyle name="SAPBEXHLevel2 7 5 2 3" xfId="17786" xr:uid="{00000000-0005-0000-0000-00007F630000}"/>
    <cellStyle name="SAPBEXHLevel2 7 5 3" xfId="17787" xr:uid="{00000000-0005-0000-0000-000080630000}"/>
    <cellStyle name="SAPBEXHLevel2 7 5 3 2" xfId="17788" xr:uid="{00000000-0005-0000-0000-000081630000}"/>
    <cellStyle name="SAPBEXHLevel2 7 5 4" xfId="17789" xr:uid="{00000000-0005-0000-0000-000082630000}"/>
    <cellStyle name="SAPBEXHLevel2 7 5 4 2" xfId="17790" xr:uid="{00000000-0005-0000-0000-000083630000}"/>
    <cellStyle name="SAPBEXHLevel2 7 5 5" xfId="17791" xr:uid="{00000000-0005-0000-0000-000084630000}"/>
    <cellStyle name="SAPBEXHLevel2 7 5 5 2" xfId="17792" xr:uid="{00000000-0005-0000-0000-000085630000}"/>
    <cellStyle name="SAPBEXHLevel2 7 5 6" xfId="17793" xr:uid="{00000000-0005-0000-0000-000086630000}"/>
    <cellStyle name="SAPBEXHLevel2 7 5 7" xfId="17794" xr:uid="{00000000-0005-0000-0000-000087630000}"/>
    <cellStyle name="SAPBEXHLevel2 7 5 8" xfId="17795" xr:uid="{00000000-0005-0000-0000-000088630000}"/>
    <cellStyle name="SAPBEXHLevel2 7 5_2014БП" xfId="17796" xr:uid="{00000000-0005-0000-0000-000089630000}"/>
    <cellStyle name="SAPBEXHLevel2 7 6" xfId="17797" xr:uid="{00000000-0005-0000-0000-00008A630000}"/>
    <cellStyle name="SAPBEXHLevel2 7 6 2" xfId="17798" xr:uid="{00000000-0005-0000-0000-00008B630000}"/>
    <cellStyle name="SAPBEXHLevel2 7 6 2 2" xfId="17799" xr:uid="{00000000-0005-0000-0000-00008C630000}"/>
    <cellStyle name="SAPBEXHLevel2 7 6 3" xfId="17800" xr:uid="{00000000-0005-0000-0000-00008D630000}"/>
    <cellStyle name="SAPBEXHLevel2 7 7" xfId="17801" xr:uid="{00000000-0005-0000-0000-00008E630000}"/>
    <cellStyle name="SAPBEXHLevel2 7 7 2" xfId="17802" xr:uid="{00000000-0005-0000-0000-00008F630000}"/>
    <cellStyle name="SAPBEXHLevel2 7 7 2 2" xfId="17803" xr:uid="{00000000-0005-0000-0000-000090630000}"/>
    <cellStyle name="SAPBEXHLevel2 7 7 3" xfId="17804" xr:uid="{00000000-0005-0000-0000-000091630000}"/>
    <cellStyle name="SAPBEXHLevel2 7 8" xfId="17805" xr:uid="{00000000-0005-0000-0000-000092630000}"/>
    <cellStyle name="SAPBEXHLevel2 7 8 2" xfId="17806" xr:uid="{00000000-0005-0000-0000-000093630000}"/>
    <cellStyle name="SAPBEXHLevel2 7 8 2 2" xfId="17807" xr:uid="{00000000-0005-0000-0000-000094630000}"/>
    <cellStyle name="SAPBEXHLevel2 7 8 3" xfId="17808" xr:uid="{00000000-0005-0000-0000-000095630000}"/>
    <cellStyle name="SAPBEXHLevel2 7 9" xfId="17809" xr:uid="{00000000-0005-0000-0000-000096630000}"/>
    <cellStyle name="SAPBEXHLevel2 7 9 2" xfId="17810" xr:uid="{00000000-0005-0000-0000-000097630000}"/>
    <cellStyle name="SAPBEXHLevel2 7 9 2 2" xfId="17811" xr:uid="{00000000-0005-0000-0000-000098630000}"/>
    <cellStyle name="SAPBEXHLevel2 7 9 3" xfId="17812" xr:uid="{00000000-0005-0000-0000-000099630000}"/>
    <cellStyle name="SAPBEXHLevel2 7_2013Прогноз" xfId="17813" xr:uid="{00000000-0005-0000-0000-00009A630000}"/>
    <cellStyle name="SAPBEXHLevel2 8" xfId="17814" xr:uid="{00000000-0005-0000-0000-00009B630000}"/>
    <cellStyle name="SAPBEXHLevel2 8 10" xfId="17815" xr:uid="{00000000-0005-0000-0000-00009C630000}"/>
    <cellStyle name="SAPBEXHLevel2 8 10 2" xfId="17816" xr:uid="{00000000-0005-0000-0000-00009D630000}"/>
    <cellStyle name="SAPBEXHLevel2 8 10 2 2" xfId="17817" xr:uid="{00000000-0005-0000-0000-00009E630000}"/>
    <cellStyle name="SAPBEXHLevel2 8 10 3" xfId="17818" xr:uid="{00000000-0005-0000-0000-00009F630000}"/>
    <cellStyle name="SAPBEXHLevel2 8 11" xfId="17819" xr:uid="{00000000-0005-0000-0000-0000A0630000}"/>
    <cellStyle name="SAPBEXHLevel2 8 11 2" xfId="17820" xr:uid="{00000000-0005-0000-0000-0000A1630000}"/>
    <cellStyle name="SAPBEXHLevel2 8 11 3" xfId="17821" xr:uid="{00000000-0005-0000-0000-0000A2630000}"/>
    <cellStyle name="SAPBEXHLevel2 8 12" xfId="17822" xr:uid="{00000000-0005-0000-0000-0000A3630000}"/>
    <cellStyle name="SAPBEXHLevel2 8 13" xfId="17823" xr:uid="{00000000-0005-0000-0000-0000A4630000}"/>
    <cellStyle name="SAPBEXHLevel2 8 14" xfId="17824" xr:uid="{00000000-0005-0000-0000-0000A5630000}"/>
    <cellStyle name="SAPBEXHLevel2 8 2" xfId="17825" xr:uid="{00000000-0005-0000-0000-0000A6630000}"/>
    <cellStyle name="SAPBEXHLevel2 8 2 2" xfId="17826" xr:uid="{00000000-0005-0000-0000-0000A7630000}"/>
    <cellStyle name="SAPBEXHLevel2 8 2 2 2" xfId="17827" xr:uid="{00000000-0005-0000-0000-0000A8630000}"/>
    <cellStyle name="SAPBEXHLevel2 8 2 2 3" xfId="17828" xr:uid="{00000000-0005-0000-0000-0000A9630000}"/>
    <cellStyle name="SAPBEXHLevel2 8 2 3" xfId="17829" xr:uid="{00000000-0005-0000-0000-0000AA630000}"/>
    <cellStyle name="SAPBEXHLevel2 8 2 3 2" xfId="17830" xr:uid="{00000000-0005-0000-0000-0000AB630000}"/>
    <cellStyle name="SAPBEXHLevel2 8 2 4" xfId="17831" xr:uid="{00000000-0005-0000-0000-0000AC630000}"/>
    <cellStyle name="SAPBEXHLevel2 8 2 4 2" xfId="17832" xr:uid="{00000000-0005-0000-0000-0000AD630000}"/>
    <cellStyle name="SAPBEXHLevel2 8 2 5" xfId="17833" xr:uid="{00000000-0005-0000-0000-0000AE630000}"/>
    <cellStyle name="SAPBEXHLevel2 8 2 5 2" xfId="17834" xr:uid="{00000000-0005-0000-0000-0000AF630000}"/>
    <cellStyle name="SAPBEXHLevel2 8 2 6" xfId="17835" xr:uid="{00000000-0005-0000-0000-0000B0630000}"/>
    <cellStyle name="SAPBEXHLevel2 8 2 7" xfId="17836" xr:uid="{00000000-0005-0000-0000-0000B1630000}"/>
    <cellStyle name="SAPBEXHLevel2 8 2 8" xfId="17837" xr:uid="{00000000-0005-0000-0000-0000B2630000}"/>
    <cellStyle name="SAPBEXHLevel2 8 2_2014БП" xfId="17838" xr:uid="{00000000-0005-0000-0000-0000B3630000}"/>
    <cellStyle name="SAPBEXHLevel2 8 3" xfId="17839" xr:uid="{00000000-0005-0000-0000-0000B4630000}"/>
    <cellStyle name="SAPBEXHLevel2 8 3 2" xfId="17840" xr:uid="{00000000-0005-0000-0000-0000B5630000}"/>
    <cellStyle name="SAPBEXHLevel2 8 3 2 2" xfId="17841" xr:uid="{00000000-0005-0000-0000-0000B6630000}"/>
    <cellStyle name="SAPBEXHLevel2 8 3 2 3" xfId="17842" xr:uid="{00000000-0005-0000-0000-0000B7630000}"/>
    <cellStyle name="SAPBEXHLevel2 8 3 3" xfId="17843" xr:uid="{00000000-0005-0000-0000-0000B8630000}"/>
    <cellStyle name="SAPBEXHLevel2 8 3 3 2" xfId="17844" xr:uid="{00000000-0005-0000-0000-0000B9630000}"/>
    <cellStyle name="SAPBEXHLevel2 8 3 4" xfId="17845" xr:uid="{00000000-0005-0000-0000-0000BA630000}"/>
    <cellStyle name="SAPBEXHLevel2 8 3 4 2" xfId="17846" xr:uid="{00000000-0005-0000-0000-0000BB630000}"/>
    <cellStyle name="SAPBEXHLevel2 8 3 5" xfId="17847" xr:uid="{00000000-0005-0000-0000-0000BC630000}"/>
    <cellStyle name="SAPBEXHLevel2 8 3 5 2" xfId="17848" xr:uid="{00000000-0005-0000-0000-0000BD630000}"/>
    <cellStyle name="SAPBEXHLevel2 8 3 6" xfId="17849" xr:uid="{00000000-0005-0000-0000-0000BE630000}"/>
    <cellStyle name="SAPBEXHLevel2 8 3 7" xfId="17850" xr:uid="{00000000-0005-0000-0000-0000BF630000}"/>
    <cellStyle name="SAPBEXHLevel2 8 3 8" xfId="17851" xr:uid="{00000000-0005-0000-0000-0000C0630000}"/>
    <cellStyle name="SAPBEXHLevel2 8 3_2014БП" xfId="17852" xr:uid="{00000000-0005-0000-0000-0000C1630000}"/>
    <cellStyle name="SAPBEXHLevel2 8 4" xfId="17853" xr:uid="{00000000-0005-0000-0000-0000C2630000}"/>
    <cellStyle name="SAPBEXHLevel2 8 4 2" xfId="17854" xr:uid="{00000000-0005-0000-0000-0000C3630000}"/>
    <cellStyle name="SAPBEXHLevel2 8 4 2 2" xfId="17855" xr:uid="{00000000-0005-0000-0000-0000C4630000}"/>
    <cellStyle name="SAPBEXHLevel2 8 4 3" xfId="17856" xr:uid="{00000000-0005-0000-0000-0000C5630000}"/>
    <cellStyle name="SAPBEXHLevel2 8 5" xfId="17857" xr:uid="{00000000-0005-0000-0000-0000C6630000}"/>
    <cellStyle name="SAPBEXHLevel2 8 5 2" xfId="17858" xr:uid="{00000000-0005-0000-0000-0000C7630000}"/>
    <cellStyle name="SAPBEXHLevel2 8 5 2 2" xfId="17859" xr:uid="{00000000-0005-0000-0000-0000C8630000}"/>
    <cellStyle name="SAPBEXHLevel2 8 5 3" xfId="17860" xr:uid="{00000000-0005-0000-0000-0000C9630000}"/>
    <cellStyle name="SAPBEXHLevel2 8 6" xfId="17861" xr:uid="{00000000-0005-0000-0000-0000CA630000}"/>
    <cellStyle name="SAPBEXHLevel2 8 6 2" xfId="17862" xr:uid="{00000000-0005-0000-0000-0000CB630000}"/>
    <cellStyle name="SAPBEXHLevel2 8 6 2 2" xfId="17863" xr:uid="{00000000-0005-0000-0000-0000CC630000}"/>
    <cellStyle name="SAPBEXHLevel2 8 6 3" xfId="17864" xr:uid="{00000000-0005-0000-0000-0000CD630000}"/>
    <cellStyle name="SAPBEXHLevel2 8 7" xfId="17865" xr:uid="{00000000-0005-0000-0000-0000CE630000}"/>
    <cellStyle name="SAPBEXHLevel2 8 7 2" xfId="17866" xr:uid="{00000000-0005-0000-0000-0000CF630000}"/>
    <cellStyle name="SAPBEXHLevel2 8 7 2 2" xfId="17867" xr:uid="{00000000-0005-0000-0000-0000D0630000}"/>
    <cellStyle name="SAPBEXHLevel2 8 7 3" xfId="17868" xr:uid="{00000000-0005-0000-0000-0000D1630000}"/>
    <cellStyle name="SAPBEXHLevel2 8 8" xfId="17869" xr:uid="{00000000-0005-0000-0000-0000D2630000}"/>
    <cellStyle name="SAPBEXHLevel2 8 8 2" xfId="17870" xr:uid="{00000000-0005-0000-0000-0000D3630000}"/>
    <cellStyle name="SAPBEXHLevel2 8 8 2 2" xfId="17871" xr:uid="{00000000-0005-0000-0000-0000D4630000}"/>
    <cellStyle name="SAPBEXHLevel2 8 8 3" xfId="17872" xr:uid="{00000000-0005-0000-0000-0000D5630000}"/>
    <cellStyle name="SAPBEXHLevel2 8 9" xfId="17873" xr:uid="{00000000-0005-0000-0000-0000D6630000}"/>
    <cellStyle name="SAPBEXHLevel2 8 9 2" xfId="17874" xr:uid="{00000000-0005-0000-0000-0000D7630000}"/>
    <cellStyle name="SAPBEXHLevel2 8 9 2 2" xfId="17875" xr:uid="{00000000-0005-0000-0000-0000D8630000}"/>
    <cellStyle name="SAPBEXHLevel2 8 9 3" xfId="17876" xr:uid="{00000000-0005-0000-0000-0000D9630000}"/>
    <cellStyle name="SAPBEXHLevel2 8_2013Прогноз" xfId="17877" xr:uid="{00000000-0005-0000-0000-0000DA630000}"/>
    <cellStyle name="SAPBEXHLevel2 9" xfId="17878" xr:uid="{00000000-0005-0000-0000-0000DB630000}"/>
    <cellStyle name="SAPBEXHLevel2 9 10" xfId="17879" xr:uid="{00000000-0005-0000-0000-0000DC630000}"/>
    <cellStyle name="SAPBEXHLevel2 9 10 2" xfId="17880" xr:uid="{00000000-0005-0000-0000-0000DD630000}"/>
    <cellStyle name="SAPBEXHLevel2 9 10 2 2" xfId="17881" xr:uid="{00000000-0005-0000-0000-0000DE630000}"/>
    <cellStyle name="SAPBEXHLevel2 9 10 3" xfId="17882" xr:uid="{00000000-0005-0000-0000-0000DF630000}"/>
    <cellStyle name="SAPBEXHLevel2 9 11" xfId="17883" xr:uid="{00000000-0005-0000-0000-0000E0630000}"/>
    <cellStyle name="SAPBEXHLevel2 9 11 2" xfId="17884" xr:uid="{00000000-0005-0000-0000-0000E1630000}"/>
    <cellStyle name="SAPBEXHLevel2 9 12" xfId="17885" xr:uid="{00000000-0005-0000-0000-0000E2630000}"/>
    <cellStyle name="SAPBEXHLevel2 9 13" xfId="17886" xr:uid="{00000000-0005-0000-0000-0000E3630000}"/>
    <cellStyle name="SAPBEXHLevel2 9 2" xfId="17887" xr:uid="{00000000-0005-0000-0000-0000E4630000}"/>
    <cellStyle name="SAPBEXHLevel2 9 2 2" xfId="17888" xr:uid="{00000000-0005-0000-0000-0000E5630000}"/>
    <cellStyle name="SAPBEXHLevel2 9 2 2 2" xfId="17889" xr:uid="{00000000-0005-0000-0000-0000E6630000}"/>
    <cellStyle name="SAPBEXHLevel2 9 2 2 3" xfId="17890" xr:uid="{00000000-0005-0000-0000-0000E7630000}"/>
    <cellStyle name="SAPBEXHLevel2 9 2 3" xfId="17891" xr:uid="{00000000-0005-0000-0000-0000E8630000}"/>
    <cellStyle name="SAPBEXHLevel2 9 2 3 2" xfId="17892" xr:uid="{00000000-0005-0000-0000-0000E9630000}"/>
    <cellStyle name="SAPBEXHLevel2 9 2 4" xfId="17893" xr:uid="{00000000-0005-0000-0000-0000EA630000}"/>
    <cellStyle name="SAPBEXHLevel2 9 2 4 2" xfId="17894" xr:uid="{00000000-0005-0000-0000-0000EB630000}"/>
    <cellStyle name="SAPBEXHLevel2 9 2 5" xfId="17895" xr:uid="{00000000-0005-0000-0000-0000EC630000}"/>
    <cellStyle name="SAPBEXHLevel2 9 2 5 2" xfId="17896" xr:uid="{00000000-0005-0000-0000-0000ED630000}"/>
    <cellStyle name="SAPBEXHLevel2 9 2 6" xfId="17897" xr:uid="{00000000-0005-0000-0000-0000EE630000}"/>
    <cellStyle name="SAPBEXHLevel2 9 2 7" xfId="17898" xr:uid="{00000000-0005-0000-0000-0000EF630000}"/>
    <cellStyle name="SAPBEXHLevel2 9 2 8" xfId="17899" xr:uid="{00000000-0005-0000-0000-0000F0630000}"/>
    <cellStyle name="SAPBEXHLevel2 9 2_2014БП" xfId="17900" xr:uid="{00000000-0005-0000-0000-0000F1630000}"/>
    <cellStyle name="SAPBEXHLevel2 9 3" xfId="17901" xr:uid="{00000000-0005-0000-0000-0000F2630000}"/>
    <cellStyle name="SAPBEXHLevel2 9 3 2" xfId="17902" xr:uid="{00000000-0005-0000-0000-0000F3630000}"/>
    <cellStyle name="SAPBEXHLevel2 9 3 2 2" xfId="17903" xr:uid="{00000000-0005-0000-0000-0000F4630000}"/>
    <cellStyle name="SAPBEXHLevel2 9 3 3" xfId="17904" xr:uid="{00000000-0005-0000-0000-0000F5630000}"/>
    <cellStyle name="SAPBEXHLevel2 9 4" xfId="17905" xr:uid="{00000000-0005-0000-0000-0000F6630000}"/>
    <cellStyle name="SAPBEXHLevel2 9 4 2" xfId="17906" xr:uid="{00000000-0005-0000-0000-0000F7630000}"/>
    <cellStyle name="SAPBEXHLevel2 9 4 2 2" xfId="17907" xr:uid="{00000000-0005-0000-0000-0000F8630000}"/>
    <cellStyle name="SAPBEXHLevel2 9 4 3" xfId="17908" xr:uid="{00000000-0005-0000-0000-0000F9630000}"/>
    <cellStyle name="SAPBEXHLevel2 9 5" xfId="17909" xr:uid="{00000000-0005-0000-0000-0000FA630000}"/>
    <cellStyle name="SAPBEXHLevel2 9 5 2" xfId="17910" xr:uid="{00000000-0005-0000-0000-0000FB630000}"/>
    <cellStyle name="SAPBEXHLevel2 9 5 2 2" xfId="17911" xr:uid="{00000000-0005-0000-0000-0000FC630000}"/>
    <cellStyle name="SAPBEXHLevel2 9 5 3" xfId="17912" xr:uid="{00000000-0005-0000-0000-0000FD630000}"/>
    <cellStyle name="SAPBEXHLevel2 9 6" xfId="17913" xr:uid="{00000000-0005-0000-0000-0000FE630000}"/>
    <cellStyle name="SAPBEXHLevel2 9 6 2" xfId="17914" xr:uid="{00000000-0005-0000-0000-0000FF630000}"/>
    <cellStyle name="SAPBEXHLevel2 9 6 2 2" xfId="17915" xr:uid="{00000000-0005-0000-0000-000000640000}"/>
    <cellStyle name="SAPBEXHLevel2 9 6 3" xfId="17916" xr:uid="{00000000-0005-0000-0000-000001640000}"/>
    <cellStyle name="SAPBEXHLevel2 9 7" xfId="17917" xr:uid="{00000000-0005-0000-0000-000002640000}"/>
    <cellStyle name="SAPBEXHLevel2 9 7 2" xfId="17918" xr:uid="{00000000-0005-0000-0000-000003640000}"/>
    <cellStyle name="SAPBEXHLevel2 9 7 2 2" xfId="17919" xr:uid="{00000000-0005-0000-0000-000004640000}"/>
    <cellStyle name="SAPBEXHLevel2 9 7 3" xfId="17920" xr:uid="{00000000-0005-0000-0000-000005640000}"/>
    <cellStyle name="SAPBEXHLevel2 9 8" xfId="17921" xr:uid="{00000000-0005-0000-0000-000006640000}"/>
    <cellStyle name="SAPBEXHLevel2 9 8 2" xfId="17922" xr:uid="{00000000-0005-0000-0000-000007640000}"/>
    <cellStyle name="SAPBEXHLevel2 9 8 2 2" xfId="17923" xr:uid="{00000000-0005-0000-0000-000008640000}"/>
    <cellStyle name="SAPBEXHLevel2 9 8 3" xfId="17924" xr:uid="{00000000-0005-0000-0000-000009640000}"/>
    <cellStyle name="SAPBEXHLevel2 9 9" xfId="17925" xr:uid="{00000000-0005-0000-0000-00000A640000}"/>
    <cellStyle name="SAPBEXHLevel2 9 9 2" xfId="17926" xr:uid="{00000000-0005-0000-0000-00000B640000}"/>
    <cellStyle name="SAPBEXHLevel2 9 9 2 2" xfId="17927" xr:uid="{00000000-0005-0000-0000-00000C640000}"/>
    <cellStyle name="SAPBEXHLevel2 9 9 3" xfId="17928" xr:uid="{00000000-0005-0000-0000-00000D640000}"/>
    <cellStyle name="SAPBEXHLevel2 9_2013Прогноз" xfId="17929" xr:uid="{00000000-0005-0000-0000-00000E640000}"/>
    <cellStyle name="SAPBEXHLevel2_2013Прогноз" xfId="17930" xr:uid="{00000000-0005-0000-0000-00000F640000}"/>
    <cellStyle name="SAPBEXHLevel2X" xfId="17931" xr:uid="{00000000-0005-0000-0000-000010640000}"/>
    <cellStyle name="SAPBEXHLevel2X 10" xfId="17932" xr:uid="{00000000-0005-0000-0000-000011640000}"/>
    <cellStyle name="SAPBEXHLevel2X 10 10" xfId="17933" xr:uid="{00000000-0005-0000-0000-000012640000}"/>
    <cellStyle name="SAPBEXHLevel2X 10 10 2" xfId="17934" xr:uid="{00000000-0005-0000-0000-000013640000}"/>
    <cellStyle name="SAPBEXHLevel2X 10 11" xfId="17935" xr:uid="{00000000-0005-0000-0000-000014640000}"/>
    <cellStyle name="SAPBEXHLevel2X 10 12" xfId="17936" xr:uid="{00000000-0005-0000-0000-000015640000}"/>
    <cellStyle name="SAPBEXHLevel2X 10 2" xfId="17937" xr:uid="{00000000-0005-0000-0000-000016640000}"/>
    <cellStyle name="SAPBEXHLevel2X 10 2 2" xfId="17938" xr:uid="{00000000-0005-0000-0000-000017640000}"/>
    <cellStyle name="SAPBEXHLevel2X 10 2 3" xfId="17939" xr:uid="{00000000-0005-0000-0000-000018640000}"/>
    <cellStyle name="SAPBEXHLevel2X 10 3" xfId="17940" xr:uid="{00000000-0005-0000-0000-000019640000}"/>
    <cellStyle name="SAPBEXHLevel2X 10 3 2" xfId="17941" xr:uid="{00000000-0005-0000-0000-00001A640000}"/>
    <cellStyle name="SAPBEXHLevel2X 10 4" xfId="17942" xr:uid="{00000000-0005-0000-0000-00001B640000}"/>
    <cellStyle name="SAPBEXHLevel2X 10 4 2" xfId="17943" xr:uid="{00000000-0005-0000-0000-00001C640000}"/>
    <cellStyle name="SAPBEXHLevel2X 10 5" xfId="17944" xr:uid="{00000000-0005-0000-0000-00001D640000}"/>
    <cellStyle name="SAPBEXHLevel2X 10 5 2" xfId="17945" xr:uid="{00000000-0005-0000-0000-00001E640000}"/>
    <cellStyle name="SAPBEXHLevel2X 10 6" xfId="17946" xr:uid="{00000000-0005-0000-0000-00001F640000}"/>
    <cellStyle name="SAPBEXHLevel2X 10 6 2" xfId="17947" xr:uid="{00000000-0005-0000-0000-000020640000}"/>
    <cellStyle name="SAPBEXHLevel2X 10 7" xfId="17948" xr:uid="{00000000-0005-0000-0000-000021640000}"/>
    <cellStyle name="SAPBEXHLevel2X 10 7 2" xfId="17949" xr:uid="{00000000-0005-0000-0000-000022640000}"/>
    <cellStyle name="SAPBEXHLevel2X 10 8" xfId="17950" xr:uid="{00000000-0005-0000-0000-000023640000}"/>
    <cellStyle name="SAPBEXHLevel2X 10 8 2" xfId="17951" xr:uid="{00000000-0005-0000-0000-000024640000}"/>
    <cellStyle name="SAPBEXHLevel2X 10 9" xfId="17952" xr:uid="{00000000-0005-0000-0000-000025640000}"/>
    <cellStyle name="SAPBEXHLevel2X 10 9 2" xfId="17953" xr:uid="{00000000-0005-0000-0000-000026640000}"/>
    <cellStyle name="SAPBEXHLevel2X 11" xfId="17954" xr:uid="{00000000-0005-0000-0000-000027640000}"/>
    <cellStyle name="SAPBEXHLevel2X 11 10" xfId="17955" xr:uid="{00000000-0005-0000-0000-000028640000}"/>
    <cellStyle name="SAPBEXHLevel2X 11 10 2" xfId="17956" xr:uid="{00000000-0005-0000-0000-000029640000}"/>
    <cellStyle name="SAPBEXHLevel2X 11 11" xfId="17957" xr:uid="{00000000-0005-0000-0000-00002A640000}"/>
    <cellStyle name="SAPBEXHLevel2X 11 12" xfId="17958" xr:uid="{00000000-0005-0000-0000-00002B640000}"/>
    <cellStyle name="SAPBEXHLevel2X 11 2" xfId="17959" xr:uid="{00000000-0005-0000-0000-00002C640000}"/>
    <cellStyle name="SAPBEXHLevel2X 11 2 2" xfId="17960" xr:uid="{00000000-0005-0000-0000-00002D640000}"/>
    <cellStyle name="SAPBEXHLevel2X 11 2 3" xfId="17961" xr:uid="{00000000-0005-0000-0000-00002E640000}"/>
    <cellStyle name="SAPBEXHLevel2X 11 3" xfId="17962" xr:uid="{00000000-0005-0000-0000-00002F640000}"/>
    <cellStyle name="SAPBEXHLevel2X 11 3 2" xfId="17963" xr:uid="{00000000-0005-0000-0000-000030640000}"/>
    <cellStyle name="SAPBEXHLevel2X 11 4" xfId="17964" xr:uid="{00000000-0005-0000-0000-000031640000}"/>
    <cellStyle name="SAPBEXHLevel2X 11 4 2" xfId="17965" xr:uid="{00000000-0005-0000-0000-000032640000}"/>
    <cellStyle name="SAPBEXHLevel2X 11 5" xfId="17966" xr:uid="{00000000-0005-0000-0000-000033640000}"/>
    <cellStyle name="SAPBEXHLevel2X 11 5 2" xfId="17967" xr:uid="{00000000-0005-0000-0000-000034640000}"/>
    <cellStyle name="SAPBEXHLevel2X 11 6" xfId="17968" xr:uid="{00000000-0005-0000-0000-000035640000}"/>
    <cellStyle name="SAPBEXHLevel2X 11 6 2" xfId="17969" xr:uid="{00000000-0005-0000-0000-000036640000}"/>
    <cellStyle name="SAPBEXHLevel2X 11 7" xfId="17970" xr:uid="{00000000-0005-0000-0000-000037640000}"/>
    <cellStyle name="SAPBEXHLevel2X 11 7 2" xfId="17971" xr:uid="{00000000-0005-0000-0000-000038640000}"/>
    <cellStyle name="SAPBEXHLevel2X 11 8" xfId="17972" xr:uid="{00000000-0005-0000-0000-000039640000}"/>
    <cellStyle name="SAPBEXHLevel2X 11 8 2" xfId="17973" xr:uid="{00000000-0005-0000-0000-00003A640000}"/>
    <cellStyle name="SAPBEXHLevel2X 11 9" xfId="17974" xr:uid="{00000000-0005-0000-0000-00003B640000}"/>
    <cellStyle name="SAPBEXHLevel2X 11 9 2" xfId="17975" xr:uid="{00000000-0005-0000-0000-00003C640000}"/>
    <cellStyle name="SAPBEXHLevel2X 12" xfId="17976" xr:uid="{00000000-0005-0000-0000-00003D640000}"/>
    <cellStyle name="SAPBEXHLevel2X 12 10" xfId="17977" xr:uid="{00000000-0005-0000-0000-00003E640000}"/>
    <cellStyle name="SAPBEXHLevel2X 12 10 2" xfId="17978" xr:uid="{00000000-0005-0000-0000-00003F640000}"/>
    <cellStyle name="SAPBEXHLevel2X 12 11" xfId="17979" xr:uid="{00000000-0005-0000-0000-000040640000}"/>
    <cellStyle name="SAPBEXHLevel2X 12 12" xfId="17980" xr:uid="{00000000-0005-0000-0000-000041640000}"/>
    <cellStyle name="SAPBEXHLevel2X 12 2" xfId="17981" xr:uid="{00000000-0005-0000-0000-000042640000}"/>
    <cellStyle name="SAPBEXHLevel2X 12 2 2" xfId="17982" xr:uid="{00000000-0005-0000-0000-000043640000}"/>
    <cellStyle name="SAPBEXHLevel2X 12 2 3" xfId="17983" xr:uid="{00000000-0005-0000-0000-000044640000}"/>
    <cellStyle name="SAPBEXHLevel2X 12 3" xfId="17984" xr:uid="{00000000-0005-0000-0000-000045640000}"/>
    <cellStyle name="SAPBEXHLevel2X 12 3 2" xfId="17985" xr:uid="{00000000-0005-0000-0000-000046640000}"/>
    <cellStyle name="SAPBEXHLevel2X 12 4" xfId="17986" xr:uid="{00000000-0005-0000-0000-000047640000}"/>
    <cellStyle name="SAPBEXHLevel2X 12 4 2" xfId="17987" xr:uid="{00000000-0005-0000-0000-000048640000}"/>
    <cellStyle name="SAPBEXHLevel2X 12 5" xfId="17988" xr:uid="{00000000-0005-0000-0000-000049640000}"/>
    <cellStyle name="SAPBEXHLevel2X 12 5 2" xfId="17989" xr:uid="{00000000-0005-0000-0000-00004A640000}"/>
    <cellStyle name="SAPBEXHLevel2X 12 6" xfId="17990" xr:uid="{00000000-0005-0000-0000-00004B640000}"/>
    <cellStyle name="SAPBEXHLevel2X 12 6 2" xfId="17991" xr:uid="{00000000-0005-0000-0000-00004C640000}"/>
    <cellStyle name="SAPBEXHLevel2X 12 7" xfId="17992" xr:uid="{00000000-0005-0000-0000-00004D640000}"/>
    <cellStyle name="SAPBEXHLevel2X 12 7 2" xfId="17993" xr:uid="{00000000-0005-0000-0000-00004E640000}"/>
    <cellStyle name="SAPBEXHLevel2X 12 8" xfId="17994" xr:uid="{00000000-0005-0000-0000-00004F640000}"/>
    <cellStyle name="SAPBEXHLevel2X 12 8 2" xfId="17995" xr:uid="{00000000-0005-0000-0000-000050640000}"/>
    <cellStyle name="SAPBEXHLevel2X 12 9" xfId="17996" xr:uid="{00000000-0005-0000-0000-000051640000}"/>
    <cellStyle name="SAPBEXHLevel2X 12 9 2" xfId="17997" xr:uid="{00000000-0005-0000-0000-000052640000}"/>
    <cellStyle name="SAPBEXHLevel2X 13" xfId="17998" xr:uid="{00000000-0005-0000-0000-000053640000}"/>
    <cellStyle name="SAPBEXHLevel2X 13 10" xfId="17999" xr:uid="{00000000-0005-0000-0000-000054640000}"/>
    <cellStyle name="SAPBEXHLevel2X 13 10 2" xfId="18000" xr:uid="{00000000-0005-0000-0000-000055640000}"/>
    <cellStyle name="SAPBEXHLevel2X 13 11" xfId="18001" xr:uid="{00000000-0005-0000-0000-000056640000}"/>
    <cellStyle name="SAPBEXHLevel2X 13 12" xfId="18002" xr:uid="{00000000-0005-0000-0000-000057640000}"/>
    <cellStyle name="SAPBEXHLevel2X 13 2" xfId="18003" xr:uid="{00000000-0005-0000-0000-000058640000}"/>
    <cellStyle name="SAPBEXHLevel2X 13 2 2" xfId="18004" xr:uid="{00000000-0005-0000-0000-000059640000}"/>
    <cellStyle name="SAPBEXHLevel2X 13 2 3" xfId="18005" xr:uid="{00000000-0005-0000-0000-00005A640000}"/>
    <cellStyle name="SAPBEXHLevel2X 13 3" xfId="18006" xr:uid="{00000000-0005-0000-0000-00005B640000}"/>
    <cellStyle name="SAPBEXHLevel2X 13 3 2" xfId="18007" xr:uid="{00000000-0005-0000-0000-00005C640000}"/>
    <cellStyle name="SAPBEXHLevel2X 13 4" xfId="18008" xr:uid="{00000000-0005-0000-0000-00005D640000}"/>
    <cellStyle name="SAPBEXHLevel2X 13 4 2" xfId="18009" xr:uid="{00000000-0005-0000-0000-00005E640000}"/>
    <cellStyle name="SAPBEXHLevel2X 13 5" xfId="18010" xr:uid="{00000000-0005-0000-0000-00005F640000}"/>
    <cellStyle name="SAPBEXHLevel2X 13 5 2" xfId="18011" xr:uid="{00000000-0005-0000-0000-000060640000}"/>
    <cellStyle name="SAPBEXHLevel2X 13 6" xfId="18012" xr:uid="{00000000-0005-0000-0000-000061640000}"/>
    <cellStyle name="SAPBEXHLevel2X 13 6 2" xfId="18013" xr:uid="{00000000-0005-0000-0000-000062640000}"/>
    <cellStyle name="SAPBEXHLevel2X 13 7" xfId="18014" xr:uid="{00000000-0005-0000-0000-000063640000}"/>
    <cellStyle name="SAPBEXHLevel2X 13 7 2" xfId="18015" xr:uid="{00000000-0005-0000-0000-000064640000}"/>
    <cellStyle name="SAPBEXHLevel2X 13 8" xfId="18016" xr:uid="{00000000-0005-0000-0000-000065640000}"/>
    <cellStyle name="SAPBEXHLevel2X 13 8 2" xfId="18017" xr:uid="{00000000-0005-0000-0000-000066640000}"/>
    <cellStyle name="SAPBEXHLevel2X 13 9" xfId="18018" xr:uid="{00000000-0005-0000-0000-000067640000}"/>
    <cellStyle name="SAPBEXHLevel2X 13 9 2" xfId="18019" xr:uid="{00000000-0005-0000-0000-000068640000}"/>
    <cellStyle name="SAPBEXHLevel2X 14" xfId="18020" xr:uid="{00000000-0005-0000-0000-000069640000}"/>
    <cellStyle name="SAPBEXHLevel2X 14 10" xfId="18021" xr:uid="{00000000-0005-0000-0000-00006A640000}"/>
    <cellStyle name="SAPBEXHLevel2X 14 10 2" xfId="18022" xr:uid="{00000000-0005-0000-0000-00006B640000}"/>
    <cellStyle name="SAPBEXHLevel2X 14 11" xfId="18023" xr:uid="{00000000-0005-0000-0000-00006C640000}"/>
    <cellStyle name="SAPBEXHLevel2X 14 12" xfId="18024" xr:uid="{00000000-0005-0000-0000-00006D640000}"/>
    <cellStyle name="SAPBEXHLevel2X 14 2" xfId="18025" xr:uid="{00000000-0005-0000-0000-00006E640000}"/>
    <cellStyle name="SAPBEXHLevel2X 14 2 2" xfId="18026" xr:uid="{00000000-0005-0000-0000-00006F640000}"/>
    <cellStyle name="SAPBEXHLevel2X 14 2 3" xfId="18027" xr:uid="{00000000-0005-0000-0000-000070640000}"/>
    <cellStyle name="SAPBEXHLevel2X 14 3" xfId="18028" xr:uid="{00000000-0005-0000-0000-000071640000}"/>
    <cellStyle name="SAPBEXHLevel2X 14 3 2" xfId="18029" xr:uid="{00000000-0005-0000-0000-000072640000}"/>
    <cellStyle name="SAPBEXHLevel2X 14 4" xfId="18030" xr:uid="{00000000-0005-0000-0000-000073640000}"/>
    <cellStyle name="SAPBEXHLevel2X 14 4 2" xfId="18031" xr:uid="{00000000-0005-0000-0000-000074640000}"/>
    <cellStyle name="SAPBEXHLevel2X 14 5" xfId="18032" xr:uid="{00000000-0005-0000-0000-000075640000}"/>
    <cellStyle name="SAPBEXHLevel2X 14 5 2" xfId="18033" xr:uid="{00000000-0005-0000-0000-000076640000}"/>
    <cellStyle name="SAPBEXHLevel2X 14 6" xfId="18034" xr:uid="{00000000-0005-0000-0000-000077640000}"/>
    <cellStyle name="SAPBEXHLevel2X 14 6 2" xfId="18035" xr:uid="{00000000-0005-0000-0000-000078640000}"/>
    <cellStyle name="SAPBEXHLevel2X 14 7" xfId="18036" xr:uid="{00000000-0005-0000-0000-000079640000}"/>
    <cellStyle name="SAPBEXHLevel2X 14 7 2" xfId="18037" xr:uid="{00000000-0005-0000-0000-00007A640000}"/>
    <cellStyle name="SAPBEXHLevel2X 14 8" xfId="18038" xr:uid="{00000000-0005-0000-0000-00007B640000}"/>
    <cellStyle name="SAPBEXHLevel2X 14 8 2" xfId="18039" xr:uid="{00000000-0005-0000-0000-00007C640000}"/>
    <cellStyle name="SAPBEXHLevel2X 14 9" xfId="18040" xr:uid="{00000000-0005-0000-0000-00007D640000}"/>
    <cellStyle name="SAPBEXHLevel2X 14 9 2" xfId="18041" xr:uid="{00000000-0005-0000-0000-00007E640000}"/>
    <cellStyle name="SAPBEXHLevel2X 15" xfId="18042" xr:uid="{00000000-0005-0000-0000-00007F640000}"/>
    <cellStyle name="SAPBEXHLevel2X 15 10" xfId="18043" xr:uid="{00000000-0005-0000-0000-000080640000}"/>
    <cellStyle name="SAPBEXHLevel2X 15 10 2" xfId="18044" xr:uid="{00000000-0005-0000-0000-000081640000}"/>
    <cellStyle name="SAPBEXHLevel2X 15 11" xfId="18045" xr:uid="{00000000-0005-0000-0000-000082640000}"/>
    <cellStyle name="SAPBEXHLevel2X 15 12" xfId="18046" xr:uid="{00000000-0005-0000-0000-000083640000}"/>
    <cellStyle name="SAPBEXHLevel2X 15 2" xfId="18047" xr:uid="{00000000-0005-0000-0000-000084640000}"/>
    <cellStyle name="SAPBEXHLevel2X 15 2 2" xfId="18048" xr:uid="{00000000-0005-0000-0000-000085640000}"/>
    <cellStyle name="SAPBEXHLevel2X 15 2 3" xfId="18049" xr:uid="{00000000-0005-0000-0000-000086640000}"/>
    <cellStyle name="SAPBEXHLevel2X 15 3" xfId="18050" xr:uid="{00000000-0005-0000-0000-000087640000}"/>
    <cellStyle name="SAPBEXHLevel2X 15 3 2" xfId="18051" xr:uid="{00000000-0005-0000-0000-000088640000}"/>
    <cellStyle name="SAPBEXHLevel2X 15 4" xfId="18052" xr:uid="{00000000-0005-0000-0000-000089640000}"/>
    <cellStyle name="SAPBEXHLevel2X 15 4 2" xfId="18053" xr:uid="{00000000-0005-0000-0000-00008A640000}"/>
    <cellStyle name="SAPBEXHLevel2X 15 5" xfId="18054" xr:uid="{00000000-0005-0000-0000-00008B640000}"/>
    <cellStyle name="SAPBEXHLevel2X 15 5 2" xfId="18055" xr:uid="{00000000-0005-0000-0000-00008C640000}"/>
    <cellStyle name="SAPBEXHLevel2X 15 6" xfId="18056" xr:uid="{00000000-0005-0000-0000-00008D640000}"/>
    <cellStyle name="SAPBEXHLevel2X 15 6 2" xfId="18057" xr:uid="{00000000-0005-0000-0000-00008E640000}"/>
    <cellStyle name="SAPBEXHLevel2X 15 7" xfId="18058" xr:uid="{00000000-0005-0000-0000-00008F640000}"/>
    <cellStyle name="SAPBEXHLevel2X 15 7 2" xfId="18059" xr:uid="{00000000-0005-0000-0000-000090640000}"/>
    <cellStyle name="SAPBEXHLevel2X 15 8" xfId="18060" xr:uid="{00000000-0005-0000-0000-000091640000}"/>
    <cellStyle name="SAPBEXHLevel2X 15 8 2" xfId="18061" xr:uid="{00000000-0005-0000-0000-000092640000}"/>
    <cellStyle name="SAPBEXHLevel2X 15 9" xfId="18062" xr:uid="{00000000-0005-0000-0000-000093640000}"/>
    <cellStyle name="SAPBEXHLevel2X 15 9 2" xfId="18063" xr:uid="{00000000-0005-0000-0000-000094640000}"/>
    <cellStyle name="SAPBEXHLevel2X 16" xfId="18064" xr:uid="{00000000-0005-0000-0000-000095640000}"/>
    <cellStyle name="SAPBEXHLevel2X 16 2" xfId="18065" xr:uid="{00000000-0005-0000-0000-000096640000}"/>
    <cellStyle name="SAPBEXHLevel2X 16 2 2" xfId="18066" xr:uid="{00000000-0005-0000-0000-000097640000}"/>
    <cellStyle name="SAPBEXHLevel2X 16 3" xfId="18067" xr:uid="{00000000-0005-0000-0000-000098640000}"/>
    <cellStyle name="SAPBEXHLevel2X 17" xfId="18068" xr:uid="{00000000-0005-0000-0000-000099640000}"/>
    <cellStyle name="SAPBEXHLevel2X 17 2" xfId="18069" xr:uid="{00000000-0005-0000-0000-00009A640000}"/>
    <cellStyle name="SAPBEXHLevel2X 17 2 2" xfId="18070" xr:uid="{00000000-0005-0000-0000-00009B640000}"/>
    <cellStyle name="SAPBEXHLevel2X 17 3" xfId="18071" xr:uid="{00000000-0005-0000-0000-00009C640000}"/>
    <cellStyle name="SAPBEXHLevel2X 18" xfId="18072" xr:uid="{00000000-0005-0000-0000-00009D640000}"/>
    <cellStyle name="SAPBEXHLevel2X 18 2" xfId="18073" xr:uid="{00000000-0005-0000-0000-00009E640000}"/>
    <cellStyle name="SAPBEXHLevel2X 18 2 2" xfId="18074" xr:uid="{00000000-0005-0000-0000-00009F640000}"/>
    <cellStyle name="SAPBEXHLevel2X 18 3" xfId="18075" xr:uid="{00000000-0005-0000-0000-0000A0640000}"/>
    <cellStyle name="SAPBEXHLevel2X 19" xfId="18076" xr:uid="{00000000-0005-0000-0000-0000A1640000}"/>
    <cellStyle name="SAPBEXHLevel2X 19 2" xfId="18077" xr:uid="{00000000-0005-0000-0000-0000A2640000}"/>
    <cellStyle name="SAPBEXHLevel2X 19 2 2" xfId="18078" xr:uid="{00000000-0005-0000-0000-0000A3640000}"/>
    <cellStyle name="SAPBEXHLevel2X 19 3" xfId="18079" xr:uid="{00000000-0005-0000-0000-0000A4640000}"/>
    <cellStyle name="SAPBEXHLevel2X 2" xfId="18080" xr:uid="{00000000-0005-0000-0000-0000A5640000}"/>
    <cellStyle name="SAPBEXHLevel2X 2 10" xfId="18081" xr:uid="{00000000-0005-0000-0000-0000A6640000}"/>
    <cellStyle name="SAPBEXHLevel2X 2 10 2" xfId="18082" xr:uid="{00000000-0005-0000-0000-0000A7640000}"/>
    <cellStyle name="SAPBEXHLevel2X 2 10 3" xfId="18083" xr:uid="{00000000-0005-0000-0000-0000A8640000}"/>
    <cellStyle name="SAPBEXHLevel2X 2 11" xfId="18084" xr:uid="{00000000-0005-0000-0000-0000A9640000}"/>
    <cellStyle name="SAPBEXHLevel2X 2 12" xfId="18085" xr:uid="{00000000-0005-0000-0000-0000AA640000}"/>
    <cellStyle name="SAPBEXHLevel2X 2 2" xfId="18086" xr:uid="{00000000-0005-0000-0000-0000AB640000}"/>
    <cellStyle name="SAPBEXHLevel2X 2 2 2" xfId="18087" xr:uid="{00000000-0005-0000-0000-0000AC640000}"/>
    <cellStyle name="SAPBEXHLevel2X 2 2 2 2" xfId="18088" xr:uid="{00000000-0005-0000-0000-0000AD640000}"/>
    <cellStyle name="SAPBEXHLevel2X 2 2 2 2 2" xfId="18089" xr:uid="{00000000-0005-0000-0000-0000AE640000}"/>
    <cellStyle name="SAPBEXHLevel2X 2 2 2 3" xfId="18090" xr:uid="{00000000-0005-0000-0000-0000AF640000}"/>
    <cellStyle name="SAPBEXHLevel2X 2 2 2 3 2" xfId="18091" xr:uid="{00000000-0005-0000-0000-0000B0640000}"/>
    <cellStyle name="SAPBEXHLevel2X 2 2 2 4" xfId="18092" xr:uid="{00000000-0005-0000-0000-0000B1640000}"/>
    <cellStyle name="SAPBEXHLevel2X 2 2 2 4 2" xfId="18093" xr:uid="{00000000-0005-0000-0000-0000B2640000}"/>
    <cellStyle name="SAPBEXHLevel2X 2 2 2 5" xfId="18094" xr:uid="{00000000-0005-0000-0000-0000B3640000}"/>
    <cellStyle name="SAPBEXHLevel2X 2 2 2 5 2" xfId="18095" xr:uid="{00000000-0005-0000-0000-0000B4640000}"/>
    <cellStyle name="SAPBEXHLevel2X 2 2 2 6" xfId="18096" xr:uid="{00000000-0005-0000-0000-0000B5640000}"/>
    <cellStyle name="SAPBEXHLevel2X 2 2 2 7" xfId="18097" xr:uid="{00000000-0005-0000-0000-0000B6640000}"/>
    <cellStyle name="SAPBEXHLevel2X 2 2 2 8" xfId="18098" xr:uid="{00000000-0005-0000-0000-0000B7640000}"/>
    <cellStyle name="SAPBEXHLevel2X 2 2 2_2014БП" xfId="18099" xr:uid="{00000000-0005-0000-0000-0000B8640000}"/>
    <cellStyle name="SAPBEXHLevel2X 2 2 3" xfId="18100" xr:uid="{00000000-0005-0000-0000-0000B9640000}"/>
    <cellStyle name="SAPBEXHLevel2X 2 2 3 2" xfId="18101" xr:uid="{00000000-0005-0000-0000-0000BA640000}"/>
    <cellStyle name="SAPBEXHLevel2X 2 2 4" xfId="18102" xr:uid="{00000000-0005-0000-0000-0000BB640000}"/>
    <cellStyle name="SAPBEXHLevel2X 2 2 4 2" xfId="18103" xr:uid="{00000000-0005-0000-0000-0000BC640000}"/>
    <cellStyle name="SAPBEXHLevel2X 2 2 5" xfId="18104" xr:uid="{00000000-0005-0000-0000-0000BD640000}"/>
    <cellStyle name="SAPBEXHLevel2X 2 2 5 2" xfId="18105" xr:uid="{00000000-0005-0000-0000-0000BE640000}"/>
    <cellStyle name="SAPBEXHLevel2X 2 2 6" xfId="18106" xr:uid="{00000000-0005-0000-0000-0000BF640000}"/>
    <cellStyle name="SAPBEXHLevel2X 2 2 6 2" xfId="18107" xr:uid="{00000000-0005-0000-0000-0000C0640000}"/>
    <cellStyle name="SAPBEXHLevel2X 2 2 7" xfId="18108" xr:uid="{00000000-0005-0000-0000-0000C1640000}"/>
    <cellStyle name="SAPBEXHLevel2X 2 2 8" xfId="18109" xr:uid="{00000000-0005-0000-0000-0000C2640000}"/>
    <cellStyle name="SAPBEXHLevel2X 2 2 9" xfId="18110" xr:uid="{00000000-0005-0000-0000-0000C3640000}"/>
    <cellStyle name="SAPBEXHLevel2X 2 2_2013Прогноз" xfId="18111" xr:uid="{00000000-0005-0000-0000-0000C4640000}"/>
    <cellStyle name="SAPBEXHLevel2X 2 3" xfId="18112" xr:uid="{00000000-0005-0000-0000-0000C5640000}"/>
    <cellStyle name="SAPBEXHLevel2X 2 3 2" xfId="18113" xr:uid="{00000000-0005-0000-0000-0000C6640000}"/>
    <cellStyle name="SAPBEXHLevel2X 2 3 2 2" xfId="18114" xr:uid="{00000000-0005-0000-0000-0000C7640000}"/>
    <cellStyle name="SAPBEXHLevel2X 2 3 2 2 2" xfId="18115" xr:uid="{00000000-0005-0000-0000-0000C8640000}"/>
    <cellStyle name="SAPBEXHLevel2X 2 3 2 3" xfId="18116" xr:uid="{00000000-0005-0000-0000-0000C9640000}"/>
    <cellStyle name="SAPBEXHLevel2X 2 3 2 3 2" xfId="18117" xr:uid="{00000000-0005-0000-0000-0000CA640000}"/>
    <cellStyle name="SAPBEXHLevel2X 2 3 2 4" xfId="18118" xr:uid="{00000000-0005-0000-0000-0000CB640000}"/>
    <cellStyle name="SAPBEXHLevel2X 2 3 2 4 2" xfId="18119" xr:uid="{00000000-0005-0000-0000-0000CC640000}"/>
    <cellStyle name="SAPBEXHLevel2X 2 3 2 5" xfId="18120" xr:uid="{00000000-0005-0000-0000-0000CD640000}"/>
    <cellStyle name="SAPBEXHLevel2X 2 3 2 5 2" xfId="18121" xr:uid="{00000000-0005-0000-0000-0000CE640000}"/>
    <cellStyle name="SAPBEXHLevel2X 2 3 2 6" xfId="18122" xr:uid="{00000000-0005-0000-0000-0000CF640000}"/>
    <cellStyle name="SAPBEXHLevel2X 2 3 2 7" xfId="18123" xr:uid="{00000000-0005-0000-0000-0000D0640000}"/>
    <cellStyle name="SAPBEXHLevel2X 2 3 2 8" xfId="18124" xr:uid="{00000000-0005-0000-0000-0000D1640000}"/>
    <cellStyle name="SAPBEXHLevel2X 2 3 2_2014БП" xfId="18125" xr:uid="{00000000-0005-0000-0000-0000D2640000}"/>
    <cellStyle name="SAPBEXHLevel2X 2 3 3" xfId="18126" xr:uid="{00000000-0005-0000-0000-0000D3640000}"/>
    <cellStyle name="SAPBEXHLevel2X 2 3 3 2" xfId="18127" xr:uid="{00000000-0005-0000-0000-0000D4640000}"/>
    <cellStyle name="SAPBEXHLevel2X 2 3 4" xfId="18128" xr:uid="{00000000-0005-0000-0000-0000D5640000}"/>
    <cellStyle name="SAPBEXHLevel2X 2 3 4 2" xfId="18129" xr:uid="{00000000-0005-0000-0000-0000D6640000}"/>
    <cellStyle name="SAPBEXHLevel2X 2 3 5" xfId="18130" xr:uid="{00000000-0005-0000-0000-0000D7640000}"/>
    <cellStyle name="SAPBEXHLevel2X 2 3 5 2" xfId="18131" xr:uid="{00000000-0005-0000-0000-0000D8640000}"/>
    <cellStyle name="SAPBEXHLevel2X 2 3 6" xfId="18132" xr:uid="{00000000-0005-0000-0000-0000D9640000}"/>
    <cellStyle name="SAPBEXHLevel2X 2 3 6 2" xfId="18133" xr:uid="{00000000-0005-0000-0000-0000DA640000}"/>
    <cellStyle name="SAPBEXHLevel2X 2 3 7" xfId="18134" xr:uid="{00000000-0005-0000-0000-0000DB640000}"/>
    <cellStyle name="SAPBEXHLevel2X 2 3 8" xfId="18135" xr:uid="{00000000-0005-0000-0000-0000DC640000}"/>
    <cellStyle name="SAPBEXHLevel2X 2 3 9" xfId="18136" xr:uid="{00000000-0005-0000-0000-0000DD640000}"/>
    <cellStyle name="SAPBEXHLevel2X 2 3_2013Прогноз" xfId="18137" xr:uid="{00000000-0005-0000-0000-0000DE640000}"/>
    <cellStyle name="SAPBEXHLevel2X 2 4" xfId="18138" xr:uid="{00000000-0005-0000-0000-0000DF640000}"/>
    <cellStyle name="SAPBEXHLevel2X 2 4 2" xfId="18139" xr:uid="{00000000-0005-0000-0000-0000E0640000}"/>
    <cellStyle name="SAPBEXHLevel2X 2 4 2 2" xfId="18140" xr:uid="{00000000-0005-0000-0000-0000E1640000}"/>
    <cellStyle name="SAPBEXHLevel2X 2 4 2 3" xfId="18141" xr:uid="{00000000-0005-0000-0000-0000E2640000}"/>
    <cellStyle name="SAPBEXHLevel2X 2 4 3" xfId="18142" xr:uid="{00000000-0005-0000-0000-0000E3640000}"/>
    <cellStyle name="SAPBEXHLevel2X 2 4 3 2" xfId="18143" xr:uid="{00000000-0005-0000-0000-0000E4640000}"/>
    <cellStyle name="SAPBEXHLevel2X 2 4 4" xfId="18144" xr:uid="{00000000-0005-0000-0000-0000E5640000}"/>
    <cellStyle name="SAPBEXHLevel2X 2 4 4 2" xfId="18145" xr:uid="{00000000-0005-0000-0000-0000E6640000}"/>
    <cellStyle name="SAPBEXHLevel2X 2 4 5" xfId="18146" xr:uid="{00000000-0005-0000-0000-0000E7640000}"/>
    <cellStyle name="SAPBEXHLevel2X 2 4 5 2" xfId="18147" xr:uid="{00000000-0005-0000-0000-0000E8640000}"/>
    <cellStyle name="SAPBEXHLevel2X 2 4 6" xfId="18148" xr:uid="{00000000-0005-0000-0000-0000E9640000}"/>
    <cellStyle name="SAPBEXHLevel2X 2 4 7" xfId="18149" xr:uid="{00000000-0005-0000-0000-0000EA640000}"/>
    <cellStyle name="SAPBEXHLevel2X 2 4 8" xfId="18150" xr:uid="{00000000-0005-0000-0000-0000EB640000}"/>
    <cellStyle name="SAPBEXHLevel2X 2 4_2014БП" xfId="18151" xr:uid="{00000000-0005-0000-0000-0000EC640000}"/>
    <cellStyle name="SAPBEXHLevel2X 2 5" xfId="18152" xr:uid="{00000000-0005-0000-0000-0000ED640000}"/>
    <cellStyle name="SAPBEXHLevel2X 2 5 2" xfId="18153" xr:uid="{00000000-0005-0000-0000-0000EE640000}"/>
    <cellStyle name="SAPBEXHLevel2X 2 5 2 2" xfId="18154" xr:uid="{00000000-0005-0000-0000-0000EF640000}"/>
    <cellStyle name="SAPBEXHLevel2X 2 5 3" xfId="18155" xr:uid="{00000000-0005-0000-0000-0000F0640000}"/>
    <cellStyle name="SAPBEXHLevel2X 2 6" xfId="18156" xr:uid="{00000000-0005-0000-0000-0000F1640000}"/>
    <cellStyle name="SAPBEXHLevel2X 2 6 2" xfId="18157" xr:uid="{00000000-0005-0000-0000-0000F2640000}"/>
    <cellStyle name="SAPBEXHLevel2X 2 6 2 2" xfId="18158" xr:uid="{00000000-0005-0000-0000-0000F3640000}"/>
    <cellStyle name="SAPBEXHLevel2X 2 6 3" xfId="18159" xr:uid="{00000000-0005-0000-0000-0000F4640000}"/>
    <cellStyle name="SAPBEXHLevel2X 2 7" xfId="18160" xr:uid="{00000000-0005-0000-0000-0000F5640000}"/>
    <cellStyle name="SAPBEXHLevel2X 2 7 2" xfId="18161" xr:uid="{00000000-0005-0000-0000-0000F6640000}"/>
    <cellStyle name="SAPBEXHLevel2X 2 7 2 2" xfId="18162" xr:uid="{00000000-0005-0000-0000-0000F7640000}"/>
    <cellStyle name="SAPBEXHLevel2X 2 7 3" xfId="18163" xr:uid="{00000000-0005-0000-0000-0000F8640000}"/>
    <cellStyle name="SAPBEXHLevel2X 2 8" xfId="18164" xr:uid="{00000000-0005-0000-0000-0000F9640000}"/>
    <cellStyle name="SAPBEXHLevel2X 2 8 2" xfId="18165" xr:uid="{00000000-0005-0000-0000-0000FA640000}"/>
    <cellStyle name="SAPBEXHLevel2X 2 8 2 2" xfId="18166" xr:uid="{00000000-0005-0000-0000-0000FB640000}"/>
    <cellStyle name="SAPBEXHLevel2X 2 8 3" xfId="18167" xr:uid="{00000000-0005-0000-0000-0000FC640000}"/>
    <cellStyle name="SAPBEXHLevel2X 2 9" xfId="18168" xr:uid="{00000000-0005-0000-0000-0000FD640000}"/>
    <cellStyle name="SAPBEXHLevel2X 2 9 2" xfId="18169" xr:uid="{00000000-0005-0000-0000-0000FE640000}"/>
    <cellStyle name="SAPBEXHLevel2X 2 9 2 2" xfId="18170" xr:uid="{00000000-0005-0000-0000-0000FF640000}"/>
    <cellStyle name="SAPBEXHLevel2X 2 9 3" xfId="18171" xr:uid="{00000000-0005-0000-0000-000000650000}"/>
    <cellStyle name="SAPBEXHLevel2X 2_2013Прогноз" xfId="18172" xr:uid="{00000000-0005-0000-0000-000001650000}"/>
    <cellStyle name="SAPBEXHLevel2X 20" xfId="18173" xr:uid="{00000000-0005-0000-0000-000002650000}"/>
    <cellStyle name="SAPBEXHLevel2X 20 2" xfId="18174" xr:uid="{00000000-0005-0000-0000-000003650000}"/>
    <cellStyle name="SAPBEXHLevel2X 20 2 2" xfId="18175" xr:uid="{00000000-0005-0000-0000-000004650000}"/>
    <cellStyle name="SAPBEXHLevel2X 20 3" xfId="18176" xr:uid="{00000000-0005-0000-0000-000005650000}"/>
    <cellStyle name="SAPBEXHLevel2X 21" xfId="18177" xr:uid="{00000000-0005-0000-0000-000006650000}"/>
    <cellStyle name="SAPBEXHLevel2X 21 2" xfId="18178" xr:uid="{00000000-0005-0000-0000-000007650000}"/>
    <cellStyle name="SAPBEXHLevel2X 21 2 2" xfId="18179" xr:uid="{00000000-0005-0000-0000-000008650000}"/>
    <cellStyle name="SAPBEXHLevel2X 21 3" xfId="18180" xr:uid="{00000000-0005-0000-0000-000009650000}"/>
    <cellStyle name="SAPBEXHLevel2X 22" xfId="18181" xr:uid="{00000000-0005-0000-0000-00000A650000}"/>
    <cellStyle name="SAPBEXHLevel2X 22 2" xfId="18182" xr:uid="{00000000-0005-0000-0000-00000B650000}"/>
    <cellStyle name="SAPBEXHLevel2X 22 2 2" xfId="18183" xr:uid="{00000000-0005-0000-0000-00000C650000}"/>
    <cellStyle name="SAPBEXHLevel2X 22 3" xfId="18184" xr:uid="{00000000-0005-0000-0000-00000D650000}"/>
    <cellStyle name="SAPBEXHLevel2X 23" xfId="18185" xr:uid="{00000000-0005-0000-0000-00000E650000}"/>
    <cellStyle name="SAPBEXHLevel2X 23 2" xfId="18186" xr:uid="{00000000-0005-0000-0000-00000F650000}"/>
    <cellStyle name="SAPBEXHLevel2X 23 2 2" xfId="18187" xr:uid="{00000000-0005-0000-0000-000010650000}"/>
    <cellStyle name="SAPBEXHLevel2X 23 3" xfId="18188" xr:uid="{00000000-0005-0000-0000-000011650000}"/>
    <cellStyle name="SAPBEXHLevel2X 24" xfId="18189" xr:uid="{00000000-0005-0000-0000-000012650000}"/>
    <cellStyle name="SAPBEXHLevel2X 24 2" xfId="18190" xr:uid="{00000000-0005-0000-0000-000013650000}"/>
    <cellStyle name="SAPBEXHLevel2X 24 2 2" xfId="18191" xr:uid="{00000000-0005-0000-0000-000014650000}"/>
    <cellStyle name="SAPBEXHLevel2X 24 3" xfId="18192" xr:uid="{00000000-0005-0000-0000-000015650000}"/>
    <cellStyle name="SAPBEXHLevel2X 25" xfId="18193" xr:uid="{00000000-0005-0000-0000-000016650000}"/>
    <cellStyle name="SAPBEXHLevel2X 25 2" xfId="18194" xr:uid="{00000000-0005-0000-0000-000017650000}"/>
    <cellStyle name="SAPBEXHLevel2X 25 3" xfId="18195" xr:uid="{00000000-0005-0000-0000-000018650000}"/>
    <cellStyle name="SAPBEXHLevel2X 26" xfId="18196" xr:uid="{00000000-0005-0000-0000-000019650000}"/>
    <cellStyle name="SAPBEXHLevel2X 26 2" xfId="18197" xr:uid="{00000000-0005-0000-0000-00001A650000}"/>
    <cellStyle name="SAPBEXHLevel2X 27" xfId="18198" xr:uid="{00000000-0005-0000-0000-00001B650000}"/>
    <cellStyle name="SAPBEXHLevel2X 28" xfId="18199" xr:uid="{00000000-0005-0000-0000-00001C650000}"/>
    <cellStyle name="SAPBEXHLevel2X 29" xfId="36481" xr:uid="{00000000-0005-0000-0000-00001D650000}"/>
    <cellStyle name="SAPBEXHLevel2X 3" xfId="18200" xr:uid="{00000000-0005-0000-0000-00001E650000}"/>
    <cellStyle name="SAPBEXHLevel2X 3 10" xfId="18201" xr:uid="{00000000-0005-0000-0000-00001F650000}"/>
    <cellStyle name="SAPBEXHLevel2X 3 10 2" xfId="18202" xr:uid="{00000000-0005-0000-0000-000020650000}"/>
    <cellStyle name="SAPBEXHLevel2X 3 10 3" xfId="18203" xr:uid="{00000000-0005-0000-0000-000021650000}"/>
    <cellStyle name="SAPBEXHLevel2X 3 11" xfId="18204" xr:uid="{00000000-0005-0000-0000-000022650000}"/>
    <cellStyle name="SAPBEXHLevel2X 3 12" xfId="18205" xr:uid="{00000000-0005-0000-0000-000023650000}"/>
    <cellStyle name="SAPBEXHLevel2X 3 2" xfId="18206" xr:uid="{00000000-0005-0000-0000-000024650000}"/>
    <cellStyle name="SAPBEXHLevel2X 3 2 2" xfId="18207" xr:uid="{00000000-0005-0000-0000-000025650000}"/>
    <cellStyle name="SAPBEXHLevel2X 3 2 2 2" xfId="18208" xr:uid="{00000000-0005-0000-0000-000026650000}"/>
    <cellStyle name="SAPBEXHLevel2X 3 2 2 2 2" xfId="18209" xr:uid="{00000000-0005-0000-0000-000027650000}"/>
    <cellStyle name="SAPBEXHLevel2X 3 2 2 3" xfId="18210" xr:uid="{00000000-0005-0000-0000-000028650000}"/>
    <cellStyle name="SAPBEXHLevel2X 3 2 2 3 2" xfId="18211" xr:uid="{00000000-0005-0000-0000-000029650000}"/>
    <cellStyle name="SAPBEXHLevel2X 3 2 2 4" xfId="18212" xr:uid="{00000000-0005-0000-0000-00002A650000}"/>
    <cellStyle name="SAPBEXHLevel2X 3 2 2 4 2" xfId="18213" xr:uid="{00000000-0005-0000-0000-00002B650000}"/>
    <cellStyle name="SAPBEXHLevel2X 3 2 2 5" xfId="18214" xr:uid="{00000000-0005-0000-0000-00002C650000}"/>
    <cellStyle name="SAPBEXHLevel2X 3 2 2 5 2" xfId="18215" xr:uid="{00000000-0005-0000-0000-00002D650000}"/>
    <cellStyle name="SAPBEXHLevel2X 3 2 2 6" xfId="18216" xr:uid="{00000000-0005-0000-0000-00002E650000}"/>
    <cellStyle name="SAPBEXHLevel2X 3 2 2 7" xfId="18217" xr:uid="{00000000-0005-0000-0000-00002F650000}"/>
    <cellStyle name="SAPBEXHLevel2X 3 2 2 8" xfId="18218" xr:uid="{00000000-0005-0000-0000-000030650000}"/>
    <cellStyle name="SAPBEXHLevel2X 3 2 2_2014БП" xfId="18219" xr:uid="{00000000-0005-0000-0000-000031650000}"/>
    <cellStyle name="SAPBEXHLevel2X 3 2 3" xfId="18220" xr:uid="{00000000-0005-0000-0000-000032650000}"/>
    <cellStyle name="SAPBEXHLevel2X 3 2 3 2" xfId="18221" xr:uid="{00000000-0005-0000-0000-000033650000}"/>
    <cellStyle name="SAPBEXHLevel2X 3 2 4" xfId="18222" xr:uid="{00000000-0005-0000-0000-000034650000}"/>
    <cellStyle name="SAPBEXHLevel2X 3 2 4 2" xfId="18223" xr:uid="{00000000-0005-0000-0000-000035650000}"/>
    <cellStyle name="SAPBEXHLevel2X 3 2 5" xfId="18224" xr:uid="{00000000-0005-0000-0000-000036650000}"/>
    <cellStyle name="SAPBEXHLevel2X 3 2 5 2" xfId="18225" xr:uid="{00000000-0005-0000-0000-000037650000}"/>
    <cellStyle name="SAPBEXHLevel2X 3 2 6" xfId="18226" xr:uid="{00000000-0005-0000-0000-000038650000}"/>
    <cellStyle name="SAPBEXHLevel2X 3 2 6 2" xfId="18227" xr:uid="{00000000-0005-0000-0000-000039650000}"/>
    <cellStyle name="SAPBEXHLevel2X 3 2 7" xfId="18228" xr:uid="{00000000-0005-0000-0000-00003A650000}"/>
    <cellStyle name="SAPBEXHLevel2X 3 2 8" xfId="18229" xr:uid="{00000000-0005-0000-0000-00003B650000}"/>
    <cellStyle name="SAPBEXHLevel2X 3 2 9" xfId="18230" xr:uid="{00000000-0005-0000-0000-00003C650000}"/>
    <cellStyle name="SAPBEXHLevel2X 3 2_2013Прогноз" xfId="18231" xr:uid="{00000000-0005-0000-0000-00003D650000}"/>
    <cellStyle name="SAPBEXHLevel2X 3 3" xfId="18232" xr:uid="{00000000-0005-0000-0000-00003E650000}"/>
    <cellStyle name="SAPBEXHLevel2X 3 3 2" xfId="18233" xr:uid="{00000000-0005-0000-0000-00003F650000}"/>
    <cellStyle name="SAPBEXHLevel2X 3 3 2 2" xfId="18234" xr:uid="{00000000-0005-0000-0000-000040650000}"/>
    <cellStyle name="SAPBEXHLevel2X 3 3 2 2 2" xfId="18235" xr:uid="{00000000-0005-0000-0000-000041650000}"/>
    <cellStyle name="SAPBEXHLevel2X 3 3 2 3" xfId="18236" xr:uid="{00000000-0005-0000-0000-000042650000}"/>
    <cellStyle name="SAPBEXHLevel2X 3 3 2 3 2" xfId="18237" xr:uid="{00000000-0005-0000-0000-000043650000}"/>
    <cellStyle name="SAPBEXHLevel2X 3 3 2 4" xfId="18238" xr:uid="{00000000-0005-0000-0000-000044650000}"/>
    <cellStyle name="SAPBEXHLevel2X 3 3 2 4 2" xfId="18239" xr:uid="{00000000-0005-0000-0000-000045650000}"/>
    <cellStyle name="SAPBEXHLevel2X 3 3 2 5" xfId="18240" xr:uid="{00000000-0005-0000-0000-000046650000}"/>
    <cellStyle name="SAPBEXHLevel2X 3 3 2 5 2" xfId="18241" xr:uid="{00000000-0005-0000-0000-000047650000}"/>
    <cellStyle name="SAPBEXHLevel2X 3 3 2 6" xfId="18242" xr:uid="{00000000-0005-0000-0000-000048650000}"/>
    <cellStyle name="SAPBEXHLevel2X 3 3 2 7" xfId="18243" xr:uid="{00000000-0005-0000-0000-000049650000}"/>
    <cellStyle name="SAPBEXHLevel2X 3 3 2 8" xfId="18244" xr:uid="{00000000-0005-0000-0000-00004A650000}"/>
    <cellStyle name="SAPBEXHLevel2X 3 3 2_2014БП" xfId="18245" xr:uid="{00000000-0005-0000-0000-00004B650000}"/>
    <cellStyle name="SAPBEXHLevel2X 3 3 3" xfId="18246" xr:uid="{00000000-0005-0000-0000-00004C650000}"/>
    <cellStyle name="SAPBEXHLevel2X 3 3 3 2" xfId="18247" xr:uid="{00000000-0005-0000-0000-00004D650000}"/>
    <cellStyle name="SAPBEXHLevel2X 3 3 4" xfId="18248" xr:uid="{00000000-0005-0000-0000-00004E650000}"/>
    <cellStyle name="SAPBEXHLevel2X 3 3 4 2" xfId="18249" xr:uid="{00000000-0005-0000-0000-00004F650000}"/>
    <cellStyle name="SAPBEXHLevel2X 3 3 5" xfId="18250" xr:uid="{00000000-0005-0000-0000-000050650000}"/>
    <cellStyle name="SAPBEXHLevel2X 3 3 5 2" xfId="18251" xr:uid="{00000000-0005-0000-0000-000051650000}"/>
    <cellStyle name="SAPBEXHLevel2X 3 3 6" xfId="18252" xr:uid="{00000000-0005-0000-0000-000052650000}"/>
    <cellStyle name="SAPBEXHLevel2X 3 3 6 2" xfId="18253" xr:uid="{00000000-0005-0000-0000-000053650000}"/>
    <cellStyle name="SAPBEXHLevel2X 3 3 7" xfId="18254" xr:uid="{00000000-0005-0000-0000-000054650000}"/>
    <cellStyle name="SAPBEXHLevel2X 3 3 8" xfId="18255" xr:uid="{00000000-0005-0000-0000-000055650000}"/>
    <cellStyle name="SAPBEXHLevel2X 3 3 9" xfId="18256" xr:uid="{00000000-0005-0000-0000-000056650000}"/>
    <cellStyle name="SAPBEXHLevel2X 3 3_2013Прогноз" xfId="18257" xr:uid="{00000000-0005-0000-0000-000057650000}"/>
    <cellStyle name="SAPBEXHLevel2X 3 4" xfId="18258" xr:uid="{00000000-0005-0000-0000-000058650000}"/>
    <cellStyle name="SAPBEXHLevel2X 3 4 2" xfId="18259" xr:uid="{00000000-0005-0000-0000-000059650000}"/>
    <cellStyle name="SAPBEXHLevel2X 3 4 2 2" xfId="18260" xr:uid="{00000000-0005-0000-0000-00005A650000}"/>
    <cellStyle name="SAPBEXHLevel2X 3 4 2 3" xfId="18261" xr:uid="{00000000-0005-0000-0000-00005B650000}"/>
    <cellStyle name="SAPBEXHLevel2X 3 4 3" xfId="18262" xr:uid="{00000000-0005-0000-0000-00005C650000}"/>
    <cellStyle name="SAPBEXHLevel2X 3 4 3 2" xfId="18263" xr:uid="{00000000-0005-0000-0000-00005D650000}"/>
    <cellStyle name="SAPBEXHLevel2X 3 4 4" xfId="18264" xr:uid="{00000000-0005-0000-0000-00005E650000}"/>
    <cellStyle name="SAPBEXHLevel2X 3 4 4 2" xfId="18265" xr:uid="{00000000-0005-0000-0000-00005F650000}"/>
    <cellStyle name="SAPBEXHLevel2X 3 4 5" xfId="18266" xr:uid="{00000000-0005-0000-0000-000060650000}"/>
    <cellStyle name="SAPBEXHLevel2X 3 4 5 2" xfId="18267" xr:uid="{00000000-0005-0000-0000-000061650000}"/>
    <cellStyle name="SAPBEXHLevel2X 3 4 6" xfId="18268" xr:uid="{00000000-0005-0000-0000-000062650000}"/>
    <cellStyle name="SAPBEXHLevel2X 3 4 7" xfId="18269" xr:uid="{00000000-0005-0000-0000-000063650000}"/>
    <cellStyle name="SAPBEXHLevel2X 3 4 8" xfId="18270" xr:uid="{00000000-0005-0000-0000-000064650000}"/>
    <cellStyle name="SAPBEXHLevel2X 3 4_2014БП" xfId="18271" xr:uid="{00000000-0005-0000-0000-000065650000}"/>
    <cellStyle name="SAPBEXHLevel2X 3 5" xfId="18272" xr:uid="{00000000-0005-0000-0000-000066650000}"/>
    <cellStyle name="SAPBEXHLevel2X 3 5 2" xfId="18273" xr:uid="{00000000-0005-0000-0000-000067650000}"/>
    <cellStyle name="SAPBEXHLevel2X 3 5 2 2" xfId="18274" xr:uid="{00000000-0005-0000-0000-000068650000}"/>
    <cellStyle name="SAPBEXHLevel2X 3 5 3" xfId="18275" xr:uid="{00000000-0005-0000-0000-000069650000}"/>
    <cellStyle name="SAPBEXHLevel2X 3 6" xfId="18276" xr:uid="{00000000-0005-0000-0000-00006A650000}"/>
    <cellStyle name="SAPBEXHLevel2X 3 6 2" xfId="18277" xr:uid="{00000000-0005-0000-0000-00006B650000}"/>
    <cellStyle name="SAPBEXHLevel2X 3 6 2 2" xfId="18278" xr:uid="{00000000-0005-0000-0000-00006C650000}"/>
    <cellStyle name="SAPBEXHLevel2X 3 6 3" xfId="18279" xr:uid="{00000000-0005-0000-0000-00006D650000}"/>
    <cellStyle name="SAPBEXHLevel2X 3 7" xfId="18280" xr:uid="{00000000-0005-0000-0000-00006E650000}"/>
    <cellStyle name="SAPBEXHLevel2X 3 7 2" xfId="18281" xr:uid="{00000000-0005-0000-0000-00006F650000}"/>
    <cellStyle name="SAPBEXHLevel2X 3 7 2 2" xfId="18282" xr:uid="{00000000-0005-0000-0000-000070650000}"/>
    <cellStyle name="SAPBEXHLevel2X 3 7 3" xfId="18283" xr:uid="{00000000-0005-0000-0000-000071650000}"/>
    <cellStyle name="SAPBEXHLevel2X 3 8" xfId="18284" xr:uid="{00000000-0005-0000-0000-000072650000}"/>
    <cellStyle name="SAPBEXHLevel2X 3 8 2" xfId="18285" xr:uid="{00000000-0005-0000-0000-000073650000}"/>
    <cellStyle name="SAPBEXHLevel2X 3 8 2 2" xfId="18286" xr:uid="{00000000-0005-0000-0000-000074650000}"/>
    <cellStyle name="SAPBEXHLevel2X 3 8 3" xfId="18287" xr:uid="{00000000-0005-0000-0000-000075650000}"/>
    <cellStyle name="SAPBEXHLevel2X 3 9" xfId="18288" xr:uid="{00000000-0005-0000-0000-000076650000}"/>
    <cellStyle name="SAPBEXHLevel2X 3 9 2" xfId="18289" xr:uid="{00000000-0005-0000-0000-000077650000}"/>
    <cellStyle name="SAPBEXHLevel2X 3 9 2 2" xfId="18290" xr:uid="{00000000-0005-0000-0000-000078650000}"/>
    <cellStyle name="SAPBEXHLevel2X 3 9 3" xfId="18291" xr:uid="{00000000-0005-0000-0000-000079650000}"/>
    <cellStyle name="SAPBEXHLevel2X 3_2013Прогноз" xfId="18292" xr:uid="{00000000-0005-0000-0000-00007A650000}"/>
    <cellStyle name="SAPBEXHLevel2X 30" xfId="36482" xr:uid="{00000000-0005-0000-0000-00007B650000}"/>
    <cellStyle name="SAPBEXHLevel2X 31" xfId="36483" xr:uid="{00000000-0005-0000-0000-00007C650000}"/>
    <cellStyle name="SAPBEXHLevel2X 4" xfId="18293" xr:uid="{00000000-0005-0000-0000-00007D650000}"/>
    <cellStyle name="SAPBEXHLevel2X 4 10" xfId="18294" xr:uid="{00000000-0005-0000-0000-00007E650000}"/>
    <cellStyle name="SAPBEXHLevel2X 4 10 2" xfId="18295" xr:uid="{00000000-0005-0000-0000-00007F650000}"/>
    <cellStyle name="SAPBEXHLevel2X 4 10 3" xfId="18296" xr:uid="{00000000-0005-0000-0000-000080650000}"/>
    <cellStyle name="SAPBEXHLevel2X 4 11" xfId="18297" xr:uid="{00000000-0005-0000-0000-000081650000}"/>
    <cellStyle name="SAPBEXHLevel2X 4 12" xfId="18298" xr:uid="{00000000-0005-0000-0000-000082650000}"/>
    <cellStyle name="SAPBEXHLevel2X 4 2" xfId="18299" xr:uid="{00000000-0005-0000-0000-000083650000}"/>
    <cellStyle name="SAPBEXHLevel2X 4 2 2" xfId="18300" xr:uid="{00000000-0005-0000-0000-000084650000}"/>
    <cellStyle name="SAPBEXHLevel2X 4 2 2 2" xfId="18301" xr:uid="{00000000-0005-0000-0000-000085650000}"/>
    <cellStyle name="SAPBEXHLevel2X 4 2 2 2 2" xfId="18302" xr:uid="{00000000-0005-0000-0000-000086650000}"/>
    <cellStyle name="SAPBEXHLevel2X 4 2 2 3" xfId="18303" xr:uid="{00000000-0005-0000-0000-000087650000}"/>
    <cellStyle name="SAPBEXHLevel2X 4 2 2 3 2" xfId="18304" xr:uid="{00000000-0005-0000-0000-000088650000}"/>
    <cellStyle name="SAPBEXHLevel2X 4 2 2 4" xfId="18305" xr:uid="{00000000-0005-0000-0000-000089650000}"/>
    <cellStyle name="SAPBEXHLevel2X 4 2 2 4 2" xfId="18306" xr:uid="{00000000-0005-0000-0000-00008A650000}"/>
    <cellStyle name="SAPBEXHLevel2X 4 2 2 5" xfId="18307" xr:uid="{00000000-0005-0000-0000-00008B650000}"/>
    <cellStyle name="SAPBEXHLevel2X 4 2 2 5 2" xfId="18308" xr:uid="{00000000-0005-0000-0000-00008C650000}"/>
    <cellStyle name="SAPBEXHLevel2X 4 2 2 6" xfId="18309" xr:uid="{00000000-0005-0000-0000-00008D650000}"/>
    <cellStyle name="SAPBEXHLevel2X 4 2 2 7" xfId="18310" xr:uid="{00000000-0005-0000-0000-00008E650000}"/>
    <cellStyle name="SAPBEXHLevel2X 4 2 2 8" xfId="18311" xr:uid="{00000000-0005-0000-0000-00008F650000}"/>
    <cellStyle name="SAPBEXHLevel2X 4 2 2_2014БП" xfId="18312" xr:uid="{00000000-0005-0000-0000-000090650000}"/>
    <cellStyle name="SAPBEXHLevel2X 4 2 3" xfId="18313" xr:uid="{00000000-0005-0000-0000-000091650000}"/>
    <cellStyle name="SAPBEXHLevel2X 4 2 3 2" xfId="18314" xr:uid="{00000000-0005-0000-0000-000092650000}"/>
    <cellStyle name="SAPBEXHLevel2X 4 2 4" xfId="18315" xr:uid="{00000000-0005-0000-0000-000093650000}"/>
    <cellStyle name="SAPBEXHLevel2X 4 2 4 2" xfId="18316" xr:uid="{00000000-0005-0000-0000-000094650000}"/>
    <cellStyle name="SAPBEXHLevel2X 4 2 5" xfId="18317" xr:uid="{00000000-0005-0000-0000-000095650000}"/>
    <cellStyle name="SAPBEXHLevel2X 4 2 5 2" xfId="18318" xr:uid="{00000000-0005-0000-0000-000096650000}"/>
    <cellStyle name="SAPBEXHLevel2X 4 2 6" xfId="18319" xr:uid="{00000000-0005-0000-0000-000097650000}"/>
    <cellStyle name="SAPBEXHLevel2X 4 2 6 2" xfId="18320" xr:uid="{00000000-0005-0000-0000-000098650000}"/>
    <cellStyle name="SAPBEXHLevel2X 4 2 7" xfId="18321" xr:uid="{00000000-0005-0000-0000-000099650000}"/>
    <cellStyle name="SAPBEXHLevel2X 4 2 8" xfId="18322" xr:uid="{00000000-0005-0000-0000-00009A650000}"/>
    <cellStyle name="SAPBEXHLevel2X 4 2 9" xfId="18323" xr:uid="{00000000-0005-0000-0000-00009B650000}"/>
    <cellStyle name="SAPBEXHLevel2X 4 2_2013Прогноз" xfId="18324" xr:uid="{00000000-0005-0000-0000-00009C650000}"/>
    <cellStyle name="SAPBEXHLevel2X 4 3" xfId="18325" xr:uid="{00000000-0005-0000-0000-00009D650000}"/>
    <cellStyle name="SAPBEXHLevel2X 4 3 2" xfId="18326" xr:uid="{00000000-0005-0000-0000-00009E650000}"/>
    <cellStyle name="SAPBEXHLevel2X 4 3 2 2" xfId="18327" xr:uid="{00000000-0005-0000-0000-00009F650000}"/>
    <cellStyle name="SAPBEXHLevel2X 4 3 2 2 2" xfId="18328" xr:uid="{00000000-0005-0000-0000-0000A0650000}"/>
    <cellStyle name="SAPBEXHLevel2X 4 3 2 3" xfId="18329" xr:uid="{00000000-0005-0000-0000-0000A1650000}"/>
    <cellStyle name="SAPBEXHLevel2X 4 3 2 3 2" xfId="18330" xr:uid="{00000000-0005-0000-0000-0000A2650000}"/>
    <cellStyle name="SAPBEXHLevel2X 4 3 2 4" xfId="18331" xr:uid="{00000000-0005-0000-0000-0000A3650000}"/>
    <cellStyle name="SAPBEXHLevel2X 4 3 2 4 2" xfId="18332" xr:uid="{00000000-0005-0000-0000-0000A4650000}"/>
    <cellStyle name="SAPBEXHLevel2X 4 3 2 5" xfId="18333" xr:uid="{00000000-0005-0000-0000-0000A5650000}"/>
    <cellStyle name="SAPBEXHLevel2X 4 3 2 5 2" xfId="18334" xr:uid="{00000000-0005-0000-0000-0000A6650000}"/>
    <cellStyle name="SAPBEXHLevel2X 4 3 2 6" xfId="18335" xr:uid="{00000000-0005-0000-0000-0000A7650000}"/>
    <cellStyle name="SAPBEXHLevel2X 4 3 2 7" xfId="18336" xr:uid="{00000000-0005-0000-0000-0000A8650000}"/>
    <cellStyle name="SAPBEXHLevel2X 4 3 2 8" xfId="18337" xr:uid="{00000000-0005-0000-0000-0000A9650000}"/>
    <cellStyle name="SAPBEXHLevel2X 4 3 2_2014БП" xfId="18338" xr:uid="{00000000-0005-0000-0000-0000AA650000}"/>
    <cellStyle name="SAPBEXHLevel2X 4 3 3" xfId="18339" xr:uid="{00000000-0005-0000-0000-0000AB650000}"/>
    <cellStyle name="SAPBEXHLevel2X 4 3 3 2" xfId="18340" xr:uid="{00000000-0005-0000-0000-0000AC650000}"/>
    <cellStyle name="SAPBEXHLevel2X 4 3 4" xfId="18341" xr:uid="{00000000-0005-0000-0000-0000AD650000}"/>
    <cellStyle name="SAPBEXHLevel2X 4 3 4 2" xfId="18342" xr:uid="{00000000-0005-0000-0000-0000AE650000}"/>
    <cellStyle name="SAPBEXHLevel2X 4 3 5" xfId="18343" xr:uid="{00000000-0005-0000-0000-0000AF650000}"/>
    <cellStyle name="SAPBEXHLevel2X 4 3 5 2" xfId="18344" xr:uid="{00000000-0005-0000-0000-0000B0650000}"/>
    <cellStyle name="SAPBEXHLevel2X 4 3 6" xfId="18345" xr:uid="{00000000-0005-0000-0000-0000B1650000}"/>
    <cellStyle name="SAPBEXHLevel2X 4 3 6 2" xfId="18346" xr:uid="{00000000-0005-0000-0000-0000B2650000}"/>
    <cellStyle name="SAPBEXHLevel2X 4 3 7" xfId="18347" xr:uid="{00000000-0005-0000-0000-0000B3650000}"/>
    <cellStyle name="SAPBEXHLevel2X 4 3 8" xfId="18348" xr:uid="{00000000-0005-0000-0000-0000B4650000}"/>
    <cellStyle name="SAPBEXHLevel2X 4 3 9" xfId="18349" xr:uid="{00000000-0005-0000-0000-0000B5650000}"/>
    <cellStyle name="SAPBEXHLevel2X 4 3_2013Прогноз" xfId="18350" xr:uid="{00000000-0005-0000-0000-0000B6650000}"/>
    <cellStyle name="SAPBEXHLevel2X 4 4" xfId="18351" xr:uid="{00000000-0005-0000-0000-0000B7650000}"/>
    <cellStyle name="SAPBEXHLevel2X 4 4 2" xfId="18352" xr:uid="{00000000-0005-0000-0000-0000B8650000}"/>
    <cellStyle name="SAPBEXHLevel2X 4 4 2 2" xfId="18353" xr:uid="{00000000-0005-0000-0000-0000B9650000}"/>
    <cellStyle name="SAPBEXHLevel2X 4 4 2 3" xfId="18354" xr:uid="{00000000-0005-0000-0000-0000BA650000}"/>
    <cellStyle name="SAPBEXHLevel2X 4 4 3" xfId="18355" xr:uid="{00000000-0005-0000-0000-0000BB650000}"/>
    <cellStyle name="SAPBEXHLevel2X 4 4 3 2" xfId="18356" xr:uid="{00000000-0005-0000-0000-0000BC650000}"/>
    <cellStyle name="SAPBEXHLevel2X 4 4 4" xfId="18357" xr:uid="{00000000-0005-0000-0000-0000BD650000}"/>
    <cellStyle name="SAPBEXHLevel2X 4 4 4 2" xfId="18358" xr:uid="{00000000-0005-0000-0000-0000BE650000}"/>
    <cellStyle name="SAPBEXHLevel2X 4 4 5" xfId="18359" xr:uid="{00000000-0005-0000-0000-0000BF650000}"/>
    <cellStyle name="SAPBEXHLevel2X 4 4 5 2" xfId="18360" xr:uid="{00000000-0005-0000-0000-0000C0650000}"/>
    <cellStyle name="SAPBEXHLevel2X 4 4 6" xfId="18361" xr:uid="{00000000-0005-0000-0000-0000C1650000}"/>
    <cellStyle name="SAPBEXHLevel2X 4 4 7" xfId="18362" xr:uid="{00000000-0005-0000-0000-0000C2650000}"/>
    <cellStyle name="SAPBEXHLevel2X 4 4 8" xfId="18363" xr:uid="{00000000-0005-0000-0000-0000C3650000}"/>
    <cellStyle name="SAPBEXHLevel2X 4 4_2014БП" xfId="18364" xr:uid="{00000000-0005-0000-0000-0000C4650000}"/>
    <cellStyle name="SAPBEXHLevel2X 4 5" xfId="18365" xr:uid="{00000000-0005-0000-0000-0000C5650000}"/>
    <cellStyle name="SAPBEXHLevel2X 4 5 2" xfId="18366" xr:uid="{00000000-0005-0000-0000-0000C6650000}"/>
    <cellStyle name="SAPBEXHLevel2X 4 5 2 2" xfId="18367" xr:uid="{00000000-0005-0000-0000-0000C7650000}"/>
    <cellStyle name="SAPBEXHLevel2X 4 5 3" xfId="18368" xr:uid="{00000000-0005-0000-0000-0000C8650000}"/>
    <cellStyle name="SAPBEXHLevel2X 4 6" xfId="18369" xr:uid="{00000000-0005-0000-0000-0000C9650000}"/>
    <cellStyle name="SAPBEXHLevel2X 4 6 2" xfId="18370" xr:uid="{00000000-0005-0000-0000-0000CA650000}"/>
    <cellStyle name="SAPBEXHLevel2X 4 6 2 2" xfId="18371" xr:uid="{00000000-0005-0000-0000-0000CB650000}"/>
    <cellStyle name="SAPBEXHLevel2X 4 6 3" xfId="18372" xr:uid="{00000000-0005-0000-0000-0000CC650000}"/>
    <cellStyle name="SAPBEXHLevel2X 4 7" xfId="18373" xr:uid="{00000000-0005-0000-0000-0000CD650000}"/>
    <cellStyle name="SAPBEXHLevel2X 4 7 2" xfId="18374" xr:uid="{00000000-0005-0000-0000-0000CE650000}"/>
    <cellStyle name="SAPBEXHLevel2X 4 7 2 2" xfId="18375" xr:uid="{00000000-0005-0000-0000-0000CF650000}"/>
    <cellStyle name="SAPBEXHLevel2X 4 7 3" xfId="18376" xr:uid="{00000000-0005-0000-0000-0000D0650000}"/>
    <cellStyle name="SAPBEXHLevel2X 4 8" xfId="18377" xr:uid="{00000000-0005-0000-0000-0000D1650000}"/>
    <cellStyle name="SAPBEXHLevel2X 4 8 2" xfId="18378" xr:uid="{00000000-0005-0000-0000-0000D2650000}"/>
    <cellStyle name="SAPBEXHLevel2X 4 8 2 2" xfId="18379" xr:uid="{00000000-0005-0000-0000-0000D3650000}"/>
    <cellStyle name="SAPBEXHLevel2X 4 8 3" xfId="18380" xr:uid="{00000000-0005-0000-0000-0000D4650000}"/>
    <cellStyle name="SAPBEXHLevel2X 4 9" xfId="18381" xr:uid="{00000000-0005-0000-0000-0000D5650000}"/>
    <cellStyle name="SAPBEXHLevel2X 4 9 2" xfId="18382" xr:uid="{00000000-0005-0000-0000-0000D6650000}"/>
    <cellStyle name="SAPBEXHLevel2X 4 9 2 2" xfId="18383" xr:uid="{00000000-0005-0000-0000-0000D7650000}"/>
    <cellStyle name="SAPBEXHLevel2X 4 9 3" xfId="18384" xr:uid="{00000000-0005-0000-0000-0000D8650000}"/>
    <cellStyle name="SAPBEXHLevel2X 4_2013Прогноз" xfId="18385" xr:uid="{00000000-0005-0000-0000-0000D9650000}"/>
    <cellStyle name="SAPBEXHLevel2X 5" xfId="18386" xr:uid="{00000000-0005-0000-0000-0000DA650000}"/>
    <cellStyle name="SAPBEXHLevel2X 5 10" xfId="18387" xr:uid="{00000000-0005-0000-0000-0000DB650000}"/>
    <cellStyle name="SAPBEXHLevel2X 5 10 2" xfId="18388" xr:uid="{00000000-0005-0000-0000-0000DC650000}"/>
    <cellStyle name="SAPBEXHLevel2X 5 10 3" xfId="18389" xr:uid="{00000000-0005-0000-0000-0000DD650000}"/>
    <cellStyle name="SAPBEXHLevel2X 5 11" xfId="18390" xr:uid="{00000000-0005-0000-0000-0000DE650000}"/>
    <cellStyle name="SAPBEXHLevel2X 5 12" xfId="18391" xr:uid="{00000000-0005-0000-0000-0000DF650000}"/>
    <cellStyle name="SAPBEXHLevel2X 5 2" xfId="18392" xr:uid="{00000000-0005-0000-0000-0000E0650000}"/>
    <cellStyle name="SAPBEXHLevel2X 5 2 2" xfId="18393" xr:uid="{00000000-0005-0000-0000-0000E1650000}"/>
    <cellStyle name="SAPBEXHLevel2X 5 2 2 2" xfId="18394" xr:uid="{00000000-0005-0000-0000-0000E2650000}"/>
    <cellStyle name="SAPBEXHLevel2X 5 2 2 2 2" xfId="18395" xr:uid="{00000000-0005-0000-0000-0000E3650000}"/>
    <cellStyle name="SAPBEXHLevel2X 5 2 2 3" xfId="18396" xr:uid="{00000000-0005-0000-0000-0000E4650000}"/>
    <cellStyle name="SAPBEXHLevel2X 5 2 2 3 2" xfId="18397" xr:uid="{00000000-0005-0000-0000-0000E5650000}"/>
    <cellStyle name="SAPBEXHLevel2X 5 2 2 4" xfId="18398" xr:uid="{00000000-0005-0000-0000-0000E6650000}"/>
    <cellStyle name="SAPBEXHLevel2X 5 2 2 4 2" xfId="18399" xr:uid="{00000000-0005-0000-0000-0000E7650000}"/>
    <cellStyle name="SAPBEXHLevel2X 5 2 2 5" xfId="18400" xr:uid="{00000000-0005-0000-0000-0000E8650000}"/>
    <cellStyle name="SAPBEXHLevel2X 5 2 2 5 2" xfId="18401" xr:uid="{00000000-0005-0000-0000-0000E9650000}"/>
    <cellStyle name="SAPBEXHLevel2X 5 2 2 6" xfId="18402" xr:uid="{00000000-0005-0000-0000-0000EA650000}"/>
    <cellStyle name="SAPBEXHLevel2X 5 2 2 7" xfId="18403" xr:uid="{00000000-0005-0000-0000-0000EB650000}"/>
    <cellStyle name="SAPBEXHLevel2X 5 2 2 8" xfId="18404" xr:uid="{00000000-0005-0000-0000-0000EC650000}"/>
    <cellStyle name="SAPBEXHLevel2X 5 2 2_2014БП" xfId="18405" xr:uid="{00000000-0005-0000-0000-0000ED650000}"/>
    <cellStyle name="SAPBEXHLevel2X 5 2 3" xfId="18406" xr:uid="{00000000-0005-0000-0000-0000EE650000}"/>
    <cellStyle name="SAPBEXHLevel2X 5 2 3 2" xfId="18407" xr:uid="{00000000-0005-0000-0000-0000EF650000}"/>
    <cellStyle name="SAPBEXHLevel2X 5 2 4" xfId="18408" xr:uid="{00000000-0005-0000-0000-0000F0650000}"/>
    <cellStyle name="SAPBEXHLevel2X 5 2 4 2" xfId="18409" xr:uid="{00000000-0005-0000-0000-0000F1650000}"/>
    <cellStyle name="SAPBEXHLevel2X 5 2 5" xfId="18410" xr:uid="{00000000-0005-0000-0000-0000F2650000}"/>
    <cellStyle name="SAPBEXHLevel2X 5 2 5 2" xfId="18411" xr:uid="{00000000-0005-0000-0000-0000F3650000}"/>
    <cellStyle name="SAPBEXHLevel2X 5 2 6" xfId="18412" xr:uid="{00000000-0005-0000-0000-0000F4650000}"/>
    <cellStyle name="SAPBEXHLevel2X 5 2 6 2" xfId="18413" xr:uid="{00000000-0005-0000-0000-0000F5650000}"/>
    <cellStyle name="SAPBEXHLevel2X 5 2 7" xfId="18414" xr:uid="{00000000-0005-0000-0000-0000F6650000}"/>
    <cellStyle name="SAPBEXHLevel2X 5 2 8" xfId="18415" xr:uid="{00000000-0005-0000-0000-0000F7650000}"/>
    <cellStyle name="SAPBEXHLevel2X 5 2 9" xfId="18416" xr:uid="{00000000-0005-0000-0000-0000F8650000}"/>
    <cellStyle name="SAPBEXHLevel2X 5 2_2013Прогноз" xfId="18417" xr:uid="{00000000-0005-0000-0000-0000F9650000}"/>
    <cellStyle name="SAPBEXHLevel2X 5 3" xfId="18418" xr:uid="{00000000-0005-0000-0000-0000FA650000}"/>
    <cellStyle name="SAPBEXHLevel2X 5 3 2" xfId="18419" xr:uid="{00000000-0005-0000-0000-0000FB650000}"/>
    <cellStyle name="SAPBEXHLevel2X 5 3 2 2" xfId="18420" xr:uid="{00000000-0005-0000-0000-0000FC650000}"/>
    <cellStyle name="SAPBEXHLevel2X 5 3 2 2 2" xfId="18421" xr:uid="{00000000-0005-0000-0000-0000FD650000}"/>
    <cellStyle name="SAPBEXHLevel2X 5 3 2 3" xfId="18422" xr:uid="{00000000-0005-0000-0000-0000FE650000}"/>
    <cellStyle name="SAPBEXHLevel2X 5 3 2 3 2" xfId="18423" xr:uid="{00000000-0005-0000-0000-0000FF650000}"/>
    <cellStyle name="SAPBEXHLevel2X 5 3 2 4" xfId="18424" xr:uid="{00000000-0005-0000-0000-000000660000}"/>
    <cellStyle name="SAPBEXHLevel2X 5 3 2 4 2" xfId="18425" xr:uid="{00000000-0005-0000-0000-000001660000}"/>
    <cellStyle name="SAPBEXHLevel2X 5 3 2 5" xfId="18426" xr:uid="{00000000-0005-0000-0000-000002660000}"/>
    <cellStyle name="SAPBEXHLevel2X 5 3 2 5 2" xfId="18427" xr:uid="{00000000-0005-0000-0000-000003660000}"/>
    <cellStyle name="SAPBEXHLevel2X 5 3 2 6" xfId="18428" xr:uid="{00000000-0005-0000-0000-000004660000}"/>
    <cellStyle name="SAPBEXHLevel2X 5 3 2 7" xfId="18429" xr:uid="{00000000-0005-0000-0000-000005660000}"/>
    <cellStyle name="SAPBEXHLevel2X 5 3 2 8" xfId="18430" xr:uid="{00000000-0005-0000-0000-000006660000}"/>
    <cellStyle name="SAPBEXHLevel2X 5 3 2_2014БП" xfId="18431" xr:uid="{00000000-0005-0000-0000-000007660000}"/>
    <cellStyle name="SAPBEXHLevel2X 5 3 3" xfId="18432" xr:uid="{00000000-0005-0000-0000-000008660000}"/>
    <cellStyle name="SAPBEXHLevel2X 5 3 3 2" xfId="18433" xr:uid="{00000000-0005-0000-0000-000009660000}"/>
    <cellStyle name="SAPBEXHLevel2X 5 3 4" xfId="18434" xr:uid="{00000000-0005-0000-0000-00000A660000}"/>
    <cellStyle name="SAPBEXHLevel2X 5 3 4 2" xfId="18435" xr:uid="{00000000-0005-0000-0000-00000B660000}"/>
    <cellStyle name="SAPBEXHLevel2X 5 3 5" xfId="18436" xr:uid="{00000000-0005-0000-0000-00000C660000}"/>
    <cellStyle name="SAPBEXHLevel2X 5 3 5 2" xfId="18437" xr:uid="{00000000-0005-0000-0000-00000D660000}"/>
    <cellStyle name="SAPBEXHLevel2X 5 3 6" xfId="18438" xr:uid="{00000000-0005-0000-0000-00000E660000}"/>
    <cellStyle name="SAPBEXHLevel2X 5 3 6 2" xfId="18439" xr:uid="{00000000-0005-0000-0000-00000F660000}"/>
    <cellStyle name="SAPBEXHLevel2X 5 3 7" xfId="18440" xr:uid="{00000000-0005-0000-0000-000010660000}"/>
    <cellStyle name="SAPBEXHLevel2X 5 3 8" xfId="18441" xr:uid="{00000000-0005-0000-0000-000011660000}"/>
    <cellStyle name="SAPBEXHLevel2X 5 3 9" xfId="18442" xr:uid="{00000000-0005-0000-0000-000012660000}"/>
    <cellStyle name="SAPBEXHLevel2X 5 3_2013Прогноз" xfId="18443" xr:uid="{00000000-0005-0000-0000-000013660000}"/>
    <cellStyle name="SAPBEXHLevel2X 5 4" xfId="18444" xr:uid="{00000000-0005-0000-0000-000014660000}"/>
    <cellStyle name="SAPBEXHLevel2X 5 4 2" xfId="18445" xr:uid="{00000000-0005-0000-0000-000015660000}"/>
    <cellStyle name="SAPBEXHLevel2X 5 4 2 2" xfId="18446" xr:uid="{00000000-0005-0000-0000-000016660000}"/>
    <cellStyle name="SAPBEXHLevel2X 5 4 2 3" xfId="18447" xr:uid="{00000000-0005-0000-0000-000017660000}"/>
    <cellStyle name="SAPBEXHLevel2X 5 4 3" xfId="18448" xr:uid="{00000000-0005-0000-0000-000018660000}"/>
    <cellStyle name="SAPBEXHLevel2X 5 4 3 2" xfId="18449" xr:uid="{00000000-0005-0000-0000-000019660000}"/>
    <cellStyle name="SAPBEXHLevel2X 5 4 4" xfId="18450" xr:uid="{00000000-0005-0000-0000-00001A660000}"/>
    <cellStyle name="SAPBEXHLevel2X 5 4 4 2" xfId="18451" xr:uid="{00000000-0005-0000-0000-00001B660000}"/>
    <cellStyle name="SAPBEXHLevel2X 5 4 5" xfId="18452" xr:uid="{00000000-0005-0000-0000-00001C660000}"/>
    <cellStyle name="SAPBEXHLevel2X 5 4 5 2" xfId="18453" xr:uid="{00000000-0005-0000-0000-00001D660000}"/>
    <cellStyle name="SAPBEXHLevel2X 5 4 6" xfId="18454" xr:uid="{00000000-0005-0000-0000-00001E660000}"/>
    <cellStyle name="SAPBEXHLevel2X 5 4 7" xfId="18455" xr:uid="{00000000-0005-0000-0000-00001F660000}"/>
    <cellStyle name="SAPBEXHLevel2X 5 4 8" xfId="18456" xr:uid="{00000000-0005-0000-0000-000020660000}"/>
    <cellStyle name="SAPBEXHLevel2X 5 4_2014БП" xfId="18457" xr:uid="{00000000-0005-0000-0000-000021660000}"/>
    <cellStyle name="SAPBEXHLevel2X 5 5" xfId="18458" xr:uid="{00000000-0005-0000-0000-000022660000}"/>
    <cellStyle name="SAPBEXHLevel2X 5 5 2" xfId="18459" xr:uid="{00000000-0005-0000-0000-000023660000}"/>
    <cellStyle name="SAPBEXHLevel2X 5 5 2 2" xfId="18460" xr:uid="{00000000-0005-0000-0000-000024660000}"/>
    <cellStyle name="SAPBEXHLevel2X 5 5 3" xfId="18461" xr:uid="{00000000-0005-0000-0000-000025660000}"/>
    <cellStyle name="SAPBEXHLevel2X 5 6" xfId="18462" xr:uid="{00000000-0005-0000-0000-000026660000}"/>
    <cellStyle name="SAPBEXHLevel2X 5 6 2" xfId="18463" xr:uid="{00000000-0005-0000-0000-000027660000}"/>
    <cellStyle name="SAPBEXHLevel2X 5 6 2 2" xfId="18464" xr:uid="{00000000-0005-0000-0000-000028660000}"/>
    <cellStyle name="SAPBEXHLevel2X 5 6 3" xfId="18465" xr:uid="{00000000-0005-0000-0000-000029660000}"/>
    <cellStyle name="SAPBEXHLevel2X 5 7" xfId="18466" xr:uid="{00000000-0005-0000-0000-00002A660000}"/>
    <cellStyle name="SAPBEXHLevel2X 5 7 2" xfId="18467" xr:uid="{00000000-0005-0000-0000-00002B660000}"/>
    <cellStyle name="SAPBEXHLevel2X 5 7 2 2" xfId="18468" xr:uid="{00000000-0005-0000-0000-00002C660000}"/>
    <cellStyle name="SAPBEXHLevel2X 5 7 3" xfId="18469" xr:uid="{00000000-0005-0000-0000-00002D660000}"/>
    <cellStyle name="SAPBEXHLevel2X 5 8" xfId="18470" xr:uid="{00000000-0005-0000-0000-00002E660000}"/>
    <cellStyle name="SAPBEXHLevel2X 5 8 2" xfId="18471" xr:uid="{00000000-0005-0000-0000-00002F660000}"/>
    <cellStyle name="SAPBEXHLevel2X 5 8 2 2" xfId="18472" xr:uid="{00000000-0005-0000-0000-000030660000}"/>
    <cellStyle name="SAPBEXHLevel2X 5 8 3" xfId="18473" xr:uid="{00000000-0005-0000-0000-000031660000}"/>
    <cellStyle name="SAPBEXHLevel2X 5 9" xfId="18474" xr:uid="{00000000-0005-0000-0000-000032660000}"/>
    <cellStyle name="SAPBEXHLevel2X 5 9 2" xfId="18475" xr:uid="{00000000-0005-0000-0000-000033660000}"/>
    <cellStyle name="SAPBEXHLevel2X 5 9 2 2" xfId="18476" xr:uid="{00000000-0005-0000-0000-000034660000}"/>
    <cellStyle name="SAPBEXHLevel2X 5 9 3" xfId="18477" xr:uid="{00000000-0005-0000-0000-000035660000}"/>
    <cellStyle name="SAPBEXHLevel2X 5_2013Прогноз" xfId="18478" xr:uid="{00000000-0005-0000-0000-000036660000}"/>
    <cellStyle name="SAPBEXHLevel2X 6" xfId="18479" xr:uid="{00000000-0005-0000-0000-000037660000}"/>
    <cellStyle name="SAPBEXHLevel2X 6 10" xfId="18480" xr:uid="{00000000-0005-0000-0000-000038660000}"/>
    <cellStyle name="SAPBEXHLevel2X 6 10 2" xfId="18481" xr:uid="{00000000-0005-0000-0000-000039660000}"/>
    <cellStyle name="SAPBEXHLevel2X 6 10 2 2" xfId="18482" xr:uid="{00000000-0005-0000-0000-00003A660000}"/>
    <cellStyle name="SAPBEXHLevel2X 6 10 3" xfId="18483" xr:uid="{00000000-0005-0000-0000-00003B660000}"/>
    <cellStyle name="SAPBEXHLevel2X 6 11" xfId="18484" xr:uid="{00000000-0005-0000-0000-00003C660000}"/>
    <cellStyle name="SAPBEXHLevel2X 6 11 2" xfId="18485" xr:uid="{00000000-0005-0000-0000-00003D660000}"/>
    <cellStyle name="SAPBEXHLevel2X 6 12" xfId="18486" xr:uid="{00000000-0005-0000-0000-00003E660000}"/>
    <cellStyle name="SAPBEXHLevel2X 6 13" xfId="18487" xr:uid="{00000000-0005-0000-0000-00003F660000}"/>
    <cellStyle name="SAPBEXHLevel2X 6 2" xfId="18488" xr:uid="{00000000-0005-0000-0000-000040660000}"/>
    <cellStyle name="SAPBEXHLevel2X 6 2 2" xfId="18489" xr:uid="{00000000-0005-0000-0000-000041660000}"/>
    <cellStyle name="SAPBEXHLevel2X 6 2 2 2" xfId="18490" xr:uid="{00000000-0005-0000-0000-000042660000}"/>
    <cellStyle name="SAPBEXHLevel2X 6 2 2 3" xfId="18491" xr:uid="{00000000-0005-0000-0000-000043660000}"/>
    <cellStyle name="SAPBEXHLevel2X 6 2 3" xfId="18492" xr:uid="{00000000-0005-0000-0000-000044660000}"/>
    <cellStyle name="SAPBEXHLevel2X 6 2 3 2" xfId="18493" xr:uid="{00000000-0005-0000-0000-000045660000}"/>
    <cellStyle name="SAPBEXHLevel2X 6 2 4" xfId="18494" xr:uid="{00000000-0005-0000-0000-000046660000}"/>
    <cellStyle name="SAPBEXHLevel2X 6 2 4 2" xfId="18495" xr:uid="{00000000-0005-0000-0000-000047660000}"/>
    <cellStyle name="SAPBEXHLevel2X 6 2 5" xfId="18496" xr:uid="{00000000-0005-0000-0000-000048660000}"/>
    <cellStyle name="SAPBEXHLevel2X 6 2 5 2" xfId="18497" xr:uid="{00000000-0005-0000-0000-000049660000}"/>
    <cellStyle name="SAPBEXHLevel2X 6 2 6" xfId="18498" xr:uid="{00000000-0005-0000-0000-00004A660000}"/>
    <cellStyle name="SAPBEXHLevel2X 6 2 7" xfId="18499" xr:uid="{00000000-0005-0000-0000-00004B660000}"/>
    <cellStyle name="SAPBEXHLevel2X 6 2 8" xfId="18500" xr:uid="{00000000-0005-0000-0000-00004C660000}"/>
    <cellStyle name="SAPBEXHLevel2X 6 2_2014БП" xfId="18501" xr:uid="{00000000-0005-0000-0000-00004D660000}"/>
    <cellStyle name="SAPBEXHLevel2X 6 3" xfId="18502" xr:uid="{00000000-0005-0000-0000-00004E660000}"/>
    <cellStyle name="SAPBEXHLevel2X 6 3 2" xfId="18503" xr:uid="{00000000-0005-0000-0000-00004F660000}"/>
    <cellStyle name="SAPBEXHLevel2X 6 3 2 2" xfId="18504" xr:uid="{00000000-0005-0000-0000-000050660000}"/>
    <cellStyle name="SAPBEXHLevel2X 6 3 3" xfId="18505" xr:uid="{00000000-0005-0000-0000-000051660000}"/>
    <cellStyle name="SAPBEXHLevel2X 6 4" xfId="18506" xr:uid="{00000000-0005-0000-0000-000052660000}"/>
    <cellStyle name="SAPBEXHLevel2X 6 4 2" xfId="18507" xr:uid="{00000000-0005-0000-0000-000053660000}"/>
    <cellStyle name="SAPBEXHLevel2X 6 4 2 2" xfId="18508" xr:uid="{00000000-0005-0000-0000-000054660000}"/>
    <cellStyle name="SAPBEXHLevel2X 6 4 3" xfId="18509" xr:uid="{00000000-0005-0000-0000-000055660000}"/>
    <cellStyle name="SAPBEXHLevel2X 6 5" xfId="18510" xr:uid="{00000000-0005-0000-0000-000056660000}"/>
    <cellStyle name="SAPBEXHLevel2X 6 5 2" xfId="18511" xr:uid="{00000000-0005-0000-0000-000057660000}"/>
    <cellStyle name="SAPBEXHLevel2X 6 5 2 2" xfId="18512" xr:uid="{00000000-0005-0000-0000-000058660000}"/>
    <cellStyle name="SAPBEXHLevel2X 6 5 3" xfId="18513" xr:uid="{00000000-0005-0000-0000-000059660000}"/>
    <cellStyle name="SAPBEXHLevel2X 6 6" xfId="18514" xr:uid="{00000000-0005-0000-0000-00005A660000}"/>
    <cellStyle name="SAPBEXHLevel2X 6 6 2" xfId="18515" xr:uid="{00000000-0005-0000-0000-00005B660000}"/>
    <cellStyle name="SAPBEXHLevel2X 6 6 2 2" xfId="18516" xr:uid="{00000000-0005-0000-0000-00005C660000}"/>
    <cellStyle name="SAPBEXHLevel2X 6 6 3" xfId="18517" xr:uid="{00000000-0005-0000-0000-00005D660000}"/>
    <cellStyle name="SAPBEXHLevel2X 6 7" xfId="18518" xr:uid="{00000000-0005-0000-0000-00005E660000}"/>
    <cellStyle name="SAPBEXHLevel2X 6 7 2" xfId="18519" xr:uid="{00000000-0005-0000-0000-00005F660000}"/>
    <cellStyle name="SAPBEXHLevel2X 6 7 2 2" xfId="18520" xr:uid="{00000000-0005-0000-0000-000060660000}"/>
    <cellStyle name="SAPBEXHLevel2X 6 7 3" xfId="18521" xr:uid="{00000000-0005-0000-0000-000061660000}"/>
    <cellStyle name="SAPBEXHLevel2X 6 8" xfId="18522" xr:uid="{00000000-0005-0000-0000-000062660000}"/>
    <cellStyle name="SAPBEXHLevel2X 6 8 2" xfId="18523" xr:uid="{00000000-0005-0000-0000-000063660000}"/>
    <cellStyle name="SAPBEXHLevel2X 6 8 2 2" xfId="18524" xr:uid="{00000000-0005-0000-0000-000064660000}"/>
    <cellStyle name="SAPBEXHLevel2X 6 8 3" xfId="18525" xr:uid="{00000000-0005-0000-0000-000065660000}"/>
    <cellStyle name="SAPBEXHLevel2X 6 9" xfId="18526" xr:uid="{00000000-0005-0000-0000-000066660000}"/>
    <cellStyle name="SAPBEXHLevel2X 6 9 2" xfId="18527" xr:uid="{00000000-0005-0000-0000-000067660000}"/>
    <cellStyle name="SAPBEXHLevel2X 6 9 2 2" xfId="18528" xr:uid="{00000000-0005-0000-0000-000068660000}"/>
    <cellStyle name="SAPBEXHLevel2X 6 9 3" xfId="18529" xr:uid="{00000000-0005-0000-0000-000069660000}"/>
    <cellStyle name="SAPBEXHLevel2X 6_2013Прогноз" xfId="18530" xr:uid="{00000000-0005-0000-0000-00006A660000}"/>
    <cellStyle name="SAPBEXHLevel2X 7" xfId="18531" xr:uid="{00000000-0005-0000-0000-00006B660000}"/>
    <cellStyle name="SAPBEXHLevel2X 7 10" xfId="18532" xr:uid="{00000000-0005-0000-0000-00006C660000}"/>
    <cellStyle name="SAPBEXHLevel2X 7 10 2" xfId="18533" xr:uid="{00000000-0005-0000-0000-00006D660000}"/>
    <cellStyle name="SAPBEXHLevel2X 7 10 2 2" xfId="18534" xr:uid="{00000000-0005-0000-0000-00006E660000}"/>
    <cellStyle name="SAPBEXHLevel2X 7 10 3" xfId="18535" xr:uid="{00000000-0005-0000-0000-00006F660000}"/>
    <cellStyle name="SAPBEXHLevel2X 7 11" xfId="18536" xr:uid="{00000000-0005-0000-0000-000070660000}"/>
    <cellStyle name="SAPBEXHLevel2X 7 11 2" xfId="18537" xr:uid="{00000000-0005-0000-0000-000071660000}"/>
    <cellStyle name="SAPBEXHLevel2X 7 12" xfId="18538" xr:uid="{00000000-0005-0000-0000-000072660000}"/>
    <cellStyle name="SAPBEXHLevel2X 7 13" xfId="18539" xr:uid="{00000000-0005-0000-0000-000073660000}"/>
    <cellStyle name="SAPBEXHLevel2X 7 2" xfId="18540" xr:uid="{00000000-0005-0000-0000-000074660000}"/>
    <cellStyle name="SAPBEXHLevel2X 7 2 2" xfId="18541" xr:uid="{00000000-0005-0000-0000-000075660000}"/>
    <cellStyle name="SAPBEXHLevel2X 7 2 2 2" xfId="18542" xr:uid="{00000000-0005-0000-0000-000076660000}"/>
    <cellStyle name="SAPBEXHLevel2X 7 2 2 3" xfId="18543" xr:uid="{00000000-0005-0000-0000-000077660000}"/>
    <cellStyle name="SAPBEXHLevel2X 7 2 3" xfId="18544" xr:uid="{00000000-0005-0000-0000-000078660000}"/>
    <cellStyle name="SAPBEXHLevel2X 7 2 3 2" xfId="18545" xr:uid="{00000000-0005-0000-0000-000079660000}"/>
    <cellStyle name="SAPBEXHLevel2X 7 2 4" xfId="18546" xr:uid="{00000000-0005-0000-0000-00007A660000}"/>
    <cellStyle name="SAPBEXHLevel2X 7 2 4 2" xfId="18547" xr:uid="{00000000-0005-0000-0000-00007B660000}"/>
    <cellStyle name="SAPBEXHLevel2X 7 2 5" xfId="18548" xr:uid="{00000000-0005-0000-0000-00007C660000}"/>
    <cellStyle name="SAPBEXHLevel2X 7 2 5 2" xfId="18549" xr:uid="{00000000-0005-0000-0000-00007D660000}"/>
    <cellStyle name="SAPBEXHLevel2X 7 2 6" xfId="18550" xr:uid="{00000000-0005-0000-0000-00007E660000}"/>
    <cellStyle name="SAPBEXHLevel2X 7 2 7" xfId="18551" xr:uid="{00000000-0005-0000-0000-00007F660000}"/>
    <cellStyle name="SAPBEXHLevel2X 7 2 8" xfId="18552" xr:uid="{00000000-0005-0000-0000-000080660000}"/>
    <cellStyle name="SAPBEXHLevel2X 7 2_2014БП" xfId="18553" xr:uid="{00000000-0005-0000-0000-000081660000}"/>
    <cellStyle name="SAPBEXHLevel2X 7 3" xfId="18554" xr:uid="{00000000-0005-0000-0000-000082660000}"/>
    <cellStyle name="SAPBEXHLevel2X 7 3 2" xfId="18555" xr:uid="{00000000-0005-0000-0000-000083660000}"/>
    <cellStyle name="SAPBEXHLevel2X 7 3 2 2" xfId="18556" xr:uid="{00000000-0005-0000-0000-000084660000}"/>
    <cellStyle name="SAPBEXHLevel2X 7 3 3" xfId="18557" xr:uid="{00000000-0005-0000-0000-000085660000}"/>
    <cellStyle name="SAPBEXHLevel2X 7 4" xfId="18558" xr:uid="{00000000-0005-0000-0000-000086660000}"/>
    <cellStyle name="SAPBEXHLevel2X 7 4 2" xfId="18559" xr:uid="{00000000-0005-0000-0000-000087660000}"/>
    <cellStyle name="SAPBEXHLevel2X 7 4 2 2" xfId="18560" xr:uid="{00000000-0005-0000-0000-000088660000}"/>
    <cellStyle name="SAPBEXHLevel2X 7 4 3" xfId="18561" xr:uid="{00000000-0005-0000-0000-000089660000}"/>
    <cellStyle name="SAPBEXHLevel2X 7 5" xfId="18562" xr:uid="{00000000-0005-0000-0000-00008A660000}"/>
    <cellStyle name="SAPBEXHLevel2X 7 5 2" xfId="18563" xr:uid="{00000000-0005-0000-0000-00008B660000}"/>
    <cellStyle name="SAPBEXHLevel2X 7 5 2 2" xfId="18564" xr:uid="{00000000-0005-0000-0000-00008C660000}"/>
    <cellStyle name="SAPBEXHLevel2X 7 5 3" xfId="18565" xr:uid="{00000000-0005-0000-0000-00008D660000}"/>
    <cellStyle name="SAPBEXHLevel2X 7 6" xfId="18566" xr:uid="{00000000-0005-0000-0000-00008E660000}"/>
    <cellStyle name="SAPBEXHLevel2X 7 6 2" xfId="18567" xr:uid="{00000000-0005-0000-0000-00008F660000}"/>
    <cellStyle name="SAPBEXHLevel2X 7 6 2 2" xfId="18568" xr:uid="{00000000-0005-0000-0000-000090660000}"/>
    <cellStyle name="SAPBEXHLevel2X 7 6 3" xfId="18569" xr:uid="{00000000-0005-0000-0000-000091660000}"/>
    <cellStyle name="SAPBEXHLevel2X 7 7" xfId="18570" xr:uid="{00000000-0005-0000-0000-000092660000}"/>
    <cellStyle name="SAPBEXHLevel2X 7 7 2" xfId="18571" xr:uid="{00000000-0005-0000-0000-000093660000}"/>
    <cellStyle name="SAPBEXHLevel2X 7 7 2 2" xfId="18572" xr:uid="{00000000-0005-0000-0000-000094660000}"/>
    <cellStyle name="SAPBEXHLevel2X 7 7 3" xfId="18573" xr:uid="{00000000-0005-0000-0000-000095660000}"/>
    <cellStyle name="SAPBEXHLevel2X 7 8" xfId="18574" xr:uid="{00000000-0005-0000-0000-000096660000}"/>
    <cellStyle name="SAPBEXHLevel2X 7 8 2" xfId="18575" xr:uid="{00000000-0005-0000-0000-000097660000}"/>
    <cellStyle name="SAPBEXHLevel2X 7 8 2 2" xfId="18576" xr:uid="{00000000-0005-0000-0000-000098660000}"/>
    <cellStyle name="SAPBEXHLevel2X 7 8 3" xfId="18577" xr:uid="{00000000-0005-0000-0000-000099660000}"/>
    <cellStyle name="SAPBEXHLevel2X 7 9" xfId="18578" xr:uid="{00000000-0005-0000-0000-00009A660000}"/>
    <cellStyle name="SAPBEXHLevel2X 7 9 2" xfId="18579" xr:uid="{00000000-0005-0000-0000-00009B660000}"/>
    <cellStyle name="SAPBEXHLevel2X 7 9 2 2" xfId="18580" xr:uid="{00000000-0005-0000-0000-00009C660000}"/>
    <cellStyle name="SAPBEXHLevel2X 7 9 3" xfId="18581" xr:uid="{00000000-0005-0000-0000-00009D660000}"/>
    <cellStyle name="SAPBEXHLevel2X 7_2013Прогноз" xfId="18582" xr:uid="{00000000-0005-0000-0000-00009E660000}"/>
    <cellStyle name="SAPBEXHLevel2X 8" xfId="18583" xr:uid="{00000000-0005-0000-0000-00009F660000}"/>
    <cellStyle name="SAPBEXHLevel2X 8 10" xfId="18584" xr:uid="{00000000-0005-0000-0000-0000A0660000}"/>
    <cellStyle name="SAPBEXHLevel2X 8 10 2" xfId="18585" xr:uid="{00000000-0005-0000-0000-0000A1660000}"/>
    <cellStyle name="SAPBEXHLevel2X 8 11" xfId="18586" xr:uid="{00000000-0005-0000-0000-0000A2660000}"/>
    <cellStyle name="SAPBEXHLevel2X 8 12" xfId="18587" xr:uid="{00000000-0005-0000-0000-0000A3660000}"/>
    <cellStyle name="SAPBEXHLevel2X 8 2" xfId="18588" xr:uid="{00000000-0005-0000-0000-0000A4660000}"/>
    <cellStyle name="SAPBEXHLevel2X 8 2 2" xfId="18589" xr:uid="{00000000-0005-0000-0000-0000A5660000}"/>
    <cellStyle name="SAPBEXHLevel2X 8 2 2 2" xfId="18590" xr:uid="{00000000-0005-0000-0000-0000A6660000}"/>
    <cellStyle name="SAPBEXHLevel2X 8 2 3" xfId="18591" xr:uid="{00000000-0005-0000-0000-0000A7660000}"/>
    <cellStyle name="SAPBEXHLevel2X 8 3" xfId="18592" xr:uid="{00000000-0005-0000-0000-0000A8660000}"/>
    <cellStyle name="SAPBEXHLevel2X 8 3 2" xfId="18593" xr:uid="{00000000-0005-0000-0000-0000A9660000}"/>
    <cellStyle name="SAPBEXHLevel2X 8 3 2 2" xfId="18594" xr:uid="{00000000-0005-0000-0000-0000AA660000}"/>
    <cellStyle name="SAPBEXHLevel2X 8 3 3" xfId="18595" xr:uid="{00000000-0005-0000-0000-0000AB660000}"/>
    <cellStyle name="SAPBEXHLevel2X 8 4" xfId="18596" xr:uid="{00000000-0005-0000-0000-0000AC660000}"/>
    <cellStyle name="SAPBEXHLevel2X 8 4 2" xfId="18597" xr:uid="{00000000-0005-0000-0000-0000AD660000}"/>
    <cellStyle name="SAPBEXHLevel2X 8 4 2 2" xfId="18598" xr:uid="{00000000-0005-0000-0000-0000AE660000}"/>
    <cellStyle name="SAPBEXHLevel2X 8 4 3" xfId="18599" xr:uid="{00000000-0005-0000-0000-0000AF660000}"/>
    <cellStyle name="SAPBEXHLevel2X 8 5" xfId="18600" xr:uid="{00000000-0005-0000-0000-0000B0660000}"/>
    <cellStyle name="SAPBEXHLevel2X 8 5 2" xfId="18601" xr:uid="{00000000-0005-0000-0000-0000B1660000}"/>
    <cellStyle name="SAPBEXHLevel2X 8 5 2 2" xfId="18602" xr:uid="{00000000-0005-0000-0000-0000B2660000}"/>
    <cellStyle name="SAPBEXHLevel2X 8 5 3" xfId="18603" xr:uid="{00000000-0005-0000-0000-0000B3660000}"/>
    <cellStyle name="SAPBEXHLevel2X 8 6" xfId="18604" xr:uid="{00000000-0005-0000-0000-0000B4660000}"/>
    <cellStyle name="SAPBEXHLevel2X 8 6 2" xfId="18605" xr:uid="{00000000-0005-0000-0000-0000B5660000}"/>
    <cellStyle name="SAPBEXHLevel2X 8 6 2 2" xfId="18606" xr:uid="{00000000-0005-0000-0000-0000B6660000}"/>
    <cellStyle name="SAPBEXHLevel2X 8 6 3" xfId="18607" xr:uid="{00000000-0005-0000-0000-0000B7660000}"/>
    <cellStyle name="SAPBEXHLevel2X 8 7" xfId="18608" xr:uid="{00000000-0005-0000-0000-0000B8660000}"/>
    <cellStyle name="SAPBEXHLevel2X 8 7 2" xfId="18609" xr:uid="{00000000-0005-0000-0000-0000B9660000}"/>
    <cellStyle name="SAPBEXHLevel2X 8 7 3" xfId="18610" xr:uid="{00000000-0005-0000-0000-0000BA660000}"/>
    <cellStyle name="SAPBEXHLevel2X 8 8" xfId="18611" xr:uid="{00000000-0005-0000-0000-0000BB660000}"/>
    <cellStyle name="SAPBEXHLevel2X 8 8 2" xfId="18612" xr:uid="{00000000-0005-0000-0000-0000BC660000}"/>
    <cellStyle name="SAPBEXHLevel2X 8 8 3" xfId="18613" xr:uid="{00000000-0005-0000-0000-0000BD660000}"/>
    <cellStyle name="SAPBEXHLevel2X 8 9" xfId="18614" xr:uid="{00000000-0005-0000-0000-0000BE660000}"/>
    <cellStyle name="SAPBEXHLevel2X 8 9 2" xfId="18615" xr:uid="{00000000-0005-0000-0000-0000BF660000}"/>
    <cellStyle name="SAPBEXHLevel2X 8_2014БП" xfId="18616" xr:uid="{00000000-0005-0000-0000-0000C0660000}"/>
    <cellStyle name="SAPBEXHLevel2X 9" xfId="18617" xr:uid="{00000000-0005-0000-0000-0000C1660000}"/>
    <cellStyle name="SAPBEXHLevel2X 9 10" xfId="18618" xr:uid="{00000000-0005-0000-0000-0000C2660000}"/>
    <cellStyle name="SAPBEXHLevel2X 9 10 2" xfId="18619" xr:uid="{00000000-0005-0000-0000-0000C3660000}"/>
    <cellStyle name="SAPBEXHLevel2X 9 11" xfId="18620" xr:uid="{00000000-0005-0000-0000-0000C4660000}"/>
    <cellStyle name="SAPBEXHLevel2X 9 12" xfId="18621" xr:uid="{00000000-0005-0000-0000-0000C5660000}"/>
    <cellStyle name="SAPBEXHLevel2X 9 2" xfId="18622" xr:uid="{00000000-0005-0000-0000-0000C6660000}"/>
    <cellStyle name="SAPBEXHLevel2X 9 2 2" xfId="18623" xr:uid="{00000000-0005-0000-0000-0000C7660000}"/>
    <cellStyle name="SAPBEXHLevel2X 9 2 2 2" xfId="18624" xr:uid="{00000000-0005-0000-0000-0000C8660000}"/>
    <cellStyle name="SAPBEXHLevel2X 9 2 3" xfId="18625" xr:uid="{00000000-0005-0000-0000-0000C9660000}"/>
    <cellStyle name="SAPBEXHLevel2X 9 3" xfId="18626" xr:uid="{00000000-0005-0000-0000-0000CA660000}"/>
    <cellStyle name="SAPBEXHLevel2X 9 3 2" xfId="18627" xr:uid="{00000000-0005-0000-0000-0000CB660000}"/>
    <cellStyle name="SAPBEXHLevel2X 9 3 3" xfId="18628" xr:uid="{00000000-0005-0000-0000-0000CC660000}"/>
    <cellStyle name="SAPBEXHLevel2X 9 4" xfId="18629" xr:uid="{00000000-0005-0000-0000-0000CD660000}"/>
    <cellStyle name="SAPBEXHLevel2X 9 4 2" xfId="18630" xr:uid="{00000000-0005-0000-0000-0000CE660000}"/>
    <cellStyle name="SAPBEXHLevel2X 9 5" xfId="18631" xr:uid="{00000000-0005-0000-0000-0000CF660000}"/>
    <cellStyle name="SAPBEXHLevel2X 9 5 2" xfId="18632" xr:uid="{00000000-0005-0000-0000-0000D0660000}"/>
    <cellStyle name="SAPBEXHLevel2X 9 6" xfId="18633" xr:uid="{00000000-0005-0000-0000-0000D1660000}"/>
    <cellStyle name="SAPBEXHLevel2X 9 6 2" xfId="18634" xr:uid="{00000000-0005-0000-0000-0000D2660000}"/>
    <cellStyle name="SAPBEXHLevel2X 9 7" xfId="18635" xr:uid="{00000000-0005-0000-0000-0000D3660000}"/>
    <cellStyle name="SAPBEXHLevel2X 9 7 2" xfId="18636" xr:uid="{00000000-0005-0000-0000-0000D4660000}"/>
    <cellStyle name="SAPBEXHLevel2X 9 8" xfId="18637" xr:uid="{00000000-0005-0000-0000-0000D5660000}"/>
    <cellStyle name="SAPBEXHLevel2X 9 8 2" xfId="18638" xr:uid="{00000000-0005-0000-0000-0000D6660000}"/>
    <cellStyle name="SAPBEXHLevel2X 9 9" xfId="18639" xr:uid="{00000000-0005-0000-0000-0000D7660000}"/>
    <cellStyle name="SAPBEXHLevel2X 9 9 2" xfId="18640" xr:uid="{00000000-0005-0000-0000-0000D8660000}"/>
    <cellStyle name="SAPBEXHLevel2X_2013Прогноз" xfId="18641" xr:uid="{00000000-0005-0000-0000-0000D9660000}"/>
    <cellStyle name="SAPBEXHLevel3" xfId="18642" xr:uid="{00000000-0005-0000-0000-0000DA660000}"/>
    <cellStyle name="SAPBEXHLevel3 10" xfId="18643" xr:uid="{00000000-0005-0000-0000-0000DB660000}"/>
    <cellStyle name="SAPBEXHLevel3 10 10" xfId="18644" xr:uid="{00000000-0005-0000-0000-0000DC660000}"/>
    <cellStyle name="SAPBEXHLevel3 10 10 2" xfId="18645" xr:uid="{00000000-0005-0000-0000-0000DD660000}"/>
    <cellStyle name="SAPBEXHLevel3 10 11" xfId="18646" xr:uid="{00000000-0005-0000-0000-0000DE660000}"/>
    <cellStyle name="SAPBEXHLevel3 10 12" xfId="18647" xr:uid="{00000000-0005-0000-0000-0000DF660000}"/>
    <cellStyle name="SAPBEXHLevel3 10 2" xfId="18648" xr:uid="{00000000-0005-0000-0000-0000E0660000}"/>
    <cellStyle name="SAPBEXHLevel3 10 2 2" xfId="18649" xr:uid="{00000000-0005-0000-0000-0000E1660000}"/>
    <cellStyle name="SAPBEXHLevel3 10 2 2 2" xfId="18650" xr:uid="{00000000-0005-0000-0000-0000E2660000}"/>
    <cellStyle name="SAPBEXHLevel3 10 2 3" xfId="18651" xr:uid="{00000000-0005-0000-0000-0000E3660000}"/>
    <cellStyle name="SAPBEXHLevel3 10 3" xfId="18652" xr:uid="{00000000-0005-0000-0000-0000E4660000}"/>
    <cellStyle name="SAPBEXHLevel3 10 3 2" xfId="18653" xr:uid="{00000000-0005-0000-0000-0000E5660000}"/>
    <cellStyle name="SAPBEXHLevel3 10 3 2 2" xfId="18654" xr:uid="{00000000-0005-0000-0000-0000E6660000}"/>
    <cellStyle name="SAPBEXHLevel3 10 3 3" xfId="18655" xr:uid="{00000000-0005-0000-0000-0000E7660000}"/>
    <cellStyle name="SAPBEXHLevel3 10 4" xfId="18656" xr:uid="{00000000-0005-0000-0000-0000E8660000}"/>
    <cellStyle name="SAPBEXHLevel3 10 4 2" xfId="18657" xr:uid="{00000000-0005-0000-0000-0000E9660000}"/>
    <cellStyle name="SAPBEXHLevel3 10 4 2 2" xfId="18658" xr:uid="{00000000-0005-0000-0000-0000EA660000}"/>
    <cellStyle name="SAPBEXHLevel3 10 4 3" xfId="18659" xr:uid="{00000000-0005-0000-0000-0000EB660000}"/>
    <cellStyle name="SAPBEXHLevel3 10 5" xfId="18660" xr:uid="{00000000-0005-0000-0000-0000EC660000}"/>
    <cellStyle name="SAPBEXHLevel3 10 5 2" xfId="18661" xr:uid="{00000000-0005-0000-0000-0000ED660000}"/>
    <cellStyle name="SAPBEXHLevel3 10 5 2 2" xfId="18662" xr:uid="{00000000-0005-0000-0000-0000EE660000}"/>
    <cellStyle name="SAPBEXHLevel3 10 5 3" xfId="18663" xr:uid="{00000000-0005-0000-0000-0000EF660000}"/>
    <cellStyle name="SAPBEXHLevel3 10 6" xfId="18664" xr:uid="{00000000-0005-0000-0000-0000F0660000}"/>
    <cellStyle name="SAPBEXHLevel3 10 6 2" xfId="18665" xr:uid="{00000000-0005-0000-0000-0000F1660000}"/>
    <cellStyle name="SAPBEXHLevel3 10 6 2 2" xfId="18666" xr:uid="{00000000-0005-0000-0000-0000F2660000}"/>
    <cellStyle name="SAPBEXHLevel3 10 6 3" xfId="18667" xr:uid="{00000000-0005-0000-0000-0000F3660000}"/>
    <cellStyle name="SAPBEXHLevel3 10 7" xfId="18668" xr:uid="{00000000-0005-0000-0000-0000F4660000}"/>
    <cellStyle name="SAPBEXHLevel3 10 7 2" xfId="18669" xr:uid="{00000000-0005-0000-0000-0000F5660000}"/>
    <cellStyle name="SAPBEXHLevel3 10 7 3" xfId="18670" xr:uid="{00000000-0005-0000-0000-0000F6660000}"/>
    <cellStyle name="SAPBEXHLevel3 10 8" xfId="18671" xr:uid="{00000000-0005-0000-0000-0000F7660000}"/>
    <cellStyle name="SAPBEXHLevel3 10 8 2" xfId="18672" xr:uid="{00000000-0005-0000-0000-0000F8660000}"/>
    <cellStyle name="SAPBEXHLevel3 10 8 3" xfId="18673" xr:uid="{00000000-0005-0000-0000-0000F9660000}"/>
    <cellStyle name="SAPBEXHLevel3 10 9" xfId="18674" xr:uid="{00000000-0005-0000-0000-0000FA660000}"/>
    <cellStyle name="SAPBEXHLevel3 10 9 2" xfId="18675" xr:uid="{00000000-0005-0000-0000-0000FB660000}"/>
    <cellStyle name="SAPBEXHLevel3 10_2014БП" xfId="18676" xr:uid="{00000000-0005-0000-0000-0000FC660000}"/>
    <cellStyle name="SAPBEXHLevel3 11" xfId="18677" xr:uid="{00000000-0005-0000-0000-0000FD660000}"/>
    <cellStyle name="SAPBEXHLevel3 11 10" xfId="18678" xr:uid="{00000000-0005-0000-0000-0000FE660000}"/>
    <cellStyle name="SAPBEXHLevel3 11 10 2" xfId="18679" xr:uid="{00000000-0005-0000-0000-0000FF660000}"/>
    <cellStyle name="SAPBEXHLevel3 11 11" xfId="18680" xr:uid="{00000000-0005-0000-0000-000000670000}"/>
    <cellStyle name="SAPBEXHLevel3 11 12" xfId="18681" xr:uid="{00000000-0005-0000-0000-000001670000}"/>
    <cellStyle name="SAPBEXHLevel3 11 2" xfId="18682" xr:uid="{00000000-0005-0000-0000-000002670000}"/>
    <cellStyle name="SAPBEXHLevel3 11 2 2" xfId="18683" xr:uid="{00000000-0005-0000-0000-000003670000}"/>
    <cellStyle name="SAPBEXHLevel3 11 2 2 2" xfId="18684" xr:uid="{00000000-0005-0000-0000-000004670000}"/>
    <cellStyle name="SAPBEXHLevel3 11 2 3" xfId="18685" xr:uid="{00000000-0005-0000-0000-000005670000}"/>
    <cellStyle name="SAPBEXHLevel3 11 3" xfId="18686" xr:uid="{00000000-0005-0000-0000-000006670000}"/>
    <cellStyle name="SAPBEXHLevel3 11 3 2" xfId="18687" xr:uid="{00000000-0005-0000-0000-000007670000}"/>
    <cellStyle name="SAPBEXHLevel3 11 3 2 2" xfId="18688" xr:uid="{00000000-0005-0000-0000-000008670000}"/>
    <cellStyle name="SAPBEXHLevel3 11 3 3" xfId="18689" xr:uid="{00000000-0005-0000-0000-000009670000}"/>
    <cellStyle name="SAPBEXHLevel3 11 4" xfId="18690" xr:uid="{00000000-0005-0000-0000-00000A670000}"/>
    <cellStyle name="SAPBEXHLevel3 11 4 2" xfId="18691" xr:uid="{00000000-0005-0000-0000-00000B670000}"/>
    <cellStyle name="SAPBEXHLevel3 11 4 2 2" xfId="18692" xr:uid="{00000000-0005-0000-0000-00000C670000}"/>
    <cellStyle name="SAPBEXHLevel3 11 4 3" xfId="18693" xr:uid="{00000000-0005-0000-0000-00000D670000}"/>
    <cellStyle name="SAPBEXHLevel3 11 5" xfId="18694" xr:uid="{00000000-0005-0000-0000-00000E670000}"/>
    <cellStyle name="SAPBEXHLevel3 11 5 2" xfId="18695" xr:uid="{00000000-0005-0000-0000-00000F670000}"/>
    <cellStyle name="SAPBEXHLevel3 11 5 2 2" xfId="18696" xr:uid="{00000000-0005-0000-0000-000010670000}"/>
    <cellStyle name="SAPBEXHLevel3 11 5 3" xfId="18697" xr:uid="{00000000-0005-0000-0000-000011670000}"/>
    <cellStyle name="SAPBEXHLevel3 11 6" xfId="18698" xr:uid="{00000000-0005-0000-0000-000012670000}"/>
    <cellStyle name="SAPBEXHLevel3 11 6 2" xfId="18699" xr:uid="{00000000-0005-0000-0000-000013670000}"/>
    <cellStyle name="SAPBEXHLevel3 11 6 2 2" xfId="18700" xr:uid="{00000000-0005-0000-0000-000014670000}"/>
    <cellStyle name="SAPBEXHLevel3 11 6 3" xfId="18701" xr:uid="{00000000-0005-0000-0000-000015670000}"/>
    <cellStyle name="SAPBEXHLevel3 11 7" xfId="18702" xr:uid="{00000000-0005-0000-0000-000016670000}"/>
    <cellStyle name="SAPBEXHLevel3 11 7 2" xfId="18703" xr:uid="{00000000-0005-0000-0000-000017670000}"/>
    <cellStyle name="SAPBEXHLevel3 11 7 3" xfId="18704" xr:uid="{00000000-0005-0000-0000-000018670000}"/>
    <cellStyle name="SAPBEXHLevel3 11 8" xfId="18705" xr:uid="{00000000-0005-0000-0000-000019670000}"/>
    <cellStyle name="SAPBEXHLevel3 11 8 2" xfId="18706" xr:uid="{00000000-0005-0000-0000-00001A670000}"/>
    <cellStyle name="SAPBEXHLevel3 11 8 3" xfId="18707" xr:uid="{00000000-0005-0000-0000-00001B670000}"/>
    <cellStyle name="SAPBEXHLevel3 11 9" xfId="18708" xr:uid="{00000000-0005-0000-0000-00001C670000}"/>
    <cellStyle name="SAPBEXHLevel3 11 9 2" xfId="18709" xr:uid="{00000000-0005-0000-0000-00001D670000}"/>
    <cellStyle name="SAPBEXHLevel3 11_2014БП" xfId="18710" xr:uid="{00000000-0005-0000-0000-00001E670000}"/>
    <cellStyle name="SAPBEXHLevel3 12" xfId="18711" xr:uid="{00000000-0005-0000-0000-00001F670000}"/>
    <cellStyle name="SAPBEXHLevel3 12 10" xfId="18712" xr:uid="{00000000-0005-0000-0000-000020670000}"/>
    <cellStyle name="SAPBEXHLevel3 12 10 2" xfId="18713" xr:uid="{00000000-0005-0000-0000-000021670000}"/>
    <cellStyle name="SAPBEXHLevel3 12 11" xfId="18714" xr:uid="{00000000-0005-0000-0000-000022670000}"/>
    <cellStyle name="SAPBEXHLevel3 12 12" xfId="18715" xr:uid="{00000000-0005-0000-0000-000023670000}"/>
    <cellStyle name="SAPBEXHLevel3 12 2" xfId="18716" xr:uid="{00000000-0005-0000-0000-000024670000}"/>
    <cellStyle name="SAPBEXHLevel3 12 2 2" xfId="18717" xr:uid="{00000000-0005-0000-0000-000025670000}"/>
    <cellStyle name="SAPBEXHLevel3 12 2 2 2" xfId="18718" xr:uid="{00000000-0005-0000-0000-000026670000}"/>
    <cellStyle name="SAPBEXHLevel3 12 2 3" xfId="18719" xr:uid="{00000000-0005-0000-0000-000027670000}"/>
    <cellStyle name="SAPBEXHLevel3 12 3" xfId="18720" xr:uid="{00000000-0005-0000-0000-000028670000}"/>
    <cellStyle name="SAPBEXHLevel3 12 3 2" xfId="18721" xr:uid="{00000000-0005-0000-0000-000029670000}"/>
    <cellStyle name="SAPBEXHLevel3 12 3 3" xfId="18722" xr:uid="{00000000-0005-0000-0000-00002A670000}"/>
    <cellStyle name="SAPBEXHLevel3 12 4" xfId="18723" xr:uid="{00000000-0005-0000-0000-00002B670000}"/>
    <cellStyle name="SAPBEXHLevel3 12 4 2" xfId="18724" xr:uid="{00000000-0005-0000-0000-00002C670000}"/>
    <cellStyle name="SAPBEXHLevel3 12 5" xfId="18725" xr:uid="{00000000-0005-0000-0000-00002D670000}"/>
    <cellStyle name="SAPBEXHLevel3 12 5 2" xfId="18726" xr:uid="{00000000-0005-0000-0000-00002E670000}"/>
    <cellStyle name="SAPBEXHLevel3 12 6" xfId="18727" xr:uid="{00000000-0005-0000-0000-00002F670000}"/>
    <cellStyle name="SAPBEXHLevel3 12 6 2" xfId="18728" xr:uid="{00000000-0005-0000-0000-000030670000}"/>
    <cellStyle name="SAPBEXHLevel3 12 7" xfId="18729" xr:uid="{00000000-0005-0000-0000-000031670000}"/>
    <cellStyle name="SAPBEXHLevel3 12 7 2" xfId="18730" xr:uid="{00000000-0005-0000-0000-000032670000}"/>
    <cellStyle name="SAPBEXHLevel3 12 8" xfId="18731" xr:uid="{00000000-0005-0000-0000-000033670000}"/>
    <cellStyle name="SAPBEXHLevel3 12 8 2" xfId="18732" xr:uid="{00000000-0005-0000-0000-000034670000}"/>
    <cellStyle name="SAPBEXHLevel3 12 9" xfId="18733" xr:uid="{00000000-0005-0000-0000-000035670000}"/>
    <cellStyle name="SAPBEXHLevel3 12 9 2" xfId="18734" xr:uid="{00000000-0005-0000-0000-000036670000}"/>
    <cellStyle name="SAPBEXHLevel3 13" xfId="18735" xr:uid="{00000000-0005-0000-0000-000037670000}"/>
    <cellStyle name="SAPBEXHLevel3 13 10" xfId="18736" xr:uid="{00000000-0005-0000-0000-000038670000}"/>
    <cellStyle name="SAPBEXHLevel3 13 10 2" xfId="18737" xr:uid="{00000000-0005-0000-0000-000039670000}"/>
    <cellStyle name="SAPBEXHLevel3 13 11" xfId="18738" xr:uid="{00000000-0005-0000-0000-00003A670000}"/>
    <cellStyle name="SAPBEXHLevel3 13 12" xfId="18739" xr:uid="{00000000-0005-0000-0000-00003B670000}"/>
    <cellStyle name="SAPBEXHLevel3 13 2" xfId="18740" xr:uid="{00000000-0005-0000-0000-00003C670000}"/>
    <cellStyle name="SAPBEXHLevel3 13 2 2" xfId="18741" xr:uid="{00000000-0005-0000-0000-00003D670000}"/>
    <cellStyle name="SAPBEXHLevel3 13 2 3" xfId="18742" xr:uid="{00000000-0005-0000-0000-00003E670000}"/>
    <cellStyle name="SAPBEXHLevel3 13 3" xfId="18743" xr:uid="{00000000-0005-0000-0000-00003F670000}"/>
    <cellStyle name="SAPBEXHLevel3 13 3 2" xfId="18744" xr:uid="{00000000-0005-0000-0000-000040670000}"/>
    <cellStyle name="SAPBEXHLevel3 13 4" xfId="18745" xr:uid="{00000000-0005-0000-0000-000041670000}"/>
    <cellStyle name="SAPBEXHLevel3 13 4 2" xfId="18746" xr:uid="{00000000-0005-0000-0000-000042670000}"/>
    <cellStyle name="SAPBEXHLevel3 13 5" xfId="18747" xr:uid="{00000000-0005-0000-0000-000043670000}"/>
    <cellStyle name="SAPBEXHLevel3 13 5 2" xfId="18748" xr:uid="{00000000-0005-0000-0000-000044670000}"/>
    <cellStyle name="SAPBEXHLevel3 13 6" xfId="18749" xr:uid="{00000000-0005-0000-0000-000045670000}"/>
    <cellStyle name="SAPBEXHLevel3 13 6 2" xfId="18750" xr:uid="{00000000-0005-0000-0000-000046670000}"/>
    <cellStyle name="SAPBEXHLevel3 13 7" xfId="18751" xr:uid="{00000000-0005-0000-0000-000047670000}"/>
    <cellStyle name="SAPBEXHLevel3 13 7 2" xfId="18752" xr:uid="{00000000-0005-0000-0000-000048670000}"/>
    <cellStyle name="SAPBEXHLevel3 13 8" xfId="18753" xr:uid="{00000000-0005-0000-0000-000049670000}"/>
    <cellStyle name="SAPBEXHLevel3 13 8 2" xfId="18754" xr:uid="{00000000-0005-0000-0000-00004A670000}"/>
    <cellStyle name="SAPBEXHLevel3 13 9" xfId="18755" xr:uid="{00000000-0005-0000-0000-00004B670000}"/>
    <cellStyle name="SAPBEXHLevel3 13 9 2" xfId="18756" xr:uid="{00000000-0005-0000-0000-00004C670000}"/>
    <cellStyle name="SAPBEXHLevel3 14" xfId="18757" xr:uid="{00000000-0005-0000-0000-00004D670000}"/>
    <cellStyle name="SAPBEXHLevel3 14 10" xfId="18758" xr:uid="{00000000-0005-0000-0000-00004E670000}"/>
    <cellStyle name="SAPBEXHLevel3 14 10 2" xfId="18759" xr:uid="{00000000-0005-0000-0000-00004F670000}"/>
    <cellStyle name="SAPBEXHLevel3 14 11" xfId="18760" xr:uid="{00000000-0005-0000-0000-000050670000}"/>
    <cellStyle name="SAPBEXHLevel3 14 12" xfId="18761" xr:uid="{00000000-0005-0000-0000-000051670000}"/>
    <cellStyle name="SAPBEXHLevel3 14 2" xfId="18762" xr:uid="{00000000-0005-0000-0000-000052670000}"/>
    <cellStyle name="SAPBEXHLevel3 14 2 2" xfId="18763" xr:uid="{00000000-0005-0000-0000-000053670000}"/>
    <cellStyle name="SAPBEXHLevel3 14 2 3" xfId="18764" xr:uid="{00000000-0005-0000-0000-000054670000}"/>
    <cellStyle name="SAPBEXHLevel3 14 3" xfId="18765" xr:uid="{00000000-0005-0000-0000-000055670000}"/>
    <cellStyle name="SAPBEXHLevel3 14 3 2" xfId="18766" xr:uid="{00000000-0005-0000-0000-000056670000}"/>
    <cellStyle name="SAPBEXHLevel3 14 4" xfId="18767" xr:uid="{00000000-0005-0000-0000-000057670000}"/>
    <cellStyle name="SAPBEXHLevel3 14 4 2" xfId="18768" xr:uid="{00000000-0005-0000-0000-000058670000}"/>
    <cellStyle name="SAPBEXHLevel3 14 5" xfId="18769" xr:uid="{00000000-0005-0000-0000-000059670000}"/>
    <cellStyle name="SAPBEXHLevel3 14 5 2" xfId="18770" xr:uid="{00000000-0005-0000-0000-00005A670000}"/>
    <cellStyle name="SAPBEXHLevel3 14 6" xfId="18771" xr:uid="{00000000-0005-0000-0000-00005B670000}"/>
    <cellStyle name="SAPBEXHLevel3 14 6 2" xfId="18772" xr:uid="{00000000-0005-0000-0000-00005C670000}"/>
    <cellStyle name="SAPBEXHLevel3 14 7" xfId="18773" xr:uid="{00000000-0005-0000-0000-00005D670000}"/>
    <cellStyle name="SAPBEXHLevel3 14 7 2" xfId="18774" xr:uid="{00000000-0005-0000-0000-00005E670000}"/>
    <cellStyle name="SAPBEXHLevel3 14 8" xfId="18775" xr:uid="{00000000-0005-0000-0000-00005F670000}"/>
    <cellStyle name="SAPBEXHLevel3 14 8 2" xfId="18776" xr:uid="{00000000-0005-0000-0000-000060670000}"/>
    <cellStyle name="SAPBEXHLevel3 14 9" xfId="18777" xr:uid="{00000000-0005-0000-0000-000061670000}"/>
    <cellStyle name="SAPBEXHLevel3 14 9 2" xfId="18778" xr:uid="{00000000-0005-0000-0000-000062670000}"/>
    <cellStyle name="SAPBEXHLevel3 15" xfId="18779" xr:uid="{00000000-0005-0000-0000-000063670000}"/>
    <cellStyle name="SAPBEXHLevel3 15 10" xfId="18780" xr:uid="{00000000-0005-0000-0000-000064670000}"/>
    <cellStyle name="SAPBEXHLevel3 15 10 2" xfId="18781" xr:uid="{00000000-0005-0000-0000-000065670000}"/>
    <cellStyle name="SAPBEXHLevel3 15 11" xfId="18782" xr:uid="{00000000-0005-0000-0000-000066670000}"/>
    <cellStyle name="SAPBEXHLevel3 15 12" xfId="18783" xr:uid="{00000000-0005-0000-0000-000067670000}"/>
    <cellStyle name="SAPBEXHLevel3 15 2" xfId="18784" xr:uid="{00000000-0005-0000-0000-000068670000}"/>
    <cellStyle name="SAPBEXHLevel3 15 2 2" xfId="18785" xr:uid="{00000000-0005-0000-0000-000069670000}"/>
    <cellStyle name="SAPBEXHLevel3 15 2 3" xfId="18786" xr:uid="{00000000-0005-0000-0000-00006A670000}"/>
    <cellStyle name="SAPBEXHLevel3 15 3" xfId="18787" xr:uid="{00000000-0005-0000-0000-00006B670000}"/>
    <cellStyle name="SAPBEXHLevel3 15 3 2" xfId="18788" xr:uid="{00000000-0005-0000-0000-00006C670000}"/>
    <cellStyle name="SAPBEXHLevel3 15 4" xfId="18789" xr:uid="{00000000-0005-0000-0000-00006D670000}"/>
    <cellStyle name="SAPBEXHLevel3 15 4 2" xfId="18790" xr:uid="{00000000-0005-0000-0000-00006E670000}"/>
    <cellStyle name="SAPBEXHLevel3 15 5" xfId="18791" xr:uid="{00000000-0005-0000-0000-00006F670000}"/>
    <cellStyle name="SAPBEXHLevel3 15 5 2" xfId="18792" xr:uid="{00000000-0005-0000-0000-000070670000}"/>
    <cellStyle name="SAPBEXHLevel3 15 6" xfId="18793" xr:uid="{00000000-0005-0000-0000-000071670000}"/>
    <cellStyle name="SAPBEXHLevel3 15 6 2" xfId="18794" xr:uid="{00000000-0005-0000-0000-000072670000}"/>
    <cellStyle name="SAPBEXHLevel3 15 7" xfId="18795" xr:uid="{00000000-0005-0000-0000-000073670000}"/>
    <cellStyle name="SAPBEXHLevel3 15 7 2" xfId="18796" xr:uid="{00000000-0005-0000-0000-000074670000}"/>
    <cellStyle name="SAPBEXHLevel3 15 8" xfId="18797" xr:uid="{00000000-0005-0000-0000-000075670000}"/>
    <cellStyle name="SAPBEXHLevel3 15 8 2" xfId="18798" xr:uid="{00000000-0005-0000-0000-000076670000}"/>
    <cellStyle name="SAPBEXHLevel3 15 9" xfId="18799" xr:uid="{00000000-0005-0000-0000-000077670000}"/>
    <cellStyle name="SAPBEXHLevel3 15 9 2" xfId="18800" xr:uid="{00000000-0005-0000-0000-000078670000}"/>
    <cellStyle name="SAPBEXHLevel3 16" xfId="18801" xr:uid="{00000000-0005-0000-0000-000079670000}"/>
    <cellStyle name="SAPBEXHLevel3 16 2" xfId="18802" xr:uid="{00000000-0005-0000-0000-00007A670000}"/>
    <cellStyle name="SAPBEXHLevel3 16 2 2" xfId="18803" xr:uid="{00000000-0005-0000-0000-00007B670000}"/>
    <cellStyle name="SAPBEXHLevel3 16 3" xfId="18804" xr:uid="{00000000-0005-0000-0000-00007C670000}"/>
    <cellStyle name="SAPBEXHLevel3 17" xfId="18805" xr:uid="{00000000-0005-0000-0000-00007D670000}"/>
    <cellStyle name="SAPBEXHLevel3 17 2" xfId="18806" xr:uid="{00000000-0005-0000-0000-00007E670000}"/>
    <cellStyle name="SAPBEXHLevel3 17 2 2" xfId="18807" xr:uid="{00000000-0005-0000-0000-00007F670000}"/>
    <cellStyle name="SAPBEXHLevel3 17 3" xfId="18808" xr:uid="{00000000-0005-0000-0000-000080670000}"/>
    <cellStyle name="SAPBEXHLevel3 18" xfId="18809" xr:uid="{00000000-0005-0000-0000-000081670000}"/>
    <cellStyle name="SAPBEXHLevel3 18 2" xfId="18810" xr:uid="{00000000-0005-0000-0000-000082670000}"/>
    <cellStyle name="SAPBEXHLevel3 18 2 2" xfId="18811" xr:uid="{00000000-0005-0000-0000-000083670000}"/>
    <cellStyle name="SAPBEXHLevel3 18 3" xfId="18812" xr:uid="{00000000-0005-0000-0000-000084670000}"/>
    <cellStyle name="SAPBEXHLevel3 19" xfId="18813" xr:uid="{00000000-0005-0000-0000-000085670000}"/>
    <cellStyle name="SAPBEXHLevel3 19 2" xfId="18814" xr:uid="{00000000-0005-0000-0000-000086670000}"/>
    <cellStyle name="SAPBEXHLevel3 19 2 2" xfId="18815" xr:uid="{00000000-0005-0000-0000-000087670000}"/>
    <cellStyle name="SAPBEXHLevel3 19 3" xfId="18816" xr:uid="{00000000-0005-0000-0000-000088670000}"/>
    <cellStyle name="SAPBEXHLevel3 2" xfId="18817" xr:uid="{00000000-0005-0000-0000-000089670000}"/>
    <cellStyle name="SAPBEXHLevel3 2 10" xfId="18818" xr:uid="{00000000-0005-0000-0000-00008A670000}"/>
    <cellStyle name="SAPBEXHLevel3 2 10 2" xfId="18819" xr:uid="{00000000-0005-0000-0000-00008B670000}"/>
    <cellStyle name="SAPBEXHLevel3 2 10 3" xfId="18820" xr:uid="{00000000-0005-0000-0000-00008C670000}"/>
    <cellStyle name="SAPBEXHLevel3 2 11" xfId="18821" xr:uid="{00000000-0005-0000-0000-00008D670000}"/>
    <cellStyle name="SAPBEXHLevel3 2 12" xfId="18822" xr:uid="{00000000-0005-0000-0000-00008E670000}"/>
    <cellStyle name="SAPBEXHLevel3 2 2" xfId="18823" xr:uid="{00000000-0005-0000-0000-00008F670000}"/>
    <cellStyle name="SAPBEXHLevel3 2 2 2" xfId="18824" xr:uid="{00000000-0005-0000-0000-000090670000}"/>
    <cellStyle name="SAPBEXHLevel3 2 2 2 2" xfId="18825" xr:uid="{00000000-0005-0000-0000-000091670000}"/>
    <cellStyle name="SAPBEXHLevel3 2 2 2 2 2" xfId="18826" xr:uid="{00000000-0005-0000-0000-000092670000}"/>
    <cellStyle name="SAPBEXHLevel3 2 2 2 3" xfId="18827" xr:uid="{00000000-0005-0000-0000-000093670000}"/>
    <cellStyle name="SAPBEXHLevel3 2 2 2 3 2" xfId="18828" xr:uid="{00000000-0005-0000-0000-000094670000}"/>
    <cellStyle name="SAPBEXHLevel3 2 2 2 4" xfId="18829" xr:uid="{00000000-0005-0000-0000-000095670000}"/>
    <cellStyle name="SAPBEXHLevel3 2 2 2 4 2" xfId="18830" xr:uid="{00000000-0005-0000-0000-000096670000}"/>
    <cellStyle name="SAPBEXHLevel3 2 2 2 5" xfId="18831" xr:uid="{00000000-0005-0000-0000-000097670000}"/>
    <cellStyle name="SAPBEXHLevel3 2 2 2 5 2" xfId="18832" xr:uid="{00000000-0005-0000-0000-000098670000}"/>
    <cellStyle name="SAPBEXHLevel3 2 2 2 6" xfId="18833" xr:uid="{00000000-0005-0000-0000-000099670000}"/>
    <cellStyle name="SAPBEXHLevel3 2 2 2 7" xfId="18834" xr:uid="{00000000-0005-0000-0000-00009A670000}"/>
    <cellStyle name="SAPBEXHLevel3 2 2 2 8" xfId="18835" xr:uid="{00000000-0005-0000-0000-00009B670000}"/>
    <cellStyle name="SAPBEXHLevel3 2 2 2_2014БП" xfId="18836" xr:uid="{00000000-0005-0000-0000-00009C670000}"/>
    <cellStyle name="SAPBEXHLevel3 2 2 3" xfId="18837" xr:uid="{00000000-0005-0000-0000-00009D670000}"/>
    <cellStyle name="SAPBEXHLevel3 2 2 3 2" xfId="18838" xr:uid="{00000000-0005-0000-0000-00009E670000}"/>
    <cellStyle name="SAPBEXHLevel3 2 2 4" xfId="18839" xr:uid="{00000000-0005-0000-0000-00009F670000}"/>
    <cellStyle name="SAPBEXHLevel3 2 2 4 2" xfId="18840" xr:uid="{00000000-0005-0000-0000-0000A0670000}"/>
    <cellStyle name="SAPBEXHLevel3 2 2 5" xfId="18841" xr:uid="{00000000-0005-0000-0000-0000A1670000}"/>
    <cellStyle name="SAPBEXHLevel3 2 2 5 2" xfId="18842" xr:uid="{00000000-0005-0000-0000-0000A2670000}"/>
    <cellStyle name="SAPBEXHLevel3 2 2 6" xfId="18843" xr:uid="{00000000-0005-0000-0000-0000A3670000}"/>
    <cellStyle name="SAPBEXHLevel3 2 2 6 2" xfId="18844" xr:uid="{00000000-0005-0000-0000-0000A4670000}"/>
    <cellStyle name="SAPBEXHLevel3 2 2 7" xfId="18845" xr:uid="{00000000-0005-0000-0000-0000A5670000}"/>
    <cellStyle name="SAPBEXHLevel3 2 2 8" xfId="18846" xr:uid="{00000000-0005-0000-0000-0000A6670000}"/>
    <cellStyle name="SAPBEXHLevel3 2 2 9" xfId="18847" xr:uid="{00000000-0005-0000-0000-0000A7670000}"/>
    <cellStyle name="SAPBEXHLevel3 2 2_2013Прогноз" xfId="18848" xr:uid="{00000000-0005-0000-0000-0000A8670000}"/>
    <cellStyle name="SAPBEXHLevel3 2 3" xfId="18849" xr:uid="{00000000-0005-0000-0000-0000A9670000}"/>
    <cellStyle name="SAPBEXHLevel3 2 3 2" xfId="18850" xr:uid="{00000000-0005-0000-0000-0000AA670000}"/>
    <cellStyle name="SAPBEXHLevel3 2 3 2 2" xfId="18851" xr:uid="{00000000-0005-0000-0000-0000AB670000}"/>
    <cellStyle name="SAPBEXHLevel3 2 3 2 2 2" xfId="18852" xr:uid="{00000000-0005-0000-0000-0000AC670000}"/>
    <cellStyle name="SAPBEXHLevel3 2 3 2 3" xfId="18853" xr:uid="{00000000-0005-0000-0000-0000AD670000}"/>
    <cellStyle name="SAPBEXHLevel3 2 3 2 3 2" xfId="18854" xr:uid="{00000000-0005-0000-0000-0000AE670000}"/>
    <cellStyle name="SAPBEXHLevel3 2 3 2 4" xfId="18855" xr:uid="{00000000-0005-0000-0000-0000AF670000}"/>
    <cellStyle name="SAPBEXHLevel3 2 3 2 4 2" xfId="18856" xr:uid="{00000000-0005-0000-0000-0000B0670000}"/>
    <cellStyle name="SAPBEXHLevel3 2 3 2 5" xfId="18857" xr:uid="{00000000-0005-0000-0000-0000B1670000}"/>
    <cellStyle name="SAPBEXHLevel3 2 3 2 5 2" xfId="18858" xr:uid="{00000000-0005-0000-0000-0000B2670000}"/>
    <cellStyle name="SAPBEXHLevel3 2 3 2 6" xfId="18859" xr:uid="{00000000-0005-0000-0000-0000B3670000}"/>
    <cellStyle name="SAPBEXHLevel3 2 3 2 7" xfId="18860" xr:uid="{00000000-0005-0000-0000-0000B4670000}"/>
    <cellStyle name="SAPBEXHLevel3 2 3 2 8" xfId="18861" xr:uid="{00000000-0005-0000-0000-0000B5670000}"/>
    <cellStyle name="SAPBEXHLevel3 2 3 2_2014БП" xfId="18862" xr:uid="{00000000-0005-0000-0000-0000B6670000}"/>
    <cellStyle name="SAPBEXHLevel3 2 3 3" xfId="18863" xr:uid="{00000000-0005-0000-0000-0000B7670000}"/>
    <cellStyle name="SAPBEXHLevel3 2 3 3 2" xfId="18864" xr:uid="{00000000-0005-0000-0000-0000B8670000}"/>
    <cellStyle name="SAPBEXHLevel3 2 3 4" xfId="18865" xr:uid="{00000000-0005-0000-0000-0000B9670000}"/>
    <cellStyle name="SAPBEXHLevel3 2 3 4 2" xfId="18866" xr:uid="{00000000-0005-0000-0000-0000BA670000}"/>
    <cellStyle name="SAPBEXHLevel3 2 3 5" xfId="18867" xr:uid="{00000000-0005-0000-0000-0000BB670000}"/>
    <cellStyle name="SAPBEXHLevel3 2 3 5 2" xfId="18868" xr:uid="{00000000-0005-0000-0000-0000BC670000}"/>
    <cellStyle name="SAPBEXHLevel3 2 3 6" xfId="18869" xr:uid="{00000000-0005-0000-0000-0000BD670000}"/>
    <cellStyle name="SAPBEXHLevel3 2 3 6 2" xfId="18870" xr:uid="{00000000-0005-0000-0000-0000BE670000}"/>
    <cellStyle name="SAPBEXHLevel3 2 3 7" xfId="18871" xr:uid="{00000000-0005-0000-0000-0000BF670000}"/>
    <cellStyle name="SAPBEXHLevel3 2 3 8" xfId="18872" xr:uid="{00000000-0005-0000-0000-0000C0670000}"/>
    <cellStyle name="SAPBEXHLevel3 2 3 9" xfId="18873" xr:uid="{00000000-0005-0000-0000-0000C1670000}"/>
    <cellStyle name="SAPBEXHLevel3 2 3_2013Прогноз" xfId="18874" xr:uid="{00000000-0005-0000-0000-0000C2670000}"/>
    <cellStyle name="SAPBEXHLevel3 2 4" xfId="18875" xr:uid="{00000000-0005-0000-0000-0000C3670000}"/>
    <cellStyle name="SAPBEXHLevel3 2 4 2" xfId="18876" xr:uid="{00000000-0005-0000-0000-0000C4670000}"/>
    <cellStyle name="SAPBEXHLevel3 2 4 2 2" xfId="18877" xr:uid="{00000000-0005-0000-0000-0000C5670000}"/>
    <cellStyle name="SAPBEXHLevel3 2 4 2 3" xfId="18878" xr:uid="{00000000-0005-0000-0000-0000C6670000}"/>
    <cellStyle name="SAPBEXHLevel3 2 4 3" xfId="18879" xr:uid="{00000000-0005-0000-0000-0000C7670000}"/>
    <cellStyle name="SAPBEXHLevel3 2 4 3 2" xfId="18880" xr:uid="{00000000-0005-0000-0000-0000C8670000}"/>
    <cellStyle name="SAPBEXHLevel3 2 4 4" xfId="18881" xr:uid="{00000000-0005-0000-0000-0000C9670000}"/>
    <cellStyle name="SAPBEXHLevel3 2 4 4 2" xfId="18882" xr:uid="{00000000-0005-0000-0000-0000CA670000}"/>
    <cellStyle name="SAPBEXHLevel3 2 4 5" xfId="18883" xr:uid="{00000000-0005-0000-0000-0000CB670000}"/>
    <cellStyle name="SAPBEXHLevel3 2 4 5 2" xfId="18884" xr:uid="{00000000-0005-0000-0000-0000CC670000}"/>
    <cellStyle name="SAPBEXHLevel3 2 4 6" xfId="18885" xr:uid="{00000000-0005-0000-0000-0000CD670000}"/>
    <cellStyle name="SAPBEXHLevel3 2 4 7" xfId="18886" xr:uid="{00000000-0005-0000-0000-0000CE670000}"/>
    <cellStyle name="SAPBEXHLevel3 2 4 8" xfId="18887" xr:uid="{00000000-0005-0000-0000-0000CF670000}"/>
    <cellStyle name="SAPBEXHLevel3 2 4_2014БП" xfId="18888" xr:uid="{00000000-0005-0000-0000-0000D0670000}"/>
    <cellStyle name="SAPBEXHLevel3 2 5" xfId="18889" xr:uid="{00000000-0005-0000-0000-0000D1670000}"/>
    <cellStyle name="SAPBEXHLevel3 2 5 2" xfId="18890" xr:uid="{00000000-0005-0000-0000-0000D2670000}"/>
    <cellStyle name="SAPBEXHLevel3 2 5 2 2" xfId="18891" xr:uid="{00000000-0005-0000-0000-0000D3670000}"/>
    <cellStyle name="SAPBEXHLevel3 2 5 3" xfId="18892" xr:uid="{00000000-0005-0000-0000-0000D4670000}"/>
    <cellStyle name="SAPBEXHLevel3 2 6" xfId="18893" xr:uid="{00000000-0005-0000-0000-0000D5670000}"/>
    <cellStyle name="SAPBEXHLevel3 2 6 2" xfId="18894" xr:uid="{00000000-0005-0000-0000-0000D6670000}"/>
    <cellStyle name="SAPBEXHLevel3 2 6 2 2" xfId="18895" xr:uid="{00000000-0005-0000-0000-0000D7670000}"/>
    <cellStyle name="SAPBEXHLevel3 2 6 3" xfId="18896" xr:uid="{00000000-0005-0000-0000-0000D8670000}"/>
    <cellStyle name="SAPBEXHLevel3 2 7" xfId="18897" xr:uid="{00000000-0005-0000-0000-0000D9670000}"/>
    <cellStyle name="SAPBEXHLevel3 2 7 2" xfId="18898" xr:uid="{00000000-0005-0000-0000-0000DA670000}"/>
    <cellStyle name="SAPBEXHLevel3 2 7 2 2" xfId="18899" xr:uid="{00000000-0005-0000-0000-0000DB670000}"/>
    <cellStyle name="SAPBEXHLevel3 2 7 3" xfId="18900" xr:uid="{00000000-0005-0000-0000-0000DC670000}"/>
    <cellStyle name="SAPBEXHLevel3 2 8" xfId="18901" xr:uid="{00000000-0005-0000-0000-0000DD670000}"/>
    <cellStyle name="SAPBEXHLevel3 2 8 2" xfId="18902" xr:uid="{00000000-0005-0000-0000-0000DE670000}"/>
    <cellStyle name="SAPBEXHLevel3 2 8 2 2" xfId="18903" xr:uid="{00000000-0005-0000-0000-0000DF670000}"/>
    <cellStyle name="SAPBEXHLevel3 2 8 3" xfId="18904" xr:uid="{00000000-0005-0000-0000-0000E0670000}"/>
    <cellStyle name="SAPBEXHLevel3 2 9" xfId="18905" xr:uid="{00000000-0005-0000-0000-0000E1670000}"/>
    <cellStyle name="SAPBEXHLevel3 2 9 2" xfId="18906" xr:uid="{00000000-0005-0000-0000-0000E2670000}"/>
    <cellStyle name="SAPBEXHLevel3 2 9 2 2" xfId="18907" xr:uid="{00000000-0005-0000-0000-0000E3670000}"/>
    <cellStyle name="SAPBEXHLevel3 2 9 3" xfId="18908" xr:uid="{00000000-0005-0000-0000-0000E4670000}"/>
    <cellStyle name="SAPBEXHLevel3 2_2013Прогноз" xfId="18909" xr:uid="{00000000-0005-0000-0000-0000E5670000}"/>
    <cellStyle name="SAPBEXHLevel3 20" xfId="18910" xr:uid="{00000000-0005-0000-0000-0000E6670000}"/>
    <cellStyle name="SAPBEXHLevel3 20 2" xfId="18911" xr:uid="{00000000-0005-0000-0000-0000E7670000}"/>
    <cellStyle name="SAPBEXHLevel3 20 2 2" xfId="18912" xr:uid="{00000000-0005-0000-0000-0000E8670000}"/>
    <cellStyle name="SAPBEXHLevel3 20 3" xfId="18913" xr:uid="{00000000-0005-0000-0000-0000E9670000}"/>
    <cellStyle name="SAPBEXHLevel3 21" xfId="18914" xr:uid="{00000000-0005-0000-0000-0000EA670000}"/>
    <cellStyle name="SAPBEXHLevel3 21 2" xfId="18915" xr:uid="{00000000-0005-0000-0000-0000EB670000}"/>
    <cellStyle name="SAPBEXHLevel3 21 2 2" xfId="18916" xr:uid="{00000000-0005-0000-0000-0000EC670000}"/>
    <cellStyle name="SAPBEXHLevel3 21 3" xfId="18917" xr:uid="{00000000-0005-0000-0000-0000ED670000}"/>
    <cellStyle name="SAPBEXHLevel3 22" xfId="18918" xr:uid="{00000000-0005-0000-0000-0000EE670000}"/>
    <cellStyle name="SAPBEXHLevel3 22 2" xfId="18919" xr:uid="{00000000-0005-0000-0000-0000EF670000}"/>
    <cellStyle name="SAPBEXHLevel3 22 2 2" xfId="18920" xr:uid="{00000000-0005-0000-0000-0000F0670000}"/>
    <cellStyle name="SAPBEXHLevel3 22 3" xfId="18921" xr:uid="{00000000-0005-0000-0000-0000F1670000}"/>
    <cellStyle name="SAPBEXHLevel3 23" xfId="18922" xr:uid="{00000000-0005-0000-0000-0000F2670000}"/>
    <cellStyle name="SAPBEXHLevel3 23 2" xfId="18923" xr:uid="{00000000-0005-0000-0000-0000F3670000}"/>
    <cellStyle name="SAPBEXHLevel3 23 2 2" xfId="18924" xr:uid="{00000000-0005-0000-0000-0000F4670000}"/>
    <cellStyle name="SAPBEXHLevel3 23 3" xfId="18925" xr:uid="{00000000-0005-0000-0000-0000F5670000}"/>
    <cellStyle name="SAPBEXHLevel3 24" xfId="18926" xr:uid="{00000000-0005-0000-0000-0000F6670000}"/>
    <cellStyle name="SAPBEXHLevel3 24 2" xfId="18927" xr:uid="{00000000-0005-0000-0000-0000F7670000}"/>
    <cellStyle name="SAPBEXHLevel3 24 2 2" xfId="18928" xr:uid="{00000000-0005-0000-0000-0000F8670000}"/>
    <cellStyle name="SAPBEXHLevel3 24 3" xfId="18929" xr:uid="{00000000-0005-0000-0000-0000F9670000}"/>
    <cellStyle name="SAPBEXHLevel3 25" xfId="18930" xr:uid="{00000000-0005-0000-0000-0000FA670000}"/>
    <cellStyle name="SAPBEXHLevel3 25 2" xfId="18931" xr:uid="{00000000-0005-0000-0000-0000FB670000}"/>
    <cellStyle name="SAPBEXHLevel3 25 3" xfId="18932" xr:uid="{00000000-0005-0000-0000-0000FC670000}"/>
    <cellStyle name="SAPBEXHLevel3 26" xfId="18933" xr:uid="{00000000-0005-0000-0000-0000FD670000}"/>
    <cellStyle name="SAPBEXHLevel3 26 2" xfId="18934" xr:uid="{00000000-0005-0000-0000-0000FE670000}"/>
    <cellStyle name="SAPBEXHLevel3 27" xfId="18935" xr:uid="{00000000-0005-0000-0000-0000FF670000}"/>
    <cellStyle name="SAPBEXHLevel3 28" xfId="18936" xr:uid="{00000000-0005-0000-0000-000000680000}"/>
    <cellStyle name="SAPBEXHLevel3 29" xfId="18937" xr:uid="{00000000-0005-0000-0000-000001680000}"/>
    <cellStyle name="SAPBEXHLevel3 3" xfId="18938" xr:uid="{00000000-0005-0000-0000-000002680000}"/>
    <cellStyle name="SAPBEXHLevel3 3 10" xfId="18939" xr:uid="{00000000-0005-0000-0000-000003680000}"/>
    <cellStyle name="SAPBEXHLevel3 3 10 2" xfId="18940" xr:uid="{00000000-0005-0000-0000-000004680000}"/>
    <cellStyle name="SAPBEXHLevel3 3 10 3" xfId="18941" xr:uid="{00000000-0005-0000-0000-000005680000}"/>
    <cellStyle name="SAPBEXHLevel3 3 11" xfId="18942" xr:uid="{00000000-0005-0000-0000-000006680000}"/>
    <cellStyle name="SAPBEXHLevel3 3 12" xfId="18943" xr:uid="{00000000-0005-0000-0000-000007680000}"/>
    <cellStyle name="SAPBEXHLevel3 3 2" xfId="18944" xr:uid="{00000000-0005-0000-0000-000008680000}"/>
    <cellStyle name="SAPBEXHLevel3 3 2 2" xfId="18945" xr:uid="{00000000-0005-0000-0000-000009680000}"/>
    <cellStyle name="SAPBEXHLevel3 3 2 2 2" xfId="18946" xr:uid="{00000000-0005-0000-0000-00000A680000}"/>
    <cellStyle name="SAPBEXHLevel3 3 2 2 2 2" xfId="18947" xr:uid="{00000000-0005-0000-0000-00000B680000}"/>
    <cellStyle name="SAPBEXHLevel3 3 2 2 3" xfId="18948" xr:uid="{00000000-0005-0000-0000-00000C680000}"/>
    <cellStyle name="SAPBEXHLevel3 3 2 2 3 2" xfId="18949" xr:uid="{00000000-0005-0000-0000-00000D680000}"/>
    <cellStyle name="SAPBEXHLevel3 3 2 2 4" xfId="18950" xr:uid="{00000000-0005-0000-0000-00000E680000}"/>
    <cellStyle name="SAPBEXHLevel3 3 2 2 4 2" xfId="18951" xr:uid="{00000000-0005-0000-0000-00000F680000}"/>
    <cellStyle name="SAPBEXHLevel3 3 2 2 5" xfId="18952" xr:uid="{00000000-0005-0000-0000-000010680000}"/>
    <cellStyle name="SAPBEXHLevel3 3 2 2 5 2" xfId="18953" xr:uid="{00000000-0005-0000-0000-000011680000}"/>
    <cellStyle name="SAPBEXHLevel3 3 2 2 6" xfId="18954" xr:uid="{00000000-0005-0000-0000-000012680000}"/>
    <cellStyle name="SAPBEXHLevel3 3 2 2 7" xfId="18955" xr:uid="{00000000-0005-0000-0000-000013680000}"/>
    <cellStyle name="SAPBEXHLevel3 3 2 2 8" xfId="18956" xr:uid="{00000000-0005-0000-0000-000014680000}"/>
    <cellStyle name="SAPBEXHLevel3 3 2 2_2014БП" xfId="18957" xr:uid="{00000000-0005-0000-0000-000015680000}"/>
    <cellStyle name="SAPBEXHLevel3 3 2 3" xfId="18958" xr:uid="{00000000-0005-0000-0000-000016680000}"/>
    <cellStyle name="SAPBEXHLevel3 3 2 3 2" xfId="18959" xr:uid="{00000000-0005-0000-0000-000017680000}"/>
    <cellStyle name="SAPBEXHLevel3 3 2 4" xfId="18960" xr:uid="{00000000-0005-0000-0000-000018680000}"/>
    <cellStyle name="SAPBEXHLevel3 3 2 4 2" xfId="18961" xr:uid="{00000000-0005-0000-0000-000019680000}"/>
    <cellStyle name="SAPBEXHLevel3 3 2 5" xfId="18962" xr:uid="{00000000-0005-0000-0000-00001A680000}"/>
    <cellStyle name="SAPBEXHLevel3 3 2 5 2" xfId="18963" xr:uid="{00000000-0005-0000-0000-00001B680000}"/>
    <cellStyle name="SAPBEXHLevel3 3 2 6" xfId="18964" xr:uid="{00000000-0005-0000-0000-00001C680000}"/>
    <cellStyle name="SAPBEXHLevel3 3 2 6 2" xfId="18965" xr:uid="{00000000-0005-0000-0000-00001D680000}"/>
    <cellStyle name="SAPBEXHLevel3 3 2 7" xfId="18966" xr:uid="{00000000-0005-0000-0000-00001E680000}"/>
    <cellStyle name="SAPBEXHLevel3 3 2 8" xfId="18967" xr:uid="{00000000-0005-0000-0000-00001F680000}"/>
    <cellStyle name="SAPBEXHLevel3 3 2 9" xfId="18968" xr:uid="{00000000-0005-0000-0000-000020680000}"/>
    <cellStyle name="SAPBEXHLevel3 3 2_2013Прогноз" xfId="18969" xr:uid="{00000000-0005-0000-0000-000021680000}"/>
    <cellStyle name="SAPBEXHLevel3 3 3" xfId="18970" xr:uid="{00000000-0005-0000-0000-000022680000}"/>
    <cellStyle name="SAPBEXHLevel3 3 3 2" xfId="18971" xr:uid="{00000000-0005-0000-0000-000023680000}"/>
    <cellStyle name="SAPBEXHLevel3 3 3 2 2" xfId="18972" xr:uid="{00000000-0005-0000-0000-000024680000}"/>
    <cellStyle name="SAPBEXHLevel3 3 3 2 2 2" xfId="18973" xr:uid="{00000000-0005-0000-0000-000025680000}"/>
    <cellStyle name="SAPBEXHLevel3 3 3 2 3" xfId="18974" xr:uid="{00000000-0005-0000-0000-000026680000}"/>
    <cellStyle name="SAPBEXHLevel3 3 3 2 3 2" xfId="18975" xr:uid="{00000000-0005-0000-0000-000027680000}"/>
    <cellStyle name="SAPBEXHLevel3 3 3 2 4" xfId="18976" xr:uid="{00000000-0005-0000-0000-000028680000}"/>
    <cellStyle name="SAPBEXHLevel3 3 3 2 4 2" xfId="18977" xr:uid="{00000000-0005-0000-0000-000029680000}"/>
    <cellStyle name="SAPBEXHLevel3 3 3 2 5" xfId="18978" xr:uid="{00000000-0005-0000-0000-00002A680000}"/>
    <cellStyle name="SAPBEXHLevel3 3 3 2 5 2" xfId="18979" xr:uid="{00000000-0005-0000-0000-00002B680000}"/>
    <cellStyle name="SAPBEXHLevel3 3 3 2 6" xfId="18980" xr:uid="{00000000-0005-0000-0000-00002C680000}"/>
    <cellStyle name="SAPBEXHLevel3 3 3 2 7" xfId="18981" xr:uid="{00000000-0005-0000-0000-00002D680000}"/>
    <cellStyle name="SAPBEXHLevel3 3 3 2 8" xfId="18982" xr:uid="{00000000-0005-0000-0000-00002E680000}"/>
    <cellStyle name="SAPBEXHLevel3 3 3 2_2014БП" xfId="18983" xr:uid="{00000000-0005-0000-0000-00002F680000}"/>
    <cellStyle name="SAPBEXHLevel3 3 3 3" xfId="18984" xr:uid="{00000000-0005-0000-0000-000030680000}"/>
    <cellStyle name="SAPBEXHLevel3 3 3 3 2" xfId="18985" xr:uid="{00000000-0005-0000-0000-000031680000}"/>
    <cellStyle name="SAPBEXHLevel3 3 3 4" xfId="18986" xr:uid="{00000000-0005-0000-0000-000032680000}"/>
    <cellStyle name="SAPBEXHLevel3 3 3 4 2" xfId="18987" xr:uid="{00000000-0005-0000-0000-000033680000}"/>
    <cellStyle name="SAPBEXHLevel3 3 3 5" xfId="18988" xr:uid="{00000000-0005-0000-0000-000034680000}"/>
    <cellStyle name="SAPBEXHLevel3 3 3 5 2" xfId="18989" xr:uid="{00000000-0005-0000-0000-000035680000}"/>
    <cellStyle name="SAPBEXHLevel3 3 3 6" xfId="18990" xr:uid="{00000000-0005-0000-0000-000036680000}"/>
    <cellStyle name="SAPBEXHLevel3 3 3 6 2" xfId="18991" xr:uid="{00000000-0005-0000-0000-000037680000}"/>
    <cellStyle name="SAPBEXHLevel3 3 3 7" xfId="18992" xr:uid="{00000000-0005-0000-0000-000038680000}"/>
    <cellStyle name="SAPBEXHLevel3 3 3 8" xfId="18993" xr:uid="{00000000-0005-0000-0000-000039680000}"/>
    <cellStyle name="SAPBEXHLevel3 3 3 9" xfId="18994" xr:uid="{00000000-0005-0000-0000-00003A680000}"/>
    <cellStyle name="SAPBEXHLevel3 3 3_2013Прогноз" xfId="18995" xr:uid="{00000000-0005-0000-0000-00003B680000}"/>
    <cellStyle name="SAPBEXHLevel3 3 4" xfId="18996" xr:uid="{00000000-0005-0000-0000-00003C680000}"/>
    <cellStyle name="SAPBEXHLevel3 3 4 2" xfId="18997" xr:uid="{00000000-0005-0000-0000-00003D680000}"/>
    <cellStyle name="SAPBEXHLevel3 3 4 2 2" xfId="18998" xr:uid="{00000000-0005-0000-0000-00003E680000}"/>
    <cellStyle name="SAPBEXHLevel3 3 4 2 3" xfId="18999" xr:uid="{00000000-0005-0000-0000-00003F680000}"/>
    <cellStyle name="SAPBEXHLevel3 3 4 3" xfId="19000" xr:uid="{00000000-0005-0000-0000-000040680000}"/>
    <cellStyle name="SAPBEXHLevel3 3 4 3 2" xfId="19001" xr:uid="{00000000-0005-0000-0000-000041680000}"/>
    <cellStyle name="SAPBEXHLevel3 3 4 4" xfId="19002" xr:uid="{00000000-0005-0000-0000-000042680000}"/>
    <cellStyle name="SAPBEXHLevel3 3 4 4 2" xfId="19003" xr:uid="{00000000-0005-0000-0000-000043680000}"/>
    <cellStyle name="SAPBEXHLevel3 3 4 5" xfId="19004" xr:uid="{00000000-0005-0000-0000-000044680000}"/>
    <cellStyle name="SAPBEXHLevel3 3 4 5 2" xfId="19005" xr:uid="{00000000-0005-0000-0000-000045680000}"/>
    <cellStyle name="SAPBEXHLevel3 3 4 6" xfId="19006" xr:uid="{00000000-0005-0000-0000-000046680000}"/>
    <cellStyle name="SAPBEXHLevel3 3 4 7" xfId="19007" xr:uid="{00000000-0005-0000-0000-000047680000}"/>
    <cellStyle name="SAPBEXHLevel3 3 4 8" xfId="19008" xr:uid="{00000000-0005-0000-0000-000048680000}"/>
    <cellStyle name="SAPBEXHLevel3 3 4_2014БП" xfId="19009" xr:uid="{00000000-0005-0000-0000-000049680000}"/>
    <cellStyle name="SAPBEXHLevel3 3 5" xfId="19010" xr:uid="{00000000-0005-0000-0000-00004A680000}"/>
    <cellStyle name="SAPBEXHLevel3 3 5 2" xfId="19011" xr:uid="{00000000-0005-0000-0000-00004B680000}"/>
    <cellStyle name="SAPBEXHLevel3 3 5 2 2" xfId="19012" xr:uid="{00000000-0005-0000-0000-00004C680000}"/>
    <cellStyle name="SAPBEXHLevel3 3 5 3" xfId="19013" xr:uid="{00000000-0005-0000-0000-00004D680000}"/>
    <cellStyle name="SAPBEXHLevel3 3 6" xfId="19014" xr:uid="{00000000-0005-0000-0000-00004E680000}"/>
    <cellStyle name="SAPBEXHLevel3 3 6 2" xfId="19015" xr:uid="{00000000-0005-0000-0000-00004F680000}"/>
    <cellStyle name="SAPBEXHLevel3 3 6 2 2" xfId="19016" xr:uid="{00000000-0005-0000-0000-000050680000}"/>
    <cellStyle name="SAPBEXHLevel3 3 6 3" xfId="19017" xr:uid="{00000000-0005-0000-0000-000051680000}"/>
    <cellStyle name="SAPBEXHLevel3 3 7" xfId="19018" xr:uid="{00000000-0005-0000-0000-000052680000}"/>
    <cellStyle name="SAPBEXHLevel3 3 7 2" xfId="19019" xr:uid="{00000000-0005-0000-0000-000053680000}"/>
    <cellStyle name="SAPBEXHLevel3 3 7 2 2" xfId="19020" xr:uid="{00000000-0005-0000-0000-000054680000}"/>
    <cellStyle name="SAPBEXHLevel3 3 7 3" xfId="19021" xr:uid="{00000000-0005-0000-0000-000055680000}"/>
    <cellStyle name="SAPBEXHLevel3 3 8" xfId="19022" xr:uid="{00000000-0005-0000-0000-000056680000}"/>
    <cellStyle name="SAPBEXHLevel3 3 8 2" xfId="19023" xr:uid="{00000000-0005-0000-0000-000057680000}"/>
    <cellStyle name="SAPBEXHLevel3 3 8 2 2" xfId="19024" xr:uid="{00000000-0005-0000-0000-000058680000}"/>
    <cellStyle name="SAPBEXHLevel3 3 8 3" xfId="19025" xr:uid="{00000000-0005-0000-0000-000059680000}"/>
    <cellStyle name="SAPBEXHLevel3 3 9" xfId="19026" xr:uid="{00000000-0005-0000-0000-00005A680000}"/>
    <cellStyle name="SAPBEXHLevel3 3 9 2" xfId="19027" xr:uid="{00000000-0005-0000-0000-00005B680000}"/>
    <cellStyle name="SAPBEXHLevel3 3 9 2 2" xfId="19028" xr:uid="{00000000-0005-0000-0000-00005C680000}"/>
    <cellStyle name="SAPBEXHLevel3 3 9 3" xfId="19029" xr:uid="{00000000-0005-0000-0000-00005D680000}"/>
    <cellStyle name="SAPBEXHLevel3 3_2013Прогноз" xfId="19030" xr:uid="{00000000-0005-0000-0000-00005E680000}"/>
    <cellStyle name="SAPBEXHLevel3 30" xfId="19031" xr:uid="{00000000-0005-0000-0000-00005F680000}"/>
    <cellStyle name="SAPBEXHLevel3 31" xfId="19032" xr:uid="{00000000-0005-0000-0000-000060680000}"/>
    <cellStyle name="SAPBEXHLevel3 32" xfId="19033" xr:uid="{00000000-0005-0000-0000-000061680000}"/>
    <cellStyle name="SAPBEXHLevel3 33" xfId="19034" xr:uid="{00000000-0005-0000-0000-000062680000}"/>
    <cellStyle name="SAPBEXHLevel3 34" xfId="19035" xr:uid="{00000000-0005-0000-0000-000063680000}"/>
    <cellStyle name="SAPBEXHLevel3 35" xfId="19036" xr:uid="{00000000-0005-0000-0000-000064680000}"/>
    <cellStyle name="SAPBEXHLevel3 36" xfId="19037" xr:uid="{00000000-0005-0000-0000-000065680000}"/>
    <cellStyle name="SAPBEXHLevel3 37" xfId="19038" xr:uid="{00000000-0005-0000-0000-000066680000}"/>
    <cellStyle name="SAPBEXHLevel3 38" xfId="19039" xr:uid="{00000000-0005-0000-0000-000067680000}"/>
    <cellStyle name="SAPBEXHLevel3 39" xfId="19040" xr:uid="{00000000-0005-0000-0000-000068680000}"/>
    <cellStyle name="SAPBEXHLevel3 4" xfId="19041" xr:uid="{00000000-0005-0000-0000-000069680000}"/>
    <cellStyle name="SAPBEXHLevel3 4 10" xfId="19042" xr:uid="{00000000-0005-0000-0000-00006A680000}"/>
    <cellStyle name="SAPBEXHLevel3 4 10 2" xfId="19043" xr:uid="{00000000-0005-0000-0000-00006B680000}"/>
    <cellStyle name="SAPBEXHLevel3 4 10 3" xfId="19044" xr:uid="{00000000-0005-0000-0000-00006C680000}"/>
    <cellStyle name="SAPBEXHLevel3 4 11" xfId="19045" xr:uid="{00000000-0005-0000-0000-00006D680000}"/>
    <cellStyle name="SAPBEXHLevel3 4 12" xfId="19046" xr:uid="{00000000-0005-0000-0000-00006E680000}"/>
    <cellStyle name="SAPBEXHLevel3 4 2" xfId="19047" xr:uid="{00000000-0005-0000-0000-00006F680000}"/>
    <cellStyle name="SAPBEXHLevel3 4 2 2" xfId="19048" xr:uid="{00000000-0005-0000-0000-000070680000}"/>
    <cellStyle name="SAPBEXHLevel3 4 2 2 2" xfId="19049" xr:uid="{00000000-0005-0000-0000-000071680000}"/>
    <cellStyle name="SAPBEXHLevel3 4 2 2 2 2" xfId="19050" xr:uid="{00000000-0005-0000-0000-000072680000}"/>
    <cellStyle name="SAPBEXHLevel3 4 2 2 3" xfId="19051" xr:uid="{00000000-0005-0000-0000-000073680000}"/>
    <cellStyle name="SAPBEXHLevel3 4 2 2 3 2" xfId="19052" xr:uid="{00000000-0005-0000-0000-000074680000}"/>
    <cellStyle name="SAPBEXHLevel3 4 2 2 4" xfId="19053" xr:uid="{00000000-0005-0000-0000-000075680000}"/>
    <cellStyle name="SAPBEXHLevel3 4 2 2 4 2" xfId="19054" xr:uid="{00000000-0005-0000-0000-000076680000}"/>
    <cellStyle name="SAPBEXHLevel3 4 2 2 5" xfId="19055" xr:uid="{00000000-0005-0000-0000-000077680000}"/>
    <cellStyle name="SAPBEXHLevel3 4 2 2 5 2" xfId="19056" xr:uid="{00000000-0005-0000-0000-000078680000}"/>
    <cellStyle name="SAPBEXHLevel3 4 2 2 6" xfId="19057" xr:uid="{00000000-0005-0000-0000-000079680000}"/>
    <cellStyle name="SAPBEXHLevel3 4 2 2 7" xfId="19058" xr:uid="{00000000-0005-0000-0000-00007A680000}"/>
    <cellStyle name="SAPBEXHLevel3 4 2 2 8" xfId="19059" xr:uid="{00000000-0005-0000-0000-00007B680000}"/>
    <cellStyle name="SAPBEXHLevel3 4 2 2_2014БП" xfId="19060" xr:uid="{00000000-0005-0000-0000-00007C680000}"/>
    <cellStyle name="SAPBEXHLevel3 4 2 3" xfId="19061" xr:uid="{00000000-0005-0000-0000-00007D680000}"/>
    <cellStyle name="SAPBEXHLevel3 4 2 3 2" xfId="19062" xr:uid="{00000000-0005-0000-0000-00007E680000}"/>
    <cellStyle name="SAPBEXHLevel3 4 2 4" xfId="19063" xr:uid="{00000000-0005-0000-0000-00007F680000}"/>
    <cellStyle name="SAPBEXHLevel3 4 2 4 2" xfId="19064" xr:uid="{00000000-0005-0000-0000-000080680000}"/>
    <cellStyle name="SAPBEXHLevel3 4 2 5" xfId="19065" xr:uid="{00000000-0005-0000-0000-000081680000}"/>
    <cellStyle name="SAPBEXHLevel3 4 2 5 2" xfId="19066" xr:uid="{00000000-0005-0000-0000-000082680000}"/>
    <cellStyle name="SAPBEXHLevel3 4 2 6" xfId="19067" xr:uid="{00000000-0005-0000-0000-000083680000}"/>
    <cellStyle name="SAPBEXHLevel3 4 2 6 2" xfId="19068" xr:uid="{00000000-0005-0000-0000-000084680000}"/>
    <cellStyle name="SAPBEXHLevel3 4 2 7" xfId="19069" xr:uid="{00000000-0005-0000-0000-000085680000}"/>
    <cellStyle name="SAPBEXHLevel3 4 2 8" xfId="19070" xr:uid="{00000000-0005-0000-0000-000086680000}"/>
    <cellStyle name="SAPBEXHLevel3 4 2 9" xfId="19071" xr:uid="{00000000-0005-0000-0000-000087680000}"/>
    <cellStyle name="SAPBEXHLevel3 4 2_2013Прогноз" xfId="19072" xr:uid="{00000000-0005-0000-0000-000088680000}"/>
    <cellStyle name="SAPBEXHLevel3 4 3" xfId="19073" xr:uid="{00000000-0005-0000-0000-000089680000}"/>
    <cellStyle name="SAPBEXHLevel3 4 3 2" xfId="19074" xr:uid="{00000000-0005-0000-0000-00008A680000}"/>
    <cellStyle name="SAPBEXHLevel3 4 3 2 2" xfId="19075" xr:uid="{00000000-0005-0000-0000-00008B680000}"/>
    <cellStyle name="SAPBEXHLevel3 4 3 2 2 2" xfId="19076" xr:uid="{00000000-0005-0000-0000-00008C680000}"/>
    <cellStyle name="SAPBEXHLevel3 4 3 2 3" xfId="19077" xr:uid="{00000000-0005-0000-0000-00008D680000}"/>
    <cellStyle name="SAPBEXHLevel3 4 3 2 3 2" xfId="19078" xr:uid="{00000000-0005-0000-0000-00008E680000}"/>
    <cellStyle name="SAPBEXHLevel3 4 3 2 4" xfId="19079" xr:uid="{00000000-0005-0000-0000-00008F680000}"/>
    <cellStyle name="SAPBEXHLevel3 4 3 2 4 2" xfId="19080" xr:uid="{00000000-0005-0000-0000-000090680000}"/>
    <cellStyle name="SAPBEXHLevel3 4 3 2 5" xfId="19081" xr:uid="{00000000-0005-0000-0000-000091680000}"/>
    <cellStyle name="SAPBEXHLevel3 4 3 2 5 2" xfId="19082" xr:uid="{00000000-0005-0000-0000-000092680000}"/>
    <cellStyle name="SAPBEXHLevel3 4 3 2 6" xfId="19083" xr:uid="{00000000-0005-0000-0000-000093680000}"/>
    <cellStyle name="SAPBEXHLevel3 4 3 2 7" xfId="19084" xr:uid="{00000000-0005-0000-0000-000094680000}"/>
    <cellStyle name="SAPBEXHLevel3 4 3 2 8" xfId="19085" xr:uid="{00000000-0005-0000-0000-000095680000}"/>
    <cellStyle name="SAPBEXHLevel3 4 3 2_2014БП" xfId="19086" xr:uid="{00000000-0005-0000-0000-000096680000}"/>
    <cellStyle name="SAPBEXHLevel3 4 3 3" xfId="19087" xr:uid="{00000000-0005-0000-0000-000097680000}"/>
    <cellStyle name="SAPBEXHLevel3 4 3 3 2" xfId="19088" xr:uid="{00000000-0005-0000-0000-000098680000}"/>
    <cellStyle name="SAPBEXHLevel3 4 3 4" xfId="19089" xr:uid="{00000000-0005-0000-0000-000099680000}"/>
    <cellStyle name="SAPBEXHLevel3 4 3 4 2" xfId="19090" xr:uid="{00000000-0005-0000-0000-00009A680000}"/>
    <cellStyle name="SAPBEXHLevel3 4 3 5" xfId="19091" xr:uid="{00000000-0005-0000-0000-00009B680000}"/>
    <cellStyle name="SAPBEXHLevel3 4 3 5 2" xfId="19092" xr:uid="{00000000-0005-0000-0000-00009C680000}"/>
    <cellStyle name="SAPBEXHLevel3 4 3 6" xfId="19093" xr:uid="{00000000-0005-0000-0000-00009D680000}"/>
    <cellStyle name="SAPBEXHLevel3 4 3 6 2" xfId="19094" xr:uid="{00000000-0005-0000-0000-00009E680000}"/>
    <cellStyle name="SAPBEXHLevel3 4 3 7" xfId="19095" xr:uid="{00000000-0005-0000-0000-00009F680000}"/>
    <cellStyle name="SAPBEXHLevel3 4 3 8" xfId="19096" xr:uid="{00000000-0005-0000-0000-0000A0680000}"/>
    <cellStyle name="SAPBEXHLevel3 4 3 9" xfId="19097" xr:uid="{00000000-0005-0000-0000-0000A1680000}"/>
    <cellStyle name="SAPBEXHLevel3 4 3_2013Прогноз" xfId="19098" xr:uid="{00000000-0005-0000-0000-0000A2680000}"/>
    <cellStyle name="SAPBEXHLevel3 4 4" xfId="19099" xr:uid="{00000000-0005-0000-0000-0000A3680000}"/>
    <cellStyle name="SAPBEXHLevel3 4 4 2" xfId="19100" xr:uid="{00000000-0005-0000-0000-0000A4680000}"/>
    <cellStyle name="SAPBEXHLevel3 4 4 2 2" xfId="19101" xr:uid="{00000000-0005-0000-0000-0000A5680000}"/>
    <cellStyle name="SAPBEXHLevel3 4 4 2 3" xfId="19102" xr:uid="{00000000-0005-0000-0000-0000A6680000}"/>
    <cellStyle name="SAPBEXHLevel3 4 4 3" xfId="19103" xr:uid="{00000000-0005-0000-0000-0000A7680000}"/>
    <cellStyle name="SAPBEXHLevel3 4 4 3 2" xfId="19104" xr:uid="{00000000-0005-0000-0000-0000A8680000}"/>
    <cellStyle name="SAPBEXHLevel3 4 4 4" xfId="19105" xr:uid="{00000000-0005-0000-0000-0000A9680000}"/>
    <cellStyle name="SAPBEXHLevel3 4 4 4 2" xfId="19106" xr:uid="{00000000-0005-0000-0000-0000AA680000}"/>
    <cellStyle name="SAPBEXHLevel3 4 4 5" xfId="19107" xr:uid="{00000000-0005-0000-0000-0000AB680000}"/>
    <cellStyle name="SAPBEXHLevel3 4 4 5 2" xfId="19108" xr:uid="{00000000-0005-0000-0000-0000AC680000}"/>
    <cellStyle name="SAPBEXHLevel3 4 4 6" xfId="19109" xr:uid="{00000000-0005-0000-0000-0000AD680000}"/>
    <cellStyle name="SAPBEXHLevel3 4 4 7" xfId="19110" xr:uid="{00000000-0005-0000-0000-0000AE680000}"/>
    <cellStyle name="SAPBEXHLevel3 4 4 8" xfId="19111" xr:uid="{00000000-0005-0000-0000-0000AF680000}"/>
    <cellStyle name="SAPBEXHLevel3 4 4_2014БП" xfId="19112" xr:uid="{00000000-0005-0000-0000-0000B0680000}"/>
    <cellStyle name="SAPBEXHLevel3 4 5" xfId="19113" xr:uid="{00000000-0005-0000-0000-0000B1680000}"/>
    <cellStyle name="SAPBEXHLevel3 4 5 2" xfId="19114" xr:uid="{00000000-0005-0000-0000-0000B2680000}"/>
    <cellStyle name="SAPBEXHLevel3 4 5 2 2" xfId="19115" xr:uid="{00000000-0005-0000-0000-0000B3680000}"/>
    <cellStyle name="SAPBEXHLevel3 4 5 3" xfId="19116" xr:uid="{00000000-0005-0000-0000-0000B4680000}"/>
    <cellStyle name="SAPBEXHLevel3 4 6" xfId="19117" xr:uid="{00000000-0005-0000-0000-0000B5680000}"/>
    <cellStyle name="SAPBEXHLevel3 4 6 2" xfId="19118" xr:uid="{00000000-0005-0000-0000-0000B6680000}"/>
    <cellStyle name="SAPBEXHLevel3 4 6 2 2" xfId="19119" xr:uid="{00000000-0005-0000-0000-0000B7680000}"/>
    <cellStyle name="SAPBEXHLevel3 4 6 3" xfId="19120" xr:uid="{00000000-0005-0000-0000-0000B8680000}"/>
    <cellStyle name="SAPBEXHLevel3 4 7" xfId="19121" xr:uid="{00000000-0005-0000-0000-0000B9680000}"/>
    <cellStyle name="SAPBEXHLevel3 4 7 2" xfId="19122" xr:uid="{00000000-0005-0000-0000-0000BA680000}"/>
    <cellStyle name="SAPBEXHLevel3 4 7 2 2" xfId="19123" xr:uid="{00000000-0005-0000-0000-0000BB680000}"/>
    <cellStyle name="SAPBEXHLevel3 4 7 3" xfId="19124" xr:uid="{00000000-0005-0000-0000-0000BC680000}"/>
    <cellStyle name="SAPBEXHLevel3 4 8" xfId="19125" xr:uid="{00000000-0005-0000-0000-0000BD680000}"/>
    <cellStyle name="SAPBEXHLevel3 4 8 2" xfId="19126" xr:uid="{00000000-0005-0000-0000-0000BE680000}"/>
    <cellStyle name="SAPBEXHLevel3 4 8 2 2" xfId="19127" xr:uid="{00000000-0005-0000-0000-0000BF680000}"/>
    <cellStyle name="SAPBEXHLevel3 4 8 3" xfId="19128" xr:uid="{00000000-0005-0000-0000-0000C0680000}"/>
    <cellStyle name="SAPBEXHLevel3 4 9" xfId="19129" xr:uid="{00000000-0005-0000-0000-0000C1680000}"/>
    <cellStyle name="SAPBEXHLevel3 4 9 2" xfId="19130" xr:uid="{00000000-0005-0000-0000-0000C2680000}"/>
    <cellStyle name="SAPBEXHLevel3 4 9 2 2" xfId="19131" xr:uid="{00000000-0005-0000-0000-0000C3680000}"/>
    <cellStyle name="SAPBEXHLevel3 4 9 3" xfId="19132" xr:uid="{00000000-0005-0000-0000-0000C4680000}"/>
    <cellStyle name="SAPBEXHLevel3 4_2013Прогноз" xfId="19133" xr:uid="{00000000-0005-0000-0000-0000C5680000}"/>
    <cellStyle name="SAPBEXHLevel3 40" xfId="19134" xr:uid="{00000000-0005-0000-0000-0000C6680000}"/>
    <cellStyle name="SAPBEXHLevel3 41" xfId="19135" xr:uid="{00000000-0005-0000-0000-0000C7680000}"/>
    <cellStyle name="SAPBEXHLevel3 42" xfId="19136" xr:uid="{00000000-0005-0000-0000-0000C8680000}"/>
    <cellStyle name="SAPBEXHLevel3 43" xfId="19137" xr:uid="{00000000-0005-0000-0000-0000C9680000}"/>
    <cellStyle name="SAPBEXHLevel3 44" xfId="19138" xr:uid="{00000000-0005-0000-0000-0000CA680000}"/>
    <cellStyle name="SAPBEXHLevel3 45" xfId="19139" xr:uid="{00000000-0005-0000-0000-0000CB680000}"/>
    <cellStyle name="SAPBEXHLevel3 46" xfId="19140" xr:uid="{00000000-0005-0000-0000-0000CC680000}"/>
    <cellStyle name="SAPBEXHLevel3 47" xfId="19141" xr:uid="{00000000-0005-0000-0000-0000CD680000}"/>
    <cellStyle name="SAPBEXHLevel3 48" xfId="19142" xr:uid="{00000000-0005-0000-0000-0000CE680000}"/>
    <cellStyle name="SAPBEXHLevel3 49" xfId="36484" xr:uid="{00000000-0005-0000-0000-0000CF680000}"/>
    <cellStyle name="SAPBEXHLevel3 5" xfId="19143" xr:uid="{00000000-0005-0000-0000-0000D0680000}"/>
    <cellStyle name="SAPBEXHLevel3 5 10" xfId="19144" xr:uid="{00000000-0005-0000-0000-0000D1680000}"/>
    <cellStyle name="SAPBEXHLevel3 5 10 2" xfId="19145" xr:uid="{00000000-0005-0000-0000-0000D2680000}"/>
    <cellStyle name="SAPBEXHLevel3 5 10 2 2" xfId="19146" xr:uid="{00000000-0005-0000-0000-0000D3680000}"/>
    <cellStyle name="SAPBEXHLevel3 5 10 3" xfId="19147" xr:uid="{00000000-0005-0000-0000-0000D4680000}"/>
    <cellStyle name="SAPBEXHLevel3 5 11" xfId="19148" xr:uid="{00000000-0005-0000-0000-0000D5680000}"/>
    <cellStyle name="SAPBEXHLevel3 5 11 2" xfId="19149" xr:uid="{00000000-0005-0000-0000-0000D6680000}"/>
    <cellStyle name="SAPBEXHLevel3 5 12" xfId="19150" xr:uid="{00000000-0005-0000-0000-0000D7680000}"/>
    <cellStyle name="SAPBEXHLevel3 5 2" xfId="19151" xr:uid="{00000000-0005-0000-0000-0000D8680000}"/>
    <cellStyle name="SAPBEXHLevel3 5 2 10" xfId="19152" xr:uid="{00000000-0005-0000-0000-0000D9680000}"/>
    <cellStyle name="SAPBEXHLevel3 5 2 2" xfId="19153" xr:uid="{00000000-0005-0000-0000-0000DA680000}"/>
    <cellStyle name="SAPBEXHLevel3 5 2 2 2" xfId="19154" xr:uid="{00000000-0005-0000-0000-0000DB680000}"/>
    <cellStyle name="SAPBEXHLevel3 5 2 2 2 2" xfId="19155" xr:uid="{00000000-0005-0000-0000-0000DC680000}"/>
    <cellStyle name="SAPBEXHLevel3 5 2 2 3" xfId="19156" xr:uid="{00000000-0005-0000-0000-0000DD680000}"/>
    <cellStyle name="SAPBEXHLevel3 5 2 2 3 2" xfId="19157" xr:uid="{00000000-0005-0000-0000-0000DE680000}"/>
    <cellStyle name="SAPBEXHLevel3 5 2 2 4" xfId="19158" xr:uid="{00000000-0005-0000-0000-0000DF680000}"/>
    <cellStyle name="SAPBEXHLevel3 5 2 2 4 2" xfId="19159" xr:uid="{00000000-0005-0000-0000-0000E0680000}"/>
    <cellStyle name="SAPBEXHLevel3 5 2 2 5" xfId="19160" xr:uid="{00000000-0005-0000-0000-0000E1680000}"/>
    <cellStyle name="SAPBEXHLevel3 5 2 2 5 2" xfId="19161" xr:uid="{00000000-0005-0000-0000-0000E2680000}"/>
    <cellStyle name="SAPBEXHLevel3 5 2 2 6" xfId="19162" xr:uid="{00000000-0005-0000-0000-0000E3680000}"/>
    <cellStyle name="SAPBEXHLevel3 5 2 2 7" xfId="19163" xr:uid="{00000000-0005-0000-0000-0000E4680000}"/>
    <cellStyle name="SAPBEXHLevel3 5 2 2 8" xfId="19164" xr:uid="{00000000-0005-0000-0000-0000E5680000}"/>
    <cellStyle name="SAPBEXHLevel3 5 2 2_2014БП" xfId="19165" xr:uid="{00000000-0005-0000-0000-0000E6680000}"/>
    <cellStyle name="SAPBEXHLevel3 5 2 3" xfId="19166" xr:uid="{00000000-0005-0000-0000-0000E7680000}"/>
    <cellStyle name="SAPBEXHLevel3 5 2 3 2" xfId="19167" xr:uid="{00000000-0005-0000-0000-0000E8680000}"/>
    <cellStyle name="SAPBEXHLevel3 5 2 3 2 2" xfId="19168" xr:uid="{00000000-0005-0000-0000-0000E9680000}"/>
    <cellStyle name="SAPBEXHLevel3 5 2 3 3" xfId="19169" xr:uid="{00000000-0005-0000-0000-0000EA680000}"/>
    <cellStyle name="SAPBEXHLevel3 5 2 3 3 2" xfId="19170" xr:uid="{00000000-0005-0000-0000-0000EB680000}"/>
    <cellStyle name="SAPBEXHLevel3 5 2 3 4" xfId="19171" xr:uid="{00000000-0005-0000-0000-0000EC680000}"/>
    <cellStyle name="SAPBEXHLevel3 5 2 3 4 2" xfId="19172" xr:uid="{00000000-0005-0000-0000-0000ED680000}"/>
    <cellStyle name="SAPBEXHLevel3 5 2 3 5" xfId="19173" xr:uid="{00000000-0005-0000-0000-0000EE680000}"/>
    <cellStyle name="SAPBEXHLevel3 5 2 3 5 2" xfId="19174" xr:uid="{00000000-0005-0000-0000-0000EF680000}"/>
    <cellStyle name="SAPBEXHLevel3 5 2 3 6" xfId="19175" xr:uid="{00000000-0005-0000-0000-0000F0680000}"/>
    <cellStyle name="SAPBEXHLevel3 5 2 3 7" xfId="19176" xr:uid="{00000000-0005-0000-0000-0000F1680000}"/>
    <cellStyle name="SAPBEXHLevel3 5 2 3_2014БП" xfId="19177" xr:uid="{00000000-0005-0000-0000-0000F2680000}"/>
    <cellStyle name="SAPBEXHLevel3 5 2 4" xfId="19178" xr:uid="{00000000-0005-0000-0000-0000F3680000}"/>
    <cellStyle name="SAPBEXHLevel3 5 2 4 2" xfId="19179" xr:uid="{00000000-0005-0000-0000-0000F4680000}"/>
    <cellStyle name="SAPBEXHLevel3 5 2 5" xfId="19180" xr:uid="{00000000-0005-0000-0000-0000F5680000}"/>
    <cellStyle name="SAPBEXHLevel3 5 2 5 2" xfId="19181" xr:uid="{00000000-0005-0000-0000-0000F6680000}"/>
    <cellStyle name="SAPBEXHLevel3 5 2 6" xfId="19182" xr:uid="{00000000-0005-0000-0000-0000F7680000}"/>
    <cellStyle name="SAPBEXHLevel3 5 2 6 2" xfId="19183" xr:uid="{00000000-0005-0000-0000-0000F8680000}"/>
    <cellStyle name="SAPBEXHLevel3 5 2 7" xfId="19184" xr:uid="{00000000-0005-0000-0000-0000F9680000}"/>
    <cellStyle name="SAPBEXHLevel3 5 2 7 2" xfId="19185" xr:uid="{00000000-0005-0000-0000-0000FA680000}"/>
    <cellStyle name="SAPBEXHLevel3 5 2 8" xfId="19186" xr:uid="{00000000-0005-0000-0000-0000FB680000}"/>
    <cellStyle name="SAPBEXHLevel3 5 2 9" xfId="19187" xr:uid="{00000000-0005-0000-0000-0000FC680000}"/>
    <cellStyle name="SAPBEXHLevel3 5 2_2013Прогноз" xfId="19188" xr:uid="{00000000-0005-0000-0000-0000FD680000}"/>
    <cellStyle name="SAPBEXHLevel3 5 3" xfId="19189" xr:uid="{00000000-0005-0000-0000-0000FE680000}"/>
    <cellStyle name="SAPBEXHLevel3 5 3 2" xfId="19190" xr:uid="{00000000-0005-0000-0000-0000FF680000}"/>
    <cellStyle name="SAPBEXHLevel3 5 3 2 2" xfId="19191" xr:uid="{00000000-0005-0000-0000-000000690000}"/>
    <cellStyle name="SAPBEXHLevel3 5 3 2 2 2" xfId="19192" xr:uid="{00000000-0005-0000-0000-000001690000}"/>
    <cellStyle name="SAPBEXHLevel3 5 3 2 3" xfId="19193" xr:uid="{00000000-0005-0000-0000-000002690000}"/>
    <cellStyle name="SAPBEXHLevel3 5 3 2 3 2" xfId="19194" xr:uid="{00000000-0005-0000-0000-000003690000}"/>
    <cellStyle name="SAPBEXHLevel3 5 3 2 4" xfId="19195" xr:uid="{00000000-0005-0000-0000-000004690000}"/>
    <cellStyle name="SAPBEXHLevel3 5 3 2 4 2" xfId="19196" xr:uid="{00000000-0005-0000-0000-000005690000}"/>
    <cellStyle name="SAPBEXHLevel3 5 3 2 5" xfId="19197" xr:uid="{00000000-0005-0000-0000-000006690000}"/>
    <cellStyle name="SAPBEXHLevel3 5 3 2 5 2" xfId="19198" xr:uid="{00000000-0005-0000-0000-000007690000}"/>
    <cellStyle name="SAPBEXHLevel3 5 3 2 6" xfId="19199" xr:uid="{00000000-0005-0000-0000-000008690000}"/>
    <cellStyle name="SAPBEXHLevel3 5 3 2 7" xfId="19200" xr:uid="{00000000-0005-0000-0000-000009690000}"/>
    <cellStyle name="SAPBEXHLevel3 5 3 2 8" xfId="19201" xr:uid="{00000000-0005-0000-0000-00000A690000}"/>
    <cellStyle name="SAPBEXHLevel3 5 3 2_2014БП" xfId="19202" xr:uid="{00000000-0005-0000-0000-00000B690000}"/>
    <cellStyle name="SAPBEXHLevel3 5 3 3" xfId="19203" xr:uid="{00000000-0005-0000-0000-00000C690000}"/>
    <cellStyle name="SAPBEXHLevel3 5 3 3 2" xfId="19204" xr:uid="{00000000-0005-0000-0000-00000D690000}"/>
    <cellStyle name="SAPBEXHLevel3 5 3 4" xfId="19205" xr:uid="{00000000-0005-0000-0000-00000E690000}"/>
    <cellStyle name="SAPBEXHLevel3 5 3 4 2" xfId="19206" xr:uid="{00000000-0005-0000-0000-00000F690000}"/>
    <cellStyle name="SAPBEXHLevel3 5 3 5" xfId="19207" xr:uid="{00000000-0005-0000-0000-000010690000}"/>
    <cellStyle name="SAPBEXHLevel3 5 3 5 2" xfId="19208" xr:uid="{00000000-0005-0000-0000-000011690000}"/>
    <cellStyle name="SAPBEXHLevel3 5 3 6" xfId="19209" xr:uid="{00000000-0005-0000-0000-000012690000}"/>
    <cellStyle name="SAPBEXHLevel3 5 3 6 2" xfId="19210" xr:uid="{00000000-0005-0000-0000-000013690000}"/>
    <cellStyle name="SAPBEXHLevel3 5 3 7" xfId="19211" xr:uid="{00000000-0005-0000-0000-000014690000}"/>
    <cellStyle name="SAPBEXHLevel3 5 3 8" xfId="19212" xr:uid="{00000000-0005-0000-0000-000015690000}"/>
    <cellStyle name="SAPBEXHLevel3 5 3 9" xfId="19213" xr:uid="{00000000-0005-0000-0000-000016690000}"/>
    <cellStyle name="SAPBEXHLevel3 5 3_2013Прогноз" xfId="19214" xr:uid="{00000000-0005-0000-0000-000017690000}"/>
    <cellStyle name="SAPBEXHLevel3 5 4" xfId="19215" xr:uid="{00000000-0005-0000-0000-000018690000}"/>
    <cellStyle name="SAPBEXHLevel3 5 4 2" xfId="19216" xr:uid="{00000000-0005-0000-0000-000019690000}"/>
    <cellStyle name="SAPBEXHLevel3 5 4 2 2" xfId="19217" xr:uid="{00000000-0005-0000-0000-00001A690000}"/>
    <cellStyle name="SAPBEXHLevel3 5 4 2 3" xfId="19218" xr:uid="{00000000-0005-0000-0000-00001B690000}"/>
    <cellStyle name="SAPBEXHLevel3 5 4 3" xfId="19219" xr:uid="{00000000-0005-0000-0000-00001C690000}"/>
    <cellStyle name="SAPBEXHLevel3 5 4 3 2" xfId="19220" xr:uid="{00000000-0005-0000-0000-00001D690000}"/>
    <cellStyle name="SAPBEXHLevel3 5 4 4" xfId="19221" xr:uid="{00000000-0005-0000-0000-00001E690000}"/>
    <cellStyle name="SAPBEXHLevel3 5 4 4 2" xfId="19222" xr:uid="{00000000-0005-0000-0000-00001F690000}"/>
    <cellStyle name="SAPBEXHLevel3 5 4 5" xfId="19223" xr:uid="{00000000-0005-0000-0000-000020690000}"/>
    <cellStyle name="SAPBEXHLevel3 5 4 5 2" xfId="19224" xr:uid="{00000000-0005-0000-0000-000021690000}"/>
    <cellStyle name="SAPBEXHLevel3 5 4 6" xfId="19225" xr:uid="{00000000-0005-0000-0000-000022690000}"/>
    <cellStyle name="SAPBEXHLevel3 5 4 7" xfId="19226" xr:uid="{00000000-0005-0000-0000-000023690000}"/>
    <cellStyle name="SAPBEXHLevel3 5 4 8" xfId="19227" xr:uid="{00000000-0005-0000-0000-000024690000}"/>
    <cellStyle name="SAPBEXHLevel3 5 4_2014БП" xfId="19228" xr:uid="{00000000-0005-0000-0000-000025690000}"/>
    <cellStyle name="SAPBEXHLevel3 5 5" xfId="19229" xr:uid="{00000000-0005-0000-0000-000026690000}"/>
    <cellStyle name="SAPBEXHLevel3 5 5 2" xfId="19230" xr:uid="{00000000-0005-0000-0000-000027690000}"/>
    <cellStyle name="SAPBEXHLevel3 5 5 2 2" xfId="19231" xr:uid="{00000000-0005-0000-0000-000028690000}"/>
    <cellStyle name="SAPBEXHLevel3 5 5 2 3" xfId="19232" xr:uid="{00000000-0005-0000-0000-000029690000}"/>
    <cellStyle name="SAPBEXHLevel3 5 5 3" xfId="19233" xr:uid="{00000000-0005-0000-0000-00002A690000}"/>
    <cellStyle name="SAPBEXHLevel3 5 5 3 2" xfId="19234" xr:uid="{00000000-0005-0000-0000-00002B690000}"/>
    <cellStyle name="SAPBEXHLevel3 5 5 4" xfId="19235" xr:uid="{00000000-0005-0000-0000-00002C690000}"/>
    <cellStyle name="SAPBEXHLevel3 5 5 4 2" xfId="19236" xr:uid="{00000000-0005-0000-0000-00002D690000}"/>
    <cellStyle name="SAPBEXHLevel3 5 5 5" xfId="19237" xr:uid="{00000000-0005-0000-0000-00002E690000}"/>
    <cellStyle name="SAPBEXHLevel3 5 5 5 2" xfId="19238" xr:uid="{00000000-0005-0000-0000-00002F690000}"/>
    <cellStyle name="SAPBEXHLevel3 5 5 6" xfId="19239" xr:uid="{00000000-0005-0000-0000-000030690000}"/>
    <cellStyle name="SAPBEXHLevel3 5 5 7" xfId="19240" xr:uid="{00000000-0005-0000-0000-000031690000}"/>
    <cellStyle name="SAPBEXHLevel3 5 5 8" xfId="19241" xr:uid="{00000000-0005-0000-0000-000032690000}"/>
    <cellStyle name="SAPBEXHLevel3 5 5_2014БП" xfId="19242" xr:uid="{00000000-0005-0000-0000-000033690000}"/>
    <cellStyle name="SAPBEXHLevel3 5 6" xfId="19243" xr:uid="{00000000-0005-0000-0000-000034690000}"/>
    <cellStyle name="SAPBEXHLevel3 5 6 2" xfId="19244" xr:uid="{00000000-0005-0000-0000-000035690000}"/>
    <cellStyle name="SAPBEXHLevel3 5 6 2 2" xfId="19245" xr:uid="{00000000-0005-0000-0000-000036690000}"/>
    <cellStyle name="SAPBEXHLevel3 5 6 3" xfId="19246" xr:uid="{00000000-0005-0000-0000-000037690000}"/>
    <cellStyle name="SAPBEXHLevel3 5 7" xfId="19247" xr:uid="{00000000-0005-0000-0000-000038690000}"/>
    <cellStyle name="SAPBEXHLevel3 5 7 2" xfId="19248" xr:uid="{00000000-0005-0000-0000-000039690000}"/>
    <cellStyle name="SAPBEXHLevel3 5 7 2 2" xfId="19249" xr:uid="{00000000-0005-0000-0000-00003A690000}"/>
    <cellStyle name="SAPBEXHLevel3 5 7 3" xfId="19250" xr:uid="{00000000-0005-0000-0000-00003B690000}"/>
    <cellStyle name="SAPBEXHLevel3 5 8" xfId="19251" xr:uid="{00000000-0005-0000-0000-00003C690000}"/>
    <cellStyle name="SAPBEXHLevel3 5 8 2" xfId="19252" xr:uid="{00000000-0005-0000-0000-00003D690000}"/>
    <cellStyle name="SAPBEXHLevel3 5 8 2 2" xfId="19253" xr:uid="{00000000-0005-0000-0000-00003E690000}"/>
    <cellStyle name="SAPBEXHLevel3 5 8 3" xfId="19254" xr:uid="{00000000-0005-0000-0000-00003F690000}"/>
    <cellStyle name="SAPBEXHLevel3 5 9" xfId="19255" xr:uid="{00000000-0005-0000-0000-000040690000}"/>
    <cellStyle name="SAPBEXHLevel3 5 9 2" xfId="19256" xr:uid="{00000000-0005-0000-0000-000041690000}"/>
    <cellStyle name="SAPBEXHLevel3 5 9 2 2" xfId="19257" xr:uid="{00000000-0005-0000-0000-000042690000}"/>
    <cellStyle name="SAPBEXHLevel3 5 9 3" xfId="19258" xr:uid="{00000000-0005-0000-0000-000043690000}"/>
    <cellStyle name="SAPBEXHLevel3 5_2013Прогноз" xfId="19259" xr:uid="{00000000-0005-0000-0000-000044690000}"/>
    <cellStyle name="SAPBEXHLevel3 50" xfId="36485" xr:uid="{00000000-0005-0000-0000-000045690000}"/>
    <cellStyle name="SAPBEXHLevel3 51" xfId="36486" xr:uid="{00000000-0005-0000-0000-000046690000}"/>
    <cellStyle name="SAPBEXHLevel3 6" xfId="19260" xr:uid="{00000000-0005-0000-0000-000047690000}"/>
    <cellStyle name="SAPBEXHLevel3 6 10" xfId="19261" xr:uid="{00000000-0005-0000-0000-000048690000}"/>
    <cellStyle name="SAPBEXHLevel3 6 10 2" xfId="19262" xr:uid="{00000000-0005-0000-0000-000049690000}"/>
    <cellStyle name="SAPBEXHLevel3 6 10 3" xfId="19263" xr:uid="{00000000-0005-0000-0000-00004A690000}"/>
    <cellStyle name="SAPBEXHLevel3 6 11" xfId="19264" xr:uid="{00000000-0005-0000-0000-00004B690000}"/>
    <cellStyle name="SAPBEXHLevel3 6 12" xfId="19265" xr:uid="{00000000-0005-0000-0000-00004C690000}"/>
    <cellStyle name="SAPBEXHLevel3 6 2" xfId="19266" xr:uid="{00000000-0005-0000-0000-00004D690000}"/>
    <cellStyle name="SAPBEXHLevel3 6 2 2" xfId="19267" xr:uid="{00000000-0005-0000-0000-00004E690000}"/>
    <cellStyle name="SAPBEXHLevel3 6 2 2 2" xfId="19268" xr:uid="{00000000-0005-0000-0000-00004F690000}"/>
    <cellStyle name="SAPBEXHLevel3 6 2 2 2 2" xfId="19269" xr:uid="{00000000-0005-0000-0000-000050690000}"/>
    <cellStyle name="SAPBEXHLevel3 6 2 2 3" xfId="19270" xr:uid="{00000000-0005-0000-0000-000051690000}"/>
    <cellStyle name="SAPBEXHLevel3 6 2 2 3 2" xfId="19271" xr:uid="{00000000-0005-0000-0000-000052690000}"/>
    <cellStyle name="SAPBEXHLevel3 6 2 2 4" xfId="19272" xr:uid="{00000000-0005-0000-0000-000053690000}"/>
    <cellStyle name="SAPBEXHLevel3 6 2 2 4 2" xfId="19273" xr:uid="{00000000-0005-0000-0000-000054690000}"/>
    <cellStyle name="SAPBEXHLevel3 6 2 2 5" xfId="19274" xr:uid="{00000000-0005-0000-0000-000055690000}"/>
    <cellStyle name="SAPBEXHLevel3 6 2 2 5 2" xfId="19275" xr:uid="{00000000-0005-0000-0000-000056690000}"/>
    <cellStyle name="SAPBEXHLevel3 6 2 2 6" xfId="19276" xr:uid="{00000000-0005-0000-0000-000057690000}"/>
    <cellStyle name="SAPBEXHLevel3 6 2 2 7" xfId="19277" xr:uid="{00000000-0005-0000-0000-000058690000}"/>
    <cellStyle name="SAPBEXHLevel3 6 2 2 8" xfId="19278" xr:uid="{00000000-0005-0000-0000-000059690000}"/>
    <cellStyle name="SAPBEXHLevel3 6 2 2_2014БП" xfId="19279" xr:uid="{00000000-0005-0000-0000-00005A690000}"/>
    <cellStyle name="SAPBEXHLevel3 6 2 3" xfId="19280" xr:uid="{00000000-0005-0000-0000-00005B690000}"/>
    <cellStyle name="SAPBEXHLevel3 6 2 3 2" xfId="19281" xr:uid="{00000000-0005-0000-0000-00005C690000}"/>
    <cellStyle name="SAPBEXHLevel3 6 2 4" xfId="19282" xr:uid="{00000000-0005-0000-0000-00005D690000}"/>
    <cellStyle name="SAPBEXHLevel3 6 2 4 2" xfId="19283" xr:uid="{00000000-0005-0000-0000-00005E690000}"/>
    <cellStyle name="SAPBEXHLevel3 6 2 5" xfId="19284" xr:uid="{00000000-0005-0000-0000-00005F690000}"/>
    <cellStyle name="SAPBEXHLevel3 6 2 5 2" xfId="19285" xr:uid="{00000000-0005-0000-0000-000060690000}"/>
    <cellStyle name="SAPBEXHLevel3 6 2 6" xfId="19286" xr:uid="{00000000-0005-0000-0000-000061690000}"/>
    <cellStyle name="SAPBEXHLevel3 6 2 6 2" xfId="19287" xr:uid="{00000000-0005-0000-0000-000062690000}"/>
    <cellStyle name="SAPBEXHLevel3 6 2 7" xfId="19288" xr:uid="{00000000-0005-0000-0000-000063690000}"/>
    <cellStyle name="SAPBEXHLevel3 6 2 8" xfId="19289" xr:uid="{00000000-0005-0000-0000-000064690000}"/>
    <cellStyle name="SAPBEXHLevel3 6 2 9" xfId="19290" xr:uid="{00000000-0005-0000-0000-000065690000}"/>
    <cellStyle name="SAPBEXHLevel3 6 2_2013Прогноз" xfId="19291" xr:uid="{00000000-0005-0000-0000-000066690000}"/>
    <cellStyle name="SAPBEXHLevel3 6 3" xfId="19292" xr:uid="{00000000-0005-0000-0000-000067690000}"/>
    <cellStyle name="SAPBEXHLevel3 6 3 2" xfId="19293" xr:uid="{00000000-0005-0000-0000-000068690000}"/>
    <cellStyle name="SAPBEXHLevel3 6 3 2 2" xfId="19294" xr:uid="{00000000-0005-0000-0000-000069690000}"/>
    <cellStyle name="SAPBEXHLevel3 6 3 2 2 2" xfId="19295" xr:uid="{00000000-0005-0000-0000-00006A690000}"/>
    <cellStyle name="SAPBEXHLevel3 6 3 2 3" xfId="19296" xr:uid="{00000000-0005-0000-0000-00006B690000}"/>
    <cellStyle name="SAPBEXHLevel3 6 3 2 3 2" xfId="19297" xr:uid="{00000000-0005-0000-0000-00006C690000}"/>
    <cellStyle name="SAPBEXHLevel3 6 3 2 4" xfId="19298" xr:uid="{00000000-0005-0000-0000-00006D690000}"/>
    <cellStyle name="SAPBEXHLevel3 6 3 2 4 2" xfId="19299" xr:uid="{00000000-0005-0000-0000-00006E690000}"/>
    <cellStyle name="SAPBEXHLevel3 6 3 2 5" xfId="19300" xr:uid="{00000000-0005-0000-0000-00006F690000}"/>
    <cellStyle name="SAPBEXHLevel3 6 3 2 5 2" xfId="19301" xr:uid="{00000000-0005-0000-0000-000070690000}"/>
    <cellStyle name="SAPBEXHLevel3 6 3 2 6" xfId="19302" xr:uid="{00000000-0005-0000-0000-000071690000}"/>
    <cellStyle name="SAPBEXHLevel3 6 3 2 7" xfId="19303" xr:uid="{00000000-0005-0000-0000-000072690000}"/>
    <cellStyle name="SAPBEXHLevel3 6 3 2 8" xfId="19304" xr:uid="{00000000-0005-0000-0000-000073690000}"/>
    <cellStyle name="SAPBEXHLevel3 6 3 2_2014БП" xfId="19305" xr:uid="{00000000-0005-0000-0000-000074690000}"/>
    <cellStyle name="SAPBEXHLevel3 6 3 3" xfId="19306" xr:uid="{00000000-0005-0000-0000-000075690000}"/>
    <cellStyle name="SAPBEXHLevel3 6 3 3 2" xfId="19307" xr:uid="{00000000-0005-0000-0000-000076690000}"/>
    <cellStyle name="SAPBEXHLevel3 6 3 4" xfId="19308" xr:uid="{00000000-0005-0000-0000-000077690000}"/>
    <cellStyle name="SAPBEXHLevel3 6 3 4 2" xfId="19309" xr:uid="{00000000-0005-0000-0000-000078690000}"/>
    <cellStyle name="SAPBEXHLevel3 6 3 5" xfId="19310" xr:uid="{00000000-0005-0000-0000-000079690000}"/>
    <cellStyle name="SAPBEXHLevel3 6 3 5 2" xfId="19311" xr:uid="{00000000-0005-0000-0000-00007A690000}"/>
    <cellStyle name="SAPBEXHLevel3 6 3 6" xfId="19312" xr:uid="{00000000-0005-0000-0000-00007B690000}"/>
    <cellStyle name="SAPBEXHLevel3 6 3 6 2" xfId="19313" xr:uid="{00000000-0005-0000-0000-00007C690000}"/>
    <cellStyle name="SAPBEXHLevel3 6 3 7" xfId="19314" xr:uid="{00000000-0005-0000-0000-00007D690000}"/>
    <cellStyle name="SAPBEXHLevel3 6 3 8" xfId="19315" xr:uid="{00000000-0005-0000-0000-00007E690000}"/>
    <cellStyle name="SAPBEXHLevel3 6 3 9" xfId="19316" xr:uid="{00000000-0005-0000-0000-00007F690000}"/>
    <cellStyle name="SAPBEXHLevel3 6 3_2013Прогноз" xfId="19317" xr:uid="{00000000-0005-0000-0000-000080690000}"/>
    <cellStyle name="SAPBEXHLevel3 6 4" xfId="19318" xr:uid="{00000000-0005-0000-0000-000081690000}"/>
    <cellStyle name="SAPBEXHLevel3 6 4 2" xfId="19319" xr:uid="{00000000-0005-0000-0000-000082690000}"/>
    <cellStyle name="SAPBEXHLevel3 6 4 2 2" xfId="19320" xr:uid="{00000000-0005-0000-0000-000083690000}"/>
    <cellStyle name="SAPBEXHLevel3 6 4 2 3" xfId="19321" xr:uid="{00000000-0005-0000-0000-000084690000}"/>
    <cellStyle name="SAPBEXHLevel3 6 4 3" xfId="19322" xr:uid="{00000000-0005-0000-0000-000085690000}"/>
    <cellStyle name="SAPBEXHLevel3 6 4 3 2" xfId="19323" xr:uid="{00000000-0005-0000-0000-000086690000}"/>
    <cellStyle name="SAPBEXHLevel3 6 4 4" xfId="19324" xr:uid="{00000000-0005-0000-0000-000087690000}"/>
    <cellStyle name="SAPBEXHLevel3 6 4 4 2" xfId="19325" xr:uid="{00000000-0005-0000-0000-000088690000}"/>
    <cellStyle name="SAPBEXHLevel3 6 4 5" xfId="19326" xr:uid="{00000000-0005-0000-0000-000089690000}"/>
    <cellStyle name="SAPBEXHLevel3 6 4 5 2" xfId="19327" xr:uid="{00000000-0005-0000-0000-00008A690000}"/>
    <cellStyle name="SAPBEXHLevel3 6 4 6" xfId="19328" xr:uid="{00000000-0005-0000-0000-00008B690000}"/>
    <cellStyle name="SAPBEXHLevel3 6 4 7" xfId="19329" xr:uid="{00000000-0005-0000-0000-00008C690000}"/>
    <cellStyle name="SAPBEXHLevel3 6 4 8" xfId="19330" xr:uid="{00000000-0005-0000-0000-00008D690000}"/>
    <cellStyle name="SAPBEXHLevel3 6 4_2014БП" xfId="19331" xr:uid="{00000000-0005-0000-0000-00008E690000}"/>
    <cellStyle name="SAPBEXHLevel3 6 5" xfId="19332" xr:uid="{00000000-0005-0000-0000-00008F690000}"/>
    <cellStyle name="SAPBEXHLevel3 6 5 2" xfId="19333" xr:uid="{00000000-0005-0000-0000-000090690000}"/>
    <cellStyle name="SAPBEXHLevel3 6 5 2 2" xfId="19334" xr:uid="{00000000-0005-0000-0000-000091690000}"/>
    <cellStyle name="SAPBEXHLevel3 6 5 3" xfId="19335" xr:uid="{00000000-0005-0000-0000-000092690000}"/>
    <cellStyle name="SAPBEXHLevel3 6 6" xfId="19336" xr:uid="{00000000-0005-0000-0000-000093690000}"/>
    <cellStyle name="SAPBEXHLevel3 6 6 2" xfId="19337" xr:uid="{00000000-0005-0000-0000-000094690000}"/>
    <cellStyle name="SAPBEXHLevel3 6 6 2 2" xfId="19338" xr:uid="{00000000-0005-0000-0000-000095690000}"/>
    <cellStyle name="SAPBEXHLevel3 6 6 3" xfId="19339" xr:uid="{00000000-0005-0000-0000-000096690000}"/>
    <cellStyle name="SAPBEXHLevel3 6 7" xfId="19340" xr:uid="{00000000-0005-0000-0000-000097690000}"/>
    <cellStyle name="SAPBEXHLevel3 6 7 2" xfId="19341" xr:uid="{00000000-0005-0000-0000-000098690000}"/>
    <cellStyle name="SAPBEXHLevel3 6 7 2 2" xfId="19342" xr:uid="{00000000-0005-0000-0000-000099690000}"/>
    <cellStyle name="SAPBEXHLevel3 6 7 3" xfId="19343" xr:uid="{00000000-0005-0000-0000-00009A690000}"/>
    <cellStyle name="SAPBEXHLevel3 6 8" xfId="19344" xr:uid="{00000000-0005-0000-0000-00009B690000}"/>
    <cellStyle name="SAPBEXHLevel3 6 8 2" xfId="19345" xr:uid="{00000000-0005-0000-0000-00009C690000}"/>
    <cellStyle name="SAPBEXHLevel3 6 8 2 2" xfId="19346" xr:uid="{00000000-0005-0000-0000-00009D690000}"/>
    <cellStyle name="SAPBEXHLevel3 6 8 3" xfId="19347" xr:uid="{00000000-0005-0000-0000-00009E690000}"/>
    <cellStyle name="SAPBEXHLevel3 6 9" xfId="19348" xr:uid="{00000000-0005-0000-0000-00009F690000}"/>
    <cellStyle name="SAPBEXHLevel3 6 9 2" xfId="19349" xr:uid="{00000000-0005-0000-0000-0000A0690000}"/>
    <cellStyle name="SAPBEXHLevel3 6 9 2 2" xfId="19350" xr:uid="{00000000-0005-0000-0000-0000A1690000}"/>
    <cellStyle name="SAPBEXHLevel3 6 9 3" xfId="19351" xr:uid="{00000000-0005-0000-0000-0000A2690000}"/>
    <cellStyle name="SAPBEXHLevel3 6_2013Прогноз" xfId="19352" xr:uid="{00000000-0005-0000-0000-0000A3690000}"/>
    <cellStyle name="SAPBEXHLevel3 7" xfId="19353" xr:uid="{00000000-0005-0000-0000-0000A4690000}"/>
    <cellStyle name="SAPBEXHLevel3 7 10" xfId="19354" xr:uid="{00000000-0005-0000-0000-0000A5690000}"/>
    <cellStyle name="SAPBEXHLevel3 7 10 2" xfId="19355" xr:uid="{00000000-0005-0000-0000-0000A6690000}"/>
    <cellStyle name="SAPBEXHLevel3 7 10 2 2" xfId="19356" xr:uid="{00000000-0005-0000-0000-0000A7690000}"/>
    <cellStyle name="SAPBEXHLevel3 7 10 3" xfId="19357" xr:uid="{00000000-0005-0000-0000-0000A8690000}"/>
    <cellStyle name="SAPBEXHLevel3 7 11" xfId="19358" xr:uid="{00000000-0005-0000-0000-0000A9690000}"/>
    <cellStyle name="SAPBEXHLevel3 7 11 2" xfId="19359" xr:uid="{00000000-0005-0000-0000-0000AA690000}"/>
    <cellStyle name="SAPBEXHLevel3 7 12" xfId="19360" xr:uid="{00000000-0005-0000-0000-0000AB690000}"/>
    <cellStyle name="SAPBEXHLevel3 7 2" xfId="19361" xr:uid="{00000000-0005-0000-0000-0000AC690000}"/>
    <cellStyle name="SAPBEXHLevel3 7 2 10" xfId="19362" xr:uid="{00000000-0005-0000-0000-0000AD690000}"/>
    <cellStyle name="SAPBEXHLevel3 7 2 2" xfId="19363" xr:uid="{00000000-0005-0000-0000-0000AE690000}"/>
    <cellStyle name="SAPBEXHLevel3 7 2 2 2" xfId="19364" xr:uid="{00000000-0005-0000-0000-0000AF690000}"/>
    <cellStyle name="SAPBEXHLevel3 7 2 2 2 2" xfId="19365" xr:uid="{00000000-0005-0000-0000-0000B0690000}"/>
    <cellStyle name="SAPBEXHLevel3 7 2 2 3" xfId="19366" xr:uid="{00000000-0005-0000-0000-0000B1690000}"/>
    <cellStyle name="SAPBEXHLevel3 7 2 2 3 2" xfId="19367" xr:uid="{00000000-0005-0000-0000-0000B2690000}"/>
    <cellStyle name="SAPBEXHLevel3 7 2 2 4" xfId="19368" xr:uid="{00000000-0005-0000-0000-0000B3690000}"/>
    <cellStyle name="SAPBEXHLevel3 7 2 2 4 2" xfId="19369" xr:uid="{00000000-0005-0000-0000-0000B4690000}"/>
    <cellStyle name="SAPBEXHLevel3 7 2 2 5" xfId="19370" xr:uid="{00000000-0005-0000-0000-0000B5690000}"/>
    <cellStyle name="SAPBEXHLevel3 7 2 2 5 2" xfId="19371" xr:uid="{00000000-0005-0000-0000-0000B6690000}"/>
    <cellStyle name="SAPBEXHLevel3 7 2 2 6" xfId="19372" xr:uid="{00000000-0005-0000-0000-0000B7690000}"/>
    <cellStyle name="SAPBEXHLevel3 7 2 2 7" xfId="19373" xr:uid="{00000000-0005-0000-0000-0000B8690000}"/>
    <cellStyle name="SAPBEXHLevel3 7 2 2 8" xfId="19374" xr:uid="{00000000-0005-0000-0000-0000B9690000}"/>
    <cellStyle name="SAPBEXHLevel3 7 2 2_2014БП" xfId="19375" xr:uid="{00000000-0005-0000-0000-0000BA690000}"/>
    <cellStyle name="SAPBEXHLevel3 7 2 3" xfId="19376" xr:uid="{00000000-0005-0000-0000-0000BB690000}"/>
    <cellStyle name="SAPBEXHLevel3 7 2 3 2" xfId="19377" xr:uid="{00000000-0005-0000-0000-0000BC690000}"/>
    <cellStyle name="SAPBEXHLevel3 7 2 3 2 2" xfId="19378" xr:uid="{00000000-0005-0000-0000-0000BD690000}"/>
    <cellStyle name="SAPBEXHLevel3 7 2 3 3" xfId="19379" xr:uid="{00000000-0005-0000-0000-0000BE690000}"/>
    <cellStyle name="SAPBEXHLevel3 7 2 3 3 2" xfId="19380" xr:uid="{00000000-0005-0000-0000-0000BF690000}"/>
    <cellStyle name="SAPBEXHLevel3 7 2 3 4" xfId="19381" xr:uid="{00000000-0005-0000-0000-0000C0690000}"/>
    <cellStyle name="SAPBEXHLevel3 7 2 3 4 2" xfId="19382" xr:uid="{00000000-0005-0000-0000-0000C1690000}"/>
    <cellStyle name="SAPBEXHLevel3 7 2 3 5" xfId="19383" xr:uid="{00000000-0005-0000-0000-0000C2690000}"/>
    <cellStyle name="SAPBEXHLevel3 7 2 3 5 2" xfId="19384" xr:uid="{00000000-0005-0000-0000-0000C3690000}"/>
    <cellStyle name="SAPBEXHLevel3 7 2 3 6" xfId="19385" xr:uid="{00000000-0005-0000-0000-0000C4690000}"/>
    <cellStyle name="SAPBEXHLevel3 7 2 3 7" xfId="19386" xr:uid="{00000000-0005-0000-0000-0000C5690000}"/>
    <cellStyle name="SAPBEXHLevel3 7 2 3_2014БП" xfId="19387" xr:uid="{00000000-0005-0000-0000-0000C6690000}"/>
    <cellStyle name="SAPBEXHLevel3 7 2 4" xfId="19388" xr:uid="{00000000-0005-0000-0000-0000C7690000}"/>
    <cellStyle name="SAPBEXHLevel3 7 2 4 2" xfId="19389" xr:uid="{00000000-0005-0000-0000-0000C8690000}"/>
    <cellStyle name="SAPBEXHLevel3 7 2 5" xfId="19390" xr:uid="{00000000-0005-0000-0000-0000C9690000}"/>
    <cellStyle name="SAPBEXHLevel3 7 2 5 2" xfId="19391" xr:uid="{00000000-0005-0000-0000-0000CA690000}"/>
    <cellStyle name="SAPBEXHLevel3 7 2 6" xfId="19392" xr:uid="{00000000-0005-0000-0000-0000CB690000}"/>
    <cellStyle name="SAPBEXHLevel3 7 2 6 2" xfId="19393" xr:uid="{00000000-0005-0000-0000-0000CC690000}"/>
    <cellStyle name="SAPBEXHLevel3 7 2 7" xfId="19394" xr:uid="{00000000-0005-0000-0000-0000CD690000}"/>
    <cellStyle name="SAPBEXHLevel3 7 2 7 2" xfId="19395" xr:uid="{00000000-0005-0000-0000-0000CE690000}"/>
    <cellStyle name="SAPBEXHLevel3 7 2 8" xfId="19396" xr:uid="{00000000-0005-0000-0000-0000CF690000}"/>
    <cellStyle name="SAPBEXHLevel3 7 2 9" xfId="19397" xr:uid="{00000000-0005-0000-0000-0000D0690000}"/>
    <cellStyle name="SAPBEXHLevel3 7 2_2013Прогноз" xfId="19398" xr:uid="{00000000-0005-0000-0000-0000D1690000}"/>
    <cellStyle name="SAPBEXHLevel3 7 3" xfId="19399" xr:uid="{00000000-0005-0000-0000-0000D2690000}"/>
    <cellStyle name="SAPBEXHLevel3 7 3 2" xfId="19400" xr:uid="{00000000-0005-0000-0000-0000D3690000}"/>
    <cellStyle name="SAPBEXHLevel3 7 3 2 2" xfId="19401" xr:uid="{00000000-0005-0000-0000-0000D4690000}"/>
    <cellStyle name="SAPBEXHLevel3 7 3 2 2 2" xfId="19402" xr:uid="{00000000-0005-0000-0000-0000D5690000}"/>
    <cellStyle name="SAPBEXHLevel3 7 3 2 3" xfId="19403" xr:uid="{00000000-0005-0000-0000-0000D6690000}"/>
    <cellStyle name="SAPBEXHLevel3 7 3 2 3 2" xfId="19404" xr:uid="{00000000-0005-0000-0000-0000D7690000}"/>
    <cellStyle name="SAPBEXHLevel3 7 3 2 4" xfId="19405" xr:uid="{00000000-0005-0000-0000-0000D8690000}"/>
    <cellStyle name="SAPBEXHLevel3 7 3 2 4 2" xfId="19406" xr:uid="{00000000-0005-0000-0000-0000D9690000}"/>
    <cellStyle name="SAPBEXHLevel3 7 3 2 5" xfId="19407" xr:uid="{00000000-0005-0000-0000-0000DA690000}"/>
    <cellStyle name="SAPBEXHLevel3 7 3 2 5 2" xfId="19408" xr:uid="{00000000-0005-0000-0000-0000DB690000}"/>
    <cellStyle name="SAPBEXHLevel3 7 3 2 6" xfId="19409" xr:uid="{00000000-0005-0000-0000-0000DC690000}"/>
    <cellStyle name="SAPBEXHLevel3 7 3 2 7" xfId="19410" xr:uid="{00000000-0005-0000-0000-0000DD690000}"/>
    <cellStyle name="SAPBEXHLevel3 7 3 2 8" xfId="19411" xr:uid="{00000000-0005-0000-0000-0000DE690000}"/>
    <cellStyle name="SAPBEXHLevel3 7 3 2_2014БП" xfId="19412" xr:uid="{00000000-0005-0000-0000-0000DF690000}"/>
    <cellStyle name="SAPBEXHLevel3 7 3 3" xfId="19413" xr:uid="{00000000-0005-0000-0000-0000E0690000}"/>
    <cellStyle name="SAPBEXHLevel3 7 3 3 2" xfId="19414" xr:uid="{00000000-0005-0000-0000-0000E1690000}"/>
    <cellStyle name="SAPBEXHLevel3 7 3 4" xfId="19415" xr:uid="{00000000-0005-0000-0000-0000E2690000}"/>
    <cellStyle name="SAPBEXHLevel3 7 3 4 2" xfId="19416" xr:uid="{00000000-0005-0000-0000-0000E3690000}"/>
    <cellStyle name="SAPBEXHLevel3 7 3 5" xfId="19417" xr:uid="{00000000-0005-0000-0000-0000E4690000}"/>
    <cellStyle name="SAPBEXHLevel3 7 3 5 2" xfId="19418" xr:uid="{00000000-0005-0000-0000-0000E5690000}"/>
    <cellStyle name="SAPBEXHLevel3 7 3 6" xfId="19419" xr:uid="{00000000-0005-0000-0000-0000E6690000}"/>
    <cellStyle name="SAPBEXHLevel3 7 3 6 2" xfId="19420" xr:uid="{00000000-0005-0000-0000-0000E7690000}"/>
    <cellStyle name="SAPBEXHLevel3 7 3 7" xfId="19421" xr:uid="{00000000-0005-0000-0000-0000E8690000}"/>
    <cellStyle name="SAPBEXHLevel3 7 3 8" xfId="19422" xr:uid="{00000000-0005-0000-0000-0000E9690000}"/>
    <cellStyle name="SAPBEXHLevel3 7 3 9" xfId="19423" xr:uid="{00000000-0005-0000-0000-0000EA690000}"/>
    <cellStyle name="SAPBEXHLevel3 7 3_2013Прогноз" xfId="19424" xr:uid="{00000000-0005-0000-0000-0000EB690000}"/>
    <cellStyle name="SAPBEXHLevel3 7 4" xfId="19425" xr:uid="{00000000-0005-0000-0000-0000EC690000}"/>
    <cellStyle name="SAPBEXHLevel3 7 4 2" xfId="19426" xr:uid="{00000000-0005-0000-0000-0000ED690000}"/>
    <cellStyle name="SAPBEXHLevel3 7 4 2 2" xfId="19427" xr:uid="{00000000-0005-0000-0000-0000EE690000}"/>
    <cellStyle name="SAPBEXHLevel3 7 4 2 3" xfId="19428" xr:uid="{00000000-0005-0000-0000-0000EF690000}"/>
    <cellStyle name="SAPBEXHLevel3 7 4 3" xfId="19429" xr:uid="{00000000-0005-0000-0000-0000F0690000}"/>
    <cellStyle name="SAPBEXHLevel3 7 4 3 2" xfId="19430" xr:uid="{00000000-0005-0000-0000-0000F1690000}"/>
    <cellStyle name="SAPBEXHLevel3 7 4 4" xfId="19431" xr:uid="{00000000-0005-0000-0000-0000F2690000}"/>
    <cellStyle name="SAPBEXHLevel3 7 4 4 2" xfId="19432" xr:uid="{00000000-0005-0000-0000-0000F3690000}"/>
    <cellStyle name="SAPBEXHLevel3 7 4 5" xfId="19433" xr:uid="{00000000-0005-0000-0000-0000F4690000}"/>
    <cellStyle name="SAPBEXHLevel3 7 4 5 2" xfId="19434" xr:uid="{00000000-0005-0000-0000-0000F5690000}"/>
    <cellStyle name="SAPBEXHLevel3 7 4 6" xfId="19435" xr:uid="{00000000-0005-0000-0000-0000F6690000}"/>
    <cellStyle name="SAPBEXHLevel3 7 4 7" xfId="19436" xr:uid="{00000000-0005-0000-0000-0000F7690000}"/>
    <cellStyle name="SAPBEXHLevel3 7 4 8" xfId="19437" xr:uid="{00000000-0005-0000-0000-0000F8690000}"/>
    <cellStyle name="SAPBEXHLevel3 7 4_2014БП" xfId="19438" xr:uid="{00000000-0005-0000-0000-0000F9690000}"/>
    <cellStyle name="SAPBEXHLevel3 7 5" xfId="19439" xr:uid="{00000000-0005-0000-0000-0000FA690000}"/>
    <cellStyle name="SAPBEXHLevel3 7 5 2" xfId="19440" xr:uid="{00000000-0005-0000-0000-0000FB690000}"/>
    <cellStyle name="SAPBEXHLevel3 7 5 2 2" xfId="19441" xr:uid="{00000000-0005-0000-0000-0000FC690000}"/>
    <cellStyle name="SAPBEXHLevel3 7 5 2 3" xfId="19442" xr:uid="{00000000-0005-0000-0000-0000FD690000}"/>
    <cellStyle name="SAPBEXHLevel3 7 5 3" xfId="19443" xr:uid="{00000000-0005-0000-0000-0000FE690000}"/>
    <cellStyle name="SAPBEXHLevel3 7 5 3 2" xfId="19444" xr:uid="{00000000-0005-0000-0000-0000FF690000}"/>
    <cellStyle name="SAPBEXHLevel3 7 5 4" xfId="19445" xr:uid="{00000000-0005-0000-0000-0000006A0000}"/>
    <cellStyle name="SAPBEXHLevel3 7 5 4 2" xfId="19446" xr:uid="{00000000-0005-0000-0000-0000016A0000}"/>
    <cellStyle name="SAPBEXHLevel3 7 5 5" xfId="19447" xr:uid="{00000000-0005-0000-0000-0000026A0000}"/>
    <cellStyle name="SAPBEXHLevel3 7 5 5 2" xfId="19448" xr:uid="{00000000-0005-0000-0000-0000036A0000}"/>
    <cellStyle name="SAPBEXHLevel3 7 5 6" xfId="19449" xr:uid="{00000000-0005-0000-0000-0000046A0000}"/>
    <cellStyle name="SAPBEXHLevel3 7 5 7" xfId="19450" xr:uid="{00000000-0005-0000-0000-0000056A0000}"/>
    <cellStyle name="SAPBEXHLevel3 7 5 8" xfId="19451" xr:uid="{00000000-0005-0000-0000-0000066A0000}"/>
    <cellStyle name="SAPBEXHLevel3 7 5_2014БП" xfId="19452" xr:uid="{00000000-0005-0000-0000-0000076A0000}"/>
    <cellStyle name="SAPBEXHLevel3 7 6" xfId="19453" xr:uid="{00000000-0005-0000-0000-0000086A0000}"/>
    <cellStyle name="SAPBEXHLevel3 7 6 2" xfId="19454" xr:uid="{00000000-0005-0000-0000-0000096A0000}"/>
    <cellStyle name="SAPBEXHLevel3 7 6 2 2" xfId="19455" xr:uid="{00000000-0005-0000-0000-00000A6A0000}"/>
    <cellStyle name="SAPBEXHLevel3 7 6 3" xfId="19456" xr:uid="{00000000-0005-0000-0000-00000B6A0000}"/>
    <cellStyle name="SAPBEXHLevel3 7 7" xfId="19457" xr:uid="{00000000-0005-0000-0000-00000C6A0000}"/>
    <cellStyle name="SAPBEXHLevel3 7 7 2" xfId="19458" xr:uid="{00000000-0005-0000-0000-00000D6A0000}"/>
    <cellStyle name="SAPBEXHLevel3 7 7 2 2" xfId="19459" xr:uid="{00000000-0005-0000-0000-00000E6A0000}"/>
    <cellStyle name="SAPBEXHLevel3 7 7 3" xfId="19460" xr:uid="{00000000-0005-0000-0000-00000F6A0000}"/>
    <cellStyle name="SAPBEXHLevel3 7 8" xfId="19461" xr:uid="{00000000-0005-0000-0000-0000106A0000}"/>
    <cellStyle name="SAPBEXHLevel3 7 8 2" xfId="19462" xr:uid="{00000000-0005-0000-0000-0000116A0000}"/>
    <cellStyle name="SAPBEXHLevel3 7 8 2 2" xfId="19463" xr:uid="{00000000-0005-0000-0000-0000126A0000}"/>
    <cellStyle name="SAPBEXHLevel3 7 8 3" xfId="19464" xr:uid="{00000000-0005-0000-0000-0000136A0000}"/>
    <cellStyle name="SAPBEXHLevel3 7 9" xfId="19465" xr:uid="{00000000-0005-0000-0000-0000146A0000}"/>
    <cellStyle name="SAPBEXHLevel3 7 9 2" xfId="19466" xr:uid="{00000000-0005-0000-0000-0000156A0000}"/>
    <cellStyle name="SAPBEXHLevel3 7 9 2 2" xfId="19467" xr:uid="{00000000-0005-0000-0000-0000166A0000}"/>
    <cellStyle name="SAPBEXHLevel3 7 9 3" xfId="19468" xr:uid="{00000000-0005-0000-0000-0000176A0000}"/>
    <cellStyle name="SAPBEXHLevel3 7_2013Прогноз" xfId="19469" xr:uid="{00000000-0005-0000-0000-0000186A0000}"/>
    <cellStyle name="SAPBEXHLevel3 8" xfId="19470" xr:uid="{00000000-0005-0000-0000-0000196A0000}"/>
    <cellStyle name="SAPBEXHLevel3 8 10" xfId="19471" xr:uid="{00000000-0005-0000-0000-00001A6A0000}"/>
    <cellStyle name="SAPBEXHLevel3 8 10 2" xfId="19472" xr:uid="{00000000-0005-0000-0000-00001B6A0000}"/>
    <cellStyle name="SAPBEXHLevel3 8 10 2 2" xfId="19473" xr:uid="{00000000-0005-0000-0000-00001C6A0000}"/>
    <cellStyle name="SAPBEXHLevel3 8 10 3" xfId="19474" xr:uid="{00000000-0005-0000-0000-00001D6A0000}"/>
    <cellStyle name="SAPBEXHLevel3 8 11" xfId="19475" xr:uid="{00000000-0005-0000-0000-00001E6A0000}"/>
    <cellStyle name="SAPBEXHLevel3 8 11 2" xfId="19476" xr:uid="{00000000-0005-0000-0000-00001F6A0000}"/>
    <cellStyle name="SAPBEXHLevel3 8 11 3" xfId="19477" xr:uid="{00000000-0005-0000-0000-0000206A0000}"/>
    <cellStyle name="SAPBEXHLevel3 8 12" xfId="19478" xr:uid="{00000000-0005-0000-0000-0000216A0000}"/>
    <cellStyle name="SAPBEXHLevel3 8 13" xfId="19479" xr:uid="{00000000-0005-0000-0000-0000226A0000}"/>
    <cellStyle name="SAPBEXHLevel3 8 14" xfId="19480" xr:uid="{00000000-0005-0000-0000-0000236A0000}"/>
    <cellStyle name="SAPBEXHLevel3 8 2" xfId="19481" xr:uid="{00000000-0005-0000-0000-0000246A0000}"/>
    <cellStyle name="SAPBEXHLevel3 8 2 2" xfId="19482" xr:uid="{00000000-0005-0000-0000-0000256A0000}"/>
    <cellStyle name="SAPBEXHLevel3 8 2 2 2" xfId="19483" xr:uid="{00000000-0005-0000-0000-0000266A0000}"/>
    <cellStyle name="SAPBEXHLevel3 8 2 2 3" xfId="19484" xr:uid="{00000000-0005-0000-0000-0000276A0000}"/>
    <cellStyle name="SAPBEXHLevel3 8 2 3" xfId="19485" xr:uid="{00000000-0005-0000-0000-0000286A0000}"/>
    <cellStyle name="SAPBEXHLevel3 8 2 3 2" xfId="19486" xr:uid="{00000000-0005-0000-0000-0000296A0000}"/>
    <cellStyle name="SAPBEXHLevel3 8 2 4" xfId="19487" xr:uid="{00000000-0005-0000-0000-00002A6A0000}"/>
    <cellStyle name="SAPBEXHLevel3 8 2 4 2" xfId="19488" xr:uid="{00000000-0005-0000-0000-00002B6A0000}"/>
    <cellStyle name="SAPBEXHLevel3 8 2 5" xfId="19489" xr:uid="{00000000-0005-0000-0000-00002C6A0000}"/>
    <cellStyle name="SAPBEXHLevel3 8 2 5 2" xfId="19490" xr:uid="{00000000-0005-0000-0000-00002D6A0000}"/>
    <cellStyle name="SAPBEXHLevel3 8 2 6" xfId="19491" xr:uid="{00000000-0005-0000-0000-00002E6A0000}"/>
    <cellStyle name="SAPBEXHLevel3 8 2 7" xfId="19492" xr:uid="{00000000-0005-0000-0000-00002F6A0000}"/>
    <cellStyle name="SAPBEXHLevel3 8 2 8" xfId="19493" xr:uid="{00000000-0005-0000-0000-0000306A0000}"/>
    <cellStyle name="SAPBEXHLevel3 8 2_2014БП" xfId="19494" xr:uid="{00000000-0005-0000-0000-0000316A0000}"/>
    <cellStyle name="SAPBEXHLevel3 8 3" xfId="19495" xr:uid="{00000000-0005-0000-0000-0000326A0000}"/>
    <cellStyle name="SAPBEXHLevel3 8 3 2" xfId="19496" xr:uid="{00000000-0005-0000-0000-0000336A0000}"/>
    <cellStyle name="SAPBEXHLevel3 8 3 2 2" xfId="19497" xr:uid="{00000000-0005-0000-0000-0000346A0000}"/>
    <cellStyle name="SAPBEXHLevel3 8 3 2 3" xfId="19498" xr:uid="{00000000-0005-0000-0000-0000356A0000}"/>
    <cellStyle name="SAPBEXHLevel3 8 3 3" xfId="19499" xr:uid="{00000000-0005-0000-0000-0000366A0000}"/>
    <cellStyle name="SAPBEXHLevel3 8 3 3 2" xfId="19500" xr:uid="{00000000-0005-0000-0000-0000376A0000}"/>
    <cellStyle name="SAPBEXHLevel3 8 3 4" xfId="19501" xr:uid="{00000000-0005-0000-0000-0000386A0000}"/>
    <cellStyle name="SAPBEXHLevel3 8 3 4 2" xfId="19502" xr:uid="{00000000-0005-0000-0000-0000396A0000}"/>
    <cellStyle name="SAPBEXHLevel3 8 3 5" xfId="19503" xr:uid="{00000000-0005-0000-0000-00003A6A0000}"/>
    <cellStyle name="SAPBEXHLevel3 8 3 5 2" xfId="19504" xr:uid="{00000000-0005-0000-0000-00003B6A0000}"/>
    <cellStyle name="SAPBEXHLevel3 8 3 6" xfId="19505" xr:uid="{00000000-0005-0000-0000-00003C6A0000}"/>
    <cellStyle name="SAPBEXHLevel3 8 3 7" xfId="19506" xr:uid="{00000000-0005-0000-0000-00003D6A0000}"/>
    <cellStyle name="SAPBEXHLevel3 8 3 8" xfId="19507" xr:uid="{00000000-0005-0000-0000-00003E6A0000}"/>
    <cellStyle name="SAPBEXHLevel3 8 3_2014БП" xfId="19508" xr:uid="{00000000-0005-0000-0000-00003F6A0000}"/>
    <cellStyle name="SAPBEXHLevel3 8 4" xfId="19509" xr:uid="{00000000-0005-0000-0000-0000406A0000}"/>
    <cellStyle name="SAPBEXHLevel3 8 4 2" xfId="19510" xr:uid="{00000000-0005-0000-0000-0000416A0000}"/>
    <cellStyle name="SAPBEXHLevel3 8 4 2 2" xfId="19511" xr:uid="{00000000-0005-0000-0000-0000426A0000}"/>
    <cellStyle name="SAPBEXHLevel3 8 4 3" xfId="19512" xr:uid="{00000000-0005-0000-0000-0000436A0000}"/>
    <cellStyle name="SAPBEXHLevel3 8 5" xfId="19513" xr:uid="{00000000-0005-0000-0000-0000446A0000}"/>
    <cellStyle name="SAPBEXHLevel3 8 5 2" xfId="19514" xr:uid="{00000000-0005-0000-0000-0000456A0000}"/>
    <cellStyle name="SAPBEXHLevel3 8 5 2 2" xfId="19515" xr:uid="{00000000-0005-0000-0000-0000466A0000}"/>
    <cellStyle name="SAPBEXHLevel3 8 5 3" xfId="19516" xr:uid="{00000000-0005-0000-0000-0000476A0000}"/>
    <cellStyle name="SAPBEXHLevel3 8 6" xfId="19517" xr:uid="{00000000-0005-0000-0000-0000486A0000}"/>
    <cellStyle name="SAPBEXHLevel3 8 6 2" xfId="19518" xr:uid="{00000000-0005-0000-0000-0000496A0000}"/>
    <cellStyle name="SAPBEXHLevel3 8 6 2 2" xfId="19519" xr:uid="{00000000-0005-0000-0000-00004A6A0000}"/>
    <cellStyle name="SAPBEXHLevel3 8 6 3" xfId="19520" xr:uid="{00000000-0005-0000-0000-00004B6A0000}"/>
    <cellStyle name="SAPBEXHLevel3 8 7" xfId="19521" xr:uid="{00000000-0005-0000-0000-00004C6A0000}"/>
    <cellStyle name="SAPBEXHLevel3 8 7 2" xfId="19522" xr:uid="{00000000-0005-0000-0000-00004D6A0000}"/>
    <cellStyle name="SAPBEXHLevel3 8 7 2 2" xfId="19523" xr:uid="{00000000-0005-0000-0000-00004E6A0000}"/>
    <cellStyle name="SAPBEXHLevel3 8 7 3" xfId="19524" xr:uid="{00000000-0005-0000-0000-00004F6A0000}"/>
    <cellStyle name="SAPBEXHLevel3 8 8" xfId="19525" xr:uid="{00000000-0005-0000-0000-0000506A0000}"/>
    <cellStyle name="SAPBEXHLevel3 8 8 2" xfId="19526" xr:uid="{00000000-0005-0000-0000-0000516A0000}"/>
    <cellStyle name="SAPBEXHLevel3 8 8 2 2" xfId="19527" xr:uid="{00000000-0005-0000-0000-0000526A0000}"/>
    <cellStyle name="SAPBEXHLevel3 8 8 3" xfId="19528" xr:uid="{00000000-0005-0000-0000-0000536A0000}"/>
    <cellStyle name="SAPBEXHLevel3 8 9" xfId="19529" xr:uid="{00000000-0005-0000-0000-0000546A0000}"/>
    <cellStyle name="SAPBEXHLevel3 8 9 2" xfId="19530" xr:uid="{00000000-0005-0000-0000-0000556A0000}"/>
    <cellStyle name="SAPBEXHLevel3 8 9 2 2" xfId="19531" xr:uid="{00000000-0005-0000-0000-0000566A0000}"/>
    <cellStyle name="SAPBEXHLevel3 8 9 3" xfId="19532" xr:uid="{00000000-0005-0000-0000-0000576A0000}"/>
    <cellStyle name="SAPBEXHLevel3 8_2013Прогноз" xfId="19533" xr:uid="{00000000-0005-0000-0000-0000586A0000}"/>
    <cellStyle name="SAPBEXHLevel3 9" xfId="19534" xr:uid="{00000000-0005-0000-0000-0000596A0000}"/>
    <cellStyle name="SAPBEXHLevel3 9 10" xfId="19535" xr:uid="{00000000-0005-0000-0000-00005A6A0000}"/>
    <cellStyle name="SAPBEXHLevel3 9 10 2" xfId="19536" xr:uid="{00000000-0005-0000-0000-00005B6A0000}"/>
    <cellStyle name="SAPBEXHLevel3 9 10 2 2" xfId="19537" xr:uid="{00000000-0005-0000-0000-00005C6A0000}"/>
    <cellStyle name="SAPBEXHLevel3 9 10 3" xfId="19538" xr:uid="{00000000-0005-0000-0000-00005D6A0000}"/>
    <cellStyle name="SAPBEXHLevel3 9 11" xfId="19539" xr:uid="{00000000-0005-0000-0000-00005E6A0000}"/>
    <cellStyle name="SAPBEXHLevel3 9 11 2" xfId="19540" xr:uid="{00000000-0005-0000-0000-00005F6A0000}"/>
    <cellStyle name="SAPBEXHLevel3 9 12" xfId="19541" xr:uid="{00000000-0005-0000-0000-0000606A0000}"/>
    <cellStyle name="SAPBEXHLevel3 9 13" xfId="19542" xr:uid="{00000000-0005-0000-0000-0000616A0000}"/>
    <cellStyle name="SAPBEXHLevel3 9 2" xfId="19543" xr:uid="{00000000-0005-0000-0000-0000626A0000}"/>
    <cellStyle name="SAPBEXHLevel3 9 2 2" xfId="19544" xr:uid="{00000000-0005-0000-0000-0000636A0000}"/>
    <cellStyle name="SAPBEXHLevel3 9 2 2 2" xfId="19545" xr:uid="{00000000-0005-0000-0000-0000646A0000}"/>
    <cellStyle name="SAPBEXHLevel3 9 2 2 3" xfId="19546" xr:uid="{00000000-0005-0000-0000-0000656A0000}"/>
    <cellStyle name="SAPBEXHLevel3 9 2 3" xfId="19547" xr:uid="{00000000-0005-0000-0000-0000666A0000}"/>
    <cellStyle name="SAPBEXHLevel3 9 2 3 2" xfId="19548" xr:uid="{00000000-0005-0000-0000-0000676A0000}"/>
    <cellStyle name="SAPBEXHLevel3 9 2 4" xfId="19549" xr:uid="{00000000-0005-0000-0000-0000686A0000}"/>
    <cellStyle name="SAPBEXHLevel3 9 2 4 2" xfId="19550" xr:uid="{00000000-0005-0000-0000-0000696A0000}"/>
    <cellStyle name="SAPBEXHLevel3 9 2 5" xfId="19551" xr:uid="{00000000-0005-0000-0000-00006A6A0000}"/>
    <cellStyle name="SAPBEXHLevel3 9 2 5 2" xfId="19552" xr:uid="{00000000-0005-0000-0000-00006B6A0000}"/>
    <cellStyle name="SAPBEXHLevel3 9 2 6" xfId="19553" xr:uid="{00000000-0005-0000-0000-00006C6A0000}"/>
    <cellStyle name="SAPBEXHLevel3 9 2 7" xfId="19554" xr:uid="{00000000-0005-0000-0000-00006D6A0000}"/>
    <cellStyle name="SAPBEXHLevel3 9 2 8" xfId="19555" xr:uid="{00000000-0005-0000-0000-00006E6A0000}"/>
    <cellStyle name="SAPBEXHLevel3 9 2_2014БП" xfId="19556" xr:uid="{00000000-0005-0000-0000-00006F6A0000}"/>
    <cellStyle name="SAPBEXHLevel3 9 3" xfId="19557" xr:uid="{00000000-0005-0000-0000-0000706A0000}"/>
    <cellStyle name="SAPBEXHLevel3 9 3 2" xfId="19558" xr:uid="{00000000-0005-0000-0000-0000716A0000}"/>
    <cellStyle name="SAPBEXHLevel3 9 3 2 2" xfId="19559" xr:uid="{00000000-0005-0000-0000-0000726A0000}"/>
    <cellStyle name="SAPBEXHLevel3 9 3 3" xfId="19560" xr:uid="{00000000-0005-0000-0000-0000736A0000}"/>
    <cellStyle name="SAPBEXHLevel3 9 4" xfId="19561" xr:uid="{00000000-0005-0000-0000-0000746A0000}"/>
    <cellStyle name="SAPBEXHLevel3 9 4 2" xfId="19562" xr:uid="{00000000-0005-0000-0000-0000756A0000}"/>
    <cellStyle name="SAPBEXHLevel3 9 4 2 2" xfId="19563" xr:uid="{00000000-0005-0000-0000-0000766A0000}"/>
    <cellStyle name="SAPBEXHLevel3 9 4 3" xfId="19564" xr:uid="{00000000-0005-0000-0000-0000776A0000}"/>
    <cellStyle name="SAPBEXHLevel3 9 5" xfId="19565" xr:uid="{00000000-0005-0000-0000-0000786A0000}"/>
    <cellStyle name="SAPBEXHLevel3 9 5 2" xfId="19566" xr:uid="{00000000-0005-0000-0000-0000796A0000}"/>
    <cellStyle name="SAPBEXHLevel3 9 5 2 2" xfId="19567" xr:uid="{00000000-0005-0000-0000-00007A6A0000}"/>
    <cellStyle name="SAPBEXHLevel3 9 5 3" xfId="19568" xr:uid="{00000000-0005-0000-0000-00007B6A0000}"/>
    <cellStyle name="SAPBEXHLevel3 9 6" xfId="19569" xr:uid="{00000000-0005-0000-0000-00007C6A0000}"/>
    <cellStyle name="SAPBEXHLevel3 9 6 2" xfId="19570" xr:uid="{00000000-0005-0000-0000-00007D6A0000}"/>
    <cellStyle name="SAPBEXHLevel3 9 6 2 2" xfId="19571" xr:uid="{00000000-0005-0000-0000-00007E6A0000}"/>
    <cellStyle name="SAPBEXHLevel3 9 6 3" xfId="19572" xr:uid="{00000000-0005-0000-0000-00007F6A0000}"/>
    <cellStyle name="SAPBEXHLevel3 9 7" xfId="19573" xr:uid="{00000000-0005-0000-0000-0000806A0000}"/>
    <cellStyle name="SAPBEXHLevel3 9 7 2" xfId="19574" xr:uid="{00000000-0005-0000-0000-0000816A0000}"/>
    <cellStyle name="SAPBEXHLevel3 9 7 2 2" xfId="19575" xr:uid="{00000000-0005-0000-0000-0000826A0000}"/>
    <cellStyle name="SAPBEXHLevel3 9 7 3" xfId="19576" xr:uid="{00000000-0005-0000-0000-0000836A0000}"/>
    <cellStyle name="SAPBEXHLevel3 9 8" xfId="19577" xr:uid="{00000000-0005-0000-0000-0000846A0000}"/>
    <cellStyle name="SAPBEXHLevel3 9 8 2" xfId="19578" xr:uid="{00000000-0005-0000-0000-0000856A0000}"/>
    <cellStyle name="SAPBEXHLevel3 9 8 2 2" xfId="19579" xr:uid="{00000000-0005-0000-0000-0000866A0000}"/>
    <cellStyle name="SAPBEXHLevel3 9 8 3" xfId="19580" xr:uid="{00000000-0005-0000-0000-0000876A0000}"/>
    <cellStyle name="SAPBEXHLevel3 9 9" xfId="19581" xr:uid="{00000000-0005-0000-0000-0000886A0000}"/>
    <cellStyle name="SAPBEXHLevel3 9 9 2" xfId="19582" xr:uid="{00000000-0005-0000-0000-0000896A0000}"/>
    <cellStyle name="SAPBEXHLevel3 9 9 2 2" xfId="19583" xr:uid="{00000000-0005-0000-0000-00008A6A0000}"/>
    <cellStyle name="SAPBEXHLevel3 9 9 3" xfId="19584" xr:uid="{00000000-0005-0000-0000-00008B6A0000}"/>
    <cellStyle name="SAPBEXHLevel3 9_2013Прогноз" xfId="19585" xr:uid="{00000000-0005-0000-0000-00008C6A0000}"/>
    <cellStyle name="SAPBEXHLevel3_2013Прогноз" xfId="19586" xr:uid="{00000000-0005-0000-0000-00008D6A0000}"/>
    <cellStyle name="SAPBEXHLevel3X" xfId="19587" xr:uid="{00000000-0005-0000-0000-00008E6A0000}"/>
    <cellStyle name="SAPBEXHLevel3X 10" xfId="19588" xr:uid="{00000000-0005-0000-0000-00008F6A0000}"/>
    <cellStyle name="SAPBEXHLevel3X 10 10" xfId="19589" xr:uid="{00000000-0005-0000-0000-0000906A0000}"/>
    <cellStyle name="SAPBEXHLevel3X 10 10 2" xfId="19590" xr:uid="{00000000-0005-0000-0000-0000916A0000}"/>
    <cellStyle name="SAPBEXHLevel3X 10 11" xfId="19591" xr:uid="{00000000-0005-0000-0000-0000926A0000}"/>
    <cellStyle name="SAPBEXHLevel3X 10 12" xfId="19592" xr:uid="{00000000-0005-0000-0000-0000936A0000}"/>
    <cellStyle name="SAPBEXHLevel3X 10 2" xfId="19593" xr:uid="{00000000-0005-0000-0000-0000946A0000}"/>
    <cellStyle name="SAPBEXHLevel3X 10 2 2" xfId="19594" xr:uid="{00000000-0005-0000-0000-0000956A0000}"/>
    <cellStyle name="SAPBEXHLevel3X 10 2 3" xfId="19595" xr:uid="{00000000-0005-0000-0000-0000966A0000}"/>
    <cellStyle name="SAPBEXHLevel3X 10 3" xfId="19596" xr:uid="{00000000-0005-0000-0000-0000976A0000}"/>
    <cellStyle name="SAPBEXHLevel3X 10 3 2" xfId="19597" xr:uid="{00000000-0005-0000-0000-0000986A0000}"/>
    <cellStyle name="SAPBEXHLevel3X 10 4" xfId="19598" xr:uid="{00000000-0005-0000-0000-0000996A0000}"/>
    <cellStyle name="SAPBEXHLevel3X 10 4 2" xfId="19599" xr:uid="{00000000-0005-0000-0000-00009A6A0000}"/>
    <cellStyle name="SAPBEXHLevel3X 10 5" xfId="19600" xr:uid="{00000000-0005-0000-0000-00009B6A0000}"/>
    <cellStyle name="SAPBEXHLevel3X 10 5 2" xfId="19601" xr:uid="{00000000-0005-0000-0000-00009C6A0000}"/>
    <cellStyle name="SAPBEXHLevel3X 10 6" xfId="19602" xr:uid="{00000000-0005-0000-0000-00009D6A0000}"/>
    <cellStyle name="SAPBEXHLevel3X 10 6 2" xfId="19603" xr:uid="{00000000-0005-0000-0000-00009E6A0000}"/>
    <cellStyle name="SAPBEXHLevel3X 10 7" xfId="19604" xr:uid="{00000000-0005-0000-0000-00009F6A0000}"/>
    <cellStyle name="SAPBEXHLevel3X 10 7 2" xfId="19605" xr:uid="{00000000-0005-0000-0000-0000A06A0000}"/>
    <cellStyle name="SAPBEXHLevel3X 10 8" xfId="19606" xr:uid="{00000000-0005-0000-0000-0000A16A0000}"/>
    <cellStyle name="SAPBEXHLevel3X 10 8 2" xfId="19607" xr:uid="{00000000-0005-0000-0000-0000A26A0000}"/>
    <cellStyle name="SAPBEXHLevel3X 10 9" xfId="19608" xr:uid="{00000000-0005-0000-0000-0000A36A0000}"/>
    <cellStyle name="SAPBEXHLevel3X 10 9 2" xfId="19609" xr:uid="{00000000-0005-0000-0000-0000A46A0000}"/>
    <cellStyle name="SAPBEXHLevel3X 11" xfId="19610" xr:uid="{00000000-0005-0000-0000-0000A56A0000}"/>
    <cellStyle name="SAPBEXHLevel3X 11 10" xfId="19611" xr:uid="{00000000-0005-0000-0000-0000A66A0000}"/>
    <cellStyle name="SAPBEXHLevel3X 11 10 2" xfId="19612" xr:uid="{00000000-0005-0000-0000-0000A76A0000}"/>
    <cellStyle name="SAPBEXHLevel3X 11 11" xfId="19613" xr:uid="{00000000-0005-0000-0000-0000A86A0000}"/>
    <cellStyle name="SAPBEXHLevel3X 11 12" xfId="19614" xr:uid="{00000000-0005-0000-0000-0000A96A0000}"/>
    <cellStyle name="SAPBEXHLevel3X 11 2" xfId="19615" xr:uid="{00000000-0005-0000-0000-0000AA6A0000}"/>
    <cellStyle name="SAPBEXHLevel3X 11 2 2" xfId="19616" xr:uid="{00000000-0005-0000-0000-0000AB6A0000}"/>
    <cellStyle name="SAPBEXHLevel3X 11 2 3" xfId="19617" xr:uid="{00000000-0005-0000-0000-0000AC6A0000}"/>
    <cellStyle name="SAPBEXHLevel3X 11 3" xfId="19618" xr:uid="{00000000-0005-0000-0000-0000AD6A0000}"/>
    <cellStyle name="SAPBEXHLevel3X 11 3 2" xfId="19619" xr:uid="{00000000-0005-0000-0000-0000AE6A0000}"/>
    <cellStyle name="SAPBEXHLevel3X 11 4" xfId="19620" xr:uid="{00000000-0005-0000-0000-0000AF6A0000}"/>
    <cellStyle name="SAPBEXHLevel3X 11 4 2" xfId="19621" xr:uid="{00000000-0005-0000-0000-0000B06A0000}"/>
    <cellStyle name="SAPBEXHLevel3X 11 5" xfId="19622" xr:uid="{00000000-0005-0000-0000-0000B16A0000}"/>
    <cellStyle name="SAPBEXHLevel3X 11 5 2" xfId="19623" xr:uid="{00000000-0005-0000-0000-0000B26A0000}"/>
    <cellStyle name="SAPBEXHLevel3X 11 6" xfId="19624" xr:uid="{00000000-0005-0000-0000-0000B36A0000}"/>
    <cellStyle name="SAPBEXHLevel3X 11 6 2" xfId="19625" xr:uid="{00000000-0005-0000-0000-0000B46A0000}"/>
    <cellStyle name="SAPBEXHLevel3X 11 7" xfId="19626" xr:uid="{00000000-0005-0000-0000-0000B56A0000}"/>
    <cellStyle name="SAPBEXHLevel3X 11 7 2" xfId="19627" xr:uid="{00000000-0005-0000-0000-0000B66A0000}"/>
    <cellStyle name="SAPBEXHLevel3X 11 8" xfId="19628" xr:uid="{00000000-0005-0000-0000-0000B76A0000}"/>
    <cellStyle name="SAPBEXHLevel3X 11 8 2" xfId="19629" xr:uid="{00000000-0005-0000-0000-0000B86A0000}"/>
    <cellStyle name="SAPBEXHLevel3X 11 9" xfId="19630" xr:uid="{00000000-0005-0000-0000-0000B96A0000}"/>
    <cellStyle name="SAPBEXHLevel3X 11 9 2" xfId="19631" xr:uid="{00000000-0005-0000-0000-0000BA6A0000}"/>
    <cellStyle name="SAPBEXHLevel3X 12" xfId="19632" xr:uid="{00000000-0005-0000-0000-0000BB6A0000}"/>
    <cellStyle name="SAPBEXHLevel3X 12 10" xfId="19633" xr:uid="{00000000-0005-0000-0000-0000BC6A0000}"/>
    <cellStyle name="SAPBEXHLevel3X 12 10 2" xfId="19634" xr:uid="{00000000-0005-0000-0000-0000BD6A0000}"/>
    <cellStyle name="SAPBEXHLevel3X 12 11" xfId="19635" xr:uid="{00000000-0005-0000-0000-0000BE6A0000}"/>
    <cellStyle name="SAPBEXHLevel3X 12 12" xfId="19636" xr:uid="{00000000-0005-0000-0000-0000BF6A0000}"/>
    <cellStyle name="SAPBEXHLevel3X 12 2" xfId="19637" xr:uid="{00000000-0005-0000-0000-0000C06A0000}"/>
    <cellStyle name="SAPBEXHLevel3X 12 2 2" xfId="19638" xr:uid="{00000000-0005-0000-0000-0000C16A0000}"/>
    <cellStyle name="SAPBEXHLevel3X 12 2 3" xfId="19639" xr:uid="{00000000-0005-0000-0000-0000C26A0000}"/>
    <cellStyle name="SAPBEXHLevel3X 12 3" xfId="19640" xr:uid="{00000000-0005-0000-0000-0000C36A0000}"/>
    <cellStyle name="SAPBEXHLevel3X 12 3 2" xfId="19641" xr:uid="{00000000-0005-0000-0000-0000C46A0000}"/>
    <cellStyle name="SAPBEXHLevel3X 12 4" xfId="19642" xr:uid="{00000000-0005-0000-0000-0000C56A0000}"/>
    <cellStyle name="SAPBEXHLevel3X 12 4 2" xfId="19643" xr:uid="{00000000-0005-0000-0000-0000C66A0000}"/>
    <cellStyle name="SAPBEXHLevel3X 12 5" xfId="19644" xr:uid="{00000000-0005-0000-0000-0000C76A0000}"/>
    <cellStyle name="SAPBEXHLevel3X 12 5 2" xfId="19645" xr:uid="{00000000-0005-0000-0000-0000C86A0000}"/>
    <cellStyle name="SAPBEXHLevel3X 12 6" xfId="19646" xr:uid="{00000000-0005-0000-0000-0000C96A0000}"/>
    <cellStyle name="SAPBEXHLevel3X 12 6 2" xfId="19647" xr:uid="{00000000-0005-0000-0000-0000CA6A0000}"/>
    <cellStyle name="SAPBEXHLevel3X 12 7" xfId="19648" xr:uid="{00000000-0005-0000-0000-0000CB6A0000}"/>
    <cellStyle name="SAPBEXHLevel3X 12 7 2" xfId="19649" xr:uid="{00000000-0005-0000-0000-0000CC6A0000}"/>
    <cellStyle name="SAPBEXHLevel3X 12 8" xfId="19650" xr:uid="{00000000-0005-0000-0000-0000CD6A0000}"/>
    <cellStyle name="SAPBEXHLevel3X 12 8 2" xfId="19651" xr:uid="{00000000-0005-0000-0000-0000CE6A0000}"/>
    <cellStyle name="SAPBEXHLevel3X 12 9" xfId="19652" xr:uid="{00000000-0005-0000-0000-0000CF6A0000}"/>
    <cellStyle name="SAPBEXHLevel3X 12 9 2" xfId="19653" xr:uid="{00000000-0005-0000-0000-0000D06A0000}"/>
    <cellStyle name="SAPBEXHLevel3X 13" xfId="19654" xr:uid="{00000000-0005-0000-0000-0000D16A0000}"/>
    <cellStyle name="SAPBEXHLevel3X 13 10" xfId="19655" xr:uid="{00000000-0005-0000-0000-0000D26A0000}"/>
    <cellStyle name="SAPBEXHLevel3X 13 10 2" xfId="19656" xr:uid="{00000000-0005-0000-0000-0000D36A0000}"/>
    <cellStyle name="SAPBEXHLevel3X 13 11" xfId="19657" xr:uid="{00000000-0005-0000-0000-0000D46A0000}"/>
    <cellStyle name="SAPBEXHLevel3X 13 12" xfId="19658" xr:uid="{00000000-0005-0000-0000-0000D56A0000}"/>
    <cellStyle name="SAPBEXHLevel3X 13 2" xfId="19659" xr:uid="{00000000-0005-0000-0000-0000D66A0000}"/>
    <cellStyle name="SAPBEXHLevel3X 13 2 2" xfId="19660" xr:uid="{00000000-0005-0000-0000-0000D76A0000}"/>
    <cellStyle name="SAPBEXHLevel3X 13 2 3" xfId="19661" xr:uid="{00000000-0005-0000-0000-0000D86A0000}"/>
    <cellStyle name="SAPBEXHLevel3X 13 3" xfId="19662" xr:uid="{00000000-0005-0000-0000-0000D96A0000}"/>
    <cellStyle name="SAPBEXHLevel3X 13 3 2" xfId="19663" xr:uid="{00000000-0005-0000-0000-0000DA6A0000}"/>
    <cellStyle name="SAPBEXHLevel3X 13 4" xfId="19664" xr:uid="{00000000-0005-0000-0000-0000DB6A0000}"/>
    <cellStyle name="SAPBEXHLevel3X 13 4 2" xfId="19665" xr:uid="{00000000-0005-0000-0000-0000DC6A0000}"/>
    <cellStyle name="SAPBEXHLevel3X 13 5" xfId="19666" xr:uid="{00000000-0005-0000-0000-0000DD6A0000}"/>
    <cellStyle name="SAPBEXHLevel3X 13 5 2" xfId="19667" xr:uid="{00000000-0005-0000-0000-0000DE6A0000}"/>
    <cellStyle name="SAPBEXHLevel3X 13 6" xfId="19668" xr:uid="{00000000-0005-0000-0000-0000DF6A0000}"/>
    <cellStyle name="SAPBEXHLevel3X 13 6 2" xfId="19669" xr:uid="{00000000-0005-0000-0000-0000E06A0000}"/>
    <cellStyle name="SAPBEXHLevel3X 13 7" xfId="19670" xr:uid="{00000000-0005-0000-0000-0000E16A0000}"/>
    <cellStyle name="SAPBEXHLevel3X 13 7 2" xfId="19671" xr:uid="{00000000-0005-0000-0000-0000E26A0000}"/>
    <cellStyle name="SAPBEXHLevel3X 13 8" xfId="19672" xr:uid="{00000000-0005-0000-0000-0000E36A0000}"/>
    <cellStyle name="SAPBEXHLevel3X 13 8 2" xfId="19673" xr:uid="{00000000-0005-0000-0000-0000E46A0000}"/>
    <cellStyle name="SAPBEXHLevel3X 13 9" xfId="19674" xr:uid="{00000000-0005-0000-0000-0000E56A0000}"/>
    <cellStyle name="SAPBEXHLevel3X 13 9 2" xfId="19675" xr:uid="{00000000-0005-0000-0000-0000E66A0000}"/>
    <cellStyle name="SAPBEXHLevel3X 14" xfId="19676" xr:uid="{00000000-0005-0000-0000-0000E76A0000}"/>
    <cellStyle name="SAPBEXHLevel3X 14 10" xfId="19677" xr:uid="{00000000-0005-0000-0000-0000E86A0000}"/>
    <cellStyle name="SAPBEXHLevel3X 14 10 2" xfId="19678" xr:uid="{00000000-0005-0000-0000-0000E96A0000}"/>
    <cellStyle name="SAPBEXHLevel3X 14 11" xfId="19679" xr:uid="{00000000-0005-0000-0000-0000EA6A0000}"/>
    <cellStyle name="SAPBEXHLevel3X 14 12" xfId="19680" xr:uid="{00000000-0005-0000-0000-0000EB6A0000}"/>
    <cellStyle name="SAPBEXHLevel3X 14 2" xfId="19681" xr:uid="{00000000-0005-0000-0000-0000EC6A0000}"/>
    <cellStyle name="SAPBEXHLevel3X 14 2 2" xfId="19682" xr:uid="{00000000-0005-0000-0000-0000ED6A0000}"/>
    <cellStyle name="SAPBEXHLevel3X 14 2 3" xfId="19683" xr:uid="{00000000-0005-0000-0000-0000EE6A0000}"/>
    <cellStyle name="SAPBEXHLevel3X 14 3" xfId="19684" xr:uid="{00000000-0005-0000-0000-0000EF6A0000}"/>
    <cellStyle name="SAPBEXHLevel3X 14 3 2" xfId="19685" xr:uid="{00000000-0005-0000-0000-0000F06A0000}"/>
    <cellStyle name="SAPBEXHLevel3X 14 4" xfId="19686" xr:uid="{00000000-0005-0000-0000-0000F16A0000}"/>
    <cellStyle name="SAPBEXHLevel3X 14 4 2" xfId="19687" xr:uid="{00000000-0005-0000-0000-0000F26A0000}"/>
    <cellStyle name="SAPBEXHLevel3X 14 5" xfId="19688" xr:uid="{00000000-0005-0000-0000-0000F36A0000}"/>
    <cellStyle name="SAPBEXHLevel3X 14 5 2" xfId="19689" xr:uid="{00000000-0005-0000-0000-0000F46A0000}"/>
    <cellStyle name="SAPBEXHLevel3X 14 6" xfId="19690" xr:uid="{00000000-0005-0000-0000-0000F56A0000}"/>
    <cellStyle name="SAPBEXHLevel3X 14 6 2" xfId="19691" xr:uid="{00000000-0005-0000-0000-0000F66A0000}"/>
    <cellStyle name="SAPBEXHLevel3X 14 7" xfId="19692" xr:uid="{00000000-0005-0000-0000-0000F76A0000}"/>
    <cellStyle name="SAPBEXHLevel3X 14 7 2" xfId="19693" xr:uid="{00000000-0005-0000-0000-0000F86A0000}"/>
    <cellStyle name="SAPBEXHLevel3X 14 8" xfId="19694" xr:uid="{00000000-0005-0000-0000-0000F96A0000}"/>
    <cellStyle name="SAPBEXHLevel3X 14 8 2" xfId="19695" xr:uid="{00000000-0005-0000-0000-0000FA6A0000}"/>
    <cellStyle name="SAPBEXHLevel3X 14 9" xfId="19696" xr:uid="{00000000-0005-0000-0000-0000FB6A0000}"/>
    <cellStyle name="SAPBEXHLevel3X 14 9 2" xfId="19697" xr:uid="{00000000-0005-0000-0000-0000FC6A0000}"/>
    <cellStyle name="SAPBEXHLevel3X 15" xfId="19698" xr:uid="{00000000-0005-0000-0000-0000FD6A0000}"/>
    <cellStyle name="SAPBEXHLevel3X 15 10" xfId="19699" xr:uid="{00000000-0005-0000-0000-0000FE6A0000}"/>
    <cellStyle name="SAPBEXHLevel3X 15 10 2" xfId="19700" xr:uid="{00000000-0005-0000-0000-0000FF6A0000}"/>
    <cellStyle name="SAPBEXHLevel3X 15 11" xfId="19701" xr:uid="{00000000-0005-0000-0000-0000006B0000}"/>
    <cellStyle name="SAPBEXHLevel3X 15 12" xfId="19702" xr:uid="{00000000-0005-0000-0000-0000016B0000}"/>
    <cellStyle name="SAPBEXHLevel3X 15 2" xfId="19703" xr:uid="{00000000-0005-0000-0000-0000026B0000}"/>
    <cellStyle name="SAPBEXHLevel3X 15 2 2" xfId="19704" xr:uid="{00000000-0005-0000-0000-0000036B0000}"/>
    <cellStyle name="SAPBEXHLevel3X 15 2 3" xfId="19705" xr:uid="{00000000-0005-0000-0000-0000046B0000}"/>
    <cellStyle name="SAPBEXHLevel3X 15 3" xfId="19706" xr:uid="{00000000-0005-0000-0000-0000056B0000}"/>
    <cellStyle name="SAPBEXHLevel3X 15 3 2" xfId="19707" xr:uid="{00000000-0005-0000-0000-0000066B0000}"/>
    <cellStyle name="SAPBEXHLevel3X 15 4" xfId="19708" xr:uid="{00000000-0005-0000-0000-0000076B0000}"/>
    <cellStyle name="SAPBEXHLevel3X 15 4 2" xfId="19709" xr:uid="{00000000-0005-0000-0000-0000086B0000}"/>
    <cellStyle name="SAPBEXHLevel3X 15 5" xfId="19710" xr:uid="{00000000-0005-0000-0000-0000096B0000}"/>
    <cellStyle name="SAPBEXHLevel3X 15 5 2" xfId="19711" xr:uid="{00000000-0005-0000-0000-00000A6B0000}"/>
    <cellStyle name="SAPBEXHLevel3X 15 6" xfId="19712" xr:uid="{00000000-0005-0000-0000-00000B6B0000}"/>
    <cellStyle name="SAPBEXHLevel3X 15 6 2" xfId="19713" xr:uid="{00000000-0005-0000-0000-00000C6B0000}"/>
    <cellStyle name="SAPBEXHLevel3X 15 7" xfId="19714" xr:uid="{00000000-0005-0000-0000-00000D6B0000}"/>
    <cellStyle name="SAPBEXHLevel3X 15 7 2" xfId="19715" xr:uid="{00000000-0005-0000-0000-00000E6B0000}"/>
    <cellStyle name="SAPBEXHLevel3X 15 8" xfId="19716" xr:uid="{00000000-0005-0000-0000-00000F6B0000}"/>
    <cellStyle name="SAPBEXHLevel3X 15 8 2" xfId="19717" xr:uid="{00000000-0005-0000-0000-0000106B0000}"/>
    <cellStyle name="SAPBEXHLevel3X 15 9" xfId="19718" xr:uid="{00000000-0005-0000-0000-0000116B0000}"/>
    <cellStyle name="SAPBEXHLevel3X 15 9 2" xfId="19719" xr:uid="{00000000-0005-0000-0000-0000126B0000}"/>
    <cellStyle name="SAPBEXHLevel3X 16" xfId="19720" xr:uid="{00000000-0005-0000-0000-0000136B0000}"/>
    <cellStyle name="SAPBEXHLevel3X 16 2" xfId="19721" xr:uid="{00000000-0005-0000-0000-0000146B0000}"/>
    <cellStyle name="SAPBEXHLevel3X 16 2 2" xfId="19722" xr:uid="{00000000-0005-0000-0000-0000156B0000}"/>
    <cellStyle name="SAPBEXHLevel3X 16 3" xfId="19723" xr:uid="{00000000-0005-0000-0000-0000166B0000}"/>
    <cellStyle name="SAPBEXHLevel3X 17" xfId="19724" xr:uid="{00000000-0005-0000-0000-0000176B0000}"/>
    <cellStyle name="SAPBEXHLevel3X 17 2" xfId="19725" xr:uid="{00000000-0005-0000-0000-0000186B0000}"/>
    <cellStyle name="SAPBEXHLevel3X 17 2 2" xfId="19726" xr:uid="{00000000-0005-0000-0000-0000196B0000}"/>
    <cellStyle name="SAPBEXHLevel3X 17 3" xfId="19727" xr:uid="{00000000-0005-0000-0000-00001A6B0000}"/>
    <cellStyle name="SAPBEXHLevel3X 18" xfId="19728" xr:uid="{00000000-0005-0000-0000-00001B6B0000}"/>
    <cellStyle name="SAPBEXHLevel3X 18 2" xfId="19729" xr:uid="{00000000-0005-0000-0000-00001C6B0000}"/>
    <cellStyle name="SAPBEXHLevel3X 18 2 2" xfId="19730" xr:uid="{00000000-0005-0000-0000-00001D6B0000}"/>
    <cellStyle name="SAPBEXHLevel3X 18 3" xfId="19731" xr:uid="{00000000-0005-0000-0000-00001E6B0000}"/>
    <cellStyle name="SAPBEXHLevel3X 19" xfId="19732" xr:uid="{00000000-0005-0000-0000-00001F6B0000}"/>
    <cellStyle name="SAPBEXHLevel3X 19 2" xfId="19733" xr:uid="{00000000-0005-0000-0000-0000206B0000}"/>
    <cellStyle name="SAPBEXHLevel3X 19 2 2" xfId="19734" xr:uid="{00000000-0005-0000-0000-0000216B0000}"/>
    <cellStyle name="SAPBEXHLevel3X 19 3" xfId="19735" xr:uid="{00000000-0005-0000-0000-0000226B0000}"/>
    <cellStyle name="SAPBEXHLevel3X 2" xfId="19736" xr:uid="{00000000-0005-0000-0000-0000236B0000}"/>
    <cellStyle name="SAPBEXHLevel3X 2 10" xfId="19737" xr:uid="{00000000-0005-0000-0000-0000246B0000}"/>
    <cellStyle name="SAPBEXHLevel3X 2 10 2" xfId="19738" xr:uid="{00000000-0005-0000-0000-0000256B0000}"/>
    <cellStyle name="SAPBEXHLevel3X 2 10 3" xfId="19739" xr:uid="{00000000-0005-0000-0000-0000266B0000}"/>
    <cellStyle name="SAPBEXHLevel3X 2 11" xfId="19740" xr:uid="{00000000-0005-0000-0000-0000276B0000}"/>
    <cellStyle name="SAPBEXHLevel3X 2 12" xfId="19741" xr:uid="{00000000-0005-0000-0000-0000286B0000}"/>
    <cellStyle name="SAPBEXHLevel3X 2 2" xfId="19742" xr:uid="{00000000-0005-0000-0000-0000296B0000}"/>
    <cellStyle name="SAPBEXHLevel3X 2 2 2" xfId="19743" xr:uid="{00000000-0005-0000-0000-00002A6B0000}"/>
    <cellStyle name="SAPBEXHLevel3X 2 2 2 2" xfId="19744" xr:uid="{00000000-0005-0000-0000-00002B6B0000}"/>
    <cellStyle name="SAPBEXHLevel3X 2 2 2 2 2" xfId="19745" xr:uid="{00000000-0005-0000-0000-00002C6B0000}"/>
    <cellStyle name="SAPBEXHLevel3X 2 2 2 3" xfId="19746" xr:uid="{00000000-0005-0000-0000-00002D6B0000}"/>
    <cellStyle name="SAPBEXHLevel3X 2 2 2 3 2" xfId="19747" xr:uid="{00000000-0005-0000-0000-00002E6B0000}"/>
    <cellStyle name="SAPBEXHLevel3X 2 2 2 4" xfId="19748" xr:uid="{00000000-0005-0000-0000-00002F6B0000}"/>
    <cellStyle name="SAPBEXHLevel3X 2 2 2 4 2" xfId="19749" xr:uid="{00000000-0005-0000-0000-0000306B0000}"/>
    <cellStyle name="SAPBEXHLevel3X 2 2 2 5" xfId="19750" xr:uid="{00000000-0005-0000-0000-0000316B0000}"/>
    <cellStyle name="SAPBEXHLevel3X 2 2 2 5 2" xfId="19751" xr:uid="{00000000-0005-0000-0000-0000326B0000}"/>
    <cellStyle name="SAPBEXHLevel3X 2 2 2 6" xfId="19752" xr:uid="{00000000-0005-0000-0000-0000336B0000}"/>
    <cellStyle name="SAPBEXHLevel3X 2 2 2 7" xfId="19753" xr:uid="{00000000-0005-0000-0000-0000346B0000}"/>
    <cellStyle name="SAPBEXHLevel3X 2 2 2 8" xfId="19754" xr:uid="{00000000-0005-0000-0000-0000356B0000}"/>
    <cellStyle name="SAPBEXHLevel3X 2 2 2_2014БП" xfId="19755" xr:uid="{00000000-0005-0000-0000-0000366B0000}"/>
    <cellStyle name="SAPBEXHLevel3X 2 2 3" xfId="19756" xr:uid="{00000000-0005-0000-0000-0000376B0000}"/>
    <cellStyle name="SAPBEXHLevel3X 2 2 3 2" xfId="19757" xr:uid="{00000000-0005-0000-0000-0000386B0000}"/>
    <cellStyle name="SAPBEXHLevel3X 2 2 4" xfId="19758" xr:uid="{00000000-0005-0000-0000-0000396B0000}"/>
    <cellStyle name="SAPBEXHLevel3X 2 2 4 2" xfId="19759" xr:uid="{00000000-0005-0000-0000-00003A6B0000}"/>
    <cellStyle name="SAPBEXHLevel3X 2 2 5" xfId="19760" xr:uid="{00000000-0005-0000-0000-00003B6B0000}"/>
    <cellStyle name="SAPBEXHLevel3X 2 2 5 2" xfId="19761" xr:uid="{00000000-0005-0000-0000-00003C6B0000}"/>
    <cellStyle name="SAPBEXHLevel3X 2 2 6" xfId="19762" xr:uid="{00000000-0005-0000-0000-00003D6B0000}"/>
    <cellStyle name="SAPBEXHLevel3X 2 2 6 2" xfId="19763" xr:uid="{00000000-0005-0000-0000-00003E6B0000}"/>
    <cellStyle name="SAPBEXHLevel3X 2 2 7" xfId="19764" xr:uid="{00000000-0005-0000-0000-00003F6B0000}"/>
    <cellStyle name="SAPBEXHLevel3X 2 2 8" xfId="19765" xr:uid="{00000000-0005-0000-0000-0000406B0000}"/>
    <cellStyle name="SAPBEXHLevel3X 2 2 9" xfId="19766" xr:uid="{00000000-0005-0000-0000-0000416B0000}"/>
    <cellStyle name="SAPBEXHLevel3X 2 2_2013Прогноз" xfId="19767" xr:uid="{00000000-0005-0000-0000-0000426B0000}"/>
    <cellStyle name="SAPBEXHLevel3X 2 3" xfId="19768" xr:uid="{00000000-0005-0000-0000-0000436B0000}"/>
    <cellStyle name="SAPBEXHLevel3X 2 3 2" xfId="19769" xr:uid="{00000000-0005-0000-0000-0000446B0000}"/>
    <cellStyle name="SAPBEXHLevel3X 2 3 2 2" xfId="19770" xr:uid="{00000000-0005-0000-0000-0000456B0000}"/>
    <cellStyle name="SAPBEXHLevel3X 2 3 2 2 2" xfId="19771" xr:uid="{00000000-0005-0000-0000-0000466B0000}"/>
    <cellStyle name="SAPBEXHLevel3X 2 3 2 3" xfId="19772" xr:uid="{00000000-0005-0000-0000-0000476B0000}"/>
    <cellStyle name="SAPBEXHLevel3X 2 3 2 3 2" xfId="19773" xr:uid="{00000000-0005-0000-0000-0000486B0000}"/>
    <cellStyle name="SAPBEXHLevel3X 2 3 2 4" xfId="19774" xr:uid="{00000000-0005-0000-0000-0000496B0000}"/>
    <cellStyle name="SAPBEXHLevel3X 2 3 2 4 2" xfId="19775" xr:uid="{00000000-0005-0000-0000-00004A6B0000}"/>
    <cellStyle name="SAPBEXHLevel3X 2 3 2 5" xfId="19776" xr:uid="{00000000-0005-0000-0000-00004B6B0000}"/>
    <cellStyle name="SAPBEXHLevel3X 2 3 2 5 2" xfId="19777" xr:uid="{00000000-0005-0000-0000-00004C6B0000}"/>
    <cellStyle name="SAPBEXHLevel3X 2 3 2 6" xfId="19778" xr:uid="{00000000-0005-0000-0000-00004D6B0000}"/>
    <cellStyle name="SAPBEXHLevel3X 2 3 2 7" xfId="19779" xr:uid="{00000000-0005-0000-0000-00004E6B0000}"/>
    <cellStyle name="SAPBEXHLevel3X 2 3 2 8" xfId="19780" xr:uid="{00000000-0005-0000-0000-00004F6B0000}"/>
    <cellStyle name="SAPBEXHLevel3X 2 3 2_2014БП" xfId="19781" xr:uid="{00000000-0005-0000-0000-0000506B0000}"/>
    <cellStyle name="SAPBEXHLevel3X 2 3 3" xfId="19782" xr:uid="{00000000-0005-0000-0000-0000516B0000}"/>
    <cellStyle name="SAPBEXHLevel3X 2 3 3 2" xfId="19783" xr:uid="{00000000-0005-0000-0000-0000526B0000}"/>
    <cellStyle name="SAPBEXHLevel3X 2 3 4" xfId="19784" xr:uid="{00000000-0005-0000-0000-0000536B0000}"/>
    <cellStyle name="SAPBEXHLevel3X 2 3 4 2" xfId="19785" xr:uid="{00000000-0005-0000-0000-0000546B0000}"/>
    <cellStyle name="SAPBEXHLevel3X 2 3 5" xfId="19786" xr:uid="{00000000-0005-0000-0000-0000556B0000}"/>
    <cellStyle name="SAPBEXHLevel3X 2 3 5 2" xfId="19787" xr:uid="{00000000-0005-0000-0000-0000566B0000}"/>
    <cellStyle name="SAPBEXHLevel3X 2 3 6" xfId="19788" xr:uid="{00000000-0005-0000-0000-0000576B0000}"/>
    <cellStyle name="SAPBEXHLevel3X 2 3 6 2" xfId="19789" xr:uid="{00000000-0005-0000-0000-0000586B0000}"/>
    <cellStyle name="SAPBEXHLevel3X 2 3 7" xfId="19790" xr:uid="{00000000-0005-0000-0000-0000596B0000}"/>
    <cellStyle name="SAPBEXHLevel3X 2 3 8" xfId="19791" xr:uid="{00000000-0005-0000-0000-00005A6B0000}"/>
    <cellStyle name="SAPBEXHLevel3X 2 3 9" xfId="19792" xr:uid="{00000000-0005-0000-0000-00005B6B0000}"/>
    <cellStyle name="SAPBEXHLevel3X 2 3_2013Прогноз" xfId="19793" xr:uid="{00000000-0005-0000-0000-00005C6B0000}"/>
    <cellStyle name="SAPBEXHLevel3X 2 4" xfId="19794" xr:uid="{00000000-0005-0000-0000-00005D6B0000}"/>
    <cellStyle name="SAPBEXHLevel3X 2 4 2" xfId="19795" xr:uid="{00000000-0005-0000-0000-00005E6B0000}"/>
    <cellStyle name="SAPBEXHLevel3X 2 4 2 2" xfId="19796" xr:uid="{00000000-0005-0000-0000-00005F6B0000}"/>
    <cellStyle name="SAPBEXHLevel3X 2 4 2 3" xfId="19797" xr:uid="{00000000-0005-0000-0000-0000606B0000}"/>
    <cellStyle name="SAPBEXHLevel3X 2 4 3" xfId="19798" xr:uid="{00000000-0005-0000-0000-0000616B0000}"/>
    <cellStyle name="SAPBEXHLevel3X 2 4 3 2" xfId="19799" xr:uid="{00000000-0005-0000-0000-0000626B0000}"/>
    <cellStyle name="SAPBEXHLevel3X 2 4 4" xfId="19800" xr:uid="{00000000-0005-0000-0000-0000636B0000}"/>
    <cellStyle name="SAPBEXHLevel3X 2 4 4 2" xfId="19801" xr:uid="{00000000-0005-0000-0000-0000646B0000}"/>
    <cellStyle name="SAPBEXHLevel3X 2 4 5" xfId="19802" xr:uid="{00000000-0005-0000-0000-0000656B0000}"/>
    <cellStyle name="SAPBEXHLevel3X 2 4 5 2" xfId="19803" xr:uid="{00000000-0005-0000-0000-0000666B0000}"/>
    <cellStyle name="SAPBEXHLevel3X 2 4 6" xfId="19804" xr:uid="{00000000-0005-0000-0000-0000676B0000}"/>
    <cellStyle name="SAPBEXHLevel3X 2 4 7" xfId="19805" xr:uid="{00000000-0005-0000-0000-0000686B0000}"/>
    <cellStyle name="SAPBEXHLevel3X 2 4 8" xfId="19806" xr:uid="{00000000-0005-0000-0000-0000696B0000}"/>
    <cellStyle name="SAPBEXHLevel3X 2 4_2014БП" xfId="19807" xr:uid="{00000000-0005-0000-0000-00006A6B0000}"/>
    <cellStyle name="SAPBEXHLevel3X 2 5" xfId="19808" xr:uid="{00000000-0005-0000-0000-00006B6B0000}"/>
    <cellStyle name="SAPBEXHLevel3X 2 5 2" xfId="19809" xr:uid="{00000000-0005-0000-0000-00006C6B0000}"/>
    <cellStyle name="SAPBEXHLevel3X 2 5 2 2" xfId="19810" xr:uid="{00000000-0005-0000-0000-00006D6B0000}"/>
    <cellStyle name="SAPBEXHLevel3X 2 5 3" xfId="19811" xr:uid="{00000000-0005-0000-0000-00006E6B0000}"/>
    <cellStyle name="SAPBEXHLevel3X 2 6" xfId="19812" xr:uid="{00000000-0005-0000-0000-00006F6B0000}"/>
    <cellStyle name="SAPBEXHLevel3X 2 6 2" xfId="19813" xr:uid="{00000000-0005-0000-0000-0000706B0000}"/>
    <cellStyle name="SAPBEXHLevel3X 2 6 2 2" xfId="19814" xr:uid="{00000000-0005-0000-0000-0000716B0000}"/>
    <cellStyle name="SAPBEXHLevel3X 2 6 3" xfId="19815" xr:uid="{00000000-0005-0000-0000-0000726B0000}"/>
    <cellStyle name="SAPBEXHLevel3X 2 7" xfId="19816" xr:uid="{00000000-0005-0000-0000-0000736B0000}"/>
    <cellStyle name="SAPBEXHLevel3X 2 7 2" xfId="19817" xr:uid="{00000000-0005-0000-0000-0000746B0000}"/>
    <cellStyle name="SAPBEXHLevel3X 2 7 2 2" xfId="19818" xr:uid="{00000000-0005-0000-0000-0000756B0000}"/>
    <cellStyle name="SAPBEXHLevel3X 2 7 3" xfId="19819" xr:uid="{00000000-0005-0000-0000-0000766B0000}"/>
    <cellStyle name="SAPBEXHLevel3X 2 8" xfId="19820" xr:uid="{00000000-0005-0000-0000-0000776B0000}"/>
    <cellStyle name="SAPBEXHLevel3X 2 8 2" xfId="19821" xr:uid="{00000000-0005-0000-0000-0000786B0000}"/>
    <cellStyle name="SAPBEXHLevel3X 2 8 2 2" xfId="19822" xr:uid="{00000000-0005-0000-0000-0000796B0000}"/>
    <cellStyle name="SAPBEXHLevel3X 2 8 3" xfId="19823" xr:uid="{00000000-0005-0000-0000-00007A6B0000}"/>
    <cellStyle name="SAPBEXHLevel3X 2 9" xfId="19824" xr:uid="{00000000-0005-0000-0000-00007B6B0000}"/>
    <cellStyle name="SAPBEXHLevel3X 2 9 2" xfId="19825" xr:uid="{00000000-0005-0000-0000-00007C6B0000}"/>
    <cellStyle name="SAPBEXHLevel3X 2 9 2 2" xfId="19826" xr:uid="{00000000-0005-0000-0000-00007D6B0000}"/>
    <cellStyle name="SAPBEXHLevel3X 2 9 3" xfId="19827" xr:uid="{00000000-0005-0000-0000-00007E6B0000}"/>
    <cellStyle name="SAPBEXHLevel3X 2_2013Прогноз" xfId="19828" xr:uid="{00000000-0005-0000-0000-00007F6B0000}"/>
    <cellStyle name="SAPBEXHLevel3X 20" xfId="19829" xr:uid="{00000000-0005-0000-0000-0000806B0000}"/>
    <cellStyle name="SAPBEXHLevel3X 20 2" xfId="19830" xr:uid="{00000000-0005-0000-0000-0000816B0000}"/>
    <cellStyle name="SAPBEXHLevel3X 20 2 2" xfId="19831" xr:uid="{00000000-0005-0000-0000-0000826B0000}"/>
    <cellStyle name="SAPBEXHLevel3X 20 3" xfId="19832" xr:uid="{00000000-0005-0000-0000-0000836B0000}"/>
    <cellStyle name="SAPBEXHLevel3X 21" xfId="19833" xr:uid="{00000000-0005-0000-0000-0000846B0000}"/>
    <cellStyle name="SAPBEXHLevel3X 21 2" xfId="19834" xr:uid="{00000000-0005-0000-0000-0000856B0000}"/>
    <cellStyle name="SAPBEXHLevel3X 21 2 2" xfId="19835" xr:uid="{00000000-0005-0000-0000-0000866B0000}"/>
    <cellStyle name="SAPBEXHLevel3X 21 3" xfId="19836" xr:uid="{00000000-0005-0000-0000-0000876B0000}"/>
    <cellStyle name="SAPBEXHLevel3X 22" xfId="19837" xr:uid="{00000000-0005-0000-0000-0000886B0000}"/>
    <cellStyle name="SAPBEXHLevel3X 22 2" xfId="19838" xr:uid="{00000000-0005-0000-0000-0000896B0000}"/>
    <cellStyle name="SAPBEXHLevel3X 22 2 2" xfId="19839" xr:uid="{00000000-0005-0000-0000-00008A6B0000}"/>
    <cellStyle name="SAPBEXHLevel3X 22 3" xfId="19840" xr:uid="{00000000-0005-0000-0000-00008B6B0000}"/>
    <cellStyle name="SAPBEXHLevel3X 23" xfId="19841" xr:uid="{00000000-0005-0000-0000-00008C6B0000}"/>
    <cellStyle name="SAPBEXHLevel3X 23 2" xfId="19842" xr:uid="{00000000-0005-0000-0000-00008D6B0000}"/>
    <cellStyle name="SAPBEXHLevel3X 23 2 2" xfId="19843" xr:uid="{00000000-0005-0000-0000-00008E6B0000}"/>
    <cellStyle name="SAPBEXHLevel3X 23 3" xfId="19844" xr:uid="{00000000-0005-0000-0000-00008F6B0000}"/>
    <cellStyle name="SAPBEXHLevel3X 24" xfId="19845" xr:uid="{00000000-0005-0000-0000-0000906B0000}"/>
    <cellStyle name="SAPBEXHLevel3X 24 2" xfId="19846" xr:uid="{00000000-0005-0000-0000-0000916B0000}"/>
    <cellStyle name="SAPBEXHLevel3X 24 2 2" xfId="19847" xr:uid="{00000000-0005-0000-0000-0000926B0000}"/>
    <cellStyle name="SAPBEXHLevel3X 24 3" xfId="19848" xr:uid="{00000000-0005-0000-0000-0000936B0000}"/>
    <cellStyle name="SAPBEXHLevel3X 25" xfId="19849" xr:uid="{00000000-0005-0000-0000-0000946B0000}"/>
    <cellStyle name="SAPBEXHLevel3X 25 2" xfId="19850" xr:uid="{00000000-0005-0000-0000-0000956B0000}"/>
    <cellStyle name="SAPBEXHLevel3X 25 3" xfId="19851" xr:uid="{00000000-0005-0000-0000-0000966B0000}"/>
    <cellStyle name="SAPBEXHLevel3X 26" xfId="19852" xr:uid="{00000000-0005-0000-0000-0000976B0000}"/>
    <cellStyle name="SAPBEXHLevel3X 26 2" xfId="19853" xr:uid="{00000000-0005-0000-0000-0000986B0000}"/>
    <cellStyle name="SAPBEXHLevel3X 27" xfId="19854" xr:uid="{00000000-0005-0000-0000-0000996B0000}"/>
    <cellStyle name="SAPBEXHLevel3X 28" xfId="19855" xr:uid="{00000000-0005-0000-0000-00009A6B0000}"/>
    <cellStyle name="SAPBEXHLevel3X 29" xfId="36487" xr:uid="{00000000-0005-0000-0000-00009B6B0000}"/>
    <cellStyle name="SAPBEXHLevel3X 3" xfId="19856" xr:uid="{00000000-0005-0000-0000-00009C6B0000}"/>
    <cellStyle name="SAPBEXHLevel3X 3 10" xfId="19857" xr:uid="{00000000-0005-0000-0000-00009D6B0000}"/>
    <cellStyle name="SAPBEXHLevel3X 3 10 2" xfId="19858" xr:uid="{00000000-0005-0000-0000-00009E6B0000}"/>
    <cellStyle name="SAPBEXHLevel3X 3 10 3" xfId="19859" xr:uid="{00000000-0005-0000-0000-00009F6B0000}"/>
    <cellStyle name="SAPBEXHLevel3X 3 11" xfId="19860" xr:uid="{00000000-0005-0000-0000-0000A06B0000}"/>
    <cellStyle name="SAPBEXHLevel3X 3 12" xfId="19861" xr:uid="{00000000-0005-0000-0000-0000A16B0000}"/>
    <cellStyle name="SAPBEXHLevel3X 3 2" xfId="19862" xr:uid="{00000000-0005-0000-0000-0000A26B0000}"/>
    <cellStyle name="SAPBEXHLevel3X 3 2 2" xfId="19863" xr:uid="{00000000-0005-0000-0000-0000A36B0000}"/>
    <cellStyle name="SAPBEXHLevel3X 3 2 2 2" xfId="19864" xr:uid="{00000000-0005-0000-0000-0000A46B0000}"/>
    <cellStyle name="SAPBEXHLevel3X 3 2 2 2 2" xfId="19865" xr:uid="{00000000-0005-0000-0000-0000A56B0000}"/>
    <cellStyle name="SAPBEXHLevel3X 3 2 2 3" xfId="19866" xr:uid="{00000000-0005-0000-0000-0000A66B0000}"/>
    <cellStyle name="SAPBEXHLevel3X 3 2 2 3 2" xfId="19867" xr:uid="{00000000-0005-0000-0000-0000A76B0000}"/>
    <cellStyle name="SAPBEXHLevel3X 3 2 2 4" xfId="19868" xr:uid="{00000000-0005-0000-0000-0000A86B0000}"/>
    <cellStyle name="SAPBEXHLevel3X 3 2 2 4 2" xfId="19869" xr:uid="{00000000-0005-0000-0000-0000A96B0000}"/>
    <cellStyle name="SAPBEXHLevel3X 3 2 2 5" xfId="19870" xr:uid="{00000000-0005-0000-0000-0000AA6B0000}"/>
    <cellStyle name="SAPBEXHLevel3X 3 2 2 5 2" xfId="19871" xr:uid="{00000000-0005-0000-0000-0000AB6B0000}"/>
    <cellStyle name="SAPBEXHLevel3X 3 2 2 6" xfId="19872" xr:uid="{00000000-0005-0000-0000-0000AC6B0000}"/>
    <cellStyle name="SAPBEXHLevel3X 3 2 2 7" xfId="19873" xr:uid="{00000000-0005-0000-0000-0000AD6B0000}"/>
    <cellStyle name="SAPBEXHLevel3X 3 2 2 8" xfId="19874" xr:uid="{00000000-0005-0000-0000-0000AE6B0000}"/>
    <cellStyle name="SAPBEXHLevel3X 3 2 2_2014БП" xfId="19875" xr:uid="{00000000-0005-0000-0000-0000AF6B0000}"/>
    <cellStyle name="SAPBEXHLevel3X 3 2 3" xfId="19876" xr:uid="{00000000-0005-0000-0000-0000B06B0000}"/>
    <cellStyle name="SAPBEXHLevel3X 3 2 3 2" xfId="19877" xr:uid="{00000000-0005-0000-0000-0000B16B0000}"/>
    <cellStyle name="SAPBEXHLevel3X 3 2 4" xfId="19878" xr:uid="{00000000-0005-0000-0000-0000B26B0000}"/>
    <cellStyle name="SAPBEXHLevel3X 3 2 4 2" xfId="19879" xr:uid="{00000000-0005-0000-0000-0000B36B0000}"/>
    <cellStyle name="SAPBEXHLevel3X 3 2 5" xfId="19880" xr:uid="{00000000-0005-0000-0000-0000B46B0000}"/>
    <cellStyle name="SAPBEXHLevel3X 3 2 5 2" xfId="19881" xr:uid="{00000000-0005-0000-0000-0000B56B0000}"/>
    <cellStyle name="SAPBEXHLevel3X 3 2 6" xfId="19882" xr:uid="{00000000-0005-0000-0000-0000B66B0000}"/>
    <cellStyle name="SAPBEXHLevel3X 3 2 6 2" xfId="19883" xr:uid="{00000000-0005-0000-0000-0000B76B0000}"/>
    <cellStyle name="SAPBEXHLevel3X 3 2 7" xfId="19884" xr:uid="{00000000-0005-0000-0000-0000B86B0000}"/>
    <cellStyle name="SAPBEXHLevel3X 3 2 8" xfId="19885" xr:uid="{00000000-0005-0000-0000-0000B96B0000}"/>
    <cellStyle name="SAPBEXHLevel3X 3 2 9" xfId="19886" xr:uid="{00000000-0005-0000-0000-0000BA6B0000}"/>
    <cellStyle name="SAPBEXHLevel3X 3 2_2013Прогноз" xfId="19887" xr:uid="{00000000-0005-0000-0000-0000BB6B0000}"/>
    <cellStyle name="SAPBEXHLevel3X 3 3" xfId="19888" xr:uid="{00000000-0005-0000-0000-0000BC6B0000}"/>
    <cellStyle name="SAPBEXHLevel3X 3 3 2" xfId="19889" xr:uid="{00000000-0005-0000-0000-0000BD6B0000}"/>
    <cellStyle name="SAPBEXHLevel3X 3 3 2 2" xfId="19890" xr:uid="{00000000-0005-0000-0000-0000BE6B0000}"/>
    <cellStyle name="SAPBEXHLevel3X 3 3 2 2 2" xfId="19891" xr:uid="{00000000-0005-0000-0000-0000BF6B0000}"/>
    <cellStyle name="SAPBEXHLevel3X 3 3 2 3" xfId="19892" xr:uid="{00000000-0005-0000-0000-0000C06B0000}"/>
    <cellStyle name="SAPBEXHLevel3X 3 3 2 3 2" xfId="19893" xr:uid="{00000000-0005-0000-0000-0000C16B0000}"/>
    <cellStyle name="SAPBEXHLevel3X 3 3 2 4" xfId="19894" xr:uid="{00000000-0005-0000-0000-0000C26B0000}"/>
    <cellStyle name="SAPBEXHLevel3X 3 3 2 4 2" xfId="19895" xr:uid="{00000000-0005-0000-0000-0000C36B0000}"/>
    <cellStyle name="SAPBEXHLevel3X 3 3 2 5" xfId="19896" xr:uid="{00000000-0005-0000-0000-0000C46B0000}"/>
    <cellStyle name="SAPBEXHLevel3X 3 3 2 5 2" xfId="19897" xr:uid="{00000000-0005-0000-0000-0000C56B0000}"/>
    <cellStyle name="SAPBEXHLevel3X 3 3 2 6" xfId="19898" xr:uid="{00000000-0005-0000-0000-0000C66B0000}"/>
    <cellStyle name="SAPBEXHLevel3X 3 3 2 7" xfId="19899" xr:uid="{00000000-0005-0000-0000-0000C76B0000}"/>
    <cellStyle name="SAPBEXHLevel3X 3 3 2 8" xfId="19900" xr:uid="{00000000-0005-0000-0000-0000C86B0000}"/>
    <cellStyle name="SAPBEXHLevel3X 3 3 2_2014БП" xfId="19901" xr:uid="{00000000-0005-0000-0000-0000C96B0000}"/>
    <cellStyle name="SAPBEXHLevel3X 3 3 3" xfId="19902" xr:uid="{00000000-0005-0000-0000-0000CA6B0000}"/>
    <cellStyle name="SAPBEXHLevel3X 3 3 3 2" xfId="19903" xr:uid="{00000000-0005-0000-0000-0000CB6B0000}"/>
    <cellStyle name="SAPBEXHLevel3X 3 3 4" xfId="19904" xr:uid="{00000000-0005-0000-0000-0000CC6B0000}"/>
    <cellStyle name="SAPBEXHLevel3X 3 3 4 2" xfId="19905" xr:uid="{00000000-0005-0000-0000-0000CD6B0000}"/>
    <cellStyle name="SAPBEXHLevel3X 3 3 5" xfId="19906" xr:uid="{00000000-0005-0000-0000-0000CE6B0000}"/>
    <cellStyle name="SAPBEXHLevel3X 3 3 5 2" xfId="19907" xr:uid="{00000000-0005-0000-0000-0000CF6B0000}"/>
    <cellStyle name="SAPBEXHLevel3X 3 3 6" xfId="19908" xr:uid="{00000000-0005-0000-0000-0000D06B0000}"/>
    <cellStyle name="SAPBEXHLevel3X 3 3 6 2" xfId="19909" xr:uid="{00000000-0005-0000-0000-0000D16B0000}"/>
    <cellStyle name="SAPBEXHLevel3X 3 3 7" xfId="19910" xr:uid="{00000000-0005-0000-0000-0000D26B0000}"/>
    <cellStyle name="SAPBEXHLevel3X 3 3 8" xfId="19911" xr:uid="{00000000-0005-0000-0000-0000D36B0000}"/>
    <cellStyle name="SAPBEXHLevel3X 3 3 9" xfId="19912" xr:uid="{00000000-0005-0000-0000-0000D46B0000}"/>
    <cellStyle name="SAPBEXHLevel3X 3 3_2013Прогноз" xfId="19913" xr:uid="{00000000-0005-0000-0000-0000D56B0000}"/>
    <cellStyle name="SAPBEXHLevel3X 3 4" xfId="19914" xr:uid="{00000000-0005-0000-0000-0000D66B0000}"/>
    <cellStyle name="SAPBEXHLevel3X 3 4 2" xfId="19915" xr:uid="{00000000-0005-0000-0000-0000D76B0000}"/>
    <cellStyle name="SAPBEXHLevel3X 3 4 2 2" xfId="19916" xr:uid="{00000000-0005-0000-0000-0000D86B0000}"/>
    <cellStyle name="SAPBEXHLevel3X 3 4 2 3" xfId="19917" xr:uid="{00000000-0005-0000-0000-0000D96B0000}"/>
    <cellStyle name="SAPBEXHLevel3X 3 4 3" xfId="19918" xr:uid="{00000000-0005-0000-0000-0000DA6B0000}"/>
    <cellStyle name="SAPBEXHLevel3X 3 4 3 2" xfId="19919" xr:uid="{00000000-0005-0000-0000-0000DB6B0000}"/>
    <cellStyle name="SAPBEXHLevel3X 3 4 4" xfId="19920" xr:uid="{00000000-0005-0000-0000-0000DC6B0000}"/>
    <cellStyle name="SAPBEXHLevel3X 3 4 4 2" xfId="19921" xr:uid="{00000000-0005-0000-0000-0000DD6B0000}"/>
    <cellStyle name="SAPBEXHLevel3X 3 4 5" xfId="19922" xr:uid="{00000000-0005-0000-0000-0000DE6B0000}"/>
    <cellStyle name="SAPBEXHLevel3X 3 4 5 2" xfId="19923" xr:uid="{00000000-0005-0000-0000-0000DF6B0000}"/>
    <cellStyle name="SAPBEXHLevel3X 3 4 6" xfId="19924" xr:uid="{00000000-0005-0000-0000-0000E06B0000}"/>
    <cellStyle name="SAPBEXHLevel3X 3 4 7" xfId="19925" xr:uid="{00000000-0005-0000-0000-0000E16B0000}"/>
    <cellStyle name="SAPBEXHLevel3X 3 4 8" xfId="19926" xr:uid="{00000000-0005-0000-0000-0000E26B0000}"/>
    <cellStyle name="SAPBEXHLevel3X 3 4_2014БП" xfId="19927" xr:uid="{00000000-0005-0000-0000-0000E36B0000}"/>
    <cellStyle name="SAPBEXHLevel3X 3 5" xfId="19928" xr:uid="{00000000-0005-0000-0000-0000E46B0000}"/>
    <cellStyle name="SAPBEXHLevel3X 3 5 2" xfId="19929" xr:uid="{00000000-0005-0000-0000-0000E56B0000}"/>
    <cellStyle name="SAPBEXHLevel3X 3 5 2 2" xfId="19930" xr:uid="{00000000-0005-0000-0000-0000E66B0000}"/>
    <cellStyle name="SAPBEXHLevel3X 3 5 3" xfId="19931" xr:uid="{00000000-0005-0000-0000-0000E76B0000}"/>
    <cellStyle name="SAPBEXHLevel3X 3 6" xfId="19932" xr:uid="{00000000-0005-0000-0000-0000E86B0000}"/>
    <cellStyle name="SAPBEXHLevel3X 3 6 2" xfId="19933" xr:uid="{00000000-0005-0000-0000-0000E96B0000}"/>
    <cellStyle name="SAPBEXHLevel3X 3 6 2 2" xfId="19934" xr:uid="{00000000-0005-0000-0000-0000EA6B0000}"/>
    <cellStyle name="SAPBEXHLevel3X 3 6 3" xfId="19935" xr:uid="{00000000-0005-0000-0000-0000EB6B0000}"/>
    <cellStyle name="SAPBEXHLevel3X 3 7" xfId="19936" xr:uid="{00000000-0005-0000-0000-0000EC6B0000}"/>
    <cellStyle name="SAPBEXHLevel3X 3 7 2" xfId="19937" xr:uid="{00000000-0005-0000-0000-0000ED6B0000}"/>
    <cellStyle name="SAPBEXHLevel3X 3 7 2 2" xfId="19938" xr:uid="{00000000-0005-0000-0000-0000EE6B0000}"/>
    <cellStyle name="SAPBEXHLevel3X 3 7 3" xfId="19939" xr:uid="{00000000-0005-0000-0000-0000EF6B0000}"/>
    <cellStyle name="SAPBEXHLevel3X 3 8" xfId="19940" xr:uid="{00000000-0005-0000-0000-0000F06B0000}"/>
    <cellStyle name="SAPBEXHLevel3X 3 8 2" xfId="19941" xr:uid="{00000000-0005-0000-0000-0000F16B0000}"/>
    <cellStyle name="SAPBEXHLevel3X 3 8 2 2" xfId="19942" xr:uid="{00000000-0005-0000-0000-0000F26B0000}"/>
    <cellStyle name="SAPBEXHLevel3X 3 8 3" xfId="19943" xr:uid="{00000000-0005-0000-0000-0000F36B0000}"/>
    <cellStyle name="SAPBEXHLevel3X 3 9" xfId="19944" xr:uid="{00000000-0005-0000-0000-0000F46B0000}"/>
    <cellStyle name="SAPBEXHLevel3X 3 9 2" xfId="19945" xr:uid="{00000000-0005-0000-0000-0000F56B0000}"/>
    <cellStyle name="SAPBEXHLevel3X 3 9 2 2" xfId="19946" xr:uid="{00000000-0005-0000-0000-0000F66B0000}"/>
    <cellStyle name="SAPBEXHLevel3X 3 9 3" xfId="19947" xr:uid="{00000000-0005-0000-0000-0000F76B0000}"/>
    <cellStyle name="SAPBEXHLevel3X 3_2013Прогноз" xfId="19948" xr:uid="{00000000-0005-0000-0000-0000F86B0000}"/>
    <cellStyle name="SAPBEXHLevel3X 30" xfId="36488" xr:uid="{00000000-0005-0000-0000-0000F96B0000}"/>
    <cellStyle name="SAPBEXHLevel3X 31" xfId="36489" xr:uid="{00000000-0005-0000-0000-0000FA6B0000}"/>
    <cellStyle name="SAPBEXHLevel3X 4" xfId="19949" xr:uid="{00000000-0005-0000-0000-0000FB6B0000}"/>
    <cellStyle name="SAPBEXHLevel3X 4 10" xfId="19950" xr:uid="{00000000-0005-0000-0000-0000FC6B0000}"/>
    <cellStyle name="SAPBEXHLevel3X 4 10 2" xfId="19951" xr:uid="{00000000-0005-0000-0000-0000FD6B0000}"/>
    <cellStyle name="SAPBEXHLevel3X 4 10 3" xfId="19952" xr:uid="{00000000-0005-0000-0000-0000FE6B0000}"/>
    <cellStyle name="SAPBEXHLevel3X 4 11" xfId="19953" xr:uid="{00000000-0005-0000-0000-0000FF6B0000}"/>
    <cellStyle name="SAPBEXHLevel3X 4 12" xfId="19954" xr:uid="{00000000-0005-0000-0000-0000006C0000}"/>
    <cellStyle name="SAPBEXHLevel3X 4 2" xfId="19955" xr:uid="{00000000-0005-0000-0000-0000016C0000}"/>
    <cellStyle name="SAPBEXHLevel3X 4 2 2" xfId="19956" xr:uid="{00000000-0005-0000-0000-0000026C0000}"/>
    <cellStyle name="SAPBEXHLevel3X 4 2 2 2" xfId="19957" xr:uid="{00000000-0005-0000-0000-0000036C0000}"/>
    <cellStyle name="SAPBEXHLevel3X 4 2 2 2 2" xfId="19958" xr:uid="{00000000-0005-0000-0000-0000046C0000}"/>
    <cellStyle name="SAPBEXHLevel3X 4 2 2 3" xfId="19959" xr:uid="{00000000-0005-0000-0000-0000056C0000}"/>
    <cellStyle name="SAPBEXHLevel3X 4 2 2 3 2" xfId="19960" xr:uid="{00000000-0005-0000-0000-0000066C0000}"/>
    <cellStyle name="SAPBEXHLevel3X 4 2 2 4" xfId="19961" xr:uid="{00000000-0005-0000-0000-0000076C0000}"/>
    <cellStyle name="SAPBEXHLevel3X 4 2 2 4 2" xfId="19962" xr:uid="{00000000-0005-0000-0000-0000086C0000}"/>
    <cellStyle name="SAPBEXHLevel3X 4 2 2 5" xfId="19963" xr:uid="{00000000-0005-0000-0000-0000096C0000}"/>
    <cellStyle name="SAPBEXHLevel3X 4 2 2 5 2" xfId="19964" xr:uid="{00000000-0005-0000-0000-00000A6C0000}"/>
    <cellStyle name="SAPBEXHLevel3X 4 2 2 6" xfId="19965" xr:uid="{00000000-0005-0000-0000-00000B6C0000}"/>
    <cellStyle name="SAPBEXHLevel3X 4 2 2 7" xfId="19966" xr:uid="{00000000-0005-0000-0000-00000C6C0000}"/>
    <cellStyle name="SAPBEXHLevel3X 4 2 2 8" xfId="19967" xr:uid="{00000000-0005-0000-0000-00000D6C0000}"/>
    <cellStyle name="SAPBEXHLevel3X 4 2 2_2014БП" xfId="19968" xr:uid="{00000000-0005-0000-0000-00000E6C0000}"/>
    <cellStyle name="SAPBEXHLevel3X 4 2 3" xfId="19969" xr:uid="{00000000-0005-0000-0000-00000F6C0000}"/>
    <cellStyle name="SAPBEXHLevel3X 4 2 3 2" xfId="19970" xr:uid="{00000000-0005-0000-0000-0000106C0000}"/>
    <cellStyle name="SAPBEXHLevel3X 4 2 4" xfId="19971" xr:uid="{00000000-0005-0000-0000-0000116C0000}"/>
    <cellStyle name="SAPBEXHLevel3X 4 2 4 2" xfId="19972" xr:uid="{00000000-0005-0000-0000-0000126C0000}"/>
    <cellStyle name="SAPBEXHLevel3X 4 2 5" xfId="19973" xr:uid="{00000000-0005-0000-0000-0000136C0000}"/>
    <cellStyle name="SAPBEXHLevel3X 4 2 5 2" xfId="19974" xr:uid="{00000000-0005-0000-0000-0000146C0000}"/>
    <cellStyle name="SAPBEXHLevel3X 4 2 6" xfId="19975" xr:uid="{00000000-0005-0000-0000-0000156C0000}"/>
    <cellStyle name="SAPBEXHLevel3X 4 2 6 2" xfId="19976" xr:uid="{00000000-0005-0000-0000-0000166C0000}"/>
    <cellStyle name="SAPBEXHLevel3X 4 2 7" xfId="19977" xr:uid="{00000000-0005-0000-0000-0000176C0000}"/>
    <cellStyle name="SAPBEXHLevel3X 4 2 8" xfId="19978" xr:uid="{00000000-0005-0000-0000-0000186C0000}"/>
    <cellStyle name="SAPBEXHLevel3X 4 2 9" xfId="19979" xr:uid="{00000000-0005-0000-0000-0000196C0000}"/>
    <cellStyle name="SAPBEXHLevel3X 4 2_2013Прогноз" xfId="19980" xr:uid="{00000000-0005-0000-0000-00001A6C0000}"/>
    <cellStyle name="SAPBEXHLevel3X 4 3" xfId="19981" xr:uid="{00000000-0005-0000-0000-00001B6C0000}"/>
    <cellStyle name="SAPBEXHLevel3X 4 3 2" xfId="19982" xr:uid="{00000000-0005-0000-0000-00001C6C0000}"/>
    <cellStyle name="SAPBEXHLevel3X 4 3 2 2" xfId="19983" xr:uid="{00000000-0005-0000-0000-00001D6C0000}"/>
    <cellStyle name="SAPBEXHLevel3X 4 3 2 2 2" xfId="19984" xr:uid="{00000000-0005-0000-0000-00001E6C0000}"/>
    <cellStyle name="SAPBEXHLevel3X 4 3 2 3" xfId="19985" xr:uid="{00000000-0005-0000-0000-00001F6C0000}"/>
    <cellStyle name="SAPBEXHLevel3X 4 3 2 3 2" xfId="19986" xr:uid="{00000000-0005-0000-0000-0000206C0000}"/>
    <cellStyle name="SAPBEXHLevel3X 4 3 2 4" xfId="19987" xr:uid="{00000000-0005-0000-0000-0000216C0000}"/>
    <cellStyle name="SAPBEXHLevel3X 4 3 2 4 2" xfId="19988" xr:uid="{00000000-0005-0000-0000-0000226C0000}"/>
    <cellStyle name="SAPBEXHLevel3X 4 3 2 5" xfId="19989" xr:uid="{00000000-0005-0000-0000-0000236C0000}"/>
    <cellStyle name="SAPBEXHLevel3X 4 3 2 5 2" xfId="19990" xr:uid="{00000000-0005-0000-0000-0000246C0000}"/>
    <cellStyle name="SAPBEXHLevel3X 4 3 2 6" xfId="19991" xr:uid="{00000000-0005-0000-0000-0000256C0000}"/>
    <cellStyle name="SAPBEXHLevel3X 4 3 2 7" xfId="19992" xr:uid="{00000000-0005-0000-0000-0000266C0000}"/>
    <cellStyle name="SAPBEXHLevel3X 4 3 2 8" xfId="19993" xr:uid="{00000000-0005-0000-0000-0000276C0000}"/>
    <cellStyle name="SAPBEXHLevel3X 4 3 2_2014БП" xfId="19994" xr:uid="{00000000-0005-0000-0000-0000286C0000}"/>
    <cellStyle name="SAPBEXHLevel3X 4 3 3" xfId="19995" xr:uid="{00000000-0005-0000-0000-0000296C0000}"/>
    <cellStyle name="SAPBEXHLevel3X 4 3 3 2" xfId="19996" xr:uid="{00000000-0005-0000-0000-00002A6C0000}"/>
    <cellStyle name="SAPBEXHLevel3X 4 3 4" xfId="19997" xr:uid="{00000000-0005-0000-0000-00002B6C0000}"/>
    <cellStyle name="SAPBEXHLevel3X 4 3 4 2" xfId="19998" xr:uid="{00000000-0005-0000-0000-00002C6C0000}"/>
    <cellStyle name="SAPBEXHLevel3X 4 3 5" xfId="19999" xr:uid="{00000000-0005-0000-0000-00002D6C0000}"/>
    <cellStyle name="SAPBEXHLevel3X 4 3 5 2" xfId="20000" xr:uid="{00000000-0005-0000-0000-00002E6C0000}"/>
    <cellStyle name="SAPBEXHLevel3X 4 3 6" xfId="20001" xr:uid="{00000000-0005-0000-0000-00002F6C0000}"/>
    <cellStyle name="SAPBEXHLevel3X 4 3 6 2" xfId="20002" xr:uid="{00000000-0005-0000-0000-0000306C0000}"/>
    <cellStyle name="SAPBEXHLevel3X 4 3 7" xfId="20003" xr:uid="{00000000-0005-0000-0000-0000316C0000}"/>
    <cellStyle name="SAPBEXHLevel3X 4 3 8" xfId="20004" xr:uid="{00000000-0005-0000-0000-0000326C0000}"/>
    <cellStyle name="SAPBEXHLevel3X 4 3 9" xfId="20005" xr:uid="{00000000-0005-0000-0000-0000336C0000}"/>
    <cellStyle name="SAPBEXHLevel3X 4 3_2013Прогноз" xfId="20006" xr:uid="{00000000-0005-0000-0000-0000346C0000}"/>
    <cellStyle name="SAPBEXHLevel3X 4 4" xfId="20007" xr:uid="{00000000-0005-0000-0000-0000356C0000}"/>
    <cellStyle name="SAPBEXHLevel3X 4 4 2" xfId="20008" xr:uid="{00000000-0005-0000-0000-0000366C0000}"/>
    <cellStyle name="SAPBEXHLevel3X 4 4 2 2" xfId="20009" xr:uid="{00000000-0005-0000-0000-0000376C0000}"/>
    <cellStyle name="SAPBEXHLevel3X 4 4 2 3" xfId="20010" xr:uid="{00000000-0005-0000-0000-0000386C0000}"/>
    <cellStyle name="SAPBEXHLevel3X 4 4 3" xfId="20011" xr:uid="{00000000-0005-0000-0000-0000396C0000}"/>
    <cellStyle name="SAPBEXHLevel3X 4 4 3 2" xfId="20012" xr:uid="{00000000-0005-0000-0000-00003A6C0000}"/>
    <cellStyle name="SAPBEXHLevel3X 4 4 4" xfId="20013" xr:uid="{00000000-0005-0000-0000-00003B6C0000}"/>
    <cellStyle name="SAPBEXHLevel3X 4 4 4 2" xfId="20014" xr:uid="{00000000-0005-0000-0000-00003C6C0000}"/>
    <cellStyle name="SAPBEXHLevel3X 4 4 5" xfId="20015" xr:uid="{00000000-0005-0000-0000-00003D6C0000}"/>
    <cellStyle name="SAPBEXHLevel3X 4 4 5 2" xfId="20016" xr:uid="{00000000-0005-0000-0000-00003E6C0000}"/>
    <cellStyle name="SAPBEXHLevel3X 4 4 6" xfId="20017" xr:uid="{00000000-0005-0000-0000-00003F6C0000}"/>
    <cellStyle name="SAPBEXHLevel3X 4 4 7" xfId="20018" xr:uid="{00000000-0005-0000-0000-0000406C0000}"/>
    <cellStyle name="SAPBEXHLevel3X 4 4 8" xfId="20019" xr:uid="{00000000-0005-0000-0000-0000416C0000}"/>
    <cellStyle name="SAPBEXHLevel3X 4 4_2014БП" xfId="20020" xr:uid="{00000000-0005-0000-0000-0000426C0000}"/>
    <cellStyle name="SAPBEXHLevel3X 4 5" xfId="20021" xr:uid="{00000000-0005-0000-0000-0000436C0000}"/>
    <cellStyle name="SAPBEXHLevel3X 4 5 2" xfId="20022" xr:uid="{00000000-0005-0000-0000-0000446C0000}"/>
    <cellStyle name="SAPBEXHLevel3X 4 5 2 2" xfId="20023" xr:uid="{00000000-0005-0000-0000-0000456C0000}"/>
    <cellStyle name="SAPBEXHLevel3X 4 5 3" xfId="20024" xr:uid="{00000000-0005-0000-0000-0000466C0000}"/>
    <cellStyle name="SAPBEXHLevel3X 4 6" xfId="20025" xr:uid="{00000000-0005-0000-0000-0000476C0000}"/>
    <cellStyle name="SAPBEXHLevel3X 4 6 2" xfId="20026" xr:uid="{00000000-0005-0000-0000-0000486C0000}"/>
    <cellStyle name="SAPBEXHLevel3X 4 6 2 2" xfId="20027" xr:uid="{00000000-0005-0000-0000-0000496C0000}"/>
    <cellStyle name="SAPBEXHLevel3X 4 6 3" xfId="20028" xr:uid="{00000000-0005-0000-0000-00004A6C0000}"/>
    <cellStyle name="SAPBEXHLevel3X 4 7" xfId="20029" xr:uid="{00000000-0005-0000-0000-00004B6C0000}"/>
    <cellStyle name="SAPBEXHLevel3X 4 7 2" xfId="20030" xr:uid="{00000000-0005-0000-0000-00004C6C0000}"/>
    <cellStyle name="SAPBEXHLevel3X 4 7 2 2" xfId="20031" xr:uid="{00000000-0005-0000-0000-00004D6C0000}"/>
    <cellStyle name="SAPBEXHLevel3X 4 7 3" xfId="20032" xr:uid="{00000000-0005-0000-0000-00004E6C0000}"/>
    <cellStyle name="SAPBEXHLevel3X 4 8" xfId="20033" xr:uid="{00000000-0005-0000-0000-00004F6C0000}"/>
    <cellStyle name="SAPBEXHLevel3X 4 8 2" xfId="20034" xr:uid="{00000000-0005-0000-0000-0000506C0000}"/>
    <cellStyle name="SAPBEXHLevel3X 4 8 2 2" xfId="20035" xr:uid="{00000000-0005-0000-0000-0000516C0000}"/>
    <cellStyle name="SAPBEXHLevel3X 4 8 3" xfId="20036" xr:uid="{00000000-0005-0000-0000-0000526C0000}"/>
    <cellStyle name="SAPBEXHLevel3X 4 9" xfId="20037" xr:uid="{00000000-0005-0000-0000-0000536C0000}"/>
    <cellStyle name="SAPBEXHLevel3X 4 9 2" xfId="20038" xr:uid="{00000000-0005-0000-0000-0000546C0000}"/>
    <cellStyle name="SAPBEXHLevel3X 4 9 2 2" xfId="20039" xr:uid="{00000000-0005-0000-0000-0000556C0000}"/>
    <cellStyle name="SAPBEXHLevel3X 4 9 3" xfId="20040" xr:uid="{00000000-0005-0000-0000-0000566C0000}"/>
    <cellStyle name="SAPBEXHLevel3X 4_2013Прогноз" xfId="20041" xr:uid="{00000000-0005-0000-0000-0000576C0000}"/>
    <cellStyle name="SAPBEXHLevel3X 5" xfId="20042" xr:uid="{00000000-0005-0000-0000-0000586C0000}"/>
    <cellStyle name="SAPBEXHLevel3X 5 10" xfId="20043" xr:uid="{00000000-0005-0000-0000-0000596C0000}"/>
    <cellStyle name="SAPBEXHLevel3X 5 10 2" xfId="20044" xr:uid="{00000000-0005-0000-0000-00005A6C0000}"/>
    <cellStyle name="SAPBEXHLevel3X 5 10 3" xfId="20045" xr:uid="{00000000-0005-0000-0000-00005B6C0000}"/>
    <cellStyle name="SAPBEXHLevel3X 5 11" xfId="20046" xr:uid="{00000000-0005-0000-0000-00005C6C0000}"/>
    <cellStyle name="SAPBEXHLevel3X 5 12" xfId="20047" xr:uid="{00000000-0005-0000-0000-00005D6C0000}"/>
    <cellStyle name="SAPBEXHLevel3X 5 2" xfId="20048" xr:uid="{00000000-0005-0000-0000-00005E6C0000}"/>
    <cellStyle name="SAPBEXHLevel3X 5 2 2" xfId="20049" xr:uid="{00000000-0005-0000-0000-00005F6C0000}"/>
    <cellStyle name="SAPBEXHLevel3X 5 2 2 2" xfId="20050" xr:uid="{00000000-0005-0000-0000-0000606C0000}"/>
    <cellStyle name="SAPBEXHLevel3X 5 2 2 2 2" xfId="20051" xr:uid="{00000000-0005-0000-0000-0000616C0000}"/>
    <cellStyle name="SAPBEXHLevel3X 5 2 2 3" xfId="20052" xr:uid="{00000000-0005-0000-0000-0000626C0000}"/>
    <cellStyle name="SAPBEXHLevel3X 5 2 2 3 2" xfId="20053" xr:uid="{00000000-0005-0000-0000-0000636C0000}"/>
    <cellStyle name="SAPBEXHLevel3X 5 2 2 4" xfId="20054" xr:uid="{00000000-0005-0000-0000-0000646C0000}"/>
    <cellStyle name="SAPBEXHLevel3X 5 2 2 4 2" xfId="20055" xr:uid="{00000000-0005-0000-0000-0000656C0000}"/>
    <cellStyle name="SAPBEXHLevel3X 5 2 2 5" xfId="20056" xr:uid="{00000000-0005-0000-0000-0000666C0000}"/>
    <cellStyle name="SAPBEXHLevel3X 5 2 2 5 2" xfId="20057" xr:uid="{00000000-0005-0000-0000-0000676C0000}"/>
    <cellStyle name="SAPBEXHLevel3X 5 2 2 6" xfId="20058" xr:uid="{00000000-0005-0000-0000-0000686C0000}"/>
    <cellStyle name="SAPBEXHLevel3X 5 2 2 7" xfId="20059" xr:uid="{00000000-0005-0000-0000-0000696C0000}"/>
    <cellStyle name="SAPBEXHLevel3X 5 2 2 8" xfId="20060" xr:uid="{00000000-0005-0000-0000-00006A6C0000}"/>
    <cellStyle name="SAPBEXHLevel3X 5 2 2_2014БП" xfId="20061" xr:uid="{00000000-0005-0000-0000-00006B6C0000}"/>
    <cellStyle name="SAPBEXHLevel3X 5 2 3" xfId="20062" xr:uid="{00000000-0005-0000-0000-00006C6C0000}"/>
    <cellStyle name="SAPBEXHLevel3X 5 2 3 2" xfId="20063" xr:uid="{00000000-0005-0000-0000-00006D6C0000}"/>
    <cellStyle name="SAPBEXHLevel3X 5 2 4" xfId="20064" xr:uid="{00000000-0005-0000-0000-00006E6C0000}"/>
    <cellStyle name="SAPBEXHLevel3X 5 2 4 2" xfId="20065" xr:uid="{00000000-0005-0000-0000-00006F6C0000}"/>
    <cellStyle name="SAPBEXHLevel3X 5 2 5" xfId="20066" xr:uid="{00000000-0005-0000-0000-0000706C0000}"/>
    <cellStyle name="SAPBEXHLevel3X 5 2 5 2" xfId="20067" xr:uid="{00000000-0005-0000-0000-0000716C0000}"/>
    <cellStyle name="SAPBEXHLevel3X 5 2 6" xfId="20068" xr:uid="{00000000-0005-0000-0000-0000726C0000}"/>
    <cellStyle name="SAPBEXHLevel3X 5 2 6 2" xfId="20069" xr:uid="{00000000-0005-0000-0000-0000736C0000}"/>
    <cellStyle name="SAPBEXHLevel3X 5 2 7" xfId="20070" xr:uid="{00000000-0005-0000-0000-0000746C0000}"/>
    <cellStyle name="SAPBEXHLevel3X 5 2 8" xfId="20071" xr:uid="{00000000-0005-0000-0000-0000756C0000}"/>
    <cellStyle name="SAPBEXHLevel3X 5 2 9" xfId="20072" xr:uid="{00000000-0005-0000-0000-0000766C0000}"/>
    <cellStyle name="SAPBEXHLevel3X 5 2_2013Прогноз" xfId="20073" xr:uid="{00000000-0005-0000-0000-0000776C0000}"/>
    <cellStyle name="SAPBEXHLevel3X 5 3" xfId="20074" xr:uid="{00000000-0005-0000-0000-0000786C0000}"/>
    <cellStyle name="SAPBEXHLevel3X 5 3 2" xfId="20075" xr:uid="{00000000-0005-0000-0000-0000796C0000}"/>
    <cellStyle name="SAPBEXHLevel3X 5 3 2 2" xfId="20076" xr:uid="{00000000-0005-0000-0000-00007A6C0000}"/>
    <cellStyle name="SAPBEXHLevel3X 5 3 2 2 2" xfId="20077" xr:uid="{00000000-0005-0000-0000-00007B6C0000}"/>
    <cellStyle name="SAPBEXHLevel3X 5 3 2 3" xfId="20078" xr:uid="{00000000-0005-0000-0000-00007C6C0000}"/>
    <cellStyle name="SAPBEXHLevel3X 5 3 2 3 2" xfId="20079" xr:uid="{00000000-0005-0000-0000-00007D6C0000}"/>
    <cellStyle name="SAPBEXHLevel3X 5 3 2 4" xfId="20080" xr:uid="{00000000-0005-0000-0000-00007E6C0000}"/>
    <cellStyle name="SAPBEXHLevel3X 5 3 2 4 2" xfId="20081" xr:uid="{00000000-0005-0000-0000-00007F6C0000}"/>
    <cellStyle name="SAPBEXHLevel3X 5 3 2 5" xfId="20082" xr:uid="{00000000-0005-0000-0000-0000806C0000}"/>
    <cellStyle name="SAPBEXHLevel3X 5 3 2 5 2" xfId="20083" xr:uid="{00000000-0005-0000-0000-0000816C0000}"/>
    <cellStyle name="SAPBEXHLevel3X 5 3 2 6" xfId="20084" xr:uid="{00000000-0005-0000-0000-0000826C0000}"/>
    <cellStyle name="SAPBEXHLevel3X 5 3 2 7" xfId="20085" xr:uid="{00000000-0005-0000-0000-0000836C0000}"/>
    <cellStyle name="SAPBEXHLevel3X 5 3 2 8" xfId="20086" xr:uid="{00000000-0005-0000-0000-0000846C0000}"/>
    <cellStyle name="SAPBEXHLevel3X 5 3 2_2014БП" xfId="20087" xr:uid="{00000000-0005-0000-0000-0000856C0000}"/>
    <cellStyle name="SAPBEXHLevel3X 5 3 3" xfId="20088" xr:uid="{00000000-0005-0000-0000-0000866C0000}"/>
    <cellStyle name="SAPBEXHLevel3X 5 3 3 2" xfId="20089" xr:uid="{00000000-0005-0000-0000-0000876C0000}"/>
    <cellStyle name="SAPBEXHLevel3X 5 3 4" xfId="20090" xr:uid="{00000000-0005-0000-0000-0000886C0000}"/>
    <cellStyle name="SAPBEXHLevel3X 5 3 4 2" xfId="20091" xr:uid="{00000000-0005-0000-0000-0000896C0000}"/>
    <cellStyle name="SAPBEXHLevel3X 5 3 5" xfId="20092" xr:uid="{00000000-0005-0000-0000-00008A6C0000}"/>
    <cellStyle name="SAPBEXHLevel3X 5 3 5 2" xfId="20093" xr:uid="{00000000-0005-0000-0000-00008B6C0000}"/>
    <cellStyle name="SAPBEXHLevel3X 5 3 6" xfId="20094" xr:uid="{00000000-0005-0000-0000-00008C6C0000}"/>
    <cellStyle name="SAPBEXHLevel3X 5 3 6 2" xfId="20095" xr:uid="{00000000-0005-0000-0000-00008D6C0000}"/>
    <cellStyle name="SAPBEXHLevel3X 5 3 7" xfId="20096" xr:uid="{00000000-0005-0000-0000-00008E6C0000}"/>
    <cellStyle name="SAPBEXHLevel3X 5 3 8" xfId="20097" xr:uid="{00000000-0005-0000-0000-00008F6C0000}"/>
    <cellStyle name="SAPBEXHLevel3X 5 3 9" xfId="20098" xr:uid="{00000000-0005-0000-0000-0000906C0000}"/>
    <cellStyle name="SAPBEXHLevel3X 5 3_2013Прогноз" xfId="20099" xr:uid="{00000000-0005-0000-0000-0000916C0000}"/>
    <cellStyle name="SAPBEXHLevel3X 5 4" xfId="20100" xr:uid="{00000000-0005-0000-0000-0000926C0000}"/>
    <cellStyle name="SAPBEXHLevel3X 5 4 2" xfId="20101" xr:uid="{00000000-0005-0000-0000-0000936C0000}"/>
    <cellStyle name="SAPBEXHLevel3X 5 4 2 2" xfId="20102" xr:uid="{00000000-0005-0000-0000-0000946C0000}"/>
    <cellStyle name="SAPBEXHLevel3X 5 4 2 3" xfId="20103" xr:uid="{00000000-0005-0000-0000-0000956C0000}"/>
    <cellStyle name="SAPBEXHLevel3X 5 4 3" xfId="20104" xr:uid="{00000000-0005-0000-0000-0000966C0000}"/>
    <cellStyle name="SAPBEXHLevel3X 5 4 3 2" xfId="20105" xr:uid="{00000000-0005-0000-0000-0000976C0000}"/>
    <cellStyle name="SAPBEXHLevel3X 5 4 4" xfId="20106" xr:uid="{00000000-0005-0000-0000-0000986C0000}"/>
    <cellStyle name="SAPBEXHLevel3X 5 4 4 2" xfId="20107" xr:uid="{00000000-0005-0000-0000-0000996C0000}"/>
    <cellStyle name="SAPBEXHLevel3X 5 4 5" xfId="20108" xr:uid="{00000000-0005-0000-0000-00009A6C0000}"/>
    <cellStyle name="SAPBEXHLevel3X 5 4 5 2" xfId="20109" xr:uid="{00000000-0005-0000-0000-00009B6C0000}"/>
    <cellStyle name="SAPBEXHLevel3X 5 4 6" xfId="20110" xr:uid="{00000000-0005-0000-0000-00009C6C0000}"/>
    <cellStyle name="SAPBEXHLevel3X 5 4 7" xfId="20111" xr:uid="{00000000-0005-0000-0000-00009D6C0000}"/>
    <cellStyle name="SAPBEXHLevel3X 5 4 8" xfId="20112" xr:uid="{00000000-0005-0000-0000-00009E6C0000}"/>
    <cellStyle name="SAPBEXHLevel3X 5 4_2014БП" xfId="20113" xr:uid="{00000000-0005-0000-0000-00009F6C0000}"/>
    <cellStyle name="SAPBEXHLevel3X 5 5" xfId="20114" xr:uid="{00000000-0005-0000-0000-0000A06C0000}"/>
    <cellStyle name="SAPBEXHLevel3X 5 5 2" xfId="20115" xr:uid="{00000000-0005-0000-0000-0000A16C0000}"/>
    <cellStyle name="SAPBEXHLevel3X 5 5 2 2" xfId="20116" xr:uid="{00000000-0005-0000-0000-0000A26C0000}"/>
    <cellStyle name="SAPBEXHLevel3X 5 5 3" xfId="20117" xr:uid="{00000000-0005-0000-0000-0000A36C0000}"/>
    <cellStyle name="SAPBEXHLevel3X 5 6" xfId="20118" xr:uid="{00000000-0005-0000-0000-0000A46C0000}"/>
    <cellStyle name="SAPBEXHLevel3X 5 6 2" xfId="20119" xr:uid="{00000000-0005-0000-0000-0000A56C0000}"/>
    <cellStyle name="SAPBEXHLevel3X 5 6 2 2" xfId="20120" xr:uid="{00000000-0005-0000-0000-0000A66C0000}"/>
    <cellStyle name="SAPBEXHLevel3X 5 6 3" xfId="20121" xr:uid="{00000000-0005-0000-0000-0000A76C0000}"/>
    <cellStyle name="SAPBEXHLevel3X 5 7" xfId="20122" xr:uid="{00000000-0005-0000-0000-0000A86C0000}"/>
    <cellStyle name="SAPBEXHLevel3X 5 7 2" xfId="20123" xr:uid="{00000000-0005-0000-0000-0000A96C0000}"/>
    <cellStyle name="SAPBEXHLevel3X 5 7 2 2" xfId="20124" xr:uid="{00000000-0005-0000-0000-0000AA6C0000}"/>
    <cellStyle name="SAPBEXHLevel3X 5 7 3" xfId="20125" xr:uid="{00000000-0005-0000-0000-0000AB6C0000}"/>
    <cellStyle name="SAPBEXHLevel3X 5 8" xfId="20126" xr:uid="{00000000-0005-0000-0000-0000AC6C0000}"/>
    <cellStyle name="SAPBEXHLevel3X 5 8 2" xfId="20127" xr:uid="{00000000-0005-0000-0000-0000AD6C0000}"/>
    <cellStyle name="SAPBEXHLevel3X 5 8 2 2" xfId="20128" xr:uid="{00000000-0005-0000-0000-0000AE6C0000}"/>
    <cellStyle name="SAPBEXHLevel3X 5 8 3" xfId="20129" xr:uid="{00000000-0005-0000-0000-0000AF6C0000}"/>
    <cellStyle name="SAPBEXHLevel3X 5 9" xfId="20130" xr:uid="{00000000-0005-0000-0000-0000B06C0000}"/>
    <cellStyle name="SAPBEXHLevel3X 5 9 2" xfId="20131" xr:uid="{00000000-0005-0000-0000-0000B16C0000}"/>
    <cellStyle name="SAPBEXHLevel3X 5 9 2 2" xfId="20132" xr:uid="{00000000-0005-0000-0000-0000B26C0000}"/>
    <cellStyle name="SAPBEXHLevel3X 5 9 3" xfId="20133" xr:uid="{00000000-0005-0000-0000-0000B36C0000}"/>
    <cellStyle name="SAPBEXHLevel3X 5_2013Прогноз" xfId="20134" xr:uid="{00000000-0005-0000-0000-0000B46C0000}"/>
    <cellStyle name="SAPBEXHLevel3X 6" xfId="20135" xr:uid="{00000000-0005-0000-0000-0000B56C0000}"/>
    <cellStyle name="SAPBEXHLevel3X 6 10" xfId="20136" xr:uid="{00000000-0005-0000-0000-0000B66C0000}"/>
    <cellStyle name="SAPBEXHLevel3X 6 10 2" xfId="20137" xr:uid="{00000000-0005-0000-0000-0000B76C0000}"/>
    <cellStyle name="SAPBEXHLevel3X 6 10 2 2" xfId="20138" xr:uid="{00000000-0005-0000-0000-0000B86C0000}"/>
    <cellStyle name="SAPBEXHLevel3X 6 10 3" xfId="20139" xr:uid="{00000000-0005-0000-0000-0000B96C0000}"/>
    <cellStyle name="SAPBEXHLevel3X 6 11" xfId="20140" xr:uid="{00000000-0005-0000-0000-0000BA6C0000}"/>
    <cellStyle name="SAPBEXHLevel3X 6 11 2" xfId="20141" xr:uid="{00000000-0005-0000-0000-0000BB6C0000}"/>
    <cellStyle name="SAPBEXHLevel3X 6 12" xfId="20142" xr:uid="{00000000-0005-0000-0000-0000BC6C0000}"/>
    <cellStyle name="SAPBEXHLevel3X 6 13" xfId="20143" xr:uid="{00000000-0005-0000-0000-0000BD6C0000}"/>
    <cellStyle name="SAPBEXHLevel3X 6 2" xfId="20144" xr:uid="{00000000-0005-0000-0000-0000BE6C0000}"/>
    <cellStyle name="SAPBEXHLevel3X 6 2 2" xfId="20145" xr:uid="{00000000-0005-0000-0000-0000BF6C0000}"/>
    <cellStyle name="SAPBEXHLevel3X 6 2 2 2" xfId="20146" xr:uid="{00000000-0005-0000-0000-0000C06C0000}"/>
    <cellStyle name="SAPBEXHLevel3X 6 2 2 3" xfId="20147" xr:uid="{00000000-0005-0000-0000-0000C16C0000}"/>
    <cellStyle name="SAPBEXHLevel3X 6 2 3" xfId="20148" xr:uid="{00000000-0005-0000-0000-0000C26C0000}"/>
    <cellStyle name="SAPBEXHLevel3X 6 2 3 2" xfId="20149" xr:uid="{00000000-0005-0000-0000-0000C36C0000}"/>
    <cellStyle name="SAPBEXHLevel3X 6 2 4" xfId="20150" xr:uid="{00000000-0005-0000-0000-0000C46C0000}"/>
    <cellStyle name="SAPBEXHLevel3X 6 2 4 2" xfId="20151" xr:uid="{00000000-0005-0000-0000-0000C56C0000}"/>
    <cellStyle name="SAPBEXHLevel3X 6 2 5" xfId="20152" xr:uid="{00000000-0005-0000-0000-0000C66C0000}"/>
    <cellStyle name="SAPBEXHLevel3X 6 2 5 2" xfId="20153" xr:uid="{00000000-0005-0000-0000-0000C76C0000}"/>
    <cellStyle name="SAPBEXHLevel3X 6 2 6" xfId="20154" xr:uid="{00000000-0005-0000-0000-0000C86C0000}"/>
    <cellStyle name="SAPBEXHLevel3X 6 2 7" xfId="20155" xr:uid="{00000000-0005-0000-0000-0000C96C0000}"/>
    <cellStyle name="SAPBEXHLevel3X 6 2 8" xfId="20156" xr:uid="{00000000-0005-0000-0000-0000CA6C0000}"/>
    <cellStyle name="SAPBEXHLevel3X 6 2_2014БП" xfId="20157" xr:uid="{00000000-0005-0000-0000-0000CB6C0000}"/>
    <cellStyle name="SAPBEXHLevel3X 6 3" xfId="20158" xr:uid="{00000000-0005-0000-0000-0000CC6C0000}"/>
    <cellStyle name="SAPBEXHLevel3X 6 3 2" xfId="20159" xr:uid="{00000000-0005-0000-0000-0000CD6C0000}"/>
    <cellStyle name="SAPBEXHLevel3X 6 3 2 2" xfId="20160" xr:uid="{00000000-0005-0000-0000-0000CE6C0000}"/>
    <cellStyle name="SAPBEXHLevel3X 6 3 3" xfId="20161" xr:uid="{00000000-0005-0000-0000-0000CF6C0000}"/>
    <cellStyle name="SAPBEXHLevel3X 6 4" xfId="20162" xr:uid="{00000000-0005-0000-0000-0000D06C0000}"/>
    <cellStyle name="SAPBEXHLevel3X 6 4 2" xfId="20163" xr:uid="{00000000-0005-0000-0000-0000D16C0000}"/>
    <cellStyle name="SAPBEXHLevel3X 6 4 2 2" xfId="20164" xr:uid="{00000000-0005-0000-0000-0000D26C0000}"/>
    <cellStyle name="SAPBEXHLevel3X 6 4 3" xfId="20165" xr:uid="{00000000-0005-0000-0000-0000D36C0000}"/>
    <cellStyle name="SAPBEXHLevel3X 6 5" xfId="20166" xr:uid="{00000000-0005-0000-0000-0000D46C0000}"/>
    <cellStyle name="SAPBEXHLevel3X 6 5 2" xfId="20167" xr:uid="{00000000-0005-0000-0000-0000D56C0000}"/>
    <cellStyle name="SAPBEXHLevel3X 6 5 2 2" xfId="20168" xr:uid="{00000000-0005-0000-0000-0000D66C0000}"/>
    <cellStyle name="SAPBEXHLevel3X 6 5 3" xfId="20169" xr:uid="{00000000-0005-0000-0000-0000D76C0000}"/>
    <cellStyle name="SAPBEXHLevel3X 6 6" xfId="20170" xr:uid="{00000000-0005-0000-0000-0000D86C0000}"/>
    <cellStyle name="SAPBEXHLevel3X 6 6 2" xfId="20171" xr:uid="{00000000-0005-0000-0000-0000D96C0000}"/>
    <cellStyle name="SAPBEXHLevel3X 6 6 2 2" xfId="20172" xr:uid="{00000000-0005-0000-0000-0000DA6C0000}"/>
    <cellStyle name="SAPBEXHLevel3X 6 6 3" xfId="20173" xr:uid="{00000000-0005-0000-0000-0000DB6C0000}"/>
    <cellStyle name="SAPBEXHLevel3X 6 7" xfId="20174" xr:uid="{00000000-0005-0000-0000-0000DC6C0000}"/>
    <cellStyle name="SAPBEXHLevel3X 6 7 2" xfId="20175" xr:uid="{00000000-0005-0000-0000-0000DD6C0000}"/>
    <cellStyle name="SAPBEXHLevel3X 6 7 2 2" xfId="20176" xr:uid="{00000000-0005-0000-0000-0000DE6C0000}"/>
    <cellStyle name="SAPBEXHLevel3X 6 7 3" xfId="20177" xr:uid="{00000000-0005-0000-0000-0000DF6C0000}"/>
    <cellStyle name="SAPBEXHLevel3X 6 8" xfId="20178" xr:uid="{00000000-0005-0000-0000-0000E06C0000}"/>
    <cellStyle name="SAPBEXHLevel3X 6 8 2" xfId="20179" xr:uid="{00000000-0005-0000-0000-0000E16C0000}"/>
    <cellStyle name="SAPBEXHLevel3X 6 8 2 2" xfId="20180" xr:uid="{00000000-0005-0000-0000-0000E26C0000}"/>
    <cellStyle name="SAPBEXHLevel3X 6 8 3" xfId="20181" xr:uid="{00000000-0005-0000-0000-0000E36C0000}"/>
    <cellStyle name="SAPBEXHLevel3X 6 9" xfId="20182" xr:uid="{00000000-0005-0000-0000-0000E46C0000}"/>
    <cellStyle name="SAPBEXHLevel3X 6 9 2" xfId="20183" xr:uid="{00000000-0005-0000-0000-0000E56C0000}"/>
    <cellStyle name="SAPBEXHLevel3X 6 9 2 2" xfId="20184" xr:uid="{00000000-0005-0000-0000-0000E66C0000}"/>
    <cellStyle name="SAPBEXHLevel3X 6 9 3" xfId="20185" xr:uid="{00000000-0005-0000-0000-0000E76C0000}"/>
    <cellStyle name="SAPBEXHLevel3X 6_2013Прогноз" xfId="20186" xr:uid="{00000000-0005-0000-0000-0000E86C0000}"/>
    <cellStyle name="SAPBEXHLevel3X 7" xfId="20187" xr:uid="{00000000-0005-0000-0000-0000E96C0000}"/>
    <cellStyle name="SAPBEXHLevel3X 7 10" xfId="20188" xr:uid="{00000000-0005-0000-0000-0000EA6C0000}"/>
    <cellStyle name="SAPBEXHLevel3X 7 10 2" xfId="20189" xr:uid="{00000000-0005-0000-0000-0000EB6C0000}"/>
    <cellStyle name="SAPBEXHLevel3X 7 10 2 2" xfId="20190" xr:uid="{00000000-0005-0000-0000-0000EC6C0000}"/>
    <cellStyle name="SAPBEXHLevel3X 7 10 3" xfId="20191" xr:uid="{00000000-0005-0000-0000-0000ED6C0000}"/>
    <cellStyle name="SAPBEXHLevel3X 7 11" xfId="20192" xr:uid="{00000000-0005-0000-0000-0000EE6C0000}"/>
    <cellStyle name="SAPBEXHLevel3X 7 11 2" xfId="20193" xr:uid="{00000000-0005-0000-0000-0000EF6C0000}"/>
    <cellStyle name="SAPBEXHLevel3X 7 12" xfId="20194" xr:uid="{00000000-0005-0000-0000-0000F06C0000}"/>
    <cellStyle name="SAPBEXHLevel3X 7 13" xfId="20195" xr:uid="{00000000-0005-0000-0000-0000F16C0000}"/>
    <cellStyle name="SAPBEXHLevel3X 7 2" xfId="20196" xr:uid="{00000000-0005-0000-0000-0000F26C0000}"/>
    <cellStyle name="SAPBEXHLevel3X 7 2 2" xfId="20197" xr:uid="{00000000-0005-0000-0000-0000F36C0000}"/>
    <cellStyle name="SAPBEXHLevel3X 7 2 2 2" xfId="20198" xr:uid="{00000000-0005-0000-0000-0000F46C0000}"/>
    <cellStyle name="SAPBEXHLevel3X 7 2 2 3" xfId="20199" xr:uid="{00000000-0005-0000-0000-0000F56C0000}"/>
    <cellStyle name="SAPBEXHLevel3X 7 2 3" xfId="20200" xr:uid="{00000000-0005-0000-0000-0000F66C0000}"/>
    <cellStyle name="SAPBEXHLevel3X 7 2 3 2" xfId="20201" xr:uid="{00000000-0005-0000-0000-0000F76C0000}"/>
    <cellStyle name="SAPBEXHLevel3X 7 2 4" xfId="20202" xr:uid="{00000000-0005-0000-0000-0000F86C0000}"/>
    <cellStyle name="SAPBEXHLevel3X 7 2 4 2" xfId="20203" xr:uid="{00000000-0005-0000-0000-0000F96C0000}"/>
    <cellStyle name="SAPBEXHLevel3X 7 2 5" xfId="20204" xr:uid="{00000000-0005-0000-0000-0000FA6C0000}"/>
    <cellStyle name="SAPBEXHLevel3X 7 2 5 2" xfId="20205" xr:uid="{00000000-0005-0000-0000-0000FB6C0000}"/>
    <cellStyle name="SAPBEXHLevel3X 7 2 6" xfId="20206" xr:uid="{00000000-0005-0000-0000-0000FC6C0000}"/>
    <cellStyle name="SAPBEXHLevel3X 7 2 7" xfId="20207" xr:uid="{00000000-0005-0000-0000-0000FD6C0000}"/>
    <cellStyle name="SAPBEXHLevel3X 7 2 8" xfId="20208" xr:uid="{00000000-0005-0000-0000-0000FE6C0000}"/>
    <cellStyle name="SAPBEXHLevel3X 7 2_2014БП" xfId="20209" xr:uid="{00000000-0005-0000-0000-0000FF6C0000}"/>
    <cellStyle name="SAPBEXHLevel3X 7 3" xfId="20210" xr:uid="{00000000-0005-0000-0000-0000006D0000}"/>
    <cellStyle name="SAPBEXHLevel3X 7 3 2" xfId="20211" xr:uid="{00000000-0005-0000-0000-0000016D0000}"/>
    <cellStyle name="SAPBEXHLevel3X 7 3 2 2" xfId="20212" xr:uid="{00000000-0005-0000-0000-0000026D0000}"/>
    <cellStyle name="SAPBEXHLevel3X 7 3 3" xfId="20213" xr:uid="{00000000-0005-0000-0000-0000036D0000}"/>
    <cellStyle name="SAPBEXHLevel3X 7 4" xfId="20214" xr:uid="{00000000-0005-0000-0000-0000046D0000}"/>
    <cellStyle name="SAPBEXHLevel3X 7 4 2" xfId="20215" xr:uid="{00000000-0005-0000-0000-0000056D0000}"/>
    <cellStyle name="SAPBEXHLevel3X 7 4 2 2" xfId="20216" xr:uid="{00000000-0005-0000-0000-0000066D0000}"/>
    <cellStyle name="SAPBEXHLevel3X 7 4 3" xfId="20217" xr:uid="{00000000-0005-0000-0000-0000076D0000}"/>
    <cellStyle name="SAPBEXHLevel3X 7 5" xfId="20218" xr:uid="{00000000-0005-0000-0000-0000086D0000}"/>
    <cellStyle name="SAPBEXHLevel3X 7 5 2" xfId="20219" xr:uid="{00000000-0005-0000-0000-0000096D0000}"/>
    <cellStyle name="SAPBEXHLevel3X 7 5 2 2" xfId="20220" xr:uid="{00000000-0005-0000-0000-00000A6D0000}"/>
    <cellStyle name="SAPBEXHLevel3X 7 5 3" xfId="20221" xr:uid="{00000000-0005-0000-0000-00000B6D0000}"/>
    <cellStyle name="SAPBEXHLevel3X 7 6" xfId="20222" xr:uid="{00000000-0005-0000-0000-00000C6D0000}"/>
    <cellStyle name="SAPBEXHLevel3X 7 6 2" xfId="20223" xr:uid="{00000000-0005-0000-0000-00000D6D0000}"/>
    <cellStyle name="SAPBEXHLevel3X 7 6 2 2" xfId="20224" xr:uid="{00000000-0005-0000-0000-00000E6D0000}"/>
    <cellStyle name="SAPBEXHLevel3X 7 6 3" xfId="20225" xr:uid="{00000000-0005-0000-0000-00000F6D0000}"/>
    <cellStyle name="SAPBEXHLevel3X 7 7" xfId="20226" xr:uid="{00000000-0005-0000-0000-0000106D0000}"/>
    <cellStyle name="SAPBEXHLevel3X 7 7 2" xfId="20227" xr:uid="{00000000-0005-0000-0000-0000116D0000}"/>
    <cellStyle name="SAPBEXHLevel3X 7 7 2 2" xfId="20228" xr:uid="{00000000-0005-0000-0000-0000126D0000}"/>
    <cellStyle name="SAPBEXHLevel3X 7 7 3" xfId="20229" xr:uid="{00000000-0005-0000-0000-0000136D0000}"/>
    <cellStyle name="SAPBEXHLevel3X 7 8" xfId="20230" xr:uid="{00000000-0005-0000-0000-0000146D0000}"/>
    <cellStyle name="SAPBEXHLevel3X 7 8 2" xfId="20231" xr:uid="{00000000-0005-0000-0000-0000156D0000}"/>
    <cellStyle name="SAPBEXHLevel3X 7 8 2 2" xfId="20232" xr:uid="{00000000-0005-0000-0000-0000166D0000}"/>
    <cellStyle name="SAPBEXHLevel3X 7 8 3" xfId="20233" xr:uid="{00000000-0005-0000-0000-0000176D0000}"/>
    <cellStyle name="SAPBEXHLevel3X 7 9" xfId="20234" xr:uid="{00000000-0005-0000-0000-0000186D0000}"/>
    <cellStyle name="SAPBEXHLevel3X 7 9 2" xfId="20235" xr:uid="{00000000-0005-0000-0000-0000196D0000}"/>
    <cellStyle name="SAPBEXHLevel3X 7 9 2 2" xfId="20236" xr:uid="{00000000-0005-0000-0000-00001A6D0000}"/>
    <cellStyle name="SAPBEXHLevel3X 7 9 3" xfId="20237" xr:uid="{00000000-0005-0000-0000-00001B6D0000}"/>
    <cellStyle name="SAPBEXHLevel3X 7_2013Прогноз" xfId="20238" xr:uid="{00000000-0005-0000-0000-00001C6D0000}"/>
    <cellStyle name="SAPBEXHLevel3X 8" xfId="20239" xr:uid="{00000000-0005-0000-0000-00001D6D0000}"/>
    <cellStyle name="SAPBEXHLevel3X 8 10" xfId="20240" xr:uid="{00000000-0005-0000-0000-00001E6D0000}"/>
    <cellStyle name="SAPBEXHLevel3X 8 10 2" xfId="20241" xr:uid="{00000000-0005-0000-0000-00001F6D0000}"/>
    <cellStyle name="SAPBEXHLevel3X 8 11" xfId="20242" xr:uid="{00000000-0005-0000-0000-0000206D0000}"/>
    <cellStyle name="SAPBEXHLevel3X 8 12" xfId="20243" xr:uid="{00000000-0005-0000-0000-0000216D0000}"/>
    <cellStyle name="SAPBEXHLevel3X 8 2" xfId="20244" xr:uid="{00000000-0005-0000-0000-0000226D0000}"/>
    <cellStyle name="SAPBEXHLevel3X 8 2 2" xfId="20245" xr:uid="{00000000-0005-0000-0000-0000236D0000}"/>
    <cellStyle name="SAPBEXHLevel3X 8 2 2 2" xfId="20246" xr:uid="{00000000-0005-0000-0000-0000246D0000}"/>
    <cellStyle name="SAPBEXHLevel3X 8 2 3" xfId="20247" xr:uid="{00000000-0005-0000-0000-0000256D0000}"/>
    <cellStyle name="SAPBEXHLevel3X 8 3" xfId="20248" xr:uid="{00000000-0005-0000-0000-0000266D0000}"/>
    <cellStyle name="SAPBEXHLevel3X 8 3 2" xfId="20249" xr:uid="{00000000-0005-0000-0000-0000276D0000}"/>
    <cellStyle name="SAPBEXHLevel3X 8 3 2 2" xfId="20250" xr:uid="{00000000-0005-0000-0000-0000286D0000}"/>
    <cellStyle name="SAPBEXHLevel3X 8 3 3" xfId="20251" xr:uid="{00000000-0005-0000-0000-0000296D0000}"/>
    <cellStyle name="SAPBEXHLevel3X 8 4" xfId="20252" xr:uid="{00000000-0005-0000-0000-00002A6D0000}"/>
    <cellStyle name="SAPBEXHLevel3X 8 4 2" xfId="20253" xr:uid="{00000000-0005-0000-0000-00002B6D0000}"/>
    <cellStyle name="SAPBEXHLevel3X 8 4 2 2" xfId="20254" xr:uid="{00000000-0005-0000-0000-00002C6D0000}"/>
    <cellStyle name="SAPBEXHLevel3X 8 4 3" xfId="20255" xr:uid="{00000000-0005-0000-0000-00002D6D0000}"/>
    <cellStyle name="SAPBEXHLevel3X 8 5" xfId="20256" xr:uid="{00000000-0005-0000-0000-00002E6D0000}"/>
    <cellStyle name="SAPBEXHLevel3X 8 5 2" xfId="20257" xr:uid="{00000000-0005-0000-0000-00002F6D0000}"/>
    <cellStyle name="SAPBEXHLevel3X 8 5 2 2" xfId="20258" xr:uid="{00000000-0005-0000-0000-0000306D0000}"/>
    <cellStyle name="SAPBEXHLevel3X 8 5 3" xfId="20259" xr:uid="{00000000-0005-0000-0000-0000316D0000}"/>
    <cellStyle name="SAPBEXHLevel3X 8 6" xfId="20260" xr:uid="{00000000-0005-0000-0000-0000326D0000}"/>
    <cellStyle name="SAPBEXHLevel3X 8 6 2" xfId="20261" xr:uid="{00000000-0005-0000-0000-0000336D0000}"/>
    <cellStyle name="SAPBEXHLevel3X 8 6 2 2" xfId="20262" xr:uid="{00000000-0005-0000-0000-0000346D0000}"/>
    <cellStyle name="SAPBEXHLevel3X 8 6 3" xfId="20263" xr:uid="{00000000-0005-0000-0000-0000356D0000}"/>
    <cellStyle name="SAPBEXHLevel3X 8 7" xfId="20264" xr:uid="{00000000-0005-0000-0000-0000366D0000}"/>
    <cellStyle name="SAPBEXHLevel3X 8 7 2" xfId="20265" xr:uid="{00000000-0005-0000-0000-0000376D0000}"/>
    <cellStyle name="SAPBEXHLevel3X 8 7 3" xfId="20266" xr:uid="{00000000-0005-0000-0000-0000386D0000}"/>
    <cellStyle name="SAPBEXHLevel3X 8 8" xfId="20267" xr:uid="{00000000-0005-0000-0000-0000396D0000}"/>
    <cellStyle name="SAPBEXHLevel3X 8 8 2" xfId="20268" xr:uid="{00000000-0005-0000-0000-00003A6D0000}"/>
    <cellStyle name="SAPBEXHLevel3X 8 8 3" xfId="20269" xr:uid="{00000000-0005-0000-0000-00003B6D0000}"/>
    <cellStyle name="SAPBEXHLevel3X 8 9" xfId="20270" xr:uid="{00000000-0005-0000-0000-00003C6D0000}"/>
    <cellStyle name="SAPBEXHLevel3X 8 9 2" xfId="20271" xr:uid="{00000000-0005-0000-0000-00003D6D0000}"/>
    <cellStyle name="SAPBEXHLevel3X 8_2014БП" xfId="20272" xr:uid="{00000000-0005-0000-0000-00003E6D0000}"/>
    <cellStyle name="SAPBEXHLevel3X 9" xfId="20273" xr:uid="{00000000-0005-0000-0000-00003F6D0000}"/>
    <cellStyle name="SAPBEXHLevel3X 9 10" xfId="20274" xr:uid="{00000000-0005-0000-0000-0000406D0000}"/>
    <cellStyle name="SAPBEXHLevel3X 9 10 2" xfId="20275" xr:uid="{00000000-0005-0000-0000-0000416D0000}"/>
    <cellStyle name="SAPBEXHLevel3X 9 11" xfId="20276" xr:uid="{00000000-0005-0000-0000-0000426D0000}"/>
    <cellStyle name="SAPBEXHLevel3X 9 12" xfId="20277" xr:uid="{00000000-0005-0000-0000-0000436D0000}"/>
    <cellStyle name="SAPBEXHLevel3X 9 2" xfId="20278" xr:uid="{00000000-0005-0000-0000-0000446D0000}"/>
    <cellStyle name="SAPBEXHLevel3X 9 2 2" xfId="20279" xr:uid="{00000000-0005-0000-0000-0000456D0000}"/>
    <cellStyle name="SAPBEXHLevel3X 9 2 2 2" xfId="20280" xr:uid="{00000000-0005-0000-0000-0000466D0000}"/>
    <cellStyle name="SAPBEXHLevel3X 9 2 3" xfId="20281" xr:uid="{00000000-0005-0000-0000-0000476D0000}"/>
    <cellStyle name="SAPBEXHLevel3X 9 3" xfId="20282" xr:uid="{00000000-0005-0000-0000-0000486D0000}"/>
    <cellStyle name="SAPBEXHLevel3X 9 3 2" xfId="20283" xr:uid="{00000000-0005-0000-0000-0000496D0000}"/>
    <cellStyle name="SAPBEXHLevel3X 9 3 3" xfId="20284" xr:uid="{00000000-0005-0000-0000-00004A6D0000}"/>
    <cellStyle name="SAPBEXHLevel3X 9 4" xfId="20285" xr:uid="{00000000-0005-0000-0000-00004B6D0000}"/>
    <cellStyle name="SAPBEXHLevel3X 9 4 2" xfId="20286" xr:uid="{00000000-0005-0000-0000-00004C6D0000}"/>
    <cellStyle name="SAPBEXHLevel3X 9 5" xfId="20287" xr:uid="{00000000-0005-0000-0000-00004D6D0000}"/>
    <cellStyle name="SAPBEXHLevel3X 9 5 2" xfId="20288" xr:uid="{00000000-0005-0000-0000-00004E6D0000}"/>
    <cellStyle name="SAPBEXHLevel3X 9 6" xfId="20289" xr:uid="{00000000-0005-0000-0000-00004F6D0000}"/>
    <cellStyle name="SAPBEXHLevel3X 9 6 2" xfId="20290" xr:uid="{00000000-0005-0000-0000-0000506D0000}"/>
    <cellStyle name="SAPBEXHLevel3X 9 7" xfId="20291" xr:uid="{00000000-0005-0000-0000-0000516D0000}"/>
    <cellStyle name="SAPBEXHLevel3X 9 7 2" xfId="20292" xr:uid="{00000000-0005-0000-0000-0000526D0000}"/>
    <cellStyle name="SAPBEXHLevel3X 9 8" xfId="20293" xr:uid="{00000000-0005-0000-0000-0000536D0000}"/>
    <cellStyle name="SAPBEXHLevel3X 9 8 2" xfId="20294" xr:uid="{00000000-0005-0000-0000-0000546D0000}"/>
    <cellStyle name="SAPBEXHLevel3X 9 9" xfId="20295" xr:uid="{00000000-0005-0000-0000-0000556D0000}"/>
    <cellStyle name="SAPBEXHLevel3X 9 9 2" xfId="20296" xr:uid="{00000000-0005-0000-0000-0000566D0000}"/>
    <cellStyle name="SAPBEXHLevel3X_2013Прогноз" xfId="20297" xr:uid="{00000000-0005-0000-0000-0000576D0000}"/>
    <cellStyle name="SAPBEXinputData" xfId="20298" xr:uid="{00000000-0005-0000-0000-0000586D0000}"/>
    <cellStyle name="SAPBEXinputData 2" xfId="20299" xr:uid="{00000000-0005-0000-0000-0000596D0000}"/>
    <cellStyle name="SAPBEXinputData 2 10" xfId="20300" xr:uid="{00000000-0005-0000-0000-00005A6D0000}"/>
    <cellStyle name="SAPBEXinputData 2 11" xfId="20301" xr:uid="{00000000-0005-0000-0000-00005B6D0000}"/>
    <cellStyle name="SAPBEXinputData 2 2" xfId="20302" xr:uid="{00000000-0005-0000-0000-00005C6D0000}"/>
    <cellStyle name="SAPBEXinputData 2 3" xfId="20303" xr:uid="{00000000-0005-0000-0000-00005D6D0000}"/>
    <cellStyle name="SAPBEXinputData 2 4" xfId="20304" xr:uid="{00000000-0005-0000-0000-00005E6D0000}"/>
    <cellStyle name="SAPBEXinputData 2 5" xfId="20305" xr:uid="{00000000-0005-0000-0000-00005F6D0000}"/>
    <cellStyle name="SAPBEXinputData 2 6" xfId="20306" xr:uid="{00000000-0005-0000-0000-0000606D0000}"/>
    <cellStyle name="SAPBEXinputData 2 7" xfId="20307" xr:uid="{00000000-0005-0000-0000-0000616D0000}"/>
    <cellStyle name="SAPBEXinputData 2 8" xfId="20308" xr:uid="{00000000-0005-0000-0000-0000626D0000}"/>
    <cellStyle name="SAPBEXinputData 2 9" xfId="20309" xr:uid="{00000000-0005-0000-0000-0000636D0000}"/>
    <cellStyle name="SAPBEXinputData 3" xfId="20310" xr:uid="{00000000-0005-0000-0000-0000646D0000}"/>
    <cellStyle name="SAPBEXinputData 4" xfId="20311" xr:uid="{00000000-0005-0000-0000-0000656D0000}"/>
    <cellStyle name="SAPBEXinputData 5" xfId="20312" xr:uid="{00000000-0005-0000-0000-0000666D0000}"/>
    <cellStyle name="SAPBEXinputData 6" xfId="20313" xr:uid="{00000000-0005-0000-0000-0000676D0000}"/>
    <cellStyle name="SAPBEXinputData 7" xfId="20314" xr:uid="{00000000-0005-0000-0000-0000686D0000}"/>
    <cellStyle name="SAPBEXinputData 8" xfId="36490" xr:uid="{00000000-0005-0000-0000-0000696D0000}"/>
    <cellStyle name="SAPBEXItemHeader" xfId="20315" xr:uid="{00000000-0005-0000-0000-00006A6D0000}"/>
    <cellStyle name="SAPBEXItemHeader 10" xfId="20316" xr:uid="{00000000-0005-0000-0000-00006B6D0000}"/>
    <cellStyle name="SAPBEXItemHeader 10 2" xfId="20317" xr:uid="{00000000-0005-0000-0000-00006C6D0000}"/>
    <cellStyle name="SAPBEXItemHeader 11" xfId="20318" xr:uid="{00000000-0005-0000-0000-00006D6D0000}"/>
    <cellStyle name="SAPBEXItemHeader 2" xfId="20319" xr:uid="{00000000-0005-0000-0000-00006E6D0000}"/>
    <cellStyle name="SAPBEXItemHeader 2 2" xfId="20320" xr:uid="{00000000-0005-0000-0000-00006F6D0000}"/>
    <cellStyle name="SAPBEXItemHeader 2 2 2" xfId="20321" xr:uid="{00000000-0005-0000-0000-0000706D0000}"/>
    <cellStyle name="SAPBEXItemHeader 2 2 2 2" xfId="20322" xr:uid="{00000000-0005-0000-0000-0000716D0000}"/>
    <cellStyle name="SAPBEXItemHeader 2 2 2 2 2" xfId="20323" xr:uid="{00000000-0005-0000-0000-0000726D0000}"/>
    <cellStyle name="SAPBEXItemHeader 2 2 2 3" xfId="20324" xr:uid="{00000000-0005-0000-0000-0000736D0000}"/>
    <cellStyle name="SAPBEXItemHeader 2 2 2 3 2" xfId="20325" xr:uid="{00000000-0005-0000-0000-0000746D0000}"/>
    <cellStyle name="SAPBEXItemHeader 2 2 2 4" xfId="20326" xr:uid="{00000000-0005-0000-0000-0000756D0000}"/>
    <cellStyle name="SAPBEXItemHeader 2 2 2 4 2" xfId="20327" xr:uid="{00000000-0005-0000-0000-0000766D0000}"/>
    <cellStyle name="SAPBEXItemHeader 2 2 2 5" xfId="20328" xr:uid="{00000000-0005-0000-0000-0000776D0000}"/>
    <cellStyle name="SAPBEXItemHeader 2 2 2 5 2" xfId="20329" xr:uid="{00000000-0005-0000-0000-0000786D0000}"/>
    <cellStyle name="SAPBEXItemHeader 2 2 2 6" xfId="20330" xr:uid="{00000000-0005-0000-0000-0000796D0000}"/>
    <cellStyle name="SAPBEXItemHeader 2 2 2 7" xfId="20331" xr:uid="{00000000-0005-0000-0000-00007A6D0000}"/>
    <cellStyle name="SAPBEXItemHeader 2 2 3" xfId="20332" xr:uid="{00000000-0005-0000-0000-00007B6D0000}"/>
    <cellStyle name="SAPBEXItemHeader 2 2 3 2" xfId="20333" xr:uid="{00000000-0005-0000-0000-00007C6D0000}"/>
    <cellStyle name="SAPBEXItemHeader 2 2 4" xfId="20334" xr:uid="{00000000-0005-0000-0000-00007D6D0000}"/>
    <cellStyle name="SAPBEXItemHeader 2 2 4 2" xfId="20335" xr:uid="{00000000-0005-0000-0000-00007E6D0000}"/>
    <cellStyle name="SAPBEXItemHeader 2 2 5" xfId="20336" xr:uid="{00000000-0005-0000-0000-00007F6D0000}"/>
    <cellStyle name="SAPBEXItemHeader 2 2 5 2" xfId="20337" xr:uid="{00000000-0005-0000-0000-0000806D0000}"/>
    <cellStyle name="SAPBEXItemHeader 2 2 6" xfId="20338" xr:uid="{00000000-0005-0000-0000-0000816D0000}"/>
    <cellStyle name="SAPBEXItemHeader 2 2 6 2" xfId="20339" xr:uid="{00000000-0005-0000-0000-0000826D0000}"/>
    <cellStyle name="SAPBEXItemHeader 2 2 7" xfId="20340" xr:uid="{00000000-0005-0000-0000-0000836D0000}"/>
    <cellStyle name="SAPBEXItemHeader 2 2 8" xfId="20341" xr:uid="{00000000-0005-0000-0000-0000846D0000}"/>
    <cellStyle name="SAPBEXItemHeader 2 3" xfId="20342" xr:uid="{00000000-0005-0000-0000-0000856D0000}"/>
    <cellStyle name="SAPBEXItemHeader 2 3 2" xfId="20343" xr:uid="{00000000-0005-0000-0000-0000866D0000}"/>
    <cellStyle name="SAPBEXItemHeader 2 3 2 2" xfId="20344" xr:uid="{00000000-0005-0000-0000-0000876D0000}"/>
    <cellStyle name="SAPBEXItemHeader 2 3 2 2 2" xfId="20345" xr:uid="{00000000-0005-0000-0000-0000886D0000}"/>
    <cellStyle name="SAPBEXItemHeader 2 3 2 3" xfId="20346" xr:uid="{00000000-0005-0000-0000-0000896D0000}"/>
    <cellStyle name="SAPBEXItemHeader 2 3 2 3 2" xfId="20347" xr:uid="{00000000-0005-0000-0000-00008A6D0000}"/>
    <cellStyle name="SAPBEXItemHeader 2 3 2 4" xfId="20348" xr:uid="{00000000-0005-0000-0000-00008B6D0000}"/>
    <cellStyle name="SAPBEXItemHeader 2 3 2 4 2" xfId="20349" xr:uid="{00000000-0005-0000-0000-00008C6D0000}"/>
    <cellStyle name="SAPBEXItemHeader 2 3 2 5" xfId="20350" xr:uid="{00000000-0005-0000-0000-00008D6D0000}"/>
    <cellStyle name="SAPBEXItemHeader 2 3 2 5 2" xfId="20351" xr:uid="{00000000-0005-0000-0000-00008E6D0000}"/>
    <cellStyle name="SAPBEXItemHeader 2 3 2 6" xfId="20352" xr:uid="{00000000-0005-0000-0000-00008F6D0000}"/>
    <cellStyle name="SAPBEXItemHeader 2 3 2 7" xfId="20353" xr:uid="{00000000-0005-0000-0000-0000906D0000}"/>
    <cellStyle name="SAPBEXItemHeader 2 3 3" xfId="20354" xr:uid="{00000000-0005-0000-0000-0000916D0000}"/>
    <cellStyle name="SAPBEXItemHeader 2 3 3 2" xfId="20355" xr:uid="{00000000-0005-0000-0000-0000926D0000}"/>
    <cellStyle name="SAPBEXItemHeader 2 3 4" xfId="20356" xr:uid="{00000000-0005-0000-0000-0000936D0000}"/>
    <cellStyle name="SAPBEXItemHeader 2 3 4 2" xfId="20357" xr:uid="{00000000-0005-0000-0000-0000946D0000}"/>
    <cellStyle name="SAPBEXItemHeader 2 3 5" xfId="20358" xr:uid="{00000000-0005-0000-0000-0000956D0000}"/>
    <cellStyle name="SAPBEXItemHeader 2 3 5 2" xfId="20359" xr:uid="{00000000-0005-0000-0000-0000966D0000}"/>
    <cellStyle name="SAPBEXItemHeader 2 3 6" xfId="20360" xr:uid="{00000000-0005-0000-0000-0000976D0000}"/>
    <cellStyle name="SAPBEXItemHeader 2 3 6 2" xfId="20361" xr:uid="{00000000-0005-0000-0000-0000986D0000}"/>
    <cellStyle name="SAPBEXItemHeader 2 3 7" xfId="20362" xr:uid="{00000000-0005-0000-0000-0000996D0000}"/>
    <cellStyle name="SAPBEXItemHeader 2 3 8" xfId="20363" xr:uid="{00000000-0005-0000-0000-00009A6D0000}"/>
    <cellStyle name="SAPBEXItemHeader 2 4" xfId="20364" xr:uid="{00000000-0005-0000-0000-00009B6D0000}"/>
    <cellStyle name="SAPBEXItemHeader 2 4 2" xfId="20365" xr:uid="{00000000-0005-0000-0000-00009C6D0000}"/>
    <cellStyle name="SAPBEXItemHeader 2 4 2 2" xfId="20366" xr:uid="{00000000-0005-0000-0000-00009D6D0000}"/>
    <cellStyle name="SAPBEXItemHeader 2 4 3" xfId="20367" xr:uid="{00000000-0005-0000-0000-00009E6D0000}"/>
    <cellStyle name="SAPBEXItemHeader 2 4 3 2" xfId="20368" xr:uid="{00000000-0005-0000-0000-00009F6D0000}"/>
    <cellStyle name="SAPBEXItemHeader 2 4 4" xfId="20369" xr:uid="{00000000-0005-0000-0000-0000A06D0000}"/>
    <cellStyle name="SAPBEXItemHeader 2 4 4 2" xfId="20370" xr:uid="{00000000-0005-0000-0000-0000A16D0000}"/>
    <cellStyle name="SAPBEXItemHeader 2 4 5" xfId="20371" xr:uid="{00000000-0005-0000-0000-0000A26D0000}"/>
    <cellStyle name="SAPBEXItemHeader 2 4 5 2" xfId="20372" xr:uid="{00000000-0005-0000-0000-0000A36D0000}"/>
    <cellStyle name="SAPBEXItemHeader 2 4 6" xfId="20373" xr:uid="{00000000-0005-0000-0000-0000A46D0000}"/>
    <cellStyle name="SAPBEXItemHeader 2 4 7" xfId="20374" xr:uid="{00000000-0005-0000-0000-0000A56D0000}"/>
    <cellStyle name="SAPBEXItemHeader 2 5" xfId="20375" xr:uid="{00000000-0005-0000-0000-0000A66D0000}"/>
    <cellStyle name="SAPBEXItemHeader 2 5 2" xfId="20376" xr:uid="{00000000-0005-0000-0000-0000A76D0000}"/>
    <cellStyle name="SAPBEXItemHeader 2 6" xfId="20377" xr:uid="{00000000-0005-0000-0000-0000A86D0000}"/>
    <cellStyle name="SAPBEXItemHeader 2 6 2" xfId="20378" xr:uid="{00000000-0005-0000-0000-0000A96D0000}"/>
    <cellStyle name="SAPBEXItemHeader 2 7" xfId="20379" xr:uid="{00000000-0005-0000-0000-0000AA6D0000}"/>
    <cellStyle name="SAPBEXItemHeader 3" xfId="20380" xr:uid="{00000000-0005-0000-0000-0000AB6D0000}"/>
    <cellStyle name="SAPBEXItemHeader 3 2" xfId="20381" xr:uid="{00000000-0005-0000-0000-0000AC6D0000}"/>
    <cellStyle name="SAPBEXItemHeader 3 2 2" xfId="20382" xr:uid="{00000000-0005-0000-0000-0000AD6D0000}"/>
    <cellStyle name="SAPBEXItemHeader 3 2 2 2" xfId="20383" xr:uid="{00000000-0005-0000-0000-0000AE6D0000}"/>
    <cellStyle name="SAPBEXItemHeader 3 2 2 2 2" xfId="20384" xr:uid="{00000000-0005-0000-0000-0000AF6D0000}"/>
    <cellStyle name="SAPBEXItemHeader 3 2 2 3" xfId="20385" xr:uid="{00000000-0005-0000-0000-0000B06D0000}"/>
    <cellStyle name="SAPBEXItemHeader 3 2 2 3 2" xfId="20386" xr:uid="{00000000-0005-0000-0000-0000B16D0000}"/>
    <cellStyle name="SAPBEXItemHeader 3 2 2 4" xfId="20387" xr:uid="{00000000-0005-0000-0000-0000B26D0000}"/>
    <cellStyle name="SAPBEXItemHeader 3 2 2 4 2" xfId="20388" xr:uid="{00000000-0005-0000-0000-0000B36D0000}"/>
    <cellStyle name="SAPBEXItemHeader 3 2 2 5" xfId="20389" xr:uid="{00000000-0005-0000-0000-0000B46D0000}"/>
    <cellStyle name="SAPBEXItemHeader 3 2 2 5 2" xfId="20390" xr:uid="{00000000-0005-0000-0000-0000B56D0000}"/>
    <cellStyle name="SAPBEXItemHeader 3 2 2 6" xfId="20391" xr:uid="{00000000-0005-0000-0000-0000B66D0000}"/>
    <cellStyle name="SAPBEXItemHeader 3 2 2 7" xfId="20392" xr:uid="{00000000-0005-0000-0000-0000B76D0000}"/>
    <cellStyle name="SAPBEXItemHeader 3 2 3" xfId="20393" xr:uid="{00000000-0005-0000-0000-0000B86D0000}"/>
    <cellStyle name="SAPBEXItemHeader 3 2 3 2" xfId="20394" xr:uid="{00000000-0005-0000-0000-0000B96D0000}"/>
    <cellStyle name="SAPBEXItemHeader 3 2 4" xfId="20395" xr:uid="{00000000-0005-0000-0000-0000BA6D0000}"/>
    <cellStyle name="SAPBEXItemHeader 3 2 4 2" xfId="20396" xr:uid="{00000000-0005-0000-0000-0000BB6D0000}"/>
    <cellStyle name="SAPBEXItemHeader 3 2 5" xfId="20397" xr:uid="{00000000-0005-0000-0000-0000BC6D0000}"/>
    <cellStyle name="SAPBEXItemHeader 3 2 5 2" xfId="20398" xr:uid="{00000000-0005-0000-0000-0000BD6D0000}"/>
    <cellStyle name="SAPBEXItemHeader 3 2 6" xfId="20399" xr:uid="{00000000-0005-0000-0000-0000BE6D0000}"/>
    <cellStyle name="SAPBEXItemHeader 3 2 6 2" xfId="20400" xr:uid="{00000000-0005-0000-0000-0000BF6D0000}"/>
    <cellStyle name="SAPBEXItemHeader 3 2 7" xfId="20401" xr:uid="{00000000-0005-0000-0000-0000C06D0000}"/>
    <cellStyle name="SAPBEXItemHeader 3 2 8" xfId="20402" xr:uid="{00000000-0005-0000-0000-0000C16D0000}"/>
    <cellStyle name="SAPBEXItemHeader 3 3" xfId="20403" xr:uid="{00000000-0005-0000-0000-0000C26D0000}"/>
    <cellStyle name="SAPBEXItemHeader 3 3 2" xfId="20404" xr:uid="{00000000-0005-0000-0000-0000C36D0000}"/>
    <cellStyle name="SAPBEXItemHeader 3 3 2 2" xfId="20405" xr:uid="{00000000-0005-0000-0000-0000C46D0000}"/>
    <cellStyle name="SAPBEXItemHeader 3 3 2 2 2" xfId="20406" xr:uid="{00000000-0005-0000-0000-0000C56D0000}"/>
    <cellStyle name="SAPBEXItemHeader 3 3 2 3" xfId="20407" xr:uid="{00000000-0005-0000-0000-0000C66D0000}"/>
    <cellStyle name="SAPBEXItemHeader 3 3 2 3 2" xfId="20408" xr:uid="{00000000-0005-0000-0000-0000C76D0000}"/>
    <cellStyle name="SAPBEXItemHeader 3 3 2 4" xfId="20409" xr:uid="{00000000-0005-0000-0000-0000C86D0000}"/>
    <cellStyle name="SAPBEXItemHeader 3 3 2 4 2" xfId="20410" xr:uid="{00000000-0005-0000-0000-0000C96D0000}"/>
    <cellStyle name="SAPBEXItemHeader 3 3 2 5" xfId="20411" xr:uid="{00000000-0005-0000-0000-0000CA6D0000}"/>
    <cellStyle name="SAPBEXItemHeader 3 3 2 5 2" xfId="20412" xr:uid="{00000000-0005-0000-0000-0000CB6D0000}"/>
    <cellStyle name="SAPBEXItemHeader 3 3 2 6" xfId="20413" xr:uid="{00000000-0005-0000-0000-0000CC6D0000}"/>
    <cellStyle name="SAPBEXItemHeader 3 3 2 7" xfId="20414" xr:uid="{00000000-0005-0000-0000-0000CD6D0000}"/>
    <cellStyle name="SAPBEXItemHeader 3 3 3" xfId="20415" xr:uid="{00000000-0005-0000-0000-0000CE6D0000}"/>
    <cellStyle name="SAPBEXItemHeader 3 3 3 2" xfId="20416" xr:uid="{00000000-0005-0000-0000-0000CF6D0000}"/>
    <cellStyle name="SAPBEXItemHeader 3 3 4" xfId="20417" xr:uid="{00000000-0005-0000-0000-0000D06D0000}"/>
    <cellStyle name="SAPBEXItemHeader 3 3 4 2" xfId="20418" xr:uid="{00000000-0005-0000-0000-0000D16D0000}"/>
    <cellStyle name="SAPBEXItemHeader 3 3 5" xfId="20419" xr:uid="{00000000-0005-0000-0000-0000D26D0000}"/>
    <cellStyle name="SAPBEXItemHeader 3 3 5 2" xfId="20420" xr:uid="{00000000-0005-0000-0000-0000D36D0000}"/>
    <cellStyle name="SAPBEXItemHeader 3 3 6" xfId="20421" xr:uid="{00000000-0005-0000-0000-0000D46D0000}"/>
    <cellStyle name="SAPBEXItemHeader 3 3 6 2" xfId="20422" xr:uid="{00000000-0005-0000-0000-0000D56D0000}"/>
    <cellStyle name="SAPBEXItemHeader 3 3 7" xfId="20423" xr:uid="{00000000-0005-0000-0000-0000D66D0000}"/>
    <cellStyle name="SAPBEXItemHeader 3 3 8" xfId="20424" xr:uid="{00000000-0005-0000-0000-0000D76D0000}"/>
    <cellStyle name="SAPBEXItemHeader 3 4" xfId="20425" xr:uid="{00000000-0005-0000-0000-0000D86D0000}"/>
    <cellStyle name="SAPBEXItemHeader 3 4 2" xfId="20426" xr:uid="{00000000-0005-0000-0000-0000D96D0000}"/>
    <cellStyle name="SAPBEXItemHeader 3 4 2 2" xfId="20427" xr:uid="{00000000-0005-0000-0000-0000DA6D0000}"/>
    <cellStyle name="SAPBEXItemHeader 3 4 3" xfId="20428" xr:uid="{00000000-0005-0000-0000-0000DB6D0000}"/>
    <cellStyle name="SAPBEXItemHeader 3 4 3 2" xfId="20429" xr:uid="{00000000-0005-0000-0000-0000DC6D0000}"/>
    <cellStyle name="SAPBEXItemHeader 3 4 4" xfId="20430" xr:uid="{00000000-0005-0000-0000-0000DD6D0000}"/>
    <cellStyle name="SAPBEXItemHeader 3 4 4 2" xfId="20431" xr:uid="{00000000-0005-0000-0000-0000DE6D0000}"/>
    <cellStyle name="SAPBEXItemHeader 3 4 5" xfId="20432" xr:uid="{00000000-0005-0000-0000-0000DF6D0000}"/>
    <cellStyle name="SAPBEXItemHeader 3 4 5 2" xfId="20433" xr:uid="{00000000-0005-0000-0000-0000E06D0000}"/>
    <cellStyle name="SAPBEXItemHeader 3 4 6" xfId="20434" xr:uid="{00000000-0005-0000-0000-0000E16D0000}"/>
    <cellStyle name="SAPBEXItemHeader 3 4 7" xfId="20435" xr:uid="{00000000-0005-0000-0000-0000E26D0000}"/>
    <cellStyle name="SAPBEXItemHeader 3 5" xfId="20436" xr:uid="{00000000-0005-0000-0000-0000E36D0000}"/>
    <cellStyle name="SAPBEXItemHeader 3 5 2" xfId="20437" xr:uid="{00000000-0005-0000-0000-0000E46D0000}"/>
    <cellStyle name="SAPBEXItemHeader 3 6" xfId="20438" xr:uid="{00000000-0005-0000-0000-0000E56D0000}"/>
    <cellStyle name="SAPBEXItemHeader 3 6 2" xfId="20439" xr:uid="{00000000-0005-0000-0000-0000E66D0000}"/>
    <cellStyle name="SAPBEXItemHeader 3 7" xfId="20440" xr:uid="{00000000-0005-0000-0000-0000E76D0000}"/>
    <cellStyle name="SAPBEXItemHeader 4" xfId="20441" xr:uid="{00000000-0005-0000-0000-0000E86D0000}"/>
    <cellStyle name="SAPBEXItemHeader 4 2" xfId="20442" xr:uid="{00000000-0005-0000-0000-0000E96D0000}"/>
    <cellStyle name="SAPBEXItemHeader 4 2 2" xfId="20443" xr:uid="{00000000-0005-0000-0000-0000EA6D0000}"/>
    <cellStyle name="SAPBEXItemHeader 4 2 2 2" xfId="20444" xr:uid="{00000000-0005-0000-0000-0000EB6D0000}"/>
    <cellStyle name="SAPBEXItemHeader 4 2 2 2 2" xfId="20445" xr:uid="{00000000-0005-0000-0000-0000EC6D0000}"/>
    <cellStyle name="SAPBEXItemHeader 4 2 2 3" xfId="20446" xr:uid="{00000000-0005-0000-0000-0000ED6D0000}"/>
    <cellStyle name="SAPBEXItemHeader 4 2 2 3 2" xfId="20447" xr:uid="{00000000-0005-0000-0000-0000EE6D0000}"/>
    <cellStyle name="SAPBEXItemHeader 4 2 2 4" xfId="20448" xr:uid="{00000000-0005-0000-0000-0000EF6D0000}"/>
    <cellStyle name="SAPBEXItemHeader 4 2 2 4 2" xfId="20449" xr:uid="{00000000-0005-0000-0000-0000F06D0000}"/>
    <cellStyle name="SAPBEXItemHeader 4 2 2 5" xfId="20450" xr:uid="{00000000-0005-0000-0000-0000F16D0000}"/>
    <cellStyle name="SAPBEXItemHeader 4 2 2 5 2" xfId="20451" xr:uid="{00000000-0005-0000-0000-0000F26D0000}"/>
    <cellStyle name="SAPBEXItemHeader 4 2 2 6" xfId="20452" xr:uid="{00000000-0005-0000-0000-0000F36D0000}"/>
    <cellStyle name="SAPBEXItemHeader 4 2 2 7" xfId="20453" xr:uid="{00000000-0005-0000-0000-0000F46D0000}"/>
    <cellStyle name="SAPBEXItemHeader 4 2 3" xfId="20454" xr:uid="{00000000-0005-0000-0000-0000F56D0000}"/>
    <cellStyle name="SAPBEXItemHeader 4 2 3 2" xfId="20455" xr:uid="{00000000-0005-0000-0000-0000F66D0000}"/>
    <cellStyle name="SAPBEXItemHeader 4 2 4" xfId="20456" xr:uid="{00000000-0005-0000-0000-0000F76D0000}"/>
    <cellStyle name="SAPBEXItemHeader 4 2 4 2" xfId="20457" xr:uid="{00000000-0005-0000-0000-0000F86D0000}"/>
    <cellStyle name="SAPBEXItemHeader 4 2 5" xfId="20458" xr:uid="{00000000-0005-0000-0000-0000F96D0000}"/>
    <cellStyle name="SAPBEXItemHeader 4 2 5 2" xfId="20459" xr:uid="{00000000-0005-0000-0000-0000FA6D0000}"/>
    <cellStyle name="SAPBEXItemHeader 4 2 6" xfId="20460" xr:uid="{00000000-0005-0000-0000-0000FB6D0000}"/>
    <cellStyle name="SAPBEXItemHeader 4 2 6 2" xfId="20461" xr:uid="{00000000-0005-0000-0000-0000FC6D0000}"/>
    <cellStyle name="SAPBEXItemHeader 4 2 7" xfId="20462" xr:uid="{00000000-0005-0000-0000-0000FD6D0000}"/>
    <cellStyle name="SAPBEXItemHeader 4 2 8" xfId="20463" xr:uid="{00000000-0005-0000-0000-0000FE6D0000}"/>
    <cellStyle name="SAPBEXItemHeader 4 3" xfId="20464" xr:uid="{00000000-0005-0000-0000-0000FF6D0000}"/>
    <cellStyle name="SAPBEXItemHeader 4 3 2" xfId="20465" xr:uid="{00000000-0005-0000-0000-0000006E0000}"/>
    <cellStyle name="SAPBEXItemHeader 4 3 2 2" xfId="20466" xr:uid="{00000000-0005-0000-0000-0000016E0000}"/>
    <cellStyle name="SAPBEXItemHeader 4 3 2 2 2" xfId="20467" xr:uid="{00000000-0005-0000-0000-0000026E0000}"/>
    <cellStyle name="SAPBEXItemHeader 4 3 2 3" xfId="20468" xr:uid="{00000000-0005-0000-0000-0000036E0000}"/>
    <cellStyle name="SAPBEXItemHeader 4 3 2 3 2" xfId="20469" xr:uid="{00000000-0005-0000-0000-0000046E0000}"/>
    <cellStyle name="SAPBEXItemHeader 4 3 2 4" xfId="20470" xr:uid="{00000000-0005-0000-0000-0000056E0000}"/>
    <cellStyle name="SAPBEXItemHeader 4 3 2 4 2" xfId="20471" xr:uid="{00000000-0005-0000-0000-0000066E0000}"/>
    <cellStyle name="SAPBEXItemHeader 4 3 2 5" xfId="20472" xr:uid="{00000000-0005-0000-0000-0000076E0000}"/>
    <cellStyle name="SAPBEXItemHeader 4 3 2 5 2" xfId="20473" xr:uid="{00000000-0005-0000-0000-0000086E0000}"/>
    <cellStyle name="SAPBEXItemHeader 4 3 2 6" xfId="20474" xr:uid="{00000000-0005-0000-0000-0000096E0000}"/>
    <cellStyle name="SAPBEXItemHeader 4 3 2 7" xfId="20475" xr:uid="{00000000-0005-0000-0000-00000A6E0000}"/>
    <cellStyle name="SAPBEXItemHeader 4 3 3" xfId="20476" xr:uid="{00000000-0005-0000-0000-00000B6E0000}"/>
    <cellStyle name="SAPBEXItemHeader 4 3 3 2" xfId="20477" xr:uid="{00000000-0005-0000-0000-00000C6E0000}"/>
    <cellStyle name="SAPBEXItemHeader 4 3 4" xfId="20478" xr:uid="{00000000-0005-0000-0000-00000D6E0000}"/>
    <cellStyle name="SAPBEXItemHeader 4 3 4 2" xfId="20479" xr:uid="{00000000-0005-0000-0000-00000E6E0000}"/>
    <cellStyle name="SAPBEXItemHeader 4 3 5" xfId="20480" xr:uid="{00000000-0005-0000-0000-00000F6E0000}"/>
    <cellStyle name="SAPBEXItemHeader 4 3 5 2" xfId="20481" xr:uid="{00000000-0005-0000-0000-0000106E0000}"/>
    <cellStyle name="SAPBEXItemHeader 4 3 6" xfId="20482" xr:uid="{00000000-0005-0000-0000-0000116E0000}"/>
    <cellStyle name="SAPBEXItemHeader 4 3 6 2" xfId="20483" xr:uid="{00000000-0005-0000-0000-0000126E0000}"/>
    <cellStyle name="SAPBEXItemHeader 4 3 7" xfId="20484" xr:uid="{00000000-0005-0000-0000-0000136E0000}"/>
    <cellStyle name="SAPBEXItemHeader 4 3 8" xfId="20485" xr:uid="{00000000-0005-0000-0000-0000146E0000}"/>
    <cellStyle name="SAPBEXItemHeader 4 4" xfId="20486" xr:uid="{00000000-0005-0000-0000-0000156E0000}"/>
    <cellStyle name="SAPBEXItemHeader 4 4 2" xfId="20487" xr:uid="{00000000-0005-0000-0000-0000166E0000}"/>
    <cellStyle name="SAPBEXItemHeader 4 4 2 2" xfId="20488" xr:uid="{00000000-0005-0000-0000-0000176E0000}"/>
    <cellStyle name="SAPBEXItemHeader 4 4 3" xfId="20489" xr:uid="{00000000-0005-0000-0000-0000186E0000}"/>
    <cellStyle name="SAPBEXItemHeader 4 4 3 2" xfId="20490" xr:uid="{00000000-0005-0000-0000-0000196E0000}"/>
    <cellStyle name="SAPBEXItemHeader 4 4 4" xfId="20491" xr:uid="{00000000-0005-0000-0000-00001A6E0000}"/>
    <cellStyle name="SAPBEXItemHeader 4 4 4 2" xfId="20492" xr:uid="{00000000-0005-0000-0000-00001B6E0000}"/>
    <cellStyle name="SAPBEXItemHeader 4 4 5" xfId="20493" xr:uid="{00000000-0005-0000-0000-00001C6E0000}"/>
    <cellStyle name="SAPBEXItemHeader 4 4 5 2" xfId="20494" xr:uid="{00000000-0005-0000-0000-00001D6E0000}"/>
    <cellStyle name="SAPBEXItemHeader 4 4 6" xfId="20495" xr:uid="{00000000-0005-0000-0000-00001E6E0000}"/>
    <cellStyle name="SAPBEXItemHeader 4 4 7" xfId="20496" xr:uid="{00000000-0005-0000-0000-00001F6E0000}"/>
    <cellStyle name="SAPBEXItemHeader 4 5" xfId="20497" xr:uid="{00000000-0005-0000-0000-0000206E0000}"/>
    <cellStyle name="SAPBEXItemHeader 4 5 2" xfId="20498" xr:uid="{00000000-0005-0000-0000-0000216E0000}"/>
    <cellStyle name="SAPBEXItemHeader 4 6" xfId="20499" xr:uid="{00000000-0005-0000-0000-0000226E0000}"/>
    <cellStyle name="SAPBEXItemHeader 4 6 2" xfId="20500" xr:uid="{00000000-0005-0000-0000-0000236E0000}"/>
    <cellStyle name="SAPBEXItemHeader 4 7" xfId="20501" xr:uid="{00000000-0005-0000-0000-0000246E0000}"/>
    <cellStyle name="SAPBEXItemHeader 5" xfId="20502" xr:uid="{00000000-0005-0000-0000-0000256E0000}"/>
    <cellStyle name="SAPBEXItemHeader 5 2" xfId="20503" xr:uid="{00000000-0005-0000-0000-0000266E0000}"/>
    <cellStyle name="SAPBEXItemHeader 5 2 2" xfId="20504" xr:uid="{00000000-0005-0000-0000-0000276E0000}"/>
    <cellStyle name="SAPBEXItemHeader 5 2 2 2" xfId="20505" xr:uid="{00000000-0005-0000-0000-0000286E0000}"/>
    <cellStyle name="SAPBEXItemHeader 5 2 2 2 2" xfId="20506" xr:uid="{00000000-0005-0000-0000-0000296E0000}"/>
    <cellStyle name="SAPBEXItemHeader 5 2 2 3" xfId="20507" xr:uid="{00000000-0005-0000-0000-00002A6E0000}"/>
    <cellStyle name="SAPBEXItemHeader 5 2 2 3 2" xfId="20508" xr:uid="{00000000-0005-0000-0000-00002B6E0000}"/>
    <cellStyle name="SAPBEXItemHeader 5 2 2 4" xfId="20509" xr:uid="{00000000-0005-0000-0000-00002C6E0000}"/>
    <cellStyle name="SAPBEXItemHeader 5 2 2 4 2" xfId="20510" xr:uid="{00000000-0005-0000-0000-00002D6E0000}"/>
    <cellStyle name="SAPBEXItemHeader 5 2 2 5" xfId="20511" xr:uid="{00000000-0005-0000-0000-00002E6E0000}"/>
    <cellStyle name="SAPBEXItemHeader 5 2 2 5 2" xfId="20512" xr:uid="{00000000-0005-0000-0000-00002F6E0000}"/>
    <cellStyle name="SAPBEXItemHeader 5 2 2 6" xfId="20513" xr:uid="{00000000-0005-0000-0000-0000306E0000}"/>
    <cellStyle name="SAPBEXItemHeader 5 2 2 7" xfId="20514" xr:uid="{00000000-0005-0000-0000-0000316E0000}"/>
    <cellStyle name="SAPBEXItemHeader 5 2 3" xfId="20515" xr:uid="{00000000-0005-0000-0000-0000326E0000}"/>
    <cellStyle name="SAPBEXItemHeader 5 2 3 2" xfId="20516" xr:uid="{00000000-0005-0000-0000-0000336E0000}"/>
    <cellStyle name="SAPBEXItemHeader 5 2 4" xfId="20517" xr:uid="{00000000-0005-0000-0000-0000346E0000}"/>
    <cellStyle name="SAPBEXItemHeader 5 2 4 2" xfId="20518" xr:uid="{00000000-0005-0000-0000-0000356E0000}"/>
    <cellStyle name="SAPBEXItemHeader 5 2 5" xfId="20519" xr:uid="{00000000-0005-0000-0000-0000366E0000}"/>
    <cellStyle name="SAPBEXItemHeader 5 2 5 2" xfId="20520" xr:uid="{00000000-0005-0000-0000-0000376E0000}"/>
    <cellStyle name="SAPBEXItemHeader 5 2 6" xfId="20521" xr:uid="{00000000-0005-0000-0000-0000386E0000}"/>
    <cellStyle name="SAPBEXItemHeader 5 2 6 2" xfId="20522" xr:uid="{00000000-0005-0000-0000-0000396E0000}"/>
    <cellStyle name="SAPBEXItemHeader 5 2 7" xfId="20523" xr:uid="{00000000-0005-0000-0000-00003A6E0000}"/>
    <cellStyle name="SAPBEXItemHeader 5 2 8" xfId="20524" xr:uid="{00000000-0005-0000-0000-00003B6E0000}"/>
    <cellStyle name="SAPBEXItemHeader 5 3" xfId="20525" xr:uid="{00000000-0005-0000-0000-00003C6E0000}"/>
    <cellStyle name="SAPBEXItemHeader 5 3 2" xfId="20526" xr:uid="{00000000-0005-0000-0000-00003D6E0000}"/>
    <cellStyle name="SAPBEXItemHeader 5 3 2 2" xfId="20527" xr:uid="{00000000-0005-0000-0000-00003E6E0000}"/>
    <cellStyle name="SAPBEXItemHeader 5 3 2 2 2" xfId="20528" xr:uid="{00000000-0005-0000-0000-00003F6E0000}"/>
    <cellStyle name="SAPBEXItemHeader 5 3 2 3" xfId="20529" xr:uid="{00000000-0005-0000-0000-0000406E0000}"/>
    <cellStyle name="SAPBEXItemHeader 5 3 2 3 2" xfId="20530" xr:uid="{00000000-0005-0000-0000-0000416E0000}"/>
    <cellStyle name="SAPBEXItemHeader 5 3 2 4" xfId="20531" xr:uid="{00000000-0005-0000-0000-0000426E0000}"/>
    <cellStyle name="SAPBEXItemHeader 5 3 2 4 2" xfId="20532" xr:uid="{00000000-0005-0000-0000-0000436E0000}"/>
    <cellStyle name="SAPBEXItemHeader 5 3 2 5" xfId="20533" xr:uid="{00000000-0005-0000-0000-0000446E0000}"/>
    <cellStyle name="SAPBEXItemHeader 5 3 2 5 2" xfId="20534" xr:uid="{00000000-0005-0000-0000-0000456E0000}"/>
    <cellStyle name="SAPBEXItemHeader 5 3 2 6" xfId="20535" xr:uid="{00000000-0005-0000-0000-0000466E0000}"/>
    <cellStyle name="SAPBEXItemHeader 5 3 2 7" xfId="20536" xr:uid="{00000000-0005-0000-0000-0000476E0000}"/>
    <cellStyle name="SAPBEXItemHeader 5 3 3" xfId="20537" xr:uid="{00000000-0005-0000-0000-0000486E0000}"/>
    <cellStyle name="SAPBEXItemHeader 5 3 3 2" xfId="20538" xr:uid="{00000000-0005-0000-0000-0000496E0000}"/>
    <cellStyle name="SAPBEXItemHeader 5 3 4" xfId="20539" xr:uid="{00000000-0005-0000-0000-00004A6E0000}"/>
    <cellStyle name="SAPBEXItemHeader 5 3 4 2" xfId="20540" xr:uid="{00000000-0005-0000-0000-00004B6E0000}"/>
    <cellStyle name="SAPBEXItemHeader 5 3 5" xfId="20541" xr:uid="{00000000-0005-0000-0000-00004C6E0000}"/>
    <cellStyle name="SAPBEXItemHeader 5 3 5 2" xfId="20542" xr:uid="{00000000-0005-0000-0000-00004D6E0000}"/>
    <cellStyle name="SAPBEXItemHeader 5 3 6" xfId="20543" xr:uid="{00000000-0005-0000-0000-00004E6E0000}"/>
    <cellStyle name="SAPBEXItemHeader 5 3 6 2" xfId="20544" xr:uid="{00000000-0005-0000-0000-00004F6E0000}"/>
    <cellStyle name="SAPBEXItemHeader 5 3 7" xfId="20545" xr:uid="{00000000-0005-0000-0000-0000506E0000}"/>
    <cellStyle name="SAPBEXItemHeader 5 3 8" xfId="20546" xr:uid="{00000000-0005-0000-0000-0000516E0000}"/>
    <cellStyle name="SAPBEXItemHeader 5 4" xfId="20547" xr:uid="{00000000-0005-0000-0000-0000526E0000}"/>
    <cellStyle name="SAPBEXItemHeader 5 4 2" xfId="20548" xr:uid="{00000000-0005-0000-0000-0000536E0000}"/>
    <cellStyle name="SAPBEXItemHeader 5 4 2 2" xfId="20549" xr:uid="{00000000-0005-0000-0000-0000546E0000}"/>
    <cellStyle name="SAPBEXItemHeader 5 4 3" xfId="20550" xr:uid="{00000000-0005-0000-0000-0000556E0000}"/>
    <cellStyle name="SAPBEXItemHeader 5 4 3 2" xfId="20551" xr:uid="{00000000-0005-0000-0000-0000566E0000}"/>
    <cellStyle name="SAPBEXItemHeader 5 4 4" xfId="20552" xr:uid="{00000000-0005-0000-0000-0000576E0000}"/>
    <cellStyle name="SAPBEXItemHeader 5 4 4 2" xfId="20553" xr:uid="{00000000-0005-0000-0000-0000586E0000}"/>
    <cellStyle name="SAPBEXItemHeader 5 4 5" xfId="20554" xr:uid="{00000000-0005-0000-0000-0000596E0000}"/>
    <cellStyle name="SAPBEXItemHeader 5 4 5 2" xfId="20555" xr:uid="{00000000-0005-0000-0000-00005A6E0000}"/>
    <cellStyle name="SAPBEXItemHeader 5 4 6" xfId="20556" xr:uid="{00000000-0005-0000-0000-00005B6E0000}"/>
    <cellStyle name="SAPBEXItemHeader 5 4 7" xfId="20557" xr:uid="{00000000-0005-0000-0000-00005C6E0000}"/>
    <cellStyle name="SAPBEXItemHeader 5 5" xfId="20558" xr:uid="{00000000-0005-0000-0000-00005D6E0000}"/>
    <cellStyle name="SAPBEXItemHeader 5 5 2" xfId="20559" xr:uid="{00000000-0005-0000-0000-00005E6E0000}"/>
    <cellStyle name="SAPBEXItemHeader 5 6" xfId="20560" xr:uid="{00000000-0005-0000-0000-00005F6E0000}"/>
    <cellStyle name="SAPBEXItemHeader 5 6 2" xfId="20561" xr:uid="{00000000-0005-0000-0000-0000606E0000}"/>
    <cellStyle name="SAPBEXItemHeader 5 7" xfId="20562" xr:uid="{00000000-0005-0000-0000-0000616E0000}"/>
    <cellStyle name="SAPBEXItemHeader 6" xfId="20563" xr:uid="{00000000-0005-0000-0000-0000626E0000}"/>
    <cellStyle name="SAPBEXItemHeader 6 2" xfId="20564" xr:uid="{00000000-0005-0000-0000-0000636E0000}"/>
    <cellStyle name="SAPBEXItemHeader 6 2 2" xfId="20565" xr:uid="{00000000-0005-0000-0000-0000646E0000}"/>
    <cellStyle name="SAPBEXItemHeader 6 2 2 2" xfId="20566" xr:uid="{00000000-0005-0000-0000-0000656E0000}"/>
    <cellStyle name="SAPBEXItemHeader 6 2 3" xfId="20567" xr:uid="{00000000-0005-0000-0000-0000666E0000}"/>
    <cellStyle name="SAPBEXItemHeader 6 2 3 2" xfId="20568" xr:uid="{00000000-0005-0000-0000-0000676E0000}"/>
    <cellStyle name="SAPBEXItemHeader 6 2 4" xfId="20569" xr:uid="{00000000-0005-0000-0000-0000686E0000}"/>
    <cellStyle name="SAPBEXItemHeader 6 2 4 2" xfId="20570" xr:uid="{00000000-0005-0000-0000-0000696E0000}"/>
    <cellStyle name="SAPBEXItemHeader 6 2 5" xfId="20571" xr:uid="{00000000-0005-0000-0000-00006A6E0000}"/>
    <cellStyle name="SAPBEXItemHeader 6 2 5 2" xfId="20572" xr:uid="{00000000-0005-0000-0000-00006B6E0000}"/>
    <cellStyle name="SAPBEXItemHeader 6 2 6" xfId="20573" xr:uid="{00000000-0005-0000-0000-00006C6E0000}"/>
    <cellStyle name="SAPBEXItemHeader 6 2 7" xfId="20574" xr:uid="{00000000-0005-0000-0000-00006D6E0000}"/>
    <cellStyle name="SAPBEXItemHeader 6 3" xfId="20575" xr:uid="{00000000-0005-0000-0000-00006E6E0000}"/>
    <cellStyle name="SAPBEXItemHeader 6 3 2" xfId="20576" xr:uid="{00000000-0005-0000-0000-00006F6E0000}"/>
    <cellStyle name="SAPBEXItemHeader 6 4" xfId="20577" xr:uid="{00000000-0005-0000-0000-0000706E0000}"/>
    <cellStyle name="SAPBEXItemHeader 6 4 2" xfId="20578" xr:uid="{00000000-0005-0000-0000-0000716E0000}"/>
    <cellStyle name="SAPBEXItemHeader 6 5" xfId="20579" xr:uid="{00000000-0005-0000-0000-0000726E0000}"/>
    <cellStyle name="SAPBEXItemHeader 6 5 2" xfId="20580" xr:uid="{00000000-0005-0000-0000-0000736E0000}"/>
    <cellStyle name="SAPBEXItemHeader 6 6" xfId="20581" xr:uid="{00000000-0005-0000-0000-0000746E0000}"/>
    <cellStyle name="SAPBEXItemHeader 6 6 2" xfId="20582" xr:uid="{00000000-0005-0000-0000-0000756E0000}"/>
    <cellStyle name="SAPBEXItemHeader 6 7" xfId="20583" xr:uid="{00000000-0005-0000-0000-0000766E0000}"/>
    <cellStyle name="SAPBEXItemHeader 6 8" xfId="20584" xr:uid="{00000000-0005-0000-0000-0000776E0000}"/>
    <cellStyle name="SAPBEXItemHeader 7" xfId="20585" xr:uid="{00000000-0005-0000-0000-0000786E0000}"/>
    <cellStyle name="SAPBEXItemHeader 7 2" xfId="20586" xr:uid="{00000000-0005-0000-0000-0000796E0000}"/>
    <cellStyle name="SAPBEXItemHeader 7 2 2" xfId="20587" xr:uid="{00000000-0005-0000-0000-00007A6E0000}"/>
    <cellStyle name="SAPBEXItemHeader 7 2 2 2" xfId="20588" xr:uid="{00000000-0005-0000-0000-00007B6E0000}"/>
    <cellStyle name="SAPBEXItemHeader 7 2 3" xfId="20589" xr:uid="{00000000-0005-0000-0000-00007C6E0000}"/>
    <cellStyle name="SAPBEXItemHeader 7 2 3 2" xfId="20590" xr:uid="{00000000-0005-0000-0000-00007D6E0000}"/>
    <cellStyle name="SAPBEXItemHeader 7 2 4" xfId="20591" xr:uid="{00000000-0005-0000-0000-00007E6E0000}"/>
    <cellStyle name="SAPBEXItemHeader 7 2 4 2" xfId="20592" xr:uid="{00000000-0005-0000-0000-00007F6E0000}"/>
    <cellStyle name="SAPBEXItemHeader 7 2 5" xfId="20593" xr:uid="{00000000-0005-0000-0000-0000806E0000}"/>
    <cellStyle name="SAPBEXItemHeader 7 2 5 2" xfId="20594" xr:uid="{00000000-0005-0000-0000-0000816E0000}"/>
    <cellStyle name="SAPBEXItemHeader 7 2 6" xfId="20595" xr:uid="{00000000-0005-0000-0000-0000826E0000}"/>
    <cellStyle name="SAPBEXItemHeader 7 2 7" xfId="20596" xr:uid="{00000000-0005-0000-0000-0000836E0000}"/>
    <cellStyle name="SAPBEXItemHeader 7 3" xfId="20597" xr:uid="{00000000-0005-0000-0000-0000846E0000}"/>
    <cellStyle name="SAPBEXItemHeader 7 3 2" xfId="20598" xr:uid="{00000000-0005-0000-0000-0000856E0000}"/>
    <cellStyle name="SAPBEXItemHeader 7 4" xfId="20599" xr:uid="{00000000-0005-0000-0000-0000866E0000}"/>
    <cellStyle name="SAPBEXItemHeader 7 4 2" xfId="20600" xr:uid="{00000000-0005-0000-0000-0000876E0000}"/>
    <cellStyle name="SAPBEXItemHeader 7 5" xfId="20601" xr:uid="{00000000-0005-0000-0000-0000886E0000}"/>
    <cellStyle name="SAPBEXItemHeader 7 5 2" xfId="20602" xr:uid="{00000000-0005-0000-0000-0000896E0000}"/>
    <cellStyle name="SAPBEXItemHeader 7 6" xfId="20603" xr:uid="{00000000-0005-0000-0000-00008A6E0000}"/>
    <cellStyle name="SAPBEXItemHeader 7 6 2" xfId="20604" xr:uid="{00000000-0005-0000-0000-00008B6E0000}"/>
    <cellStyle name="SAPBEXItemHeader 7 7" xfId="20605" xr:uid="{00000000-0005-0000-0000-00008C6E0000}"/>
    <cellStyle name="SAPBEXItemHeader 7 8" xfId="20606" xr:uid="{00000000-0005-0000-0000-00008D6E0000}"/>
    <cellStyle name="SAPBEXItemHeader 8" xfId="20607" xr:uid="{00000000-0005-0000-0000-00008E6E0000}"/>
    <cellStyle name="SAPBEXItemHeader 8 2" xfId="20608" xr:uid="{00000000-0005-0000-0000-00008F6E0000}"/>
    <cellStyle name="SAPBEXItemHeader 8 2 2" xfId="20609" xr:uid="{00000000-0005-0000-0000-0000906E0000}"/>
    <cellStyle name="SAPBEXItemHeader 8 3" xfId="20610" xr:uid="{00000000-0005-0000-0000-0000916E0000}"/>
    <cellStyle name="SAPBEXItemHeader 8 3 2" xfId="20611" xr:uid="{00000000-0005-0000-0000-0000926E0000}"/>
    <cellStyle name="SAPBEXItemHeader 8 4" xfId="20612" xr:uid="{00000000-0005-0000-0000-0000936E0000}"/>
    <cellStyle name="SAPBEXItemHeader 8 4 2" xfId="20613" xr:uid="{00000000-0005-0000-0000-0000946E0000}"/>
    <cellStyle name="SAPBEXItemHeader 8 5" xfId="20614" xr:uid="{00000000-0005-0000-0000-0000956E0000}"/>
    <cellStyle name="SAPBEXItemHeader 8 5 2" xfId="20615" xr:uid="{00000000-0005-0000-0000-0000966E0000}"/>
    <cellStyle name="SAPBEXItemHeader 8 6" xfId="20616" xr:uid="{00000000-0005-0000-0000-0000976E0000}"/>
    <cellStyle name="SAPBEXItemHeader 8 7" xfId="20617" xr:uid="{00000000-0005-0000-0000-0000986E0000}"/>
    <cellStyle name="SAPBEXItemHeader 9" xfId="20618" xr:uid="{00000000-0005-0000-0000-0000996E0000}"/>
    <cellStyle name="SAPBEXItemHeader 9 2" xfId="20619" xr:uid="{00000000-0005-0000-0000-00009A6E0000}"/>
    <cellStyle name="SAPBEXItemHeader_2014БП" xfId="20620" xr:uid="{00000000-0005-0000-0000-00009B6E0000}"/>
    <cellStyle name="SAPBEXresData" xfId="20621" xr:uid="{00000000-0005-0000-0000-00009C6E0000}"/>
    <cellStyle name="SAPBEXresData 10" xfId="20622" xr:uid="{00000000-0005-0000-0000-00009D6E0000}"/>
    <cellStyle name="SAPBEXresData 10 10" xfId="20623" xr:uid="{00000000-0005-0000-0000-00009E6E0000}"/>
    <cellStyle name="SAPBEXresData 10 10 2" xfId="20624" xr:uid="{00000000-0005-0000-0000-00009F6E0000}"/>
    <cellStyle name="SAPBEXresData 10 11" xfId="20625" xr:uid="{00000000-0005-0000-0000-0000A06E0000}"/>
    <cellStyle name="SAPBEXresData 10 12" xfId="20626" xr:uid="{00000000-0005-0000-0000-0000A16E0000}"/>
    <cellStyle name="SAPBEXresData 10 2" xfId="20627" xr:uid="{00000000-0005-0000-0000-0000A26E0000}"/>
    <cellStyle name="SAPBEXresData 10 2 2" xfId="20628" xr:uid="{00000000-0005-0000-0000-0000A36E0000}"/>
    <cellStyle name="SAPBEXresData 10 2 3" xfId="20629" xr:uid="{00000000-0005-0000-0000-0000A46E0000}"/>
    <cellStyle name="SAPBEXresData 10 3" xfId="20630" xr:uid="{00000000-0005-0000-0000-0000A56E0000}"/>
    <cellStyle name="SAPBEXresData 10 3 2" xfId="20631" xr:uid="{00000000-0005-0000-0000-0000A66E0000}"/>
    <cellStyle name="SAPBEXresData 10 4" xfId="20632" xr:uid="{00000000-0005-0000-0000-0000A76E0000}"/>
    <cellStyle name="SAPBEXresData 10 4 2" xfId="20633" xr:uid="{00000000-0005-0000-0000-0000A86E0000}"/>
    <cellStyle name="SAPBEXresData 10 5" xfId="20634" xr:uid="{00000000-0005-0000-0000-0000A96E0000}"/>
    <cellStyle name="SAPBEXresData 10 5 2" xfId="20635" xr:uid="{00000000-0005-0000-0000-0000AA6E0000}"/>
    <cellStyle name="SAPBEXresData 10 6" xfId="20636" xr:uid="{00000000-0005-0000-0000-0000AB6E0000}"/>
    <cellStyle name="SAPBEXresData 10 6 2" xfId="20637" xr:uid="{00000000-0005-0000-0000-0000AC6E0000}"/>
    <cellStyle name="SAPBEXresData 10 7" xfId="20638" xr:uid="{00000000-0005-0000-0000-0000AD6E0000}"/>
    <cellStyle name="SAPBEXresData 10 7 2" xfId="20639" xr:uid="{00000000-0005-0000-0000-0000AE6E0000}"/>
    <cellStyle name="SAPBEXresData 10 8" xfId="20640" xr:uid="{00000000-0005-0000-0000-0000AF6E0000}"/>
    <cellStyle name="SAPBEXresData 10 8 2" xfId="20641" xr:uid="{00000000-0005-0000-0000-0000B06E0000}"/>
    <cellStyle name="SAPBEXresData 10 9" xfId="20642" xr:uid="{00000000-0005-0000-0000-0000B16E0000}"/>
    <cellStyle name="SAPBEXresData 10 9 2" xfId="20643" xr:uid="{00000000-0005-0000-0000-0000B26E0000}"/>
    <cellStyle name="SAPBEXresData 11" xfId="20644" xr:uid="{00000000-0005-0000-0000-0000B36E0000}"/>
    <cellStyle name="SAPBEXresData 11 10" xfId="20645" xr:uid="{00000000-0005-0000-0000-0000B46E0000}"/>
    <cellStyle name="SAPBEXresData 11 10 2" xfId="20646" xr:uid="{00000000-0005-0000-0000-0000B56E0000}"/>
    <cellStyle name="SAPBEXresData 11 11" xfId="20647" xr:uid="{00000000-0005-0000-0000-0000B66E0000}"/>
    <cellStyle name="SAPBEXresData 11 12" xfId="20648" xr:uid="{00000000-0005-0000-0000-0000B76E0000}"/>
    <cellStyle name="SAPBEXresData 11 2" xfId="20649" xr:uid="{00000000-0005-0000-0000-0000B86E0000}"/>
    <cellStyle name="SAPBEXresData 11 2 2" xfId="20650" xr:uid="{00000000-0005-0000-0000-0000B96E0000}"/>
    <cellStyle name="SAPBEXresData 11 2 3" xfId="20651" xr:uid="{00000000-0005-0000-0000-0000BA6E0000}"/>
    <cellStyle name="SAPBEXresData 11 3" xfId="20652" xr:uid="{00000000-0005-0000-0000-0000BB6E0000}"/>
    <cellStyle name="SAPBEXresData 11 3 2" xfId="20653" xr:uid="{00000000-0005-0000-0000-0000BC6E0000}"/>
    <cellStyle name="SAPBEXresData 11 4" xfId="20654" xr:uid="{00000000-0005-0000-0000-0000BD6E0000}"/>
    <cellStyle name="SAPBEXresData 11 4 2" xfId="20655" xr:uid="{00000000-0005-0000-0000-0000BE6E0000}"/>
    <cellStyle name="SAPBEXresData 11 5" xfId="20656" xr:uid="{00000000-0005-0000-0000-0000BF6E0000}"/>
    <cellStyle name="SAPBEXresData 11 5 2" xfId="20657" xr:uid="{00000000-0005-0000-0000-0000C06E0000}"/>
    <cellStyle name="SAPBEXresData 11 6" xfId="20658" xr:uid="{00000000-0005-0000-0000-0000C16E0000}"/>
    <cellStyle name="SAPBEXresData 11 6 2" xfId="20659" xr:uid="{00000000-0005-0000-0000-0000C26E0000}"/>
    <cellStyle name="SAPBEXresData 11 7" xfId="20660" xr:uid="{00000000-0005-0000-0000-0000C36E0000}"/>
    <cellStyle name="SAPBEXresData 11 7 2" xfId="20661" xr:uid="{00000000-0005-0000-0000-0000C46E0000}"/>
    <cellStyle name="SAPBEXresData 11 8" xfId="20662" xr:uid="{00000000-0005-0000-0000-0000C56E0000}"/>
    <cellStyle name="SAPBEXresData 11 8 2" xfId="20663" xr:uid="{00000000-0005-0000-0000-0000C66E0000}"/>
    <cellStyle name="SAPBEXresData 11 9" xfId="20664" xr:uid="{00000000-0005-0000-0000-0000C76E0000}"/>
    <cellStyle name="SAPBEXresData 11 9 2" xfId="20665" xr:uid="{00000000-0005-0000-0000-0000C86E0000}"/>
    <cellStyle name="SAPBEXresData 12" xfId="20666" xr:uid="{00000000-0005-0000-0000-0000C96E0000}"/>
    <cellStyle name="SAPBEXresData 12 10" xfId="20667" xr:uid="{00000000-0005-0000-0000-0000CA6E0000}"/>
    <cellStyle name="SAPBEXresData 12 10 2" xfId="20668" xr:uid="{00000000-0005-0000-0000-0000CB6E0000}"/>
    <cellStyle name="SAPBEXresData 12 11" xfId="20669" xr:uid="{00000000-0005-0000-0000-0000CC6E0000}"/>
    <cellStyle name="SAPBEXresData 12 12" xfId="20670" xr:uid="{00000000-0005-0000-0000-0000CD6E0000}"/>
    <cellStyle name="SAPBEXresData 12 2" xfId="20671" xr:uid="{00000000-0005-0000-0000-0000CE6E0000}"/>
    <cellStyle name="SAPBEXresData 12 2 2" xfId="20672" xr:uid="{00000000-0005-0000-0000-0000CF6E0000}"/>
    <cellStyle name="SAPBEXresData 12 2 3" xfId="20673" xr:uid="{00000000-0005-0000-0000-0000D06E0000}"/>
    <cellStyle name="SAPBEXresData 12 3" xfId="20674" xr:uid="{00000000-0005-0000-0000-0000D16E0000}"/>
    <cellStyle name="SAPBEXresData 12 3 2" xfId="20675" xr:uid="{00000000-0005-0000-0000-0000D26E0000}"/>
    <cellStyle name="SAPBEXresData 12 4" xfId="20676" xr:uid="{00000000-0005-0000-0000-0000D36E0000}"/>
    <cellStyle name="SAPBEXresData 12 4 2" xfId="20677" xr:uid="{00000000-0005-0000-0000-0000D46E0000}"/>
    <cellStyle name="SAPBEXresData 12 5" xfId="20678" xr:uid="{00000000-0005-0000-0000-0000D56E0000}"/>
    <cellStyle name="SAPBEXresData 12 5 2" xfId="20679" xr:uid="{00000000-0005-0000-0000-0000D66E0000}"/>
    <cellStyle name="SAPBEXresData 12 6" xfId="20680" xr:uid="{00000000-0005-0000-0000-0000D76E0000}"/>
    <cellStyle name="SAPBEXresData 12 6 2" xfId="20681" xr:uid="{00000000-0005-0000-0000-0000D86E0000}"/>
    <cellStyle name="SAPBEXresData 12 7" xfId="20682" xr:uid="{00000000-0005-0000-0000-0000D96E0000}"/>
    <cellStyle name="SAPBEXresData 12 7 2" xfId="20683" xr:uid="{00000000-0005-0000-0000-0000DA6E0000}"/>
    <cellStyle name="SAPBEXresData 12 8" xfId="20684" xr:uid="{00000000-0005-0000-0000-0000DB6E0000}"/>
    <cellStyle name="SAPBEXresData 12 8 2" xfId="20685" xr:uid="{00000000-0005-0000-0000-0000DC6E0000}"/>
    <cellStyle name="SAPBEXresData 12 9" xfId="20686" xr:uid="{00000000-0005-0000-0000-0000DD6E0000}"/>
    <cellStyle name="SAPBEXresData 12 9 2" xfId="20687" xr:uid="{00000000-0005-0000-0000-0000DE6E0000}"/>
    <cellStyle name="SAPBEXresData 13" xfId="20688" xr:uid="{00000000-0005-0000-0000-0000DF6E0000}"/>
    <cellStyle name="SAPBEXresData 13 10" xfId="20689" xr:uid="{00000000-0005-0000-0000-0000E06E0000}"/>
    <cellStyle name="SAPBEXresData 13 10 2" xfId="20690" xr:uid="{00000000-0005-0000-0000-0000E16E0000}"/>
    <cellStyle name="SAPBEXresData 13 11" xfId="20691" xr:uid="{00000000-0005-0000-0000-0000E26E0000}"/>
    <cellStyle name="SAPBEXresData 13 12" xfId="20692" xr:uid="{00000000-0005-0000-0000-0000E36E0000}"/>
    <cellStyle name="SAPBEXresData 13 2" xfId="20693" xr:uid="{00000000-0005-0000-0000-0000E46E0000}"/>
    <cellStyle name="SAPBEXresData 13 2 2" xfId="20694" xr:uid="{00000000-0005-0000-0000-0000E56E0000}"/>
    <cellStyle name="SAPBEXresData 13 2 3" xfId="20695" xr:uid="{00000000-0005-0000-0000-0000E66E0000}"/>
    <cellStyle name="SAPBEXresData 13 3" xfId="20696" xr:uid="{00000000-0005-0000-0000-0000E76E0000}"/>
    <cellStyle name="SAPBEXresData 13 3 2" xfId="20697" xr:uid="{00000000-0005-0000-0000-0000E86E0000}"/>
    <cellStyle name="SAPBEXresData 13 4" xfId="20698" xr:uid="{00000000-0005-0000-0000-0000E96E0000}"/>
    <cellStyle name="SAPBEXresData 13 4 2" xfId="20699" xr:uid="{00000000-0005-0000-0000-0000EA6E0000}"/>
    <cellStyle name="SAPBEXresData 13 5" xfId="20700" xr:uid="{00000000-0005-0000-0000-0000EB6E0000}"/>
    <cellStyle name="SAPBEXresData 13 5 2" xfId="20701" xr:uid="{00000000-0005-0000-0000-0000EC6E0000}"/>
    <cellStyle name="SAPBEXresData 13 6" xfId="20702" xr:uid="{00000000-0005-0000-0000-0000ED6E0000}"/>
    <cellStyle name="SAPBEXresData 13 6 2" xfId="20703" xr:uid="{00000000-0005-0000-0000-0000EE6E0000}"/>
    <cellStyle name="SAPBEXresData 13 7" xfId="20704" xr:uid="{00000000-0005-0000-0000-0000EF6E0000}"/>
    <cellStyle name="SAPBEXresData 13 7 2" xfId="20705" xr:uid="{00000000-0005-0000-0000-0000F06E0000}"/>
    <cellStyle name="SAPBEXresData 13 8" xfId="20706" xr:uid="{00000000-0005-0000-0000-0000F16E0000}"/>
    <cellStyle name="SAPBEXresData 13 8 2" xfId="20707" xr:uid="{00000000-0005-0000-0000-0000F26E0000}"/>
    <cellStyle name="SAPBEXresData 13 9" xfId="20708" xr:uid="{00000000-0005-0000-0000-0000F36E0000}"/>
    <cellStyle name="SAPBEXresData 13 9 2" xfId="20709" xr:uid="{00000000-0005-0000-0000-0000F46E0000}"/>
    <cellStyle name="SAPBEXresData 14" xfId="20710" xr:uid="{00000000-0005-0000-0000-0000F56E0000}"/>
    <cellStyle name="SAPBEXresData 14 10" xfId="20711" xr:uid="{00000000-0005-0000-0000-0000F66E0000}"/>
    <cellStyle name="SAPBEXresData 14 10 2" xfId="20712" xr:uid="{00000000-0005-0000-0000-0000F76E0000}"/>
    <cellStyle name="SAPBEXresData 14 11" xfId="20713" xr:uid="{00000000-0005-0000-0000-0000F86E0000}"/>
    <cellStyle name="SAPBEXresData 14 12" xfId="20714" xr:uid="{00000000-0005-0000-0000-0000F96E0000}"/>
    <cellStyle name="SAPBEXresData 14 2" xfId="20715" xr:uid="{00000000-0005-0000-0000-0000FA6E0000}"/>
    <cellStyle name="SAPBEXresData 14 2 2" xfId="20716" xr:uid="{00000000-0005-0000-0000-0000FB6E0000}"/>
    <cellStyle name="SAPBEXresData 14 2 3" xfId="20717" xr:uid="{00000000-0005-0000-0000-0000FC6E0000}"/>
    <cellStyle name="SAPBEXresData 14 3" xfId="20718" xr:uid="{00000000-0005-0000-0000-0000FD6E0000}"/>
    <cellStyle name="SAPBEXresData 14 3 2" xfId="20719" xr:uid="{00000000-0005-0000-0000-0000FE6E0000}"/>
    <cellStyle name="SAPBEXresData 14 4" xfId="20720" xr:uid="{00000000-0005-0000-0000-0000FF6E0000}"/>
    <cellStyle name="SAPBEXresData 14 4 2" xfId="20721" xr:uid="{00000000-0005-0000-0000-0000006F0000}"/>
    <cellStyle name="SAPBEXresData 14 5" xfId="20722" xr:uid="{00000000-0005-0000-0000-0000016F0000}"/>
    <cellStyle name="SAPBEXresData 14 5 2" xfId="20723" xr:uid="{00000000-0005-0000-0000-0000026F0000}"/>
    <cellStyle name="SAPBEXresData 14 6" xfId="20724" xr:uid="{00000000-0005-0000-0000-0000036F0000}"/>
    <cellStyle name="SAPBEXresData 14 6 2" xfId="20725" xr:uid="{00000000-0005-0000-0000-0000046F0000}"/>
    <cellStyle name="SAPBEXresData 14 7" xfId="20726" xr:uid="{00000000-0005-0000-0000-0000056F0000}"/>
    <cellStyle name="SAPBEXresData 14 7 2" xfId="20727" xr:uid="{00000000-0005-0000-0000-0000066F0000}"/>
    <cellStyle name="SAPBEXresData 14 8" xfId="20728" xr:uid="{00000000-0005-0000-0000-0000076F0000}"/>
    <cellStyle name="SAPBEXresData 14 8 2" xfId="20729" xr:uid="{00000000-0005-0000-0000-0000086F0000}"/>
    <cellStyle name="SAPBEXresData 14 9" xfId="20730" xr:uid="{00000000-0005-0000-0000-0000096F0000}"/>
    <cellStyle name="SAPBEXresData 14 9 2" xfId="20731" xr:uid="{00000000-0005-0000-0000-00000A6F0000}"/>
    <cellStyle name="SAPBEXresData 15" xfId="20732" xr:uid="{00000000-0005-0000-0000-00000B6F0000}"/>
    <cellStyle name="SAPBEXresData 15 10" xfId="20733" xr:uid="{00000000-0005-0000-0000-00000C6F0000}"/>
    <cellStyle name="SAPBEXresData 15 10 2" xfId="20734" xr:uid="{00000000-0005-0000-0000-00000D6F0000}"/>
    <cellStyle name="SAPBEXresData 15 11" xfId="20735" xr:uid="{00000000-0005-0000-0000-00000E6F0000}"/>
    <cellStyle name="SAPBEXresData 15 12" xfId="20736" xr:uid="{00000000-0005-0000-0000-00000F6F0000}"/>
    <cellStyle name="SAPBEXresData 15 2" xfId="20737" xr:uid="{00000000-0005-0000-0000-0000106F0000}"/>
    <cellStyle name="SAPBEXresData 15 2 2" xfId="20738" xr:uid="{00000000-0005-0000-0000-0000116F0000}"/>
    <cellStyle name="SAPBEXresData 15 2 3" xfId="20739" xr:uid="{00000000-0005-0000-0000-0000126F0000}"/>
    <cellStyle name="SAPBEXresData 15 3" xfId="20740" xr:uid="{00000000-0005-0000-0000-0000136F0000}"/>
    <cellStyle name="SAPBEXresData 15 3 2" xfId="20741" xr:uid="{00000000-0005-0000-0000-0000146F0000}"/>
    <cellStyle name="SAPBEXresData 15 4" xfId="20742" xr:uid="{00000000-0005-0000-0000-0000156F0000}"/>
    <cellStyle name="SAPBEXresData 15 4 2" xfId="20743" xr:uid="{00000000-0005-0000-0000-0000166F0000}"/>
    <cellStyle name="SAPBEXresData 15 5" xfId="20744" xr:uid="{00000000-0005-0000-0000-0000176F0000}"/>
    <cellStyle name="SAPBEXresData 15 5 2" xfId="20745" xr:uid="{00000000-0005-0000-0000-0000186F0000}"/>
    <cellStyle name="SAPBEXresData 15 6" xfId="20746" xr:uid="{00000000-0005-0000-0000-0000196F0000}"/>
    <cellStyle name="SAPBEXresData 15 6 2" xfId="20747" xr:uid="{00000000-0005-0000-0000-00001A6F0000}"/>
    <cellStyle name="SAPBEXresData 15 7" xfId="20748" xr:uid="{00000000-0005-0000-0000-00001B6F0000}"/>
    <cellStyle name="SAPBEXresData 15 7 2" xfId="20749" xr:uid="{00000000-0005-0000-0000-00001C6F0000}"/>
    <cellStyle name="SAPBEXresData 15 8" xfId="20750" xr:uid="{00000000-0005-0000-0000-00001D6F0000}"/>
    <cellStyle name="SAPBEXresData 15 8 2" xfId="20751" xr:uid="{00000000-0005-0000-0000-00001E6F0000}"/>
    <cellStyle name="SAPBEXresData 15 9" xfId="20752" xr:uid="{00000000-0005-0000-0000-00001F6F0000}"/>
    <cellStyle name="SAPBEXresData 15 9 2" xfId="20753" xr:uid="{00000000-0005-0000-0000-0000206F0000}"/>
    <cellStyle name="SAPBEXresData 16" xfId="20754" xr:uid="{00000000-0005-0000-0000-0000216F0000}"/>
    <cellStyle name="SAPBEXresData 16 2" xfId="20755" xr:uid="{00000000-0005-0000-0000-0000226F0000}"/>
    <cellStyle name="SAPBEXresData 16 2 2" xfId="20756" xr:uid="{00000000-0005-0000-0000-0000236F0000}"/>
    <cellStyle name="SAPBEXresData 16 3" xfId="20757" xr:uid="{00000000-0005-0000-0000-0000246F0000}"/>
    <cellStyle name="SAPBEXresData 17" xfId="20758" xr:uid="{00000000-0005-0000-0000-0000256F0000}"/>
    <cellStyle name="SAPBEXresData 17 2" xfId="20759" xr:uid="{00000000-0005-0000-0000-0000266F0000}"/>
    <cellStyle name="SAPBEXresData 17 2 2" xfId="20760" xr:uid="{00000000-0005-0000-0000-0000276F0000}"/>
    <cellStyle name="SAPBEXresData 17 3" xfId="20761" xr:uid="{00000000-0005-0000-0000-0000286F0000}"/>
    <cellStyle name="SAPBEXresData 18" xfId="20762" xr:uid="{00000000-0005-0000-0000-0000296F0000}"/>
    <cellStyle name="SAPBEXresData 18 2" xfId="20763" xr:uid="{00000000-0005-0000-0000-00002A6F0000}"/>
    <cellStyle name="SAPBEXresData 18 2 2" xfId="20764" xr:uid="{00000000-0005-0000-0000-00002B6F0000}"/>
    <cellStyle name="SAPBEXresData 18 3" xfId="20765" xr:uid="{00000000-0005-0000-0000-00002C6F0000}"/>
    <cellStyle name="SAPBEXresData 19" xfId="20766" xr:uid="{00000000-0005-0000-0000-00002D6F0000}"/>
    <cellStyle name="SAPBEXresData 19 2" xfId="20767" xr:uid="{00000000-0005-0000-0000-00002E6F0000}"/>
    <cellStyle name="SAPBEXresData 19 2 2" xfId="20768" xr:uid="{00000000-0005-0000-0000-00002F6F0000}"/>
    <cellStyle name="SAPBEXresData 19 3" xfId="20769" xr:uid="{00000000-0005-0000-0000-0000306F0000}"/>
    <cellStyle name="SAPBEXresData 2" xfId="20770" xr:uid="{00000000-0005-0000-0000-0000316F0000}"/>
    <cellStyle name="SAPBEXresData 2 10" xfId="20771" xr:uid="{00000000-0005-0000-0000-0000326F0000}"/>
    <cellStyle name="SAPBEXresData 2 10 2" xfId="20772" xr:uid="{00000000-0005-0000-0000-0000336F0000}"/>
    <cellStyle name="SAPBEXresData 2 10 2 2" xfId="20773" xr:uid="{00000000-0005-0000-0000-0000346F0000}"/>
    <cellStyle name="SAPBEXresData 2 10 3" xfId="20774" xr:uid="{00000000-0005-0000-0000-0000356F0000}"/>
    <cellStyle name="SAPBEXresData 2 11" xfId="20775" xr:uid="{00000000-0005-0000-0000-0000366F0000}"/>
    <cellStyle name="SAPBEXresData 2 11 2" xfId="20776" xr:uid="{00000000-0005-0000-0000-0000376F0000}"/>
    <cellStyle name="SAPBEXresData 2 12" xfId="20777" xr:uid="{00000000-0005-0000-0000-0000386F0000}"/>
    <cellStyle name="SAPBEXresData 2 13" xfId="20778" xr:uid="{00000000-0005-0000-0000-0000396F0000}"/>
    <cellStyle name="SAPBEXresData 2 2" xfId="20779" xr:uid="{00000000-0005-0000-0000-00003A6F0000}"/>
    <cellStyle name="SAPBEXresData 2 2 2" xfId="20780" xr:uid="{00000000-0005-0000-0000-00003B6F0000}"/>
    <cellStyle name="SAPBEXresData 2 2 2 2" xfId="20781" xr:uid="{00000000-0005-0000-0000-00003C6F0000}"/>
    <cellStyle name="SAPBEXresData 2 2 2 3" xfId="20782" xr:uid="{00000000-0005-0000-0000-00003D6F0000}"/>
    <cellStyle name="SAPBEXresData 2 2 3" xfId="20783" xr:uid="{00000000-0005-0000-0000-00003E6F0000}"/>
    <cellStyle name="SAPBEXresData 2 2 3 2" xfId="20784" xr:uid="{00000000-0005-0000-0000-00003F6F0000}"/>
    <cellStyle name="SAPBEXresData 2 2 4" xfId="20785" xr:uid="{00000000-0005-0000-0000-0000406F0000}"/>
    <cellStyle name="SAPBEXresData 2 2 4 2" xfId="20786" xr:uid="{00000000-0005-0000-0000-0000416F0000}"/>
    <cellStyle name="SAPBEXresData 2 2 5" xfId="20787" xr:uid="{00000000-0005-0000-0000-0000426F0000}"/>
    <cellStyle name="SAPBEXresData 2 2 5 2" xfId="20788" xr:uid="{00000000-0005-0000-0000-0000436F0000}"/>
    <cellStyle name="SAPBEXresData 2 2 6" xfId="20789" xr:uid="{00000000-0005-0000-0000-0000446F0000}"/>
    <cellStyle name="SAPBEXresData 2 2 7" xfId="20790" xr:uid="{00000000-0005-0000-0000-0000456F0000}"/>
    <cellStyle name="SAPBEXresData 2 2 8" xfId="20791" xr:uid="{00000000-0005-0000-0000-0000466F0000}"/>
    <cellStyle name="SAPBEXresData 2 2_2014БП" xfId="20792" xr:uid="{00000000-0005-0000-0000-0000476F0000}"/>
    <cellStyle name="SAPBEXresData 2 3" xfId="20793" xr:uid="{00000000-0005-0000-0000-0000486F0000}"/>
    <cellStyle name="SAPBEXresData 2 3 2" xfId="20794" xr:uid="{00000000-0005-0000-0000-0000496F0000}"/>
    <cellStyle name="SAPBEXresData 2 3 2 2" xfId="20795" xr:uid="{00000000-0005-0000-0000-00004A6F0000}"/>
    <cellStyle name="SAPBEXresData 2 3 3" xfId="20796" xr:uid="{00000000-0005-0000-0000-00004B6F0000}"/>
    <cellStyle name="SAPBEXresData 2 4" xfId="20797" xr:uid="{00000000-0005-0000-0000-00004C6F0000}"/>
    <cellStyle name="SAPBEXresData 2 4 2" xfId="20798" xr:uid="{00000000-0005-0000-0000-00004D6F0000}"/>
    <cellStyle name="SAPBEXresData 2 4 2 2" xfId="20799" xr:uid="{00000000-0005-0000-0000-00004E6F0000}"/>
    <cellStyle name="SAPBEXresData 2 4 3" xfId="20800" xr:uid="{00000000-0005-0000-0000-00004F6F0000}"/>
    <cellStyle name="SAPBEXresData 2 5" xfId="20801" xr:uid="{00000000-0005-0000-0000-0000506F0000}"/>
    <cellStyle name="SAPBEXresData 2 5 2" xfId="20802" xr:uid="{00000000-0005-0000-0000-0000516F0000}"/>
    <cellStyle name="SAPBEXresData 2 5 2 2" xfId="20803" xr:uid="{00000000-0005-0000-0000-0000526F0000}"/>
    <cellStyle name="SAPBEXresData 2 5 3" xfId="20804" xr:uid="{00000000-0005-0000-0000-0000536F0000}"/>
    <cellStyle name="SAPBEXresData 2 6" xfId="20805" xr:uid="{00000000-0005-0000-0000-0000546F0000}"/>
    <cellStyle name="SAPBEXresData 2 6 2" xfId="20806" xr:uid="{00000000-0005-0000-0000-0000556F0000}"/>
    <cellStyle name="SAPBEXresData 2 6 2 2" xfId="20807" xr:uid="{00000000-0005-0000-0000-0000566F0000}"/>
    <cellStyle name="SAPBEXresData 2 6 3" xfId="20808" xr:uid="{00000000-0005-0000-0000-0000576F0000}"/>
    <cellStyle name="SAPBEXresData 2 7" xfId="20809" xr:uid="{00000000-0005-0000-0000-0000586F0000}"/>
    <cellStyle name="SAPBEXresData 2 7 2" xfId="20810" xr:uid="{00000000-0005-0000-0000-0000596F0000}"/>
    <cellStyle name="SAPBEXresData 2 7 2 2" xfId="20811" xr:uid="{00000000-0005-0000-0000-00005A6F0000}"/>
    <cellStyle name="SAPBEXresData 2 7 3" xfId="20812" xr:uid="{00000000-0005-0000-0000-00005B6F0000}"/>
    <cellStyle name="SAPBEXresData 2 8" xfId="20813" xr:uid="{00000000-0005-0000-0000-00005C6F0000}"/>
    <cellStyle name="SAPBEXresData 2 8 2" xfId="20814" xr:uid="{00000000-0005-0000-0000-00005D6F0000}"/>
    <cellStyle name="SAPBEXresData 2 8 2 2" xfId="20815" xr:uid="{00000000-0005-0000-0000-00005E6F0000}"/>
    <cellStyle name="SAPBEXresData 2 8 3" xfId="20816" xr:uid="{00000000-0005-0000-0000-00005F6F0000}"/>
    <cellStyle name="SAPBEXresData 2 9" xfId="20817" xr:uid="{00000000-0005-0000-0000-0000606F0000}"/>
    <cellStyle name="SAPBEXresData 2 9 2" xfId="20818" xr:uid="{00000000-0005-0000-0000-0000616F0000}"/>
    <cellStyle name="SAPBEXresData 2 9 2 2" xfId="20819" xr:uid="{00000000-0005-0000-0000-0000626F0000}"/>
    <cellStyle name="SAPBEXresData 2 9 3" xfId="20820" xr:uid="{00000000-0005-0000-0000-0000636F0000}"/>
    <cellStyle name="SAPBEXresData 2_2013Прогноз" xfId="20821" xr:uid="{00000000-0005-0000-0000-0000646F0000}"/>
    <cellStyle name="SAPBEXresData 20" xfId="20822" xr:uid="{00000000-0005-0000-0000-0000656F0000}"/>
    <cellStyle name="SAPBEXresData 20 2" xfId="20823" xr:uid="{00000000-0005-0000-0000-0000666F0000}"/>
    <cellStyle name="SAPBEXresData 20 2 2" xfId="20824" xr:uid="{00000000-0005-0000-0000-0000676F0000}"/>
    <cellStyle name="SAPBEXresData 20 3" xfId="20825" xr:uid="{00000000-0005-0000-0000-0000686F0000}"/>
    <cellStyle name="SAPBEXresData 21" xfId="20826" xr:uid="{00000000-0005-0000-0000-0000696F0000}"/>
    <cellStyle name="SAPBEXresData 21 2" xfId="20827" xr:uid="{00000000-0005-0000-0000-00006A6F0000}"/>
    <cellStyle name="SAPBEXresData 21 2 2" xfId="20828" xr:uid="{00000000-0005-0000-0000-00006B6F0000}"/>
    <cellStyle name="SAPBEXresData 21 3" xfId="20829" xr:uid="{00000000-0005-0000-0000-00006C6F0000}"/>
    <cellStyle name="SAPBEXresData 22" xfId="20830" xr:uid="{00000000-0005-0000-0000-00006D6F0000}"/>
    <cellStyle name="SAPBEXresData 22 2" xfId="20831" xr:uid="{00000000-0005-0000-0000-00006E6F0000}"/>
    <cellStyle name="SAPBEXresData 22 3" xfId="20832" xr:uid="{00000000-0005-0000-0000-00006F6F0000}"/>
    <cellStyle name="SAPBEXresData 23" xfId="20833" xr:uid="{00000000-0005-0000-0000-0000706F0000}"/>
    <cellStyle name="SAPBEXresData 23 2" xfId="20834" xr:uid="{00000000-0005-0000-0000-0000716F0000}"/>
    <cellStyle name="SAPBEXresData 24" xfId="20835" xr:uid="{00000000-0005-0000-0000-0000726F0000}"/>
    <cellStyle name="SAPBEXresData 24 2" xfId="20836" xr:uid="{00000000-0005-0000-0000-0000736F0000}"/>
    <cellStyle name="SAPBEXresData 25" xfId="20837" xr:uid="{00000000-0005-0000-0000-0000746F0000}"/>
    <cellStyle name="SAPBEXresData 26" xfId="20838" xr:uid="{00000000-0005-0000-0000-0000756F0000}"/>
    <cellStyle name="SAPBEXresData 27" xfId="36491" xr:uid="{00000000-0005-0000-0000-0000766F0000}"/>
    <cellStyle name="SAPBEXresData 28" xfId="36492" xr:uid="{00000000-0005-0000-0000-0000776F0000}"/>
    <cellStyle name="SAPBEXresData 29" xfId="36493" xr:uid="{00000000-0005-0000-0000-0000786F0000}"/>
    <cellStyle name="SAPBEXresData 3" xfId="20839" xr:uid="{00000000-0005-0000-0000-0000796F0000}"/>
    <cellStyle name="SAPBEXresData 3 10" xfId="20840" xr:uid="{00000000-0005-0000-0000-00007A6F0000}"/>
    <cellStyle name="SAPBEXresData 3 10 2" xfId="20841" xr:uid="{00000000-0005-0000-0000-00007B6F0000}"/>
    <cellStyle name="SAPBEXresData 3 10 2 2" xfId="20842" xr:uid="{00000000-0005-0000-0000-00007C6F0000}"/>
    <cellStyle name="SAPBEXresData 3 10 3" xfId="20843" xr:uid="{00000000-0005-0000-0000-00007D6F0000}"/>
    <cellStyle name="SAPBEXresData 3 11" xfId="20844" xr:uid="{00000000-0005-0000-0000-00007E6F0000}"/>
    <cellStyle name="SAPBEXresData 3 11 2" xfId="20845" xr:uid="{00000000-0005-0000-0000-00007F6F0000}"/>
    <cellStyle name="SAPBEXresData 3 12" xfId="20846" xr:uid="{00000000-0005-0000-0000-0000806F0000}"/>
    <cellStyle name="SAPBEXresData 3 13" xfId="20847" xr:uid="{00000000-0005-0000-0000-0000816F0000}"/>
    <cellStyle name="SAPBEXresData 3 2" xfId="20848" xr:uid="{00000000-0005-0000-0000-0000826F0000}"/>
    <cellStyle name="SAPBEXresData 3 2 2" xfId="20849" xr:uid="{00000000-0005-0000-0000-0000836F0000}"/>
    <cellStyle name="SAPBEXresData 3 2 2 2" xfId="20850" xr:uid="{00000000-0005-0000-0000-0000846F0000}"/>
    <cellStyle name="SAPBEXresData 3 2 2 3" xfId="20851" xr:uid="{00000000-0005-0000-0000-0000856F0000}"/>
    <cellStyle name="SAPBEXresData 3 2 3" xfId="20852" xr:uid="{00000000-0005-0000-0000-0000866F0000}"/>
    <cellStyle name="SAPBEXresData 3 2 3 2" xfId="20853" xr:uid="{00000000-0005-0000-0000-0000876F0000}"/>
    <cellStyle name="SAPBEXresData 3 2 4" xfId="20854" xr:uid="{00000000-0005-0000-0000-0000886F0000}"/>
    <cellStyle name="SAPBEXresData 3 2 4 2" xfId="20855" xr:uid="{00000000-0005-0000-0000-0000896F0000}"/>
    <cellStyle name="SAPBEXresData 3 2 5" xfId="20856" xr:uid="{00000000-0005-0000-0000-00008A6F0000}"/>
    <cellStyle name="SAPBEXresData 3 2 5 2" xfId="20857" xr:uid="{00000000-0005-0000-0000-00008B6F0000}"/>
    <cellStyle name="SAPBEXresData 3 2 6" xfId="20858" xr:uid="{00000000-0005-0000-0000-00008C6F0000}"/>
    <cellStyle name="SAPBEXresData 3 2 7" xfId="20859" xr:uid="{00000000-0005-0000-0000-00008D6F0000}"/>
    <cellStyle name="SAPBEXresData 3 2 8" xfId="20860" xr:uid="{00000000-0005-0000-0000-00008E6F0000}"/>
    <cellStyle name="SAPBEXresData 3 2_2014БП" xfId="20861" xr:uid="{00000000-0005-0000-0000-00008F6F0000}"/>
    <cellStyle name="SAPBEXresData 3 3" xfId="20862" xr:uid="{00000000-0005-0000-0000-0000906F0000}"/>
    <cellStyle name="SAPBEXresData 3 3 2" xfId="20863" xr:uid="{00000000-0005-0000-0000-0000916F0000}"/>
    <cellStyle name="SAPBEXresData 3 3 2 2" xfId="20864" xr:uid="{00000000-0005-0000-0000-0000926F0000}"/>
    <cellStyle name="SAPBEXresData 3 3 3" xfId="20865" xr:uid="{00000000-0005-0000-0000-0000936F0000}"/>
    <cellStyle name="SAPBEXresData 3 4" xfId="20866" xr:uid="{00000000-0005-0000-0000-0000946F0000}"/>
    <cellStyle name="SAPBEXresData 3 4 2" xfId="20867" xr:uid="{00000000-0005-0000-0000-0000956F0000}"/>
    <cellStyle name="SAPBEXresData 3 4 2 2" xfId="20868" xr:uid="{00000000-0005-0000-0000-0000966F0000}"/>
    <cellStyle name="SAPBEXresData 3 4 3" xfId="20869" xr:uid="{00000000-0005-0000-0000-0000976F0000}"/>
    <cellStyle name="SAPBEXresData 3 5" xfId="20870" xr:uid="{00000000-0005-0000-0000-0000986F0000}"/>
    <cellStyle name="SAPBEXresData 3 5 2" xfId="20871" xr:uid="{00000000-0005-0000-0000-0000996F0000}"/>
    <cellStyle name="SAPBEXresData 3 5 2 2" xfId="20872" xr:uid="{00000000-0005-0000-0000-00009A6F0000}"/>
    <cellStyle name="SAPBEXresData 3 5 3" xfId="20873" xr:uid="{00000000-0005-0000-0000-00009B6F0000}"/>
    <cellStyle name="SAPBEXresData 3 6" xfId="20874" xr:uid="{00000000-0005-0000-0000-00009C6F0000}"/>
    <cellStyle name="SAPBEXresData 3 6 2" xfId="20875" xr:uid="{00000000-0005-0000-0000-00009D6F0000}"/>
    <cellStyle name="SAPBEXresData 3 6 2 2" xfId="20876" xr:uid="{00000000-0005-0000-0000-00009E6F0000}"/>
    <cellStyle name="SAPBEXresData 3 6 3" xfId="20877" xr:uid="{00000000-0005-0000-0000-00009F6F0000}"/>
    <cellStyle name="SAPBEXresData 3 7" xfId="20878" xr:uid="{00000000-0005-0000-0000-0000A06F0000}"/>
    <cellStyle name="SAPBEXresData 3 7 2" xfId="20879" xr:uid="{00000000-0005-0000-0000-0000A16F0000}"/>
    <cellStyle name="SAPBEXresData 3 7 2 2" xfId="20880" xr:uid="{00000000-0005-0000-0000-0000A26F0000}"/>
    <cellStyle name="SAPBEXresData 3 7 3" xfId="20881" xr:uid="{00000000-0005-0000-0000-0000A36F0000}"/>
    <cellStyle name="SAPBEXresData 3 8" xfId="20882" xr:uid="{00000000-0005-0000-0000-0000A46F0000}"/>
    <cellStyle name="SAPBEXresData 3 8 2" xfId="20883" xr:uid="{00000000-0005-0000-0000-0000A56F0000}"/>
    <cellStyle name="SAPBEXresData 3 8 2 2" xfId="20884" xr:uid="{00000000-0005-0000-0000-0000A66F0000}"/>
    <cellStyle name="SAPBEXresData 3 8 3" xfId="20885" xr:uid="{00000000-0005-0000-0000-0000A76F0000}"/>
    <cellStyle name="SAPBEXresData 3 9" xfId="20886" xr:uid="{00000000-0005-0000-0000-0000A86F0000}"/>
    <cellStyle name="SAPBEXresData 3 9 2" xfId="20887" xr:uid="{00000000-0005-0000-0000-0000A96F0000}"/>
    <cellStyle name="SAPBEXresData 3 9 2 2" xfId="20888" xr:uid="{00000000-0005-0000-0000-0000AA6F0000}"/>
    <cellStyle name="SAPBEXresData 3 9 3" xfId="20889" xr:uid="{00000000-0005-0000-0000-0000AB6F0000}"/>
    <cellStyle name="SAPBEXresData 3_2013Прогноз" xfId="20890" xr:uid="{00000000-0005-0000-0000-0000AC6F0000}"/>
    <cellStyle name="SAPBEXresData 4" xfId="20891" xr:uid="{00000000-0005-0000-0000-0000AD6F0000}"/>
    <cellStyle name="SAPBEXresData 4 10" xfId="20892" xr:uid="{00000000-0005-0000-0000-0000AE6F0000}"/>
    <cellStyle name="SAPBEXresData 4 10 2" xfId="20893" xr:uid="{00000000-0005-0000-0000-0000AF6F0000}"/>
    <cellStyle name="SAPBEXresData 4 11" xfId="20894" xr:uid="{00000000-0005-0000-0000-0000B06F0000}"/>
    <cellStyle name="SAPBEXresData 4 12" xfId="20895" xr:uid="{00000000-0005-0000-0000-0000B16F0000}"/>
    <cellStyle name="SAPBEXresData 4 2" xfId="20896" xr:uid="{00000000-0005-0000-0000-0000B26F0000}"/>
    <cellStyle name="SAPBEXresData 4 2 2" xfId="20897" xr:uid="{00000000-0005-0000-0000-0000B36F0000}"/>
    <cellStyle name="SAPBEXresData 4 2 2 2" xfId="20898" xr:uid="{00000000-0005-0000-0000-0000B46F0000}"/>
    <cellStyle name="SAPBEXresData 4 2 3" xfId="20899" xr:uid="{00000000-0005-0000-0000-0000B56F0000}"/>
    <cellStyle name="SAPBEXresData 4 3" xfId="20900" xr:uid="{00000000-0005-0000-0000-0000B66F0000}"/>
    <cellStyle name="SAPBEXresData 4 3 2" xfId="20901" xr:uid="{00000000-0005-0000-0000-0000B76F0000}"/>
    <cellStyle name="SAPBEXresData 4 3 2 2" xfId="20902" xr:uid="{00000000-0005-0000-0000-0000B86F0000}"/>
    <cellStyle name="SAPBEXresData 4 3 3" xfId="20903" xr:uid="{00000000-0005-0000-0000-0000B96F0000}"/>
    <cellStyle name="SAPBEXresData 4 4" xfId="20904" xr:uid="{00000000-0005-0000-0000-0000BA6F0000}"/>
    <cellStyle name="SAPBEXresData 4 4 2" xfId="20905" xr:uid="{00000000-0005-0000-0000-0000BB6F0000}"/>
    <cellStyle name="SAPBEXresData 4 4 2 2" xfId="20906" xr:uid="{00000000-0005-0000-0000-0000BC6F0000}"/>
    <cellStyle name="SAPBEXresData 4 4 3" xfId="20907" xr:uid="{00000000-0005-0000-0000-0000BD6F0000}"/>
    <cellStyle name="SAPBEXresData 4 5" xfId="20908" xr:uid="{00000000-0005-0000-0000-0000BE6F0000}"/>
    <cellStyle name="SAPBEXresData 4 5 2" xfId="20909" xr:uid="{00000000-0005-0000-0000-0000BF6F0000}"/>
    <cellStyle name="SAPBEXresData 4 5 2 2" xfId="20910" xr:uid="{00000000-0005-0000-0000-0000C06F0000}"/>
    <cellStyle name="SAPBEXresData 4 5 3" xfId="20911" xr:uid="{00000000-0005-0000-0000-0000C16F0000}"/>
    <cellStyle name="SAPBEXresData 4 6" xfId="20912" xr:uid="{00000000-0005-0000-0000-0000C26F0000}"/>
    <cellStyle name="SAPBEXresData 4 6 2" xfId="20913" xr:uid="{00000000-0005-0000-0000-0000C36F0000}"/>
    <cellStyle name="SAPBEXresData 4 6 2 2" xfId="20914" xr:uid="{00000000-0005-0000-0000-0000C46F0000}"/>
    <cellStyle name="SAPBEXresData 4 6 3" xfId="20915" xr:uid="{00000000-0005-0000-0000-0000C56F0000}"/>
    <cellStyle name="SAPBEXresData 4 7" xfId="20916" xr:uid="{00000000-0005-0000-0000-0000C66F0000}"/>
    <cellStyle name="SAPBEXresData 4 7 2" xfId="20917" xr:uid="{00000000-0005-0000-0000-0000C76F0000}"/>
    <cellStyle name="SAPBEXresData 4 7 3" xfId="20918" xr:uid="{00000000-0005-0000-0000-0000C86F0000}"/>
    <cellStyle name="SAPBEXresData 4 8" xfId="20919" xr:uid="{00000000-0005-0000-0000-0000C96F0000}"/>
    <cellStyle name="SAPBEXresData 4 8 2" xfId="20920" xr:uid="{00000000-0005-0000-0000-0000CA6F0000}"/>
    <cellStyle name="SAPBEXresData 4 8 3" xfId="20921" xr:uid="{00000000-0005-0000-0000-0000CB6F0000}"/>
    <cellStyle name="SAPBEXresData 4 9" xfId="20922" xr:uid="{00000000-0005-0000-0000-0000CC6F0000}"/>
    <cellStyle name="SAPBEXresData 4 9 2" xfId="20923" xr:uid="{00000000-0005-0000-0000-0000CD6F0000}"/>
    <cellStyle name="SAPBEXresData 4_2014БП" xfId="20924" xr:uid="{00000000-0005-0000-0000-0000CE6F0000}"/>
    <cellStyle name="SAPBEXresData 5" xfId="20925" xr:uid="{00000000-0005-0000-0000-0000CF6F0000}"/>
    <cellStyle name="SAPBEXresData 5 10" xfId="20926" xr:uid="{00000000-0005-0000-0000-0000D06F0000}"/>
    <cellStyle name="SAPBEXresData 5 10 2" xfId="20927" xr:uid="{00000000-0005-0000-0000-0000D16F0000}"/>
    <cellStyle name="SAPBEXresData 5 11" xfId="20928" xr:uid="{00000000-0005-0000-0000-0000D26F0000}"/>
    <cellStyle name="SAPBEXresData 5 12" xfId="20929" xr:uid="{00000000-0005-0000-0000-0000D36F0000}"/>
    <cellStyle name="SAPBEXresData 5 2" xfId="20930" xr:uid="{00000000-0005-0000-0000-0000D46F0000}"/>
    <cellStyle name="SAPBEXresData 5 2 2" xfId="20931" xr:uid="{00000000-0005-0000-0000-0000D56F0000}"/>
    <cellStyle name="SAPBEXresData 5 2 2 2" xfId="20932" xr:uid="{00000000-0005-0000-0000-0000D66F0000}"/>
    <cellStyle name="SAPBEXresData 5 2 3" xfId="20933" xr:uid="{00000000-0005-0000-0000-0000D76F0000}"/>
    <cellStyle name="SAPBEXresData 5 3" xfId="20934" xr:uid="{00000000-0005-0000-0000-0000D86F0000}"/>
    <cellStyle name="SAPBEXresData 5 3 2" xfId="20935" xr:uid="{00000000-0005-0000-0000-0000D96F0000}"/>
    <cellStyle name="SAPBEXresData 5 3 3" xfId="20936" xr:uid="{00000000-0005-0000-0000-0000DA6F0000}"/>
    <cellStyle name="SAPBEXresData 5 4" xfId="20937" xr:uid="{00000000-0005-0000-0000-0000DB6F0000}"/>
    <cellStyle name="SAPBEXresData 5 4 2" xfId="20938" xr:uid="{00000000-0005-0000-0000-0000DC6F0000}"/>
    <cellStyle name="SAPBEXresData 5 5" xfId="20939" xr:uid="{00000000-0005-0000-0000-0000DD6F0000}"/>
    <cellStyle name="SAPBEXresData 5 5 2" xfId="20940" xr:uid="{00000000-0005-0000-0000-0000DE6F0000}"/>
    <cellStyle name="SAPBEXresData 5 6" xfId="20941" xr:uid="{00000000-0005-0000-0000-0000DF6F0000}"/>
    <cellStyle name="SAPBEXresData 5 6 2" xfId="20942" xr:uid="{00000000-0005-0000-0000-0000E06F0000}"/>
    <cellStyle name="SAPBEXresData 5 7" xfId="20943" xr:uid="{00000000-0005-0000-0000-0000E16F0000}"/>
    <cellStyle name="SAPBEXresData 5 7 2" xfId="20944" xr:uid="{00000000-0005-0000-0000-0000E26F0000}"/>
    <cellStyle name="SAPBEXresData 5 8" xfId="20945" xr:uid="{00000000-0005-0000-0000-0000E36F0000}"/>
    <cellStyle name="SAPBEXresData 5 8 2" xfId="20946" xr:uid="{00000000-0005-0000-0000-0000E46F0000}"/>
    <cellStyle name="SAPBEXresData 5 9" xfId="20947" xr:uid="{00000000-0005-0000-0000-0000E56F0000}"/>
    <cellStyle name="SAPBEXresData 5 9 2" xfId="20948" xr:uid="{00000000-0005-0000-0000-0000E66F0000}"/>
    <cellStyle name="SAPBEXresData 6" xfId="20949" xr:uid="{00000000-0005-0000-0000-0000E76F0000}"/>
    <cellStyle name="SAPBEXresData 6 10" xfId="20950" xr:uid="{00000000-0005-0000-0000-0000E86F0000}"/>
    <cellStyle name="SAPBEXresData 6 10 2" xfId="20951" xr:uid="{00000000-0005-0000-0000-0000E96F0000}"/>
    <cellStyle name="SAPBEXresData 6 11" xfId="20952" xr:uid="{00000000-0005-0000-0000-0000EA6F0000}"/>
    <cellStyle name="SAPBEXresData 6 12" xfId="20953" xr:uid="{00000000-0005-0000-0000-0000EB6F0000}"/>
    <cellStyle name="SAPBEXresData 6 2" xfId="20954" xr:uid="{00000000-0005-0000-0000-0000EC6F0000}"/>
    <cellStyle name="SAPBEXresData 6 2 2" xfId="20955" xr:uid="{00000000-0005-0000-0000-0000ED6F0000}"/>
    <cellStyle name="SAPBEXresData 6 2 3" xfId="20956" xr:uid="{00000000-0005-0000-0000-0000EE6F0000}"/>
    <cellStyle name="SAPBEXresData 6 3" xfId="20957" xr:uid="{00000000-0005-0000-0000-0000EF6F0000}"/>
    <cellStyle name="SAPBEXresData 6 3 2" xfId="20958" xr:uid="{00000000-0005-0000-0000-0000F06F0000}"/>
    <cellStyle name="SAPBEXresData 6 4" xfId="20959" xr:uid="{00000000-0005-0000-0000-0000F16F0000}"/>
    <cellStyle name="SAPBEXresData 6 4 2" xfId="20960" xr:uid="{00000000-0005-0000-0000-0000F26F0000}"/>
    <cellStyle name="SAPBEXresData 6 5" xfId="20961" xr:uid="{00000000-0005-0000-0000-0000F36F0000}"/>
    <cellStyle name="SAPBEXresData 6 5 2" xfId="20962" xr:uid="{00000000-0005-0000-0000-0000F46F0000}"/>
    <cellStyle name="SAPBEXresData 6 6" xfId="20963" xr:uid="{00000000-0005-0000-0000-0000F56F0000}"/>
    <cellStyle name="SAPBEXresData 6 6 2" xfId="20964" xr:uid="{00000000-0005-0000-0000-0000F66F0000}"/>
    <cellStyle name="SAPBEXresData 6 7" xfId="20965" xr:uid="{00000000-0005-0000-0000-0000F76F0000}"/>
    <cellStyle name="SAPBEXresData 6 7 2" xfId="20966" xr:uid="{00000000-0005-0000-0000-0000F86F0000}"/>
    <cellStyle name="SAPBEXresData 6 8" xfId="20967" xr:uid="{00000000-0005-0000-0000-0000F96F0000}"/>
    <cellStyle name="SAPBEXresData 6 8 2" xfId="20968" xr:uid="{00000000-0005-0000-0000-0000FA6F0000}"/>
    <cellStyle name="SAPBEXresData 6 9" xfId="20969" xr:uid="{00000000-0005-0000-0000-0000FB6F0000}"/>
    <cellStyle name="SAPBEXresData 6 9 2" xfId="20970" xr:uid="{00000000-0005-0000-0000-0000FC6F0000}"/>
    <cellStyle name="SAPBEXresData 7" xfId="20971" xr:uid="{00000000-0005-0000-0000-0000FD6F0000}"/>
    <cellStyle name="SAPBEXresData 7 10" xfId="20972" xr:uid="{00000000-0005-0000-0000-0000FE6F0000}"/>
    <cellStyle name="SAPBEXresData 7 10 2" xfId="20973" xr:uid="{00000000-0005-0000-0000-0000FF6F0000}"/>
    <cellStyle name="SAPBEXresData 7 11" xfId="20974" xr:uid="{00000000-0005-0000-0000-000000700000}"/>
    <cellStyle name="SAPBEXresData 7 12" xfId="20975" xr:uid="{00000000-0005-0000-0000-000001700000}"/>
    <cellStyle name="SAPBEXresData 7 2" xfId="20976" xr:uid="{00000000-0005-0000-0000-000002700000}"/>
    <cellStyle name="SAPBEXresData 7 2 2" xfId="20977" xr:uid="{00000000-0005-0000-0000-000003700000}"/>
    <cellStyle name="SAPBEXresData 7 2 3" xfId="20978" xr:uid="{00000000-0005-0000-0000-000004700000}"/>
    <cellStyle name="SAPBEXresData 7 3" xfId="20979" xr:uid="{00000000-0005-0000-0000-000005700000}"/>
    <cellStyle name="SAPBEXresData 7 3 2" xfId="20980" xr:uid="{00000000-0005-0000-0000-000006700000}"/>
    <cellStyle name="SAPBEXresData 7 4" xfId="20981" xr:uid="{00000000-0005-0000-0000-000007700000}"/>
    <cellStyle name="SAPBEXresData 7 4 2" xfId="20982" xr:uid="{00000000-0005-0000-0000-000008700000}"/>
    <cellStyle name="SAPBEXresData 7 5" xfId="20983" xr:uid="{00000000-0005-0000-0000-000009700000}"/>
    <cellStyle name="SAPBEXresData 7 5 2" xfId="20984" xr:uid="{00000000-0005-0000-0000-00000A700000}"/>
    <cellStyle name="SAPBEXresData 7 6" xfId="20985" xr:uid="{00000000-0005-0000-0000-00000B700000}"/>
    <cellStyle name="SAPBEXresData 7 6 2" xfId="20986" xr:uid="{00000000-0005-0000-0000-00000C700000}"/>
    <cellStyle name="SAPBEXresData 7 7" xfId="20987" xr:uid="{00000000-0005-0000-0000-00000D700000}"/>
    <cellStyle name="SAPBEXresData 7 7 2" xfId="20988" xr:uid="{00000000-0005-0000-0000-00000E700000}"/>
    <cellStyle name="SAPBEXresData 7 8" xfId="20989" xr:uid="{00000000-0005-0000-0000-00000F700000}"/>
    <cellStyle name="SAPBEXresData 7 8 2" xfId="20990" xr:uid="{00000000-0005-0000-0000-000010700000}"/>
    <cellStyle name="SAPBEXresData 7 9" xfId="20991" xr:uid="{00000000-0005-0000-0000-000011700000}"/>
    <cellStyle name="SAPBEXresData 7 9 2" xfId="20992" xr:uid="{00000000-0005-0000-0000-000012700000}"/>
    <cellStyle name="SAPBEXresData 8" xfId="20993" xr:uid="{00000000-0005-0000-0000-000013700000}"/>
    <cellStyle name="SAPBEXresData 8 10" xfId="20994" xr:uid="{00000000-0005-0000-0000-000014700000}"/>
    <cellStyle name="SAPBEXresData 8 10 2" xfId="20995" xr:uid="{00000000-0005-0000-0000-000015700000}"/>
    <cellStyle name="SAPBEXresData 8 11" xfId="20996" xr:uid="{00000000-0005-0000-0000-000016700000}"/>
    <cellStyle name="SAPBEXresData 8 12" xfId="20997" xr:uid="{00000000-0005-0000-0000-000017700000}"/>
    <cellStyle name="SAPBEXresData 8 2" xfId="20998" xr:uid="{00000000-0005-0000-0000-000018700000}"/>
    <cellStyle name="SAPBEXresData 8 2 2" xfId="20999" xr:uid="{00000000-0005-0000-0000-000019700000}"/>
    <cellStyle name="SAPBEXresData 8 2 3" xfId="21000" xr:uid="{00000000-0005-0000-0000-00001A700000}"/>
    <cellStyle name="SAPBEXresData 8 3" xfId="21001" xr:uid="{00000000-0005-0000-0000-00001B700000}"/>
    <cellStyle name="SAPBEXresData 8 3 2" xfId="21002" xr:uid="{00000000-0005-0000-0000-00001C700000}"/>
    <cellStyle name="SAPBEXresData 8 4" xfId="21003" xr:uid="{00000000-0005-0000-0000-00001D700000}"/>
    <cellStyle name="SAPBEXresData 8 4 2" xfId="21004" xr:uid="{00000000-0005-0000-0000-00001E700000}"/>
    <cellStyle name="SAPBEXresData 8 5" xfId="21005" xr:uid="{00000000-0005-0000-0000-00001F700000}"/>
    <cellStyle name="SAPBEXresData 8 5 2" xfId="21006" xr:uid="{00000000-0005-0000-0000-000020700000}"/>
    <cellStyle name="SAPBEXresData 8 6" xfId="21007" xr:uid="{00000000-0005-0000-0000-000021700000}"/>
    <cellStyle name="SAPBEXresData 8 6 2" xfId="21008" xr:uid="{00000000-0005-0000-0000-000022700000}"/>
    <cellStyle name="SAPBEXresData 8 7" xfId="21009" xr:uid="{00000000-0005-0000-0000-000023700000}"/>
    <cellStyle name="SAPBEXresData 8 7 2" xfId="21010" xr:uid="{00000000-0005-0000-0000-000024700000}"/>
    <cellStyle name="SAPBEXresData 8 8" xfId="21011" xr:uid="{00000000-0005-0000-0000-000025700000}"/>
    <cellStyle name="SAPBEXresData 8 8 2" xfId="21012" xr:uid="{00000000-0005-0000-0000-000026700000}"/>
    <cellStyle name="SAPBEXresData 8 9" xfId="21013" xr:uid="{00000000-0005-0000-0000-000027700000}"/>
    <cellStyle name="SAPBEXresData 8 9 2" xfId="21014" xr:uid="{00000000-0005-0000-0000-000028700000}"/>
    <cellStyle name="SAPBEXresData 9" xfId="21015" xr:uid="{00000000-0005-0000-0000-000029700000}"/>
    <cellStyle name="SAPBEXresData 9 10" xfId="21016" xr:uid="{00000000-0005-0000-0000-00002A700000}"/>
    <cellStyle name="SAPBEXresData 9 10 2" xfId="21017" xr:uid="{00000000-0005-0000-0000-00002B700000}"/>
    <cellStyle name="SAPBEXresData 9 11" xfId="21018" xr:uid="{00000000-0005-0000-0000-00002C700000}"/>
    <cellStyle name="SAPBEXresData 9 12" xfId="21019" xr:uid="{00000000-0005-0000-0000-00002D700000}"/>
    <cellStyle name="SAPBEXresData 9 2" xfId="21020" xr:uid="{00000000-0005-0000-0000-00002E700000}"/>
    <cellStyle name="SAPBEXresData 9 2 2" xfId="21021" xr:uid="{00000000-0005-0000-0000-00002F700000}"/>
    <cellStyle name="SAPBEXresData 9 2 3" xfId="21022" xr:uid="{00000000-0005-0000-0000-000030700000}"/>
    <cellStyle name="SAPBEXresData 9 3" xfId="21023" xr:uid="{00000000-0005-0000-0000-000031700000}"/>
    <cellStyle name="SAPBEXresData 9 3 2" xfId="21024" xr:uid="{00000000-0005-0000-0000-000032700000}"/>
    <cellStyle name="SAPBEXresData 9 4" xfId="21025" xr:uid="{00000000-0005-0000-0000-000033700000}"/>
    <cellStyle name="SAPBEXresData 9 4 2" xfId="21026" xr:uid="{00000000-0005-0000-0000-000034700000}"/>
    <cellStyle name="SAPBEXresData 9 5" xfId="21027" xr:uid="{00000000-0005-0000-0000-000035700000}"/>
    <cellStyle name="SAPBEXresData 9 5 2" xfId="21028" xr:uid="{00000000-0005-0000-0000-000036700000}"/>
    <cellStyle name="SAPBEXresData 9 6" xfId="21029" xr:uid="{00000000-0005-0000-0000-000037700000}"/>
    <cellStyle name="SAPBEXresData 9 6 2" xfId="21030" xr:uid="{00000000-0005-0000-0000-000038700000}"/>
    <cellStyle name="SAPBEXresData 9 7" xfId="21031" xr:uid="{00000000-0005-0000-0000-000039700000}"/>
    <cellStyle name="SAPBEXresData 9 7 2" xfId="21032" xr:uid="{00000000-0005-0000-0000-00003A700000}"/>
    <cellStyle name="SAPBEXresData 9 8" xfId="21033" xr:uid="{00000000-0005-0000-0000-00003B700000}"/>
    <cellStyle name="SAPBEXresData 9 8 2" xfId="21034" xr:uid="{00000000-0005-0000-0000-00003C700000}"/>
    <cellStyle name="SAPBEXresData 9 9" xfId="21035" xr:uid="{00000000-0005-0000-0000-00003D700000}"/>
    <cellStyle name="SAPBEXresData 9 9 2" xfId="21036" xr:uid="{00000000-0005-0000-0000-00003E700000}"/>
    <cellStyle name="SAPBEXresData_2013Прогноз" xfId="21037" xr:uid="{00000000-0005-0000-0000-00003F700000}"/>
    <cellStyle name="SAPBEXresDataEmph" xfId="21038" xr:uid="{00000000-0005-0000-0000-000040700000}"/>
    <cellStyle name="SAPBEXresDataEmph 10" xfId="21039" xr:uid="{00000000-0005-0000-0000-000041700000}"/>
    <cellStyle name="SAPBEXresDataEmph 10 10" xfId="21040" xr:uid="{00000000-0005-0000-0000-000042700000}"/>
    <cellStyle name="SAPBEXresDataEmph 10 10 2" xfId="21041" xr:uid="{00000000-0005-0000-0000-000043700000}"/>
    <cellStyle name="SAPBEXresDataEmph 10 11" xfId="21042" xr:uid="{00000000-0005-0000-0000-000044700000}"/>
    <cellStyle name="SAPBEXresDataEmph 10 12" xfId="21043" xr:uid="{00000000-0005-0000-0000-000045700000}"/>
    <cellStyle name="SAPBEXresDataEmph 10 2" xfId="21044" xr:uid="{00000000-0005-0000-0000-000046700000}"/>
    <cellStyle name="SAPBEXresDataEmph 10 2 2" xfId="21045" xr:uid="{00000000-0005-0000-0000-000047700000}"/>
    <cellStyle name="SAPBEXresDataEmph 10 2 3" xfId="21046" xr:uid="{00000000-0005-0000-0000-000048700000}"/>
    <cellStyle name="SAPBEXresDataEmph 10 3" xfId="21047" xr:uid="{00000000-0005-0000-0000-000049700000}"/>
    <cellStyle name="SAPBEXresDataEmph 10 3 2" xfId="21048" xr:uid="{00000000-0005-0000-0000-00004A700000}"/>
    <cellStyle name="SAPBEXresDataEmph 10 4" xfId="21049" xr:uid="{00000000-0005-0000-0000-00004B700000}"/>
    <cellStyle name="SAPBEXresDataEmph 10 4 2" xfId="21050" xr:uid="{00000000-0005-0000-0000-00004C700000}"/>
    <cellStyle name="SAPBEXresDataEmph 10 5" xfId="21051" xr:uid="{00000000-0005-0000-0000-00004D700000}"/>
    <cellStyle name="SAPBEXresDataEmph 10 5 2" xfId="21052" xr:uid="{00000000-0005-0000-0000-00004E700000}"/>
    <cellStyle name="SAPBEXresDataEmph 10 6" xfId="21053" xr:uid="{00000000-0005-0000-0000-00004F700000}"/>
    <cellStyle name="SAPBEXresDataEmph 10 6 2" xfId="21054" xr:uid="{00000000-0005-0000-0000-000050700000}"/>
    <cellStyle name="SAPBEXresDataEmph 10 7" xfId="21055" xr:uid="{00000000-0005-0000-0000-000051700000}"/>
    <cellStyle name="SAPBEXresDataEmph 10 7 2" xfId="21056" xr:uid="{00000000-0005-0000-0000-000052700000}"/>
    <cellStyle name="SAPBEXresDataEmph 10 8" xfId="21057" xr:uid="{00000000-0005-0000-0000-000053700000}"/>
    <cellStyle name="SAPBEXresDataEmph 10 8 2" xfId="21058" xr:uid="{00000000-0005-0000-0000-000054700000}"/>
    <cellStyle name="SAPBEXresDataEmph 10 9" xfId="21059" xr:uid="{00000000-0005-0000-0000-000055700000}"/>
    <cellStyle name="SAPBEXresDataEmph 10 9 2" xfId="21060" xr:uid="{00000000-0005-0000-0000-000056700000}"/>
    <cellStyle name="SAPBEXresDataEmph 11" xfId="21061" xr:uid="{00000000-0005-0000-0000-000057700000}"/>
    <cellStyle name="SAPBEXresDataEmph 11 10" xfId="21062" xr:uid="{00000000-0005-0000-0000-000058700000}"/>
    <cellStyle name="SAPBEXresDataEmph 11 10 2" xfId="21063" xr:uid="{00000000-0005-0000-0000-000059700000}"/>
    <cellStyle name="SAPBEXresDataEmph 11 11" xfId="21064" xr:uid="{00000000-0005-0000-0000-00005A700000}"/>
    <cellStyle name="SAPBEXresDataEmph 11 12" xfId="21065" xr:uid="{00000000-0005-0000-0000-00005B700000}"/>
    <cellStyle name="SAPBEXresDataEmph 11 2" xfId="21066" xr:uid="{00000000-0005-0000-0000-00005C700000}"/>
    <cellStyle name="SAPBEXresDataEmph 11 2 2" xfId="21067" xr:uid="{00000000-0005-0000-0000-00005D700000}"/>
    <cellStyle name="SAPBEXresDataEmph 11 2 3" xfId="21068" xr:uid="{00000000-0005-0000-0000-00005E700000}"/>
    <cellStyle name="SAPBEXresDataEmph 11 3" xfId="21069" xr:uid="{00000000-0005-0000-0000-00005F700000}"/>
    <cellStyle name="SAPBEXresDataEmph 11 3 2" xfId="21070" xr:uid="{00000000-0005-0000-0000-000060700000}"/>
    <cellStyle name="SAPBEXresDataEmph 11 4" xfId="21071" xr:uid="{00000000-0005-0000-0000-000061700000}"/>
    <cellStyle name="SAPBEXresDataEmph 11 4 2" xfId="21072" xr:uid="{00000000-0005-0000-0000-000062700000}"/>
    <cellStyle name="SAPBEXresDataEmph 11 5" xfId="21073" xr:uid="{00000000-0005-0000-0000-000063700000}"/>
    <cellStyle name="SAPBEXresDataEmph 11 5 2" xfId="21074" xr:uid="{00000000-0005-0000-0000-000064700000}"/>
    <cellStyle name="SAPBEXresDataEmph 11 6" xfId="21075" xr:uid="{00000000-0005-0000-0000-000065700000}"/>
    <cellStyle name="SAPBEXresDataEmph 11 6 2" xfId="21076" xr:uid="{00000000-0005-0000-0000-000066700000}"/>
    <cellStyle name="SAPBEXresDataEmph 11 7" xfId="21077" xr:uid="{00000000-0005-0000-0000-000067700000}"/>
    <cellStyle name="SAPBEXresDataEmph 11 7 2" xfId="21078" xr:uid="{00000000-0005-0000-0000-000068700000}"/>
    <cellStyle name="SAPBEXresDataEmph 11 8" xfId="21079" xr:uid="{00000000-0005-0000-0000-000069700000}"/>
    <cellStyle name="SAPBEXresDataEmph 11 8 2" xfId="21080" xr:uid="{00000000-0005-0000-0000-00006A700000}"/>
    <cellStyle name="SAPBEXresDataEmph 11 9" xfId="21081" xr:uid="{00000000-0005-0000-0000-00006B700000}"/>
    <cellStyle name="SAPBEXresDataEmph 11 9 2" xfId="21082" xr:uid="{00000000-0005-0000-0000-00006C700000}"/>
    <cellStyle name="SAPBEXresDataEmph 12" xfId="21083" xr:uid="{00000000-0005-0000-0000-00006D700000}"/>
    <cellStyle name="SAPBEXresDataEmph 12 10" xfId="21084" xr:uid="{00000000-0005-0000-0000-00006E700000}"/>
    <cellStyle name="SAPBEXresDataEmph 12 10 2" xfId="21085" xr:uid="{00000000-0005-0000-0000-00006F700000}"/>
    <cellStyle name="SAPBEXresDataEmph 12 11" xfId="21086" xr:uid="{00000000-0005-0000-0000-000070700000}"/>
    <cellStyle name="SAPBEXresDataEmph 12 12" xfId="21087" xr:uid="{00000000-0005-0000-0000-000071700000}"/>
    <cellStyle name="SAPBEXresDataEmph 12 2" xfId="21088" xr:uid="{00000000-0005-0000-0000-000072700000}"/>
    <cellStyle name="SAPBEXresDataEmph 12 2 2" xfId="21089" xr:uid="{00000000-0005-0000-0000-000073700000}"/>
    <cellStyle name="SAPBEXresDataEmph 12 2 3" xfId="21090" xr:uid="{00000000-0005-0000-0000-000074700000}"/>
    <cellStyle name="SAPBEXresDataEmph 12 3" xfId="21091" xr:uid="{00000000-0005-0000-0000-000075700000}"/>
    <cellStyle name="SAPBEXresDataEmph 12 3 2" xfId="21092" xr:uid="{00000000-0005-0000-0000-000076700000}"/>
    <cellStyle name="SAPBEXresDataEmph 12 4" xfId="21093" xr:uid="{00000000-0005-0000-0000-000077700000}"/>
    <cellStyle name="SAPBEXresDataEmph 12 4 2" xfId="21094" xr:uid="{00000000-0005-0000-0000-000078700000}"/>
    <cellStyle name="SAPBEXresDataEmph 12 5" xfId="21095" xr:uid="{00000000-0005-0000-0000-000079700000}"/>
    <cellStyle name="SAPBEXresDataEmph 12 5 2" xfId="21096" xr:uid="{00000000-0005-0000-0000-00007A700000}"/>
    <cellStyle name="SAPBEXresDataEmph 12 6" xfId="21097" xr:uid="{00000000-0005-0000-0000-00007B700000}"/>
    <cellStyle name="SAPBEXresDataEmph 12 6 2" xfId="21098" xr:uid="{00000000-0005-0000-0000-00007C700000}"/>
    <cellStyle name="SAPBEXresDataEmph 12 7" xfId="21099" xr:uid="{00000000-0005-0000-0000-00007D700000}"/>
    <cellStyle name="SAPBEXresDataEmph 12 7 2" xfId="21100" xr:uid="{00000000-0005-0000-0000-00007E700000}"/>
    <cellStyle name="SAPBEXresDataEmph 12 8" xfId="21101" xr:uid="{00000000-0005-0000-0000-00007F700000}"/>
    <cellStyle name="SAPBEXresDataEmph 12 8 2" xfId="21102" xr:uid="{00000000-0005-0000-0000-000080700000}"/>
    <cellStyle name="SAPBEXresDataEmph 12 9" xfId="21103" xr:uid="{00000000-0005-0000-0000-000081700000}"/>
    <cellStyle name="SAPBEXresDataEmph 12 9 2" xfId="21104" xr:uid="{00000000-0005-0000-0000-000082700000}"/>
    <cellStyle name="SAPBEXresDataEmph 13" xfId="21105" xr:uid="{00000000-0005-0000-0000-000083700000}"/>
    <cellStyle name="SAPBEXresDataEmph 13 10" xfId="21106" xr:uid="{00000000-0005-0000-0000-000084700000}"/>
    <cellStyle name="SAPBEXresDataEmph 13 10 2" xfId="21107" xr:uid="{00000000-0005-0000-0000-000085700000}"/>
    <cellStyle name="SAPBEXresDataEmph 13 11" xfId="21108" xr:uid="{00000000-0005-0000-0000-000086700000}"/>
    <cellStyle name="SAPBEXresDataEmph 13 12" xfId="21109" xr:uid="{00000000-0005-0000-0000-000087700000}"/>
    <cellStyle name="SAPBEXresDataEmph 13 2" xfId="21110" xr:uid="{00000000-0005-0000-0000-000088700000}"/>
    <cellStyle name="SAPBEXresDataEmph 13 2 2" xfId="21111" xr:uid="{00000000-0005-0000-0000-000089700000}"/>
    <cellStyle name="SAPBEXresDataEmph 13 2 3" xfId="21112" xr:uid="{00000000-0005-0000-0000-00008A700000}"/>
    <cellStyle name="SAPBEXresDataEmph 13 3" xfId="21113" xr:uid="{00000000-0005-0000-0000-00008B700000}"/>
    <cellStyle name="SAPBEXresDataEmph 13 3 2" xfId="21114" xr:uid="{00000000-0005-0000-0000-00008C700000}"/>
    <cellStyle name="SAPBEXresDataEmph 13 4" xfId="21115" xr:uid="{00000000-0005-0000-0000-00008D700000}"/>
    <cellStyle name="SAPBEXresDataEmph 13 4 2" xfId="21116" xr:uid="{00000000-0005-0000-0000-00008E700000}"/>
    <cellStyle name="SAPBEXresDataEmph 13 5" xfId="21117" xr:uid="{00000000-0005-0000-0000-00008F700000}"/>
    <cellStyle name="SAPBEXresDataEmph 13 5 2" xfId="21118" xr:uid="{00000000-0005-0000-0000-000090700000}"/>
    <cellStyle name="SAPBEXresDataEmph 13 6" xfId="21119" xr:uid="{00000000-0005-0000-0000-000091700000}"/>
    <cellStyle name="SAPBEXresDataEmph 13 6 2" xfId="21120" xr:uid="{00000000-0005-0000-0000-000092700000}"/>
    <cellStyle name="SAPBEXresDataEmph 13 7" xfId="21121" xr:uid="{00000000-0005-0000-0000-000093700000}"/>
    <cellStyle name="SAPBEXresDataEmph 13 7 2" xfId="21122" xr:uid="{00000000-0005-0000-0000-000094700000}"/>
    <cellStyle name="SAPBEXresDataEmph 13 8" xfId="21123" xr:uid="{00000000-0005-0000-0000-000095700000}"/>
    <cellStyle name="SAPBEXresDataEmph 13 8 2" xfId="21124" xr:uid="{00000000-0005-0000-0000-000096700000}"/>
    <cellStyle name="SAPBEXresDataEmph 13 9" xfId="21125" xr:uid="{00000000-0005-0000-0000-000097700000}"/>
    <cellStyle name="SAPBEXresDataEmph 13 9 2" xfId="21126" xr:uid="{00000000-0005-0000-0000-000098700000}"/>
    <cellStyle name="SAPBEXresDataEmph 14" xfId="21127" xr:uid="{00000000-0005-0000-0000-000099700000}"/>
    <cellStyle name="SAPBEXresDataEmph 14 10" xfId="21128" xr:uid="{00000000-0005-0000-0000-00009A700000}"/>
    <cellStyle name="SAPBEXresDataEmph 14 10 2" xfId="21129" xr:uid="{00000000-0005-0000-0000-00009B700000}"/>
    <cellStyle name="SAPBEXresDataEmph 14 11" xfId="21130" xr:uid="{00000000-0005-0000-0000-00009C700000}"/>
    <cellStyle name="SAPBEXresDataEmph 14 12" xfId="21131" xr:uid="{00000000-0005-0000-0000-00009D700000}"/>
    <cellStyle name="SAPBEXresDataEmph 14 2" xfId="21132" xr:uid="{00000000-0005-0000-0000-00009E700000}"/>
    <cellStyle name="SAPBEXresDataEmph 14 2 2" xfId="21133" xr:uid="{00000000-0005-0000-0000-00009F700000}"/>
    <cellStyle name="SAPBEXresDataEmph 14 2 3" xfId="21134" xr:uid="{00000000-0005-0000-0000-0000A0700000}"/>
    <cellStyle name="SAPBEXresDataEmph 14 3" xfId="21135" xr:uid="{00000000-0005-0000-0000-0000A1700000}"/>
    <cellStyle name="SAPBEXresDataEmph 14 3 2" xfId="21136" xr:uid="{00000000-0005-0000-0000-0000A2700000}"/>
    <cellStyle name="SAPBEXresDataEmph 14 4" xfId="21137" xr:uid="{00000000-0005-0000-0000-0000A3700000}"/>
    <cellStyle name="SAPBEXresDataEmph 14 4 2" xfId="21138" xr:uid="{00000000-0005-0000-0000-0000A4700000}"/>
    <cellStyle name="SAPBEXresDataEmph 14 5" xfId="21139" xr:uid="{00000000-0005-0000-0000-0000A5700000}"/>
    <cellStyle name="SAPBEXresDataEmph 14 5 2" xfId="21140" xr:uid="{00000000-0005-0000-0000-0000A6700000}"/>
    <cellStyle name="SAPBEXresDataEmph 14 6" xfId="21141" xr:uid="{00000000-0005-0000-0000-0000A7700000}"/>
    <cellStyle name="SAPBEXresDataEmph 14 6 2" xfId="21142" xr:uid="{00000000-0005-0000-0000-0000A8700000}"/>
    <cellStyle name="SAPBEXresDataEmph 14 7" xfId="21143" xr:uid="{00000000-0005-0000-0000-0000A9700000}"/>
    <cellStyle name="SAPBEXresDataEmph 14 7 2" xfId="21144" xr:uid="{00000000-0005-0000-0000-0000AA700000}"/>
    <cellStyle name="SAPBEXresDataEmph 14 8" xfId="21145" xr:uid="{00000000-0005-0000-0000-0000AB700000}"/>
    <cellStyle name="SAPBEXresDataEmph 14 8 2" xfId="21146" xr:uid="{00000000-0005-0000-0000-0000AC700000}"/>
    <cellStyle name="SAPBEXresDataEmph 14 9" xfId="21147" xr:uid="{00000000-0005-0000-0000-0000AD700000}"/>
    <cellStyle name="SAPBEXresDataEmph 14 9 2" xfId="21148" xr:uid="{00000000-0005-0000-0000-0000AE700000}"/>
    <cellStyle name="SAPBEXresDataEmph 15" xfId="21149" xr:uid="{00000000-0005-0000-0000-0000AF700000}"/>
    <cellStyle name="SAPBEXresDataEmph 15 10" xfId="21150" xr:uid="{00000000-0005-0000-0000-0000B0700000}"/>
    <cellStyle name="SAPBEXresDataEmph 15 10 2" xfId="21151" xr:uid="{00000000-0005-0000-0000-0000B1700000}"/>
    <cellStyle name="SAPBEXresDataEmph 15 11" xfId="21152" xr:uid="{00000000-0005-0000-0000-0000B2700000}"/>
    <cellStyle name="SAPBEXresDataEmph 15 12" xfId="21153" xr:uid="{00000000-0005-0000-0000-0000B3700000}"/>
    <cellStyle name="SAPBEXresDataEmph 15 2" xfId="21154" xr:uid="{00000000-0005-0000-0000-0000B4700000}"/>
    <cellStyle name="SAPBEXresDataEmph 15 2 2" xfId="21155" xr:uid="{00000000-0005-0000-0000-0000B5700000}"/>
    <cellStyle name="SAPBEXresDataEmph 15 2 3" xfId="21156" xr:uid="{00000000-0005-0000-0000-0000B6700000}"/>
    <cellStyle name="SAPBEXresDataEmph 15 3" xfId="21157" xr:uid="{00000000-0005-0000-0000-0000B7700000}"/>
    <cellStyle name="SAPBEXresDataEmph 15 3 2" xfId="21158" xr:uid="{00000000-0005-0000-0000-0000B8700000}"/>
    <cellStyle name="SAPBEXresDataEmph 15 4" xfId="21159" xr:uid="{00000000-0005-0000-0000-0000B9700000}"/>
    <cellStyle name="SAPBEXresDataEmph 15 4 2" xfId="21160" xr:uid="{00000000-0005-0000-0000-0000BA700000}"/>
    <cellStyle name="SAPBEXresDataEmph 15 5" xfId="21161" xr:uid="{00000000-0005-0000-0000-0000BB700000}"/>
    <cellStyle name="SAPBEXresDataEmph 15 5 2" xfId="21162" xr:uid="{00000000-0005-0000-0000-0000BC700000}"/>
    <cellStyle name="SAPBEXresDataEmph 15 6" xfId="21163" xr:uid="{00000000-0005-0000-0000-0000BD700000}"/>
    <cellStyle name="SAPBEXresDataEmph 15 6 2" xfId="21164" xr:uid="{00000000-0005-0000-0000-0000BE700000}"/>
    <cellStyle name="SAPBEXresDataEmph 15 7" xfId="21165" xr:uid="{00000000-0005-0000-0000-0000BF700000}"/>
    <cellStyle name="SAPBEXresDataEmph 15 7 2" xfId="21166" xr:uid="{00000000-0005-0000-0000-0000C0700000}"/>
    <cellStyle name="SAPBEXresDataEmph 15 8" xfId="21167" xr:uid="{00000000-0005-0000-0000-0000C1700000}"/>
    <cellStyle name="SAPBEXresDataEmph 15 8 2" xfId="21168" xr:uid="{00000000-0005-0000-0000-0000C2700000}"/>
    <cellStyle name="SAPBEXresDataEmph 15 9" xfId="21169" xr:uid="{00000000-0005-0000-0000-0000C3700000}"/>
    <cellStyle name="SAPBEXresDataEmph 15 9 2" xfId="21170" xr:uid="{00000000-0005-0000-0000-0000C4700000}"/>
    <cellStyle name="SAPBEXresDataEmph 16" xfId="21171" xr:uid="{00000000-0005-0000-0000-0000C5700000}"/>
    <cellStyle name="SAPBEXresDataEmph 16 2" xfId="21172" xr:uid="{00000000-0005-0000-0000-0000C6700000}"/>
    <cellStyle name="SAPBEXresDataEmph 16 2 2" xfId="21173" xr:uid="{00000000-0005-0000-0000-0000C7700000}"/>
    <cellStyle name="SAPBEXresDataEmph 16 3" xfId="21174" xr:uid="{00000000-0005-0000-0000-0000C8700000}"/>
    <cellStyle name="SAPBEXresDataEmph 17" xfId="21175" xr:uid="{00000000-0005-0000-0000-0000C9700000}"/>
    <cellStyle name="SAPBEXresDataEmph 17 2" xfId="21176" xr:uid="{00000000-0005-0000-0000-0000CA700000}"/>
    <cellStyle name="SAPBEXresDataEmph 17 2 2" xfId="21177" xr:uid="{00000000-0005-0000-0000-0000CB700000}"/>
    <cellStyle name="SAPBEXresDataEmph 17 3" xfId="21178" xr:uid="{00000000-0005-0000-0000-0000CC700000}"/>
    <cellStyle name="SAPBEXresDataEmph 18" xfId="21179" xr:uid="{00000000-0005-0000-0000-0000CD700000}"/>
    <cellStyle name="SAPBEXresDataEmph 18 2" xfId="21180" xr:uid="{00000000-0005-0000-0000-0000CE700000}"/>
    <cellStyle name="SAPBEXresDataEmph 18 2 2" xfId="21181" xr:uid="{00000000-0005-0000-0000-0000CF700000}"/>
    <cellStyle name="SAPBEXresDataEmph 18 3" xfId="21182" xr:uid="{00000000-0005-0000-0000-0000D0700000}"/>
    <cellStyle name="SAPBEXresDataEmph 19" xfId="21183" xr:uid="{00000000-0005-0000-0000-0000D1700000}"/>
    <cellStyle name="SAPBEXresDataEmph 19 2" xfId="21184" xr:uid="{00000000-0005-0000-0000-0000D2700000}"/>
    <cellStyle name="SAPBEXresDataEmph 19 2 2" xfId="21185" xr:uid="{00000000-0005-0000-0000-0000D3700000}"/>
    <cellStyle name="SAPBEXresDataEmph 19 3" xfId="21186" xr:uid="{00000000-0005-0000-0000-0000D4700000}"/>
    <cellStyle name="SAPBEXresDataEmph 2" xfId="21187" xr:uid="{00000000-0005-0000-0000-0000D5700000}"/>
    <cellStyle name="SAPBEXresDataEmph 2 10" xfId="21188" xr:uid="{00000000-0005-0000-0000-0000D6700000}"/>
    <cellStyle name="SAPBEXresDataEmph 2 10 2" xfId="21189" xr:uid="{00000000-0005-0000-0000-0000D7700000}"/>
    <cellStyle name="SAPBEXresDataEmph 2 10 2 2" xfId="21190" xr:uid="{00000000-0005-0000-0000-0000D8700000}"/>
    <cellStyle name="SAPBEXresDataEmph 2 10 3" xfId="21191" xr:uid="{00000000-0005-0000-0000-0000D9700000}"/>
    <cellStyle name="SAPBEXresDataEmph 2 11" xfId="21192" xr:uid="{00000000-0005-0000-0000-0000DA700000}"/>
    <cellStyle name="SAPBEXresDataEmph 2 11 2" xfId="21193" xr:uid="{00000000-0005-0000-0000-0000DB700000}"/>
    <cellStyle name="SAPBEXresDataEmph 2 12" xfId="21194" xr:uid="{00000000-0005-0000-0000-0000DC700000}"/>
    <cellStyle name="SAPBEXresDataEmph 2 13" xfId="21195" xr:uid="{00000000-0005-0000-0000-0000DD700000}"/>
    <cellStyle name="SAPBEXresDataEmph 2 2" xfId="21196" xr:uid="{00000000-0005-0000-0000-0000DE700000}"/>
    <cellStyle name="SAPBEXresDataEmph 2 2 2" xfId="21197" xr:uid="{00000000-0005-0000-0000-0000DF700000}"/>
    <cellStyle name="SAPBEXresDataEmph 2 2 2 2" xfId="21198" xr:uid="{00000000-0005-0000-0000-0000E0700000}"/>
    <cellStyle name="SAPBEXresDataEmph 2 2 3" xfId="21199" xr:uid="{00000000-0005-0000-0000-0000E1700000}"/>
    <cellStyle name="SAPBEXresDataEmph 2 2 4" xfId="21200" xr:uid="{00000000-0005-0000-0000-0000E2700000}"/>
    <cellStyle name="SAPBEXresDataEmph 2 2 5" xfId="21201" xr:uid="{00000000-0005-0000-0000-0000E3700000}"/>
    <cellStyle name="SAPBEXresDataEmph 2 2 6" xfId="21202" xr:uid="{00000000-0005-0000-0000-0000E4700000}"/>
    <cellStyle name="SAPBEXresDataEmph 2 2_2014БП" xfId="21203" xr:uid="{00000000-0005-0000-0000-0000E5700000}"/>
    <cellStyle name="SAPBEXresDataEmph 2 3" xfId="21204" xr:uid="{00000000-0005-0000-0000-0000E6700000}"/>
    <cellStyle name="SAPBEXresDataEmph 2 3 2" xfId="21205" xr:uid="{00000000-0005-0000-0000-0000E7700000}"/>
    <cellStyle name="SAPBEXresDataEmph 2 3 2 2" xfId="21206" xr:uid="{00000000-0005-0000-0000-0000E8700000}"/>
    <cellStyle name="SAPBEXresDataEmph 2 3 3" xfId="21207" xr:uid="{00000000-0005-0000-0000-0000E9700000}"/>
    <cellStyle name="SAPBEXresDataEmph 2 4" xfId="21208" xr:uid="{00000000-0005-0000-0000-0000EA700000}"/>
    <cellStyle name="SAPBEXresDataEmph 2 4 2" xfId="21209" xr:uid="{00000000-0005-0000-0000-0000EB700000}"/>
    <cellStyle name="SAPBEXresDataEmph 2 4 2 2" xfId="21210" xr:uid="{00000000-0005-0000-0000-0000EC700000}"/>
    <cellStyle name="SAPBEXresDataEmph 2 4 3" xfId="21211" xr:uid="{00000000-0005-0000-0000-0000ED700000}"/>
    <cellStyle name="SAPBEXresDataEmph 2 5" xfId="21212" xr:uid="{00000000-0005-0000-0000-0000EE700000}"/>
    <cellStyle name="SAPBEXresDataEmph 2 5 2" xfId="21213" xr:uid="{00000000-0005-0000-0000-0000EF700000}"/>
    <cellStyle name="SAPBEXresDataEmph 2 5 2 2" xfId="21214" xr:uid="{00000000-0005-0000-0000-0000F0700000}"/>
    <cellStyle name="SAPBEXresDataEmph 2 5 3" xfId="21215" xr:uid="{00000000-0005-0000-0000-0000F1700000}"/>
    <cellStyle name="SAPBEXresDataEmph 2 6" xfId="21216" xr:uid="{00000000-0005-0000-0000-0000F2700000}"/>
    <cellStyle name="SAPBEXresDataEmph 2 6 2" xfId="21217" xr:uid="{00000000-0005-0000-0000-0000F3700000}"/>
    <cellStyle name="SAPBEXresDataEmph 2 6 2 2" xfId="21218" xr:uid="{00000000-0005-0000-0000-0000F4700000}"/>
    <cellStyle name="SAPBEXresDataEmph 2 6 3" xfId="21219" xr:uid="{00000000-0005-0000-0000-0000F5700000}"/>
    <cellStyle name="SAPBEXresDataEmph 2 7" xfId="21220" xr:uid="{00000000-0005-0000-0000-0000F6700000}"/>
    <cellStyle name="SAPBEXresDataEmph 2 7 2" xfId="21221" xr:uid="{00000000-0005-0000-0000-0000F7700000}"/>
    <cellStyle name="SAPBEXresDataEmph 2 7 2 2" xfId="21222" xr:uid="{00000000-0005-0000-0000-0000F8700000}"/>
    <cellStyle name="SAPBEXresDataEmph 2 7 3" xfId="21223" xr:uid="{00000000-0005-0000-0000-0000F9700000}"/>
    <cellStyle name="SAPBEXresDataEmph 2 8" xfId="21224" xr:uid="{00000000-0005-0000-0000-0000FA700000}"/>
    <cellStyle name="SAPBEXresDataEmph 2 8 2" xfId="21225" xr:uid="{00000000-0005-0000-0000-0000FB700000}"/>
    <cellStyle name="SAPBEXresDataEmph 2 8 2 2" xfId="21226" xr:uid="{00000000-0005-0000-0000-0000FC700000}"/>
    <cellStyle name="SAPBEXresDataEmph 2 8 3" xfId="21227" xr:uid="{00000000-0005-0000-0000-0000FD700000}"/>
    <cellStyle name="SAPBEXresDataEmph 2 9" xfId="21228" xr:uid="{00000000-0005-0000-0000-0000FE700000}"/>
    <cellStyle name="SAPBEXresDataEmph 2 9 2" xfId="21229" xr:uid="{00000000-0005-0000-0000-0000FF700000}"/>
    <cellStyle name="SAPBEXresDataEmph 2 9 2 2" xfId="21230" xr:uid="{00000000-0005-0000-0000-000000710000}"/>
    <cellStyle name="SAPBEXresDataEmph 2 9 3" xfId="21231" xr:uid="{00000000-0005-0000-0000-000001710000}"/>
    <cellStyle name="SAPBEXresDataEmph 2_2013Прогноз" xfId="21232" xr:uid="{00000000-0005-0000-0000-000002710000}"/>
    <cellStyle name="SAPBEXresDataEmph 20" xfId="21233" xr:uid="{00000000-0005-0000-0000-000003710000}"/>
    <cellStyle name="SAPBEXresDataEmph 20 2" xfId="21234" xr:uid="{00000000-0005-0000-0000-000004710000}"/>
    <cellStyle name="SAPBEXresDataEmph 20 2 2" xfId="21235" xr:uid="{00000000-0005-0000-0000-000005710000}"/>
    <cellStyle name="SAPBEXresDataEmph 20 3" xfId="21236" xr:uid="{00000000-0005-0000-0000-000006710000}"/>
    <cellStyle name="SAPBEXresDataEmph 21" xfId="21237" xr:uid="{00000000-0005-0000-0000-000007710000}"/>
    <cellStyle name="SAPBEXresDataEmph 21 2" xfId="21238" xr:uid="{00000000-0005-0000-0000-000008710000}"/>
    <cellStyle name="SAPBEXresDataEmph 21 2 2" xfId="21239" xr:uid="{00000000-0005-0000-0000-000009710000}"/>
    <cellStyle name="SAPBEXresDataEmph 21 3" xfId="21240" xr:uid="{00000000-0005-0000-0000-00000A710000}"/>
    <cellStyle name="SAPBEXresDataEmph 22" xfId="21241" xr:uid="{00000000-0005-0000-0000-00000B710000}"/>
    <cellStyle name="SAPBEXresDataEmph 22 2" xfId="21242" xr:uid="{00000000-0005-0000-0000-00000C710000}"/>
    <cellStyle name="SAPBEXresDataEmph 23" xfId="21243" xr:uid="{00000000-0005-0000-0000-00000D710000}"/>
    <cellStyle name="SAPBEXresDataEmph 23 2" xfId="21244" xr:uid="{00000000-0005-0000-0000-00000E710000}"/>
    <cellStyle name="SAPBEXresDataEmph 24" xfId="21245" xr:uid="{00000000-0005-0000-0000-00000F710000}"/>
    <cellStyle name="SAPBEXresDataEmph 24 2" xfId="21246" xr:uid="{00000000-0005-0000-0000-000010710000}"/>
    <cellStyle name="SAPBEXresDataEmph 25" xfId="21247" xr:uid="{00000000-0005-0000-0000-000011710000}"/>
    <cellStyle name="SAPBEXresDataEmph 26" xfId="21248" xr:uid="{00000000-0005-0000-0000-000012710000}"/>
    <cellStyle name="SAPBEXresDataEmph 27" xfId="36494" xr:uid="{00000000-0005-0000-0000-000013710000}"/>
    <cellStyle name="SAPBEXresDataEmph 28" xfId="36495" xr:uid="{00000000-0005-0000-0000-000014710000}"/>
    <cellStyle name="SAPBEXresDataEmph 29" xfId="36496" xr:uid="{00000000-0005-0000-0000-000015710000}"/>
    <cellStyle name="SAPBEXresDataEmph 3" xfId="21249" xr:uid="{00000000-0005-0000-0000-000016710000}"/>
    <cellStyle name="SAPBEXresDataEmph 3 10" xfId="21250" xr:uid="{00000000-0005-0000-0000-000017710000}"/>
    <cellStyle name="SAPBEXresDataEmph 3 10 2" xfId="21251" xr:uid="{00000000-0005-0000-0000-000018710000}"/>
    <cellStyle name="SAPBEXresDataEmph 3 11" xfId="21252" xr:uid="{00000000-0005-0000-0000-000019710000}"/>
    <cellStyle name="SAPBEXresDataEmph 3 12" xfId="21253" xr:uid="{00000000-0005-0000-0000-00001A710000}"/>
    <cellStyle name="SAPBEXresDataEmph 3 2" xfId="21254" xr:uid="{00000000-0005-0000-0000-00001B710000}"/>
    <cellStyle name="SAPBEXresDataEmph 3 2 2" xfId="21255" xr:uid="{00000000-0005-0000-0000-00001C710000}"/>
    <cellStyle name="SAPBEXresDataEmph 3 2 3" xfId="21256" xr:uid="{00000000-0005-0000-0000-00001D710000}"/>
    <cellStyle name="SAPBEXresDataEmph 3 3" xfId="21257" xr:uid="{00000000-0005-0000-0000-00001E710000}"/>
    <cellStyle name="SAPBEXresDataEmph 3 3 2" xfId="21258" xr:uid="{00000000-0005-0000-0000-00001F710000}"/>
    <cellStyle name="SAPBEXresDataEmph 3 3 3" xfId="21259" xr:uid="{00000000-0005-0000-0000-000020710000}"/>
    <cellStyle name="SAPBEXresDataEmph 3 4" xfId="21260" xr:uid="{00000000-0005-0000-0000-000021710000}"/>
    <cellStyle name="SAPBEXresDataEmph 3 4 2" xfId="21261" xr:uid="{00000000-0005-0000-0000-000022710000}"/>
    <cellStyle name="SAPBEXresDataEmph 3 4 3" xfId="21262" xr:uid="{00000000-0005-0000-0000-000023710000}"/>
    <cellStyle name="SAPBEXresDataEmph 3 5" xfId="21263" xr:uid="{00000000-0005-0000-0000-000024710000}"/>
    <cellStyle name="SAPBEXresDataEmph 3 5 2" xfId="21264" xr:uid="{00000000-0005-0000-0000-000025710000}"/>
    <cellStyle name="SAPBEXresDataEmph 3 5 2 2" xfId="21265" xr:uid="{00000000-0005-0000-0000-000026710000}"/>
    <cellStyle name="SAPBEXresDataEmph 3 5 3" xfId="21266" xr:uid="{00000000-0005-0000-0000-000027710000}"/>
    <cellStyle name="SAPBEXresDataEmph 3 6" xfId="21267" xr:uid="{00000000-0005-0000-0000-000028710000}"/>
    <cellStyle name="SAPBEXresDataEmph 3 6 2" xfId="21268" xr:uid="{00000000-0005-0000-0000-000029710000}"/>
    <cellStyle name="SAPBEXresDataEmph 3 6 3" xfId="21269" xr:uid="{00000000-0005-0000-0000-00002A710000}"/>
    <cellStyle name="SAPBEXresDataEmph 3 7" xfId="21270" xr:uid="{00000000-0005-0000-0000-00002B710000}"/>
    <cellStyle name="SAPBEXresDataEmph 3 7 2" xfId="21271" xr:uid="{00000000-0005-0000-0000-00002C710000}"/>
    <cellStyle name="SAPBEXresDataEmph 3 8" xfId="21272" xr:uid="{00000000-0005-0000-0000-00002D710000}"/>
    <cellStyle name="SAPBEXresDataEmph 3 8 2" xfId="21273" xr:uid="{00000000-0005-0000-0000-00002E710000}"/>
    <cellStyle name="SAPBEXresDataEmph 3 9" xfId="21274" xr:uid="{00000000-0005-0000-0000-00002F710000}"/>
    <cellStyle name="SAPBEXresDataEmph 3 9 2" xfId="21275" xr:uid="{00000000-0005-0000-0000-000030710000}"/>
    <cellStyle name="SAPBEXresDataEmph 3_2014БП" xfId="21276" xr:uid="{00000000-0005-0000-0000-000031710000}"/>
    <cellStyle name="SAPBEXresDataEmph 4" xfId="21277" xr:uid="{00000000-0005-0000-0000-000032710000}"/>
    <cellStyle name="SAPBEXresDataEmph 4 10" xfId="21278" xr:uid="{00000000-0005-0000-0000-000033710000}"/>
    <cellStyle name="SAPBEXresDataEmph 4 10 2" xfId="21279" xr:uid="{00000000-0005-0000-0000-000034710000}"/>
    <cellStyle name="SAPBEXresDataEmph 4 11" xfId="21280" xr:uid="{00000000-0005-0000-0000-000035710000}"/>
    <cellStyle name="SAPBEXresDataEmph 4 12" xfId="21281" xr:uid="{00000000-0005-0000-0000-000036710000}"/>
    <cellStyle name="SAPBEXresDataEmph 4 2" xfId="21282" xr:uid="{00000000-0005-0000-0000-000037710000}"/>
    <cellStyle name="SAPBEXresDataEmph 4 2 2" xfId="21283" xr:uid="{00000000-0005-0000-0000-000038710000}"/>
    <cellStyle name="SAPBEXresDataEmph 4 2 3" xfId="21284" xr:uid="{00000000-0005-0000-0000-000039710000}"/>
    <cellStyle name="SAPBEXresDataEmph 4 3" xfId="21285" xr:uid="{00000000-0005-0000-0000-00003A710000}"/>
    <cellStyle name="SAPBEXresDataEmph 4 3 2" xfId="21286" xr:uid="{00000000-0005-0000-0000-00003B710000}"/>
    <cellStyle name="SAPBEXresDataEmph 4 4" xfId="21287" xr:uid="{00000000-0005-0000-0000-00003C710000}"/>
    <cellStyle name="SAPBEXresDataEmph 4 4 2" xfId="21288" xr:uid="{00000000-0005-0000-0000-00003D710000}"/>
    <cellStyle name="SAPBEXresDataEmph 4 5" xfId="21289" xr:uid="{00000000-0005-0000-0000-00003E710000}"/>
    <cellStyle name="SAPBEXresDataEmph 4 5 2" xfId="21290" xr:uid="{00000000-0005-0000-0000-00003F710000}"/>
    <cellStyle name="SAPBEXresDataEmph 4 6" xfId="21291" xr:uid="{00000000-0005-0000-0000-000040710000}"/>
    <cellStyle name="SAPBEXresDataEmph 4 6 2" xfId="21292" xr:uid="{00000000-0005-0000-0000-000041710000}"/>
    <cellStyle name="SAPBEXresDataEmph 4 7" xfId="21293" xr:uid="{00000000-0005-0000-0000-000042710000}"/>
    <cellStyle name="SAPBEXresDataEmph 4 7 2" xfId="21294" xr:uid="{00000000-0005-0000-0000-000043710000}"/>
    <cellStyle name="SAPBEXresDataEmph 4 8" xfId="21295" xr:uid="{00000000-0005-0000-0000-000044710000}"/>
    <cellStyle name="SAPBEXresDataEmph 4 8 2" xfId="21296" xr:uid="{00000000-0005-0000-0000-000045710000}"/>
    <cellStyle name="SAPBEXresDataEmph 4 9" xfId="21297" xr:uid="{00000000-0005-0000-0000-000046710000}"/>
    <cellStyle name="SAPBEXresDataEmph 4 9 2" xfId="21298" xr:uid="{00000000-0005-0000-0000-000047710000}"/>
    <cellStyle name="SAPBEXresDataEmph 5" xfId="21299" xr:uid="{00000000-0005-0000-0000-000048710000}"/>
    <cellStyle name="SAPBEXresDataEmph 5 10" xfId="21300" xr:uid="{00000000-0005-0000-0000-000049710000}"/>
    <cellStyle name="SAPBEXresDataEmph 5 10 2" xfId="21301" xr:uid="{00000000-0005-0000-0000-00004A710000}"/>
    <cellStyle name="SAPBEXresDataEmph 5 11" xfId="21302" xr:uid="{00000000-0005-0000-0000-00004B710000}"/>
    <cellStyle name="SAPBEXresDataEmph 5 12" xfId="21303" xr:uid="{00000000-0005-0000-0000-00004C710000}"/>
    <cellStyle name="SAPBEXresDataEmph 5 2" xfId="21304" xr:uid="{00000000-0005-0000-0000-00004D710000}"/>
    <cellStyle name="SAPBEXresDataEmph 5 2 2" xfId="21305" xr:uid="{00000000-0005-0000-0000-00004E710000}"/>
    <cellStyle name="SAPBEXresDataEmph 5 2 3" xfId="21306" xr:uid="{00000000-0005-0000-0000-00004F710000}"/>
    <cellStyle name="SAPBEXresDataEmph 5 3" xfId="21307" xr:uid="{00000000-0005-0000-0000-000050710000}"/>
    <cellStyle name="SAPBEXresDataEmph 5 3 2" xfId="21308" xr:uid="{00000000-0005-0000-0000-000051710000}"/>
    <cellStyle name="SAPBEXresDataEmph 5 4" xfId="21309" xr:uid="{00000000-0005-0000-0000-000052710000}"/>
    <cellStyle name="SAPBEXresDataEmph 5 4 2" xfId="21310" xr:uid="{00000000-0005-0000-0000-000053710000}"/>
    <cellStyle name="SAPBEXresDataEmph 5 5" xfId="21311" xr:uid="{00000000-0005-0000-0000-000054710000}"/>
    <cellStyle name="SAPBEXresDataEmph 5 5 2" xfId="21312" xr:uid="{00000000-0005-0000-0000-000055710000}"/>
    <cellStyle name="SAPBEXresDataEmph 5 6" xfId="21313" xr:uid="{00000000-0005-0000-0000-000056710000}"/>
    <cellStyle name="SAPBEXresDataEmph 5 6 2" xfId="21314" xr:uid="{00000000-0005-0000-0000-000057710000}"/>
    <cellStyle name="SAPBEXresDataEmph 5 7" xfId="21315" xr:uid="{00000000-0005-0000-0000-000058710000}"/>
    <cellStyle name="SAPBEXresDataEmph 5 7 2" xfId="21316" xr:uid="{00000000-0005-0000-0000-000059710000}"/>
    <cellStyle name="SAPBEXresDataEmph 5 8" xfId="21317" xr:uid="{00000000-0005-0000-0000-00005A710000}"/>
    <cellStyle name="SAPBEXresDataEmph 5 8 2" xfId="21318" xr:uid="{00000000-0005-0000-0000-00005B710000}"/>
    <cellStyle name="SAPBEXresDataEmph 5 9" xfId="21319" xr:uid="{00000000-0005-0000-0000-00005C710000}"/>
    <cellStyle name="SAPBEXresDataEmph 5 9 2" xfId="21320" xr:uid="{00000000-0005-0000-0000-00005D710000}"/>
    <cellStyle name="SAPBEXresDataEmph 6" xfId="21321" xr:uid="{00000000-0005-0000-0000-00005E710000}"/>
    <cellStyle name="SAPBEXresDataEmph 6 10" xfId="21322" xr:uid="{00000000-0005-0000-0000-00005F710000}"/>
    <cellStyle name="SAPBEXresDataEmph 6 10 2" xfId="21323" xr:uid="{00000000-0005-0000-0000-000060710000}"/>
    <cellStyle name="SAPBEXresDataEmph 6 11" xfId="21324" xr:uid="{00000000-0005-0000-0000-000061710000}"/>
    <cellStyle name="SAPBEXresDataEmph 6 12" xfId="21325" xr:uid="{00000000-0005-0000-0000-000062710000}"/>
    <cellStyle name="SAPBEXresDataEmph 6 2" xfId="21326" xr:uid="{00000000-0005-0000-0000-000063710000}"/>
    <cellStyle name="SAPBEXresDataEmph 6 2 2" xfId="21327" xr:uid="{00000000-0005-0000-0000-000064710000}"/>
    <cellStyle name="SAPBEXresDataEmph 6 2 3" xfId="21328" xr:uid="{00000000-0005-0000-0000-000065710000}"/>
    <cellStyle name="SAPBEXresDataEmph 6 3" xfId="21329" xr:uid="{00000000-0005-0000-0000-000066710000}"/>
    <cellStyle name="SAPBEXresDataEmph 6 3 2" xfId="21330" xr:uid="{00000000-0005-0000-0000-000067710000}"/>
    <cellStyle name="SAPBEXresDataEmph 6 4" xfId="21331" xr:uid="{00000000-0005-0000-0000-000068710000}"/>
    <cellStyle name="SAPBEXresDataEmph 6 4 2" xfId="21332" xr:uid="{00000000-0005-0000-0000-000069710000}"/>
    <cellStyle name="SAPBEXresDataEmph 6 5" xfId="21333" xr:uid="{00000000-0005-0000-0000-00006A710000}"/>
    <cellStyle name="SAPBEXresDataEmph 6 5 2" xfId="21334" xr:uid="{00000000-0005-0000-0000-00006B710000}"/>
    <cellStyle name="SAPBEXresDataEmph 6 6" xfId="21335" xr:uid="{00000000-0005-0000-0000-00006C710000}"/>
    <cellStyle name="SAPBEXresDataEmph 6 6 2" xfId="21336" xr:uid="{00000000-0005-0000-0000-00006D710000}"/>
    <cellStyle name="SAPBEXresDataEmph 6 7" xfId="21337" xr:uid="{00000000-0005-0000-0000-00006E710000}"/>
    <cellStyle name="SAPBEXresDataEmph 6 7 2" xfId="21338" xr:uid="{00000000-0005-0000-0000-00006F710000}"/>
    <cellStyle name="SAPBEXresDataEmph 6 8" xfId="21339" xr:uid="{00000000-0005-0000-0000-000070710000}"/>
    <cellStyle name="SAPBEXresDataEmph 6 8 2" xfId="21340" xr:uid="{00000000-0005-0000-0000-000071710000}"/>
    <cellStyle name="SAPBEXresDataEmph 6 9" xfId="21341" xr:uid="{00000000-0005-0000-0000-000072710000}"/>
    <cellStyle name="SAPBEXresDataEmph 6 9 2" xfId="21342" xr:uid="{00000000-0005-0000-0000-000073710000}"/>
    <cellStyle name="SAPBEXresDataEmph 7" xfId="21343" xr:uid="{00000000-0005-0000-0000-000074710000}"/>
    <cellStyle name="SAPBEXresDataEmph 7 10" xfId="21344" xr:uid="{00000000-0005-0000-0000-000075710000}"/>
    <cellStyle name="SAPBEXresDataEmph 7 10 2" xfId="21345" xr:uid="{00000000-0005-0000-0000-000076710000}"/>
    <cellStyle name="SAPBEXresDataEmph 7 11" xfId="21346" xr:uid="{00000000-0005-0000-0000-000077710000}"/>
    <cellStyle name="SAPBEXresDataEmph 7 12" xfId="21347" xr:uid="{00000000-0005-0000-0000-000078710000}"/>
    <cellStyle name="SAPBEXresDataEmph 7 2" xfId="21348" xr:uid="{00000000-0005-0000-0000-000079710000}"/>
    <cellStyle name="SAPBEXresDataEmph 7 2 2" xfId="21349" xr:uid="{00000000-0005-0000-0000-00007A710000}"/>
    <cellStyle name="SAPBEXresDataEmph 7 2 3" xfId="21350" xr:uid="{00000000-0005-0000-0000-00007B710000}"/>
    <cellStyle name="SAPBEXresDataEmph 7 3" xfId="21351" xr:uid="{00000000-0005-0000-0000-00007C710000}"/>
    <cellStyle name="SAPBEXresDataEmph 7 3 2" xfId="21352" xr:uid="{00000000-0005-0000-0000-00007D710000}"/>
    <cellStyle name="SAPBEXresDataEmph 7 4" xfId="21353" xr:uid="{00000000-0005-0000-0000-00007E710000}"/>
    <cellStyle name="SAPBEXresDataEmph 7 4 2" xfId="21354" xr:uid="{00000000-0005-0000-0000-00007F710000}"/>
    <cellStyle name="SAPBEXresDataEmph 7 5" xfId="21355" xr:uid="{00000000-0005-0000-0000-000080710000}"/>
    <cellStyle name="SAPBEXresDataEmph 7 5 2" xfId="21356" xr:uid="{00000000-0005-0000-0000-000081710000}"/>
    <cellStyle name="SAPBEXresDataEmph 7 6" xfId="21357" xr:uid="{00000000-0005-0000-0000-000082710000}"/>
    <cellStyle name="SAPBEXresDataEmph 7 6 2" xfId="21358" xr:uid="{00000000-0005-0000-0000-000083710000}"/>
    <cellStyle name="SAPBEXresDataEmph 7 7" xfId="21359" xr:uid="{00000000-0005-0000-0000-000084710000}"/>
    <cellStyle name="SAPBEXresDataEmph 7 7 2" xfId="21360" xr:uid="{00000000-0005-0000-0000-000085710000}"/>
    <cellStyle name="SAPBEXresDataEmph 7 8" xfId="21361" xr:uid="{00000000-0005-0000-0000-000086710000}"/>
    <cellStyle name="SAPBEXresDataEmph 7 8 2" xfId="21362" xr:uid="{00000000-0005-0000-0000-000087710000}"/>
    <cellStyle name="SAPBEXresDataEmph 7 9" xfId="21363" xr:uid="{00000000-0005-0000-0000-000088710000}"/>
    <cellStyle name="SAPBEXresDataEmph 7 9 2" xfId="21364" xr:uid="{00000000-0005-0000-0000-000089710000}"/>
    <cellStyle name="SAPBEXresDataEmph 8" xfId="21365" xr:uid="{00000000-0005-0000-0000-00008A710000}"/>
    <cellStyle name="SAPBEXresDataEmph 8 10" xfId="21366" xr:uid="{00000000-0005-0000-0000-00008B710000}"/>
    <cellStyle name="SAPBEXresDataEmph 8 10 2" xfId="21367" xr:uid="{00000000-0005-0000-0000-00008C710000}"/>
    <cellStyle name="SAPBEXresDataEmph 8 11" xfId="21368" xr:uid="{00000000-0005-0000-0000-00008D710000}"/>
    <cellStyle name="SAPBEXresDataEmph 8 12" xfId="21369" xr:uid="{00000000-0005-0000-0000-00008E710000}"/>
    <cellStyle name="SAPBEXresDataEmph 8 2" xfId="21370" xr:uid="{00000000-0005-0000-0000-00008F710000}"/>
    <cellStyle name="SAPBEXresDataEmph 8 2 2" xfId="21371" xr:uid="{00000000-0005-0000-0000-000090710000}"/>
    <cellStyle name="SAPBEXresDataEmph 8 2 3" xfId="21372" xr:uid="{00000000-0005-0000-0000-000091710000}"/>
    <cellStyle name="SAPBEXresDataEmph 8 3" xfId="21373" xr:uid="{00000000-0005-0000-0000-000092710000}"/>
    <cellStyle name="SAPBEXresDataEmph 8 3 2" xfId="21374" xr:uid="{00000000-0005-0000-0000-000093710000}"/>
    <cellStyle name="SAPBEXresDataEmph 8 4" xfId="21375" xr:uid="{00000000-0005-0000-0000-000094710000}"/>
    <cellStyle name="SAPBEXresDataEmph 8 4 2" xfId="21376" xr:uid="{00000000-0005-0000-0000-000095710000}"/>
    <cellStyle name="SAPBEXresDataEmph 8 5" xfId="21377" xr:uid="{00000000-0005-0000-0000-000096710000}"/>
    <cellStyle name="SAPBEXresDataEmph 8 5 2" xfId="21378" xr:uid="{00000000-0005-0000-0000-000097710000}"/>
    <cellStyle name="SAPBEXresDataEmph 8 6" xfId="21379" xr:uid="{00000000-0005-0000-0000-000098710000}"/>
    <cellStyle name="SAPBEXresDataEmph 8 6 2" xfId="21380" xr:uid="{00000000-0005-0000-0000-000099710000}"/>
    <cellStyle name="SAPBEXresDataEmph 8 7" xfId="21381" xr:uid="{00000000-0005-0000-0000-00009A710000}"/>
    <cellStyle name="SAPBEXresDataEmph 8 7 2" xfId="21382" xr:uid="{00000000-0005-0000-0000-00009B710000}"/>
    <cellStyle name="SAPBEXresDataEmph 8 8" xfId="21383" xr:uid="{00000000-0005-0000-0000-00009C710000}"/>
    <cellStyle name="SAPBEXresDataEmph 8 8 2" xfId="21384" xr:uid="{00000000-0005-0000-0000-00009D710000}"/>
    <cellStyle name="SAPBEXresDataEmph 8 9" xfId="21385" xr:uid="{00000000-0005-0000-0000-00009E710000}"/>
    <cellStyle name="SAPBEXresDataEmph 8 9 2" xfId="21386" xr:uid="{00000000-0005-0000-0000-00009F710000}"/>
    <cellStyle name="SAPBEXresDataEmph 9" xfId="21387" xr:uid="{00000000-0005-0000-0000-0000A0710000}"/>
    <cellStyle name="SAPBEXresDataEmph 9 10" xfId="21388" xr:uid="{00000000-0005-0000-0000-0000A1710000}"/>
    <cellStyle name="SAPBEXresDataEmph 9 10 2" xfId="21389" xr:uid="{00000000-0005-0000-0000-0000A2710000}"/>
    <cellStyle name="SAPBEXresDataEmph 9 11" xfId="21390" xr:uid="{00000000-0005-0000-0000-0000A3710000}"/>
    <cellStyle name="SAPBEXresDataEmph 9 12" xfId="21391" xr:uid="{00000000-0005-0000-0000-0000A4710000}"/>
    <cellStyle name="SAPBEXresDataEmph 9 2" xfId="21392" xr:uid="{00000000-0005-0000-0000-0000A5710000}"/>
    <cellStyle name="SAPBEXresDataEmph 9 2 2" xfId="21393" xr:uid="{00000000-0005-0000-0000-0000A6710000}"/>
    <cellStyle name="SAPBEXresDataEmph 9 2 3" xfId="21394" xr:uid="{00000000-0005-0000-0000-0000A7710000}"/>
    <cellStyle name="SAPBEXresDataEmph 9 3" xfId="21395" xr:uid="{00000000-0005-0000-0000-0000A8710000}"/>
    <cellStyle name="SAPBEXresDataEmph 9 3 2" xfId="21396" xr:uid="{00000000-0005-0000-0000-0000A9710000}"/>
    <cellStyle name="SAPBEXresDataEmph 9 4" xfId="21397" xr:uid="{00000000-0005-0000-0000-0000AA710000}"/>
    <cellStyle name="SAPBEXresDataEmph 9 4 2" xfId="21398" xr:uid="{00000000-0005-0000-0000-0000AB710000}"/>
    <cellStyle name="SAPBEXresDataEmph 9 5" xfId="21399" xr:uid="{00000000-0005-0000-0000-0000AC710000}"/>
    <cellStyle name="SAPBEXresDataEmph 9 5 2" xfId="21400" xr:uid="{00000000-0005-0000-0000-0000AD710000}"/>
    <cellStyle name="SAPBEXresDataEmph 9 6" xfId="21401" xr:uid="{00000000-0005-0000-0000-0000AE710000}"/>
    <cellStyle name="SAPBEXresDataEmph 9 6 2" xfId="21402" xr:uid="{00000000-0005-0000-0000-0000AF710000}"/>
    <cellStyle name="SAPBEXresDataEmph 9 7" xfId="21403" xr:uid="{00000000-0005-0000-0000-0000B0710000}"/>
    <cellStyle name="SAPBEXresDataEmph 9 7 2" xfId="21404" xr:uid="{00000000-0005-0000-0000-0000B1710000}"/>
    <cellStyle name="SAPBEXresDataEmph 9 8" xfId="21405" xr:uid="{00000000-0005-0000-0000-0000B2710000}"/>
    <cellStyle name="SAPBEXresDataEmph 9 8 2" xfId="21406" xr:uid="{00000000-0005-0000-0000-0000B3710000}"/>
    <cellStyle name="SAPBEXresDataEmph 9 9" xfId="21407" xr:uid="{00000000-0005-0000-0000-0000B4710000}"/>
    <cellStyle name="SAPBEXresDataEmph 9 9 2" xfId="21408" xr:uid="{00000000-0005-0000-0000-0000B5710000}"/>
    <cellStyle name="SAPBEXresDataEmph_2013Прогноз" xfId="21409" xr:uid="{00000000-0005-0000-0000-0000B6710000}"/>
    <cellStyle name="SAPBEXresItem" xfId="21410" xr:uid="{00000000-0005-0000-0000-0000B7710000}"/>
    <cellStyle name="SAPBEXresItem 10" xfId="21411" xr:uid="{00000000-0005-0000-0000-0000B8710000}"/>
    <cellStyle name="SAPBEXresItem 10 10" xfId="21412" xr:uid="{00000000-0005-0000-0000-0000B9710000}"/>
    <cellStyle name="SAPBEXresItem 10 10 2" xfId="21413" xr:uid="{00000000-0005-0000-0000-0000BA710000}"/>
    <cellStyle name="SAPBEXresItem 10 11" xfId="21414" xr:uid="{00000000-0005-0000-0000-0000BB710000}"/>
    <cellStyle name="SAPBEXresItem 10 12" xfId="21415" xr:uid="{00000000-0005-0000-0000-0000BC710000}"/>
    <cellStyle name="SAPBEXresItem 10 2" xfId="21416" xr:uid="{00000000-0005-0000-0000-0000BD710000}"/>
    <cellStyle name="SAPBEXresItem 10 2 2" xfId="21417" xr:uid="{00000000-0005-0000-0000-0000BE710000}"/>
    <cellStyle name="SAPBEXresItem 10 2 3" xfId="21418" xr:uid="{00000000-0005-0000-0000-0000BF710000}"/>
    <cellStyle name="SAPBEXresItem 10 3" xfId="21419" xr:uid="{00000000-0005-0000-0000-0000C0710000}"/>
    <cellStyle name="SAPBEXresItem 10 3 2" xfId="21420" xr:uid="{00000000-0005-0000-0000-0000C1710000}"/>
    <cellStyle name="SAPBEXresItem 10 4" xfId="21421" xr:uid="{00000000-0005-0000-0000-0000C2710000}"/>
    <cellStyle name="SAPBEXresItem 10 4 2" xfId="21422" xr:uid="{00000000-0005-0000-0000-0000C3710000}"/>
    <cellStyle name="SAPBEXresItem 10 5" xfId="21423" xr:uid="{00000000-0005-0000-0000-0000C4710000}"/>
    <cellStyle name="SAPBEXresItem 10 5 2" xfId="21424" xr:uid="{00000000-0005-0000-0000-0000C5710000}"/>
    <cellStyle name="SAPBEXresItem 10 6" xfId="21425" xr:uid="{00000000-0005-0000-0000-0000C6710000}"/>
    <cellStyle name="SAPBEXresItem 10 6 2" xfId="21426" xr:uid="{00000000-0005-0000-0000-0000C7710000}"/>
    <cellStyle name="SAPBEXresItem 10 7" xfId="21427" xr:uid="{00000000-0005-0000-0000-0000C8710000}"/>
    <cellStyle name="SAPBEXresItem 10 7 2" xfId="21428" xr:uid="{00000000-0005-0000-0000-0000C9710000}"/>
    <cellStyle name="SAPBEXresItem 10 8" xfId="21429" xr:uid="{00000000-0005-0000-0000-0000CA710000}"/>
    <cellStyle name="SAPBEXresItem 10 8 2" xfId="21430" xr:uid="{00000000-0005-0000-0000-0000CB710000}"/>
    <cellStyle name="SAPBEXresItem 10 9" xfId="21431" xr:uid="{00000000-0005-0000-0000-0000CC710000}"/>
    <cellStyle name="SAPBEXresItem 10 9 2" xfId="21432" xr:uid="{00000000-0005-0000-0000-0000CD710000}"/>
    <cellStyle name="SAPBEXresItem 11" xfId="21433" xr:uid="{00000000-0005-0000-0000-0000CE710000}"/>
    <cellStyle name="SAPBEXresItem 11 10" xfId="21434" xr:uid="{00000000-0005-0000-0000-0000CF710000}"/>
    <cellStyle name="SAPBEXresItem 11 10 2" xfId="21435" xr:uid="{00000000-0005-0000-0000-0000D0710000}"/>
    <cellStyle name="SAPBEXresItem 11 11" xfId="21436" xr:uid="{00000000-0005-0000-0000-0000D1710000}"/>
    <cellStyle name="SAPBEXresItem 11 12" xfId="21437" xr:uid="{00000000-0005-0000-0000-0000D2710000}"/>
    <cellStyle name="SAPBEXresItem 11 2" xfId="21438" xr:uid="{00000000-0005-0000-0000-0000D3710000}"/>
    <cellStyle name="SAPBEXresItem 11 2 2" xfId="21439" xr:uid="{00000000-0005-0000-0000-0000D4710000}"/>
    <cellStyle name="SAPBEXresItem 11 2 3" xfId="21440" xr:uid="{00000000-0005-0000-0000-0000D5710000}"/>
    <cellStyle name="SAPBEXresItem 11 3" xfId="21441" xr:uid="{00000000-0005-0000-0000-0000D6710000}"/>
    <cellStyle name="SAPBEXresItem 11 3 2" xfId="21442" xr:uid="{00000000-0005-0000-0000-0000D7710000}"/>
    <cellStyle name="SAPBEXresItem 11 4" xfId="21443" xr:uid="{00000000-0005-0000-0000-0000D8710000}"/>
    <cellStyle name="SAPBEXresItem 11 4 2" xfId="21444" xr:uid="{00000000-0005-0000-0000-0000D9710000}"/>
    <cellStyle name="SAPBEXresItem 11 5" xfId="21445" xr:uid="{00000000-0005-0000-0000-0000DA710000}"/>
    <cellStyle name="SAPBEXresItem 11 5 2" xfId="21446" xr:uid="{00000000-0005-0000-0000-0000DB710000}"/>
    <cellStyle name="SAPBEXresItem 11 6" xfId="21447" xr:uid="{00000000-0005-0000-0000-0000DC710000}"/>
    <cellStyle name="SAPBEXresItem 11 6 2" xfId="21448" xr:uid="{00000000-0005-0000-0000-0000DD710000}"/>
    <cellStyle name="SAPBEXresItem 11 7" xfId="21449" xr:uid="{00000000-0005-0000-0000-0000DE710000}"/>
    <cellStyle name="SAPBEXresItem 11 7 2" xfId="21450" xr:uid="{00000000-0005-0000-0000-0000DF710000}"/>
    <cellStyle name="SAPBEXresItem 11 8" xfId="21451" xr:uid="{00000000-0005-0000-0000-0000E0710000}"/>
    <cellStyle name="SAPBEXresItem 11 8 2" xfId="21452" xr:uid="{00000000-0005-0000-0000-0000E1710000}"/>
    <cellStyle name="SAPBEXresItem 11 9" xfId="21453" xr:uid="{00000000-0005-0000-0000-0000E2710000}"/>
    <cellStyle name="SAPBEXresItem 11 9 2" xfId="21454" xr:uid="{00000000-0005-0000-0000-0000E3710000}"/>
    <cellStyle name="SAPBEXresItem 12" xfId="21455" xr:uid="{00000000-0005-0000-0000-0000E4710000}"/>
    <cellStyle name="SAPBEXresItem 12 10" xfId="21456" xr:uid="{00000000-0005-0000-0000-0000E5710000}"/>
    <cellStyle name="SAPBEXresItem 12 10 2" xfId="21457" xr:uid="{00000000-0005-0000-0000-0000E6710000}"/>
    <cellStyle name="SAPBEXresItem 12 11" xfId="21458" xr:uid="{00000000-0005-0000-0000-0000E7710000}"/>
    <cellStyle name="SAPBEXresItem 12 12" xfId="21459" xr:uid="{00000000-0005-0000-0000-0000E8710000}"/>
    <cellStyle name="SAPBEXresItem 12 2" xfId="21460" xr:uid="{00000000-0005-0000-0000-0000E9710000}"/>
    <cellStyle name="SAPBEXresItem 12 2 2" xfId="21461" xr:uid="{00000000-0005-0000-0000-0000EA710000}"/>
    <cellStyle name="SAPBEXresItem 12 2 3" xfId="21462" xr:uid="{00000000-0005-0000-0000-0000EB710000}"/>
    <cellStyle name="SAPBEXresItem 12 3" xfId="21463" xr:uid="{00000000-0005-0000-0000-0000EC710000}"/>
    <cellStyle name="SAPBEXresItem 12 3 2" xfId="21464" xr:uid="{00000000-0005-0000-0000-0000ED710000}"/>
    <cellStyle name="SAPBEXresItem 12 4" xfId="21465" xr:uid="{00000000-0005-0000-0000-0000EE710000}"/>
    <cellStyle name="SAPBEXresItem 12 4 2" xfId="21466" xr:uid="{00000000-0005-0000-0000-0000EF710000}"/>
    <cellStyle name="SAPBEXresItem 12 5" xfId="21467" xr:uid="{00000000-0005-0000-0000-0000F0710000}"/>
    <cellStyle name="SAPBEXresItem 12 5 2" xfId="21468" xr:uid="{00000000-0005-0000-0000-0000F1710000}"/>
    <cellStyle name="SAPBEXresItem 12 6" xfId="21469" xr:uid="{00000000-0005-0000-0000-0000F2710000}"/>
    <cellStyle name="SAPBEXresItem 12 6 2" xfId="21470" xr:uid="{00000000-0005-0000-0000-0000F3710000}"/>
    <cellStyle name="SAPBEXresItem 12 7" xfId="21471" xr:uid="{00000000-0005-0000-0000-0000F4710000}"/>
    <cellStyle name="SAPBEXresItem 12 7 2" xfId="21472" xr:uid="{00000000-0005-0000-0000-0000F5710000}"/>
    <cellStyle name="SAPBEXresItem 12 8" xfId="21473" xr:uid="{00000000-0005-0000-0000-0000F6710000}"/>
    <cellStyle name="SAPBEXresItem 12 8 2" xfId="21474" xr:uid="{00000000-0005-0000-0000-0000F7710000}"/>
    <cellStyle name="SAPBEXresItem 12 9" xfId="21475" xr:uid="{00000000-0005-0000-0000-0000F8710000}"/>
    <cellStyle name="SAPBEXresItem 12 9 2" xfId="21476" xr:uid="{00000000-0005-0000-0000-0000F9710000}"/>
    <cellStyle name="SAPBEXresItem 13" xfId="21477" xr:uid="{00000000-0005-0000-0000-0000FA710000}"/>
    <cellStyle name="SAPBEXresItem 13 10" xfId="21478" xr:uid="{00000000-0005-0000-0000-0000FB710000}"/>
    <cellStyle name="SAPBEXresItem 13 10 2" xfId="21479" xr:uid="{00000000-0005-0000-0000-0000FC710000}"/>
    <cellStyle name="SAPBEXresItem 13 11" xfId="21480" xr:uid="{00000000-0005-0000-0000-0000FD710000}"/>
    <cellStyle name="SAPBEXresItem 13 12" xfId="21481" xr:uid="{00000000-0005-0000-0000-0000FE710000}"/>
    <cellStyle name="SAPBEXresItem 13 2" xfId="21482" xr:uid="{00000000-0005-0000-0000-0000FF710000}"/>
    <cellStyle name="SAPBEXresItem 13 2 2" xfId="21483" xr:uid="{00000000-0005-0000-0000-000000720000}"/>
    <cellStyle name="SAPBEXresItem 13 2 3" xfId="21484" xr:uid="{00000000-0005-0000-0000-000001720000}"/>
    <cellStyle name="SAPBEXresItem 13 3" xfId="21485" xr:uid="{00000000-0005-0000-0000-000002720000}"/>
    <cellStyle name="SAPBEXresItem 13 3 2" xfId="21486" xr:uid="{00000000-0005-0000-0000-000003720000}"/>
    <cellStyle name="SAPBEXresItem 13 4" xfId="21487" xr:uid="{00000000-0005-0000-0000-000004720000}"/>
    <cellStyle name="SAPBEXresItem 13 4 2" xfId="21488" xr:uid="{00000000-0005-0000-0000-000005720000}"/>
    <cellStyle name="SAPBEXresItem 13 5" xfId="21489" xr:uid="{00000000-0005-0000-0000-000006720000}"/>
    <cellStyle name="SAPBEXresItem 13 5 2" xfId="21490" xr:uid="{00000000-0005-0000-0000-000007720000}"/>
    <cellStyle name="SAPBEXresItem 13 6" xfId="21491" xr:uid="{00000000-0005-0000-0000-000008720000}"/>
    <cellStyle name="SAPBEXresItem 13 6 2" xfId="21492" xr:uid="{00000000-0005-0000-0000-000009720000}"/>
    <cellStyle name="SAPBEXresItem 13 7" xfId="21493" xr:uid="{00000000-0005-0000-0000-00000A720000}"/>
    <cellStyle name="SAPBEXresItem 13 7 2" xfId="21494" xr:uid="{00000000-0005-0000-0000-00000B720000}"/>
    <cellStyle name="SAPBEXresItem 13 8" xfId="21495" xr:uid="{00000000-0005-0000-0000-00000C720000}"/>
    <cellStyle name="SAPBEXresItem 13 8 2" xfId="21496" xr:uid="{00000000-0005-0000-0000-00000D720000}"/>
    <cellStyle name="SAPBEXresItem 13 9" xfId="21497" xr:uid="{00000000-0005-0000-0000-00000E720000}"/>
    <cellStyle name="SAPBEXresItem 13 9 2" xfId="21498" xr:uid="{00000000-0005-0000-0000-00000F720000}"/>
    <cellStyle name="SAPBEXresItem 14" xfId="21499" xr:uid="{00000000-0005-0000-0000-000010720000}"/>
    <cellStyle name="SAPBEXresItem 14 10" xfId="21500" xr:uid="{00000000-0005-0000-0000-000011720000}"/>
    <cellStyle name="SAPBEXresItem 14 10 2" xfId="21501" xr:uid="{00000000-0005-0000-0000-000012720000}"/>
    <cellStyle name="SAPBEXresItem 14 11" xfId="21502" xr:uid="{00000000-0005-0000-0000-000013720000}"/>
    <cellStyle name="SAPBEXresItem 14 12" xfId="21503" xr:uid="{00000000-0005-0000-0000-000014720000}"/>
    <cellStyle name="SAPBEXresItem 14 2" xfId="21504" xr:uid="{00000000-0005-0000-0000-000015720000}"/>
    <cellStyle name="SAPBEXresItem 14 2 2" xfId="21505" xr:uid="{00000000-0005-0000-0000-000016720000}"/>
    <cellStyle name="SAPBEXresItem 14 2 3" xfId="21506" xr:uid="{00000000-0005-0000-0000-000017720000}"/>
    <cellStyle name="SAPBEXresItem 14 3" xfId="21507" xr:uid="{00000000-0005-0000-0000-000018720000}"/>
    <cellStyle name="SAPBEXresItem 14 3 2" xfId="21508" xr:uid="{00000000-0005-0000-0000-000019720000}"/>
    <cellStyle name="SAPBEXresItem 14 4" xfId="21509" xr:uid="{00000000-0005-0000-0000-00001A720000}"/>
    <cellStyle name="SAPBEXresItem 14 4 2" xfId="21510" xr:uid="{00000000-0005-0000-0000-00001B720000}"/>
    <cellStyle name="SAPBEXresItem 14 5" xfId="21511" xr:uid="{00000000-0005-0000-0000-00001C720000}"/>
    <cellStyle name="SAPBEXresItem 14 5 2" xfId="21512" xr:uid="{00000000-0005-0000-0000-00001D720000}"/>
    <cellStyle name="SAPBEXresItem 14 6" xfId="21513" xr:uid="{00000000-0005-0000-0000-00001E720000}"/>
    <cellStyle name="SAPBEXresItem 14 6 2" xfId="21514" xr:uid="{00000000-0005-0000-0000-00001F720000}"/>
    <cellStyle name="SAPBEXresItem 14 7" xfId="21515" xr:uid="{00000000-0005-0000-0000-000020720000}"/>
    <cellStyle name="SAPBEXresItem 14 7 2" xfId="21516" xr:uid="{00000000-0005-0000-0000-000021720000}"/>
    <cellStyle name="SAPBEXresItem 14 8" xfId="21517" xr:uid="{00000000-0005-0000-0000-000022720000}"/>
    <cellStyle name="SAPBEXresItem 14 8 2" xfId="21518" xr:uid="{00000000-0005-0000-0000-000023720000}"/>
    <cellStyle name="SAPBEXresItem 14 9" xfId="21519" xr:uid="{00000000-0005-0000-0000-000024720000}"/>
    <cellStyle name="SAPBEXresItem 14 9 2" xfId="21520" xr:uid="{00000000-0005-0000-0000-000025720000}"/>
    <cellStyle name="SAPBEXresItem 15" xfId="21521" xr:uid="{00000000-0005-0000-0000-000026720000}"/>
    <cellStyle name="SAPBEXresItem 15 10" xfId="21522" xr:uid="{00000000-0005-0000-0000-000027720000}"/>
    <cellStyle name="SAPBEXresItem 15 10 2" xfId="21523" xr:uid="{00000000-0005-0000-0000-000028720000}"/>
    <cellStyle name="SAPBEXresItem 15 11" xfId="21524" xr:uid="{00000000-0005-0000-0000-000029720000}"/>
    <cellStyle name="SAPBEXresItem 15 12" xfId="21525" xr:uid="{00000000-0005-0000-0000-00002A720000}"/>
    <cellStyle name="SAPBEXresItem 15 2" xfId="21526" xr:uid="{00000000-0005-0000-0000-00002B720000}"/>
    <cellStyle name="SAPBEXresItem 15 2 2" xfId="21527" xr:uid="{00000000-0005-0000-0000-00002C720000}"/>
    <cellStyle name="SAPBEXresItem 15 2 3" xfId="21528" xr:uid="{00000000-0005-0000-0000-00002D720000}"/>
    <cellStyle name="SAPBEXresItem 15 3" xfId="21529" xr:uid="{00000000-0005-0000-0000-00002E720000}"/>
    <cellStyle name="SAPBEXresItem 15 3 2" xfId="21530" xr:uid="{00000000-0005-0000-0000-00002F720000}"/>
    <cellStyle name="SAPBEXresItem 15 4" xfId="21531" xr:uid="{00000000-0005-0000-0000-000030720000}"/>
    <cellStyle name="SAPBEXresItem 15 4 2" xfId="21532" xr:uid="{00000000-0005-0000-0000-000031720000}"/>
    <cellStyle name="SAPBEXresItem 15 5" xfId="21533" xr:uid="{00000000-0005-0000-0000-000032720000}"/>
    <cellStyle name="SAPBEXresItem 15 5 2" xfId="21534" xr:uid="{00000000-0005-0000-0000-000033720000}"/>
    <cellStyle name="SAPBEXresItem 15 6" xfId="21535" xr:uid="{00000000-0005-0000-0000-000034720000}"/>
    <cellStyle name="SAPBEXresItem 15 6 2" xfId="21536" xr:uid="{00000000-0005-0000-0000-000035720000}"/>
    <cellStyle name="SAPBEXresItem 15 7" xfId="21537" xr:uid="{00000000-0005-0000-0000-000036720000}"/>
    <cellStyle name="SAPBEXresItem 15 7 2" xfId="21538" xr:uid="{00000000-0005-0000-0000-000037720000}"/>
    <cellStyle name="SAPBEXresItem 15 8" xfId="21539" xr:uid="{00000000-0005-0000-0000-000038720000}"/>
    <cellStyle name="SAPBEXresItem 15 8 2" xfId="21540" xr:uid="{00000000-0005-0000-0000-000039720000}"/>
    <cellStyle name="SAPBEXresItem 15 9" xfId="21541" xr:uid="{00000000-0005-0000-0000-00003A720000}"/>
    <cellStyle name="SAPBEXresItem 15 9 2" xfId="21542" xr:uid="{00000000-0005-0000-0000-00003B720000}"/>
    <cellStyle name="SAPBEXresItem 16" xfId="21543" xr:uid="{00000000-0005-0000-0000-00003C720000}"/>
    <cellStyle name="SAPBEXresItem 16 2" xfId="21544" xr:uid="{00000000-0005-0000-0000-00003D720000}"/>
    <cellStyle name="SAPBEXresItem 16 2 2" xfId="21545" xr:uid="{00000000-0005-0000-0000-00003E720000}"/>
    <cellStyle name="SAPBEXresItem 16 3" xfId="21546" xr:uid="{00000000-0005-0000-0000-00003F720000}"/>
    <cellStyle name="SAPBEXresItem 17" xfId="21547" xr:uid="{00000000-0005-0000-0000-000040720000}"/>
    <cellStyle name="SAPBEXresItem 17 2" xfId="21548" xr:uid="{00000000-0005-0000-0000-000041720000}"/>
    <cellStyle name="SAPBEXresItem 17 2 2" xfId="21549" xr:uid="{00000000-0005-0000-0000-000042720000}"/>
    <cellStyle name="SAPBEXresItem 17 3" xfId="21550" xr:uid="{00000000-0005-0000-0000-000043720000}"/>
    <cellStyle name="SAPBEXresItem 18" xfId="21551" xr:uid="{00000000-0005-0000-0000-000044720000}"/>
    <cellStyle name="SAPBEXresItem 18 2" xfId="21552" xr:uid="{00000000-0005-0000-0000-000045720000}"/>
    <cellStyle name="SAPBEXresItem 18 2 2" xfId="21553" xr:uid="{00000000-0005-0000-0000-000046720000}"/>
    <cellStyle name="SAPBEXresItem 18 3" xfId="21554" xr:uid="{00000000-0005-0000-0000-000047720000}"/>
    <cellStyle name="SAPBEXresItem 19" xfId="21555" xr:uid="{00000000-0005-0000-0000-000048720000}"/>
    <cellStyle name="SAPBEXresItem 19 2" xfId="21556" xr:uid="{00000000-0005-0000-0000-000049720000}"/>
    <cellStyle name="SAPBEXresItem 19 2 2" xfId="21557" xr:uid="{00000000-0005-0000-0000-00004A720000}"/>
    <cellStyle name="SAPBEXresItem 19 3" xfId="21558" xr:uid="{00000000-0005-0000-0000-00004B720000}"/>
    <cellStyle name="SAPBEXresItem 2" xfId="21559" xr:uid="{00000000-0005-0000-0000-00004C720000}"/>
    <cellStyle name="SAPBEXresItem 2 10" xfId="21560" xr:uid="{00000000-0005-0000-0000-00004D720000}"/>
    <cellStyle name="SAPBEXresItem 2 10 2" xfId="21561" xr:uid="{00000000-0005-0000-0000-00004E720000}"/>
    <cellStyle name="SAPBEXresItem 2 10 2 2" xfId="21562" xr:uid="{00000000-0005-0000-0000-00004F720000}"/>
    <cellStyle name="SAPBEXresItem 2 10 3" xfId="21563" xr:uid="{00000000-0005-0000-0000-000050720000}"/>
    <cellStyle name="SAPBEXresItem 2 11" xfId="21564" xr:uid="{00000000-0005-0000-0000-000051720000}"/>
    <cellStyle name="SAPBEXresItem 2 11 2" xfId="21565" xr:uid="{00000000-0005-0000-0000-000052720000}"/>
    <cellStyle name="SAPBEXresItem 2 12" xfId="21566" xr:uid="{00000000-0005-0000-0000-000053720000}"/>
    <cellStyle name="SAPBEXresItem 2 13" xfId="21567" xr:uid="{00000000-0005-0000-0000-000054720000}"/>
    <cellStyle name="SAPBEXresItem 2 2" xfId="21568" xr:uid="{00000000-0005-0000-0000-000055720000}"/>
    <cellStyle name="SAPBEXresItem 2 2 2" xfId="21569" xr:uid="{00000000-0005-0000-0000-000056720000}"/>
    <cellStyle name="SAPBEXresItem 2 2 2 2" xfId="21570" xr:uid="{00000000-0005-0000-0000-000057720000}"/>
    <cellStyle name="SAPBEXresItem 2 2 2 3" xfId="21571" xr:uid="{00000000-0005-0000-0000-000058720000}"/>
    <cellStyle name="SAPBEXresItem 2 2 3" xfId="21572" xr:uid="{00000000-0005-0000-0000-000059720000}"/>
    <cellStyle name="SAPBEXresItem 2 2 3 2" xfId="21573" xr:uid="{00000000-0005-0000-0000-00005A720000}"/>
    <cellStyle name="SAPBEXresItem 2 2 4" xfId="21574" xr:uid="{00000000-0005-0000-0000-00005B720000}"/>
    <cellStyle name="SAPBEXresItem 2 2 4 2" xfId="21575" xr:uid="{00000000-0005-0000-0000-00005C720000}"/>
    <cellStyle name="SAPBEXresItem 2 2 5" xfId="21576" xr:uid="{00000000-0005-0000-0000-00005D720000}"/>
    <cellStyle name="SAPBEXresItem 2 2 5 2" xfId="21577" xr:uid="{00000000-0005-0000-0000-00005E720000}"/>
    <cellStyle name="SAPBEXresItem 2 2 6" xfId="21578" xr:uid="{00000000-0005-0000-0000-00005F720000}"/>
    <cellStyle name="SAPBEXresItem 2 2 7" xfId="21579" xr:uid="{00000000-0005-0000-0000-000060720000}"/>
    <cellStyle name="SAPBEXresItem 2 2 8" xfId="21580" xr:uid="{00000000-0005-0000-0000-000061720000}"/>
    <cellStyle name="SAPBEXresItem 2 2_2014БП" xfId="21581" xr:uid="{00000000-0005-0000-0000-000062720000}"/>
    <cellStyle name="SAPBEXresItem 2 3" xfId="21582" xr:uid="{00000000-0005-0000-0000-000063720000}"/>
    <cellStyle name="SAPBEXresItem 2 3 2" xfId="21583" xr:uid="{00000000-0005-0000-0000-000064720000}"/>
    <cellStyle name="SAPBEXresItem 2 3 2 2" xfId="21584" xr:uid="{00000000-0005-0000-0000-000065720000}"/>
    <cellStyle name="SAPBEXresItem 2 3 3" xfId="21585" xr:uid="{00000000-0005-0000-0000-000066720000}"/>
    <cellStyle name="SAPBEXresItem 2 4" xfId="21586" xr:uid="{00000000-0005-0000-0000-000067720000}"/>
    <cellStyle name="SAPBEXresItem 2 4 2" xfId="21587" xr:uid="{00000000-0005-0000-0000-000068720000}"/>
    <cellStyle name="SAPBEXresItem 2 4 2 2" xfId="21588" xr:uid="{00000000-0005-0000-0000-000069720000}"/>
    <cellStyle name="SAPBEXresItem 2 4 3" xfId="21589" xr:uid="{00000000-0005-0000-0000-00006A720000}"/>
    <cellStyle name="SAPBEXresItem 2 5" xfId="21590" xr:uid="{00000000-0005-0000-0000-00006B720000}"/>
    <cellStyle name="SAPBEXresItem 2 5 2" xfId="21591" xr:uid="{00000000-0005-0000-0000-00006C720000}"/>
    <cellStyle name="SAPBEXresItem 2 5 2 2" xfId="21592" xr:uid="{00000000-0005-0000-0000-00006D720000}"/>
    <cellStyle name="SAPBEXresItem 2 5 3" xfId="21593" xr:uid="{00000000-0005-0000-0000-00006E720000}"/>
    <cellStyle name="SAPBEXresItem 2 6" xfId="21594" xr:uid="{00000000-0005-0000-0000-00006F720000}"/>
    <cellStyle name="SAPBEXresItem 2 6 2" xfId="21595" xr:uid="{00000000-0005-0000-0000-000070720000}"/>
    <cellStyle name="SAPBEXresItem 2 6 2 2" xfId="21596" xr:uid="{00000000-0005-0000-0000-000071720000}"/>
    <cellStyle name="SAPBEXresItem 2 6 3" xfId="21597" xr:uid="{00000000-0005-0000-0000-000072720000}"/>
    <cellStyle name="SAPBEXresItem 2 7" xfId="21598" xr:uid="{00000000-0005-0000-0000-000073720000}"/>
    <cellStyle name="SAPBEXresItem 2 7 2" xfId="21599" xr:uid="{00000000-0005-0000-0000-000074720000}"/>
    <cellStyle name="SAPBEXresItem 2 7 2 2" xfId="21600" xr:uid="{00000000-0005-0000-0000-000075720000}"/>
    <cellStyle name="SAPBEXresItem 2 7 3" xfId="21601" xr:uid="{00000000-0005-0000-0000-000076720000}"/>
    <cellStyle name="SAPBEXresItem 2 8" xfId="21602" xr:uid="{00000000-0005-0000-0000-000077720000}"/>
    <cellStyle name="SAPBEXresItem 2 8 2" xfId="21603" xr:uid="{00000000-0005-0000-0000-000078720000}"/>
    <cellStyle name="SAPBEXresItem 2 8 2 2" xfId="21604" xr:uid="{00000000-0005-0000-0000-000079720000}"/>
    <cellStyle name="SAPBEXresItem 2 8 3" xfId="21605" xr:uid="{00000000-0005-0000-0000-00007A720000}"/>
    <cellStyle name="SAPBEXresItem 2 9" xfId="21606" xr:uid="{00000000-0005-0000-0000-00007B720000}"/>
    <cellStyle name="SAPBEXresItem 2 9 2" xfId="21607" xr:uid="{00000000-0005-0000-0000-00007C720000}"/>
    <cellStyle name="SAPBEXresItem 2 9 2 2" xfId="21608" xr:uid="{00000000-0005-0000-0000-00007D720000}"/>
    <cellStyle name="SAPBEXresItem 2 9 3" xfId="21609" xr:uid="{00000000-0005-0000-0000-00007E720000}"/>
    <cellStyle name="SAPBEXresItem 2_2013Прогноз" xfId="21610" xr:uid="{00000000-0005-0000-0000-00007F720000}"/>
    <cellStyle name="SAPBEXresItem 20" xfId="21611" xr:uid="{00000000-0005-0000-0000-000080720000}"/>
    <cellStyle name="SAPBEXresItem 20 2" xfId="21612" xr:uid="{00000000-0005-0000-0000-000081720000}"/>
    <cellStyle name="SAPBEXresItem 20 2 2" xfId="21613" xr:uid="{00000000-0005-0000-0000-000082720000}"/>
    <cellStyle name="SAPBEXresItem 20 3" xfId="21614" xr:uid="{00000000-0005-0000-0000-000083720000}"/>
    <cellStyle name="SAPBEXresItem 21" xfId="21615" xr:uid="{00000000-0005-0000-0000-000084720000}"/>
    <cellStyle name="SAPBEXresItem 21 2" xfId="21616" xr:uid="{00000000-0005-0000-0000-000085720000}"/>
    <cellStyle name="SAPBEXresItem 21 2 2" xfId="21617" xr:uid="{00000000-0005-0000-0000-000086720000}"/>
    <cellStyle name="SAPBEXresItem 21 3" xfId="21618" xr:uid="{00000000-0005-0000-0000-000087720000}"/>
    <cellStyle name="SAPBEXresItem 22" xfId="21619" xr:uid="{00000000-0005-0000-0000-000088720000}"/>
    <cellStyle name="SAPBEXresItem 22 2" xfId="21620" xr:uid="{00000000-0005-0000-0000-000089720000}"/>
    <cellStyle name="SAPBEXresItem 22 3" xfId="21621" xr:uid="{00000000-0005-0000-0000-00008A720000}"/>
    <cellStyle name="SAPBEXresItem 23" xfId="21622" xr:uid="{00000000-0005-0000-0000-00008B720000}"/>
    <cellStyle name="SAPBEXresItem 23 2" xfId="21623" xr:uid="{00000000-0005-0000-0000-00008C720000}"/>
    <cellStyle name="SAPBEXresItem 24" xfId="21624" xr:uid="{00000000-0005-0000-0000-00008D720000}"/>
    <cellStyle name="SAPBEXresItem 24 2" xfId="21625" xr:uid="{00000000-0005-0000-0000-00008E720000}"/>
    <cellStyle name="SAPBEXresItem 25" xfId="21626" xr:uid="{00000000-0005-0000-0000-00008F720000}"/>
    <cellStyle name="SAPBEXresItem 26" xfId="21627" xr:uid="{00000000-0005-0000-0000-000090720000}"/>
    <cellStyle name="SAPBEXresItem 27" xfId="36497" xr:uid="{00000000-0005-0000-0000-000091720000}"/>
    <cellStyle name="SAPBEXresItem 28" xfId="36498" xr:uid="{00000000-0005-0000-0000-000092720000}"/>
    <cellStyle name="SAPBEXresItem 29" xfId="36499" xr:uid="{00000000-0005-0000-0000-000093720000}"/>
    <cellStyle name="SAPBEXresItem 3" xfId="21628" xr:uid="{00000000-0005-0000-0000-000094720000}"/>
    <cellStyle name="SAPBEXresItem 3 10" xfId="21629" xr:uid="{00000000-0005-0000-0000-000095720000}"/>
    <cellStyle name="SAPBEXresItem 3 10 2" xfId="21630" xr:uid="{00000000-0005-0000-0000-000096720000}"/>
    <cellStyle name="SAPBEXresItem 3 10 2 2" xfId="21631" xr:uid="{00000000-0005-0000-0000-000097720000}"/>
    <cellStyle name="SAPBEXresItem 3 10 3" xfId="21632" xr:uid="{00000000-0005-0000-0000-000098720000}"/>
    <cellStyle name="SAPBEXresItem 3 11" xfId="21633" xr:uid="{00000000-0005-0000-0000-000099720000}"/>
    <cellStyle name="SAPBEXresItem 3 11 2" xfId="21634" xr:uid="{00000000-0005-0000-0000-00009A720000}"/>
    <cellStyle name="SAPBEXresItem 3 12" xfId="21635" xr:uid="{00000000-0005-0000-0000-00009B720000}"/>
    <cellStyle name="SAPBEXresItem 3 13" xfId="21636" xr:uid="{00000000-0005-0000-0000-00009C720000}"/>
    <cellStyle name="SAPBEXresItem 3 2" xfId="21637" xr:uid="{00000000-0005-0000-0000-00009D720000}"/>
    <cellStyle name="SAPBEXresItem 3 2 2" xfId="21638" xr:uid="{00000000-0005-0000-0000-00009E720000}"/>
    <cellStyle name="SAPBEXresItem 3 2 2 2" xfId="21639" xr:uid="{00000000-0005-0000-0000-00009F720000}"/>
    <cellStyle name="SAPBEXresItem 3 2 2 3" xfId="21640" xr:uid="{00000000-0005-0000-0000-0000A0720000}"/>
    <cellStyle name="SAPBEXresItem 3 2 3" xfId="21641" xr:uid="{00000000-0005-0000-0000-0000A1720000}"/>
    <cellStyle name="SAPBEXresItem 3 2 3 2" xfId="21642" xr:uid="{00000000-0005-0000-0000-0000A2720000}"/>
    <cellStyle name="SAPBEXresItem 3 2 4" xfId="21643" xr:uid="{00000000-0005-0000-0000-0000A3720000}"/>
    <cellStyle name="SAPBEXresItem 3 2 4 2" xfId="21644" xr:uid="{00000000-0005-0000-0000-0000A4720000}"/>
    <cellStyle name="SAPBEXresItem 3 2 5" xfId="21645" xr:uid="{00000000-0005-0000-0000-0000A5720000}"/>
    <cellStyle name="SAPBEXresItem 3 2 5 2" xfId="21646" xr:uid="{00000000-0005-0000-0000-0000A6720000}"/>
    <cellStyle name="SAPBEXresItem 3 2 6" xfId="21647" xr:uid="{00000000-0005-0000-0000-0000A7720000}"/>
    <cellStyle name="SAPBEXresItem 3 2 7" xfId="21648" xr:uid="{00000000-0005-0000-0000-0000A8720000}"/>
    <cellStyle name="SAPBEXresItem 3 2 8" xfId="21649" xr:uid="{00000000-0005-0000-0000-0000A9720000}"/>
    <cellStyle name="SAPBEXresItem 3 2_2014БП" xfId="21650" xr:uid="{00000000-0005-0000-0000-0000AA720000}"/>
    <cellStyle name="SAPBEXresItem 3 3" xfId="21651" xr:uid="{00000000-0005-0000-0000-0000AB720000}"/>
    <cellStyle name="SAPBEXresItem 3 3 2" xfId="21652" xr:uid="{00000000-0005-0000-0000-0000AC720000}"/>
    <cellStyle name="SAPBEXresItem 3 3 2 2" xfId="21653" xr:uid="{00000000-0005-0000-0000-0000AD720000}"/>
    <cellStyle name="SAPBEXresItem 3 3 3" xfId="21654" xr:uid="{00000000-0005-0000-0000-0000AE720000}"/>
    <cellStyle name="SAPBEXresItem 3 4" xfId="21655" xr:uid="{00000000-0005-0000-0000-0000AF720000}"/>
    <cellStyle name="SAPBEXresItem 3 4 2" xfId="21656" xr:uid="{00000000-0005-0000-0000-0000B0720000}"/>
    <cellStyle name="SAPBEXresItem 3 4 2 2" xfId="21657" xr:uid="{00000000-0005-0000-0000-0000B1720000}"/>
    <cellStyle name="SAPBEXresItem 3 4 3" xfId="21658" xr:uid="{00000000-0005-0000-0000-0000B2720000}"/>
    <cellStyle name="SAPBEXresItem 3 5" xfId="21659" xr:uid="{00000000-0005-0000-0000-0000B3720000}"/>
    <cellStyle name="SAPBEXresItem 3 5 2" xfId="21660" xr:uid="{00000000-0005-0000-0000-0000B4720000}"/>
    <cellStyle name="SAPBEXresItem 3 5 2 2" xfId="21661" xr:uid="{00000000-0005-0000-0000-0000B5720000}"/>
    <cellStyle name="SAPBEXresItem 3 5 3" xfId="21662" xr:uid="{00000000-0005-0000-0000-0000B6720000}"/>
    <cellStyle name="SAPBEXresItem 3 6" xfId="21663" xr:uid="{00000000-0005-0000-0000-0000B7720000}"/>
    <cellStyle name="SAPBEXresItem 3 6 2" xfId="21664" xr:uid="{00000000-0005-0000-0000-0000B8720000}"/>
    <cellStyle name="SAPBEXresItem 3 6 2 2" xfId="21665" xr:uid="{00000000-0005-0000-0000-0000B9720000}"/>
    <cellStyle name="SAPBEXresItem 3 6 3" xfId="21666" xr:uid="{00000000-0005-0000-0000-0000BA720000}"/>
    <cellStyle name="SAPBEXresItem 3 7" xfId="21667" xr:uid="{00000000-0005-0000-0000-0000BB720000}"/>
    <cellStyle name="SAPBEXresItem 3 7 2" xfId="21668" xr:uid="{00000000-0005-0000-0000-0000BC720000}"/>
    <cellStyle name="SAPBEXresItem 3 7 2 2" xfId="21669" xr:uid="{00000000-0005-0000-0000-0000BD720000}"/>
    <cellStyle name="SAPBEXresItem 3 7 3" xfId="21670" xr:uid="{00000000-0005-0000-0000-0000BE720000}"/>
    <cellStyle name="SAPBEXresItem 3 8" xfId="21671" xr:uid="{00000000-0005-0000-0000-0000BF720000}"/>
    <cellStyle name="SAPBEXresItem 3 8 2" xfId="21672" xr:uid="{00000000-0005-0000-0000-0000C0720000}"/>
    <cellStyle name="SAPBEXresItem 3 8 2 2" xfId="21673" xr:uid="{00000000-0005-0000-0000-0000C1720000}"/>
    <cellStyle name="SAPBEXresItem 3 8 3" xfId="21674" xr:uid="{00000000-0005-0000-0000-0000C2720000}"/>
    <cellStyle name="SAPBEXresItem 3 9" xfId="21675" xr:uid="{00000000-0005-0000-0000-0000C3720000}"/>
    <cellStyle name="SAPBEXresItem 3 9 2" xfId="21676" xr:uid="{00000000-0005-0000-0000-0000C4720000}"/>
    <cellStyle name="SAPBEXresItem 3 9 2 2" xfId="21677" xr:uid="{00000000-0005-0000-0000-0000C5720000}"/>
    <cellStyle name="SAPBEXresItem 3 9 3" xfId="21678" xr:uid="{00000000-0005-0000-0000-0000C6720000}"/>
    <cellStyle name="SAPBEXresItem 3_2013Прогноз" xfId="21679" xr:uid="{00000000-0005-0000-0000-0000C7720000}"/>
    <cellStyle name="SAPBEXresItem 4" xfId="21680" xr:uid="{00000000-0005-0000-0000-0000C8720000}"/>
    <cellStyle name="SAPBEXresItem 4 10" xfId="21681" xr:uid="{00000000-0005-0000-0000-0000C9720000}"/>
    <cellStyle name="SAPBEXresItem 4 10 2" xfId="21682" xr:uid="{00000000-0005-0000-0000-0000CA720000}"/>
    <cellStyle name="SAPBEXresItem 4 11" xfId="21683" xr:uid="{00000000-0005-0000-0000-0000CB720000}"/>
    <cellStyle name="SAPBEXresItem 4 12" xfId="21684" xr:uid="{00000000-0005-0000-0000-0000CC720000}"/>
    <cellStyle name="SAPBEXresItem 4 2" xfId="21685" xr:uid="{00000000-0005-0000-0000-0000CD720000}"/>
    <cellStyle name="SAPBEXresItem 4 2 2" xfId="21686" xr:uid="{00000000-0005-0000-0000-0000CE720000}"/>
    <cellStyle name="SAPBEXresItem 4 2 2 2" xfId="21687" xr:uid="{00000000-0005-0000-0000-0000CF720000}"/>
    <cellStyle name="SAPBEXresItem 4 2 3" xfId="21688" xr:uid="{00000000-0005-0000-0000-0000D0720000}"/>
    <cellStyle name="SAPBEXresItem 4 3" xfId="21689" xr:uid="{00000000-0005-0000-0000-0000D1720000}"/>
    <cellStyle name="SAPBEXresItem 4 3 2" xfId="21690" xr:uid="{00000000-0005-0000-0000-0000D2720000}"/>
    <cellStyle name="SAPBEXresItem 4 3 2 2" xfId="21691" xr:uid="{00000000-0005-0000-0000-0000D3720000}"/>
    <cellStyle name="SAPBEXresItem 4 3 3" xfId="21692" xr:uid="{00000000-0005-0000-0000-0000D4720000}"/>
    <cellStyle name="SAPBEXresItem 4 4" xfId="21693" xr:uid="{00000000-0005-0000-0000-0000D5720000}"/>
    <cellStyle name="SAPBEXresItem 4 4 2" xfId="21694" xr:uid="{00000000-0005-0000-0000-0000D6720000}"/>
    <cellStyle name="SAPBEXresItem 4 4 2 2" xfId="21695" xr:uid="{00000000-0005-0000-0000-0000D7720000}"/>
    <cellStyle name="SAPBEXresItem 4 4 3" xfId="21696" xr:uid="{00000000-0005-0000-0000-0000D8720000}"/>
    <cellStyle name="SAPBEXresItem 4 5" xfId="21697" xr:uid="{00000000-0005-0000-0000-0000D9720000}"/>
    <cellStyle name="SAPBEXresItem 4 5 2" xfId="21698" xr:uid="{00000000-0005-0000-0000-0000DA720000}"/>
    <cellStyle name="SAPBEXresItem 4 5 2 2" xfId="21699" xr:uid="{00000000-0005-0000-0000-0000DB720000}"/>
    <cellStyle name="SAPBEXresItem 4 5 3" xfId="21700" xr:uid="{00000000-0005-0000-0000-0000DC720000}"/>
    <cellStyle name="SAPBEXresItem 4 6" xfId="21701" xr:uid="{00000000-0005-0000-0000-0000DD720000}"/>
    <cellStyle name="SAPBEXresItem 4 6 2" xfId="21702" xr:uid="{00000000-0005-0000-0000-0000DE720000}"/>
    <cellStyle name="SAPBEXresItem 4 6 2 2" xfId="21703" xr:uid="{00000000-0005-0000-0000-0000DF720000}"/>
    <cellStyle name="SAPBEXresItem 4 6 3" xfId="21704" xr:uid="{00000000-0005-0000-0000-0000E0720000}"/>
    <cellStyle name="SAPBEXresItem 4 7" xfId="21705" xr:uid="{00000000-0005-0000-0000-0000E1720000}"/>
    <cellStyle name="SAPBEXresItem 4 7 2" xfId="21706" xr:uid="{00000000-0005-0000-0000-0000E2720000}"/>
    <cellStyle name="SAPBEXresItem 4 7 3" xfId="21707" xr:uid="{00000000-0005-0000-0000-0000E3720000}"/>
    <cellStyle name="SAPBEXresItem 4 8" xfId="21708" xr:uid="{00000000-0005-0000-0000-0000E4720000}"/>
    <cellStyle name="SAPBEXresItem 4 8 2" xfId="21709" xr:uid="{00000000-0005-0000-0000-0000E5720000}"/>
    <cellStyle name="SAPBEXresItem 4 8 3" xfId="21710" xr:uid="{00000000-0005-0000-0000-0000E6720000}"/>
    <cellStyle name="SAPBEXresItem 4 9" xfId="21711" xr:uid="{00000000-0005-0000-0000-0000E7720000}"/>
    <cellStyle name="SAPBEXresItem 4 9 2" xfId="21712" xr:uid="{00000000-0005-0000-0000-0000E8720000}"/>
    <cellStyle name="SAPBEXresItem 4_2014БП" xfId="21713" xr:uid="{00000000-0005-0000-0000-0000E9720000}"/>
    <cellStyle name="SAPBEXresItem 5" xfId="21714" xr:uid="{00000000-0005-0000-0000-0000EA720000}"/>
    <cellStyle name="SAPBEXresItem 5 10" xfId="21715" xr:uid="{00000000-0005-0000-0000-0000EB720000}"/>
    <cellStyle name="SAPBEXresItem 5 10 2" xfId="21716" xr:uid="{00000000-0005-0000-0000-0000EC720000}"/>
    <cellStyle name="SAPBEXresItem 5 11" xfId="21717" xr:uid="{00000000-0005-0000-0000-0000ED720000}"/>
    <cellStyle name="SAPBEXresItem 5 12" xfId="21718" xr:uid="{00000000-0005-0000-0000-0000EE720000}"/>
    <cellStyle name="SAPBEXresItem 5 2" xfId="21719" xr:uid="{00000000-0005-0000-0000-0000EF720000}"/>
    <cellStyle name="SAPBEXresItem 5 2 2" xfId="21720" xr:uid="{00000000-0005-0000-0000-0000F0720000}"/>
    <cellStyle name="SAPBEXresItem 5 2 2 2" xfId="21721" xr:uid="{00000000-0005-0000-0000-0000F1720000}"/>
    <cellStyle name="SAPBEXresItem 5 2 3" xfId="21722" xr:uid="{00000000-0005-0000-0000-0000F2720000}"/>
    <cellStyle name="SAPBEXresItem 5 3" xfId="21723" xr:uid="{00000000-0005-0000-0000-0000F3720000}"/>
    <cellStyle name="SAPBEXresItem 5 3 2" xfId="21724" xr:uid="{00000000-0005-0000-0000-0000F4720000}"/>
    <cellStyle name="SAPBEXresItem 5 3 3" xfId="21725" xr:uid="{00000000-0005-0000-0000-0000F5720000}"/>
    <cellStyle name="SAPBEXresItem 5 4" xfId="21726" xr:uid="{00000000-0005-0000-0000-0000F6720000}"/>
    <cellStyle name="SAPBEXresItem 5 4 2" xfId="21727" xr:uid="{00000000-0005-0000-0000-0000F7720000}"/>
    <cellStyle name="SAPBEXresItem 5 5" xfId="21728" xr:uid="{00000000-0005-0000-0000-0000F8720000}"/>
    <cellStyle name="SAPBEXresItem 5 5 2" xfId="21729" xr:uid="{00000000-0005-0000-0000-0000F9720000}"/>
    <cellStyle name="SAPBEXresItem 5 6" xfId="21730" xr:uid="{00000000-0005-0000-0000-0000FA720000}"/>
    <cellStyle name="SAPBEXresItem 5 6 2" xfId="21731" xr:uid="{00000000-0005-0000-0000-0000FB720000}"/>
    <cellStyle name="SAPBEXresItem 5 7" xfId="21732" xr:uid="{00000000-0005-0000-0000-0000FC720000}"/>
    <cellStyle name="SAPBEXresItem 5 7 2" xfId="21733" xr:uid="{00000000-0005-0000-0000-0000FD720000}"/>
    <cellStyle name="SAPBEXresItem 5 8" xfId="21734" xr:uid="{00000000-0005-0000-0000-0000FE720000}"/>
    <cellStyle name="SAPBEXresItem 5 8 2" xfId="21735" xr:uid="{00000000-0005-0000-0000-0000FF720000}"/>
    <cellStyle name="SAPBEXresItem 5 9" xfId="21736" xr:uid="{00000000-0005-0000-0000-000000730000}"/>
    <cellStyle name="SAPBEXresItem 5 9 2" xfId="21737" xr:uid="{00000000-0005-0000-0000-000001730000}"/>
    <cellStyle name="SAPBEXresItem 6" xfId="21738" xr:uid="{00000000-0005-0000-0000-000002730000}"/>
    <cellStyle name="SAPBEXresItem 6 10" xfId="21739" xr:uid="{00000000-0005-0000-0000-000003730000}"/>
    <cellStyle name="SAPBEXresItem 6 10 2" xfId="21740" xr:uid="{00000000-0005-0000-0000-000004730000}"/>
    <cellStyle name="SAPBEXresItem 6 11" xfId="21741" xr:uid="{00000000-0005-0000-0000-000005730000}"/>
    <cellStyle name="SAPBEXresItem 6 12" xfId="21742" xr:uid="{00000000-0005-0000-0000-000006730000}"/>
    <cellStyle name="SAPBEXresItem 6 2" xfId="21743" xr:uid="{00000000-0005-0000-0000-000007730000}"/>
    <cellStyle name="SAPBEXresItem 6 2 2" xfId="21744" xr:uid="{00000000-0005-0000-0000-000008730000}"/>
    <cellStyle name="SAPBEXresItem 6 2 3" xfId="21745" xr:uid="{00000000-0005-0000-0000-000009730000}"/>
    <cellStyle name="SAPBEXresItem 6 3" xfId="21746" xr:uid="{00000000-0005-0000-0000-00000A730000}"/>
    <cellStyle name="SAPBEXresItem 6 3 2" xfId="21747" xr:uid="{00000000-0005-0000-0000-00000B730000}"/>
    <cellStyle name="SAPBEXresItem 6 4" xfId="21748" xr:uid="{00000000-0005-0000-0000-00000C730000}"/>
    <cellStyle name="SAPBEXresItem 6 4 2" xfId="21749" xr:uid="{00000000-0005-0000-0000-00000D730000}"/>
    <cellStyle name="SAPBEXresItem 6 5" xfId="21750" xr:uid="{00000000-0005-0000-0000-00000E730000}"/>
    <cellStyle name="SAPBEXresItem 6 5 2" xfId="21751" xr:uid="{00000000-0005-0000-0000-00000F730000}"/>
    <cellStyle name="SAPBEXresItem 6 6" xfId="21752" xr:uid="{00000000-0005-0000-0000-000010730000}"/>
    <cellStyle name="SAPBEXresItem 6 6 2" xfId="21753" xr:uid="{00000000-0005-0000-0000-000011730000}"/>
    <cellStyle name="SAPBEXresItem 6 7" xfId="21754" xr:uid="{00000000-0005-0000-0000-000012730000}"/>
    <cellStyle name="SAPBEXresItem 6 7 2" xfId="21755" xr:uid="{00000000-0005-0000-0000-000013730000}"/>
    <cellStyle name="SAPBEXresItem 6 8" xfId="21756" xr:uid="{00000000-0005-0000-0000-000014730000}"/>
    <cellStyle name="SAPBEXresItem 6 8 2" xfId="21757" xr:uid="{00000000-0005-0000-0000-000015730000}"/>
    <cellStyle name="SAPBEXresItem 6 9" xfId="21758" xr:uid="{00000000-0005-0000-0000-000016730000}"/>
    <cellStyle name="SAPBEXresItem 6 9 2" xfId="21759" xr:uid="{00000000-0005-0000-0000-000017730000}"/>
    <cellStyle name="SAPBEXresItem 7" xfId="21760" xr:uid="{00000000-0005-0000-0000-000018730000}"/>
    <cellStyle name="SAPBEXresItem 7 10" xfId="21761" xr:uid="{00000000-0005-0000-0000-000019730000}"/>
    <cellStyle name="SAPBEXresItem 7 10 2" xfId="21762" xr:uid="{00000000-0005-0000-0000-00001A730000}"/>
    <cellStyle name="SAPBEXresItem 7 11" xfId="21763" xr:uid="{00000000-0005-0000-0000-00001B730000}"/>
    <cellStyle name="SAPBEXresItem 7 12" xfId="21764" xr:uid="{00000000-0005-0000-0000-00001C730000}"/>
    <cellStyle name="SAPBEXresItem 7 2" xfId="21765" xr:uid="{00000000-0005-0000-0000-00001D730000}"/>
    <cellStyle name="SAPBEXresItem 7 2 2" xfId="21766" xr:uid="{00000000-0005-0000-0000-00001E730000}"/>
    <cellStyle name="SAPBEXresItem 7 2 3" xfId="21767" xr:uid="{00000000-0005-0000-0000-00001F730000}"/>
    <cellStyle name="SAPBEXresItem 7 3" xfId="21768" xr:uid="{00000000-0005-0000-0000-000020730000}"/>
    <cellStyle name="SAPBEXresItem 7 3 2" xfId="21769" xr:uid="{00000000-0005-0000-0000-000021730000}"/>
    <cellStyle name="SAPBEXresItem 7 4" xfId="21770" xr:uid="{00000000-0005-0000-0000-000022730000}"/>
    <cellStyle name="SAPBEXresItem 7 4 2" xfId="21771" xr:uid="{00000000-0005-0000-0000-000023730000}"/>
    <cellStyle name="SAPBEXresItem 7 5" xfId="21772" xr:uid="{00000000-0005-0000-0000-000024730000}"/>
    <cellStyle name="SAPBEXresItem 7 5 2" xfId="21773" xr:uid="{00000000-0005-0000-0000-000025730000}"/>
    <cellStyle name="SAPBEXresItem 7 6" xfId="21774" xr:uid="{00000000-0005-0000-0000-000026730000}"/>
    <cellStyle name="SAPBEXresItem 7 6 2" xfId="21775" xr:uid="{00000000-0005-0000-0000-000027730000}"/>
    <cellStyle name="SAPBEXresItem 7 7" xfId="21776" xr:uid="{00000000-0005-0000-0000-000028730000}"/>
    <cellStyle name="SAPBEXresItem 7 7 2" xfId="21777" xr:uid="{00000000-0005-0000-0000-000029730000}"/>
    <cellStyle name="SAPBEXresItem 7 8" xfId="21778" xr:uid="{00000000-0005-0000-0000-00002A730000}"/>
    <cellStyle name="SAPBEXresItem 7 8 2" xfId="21779" xr:uid="{00000000-0005-0000-0000-00002B730000}"/>
    <cellStyle name="SAPBEXresItem 7 9" xfId="21780" xr:uid="{00000000-0005-0000-0000-00002C730000}"/>
    <cellStyle name="SAPBEXresItem 7 9 2" xfId="21781" xr:uid="{00000000-0005-0000-0000-00002D730000}"/>
    <cellStyle name="SAPBEXresItem 8" xfId="21782" xr:uid="{00000000-0005-0000-0000-00002E730000}"/>
    <cellStyle name="SAPBEXresItem 8 10" xfId="21783" xr:uid="{00000000-0005-0000-0000-00002F730000}"/>
    <cellStyle name="SAPBEXresItem 8 10 2" xfId="21784" xr:uid="{00000000-0005-0000-0000-000030730000}"/>
    <cellStyle name="SAPBEXresItem 8 11" xfId="21785" xr:uid="{00000000-0005-0000-0000-000031730000}"/>
    <cellStyle name="SAPBEXresItem 8 12" xfId="21786" xr:uid="{00000000-0005-0000-0000-000032730000}"/>
    <cellStyle name="SAPBEXresItem 8 2" xfId="21787" xr:uid="{00000000-0005-0000-0000-000033730000}"/>
    <cellStyle name="SAPBEXresItem 8 2 2" xfId="21788" xr:uid="{00000000-0005-0000-0000-000034730000}"/>
    <cellStyle name="SAPBEXresItem 8 2 3" xfId="21789" xr:uid="{00000000-0005-0000-0000-000035730000}"/>
    <cellStyle name="SAPBEXresItem 8 3" xfId="21790" xr:uid="{00000000-0005-0000-0000-000036730000}"/>
    <cellStyle name="SAPBEXresItem 8 3 2" xfId="21791" xr:uid="{00000000-0005-0000-0000-000037730000}"/>
    <cellStyle name="SAPBEXresItem 8 4" xfId="21792" xr:uid="{00000000-0005-0000-0000-000038730000}"/>
    <cellStyle name="SAPBEXresItem 8 4 2" xfId="21793" xr:uid="{00000000-0005-0000-0000-000039730000}"/>
    <cellStyle name="SAPBEXresItem 8 5" xfId="21794" xr:uid="{00000000-0005-0000-0000-00003A730000}"/>
    <cellStyle name="SAPBEXresItem 8 5 2" xfId="21795" xr:uid="{00000000-0005-0000-0000-00003B730000}"/>
    <cellStyle name="SAPBEXresItem 8 6" xfId="21796" xr:uid="{00000000-0005-0000-0000-00003C730000}"/>
    <cellStyle name="SAPBEXresItem 8 6 2" xfId="21797" xr:uid="{00000000-0005-0000-0000-00003D730000}"/>
    <cellStyle name="SAPBEXresItem 8 7" xfId="21798" xr:uid="{00000000-0005-0000-0000-00003E730000}"/>
    <cellStyle name="SAPBEXresItem 8 7 2" xfId="21799" xr:uid="{00000000-0005-0000-0000-00003F730000}"/>
    <cellStyle name="SAPBEXresItem 8 8" xfId="21800" xr:uid="{00000000-0005-0000-0000-000040730000}"/>
    <cellStyle name="SAPBEXresItem 8 8 2" xfId="21801" xr:uid="{00000000-0005-0000-0000-000041730000}"/>
    <cellStyle name="SAPBEXresItem 8 9" xfId="21802" xr:uid="{00000000-0005-0000-0000-000042730000}"/>
    <cellStyle name="SAPBEXresItem 8 9 2" xfId="21803" xr:uid="{00000000-0005-0000-0000-000043730000}"/>
    <cellStyle name="SAPBEXresItem 9" xfId="21804" xr:uid="{00000000-0005-0000-0000-000044730000}"/>
    <cellStyle name="SAPBEXresItem 9 10" xfId="21805" xr:uid="{00000000-0005-0000-0000-000045730000}"/>
    <cellStyle name="SAPBEXresItem 9 10 2" xfId="21806" xr:uid="{00000000-0005-0000-0000-000046730000}"/>
    <cellStyle name="SAPBEXresItem 9 11" xfId="21807" xr:uid="{00000000-0005-0000-0000-000047730000}"/>
    <cellStyle name="SAPBEXresItem 9 12" xfId="21808" xr:uid="{00000000-0005-0000-0000-000048730000}"/>
    <cellStyle name="SAPBEXresItem 9 2" xfId="21809" xr:uid="{00000000-0005-0000-0000-000049730000}"/>
    <cellStyle name="SAPBEXresItem 9 2 2" xfId="21810" xr:uid="{00000000-0005-0000-0000-00004A730000}"/>
    <cellStyle name="SAPBEXresItem 9 2 3" xfId="21811" xr:uid="{00000000-0005-0000-0000-00004B730000}"/>
    <cellStyle name="SAPBEXresItem 9 3" xfId="21812" xr:uid="{00000000-0005-0000-0000-00004C730000}"/>
    <cellStyle name="SAPBEXresItem 9 3 2" xfId="21813" xr:uid="{00000000-0005-0000-0000-00004D730000}"/>
    <cellStyle name="SAPBEXresItem 9 4" xfId="21814" xr:uid="{00000000-0005-0000-0000-00004E730000}"/>
    <cellStyle name="SAPBEXresItem 9 4 2" xfId="21815" xr:uid="{00000000-0005-0000-0000-00004F730000}"/>
    <cellStyle name="SAPBEXresItem 9 5" xfId="21816" xr:uid="{00000000-0005-0000-0000-000050730000}"/>
    <cellStyle name="SAPBEXresItem 9 5 2" xfId="21817" xr:uid="{00000000-0005-0000-0000-000051730000}"/>
    <cellStyle name="SAPBEXresItem 9 6" xfId="21818" xr:uid="{00000000-0005-0000-0000-000052730000}"/>
    <cellStyle name="SAPBEXresItem 9 6 2" xfId="21819" xr:uid="{00000000-0005-0000-0000-000053730000}"/>
    <cellStyle name="SAPBEXresItem 9 7" xfId="21820" xr:uid="{00000000-0005-0000-0000-000054730000}"/>
    <cellStyle name="SAPBEXresItem 9 7 2" xfId="21821" xr:uid="{00000000-0005-0000-0000-000055730000}"/>
    <cellStyle name="SAPBEXresItem 9 8" xfId="21822" xr:uid="{00000000-0005-0000-0000-000056730000}"/>
    <cellStyle name="SAPBEXresItem 9 8 2" xfId="21823" xr:uid="{00000000-0005-0000-0000-000057730000}"/>
    <cellStyle name="SAPBEXresItem 9 9" xfId="21824" xr:uid="{00000000-0005-0000-0000-000058730000}"/>
    <cellStyle name="SAPBEXresItem 9 9 2" xfId="21825" xr:uid="{00000000-0005-0000-0000-000059730000}"/>
    <cellStyle name="SAPBEXresItem_2013Прогноз" xfId="21826" xr:uid="{00000000-0005-0000-0000-00005A730000}"/>
    <cellStyle name="SAPBEXresItemX" xfId="21827" xr:uid="{00000000-0005-0000-0000-00005B730000}"/>
    <cellStyle name="SAPBEXresItemX 10" xfId="21828" xr:uid="{00000000-0005-0000-0000-00005C730000}"/>
    <cellStyle name="SAPBEXresItemX 10 10" xfId="21829" xr:uid="{00000000-0005-0000-0000-00005D730000}"/>
    <cellStyle name="SAPBEXresItemX 10 10 2" xfId="21830" xr:uid="{00000000-0005-0000-0000-00005E730000}"/>
    <cellStyle name="SAPBEXresItemX 10 11" xfId="21831" xr:uid="{00000000-0005-0000-0000-00005F730000}"/>
    <cellStyle name="SAPBEXresItemX 10 12" xfId="21832" xr:uid="{00000000-0005-0000-0000-000060730000}"/>
    <cellStyle name="SAPBEXresItemX 10 2" xfId="21833" xr:uid="{00000000-0005-0000-0000-000061730000}"/>
    <cellStyle name="SAPBEXresItemX 10 2 2" xfId="21834" xr:uid="{00000000-0005-0000-0000-000062730000}"/>
    <cellStyle name="SAPBEXresItemX 10 2 3" xfId="21835" xr:uid="{00000000-0005-0000-0000-000063730000}"/>
    <cellStyle name="SAPBEXresItemX 10 3" xfId="21836" xr:uid="{00000000-0005-0000-0000-000064730000}"/>
    <cellStyle name="SAPBEXresItemX 10 3 2" xfId="21837" xr:uid="{00000000-0005-0000-0000-000065730000}"/>
    <cellStyle name="SAPBEXresItemX 10 4" xfId="21838" xr:uid="{00000000-0005-0000-0000-000066730000}"/>
    <cellStyle name="SAPBEXresItemX 10 4 2" xfId="21839" xr:uid="{00000000-0005-0000-0000-000067730000}"/>
    <cellStyle name="SAPBEXresItemX 10 5" xfId="21840" xr:uid="{00000000-0005-0000-0000-000068730000}"/>
    <cellStyle name="SAPBEXresItemX 10 5 2" xfId="21841" xr:uid="{00000000-0005-0000-0000-000069730000}"/>
    <cellStyle name="SAPBEXresItemX 10 6" xfId="21842" xr:uid="{00000000-0005-0000-0000-00006A730000}"/>
    <cellStyle name="SAPBEXresItemX 10 6 2" xfId="21843" xr:uid="{00000000-0005-0000-0000-00006B730000}"/>
    <cellStyle name="SAPBEXresItemX 10 7" xfId="21844" xr:uid="{00000000-0005-0000-0000-00006C730000}"/>
    <cellStyle name="SAPBEXresItemX 10 7 2" xfId="21845" xr:uid="{00000000-0005-0000-0000-00006D730000}"/>
    <cellStyle name="SAPBEXresItemX 10 8" xfId="21846" xr:uid="{00000000-0005-0000-0000-00006E730000}"/>
    <cellStyle name="SAPBEXresItemX 10 8 2" xfId="21847" xr:uid="{00000000-0005-0000-0000-00006F730000}"/>
    <cellStyle name="SAPBEXresItemX 10 9" xfId="21848" xr:uid="{00000000-0005-0000-0000-000070730000}"/>
    <cellStyle name="SAPBEXresItemX 10 9 2" xfId="21849" xr:uid="{00000000-0005-0000-0000-000071730000}"/>
    <cellStyle name="SAPBEXresItemX 11" xfId="21850" xr:uid="{00000000-0005-0000-0000-000072730000}"/>
    <cellStyle name="SAPBEXresItemX 11 10" xfId="21851" xr:uid="{00000000-0005-0000-0000-000073730000}"/>
    <cellStyle name="SAPBEXresItemX 11 10 2" xfId="21852" xr:uid="{00000000-0005-0000-0000-000074730000}"/>
    <cellStyle name="SAPBEXresItemX 11 11" xfId="21853" xr:uid="{00000000-0005-0000-0000-000075730000}"/>
    <cellStyle name="SAPBEXresItemX 11 12" xfId="21854" xr:uid="{00000000-0005-0000-0000-000076730000}"/>
    <cellStyle name="SAPBEXresItemX 11 2" xfId="21855" xr:uid="{00000000-0005-0000-0000-000077730000}"/>
    <cellStyle name="SAPBEXresItemX 11 2 2" xfId="21856" xr:uid="{00000000-0005-0000-0000-000078730000}"/>
    <cellStyle name="SAPBEXresItemX 11 2 3" xfId="21857" xr:uid="{00000000-0005-0000-0000-000079730000}"/>
    <cellStyle name="SAPBEXresItemX 11 3" xfId="21858" xr:uid="{00000000-0005-0000-0000-00007A730000}"/>
    <cellStyle name="SAPBEXresItemX 11 3 2" xfId="21859" xr:uid="{00000000-0005-0000-0000-00007B730000}"/>
    <cellStyle name="SAPBEXresItemX 11 4" xfId="21860" xr:uid="{00000000-0005-0000-0000-00007C730000}"/>
    <cellStyle name="SAPBEXresItemX 11 4 2" xfId="21861" xr:uid="{00000000-0005-0000-0000-00007D730000}"/>
    <cellStyle name="SAPBEXresItemX 11 5" xfId="21862" xr:uid="{00000000-0005-0000-0000-00007E730000}"/>
    <cellStyle name="SAPBEXresItemX 11 5 2" xfId="21863" xr:uid="{00000000-0005-0000-0000-00007F730000}"/>
    <cellStyle name="SAPBEXresItemX 11 6" xfId="21864" xr:uid="{00000000-0005-0000-0000-000080730000}"/>
    <cellStyle name="SAPBEXresItemX 11 6 2" xfId="21865" xr:uid="{00000000-0005-0000-0000-000081730000}"/>
    <cellStyle name="SAPBEXresItemX 11 7" xfId="21866" xr:uid="{00000000-0005-0000-0000-000082730000}"/>
    <cellStyle name="SAPBEXresItemX 11 7 2" xfId="21867" xr:uid="{00000000-0005-0000-0000-000083730000}"/>
    <cellStyle name="SAPBEXresItemX 11 8" xfId="21868" xr:uid="{00000000-0005-0000-0000-000084730000}"/>
    <cellStyle name="SAPBEXresItemX 11 8 2" xfId="21869" xr:uid="{00000000-0005-0000-0000-000085730000}"/>
    <cellStyle name="SAPBEXresItemX 11 9" xfId="21870" xr:uid="{00000000-0005-0000-0000-000086730000}"/>
    <cellStyle name="SAPBEXresItemX 11 9 2" xfId="21871" xr:uid="{00000000-0005-0000-0000-000087730000}"/>
    <cellStyle name="SAPBEXresItemX 12" xfId="21872" xr:uid="{00000000-0005-0000-0000-000088730000}"/>
    <cellStyle name="SAPBEXresItemX 12 10" xfId="21873" xr:uid="{00000000-0005-0000-0000-000089730000}"/>
    <cellStyle name="SAPBEXresItemX 12 10 2" xfId="21874" xr:uid="{00000000-0005-0000-0000-00008A730000}"/>
    <cellStyle name="SAPBEXresItemX 12 11" xfId="21875" xr:uid="{00000000-0005-0000-0000-00008B730000}"/>
    <cellStyle name="SAPBEXresItemX 12 12" xfId="21876" xr:uid="{00000000-0005-0000-0000-00008C730000}"/>
    <cellStyle name="SAPBEXresItemX 12 2" xfId="21877" xr:uid="{00000000-0005-0000-0000-00008D730000}"/>
    <cellStyle name="SAPBEXresItemX 12 2 2" xfId="21878" xr:uid="{00000000-0005-0000-0000-00008E730000}"/>
    <cellStyle name="SAPBEXresItemX 12 2 3" xfId="21879" xr:uid="{00000000-0005-0000-0000-00008F730000}"/>
    <cellStyle name="SAPBEXresItemX 12 3" xfId="21880" xr:uid="{00000000-0005-0000-0000-000090730000}"/>
    <cellStyle name="SAPBEXresItemX 12 3 2" xfId="21881" xr:uid="{00000000-0005-0000-0000-000091730000}"/>
    <cellStyle name="SAPBEXresItemX 12 4" xfId="21882" xr:uid="{00000000-0005-0000-0000-000092730000}"/>
    <cellStyle name="SAPBEXresItemX 12 4 2" xfId="21883" xr:uid="{00000000-0005-0000-0000-000093730000}"/>
    <cellStyle name="SAPBEXresItemX 12 5" xfId="21884" xr:uid="{00000000-0005-0000-0000-000094730000}"/>
    <cellStyle name="SAPBEXresItemX 12 5 2" xfId="21885" xr:uid="{00000000-0005-0000-0000-000095730000}"/>
    <cellStyle name="SAPBEXresItemX 12 6" xfId="21886" xr:uid="{00000000-0005-0000-0000-000096730000}"/>
    <cellStyle name="SAPBEXresItemX 12 6 2" xfId="21887" xr:uid="{00000000-0005-0000-0000-000097730000}"/>
    <cellStyle name="SAPBEXresItemX 12 7" xfId="21888" xr:uid="{00000000-0005-0000-0000-000098730000}"/>
    <cellStyle name="SAPBEXresItemX 12 7 2" xfId="21889" xr:uid="{00000000-0005-0000-0000-000099730000}"/>
    <cellStyle name="SAPBEXresItemX 12 8" xfId="21890" xr:uid="{00000000-0005-0000-0000-00009A730000}"/>
    <cellStyle name="SAPBEXresItemX 12 8 2" xfId="21891" xr:uid="{00000000-0005-0000-0000-00009B730000}"/>
    <cellStyle name="SAPBEXresItemX 12 9" xfId="21892" xr:uid="{00000000-0005-0000-0000-00009C730000}"/>
    <cellStyle name="SAPBEXresItemX 12 9 2" xfId="21893" xr:uid="{00000000-0005-0000-0000-00009D730000}"/>
    <cellStyle name="SAPBEXresItemX 13" xfId="21894" xr:uid="{00000000-0005-0000-0000-00009E730000}"/>
    <cellStyle name="SAPBEXresItemX 13 10" xfId="21895" xr:uid="{00000000-0005-0000-0000-00009F730000}"/>
    <cellStyle name="SAPBEXresItemX 13 10 2" xfId="21896" xr:uid="{00000000-0005-0000-0000-0000A0730000}"/>
    <cellStyle name="SAPBEXresItemX 13 11" xfId="21897" xr:uid="{00000000-0005-0000-0000-0000A1730000}"/>
    <cellStyle name="SAPBEXresItemX 13 12" xfId="21898" xr:uid="{00000000-0005-0000-0000-0000A2730000}"/>
    <cellStyle name="SAPBEXresItemX 13 2" xfId="21899" xr:uid="{00000000-0005-0000-0000-0000A3730000}"/>
    <cellStyle name="SAPBEXresItemX 13 2 2" xfId="21900" xr:uid="{00000000-0005-0000-0000-0000A4730000}"/>
    <cellStyle name="SAPBEXresItemX 13 2 3" xfId="21901" xr:uid="{00000000-0005-0000-0000-0000A5730000}"/>
    <cellStyle name="SAPBEXresItemX 13 3" xfId="21902" xr:uid="{00000000-0005-0000-0000-0000A6730000}"/>
    <cellStyle name="SAPBEXresItemX 13 3 2" xfId="21903" xr:uid="{00000000-0005-0000-0000-0000A7730000}"/>
    <cellStyle name="SAPBEXresItemX 13 4" xfId="21904" xr:uid="{00000000-0005-0000-0000-0000A8730000}"/>
    <cellStyle name="SAPBEXresItemX 13 4 2" xfId="21905" xr:uid="{00000000-0005-0000-0000-0000A9730000}"/>
    <cellStyle name="SAPBEXresItemX 13 5" xfId="21906" xr:uid="{00000000-0005-0000-0000-0000AA730000}"/>
    <cellStyle name="SAPBEXresItemX 13 5 2" xfId="21907" xr:uid="{00000000-0005-0000-0000-0000AB730000}"/>
    <cellStyle name="SAPBEXresItemX 13 6" xfId="21908" xr:uid="{00000000-0005-0000-0000-0000AC730000}"/>
    <cellStyle name="SAPBEXresItemX 13 6 2" xfId="21909" xr:uid="{00000000-0005-0000-0000-0000AD730000}"/>
    <cellStyle name="SAPBEXresItemX 13 7" xfId="21910" xr:uid="{00000000-0005-0000-0000-0000AE730000}"/>
    <cellStyle name="SAPBEXresItemX 13 7 2" xfId="21911" xr:uid="{00000000-0005-0000-0000-0000AF730000}"/>
    <cellStyle name="SAPBEXresItemX 13 8" xfId="21912" xr:uid="{00000000-0005-0000-0000-0000B0730000}"/>
    <cellStyle name="SAPBEXresItemX 13 8 2" xfId="21913" xr:uid="{00000000-0005-0000-0000-0000B1730000}"/>
    <cellStyle name="SAPBEXresItemX 13 9" xfId="21914" xr:uid="{00000000-0005-0000-0000-0000B2730000}"/>
    <cellStyle name="SAPBEXresItemX 13 9 2" xfId="21915" xr:uid="{00000000-0005-0000-0000-0000B3730000}"/>
    <cellStyle name="SAPBEXresItemX 14" xfId="21916" xr:uid="{00000000-0005-0000-0000-0000B4730000}"/>
    <cellStyle name="SAPBEXresItemX 14 10" xfId="21917" xr:uid="{00000000-0005-0000-0000-0000B5730000}"/>
    <cellStyle name="SAPBEXresItemX 14 10 2" xfId="21918" xr:uid="{00000000-0005-0000-0000-0000B6730000}"/>
    <cellStyle name="SAPBEXresItemX 14 11" xfId="21919" xr:uid="{00000000-0005-0000-0000-0000B7730000}"/>
    <cellStyle name="SAPBEXresItemX 14 12" xfId="21920" xr:uid="{00000000-0005-0000-0000-0000B8730000}"/>
    <cellStyle name="SAPBEXresItemX 14 2" xfId="21921" xr:uid="{00000000-0005-0000-0000-0000B9730000}"/>
    <cellStyle name="SAPBEXresItemX 14 2 2" xfId="21922" xr:uid="{00000000-0005-0000-0000-0000BA730000}"/>
    <cellStyle name="SAPBEXresItemX 14 2 3" xfId="21923" xr:uid="{00000000-0005-0000-0000-0000BB730000}"/>
    <cellStyle name="SAPBEXresItemX 14 3" xfId="21924" xr:uid="{00000000-0005-0000-0000-0000BC730000}"/>
    <cellStyle name="SAPBEXresItemX 14 3 2" xfId="21925" xr:uid="{00000000-0005-0000-0000-0000BD730000}"/>
    <cellStyle name="SAPBEXresItemX 14 4" xfId="21926" xr:uid="{00000000-0005-0000-0000-0000BE730000}"/>
    <cellStyle name="SAPBEXresItemX 14 4 2" xfId="21927" xr:uid="{00000000-0005-0000-0000-0000BF730000}"/>
    <cellStyle name="SAPBEXresItemX 14 5" xfId="21928" xr:uid="{00000000-0005-0000-0000-0000C0730000}"/>
    <cellStyle name="SAPBEXresItemX 14 5 2" xfId="21929" xr:uid="{00000000-0005-0000-0000-0000C1730000}"/>
    <cellStyle name="SAPBEXresItemX 14 6" xfId="21930" xr:uid="{00000000-0005-0000-0000-0000C2730000}"/>
    <cellStyle name="SAPBEXresItemX 14 6 2" xfId="21931" xr:uid="{00000000-0005-0000-0000-0000C3730000}"/>
    <cellStyle name="SAPBEXresItemX 14 7" xfId="21932" xr:uid="{00000000-0005-0000-0000-0000C4730000}"/>
    <cellStyle name="SAPBEXresItemX 14 7 2" xfId="21933" xr:uid="{00000000-0005-0000-0000-0000C5730000}"/>
    <cellStyle name="SAPBEXresItemX 14 8" xfId="21934" xr:uid="{00000000-0005-0000-0000-0000C6730000}"/>
    <cellStyle name="SAPBEXresItemX 14 8 2" xfId="21935" xr:uid="{00000000-0005-0000-0000-0000C7730000}"/>
    <cellStyle name="SAPBEXresItemX 14 9" xfId="21936" xr:uid="{00000000-0005-0000-0000-0000C8730000}"/>
    <cellStyle name="SAPBEXresItemX 14 9 2" xfId="21937" xr:uid="{00000000-0005-0000-0000-0000C9730000}"/>
    <cellStyle name="SAPBEXresItemX 15" xfId="21938" xr:uid="{00000000-0005-0000-0000-0000CA730000}"/>
    <cellStyle name="SAPBEXresItemX 15 10" xfId="21939" xr:uid="{00000000-0005-0000-0000-0000CB730000}"/>
    <cellStyle name="SAPBEXresItemX 15 10 2" xfId="21940" xr:uid="{00000000-0005-0000-0000-0000CC730000}"/>
    <cellStyle name="SAPBEXresItemX 15 11" xfId="21941" xr:uid="{00000000-0005-0000-0000-0000CD730000}"/>
    <cellStyle name="SAPBEXresItemX 15 12" xfId="21942" xr:uid="{00000000-0005-0000-0000-0000CE730000}"/>
    <cellStyle name="SAPBEXresItemX 15 2" xfId="21943" xr:uid="{00000000-0005-0000-0000-0000CF730000}"/>
    <cellStyle name="SAPBEXresItemX 15 2 2" xfId="21944" xr:uid="{00000000-0005-0000-0000-0000D0730000}"/>
    <cellStyle name="SAPBEXresItemX 15 2 3" xfId="21945" xr:uid="{00000000-0005-0000-0000-0000D1730000}"/>
    <cellStyle name="SAPBEXresItemX 15 3" xfId="21946" xr:uid="{00000000-0005-0000-0000-0000D2730000}"/>
    <cellStyle name="SAPBEXresItemX 15 3 2" xfId="21947" xr:uid="{00000000-0005-0000-0000-0000D3730000}"/>
    <cellStyle name="SAPBEXresItemX 15 4" xfId="21948" xr:uid="{00000000-0005-0000-0000-0000D4730000}"/>
    <cellStyle name="SAPBEXresItemX 15 4 2" xfId="21949" xr:uid="{00000000-0005-0000-0000-0000D5730000}"/>
    <cellStyle name="SAPBEXresItemX 15 5" xfId="21950" xr:uid="{00000000-0005-0000-0000-0000D6730000}"/>
    <cellStyle name="SAPBEXresItemX 15 5 2" xfId="21951" xr:uid="{00000000-0005-0000-0000-0000D7730000}"/>
    <cellStyle name="SAPBEXresItemX 15 6" xfId="21952" xr:uid="{00000000-0005-0000-0000-0000D8730000}"/>
    <cellStyle name="SAPBEXresItemX 15 6 2" xfId="21953" xr:uid="{00000000-0005-0000-0000-0000D9730000}"/>
    <cellStyle name="SAPBEXresItemX 15 7" xfId="21954" xr:uid="{00000000-0005-0000-0000-0000DA730000}"/>
    <cellStyle name="SAPBEXresItemX 15 7 2" xfId="21955" xr:uid="{00000000-0005-0000-0000-0000DB730000}"/>
    <cellStyle name="SAPBEXresItemX 15 8" xfId="21956" xr:uid="{00000000-0005-0000-0000-0000DC730000}"/>
    <cellStyle name="SAPBEXresItemX 15 8 2" xfId="21957" xr:uid="{00000000-0005-0000-0000-0000DD730000}"/>
    <cellStyle name="SAPBEXresItemX 15 9" xfId="21958" xr:uid="{00000000-0005-0000-0000-0000DE730000}"/>
    <cellStyle name="SAPBEXresItemX 15 9 2" xfId="21959" xr:uid="{00000000-0005-0000-0000-0000DF730000}"/>
    <cellStyle name="SAPBEXresItemX 16" xfId="21960" xr:uid="{00000000-0005-0000-0000-0000E0730000}"/>
    <cellStyle name="SAPBEXresItemX 16 2" xfId="21961" xr:uid="{00000000-0005-0000-0000-0000E1730000}"/>
    <cellStyle name="SAPBEXresItemX 16 2 2" xfId="21962" xr:uid="{00000000-0005-0000-0000-0000E2730000}"/>
    <cellStyle name="SAPBEXresItemX 16 3" xfId="21963" xr:uid="{00000000-0005-0000-0000-0000E3730000}"/>
    <cellStyle name="SAPBEXresItemX 17" xfId="21964" xr:uid="{00000000-0005-0000-0000-0000E4730000}"/>
    <cellStyle name="SAPBEXresItemX 17 2" xfId="21965" xr:uid="{00000000-0005-0000-0000-0000E5730000}"/>
    <cellStyle name="SAPBEXresItemX 17 2 2" xfId="21966" xr:uid="{00000000-0005-0000-0000-0000E6730000}"/>
    <cellStyle name="SAPBEXresItemX 17 3" xfId="21967" xr:uid="{00000000-0005-0000-0000-0000E7730000}"/>
    <cellStyle name="SAPBEXresItemX 18" xfId="21968" xr:uid="{00000000-0005-0000-0000-0000E8730000}"/>
    <cellStyle name="SAPBEXresItemX 18 2" xfId="21969" xr:uid="{00000000-0005-0000-0000-0000E9730000}"/>
    <cellStyle name="SAPBEXresItemX 18 2 2" xfId="21970" xr:uid="{00000000-0005-0000-0000-0000EA730000}"/>
    <cellStyle name="SAPBEXresItemX 18 3" xfId="21971" xr:uid="{00000000-0005-0000-0000-0000EB730000}"/>
    <cellStyle name="SAPBEXresItemX 19" xfId="21972" xr:uid="{00000000-0005-0000-0000-0000EC730000}"/>
    <cellStyle name="SAPBEXresItemX 19 2" xfId="21973" xr:uid="{00000000-0005-0000-0000-0000ED730000}"/>
    <cellStyle name="SAPBEXresItemX 19 2 2" xfId="21974" xr:uid="{00000000-0005-0000-0000-0000EE730000}"/>
    <cellStyle name="SAPBEXresItemX 19 3" xfId="21975" xr:uid="{00000000-0005-0000-0000-0000EF730000}"/>
    <cellStyle name="SAPBEXresItemX 2" xfId="21976" xr:uid="{00000000-0005-0000-0000-0000F0730000}"/>
    <cellStyle name="SAPBEXresItemX 2 10" xfId="21977" xr:uid="{00000000-0005-0000-0000-0000F1730000}"/>
    <cellStyle name="SAPBEXresItemX 2 10 2" xfId="21978" xr:uid="{00000000-0005-0000-0000-0000F2730000}"/>
    <cellStyle name="SAPBEXresItemX 2 10 3" xfId="21979" xr:uid="{00000000-0005-0000-0000-0000F3730000}"/>
    <cellStyle name="SAPBEXresItemX 2 11" xfId="21980" xr:uid="{00000000-0005-0000-0000-0000F4730000}"/>
    <cellStyle name="SAPBEXresItemX 2 12" xfId="21981" xr:uid="{00000000-0005-0000-0000-0000F5730000}"/>
    <cellStyle name="SAPBEXresItemX 2 2" xfId="21982" xr:uid="{00000000-0005-0000-0000-0000F6730000}"/>
    <cellStyle name="SAPBEXresItemX 2 2 2" xfId="21983" xr:uid="{00000000-0005-0000-0000-0000F7730000}"/>
    <cellStyle name="SAPBEXresItemX 2 2 2 2" xfId="21984" xr:uid="{00000000-0005-0000-0000-0000F8730000}"/>
    <cellStyle name="SAPBEXresItemX 2 2 2 2 2" xfId="21985" xr:uid="{00000000-0005-0000-0000-0000F9730000}"/>
    <cellStyle name="SAPBEXresItemX 2 2 2 3" xfId="21986" xr:uid="{00000000-0005-0000-0000-0000FA730000}"/>
    <cellStyle name="SAPBEXresItemX 2 2 2 3 2" xfId="21987" xr:uid="{00000000-0005-0000-0000-0000FB730000}"/>
    <cellStyle name="SAPBEXresItemX 2 2 2 4" xfId="21988" xr:uid="{00000000-0005-0000-0000-0000FC730000}"/>
    <cellStyle name="SAPBEXresItemX 2 2 2 4 2" xfId="21989" xr:uid="{00000000-0005-0000-0000-0000FD730000}"/>
    <cellStyle name="SAPBEXresItemX 2 2 2 5" xfId="21990" xr:uid="{00000000-0005-0000-0000-0000FE730000}"/>
    <cellStyle name="SAPBEXresItemX 2 2 2 5 2" xfId="21991" xr:uid="{00000000-0005-0000-0000-0000FF730000}"/>
    <cellStyle name="SAPBEXresItemX 2 2 2 6" xfId="21992" xr:uid="{00000000-0005-0000-0000-000000740000}"/>
    <cellStyle name="SAPBEXresItemX 2 2 2 7" xfId="21993" xr:uid="{00000000-0005-0000-0000-000001740000}"/>
    <cellStyle name="SAPBEXresItemX 2 2 2 8" xfId="21994" xr:uid="{00000000-0005-0000-0000-000002740000}"/>
    <cellStyle name="SAPBEXresItemX 2 2 2_2014БП" xfId="21995" xr:uid="{00000000-0005-0000-0000-000003740000}"/>
    <cellStyle name="SAPBEXresItemX 2 2 3" xfId="21996" xr:uid="{00000000-0005-0000-0000-000004740000}"/>
    <cellStyle name="SAPBEXresItemX 2 2 3 2" xfId="21997" xr:uid="{00000000-0005-0000-0000-000005740000}"/>
    <cellStyle name="SAPBEXresItemX 2 2 4" xfId="21998" xr:uid="{00000000-0005-0000-0000-000006740000}"/>
    <cellStyle name="SAPBEXresItemX 2 2 4 2" xfId="21999" xr:uid="{00000000-0005-0000-0000-000007740000}"/>
    <cellStyle name="SAPBEXresItemX 2 2 5" xfId="22000" xr:uid="{00000000-0005-0000-0000-000008740000}"/>
    <cellStyle name="SAPBEXresItemX 2 2 5 2" xfId="22001" xr:uid="{00000000-0005-0000-0000-000009740000}"/>
    <cellStyle name="SAPBEXresItemX 2 2 6" xfId="22002" xr:uid="{00000000-0005-0000-0000-00000A740000}"/>
    <cellStyle name="SAPBEXresItemX 2 2 6 2" xfId="22003" xr:uid="{00000000-0005-0000-0000-00000B740000}"/>
    <cellStyle name="SAPBEXresItemX 2 2 7" xfId="22004" xr:uid="{00000000-0005-0000-0000-00000C740000}"/>
    <cellStyle name="SAPBEXresItemX 2 2 8" xfId="22005" xr:uid="{00000000-0005-0000-0000-00000D740000}"/>
    <cellStyle name="SAPBEXresItemX 2 2 9" xfId="22006" xr:uid="{00000000-0005-0000-0000-00000E740000}"/>
    <cellStyle name="SAPBEXresItemX 2 2_2013Прогноз" xfId="22007" xr:uid="{00000000-0005-0000-0000-00000F740000}"/>
    <cellStyle name="SAPBEXresItemX 2 3" xfId="22008" xr:uid="{00000000-0005-0000-0000-000010740000}"/>
    <cellStyle name="SAPBEXresItemX 2 3 2" xfId="22009" xr:uid="{00000000-0005-0000-0000-000011740000}"/>
    <cellStyle name="SAPBEXresItemX 2 3 2 2" xfId="22010" xr:uid="{00000000-0005-0000-0000-000012740000}"/>
    <cellStyle name="SAPBEXresItemX 2 3 2 2 2" xfId="22011" xr:uid="{00000000-0005-0000-0000-000013740000}"/>
    <cellStyle name="SAPBEXresItemX 2 3 2 3" xfId="22012" xr:uid="{00000000-0005-0000-0000-000014740000}"/>
    <cellStyle name="SAPBEXresItemX 2 3 2 3 2" xfId="22013" xr:uid="{00000000-0005-0000-0000-000015740000}"/>
    <cellStyle name="SAPBEXresItemX 2 3 2 4" xfId="22014" xr:uid="{00000000-0005-0000-0000-000016740000}"/>
    <cellStyle name="SAPBEXresItemX 2 3 2 4 2" xfId="22015" xr:uid="{00000000-0005-0000-0000-000017740000}"/>
    <cellStyle name="SAPBEXresItemX 2 3 2 5" xfId="22016" xr:uid="{00000000-0005-0000-0000-000018740000}"/>
    <cellStyle name="SAPBEXresItemX 2 3 2 5 2" xfId="22017" xr:uid="{00000000-0005-0000-0000-000019740000}"/>
    <cellStyle name="SAPBEXresItemX 2 3 2 6" xfId="22018" xr:uid="{00000000-0005-0000-0000-00001A740000}"/>
    <cellStyle name="SAPBEXresItemX 2 3 2 7" xfId="22019" xr:uid="{00000000-0005-0000-0000-00001B740000}"/>
    <cellStyle name="SAPBEXresItemX 2 3 2 8" xfId="22020" xr:uid="{00000000-0005-0000-0000-00001C740000}"/>
    <cellStyle name="SAPBEXresItemX 2 3 2_2014БП" xfId="22021" xr:uid="{00000000-0005-0000-0000-00001D740000}"/>
    <cellStyle name="SAPBEXresItemX 2 3 3" xfId="22022" xr:uid="{00000000-0005-0000-0000-00001E740000}"/>
    <cellStyle name="SAPBEXresItemX 2 3 3 2" xfId="22023" xr:uid="{00000000-0005-0000-0000-00001F740000}"/>
    <cellStyle name="SAPBEXresItemX 2 3 4" xfId="22024" xr:uid="{00000000-0005-0000-0000-000020740000}"/>
    <cellStyle name="SAPBEXresItemX 2 3 4 2" xfId="22025" xr:uid="{00000000-0005-0000-0000-000021740000}"/>
    <cellStyle name="SAPBEXresItemX 2 3 5" xfId="22026" xr:uid="{00000000-0005-0000-0000-000022740000}"/>
    <cellStyle name="SAPBEXresItemX 2 3 5 2" xfId="22027" xr:uid="{00000000-0005-0000-0000-000023740000}"/>
    <cellStyle name="SAPBEXresItemX 2 3 6" xfId="22028" xr:uid="{00000000-0005-0000-0000-000024740000}"/>
    <cellStyle name="SAPBEXresItemX 2 3 6 2" xfId="22029" xr:uid="{00000000-0005-0000-0000-000025740000}"/>
    <cellStyle name="SAPBEXresItemX 2 3 7" xfId="22030" xr:uid="{00000000-0005-0000-0000-000026740000}"/>
    <cellStyle name="SAPBEXresItemX 2 3 8" xfId="22031" xr:uid="{00000000-0005-0000-0000-000027740000}"/>
    <cellStyle name="SAPBEXresItemX 2 3 9" xfId="22032" xr:uid="{00000000-0005-0000-0000-000028740000}"/>
    <cellStyle name="SAPBEXresItemX 2 3_2013Прогноз" xfId="22033" xr:uid="{00000000-0005-0000-0000-000029740000}"/>
    <cellStyle name="SAPBEXresItemX 2 4" xfId="22034" xr:uid="{00000000-0005-0000-0000-00002A740000}"/>
    <cellStyle name="SAPBEXresItemX 2 4 2" xfId="22035" xr:uid="{00000000-0005-0000-0000-00002B740000}"/>
    <cellStyle name="SAPBEXresItemX 2 4 2 2" xfId="22036" xr:uid="{00000000-0005-0000-0000-00002C740000}"/>
    <cellStyle name="SAPBEXresItemX 2 4 2 3" xfId="22037" xr:uid="{00000000-0005-0000-0000-00002D740000}"/>
    <cellStyle name="SAPBEXresItemX 2 4 3" xfId="22038" xr:uid="{00000000-0005-0000-0000-00002E740000}"/>
    <cellStyle name="SAPBEXresItemX 2 4 3 2" xfId="22039" xr:uid="{00000000-0005-0000-0000-00002F740000}"/>
    <cellStyle name="SAPBEXresItemX 2 4 4" xfId="22040" xr:uid="{00000000-0005-0000-0000-000030740000}"/>
    <cellStyle name="SAPBEXresItemX 2 4 4 2" xfId="22041" xr:uid="{00000000-0005-0000-0000-000031740000}"/>
    <cellStyle name="SAPBEXresItemX 2 4 5" xfId="22042" xr:uid="{00000000-0005-0000-0000-000032740000}"/>
    <cellStyle name="SAPBEXresItemX 2 4 5 2" xfId="22043" xr:uid="{00000000-0005-0000-0000-000033740000}"/>
    <cellStyle name="SAPBEXresItemX 2 4 6" xfId="22044" xr:uid="{00000000-0005-0000-0000-000034740000}"/>
    <cellStyle name="SAPBEXresItemX 2 4 7" xfId="22045" xr:uid="{00000000-0005-0000-0000-000035740000}"/>
    <cellStyle name="SAPBEXresItemX 2 4 8" xfId="22046" xr:uid="{00000000-0005-0000-0000-000036740000}"/>
    <cellStyle name="SAPBEXresItemX 2 4_2014БП" xfId="22047" xr:uid="{00000000-0005-0000-0000-000037740000}"/>
    <cellStyle name="SAPBEXresItemX 2 5" xfId="22048" xr:uid="{00000000-0005-0000-0000-000038740000}"/>
    <cellStyle name="SAPBEXresItemX 2 5 2" xfId="22049" xr:uid="{00000000-0005-0000-0000-000039740000}"/>
    <cellStyle name="SAPBEXresItemX 2 5 2 2" xfId="22050" xr:uid="{00000000-0005-0000-0000-00003A740000}"/>
    <cellStyle name="SAPBEXresItemX 2 5 3" xfId="22051" xr:uid="{00000000-0005-0000-0000-00003B740000}"/>
    <cellStyle name="SAPBEXresItemX 2 6" xfId="22052" xr:uid="{00000000-0005-0000-0000-00003C740000}"/>
    <cellStyle name="SAPBEXresItemX 2 6 2" xfId="22053" xr:uid="{00000000-0005-0000-0000-00003D740000}"/>
    <cellStyle name="SAPBEXresItemX 2 6 2 2" xfId="22054" xr:uid="{00000000-0005-0000-0000-00003E740000}"/>
    <cellStyle name="SAPBEXresItemX 2 6 3" xfId="22055" xr:uid="{00000000-0005-0000-0000-00003F740000}"/>
    <cellStyle name="SAPBEXresItemX 2 7" xfId="22056" xr:uid="{00000000-0005-0000-0000-000040740000}"/>
    <cellStyle name="SAPBEXresItemX 2 7 2" xfId="22057" xr:uid="{00000000-0005-0000-0000-000041740000}"/>
    <cellStyle name="SAPBEXresItemX 2 7 2 2" xfId="22058" xr:uid="{00000000-0005-0000-0000-000042740000}"/>
    <cellStyle name="SAPBEXresItemX 2 7 3" xfId="22059" xr:uid="{00000000-0005-0000-0000-000043740000}"/>
    <cellStyle name="SAPBEXresItemX 2 8" xfId="22060" xr:uid="{00000000-0005-0000-0000-000044740000}"/>
    <cellStyle name="SAPBEXresItemX 2 8 2" xfId="22061" xr:uid="{00000000-0005-0000-0000-000045740000}"/>
    <cellStyle name="SAPBEXresItemX 2 8 2 2" xfId="22062" xr:uid="{00000000-0005-0000-0000-000046740000}"/>
    <cellStyle name="SAPBEXresItemX 2 8 3" xfId="22063" xr:uid="{00000000-0005-0000-0000-000047740000}"/>
    <cellStyle name="SAPBEXresItemX 2 9" xfId="22064" xr:uid="{00000000-0005-0000-0000-000048740000}"/>
    <cellStyle name="SAPBEXresItemX 2 9 2" xfId="22065" xr:uid="{00000000-0005-0000-0000-000049740000}"/>
    <cellStyle name="SAPBEXresItemX 2 9 2 2" xfId="22066" xr:uid="{00000000-0005-0000-0000-00004A740000}"/>
    <cellStyle name="SAPBEXresItemX 2 9 3" xfId="22067" xr:uid="{00000000-0005-0000-0000-00004B740000}"/>
    <cellStyle name="SAPBEXresItemX 2_2013Прогноз" xfId="22068" xr:uid="{00000000-0005-0000-0000-00004C740000}"/>
    <cellStyle name="SAPBEXresItemX 20" xfId="22069" xr:uid="{00000000-0005-0000-0000-00004D740000}"/>
    <cellStyle name="SAPBEXresItemX 20 2" xfId="22070" xr:uid="{00000000-0005-0000-0000-00004E740000}"/>
    <cellStyle name="SAPBEXresItemX 20 2 2" xfId="22071" xr:uid="{00000000-0005-0000-0000-00004F740000}"/>
    <cellStyle name="SAPBEXresItemX 20 3" xfId="22072" xr:uid="{00000000-0005-0000-0000-000050740000}"/>
    <cellStyle name="SAPBEXresItemX 21" xfId="22073" xr:uid="{00000000-0005-0000-0000-000051740000}"/>
    <cellStyle name="SAPBEXresItemX 21 2" xfId="22074" xr:uid="{00000000-0005-0000-0000-000052740000}"/>
    <cellStyle name="SAPBEXresItemX 21 2 2" xfId="22075" xr:uid="{00000000-0005-0000-0000-000053740000}"/>
    <cellStyle name="SAPBEXresItemX 21 3" xfId="22076" xr:uid="{00000000-0005-0000-0000-000054740000}"/>
    <cellStyle name="SAPBEXresItemX 22" xfId="22077" xr:uid="{00000000-0005-0000-0000-000055740000}"/>
    <cellStyle name="SAPBEXresItemX 22 2" xfId="22078" xr:uid="{00000000-0005-0000-0000-000056740000}"/>
    <cellStyle name="SAPBEXresItemX 22 2 2" xfId="22079" xr:uid="{00000000-0005-0000-0000-000057740000}"/>
    <cellStyle name="SAPBEXresItemX 22 3" xfId="22080" xr:uid="{00000000-0005-0000-0000-000058740000}"/>
    <cellStyle name="SAPBEXresItemX 23" xfId="22081" xr:uid="{00000000-0005-0000-0000-000059740000}"/>
    <cellStyle name="SAPBEXresItemX 23 2" xfId="22082" xr:uid="{00000000-0005-0000-0000-00005A740000}"/>
    <cellStyle name="SAPBEXresItemX 23 2 2" xfId="22083" xr:uid="{00000000-0005-0000-0000-00005B740000}"/>
    <cellStyle name="SAPBEXresItemX 23 3" xfId="22084" xr:uid="{00000000-0005-0000-0000-00005C740000}"/>
    <cellStyle name="SAPBEXresItemX 24" xfId="22085" xr:uid="{00000000-0005-0000-0000-00005D740000}"/>
    <cellStyle name="SAPBEXresItemX 24 2" xfId="22086" xr:uid="{00000000-0005-0000-0000-00005E740000}"/>
    <cellStyle name="SAPBEXresItemX 24 2 2" xfId="22087" xr:uid="{00000000-0005-0000-0000-00005F740000}"/>
    <cellStyle name="SAPBEXresItemX 24 3" xfId="22088" xr:uid="{00000000-0005-0000-0000-000060740000}"/>
    <cellStyle name="SAPBEXresItemX 25" xfId="22089" xr:uid="{00000000-0005-0000-0000-000061740000}"/>
    <cellStyle name="SAPBEXresItemX 25 2" xfId="22090" xr:uid="{00000000-0005-0000-0000-000062740000}"/>
    <cellStyle name="SAPBEXresItemX 25 3" xfId="22091" xr:uid="{00000000-0005-0000-0000-000063740000}"/>
    <cellStyle name="SAPBEXresItemX 26" xfId="22092" xr:uid="{00000000-0005-0000-0000-000064740000}"/>
    <cellStyle name="SAPBEXresItemX 26 2" xfId="22093" xr:uid="{00000000-0005-0000-0000-000065740000}"/>
    <cellStyle name="SAPBEXresItemX 27" xfId="22094" xr:uid="{00000000-0005-0000-0000-000066740000}"/>
    <cellStyle name="SAPBEXresItemX 28" xfId="22095" xr:uid="{00000000-0005-0000-0000-000067740000}"/>
    <cellStyle name="SAPBEXresItemX 29" xfId="36500" xr:uid="{00000000-0005-0000-0000-000068740000}"/>
    <cellStyle name="SAPBEXresItemX 3" xfId="22096" xr:uid="{00000000-0005-0000-0000-000069740000}"/>
    <cellStyle name="SAPBEXresItemX 3 10" xfId="22097" xr:uid="{00000000-0005-0000-0000-00006A740000}"/>
    <cellStyle name="SAPBEXresItemX 3 10 2" xfId="22098" xr:uid="{00000000-0005-0000-0000-00006B740000}"/>
    <cellStyle name="SAPBEXresItemX 3 10 3" xfId="22099" xr:uid="{00000000-0005-0000-0000-00006C740000}"/>
    <cellStyle name="SAPBEXresItemX 3 11" xfId="22100" xr:uid="{00000000-0005-0000-0000-00006D740000}"/>
    <cellStyle name="SAPBEXresItemX 3 12" xfId="22101" xr:uid="{00000000-0005-0000-0000-00006E740000}"/>
    <cellStyle name="SAPBEXresItemX 3 2" xfId="22102" xr:uid="{00000000-0005-0000-0000-00006F740000}"/>
    <cellStyle name="SAPBEXresItemX 3 2 2" xfId="22103" xr:uid="{00000000-0005-0000-0000-000070740000}"/>
    <cellStyle name="SAPBEXresItemX 3 2 2 2" xfId="22104" xr:uid="{00000000-0005-0000-0000-000071740000}"/>
    <cellStyle name="SAPBEXresItemX 3 2 2 2 2" xfId="22105" xr:uid="{00000000-0005-0000-0000-000072740000}"/>
    <cellStyle name="SAPBEXresItemX 3 2 2 3" xfId="22106" xr:uid="{00000000-0005-0000-0000-000073740000}"/>
    <cellStyle name="SAPBEXresItemX 3 2 2 3 2" xfId="22107" xr:uid="{00000000-0005-0000-0000-000074740000}"/>
    <cellStyle name="SAPBEXresItemX 3 2 2 4" xfId="22108" xr:uid="{00000000-0005-0000-0000-000075740000}"/>
    <cellStyle name="SAPBEXresItemX 3 2 2 4 2" xfId="22109" xr:uid="{00000000-0005-0000-0000-000076740000}"/>
    <cellStyle name="SAPBEXresItemX 3 2 2 5" xfId="22110" xr:uid="{00000000-0005-0000-0000-000077740000}"/>
    <cellStyle name="SAPBEXresItemX 3 2 2 5 2" xfId="22111" xr:uid="{00000000-0005-0000-0000-000078740000}"/>
    <cellStyle name="SAPBEXresItemX 3 2 2 6" xfId="22112" xr:uid="{00000000-0005-0000-0000-000079740000}"/>
    <cellStyle name="SAPBEXresItemX 3 2 2 7" xfId="22113" xr:uid="{00000000-0005-0000-0000-00007A740000}"/>
    <cellStyle name="SAPBEXresItemX 3 2 2 8" xfId="22114" xr:uid="{00000000-0005-0000-0000-00007B740000}"/>
    <cellStyle name="SAPBEXresItemX 3 2 2_2014БП" xfId="22115" xr:uid="{00000000-0005-0000-0000-00007C740000}"/>
    <cellStyle name="SAPBEXresItemX 3 2 3" xfId="22116" xr:uid="{00000000-0005-0000-0000-00007D740000}"/>
    <cellStyle name="SAPBEXresItemX 3 2 3 2" xfId="22117" xr:uid="{00000000-0005-0000-0000-00007E740000}"/>
    <cellStyle name="SAPBEXresItemX 3 2 4" xfId="22118" xr:uid="{00000000-0005-0000-0000-00007F740000}"/>
    <cellStyle name="SAPBEXresItemX 3 2 4 2" xfId="22119" xr:uid="{00000000-0005-0000-0000-000080740000}"/>
    <cellStyle name="SAPBEXresItemX 3 2 5" xfId="22120" xr:uid="{00000000-0005-0000-0000-000081740000}"/>
    <cellStyle name="SAPBEXresItemX 3 2 5 2" xfId="22121" xr:uid="{00000000-0005-0000-0000-000082740000}"/>
    <cellStyle name="SAPBEXresItemX 3 2 6" xfId="22122" xr:uid="{00000000-0005-0000-0000-000083740000}"/>
    <cellStyle name="SAPBEXresItemX 3 2 6 2" xfId="22123" xr:uid="{00000000-0005-0000-0000-000084740000}"/>
    <cellStyle name="SAPBEXresItemX 3 2 7" xfId="22124" xr:uid="{00000000-0005-0000-0000-000085740000}"/>
    <cellStyle name="SAPBEXresItemX 3 2 8" xfId="22125" xr:uid="{00000000-0005-0000-0000-000086740000}"/>
    <cellStyle name="SAPBEXresItemX 3 2 9" xfId="22126" xr:uid="{00000000-0005-0000-0000-000087740000}"/>
    <cellStyle name="SAPBEXresItemX 3 2_2013Прогноз" xfId="22127" xr:uid="{00000000-0005-0000-0000-000088740000}"/>
    <cellStyle name="SAPBEXresItemX 3 3" xfId="22128" xr:uid="{00000000-0005-0000-0000-000089740000}"/>
    <cellStyle name="SAPBEXresItemX 3 3 2" xfId="22129" xr:uid="{00000000-0005-0000-0000-00008A740000}"/>
    <cellStyle name="SAPBEXresItemX 3 3 2 2" xfId="22130" xr:uid="{00000000-0005-0000-0000-00008B740000}"/>
    <cellStyle name="SAPBEXresItemX 3 3 2 2 2" xfId="22131" xr:uid="{00000000-0005-0000-0000-00008C740000}"/>
    <cellStyle name="SAPBEXresItemX 3 3 2 3" xfId="22132" xr:uid="{00000000-0005-0000-0000-00008D740000}"/>
    <cellStyle name="SAPBEXresItemX 3 3 2 3 2" xfId="22133" xr:uid="{00000000-0005-0000-0000-00008E740000}"/>
    <cellStyle name="SAPBEXresItemX 3 3 2 4" xfId="22134" xr:uid="{00000000-0005-0000-0000-00008F740000}"/>
    <cellStyle name="SAPBEXresItemX 3 3 2 4 2" xfId="22135" xr:uid="{00000000-0005-0000-0000-000090740000}"/>
    <cellStyle name="SAPBEXresItemX 3 3 2 5" xfId="22136" xr:uid="{00000000-0005-0000-0000-000091740000}"/>
    <cellStyle name="SAPBEXresItemX 3 3 2 5 2" xfId="22137" xr:uid="{00000000-0005-0000-0000-000092740000}"/>
    <cellStyle name="SAPBEXresItemX 3 3 2 6" xfId="22138" xr:uid="{00000000-0005-0000-0000-000093740000}"/>
    <cellStyle name="SAPBEXresItemX 3 3 2 7" xfId="22139" xr:uid="{00000000-0005-0000-0000-000094740000}"/>
    <cellStyle name="SAPBEXresItemX 3 3 2 8" xfId="22140" xr:uid="{00000000-0005-0000-0000-000095740000}"/>
    <cellStyle name="SAPBEXresItemX 3 3 2_2014БП" xfId="22141" xr:uid="{00000000-0005-0000-0000-000096740000}"/>
    <cellStyle name="SAPBEXresItemX 3 3 3" xfId="22142" xr:uid="{00000000-0005-0000-0000-000097740000}"/>
    <cellStyle name="SAPBEXresItemX 3 3 3 2" xfId="22143" xr:uid="{00000000-0005-0000-0000-000098740000}"/>
    <cellStyle name="SAPBEXresItemX 3 3 4" xfId="22144" xr:uid="{00000000-0005-0000-0000-000099740000}"/>
    <cellStyle name="SAPBEXresItemX 3 3 4 2" xfId="22145" xr:uid="{00000000-0005-0000-0000-00009A740000}"/>
    <cellStyle name="SAPBEXresItemX 3 3 5" xfId="22146" xr:uid="{00000000-0005-0000-0000-00009B740000}"/>
    <cellStyle name="SAPBEXresItemX 3 3 5 2" xfId="22147" xr:uid="{00000000-0005-0000-0000-00009C740000}"/>
    <cellStyle name="SAPBEXresItemX 3 3 6" xfId="22148" xr:uid="{00000000-0005-0000-0000-00009D740000}"/>
    <cellStyle name="SAPBEXresItemX 3 3 6 2" xfId="22149" xr:uid="{00000000-0005-0000-0000-00009E740000}"/>
    <cellStyle name="SAPBEXresItemX 3 3 7" xfId="22150" xr:uid="{00000000-0005-0000-0000-00009F740000}"/>
    <cellStyle name="SAPBEXresItemX 3 3 8" xfId="22151" xr:uid="{00000000-0005-0000-0000-0000A0740000}"/>
    <cellStyle name="SAPBEXresItemX 3 3 9" xfId="22152" xr:uid="{00000000-0005-0000-0000-0000A1740000}"/>
    <cellStyle name="SAPBEXresItemX 3 3_2013Прогноз" xfId="22153" xr:uid="{00000000-0005-0000-0000-0000A2740000}"/>
    <cellStyle name="SAPBEXresItemX 3 4" xfId="22154" xr:uid="{00000000-0005-0000-0000-0000A3740000}"/>
    <cellStyle name="SAPBEXresItemX 3 4 2" xfId="22155" xr:uid="{00000000-0005-0000-0000-0000A4740000}"/>
    <cellStyle name="SAPBEXresItemX 3 4 2 2" xfId="22156" xr:uid="{00000000-0005-0000-0000-0000A5740000}"/>
    <cellStyle name="SAPBEXresItemX 3 4 2 3" xfId="22157" xr:uid="{00000000-0005-0000-0000-0000A6740000}"/>
    <cellStyle name="SAPBEXresItemX 3 4 3" xfId="22158" xr:uid="{00000000-0005-0000-0000-0000A7740000}"/>
    <cellStyle name="SAPBEXresItemX 3 4 3 2" xfId="22159" xr:uid="{00000000-0005-0000-0000-0000A8740000}"/>
    <cellStyle name="SAPBEXresItemX 3 4 4" xfId="22160" xr:uid="{00000000-0005-0000-0000-0000A9740000}"/>
    <cellStyle name="SAPBEXresItemX 3 4 4 2" xfId="22161" xr:uid="{00000000-0005-0000-0000-0000AA740000}"/>
    <cellStyle name="SAPBEXresItemX 3 4 5" xfId="22162" xr:uid="{00000000-0005-0000-0000-0000AB740000}"/>
    <cellStyle name="SAPBEXresItemX 3 4 5 2" xfId="22163" xr:uid="{00000000-0005-0000-0000-0000AC740000}"/>
    <cellStyle name="SAPBEXresItemX 3 4 6" xfId="22164" xr:uid="{00000000-0005-0000-0000-0000AD740000}"/>
    <cellStyle name="SAPBEXresItemX 3 4 7" xfId="22165" xr:uid="{00000000-0005-0000-0000-0000AE740000}"/>
    <cellStyle name="SAPBEXresItemX 3 4 8" xfId="22166" xr:uid="{00000000-0005-0000-0000-0000AF740000}"/>
    <cellStyle name="SAPBEXresItemX 3 4_2014БП" xfId="22167" xr:uid="{00000000-0005-0000-0000-0000B0740000}"/>
    <cellStyle name="SAPBEXresItemX 3 5" xfId="22168" xr:uid="{00000000-0005-0000-0000-0000B1740000}"/>
    <cellStyle name="SAPBEXresItemX 3 5 2" xfId="22169" xr:uid="{00000000-0005-0000-0000-0000B2740000}"/>
    <cellStyle name="SAPBEXresItemX 3 5 2 2" xfId="22170" xr:uid="{00000000-0005-0000-0000-0000B3740000}"/>
    <cellStyle name="SAPBEXresItemX 3 5 3" xfId="22171" xr:uid="{00000000-0005-0000-0000-0000B4740000}"/>
    <cellStyle name="SAPBEXresItemX 3 6" xfId="22172" xr:uid="{00000000-0005-0000-0000-0000B5740000}"/>
    <cellStyle name="SAPBEXresItemX 3 6 2" xfId="22173" xr:uid="{00000000-0005-0000-0000-0000B6740000}"/>
    <cellStyle name="SAPBEXresItemX 3 6 2 2" xfId="22174" xr:uid="{00000000-0005-0000-0000-0000B7740000}"/>
    <cellStyle name="SAPBEXresItemX 3 6 3" xfId="22175" xr:uid="{00000000-0005-0000-0000-0000B8740000}"/>
    <cellStyle name="SAPBEXresItemX 3 7" xfId="22176" xr:uid="{00000000-0005-0000-0000-0000B9740000}"/>
    <cellStyle name="SAPBEXresItemX 3 7 2" xfId="22177" xr:uid="{00000000-0005-0000-0000-0000BA740000}"/>
    <cellStyle name="SAPBEXresItemX 3 7 2 2" xfId="22178" xr:uid="{00000000-0005-0000-0000-0000BB740000}"/>
    <cellStyle name="SAPBEXresItemX 3 7 3" xfId="22179" xr:uid="{00000000-0005-0000-0000-0000BC740000}"/>
    <cellStyle name="SAPBEXresItemX 3 8" xfId="22180" xr:uid="{00000000-0005-0000-0000-0000BD740000}"/>
    <cellStyle name="SAPBEXresItemX 3 8 2" xfId="22181" xr:uid="{00000000-0005-0000-0000-0000BE740000}"/>
    <cellStyle name="SAPBEXresItemX 3 8 2 2" xfId="22182" xr:uid="{00000000-0005-0000-0000-0000BF740000}"/>
    <cellStyle name="SAPBEXresItemX 3 8 3" xfId="22183" xr:uid="{00000000-0005-0000-0000-0000C0740000}"/>
    <cellStyle name="SAPBEXresItemX 3 9" xfId="22184" xr:uid="{00000000-0005-0000-0000-0000C1740000}"/>
    <cellStyle name="SAPBEXresItemX 3 9 2" xfId="22185" xr:uid="{00000000-0005-0000-0000-0000C2740000}"/>
    <cellStyle name="SAPBEXresItemX 3 9 2 2" xfId="22186" xr:uid="{00000000-0005-0000-0000-0000C3740000}"/>
    <cellStyle name="SAPBEXresItemX 3 9 3" xfId="22187" xr:uid="{00000000-0005-0000-0000-0000C4740000}"/>
    <cellStyle name="SAPBEXresItemX 3_2013Прогноз" xfId="22188" xr:uid="{00000000-0005-0000-0000-0000C5740000}"/>
    <cellStyle name="SAPBEXresItemX 30" xfId="36501" xr:uid="{00000000-0005-0000-0000-0000C6740000}"/>
    <cellStyle name="SAPBEXresItemX 31" xfId="36502" xr:uid="{00000000-0005-0000-0000-0000C7740000}"/>
    <cellStyle name="SAPBEXresItemX 4" xfId="22189" xr:uid="{00000000-0005-0000-0000-0000C8740000}"/>
    <cellStyle name="SAPBEXresItemX 4 10" xfId="22190" xr:uid="{00000000-0005-0000-0000-0000C9740000}"/>
    <cellStyle name="SAPBEXresItemX 4 10 2" xfId="22191" xr:uid="{00000000-0005-0000-0000-0000CA740000}"/>
    <cellStyle name="SAPBEXresItemX 4 10 3" xfId="22192" xr:uid="{00000000-0005-0000-0000-0000CB740000}"/>
    <cellStyle name="SAPBEXresItemX 4 11" xfId="22193" xr:uid="{00000000-0005-0000-0000-0000CC740000}"/>
    <cellStyle name="SAPBEXresItemX 4 12" xfId="22194" xr:uid="{00000000-0005-0000-0000-0000CD740000}"/>
    <cellStyle name="SAPBEXresItemX 4 2" xfId="22195" xr:uid="{00000000-0005-0000-0000-0000CE740000}"/>
    <cellStyle name="SAPBEXresItemX 4 2 2" xfId="22196" xr:uid="{00000000-0005-0000-0000-0000CF740000}"/>
    <cellStyle name="SAPBEXresItemX 4 2 2 2" xfId="22197" xr:uid="{00000000-0005-0000-0000-0000D0740000}"/>
    <cellStyle name="SAPBEXresItemX 4 2 2 2 2" xfId="22198" xr:uid="{00000000-0005-0000-0000-0000D1740000}"/>
    <cellStyle name="SAPBEXresItemX 4 2 2 3" xfId="22199" xr:uid="{00000000-0005-0000-0000-0000D2740000}"/>
    <cellStyle name="SAPBEXresItemX 4 2 2 3 2" xfId="22200" xr:uid="{00000000-0005-0000-0000-0000D3740000}"/>
    <cellStyle name="SAPBEXresItemX 4 2 2 4" xfId="22201" xr:uid="{00000000-0005-0000-0000-0000D4740000}"/>
    <cellStyle name="SAPBEXresItemX 4 2 2 4 2" xfId="22202" xr:uid="{00000000-0005-0000-0000-0000D5740000}"/>
    <cellStyle name="SAPBEXresItemX 4 2 2 5" xfId="22203" xr:uid="{00000000-0005-0000-0000-0000D6740000}"/>
    <cellStyle name="SAPBEXresItemX 4 2 2 5 2" xfId="22204" xr:uid="{00000000-0005-0000-0000-0000D7740000}"/>
    <cellStyle name="SAPBEXresItemX 4 2 2 6" xfId="22205" xr:uid="{00000000-0005-0000-0000-0000D8740000}"/>
    <cellStyle name="SAPBEXresItemX 4 2 2 7" xfId="22206" xr:uid="{00000000-0005-0000-0000-0000D9740000}"/>
    <cellStyle name="SAPBEXresItemX 4 2 2 8" xfId="22207" xr:uid="{00000000-0005-0000-0000-0000DA740000}"/>
    <cellStyle name="SAPBEXresItemX 4 2 2_2014БП" xfId="22208" xr:uid="{00000000-0005-0000-0000-0000DB740000}"/>
    <cellStyle name="SAPBEXresItemX 4 2 3" xfId="22209" xr:uid="{00000000-0005-0000-0000-0000DC740000}"/>
    <cellStyle name="SAPBEXresItemX 4 2 3 2" xfId="22210" xr:uid="{00000000-0005-0000-0000-0000DD740000}"/>
    <cellStyle name="SAPBEXresItemX 4 2 4" xfId="22211" xr:uid="{00000000-0005-0000-0000-0000DE740000}"/>
    <cellStyle name="SAPBEXresItemX 4 2 4 2" xfId="22212" xr:uid="{00000000-0005-0000-0000-0000DF740000}"/>
    <cellStyle name="SAPBEXresItemX 4 2 5" xfId="22213" xr:uid="{00000000-0005-0000-0000-0000E0740000}"/>
    <cellStyle name="SAPBEXresItemX 4 2 5 2" xfId="22214" xr:uid="{00000000-0005-0000-0000-0000E1740000}"/>
    <cellStyle name="SAPBEXresItemX 4 2 6" xfId="22215" xr:uid="{00000000-0005-0000-0000-0000E2740000}"/>
    <cellStyle name="SAPBEXresItemX 4 2 6 2" xfId="22216" xr:uid="{00000000-0005-0000-0000-0000E3740000}"/>
    <cellStyle name="SAPBEXresItemX 4 2 7" xfId="22217" xr:uid="{00000000-0005-0000-0000-0000E4740000}"/>
    <cellStyle name="SAPBEXresItemX 4 2 8" xfId="22218" xr:uid="{00000000-0005-0000-0000-0000E5740000}"/>
    <cellStyle name="SAPBEXresItemX 4 2 9" xfId="22219" xr:uid="{00000000-0005-0000-0000-0000E6740000}"/>
    <cellStyle name="SAPBEXresItemX 4 2_2013Прогноз" xfId="22220" xr:uid="{00000000-0005-0000-0000-0000E7740000}"/>
    <cellStyle name="SAPBEXresItemX 4 3" xfId="22221" xr:uid="{00000000-0005-0000-0000-0000E8740000}"/>
    <cellStyle name="SAPBEXresItemX 4 3 2" xfId="22222" xr:uid="{00000000-0005-0000-0000-0000E9740000}"/>
    <cellStyle name="SAPBEXresItemX 4 3 2 2" xfId="22223" xr:uid="{00000000-0005-0000-0000-0000EA740000}"/>
    <cellStyle name="SAPBEXresItemX 4 3 2 2 2" xfId="22224" xr:uid="{00000000-0005-0000-0000-0000EB740000}"/>
    <cellStyle name="SAPBEXresItemX 4 3 2 3" xfId="22225" xr:uid="{00000000-0005-0000-0000-0000EC740000}"/>
    <cellStyle name="SAPBEXresItemX 4 3 2 3 2" xfId="22226" xr:uid="{00000000-0005-0000-0000-0000ED740000}"/>
    <cellStyle name="SAPBEXresItemX 4 3 2 4" xfId="22227" xr:uid="{00000000-0005-0000-0000-0000EE740000}"/>
    <cellStyle name="SAPBEXresItemX 4 3 2 4 2" xfId="22228" xr:uid="{00000000-0005-0000-0000-0000EF740000}"/>
    <cellStyle name="SAPBEXresItemX 4 3 2 5" xfId="22229" xr:uid="{00000000-0005-0000-0000-0000F0740000}"/>
    <cellStyle name="SAPBEXresItemX 4 3 2 5 2" xfId="22230" xr:uid="{00000000-0005-0000-0000-0000F1740000}"/>
    <cellStyle name="SAPBEXresItemX 4 3 2 6" xfId="22231" xr:uid="{00000000-0005-0000-0000-0000F2740000}"/>
    <cellStyle name="SAPBEXresItemX 4 3 2 7" xfId="22232" xr:uid="{00000000-0005-0000-0000-0000F3740000}"/>
    <cellStyle name="SAPBEXresItemX 4 3 2 8" xfId="22233" xr:uid="{00000000-0005-0000-0000-0000F4740000}"/>
    <cellStyle name="SAPBEXresItemX 4 3 2_2014БП" xfId="22234" xr:uid="{00000000-0005-0000-0000-0000F5740000}"/>
    <cellStyle name="SAPBEXresItemX 4 3 3" xfId="22235" xr:uid="{00000000-0005-0000-0000-0000F6740000}"/>
    <cellStyle name="SAPBEXresItemX 4 3 3 2" xfId="22236" xr:uid="{00000000-0005-0000-0000-0000F7740000}"/>
    <cellStyle name="SAPBEXresItemX 4 3 4" xfId="22237" xr:uid="{00000000-0005-0000-0000-0000F8740000}"/>
    <cellStyle name="SAPBEXresItemX 4 3 4 2" xfId="22238" xr:uid="{00000000-0005-0000-0000-0000F9740000}"/>
    <cellStyle name="SAPBEXresItemX 4 3 5" xfId="22239" xr:uid="{00000000-0005-0000-0000-0000FA740000}"/>
    <cellStyle name="SAPBEXresItemX 4 3 5 2" xfId="22240" xr:uid="{00000000-0005-0000-0000-0000FB740000}"/>
    <cellStyle name="SAPBEXresItemX 4 3 6" xfId="22241" xr:uid="{00000000-0005-0000-0000-0000FC740000}"/>
    <cellStyle name="SAPBEXresItemX 4 3 6 2" xfId="22242" xr:uid="{00000000-0005-0000-0000-0000FD740000}"/>
    <cellStyle name="SAPBEXresItemX 4 3 7" xfId="22243" xr:uid="{00000000-0005-0000-0000-0000FE740000}"/>
    <cellStyle name="SAPBEXresItemX 4 3 8" xfId="22244" xr:uid="{00000000-0005-0000-0000-0000FF740000}"/>
    <cellStyle name="SAPBEXresItemX 4 3 9" xfId="22245" xr:uid="{00000000-0005-0000-0000-000000750000}"/>
    <cellStyle name="SAPBEXresItemX 4 3_2013Прогноз" xfId="22246" xr:uid="{00000000-0005-0000-0000-000001750000}"/>
    <cellStyle name="SAPBEXresItemX 4 4" xfId="22247" xr:uid="{00000000-0005-0000-0000-000002750000}"/>
    <cellStyle name="SAPBEXresItemX 4 4 2" xfId="22248" xr:uid="{00000000-0005-0000-0000-000003750000}"/>
    <cellStyle name="SAPBEXresItemX 4 4 2 2" xfId="22249" xr:uid="{00000000-0005-0000-0000-000004750000}"/>
    <cellStyle name="SAPBEXresItemX 4 4 2 3" xfId="22250" xr:uid="{00000000-0005-0000-0000-000005750000}"/>
    <cellStyle name="SAPBEXresItemX 4 4 3" xfId="22251" xr:uid="{00000000-0005-0000-0000-000006750000}"/>
    <cellStyle name="SAPBEXresItemX 4 4 3 2" xfId="22252" xr:uid="{00000000-0005-0000-0000-000007750000}"/>
    <cellStyle name="SAPBEXresItemX 4 4 4" xfId="22253" xr:uid="{00000000-0005-0000-0000-000008750000}"/>
    <cellStyle name="SAPBEXresItemX 4 4 4 2" xfId="22254" xr:uid="{00000000-0005-0000-0000-000009750000}"/>
    <cellStyle name="SAPBEXresItemX 4 4 5" xfId="22255" xr:uid="{00000000-0005-0000-0000-00000A750000}"/>
    <cellStyle name="SAPBEXresItemX 4 4 5 2" xfId="22256" xr:uid="{00000000-0005-0000-0000-00000B750000}"/>
    <cellStyle name="SAPBEXresItemX 4 4 6" xfId="22257" xr:uid="{00000000-0005-0000-0000-00000C750000}"/>
    <cellStyle name="SAPBEXresItemX 4 4 7" xfId="22258" xr:uid="{00000000-0005-0000-0000-00000D750000}"/>
    <cellStyle name="SAPBEXresItemX 4 4 8" xfId="22259" xr:uid="{00000000-0005-0000-0000-00000E750000}"/>
    <cellStyle name="SAPBEXresItemX 4 4_2014БП" xfId="22260" xr:uid="{00000000-0005-0000-0000-00000F750000}"/>
    <cellStyle name="SAPBEXresItemX 4 5" xfId="22261" xr:uid="{00000000-0005-0000-0000-000010750000}"/>
    <cellStyle name="SAPBEXresItemX 4 5 2" xfId="22262" xr:uid="{00000000-0005-0000-0000-000011750000}"/>
    <cellStyle name="SAPBEXresItemX 4 5 2 2" xfId="22263" xr:uid="{00000000-0005-0000-0000-000012750000}"/>
    <cellStyle name="SAPBEXresItemX 4 5 3" xfId="22264" xr:uid="{00000000-0005-0000-0000-000013750000}"/>
    <cellStyle name="SAPBEXresItemX 4 6" xfId="22265" xr:uid="{00000000-0005-0000-0000-000014750000}"/>
    <cellStyle name="SAPBEXresItemX 4 6 2" xfId="22266" xr:uid="{00000000-0005-0000-0000-000015750000}"/>
    <cellStyle name="SAPBEXresItemX 4 6 2 2" xfId="22267" xr:uid="{00000000-0005-0000-0000-000016750000}"/>
    <cellStyle name="SAPBEXresItemX 4 6 3" xfId="22268" xr:uid="{00000000-0005-0000-0000-000017750000}"/>
    <cellStyle name="SAPBEXresItemX 4 7" xfId="22269" xr:uid="{00000000-0005-0000-0000-000018750000}"/>
    <cellStyle name="SAPBEXresItemX 4 7 2" xfId="22270" xr:uid="{00000000-0005-0000-0000-000019750000}"/>
    <cellStyle name="SAPBEXresItemX 4 7 2 2" xfId="22271" xr:uid="{00000000-0005-0000-0000-00001A750000}"/>
    <cellStyle name="SAPBEXresItemX 4 7 3" xfId="22272" xr:uid="{00000000-0005-0000-0000-00001B750000}"/>
    <cellStyle name="SAPBEXresItemX 4 8" xfId="22273" xr:uid="{00000000-0005-0000-0000-00001C750000}"/>
    <cellStyle name="SAPBEXresItemX 4 8 2" xfId="22274" xr:uid="{00000000-0005-0000-0000-00001D750000}"/>
    <cellStyle name="SAPBEXresItemX 4 8 2 2" xfId="22275" xr:uid="{00000000-0005-0000-0000-00001E750000}"/>
    <cellStyle name="SAPBEXresItemX 4 8 3" xfId="22276" xr:uid="{00000000-0005-0000-0000-00001F750000}"/>
    <cellStyle name="SAPBEXresItemX 4 9" xfId="22277" xr:uid="{00000000-0005-0000-0000-000020750000}"/>
    <cellStyle name="SAPBEXresItemX 4 9 2" xfId="22278" xr:uid="{00000000-0005-0000-0000-000021750000}"/>
    <cellStyle name="SAPBEXresItemX 4 9 2 2" xfId="22279" xr:uid="{00000000-0005-0000-0000-000022750000}"/>
    <cellStyle name="SAPBEXresItemX 4 9 3" xfId="22280" xr:uid="{00000000-0005-0000-0000-000023750000}"/>
    <cellStyle name="SAPBEXresItemX 4_2013Прогноз" xfId="22281" xr:uid="{00000000-0005-0000-0000-000024750000}"/>
    <cellStyle name="SAPBEXresItemX 5" xfId="22282" xr:uid="{00000000-0005-0000-0000-000025750000}"/>
    <cellStyle name="SAPBEXresItemX 5 10" xfId="22283" xr:uid="{00000000-0005-0000-0000-000026750000}"/>
    <cellStyle name="SAPBEXresItemX 5 10 2" xfId="22284" xr:uid="{00000000-0005-0000-0000-000027750000}"/>
    <cellStyle name="SAPBEXresItemX 5 10 3" xfId="22285" xr:uid="{00000000-0005-0000-0000-000028750000}"/>
    <cellStyle name="SAPBEXresItemX 5 11" xfId="22286" xr:uid="{00000000-0005-0000-0000-000029750000}"/>
    <cellStyle name="SAPBEXresItemX 5 12" xfId="22287" xr:uid="{00000000-0005-0000-0000-00002A750000}"/>
    <cellStyle name="SAPBEXresItemX 5 2" xfId="22288" xr:uid="{00000000-0005-0000-0000-00002B750000}"/>
    <cellStyle name="SAPBEXresItemX 5 2 2" xfId="22289" xr:uid="{00000000-0005-0000-0000-00002C750000}"/>
    <cellStyle name="SAPBEXresItemX 5 2 2 2" xfId="22290" xr:uid="{00000000-0005-0000-0000-00002D750000}"/>
    <cellStyle name="SAPBEXresItemX 5 2 2 2 2" xfId="22291" xr:uid="{00000000-0005-0000-0000-00002E750000}"/>
    <cellStyle name="SAPBEXresItemX 5 2 2 3" xfId="22292" xr:uid="{00000000-0005-0000-0000-00002F750000}"/>
    <cellStyle name="SAPBEXresItemX 5 2 2 3 2" xfId="22293" xr:uid="{00000000-0005-0000-0000-000030750000}"/>
    <cellStyle name="SAPBEXresItemX 5 2 2 4" xfId="22294" xr:uid="{00000000-0005-0000-0000-000031750000}"/>
    <cellStyle name="SAPBEXresItemX 5 2 2 4 2" xfId="22295" xr:uid="{00000000-0005-0000-0000-000032750000}"/>
    <cellStyle name="SAPBEXresItemX 5 2 2 5" xfId="22296" xr:uid="{00000000-0005-0000-0000-000033750000}"/>
    <cellStyle name="SAPBEXresItemX 5 2 2 5 2" xfId="22297" xr:uid="{00000000-0005-0000-0000-000034750000}"/>
    <cellStyle name="SAPBEXresItemX 5 2 2 6" xfId="22298" xr:uid="{00000000-0005-0000-0000-000035750000}"/>
    <cellStyle name="SAPBEXresItemX 5 2 2 7" xfId="22299" xr:uid="{00000000-0005-0000-0000-000036750000}"/>
    <cellStyle name="SAPBEXresItemX 5 2 2 8" xfId="22300" xr:uid="{00000000-0005-0000-0000-000037750000}"/>
    <cellStyle name="SAPBEXresItemX 5 2 2_2014БП" xfId="22301" xr:uid="{00000000-0005-0000-0000-000038750000}"/>
    <cellStyle name="SAPBEXresItemX 5 2 3" xfId="22302" xr:uid="{00000000-0005-0000-0000-000039750000}"/>
    <cellStyle name="SAPBEXresItemX 5 2 3 2" xfId="22303" xr:uid="{00000000-0005-0000-0000-00003A750000}"/>
    <cellStyle name="SAPBEXresItemX 5 2 4" xfId="22304" xr:uid="{00000000-0005-0000-0000-00003B750000}"/>
    <cellStyle name="SAPBEXresItemX 5 2 4 2" xfId="22305" xr:uid="{00000000-0005-0000-0000-00003C750000}"/>
    <cellStyle name="SAPBEXresItemX 5 2 5" xfId="22306" xr:uid="{00000000-0005-0000-0000-00003D750000}"/>
    <cellStyle name="SAPBEXresItemX 5 2 5 2" xfId="22307" xr:uid="{00000000-0005-0000-0000-00003E750000}"/>
    <cellStyle name="SAPBEXresItemX 5 2 6" xfId="22308" xr:uid="{00000000-0005-0000-0000-00003F750000}"/>
    <cellStyle name="SAPBEXresItemX 5 2 6 2" xfId="22309" xr:uid="{00000000-0005-0000-0000-000040750000}"/>
    <cellStyle name="SAPBEXresItemX 5 2 7" xfId="22310" xr:uid="{00000000-0005-0000-0000-000041750000}"/>
    <cellStyle name="SAPBEXresItemX 5 2 8" xfId="22311" xr:uid="{00000000-0005-0000-0000-000042750000}"/>
    <cellStyle name="SAPBEXresItemX 5 2 9" xfId="22312" xr:uid="{00000000-0005-0000-0000-000043750000}"/>
    <cellStyle name="SAPBEXresItemX 5 2_2013Прогноз" xfId="22313" xr:uid="{00000000-0005-0000-0000-000044750000}"/>
    <cellStyle name="SAPBEXresItemX 5 3" xfId="22314" xr:uid="{00000000-0005-0000-0000-000045750000}"/>
    <cellStyle name="SAPBEXresItemX 5 3 2" xfId="22315" xr:uid="{00000000-0005-0000-0000-000046750000}"/>
    <cellStyle name="SAPBEXresItemX 5 3 2 2" xfId="22316" xr:uid="{00000000-0005-0000-0000-000047750000}"/>
    <cellStyle name="SAPBEXresItemX 5 3 2 2 2" xfId="22317" xr:uid="{00000000-0005-0000-0000-000048750000}"/>
    <cellStyle name="SAPBEXresItemX 5 3 2 3" xfId="22318" xr:uid="{00000000-0005-0000-0000-000049750000}"/>
    <cellStyle name="SAPBEXresItemX 5 3 2 3 2" xfId="22319" xr:uid="{00000000-0005-0000-0000-00004A750000}"/>
    <cellStyle name="SAPBEXresItemX 5 3 2 4" xfId="22320" xr:uid="{00000000-0005-0000-0000-00004B750000}"/>
    <cellStyle name="SAPBEXresItemX 5 3 2 4 2" xfId="22321" xr:uid="{00000000-0005-0000-0000-00004C750000}"/>
    <cellStyle name="SAPBEXresItemX 5 3 2 5" xfId="22322" xr:uid="{00000000-0005-0000-0000-00004D750000}"/>
    <cellStyle name="SAPBEXresItemX 5 3 2 5 2" xfId="22323" xr:uid="{00000000-0005-0000-0000-00004E750000}"/>
    <cellStyle name="SAPBEXresItemX 5 3 2 6" xfId="22324" xr:uid="{00000000-0005-0000-0000-00004F750000}"/>
    <cellStyle name="SAPBEXresItemX 5 3 2 7" xfId="22325" xr:uid="{00000000-0005-0000-0000-000050750000}"/>
    <cellStyle name="SAPBEXresItemX 5 3 2 8" xfId="22326" xr:uid="{00000000-0005-0000-0000-000051750000}"/>
    <cellStyle name="SAPBEXresItemX 5 3 2_2014БП" xfId="22327" xr:uid="{00000000-0005-0000-0000-000052750000}"/>
    <cellStyle name="SAPBEXresItemX 5 3 3" xfId="22328" xr:uid="{00000000-0005-0000-0000-000053750000}"/>
    <cellStyle name="SAPBEXresItemX 5 3 3 2" xfId="22329" xr:uid="{00000000-0005-0000-0000-000054750000}"/>
    <cellStyle name="SAPBEXresItemX 5 3 4" xfId="22330" xr:uid="{00000000-0005-0000-0000-000055750000}"/>
    <cellStyle name="SAPBEXresItemX 5 3 4 2" xfId="22331" xr:uid="{00000000-0005-0000-0000-000056750000}"/>
    <cellStyle name="SAPBEXresItemX 5 3 5" xfId="22332" xr:uid="{00000000-0005-0000-0000-000057750000}"/>
    <cellStyle name="SAPBEXresItemX 5 3 5 2" xfId="22333" xr:uid="{00000000-0005-0000-0000-000058750000}"/>
    <cellStyle name="SAPBEXresItemX 5 3 6" xfId="22334" xr:uid="{00000000-0005-0000-0000-000059750000}"/>
    <cellStyle name="SAPBEXresItemX 5 3 6 2" xfId="22335" xr:uid="{00000000-0005-0000-0000-00005A750000}"/>
    <cellStyle name="SAPBEXresItemX 5 3 7" xfId="22336" xr:uid="{00000000-0005-0000-0000-00005B750000}"/>
    <cellStyle name="SAPBEXresItemX 5 3 8" xfId="22337" xr:uid="{00000000-0005-0000-0000-00005C750000}"/>
    <cellStyle name="SAPBEXresItemX 5 3 9" xfId="22338" xr:uid="{00000000-0005-0000-0000-00005D750000}"/>
    <cellStyle name="SAPBEXresItemX 5 3_2013Прогноз" xfId="22339" xr:uid="{00000000-0005-0000-0000-00005E750000}"/>
    <cellStyle name="SAPBEXresItemX 5 4" xfId="22340" xr:uid="{00000000-0005-0000-0000-00005F750000}"/>
    <cellStyle name="SAPBEXresItemX 5 4 2" xfId="22341" xr:uid="{00000000-0005-0000-0000-000060750000}"/>
    <cellStyle name="SAPBEXresItemX 5 4 2 2" xfId="22342" xr:uid="{00000000-0005-0000-0000-000061750000}"/>
    <cellStyle name="SAPBEXresItemX 5 4 2 3" xfId="22343" xr:uid="{00000000-0005-0000-0000-000062750000}"/>
    <cellStyle name="SAPBEXresItemX 5 4 3" xfId="22344" xr:uid="{00000000-0005-0000-0000-000063750000}"/>
    <cellStyle name="SAPBEXresItemX 5 4 3 2" xfId="22345" xr:uid="{00000000-0005-0000-0000-000064750000}"/>
    <cellStyle name="SAPBEXresItemX 5 4 4" xfId="22346" xr:uid="{00000000-0005-0000-0000-000065750000}"/>
    <cellStyle name="SAPBEXresItemX 5 4 4 2" xfId="22347" xr:uid="{00000000-0005-0000-0000-000066750000}"/>
    <cellStyle name="SAPBEXresItemX 5 4 5" xfId="22348" xr:uid="{00000000-0005-0000-0000-000067750000}"/>
    <cellStyle name="SAPBEXresItemX 5 4 5 2" xfId="22349" xr:uid="{00000000-0005-0000-0000-000068750000}"/>
    <cellStyle name="SAPBEXresItemX 5 4 6" xfId="22350" xr:uid="{00000000-0005-0000-0000-000069750000}"/>
    <cellStyle name="SAPBEXresItemX 5 4 7" xfId="22351" xr:uid="{00000000-0005-0000-0000-00006A750000}"/>
    <cellStyle name="SAPBEXresItemX 5 4 8" xfId="22352" xr:uid="{00000000-0005-0000-0000-00006B750000}"/>
    <cellStyle name="SAPBEXresItemX 5 4_2014БП" xfId="22353" xr:uid="{00000000-0005-0000-0000-00006C750000}"/>
    <cellStyle name="SAPBEXresItemX 5 5" xfId="22354" xr:uid="{00000000-0005-0000-0000-00006D750000}"/>
    <cellStyle name="SAPBEXresItemX 5 5 2" xfId="22355" xr:uid="{00000000-0005-0000-0000-00006E750000}"/>
    <cellStyle name="SAPBEXresItemX 5 5 2 2" xfId="22356" xr:uid="{00000000-0005-0000-0000-00006F750000}"/>
    <cellStyle name="SAPBEXresItemX 5 5 3" xfId="22357" xr:uid="{00000000-0005-0000-0000-000070750000}"/>
    <cellStyle name="SAPBEXresItemX 5 6" xfId="22358" xr:uid="{00000000-0005-0000-0000-000071750000}"/>
    <cellStyle name="SAPBEXresItemX 5 6 2" xfId="22359" xr:uid="{00000000-0005-0000-0000-000072750000}"/>
    <cellStyle name="SAPBEXresItemX 5 6 2 2" xfId="22360" xr:uid="{00000000-0005-0000-0000-000073750000}"/>
    <cellStyle name="SAPBEXresItemX 5 6 3" xfId="22361" xr:uid="{00000000-0005-0000-0000-000074750000}"/>
    <cellStyle name="SAPBEXresItemX 5 7" xfId="22362" xr:uid="{00000000-0005-0000-0000-000075750000}"/>
    <cellStyle name="SAPBEXresItemX 5 7 2" xfId="22363" xr:uid="{00000000-0005-0000-0000-000076750000}"/>
    <cellStyle name="SAPBEXresItemX 5 7 2 2" xfId="22364" xr:uid="{00000000-0005-0000-0000-000077750000}"/>
    <cellStyle name="SAPBEXresItemX 5 7 3" xfId="22365" xr:uid="{00000000-0005-0000-0000-000078750000}"/>
    <cellStyle name="SAPBEXresItemX 5 8" xfId="22366" xr:uid="{00000000-0005-0000-0000-000079750000}"/>
    <cellStyle name="SAPBEXresItemX 5 8 2" xfId="22367" xr:uid="{00000000-0005-0000-0000-00007A750000}"/>
    <cellStyle name="SAPBEXresItemX 5 8 2 2" xfId="22368" xr:uid="{00000000-0005-0000-0000-00007B750000}"/>
    <cellStyle name="SAPBEXresItemX 5 8 3" xfId="22369" xr:uid="{00000000-0005-0000-0000-00007C750000}"/>
    <cellStyle name="SAPBEXresItemX 5 9" xfId="22370" xr:uid="{00000000-0005-0000-0000-00007D750000}"/>
    <cellStyle name="SAPBEXresItemX 5 9 2" xfId="22371" xr:uid="{00000000-0005-0000-0000-00007E750000}"/>
    <cellStyle name="SAPBEXresItemX 5 9 2 2" xfId="22372" xr:uid="{00000000-0005-0000-0000-00007F750000}"/>
    <cellStyle name="SAPBEXresItemX 5 9 3" xfId="22373" xr:uid="{00000000-0005-0000-0000-000080750000}"/>
    <cellStyle name="SAPBEXresItemX 5_2013Прогноз" xfId="22374" xr:uid="{00000000-0005-0000-0000-000081750000}"/>
    <cellStyle name="SAPBEXresItemX 6" xfId="22375" xr:uid="{00000000-0005-0000-0000-000082750000}"/>
    <cellStyle name="SAPBEXresItemX 6 10" xfId="22376" xr:uid="{00000000-0005-0000-0000-000083750000}"/>
    <cellStyle name="SAPBEXresItemX 6 10 2" xfId="22377" xr:uid="{00000000-0005-0000-0000-000084750000}"/>
    <cellStyle name="SAPBEXresItemX 6 10 2 2" xfId="22378" xr:uid="{00000000-0005-0000-0000-000085750000}"/>
    <cellStyle name="SAPBEXresItemX 6 10 3" xfId="22379" xr:uid="{00000000-0005-0000-0000-000086750000}"/>
    <cellStyle name="SAPBEXresItemX 6 11" xfId="22380" xr:uid="{00000000-0005-0000-0000-000087750000}"/>
    <cellStyle name="SAPBEXresItemX 6 11 2" xfId="22381" xr:uid="{00000000-0005-0000-0000-000088750000}"/>
    <cellStyle name="SAPBEXresItemX 6 12" xfId="22382" xr:uid="{00000000-0005-0000-0000-000089750000}"/>
    <cellStyle name="SAPBEXresItemX 6 13" xfId="22383" xr:uid="{00000000-0005-0000-0000-00008A750000}"/>
    <cellStyle name="SAPBEXresItemX 6 2" xfId="22384" xr:uid="{00000000-0005-0000-0000-00008B750000}"/>
    <cellStyle name="SAPBEXresItemX 6 2 2" xfId="22385" xr:uid="{00000000-0005-0000-0000-00008C750000}"/>
    <cellStyle name="SAPBEXresItemX 6 2 2 2" xfId="22386" xr:uid="{00000000-0005-0000-0000-00008D750000}"/>
    <cellStyle name="SAPBEXresItemX 6 2 2 3" xfId="22387" xr:uid="{00000000-0005-0000-0000-00008E750000}"/>
    <cellStyle name="SAPBEXresItemX 6 2 3" xfId="22388" xr:uid="{00000000-0005-0000-0000-00008F750000}"/>
    <cellStyle name="SAPBEXresItemX 6 2 3 2" xfId="22389" xr:uid="{00000000-0005-0000-0000-000090750000}"/>
    <cellStyle name="SAPBEXresItemX 6 2 4" xfId="22390" xr:uid="{00000000-0005-0000-0000-000091750000}"/>
    <cellStyle name="SAPBEXresItemX 6 2 4 2" xfId="22391" xr:uid="{00000000-0005-0000-0000-000092750000}"/>
    <cellStyle name="SAPBEXresItemX 6 2 5" xfId="22392" xr:uid="{00000000-0005-0000-0000-000093750000}"/>
    <cellStyle name="SAPBEXresItemX 6 2 5 2" xfId="22393" xr:uid="{00000000-0005-0000-0000-000094750000}"/>
    <cellStyle name="SAPBEXresItemX 6 2 6" xfId="22394" xr:uid="{00000000-0005-0000-0000-000095750000}"/>
    <cellStyle name="SAPBEXresItemX 6 2 7" xfId="22395" xr:uid="{00000000-0005-0000-0000-000096750000}"/>
    <cellStyle name="SAPBEXresItemX 6 2 8" xfId="22396" xr:uid="{00000000-0005-0000-0000-000097750000}"/>
    <cellStyle name="SAPBEXresItemX 6 2_2014БП" xfId="22397" xr:uid="{00000000-0005-0000-0000-000098750000}"/>
    <cellStyle name="SAPBEXresItemX 6 3" xfId="22398" xr:uid="{00000000-0005-0000-0000-000099750000}"/>
    <cellStyle name="SAPBEXresItemX 6 3 2" xfId="22399" xr:uid="{00000000-0005-0000-0000-00009A750000}"/>
    <cellStyle name="SAPBEXresItemX 6 3 2 2" xfId="22400" xr:uid="{00000000-0005-0000-0000-00009B750000}"/>
    <cellStyle name="SAPBEXresItemX 6 3 3" xfId="22401" xr:uid="{00000000-0005-0000-0000-00009C750000}"/>
    <cellStyle name="SAPBEXresItemX 6 4" xfId="22402" xr:uid="{00000000-0005-0000-0000-00009D750000}"/>
    <cellStyle name="SAPBEXresItemX 6 4 2" xfId="22403" xr:uid="{00000000-0005-0000-0000-00009E750000}"/>
    <cellStyle name="SAPBEXresItemX 6 4 2 2" xfId="22404" xr:uid="{00000000-0005-0000-0000-00009F750000}"/>
    <cellStyle name="SAPBEXresItemX 6 4 3" xfId="22405" xr:uid="{00000000-0005-0000-0000-0000A0750000}"/>
    <cellStyle name="SAPBEXresItemX 6 5" xfId="22406" xr:uid="{00000000-0005-0000-0000-0000A1750000}"/>
    <cellStyle name="SAPBEXresItemX 6 5 2" xfId="22407" xr:uid="{00000000-0005-0000-0000-0000A2750000}"/>
    <cellStyle name="SAPBEXresItemX 6 5 2 2" xfId="22408" xr:uid="{00000000-0005-0000-0000-0000A3750000}"/>
    <cellStyle name="SAPBEXresItemX 6 5 3" xfId="22409" xr:uid="{00000000-0005-0000-0000-0000A4750000}"/>
    <cellStyle name="SAPBEXresItemX 6 6" xfId="22410" xr:uid="{00000000-0005-0000-0000-0000A5750000}"/>
    <cellStyle name="SAPBEXresItemX 6 6 2" xfId="22411" xr:uid="{00000000-0005-0000-0000-0000A6750000}"/>
    <cellStyle name="SAPBEXresItemX 6 6 2 2" xfId="22412" xr:uid="{00000000-0005-0000-0000-0000A7750000}"/>
    <cellStyle name="SAPBEXresItemX 6 6 3" xfId="22413" xr:uid="{00000000-0005-0000-0000-0000A8750000}"/>
    <cellStyle name="SAPBEXresItemX 6 7" xfId="22414" xr:uid="{00000000-0005-0000-0000-0000A9750000}"/>
    <cellStyle name="SAPBEXresItemX 6 7 2" xfId="22415" xr:uid="{00000000-0005-0000-0000-0000AA750000}"/>
    <cellStyle name="SAPBEXresItemX 6 7 2 2" xfId="22416" xr:uid="{00000000-0005-0000-0000-0000AB750000}"/>
    <cellStyle name="SAPBEXresItemX 6 7 3" xfId="22417" xr:uid="{00000000-0005-0000-0000-0000AC750000}"/>
    <cellStyle name="SAPBEXresItemX 6 8" xfId="22418" xr:uid="{00000000-0005-0000-0000-0000AD750000}"/>
    <cellStyle name="SAPBEXresItemX 6 8 2" xfId="22419" xr:uid="{00000000-0005-0000-0000-0000AE750000}"/>
    <cellStyle name="SAPBEXresItemX 6 8 2 2" xfId="22420" xr:uid="{00000000-0005-0000-0000-0000AF750000}"/>
    <cellStyle name="SAPBEXresItemX 6 8 3" xfId="22421" xr:uid="{00000000-0005-0000-0000-0000B0750000}"/>
    <cellStyle name="SAPBEXresItemX 6 9" xfId="22422" xr:uid="{00000000-0005-0000-0000-0000B1750000}"/>
    <cellStyle name="SAPBEXresItemX 6 9 2" xfId="22423" xr:uid="{00000000-0005-0000-0000-0000B2750000}"/>
    <cellStyle name="SAPBEXresItemX 6 9 2 2" xfId="22424" xr:uid="{00000000-0005-0000-0000-0000B3750000}"/>
    <cellStyle name="SAPBEXresItemX 6 9 3" xfId="22425" xr:uid="{00000000-0005-0000-0000-0000B4750000}"/>
    <cellStyle name="SAPBEXresItemX 6_2013Прогноз" xfId="22426" xr:uid="{00000000-0005-0000-0000-0000B5750000}"/>
    <cellStyle name="SAPBEXresItemX 7" xfId="22427" xr:uid="{00000000-0005-0000-0000-0000B6750000}"/>
    <cellStyle name="SAPBEXresItemX 7 10" xfId="22428" xr:uid="{00000000-0005-0000-0000-0000B7750000}"/>
    <cellStyle name="SAPBEXresItemX 7 10 2" xfId="22429" xr:uid="{00000000-0005-0000-0000-0000B8750000}"/>
    <cellStyle name="SAPBEXresItemX 7 10 2 2" xfId="22430" xr:uid="{00000000-0005-0000-0000-0000B9750000}"/>
    <cellStyle name="SAPBEXresItemX 7 10 3" xfId="22431" xr:uid="{00000000-0005-0000-0000-0000BA750000}"/>
    <cellStyle name="SAPBEXresItemX 7 11" xfId="22432" xr:uid="{00000000-0005-0000-0000-0000BB750000}"/>
    <cellStyle name="SAPBEXresItemX 7 11 2" xfId="22433" xr:uid="{00000000-0005-0000-0000-0000BC750000}"/>
    <cellStyle name="SAPBEXresItemX 7 12" xfId="22434" xr:uid="{00000000-0005-0000-0000-0000BD750000}"/>
    <cellStyle name="SAPBEXresItemX 7 13" xfId="22435" xr:uid="{00000000-0005-0000-0000-0000BE750000}"/>
    <cellStyle name="SAPBEXresItemX 7 2" xfId="22436" xr:uid="{00000000-0005-0000-0000-0000BF750000}"/>
    <cellStyle name="SAPBEXresItemX 7 2 2" xfId="22437" xr:uid="{00000000-0005-0000-0000-0000C0750000}"/>
    <cellStyle name="SAPBEXresItemX 7 2 2 2" xfId="22438" xr:uid="{00000000-0005-0000-0000-0000C1750000}"/>
    <cellStyle name="SAPBEXresItemX 7 2 2 3" xfId="22439" xr:uid="{00000000-0005-0000-0000-0000C2750000}"/>
    <cellStyle name="SAPBEXresItemX 7 2 3" xfId="22440" xr:uid="{00000000-0005-0000-0000-0000C3750000}"/>
    <cellStyle name="SAPBEXresItemX 7 2 3 2" xfId="22441" xr:uid="{00000000-0005-0000-0000-0000C4750000}"/>
    <cellStyle name="SAPBEXresItemX 7 2 4" xfId="22442" xr:uid="{00000000-0005-0000-0000-0000C5750000}"/>
    <cellStyle name="SAPBEXresItemX 7 2 4 2" xfId="22443" xr:uid="{00000000-0005-0000-0000-0000C6750000}"/>
    <cellStyle name="SAPBEXresItemX 7 2 5" xfId="22444" xr:uid="{00000000-0005-0000-0000-0000C7750000}"/>
    <cellStyle name="SAPBEXresItemX 7 2 5 2" xfId="22445" xr:uid="{00000000-0005-0000-0000-0000C8750000}"/>
    <cellStyle name="SAPBEXresItemX 7 2 6" xfId="22446" xr:uid="{00000000-0005-0000-0000-0000C9750000}"/>
    <cellStyle name="SAPBEXresItemX 7 2 7" xfId="22447" xr:uid="{00000000-0005-0000-0000-0000CA750000}"/>
    <cellStyle name="SAPBEXresItemX 7 2 8" xfId="22448" xr:uid="{00000000-0005-0000-0000-0000CB750000}"/>
    <cellStyle name="SAPBEXresItemX 7 2_2014БП" xfId="22449" xr:uid="{00000000-0005-0000-0000-0000CC750000}"/>
    <cellStyle name="SAPBEXresItemX 7 3" xfId="22450" xr:uid="{00000000-0005-0000-0000-0000CD750000}"/>
    <cellStyle name="SAPBEXresItemX 7 3 2" xfId="22451" xr:uid="{00000000-0005-0000-0000-0000CE750000}"/>
    <cellStyle name="SAPBEXresItemX 7 3 2 2" xfId="22452" xr:uid="{00000000-0005-0000-0000-0000CF750000}"/>
    <cellStyle name="SAPBEXresItemX 7 3 3" xfId="22453" xr:uid="{00000000-0005-0000-0000-0000D0750000}"/>
    <cellStyle name="SAPBEXresItemX 7 4" xfId="22454" xr:uid="{00000000-0005-0000-0000-0000D1750000}"/>
    <cellStyle name="SAPBEXresItemX 7 4 2" xfId="22455" xr:uid="{00000000-0005-0000-0000-0000D2750000}"/>
    <cellStyle name="SAPBEXresItemX 7 4 2 2" xfId="22456" xr:uid="{00000000-0005-0000-0000-0000D3750000}"/>
    <cellStyle name="SAPBEXresItemX 7 4 3" xfId="22457" xr:uid="{00000000-0005-0000-0000-0000D4750000}"/>
    <cellStyle name="SAPBEXresItemX 7 5" xfId="22458" xr:uid="{00000000-0005-0000-0000-0000D5750000}"/>
    <cellStyle name="SAPBEXresItemX 7 5 2" xfId="22459" xr:uid="{00000000-0005-0000-0000-0000D6750000}"/>
    <cellStyle name="SAPBEXresItemX 7 5 2 2" xfId="22460" xr:uid="{00000000-0005-0000-0000-0000D7750000}"/>
    <cellStyle name="SAPBEXresItemX 7 5 3" xfId="22461" xr:uid="{00000000-0005-0000-0000-0000D8750000}"/>
    <cellStyle name="SAPBEXresItemX 7 6" xfId="22462" xr:uid="{00000000-0005-0000-0000-0000D9750000}"/>
    <cellStyle name="SAPBEXresItemX 7 6 2" xfId="22463" xr:uid="{00000000-0005-0000-0000-0000DA750000}"/>
    <cellStyle name="SAPBEXresItemX 7 6 2 2" xfId="22464" xr:uid="{00000000-0005-0000-0000-0000DB750000}"/>
    <cellStyle name="SAPBEXresItemX 7 6 3" xfId="22465" xr:uid="{00000000-0005-0000-0000-0000DC750000}"/>
    <cellStyle name="SAPBEXresItemX 7 7" xfId="22466" xr:uid="{00000000-0005-0000-0000-0000DD750000}"/>
    <cellStyle name="SAPBEXresItemX 7 7 2" xfId="22467" xr:uid="{00000000-0005-0000-0000-0000DE750000}"/>
    <cellStyle name="SAPBEXresItemX 7 7 2 2" xfId="22468" xr:uid="{00000000-0005-0000-0000-0000DF750000}"/>
    <cellStyle name="SAPBEXresItemX 7 7 3" xfId="22469" xr:uid="{00000000-0005-0000-0000-0000E0750000}"/>
    <cellStyle name="SAPBEXresItemX 7 8" xfId="22470" xr:uid="{00000000-0005-0000-0000-0000E1750000}"/>
    <cellStyle name="SAPBEXresItemX 7 8 2" xfId="22471" xr:uid="{00000000-0005-0000-0000-0000E2750000}"/>
    <cellStyle name="SAPBEXresItemX 7 8 2 2" xfId="22472" xr:uid="{00000000-0005-0000-0000-0000E3750000}"/>
    <cellStyle name="SAPBEXresItemX 7 8 3" xfId="22473" xr:uid="{00000000-0005-0000-0000-0000E4750000}"/>
    <cellStyle name="SAPBEXresItemX 7 9" xfId="22474" xr:uid="{00000000-0005-0000-0000-0000E5750000}"/>
    <cellStyle name="SAPBEXresItemX 7 9 2" xfId="22475" xr:uid="{00000000-0005-0000-0000-0000E6750000}"/>
    <cellStyle name="SAPBEXresItemX 7 9 2 2" xfId="22476" xr:uid="{00000000-0005-0000-0000-0000E7750000}"/>
    <cellStyle name="SAPBEXresItemX 7 9 3" xfId="22477" xr:uid="{00000000-0005-0000-0000-0000E8750000}"/>
    <cellStyle name="SAPBEXresItemX 7_2013Прогноз" xfId="22478" xr:uid="{00000000-0005-0000-0000-0000E9750000}"/>
    <cellStyle name="SAPBEXresItemX 8" xfId="22479" xr:uid="{00000000-0005-0000-0000-0000EA750000}"/>
    <cellStyle name="SAPBEXresItemX 8 10" xfId="22480" xr:uid="{00000000-0005-0000-0000-0000EB750000}"/>
    <cellStyle name="SAPBEXresItemX 8 10 2" xfId="22481" xr:uid="{00000000-0005-0000-0000-0000EC750000}"/>
    <cellStyle name="SAPBEXresItemX 8 11" xfId="22482" xr:uid="{00000000-0005-0000-0000-0000ED750000}"/>
    <cellStyle name="SAPBEXresItemX 8 12" xfId="22483" xr:uid="{00000000-0005-0000-0000-0000EE750000}"/>
    <cellStyle name="SAPBEXresItemX 8 2" xfId="22484" xr:uid="{00000000-0005-0000-0000-0000EF750000}"/>
    <cellStyle name="SAPBEXresItemX 8 2 2" xfId="22485" xr:uid="{00000000-0005-0000-0000-0000F0750000}"/>
    <cellStyle name="SAPBEXresItemX 8 2 2 2" xfId="22486" xr:uid="{00000000-0005-0000-0000-0000F1750000}"/>
    <cellStyle name="SAPBEXresItemX 8 2 3" xfId="22487" xr:uid="{00000000-0005-0000-0000-0000F2750000}"/>
    <cellStyle name="SAPBEXresItemX 8 3" xfId="22488" xr:uid="{00000000-0005-0000-0000-0000F3750000}"/>
    <cellStyle name="SAPBEXresItemX 8 3 2" xfId="22489" xr:uid="{00000000-0005-0000-0000-0000F4750000}"/>
    <cellStyle name="SAPBEXresItemX 8 3 2 2" xfId="22490" xr:uid="{00000000-0005-0000-0000-0000F5750000}"/>
    <cellStyle name="SAPBEXresItemX 8 3 3" xfId="22491" xr:uid="{00000000-0005-0000-0000-0000F6750000}"/>
    <cellStyle name="SAPBEXresItemX 8 4" xfId="22492" xr:uid="{00000000-0005-0000-0000-0000F7750000}"/>
    <cellStyle name="SAPBEXresItemX 8 4 2" xfId="22493" xr:uid="{00000000-0005-0000-0000-0000F8750000}"/>
    <cellStyle name="SAPBEXresItemX 8 4 2 2" xfId="22494" xr:uid="{00000000-0005-0000-0000-0000F9750000}"/>
    <cellStyle name="SAPBEXresItemX 8 4 3" xfId="22495" xr:uid="{00000000-0005-0000-0000-0000FA750000}"/>
    <cellStyle name="SAPBEXresItemX 8 5" xfId="22496" xr:uid="{00000000-0005-0000-0000-0000FB750000}"/>
    <cellStyle name="SAPBEXresItemX 8 5 2" xfId="22497" xr:uid="{00000000-0005-0000-0000-0000FC750000}"/>
    <cellStyle name="SAPBEXresItemX 8 5 2 2" xfId="22498" xr:uid="{00000000-0005-0000-0000-0000FD750000}"/>
    <cellStyle name="SAPBEXresItemX 8 5 3" xfId="22499" xr:uid="{00000000-0005-0000-0000-0000FE750000}"/>
    <cellStyle name="SAPBEXresItemX 8 6" xfId="22500" xr:uid="{00000000-0005-0000-0000-0000FF750000}"/>
    <cellStyle name="SAPBEXresItemX 8 6 2" xfId="22501" xr:uid="{00000000-0005-0000-0000-000000760000}"/>
    <cellStyle name="SAPBEXresItemX 8 6 2 2" xfId="22502" xr:uid="{00000000-0005-0000-0000-000001760000}"/>
    <cellStyle name="SAPBEXresItemX 8 6 3" xfId="22503" xr:uid="{00000000-0005-0000-0000-000002760000}"/>
    <cellStyle name="SAPBEXresItemX 8 7" xfId="22504" xr:uid="{00000000-0005-0000-0000-000003760000}"/>
    <cellStyle name="SAPBEXresItemX 8 7 2" xfId="22505" xr:uid="{00000000-0005-0000-0000-000004760000}"/>
    <cellStyle name="SAPBEXresItemX 8 7 3" xfId="22506" xr:uid="{00000000-0005-0000-0000-000005760000}"/>
    <cellStyle name="SAPBEXresItemX 8 8" xfId="22507" xr:uid="{00000000-0005-0000-0000-000006760000}"/>
    <cellStyle name="SAPBEXresItemX 8 8 2" xfId="22508" xr:uid="{00000000-0005-0000-0000-000007760000}"/>
    <cellStyle name="SAPBEXresItemX 8 8 3" xfId="22509" xr:uid="{00000000-0005-0000-0000-000008760000}"/>
    <cellStyle name="SAPBEXresItemX 8 9" xfId="22510" xr:uid="{00000000-0005-0000-0000-000009760000}"/>
    <cellStyle name="SAPBEXresItemX 8 9 2" xfId="22511" xr:uid="{00000000-0005-0000-0000-00000A760000}"/>
    <cellStyle name="SAPBEXresItemX 8_2014БП" xfId="22512" xr:uid="{00000000-0005-0000-0000-00000B760000}"/>
    <cellStyle name="SAPBEXresItemX 9" xfId="22513" xr:uid="{00000000-0005-0000-0000-00000C760000}"/>
    <cellStyle name="SAPBEXresItemX 9 10" xfId="22514" xr:uid="{00000000-0005-0000-0000-00000D760000}"/>
    <cellStyle name="SAPBEXresItemX 9 10 2" xfId="22515" xr:uid="{00000000-0005-0000-0000-00000E760000}"/>
    <cellStyle name="SAPBEXresItemX 9 11" xfId="22516" xr:uid="{00000000-0005-0000-0000-00000F760000}"/>
    <cellStyle name="SAPBEXresItemX 9 12" xfId="22517" xr:uid="{00000000-0005-0000-0000-000010760000}"/>
    <cellStyle name="SAPBEXresItemX 9 2" xfId="22518" xr:uid="{00000000-0005-0000-0000-000011760000}"/>
    <cellStyle name="SAPBEXresItemX 9 2 2" xfId="22519" xr:uid="{00000000-0005-0000-0000-000012760000}"/>
    <cellStyle name="SAPBEXresItemX 9 2 2 2" xfId="22520" xr:uid="{00000000-0005-0000-0000-000013760000}"/>
    <cellStyle name="SAPBEXresItemX 9 2 3" xfId="22521" xr:uid="{00000000-0005-0000-0000-000014760000}"/>
    <cellStyle name="SAPBEXresItemX 9 3" xfId="22522" xr:uid="{00000000-0005-0000-0000-000015760000}"/>
    <cellStyle name="SAPBEXresItemX 9 3 2" xfId="22523" xr:uid="{00000000-0005-0000-0000-000016760000}"/>
    <cellStyle name="SAPBEXresItemX 9 3 3" xfId="22524" xr:uid="{00000000-0005-0000-0000-000017760000}"/>
    <cellStyle name="SAPBEXresItemX 9 4" xfId="22525" xr:uid="{00000000-0005-0000-0000-000018760000}"/>
    <cellStyle name="SAPBEXresItemX 9 4 2" xfId="22526" xr:uid="{00000000-0005-0000-0000-000019760000}"/>
    <cellStyle name="SAPBEXresItemX 9 5" xfId="22527" xr:uid="{00000000-0005-0000-0000-00001A760000}"/>
    <cellStyle name="SAPBEXresItemX 9 5 2" xfId="22528" xr:uid="{00000000-0005-0000-0000-00001B760000}"/>
    <cellStyle name="SAPBEXresItemX 9 6" xfId="22529" xr:uid="{00000000-0005-0000-0000-00001C760000}"/>
    <cellStyle name="SAPBEXresItemX 9 6 2" xfId="22530" xr:uid="{00000000-0005-0000-0000-00001D760000}"/>
    <cellStyle name="SAPBEXresItemX 9 7" xfId="22531" xr:uid="{00000000-0005-0000-0000-00001E760000}"/>
    <cellStyle name="SAPBEXresItemX 9 7 2" xfId="22532" xr:uid="{00000000-0005-0000-0000-00001F760000}"/>
    <cellStyle name="SAPBEXresItemX 9 8" xfId="22533" xr:uid="{00000000-0005-0000-0000-000020760000}"/>
    <cellStyle name="SAPBEXresItemX 9 8 2" xfId="22534" xr:uid="{00000000-0005-0000-0000-000021760000}"/>
    <cellStyle name="SAPBEXresItemX 9 9" xfId="22535" xr:uid="{00000000-0005-0000-0000-000022760000}"/>
    <cellStyle name="SAPBEXresItemX 9 9 2" xfId="22536" xr:uid="{00000000-0005-0000-0000-000023760000}"/>
    <cellStyle name="SAPBEXresItemX_2013Прогноз" xfId="22537" xr:uid="{00000000-0005-0000-0000-000024760000}"/>
    <cellStyle name="SAPBEXstdData" xfId="22538" xr:uid="{00000000-0005-0000-0000-000025760000}"/>
    <cellStyle name="SAPBEXstdData 10" xfId="22539" xr:uid="{00000000-0005-0000-0000-000026760000}"/>
    <cellStyle name="SAPBEXstdData 10 10" xfId="22540" xr:uid="{00000000-0005-0000-0000-000027760000}"/>
    <cellStyle name="SAPBEXstdData 10 10 2" xfId="22541" xr:uid="{00000000-0005-0000-0000-000028760000}"/>
    <cellStyle name="SAPBEXstdData 10 11" xfId="22542" xr:uid="{00000000-0005-0000-0000-000029760000}"/>
    <cellStyle name="SAPBEXstdData 10 12" xfId="22543" xr:uid="{00000000-0005-0000-0000-00002A760000}"/>
    <cellStyle name="SAPBEXstdData 10 2" xfId="22544" xr:uid="{00000000-0005-0000-0000-00002B760000}"/>
    <cellStyle name="SAPBEXstdData 10 2 2" xfId="22545" xr:uid="{00000000-0005-0000-0000-00002C760000}"/>
    <cellStyle name="SAPBEXstdData 10 2 2 2 2 5" xfId="22546" xr:uid="{00000000-0005-0000-0000-00002D760000}"/>
    <cellStyle name="SAPBEXstdData 10 2 2 2 2 5 2" xfId="22547" xr:uid="{00000000-0005-0000-0000-00002E760000}"/>
    <cellStyle name="SAPBEXstdData 10 2 2 2 2 5 2 2" xfId="22548" xr:uid="{00000000-0005-0000-0000-00002F760000}"/>
    <cellStyle name="SAPBEXstdData 10 2 2 2 2 5 2 2 2" xfId="22549" xr:uid="{00000000-0005-0000-0000-000030760000}"/>
    <cellStyle name="SAPBEXstdData 10 2 2 2 2 5 2 3" xfId="22550" xr:uid="{00000000-0005-0000-0000-000031760000}"/>
    <cellStyle name="SAPBEXstdData 10 2 2 2 2 5 3" xfId="22551" xr:uid="{00000000-0005-0000-0000-000032760000}"/>
    <cellStyle name="SAPBEXstdData 10 2 2 2 2 5 3 2" xfId="22552" xr:uid="{00000000-0005-0000-0000-000033760000}"/>
    <cellStyle name="SAPBEXstdData 10 2 2 2 2 5 4" xfId="22553" xr:uid="{00000000-0005-0000-0000-000034760000}"/>
    <cellStyle name="SAPBEXstdData 10 2 2 2 2 5 4 2" xfId="22554" xr:uid="{00000000-0005-0000-0000-000035760000}"/>
    <cellStyle name="SAPBEXstdData 10 2 2 2 2 5 5" xfId="22555" xr:uid="{00000000-0005-0000-0000-000036760000}"/>
    <cellStyle name="SAPBEXstdData 10 2 2 2 2 5 5 2" xfId="22556" xr:uid="{00000000-0005-0000-0000-000037760000}"/>
    <cellStyle name="SAPBEXstdData 10 2 2 2 2 5 6" xfId="22557" xr:uid="{00000000-0005-0000-0000-000038760000}"/>
    <cellStyle name="SAPBEXstdData 10 2 2 2 2 5 6 2" xfId="22558" xr:uid="{00000000-0005-0000-0000-000039760000}"/>
    <cellStyle name="SAPBEXstdData 10 2 2 2 2 5 7" xfId="22559" xr:uid="{00000000-0005-0000-0000-00003A760000}"/>
    <cellStyle name="SAPBEXstdData 10 2 2 2 2 5_2013Прогноз" xfId="22560" xr:uid="{00000000-0005-0000-0000-00003B760000}"/>
    <cellStyle name="SAPBEXstdData 10 2 3" xfId="22561" xr:uid="{00000000-0005-0000-0000-00003C760000}"/>
    <cellStyle name="SAPBEXstdData 10 3" xfId="22562" xr:uid="{00000000-0005-0000-0000-00003D760000}"/>
    <cellStyle name="SAPBEXstdData 10 3 2" xfId="22563" xr:uid="{00000000-0005-0000-0000-00003E760000}"/>
    <cellStyle name="SAPBEXstdData 10 4" xfId="22564" xr:uid="{00000000-0005-0000-0000-00003F760000}"/>
    <cellStyle name="SAPBEXstdData 10 4 2" xfId="22565" xr:uid="{00000000-0005-0000-0000-000040760000}"/>
    <cellStyle name="SAPBEXstdData 10 5" xfId="22566" xr:uid="{00000000-0005-0000-0000-000041760000}"/>
    <cellStyle name="SAPBEXstdData 10 5 2" xfId="22567" xr:uid="{00000000-0005-0000-0000-000042760000}"/>
    <cellStyle name="SAPBEXstdData 10 6" xfId="22568" xr:uid="{00000000-0005-0000-0000-000043760000}"/>
    <cellStyle name="SAPBEXstdData 10 6 2" xfId="22569" xr:uid="{00000000-0005-0000-0000-000044760000}"/>
    <cellStyle name="SAPBEXstdData 10 7" xfId="22570" xr:uid="{00000000-0005-0000-0000-000045760000}"/>
    <cellStyle name="SAPBEXstdData 10 7 2" xfId="22571" xr:uid="{00000000-0005-0000-0000-000046760000}"/>
    <cellStyle name="SAPBEXstdData 10 8" xfId="22572" xr:uid="{00000000-0005-0000-0000-000047760000}"/>
    <cellStyle name="SAPBEXstdData 10 8 2" xfId="22573" xr:uid="{00000000-0005-0000-0000-000048760000}"/>
    <cellStyle name="SAPBEXstdData 10 9" xfId="22574" xr:uid="{00000000-0005-0000-0000-000049760000}"/>
    <cellStyle name="SAPBEXstdData 10 9 2" xfId="22575" xr:uid="{00000000-0005-0000-0000-00004A760000}"/>
    <cellStyle name="SAPBEXstdData 11" xfId="22576" xr:uid="{00000000-0005-0000-0000-00004B760000}"/>
    <cellStyle name="SAPBEXstdData 11 10" xfId="22577" xr:uid="{00000000-0005-0000-0000-00004C760000}"/>
    <cellStyle name="SAPBEXstdData 11 10 2" xfId="22578" xr:uid="{00000000-0005-0000-0000-00004D760000}"/>
    <cellStyle name="SAPBEXstdData 11 11" xfId="22579" xr:uid="{00000000-0005-0000-0000-00004E760000}"/>
    <cellStyle name="SAPBEXstdData 11 12" xfId="22580" xr:uid="{00000000-0005-0000-0000-00004F760000}"/>
    <cellStyle name="SAPBEXstdData 11 2" xfId="22581" xr:uid="{00000000-0005-0000-0000-000050760000}"/>
    <cellStyle name="SAPBEXstdData 11 2 2" xfId="22582" xr:uid="{00000000-0005-0000-0000-000051760000}"/>
    <cellStyle name="SAPBEXstdData 11 2 2 2" xfId="22583" xr:uid="{00000000-0005-0000-0000-000052760000}"/>
    <cellStyle name="SAPBEXstdData 11 2 3" xfId="22584" xr:uid="{00000000-0005-0000-0000-000053760000}"/>
    <cellStyle name="SAPBEXstdData 11 3" xfId="22585" xr:uid="{00000000-0005-0000-0000-000054760000}"/>
    <cellStyle name="SAPBEXstdData 11 3 2" xfId="22586" xr:uid="{00000000-0005-0000-0000-000055760000}"/>
    <cellStyle name="SAPBEXstdData 11 3 3" xfId="22587" xr:uid="{00000000-0005-0000-0000-000056760000}"/>
    <cellStyle name="SAPBEXstdData 11 4" xfId="22588" xr:uid="{00000000-0005-0000-0000-000057760000}"/>
    <cellStyle name="SAPBEXstdData 11 4 2" xfId="22589" xr:uid="{00000000-0005-0000-0000-000058760000}"/>
    <cellStyle name="SAPBEXstdData 11 5" xfId="22590" xr:uid="{00000000-0005-0000-0000-000059760000}"/>
    <cellStyle name="SAPBEXstdData 11 5 2" xfId="22591" xr:uid="{00000000-0005-0000-0000-00005A760000}"/>
    <cellStyle name="SAPBEXstdData 11 6" xfId="22592" xr:uid="{00000000-0005-0000-0000-00005B760000}"/>
    <cellStyle name="SAPBEXstdData 11 6 2" xfId="22593" xr:uid="{00000000-0005-0000-0000-00005C760000}"/>
    <cellStyle name="SAPBEXstdData 11 7" xfId="22594" xr:uid="{00000000-0005-0000-0000-00005D760000}"/>
    <cellStyle name="SAPBEXstdData 11 7 2" xfId="22595" xr:uid="{00000000-0005-0000-0000-00005E760000}"/>
    <cellStyle name="SAPBEXstdData 11 8" xfId="22596" xr:uid="{00000000-0005-0000-0000-00005F760000}"/>
    <cellStyle name="SAPBEXstdData 11 8 2" xfId="22597" xr:uid="{00000000-0005-0000-0000-000060760000}"/>
    <cellStyle name="SAPBEXstdData 11 9" xfId="22598" xr:uid="{00000000-0005-0000-0000-000061760000}"/>
    <cellStyle name="SAPBEXstdData 11 9 2" xfId="22599" xr:uid="{00000000-0005-0000-0000-000062760000}"/>
    <cellStyle name="SAPBEXstdData 12" xfId="22600" xr:uid="{00000000-0005-0000-0000-000063760000}"/>
    <cellStyle name="SAPBEXstdData 12 10" xfId="22601" xr:uid="{00000000-0005-0000-0000-000064760000}"/>
    <cellStyle name="SAPBEXstdData 12 10 2" xfId="22602" xr:uid="{00000000-0005-0000-0000-000065760000}"/>
    <cellStyle name="SAPBEXstdData 12 11" xfId="22603" xr:uid="{00000000-0005-0000-0000-000066760000}"/>
    <cellStyle name="SAPBEXstdData 12 12" xfId="22604" xr:uid="{00000000-0005-0000-0000-000067760000}"/>
    <cellStyle name="SAPBEXstdData 12 2" xfId="22605" xr:uid="{00000000-0005-0000-0000-000068760000}"/>
    <cellStyle name="SAPBEXstdData 12 2 2" xfId="22606" xr:uid="{00000000-0005-0000-0000-000069760000}"/>
    <cellStyle name="SAPBEXstdData 12 2 2 2" xfId="22607" xr:uid="{00000000-0005-0000-0000-00006A760000}"/>
    <cellStyle name="SAPBEXstdData 12 2 3" xfId="22608" xr:uid="{00000000-0005-0000-0000-00006B760000}"/>
    <cellStyle name="SAPBEXstdData 12 3" xfId="22609" xr:uid="{00000000-0005-0000-0000-00006C760000}"/>
    <cellStyle name="SAPBEXstdData 12 3 2" xfId="22610" xr:uid="{00000000-0005-0000-0000-00006D760000}"/>
    <cellStyle name="SAPBEXstdData 12 3 3" xfId="22611" xr:uid="{00000000-0005-0000-0000-00006E760000}"/>
    <cellStyle name="SAPBEXstdData 12 4" xfId="22612" xr:uid="{00000000-0005-0000-0000-00006F760000}"/>
    <cellStyle name="SAPBEXstdData 12 4 2" xfId="22613" xr:uid="{00000000-0005-0000-0000-000070760000}"/>
    <cellStyle name="SAPBEXstdData 12 5" xfId="22614" xr:uid="{00000000-0005-0000-0000-000071760000}"/>
    <cellStyle name="SAPBEXstdData 12 5 2" xfId="22615" xr:uid="{00000000-0005-0000-0000-000072760000}"/>
    <cellStyle name="SAPBEXstdData 12 6" xfId="22616" xr:uid="{00000000-0005-0000-0000-000073760000}"/>
    <cellStyle name="SAPBEXstdData 12 6 2" xfId="22617" xr:uid="{00000000-0005-0000-0000-000074760000}"/>
    <cellStyle name="SAPBEXstdData 12 7" xfId="22618" xr:uid="{00000000-0005-0000-0000-000075760000}"/>
    <cellStyle name="SAPBEXstdData 12 7 2" xfId="22619" xr:uid="{00000000-0005-0000-0000-000076760000}"/>
    <cellStyle name="SAPBEXstdData 12 8" xfId="22620" xr:uid="{00000000-0005-0000-0000-000077760000}"/>
    <cellStyle name="SAPBEXstdData 12 8 2" xfId="22621" xr:uid="{00000000-0005-0000-0000-000078760000}"/>
    <cellStyle name="SAPBEXstdData 12 9" xfId="22622" xr:uid="{00000000-0005-0000-0000-000079760000}"/>
    <cellStyle name="SAPBEXstdData 12 9 2" xfId="22623" xr:uid="{00000000-0005-0000-0000-00007A760000}"/>
    <cellStyle name="SAPBEXstdData 13" xfId="22624" xr:uid="{00000000-0005-0000-0000-00007B760000}"/>
    <cellStyle name="SAPBEXstdData 13 10" xfId="22625" xr:uid="{00000000-0005-0000-0000-00007C760000}"/>
    <cellStyle name="SAPBEXstdData 13 10 2" xfId="22626" xr:uid="{00000000-0005-0000-0000-00007D760000}"/>
    <cellStyle name="SAPBEXstdData 13 11" xfId="22627" xr:uid="{00000000-0005-0000-0000-00007E760000}"/>
    <cellStyle name="SAPBEXstdData 13 12" xfId="22628" xr:uid="{00000000-0005-0000-0000-00007F760000}"/>
    <cellStyle name="SAPBEXstdData 13 2" xfId="22629" xr:uid="{00000000-0005-0000-0000-000080760000}"/>
    <cellStyle name="SAPBEXstdData 13 2 2" xfId="22630" xr:uid="{00000000-0005-0000-0000-000081760000}"/>
    <cellStyle name="SAPBEXstdData 13 2 2 2" xfId="22631" xr:uid="{00000000-0005-0000-0000-000082760000}"/>
    <cellStyle name="SAPBEXstdData 13 2 3" xfId="22632" xr:uid="{00000000-0005-0000-0000-000083760000}"/>
    <cellStyle name="SAPBEXstdData 13 3" xfId="22633" xr:uid="{00000000-0005-0000-0000-000084760000}"/>
    <cellStyle name="SAPBEXstdData 13 3 2" xfId="22634" xr:uid="{00000000-0005-0000-0000-000085760000}"/>
    <cellStyle name="SAPBEXstdData 13 3 3" xfId="22635" xr:uid="{00000000-0005-0000-0000-000086760000}"/>
    <cellStyle name="SAPBEXstdData 13 4" xfId="22636" xr:uid="{00000000-0005-0000-0000-000087760000}"/>
    <cellStyle name="SAPBEXstdData 13 4 2" xfId="22637" xr:uid="{00000000-0005-0000-0000-000088760000}"/>
    <cellStyle name="SAPBEXstdData 13 5" xfId="22638" xr:uid="{00000000-0005-0000-0000-000089760000}"/>
    <cellStyle name="SAPBEXstdData 13 5 2" xfId="22639" xr:uid="{00000000-0005-0000-0000-00008A760000}"/>
    <cellStyle name="SAPBEXstdData 13 6" xfId="22640" xr:uid="{00000000-0005-0000-0000-00008B760000}"/>
    <cellStyle name="SAPBEXstdData 13 6 2" xfId="22641" xr:uid="{00000000-0005-0000-0000-00008C760000}"/>
    <cellStyle name="SAPBEXstdData 13 7" xfId="22642" xr:uid="{00000000-0005-0000-0000-00008D760000}"/>
    <cellStyle name="SAPBEXstdData 13 7 2" xfId="22643" xr:uid="{00000000-0005-0000-0000-00008E760000}"/>
    <cellStyle name="SAPBEXstdData 13 8" xfId="22644" xr:uid="{00000000-0005-0000-0000-00008F760000}"/>
    <cellStyle name="SAPBEXstdData 13 8 2" xfId="22645" xr:uid="{00000000-0005-0000-0000-000090760000}"/>
    <cellStyle name="SAPBEXstdData 13 9" xfId="22646" xr:uid="{00000000-0005-0000-0000-000091760000}"/>
    <cellStyle name="SAPBEXstdData 13 9 2" xfId="22647" xr:uid="{00000000-0005-0000-0000-000092760000}"/>
    <cellStyle name="SAPBEXstdData 14" xfId="22648" xr:uid="{00000000-0005-0000-0000-000093760000}"/>
    <cellStyle name="SAPBEXstdData 14 10" xfId="22649" xr:uid="{00000000-0005-0000-0000-000094760000}"/>
    <cellStyle name="SAPBEXstdData 14 10 2" xfId="22650" xr:uid="{00000000-0005-0000-0000-000095760000}"/>
    <cellStyle name="SAPBEXstdData 14 11" xfId="22651" xr:uid="{00000000-0005-0000-0000-000096760000}"/>
    <cellStyle name="SAPBEXstdData 14 12" xfId="22652" xr:uid="{00000000-0005-0000-0000-000097760000}"/>
    <cellStyle name="SAPBEXstdData 14 2" xfId="22653" xr:uid="{00000000-0005-0000-0000-000098760000}"/>
    <cellStyle name="SAPBEXstdData 14 2 2" xfId="22654" xr:uid="{00000000-0005-0000-0000-000099760000}"/>
    <cellStyle name="SAPBEXstdData 14 2 2 2" xfId="22655" xr:uid="{00000000-0005-0000-0000-00009A760000}"/>
    <cellStyle name="SAPBEXstdData 14 2 3" xfId="22656" xr:uid="{00000000-0005-0000-0000-00009B760000}"/>
    <cellStyle name="SAPBEXstdData 14 3" xfId="22657" xr:uid="{00000000-0005-0000-0000-00009C760000}"/>
    <cellStyle name="SAPBEXstdData 14 3 2" xfId="22658" xr:uid="{00000000-0005-0000-0000-00009D760000}"/>
    <cellStyle name="SAPBEXstdData 14 3 3" xfId="22659" xr:uid="{00000000-0005-0000-0000-00009E760000}"/>
    <cellStyle name="SAPBEXstdData 14 4" xfId="22660" xr:uid="{00000000-0005-0000-0000-00009F760000}"/>
    <cellStyle name="SAPBEXstdData 14 4 2" xfId="22661" xr:uid="{00000000-0005-0000-0000-0000A0760000}"/>
    <cellStyle name="SAPBEXstdData 14 5" xfId="22662" xr:uid="{00000000-0005-0000-0000-0000A1760000}"/>
    <cellStyle name="SAPBEXstdData 14 5 2" xfId="22663" xr:uid="{00000000-0005-0000-0000-0000A2760000}"/>
    <cellStyle name="SAPBEXstdData 14 6" xfId="22664" xr:uid="{00000000-0005-0000-0000-0000A3760000}"/>
    <cellStyle name="SAPBEXstdData 14 6 2" xfId="22665" xr:uid="{00000000-0005-0000-0000-0000A4760000}"/>
    <cellStyle name="SAPBEXstdData 14 7" xfId="22666" xr:uid="{00000000-0005-0000-0000-0000A5760000}"/>
    <cellStyle name="SAPBEXstdData 14 7 2" xfId="22667" xr:uid="{00000000-0005-0000-0000-0000A6760000}"/>
    <cellStyle name="SAPBEXstdData 14 8" xfId="22668" xr:uid="{00000000-0005-0000-0000-0000A7760000}"/>
    <cellStyle name="SAPBEXstdData 14 8 2" xfId="22669" xr:uid="{00000000-0005-0000-0000-0000A8760000}"/>
    <cellStyle name="SAPBEXstdData 14 9" xfId="22670" xr:uid="{00000000-0005-0000-0000-0000A9760000}"/>
    <cellStyle name="SAPBEXstdData 14 9 2" xfId="22671" xr:uid="{00000000-0005-0000-0000-0000AA760000}"/>
    <cellStyle name="SAPBEXstdData 15" xfId="22672" xr:uid="{00000000-0005-0000-0000-0000AB760000}"/>
    <cellStyle name="SAPBEXstdData 15 10" xfId="22673" xr:uid="{00000000-0005-0000-0000-0000AC760000}"/>
    <cellStyle name="SAPBEXstdData 15 10 2" xfId="22674" xr:uid="{00000000-0005-0000-0000-0000AD760000}"/>
    <cellStyle name="SAPBEXstdData 15 11" xfId="22675" xr:uid="{00000000-0005-0000-0000-0000AE760000}"/>
    <cellStyle name="SAPBEXstdData 15 12" xfId="22676" xr:uid="{00000000-0005-0000-0000-0000AF760000}"/>
    <cellStyle name="SAPBEXstdData 15 2" xfId="22677" xr:uid="{00000000-0005-0000-0000-0000B0760000}"/>
    <cellStyle name="SAPBEXstdData 15 2 2" xfId="22678" xr:uid="{00000000-0005-0000-0000-0000B1760000}"/>
    <cellStyle name="SAPBEXstdData 15 2 2 2" xfId="22679" xr:uid="{00000000-0005-0000-0000-0000B2760000}"/>
    <cellStyle name="SAPBEXstdData 15 2 3" xfId="22680" xr:uid="{00000000-0005-0000-0000-0000B3760000}"/>
    <cellStyle name="SAPBEXstdData 15 3" xfId="22681" xr:uid="{00000000-0005-0000-0000-0000B4760000}"/>
    <cellStyle name="SAPBEXstdData 15 3 2" xfId="22682" xr:uid="{00000000-0005-0000-0000-0000B5760000}"/>
    <cellStyle name="SAPBEXstdData 15 3 3" xfId="22683" xr:uid="{00000000-0005-0000-0000-0000B6760000}"/>
    <cellStyle name="SAPBEXstdData 15 4" xfId="22684" xr:uid="{00000000-0005-0000-0000-0000B7760000}"/>
    <cellStyle name="SAPBEXstdData 15 4 2" xfId="22685" xr:uid="{00000000-0005-0000-0000-0000B8760000}"/>
    <cellStyle name="SAPBEXstdData 15 5" xfId="22686" xr:uid="{00000000-0005-0000-0000-0000B9760000}"/>
    <cellStyle name="SAPBEXstdData 15 5 2" xfId="22687" xr:uid="{00000000-0005-0000-0000-0000BA760000}"/>
    <cellStyle name="SAPBEXstdData 15 6" xfId="22688" xr:uid="{00000000-0005-0000-0000-0000BB760000}"/>
    <cellStyle name="SAPBEXstdData 15 6 2" xfId="22689" xr:uid="{00000000-0005-0000-0000-0000BC760000}"/>
    <cellStyle name="SAPBEXstdData 15 7" xfId="22690" xr:uid="{00000000-0005-0000-0000-0000BD760000}"/>
    <cellStyle name="SAPBEXstdData 15 7 2" xfId="22691" xr:uid="{00000000-0005-0000-0000-0000BE760000}"/>
    <cellStyle name="SAPBEXstdData 15 8" xfId="22692" xr:uid="{00000000-0005-0000-0000-0000BF760000}"/>
    <cellStyle name="SAPBEXstdData 15 8 2" xfId="22693" xr:uid="{00000000-0005-0000-0000-0000C0760000}"/>
    <cellStyle name="SAPBEXstdData 15 9" xfId="22694" xr:uid="{00000000-0005-0000-0000-0000C1760000}"/>
    <cellStyle name="SAPBEXstdData 15 9 2" xfId="22695" xr:uid="{00000000-0005-0000-0000-0000C2760000}"/>
    <cellStyle name="SAPBEXstdData 16" xfId="22696" xr:uid="{00000000-0005-0000-0000-0000C3760000}"/>
    <cellStyle name="SAPBEXstdData 16 2" xfId="22697" xr:uid="{00000000-0005-0000-0000-0000C4760000}"/>
    <cellStyle name="SAPBEXstdData 16 2 2" xfId="22698" xr:uid="{00000000-0005-0000-0000-0000C5760000}"/>
    <cellStyle name="SAPBEXstdData 16 3" xfId="22699" xr:uid="{00000000-0005-0000-0000-0000C6760000}"/>
    <cellStyle name="SAPBEXstdData 17" xfId="22700" xr:uid="{00000000-0005-0000-0000-0000C7760000}"/>
    <cellStyle name="SAPBEXstdData 17 2" xfId="22701" xr:uid="{00000000-0005-0000-0000-0000C8760000}"/>
    <cellStyle name="SAPBEXstdData 17 2 2" xfId="22702" xr:uid="{00000000-0005-0000-0000-0000C9760000}"/>
    <cellStyle name="SAPBEXstdData 17 3" xfId="22703" xr:uid="{00000000-0005-0000-0000-0000CA760000}"/>
    <cellStyle name="SAPBEXstdData 18" xfId="22704" xr:uid="{00000000-0005-0000-0000-0000CB760000}"/>
    <cellStyle name="SAPBEXstdData 18 2" xfId="22705" xr:uid="{00000000-0005-0000-0000-0000CC760000}"/>
    <cellStyle name="SAPBEXstdData 18 2 2" xfId="22706" xr:uid="{00000000-0005-0000-0000-0000CD760000}"/>
    <cellStyle name="SAPBEXstdData 18 3" xfId="22707" xr:uid="{00000000-0005-0000-0000-0000CE760000}"/>
    <cellStyle name="SAPBEXstdData 19" xfId="22708" xr:uid="{00000000-0005-0000-0000-0000CF760000}"/>
    <cellStyle name="SAPBEXstdData 19 2" xfId="22709" xr:uid="{00000000-0005-0000-0000-0000D0760000}"/>
    <cellStyle name="SAPBEXstdData 19 2 2" xfId="22710" xr:uid="{00000000-0005-0000-0000-0000D1760000}"/>
    <cellStyle name="SAPBEXstdData 19 3" xfId="22711" xr:uid="{00000000-0005-0000-0000-0000D2760000}"/>
    <cellStyle name="SAPBEXstdData 2" xfId="22712" xr:uid="{00000000-0005-0000-0000-0000D3760000}"/>
    <cellStyle name="SAPBEXstdData 2 10" xfId="22713" xr:uid="{00000000-0005-0000-0000-0000D4760000}"/>
    <cellStyle name="SAPBEXstdData 2 10 2" xfId="22714" xr:uid="{00000000-0005-0000-0000-0000D5760000}"/>
    <cellStyle name="SAPBEXstdData 2 10 2 2" xfId="22715" xr:uid="{00000000-0005-0000-0000-0000D6760000}"/>
    <cellStyle name="SAPBEXstdData 2 10 3" xfId="22716" xr:uid="{00000000-0005-0000-0000-0000D7760000}"/>
    <cellStyle name="SAPBEXstdData 2 11" xfId="22717" xr:uid="{00000000-0005-0000-0000-0000D8760000}"/>
    <cellStyle name="SAPBEXstdData 2 11 2" xfId="22718" xr:uid="{00000000-0005-0000-0000-0000D9760000}"/>
    <cellStyle name="SAPBEXstdData 2 12" xfId="22719" xr:uid="{00000000-0005-0000-0000-0000DA760000}"/>
    <cellStyle name="SAPBEXstdData 2 13" xfId="22720" xr:uid="{00000000-0005-0000-0000-0000DB760000}"/>
    <cellStyle name="SAPBEXstdData 2 2" xfId="22721" xr:uid="{00000000-0005-0000-0000-0000DC760000}"/>
    <cellStyle name="SAPBEXstdData 2 2 10" xfId="22722" xr:uid="{00000000-0005-0000-0000-0000DD760000}"/>
    <cellStyle name="SAPBEXstdData 2 2 2" xfId="22723" xr:uid="{00000000-0005-0000-0000-0000DE760000}"/>
    <cellStyle name="SAPBEXstdData 2 2 2 2" xfId="22724" xr:uid="{00000000-0005-0000-0000-0000DF760000}"/>
    <cellStyle name="SAPBEXstdData 2 2 2 2 2" xfId="22725" xr:uid="{00000000-0005-0000-0000-0000E0760000}"/>
    <cellStyle name="SAPBEXstdData 2 2 2 3" xfId="22726" xr:uid="{00000000-0005-0000-0000-0000E1760000}"/>
    <cellStyle name="SAPBEXstdData 2 2 2 3 2" xfId="22727" xr:uid="{00000000-0005-0000-0000-0000E2760000}"/>
    <cellStyle name="SAPBEXstdData 2 2 2 4" xfId="22728" xr:uid="{00000000-0005-0000-0000-0000E3760000}"/>
    <cellStyle name="SAPBEXstdData 2 2 2 4 2" xfId="22729" xr:uid="{00000000-0005-0000-0000-0000E4760000}"/>
    <cellStyle name="SAPBEXstdData 2 2 2 5" xfId="22730" xr:uid="{00000000-0005-0000-0000-0000E5760000}"/>
    <cellStyle name="SAPBEXstdData 2 2 2 5 2" xfId="22731" xr:uid="{00000000-0005-0000-0000-0000E6760000}"/>
    <cellStyle name="SAPBEXstdData 2 2 2 6" xfId="22732" xr:uid="{00000000-0005-0000-0000-0000E7760000}"/>
    <cellStyle name="SAPBEXstdData 2 2 2 7" xfId="22733" xr:uid="{00000000-0005-0000-0000-0000E8760000}"/>
    <cellStyle name="SAPBEXstdData 2 2 2 8" xfId="22734" xr:uid="{00000000-0005-0000-0000-0000E9760000}"/>
    <cellStyle name="SAPBEXstdData 2 2 2_2014БП" xfId="22735" xr:uid="{00000000-0005-0000-0000-0000EA760000}"/>
    <cellStyle name="SAPBEXstdData 2 2 3" xfId="22736" xr:uid="{00000000-0005-0000-0000-0000EB760000}"/>
    <cellStyle name="SAPBEXstdData 2 2 3 2" xfId="22737" xr:uid="{00000000-0005-0000-0000-0000EC760000}"/>
    <cellStyle name="SAPBEXstdData 2 2 3 2 2" xfId="22738" xr:uid="{00000000-0005-0000-0000-0000ED760000}"/>
    <cellStyle name="SAPBEXstdData 2 2 3 3" xfId="22739" xr:uid="{00000000-0005-0000-0000-0000EE760000}"/>
    <cellStyle name="SAPBEXstdData 2 2 3 3 2" xfId="22740" xr:uid="{00000000-0005-0000-0000-0000EF760000}"/>
    <cellStyle name="SAPBEXstdData 2 2 3 4" xfId="22741" xr:uid="{00000000-0005-0000-0000-0000F0760000}"/>
    <cellStyle name="SAPBEXstdData 2 2 3 4 2" xfId="22742" xr:uid="{00000000-0005-0000-0000-0000F1760000}"/>
    <cellStyle name="SAPBEXstdData 2 2 3 5" xfId="22743" xr:uid="{00000000-0005-0000-0000-0000F2760000}"/>
    <cellStyle name="SAPBEXstdData 2 2 3 5 2" xfId="22744" xr:uid="{00000000-0005-0000-0000-0000F3760000}"/>
    <cellStyle name="SAPBEXstdData 2 2 3 6" xfId="22745" xr:uid="{00000000-0005-0000-0000-0000F4760000}"/>
    <cellStyle name="SAPBEXstdData 2 2 3 7" xfId="22746" xr:uid="{00000000-0005-0000-0000-0000F5760000}"/>
    <cellStyle name="SAPBEXstdData 2 2 3_2014БП" xfId="22747" xr:uid="{00000000-0005-0000-0000-0000F6760000}"/>
    <cellStyle name="SAPBEXstdData 2 2 4" xfId="22748" xr:uid="{00000000-0005-0000-0000-0000F7760000}"/>
    <cellStyle name="SAPBEXstdData 2 2 4 2" xfId="22749" xr:uid="{00000000-0005-0000-0000-0000F8760000}"/>
    <cellStyle name="SAPBEXstdData 2 2 5" xfId="22750" xr:uid="{00000000-0005-0000-0000-0000F9760000}"/>
    <cellStyle name="SAPBEXstdData 2 2 5 2" xfId="22751" xr:uid="{00000000-0005-0000-0000-0000FA760000}"/>
    <cellStyle name="SAPBEXstdData 2 2 6" xfId="22752" xr:uid="{00000000-0005-0000-0000-0000FB760000}"/>
    <cellStyle name="SAPBEXstdData 2 2 6 2" xfId="22753" xr:uid="{00000000-0005-0000-0000-0000FC760000}"/>
    <cellStyle name="SAPBEXstdData 2 2 7" xfId="22754" xr:uid="{00000000-0005-0000-0000-0000FD760000}"/>
    <cellStyle name="SAPBEXstdData 2 2 7 2" xfId="22755" xr:uid="{00000000-0005-0000-0000-0000FE760000}"/>
    <cellStyle name="SAPBEXstdData 2 2 8" xfId="22756" xr:uid="{00000000-0005-0000-0000-0000FF760000}"/>
    <cellStyle name="SAPBEXstdData 2 2 9" xfId="22757" xr:uid="{00000000-0005-0000-0000-000000770000}"/>
    <cellStyle name="SAPBEXstdData 2 2_2013Прогноз" xfId="22758" xr:uid="{00000000-0005-0000-0000-000001770000}"/>
    <cellStyle name="SAPBEXstdData 2 3" xfId="22759" xr:uid="{00000000-0005-0000-0000-000002770000}"/>
    <cellStyle name="SAPBEXstdData 2 3 2" xfId="22760" xr:uid="{00000000-0005-0000-0000-000003770000}"/>
    <cellStyle name="SAPBEXstdData 2 3 2 2" xfId="22761" xr:uid="{00000000-0005-0000-0000-000004770000}"/>
    <cellStyle name="SAPBEXstdData 2 3 2 2 2" xfId="22762" xr:uid="{00000000-0005-0000-0000-000005770000}"/>
    <cellStyle name="SAPBEXstdData 2 3 2 3" xfId="22763" xr:uid="{00000000-0005-0000-0000-000006770000}"/>
    <cellStyle name="SAPBEXstdData 2 3 2 3 2" xfId="22764" xr:uid="{00000000-0005-0000-0000-000007770000}"/>
    <cellStyle name="SAPBEXstdData 2 3 2 4" xfId="22765" xr:uid="{00000000-0005-0000-0000-000008770000}"/>
    <cellStyle name="SAPBEXstdData 2 3 2 4 2" xfId="22766" xr:uid="{00000000-0005-0000-0000-000009770000}"/>
    <cellStyle name="SAPBEXstdData 2 3 2 5" xfId="22767" xr:uid="{00000000-0005-0000-0000-00000A770000}"/>
    <cellStyle name="SAPBEXstdData 2 3 2 5 2" xfId="22768" xr:uid="{00000000-0005-0000-0000-00000B770000}"/>
    <cellStyle name="SAPBEXstdData 2 3 2 6" xfId="22769" xr:uid="{00000000-0005-0000-0000-00000C770000}"/>
    <cellStyle name="SAPBEXstdData 2 3 2 7" xfId="22770" xr:uid="{00000000-0005-0000-0000-00000D770000}"/>
    <cellStyle name="SAPBEXstdData 2 3 2 8" xfId="22771" xr:uid="{00000000-0005-0000-0000-00000E770000}"/>
    <cellStyle name="SAPBEXstdData 2 3 2_2014БП" xfId="22772" xr:uid="{00000000-0005-0000-0000-00000F770000}"/>
    <cellStyle name="SAPBEXstdData 2 3 3" xfId="22773" xr:uid="{00000000-0005-0000-0000-000010770000}"/>
    <cellStyle name="SAPBEXstdData 2 3 3 2" xfId="22774" xr:uid="{00000000-0005-0000-0000-000011770000}"/>
    <cellStyle name="SAPBEXstdData 2 3 4" xfId="22775" xr:uid="{00000000-0005-0000-0000-000012770000}"/>
    <cellStyle name="SAPBEXstdData 2 3 4 2" xfId="22776" xr:uid="{00000000-0005-0000-0000-000013770000}"/>
    <cellStyle name="SAPBEXstdData 2 3 5" xfId="22777" xr:uid="{00000000-0005-0000-0000-000014770000}"/>
    <cellStyle name="SAPBEXstdData 2 3 5 2" xfId="22778" xr:uid="{00000000-0005-0000-0000-000015770000}"/>
    <cellStyle name="SAPBEXstdData 2 3 6" xfId="22779" xr:uid="{00000000-0005-0000-0000-000016770000}"/>
    <cellStyle name="SAPBEXstdData 2 3 6 2" xfId="22780" xr:uid="{00000000-0005-0000-0000-000017770000}"/>
    <cellStyle name="SAPBEXstdData 2 3 7" xfId="22781" xr:uid="{00000000-0005-0000-0000-000018770000}"/>
    <cellStyle name="SAPBEXstdData 2 3 8" xfId="22782" xr:uid="{00000000-0005-0000-0000-000019770000}"/>
    <cellStyle name="SAPBEXstdData 2 3 9" xfId="22783" xr:uid="{00000000-0005-0000-0000-00001A770000}"/>
    <cellStyle name="SAPBEXstdData 2 3_2013Прогноз" xfId="22784" xr:uid="{00000000-0005-0000-0000-00001B770000}"/>
    <cellStyle name="SAPBEXstdData 2 4" xfId="22785" xr:uid="{00000000-0005-0000-0000-00001C770000}"/>
    <cellStyle name="SAPBEXstdData 2 4 2" xfId="22786" xr:uid="{00000000-0005-0000-0000-00001D770000}"/>
    <cellStyle name="SAPBEXstdData 2 4 2 2" xfId="22787" xr:uid="{00000000-0005-0000-0000-00001E770000}"/>
    <cellStyle name="SAPBEXstdData 2 4 2 3" xfId="22788" xr:uid="{00000000-0005-0000-0000-00001F770000}"/>
    <cellStyle name="SAPBEXstdData 2 4 3" xfId="22789" xr:uid="{00000000-0005-0000-0000-000020770000}"/>
    <cellStyle name="SAPBEXstdData 2 4 3 2" xfId="22790" xr:uid="{00000000-0005-0000-0000-000021770000}"/>
    <cellStyle name="SAPBEXstdData 2 4 4" xfId="22791" xr:uid="{00000000-0005-0000-0000-000022770000}"/>
    <cellStyle name="SAPBEXstdData 2 4 4 2" xfId="22792" xr:uid="{00000000-0005-0000-0000-000023770000}"/>
    <cellStyle name="SAPBEXstdData 2 4 5" xfId="22793" xr:uid="{00000000-0005-0000-0000-000024770000}"/>
    <cellStyle name="SAPBEXstdData 2 4 5 2" xfId="22794" xr:uid="{00000000-0005-0000-0000-000025770000}"/>
    <cellStyle name="SAPBEXstdData 2 4 6" xfId="22795" xr:uid="{00000000-0005-0000-0000-000026770000}"/>
    <cellStyle name="SAPBEXstdData 2 4 7" xfId="22796" xr:uid="{00000000-0005-0000-0000-000027770000}"/>
    <cellStyle name="SAPBEXstdData 2 4 8" xfId="22797" xr:uid="{00000000-0005-0000-0000-000028770000}"/>
    <cellStyle name="SAPBEXstdData 2 4_2014БП" xfId="22798" xr:uid="{00000000-0005-0000-0000-000029770000}"/>
    <cellStyle name="SAPBEXstdData 2 5" xfId="22799" xr:uid="{00000000-0005-0000-0000-00002A770000}"/>
    <cellStyle name="SAPBEXstdData 2 5 2" xfId="22800" xr:uid="{00000000-0005-0000-0000-00002B770000}"/>
    <cellStyle name="SAPBEXstdData 2 5 2 2" xfId="22801" xr:uid="{00000000-0005-0000-0000-00002C770000}"/>
    <cellStyle name="SAPBEXstdData 2 5 2 3" xfId="22802" xr:uid="{00000000-0005-0000-0000-00002D770000}"/>
    <cellStyle name="SAPBEXstdData 2 5 3" xfId="22803" xr:uid="{00000000-0005-0000-0000-00002E770000}"/>
    <cellStyle name="SAPBEXstdData 2 5 3 2" xfId="22804" xr:uid="{00000000-0005-0000-0000-00002F770000}"/>
    <cellStyle name="SAPBEXstdData 2 5 4" xfId="22805" xr:uid="{00000000-0005-0000-0000-000030770000}"/>
    <cellStyle name="SAPBEXstdData 2 5 4 2" xfId="22806" xr:uid="{00000000-0005-0000-0000-000031770000}"/>
    <cellStyle name="SAPBEXstdData 2 5 5" xfId="22807" xr:uid="{00000000-0005-0000-0000-000032770000}"/>
    <cellStyle name="SAPBEXstdData 2 5 5 2" xfId="22808" xr:uid="{00000000-0005-0000-0000-000033770000}"/>
    <cellStyle name="SAPBEXstdData 2 5 6" xfId="22809" xr:uid="{00000000-0005-0000-0000-000034770000}"/>
    <cellStyle name="SAPBEXstdData 2 5 7" xfId="22810" xr:uid="{00000000-0005-0000-0000-000035770000}"/>
    <cellStyle name="SAPBEXstdData 2 5 8" xfId="22811" xr:uid="{00000000-0005-0000-0000-000036770000}"/>
    <cellStyle name="SAPBEXstdData 2 5_2014БП" xfId="22812" xr:uid="{00000000-0005-0000-0000-000037770000}"/>
    <cellStyle name="SAPBEXstdData 2 6" xfId="22813" xr:uid="{00000000-0005-0000-0000-000038770000}"/>
    <cellStyle name="SAPBEXstdData 2 6 2" xfId="22814" xr:uid="{00000000-0005-0000-0000-000039770000}"/>
    <cellStyle name="SAPBEXstdData 2 6 2 2" xfId="22815" xr:uid="{00000000-0005-0000-0000-00003A770000}"/>
    <cellStyle name="SAPBEXstdData 2 6 3" xfId="22816" xr:uid="{00000000-0005-0000-0000-00003B770000}"/>
    <cellStyle name="SAPBEXstdData 2 7" xfId="22817" xr:uid="{00000000-0005-0000-0000-00003C770000}"/>
    <cellStyle name="SAPBEXstdData 2 7 2" xfId="22818" xr:uid="{00000000-0005-0000-0000-00003D770000}"/>
    <cellStyle name="SAPBEXstdData 2 7 2 2" xfId="22819" xr:uid="{00000000-0005-0000-0000-00003E770000}"/>
    <cellStyle name="SAPBEXstdData 2 7 3" xfId="22820" xr:uid="{00000000-0005-0000-0000-00003F770000}"/>
    <cellStyle name="SAPBEXstdData 2 8" xfId="22821" xr:uid="{00000000-0005-0000-0000-000040770000}"/>
    <cellStyle name="SAPBEXstdData 2 8 2" xfId="22822" xr:uid="{00000000-0005-0000-0000-000041770000}"/>
    <cellStyle name="SAPBEXstdData 2 8 2 2" xfId="22823" xr:uid="{00000000-0005-0000-0000-000042770000}"/>
    <cellStyle name="SAPBEXstdData 2 8 3" xfId="22824" xr:uid="{00000000-0005-0000-0000-000043770000}"/>
    <cellStyle name="SAPBEXstdData 2 9" xfId="22825" xr:uid="{00000000-0005-0000-0000-000044770000}"/>
    <cellStyle name="SAPBEXstdData 2 9 2" xfId="22826" xr:uid="{00000000-0005-0000-0000-000045770000}"/>
    <cellStyle name="SAPBEXstdData 2 9 2 2" xfId="22827" xr:uid="{00000000-0005-0000-0000-000046770000}"/>
    <cellStyle name="SAPBEXstdData 2 9 3" xfId="22828" xr:uid="{00000000-0005-0000-0000-000047770000}"/>
    <cellStyle name="SAPBEXstdData 2_2013Прогноз" xfId="22829" xr:uid="{00000000-0005-0000-0000-000048770000}"/>
    <cellStyle name="SAPBEXstdData 20" xfId="22830" xr:uid="{00000000-0005-0000-0000-000049770000}"/>
    <cellStyle name="SAPBEXstdData 20 2" xfId="22831" xr:uid="{00000000-0005-0000-0000-00004A770000}"/>
    <cellStyle name="SAPBEXstdData 20 2 2" xfId="22832" xr:uid="{00000000-0005-0000-0000-00004B770000}"/>
    <cellStyle name="SAPBEXstdData 20 3" xfId="22833" xr:uid="{00000000-0005-0000-0000-00004C770000}"/>
    <cellStyle name="SAPBEXstdData 21" xfId="22834" xr:uid="{00000000-0005-0000-0000-00004D770000}"/>
    <cellStyle name="SAPBEXstdData 21 2" xfId="22835" xr:uid="{00000000-0005-0000-0000-00004E770000}"/>
    <cellStyle name="SAPBEXstdData 21 2 2" xfId="22836" xr:uid="{00000000-0005-0000-0000-00004F770000}"/>
    <cellStyle name="SAPBEXstdData 21 3" xfId="22837" xr:uid="{00000000-0005-0000-0000-000050770000}"/>
    <cellStyle name="SAPBEXstdData 22" xfId="22838" xr:uid="{00000000-0005-0000-0000-000051770000}"/>
    <cellStyle name="SAPBEXstdData 22 2" xfId="22839" xr:uid="{00000000-0005-0000-0000-000052770000}"/>
    <cellStyle name="SAPBEXstdData 22 2 2" xfId="22840" xr:uid="{00000000-0005-0000-0000-000053770000}"/>
    <cellStyle name="SAPBEXstdData 22 3" xfId="22841" xr:uid="{00000000-0005-0000-0000-000054770000}"/>
    <cellStyle name="SAPBEXstdData 23" xfId="22842" xr:uid="{00000000-0005-0000-0000-000055770000}"/>
    <cellStyle name="SAPBEXstdData 23 2" xfId="22843" xr:uid="{00000000-0005-0000-0000-000056770000}"/>
    <cellStyle name="SAPBEXstdData 23 2 2" xfId="22844" xr:uid="{00000000-0005-0000-0000-000057770000}"/>
    <cellStyle name="SAPBEXstdData 23 3" xfId="22845" xr:uid="{00000000-0005-0000-0000-000058770000}"/>
    <cellStyle name="SAPBEXstdData 24" xfId="22846" xr:uid="{00000000-0005-0000-0000-000059770000}"/>
    <cellStyle name="SAPBEXstdData 24 2" xfId="22847" xr:uid="{00000000-0005-0000-0000-00005A770000}"/>
    <cellStyle name="SAPBEXstdData 24 2 2" xfId="22848" xr:uid="{00000000-0005-0000-0000-00005B770000}"/>
    <cellStyle name="SAPBEXstdData 24 3" xfId="22849" xr:uid="{00000000-0005-0000-0000-00005C770000}"/>
    <cellStyle name="SAPBEXstdData 25" xfId="22850" xr:uid="{00000000-0005-0000-0000-00005D770000}"/>
    <cellStyle name="SAPBEXstdData 25 2" xfId="22851" xr:uid="{00000000-0005-0000-0000-00005E770000}"/>
    <cellStyle name="SAPBEXstdData 25 3" xfId="22852" xr:uid="{00000000-0005-0000-0000-00005F770000}"/>
    <cellStyle name="SAPBEXstdData 26" xfId="22853" xr:uid="{00000000-0005-0000-0000-000060770000}"/>
    <cellStyle name="SAPBEXstdData 26 2" xfId="22854" xr:uid="{00000000-0005-0000-0000-000061770000}"/>
    <cellStyle name="SAPBEXstdData 27" xfId="22855" xr:uid="{00000000-0005-0000-0000-000062770000}"/>
    <cellStyle name="SAPBEXstdData 27 2" xfId="22856" xr:uid="{00000000-0005-0000-0000-000063770000}"/>
    <cellStyle name="SAPBEXstdData 28" xfId="22857" xr:uid="{00000000-0005-0000-0000-000064770000}"/>
    <cellStyle name="SAPBEXstdData 29" xfId="22858" xr:uid="{00000000-0005-0000-0000-000065770000}"/>
    <cellStyle name="SAPBEXstdData 3" xfId="22859" xr:uid="{00000000-0005-0000-0000-000066770000}"/>
    <cellStyle name="SAPBEXstdData 3 10" xfId="22860" xr:uid="{00000000-0005-0000-0000-000067770000}"/>
    <cellStyle name="SAPBEXstdData 3 10 2" xfId="22861" xr:uid="{00000000-0005-0000-0000-000068770000}"/>
    <cellStyle name="SAPBEXstdData 3 10 3" xfId="22862" xr:uid="{00000000-0005-0000-0000-000069770000}"/>
    <cellStyle name="SAPBEXstdData 3 11" xfId="22863" xr:uid="{00000000-0005-0000-0000-00006A770000}"/>
    <cellStyle name="SAPBEXstdData 3 12" xfId="22864" xr:uid="{00000000-0005-0000-0000-00006B770000}"/>
    <cellStyle name="SAPBEXstdData 3 2" xfId="22865" xr:uid="{00000000-0005-0000-0000-00006C770000}"/>
    <cellStyle name="SAPBEXstdData 3 2 2" xfId="22866" xr:uid="{00000000-0005-0000-0000-00006D770000}"/>
    <cellStyle name="SAPBEXstdData 3 2 2 2" xfId="22867" xr:uid="{00000000-0005-0000-0000-00006E770000}"/>
    <cellStyle name="SAPBEXstdData 3 2 2 2 2" xfId="22868" xr:uid="{00000000-0005-0000-0000-00006F770000}"/>
    <cellStyle name="SAPBEXstdData 3 2 2 3" xfId="22869" xr:uid="{00000000-0005-0000-0000-000070770000}"/>
    <cellStyle name="SAPBEXstdData 3 2 2 3 2" xfId="22870" xr:uid="{00000000-0005-0000-0000-000071770000}"/>
    <cellStyle name="SAPBEXstdData 3 2 2 4" xfId="22871" xr:uid="{00000000-0005-0000-0000-000072770000}"/>
    <cellStyle name="SAPBEXstdData 3 2 2 4 2" xfId="22872" xr:uid="{00000000-0005-0000-0000-000073770000}"/>
    <cellStyle name="SAPBEXstdData 3 2 2 5" xfId="22873" xr:uid="{00000000-0005-0000-0000-000074770000}"/>
    <cellStyle name="SAPBEXstdData 3 2 2 5 2" xfId="22874" xr:uid="{00000000-0005-0000-0000-000075770000}"/>
    <cellStyle name="SAPBEXstdData 3 2 2 6" xfId="22875" xr:uid="{00000000-0005-0000-0000-000076770000}"/>
    <cellStyle name="SAPBEXstdData 3 2 2 7" xfId="22876" xr:uid="{00000000-0005-0000-0000-000077770000}"/>
    <cellStyle name="SAPBEXstdData 3 2 2 8" xfId="22877" xr:uid="{00000000-0005-0000-0000-000078770000}"/>
    <cellStyle name="SAPBEXstdData 3 2 2_2014БП" xfId="22878" xr:uid="{00000000-0005-0000-0000-000079770000}"/>
    <cellStyle name="SAPBEXstdData 3 2 3" xfId="22879" xr:uid="{00000000-0005-0000-0000-00007A770000}"/>
    <cellStyle name="SAPBEXstdData 3 2 3 2" xfId="22880" xr:uid="{00000000-0005-0000-0000-00007B770000}"/>
    <cellStyle name="SAPBEXstdData 3 2 4" xfId="22881" xr:uid="{00000000-0005-0000-0000-00007C770000}"/>
    <cellStyle name="SAPBEXstdData 3 2 4 2" xfId="22882" xr:uid="{00000000-0005-0000-0000-00007D770000}"/>
    <cellStyle name="SAPBEXstdData 3 2 5" xfId="22883" xr:uid="{00000000-0005-0000-0000-00007E770000}"/>
    <cellStyle name="SAPBEXstdData 3 2 5 2" xfId="22884" xr:uid="{00000000-0005-0000-0000-00007F770000}"/>
    <cellStyle name="SAPBEXstdData 3 2 5 5" xfId="22885" xr:uid="{00000000-0005-0000-0000-000080770000}"/>
    <cellStyle name="SAPBEXstdData 3 2 5 5 2" xfId="22886" xr:uid="{00000000-0005-0000-0000-000081770000}"/>
    <cellStyle name="SAPBEXstdData 3 2 5 5 2 2" xfId="22887" xr:uid="{00000000-0005-0000-0000-000082770000}"/>
    <cellStyle name="SAPBEXstdData 3 2 5 5 3" xfId="22888" xr:uid="{00000000-0005-0000-0000-000083770000}"/>
    <cellStyle name="SAPBEXstdData 3 2 5 5 3 2" xfId="22889" xr:uid="{00000000-0005-0000-0000-000084770000}"/>
    <cellStyle name="SAPBEXstdData 3 2 5 5 4" xfId="22890" xr:uid="{00000000-0005-0000-0000-000085770000}"/>
    <cellStyle name="SAPBEXstdData 3 2 5 5 4 2" xfId="22891" xr:uid="{00000000-0005-0000-0000-000086770000}"/>
    <cellStyle name="SAPBEXstdData 3 2 5 5 5" xfId="22892" xr:uid="{00000000-0005-0000-0000-000087770000}"/>
    <cellStyle name="SAPBEXstdData 3 2 5 5 5 2" xfId="22893" xr:uid="{00000000-0005-0000-0000-000088770000}"/>
    <cellStyle name="SAPBEXstdData 3 2 5 5 6" xfId="22894" xr:uid="{00000000-0005-0000-0000-000089770000}"/>
    <cellStyle name="SAPBEXstdData 3 2 5 5 6 2" xfId="22895" xr:uid="{00000000-0005-0000-0000-00008A770000}"/>
    <cellStyle name="SAPBEXstdData 3 2 5 5 7" xfId="22896" xr:uid="{00000000-0005-0000-0000-00008B770000}"/>
    <cellStyle name="SAPBEXstdData 3 2 5 5_2013Прогноз" xfId="22897" xr:uid="{00000000-0005-0000-0000-00008C770000}"/>
    <cellStyle name="SAPBEXstdData 3 2 6" xfId="22898" xr:uid="{00000000-0005-0000-0000-00008D770000}"/>
    <cellStyle name="SAPBEXstdData 3 2 6 2" xfId="22899" xr:uid="{00000000-0005-0000-0000-00008E770000}"/>
    <cellStyle name="SAPBEXstdData 3 2 7" xfId="22900" xr:uid="{00000000-0005-0000-0000-00008F770000}"/>
    <cellStyle name="SAPBEXstdData 3 2 8" xfId="22901" xr:uid="{00000000-0005-0000-0000-000090770000}"/>
    <cellStyle name="SAPBEXstdData 3 2 9" xfId="22902" xr:uid="{00000000-0005-0000-0000-000091770000}"/>
    <cellStyle name="SAPBEXstdData 3 2_2013Прогноз" xfId="22903" xr:uid="{00000000-0005-0000-0000-000092770000}"/>
    <cellStyle name="SAPBEXstdData 3 3" xfId="22904" xr:uid="{00000000-0005-0000-0000-000093770000}"/>
    <cellStyle name="SAPBEXstdData 3 3 2" xfId="22905" xr:uid="{00000000-0005-0000-0000-000094770000}"/>
    <cellStyle name="SAPBEXstdData 3 3 2 2" xfId="22906" xr:uid="{00000000-0005-0000-0000-000095770000}"/>
    <cellStyle name="SAPBEXstdData 3 3 2 2 2" xfId="22907" xr:uid="{00000000-0005-0000-0000-000096770000}"/>
    <cellStyle name="SAPBEXstdData 3 3 2 3" xfId="22908" xr:uid="{00000000-0005-0000-0000-000097770000}"/>
    <cellStyle name="SAPBEXstdData 3 3 2 3 2" xfId="22909" xr:uid="{00000000-0005-0000-0000-000098770000}"/>
    <cellStyle name="SAPBEXstdData 3 3 2 4" xfId="22910" xr:uid="{00000000-0005-0000-0000-000099770000}"/>
    <cellStyle name="SAPBEXstdData 3 3 2 4 2" xfId="22911" xr:uid="{00000000-0005-0000-0000-00009A770000}"/>
    <cellStyle name="SAPBEXstdData 3 3 2 5" xfId="22912" xr:uid="{00000000-0005-0000-0000-00009B770000}"/>
    <cellStyle name="SAPBEXstdData 3 3 2 5 2" xfId="22913" xr:uid="{00000000-0005-0000-0000-00009C770000}"/>
    <cellStyle name="SAPBEXstdData 3 3 2 6" xfId="22914" xr:uid="{00000000-0005-0000-0000-00009D770000}"/>
    <cellStyle name="SAPBEXstdData 3 3 2 7" xfId="22915" xr:uid="{00000000-0005-0000-0000-00009E770000}"/>
    <cellStyle name="SAPBEXstdData 3 3 2 8" xfId="22916" xr:uid="{00000000-0005-0000-0000-00009F770000}"/>
    <cellStyle name="SAPBEXstdData 3 3 2_2014БП" xfId="22917" xr:uid="{00000000-0005-0000-0000-0000A0770000}"/>
    <cellStyle name="SAPBEXstdData 3 3 3" xfId="22918" xr:uid="{00000000-0005-0000-0000-0000A1770000}"/>
    <cellStyle name="SAPBEXstdData 3 3 3 2" xfId="22919" xr:uid="{00000000-0005-0000-0000-0000A2770000}"/>
    <cellStyle name="SAPBEXstdData 3 3 4" xfId="22920" xr:uid="{00000000-0005-0000-0000-0000A3770000}"/>
    <cellStyle name="SAPBEXstdData 3 3 4 2" xfId="22921" xr:uid="{00000000-0005-0000-0000-0000A4770000}"/>
    <cellStyle name="SAPBEXstdData 3 3 5" xfId="22922" xr:uid="{00000000-0005-0000-0000-0000A5770000}"/>
    <cellStyle name="SAPBEXstdData 3 3 5 2" xfId="22923" xr:uid="{00000000-0005-0000-0000-0000A6770000}"/>
    <cellStyle name="SAPBEXstdData 3 3 6" xfId="22924" xr:uid="{00000000-0005-0000-0000-0000A7770000}"/>
    <cellStyle name="SAPBEXstdData 3 3 6 2" xfId="22925" xr:uid="{00000000-0005-0000-0000-0000A8770000}"/>
    <cellStyle name="SAPBEXstdData 3 3 7" xfId="22926" xr:uid="{00000000-0005-0000-0000-0000A9770000}"/>
    <cellStyle name="SAPBEXstdData 3 3 8" xfId="22927" xr:uid="{00000000-0005-0000-0000-0000AA770000}"/>
    <cellStyle name="SAPBEXstdData 3 3 9" xfId="22928" xr:uid="{00000000-0005-0000-0000-0000AB770000}"/>
    <cellStyle name="SAPBEXstdData 3 3_2013Прогноз" xfId="22929" xr:uid="{00000000-0005-0000-0000-0000AC770000}"/>
    <cellStyle name="SAPBEXstdData 3 4" xfId="22930" xr:uid="{00000000-0005-0000-0000-0000AD770000}"/>
    <cellStyle name="SAPBEXstdData 3 4 2" xfId="22931" xr:uid="{00000000-0005-0000-0000-0000AE770000}"/>
    <cellStyle name="SAPBEXstdData 3 4 2 2" xfId="22932" xr:uid="{00000000-0005-0000-0000-0000AF770000}"/>
    <cellStyle name="SAPBEXstdData 3 4 2 3" xfId="22933" xr:uid="{00000000-0005-0000-0000-0000B0770000}"/>
    <cellStyle name="SAPBEXstdData 3 4 3" xfId="22934" xr:uid="{00000000-0005-0000-0000-0000B1770000}"/>
    <cellStyle name="SAPBEXstdData 3 4 3 2" xfId="22935" xr:uid="{00000000-0005-0000-0000-0000B2770000}"/>
    <cellStyle name="SAPBEXstdData 3 4 4" xfId="22936" xr:uid="{00000000-0005-0000-0000-0000B3770000}"/>
    <cellStyle name="SAPBEXstdData 3 4 4 2" xfId="22937" xr:uid="{00000000-0005-0000-0000-0000B4770000}"/>
    <cellStyle name="SAPBEXstdData 3 4 5" xfId="22938" xr:uid="{00000000-0005-0000-0000-0000B5770000}"/>
    <cellStyle name="SAPBEXstdData 3 4 5 2" xfId="22939" xr:uid="{00000000-0005-0000-0000-0000B6770000}"/>
    <cellStyle name="SAPBEXstdData 3 4 6" xfId="22940" xr:uid="{00000000-0005-0000-0000-0000B7770000}"/>
    <cellStyle name="SAPBEXstdData 3 4 7" xfId="22941" xr:uid="{00000000-0005-0000-0000-0000B8770000}"/>
    <cellStyle name="SAPBEXstdData 3 4 8" xfId="22942" xr:uid="{00000000-0005-0000-0000-0000B9770000}"/>
    <cellStyle name="SAPBEXstdData 3 4_2014БП" xfId="22943" xr:uid="{00000000-0005-0000-0000-0000BA770000}"/>
    <cellStyle name="SAPBEXstdData 3 5" xfId="22944" xr:uid="{00000000-0005-0000-0000-0000BB770000}"/>
    <cellStyle name="SAPBEXstdData 3 5 2" xfId="22945" xr:uid="{00000000-0005-0000-0000-0000BC770000}"/>
    <cellStyle name="SAPBEXstdData 3 5 2 2" xfId="22946" xr:uid="{00000000-0005-0000-0000-0000BD770000}"/>
    <cellStyle name="SAPBEXstdData 3 5 3" xfId="22947" xr:uid="{00000000-0005-0000-0000-0000BE770000}"/>
    <cellStyle name="SAPBEXstdData 3 6" xfId="22948" xr:uid="{00000000-0005-0000-0000-0000BF770000}"/>
    <cellStyle name="SAPBEXstdData 3 6 2" xfId="22949" xr:uid="{00000000-0005-0000-0000-0000C0770000}"/>
    <cellStyle name="SAPBEXstdData 3 6 2 2" xfId="22950" xr:uid="{00000000-0005-0000-0000-0000C1770000}"/>
    <cellStyle name="SAPBEXstdData 3 6 3" xfId="22951" xr:uid="{00000000-0005-0000-0000-0000C2770000}"/>
    <cellStyle name="SAPBEXstdData 3 7" xfId="22952" xr:uid="{00000000-0005-0000-0000-0000C3770000}"/>
    <cellStyle name="SAPBEXstdData 3 7 2" xfId="22953" xr:uid="{00000000-0005-0000-0000-0000C4770000}"/>
    <cellStyle name="SAPBEXstdData 3 7 2 2" xfId="22954" xr:uid="{00000000-0005-0000-0000-0000C5770000}"/>
    <cellStyle name="SAPBEXstdData 3 7 3" xfId="22955" xr:uid="{00000000-0005-0000-0000-0000C6770000}"/>
    <cellStyle name="SAPBEXstdData 3 8" xfId="22956" xr:uid="{00000000-0005-0000-0000-0000C7770000}"/>
    <cellStyle name="SAPBEXstdData 3 8 2" xfId="22957" xr:uid="{00000000-0005-0000-0000-0000C8770000}"/>
    <cellStyle name="SAPBEXstdData 3 8 2 2" xfId="22958" xr:uid="{00000000-0005-0000-0000-0000C9770000}"/>
    <cellStyle name="SAPBEXstdData 3 8 3" xfId="22959" xr:uid="{00000000-0005-0000-0000-0000CA770000}"/>
    <cellStyle name="SAPBEXstdData 3 9" xfId="22960" xr:uid="{00000000-0005-0000-0000-0000CB770000}"/>
    <cellStyle name="SAPBEXstdData 3 9 2" xfId="22961" xr:uid="{00000000-0005-0000-0000-0000CC770000}"/>
    <cellStyle name="SAPBEXstdData 3 9 2 2" xfId="22962" xr:uid="{00000000-0005-0000-0000-0000CD770000}"/>
    <cellStyle name="SAPBEXstdData 3 9 3" xfId="22963" xr:uid="{00000000-0005-0000-0000-0000CE770000}"/>
    <cellStyle name="SAPBEXstdData 3_2013Прогноз" xfId="22964" xr:uid="{00000000-0005-0000-0000-0000CF770000}"/>
    <cellStyle name="SAPBEXstdData 30" xfId="22965" xr:uid="{00000000-0005-0000-0000-0000D0770000}"/>
    <cellStyle name="SAPBEXstdData 31" xfId="22966" xr:uid="{00000000-0005-0000-0000-0000D1770000}"/>
    <cellStyle name="SAPBEXstdData 32" xfId="22967" xr:uid="{00000000-0005-0000-0000-0000D2770000}"/>
    <cellStyle name="SAPBEXstdData 32 5 5" xfId="22968" xr:uid="{00000000-0005-0000-0000-0000D3770000}"/>
    <cellStyle name="SAPBEXstdData 32 5 5 2" xfId="22969" xr:uid="{00000000-0005-0000-0000-0000D4770000}"/>
    <cellStyle name="SAPBEXstdData 32 5 5 2 2" xfId="22970" xr:uid="{00000000-0005-0000-0000-0000D5770000}"/>
    <cellStyle name="SAPBEXstdData 32 5 5 3" xfId="22971" xr:uid="{00000000-0005-0000-0000-0000D6770000}"/>
    <cellStyle name="SAPBEXstdData 32 5 5 3 2" xfId="22972" xr:uid="{00000000-0005-0000-0000-0000D7770000}"/>
    <cellStyle name="SAPBEXstdData 32 5 5 4" xfId="22973" xr:uid="{00000000-0005-0000-0000-0000D8770000}"/>
    <cellStyle name="SAPBEXstdData 32 5 5 4 2" xfId="22974" xr:uid="{00000000-0005-0000-0000-0000D9770000}"/>
    <cellStyle name="SAPBEXstdData 32 5 5 5" xfId="22975" xr:uid="{00000000-0005-0000-0000-0000DA770000}"/>
    <cellStyle name="SAPBEXstdData 32 5 5 5 2" xfId="22976" xr:uid="{00000000-0005-0000-0000-0000DB770000}"/>
    <cellStyle name="SAPBEXstdData 32 5 5 6" xfId="22977" xr:uid="{00000000-0005-0000-0000-0000DC770000}"/>
    <cellStyle name="SAPBEXstdData 32 5 5 6 2" xfId="22978" xr:uid="{00000000-0005-0000-0000-0000DD770000}"/>
    <cellStyle name="SAPBEXstdData 32 5 5 7" xfId="22979" xr:uid="{00000000-0005-0000-0000-0000DE770000}"/>
    <cellStyle name="SAPBEXstdData 32 5 5_2013Прогноз" xfId="22980" xr:uid="{00000000-0005-0000-0000-0000DF770000}"/>
    <cellStyle name="SAPBEXstdData 33" xfId="22981" xr:uid="{00000000-0005-0000-0000-0000E0770000}"/>
    <cellStyle name="SAPBEXstdData 34" xfId="22982" xr:uid="{00000000-0005-0000-0000-0000E1770000}"/>
    <cellStyle name="SAPBEXstdData 35" xfId="22983" xr:uid="{00000000-0005-0000-0000-0000E2770000}"/>
    <cellStyle name="SAPBEXstdData 36" xfId="22984" xr:uid="{00000000-0005-0000-0000-0000E3770000}"/>
    <cellStyle name="SAPBEXstdData 37" xfId="22985" xr:uid="{00000000-0005-0000-0000-0000E4770000}"/>
    <cellStyle name="SAPBEXstdData 38" xfId="22986" xr:uid="{00000000-0005-0000-0000-0000E5770000}"/>
    <cellStyle name="SAPBEXstdData 39" xfId="22987" xr:uid="{00000000-0005-0000-0000-0000E6770000}"/>
    <cellStyle name="SAPBEXstdData 4" xfId="22988" xr:uid="{00000000-0005-0000-0000-0000E7770000}"/>
    <cellStyle name="SAPBEXstdData 4 10" xfId="22989" xr:uid="{00000000-0005-0000-0000-0000E8770000}"/>
    <cellStyle name="SAPBEXstdData 4 10 2" xfId="22990" xr:uid="{00000000-0005-0000-0000-0000E9770000}"/>
    <cellStyle name="SAPBEXstdData 4 10 2 2" xfId="22991" xr:uid="{00000000-0005-0000-0000-0000EA770000}"/>
    <cellStyle name="SAPBEXstdData 4 10 3" xfId="22992" xr:uid="{00000000-0005-0000-0000-0000EB770000}"/>
    <cellStyle name="SAPBEXstdData 4 11" xfId="22993" xr:uid="{00000000-0005-0000-0000-0000EC770000}"/>
    <cellStyle name="SAPBEXstdData 4 11 2" xfId="22994" xr:uid="{00000000-0005-0000-0000-0000ED770000}"/>
    <cellStyle name="SAPBEXstdData 4 12" xfId="22995" xr:uid="{00000000-0005-0000-0000-0000EE770000}"/>
    <cellStyle name="SAPBEXstdData 4 2" xfId="22996" xr:uid="{00000000-0005-0000-0000-0000EF770000}"/>
    <cellStyle name="SAPBEXstdData 4 2 10" xfId="22997" xr:uid="{00000000-0005-0000-0000-0000F0770000}"/>
    <cellStyle name="SAPBEXstdData 4 2 2" xfId="22998" xr:uid="{00000000-0005-0000-0000-0000F1770000}"/>
    <cellStyle name="SAPBEXstdData 4 2 2 2" xfId="22999" xr:uid="{00000000-0005-0000-0000-0000F2770000}"/>
    <cellStyle name="SAPBEXstdData 4 2 2 2 2" xfId="23000" xr:uid="{00000000-0005-0000-0000-0000F3770000}"/>
    <cellStyle name="SAPBEXstdData 4 2 2 3" xfId="23001" xr:uid="{00000000-0005-0000-0000-0000F4770000}"/>
    <cellStyle name="SAPBEXstdData 4 2 2 3 2" xfId="23002" xr:uid="{00000000-0005-0000-0000-0000F5770000}"/>
    <cellStyle name="SAPBEXstdData 4 2 2 4" xfId="23003" xr:uid="{00000000-0005-0000-0000-0000F6770000}"/>
    <cellStyle name="SAPBEXstdData 4 2 2 4 2" xfId="23004" xr:uid="{00000000-0005-0000-0000-0000F7770000}"/>
    <cellStyle name="SAPBEXstdData 4 2 2 5" xfId="23005" xr:uid="{00000000-0005-0000-0000-0000F8770000}"/>
    <cellStyle name="SAPBEXstdData 4 2 2 5 2" xfId="23006" xr:uid="{00000000-0005-0000-0000-0000F9770000}"/>
    <cellStyle name="SAPBEXstdData 4 2 2 6" xfId="23007" xr:uid="{00000000-0005-0000-0000-0000FA770000}"/>
    <cellStyle name="SAPBEXstdData 4 2 2 7" xfId="23008" xr:uid="{00000000-0005-0000-0000-0000FB770000}"/>
    <cellStyle name="SAPBEXstdData 4 2 2 8" xfId="23009" xr:uid="{00000000-0005-0000-0000-0000FC770000}"/>
    <cellStyle name="SAPBEXstdData 4 2 2_2014БП" xfId="23010" xr:uid="{00000000-0005-0000-0000-0000FD770000}"/>
    <cellStyle name="SAPBEXstdData 4 2 3" xfId="23011" xr:uid="{00000000-0005-0000-0000-0000FE770000}"/>
    <cellStyle name="SAPBEXstdData 4 2 3 2" xfId="23012" xr:uid="{00000000-0005-0000-0000-0000FF770000}"/>
    <cellStyle name="SAPBEXstdData 4 2 3 2 2" xfId="23013" xr:uid="{00000000-0005-0000-0000-000000780000}"/>
    <cellStyle name="SAPBEXstdData 4 2 3 3" xfId="23014" xr:uid="{00000000-0005-0000-0000-000001780000}"/>
    <cellStyle name="SAPBEXstdData 4 2 3 3 2" xfId="23015" xr:uid="{00000000-0005-0000-0000-000002780000}"/>
    <cellStyle name="SAPBEXstdData 4 2 3 4" xfId="23016" xr:uid="{00000000-0005-0000-0000-000003780000}"/>
    <cellStyle name="SAPBEXstdData 4 2 3 4 2" xfId="23017" xr:uid="{00000000-0005-0000-0000-000004780000}"/>
    <cellStyle name="SAPBEXstdData 4 2 3 5" xfId="23018" xr:uid="{00000000-0005-0000-0000-000005780000}"/>
    <cellStyle name="SAPBEXstdData 4 2 3 5 2" xfId="23019" xr:uid="{00000000-0005-0000-0000-000006780000}"/>
    <cellStyle name="SAPBEXstdData 4 2 3 6" xfId="23020" xr:uid="{00000000-0005-0000-0000-000007780000}"/>
    <cellStyle name="SAPBEXstdData 4 2 3 7" xfId="23021" xr:uid="{00000000-0005-0000-0000-000008780000}"/>
    <cellStyle name="SAPBEXstdData 4 2 3_2014БП" xfId="23022" xr:uid="{00000000-0005-0000-0000-000009780000}"/>
    <cellStyle name="SAPBEXstdData 4 2 4" xfId="23023" xr:uid="{00000000-0005-0000-0000-00000A780000}"/>
    <cellStyle name="SAPBEXstdData 4 2 4 2" xfId="23024" xr:uid="{00000000-0005-0000-0000-00000B780000}"/>
    <cellStyle name="SAPBEXstdData 4 2 5" xfId="23025" xr:uid="{00000000-0005-0000-0000-00000C780000}"/>
    <cellStyle name="SAPBEXstdData 4 2 5 2" xfId="23026" xr:uid="{00000000-0005-0000-0000-00000D780000}"/>
    <cellStyle name="SAPBEXstdData 4 2 6" xfId="23027" xr:uid="{00000000-0005-0000-0000-00000E780000}"/>
    <cellStyle name="SAPBEXstdData 4 2 6 2" xfId="23028" xr:uid="{00000000-0005-0000-0000-00000F780000}"/>
    <cellStyle name="SAPBEXstdData 4 2 7" xfId="23029" xr:uid="{00000000-0005-0000-0000-000010780000}"/>
    <cellStyle name="SAPBEXstdData 4 2 7 2" xfId="23030" xr:uid="{00000000-0005-0000-0000-000011780000}"/>
    <cellStyle name="SAPBEXstdData 4 2 8" xfId="23031" xr:uid="{00000000-0005-0000-0000-000012780000}"/>
    <cellStyle name="SAPBEXstdData 4 2 9" xfId="23032" xr:uid="{00000000-0005-0000-0000-000013780000}"/>
    <cellStyle name="SAPBEXstdData 4 2_2013Прогноз" xfId="23033" xr:uid="{00000000-0005-0000-0000-000014780000}"/>
    <cellStyle name="SAPBEXstdData 4 3" xfId="23034" xr:uid="{00000000-0005-0000-0000-000015780000}"/>
    <cellStyle name="SAPBEXstdData 4 3 2" xfId="23035" xr:uid="{00000000-0005-0000-0000-000016780000}"/>
    <cellStyle name="SAPBEXstdData 4 3 2 2" xfId="23036" xr:uid="{00000000-0005-0000-0000-000017780000}"/>
    <cellStyle name="SAPBEXstdData 4 3 2 2 2" xfId="23037" xr:uid="{00000000-0005-0000-0000-000018780000}"/>
    <cellStyle name="SAPBEXstdData 4 3 2 3" xfId="23038" xr:uid="{00000000-0005-0000-0000-000019780000}"/>
    <cellStyle name="SAPBEXstdData 4 3 2 3 2" xfId="23039" xr:uid="{00000000-0005-0000-0000-00001A780000}"/>
    <cellStyle name="SAPBEXstdData 4 3 2 4" xfId="23040" xr:uid="{00000000-0005-0000-0000-00001B780000}"/>
    <cellStyle name="SAPBEXstdData 4 3 2 4 2" xfId="23041" xr:uid="{00000000-0005-0000-0000-00001C780000}"/>
    <cellStyle name="SAPBEXstdData 4 3 2 5" xfId="23042" xr:uid="{00000000-0005-0000-0000-00001D780000}"/>
    <cellStyle name="SAPBEXstdData 4 3 2 5 2" xfId="23043" xr:uid="{00000000-0005-0000-0000-00001E780000}"/>
    <cellStyle name="SAPBEXstdData 4 3 2 6" xfId="23044" xr:uid="{00000000-0005-0000-0000-00001F780000}"/>
    <cellStyle name="SAPBEXstdData 4 3 2 7" xfId="23045" xr:uid="{00000000-0005-0000-0000-000020780000}"/>
    <cellStyle name="SAPBEXstdData 4 3 2 8" xfId="23046" xr:uid="{00000000-0005-0000-0000-000021780000}"/>
    <cellStyle name="SAPBEXstdData 4 3 2_2014БП" xfId="23047" xr:uid="{00000000-0005-0000-0000-000022780000}"/>
    <cellStyle name="SAPBEXstdData 4 3 3" xfId="23048" xr:uid="{00000000-0005-0000-0000-000023780000}"/>
    <cellStyle name="SAPBEXstdData 4 3 3 2" xfId="23049" xr:uid="{00000000-0005-0000-0000-000024780000}"/>
    <cellStyle name="SAPBEXstdData 4 3 4" xfId="23050" xr:uid="{00000000-0005-0000-0000-000025780000}"/>
    <cellStyle name="SAPBEXstdData 4 3 4 2" xfId="23051" xr:uid="{00000000-0005-0000-0000-000026780000}"/>
    <cellStyle name="SAPBEXstdData 4 3 5" xfId="23052" xr:uid="{00000000-0005-0000-0000-000027780000}"/>
    <cellStyle name="SAPBEXstdData 4 3 5 2" xfId="23053" xr:uid="{00000000-0005-0000-0000-000028780000}"/>
    <cellStyle name="SAPBEXstdData 4 3 6" xfId="23054" xr:uid="{00000000-0005-0000-0000-000029780000}"/>
    <cellStyle name="SAPBEXstdData 4 3 6 2" xfId="23055" xr:uid="{00000000-0005-0000-0000-00002A780000}"/>
    <cellStyle name="SAPBEXstdData 4 3 7" xfId="23056" xr:uid="{00000000-0005-0000-0000-00002B780000}"/>
    <cellStyle name="SAPBEXstdData 4 3 8" xfId="23057" xr:uid="{00000000-0005-0000-0000-00002C780000}"/>
    <cellStyle name="SAPBEXstdData 4 3 9" xfId="23058" xr:uid="{00000000-0005-0000-0000-00002D780000}"/>
    <cellStyle name="SAPBEXstdData 4 3_2013Прогноз" xfId="23059" xr:uid="{00000000-0005-0000-0000-00002E780000}"/>
    <cellStyle name="SAPBEXstdData 4 4" xfId="23060" xr:uid="{00000000-0005-0000-0000-00002F780000}"/>
    <cellStyle name="SAPBEXstdData 4 4 2" xfId="23061" xr:uid="{00000000-0005-0000-0000-000030780000}"/>
    <cellStyle name="SAPBEXstdData 4 4 2 2" xfId="23062" xr:uid="{00000000-0005-0000-0000-000031780000}"/>
    <cellStyle name="SAPBEXstdData 4 4 2 3" xfId="23063" xr:uid="{00000000-0005-0000-0000-000032780000}"/>
    <cellStyle name="SAPBEXstdData 4 4 3" xfId="23064" xr:uid="{00000000-0005-0000-0000-000033780000}"/>
    <cellStyle name="SAPBEXstdData 4 4 3 2" xfId="23065" xr:uid="{00000000-0005-0000-0000-000034780000}"/>
    <cellStyle name="SAPBEXstdData 4 4 4" xfId="23066" xr:uid="{00000000-0005-0000-0000-000035780000}"/>
    <cellStyle name="SAPBEXstdData 4 4 4 2" xfId="23067" xr:uid="{00000000-0005-0000-0000-000036780000}"/>
    <cellStyle name="SAPBEXstdData 4 4 5" xfId="23068" xr:uid="{00000000-0005-0000-0000-000037780000}"/>
    <cellStyle name="SAPBEXstdData 4 4 5 2" xfId="23069" xr:uid="{00000000-0005-0000-0000-000038780000}"/>
    <cellStyle name="SAPBEXstdData 4 4 6" xfId="23070" xr:uid="{00000000-0005-0000-0000-000039780000}"/>
    <cellStyle name="SAPBEXstdData 4 4 7" xfId="23071" xr:uid="{00000000-0005-0000-0000-00003A780000}"/>
    <cellStyle name="SAPBEXstdData 4 4 8" xfId="23072" xr:uid="{00000000-0005-0000-0000-00003B780000}"/>
    <cellStyle name="SAPBEXstdData 4 4_2014БП" xfId="23073" xr:uid="{00000000-0005-0000-0000-00003C780000}"/>
    <cellStyle name="SAPBEXstdData 4 5" xfId="23074" xr:uid="{00000000-0005-0000-0000-00003D780000}"/>
    <cellStyle name="SAPBEXstdData 4 5 2" xfId="23075" xr:uid="{00000000-0005-0000-0000-00003E780000}"/>
    <cellStyle name="SAPBEXstdData 4 5 2 2" xfId="23076" xr:uid="{00000000-0005-0000-0000-00003F780000}"/>
    <cellStyle name="SAPBEXstdData 4 5 2 3" xfId="23077" xr:uid="{00000000-0005-0000-0000-000040780000}"/>
    <cellStyle name="SAPBEXstdData 4 5 3" xfId="23078" xr:uid="{00000000-0005-0000-0000-000041780000}"/>
    <cellStyle name="SAPBEXstdData 4 5 3 2" xfId="23079" xr:uid="{00000000-0005-0000-0000-000042780000}"/>
    <cellStyle name="SAPBEXstdData 4 5 4" xfId="23080" xr:uid="{00000000-0005-0000-0000-000043780000}"/>
    <cellStyle name="SAPBEXstdData 4 5 4 2" xfId="23081" xr:uid="{00000000-0005-0000-0000-000044780000}"/>
    <cellStyle name="SAPBEXstdData 4 5 5" xfId="23082" xr:uid="{00000000-0005-0000-0000-000045780000}"/>
    <cellStyle name="SAPBEXstdData 4 5 5 2" xfId="23083" xr:uid="{00000000-0005-0000-0000-000046780000}"/>
    <cellStyle name="SAPBEXstdData 4 5 6" xfId="23084" xr:uid="{00000000-0005-0000-0000-000047780000}"/>
    <cellStyle name="SAPBEXstdData 4 5 7" xfId="23085" xr:uid="{00000000-0005-0000-0000-000048780000}"/>
    <cellStyle name="SAPBEXstdData 4 5 8" xfId="23086" xr:uid="{00000000-0005-0000-0000-000049780000}"/>
    <cellStyle name="SAPBEXstdData 4 5_2014БП" xfId="23087" xr:uid="{00000000-0005-0000-0000-00004A780000}"/>
    <cellStyle name="SAPBEXstdData 4 6" xfId="23088" xr:uid="{00000000-0005-0000-0000-00004B780000}"/>
    <cellStyle name="SAPBEXstdData 4 6 2" xfId="23089" xr:uid="{00000000-0005-0000-0000-00004C780000}"/>
    <cellStyle name="SAPBEXstdData 4 6 2 2" xfId="23090" xr:uid="{00000000-0005-0000-0000-00004D780000}"/>
    <cellStyle name="SAPBEXstdData 4 6 3" xfId="23091" xr:uid="{00000000-0005-0000-0000-00004E780000}"/>
    <cellStyle name="SAPBEXstdData 4 7" xfId="23092" xr:uid="{00000000-0005-0000-0000-00004F780000}"/>
    <cellStyle name="SAPBEXstdData 4 7 2" xfId="23093" xr:uid="{00000000-0005-0000-0000-000050780000}"/>
    <cellStyle name="SAPBEXstdData 4 7 2 2" xfId="23094" xr:uid="{00000000-0005-0000-0000-000051780000}"/>
    <cellStyle name="SAPBEXstdData 4 7 3" xfId="23095" xr:uid="{00000000-0005-0000-0000-000052780000}"/>
    <cellStyle name="SAPBEXstdData 4 8" xfId="23096" xr:uid="{00000000-0005-0000-0000-000053780000}"/>
    <cellStyle name="SAPBEXstdData 4 8 2" xfId="23097" xr:uid="{00000000-0005-0000-0000-000054780000}"/>
    <cellStyle name="SAPBEXstdData 4 8 2 2" xfId="23098" xr:uid="{00000000-0005-0000-0000-000055780000}"/>
    <cellStyle name="SAPBEXstdData 4 8 3" xfId="23099" xr:uid="{00000000-0005-0000-0000-000056780000}"/>
    <cellStyle name="SAPBEXstdData 4 9" xfId="23100" xr:uid="{00000000-0005-0000-0000-000057780000}"/>
    <cellStyle name="SAPBEXstdData 4 9 2" xfId="23101" xr:uid="{00000000-0005-0000-0000-000058780000}"/>
    <cellStyle name="SAPBEXstdData 4 9 2 2" xfId="23102" xr:uid="{00000000-0005-0000-0000-000059780000}"/>
    <cellStyle name="SAPBEXstdData 4 9 3" xfId="23103" xr:uid="{00000000-0005-0000-0000-00005A780000}"/>
    <cellStyle name="SAPBEXstdData 4_2013Прогноз" xfId="23104" xr:uid="{00000000-0005-0000-0000-00005B780000}"/>
    <cellStyle name="SAPBEXstdData 40" xfId="23105" xr:uid="{00000000-0005-0000-0000-00005C780000}"/>
    <cellStyle name="SAPBEXstdData 41" xfId="23106" xr:uid="{00000000-0005-0000-0000-00005D780000}"/>
    <cellStyle name="SAPBEXstdData 42" xfId="23107" xr:uid="{00000000-0005-0000-0000-00005E780000}"/>
    <cellStyle name="SAPBEXstdData 43" xfId="23108" xr:uid="{00000000-0005-0000-0000-00005F780000}"/>
    <cellStyle name="SAPBEXstdData 44" xfId="23109" xr:uid="{00000000-0005-0000-0000-000060780000}"/>
    <cellStyle name="SAPBEXstdData 45" xfId="23110" xr:uid="{00000000-0005-0000-0000-000061780000}"/>
    <cellStyle name="SAPBEXstdData 46" xfId="23111" xr:uid="{00000000-0005-0000-0000-000062780000}"/>
    <cellStyle name="SAPBEXstdData 47" xfId="23112" xr:uid="{00000000-0005-0000-0000-000063780000}"/>
    <cellStyle name="SAPBEXstdData 48" xfId="23113" xr:uid="{00000000-0005-0000-0000-000064780000}"/>
    <cellStyle name="SAPBEXstdData 49" xfId="23114" xr:uid="{00000000-0005-0000-0000-000065780000}"/>
    <cellStyle name="SAPBEXstdData 5" xfId="23115" xr:uid="{00000000-0005-0000-0000-000066780000}"/>
    <cellStyle name="SAPBEXstdData 5 10" xfId="23116" xr:uid="{00000000-0005-0000-0000-000067780000}"/>
    <cellStyle name="SAPBEXstdData 5 10 2" xfId="23117" xr:uid="{00000000-0005-0000-0000-000068780000}"/>
    <cellStyle name="SAPBEXstdData 5 10 2 2" xfId="23118" xr:uid="{00000000-0005-0000-0000-000069780000}"/>
    <cellStyle name="SAPBEXstdData 5 10 3" xfId="23119" xr:uid="{00000000-0005-0000-0000-00006A780000}"/>
    <cellStyle name="SAPBEXstdData 5 11" xfId="23120" xr:uid="{00000000-0005-0000-0000-00006B780000}"/>
    <cellStyle name="SAPBEXstdData 5 11 2" xfId="23121" xr:uid="{00000000-0005-0000-0000-00006C780000}"/>
    <cellStyle name="SAPBEXstdData 5 11 3" xfId="23122" xr:uid="{00000000-0005-0000-0000-00006D780000}"/>
    <cellStyle name="SAPBEXstdData 5 12" xfId="23123" xr:uid="{00000000-0005-0000-0000-00006E780000}"/>
    <cellStyle name="SAPBEXstdData 5 13" xfId="23124" xr:uid="{00000000-0005-0000-0000-00006F780000}"/>
    <cellStyle name="SAPBEXstdData 5 14" xfId="23125" xr:uid="{00000000-0005-0000-0000-000070780000}"/>
    <cellStyle name="SAPBEXstdData 5 2" xfId="23126" xr:uid="{00000000-0005-0000-0000-000071780000}"/>
    <cellStyle name="SAPBEXstdData 5 2 2" xfId="23127" xr:uid="{00000000-0005-0000-0000-000072780000}"/>
    <cellStyle name="SAPBEXstdData 5 2 2 2" xfId="23128" xr:uid="{00000000-0005-0000-0000-000073780000}"/>
    <cellStyle name="SAPBEXstdData 5 2 2 3" xfId="23129" xr:uid="{00000000-0005-0000-0000-000074780000}"/>
    <cellStyle name="SAPBEXstdData 5 2 3" xfId="23130" xr:uid="{00000000-0005-0000-0000-000075780000}"/>
    <cellStyle name="SAPBEXstdData 5 2 3 2" xfId="23131" xr:uid="{00000000-0005-0000-0000-000076780000}"/>
    <cellStyle name="SAPBEXstdData 5 2 4" xfId="23132" xr:uid="{00000000-0005-0000-0000-000077780000}"/>
    <cellStyle name="SAPBEXstdData 5 2 4 2" xfId="23133" xr:uid="{00000000-0005-0000-0000-000078780000}"/>
    <cellStyle name="SAPBEXstdData 5 2 5" xfId="23134" xr:uid="{00000000-0005-0000-0000-000079780000}"/>
    <cellStyle name="SAPBEXstdData 5 2 5 2" xfId="23135" xr:uid="{00000000-0005-0000-0000-00007A780000}"/>
    <cellStyle name="SAPBEXstdData 5 2 6" xfId="23136" xr:uid="{00000000-0005-0000-0000-00007B780000}"/>
    <cellStyle name="SAPBEXstdData 5 2 7" xfId="23137" xr:uid="{00000000-0005-0000-0000-00007C780000}"/>
    <cellStyle name="SAPBEXstdData 5 2 8" xfId="23138" xr:uid="{00000000-0005-0000-0000-00007D780000}"/>
    <cellStyle name="SAPBEXstdData 5 2_2014БП" xfId="23139" xr:uid="{00000000-0005-0000-0000-00007E780000}"/>
    <cellStyle name="SAPBEXstdData 5 3" xfId="23140" xr:uid="{00000000-0005-0000-0000-00007F780000}"/>
    <cellStyle name="SAPBEXstdData 5 3 2" xfId="23141" xr:uid="{00000000-0005-0000-0000-000080780000}"/>
    <cellStyle name="SAPBEXstdData 5 3 2 2" xfId="23142" xr:uid="{00000000-0005-0000-0000-000081780000}"/>
    <cellStyle name="SAPBEXstdData 5 3 2 3" xfId="23143" xr:uid="{00000000-0005-0000-0000-000082780000}"/>
    <cellStyle name="SAPBEXstdData 5 3 3" xfId="23144" xr:uid="{00000000-0005-0000-0000-000083780000}"/>
    <cellStyle name="SAPBEXstdData 5 3 3 2" xfId="23145" xr:uid="{00000000-0005-0000-0000-000084780000}"/>
    <cellStyle name="SAPBEXstdData 5 3 4" xfId="23146" xr:uid="{00000000-0005-0000-0000-000085780000}"/>
    <cellStyle name="SAPBEXstdData 5 3 4 2" xfId="23147" xr:uid="{00000000-0005-0000-0000-000086780000}"/>
    <cellStyle name="SAPBEXstdData 5 3 5" xfId="23148" xr:uid="{00000000-0005-0000-0000-000087780000}"/>
    <cellStyle name="SAPBEXstdData 5 3 5 2" xfId="23149" xr:uid="{00000000-0005-0000-0000-000088780000}"/>
    <cellStyle name="SAPBEXstdData 5 3 6" xfId="23150" xr:uid="{00000000-0005-0000-0000-000089780000}"/>
    <cellStyle name="SAPBEXstdData 5 3 7" xfId="23151" xr:uid="{00000000-0005-0000-0000-00008A780000}"/>
    <cellStyle name="SAPBEXstdData 5 3 8" xfId="23152" xr:uid="{00000000-0005-0000-0000-00008B780000}"/>
    <cellStyle name="SAPBEXstdData 5 3_2014БП" xfId="23153" xr:uid="{00000000-0005-0000-0000-00008C780000}"/>
    <cellStyle name="SAPBEXstdData 5 4" xfId="23154" xr:uid="{00000000-0005-0000-0000-00008D780000}"/>
    <cellStyle name="SAPBEXstdData 5 4 2" xfId="23155" xr:uid="{00000000-0005-0000-0000-00008E780000}"/>
    <cellStyle name="SAPBEXstdData 5 4 2 2" xfId="23156" xr:uid="{00000000-0005-0000-0000-00008F780000}"/>
    <cellStyle name="SAPBEXstdData 5 4 3" xfId="23157" xr:uid="{00000000-0005-0000-0000-000090780000}"/>
    <cellStyle name="SAPBEXstdData 5 5" xfId="23158" xr:uid="{00000000-0005-0000-0000-000091780000}"/>
    <cellStyle name="SAPBEXstdData 5 5 2" xfId="23159" xr:uid="{00000000-0005-0000-0000-000092780000}"/>
    <cellStyle name="SAPBEXstdData 5 5 2 2" xfId="23160" xr:uid="{00000000-0005-0000-0000-000093780000}"/>
    <cellStyle name="SAPBEXstdData 5 5 3" xfId="23161" xr:uid="{00000000-0005-0000-0000-000094780000}"/>
    <cellStyle name="SAPBEXstdData 5 6" xfId="23162" xr:uid="{00000000-0005-0000-0000-000095780000}"/>
    <cellStyle name="SAPBEXstdData 5 6 2" xfId="23163" xr:uid="{00000000-0005-0000-0000-000096780000}"/>
    <cellStyle name="SAPBEXstdData 5 6 2 2" xfId="23164" xr:uid="{00000000-0005-0000-0000-000097780000}"/>
    <cellStyle name="SAPBEXstdData 5 6 3" xfId="23165" xr:uid="{00000000-0005-0000-0000-000098780000}"/>
    <cellStyle name="SAPBEXstdData 5 7" xfId="23166" xr:uid="{00000000-0005-0000-0000-000099780000}"/>
    <cellStyle name="SAPBEXstdData 5 7 2" xfId="23167" xr:uid="{00000000-0005-0000-0000-00009A780000}"/>
    <cellStyle name="SAPBEXstdData 5 7 2 2" xfId="23168" xr:uid="{00000000-0005-0000-0000-00009B780000}"/>
    <cellStyle name="SAPBEXstdData 5 7 3" xfId="23169" xr:uid="{00000000-0005-0000-0000-00009C780000}"/>
    <cellStyle name="SAPBEXstdData 5 8" xfId="23170" xr:uid="{00000000-0005-0000-0000-00009D780000}"/>
    <cellStyle name="SAPBEXstdData 5 8 2" xfId="23171" xr:uid="{00000000-0005-0000-0000-00009E780000}"/>
    <cellStyle name="SAPBEXstdData 5 8 2 2" xfId="23172" xr:uid="{00000000-0005-0000-0000-00009F780000}"/>
    <cellStyle name="SAPBEXstdData 5 8 3" xfId="23173" xr:uid="{00000000-0005-0000-0000-0000A0780000}"/>
    <cellStyle name="SAPBEXstdData 5 9" xfId="23174" xr:uid="{00000000-0005-0000-0000-0000A1780000}"/>
    <cellStyle name="SAPBEXstdData 5 9 2" xfId="23175" xr:uid="{00000000-0005-0000-0000-0000A2780000}"/>
    <cellStyle name="SAPBEXstdData 5 9 2 2" xfId="23176" xr:uid="{00000000-0005-0000-0000-0000A3780000}"/>
    <cellStyle name="SAPBEXstdData 5 9 3" xfId="23177" xr:uid="{00000000-0005-0000-0000-0000A4780000}"/>
    <cellStyle name="SAPBEXstdData 5_2013Прогноз" xfId="23178" xr:uid="{00000000-0005-0000-0000-0000A5780000}"/>
    <cellStyle name="SAPBEXstdData 50" xfId="23179" xr:uid="{00000000-0005-0000-0000-0000A6780000}"/>
    <cellStyle name="SAPBEXstdData 51" xfId="36503" xr:uid="{00000000-0005-0000-0000-0000A7780000}"/>
    <cellStyle name="SAPBEXstdData 52" xfId="36504" xr:uid="{00000000-0005-0000-0000-0000A8780000}"/>
    <cellStyle name="SAPBEXstdData 53" xfId="36505" xr:uid="{00000000-0005-0000-0000-0000A9780000}"/>
    <cellStyle name="SAPBEXstdData 6" xfId="23180" xr:uid="{00000000-0005-0000-0000-0000AA780000}"/>
    <cellStyle name="SAPBEXstdData 6 10" xfId="23181" xr:uid="{00000000-0005-0000-0000-0000AB780000}"/>
    <cellStyle name="SAPBEXstdData 6 10 2" xfId="23182" xr:uid="{00000000-0005-0000-0000-0000AC780000}"/>
    <cellStyle name="SAPBEXstdData 6 10 2 2" xfId="23183" xr:uid="{00000000-0005-0000-0000-0000AD780000}"/>
    <cellStyle name="SAPBEXstdData 6 10 3" xfId="23184" xr:uid="{00000000-0005-0000-0000-0000AE780000}"/>
    <cellStyle name="SAPBEXstdData 6 11" xfId="23185" xr:uid="{00000000-0005-0000-0000-0000AF780000}"/>
    <cellStyle name="SAPBEXstdData 6 11 2" xfId="23186" xr:uid="{00000000-0005-0000-0000-0000B0780000}"/>
    <cellStyle name="SAPBEXstdData 6 12" xfId="23187" xr:uid="{00000000-0005-0000-0000-0000B1780000}"/>
    <cellStyle name="SAPBEXstdData 6 13" xfId="23188" xr:uid="{00000000-0005-0000-0000-0000B2780000}"/>
    <cellStyle name="SAPBEXstdData 6 2" xfId="23189" xr:uid="{00000000-0005-0000-0000-0000B3780000}"/>
    <cellStyle name="SAPBEXstdData 6 2 2" xfId="23190" xr:uid="{00000000-0005-0000-0000-0000B4780000}"/>
    <cellStyle name="SAPBEXstdData 6 2 2 2" xfId="23191" xr:uid="{00000000-0005-0000-0000-0000B5780000}"/>
    <cellStyle name="SAPBEXstdData 6 2 2 3" xfId="23192" xr:uid="{00000000-0005-0000-0000-0000B6780000}"/>
    <cellStyle name="SAPBEXstdData 6 2 3" xfId="23193" xr:uid="{00000000-0005-0000-0000-0000B7780000}"/>
    <cellStyle name="SAPBEXstdData 6 2 3 2" xfId="23194" xr:uid="{00000000-0005-0000-0000-0000B8780000}"/>
    <cellStyle name="SAPBEXstdData 6 2 4" xfId="23195" xr:uid="{00000000-0005-0000-0000-0000B9780000}"/>
    <cellStyle name="SAPBEXstdData 6 2 4 2" xfId="23196" xr:uid="{00000000-0005-0000-0000-0000BA780000}"/>
    <cellStyle name="SAPBEXstdData 6 2 5" xfId="23197" xr:uid="{00000000-0005-0000-0000-0000BB780000}"/>
    <cellStyle name="SAPBEXstdData 6 2 5 2" xfId="23198" xr:uid="{00000000-0005-0000-0000-0000BC780000}"/>
    <cellStyle name="SAPBEXstdData 6 2 6" xfId="23199" xr:uid="{00000000-0005-0000-0000-0000BD780000}"/>
    <cellStyle name="SAPBEXstdData 6 2 7" xfId="23200" xr:uid="{00000000-0005-0000-0000-0000BE780000}"/>
    <cellStyle name="SAPBEXstdData 6 2 8" xfId="23201" xr:uid="{00000000-0005-0000-0000-0000BF780000}"/>
    <cellStyle name="SAPBEXstdData 6 2_2014БП" xfId="23202" xr:uid="{00000000-0005-0000-0000-0000C0780000}"/>
    <cellStyle name="SAPBEXstdData 6 3" xfId="23203" xr:uid="{00000000-0005-0000-0000-0000C1780000}"/>
    <cellStyle name="SAPBEXstdData 6 3 2" xfId="23204" xr:uid="{00000000-0005-0000-0000-0000C2780000}"/>
    <cellStyle name="SAPBEXstdData 6 3 2 2" xfId="23205" xr:uid="{00000000-0005-0000-0000-0000C3780000}"/>
    <cellStyle name="SAPBEXstdData 6 3 3" xfId="23206" xr:uid="{00000000-0005-0000-0000-0000C4780000}"/>
    <cellStyle name="SAPBEXstdData 6 4" xfId="23207" xr:uid="{00000000-0005-0000-0000-0000C5780000}"/>
    <cellStyle name="SAPBEXstdData 6 4 2" xfId="23208" xr:uid="{00000000-0005-0000-0000-0000C6780000}"/>
    <cellStyle name="SAPBEXstdData 6 4 2 2" xfId="23209" xr:uid="{00000000-0005-0000-0000-0000C7780000}"/>
    <cellStyle name="SAPBEXstdData 6 4 3" xfId="23210" xr:uid="{00000000-0005-0000-0000-0000C8780000}"/>
    <cellStyle name="SAPBEXstdData 6 5" xfId="23211" xr:uid="{00000000-0005-0000-0000-0000C9780000}"/>
    <cellStyle name="SAPBEXstdData 6 5 2" xfId="23212" xr:uid="{00000000-0005-0000-0000-0000CA780000}"/>
    <cellStyle name="SAPBEXstdData 6 5 2 2" xfId="23213" xr:uid="{00000000-0005-0000-0000-0000CB780000}"/>
    <cellStyle name="SAPBEXstdData 6 5 3" xfId="23214" xr:uid="{00000000-0005-0000-0000-0000CC780000}"/>
    <cellStyle name="SAPBEXstdData 6 6" xfId="23215" xr:uid="{00000000-0005-0000-0000-0000CD780000}"/>
    <cellStyle name="SAPBEXstdData 6 6 2" xfId="23216" xr:uid="{00000000-0005-0000-0000-0000CE780000}"/>
    <cellStyle name="SAPBEXstdData 6 6 2 2" xfId="23217" xr:uid="{00000000-0005-0000-0000-0000CF780000}"/>
    <cellStyle name="SAPBEXstdData 6 6 3" xfId="23218" xr:uid="{00000000-0005-0000-0000-0000D0780000}"/>
    <cellStyle name="SAPBEXstdData 6 7" xfId="23219" xr:uid="{00000000-0005-0000-0000-0000D1780000}"/>
    <cellStyle name="SAPBEXstdData 6 7 2" xfId="23220" xr:uid="{00000000-0005-0000-0000-0000D2780000}"/>
    <cellStyle name="SAPBEXstdData 6 7 2 2" xfId="23221" xr:uid="{00000000-0005-0000-0000-0000D3780000}"/>
    <cellStyle name="SAPBEXstdData 6 7 3" xfId="23222" xr:uid="{00000000-0005-0000-0000-0000D4780000}"/>
    <cellStyle name="SAPBEXstdData 6 8" xfId="23223" xr:uid="{00000000-0005-0000-0000-0000D5780000}"/>
    <cellStyle name="SAPBEXstdData 6 8 2" xfId="23224" xr:uid="{00000000-0005-0000-0000-0000D6780000}"/>
    <cellStyle name="SAPBEXstdData 6 8 2 2" xfId="23225" xr:uid="{00000000-0005-0000-0000-0000D7780000}"/>
    <cellStyle name="SAPBEXstdData 6 8 3" xfId="23226" xr:uid="{00000000-0005-0000-0000-0000D8780000}"/>
    <cellStyle name="SAPBEXstdData 6 9" xfId="23227" xr:uid="{00000000-0005-0000-0000-0000D9780000}"/>
    <cellStyle name="SAPBEXstdData 6 9 2" xfId="23228" xr:uid="{00000000-0005-0000-0000-0000DA780000}"/>
    <cellStyle name="SAPBEXstdData 6 9 2 2" xfId="23229" xr:uid="{00000000-0005-0000-0000-0000DB780000}"/>
    <cellStyle name="SAPBEXstdData 6 9 3" xfId="23230" xr:uid="{00000000-0005-0000-0000-0000DC780000}"/>
    <cellStyle name="SAPBEXstdData 6_2013Прогноз" xfId="23231" xr:uid="{00000000-0005-0000-0000-0000DD780000}"/>
    <cellStyle name="SAPBEXstdData 7" xfId="23232" xr:uid="{00000000-0005-0000-0000-0000DE780000}"/>
    <cellStyle name="SAPBEXstdData 7 10" xfId="23233" xr:uid="{00000000-0005-0000-0000-0000DF780000}"/>
    <cellStyle name="SAPBEXstdData 7 10 2" xfId="23234" xr:uid="{00000000-0005-0000-0000-0000E0780000}"/>
    <cellStyle name="SAPBEXstdData 7 11" xfId="23235" xr:uid="{00000000-0005-0000-0000-0000E1780000}"/>
    <cellStyle name="SAPBEXstdData 7 12" xfId="23236" xr:uid="{00000000-0005-0000-0000-0000E2780000}"/>
    <cellStyle name="SAPBEXstdData 7 2" xfId="23237" xr:uid="{00000000-0005-0000-0000-0000E3780000}"/>
    <cellStyle name="SAPBEXstdData 7 2 2" xfId="23238" xr:uid="{00000000-0005-0000-0000-0000E4780000}"/>
    <cellStyle name="SAPBEXstdData 7 2 2 2" xfId="23239" xr:uid="{00000000-0005-0000-0000-0000E5780000}"/>
    <cellStyle name="SAPBEXstdData 7 2 3" xfId="23240" xr:uid="{00000000-0005-0000-0000-0000E6780000}"/>
    <cellStyle name="SAPBEXstdData 7 3" xfId="23241" xr:uid="{00000000-0005-0000-0000-0000E7780000}"/>
    <cellStyle name="SAPBEXstdData 7 3 2" xfId="23242" xr:uid="{00000000-0005-0000-0000-0000E8780000}"/>
    <cellStyle name="SAPBEXstdData 7 3 2 2" xfId="23243" xr:uid="{00000000-0005-0000-0000-0000E9780000}"/>
    <cellStyle name="SAPBEXstdData 7 3 3" xfId="23244" xr:uid="{00000000-0005-0000-0000-0000EA780000}"/>
    <cellStyle name="SAPBEXstdData 7 4" xfId="23245" xr:uid="{00000000-0005-0000-0000-0000EB780000}"/>
    <cellStyle name="SAPBEXstdData 7 4 2" xfId="23246" xr:uid="{00000000-0005-0000-0000-0000EC780000}"/>
    <cellStyle name="SAPBEXstdData 7 4 2 2" xfId="23247" xr:uid="{00000000-0005-0000-0000-0000ED780000}"/>
    <cellStyle name="SAPBEXstdData 7 4 3" xfId="23248" xr:uid="{00000000-0005-0000-0000-0000EE780000}"/>
    <cellStyle name="SAPBEXstdData 7 5" xfId="23249" xr:uid="{00000000-0005-0000-0000-0000EF780000}"/>
    <cellStyle name="SAPBEXstdData 7 5 2" xfId="23250" xr:uid="{00000000-0005-0000-0000-0000F0780000}"/>
    <cellStyle name="SAPBEXstdData 7 5 2 2" xfId="23251" xr:uid="{00000000-0005-0000-0000-0000F1780000}"/>
    <cellStyle name="SAPBEXstdData 7 5 3" xfId="23252" xr:uid="{00000000-0005-0000-0000-0000F2780000}"/>
    <cellStyle name="SAPBEXstdData 7 6" xfId="23253" xr:uid="{00000000-0005-0000-0000-0000F3780000}"/>
    <cellStyle name="SAPBEXstdData 7 6 2" xfId="23254" xr:uid="{00000000-0005-0000-0000-0000F4780000}"/>
    <cellStyle name="SAPBEXstdData 7 6 2 2" xfId="23255" xr:uid="{00000000-0005-0000-0000-0000F5780000}"/>
    <cellStyle name="SAPBEXstdData 7 6 3" xfId="23256" xr:uid="{00000000-0005-0000-0000-0000F6780000}"/>
    <cellStyle name="SAPBEXstdData 7 7" xfId="23257" xr:uid="{00000000-0005-0000-0000-0000F7780000}"/>
    <cellStyle name="SAPBEXstdData 7 7 2" xfId="23258" xr:uid="{00000000-0005-0000-0000-0000F8780000}"/>
    <cellStyle name="SAPBEXstdData 7 7 3" xfId="23259" xr:uid="{00000000-0005-0000-0000-0000F9780000}"/>
    <cellStyle name="SAPBEXstdData 7 8" xfId="23260" xr:uid="{00000000-0005-0000-0000-0000FA780000}"/>
    <cellStyle name="SAPBEXstdData 7 8 2" xfId="23261" xr:uid="{00000000-0005-0000-0000-0000FB780000}"/>
    <cellStyle name="SAPBEXstdData 7 8 3" xfId="23262" xr:uid="{00000000-0005-0000-0000-0000FC780000}"/>
    <cellStyle name="SAPBEXstdData 7 9" xfId="23263" xr:uid="{00000000-0005-0000-0000-0000FD780000}"/>
    <cellStyle name="SAPBEXstdData 7 9 2" xfId="23264" xr:uid="{00000000-0005-0000-0000-0000FE780000}"/>
    <cellStyle name="SAPBEXstdData 7_2014БП" xfId="23265" xr:uid="{00000000-0005-0000-0000-0000FF780000}"/>
    <cellStyle name="SAPBEXstdData 8" xfId="23266" xr:uid="{00000000-0005-0000-0000-000000790000}"/>
    <cellStyle name="SAPBEXstdData 8 10" xfId="23267" xr:uid="{00000000-0005-0000-0000-000001790000}"/>
    <cellStyle name="SAPBEXstdData 8 10 2" xfId="23268" xr:uid="{00000000-0005-0000-0000-000002790000}"/>
    <cellStyle name="SAPBEXstdData 8 11" xfId="23269" xr:uid="{00000000-0005-0000-0000-000003790000}"/>
    <cellStyle name="SAPBEXstdData 8 12" xfId="23270" xr:uid="{00000000-0005-0000-0000-000004790000}"/>
    <cellStyle name="SAPBEXstdData 8 2" xfId="23271" xr:uid="{00000000-0005-0000-0000-000005790000}"/>
    <cellStyle name="SAPBEXstdData 8 2 2" xfId="23272" xr:uid="{00000000-0005-0000-0000-000006790000}"/>
    <cellStyle name="SAPBEXstdData 8 2 2 2" xfId="23273" xr:uid="{00000000-0005-0000-0000-000007790000}"/>
    <cellStyle name="SAPBEXstdData 8 2 3" xfId="23274" xr:uid="{00000000-0005-0000-0000-000008790000}"/>
    <cellStyle name="SAPBEXstdData 8 3" xfId="23275" xr:uid="{00000000-0005-0000-0000-000009790000}"/>
    <cellStyle name="SAPBEXstdData 8 3 2" xfId="23276" xr:uid="{00000000-0005-0000-0000-00000A790000}"/>
    <cellStyle name="SAPBEXstdData 8 3 2 2" xfId="23277" xr:uid="{00000000-0005-0000-0000-00000B790000}"/>
    <cellStyle name="SAPBEXstdData 8 3 3" xfId="23278" xr:uid="{00000000-0005-0000-0000-00000C790000}"/>
    <cellStyle name="SAPBEXstdData 8 4" xfId="23279" xr:uid="{00000000-0005-0000-0000-00000D790000}"/>
    <cellStyle name="SAPBEXstdData 8 4 2" xfId="23280" xr:uid="{00000000-0005-0000-0000-00000E790000}"/>
    <cellStyle name="SAPBEXstdData 8 4 2 2" xfId="23281" xr:uid="{00000000-0005-0000-0000-00000F790000}"/>
    <cellStyle name="SAPBEXstdData 8 4 3" xfId="23282" xr:uid="{00000000-0005-0000-0000-000010790000}"/>
    <cellStyle name="SAPBEXstdData 8 5" xfId="23283" xr:uid="{00000000-0005-0000-0000-000011790000}"/>
    <cellStyle name="SAPBEXstdData 8 5 2" xfId="23284" xr:uid="{00000000-0005-0000-0000-000012790000}"/>
    <cellStyle name="SAPBEXstdData 8 5 2 2" xfId="23285" xr:uid="{00000000-0005-0000-0000-000013790000}"/>
    <cellStyle name="SAPBEXstdData 8 5 3" xfId="23286" xr:uid="{00000000-0005-0000-0000-000014790000}"/>
    <cellStyle name="SAPBEXstdData 8 6" xfId="23287" xr:uid="{00000000-0005-0000-0000-000015790000}"/>
    <cellStyle name="SAPBEXstdData 8 6 2" xfId="23288" xr:uid="{00000000-0005-0000-0000-000016790000}"/>
    <cellStyle name="SAPBEXstdData 8 6 2 2" xfId="23289" xr:uid="{00000000-0005-0000-0000-000017790000}"/>
    <cellStyle name="SAPBEXstdData 8 6 3" xfId="23290" xr:uid="{00000000-0005-0000-0000-000018790000}"/>
    <cellStyle name="SAPBEXstdData 8 7" xfId="23291" xr:uid="{00000000-0005-0000-0000-000019790000}"/>
    <cellStyle name="SAPBEXstdData 8 7 2" xfId="23292" xr:uid="{00000000-0005-0000-0000-00001A790000}"/>
    <cellStyle name="SAPBEXstdData 8 7 3" xfId="23293" xr:uid="{00000000-0005-0000-0000-00001B790000}"/>
    <cellStyle name="SAPBEXstdData 8 8" xfId="23294" xr:uid="{00000000-0005-0000-0000-00001C790000}"/>
    <cellStyle name="SAPBEXstdData 8 8 2" xfId="23295" xr:uid="{00000000-0005-0000-0000-00001D790000}"/>
    <cellStyle name="SAPBEXstdData 8 8 3" xfId="23296" xr:uid="{00000000-0005-0000-0000-00001E790000}"/>
    <cellStyle name="SAPBEXstdData 8 9" xfId="23297" xr:uid="{00000000-0005-0000-0000-00001F790000}"/>
    <cellStyle name="SAPBEXstdData 8 9 2" xfId="23298" xr:uid="{00000000-0005-0000-0000-000020790000}"/>
    <cellStyle name="SAPBEXstdData 8_2014БП" xfId="23299" xr:uid="{00000000-0005-0000-0000-000021790000}"/>
    <cellStyle name="SAPBEXstdData 9" xfId="23300" xr:uid="{00000000-0005-0000-0000-000022790000}"/>
    <cellStyle name="SAPBEXstdData 9 10" xfId="23301" xr:uid="{00000000-0005-0000-0000-000023790000}"/>
    <cellStyle name="SAPBEXstdData 9 10 2" xfId="23302" xr:uid="{00000000-0005-0000-0000-000024790000}"/>
    <cellStyle name="SAPBEXstdData 9 11" xfId="23303" xr:uid="{00000000-0005-0000-0000-000025790000}"/>
    <cellStyle name="SAPBEXstdData 9 12" xfId="23304" xr:uid="{00000000-0005-0000-0000-000026790000}"/>
    <cellStyle name="SAPBEXstdData 9 2" xfId="23305" xr:uid="{00000000-0005-0000-0000-000027790000}"/>
    <cellStyle name="SAPBEXstdData 9 2 2" xfId="23306" xr:uid="{00000000-0005-0000-0000-000028790000}"/>
    <cellStyle name="SAPBEXstdData 9 2 2 2" xfId="23307" xr:uid="{00000000-0005-0000-0000-000029790000}"/>
    <cellStyle name="SAPBEXstdData 9 2 3" xfId="23308" xr:uid="{00000000-0005-0000-0000-00002A790000}"/>
    <cellStyle name="SAPBEXstdData 9 3" xfId="23309" xr:uid="{00000000-0005-0000-0000-00002B790000}"/>
    <cellStyle name="SAPBEXstdData 9 3 2" xfId="23310" xr:uid="{00000000-0005-0000-0000-00002C790000}"/>
    <cellStyle name="SAPBEXstdData 9 3 3" xfId="23311" xr:uid="{00000000-0005-0000-0000-00002D790000}"/>
    <cellStyle name="SAPBEXstdData 9 4" xfId="23312" xr:uid="{00000000-0005-0000-0000-00002E790000}"/>
    <cellStyle name="SAPBEXstdData 9 4 2" xfId="23313" xr:uid="{00000000-0005-0000-0000-00002F790000}"/>
    <cellStyle name="SAPBEXstdData 9 5" xfId="23314" xr:uid="{00000000-0005-0000-0000-000030790000}"/>
    <cellStyle name="SAPBEXstdData 9 5 2" xfId="23315" xr:uid="{00000000-0005-0000-0000-000031790000}"/>
    <cellStyle name="SAPBEXstdData 9 6" xfId="23316" xr:uid="{00000000-0005-0000-0000-000032790000}"/>
    <cellStyle name="SAPBEXstdData 9 6 2" xfId="23317" xr:uid="{00000000-0005-0000-0000-000033790000}"/>
    <cellStyle name="SAPBEXstdData 9 7" xfId="23318" xr:uid="{00000000-0005-0000-0000-000034790000}"/>
    <cellStyle name="SAPBEXstdData 9 7 2" xfId="23319" xr:uid="{00000000-0005-0000-0000-000035790000}"/>
    <cellStyle name="SAPBEXstdData 9 8" xfId="23320" xr:uid="{00000000-0005-0000-0000-000036790000}"/>
    <cellStyle name="SAPBEXstdData 9 8 2" xfId="23321" xr:uid="{00000000-0005-0000-0000-000037790000}"/>
    <cellStyle name="SAPBEXstdData 9 9" xfId="23322" xr:uid="{00000000-0005-0000-0000-000038790000}"/>
    <cellStyle name="SAPBEXstdData 9 9 2" xfId="23323" xr:uid="{00000000-0005-0000-0000-000039790000}"/>
    <cellStyle name="SAPBEXstdData_2013Прогноз" xfId="23324" xr:uid="{00000000-0005-0000-0000-00003A790000}"/>
    <cellStyle name="SAPBEXstdDataEmph" xfId="23325" xr:uid="{00000000-0005-0000-0000-00003B790000}"/>
    <cellStyle name="SAPBEXstdDataEmph 10" xfId="23326" xr:uid="{00000000-0005-0000-0000-00003C790000}"/>
    <cellStyle name="SAPBEXstdDataEmph 10 10" xfId="23327" xr:uid="{00000000-0005-0000-0000-00003D790000}"/>
    <cellStyle name="SAPBEXstdDataEmph 10 10 2" xfId="23328" xr:uid="{00000000-0005-0000-0000-00003E790000}"/>
    <cellStyle name="SAPBEXstdDataEmph 10 11" xfId="23329" xr:uid="{00000000-0005-0000-0000-00003F790000}"/>
    <cellStyle name="SAPBEXstdDataEmph 10 12" xfId="23330" xr:uid="{00000000-0005-0000-0000-000040790000}"/>
    <cellStyle name="SAPBEXstdDataEmph 10 2" xfId="23331" xr:uid="{00000000-0005-0000-0000-000041790000}"/>
    <cellStyle name="SAPBEXstdDataEmph 10 2 2" xfId="23332" xr:uid="{00000000-0005-0000-0000-000042790000}"/>
    <cellStyle name="SAPBEXstdDataEmph 10 2 3" xfId="23333" xr:uid="{00000000-0005-0000-0000-000043790000}"/>
    <cellStyle name="SAPBEXstdDataEmph 10 3" xfId="23334" xr:uid="{00000000-0005-0000-0000-000044790000}"/>
    <cellStyle name="SAPBEXstdDataEmph 10 3 2" xfId="23335" xr:uid="{00000000-0005-0000-0000-000045790000}"/>
    <cellStyle name="SAPBEXstdDataEmph 10 4" xfId="23336" xr:uid="{00000000-0005-0000-0000-000046790000}"/>
    <cellStyle name="SAPBEXstdDataEmph 10 4 2" xfId="23337" xr:uid="{00000000-0005-0000-0000-000047790000}"/>
    <cellStyle name="SAPBEXstdDataEmph 10 5" xfId="23338" xr:uid="{00000000-0005-0000-0000-000048790000}"/>
    <cellStyle name="SAPBEXstdDataEmph 10 5 2" xfId="23339" xr:uid="{00000000-0005-0000-0000-000049790000}"/>
    <cellStyle name="SAPBEXstdDataEmph 10 6" xfId="23340" xr:uid="{00000000-0005-0000-0000-00004A790000}"/>
    <cellStyle name="SAPBEXstdDataEmph 10 6 2" xfId="23341" xr:uid="{00000000-0005-0000-0000-00004B790000}"/>
    <cellStyle name="SAPBEXstdDataEmph 10 7" xfId="23342" xr:uid="{00000000-0005-0000-0000-00004C790000}"/>
    <cellStyle name="SAPBEXstdDataEmph 10 7 2" xfId="23343" xr:uid="{00000000-0005-0000-0000-00004D790000}"/>
    <cellStyle name="SAPBEXstdDataEmph 10 8" xfId="23344" xr:uid="{00000000-0005-0000-0000-00004E790000}"/>
    <cellStyle name="SAPBEXstdDataEmph 10 8 2" xfId="23345" xr:uid="{00000000-0005-0000-0000-00004F790000}"/>
    <cellStyle name="SAPBEXstdDataEmph 10 9" xfId="23346" xr:uid="{00000000-0005-0000-0000-000050790000}"/>
    <cellStyle name="SAPBEXstdDataEmph 10 9 2" xfId="23347" xr:uid="{00000000-0005-0000-0000-000051790000}"/>
    <cellStyle name="SAPBEXstdDataEmph 11" xfId="23348" xr:uid="{00000000-0005-0000-0000-000052790000}"/>
    <cellStyle name="SAPBEXstdDataEmph 11 10" xfId="23349" xr:uid="{00000000-0005-0000-0000-000053790000}"/>
    <cellStyle name="SAPBEXstdDataEmph 11 10 2" xfId="23350" xr:uid="{00000000-0005-0000-0000-000054790000}"/>
    <cellStyle name="SAPBEXstdDataEmph 11 11" xfId="23351" xr:uid="{00000000-0005-0000-0000-000055790000}"/>
    <cellStyle name="SAPBEXstdDataEmph 11 12" xfId="23352" xr:uid="{00000000-0005-0000-0000-000056790000}"/>
    <cellStyle name="SAPBEXstdDataEmph 11 2" xfId="23353" xr:uid="{00000000-0005-0000-0000-000057790000}"/>
    <cellStyle name="SAPBEXstdDataEmph 11 2 2" xfId="23354" xr:uid="{00000000-0005-0000-0000-000058790000}"/>
    <cellStyle name="SAPBEXstdDataEmph 11 2 3" xfId="23355" xr:uid="{00000000-0005-0000-0000-000059790000}"/>
    <cellStyle name="SAPBEXstdDataEmph 11 3" xfId="23356" xr:uid="{00000000-0005-0000-0000-00005A790000}"/>
    <cellStyle name="SAPBEXstdDataEmph 11 3 2" xfId="23357" xr:uid="{00000000-0005-0000-0000-00005B790000}"/>
    <cellStyle name="SAPBEXstdDataEmph 11 4" xfId="23358" xr:uid="{00000000-0005-0000-0000-00005C790000}"/>
    <cellStyle name="SAPBEXstdDataEmph 11 4 2" xfId="23359" xr:uid="{00000000-0005-0000-0000-00005D790000}"/>
    <cellStyle name="SAPBEXstdDataEmph 11 5" xfId="23360" xr:uid="{00000000-0005-0000-0000-00005E790000}"/>
    <cellStyle name="SAPBEXstdDataEmph 11 5 2" xfId="23361" xr:uid="{00000000-0005-0000-0000-00005F790000}"/>
    <cellStyle name="SAPBEXstdDataEmph 11 6" xfId="23362" xr:uid="{00000000-0005-0000-0000-000060790000}"/>
    <cellStyle name="SAPBEXstdDataEmph 11 6 2" xfId="23363" xr:uid="{00000000-0005-0000-0000-000061790000}"/>
    <cellStyle name="SAPBEXstdDataEmph 11 7" xfId="23364" xr:uid="{00000000-0005-0000-0000-000062790000}"/>
    <cellStyle name="SAPBEXstdDataEmph 11 7 2" xfId="23365" xr:uid="{00000000-0005-0000-0000-000063790000}"/>
    <cellStyle name="SAPBEXstdDataEmph 11 8" xfId="23366" xr:uid="{00000000-0005-0000-0000-000064790000}"/>
    <cellStyle name="SAPBEXstdDataEmph 11 8 2" xfId="23367" xr:uid="{00000000-0005-0000-0000-000065790000}"/>
    <cellStyle name="SAPBEXstdDataEmph 11 9" xfId="23368" xr:uid="{00000000-0005-0000-0000-000066790000}"/>
    <cellStyle name="SAPBEXstdDataEmph 11 9 2" xfId="23369" xr:uid="{00000000-0005-0000-0000-000067790000}"/>
    <cellStyle name="SAPBEXstdDataEmph 12" xfId="23370" xr:uid="{00000000-0005-0000-0000-000068790000}"/>
    <cellStyle name="SAPBEXstdDataEmph 12 10" xfId="23371" xr:uid="{00000000-0005-0000-0000-000069790000}"/>
    <cellStyle name="SAPBEXstdDataEmph 12 10 2" xfId="23372" xr:uid="{00000000-0005-0000-0000-00006A790000}"/>
    <cellStyle name="SAPBEXstdDataEmph 12 11" xfId="23373" xr:uid="{00000000-0005-0000-0000-00006B790000}"/>
    <cellStyle name="SAPBEXstdDataEmph 12 12" xfId="23374" xr:uid="{00000000-0005-0000-0000-00006C790000}"/>
    <cellStyle name="SAPBEXstdDataEmph 12 2" xfId="23375" xr:uid="{00000000-0005-0000-0000-00006D790000}"/>
    <cellStyle name="SAPBEXstdDataEmph 12 2 2" xfId="23376" xr:uid="{00000000-0005-0000-0000-00006E790000}"/>
    <cellStyle name="SAPBEXstdDataEmph 12 2 3" xfId="23377" xr:uid="{00000000-0005-0000-0000-00006F790000}"/>
    <cellStyle name="SAPBEXstdDataEmph 12 3" xfId="23378" xr:uid="{00000000-0005-0000-0000-000070790000}"/>
    <cellStyle name="SAPBEXstdDataEmph 12 3 2" xfId="23379" xr:uid="{00000000-0005-0000-0000-000071790000}"/>
    <cellStyle name="SAPBEXstdDataEmph 12 4" xfId="23380" xr:uid="{00000000-0005-0000-0000-000072790000}"/>
    <cellStyle name="SAPBEXstdDataEmph 12 4 2" xfId="23381" xr:uid="{00000000-0005-0000-0000-000073790000}"/>
    <cellStyle name="SAPBEXstdDataEmph 12 5" xfId="23382" xr:uid="{00000000-0005-0000-0000-000074790000}"/>
    <cellStyle name="SAPBEXstdDataEmph 12 5 2" xfId="23383" xr:uid="{00000000-0005-0000-0000-000075790000}"/>
    <cellStyle name="SAPBEXstdDataEmph 12 6" xfId="23384" xr:uid="{00000000-0005-0000-0000-000076790000}"/>
    <cellStyle name="SAPBEXstdDataEmph 12 6 2" xfId="23385" xr:uid="{00000000-0005-0000-0000-000077790000}"/>
    <cellStyle name="SAPBEXstdDataEmph 12 7" xfId="23386" xr:uid="{00000000-0005-0000-0000-000078790000}"/>
    <cellStyle name="SAPBEXstdDataEmph 12 7 2" xfId="23387" xr:uid="{00000000-0005-0000-0000-000079790000}"/>
    <cellStyle name="SAPBEXstdDataEmph 12 8" xfId="23388" xr:uid="{00000000-0005-0000-0000-00007A790000}"/>
    <cellStyle name="SAPBEXstdDataEmph 12 8 2" xfId="23389" xr:uid="{00000000-0005-0000-0000-00007B790000}"/>
    <cellStyle name="SAPBEXstdDataEmph 12 9" xfId="23390" xr:uid="{00000000-0005-0000-0000-00007C790000}"/>
    <cellStyle name="SAPBEXstdDataEmph 12 9 2" xfId="23391" xr:uid="{00000000-0005-0000-0000-00007D790000}"/>
    <cellStyle name="SAPBEXstdDataEmph 13" xfId="23392" xr:uid="{00000000-0005-0000-0000-00007E790000}"/>
    <cellStyle name="SAPBEXstdDataEmph 13 10" xfId="23393" xr:uid="{00000000-0005-0000-0000-00007F790000}"/>
    <cellStyle name="SAPBEXstdDataEmph 13 10 2" xfId="23394" xr:uid="{00000000-0005-0000-0000-000080790000}"/>
    <cellStyle name="SAPBEXstdDataEmph 13 11" xfId="23395" xr:uid="{00000000-0005-0000-0000-000081790000}"/>
    <cellStyle name="SAPBEXstdDataEmph 13 12" xfId="23396" xr:uid="{00000000-0005-0000-0000-000082790000}"/>
    <cellStyle name="SAPBEXstdDataEmph 13 2" xfId="23397" xr:uid="{00000000-0005-0000-0000-000083790000}"/>
    <cellStyle name="SAPBEXstdDataEmph 13 2 2" xfId="23398" xr:uid="{00000000-0005-0000-0000-000084790000}"/>
    <cellStyle name="SAPBEXstdDataEmph 13 2 3" xfId="23399" xr:uid="{00000000-0005-0000-0000-000085790000}"/>
    <cellStyle name="SAPBEXstdDataEmph 13 3" xfId="23400" xr:uid="{00000000-0005-0000-0000-000086790000}"/>
    <cellStyle name="SAPBEXstdDataEmph 13 3 2" xfId="23401" xr:uid="{00000000-0005-0000-0000-000087790000}"/>
    <cellStyle name="SAPBEXstdDataEmph 13 4" xfId="23402" xr:uid="{00000000-0005-0000-0000-000088790000}"/>
    <cellStyle name="SAPBEXstdDataEmph 13 4 2" xfId="23403" xr:uid="{00000000-0005-0000-0000-000089790000}"/>
    <cellStyle name="SAPBEXstdDataEmph 13 5" xfId="23404" xr:uid="{00000000-0005-0000-0000-00008A790000}"/>
    <cellStyle name="SAPBEXstdDataEmph 13 5 2" xfId="23405" xr:uid="{00000000-0005-0000-0000-00008B790000}"/>
    <cellStyle name="SAPBEXstdDataEmph 13 6" xfId="23406" xr:uid="{00000000-0005-0000-0000-00008C790000}"/>
    <cellStyle name="SAPBEXstdDataEmph 13 6 2" xfId="23407" xr:uid="{00000000-0005-0000-0000-00008D790000}"/>
    <cellStyle name="SAPBEXstdDataEmph 13 7" xfId="23408" xr:uid="{00000000-0005-0000-0000-00008E790000}"/>
    <cellStyle name="SAPBEXstdDataEmph 13 7 2" xfId="23409" xr:uid="{00000000-0005-0000-0000-00008F790000}"/>
    <cellStyle name="SAPBEXstdDataEmph 13 8" xfId="23410" xr:uid="{00000000-0005-0000-0000-000090790000}"/>
    <cellStyle name="SAPBEXstdDataEmph 13 8 2" xfId="23411" xr:uid="{00000000-0005-0000-0000-000091790000}"/>
    <cellStyle name="SAPBEXstdDataEmph 13 9" xfId="23412" xr:uid="{00000000-0005-0000-0000-000092790000}"/>
    <cellStyle name="SAPBEXstdDataEmph 13 9 2" xfId="23413" xr:uid="{00000000-0005-0000-0000-000093790000}"/>
    <cellStyle name="SAPBEXstdDataEmph 14" xfId="23414" xr:uid="{00000000-0005-0000-0000-000094790000}"/>
    <cellStyle name="SAPBEXstdDataEmph 14 10" xfId="23415" xr:uid="{00000000-0005-0000-0000-000095790000}"/>
    <cellStyle name="SAPBEXstdDataEmph 14 10 2" xfId="23416" xr:uid="{00000000-0005-0000-0000-000096790000}"/>
    <cellStyle name="SAPBEXstdDataEmph 14 11" xfId="23417" xr:uid="{00000000-0005-0000-0000-000097790000}"/>
    <cellStyle name="SAPBEXstdDataEmph 14 12" xfId="23418" xr:uid="{00000000-0005-0000-0000-000098790000}"/>
    <cellStyle name="SAPBEXstdDataEmph 14 2" xfId="23419" xr:uid="{00000000-0005-0000-0000-000099790000}"/>
    <cellStyle name="SAPBEXstdDataEmph 14 2 2" xfId="23420" xr:uid="{00000000-0005-0000-0000-00009A790000}"/>
    <cellStyle name="SAPBEXstdDataEmph 14 2 3" xfId="23421" xr:uid="{00000000-0005-0000-0000-00009B790000}"/>
    <cellStyle name="SAPBEXstdDataEmph 14 3" xfId="23422" xr:uid="{00000000-0005-0000-0000-00009C790000}"/>
    <cellStyle name="SAPBEXstdDataEmph 14 3 2" xfId="23423" xr:uid="{00000000-0005-0000-0000-00009D790000}"/>
    <cellStyle name="SAPBEXstdDataEmph 14 4" xfId="23424" xr:uid="{00000000-0005-0000-0000-00009E790000}"/>
    <cellStyle name="SAPBEXstdDataEmph 14 4 2" xfId="23425" xr:uid="{00000000-0005-0000-0000-00009F790000}"/>
    <cellStyle name="SAPBEXstdDataEmph 14 5" xfId="23426" xr:uid="{00000000-0005-0000-0000-0000A0790000}"/>
    <cellStyle name="SAPBEXstdDataEmph 14 5 2" xfId="23427" xr:uid="{00000000-0005-0000-0000-0000A1790000}"/>
    <cellStyle name="SAPBEXstdDataEmph 14 6" xfId="23428" xr:uid="{00000000-0005-0000-0000-0000A2790000}"/>
    <cellStyle name="SAPBEXstdDataEmph 14 6 2" xfId="23429" xr:uid="{00000000-0005-0000-0000-0000A3790000}"/>
    <cellStyle name="SAPBEXstdDataEmph 14 7" xfId="23430" xr:uid="{00000000-0005-0000-0000-0000A4790000}"/>
    <cellStyle name="SAPBEXstdDataEmph 14 7 2" xfId="23431" xr:uid="{00000000-0005-0000-0000-0000A5790000}"/>
    <cellStyle name="SAPBEXstdDataEmph 14 8" xfId="23432" xr:uid="{00000000-0005-0000-0000-0000A6790000}"/>
    <cellStyle name="SAPBEXstdDataEmph 14 8 2" xfId="23433" xr:uid="{00000000-0005-0000-0000-0000A7790000}"/>
    <cellStyle name="SAPBEXstdDataEmph 14 9" xfId="23434" xr:uid="{00000000-0005-0000-0000-0000A8790000}"/>
    <cellStyle name="SAPBEXstdDataEmph 14 9 2" xfId="23435" xr:uid="{00000000-0005-0000-0000-0000A9790000}"/>
    <cellStyle name="SAPBEXstdDataEmph 15" xfId="23436" xr:uid="{00000000-0005-0000-0000-0000AA790000}"/>
    <cellStyle name="SAPBEXstdDataEmph 15 10" xfId="23437" xr:uid="{00000000-0005-0000-0000-0000AB790000}"/>
    <cellStyle name="SAPBEXstdDataEmph 15 10 2" xfId="23438" xr:uid="{00000000-0005-0000-0000-0000AC790000}"/>
    <cellStyle name="SAPBEXstdDataEmph 15 11" xfId="23439" xr:uid="{00000000-0005-0000-0000-0000AD790000}"/>
    <cellStyle name="SAPBEXstdDataEmph 15 12" xfId="23440" xr:uid="{00000000-0005-0000-0000-0000AE790000}"/>
    <cellStyle name="SAPBEXstdDataEmph 15 2" xfId="23441" xr:uid="{00000000-0005-0000-0000-0000AF790000}"/>
    <cellStyle name="SAPBEXstdDataEmph 15 2 2" xfId="23442" xr:uid="{00000000-0005-0000-0000-0000B0790000}"/>
    <cellStyle name="SAPBEXstdDataEmph 15 2 3" xfId="23443" xr:uid="{00000000-0005-0000-0000-0000B1790000}"/>
    <cellStyle name="SAPBEXstdDataEmph 15 3" xfId="23444" xr:uid="{00000000-0005-0000-0000-0000B2790000}"/>
    <cellStyle name="SAPBEXstdDataEmph 15 3 2" xfId="23445" xr:uid="{00000000-0005-0000-0000-0000B3790000}"/>
    <cellStyle name="SAPBEXstdDataEmph 15 4" xfId="23446" xr:uid="{00000000-0005-0000-0000-0000B4790000}"/>
    <cellStyle name="SAPBEXstdDataEmph 15 4 2" xfId="23447" xr:uid="{00000000-0005-0000-0000-0000B5790000}"/>
    <cellStyle name="SAPBEXstdDataEmph 15 5" xfId="23448" xr:uid="{00000000-0005-0000-0000-0000B6790000}"/>
    <cellStyle name="SAPBEXstdDataEmph 15 5 2" xfId="23449" xr:uid="{00000000-0005-0000-0000-0000B7790000}"/>
    <cellStyle name="SAPBEXstdDataEmph 15 6" xfId="23450" xr:uid="{00000000-0005-0000-0000-0000B8790000}"/>
    <cellStyle name="SAPBEXstdDataEmph 15 6 2" xfId="23451" xr:uid="{00000000-0005-0000-0000-0000B9790000}"/>
    <cellStyle name="SAPBEXstdDataEmph 15 7" xfId="23452" xr:uid="{00000000-0005-0000-0000-0000BA790000}"/>
    <cellStyle name="SAPBEXstdDataEmph 15 7 2" xfId="23453" xr:uid="{00000000-0005-0000-0000-0000BB790000}"/>
    <cellStyle name="SAPBEXstdDataEmph 15 8" xfId="23454" xr:uid="{00000000-0005-0000-0000-0000BC790000}"/>
    <cellStyle name="SAPBEXstdDataEmph 15 8 2" xfId="23455" xr:uid="{00000000-0005-0000-0000-0000BD790000}"/>
    <cellStyle name="SAPBEXstdDataEmph 15 9" xfId="23456" xr:uid="{00000000-0005-0000-0000-0000BE790000}"/>
    <cellStyle name="SAPBEXstdDataEmph 15 9 2" xfId="23457" xr:uid="{00000000-0005-0000-0000-0000BF790000}"/>
    <cellStyle name="SAPBEXstdDataEmph 16" xfId="23458" xr:uid="{00000000-0005-0000-0000-0000C0790000}"/>
    <cellStyle name="SAPBEXstdDataEmph 16 2" xfId="23459" xr:uid="{00000000-0005-0000-0000-0000C1790000}"/>
    <cellStyle name="SAPBEXstdDataEmph 16 2 2" xfId="23460" xr:uid="{00000000-0005-0000-0000-0000C2790000}"/>
    <cellStyle name="SAPBEXstdDataEmph 16 3" xfId="23461" xr:uid="{00000000-0005-0000-0000-0000C3790000}"/>
    <cellStyle name="SAPBEXstdDataEmph 17" xfId="23462" xr:uid="{00000000-0005-0000-0000-0000C4790000}"/>
    <cellStyle name="SAPBEXstdDataEmph 17 2" xfId="23463" xr:uid="{00000000-0005-0000-0000-0000C5790000}"/>
    <cellStyle name="SAPBEXstdDataEmph 17 2 2" xfId="23464" xr:uid="{00000000-0005-0000-0000-0000C6790000}"/>
    <cellStyle name="SAPBEXstdDataEmph 17 3" xfId="23465" xr:uid="{00000000-0005-0000-0000-0000C7790000}"/>
    <cellStyle name="SAPBEXstdDataEmph 18" xfId="23466" xr:uid="{00000000-0005-0000-0000-0000C8790000}"/>
    <cellStyle name="SAPBEXstdDataEmph 18 2" xfId="23467" xr:uid="{00000000-0005-0000-0000-0000C9790000}"/>
    <cellStyle name="SAPBEXstdDataEmph 18 2 2" xfId="23468" xr:uid="{00000000-0005-0000-0000-0000CA790000}"/>
    <cellStyle name="SAPBEXstdDataEmph 18 3" xfId="23469" xr:uid="{00000000-0005-0000-0000-0000CB790000}"/>
    <cellStyle name="SAPBEXstdDataEmph 19" xfId="23470" xr:uid="{00000000-0005-0000-0000-0000CC790000}"/>
    <cellStyle name="SAPBEXstdDataEmph 19 2" xfId="23471" xr:uid="{00000000-0005-0000-0000-0000CD790000}"/>
    <cellStyle name="SAPBEXstdDataEmph 19 2 2" xfId="23472" xr:uid="{00000000-0005-0000-0000-0000CE790000}"/>
    <cellStyle name="SAPBEXstdDataEmph 19 3" xfId="23473" xr:uid="{00000000-0005-0000-0000-0000CF790000}"/>
    <cellStyle name="SAPBEXstdDataEmph 2" xfId="23474" xr:uid="{00000000-0005-0000-0000-0000D0790000}"/>
    <cellStyle name="SAPBEXstdDataEmph 2 10" xfId="23475" xr:uid="{00000000-0005-0000-0000-0000D1790000}"/>
    <cellStyle name="SAPBEXstdDataEmph 2 10 2" xfId="23476" xr:uid="{00000000-0005-0000-0000-0000D2790000}"/>
    <cellStyle name="SAPBEXstdDataEmph 2 10 2 2" xfId="23477" xr:uid="{00000000-0005-0000-0000-0000D3790000}"/>
    <cellStyle name="SAPBEXstdDataEmph 2 10 3" xfId="23478" xr:uid="{00000000-0005-0000-0000-0000D4790000}"/>
    <cellStyle name="SAPBEXstdDataEmph 2 11" xfId="23479" xr:uid="{00000000-0005-0000-0000-0000D5790000}"/>
    <cellStyle name="SAPBEXstdDataEmph 2 11 2" xfId="23480" xr:uid="{00000000-0005-0000-0000-0000D6790000}"/>
    <cellStyle name="SAPBEXstdDataEmph 2 12" xfId="23481" xr:uid="{00000000-0005-0000-0000-0000D7790000}"/>
    <cellStyle name="SAPBEXstdDataEmph 2 13" xfId="23482" xr:uid="{00000000-0005-0000-0000-0000D8790000}"/>
    <cellStyle name="SAPBEXstdDataEmph 2 2" xfId="23483" xr:uid="{00000000-0005-0000-0000-0000D9790000}"/>
    <cellStyle name="SAPBEXstdDataEmph 2 2 2" xfId="23484" xr:uid="{00000000-0005-0000-0000-0000DA790000}"/>
    <cellStyle name="SAPBEXstdDataEmph 2 2 2 2" xfId="23485" xr:uid="{00000000-0005-0000-0000-0000DB790000}"/>
    <cellStyle name="SAPBEXstdDataEmph 2 2 2 3" xfId="23486" xr:uid="{00000000-0005-0000-0000-0000DC790000}"/>
    <cellStyle name="SAPBEXstdDataEmph 2 2 3" xfId="23487" xr:uid="{00000000-0005-0000-0000-0000DD790000}"/>
    <cellStyle name="SAPBEXstdDataEmph 2 2 3 2" xfId="23488" xr:uid="{00000000-0005-0000-0000-0000DE790000}"/>
    <cellStyle name="SAPBEXstdDataEmph 2 2 4" xfId="23489" xr:uid="{00000000-0005-0000-0000-0000DF790000}"/>
    <cellStyle name="SAPBEXstdDataEmph 2 2 4 2" xfId="23490" xr:uid="{00000000-0005-0000-0000-0000E0790000}"/>
    <cellStyle name="SAPBEXstdDataEmph 2 2 5" xfId="23491" xr:uid="{00000000-0005-0000-0000-0000E1790000}"/>
    <cellStyle name="SAPBEXstdDataEmph 2 2 5 2" xfId="23492" xr:uid="{00000000-0005-0000-0000-0000E2790000}"/>
    <cellStyle name="SAPBEXstdDataEmph 2 2 6" xfId="23493" xr:uid="{00000000-0005-0000-0000-0000E3790000}"/>
    <cellStyle name="SAPBEXstdDataEmph 2 2 7" xfId="23494" xr:uid="{00000000-0005-0000-0000-0000E4790000}"/>
    <cellStyle name="SAPBEXstdDataEmph 2 2 8" xfId="23495" xr:uid="{00000000-0005-0000-0000-0000E5790000}"/>
    <cellStyle name="SAPBEXstdDataEmph 2 2_2014БП" xfId="23496" xr:uid="{00000000-0005-0000-0000-0000E6790000}"/>
    <cellStyle name="SAPBEXstdDataEmph 2 3" xfId="23497" xr:uid="{00000000-0005-0000-0000-0000E7790000}"/>
    <cellStyle name="SAPBEXstdDataEmph 2 3 2" xfId="23498" xr:uid="{00000000-0005-0000-0000-0000E8790000}"/>
    <cellStyle name="SAPBEXstdDataEmph 2 3 2 2" xfId="23499" xr:uid="{00000000-0005-0000-0000-0000E9790000}"/>
    <cellStyle name="SAPBEXstdDataEmph 2 3 3" xfId="23500" xr:uid="{00000000-0005-0000-0000-0000EA790000}"/>
    <cellStyle name="SAPBEXstdDataEmph 2 4" xfId="23501" xr:uid="{00000000-0005-0000-0000-0000EB790000}"/>
    <cellStyle name="SAPBEXstdDataEmph 2 4 2" xfId="23502" xr:uid="{00000000-0005-0000-0000-0000EC790000}"/>
    <cellStyle name="SAPBEXstdDataEmph 2 4 2 2" xfId="23503" xr:uid="{00000000-0005-0000-0000-0000ED790000}"/>
    <cellStyle name="SAPBEXstdDataEmph 2 4 3" xfId="23504" xr:uid="{00000000-0005-0000-0000-0000EE790000}"/>
    <cellStyle name="SAPBEXstdDataEmph 2 5" xfId="23505" xr:uid="{00000000-0005-0000-0000-0000EF790000}"/>
    <cellStyle name="SAPBEXstdDataEmph 2 5 2" xfId="23506" xr:uid="{00000000-0005-0000-0000-0000F0790000}"/>
    <cellStyle name="SAPBEXstdDataEmph 2 5 2 2" xfId="23507" xr:uid="{00000000-0005-0000-0000-0000F1790000}"/>
    <cellStyle name="SAPBEXstdDataEmph 2 5 3" xfId="23508" xr:uid="{00000000-0005-0000-0000-0000F2790000}"/>
    <cellStyle name="SAPBEXstdDataEmph 2 6" xfId="23509" xr:uid="{00000000-0005-0000-0000-0000F3790000}"/>
    <cellStyle name="SAPBEXstdDataEmph 2 6 2" xfId="23510" xr:uid="{00000000-0005-0000-0000-0000F4790000}"/>
    <cellStyle name="SAPBEXstdDataEmph 2 6 2 2" xfId="23511" xr:uid="{00000000-0005-0000-0000-0000F5790000}"/>
    <cellStyle name="SAPBEXstdDataEmph 2 6 3" xfId="23512" xr:uid="{00000000-0005-0000-0000-0000F6790000}"/>
    <cellStyle name="SAPBEXstdDataEmph 2 7" xfId="23513" xr:uid="{00000000-0005-0000-0000-0000F7790000}"/>
    <cellStyle name="SAPBEXstdDataEmph 2 7 2" xfId="23514" xr:uid="{00000000-0005-0000-0000-0000F8790000}"/>
    <cellStyle name="SAPBEXstdDataEmph 2 7 2 2" xfId="23515" xr:uid="{00000000-0005-0000-0000-0000F9790000}"/>
    <cellStyle name="SAPBEXstdDataEmph 2 7 3" xfId="23516" xr:uid="{00000000-0005-0000-0000-0000FA790000}"/>
    <cellStyle name="SAPBEXstdDataEmph 2 8" xfId="23517" xr:uid="{00000000-0005-0000-0000-0000FB790000}"/>
    <cellStyle name="SAPBEXstdDataEmph 2 8 2" xfId="23518" xr:uid="{00000000-0005-0000-0000-0000FC790000}"/>
    <cellStyle name="SAPBEXstdDataEmph 2 8 2 2" xfId="23519" xr:uid="{00000000-0005-0000-0000-0000FD790000}"/>
    <cellStyle name="SAPBEXstdDataEmph 2 8 3" xfId="23520" xr:uid="{00000000-0005-0000-0000-0000FE790000}"/>
    <cellStyle name="SAPBEXstdDataEmph 2 9" xfId="23521" xr:uid="{00000000-0005-0000-0000-0000FF790000}"/>
    <cellStyle name="SAPBEXstdDataEmph 2 9 2" xfId="23522" xr:uid="{00000000-0005-0000-0000-0000007A0000}"/>
    <cellStyle name="SAPBEXstdDataEmph 2 9 2 2" xfId="23523" xr:uid="{00000000-0005-0000-0000-0000017A0000}"/>
    <cellStyle name="SAPBEXstdDataEmph 2 9 3" xfId="23524" xr:uid="{00000000-0005-0000-0000-0000027A0000}"/>
    <cellStyle name="SAPBEXstdDataEmph 2_2013Прогноз" xfId="23525" xr:uid="{00000000-0005-0000-0000-0000037A0000}"/>
    <cellStyle name="SAPBEXstdDataEmph 20" xfId="23526" xr:uid="{00000000-0005-0000-0000-0000047A0000}"/>
    <cellStyle name="SAPBEXstdDataEmph 20 2" xfId="23527" xr:uid="{00000000-0005-0000-0000-0000057A0000}"/>
    <cellStyle name="SAPBEXstdDataEmph 20 2 2" xfId="23528" xr:uid="{00000000-0005-0000-0000-0000067A0000}"/>
    <cellStyle name="SAPBEXstdDataEmph 20 3" xfId="23529" xr:uid="{00000000-0005-0000-0000-0000077A0000}"/>
    <cellStyle name="SAPBEXstdDataEmph 21" xfId="23530" xr:uid="{00000000-0005-0000-0000-0000087A0000}"/>
    <cellStyle name="SAPBEXstdDataEmph 21 2" xfId="23531" xr:uid="{00000000-0005-0000-0000-0000097A0000}"/>
    <cellStyle name="SAPBEXstdDataEmph 21 2 2" xfId="23532" xr:uid="{00000000-0005-0000-0000-00000A7A0000}"/>
    <cellStyle name="SAPBEXstdDataEmph 21 3" xfId="23533" xr:uid="{00000000-0005-0000-0000-00000B7A0000}"/>
    <cellStyle name="SAPBEXstdDataEmph 22" xfId="23534" xr:uid="{00000000-0005-0000-0000-00000C7A0000}"/>
    <cellStyle name="SAPBEXstdDataEmph 22 2" xfId="23535" xr:uid="{00000000-0005-0000-0000-00000D7A0000}"/>
    <cellStyle name="SAPBEXstdDataEmph 22 3" xfId="23536" xr:uid="{00000000-0005-0000-0000-00000E7A0000}"/>
    <cellStyle name="SAPBEXstdDataEmph 23" xfId="23537" xr:uid="{00000000-0005-0000-0000-00000F7A0000}"/>
    <cellStyle name="SAPBEXstdDataEmph 23 2" xfId="23538" xr:uid="{00000000-0005-0000-0000-0000107A0000}"/>
    <cellStyle name="SAPBEXstdDataEmph 23 3" xfId="23539" xr:uid="{00000000-0005-0000-0000-0000117A0000}"/>
    <cellStyle name="SAPBEXstdDataEmph 24" xfId="23540" xr:uid="{00000000-0005-0000-0000-0000127A0000}"/>
    <cellStyle name="SAPBEXstdDataEmph 24 2" xfId="23541" xr:uid="{00000000-0005-0000-0000-0000137A0000}"/>
    <cellStyle name="SAPBEXstdDataEmph 24 3" xfId="23542" xr:uid="{00000000-0005-0000-0000-0000147A0000}"/>
    <cellStyle name="SAPBEXstdDataEmph 25" xfId="23543" xr:uid="{00000000-0005-0000-0000-0000157A0000}"/>
    <cellStyle name="SAPBEXstdDataEmph 25 2" xfId="23544" xr:uid="{00000000-0005-0000-0000-0000167A0000}"/>
    <cellStyle name="SAPBEXstdDataEmph 26" xfId="23545" xr:uid="{00000000-0005-0000-0000-0000177A0000}"/>
    <cellStyle name="SAPBEXstdDataEmph 27" xfId="23546" xr:uid="{00000000-0005-0000-0000-0000187A0000}"/>
    <cellStyle name="SAPBEXstdDataEmph 28" xfId="23547" xr:uid="{00000000-0005-0000-0000-0000197A0000}"/>
    <cellStyle name="SAPBEXstdDataEmph 29" xfId="23548" xr:uid="{00000000-0005-0000-0000-00001A7A0000}"/>
    <cellStyle name="SAPBEXstdDataEmph 3" xfId="23549" xr:uid="{00000000-0005-0000-0000-00001B7A0000}"/>
    <cellStyle name="SAPBEXstdDataEmph 3 10" xfId="23550" xr:uid="{00000000-0005-0000-0000-00001C7A0000}"/>
    <cellStyle name="SAPBEXstdDataEmph 3 10 2" xfId="23551" xr:uid="{00000000-0005-0000-0000-00001D7A0000}"/>
    <cellStyle name="SAPBEXstdDataEmph 3 10 2 2" xfId="23552" xr:uid="{00000000-0005-0000-0000-00001E7A0000}"/>
    <cellStyle name="SAPBEXstdDataEmph 3 10 3" xfId="23553" xr:uid="{00000000-0005-0000-0000-00001F7A0000}"/>
    <cellStyle name="SAPBEXstdDataEmph 3 11" xfId="23554" xr:uid="{00000000-0005-0000-0000-0000207A0000}"/>
    <cellStyle name="SAPBEXstdDataEmph 3 11 2" xfId="23555" xr:uid="{00000000-0005-0000-0000-0000217A0000}"/>
    <cellStyle name="SAPBEXstdDataEmph 3 12" xfId="23556" xr:uid="{00000000-0005-0000-0000-0000227A0000}"/>
    <cellStyle name="SAPBEXstdDataEmph 3 13" xfId="23557" xr:uid="{00000000-0005-0000-0000-0000237A0000}"/>
    <cellStyle name="SAPBEXstdDataEmph 3 2" xfId="23558" xr:uid="{00000000-0005-0000-0000-0000247A0000}"/>
    <cellStyle name="SAPBEXstdDataEmph 3 2 2" xfId="23559" xr:uid="{00000000-0005-0000-0000-0000257A0000}"/>
    <cellStyle name="SAPBEXstdDataEmph 3 2 2 2" xfId="23560" xr:uid="{00000000-0005-0000-0000-0000267A0000}"/>
    <cellStyle name="SAPBEXstdDataEmph 3 2 2 3" xfId="23561" xr:uid="{00000000-0005-0000-0000-0000277A0000}"/>
    <cellStyle name="SAPBEXstdDataEmph 3 2 3" xfId="23562" xr:uid="{00000000-0005-0000-0000-0000287A0000}"/>
    <cellStyle name="SAPBEXstdDataEmph 3 2 3 2" xfId="23563" xr:uid="{00000000-0005-0000-0000-0000297A0000}"/>
    <cellStyle name="SAPBEXstdDataEmph 3 2 4" xfId="23564" xr:uid="{00000000-0005-0000-0000-00002A7A0000}"/>
    <cellStyle name="SAPBEXstdDataEmph 3 2 4 2" xfId="23565" xr:uid="{00000000-0005-0000-0000-00002B7A0000}"/>
    <cellStyle name="SAPBEXstdDataEmph 3 2 5" xfId="23566" xr:uid="{00000000-0005-0000-0000-00002C7A0000}"/>
    <cellStyle name="SAPBEXstdDataEmph 3 2 5 2" xfId="23567" xr:uid="{00000000-0005-0000-0000-00002D7A0000}"/>
    <cellStyle name="SAPBEXstdDataEmph 3 2 6" xfId="23568" xr:uid="{00000000-0005-0000-0000-00002E7A0000}"/>
    <cellStyle name="SAPBEXstdDataEmph 3 2 7" xfId="23569" xr:uid="{00000000-0005-0000-0000-00002F7A0000}"/>
    <cellStyle name="SAPBEXstdDataEmph 3 2 8" xfId="23570" xr:uid="{00000000-0005-0000-0000-0000307A0000}"/>
    <cellStyle name="SAPBEXstdDataEmph 3 2_2014БП" xfId="23571" xr:uid="{00000000-0005-0000-0000-0000317A0000}"/>
    <cellStyle name="SAPBEXstdDataEmph 3 3" xfId="23572" xr:uid="{00000000-0005-0000-0000-0000327A0000}"/>
    <cellStyle name="SAPBEXstdDataEmph 3 3 2" xfId="23573" xr:uid="{00000000-0005-0000-0000-0000337A0000}"/>
    <cellStyle name="SAPBEXstdDataEmph 3 3 2 2" xfId="23574" xr:uid="{00000000-0005-0000-0000-0000347A0000}"/>
    <cellStyle name="SAPBEXstdDataEmph 3 3 3" xfId="23575" xr:uid="{00000000-0005-0000-0000-0000357A0000}"/>
    <cellStyle name="SAPBEXstdDataEmph 3 4" xfId="23576" xr:uid="{00000000-0005-0000-0000-0000367A0000}"/>
    <cellStyle name="SAPBEXstdDataEmph 3 4 2" xfId="23577" xr:uid="{00000000-0005-0000-0000-0000377A0000}"/>
    <cellStyle name="SAPBEXstdDataEmph 3 4 2 2" xfId="23578" xr:uid="{00000000-0005-0000-0000-0000387A0000}"/>
    <cellStyle name="SAPBEXstdDataEmph 3 4 3" xfId="23579" xr:uid="{00000000-0005-0000-0000-0000397A0000}"/>
    <cellStyle name="SAPBEXstdDataEmph 3 5" xfId="23580" xr:uid="{00000000-0005-0000-0000-00003A7A0000}"/>
    <cellStyle name="SAPBEXstdDataEmph 3 5 2" xfId="23581" xr:uid="{00000000-0005-0000-0000-00003B7A0000}"/>
    <cellStyle name="SAPBEXstdDataEmph 3 5 2 2" xfId="23582" xr:uid="{00000000-0005-0000-0000-00003C7A0000}"/>
    <cellStyle name="SAPBEXstdDataEmph 3 5 3" xfId="23583" xr:uid="{00000000-0005-0000-0000-00003D7A0000}"/>
    <cellStyle name="SAPBEXstdDataEmph 3 6" xfId="23584" xr:uid="{00000000-0005-0000-0000-00003E7A0000}"/>
    <cellStyle name="SAPBEXstdDataEmph 3 6 2" xfId="23585" xr:uid="{00000000-0005-0000-0000-00003F7A0000}"/>
    <cellStyle name="SAPBEXstdDataEmph 3 6 2 2" xfId="23586" xr:uid="{00000000-0005-0000-0000-0000407A0000}"/>
    <cellStyle name="SAPBEXstdDataEmph 3 6 3" xfId="23587" xr:uid="{00000000-0005-0000-0000-0000417A0000}"/>
    <cellStyle name="SAPBEXstdDataEmph 3 7" xfId="23588" xr:uid="{00000000-0005-0000-0000-0000427A0000}"/>
    <cellStyle name="SAPBEXstdDataEmph 3 7 2" xfId="23589" xr:uid="{00000000-0005-0000-0000-0000437A0000}"/>
    <cellStyle name="SAPBEXstdDataEmph 3 7 2 2" xfId="23590" xr:uid="{00000000-0005-0000-0000-0000447A0000}"/>
    <cellStyle name="SAPBEXstdDataEmph 3 7 3" xfId="23591" xr:uid="{00000000-0005-0000-0000-0000457A0000}"/>
    <cellStyle name="SAPBEXstdDataEmph 3 8" xfId="23592" xr:uid="{00000000-0005-0000-0000-0000467A0000}"/>
    <cellStyle name="SAPBEXstdDataEmph 3 8 2" xfId="23593" xr:uid="{00000000-0005-0000-0000-0000477A0000}"/>
    <cellStyle name="SAPBEXstdDataEmph 3 8 2 2" xfId="23594" xr:uid="{00000000-0005-0000-0000-0000487A0000}"/>
    <cellStyle name="SAPBEXstdDataEmph 3 8 3" xfId="23595" xr:uid="{00000000-0005-0000-0000-0000497A0000}"/>
    <cellStyle name="SAPBEXstdDataEmph 3 9" xfId="23596" xr:uid="{00000000-0005-0000-0000-00004A7A0000}"/>
    <cellStyle name="SAPBEXstdDataEmph 3 9 2" xfId="23597" xr:uid="{00000000-0005-0000-0000-00004B7A0000}"/>
    <cellStyle name="SAPBEXstdDataEmph 3 9 2 2" xfId="23598" xr:uid="{00000000-0005-0000-0000-00004C7A0000}"/>
    <cellStyle name="SAPBEXstdDataEmph 3 9 3" xfId="23599" xr:uid="{00000000-0005-0000-0000-00004D7A0000}"/>
    <cellStyle name="SAPBEXstdDataEmph 3_2013Прогноз" xfId="23600" xr:uid="{00000000-0005-0000-0000-00004E7A0000}"/>
    <cellStyle name="SAPBEXstdDataEmph 30" xfId="23601" xr:uid="{00000000-0005-0000-0000-00004F7A0000}"/>
    <cellStyle name="SAPBEXstdDataEmph 31" xfId="23602" xr:uid="{00000000-0005-0000-0000-0000507A0000}"/>
    <cellStyle name="SAPBEXstdDataEmph 32" xfId="23603" xr:uid="{00000000-0005-0000-0000-0000517A0000}"/>
    <cellStyle name="SAPBEXstdDataEmph 33" xfId="23604" xr:uid="{00000000-0005-0000-0000-0000527A0000}"/>
    <cellStyle name="SAPBEXstdDataEmph 34" xfId="23605" xr:uid="{00000000-0005-0000-0000-0000537A0000}"/>
    <cellStyle name="SAPBEXstdDataEmph 35" xfId="23606" xr:uid="{00000000-0005-0000-0000-0000547A0000}"/>
    <cellStyle name="SAPBEXstdDataEmph 36" xfId="23607" xr:uid="{00000000-0005-0000-0000-0000557A0000}"/>
    <cellStyle name="SAPBEXstdDataEmph 37" xfId="23608" xr:uid="{00000000-0005-0000-0000-0000567A0000}"/>
    <cellStyle name="SAPBEXstdDataEmph 38" xfId="23609" xr:uid="{00000000-0005-0000-0000-0000577A0000}"/>
    <cellStyle name="SAPBEXstdDataEmph 39" xfId="23610" xr:uid="{00000000-0005-0000-0000-0000587A0000}"/>
    <cellStyle name="SAPBEXstdDataEmph 4" xfId="23611" xr:uid="{00000000-0005-0000-0000-0000597A0000}"/>
    <cellStyle name="SAPBEXstdDataEmph 4 10" xfId="23612" xr:uid="{00000000-0005-0000-0000-00005A7A0000}"/>
    <cellStyle name="SAPBEXstdDataEmph 4 10 2" xfId="23613" xr:uid="{00000000-0005-0000-0000-00005B7A0000}"/>
    <cellStyle name="SAPBEXstdDataEmph 4 11" xfId="23614" xr:uid="{00000000-0005-0000-0000-00005C7A0000}"/>
    <cellStyle name="SAPBEXstdDataEmph 4 12" xfId="23615" xr:uid="{00000000-0005-0000-0000-00005D7A0000}"/>
    <cellStyle name="SAPBEXstdDataEmph 4 2" xfId="23616" xr:uid="{00000000-0005-0000-0000-00005E7A0000}"/>
    <cellStyle name="SAPBEXstdDataEmph 4 2 2" xfId="23617" xr:uid="{00000000-0005-0000-0000-00005F7A0000}"/>
    <cellStyle name="SAPBEXstdDataEmph 4 2 2 2" xfId="23618" xr:uid="{00000000-0005-0000-0000-0000607A0000}"/>
    <cellStyle name="SAPBEXstdDataEmph 4 2 3" xfId="23619" xr:uid="{00000000-0005-0000-0000-0000617A0000}"/>
    <cellStyle name="SAPBEXstdDataEmph 4 3" xfId="23620" xr:uid="{00000000-0005-0000-0000-0000627A0000}"/>
    <cellStyle name="SAPBEXstdDataEmph 4 3 2" xfId="23621" xr:uid="{00000000-0005-0000-0000-0000637A0000}"/>
    <cellStyle name="SAPBEXstdDataEmph 4 3 2 2" xfId="23622" xr:uid="{00000000-0005-0000-0000-0000647A0000}"/>
    <cellStyle name="SAPBEXstdDataEmph 4 3 3" xfId="23623" xr:uid="{00000000-0005-0000-0000-0000657A0000}"/>
    <cellStyle name="SAPBEXstdDataEmph 4 4" xfId="23624" xr:uid="{00000000-0005-0000-0000-0000667A0000}"/>
    <cellStyle name="SAPBEXstdDataEmph 4 4 2" xfId="23625" xr:uid="{00000000-0005-0000-0000-0000677A0000}"/>
    <cellStyle name="SAPBEXstdDataEmph 4 4 2 2" xfId="23626" xr:uid="{00000000-0005-0000-0000-0000687A0000}"/>
    <cellStyle name="SAPBEXstdDataEmph 4 4 3" xfId="23627" xr:uid="{00000000-0005-0000-0000-0000697A0000}"/>
    <cellStyle name="SAPBEXstdDataEmph 4 5" xfId="23628" xr:uid="{00000000-0005-0000-0000-00006A7A0000}"/>
    <cellStyle name="SAPBEXstdDataEmph 4 5 2" xfId="23629" xr:uid="{00000000-0005-0000-0000-00006B7A0000}"/>
    <cellStyle name="SAPBEXstdDataEmph 4 5 2 2" xfId="23630" xr:uid="{00000000-0005-0000-0000-00006C7A0000}"/>
    <cellStyle name="SAPBEXstdDataEmph 4 5 3" xfId="23631" xr:uid="{00000000-0005-0000-0000-00006D7A0000}"/>
    <cellStyle name="SAPBEXstdDataEmph 4 6" xfId="23632" xr:uid="{00000000-0005-0000-0000-00006E7A0000}"/>
    <cellStyle name="SAPBEXstdDataEmph 4 6 2" xfId="23633" xr:uid="{00000000-0005-0000-0000-00006F7A0000}"/>
    <cellStyle name="SAPBEXstdDataEmph 4 6 2 2" xfId="23634" xr:uid="{00000000-0005-0000-0000-0000707A0000}"/>
    <cellStyle name="SAPBEXstdDataEmph 4 6 3" xfId="23635" xr:uid="{00000000-0005-0000-0000-0000717A0000}"/>
    <cellStyle name="SAPBEXstdDataEmph 4 7" xfId="23636" xr:uid="{00000000-0005-0000-0000-0000727A0000}"/>
    <cellStyle name="SAPBEXstdDataEmph 4 7 2" xfId="23637" xr:uid="{00000000-0005-0000-0000-0000737A0000}"/>
    <cellStyle name="SAPBEXstdDataEmph 4 7 3" xfId="23638" xr:uid="{00000000-0005-0000-0000-0000747A0000}"/>
    <cellStyle name="SAPBEXstdDataEmph 4 8" xfId="23639" xr:uid="{00000000-0005-0000-0000-0000757A0000}"/>
    <cellStyle name="SAPBEXstdDataEmph 4 8 2" xfId="23640" xr:uid="{00000000-0005-0000-0000-0000767A0000}"/>
    <cellStyle name="SAPBEXstdDataEmph 4 8 3" xfId="23641" xr:uid="{00000000-0005-0000-0000-0000777A0000}"/>
    <cellStyle name="SAPBEXstdDataEmph 4 9" xfId="23642" xr:uid="{00000000-0005-0000-0000-0000787A0000}"/>
    <cellStyle name="SAPBEXstdDataEmph 4 9 2" xfId="23643" xr:uid="{00000000-0005-0000-0000-0000797A0000}"/>
    <cellStyle name="SAPBEXstdDataEmph 4_2014БП" xfId="23644" xr:uid="{00000000-0005-0000-0000-00007A7A0000}"/>
    <cellStyle name="SAPBEXstdDataEmph 40" xfId="23645" xr:uid="{00000000-0005-0000-0000-00007B7A0000}"/>
    <cellStyle name="SAPBEXstdDataEmph 41" xfId="23646" xr:uid="{00000000-0005-0000-0000-00007C7A0000}"/>
    <cellStyle name="SAPBEXstdDataEmph 42" xfId="23647" xr:uid="{00000000-0005-0000-0000-00007D7A0000}"/>
    <cellStyle name="SAPBEXstdDataEmph 43" xfId="23648" xr:uid="{00000000-0005-0000-0000-00007E7A0000}"/>
    <cellStyle name="SAPBEXstdDataEmph 44" xfId="36506" xr:uid="{00000000-0005-0000-0000-00007F7A0000}"/>
    <cellStyle name="SAPBEXstdDataEmph 45" xfId="36507" xr:uid="{00000000-0005-0000-0000-0000807A0000}"/>
    <cellStyle name="SAPBEXstdDataEmph 45 4" xfId="23649" xr:uid="{00000000-0005-0000-0000-0000817A0000}"/>
    <cellStyle name="SAPBEXstdDataEmph 45 4 2" xfId="23650" xr:uid="{00000000-0005-0000-0000-0000827A0000}"/>
    <cellStyle name="SAPBEXstdDataEmph 45 4 2 2" xfId="23651" xr:uid="{00000000-0005-0000-0000-0000837A0000}"/>
    <cellStyle name="SAPBEXstdDataEmph 45 4 3" xfId="23652" xr:uid="{00000000-0005-0000-0000-0000847A0000}"/>
    <cellStyle name="SAPBEXstdDataEmph 45 4 3 2" xfId="23653" xr:uid="{00000000-0005-0000-0000-0000857A0000}"/>
    <cellStyle name="SAPBEXstdDataEmph 45 4 4" xfId="23654" xr:uid="{00000000-0005-0000-0000-0000867A0000}"/>
    <cellStyle name="SAPBEXstdDataEmph 45 4 4 2" xfId="23655" xr:uid="{00000000-0005-0000-0000-0000877A0000}"/>
    <cellStyle name="SAPBEXstdDataEmph 45 4 5" xfId="23656" xr:uid="{00000000-0005-0000-0000-0000887A0000}"/>
    <cellStyle name="SAPBEXstdDataEmph 45 4 5 2" xfId="23657" xr:uid="{00000000-0005-0000-0000-0000897A0000}"/>
    <cellStyle name="SAPBEXstdDataEmph 45 4 6" xfId="23658" xr:uid="{00000000-0005-0000-0000-00008A7A0000}"/>
    <cellStyle name="SAPBEXstdDataEmph 45 4 6 2" xfId="23659" xr:uid="{00000000-0005-0000-0000-00008B7A0000}"/>
    <cellStyle name="SAPBEXstdDataEmph 45 4 7" xfId="23660" xr:uid="{00000000-0005-0000-0000-00008C7A0000}"/>
    <cellStyle name="SAPBEXstdDataEmph 45 4_2013Прогноз" xfId="23661" xr:uid="{00000000-0005-0000-0000-00008D7A0000}"/>
    <cellStyle name="SAPBEXstdDataEmph 46" xfId="36508" xr:uid="{00000000-0005-0000-0000-00008E7A0000}"/>
    <cellStyle name="SAPBEXstdDataEmph 5" xfId="23662" xr:uid="{00000000-0005-0000-0000-00008F7A0000}"/>
    <cellStyle name="SAPBEXstdDataEmph 5 10" xfId="23663" xr:uid="{00000000-0005-0000-0000-0000907A0000}"/>
    <cellStyle name="SAPBEXstdDataEmph 5 10 2" xfId="23664" xr:uid="{00000000-0005-0000-0000-0000917A0000}"/>
    <cellStyle name="SAPBEXstdDataEmph 5 11" xfId="23665" xr:uid="{00000000-0005-0000-0000-0000927A0000}"/>
    <cellStyle name="SAPBEXstdDataEmph 5 12" xfId="23666" xr:uid="{00000000-0005-0000-0000-0000937A0000}"/>
    <cellStyle name="SAPBEXstdDataEmph 5 2" xfId="23667" xr:uid="{00000000-0005-0000-0000-0000947A0000}"/>
    <cellStyle name="SAPBEXstdDataEmph 5 2 2" xfId="23668" xr:uid="{00000000-0005-0000-0000-0000957A0000}"/>
    <cellStyle name="SAPBEXstdDataEmph 5 2 2 2" xfId="23669" xr:uid="{00000000-0005-0000-0000-0000967A0000}"/>
    <cellStyle name="SAPBEXstdDataEmph 5 2 3" xfId="23670" xr:uid="{00000000-0005-0000-0000-0000977A0000}"/>
    <cellStyle name="SAPBEXstdDataEmph 5 3" xfId="23671" xr:uid="{00000000-0005-0000-0000-0000987A0000}"/>
    <cellStyle name="SAPBEXstdDataEmph 5 3 2" xfId="23672" xr:uid="{00000000-0005-0000-0000-0000997A0000}"/>
    <cellStyle name="SAPBEXstdDataEmph 5 3 3" xfId="23673" xr:uid="{00000000-0005-0000-0000-00009A7A0000}"/>
    <cellStyle name="SAPBEXstdDataEmph 5 4" xfId="23674" xr:uid="{00000000-0005-0000-0000-00009B7A0000}"/>
    <cellStyle name="SAPBEXstdDataEmph 5 4 2" xfId="23675" xr:uid="{00000000-0005-0000-0000-00009C7A0000}"/>
    <cellStyle name="SAPBEXstdDataEmph 5 5" xfId="23676" xr:uid="{00000000-0005-0000-0000-00009D7A0000}"/>
    <cellStyle name="SAPBEXstdDataEmph 5 5 2" xfId="23677" xr:uid="{00000000-0005-0000-0000-00009E7A0000}"/>
    <cellStyle name="SAPBEXstdDataEmph 5 6" xfId="23678" xr:uid="{00000000-0005-0000-0000-00009F7A0000}"/>
    <cellStyle name="SAPBEXstdDataEmph 5 6 2" xfId="23679" xr:uid="{00000000-0005-0000-0000-0000A07A0000}"/>
    <cellStyle name="SAPBEXstdDataEmph 5 7" xfId="23680" xr:uid="{00000000-0005-0000-0000-0000A17A0000}"/>
    <cellStyle name="SAPBEXstdDataEmph 5 7 2" xfId="23681" xr:uid="{00000000-0005-0000-0000-0000A27A0000}"/>
    <cellStyle name="SAPBEXstdDataEmph 5 8" xfId="23682" xr:uid="{00000000-0005-0000-0000-0000A37A0000}"/>
    <cellStyle name="SAPBEXstdDataEmph 5 8 2" xfId="23683" xr:uid="{00000000-0005-0000-0000-0000A47A0000}"/>
    <cellStyle name="SAPBEXstdDataEmph 5 9" xfId="23684" xr:uid="{00000000-0005-0000-0000-0000A57A0000}"/>
    <cellStyle name="SAPBEXstdDataEmph 5 9 2" xfId="23685" xr:uid="{00000000-0005-0000-0000-0000A67A0000}"/>
    <cellStyle name="SAPBEXstdDataEmph 6" xfId="23686" xr:uid="{00000000-0005-0000-0000-0000A77A0000}"/>
    <cellStyle name="SAPBEXstdDataEmph 6 10" xfId="23687" xr:uid="{00000000-0005-0000-0000-0000A87A0000}"/>
    <cellStyle name="SAPBEXstdDataEmph 6 10 2" xfId="23688" xr:uid="{00000000-0005-0000-0000-0000A97A0000}"/>
    <cellStyle name="SAPBEXstdDataEmph 6 11" xfId="23689" xr:uid="{00000000-0005-0000-0000-0000AA7A0000}"/>
    <cellStyle name="SAPBEXstdDataEmph 6 12" xfId="23690" xr:uid="{00000000-0005-0000-0000-0000AB7A0000}"/>
    <cellStyle name="SAPBEXstdDataEmph 6 2" xfId="23691" xr:uid="{00000000-0005-0000-0000-0000AC7A0000}"/>
    <cellStyle name="SAPBEXstdDataEmph 6 2 2" xfId="23692" xr:uid="{00000000-0005-0000-0000-0000AD7A0000}"/>
    <cellStyle name="SAPBEXstdDataEmph 6 2 3" xfId="23693" xr:uid="{00000000-0005-0000-0000-0000AE7A0000}"/>
    <cellStyle name="SAPBEXstdDataEmph 6 3" xfId="23694" xr:uid="{00000000-0005-0000-0000-0000AF7A0000}"/>
    <cellStyle name="SAPBEXstdDataEmph 6 3 2" xfId="23695" xr:uid="{00000000-0005-0000-0000-0000B07A0000}"/>
    <cellStyle name="SAPBEXstdDataEmph 6 4" xfId="23696" xr:uid="{00000000-0005-0000-0000-0000B17A0000}"/>
    <cellStyle name="SAPBEXstdDataEmph 6 4 2" xfId="23697" xr:uid="{00000000-0005-0000-0000-0000B27A0000}"/>
    <cellStyle name="SAPBEXstdDataEmph 6 5" xfId="23698" xr:uid="{00000000-0005-0000-0000-0000B37A0000}"/>
    <cellStyle name="SAPBEXstdDataEmph 6 5 2" xfId="23699" xr:uid="{00000000-0005-0000-0000-0000B47A0000}"/>
    <cellStyle name="SAPBEXstdDataEmph 6 6" xfId="23700" xr:uid="{00000000-0005-0000-0000-0000B57A0000}"/>
    <cellStyle name="SAPBEXstdDataEmph 6 6 2" xfId="23701" xr:uid="{00000000-0005-0000-0000-0000B67A0000}"/>
    <cellStyle name="SAPBEXstdDataEmph 6 7" xfId="23702" xr:uid="{00000000-0005-0000-0000-0000B77A0000}"/>
    <cellStyle name="SAPBEXstdDataEmph 6 7 2" xfId="23703" xr:uid="{00000000-0005-0000-0000-0000B87A0000}"/>
    <cellStyle name="SAPBEXstdDataEmph 6 8" xfId="23704" xr:uid="{00000000-0005-0000-0000-0000B97A0000}"/>
    <cellStyle name="SAPBEXstdDataEmph 6 8 2" xfId="23705" xr:uid="{00000000-0005-0000-0000-0000BA7A0000}"/>
    <cellStyle name="SAPBEXstdDataEmph 6 9" xfId="23706" xr:uid="{00000000-0005-0000-0000-0000BB7A0000}"/>
    <cellStyle name="SAPBEXstdDataEmph 6 9 2" xfId="23707" xr:uid="{00000000-0005-0000-0000-0000BC7A0000}"/>
    <cellStyle name="SAPBEXstdDataEmph 7" xfId="23708" xr:uid="{00000000-0005-0000-0000-0000BD7A0000}"/>
    <cellStyle name="SAPBEXstdDataEmph 7 10" xfId="23709" xr:uid="{00000000-0005-0000-0000-0000BE7A0000}"/>
    <cellStyle name="SAPBEXstdDataEmph 7 10 2" xfId="23710" xr:uid="{00000000-0005-0000-0000-0000BF7A0000}"/>
    <cellStyle name="SAPBEXstdDataEmph 7 11" xfId="23711" xr:uid="{00000000-0005-0000-0000-0000C07A0000}"/>
    <cellStyle name="SAPBEXstdDataEmph 7 12" xfId="23712" xr:uid="{00000000-0005-0000-0000-0000C17A0000}"/>
    <cellStyle name="SAPBEXstdDataEmph 7 2" xfId="23713" xr:uid="{00000000-0005-0000-0000-0000C27A0000}"/>
    <cellStyle name="SAPBEXstdDataEmph 7 2 2" xfId="23714" xr:uid="{00000000-0005-0000-0000-0000C37A0000}"/>
    <cellStyle name="SAPBEXstdDataEmph 7 2 3" xfId="23715" xr:uid="{00000000-0005-0000-0000-0000C47A0000}"/>
    <cellStyle name="SAPBEXstdDataEmph 7 3" xfId="23716" xr:uid="{00000000-0005-0000-0000-0000C57A0000}"/>
    <cellStyle name="SAPBEXstdDataEmph 7 3 2" xfId="23717" xr:uid="{00000000-0005-0000-0000-0000C67A0000}"/>
    <cellStyle name="SAPBEXstdDataEmph 7 4" xfId="23718" xr:uid="{00000000-0005-0000-0000-0000C77A0000}"/>
    <cellStyle name="SAPBEXstdDataEmph 7 4 2" xfId="23719" xr:uid="{00000000-0005-0000-0000-0000C87A0000}"/>
    <cellStyle name="SAPBEXstdDataEmph 7 5" xfId="23720" xr:uid="{00000000-0005-0000-0000-0000C97A0000}"/>
    <cellStyle name="SAPBEXstdDataEmph 7 5 2" xfId="23721" xr:uid="{00000000-0005-0000-0000-0000CA7A0000}"/>
    <cellStyle name="SAPBEXstdDataEmph 7 6" xfId="23722" xr:uid="{00000000-0005-0000-0000-0000CB7A0000}"/>
    <cellStyle name="SAPBEXstdDataEmph 7 6 2" xfId="23723" xr:uid="{00000000-0005-0000-0000-0000CC7A0000}"/>
    <cellStyle name="SAPBEXstdDataEmph 7 7" xfId="23724" xr:uid="{00000000-0005-0000-0000-0000CD7A0000}"/>
    <cellStyle name="SAPBEXstdDataEmph 7 7 2" xfId="23725" xr:uid="{00000000-0005-0000-0000-0000CE7A0000}"/>
    <cellStyle name="SAPBEXstdDataEmph 7 8" xfId="23726" xr:uid="{00000000-0005-0000-0000-0000CF7A0000}"/>
    <cellStyle name="SAPBEXstdDataEmph 7 8 2" xfId="23727" xr:uid="{00000000-0005-0000-0000-0000D07A0000}"/>
    <cellStyle name="SAPBEXstdDataEmph 7 9" xfId="23728" xr:uid="{00000000-0005-0000-0000-0000D17A0000}"/>
    <cellStyle name="SAPBEXstdDataEmph 7 9 2" xfId="23729" xr:uid="{00000000-0005-0000-0000-0000D27A0000}"/>
    <cellStyle name="SAPBEXstdDataEmph 8" xfId="23730" xr:uid="{00000000-0005-0000-0000-0000D37A0000}"/>
    <cellStyle name="SAPBEXstdDataEmph 8 10" xfId="23731" xr:uid="{00000000-0005-0000-0000-0000D47A0000}"/>
    <cellStyle name="SAPBEXstdDataEmph 8 10 2" xfId="23732" xr:uid="{00000000-0005-0000-0000-0000D57A0000}"/>
    <cellStyle name="SAPBEXstdDataEmph 8 11" xfId="23733" xr:uid="{00000000-0005-0000-0000-0000D67A0000}"/>
    <cellStyle name="SAPBEXstdDataEmph 8 12" xfId="23734" xr:uid="{00000000-0005-0000-0000-0000D77A0000}"/>
    <cellStyle name="SAPBEXstdDataEmph 8 2" xfId="23735" xr:uid="{00000000-0005-0000-0000-0000D87A0000}"/>
    <cellStyle name="SAPBEXstdDataEmph 8 2 2" xfId="23736" xr:uid="{00000000-0005-0000-0000-0000D97A0000}"/>
    <cellStyle name="SAPBEXstdDataEmph 8 2 3" xfId="23737" xr:uid="{00000000-0005-0000-0000-0000DA7A0000}"/>
    <cellStyle name="SAPBEXstdDataEmph 8 3" xfId="23738" xr:uid="{00000000-0005-0000-0000-0000DB7A0000}"/>
    <cellStyle name="SAPBEXstdDataEmph 8 3 2" xfId="23739" xr:uid="{00000000-0005-0000-0000-0000DC7A0000}"/>
    <cellStyle name="SAPBEXstdDataEmph 8 4" xfId="23740" xr:uid="{00000000-0005-0000-0000-0000DD7A0000}"/>
    <cellStyle name="SAPBEXstdDataEmph 8 4 2" xfId="23741" xr:uid="{00000000-0005-0000-0000-0000DE7A0000}"/>
    <cellStyle name="SAPBEXstdDataEmph 8 5" xfId="23742" xr:uid="{00000000-0005-0000-0000-0000DF7A0000}"/>
    <cellStyle name="SAPBEXstdDataEmph 8 5 2" xfId="23743" xr:uid="{00000000-0005-0000-0000-0000E07A0000}"/>
    <cellStyle name="SAPBEXstdDataEmph 8 6" xfId="23744" xr:uid="{00000000-0005-0000-0000-0000E17A0000}"/>
    <cellStyle name="SAPBEXstdDataEmph 8 6 2" xfId="23745" xr:uid="{00000000-0005-0000-0000-0000E27A0000}"/>
    <cellStyle name="SAPBEXstdDataEmph 8 7" xfId="23746" xr:uid="{00000000-0005-0000-0000-0000E37A0000}"/>
    <cellStyle name="SAPBEXstdDataEmph 8 7 2" xfId="23747" xr:uid="{00000000-0005-0000-0000-0000E47A0000}"/>
    <cellStyle name="SAPBEXstdDataEmph 8 8" xfId="23748" xr:uid="{00000000-0005-0000-0000-0000E57A0000}"/>
    <cellStyle name="SAPBEXstdDataEmph 8 8 2" xfId="23749" xr:uid="{00000000-0005-0000-0000-0000E67A0000}"/>
    <cellStyle name="SAPBEXstdDataEmph 8 9" xfId="23750" xr:uid="{00000000-0005-0000-0000-0000E77A0000}"/>
    <cellStyle name="SAPBEXstdDataEmph 8 9 2" xfId="23751" xr:uid="{00000000-0005-0000-0000-0000E87A0000}"/>
    <cellStyle name="SAPBEXstdDataEmph 9" xfId="23752" xr:uid="{00000000-0005-0000-0000-0000E97A0000}"/>
    <cellStyle name="SAPBEXstdDataEmph 9 10" xfId="23753" xr:uid="{00000000-0005-0000-0000-0000EA7A0000}"/>
    <cellStyle name="SAPBEXstdDataEmph 9 10 2" xfId="23754" xr:uid="{00000000-0005-0000-0000-0000EB7A0000}"/>
    <cellStyle name="SAPBEXstdDataEmph 9 11" xfId="23755" xr:uid="{00000000-0005-0000-0000-0000EC7A0000}"/>
    <cellStyle name="SAPBEXstdDataEmph 9 12" xfId="23756" xr:uid="{00000000-0005-0000-0000-0000ED7A0000}"/>
    <cellStyle name="SAPBEXstdDataEmph 9 2" xfId="23757" xr:uid="{00000000-0005-0000-0000-0000EE7A0000}"/>
    <cellStyle name="SAPBEXstdDataEmph 9 2 2" xfId="23758" xr:uid="{00000000-0005-0000-0000-0000EF7A0000}"/>
    <cellStyle name="SAPBEXstdDataEmph 9 2 3" xfId="23759" xr:uid="{00000000-0005-0000-0000-0000F07A0000}"/>
    <cellStyle name="SAPBEXstdDataEmph 9 3" xfId="23760" xr:uid="{00000000-0005-0000-0000-0000F17A0000}"/>
    <cellStyle name="SAPBEXstdDataEmph 9 3 2" xfId="23761" xr:uid="{00000000-0005-0000-0000-0000F27A0000}"/>
    <cellStyle name="SAPBEXstdDataEmph 9 4" xfId="23762" xr:uid="{00000000-0005-0000-0000-0000F37A0000}"/>
    <cellStyle name="SAPBEXstdDataEmph 9 4 2" xfId="23763" xr:uid="{00000000-0005-0000-0000-0000F47A0000}"/>
    <cellStyle name="SAPBEXstdDataEmph 9 5" xfId="23764" xr:uid="{00000000-0005-0000-0000-0000F57A0000}"/>
    <cellStyle name="SAPBEXstdDataEmph 9 5 2" xfId="23765" xr:uid="{00000000-0005-0000-0000-0000F67A0000}"/>
    <cellStyle name="SAPBEXstdDataEmph 9 6" xfId="23766" xr:uid="{00000000-0005-0000-0000-0000F77A0000}"/>
    <cellStyle name="SAPBEXstdDataEmph 9 6 2" xfId="23767" xr:uid="{00000000-0005-0000-0000-0000F87A0000}"/>
    <cellStyle name="SAPBEXstdDataEmph 9 7" xfId="23768" xr:uid="{00000000-0005-0000-0000-0000F97A0000}"/>
    <cellStyle name="SAPBEXstdDataEmph 9 7 2" xfId="23769" xr:uid="{00000000-0005-0000-0000-0000FA7A0000}"/>
    <cellStyle name="SAPBEXstdDataEmph 9 8" xfId="23770" xr:uid="{00000000-0005-0000-0000-0000FB7A0000}"/>
    <cellStyle name="SAPBEXstdDataEmph 9 8 2" xfId="23771" xr:uid="{00000000-0005-0000-0000-0000FC7A0000}"/>
    <cellStyle name="SAPBEXstdDataEmph 9 9" xfId="23772" xr:uid="{00000000-0005-0000-0000-0000FD7A0000}"/>
    <cellStyle name="SAPBEXstdDataEmph 9 9 2" xfId="23773" xr:uid="{00000000-0005-0000-0000-0000FE7A0000}"/>
    <cellStyle name="SAPBEXstdDataEmph_2013Прогноз" xfId="23774" xr:uid="{00000000-0005-0000-0000-0000FF7A0000}"/>
    <cellStyle name="SAPBEXstdItem" xfId="23775" xr:uid="{00000000-0005-0000-0000-0000007B0000}"/>
    <cellStyle name="SAPBEXstdItem 10" xfId="23776" xr:uid="{00000000-0005-0000-0000-0000017B0000}"/>
    <cellStyle name="SAPBEXstdItem 10 10" xfId="23777" xr:uid="{00000000-0005-0000-0000-0000027B0000}"/>
    <cellStyle name="SAPBEXstdItem 10 10 2" xfId="23778" xr:uid="{00000000-0005-0000-0000-0000037B0000}"/>
    <cellStyle name="SAPBEXstdItem 10 11" xfId="23779" xr:uid="{00000000-0005-0000-0000-0000047B0000}"/>
    <cellStyle name="SAPBEXstdItem 10 12" xfId="23780" xr:uid="{00000000-0005-0000-0000-0000057B0000}"/>
    <cellStyle name="SAPBEXstdItem 10 2" xfId="23781" xr:uid="{00000000-0005-0000-0000-0000067B0000}"/>
    <cellStyle name="SAPBEXstdItem 10 2 2" xfId="23782" xr:uid="{00000000-0005-0000-0000-0000077B0000}"/>
    <cellStyle name="SAPBEXstdItem 10 2 3" xfId="23783" xr:uid="{00000000-0005-0000-0000-0000087B0000}"/>
    <cellStyle name="SAPBEXstdItem 10 3" xfId="23784" xr:uid="{00000000-0005-0000-0000-0000097B0000}"/>
    <cellStyle name="SAPBEXstdItem 10 3 2" xfId="23785" xr:uid="{00000000-0005-0000-0000-00000A7B0000}"/>
    <cellStyle name="SAPBEXstdItem 10 4" xfId="23786" xr:uid="{00000000-0005-0000-0000-00000B7B0000}"/>
    <cellStyle name="SAPBEXstdItem 10 4 2" xfId="23787" xr:uid="{00000000-0005-0000-0000-00000C7B0000}"/>
    <cellStyle name="SAPBEXstdItem 10 5" xfId="23788" xr:uid="{00000000-0005-0000-0000-00000D7B0000}"/>
    <cellStyle name="SAPBEXstdItem 10 5 2" xfId="23789" xr:uid="{00000000-0005-0000-0000-00000E7B0000}"/>
    <cellStyle name="SAPBEXstdItem 10 6" xfId="23790" xr:uid="{00000000-0005-0000-0000-00000F7B0000}"/>
    <cellStyle name="SAPBEXstdItem 10 6 2" xfId="23791" xr:uid="{00000000-0005-0000-0000-0000107B0000}"/>
    <cellStyle name="SAPBEXstdItem 10 7" xfId="23792" xr:uid="{00000000-0005-0000-0000-0000117B0000}"/>
    <cellStyle name="SAPBEXstdItem 10 7 2" xfId="23793" xr:uid="{00000000-0005-0000-0000-0000127B0000}"/>
    <cellStyle name="SAPBEXstdItem 10 8" xfId="23794" xr:uid="{00000000-0005-0000-0000-0000137B0000}"/>
    <cellStyle name="SAPBEXstdItem 10 8 2" xfId="23795" xr:uid="{00000000-0005-0000-0000-0000147B0000}"/>
    <cellStyle name="SAPBEXstdItem 10 9" xfId="23796" xr:uid="{00000000-0005-0000-0000-0000157B0000}"/>
    <cellStyle name="SAPBEXstdItem 10 9 2" xfId="23797" xr:uid="{00000000-0005-0000-0000-0000167B0000}"/>
    <cellStyle name="SAPBEXstdItem 11" xfId="23798" xr:uid="{00000000-0005-0000-0000-0000177B0000}"/>
    <cellStyle name="SAPBEXstdItem 11 10" xfId="23799" xr:uid="{00000000-0005-0000-0000-0000187B0000}"/>
    <cellStyle name="SAPBEXstdItem 11 10 2" xfId="23800" xr:uid="{00000000-0005-0000-0000-0000197B0000}"/>
    <cellStyle name="SAPBEXstdItem 11 11" xfId="23801" xr:uid="{00000000-0005-0000-0000-00001A7B0000}"/>
    <cellStyle name="SAPBEXstdItem 11 12" xfId="23802" xr:uid="{00000000-0005-0000-0000-00001B7B0000}"/>
    <cellStyle name="SAPBEXstdItem 11 2" xfId="23803" xr:uid="{00000000-0005-0000-0000-00001C7B0000}"/>
    <cellStyle name="SAPBEXstdItem 11 2 2" xfId="23804" xr:uid="{00000000-0005-0000-0000-00001D7B0000}"/>
    <cellStyle name="SAPBEXstdItem 11 2 3" xfId="23805" xr:uid="{00000000-0005-0000-0000-00001E7B0000}"/>
    <cellStyle name="SAPBEXstdItem 11 3" xfId="23806" xr:uid="{00000000-0005-0000-0000-00001F7B0000}"/>
    <cellStyle name="SAPBEXstdItem 11 3 2" xfId="23807" xr:uid="{00000000-0005-0000-0000-0000207B0000}"/>
    <cellStyle name="SAPBEXstdItem 11 4" xfId="23808" xr:uid="{00000000-0005-0000-0000-0000217B0000}"/>
    <cellStyle name="SAPBEXstdItem 11 4 2" xfId="23809" xr:uid="{00000000-0005-0000-0000-0000227B0000}"/>
    <cellStyle name="SAPBEXstdItem 11 5" xfId="23810" xr:uid="{00000000-0005-0000-0000-0000237B0000}"/>
    <cellStyle name="SAPBEXstdItem 11 5 2" xfId="23811" xr:uid="{00000000-0005-0000-0000-0000247B0000}"/>
    <cellStyle name="SAPBEXstdItem 11 6" xfId="23812" xr:uid="{00000000-0005-0000-0000-0000257B0000}"/>
    <cellStyle name="SAPBEXstdItem 11 6 2" xfId="23813" xr:uid="{00000000-0005-0000-0000-0000267B0000}"/>
    <cellStyle name="SAPBEXstdItem 11 7" xfId="23814" xr:uid="{00000000-0005-0000-0000-0000277B0000}"/>
    <cellStyle name="SAPBEXstdItem 11 7 2" xfId="23815" xr:uid="{00000000-0005-0000-0000-0000287B0000}"/>
    <cellStyle name="SAPBEXstdItem 11 8" xfId="23816" xr:uid="{00000000-0005-0000-0000-0000297B0000}"/>
    <cellStyle name="SAPBEXstdItem 11 8 2" xfId="23817" xr:uid="{00000000-0005-0000-0000-00002A7B0000}"/>
    <cellStyle name="SAPBEXstdItem 11 9" xfId="23818" xr:uid="{00000000-0005-0000-0000-00002B7B0000}"/>
    <cellStyle name="SAPBEXstdItem 11 9 2" xfId="23819" xr:uid="{00000000-0005-0000-0000-00002C7B0000}"/>
    <cellStyle name="SAPBEXstdItem 12" xfId="23820" xr:uid="{00000000-0005-0000-0000-00002D7B0000}"/>
    <cellStyle name="SAPBEXstdItem 12 10" xfId="23821" xr:uid="{00000000-0005-0000-0000-00002E7B0000}"/>
    <cellStyle name="SAPBEXstdItem 12 10 2" xfId="23822" xr:uid="{00000000-0005-0000-0000-00002F7B0000}"/>
    <cellStyle name="SAPBEXstdItem 12 11" xfId="23823" xr:uid="{00000000-0005-0000-0000-0000307B0000}"/>
    <cellStyle name="SAPBEXstdItem 12 12" xfId="23824" xr:uid="{00000000-0005-0000-0000-0000317B0000}"/>
    <cellStyle name="SAPBEXstdItem 12 2" xfId="23825" xr:uid="{00000000-0005-0000-0000-0000327B0000}"/>
    <cellStyle name="SAPBEXstdItem 12 2 2" xfId="23826" xr:uid="{00000000-0005-0000-0000-0000337B0000}"/>
    <cellStyle name="SAPBEXstdItem 12 3" xfId="23827" xr:uid="{00000000-0005-0000-0000-0000347B0000}"/>
    <cellStyle name="SAPBEXstdItem 12 3 2" xfId="23828" xr:uid="{00000000-0005-0000-0000-0000357B0000}"/>
    <cellStyle name="SAPBEXstdItem 12 4" xfId="23829" xr:uid="{00000000-0005-0000-0000-0000367B0000}"/>
    <cellStyle name="SAPBEXstdItem 12 4 2" xfId="23830" xr:uid="{00000000-0005-0000-0000-0000377B0000}"/>
    <cellStyle name="SAPBEXstdItem 12 5" xfId="23831" xr:uid="{00000000-0005-0000-0000-0000387B0000}"/>
    <cellStyle name="SAPBEXstdItem 12 5 2" xfId="23832" xr:uid="{00000000-0005-0000-0000-0000397B0000}"/>
    <cellStyle name="SAPBEXstdItem 12 6" xfId="23833" xr:uid="{00000000-0005-0000-0000-00003A7B0000}"/>
    <cellStyle name="SAPBEXstdItem 12 6 2" xfId="23834" xr:uid="{00000000-0005-0000-0000-00003B7B0000}"/>
    <cellStyle name="SAPBEXstdItem 12 7" xfId="23835" xr:uid="{00000000-0005-0000-0000-00003C7B0000}"/>
    <cellStyle name="SAPBEXstdItem 12 7 2" xfId="23836" xr:uid="{00000000-0005-0000-0000-00003D7B0000}"/>
    <cellStyle name="SAPBEXstdItem 12 8" xfId="23837" xr:uid="{00000000-0005-0000-0000-00003E7B0000}"/>
    <cellStyle name="SAPBEXstdItem 12 8 2" xfId="23838" xr:uid="{00000000-0005-0000-0000-00003F7B0000}"/>
    <cellStyle name="SAPBEXstdItem 12 9" xfId="23839" xr:uid="{00000000-0005-0000-0000-0000407B0000}"/>
    <cellStyle name="SAPBEXstdItem 12 9 2" xfId="23840" xr:uid="{00000000-0005-0000-0000-0000417B0000}"/>
    <cellStyle name="SAPBEXstdItem 13" xfId="23841" xr:uid="{00000000-0005-0000-0000-0000427B0000}"/>
    <cellStyle name="SAPBEXstdItem 13 10" xfId="23842" xr:uid="{00000000-0005-0000-0000-0000437B0000}"/>
    <cellStyle name="SAPBEXstdItem 13 10 2" xfId="23843" xr:uid="{00000000-0005-0000-0000-0000447B0000}"/>
    <cellStyle name="SAPBEXstdItem 13 11" xfId="23844" xr:uid="{00000000-0005-0000-0000-0000457B0000}"/>
    <cellStyle name="SAPBEXstdItem 13 12" xfId="23845" xr:uid="{00000000-0005-0000-0000-0000467B0000}"/>
    <cellStyle name="SAPBEXstdItem 13 2" xfId="23846" xr:uid="{00000000-0005-0000-0000-0000477B0000}"/>
    <cellStyle name="SAPBEXstdItem 13 2 2" xfId="23847" xr:uid="{00000000-0005-0000-0000-0000487B0000}"/>
    <cellStyle name="SAPBEXstdItem 13 3" xfId="23848" xr:uid="{00000000-0005-0000-0000-0000497B0000}"/>
    <cellStyle name="SAPBEXstdItem 13 3 2" xfId="23849" xr:uid="{00000000-0005-0000-0000-00004A7B0000}"/>
    <cellStyle name="SAPBEXstdItem 13 4" xfId="23850" xr:uid="{00000000-0005-0000-0000-00004B7B0000}"/>
    <cellStyle name="SAPBEXstdItem 13 4 2" xfId="23851" xr:uid="{00000000-0005-0000-0000-00004C7B0000}"/>
    <cellStyle name="SAPBEXstdItem 13 5" xfId="23852" xr:uid="{00000000-0005-0000-0000-00004D7B0000}"/>
    <cellStyle name="SAPBEXstdItem 13 5 2" xfId="23853" xr:uid="{00000000-0005-0000-0000-00004E7B0000}"/>
    <cellStyle name="SAPBEXstdItem 13 6" xfId="23854" xr:uid="{00000000-0005-0000-0000-00004F7B0000}"/>
    <cellStyle name="SAPBEXstdItem 13 6 2" xfId="23855" xr:uid="{00000000-0005-0000-0000-0000507B0000}"/>
    <cellStyle name="SAPBEXstdItem 13 7" xfId="23856" xr:uid="{00000000-0005-0000-0000-0000517B0000}"/>
    <cellStyle name="SAPBEXstdItem 13 7 2" xfId="23857" xr:uid="{00000000-0005-0000-0000-0000527B0000}"/>
    <cellStyle name="SAPBEXstdItem 13 8" xfId="23858" xr:uid="{00000000-0005-0000-0000-0000537B0000}"/>
    <cellStyle name="SAPBEXstdItem 13 8 2" xfId="23859" xr:uid="{00000000-0005-0000-0000-0000547B0000}"/>
    <cellStyle name="SAPBEXstdItem 13 9" xfId="23860" xr:uid="{00000000-0005-0000-0000-0000557B0000}"/>
    <cellStyle name="SAPBEXstdItem 13 9 2" xfId="23861" xr:uid="{00000000-0005-0000-0000-0000567B0000}"/>
    <cellStyle name="SAPBEXstdItem 14" xfId="23862" xr:uid="{00000000-0005-0000-0000-0000577B0000}"/>
    <cellStyle name="SAPBEXstdItem 14 10" xfId="23863" xr:uid="{00000000-0005-0000-0000-0000587B0000}"/>
    <cellStyle name="SAPBEXstdItem 14 10 2" xfId="23864" xr:uid="{00000000-0005-0000-0000-0000597B0000}"/>
    <cellStyle name="SAPBEXstdItem 14 11" xfId="23865" xr:uid="{00000000-0005-0000-0000-00005A7B0000}"/>
    <cellStyle name="SAPBEXstdItem 14 2" xfId="23866" xr:uid="{00000000-0005-0000-0000-00005B7B0000}"/>
    <cellStyle name="SAPBEXstdItem 14 2 2" xfId="23867" xr:uid="{00000000-0005-0000-0000-00005C7B0000}"/>
    <cellStyle name="SAPBEXstdItem 14 3" xfId="23868" xr:uid="{00000000-0005-0000-0000-00005D7B0000}"/>
    <cellStyle name="SAPBEXstdItem 14 3 2" xfId="23869" xr:uid="{00000000-0005-0000-0000-00005E7B0000}"/>
    <cellStyle name="SAPBEXstdItem 14 4" xfId="23870" xr:uid="{00000000-0005-0000-0000-00005F7B0000}"/>
    <cellStyle name="SAPBEXstdItem 14 4 2" xfId="23871" xr:uid="{00000000-0005-0000-0000-0000607B0000}"/>
    <cellStyle name="SAPBEXstdItem 14 5" xfId="23872" xr:uid="{00000000-0005-0000-0000-0000617B0000}"/>
    <cellStyle name="SAPBEXstdItem 14 5 2" xfId="23873" xr:uid="{00000000-0005-0000-0000-0000627B0000}"/>
    <cellStyle name="SAPBEXstdItem 14 6" xfId="23874" xr:uid="{00000000-0005-0000-0000-0000637B0000}"/>
    <cellStyle name="SAPBEXstdItem 14 6 2" xfId="23875" xr:uid="{00000000-0005-0000-0000-0000647B0000}"/>
    <cellStyle name="SAPBEXstdItem 14 7" xfId="23876" xr:uid="{00000000-0005-0000-0000-0000657B0000}"/>
    <cellStyle name="SAPBEXstdItem 14 7 2" xfId="23877" xr:uid="{00000000-0005-0000-0000-0000667B0000}"/>
    <cellStyle name="SAPBEXstdItem 14 8" xfId="23878" xr:uid="{00000000-0005-0000-0000-0000677B0000}"/>
    <cellStyle name="SAPBEXstdItem 14 8 2" xfId="23879" xr:uid="{00000000-0005-0000-0000-0000687B0000}"/>
    <cellStyle name="SAPBEXstdItem 14 9" xfId="23880" xr:uid="{00000000-0005-0000-0000-0000697B0000}"/>
    <cellStyle name="SAPBEXstdItem 14 9 2" xfId="23881" xr:uid="{00000000-0005-0000-0000-00006A7B0000}"/>
    <cellStyle name="SAPBEXstdItem 15" xfId="23882" xr:uid="{00000000-0005-0000-0000-00006B7B0000}"/>
    <cellStyle name="SAPBEXstdItem 15 10" xfId="23883" xr:uid="{00000000-0005-0000-0000-00006C7B0000}"/>
    <cellStyle name="SAPBEXstdItem 15 10 2" xfId="23884" xr:uid="{00000000-0005-0000-0000-00006D7B0000}"/>
    <cellStyle name="SAPBEXstdItem 15 11" xfId="23885" xr:uid="{00000000-0005-0000-0000-00006E7B0000}"/>
    <cellStyle name="SAPBEXstdItem 15 2" xfId="23886" xr:uid="{00000000-0005-0000-0000-00006F7B0000}"/>
    <cellStyle name="SAPBEXstdItem 15 2 2" xfId="23887" xr:uid="{00000000-0005-0000-0000-0000707B0000}"/>
    <cellStyle name="SAPBEXstdItem 15 3" xfId="23888" xr:uid="{00000000-0005-0000-0000-0000717B0000}"/>
    <cellStyle name="SAPBEXstdItem 15 3 2" xfId="23889" xr:uid="{00000000-0005-0000-0000-0000727B0000}"/>
    <cellStyle name="SAPBEXstdItem 15 4" xfId="23890" xr:uid="{00000000-0005-0000-0000-0000737B0000}"/>
    <cellStyle name="SAPBEXstdItem 15 4 2" xfId="23891" xr:uid="{00000000-0005-0000-0000-0000747B0000}"/>
    <cellStyle name="SAPBEXstdItem 15 5" xfId="23892" xr:uid="{00000000-0005-0000-0000-0000757B0000}"/>
    <cellStyle name="SAPBEXstdItem 15 5 2" xfId="23893" xr:uid="{00000000-0005-0000-0000-0000767B0000}"/>
    <cellStyle name="SAPBEXstdItem 15 6" xfId="23894" xr:uid="{00000000-0005-0000-0000-0000777B0000}"/>
    <cellStyle name="SAPBEXstdItem 15 6 2" xfId="23895" xr:uid="{00000000-0005-0000-0000-0000787B0000}"/>
    <cellStyle name="SAPBEXstdItem 15 7" xfId="23896" xr:uid="{00000000-0005-0000-0000-0000797B0000}"/>
    <cellStyle name="SAPBEXstdItem 15 7 2" xfId="23897" xr:uid="{00000000-0005-0000-0000-00007A7B0000}"/>
    <cellStyle name="SAPBEXstdItem 15 8" xfId="23898" xr:uid="{00000000-0005-0000-0000-00007B7B0000}"/>
    <cellStyle name="SAPBEXstdItem 15 8 2" xfId="23899" xr:uid="{00000000-0005-0000-0000-00007C7B0000}"/>
    <cellStyle name="SAPBEXstdItem 15 9" xfId="23900" xr:uid="{00000000-0005-0000-0000-00007D7B0000}"/>
    <cellStyle name="SAPBEXstdItem 15 9 2" xfId="23901" xr:uid="{00000000-0005-0000-0000-00007E7B0000}"/>
    <cellStyle name="SAPBEXstdItem 16" xfId="23902" xr:uid="{00000000-0005-0000-0000-00007F7B0000}"/>
    <cellStyle name="SAPBEXstdItem 16 2" xfId="23903" xr:uid="{00000000-0005-0000-0000-0000807B0000}"/>
    <cellStyle name="SAPBEXstdItem 17" xfId="23904" xr:uid="{00000000-0005-0000-0000-0000817B0000}"/>
    <cellStyle name="SAPBEXstdItem 17 2" xfId="23905" xr:uid="{00000000-0005-0000-0000-0000827B0000}"/>
    <cellStyle name="SAPBEXstdItem 18" xfId="23906" xr:uid="{00000000-0005-0000-0000-0000837B0000}"/>
    <cellStyle name="SAPBEXstdItem 18 2" xfId="23907" xr:uid="{00000000-0005-0000-0000-0000847B0000}"/>
    <cellStyle name="SAPBEXstdItem 19" xfId="23908" xr:uid="{00000000-0005-0000-0000-0000857B0000}"/>
    <cellStyle name="SAPBEXstdItem 19 2" xfId="23909" xr:uid="{00000000-0005-0000-0000-0000867B0000}"/>
    <cellStyle name="SAPBEXstdItem 2" xfId="23910" xr:uid="{00000000-0005-0000-0000-0000877B0000}"/>
    <cellStyle name="SAPBEXstdItem 2 10" xfId="23911" xr:uid="{00000000-0005-0000-0000-0000887B0000}"/>
    <cellStyle name="SAPBEXstdItem 2 10 2" xfId="23912" xr:uid="{00000000-0005-0000-0000-0000897B0000}"/>
    <cellStyle name="SAPBEXstdItem 2 10 2 2" xfId="23913" xr:uid="{00000000-0005-0000-0000-00008A7B0000}"/>
    <cellStyle name="SAPBEXstdItem 2 10 3" xfId="23914" xr:uid="{00000000-0005-0000-0000-00008B7B0000}"/>
    <cellStyle name="SAPBEXstdItem 2 11" xfId="23915" xr:uid="{00000000-0005-0000-0000-00008C7B0000}"/>
    <cellStyle name="SAPBEXstdItem 2 11 2" xfId="23916" xr:uid="{00000000-0005-0000-0000-00008D7B0000}"/>
    <cellStyle name="SAPBEXstdItem 2 11 3" xfId="23917" xr:uid="{00000000-0005-0000-0000-00008E7B0000}"/>
    <cellStyle name="SAPBEXstdItem 2 12" xfId="23918" xr:uid="{00000000-0005-0000-0000-00008F7B0000}"/>
    <cellStyle name="SAPBEXstdItem 2 12 2" xfId="23919" xr:uid="{00000000-0005-0000-0000-0000907B0000}"/>
    <cellStyle name="SAPBEXstdItem 2 13" xfId="23920" xr:uid="{00000000-0005-0000-0000-0000917B0000}"/>
    <cellStyle name="SAPBEXstdItem 2 13 2" xfId="23921" xr:uid="{00000000-0005-0000-0000-0000927B0000}"/>
    <cellStyle name="SAPBEXstdItem 2 14" xfId="23922" xr:uid="{00000000-0005-0000-0000-0000937B0000}"/>
    <cellStyle name="SAPBEXstdItem 2 14 2" xfId="23923" xr:uid="{00000000-0005-0000-0000-0000947B0000}"/>
    <cellStyle name="SAPBEXstdItem 2 15" xfId="23924" xr:uid="{00000000-0005-0000-0000-0000957B0000}"/>
    <cellStyle name="SAPBEXstdItem 2 15 2" xfId="23925" xr:uid="{00000000-0005-0000-0000-0000967B0000}"/>
    <cellStyle name="SAPBEXstdItem 2 16" xfId="23926" xr:uid="{00000000-0005-0000-0000-0000977B0000}"/>
    <cellStyle name="SAPBEXstdItem 2 16 2" xfId="23927" xr:uid="{00000000-0005-0000-0000-0000987B0000}"/>
    <cellStyle name="SAPBEXstdItem 2 17" xfId="23928" xr:uid="{00000000-0005-0000-0000-0000997B0000}"/>
    <cellStyle name="SAPBEXstdItem 2 17 2" xfId="23929" xr:uid="{00000000-0005-0000-0000-00009A7B0000}"/>
    <cellStyle name="SAPBEXstdItem 2 18" xfId="23930" xr:uid="{00000000-0005-0000-0000-00009B7B0000}"/>
    <cellStyle name="SAPBEXstdItem 2 18 2" xfId="23931" xr:uid="{00000000-0005-0000-0000-00009C7B0000}"/>
    <cellStyle name="SAPBEXstdItem 2 19" xfId="23932" xr:uid="{00000000-0005-0000-0000-00009D7B0000}"/>
    <cellStyle name="SAPBEXstdItem 2 19 2" xfId="23933" xr:uid="{00000000-0005-0000-0000-00009E7B0000}"/>
    <cellStyle name="SAPBEXstdItem 2 2" xfId="23934" xr:uid="{00000000-0005-0000-0000-00009F7B0000}"/>
    <cellStyle name="SAPBEXstdItem 2 2 10" xfId="23935" xr:uid="{00000000-0005-0000-0000-0000A07B0000}"/>
    <cellStyle name="SAPBEXstdItem 2 2 10 2" xfId="23936" xr:uid="{00000000-0005-0000-0000-0000A17B0000}"/>
    <cellStyle name="SAPBEXstdItem 2 2 11" xfId="23937" xr:uid="{00000000-0005-0000-0000-0000A27B0000}"/>
    <cellStyle name="SAPBEXstdItem 2 2 11 2" xfId="23938" xr:uid="{00000000-0005-0000-0000-0000A37B0000}"/>
    <cellStyle name="SAPBEXstdItem 2 2 12" xfId="23939" xr:uid="{00000000-0005-0000-0000-0000A47B0000}"/>
    <cellStyle name="SAPBEXstdItem 2 2 13" xfId="23940" xr:uid="{00000000-0005-0000-0000-0000A57B0000}"/>
    <cellStyle name="SAPBEXstdItem 2 2 14" xfId="23941" xr:uid="{00000000-0005-0000-0000-0000A67B0000}"/>
    <cellStyle name="SAPBEXstdItem 2 2 2" xfId="23942" xr:uid="{00000000-0005-0000-0000-0000A77B0000}"/>
    <cellStyle name="SAPBEXstdItem 2 2 2 2" xfId="23943" xr:uid="{00000000-0005-0000-0000-0000A87B0000}"/>
    <cellStyle name="SAPBEXstdItem 2 2 2 2 2" xfId="23944" xr:uid="{00000000-0005-0000-0000-0000A97B0000}"/>
    <cellStyle name="SAPBEXstdItem 2 2 2 3" xfId="23945" xr:uid="{00000000-0005-0000-0000-0000AA7B0000}"/>
    <cellStyle name="SAPBEXstdItem 2 2 2 3 2" xfId="23946" xr:uid="{00000000-0005-0000-0000-0000AB7B0000}"/>
    <cellStyle name="SAPBEXstdItem 2 2 2 4" xfId="23947" xr:uid="{00000000-0005-0000-0000-0000AC7B0000}"/>
    <cellStyle name="SAPBEXstdItem 2 2 2 4 2" xfId="23948" xr:uid="{00000000-0005-0000-0000-0000AD7B0000}"/>
    <cellStyle name="SAPBEXstdItem 2 2 2 5" xfId="23949" xr:uid="{00000000-0005-0000-0000-0000AE7B0000}"/>
    <cellStyle name="SAPBEXstdItem 2 2 2 5 2" xfId="23950" xr:uid="{00000000-0005-0000-0000-0000AF7B0000}"/>
    <cellStyle name="SAPBEXstdItem 2 2 2 6" xfId="23951" xr:uid="{00000000-0005-0000-0000-0000B07B0000}"/>
    <cellStyle name="SAPBEXstdItem 2 2 2 7" xfId="23952" xr:uid="{00000000-0005-0000-0000-0000B17B0000}"/>
    <cellStyle name="SAPBEXstdItem 2 2 2 8" xfId="23953" xr:uid="{00000000-0005-0000-0000-0000B27B0000}"/>
    <cellStyle name="SAPBEXstdItem 2 2 2_2014БП" xfId="23954" xr:uid="{00000000-0005-0000-0000-0000B37B0000}"/>
    <cellStyle name="SAPBEXstdItem 2 2 3" xfId="23955" xr:uid="{00000000-0005-0000-0000-0000B47B0000}"/>
    <cellStyle name="SAPBEXstdItem 2 2 3 2" xfId="23956" xr:uid="{00000000-0005-0000-0000-0000B57B0000}"/>
    <cellStyle name="SAPBEXstdItem 2 2 3 2 2" xfId="23957" xr:uid="{00000000-0005-0000-0000-0000B67B0000}"/>
    <cellStyle name="SAPBEXstdItem 2 2 3 3" xfId="23958" xr:uid="{00000000-0005-0000-0000-0000B77B0000}"/>
    <cellStyle name="SAPBEXstdItem 2 2 3 3 2" xfId="23959" xr:uid="{00000000-0005-0000-0000-0000B87B0000}"/>
    <cellStyle name="SAPBEXstdItem 2 2 3 4" xfId="23960" xr:uid="{00000000-0005-0000-0000-0000B97B0000}"/>
    <cellStyle name="SAPBEXstdItem 2 2 3 4 2" xfId="23961" xr:uid="{00000000-0005-0000-0000-0000BA7B0000}"/>
    <cellStyle name="SAPBEXstdItem 2 2 3 5" xfId="23962" xr:uid="{00000000-0005-0000-0000-0000BB7B0000}"/>
    <cellStyle name="SAPBEXstdItem 2 2 3 5 2" xfId="23963" xr:uid="{00000000-0005-0000-0000-0000BC7B0000}"/>
    <cellStyle name="SAPBEXstdItem 2 2 3 6" xfId="23964" xr:uid="{00000000-0005-0000-0000-0000BD7B0000}"/>
    <cellStyle name="SAPBEXstdItem 2 2 3 7" xfId="23965" xr:uid="{00000000-0005-0000-0000-0000BE7B0000}"/>
    <cellStyle name="SAPBEXstdItem 2 2 3_2014БП" xfId="23966" xr:uid="{00000000-0005-0000-0000-0000BF7B0000}"/>
    <cellStyle name="SAPBEXstdItem 2 2 4" xfId="23967" xr:uid="{00000000-0005-0000-0000-0000C07B0000}"/>
    <cellStyle name="SAPBEXstdItem 2 2 4 2" xfId="23968" xr:uid="{00000000-0005-0000-0000-0000C17B0000}"/>
    <cellStyle name="SAPBEXstdItem 2 2 5" xfId="23969" xr:uid="{00000000-0005-0000-0000-0000C27B0000}"/>
    <cellStyle name="SAPBEXstdItem 2 2 5 2" xfId="23970" xr:uid="{00000000-0005-0000-0000-0000C37B0000}"/>
    <cellStyle name="SAPBEXstdItem 2 2 6" xfId="23971" xr:uid="{00000000-0005-0000-0000-0000C47B0000}"/>
    <cellStyle name="SAPBEXstdItem 2 2 6 2" xfId="23972" xr:uid="{00000000-0005-0000-0000-0000C57B0000}"/>
    <cellStyle name="SAPBEXstdItem 2 2 7" xfId="23973" xr:uid="{00000000-0005-0000-0000-0000C67B0000}"/>
    <cellStyle name="SAPBEXstdItem 2 2 7 2" xfId="23974" xr:uid="{00000000-0005-0000-0000-0000C77B0000}"/>
    <cellStyle name="SAPBEXstdItem 2 2 8" xfId="23975" xr:uid="{00000000-0005-0000-0000-0000C87B0000}"/>
    <cellStyle name="SAPBEXstdItem 2 2 8 2" xfId="23976" xr:uid="{00000000-0005-0000-0000-0000C97B0000}"/>
    <cellStyle name="SAPBEXstdItem 2 2 9" xfId="23977" xr:uid="{00000000-0005-0000-0000-0000CA7B0000}"/>
    <cellStyle name="SAPBEXstdItem 2 2 9 2" xfId="23978" xr:uid="{00000000-0005-0000-0000-0000CB7B0000}"/>
    <cellStyle name="SAPBEXstdItem 2 2_2013Прогноз" xfId="23979" xr:uid="{00000000-0005-0000-0000-0000CC7B0000}"/>
    <cellStyle name="SAPBEXstdItem 2 20" xfId="23980" xr:uid="{00000000-0005-0000-0000-0000CD7B0000}"/>
    <cellStyle name="SAPBEXstdItem 2 20 2" xfId="23981" xr:uid="{00000000-0005-0000-0000-0000CE7B0000}"/>
    <cellStyle name="SAPBEXstdItem 2 21" xfId="23982" xr:uid="{00000000-0005-0000-0000-0000CF7B0000}"/>
    <cellStyle name="SAPBEXstdItem 2 21 2" xfId="23983" xr:uid="{00000000-0005-0000-0000-0000D07B0000}"/>
    <cellStyle name="SAPBEXstdItem 2 22" xfId="23984" xr:uid="{00000000-0005-0000-0000-0000D17B0000}"/>
    <cellStyle name="SAPBEXstdItem 2 22 2" xfId="23985" xr:uid="{00000000-0005-0000-0000-0000D27B0000}"/>
    <cellStyle name="SAPBEXstdItem 2 23" xfId="23986" xr:uid="{00000000-0005-0000-0000-0000D37B0000}"/>
    <cellStyle name="SAPBEXstdItem 2 23 2" xfId="23987" xr:uid="{00000000-0005-0000-0000-0000D47B0000}"/>
    <cellStyle name="SAPBEXstdItem 2 24" xfId="23988" xr:uid="{00000000-0005-0000-0000-0000D57B0000}"/>
    <cellStyle name="SAPBEXstdItem 2 25" xfId="23989" xr:uid="{00000000-0005-0000-0000-0000D67B0000}"/>
    <cellStyle name="SAPBEXstdItem 2 3" xfId="23990" xr:uid="{00000000-0005-0000-0000-0000D77B0000}"/>
    <cellStyle name="SAPBEXstdItem 2 3 10" xfId="23991" xr:uid="{00000000-0005-0000-0000-0000D87B0000}"/>
    <cellStyle name="SAPBEXstdItem 2 3 10 2" xfId="23992" xr:uid="{00000000-0005-0000-0000-0000D97B0000}"/>
    <cellStyle name="SAPBEXstdItem 2 3 11" xfId="23993" xr:uid="{00000000-0005-0000-0000-0000DA7B0000}"/>
    <cellStyle name="SAPBEXstdItem 2 3 12" xfId="23994" xr:uid="{00000000-0005-0000-0000-0000DB7B0000}"/>
    <cellStyle name="SAPBEXstdItem 2 3 13" xfId="23995" xr:uid="{00000000-0005-0000-0000-0000DC7B0000}"/>
    <cellStyle name="SAPBEXstdItem 2 3 2" xfId="23996" xr:uid="{00000000-0005-0000-0000-0000DD7B0000}"/>
    <cellStyle name="SAPBEXstdItem 2 3 2 2" xfId="23997" xr:uid="{00000000-0005-0000-0000-0000DE7B0000}"/>
    <cellStyle name="SAPBEXstdItem 2 3 2 2 2" xfId="23998" xr:uid="{00000000-0005-0000-0000-0000DF7B0000}"/>
    <cellStyle name="SAPBEXstdItem 2 3 2 3" xfId="23999" xr:uid="{00000000-0005-0000-0000-0000E07B0000}"/>
    <cellStyle name="SAPBEXstdItem 2 3 2 3 2" xfId="24000" xr:uid="{00000000-0005-0000-0000-0000E17B0000}"/>
    <cellStyle name="SAPBEXstdItem 2 3 2 4" xfId="24001" xr:uid="{00000000-0005-0000-0000-0000E27B0000}"/>
    <cellStyle name="SAPBEXstdItem 2 3 2 4 2" xfId="24002" xr:uid="{00000000-0005-0000-0000-0000E37B0000}"/>
    <cellStyle name="SAPBEXstdItem 2 3 2 5" xfId="24003" xr:uid="{00000000-0005-0000-0000-0000E47B0000}"/>
    <cellStyle name="SAPBEXstdItem 2 3 2 5 2" xfId="24004" xr:uid="{00000000-0005-0000-0000-0000E57B0000}"/>
    <cellStyle name="SAPBEXstdItem 2 3 2 6" xfId="24005" xr:uid="{00000000-0005-0000-0000-0000E67B0000}"/>
    <cellStyle name="SAPBEXstdItem 2 3 2 7" xfId="24006" xr:uid="{00000000-0005-0000-0000-0000E77B0000}"/>
    <cellStyle name="SAPBEXstdItem 2 3 2 8" xfId="24007" xr:uid="{00000000-0005-0000-0000-0000E87B0000}"/>
    <cellStyle name="SAPBEXstdItem 2 3 2_2014БП" xfId="24008" xr:uid="{00000000-0005-0000-0000-0000E97B0000}"/>
    <cellStyle name="SAPBEXstdItem 2 3 3" xfId="24009" xr:uid="{00000000-0005-0000-0000-0000EA7B0000}"/>
    <cellStyle name="SAPBEXstdItem 2 3 3 2" xfId="24010" xr:uid="{00000000-0005-0000-0000-0000EB7B0000}"/>
    <cellStyle name="SAPBEXstdItem 2 3 4" xfId="24011" xr:uid="{00000000-0005-0000-0000-0000EC7B0000}"/>
    <cellStyle name="SAPBEXstdItem 2 3 4 2" xfId="24012" xr:uid="{00000000-0005-0000-0000-0000ED7B0000}"/>
    <cellStyle name="SAPBEXstdItem 2 3 5" xfId="24013" xr:uid="{00000000-0005-0000-0000-0000EE7B0000}"/>
    <cellStyle name="SAPBEXstdItem 2 3 5 2" xfId="24014" xr:uid="{00000000-0005-0000-0000-0000EF7B0000}"/>
    <cellStyle name="SAPBEXstdItem 2 3 6" xfId="24015" xr:uid="{00000000-0005-0000-0000-0000F07B0000}"/>
    <cellStyle name="SAPBEXstdItem 2 3 6 2" xfId="24016" xr:uid="{00000000-0005-0000-0000-0000F17B0000}"/>
    <cellStyle name="SAPBEXstdItem 2 3 7" xfId="24017" xr:uid="{00000000-0005-0000-0000-0000F27B0000}"/>
    <cellStyle name="SAPBEXstdItem 2 3 7 2" xfId="24018" xr:uid="{00000000-0005-0000-0000-0000F37B0000}"/>
    <cellStyle name="SAPBEXstdItem 2 3 8" xfId="24019" xr:uid="{00000000-0005-0000-0000-0000F47B0000}"/>
    <cellStyle name="SAPBEXstdItem 2 3 8 2" xfId="24020" xr:uid="{00000000-0005-0000-0000-0000F57B0000}"/>
    <cellStyle name="SAPBEXstdItem 2 3 9" xfId="24021" xr:uid="{00000000-0005-0000-0000-0000F67B0000}"/>
    <cellStyle name="SAPBEXstdItem 2 3 9 2" xfId="24022" xr:uid="{00000000-0005-0000-0000-0000F77B0000}"/>
    <cellStyle name="SAPBEXstdItem 2 3_2013Прогноз" xfId="24023" xr:uid="{00000000-0005-0000-0000-0000F87B0000}"/>
    <cellStyle name="SAPBEXstdItem 2 4" xfId="24024" xr:uid="{00000000-0005-0000-0000-0000F97B0000}"/>
    <cellStyle name="SAPBEXstdItem 2 4 2" xfId="24025" xr:uid="{00000000-0005-0000-0000-0000FA7B0000}"/>
    <cellStyle name="SAPBEXstdItem 2 4 2 2" xfId="24026" xr:uid="{00000000-0005-0000-0000-0000FB7B0000}"/>
    <cellStyle name="SAPBEXstdItem 2 4 2 3" xfId="24027" xr:uid="{00000000-0005-0000-0000-0000FC7B0000}"/>
    <cellStyle name="SAPBEXstdItem 2 4 3" xfId="24028" xr:uid="{00000000-0005-0000-0000-0000FD7B0000}"/>
    <cellStyle name="SAPBEXstdItem 2 4 3 2" xfId="24029" xr:uid="{00000000-0005-0000-0000-0000FE7B0000}"/>
    <cellStyle name="SAPBEXstdItem 2 4 4" xfId="24030" xr:uid="{00000000-0005-0000-0000-0000FF7B0000}"/>
    <cellStyle name="SAPBEXstdItem 2 4 4 2" xfId="24031" xr:uid="{00000000-0005-0000-0000-0000007C0000}"/>
    <cellStyle name="SAPBEXstdItem 2 4 5" xfId="24032" xr:uid="{00000000-0005-0000-0000-0000017C0000}"/>
    <cellStyle name="SAPBEXstdItem 2 4 5 2" xfId="24033" xr:uid="{00000000-0005-0000-0000-0000027C0000}"/>
    <cellStyle name="SAPBEXstdItem 2 4 6" xfId="24034" xr:uid="{00000000-0005-0000-0000-0000037C0000}"/>
    <cellStyle name="SAPBEXstdItem 2 4 6 2" xfId="24035" xr:uid="{00000000-0005-0000-0000-0000047C0000}"/>
    <cellStyle name="SAPBEXstdItem 2 4 7" xfId="24036" xr:uid="{00000000-0005-0000-0000-0000057C0000}"/>
    <cellStyle name="SAPBEXstdItem 2 4 8" xfId="24037" xr:uid="{00000000-0005-0000-0000-0000067C0000}"/>
    <cellStyle name="SAPBEXstdItem 2 4 9" xfId="24038" xr:uid="{00000000-0005-0000-0000-0000077C0000}"/>
    <cellStyle name="SAPBEXstdItem 2 4_2014БП" xfId="24039" xr:uid="{00000000-0005-0000-0000-0000087C0000}"/>
    <cellStyle name="SAPBEXstdItem 2 5" xfId="24040" xr:uid="{00000000-0005-0000-0000-0000097C0000}"/>
    <cellStyle name="SAPBEXstdItem 2 5 2" xfId="24041" xr:uid="{00000000-0005-0000-0000-00000A7C0000}"/>
    <cellStyle name="SAPBEXstdItem 2 5 2 2" xfId="24042" xr:uid="{00000000-0005-0000-0000-00000B7C0000}"/>
    <cellStyle name="SAPBEXstdItem 2 5 2 3" xfId="24043" xr:uid="{00000000-0005-0000-0000-00000C7C0000}"/>
    <cellStyle name="SAPBEXstdItem 2 5 3" xfId="24044" xr:uid="{00000000-0005-0000-0000-00000D7C0000}"/>
    <cellStyle name="SAPBEXstdItem 2 5 3 2" xfId="24045" xr:uid="{00000000-0005-0000-0000-00000E7C0000}"/>
    <cellStyle name="SAPBEXstdItem 2 5 4" xfId="24046" xr:uid="{00000000-0005-0000-0000-00000F7C0000}"/>
    <cellStyle name="SAPBEXstdItem 2 5 4 2" xfId="24047" xr:uid="{00000000-0005-0000-0000-0000107C0000}"/>
    <cellStyle name="SAPBEXstdItem 2 5 5" xfId="24048" xr:uid="{00000000-0005-0000-0000-0000117C0000}"/>
    <cellStyle name="SAPBEXstdItem 2 5 5 2" xfId="24049" xr:uid="{00000000-0005-0000-0000-0000127C0000}"/>
    <cellStyle name="SAPBEXstdItem 2 5 6" xfId="24050" xr:uid="{00000000-0005-0000-0000-0000137C0000}"/>
    <cellStyle name="SAPBEXstdItem 2 5 6 2" xfId="24051" xr:uid="{00000000-0005-0000-0000-0000147C0000}"/>
    <cellStyle name="SAPBEXstdItem 2 5 7" xfId="24052" xr:uid="{00000000-0005-0000-0000-0000157C0000}"/>
    <cellStyle name="SAPBEXstdItem 2 5 8" xfId="24053" xr:uid="{00000000-0005-0000-0000-0000167C0000}"/>
    <cellStyle name="SAPBEXstdItem 2 5 9" xfId="24054" xr:uid="{00000000-0005-0000-0000-0000177C0000}"/>
    <cellStyle name="SAPBEXstdItem 2 5_2014БП" xfId="24055" xr:uid="{00000000-0005-0000-0000-0000187C0000}"/>
    <cellStyle name="SAPBEXstdItem 2 6" xfId="24056" xr:uid="{00000000-0005-0000-0000-0000197C0000}"/>
    <cellStyle name="SAPBEXstdItem 2 6 2" xfId="24057" xr:uid="{00000000-0005-0000-0000-00001A7C0000}"/>
    <cellStyle name="SAPBEXstdItem 2 6 2 2" xfId="24058" xr:uid="{00000000-0005-0000-0000-00001B7C0000}"/>
    <cellStyle name="SAPBEXstdItem 2 6 2 3" xfId="24059" xr:uid="{00000000-0005-0000-0000-00001C7C0000}"/>
    <cellStyle name="SAPBEXstdItem 2 6 3" xfId="24060" xr:uid="{00000000-0005-0000-0000-00001D7C0000}"/>
    <cellStyle name="SAPBEXstdItem 2 6 4" xfId="24061" xr:uid="{00000000-0005-0000-0000-00001E7C0000}"/>
    <cellStyle name="SAPBEXstdItem 2 7" xfId="24062" xr:uid="{00000000-0005-0000-0000-00001F7C0000}"/>
    <cellStyle name="SAPBEXstdItem 2 7 2" xfId="24063" xr:uid="{00000000-0005-0000-0000-0000207C0000}"/>
    <cellStyle name="SAPBEXstdItem 2 7 2 2" xfId="24064" xr:uid="{00000000-0005-0000-0000-0000217C0000}"/>
    <cellStyle name="SAPBEXstdItem 2 7 3" xfId="24065" xr:uid="{00000000-0005-0000-0000-0000227C0000}"/>
    <cellStyle name="SAPBEXstdItem 2 8" xfId="24066" xr:uid="{00000000-0005-0000-0000-0000237C0000}"/>
    <cellStyle name="SAPBEXstdItem 2 8 2" xfId="24067" xr:uid="{00000000-0005-0000-0000-0000247C0000}"/>
    <cellStyle name="SAPBEXstdItem 2 8 2 2" xfId="24068" xr:uid="{00000000-0005-0000-0000-0000257C0000}"/>
    <cellStyle name="SAPBEXstdItem 2 8 3" xfId="24069" xr:uid="{00000000-0005-0000-0000-0000267C0000}"/>
    <cellStyle name="SAPBEXstdItem 2 9" xfId="24070" xr:uid="{00000000-0005-0000-0000-0000277C0000}"/>
    <cellStyle name="SAPBEXstdItem 2 9 2" xfId="24071" xr:uid="{00000000-0005-0000-0000-0000287C0000}"/>
    <cellStyle name="SAPBEXstdItem 2 9 2 2" xfId="24072" xr:uid="{00000000-0005-0000-0000-0000297C0000}"/>
    <cellStyle name="SAPBEXstdItem 2 9 3" xfId="24073" xr:uid="{00000000-0005-0000-0000-00002A7C0000}"/>
    <cellStyle name="SAPBEXstdItem 2_2013Прогноз" xfId="24074" xr:uid="{00000000-0005-0000-0000-00002B7C0000}"/>
    <cellStyle name="SAPBEXstdItem 20" xfId="24075" xr:uid="{00000000-0005-0000-0000-00002C7C0000}"/>
    <cellStyle name="SAPBEXstdItem 20 2" xfId="24076" xr:uid="{00000000-0005-0000-0000-00002D7C0000}"/>
    <cellStyle name="SAPBEXstdItem 21" xfId="24077" xr:uid="{00000000-0005-0000-0000-00002E7C0000}"/>
    <cellStyle name="SAPBEXstdItem 21 2" xfId="24078" xr:uid="{00000000-0005-0000-0000-00002F7C0000}"/>
    <cellStyle name="SAPBEXstdItem 22" xfId="24079" xr:uid="{00000000-0005-0000-0000-0000307C0000}"/>
    <cellStyle name="SAPBEXstdItem 22 2" xfId="24080" xr:uid="{00000000-0005-0000-0000-0000317C0000}"/>
    <cellStyle name="SAPBEXstdItem 23" xfId="24081" xr:uid="{00000000-0005-0000-0000-0000327C0000}"/>
    <cellStyle name="SAPBEXstdItem 23 2" xfId="24082" xr:uid="{00000000-0005-0000-0000-0000337C0000}"/>
    <cellStyle name="SAPBEXstdItem 24" xfId="24083" xr:uid="{00000000-0005-0000-0000-0000347C0000}"/>
    <cellStyle name="SAPBEXstdItem 24 2" xfId="24084" xr:uid="{00000000-0005-0000-0000-0000357C0000}"/>
    <cellStyle name="SAPBEXstdItem 25" xfId="24085" xr:uid="{00000000-0005-0000-0000-0000367C0000}"/>
    <cellStyle name="SAPBEXstdItem 26" xfId="24086" xr:uid="{00000000-0005-0000-0000-0000377C0000}"/>
    <cellStyle name="SAPBEXstdItem 27" xfId="36509" xr:uid="{00000000-0005-0000-0000-0000387C0000}"/>
    <cellStyle name="SAPBEXstdItem 28" xfId="36510" xr:uid="{00000000-0005-0000-0000-0000397C0000}"/>
    <cellStyle name="SAPBEXstdItem 29" xfId="36511" xr:uid="{00000000-0005-0000-0000-00003A7C0000}"/>
    <cellStyle name="SAPBEXstdItem 3" xfId="24087" xr:uid="{00000000-0005-0000-0000-00003B7C0000}"/>
    <cellStyle name="SAPBEXstdItem 3 10" xfId="24088" xr:uid="{00000000-0005-0000-0000-00003C7C0000}"/>
    <cellStyle name="SAPBEXstdItem 3 10 2" xfId="24089" xr:uid="{00000000-0005-0000-0000-00003D7C0000}"/>
    <cellStyle name="SAPBEXstdItem 3 11" xfId="24090" xr:uid="{00000000-0005-0000-0000-00003E7C0000}"/>
    <cellStyle name="SAPBEXstdItem 3 12" xfId="24091" xr:uid="{00000000-0005-0000-0000-00003F7C0000}"/>
    <cellStyle name="SAPBEXstdItem 3 2" xfId="24092" xr:uid="{00000000-0005-0000-0000-0000407C0000}"/>
    <cellStyle name="SAPBEXstdItem 3 2 2" xfId="24093" xr:uid="{00000000-0005-0000-0000-0000417C0000}"/>
    <cellStyle name="SAPBEXstdItem 3 2 2 2" xfId="24094" xr:uid="{00000000-0005-0000-0000-0000427C0000}"/>
    <cellStyle name="SAPBEXstdItem 3 2 2 2 2" xfId="24095" xr:uid="{00000000-0005-0000-0000-0000437C0000}"/>
    <cellStyle name="SAPBEXstdItem 3 2 2 3" xfId="24096" xr:uid="{00000000-0005-0000-0000-0000447C0000}"/>
    <cellStyle name="SAPBEXstdItem 3 2 2 3 2" xfId="24097" xr:uid="{00000000-0005-0000-0000-0000457C0000}"/>
    <cellStyle name="SAPBEXstdItem 3 2 2 4" xfId="24098" xr:uid="{00000000-0005-0000-0000-0000467C0000}"/>
    <cellStyle name="SAPBEXstdItem 3 2 2 4 2" xfId="24099" xr:uid="{00000000-0005-0000-0000-0000477C0000}"/>
    <cellStyle name="SAPBEXstdItem 3 2 2 5" xfId="24100" xr:uid="{00000000-0005-0000-0000-0000487C0000}"/>
    <cellStyle name="SAPBEXstdItem 3 2 2 5 2" xfId="24101" xr:uid="{00000000-0005-0000-0000-0000497C0000}"/>
    <cellStyle name="SAPBEXstdItem 3 2 2 6" xfId="24102" xr:uid="{00000000-0005-0000-0000-00004A7C0000}"/>
    <cellStyle name="SAPBEXstdItem 3 2 2 7" xfId="24103" xr:uid="{00000000-0005-0000-0000-00004B7C0000}"/>
    <cellStyle name="SAPBEXstdItem 3 2 2 8" xfId="24104" xr:uid="{00000000-0005-0000-0000-00004C7C0000}"/>
    <cellStyle name="SAPBEXstdItem 3 2 2_2014БП" xfId="24105" xr:uid="{00000000-0005-0000-0000-00004D7C0000}"/>
    <cellStyle name="SAPBEXstdItem 3 2 3" xfId="24106" xr:uid="{00000000-0005-0000-0000-00004E7C0000}"/>
    <cellStyle name="SAPBEXstdItem 3 2 3 2" xfId="24107" xr:uid="{00000000-0005-0000-0000-00004F7C0000}"/>
    <cellStyle name="SAPBEXstdItem 3 2 4" xfId="24108" xr:uid="{00000000-0005-0000-0000-0000507C0000}"/>
    <cellStyle name="SAPBEXstdItem 3 2 4 2" xfId="24109" xr:uid="{00000000-0005-0000-0000-0000517C0000}"/>
    <cellStyle name="SAPBEXstdItem 3 2 5" xfId="24110" xr:uid="{00000000-0005-0000-0000-0000527C0000}"/>
    <cellStyle name="SAPBEXstdItem 3 2 5 2" xfId="24111" xr:uid="{00000000-0005-0000-0000-0000537C0000}"/>
    <cellStyle name="SAPBEXstdItem 3 2 6" xfId="24112" xr:uid="{00000000-0005-0000-0000-0000547C0000}"/>
    <cellStyle name="SAPBEXstdItem 3 2 6 2" xfId="24113" xr:uid="{00000000-0005-0000-0000-0000557C0000}"/>
    <cellStyle name="SAPBEXstdItem 3 2 7" xfId="24114" xr:uid="{00000000-0005-0000-0000-0000567C0000}"/>
    <cellStyle name="SAPBEXstdItem 3 2 8" xfId="24115" xr:uid="{00000000-0005-0000-0000-0000577C0000}"/>
    <cellStyle name="SAPBEXstdItem 3 2 9" xfId="24116" xr:uid="{00000000-0005-0000-0000-0000587C0000}"/>
    <cellStyle name="SAPBEXstdItem 3 2_2013Прогноз" xfId="24117" xr:uid="{00000000-0005-0000-0000-0000597C0000}"/>
    <cellStyle name="SAPBEXstdItem 3 3" xfId="24118" xr:uid="{00000000-0005-0000-0000-00005A7C0000}"/>
    <cellStyle name="SAPBEXstdItem 3 3 2" xfId="24119" xr:uid="{00000000-0005-0000-0000-00005B7C0000}"/>
    <cellStyle name="SAPBEXstdItem 3 3 2 2" xfId="24120" xr:uid="{00000000-0005-0000-0000-00005C7C0000}"/>
    <cellStyle name="SAPBEXstdItem 3 3 2 2 2" xfId="24121" xr:uid="{00000000-0005-0000-0000-00005D7C0000}"/>
    <cellStyle name="SAPBEXstdItem 3 3 2 3" xfId="24122" xr:uid="{00000000-0005-0000-0000-00005E7C0000}"/>
    <cellStyle name="SAPBEXstdItem 3 3 2 3 2" xfId="24123" xr:uid="{00000000-0005-0000-0000-00005F7C0000}"/>
    <cellStyle name="SAPBEXstdItem 3 3 2 4" xfId="24124" xr:uid="{00000000-0005-0000-0000-0000607C0000}"/>
    <cellStyle name="SAPBEXstdItem 3 3 2 4 2" xfId="24125" xr:uid="{00000000-0005-0000-0000-0000617C0000}"/>
    <cellStyle name="SAPBEXstdItem 3 3 2 5" xfId="24126" xr:uid="{00000000-0005-0000-0000-0000627C0000}"/>
    <cellStyle name="SAPBEXstdItem 3 3 2 5 2" xfId="24127" xr:uid="{00000000-0005-0000-0000-0000637C0000}"/>
    <cellStyle name="SAPBEXstdItem 3 3 2 6" xfId="24128" xr:uid="{00000000-0005-0000-0000-0000647C0000}"/>
    <cellStyle name="SAPBEXstdItem 3 3 2 7" xfId="24129" xr:uid="{00000000-0005-0000-0000-0000657C0000}"/>
    <cellStyle name="SAPBEXstdItem 3 3 2 8" xfId="24130" xr:uid="{00000000-0005-0000-0000-0000667C0000}"/>
    <cellStyle name="SAPBEXstdItem 3 3 2_2014БП" xfId="24131" xr:uid="{00000000-0005-0000-0000-0000677C0000}"/>
    <cellStyle name="SAPBEXstdItem 3 3 3" xfId="24132" xr:uid="{00000000-0005-0000-0000-0000687C0000}"/>
    <cellStyle name="SAPBEXstdItem 3 3 3 2" xfId="24133" xr:uid="{00000000-0005-0000-0000-0000697C0000}"/>
    <cellStyle name="SAPBEXstdItem 3 3 4" xfId="24134" xr:uid="{00000000-0005-0000-0000-00006A7C0000}"/>
    <cellStyle name="SAPBEXstdItem 3 3 4 2" xfId="24135" xr:uid="{00000000-0005-0000-0000-00006B7C0000}"/>
    <cellStyle name="SAPBEXstdItem 3 3 5" xfId="24136" xr:uid="{00000000-0005-0000-0000-00006C7C0000}"/>
    <cellStyle name="SAPBEXstdItem 3 3 5 2" xfId="24137" xr:uid="{00000000-0005-0000-0000-00006D7C0000}"/>
    <cellStyle name="SAPBEXstdItem 3 3 6" xfId="24138" xr:uid="{00000000-0005-0000-0000-00006E7C0000}"/>
    <cellStyle name="SAPBEXstdItem 3 3 6 2" xfId="24139" xr:uid="{00000000-0005-0000-0000-00006F7C0000}"/>
    <cellStyle name="SAPBEXstdItem 3 3 7" xfId="24140" xr:uid="{00000000-0005-0000-0000-0000707C0000}"/>
    <cellStyle name="SAPBEXstdItem 3 3 8" xfId="24141" xr:uid="{00000000-0005-0000-0000-0000717C0000}"/>
    <cellStyle name="SAPBEXstdItem 3 3 9" xfId="24142" xr:uid="{00000000-0005-0000-0000-0000727C0000}"/>
    <cellStyle name="SAPBEXstdItem 3 3_2013Прогноз" xfId="24143" xr:uid="{00000000-0005-0000-0000-0000737C0000}"/>
    <cellStyle name="SAPBEXstdItem 3 4" xfId="24144" xr:uid="{00000000-0005-0000-0000-0000747C0000}"/>
    <cellStyle name="SAPBEXstdItem 3 4 2" xfId="24145" xr:uid="{00000000-0005-0000-0000-0000757C0000}"/>
    <cellStyle name="SAPBEXstdItem 3 4 2 2" xfId="24146" xr:uid="{00000000-0005-0000-0000-0000767C0000}"/>
    <cellStyle name="SAPBEXstdItem 3 4 2 3" xfId="24147" xr:uid="{00000000-0005-0000-0000-0000777C0000}"/>
    <cellStyle name="SAPBEXstdItem 3 4 3" xfId="24148" xr:uid="{00000000-0005-0000-0000-0000787C0000}"/>
    <cellStyle name="SAPBEXstdItem 3 4 3 2" xfId="24149" xr:uid="{00000000-0005-0000-0000-0000797C0000}"/>
    <cellStyle name="SAPBEXstdItem 3 4 4" xfId="24150" xr:uid="{00000000-0005-0000-0000-00007A7C0000}"/>
    <cellStyle name="SAPBEXstdItem 3 4 4 2" xfId="24151" xr:uid="{00000000-0005-0000-0000-00007B7C0000}"/>
    <cellStyle name="SAPBEXstdItem 3 4 5" xfId="24152" xr:uid="{00000000-0005-0000-0000-00007C7C0000}"/>
    <cellStyle name="SAPBEXstdItem 3 4 5 2" xfId="24153" xr:uid="{00000000-0005-0000-0000-00007D7C0000}"/>
    <cellStyle name="SAPBEXstdItem 3 4 6" xfId="24154" xr:uid="{00000000-0005-0000-0000-00007E7C0000}"/>
    <cellStyle name="SAPBEXstdItem 3 4 7" xfId="24155" xr:uid="{00000000-0005-0000-0000-00007F7C0000}"/>
    <cellStyle name="SAPBEXstdItem 3 4 8" xfId="24156" xr:uid="{00000000-0005-0000-0000-0000807C0000}"/>
    <cellStyle name="SAPBEXstdItem 3 4_2014БП" xfId="24157" xr:uid="{00000000-0005-0000-0000-0000817C0000}"/>
    <cellStyle name="SAPBEXstdItem 3 5" xfId="24158" xr:uid="{00000000-0005-0000-0000-0000827C0000}"/>
    <cellStyle name="SAPBEXstdItem 3 5 2" xfId="24159" xr:uid="{00000000-0005-0000-0000-0000837C0000}"/>
    <cellStyle name="SAPBEXstdItem 3 5 2 2" xfId="24160" xr:uid="{00000000-0005-0000-0000-0000847C0000}"/>
    <cellStyle name="SAPBEXstdItem 3 5 3" xfId="24161" xr:uid="{00000000-0005-0000-0000-0000857C0000}"/>
    <cellStyle name="SAPBEXstdItem 3 6" xfId="24162" xr:uid="{00000000-0005-0000-0000-0000867C0000}"/>
    <cellStyle name="SAPBEXstdItem 3 6 2" xfId="24163" xr:uid="{00000000-0005-0000-0000-0000877C0000}"/>
    <cellStyle name="SAPBEXstdItem 3 6 3" xfId="24164" xr:uid="{00000000-0005-0000-0000-0000887C0000}"/>
    <cellStyle name="SAPBEXstdItem 3 7" xfId="24165" xr:uid="{00000000-0005-0000-0000-0000897C0000}"/>
    <cellStyle name="SAPBEXstdItem 3 7 2" xfId="24166" xr:uid="{00000000-0005-0000-0000-00008A7C0000}"/>
    <cellStyle name="SAPBEXstdItem 3 8" xfId="24167" xr:uid="{00000000-0005-0000-0000-00008B7C0000}"/>
    <cellStyle name="SAPBEXstdItem 3 8 2" xfId="24168" xr:uid="{00000000-0005-0000-0000-00008C7C0000}"/>
    <cellStyle name="SAPBEXstdItem 3 9" xfId="24169" xr:uid="{00000000-0005-0000-0000-00008D7C0000}"/>
    <cellStyle name="SAPBEXstdItem 3 9 2" xfId="24170" xr:uid="{00000000-0005-0000-0000-00008E7C0000}"/>
    <cellStyle name="SAPBEXstdItem 3_2013Прогноз" xfId="24171" xr:uid="{00000000-0005-0000-0000-00008F7C0000}"/>
    <cellStyle name="SAPBEXstdItem 31 5 5" xfId="24172" xr:uid="{00000000-0005-0000-0000-0000907C0000}"/>
    <cellStyle name="SAPBEXstdItem 31 5 5 2" xfId="24173" xr:uid="{00000000-0005-0000-0000-0000917C0000}"/>
    <cellStyle name="SAPBEXstdItem 31 5 5 2 2" xfId="24174" xr:uid="{00000000-0005-0000-0000-0000927C0000}"/>
    <cellStyle name="SAPBEXstdItem 31 5 5 2 2 2" xfId="24175" xr:uid="{00000000-0005-0000-0000-0000937C0000}"/>
    <cellStyle name="SAPBEXstdItem 31 5 5 2 3" xfId="24176" xr:uid="{00000000-0005-0000-0000-0000947C0000}"/>
    <cellStyle name="SAPBEXstdItem 31 5 5 3" xfId="24177" xr:uid="{00000000-0005-0000-0000-0000957C0000}"/>
    <cellStyle name="SAPBEXstdItem 31 5 5 3 2" xfId="24178" xr:uid="{00000000-0005-0000-0000-0000967C0000}"/>
    <cellStyle name="SAPBEXstdItem 31 5 5 4" xfId="24179" xr:uid="{00000000-0005-0000-0000-0000977C0000}"/>
    <cellStyle name="SAPBEXstdItem 31 5 5 4 2" xfId="24180" xr:uid="{00000000-0005-0000-0000-0000987C0000}"/>
    <cellStyle name="SAPBEXstdItem 31 5 5 5" xfId="24181" xr:uid="{00000000-0005-0000-0000-0000997C0000}"/>
    <cellStyle name="SAPBEXstdItem 31 5 5 5 2" xfId="24182" xr:uid="{00000000-0005-0000-0000-00009A7C0000}"/>
    <cellStyle name="SAPBEXstdItem 31 5 5 6" xfId="24183" xr:uid="{00000000-0005-0000-0000-00009B7C0000}"/>
    <cellStyle name="SAPBEXstdItem 31 5 5 6 2" xfId="24184" xr:uid="{00000000-0005-0000-0000-00009C7C0000}"/>
    <cellStyle name="SAPBEXstdItem 31 5 5 7" xfId="24185" xr:uid="{00000000-0005-0000-0000-00009D7C0000}"/>
    <cellStyle name="SAPBEXstdItem 31 5 5_2013Прогноз" xfId="24186" xr:uid="{00000000-0005-0000-0000-00009E7C0000}"/>
    <cellStyle name="SAPBEXstdItem 4" xfId="24187" xr:uid="{00000000-0005-0000-0000-00009F7C0000}"/>
    <cellStyle name="SAPBEXstdItem 4 10" xfId="24188" xr:uid="{00000000-0005-0000-0000-0000A07C0000}"/>
    <cellStyle name="SAPBEXstdItem 4 10 2" xfId="24189" xr:uid="{00000000-0005-0000-0000-0000A17C0000}"/>
    <cellStyle name="SAPBEXstdItem 4 11" xfId="24190" xr:uid="{00000000-0005-0000-0000-0000A27C0000}"/>
    <cellStyle name="SAPBEXstdItem 4 12" xfId="24191" xr:uid="{00000000-0005-0000-0000-0000A37C0000}"/>
    <cellStyle name="SAPBEXstdItem 4 2" xfId="24192" xr:uid="{00000000-0005-0000-0000-0000A47C0000}"/>
    <cellStyle name="SAPBEXstdItem 4 2 10" xfId="24193" xr:uid="{00000000-0005-0000-0000-0000A57C0000}"/>
    <cellStyle name="SAPBEXstdItem 4 2 2" xfId="24194" xr:uid="{00000000-0005-0000-0000-0000A67C0000}"/>
    <cellStyle name="SAPBEXstdItem 4 2 2 2" xfId="24195" xr:uid="{00000000-0005-0000-0000-0000A77C0000}"/>
    <cellStyle name="SAPBEXstdItem 4 2 2 2 2" xfId="24196" xr:uid="{00000000-0005-0000-0000-0000A87C0000}"/>
    <cellStyle name="SAPBEXstdItem 4 2 2 3" xfId="24197" xr:uid="{00000000-0005-0000-0000-0000A97C0000}"/>
    <cellStyle name="SAPBEXstdItem 4 2 2 3 2" xfId="24198" xr:uid="{00000000-0005-0000-0000-0000AA7C0000}"/>
    <cellStyle name="SAPBEXstdItem 4 2 2 4" xfId="24199" xr:uid="{00000000-0005-0000-0000-0000AB7C0000}"/>
    <cellStyle name="SAPBEXstdItem 4 2 2 4 2" xfId="24200" xr:uid="{00000000-0005-0000-0000-0000AC7C0000}"/>
    <cellStyle name="SAPBEXstdItem 4 2 2 5" xfId="24201" xr:uid="{00000000-0005-0000-0000-0000AD7C0000}"/>
    <cellStyle name="SAPBEXstdItem 4 2 2 5 2" xfId="24202" xr:uid="{00000000-0005-0000-0000-0000AE7C0000}"/>
    <cellStyle name="SAPBEXstdItem 4 2 2 6" xfId="24203" xr:uid="{00000000-0005-0000-0000-0000AF7C0000}"/>
    <cellStyle name="SAPBEXstdItem 4 2 2 7" xfId="24204" xr:uid="{00000000-0005-0000-0000-0000B07C0000}"/>
    <cellStyle name="SAPBEXstdItem 4 2 2 8" xfId="24205" xr:uid="{00000000-0005-0000-0000-0000B17C0000}"/>
    <cellStyle name="SAPBEXstdItem 4 2 2_2014БП" xfId="24206" xr:uid="{00000000-0005-0000-0000-0000B27C0000}"/>
    <cellStyle name="SAPBEXstdItem 4 2 3" xfId="24207" xr:uid="{00000000-0005-0000-0000-0000B37C0000}"/>
    <cellStyle name="SAPBEXstdItem 4 2 3 2" xfId="24208" xr:uid="{00000000-0005-0000-0000-0000B47C0000}"/>
    <cellStyle name="SAPBEXstdItem 4 2 3 2 2" xfId="24209" xr:uid="{00000000-0005-0000-0000-0000B57C0000}"/>
    <cellStyle name="SAPBEXstdItem 4 2 3 3" xfId="24210" xr:uid="{00000000-0005-0000-0000-0000B67C0000}"/>
    <cellStyle name="SAPBEXstdItem 4 2 3 3 2" xfId="24211" xr:uid="{00000000-0005-0000-0000-0000B77C0000}"/>
    <cellStyle name="SAPBEXstdItem 4 2 3 4" xfId="24212" xr:uid="{00000000-0005-0000-0000-0000B87C0000}"/>
    <cellStyle name="SAPBEXstdItem 4 2 3 4 2" xfId="24213" xr:uid="{00000000-0005-0000-0000-0000B97C0000}"/>
    <cellStyle name="SAPBEXstdItem 4 2 3 5" xfId="24214" xr:uid="{00000000-0005-0000-0000-0000BA7C0000}"/>
    <cellStyle name="SAPBEXstdItem 4 2 3 5 2" xfId="24215" xr:uid="{00000000-0005-0000-0000-0000BB7C0000}"/>
    <cellStyle name="SAPBEXstdItem 4 2 3 6" xfId="24216" xr:uid="{00000000-0005-0000-0000-0000BC7C0000}"/>
    <cellStyle name="SAPBEXstdItem 4 2 3 7" xfId="24217" xr:uid="{00000000-0005-0000-0000-0000BD7C0000}"/>
    <cellStyle name="SAPBEXstdItem 4 2 3_2014БП" xfId="24218" xr:uid="{00000000-0005-0000-0000-0000BE7C0000}"/>
    <cellStyle name="SAPBEXstdItem 4 2 4" xfId="24219" xr:uid="{00000000-0005-0000-0000-0000BF7C0000}"/>
    <cellStyle name="SAPBEXstdItem 4 2 4 2" xfId="24220" xr:uid="{00000000-0005-0000-0000-0000C07C0000}"/>
    <cellStyle name="SAPBEXstdItem 4 2 5" xfId="24221" xr:uid="{00000000-0005-0000-0000-0000C17C0000}"/>
    <cellStyle name="SAPBEXstdItem 4 2 5 2" xfId="24222" xr:uid="{00000000-0005-0000-0000-0000C27C0000}"/>
    <cellStyle name="SAPBEXstdItem 4 2 6" xfId="24223" xr:uid="{00000000-0005-0000-0000-0000C37C0000}"/>
    <cellStyle name="SAPBEXstdItem 4 2 6 2" xfId="24224" xr:uid="{00000000-0005-0000-0000-0000C47C0000}"/>
    <cellStyle name="SAPBEXstdItem 4 2 7" xfId="24225" xr:uid="{00000000-0005-0000-0000-0000C57C0000}"/>
    <cellStyle name="SAPBEXstdItem 4 2 7 2" xfId="24226" xr:uid="{00000000-0005-0000-0000-0000C67C0000}"/>
    <cellStyle name="SAPBEXstdItem 4 2 8" xfId="24227" xr:uid="{00000000-0005-0000-0000-0000C77C0000}"/>
    <cellStyle name="SAPBEXstdItem 4 2 9" xfId="24228" xr:uid="{00000000-0005-0000-0000-0000C87C0000}"/>
    <cellStyle name="SAPBEXstdItem 4 2_2013Прогноз" xfId="24229" xr:uid="{00000000-0005-0000-0000-0000C97C0000}"/>
    <cellStyle name="SAPBEXstdItem 4 3" xfId="24230" xr:uid="{00000000-0005-0000-0000-0000CA7C0000}"/>
    <cellStyle name="SAPBEXstdItem 4 3 2" xfId="24231" xr:uid="{00000000-0005-0000-0000-0000CB7C0000}"/>
    <cellStyle name="SAPBEXstdItem 4 3 2 2" xfId="24232" xr:uid="{00000000-0005-0000-0000-0000CC7C0000}"/>
    <cellStyle name="SAPBEXstdItem 4 3 2 2 2" xfId="24233" xr:uid="{00000000-0005-0000-0000-0000CD7C0000}"/>
    <cellStyle name="SAPBEXstdItem 4 3 2 3" xfId="24234" xr:uid="{00000000-0005-0000-0000-0000CE7C0000}"/>
    <cellStyle name="SAPBEXstdItem 4 3 2 3 2" xfId="24235" xr:uid="{00000000-0005-0000-0000-0000CF7C0000}"/>
    <cellStyle name="SAPBEXstdItem 4 3 2 4" xfId="24236" xr:uid="{00000000-0005-0000-0000-0000D07C0000}"/>
    <cellStyle name="SAPBEXstdItem 4 3 2 4 2" xfId="24237" xr:uid="{00000000-0005-0000-0000-0000D17C0000}"/>
    <cellStyle name="SAPBEXstdItem 4 3 2 5" xfId="24238" xr:uid="{00000000-0005-0000-0000-0000D27C0000}"/>
    <cellStyle name="SAPBEXstdItem 4 3 2 5 2" xfId="24239" xr:uid="{00000000-0005-0000-0000-0000D37C0000}"/>
    <cellStyle name="SAPBEXstdItem 4 3 2 6" xfId="24240" xr:uid="{00000000-0005-0000-0000-0000D47C0000}"/>
    <cellStyle name="SAPBEXstdItem 4 3 2 7" xfId="24241" xr:uid="{00000000-0005-0000-0000-0000D57C0000}"/>
    <cellStyle name="SAPBEXstdItem 4 3 2 8" xfId="24242" xr:uid="{00000000-0005-0000-0000-0000D67C0000}"/>
    <cellStyle name="SAPBEXstdItem 4 3 2_2014БП" xfId="24243" xr:uid="{00000000-0005-0000-0000-0000D77C0000}"/>
    <cellStyle name="SAPBEXstdItem 4 3 3" xfId="24244" xr:uid="{00000000-0005-0000-0000-0000D87C0000}"/>
    <cellStyle name="SAPBEXstdItem 4 3 3 2" xfId="24245" xr:uid="{00000000-0005-0000-0000-0000D97C0000}"/>
    <cellStyle name="SAPBEXstdItem 4 3 4" xfId="24246" xr:uid="{00000000-0005-0000-0000-0000DA7C0000}"/>
    <cellStyle name="SAPBEXstdItem 4 3 4 2" xfId="24247" xr:uid="{00000000-0005-0000-0000-0000DB7C0000}"/>
    <cellStyle name="SAPBEXstdItem 4 3 5" xfId="24248" xr:uid="{00000000-0005-0000-0000-0000DC7C0000}"/>
    <cellStyle name="SAPBEXstdItem 4 3 5 2" xfId="24249" xr:uid="{00000000-0005-0000-0000-0000DD7C0000}"/>
    <cellStyle name="SAPBEXstdItem 4 3 6" xfId="24250" xr:uid="{00000000-0005-0000-0000-0000DE7C0000}"/>
    <cellStyle name="SAPBEXstdItem 4 3 6 2" xfId="24251" xr:uid="{00000000-0005-0000-0000-0000DF7C0000}"/>
    <cellStyle name="SAPBEXstdItem 4 3 7" xfId="24252" xr:uid="{00000000-0005-0000-0000-0000E07C0000}"/>
    <cellStyle name="SAPBEXstdItem 4 3 8" xfId="24253" xr:uid="{00000000-0005-0000-0000-0000E17C0000}"/>
    <cellStyle name="SAPBEXstdItem 4 3 9" xfId="24254" xr:uid="{00000000-0005-0000-0000-0000E27C0000}"/>
    <cellStyle name="SAPBEXstdItem 4 3_2013Прогноз" xfId="24255" xr:uid="{00000000-0005-0000-0000-0000E37C0000}"/>
    <cellStyle name="SAPBEXstdItem 4 4" xfId="24256" xr:uid="{00000000-0005-0000-0000-0000E47C0000}"/>
    <cellStyle name="SAPBEXstdItem 4 4 2" xfId="24257" xr:uid="{00000000-0005-0000-0000-0000E57C0000}"/>
    <cellStyle name="SAPBEXstdItem 4 4 2 2" xfId="24258" xr:uid="{00000000-0005-0000-0000-0000E67C0000}"/>
    <cellStyle name="SAPBEXstdItem 4 4 2 3" xfId="24259" xr:uid="{00000000-0005-0000-0000-0000E77C0000}"/>
    <cellStyle name="SAPBEXstdItem 4 4 3" xfId="24260" xr:uid="{00000000-0005-0000-0000-0000E87C0000}"/>
    <cellStyle name="SAPBEXstdItem 4 4 3 2" xfId="24261" xr:uid="{00000000-0005-0000-0000-0000E97C0000}"/>
    <cellStyle name="SAPBEXstdItem 4 4 4" xfId="24262" xr:uid="{00000000-0005-0000-0000-0000EA7C0000}"/>
    <cellStyle name="SAPBEXstdItem 4 4 4 2" xfId="24263" xr:uid="{00000000-0005-0000-0000-0000EB7C0000}"/>
    <cellStyle name="SAPBEXstdItem 4 4 5" xfId="24264" xr:uid="{00000000-0005-0000-0000-0000EC7C0000}"/>
    <cellStyle name="SAPBEXstdItem 4 4 5 2" xfId="24265" xr:uid="{00000000-0005-0000-0000-0000ED7C0000}"/>
    <cellStyle name="SAPBEXstdItem 4 4 6" xfId="24266" xr:uid="{00000000-0005-0000-0000-0000EE7C0000}"/>
    <cellStyle name="SAPBEXstdItem 4 4 7" xfId="24267" xr:uid="{00000000-0005-0000-0000-0000EF7C0000}"/>
    <cellStyle name="SAPBEXstdItem 4 4 8" xfId="24268" xr:uid="{00000000-0005-0000-0000-0000F07C0000}"/>
    <cellStyle name="SAPBEXstdItem 4 4_2014БП" xfId="24269" xr:uid="{00000000-0005-0000-0000-0000F17C0000}"/>
    <cellStyle name="SAPBEXstdItem 4 5" xfId="24270" xr:uid="{00000000-0005-0000-0000-0000F27C0000}"/>
    <cellStyle name="SAPBEXstdItem 4 5 2" xfId="24271" xr:uid="{00000000-0005-0000-0000-0000F37C0000}"/>
    <cellStyle name="SAPBEXstdItem 4 5 2 2" xfId="24272" xr:uid="{00000000-0005-0000-0000-0000F47C0000}"/>
    <cellStyle name="SAPBEXstdItem 4 5 2 3" xfId="24273" xr:uid="{00000000-0005-0000-0000-0000F57C0000}"/>
    <cellStyle name="SAPBEXstdItem 4 5 3" xfId="24274" xr:uid="{00000000-0005-0000-0000-0000F67C0000}"/>
    <cellStyle name="SAPBEXstdItem 4 5 3 2" xfId="24275" xr:uid="{00000000-0005-0000-0000-0000F77C0000}"/>
    <cellStyle name="SAPBEXstdItem 4 5 4" xfId="24276" xr:uid="{00000000-0005-0000-0000-0000F87C0000}"/>
    <cellStyle name="SAPBEXstdItem 4 5 4 2" xfId="24277" xr:uid="{00000000-0005-0000-0000-0000F97C0000}"/>
    <cellStyle name="SAPBEXstdItem 4 5 5" xfId="24278" xr:uid="{00000000-0005-0000-0000-0000FA7C0000}"/>
    <cellStyle name="SAPBEXstdItem 4 5 5 2" xfId="24279" xr:uid="{00000000-0005-0000-0000-0000FB7C0000}"/>
    <cellStyle name="SAPBEXstdItem 4 5 6" xfId="24280" xr:uid="{00000000-0005-0000-0000-0000FC7C0000}"/>
    <cellStyle name="SAPBEXstdItem 4 5 7" xfId="24281" xr:uid="{00000000-0005-0000-0000-0000FD7C0000}"/>
    <cellStyle name="SAPBEXstdItem 4 5 8" xfId="24282" xr:uid="{00000000-0005-0000-0000-0000FE7C0000}"/>
    <cellStyle name="SAPBEXstdItem 4 5_2014БП" xfId="24283" xr:uid="{00000000-0005-0000-0000-0000FF7C0000}"/>
    <cellStyle name="SAPBEXstdItem 4 6" xfId="24284" xr:uid="{00000000-0005-0000-0000-0000007D0000}"/>
    <cellStyle name="SAPBEXstdItem 4 6 2" xfId="24285" xr:uid="{00000000-0005-0000-0000-0000017D0000}"/>
    <cellStyle name="SAPBEXstdItem 4 6 2 2" xfId="24286" xr:uid="{00000000-0005-0000-0000-0000027D0000}"/>
    <cellStyle name="SAPBEXstdItem 4 6 3" xfId="24287" xr:uid="{00000000-0005-0000-0000-0000037D0000}"/>
    <cellStyle name="SAPBEXstdItem 4 7" xfId="24288" xr:uid="{00000000-0005-0000-0000-0000047D0000}"/>
    <cellStyle name="SAPBEXstdItem 4 7 2" xfId="24289" xr:uid="{00000000-0005-0000-0000-0000057D0000}"/>
    <cellStyle name="SAPBEXstdItem 4 7 3" xfId="24290" xr:uid="{00000000-0005-0000-0000-0000067D0000}"/>
    <cellStyle name="SAPBEXstdItem 4 8" xfId="24291" xr:uid="{00000000-0005-0000-0000-0000077D0000}"/>
    <cellStyle name="SAPBEXstdItem 4 8 2" xfId="24292" xr:uid="{00000000-0005-0000-0000-0000087D0000}"/>
    <cellStyle name="SAPBEXstdItem 4 9" xfId="24293" xr:uid="{00000000-0005-0000-0000-0000097D0000}"/>
    <cellStyle name="SAPBEXstdItem 4 9 2" xfId="24294" xr:uid="{00000000-0005-0000-0000-00000A7D0000}"/>
    <cellStyle name="SAPBEXstdItem 4_2013Прогноз" xfId="24295" xr:uid="{00000000-0005-0000-0000-00000B7D0000}"/>
    <cellStyle name="SAPBEXstdItem 5" xfId="24296" xr:uid="{00000000-0005-0000-0000-00000C7D0000}"/>
    <cellStyle name="SAPBEXstdItem 5 10" xfId="24297" xr:uid="{00000000-0005-0000-0000-00000D7D0000}"/>
    <cellStyle name="SAPBEXstdItem 5 10 2" xfId="24298" xr:uid="{00000000-0005-0000-0000-00000E7D0000}"/>
    <cellStyle name="SAPBEXstdItem 5 11" xfId="24299" xr:uid="{00000000-0005-0000-0000-00000F7D0000}"/>
    <cellStyle name="SAPBEXstdItem 5 12" xfId="24300" xr:uid="{00000000-0005-0000-0000-0000107D0000}"/>
    <cellStyle name="SAPBEXstdItem 5 2" xfId="24301" xr:uid="{00000000-0005-0000-0000-0000117D0000}"/>
    <cellStyle name="SAPBEXstdItem 5 2 2" xfId="24302" xr:uid="{00000000-0005-0000-0000-0000127D0000}"/>
    <cellStyle name="SAPBEXstdItem 5 2 2 2" xfId="24303" xr:uid="{00000000-0005-0000-0000-0000137D0000}"/>
    <cellStyle name="SAPBEXstdItem 5 2 2 3" xfId="24304" xr:uid="{00000000-0005-0000-0000-0000147D0000}"/>
    <cellStyle name="SAPBEXstdItem 5 2 3" xfId="24305" xr:uid="{00000000-0005-0000-0000-0000157D0000}"/>
    <cellStyle name="SAPBEXstdItem 5 2 3 2" xfId="24306" xr:uid="{00000000-0005-0000-0000-0000167D0000}"/>
    <cellStyle name="SAPBEXstdItem 5 2 4" xfId="24307" xr:uid="{00000000-0005-0000-0000-0000177D0000}"/>
    <cellStyle name="SAPBEXstdItem 5 2 4 2" xfId="24308" xr:uid="{00000000-0005-0000-0000-0000187D0000}"/>
    <cellStyle name="SAPBEXstdItem 5 2 5" xfId="24309" xr:uid="{00000000-0005-0000-0000-0000197D0000}"/>
    <cellStyle name="SAPBEXstdItem 5 2 5 2" xfId="24310" xr:uid="{00000000-0005-0000-0000-00001A7D0000}"/>
    <cellStyle name="SAPBEXstdItem 5 2 6" xfId="24311" xr:uid="{00000000-0005-0000-0000-00001B7D0000}"/>
    <cellStyle name="SAPBEXstdItem 5 2 7" xfId="24312" xr:uid="{00000000-0005-0000-0000-00001C7D0000}"/>
    <cellStyle name="SAPBEXstdItem 5 2 8" xfId="24313" xr:uid="{00000000-0005-0000-0000-00001D7D0000}"/>
    <cellStyle name="SAPBEXstdItem 5 2_2014БП" xfId="24314" xr:uid="{00000000-0005-0000-0000-00001E7D0000}"/>
    <cellStyle name="SAPBEXstdItem 5 3" xfId="24315" xr:uid="{00000000-0005-0000-0000-00001F7D0000}"/>
    <cellStyle name="SAPBEXstdItem 5 3 2" xfId="24316" xr:uid="{00000000-0005-0000-0000-0000207D0000}"/>
    <cellStyle name="SAPBEXstdItem 5 3 2 2" xfId="24317" xr:uid="{00000000-0005-0000-0000-0000217D0000}"/>
    <cellStyle name="SAPBEXstdItem 5 3 2 3" xfId="24318" xr:uid="{00000000-0005-0000-0000-0000227D0000}"/>
    <cellStyle name="SAPBEXstdItem 5 3 3" xfId="24319" xr:uid="{00000000-0005-0000-0000-0000237D0000}"/>
    <cellStyle name="SAPBEXstdItem 5 3 3 2" xfId="24320" xr:uid="{00000000-0005-0000-0000-0000247D0000}"/>
    <cellStyle name="SAPBEXstdItem 5 3 4" xfId="24321" xr:uid="{00000000-0005-0000-0000-0000257D0000}"/>
    <cellStyle name="SAPBEXstdItem 5 3 4 2" xfId="24322" xr:uid="{00000000-0005-0000-0000-0000267D0000}"/>
    <cellStyle name="SAPBEXstdItem 5 3 5" xfId="24323" xr:uid="{00000000-0005-0000-0000-0000277D0000}"/>
    <cellStyle name="SAPBEXstdItem 5 3 5 2" xfId="24324" xr:uid="{00000000-0005-0000-0000-0000287D0000}"/>
    <cellStyle name="SAPBEXstdItem 5 3 6" xfId="24325" xr:uid="{00000000-0005-0000-0000-0000297D0000}"/>
    <cellStyle name="SAPBEXstdItem 5 3 7" xfId="24326" xr:uid="{00000000-0005-0000-0000-00002A7D0000}"/>
    <cellStyle name="SAPBEXstdItem 5 3 8" xfId="24327" xr:uid="{00000000-0005-0000-0000-00002B7D0000}"/>
    <cellStyle name="SAPBEXstdItem 5 3_2014БП" xfId="24328" xr:uid="{00000000-0005-0000-0000-00002C7D0000}"/>
    <cellStyle name="SAPBEXstdItem 5 4" xfId="24329" xr:uid="{00000000-0005-0000-0000-00002D7D0000}"/>
    <cellStyle name="SAPBEXstdItem 5 4 2" xfId="24330" xr:uid="{00000000-0005-0000-0000-00002E7D0000}"/>
    <cellStyle name="SAPBEXstdItem 5 4 2 2" xfId="24331" xr:uid="{00000000-0005-0000-0000-00002F7D0000}"/>
    <cellStyle name="SAPBEXstdItem 5 4 3" xfId="24332" xr:uid="{00000000-0005-0000-0000-0000307D0000}"/>
    <cellStyle name="SAPBEXstdItem 5 5" xfId="24333" xr:uid="{00000000-0005-0000-0000-0000317D0000}"/>
    <cellStyle name="SAPBEXstdItem 5 5 2" xfId="24334" xr:uid="{00000000-0005-0000-0000-0000327D0000}"/>
    <cellStyle name="SAPBEXstdItem 5 5 2 2" xfId="24335" xr:uid="{00000000-0005-0000-0000-0000337D0000}"/>
    <cellStyle name="SAPBEXstdItem 5 5 3" xfId="24336" xr:uid="{00000000-0005-0000-0000-0000347D0000}"/>
    <cellStyle name="SAPBEXstdItem 5 6" xfId="24337" xr:uid="{00000000-0005-0000-0000-0000357D0000}"/>
    <cellStyle name="SAPBEXstdItem 5 6 2" xfId="24338" xr:uid="{00000000-0005-0000-0000-0000367D0000}"/>
    <cellStyle name="SAPBEXstdItem 5 6 2 2" xfId="24339" xr:uid="{00000000-0005-0000-0000-0000377D0000}"/>
    <cellStyle name="SAPBEXstdItem 5 6 3" xfId="24340" xr:uid="{00000000-0005-0000-0000-0000387D0000}"/>
    <cellStyle name="SAPBEXstdItem 5 7" xfId="24341" xr:uid="{00000000-0005-0000-0000-0000397D0000}"/>
    <cellStyle name="SAPBEXstdItem 5 7 2" xfId="24342" xr:uid="{00000000-0005-0000-0000-00003A7D0000}"/>
    <cellStyle name="SAPBEXstdItem 5 7 2 2" xfId="24343" xr:uid="{00000000-0005-0000-0000-00003B7D0000}"/>
    <cellStyle name="SAPBEXstdItem 5 7 3" xfId="24344" xr:uid="{00000000-0005-0000-0000-00003C7D0000}"/>
    <cellStyle name="SAPBEXstdItem 5 8" xfId="24345" xr:uid="{00000000-0005-0000-0000-00003D7D0000}"/>
    <cellStyle name="SAPBEXstdItem 5 8 2" xfId="24346" xr:uid="{00000000-0005-0000-0000-00003E7D0000}"/>
    <cellStyle name="SAPBEXstdItem 5 8 3" xfId="24347" xr:uid="{00000000-0005-0000-0000-00003F7D0000}"/>
    <cellStyle name="SAPBEXstdItem 5 9" xfId="24348" xr:uid="{00000000-0005-0000-0000-0000407D0000}"/>
    <cellStyle name="SAPBEXstdItem 5 9 2" xfId="24349" xr:uid="{00000000-0005-0000-0000-0000417D0000}"/>
    <cellStyle name="SAPBEXstdItem 5 9 3" xfId="24350" xr:uid="{00000000-0005-0000-0000-0000427D0000}"/>
    <cellStyle name="SAPBEXstdItem 5_2013Прогноз" xfId="24351" xr:uid="{00000000-0005-0000-0000-0000437D0000}"/>
    <cellStyle name="SAPBEXstdItem 6" xfId="24352" xr:uid="{00000000-0005-0000-0000-0000447D0000}"/>
    <cellStyle name="SAPBEXstdItem 6 10" xfId="24353" xr:uid="{00000000-0005-0000-0000-0000457D0000}"/>
    <cellStyle name="SAPBEXstdItem 6 10 2" xfId="24354" xr:uid="{00000000-0005-0000-0000-0000467D0000}"/>
    <cellStyle name="SAPBEXstdItem 6 11" xfId="24355" xr:uid="{00000000-0005-0000-0000-0000477D0000}"/>
    <cellStyle name="SAPBEXstdItem 6 12" xfId="24356" xr:uid="{00000000-0005-0000-0000-0000487D0000}"/>
    <cellStyle name="SAPBEXstdItem 6 2" xfId="24357" xr:uid="{00000000-0005-0000-0000-0000497D0000}"/>
    <cellStyle name="SAPBEXstdItem 6 2 2" xfId="24358" xr:uid="{00000000-0005-0000-0000-00004A7D0000}"/>
    <cellStyle name="SAPBEXstdItem 6 2 2 2" xfId="24359" xr:uid="{00000000-0005-0000-0000-00004B7D0000}"/>
    <cellStyle name="SAPBEXstdItem 6 2 2 3" xfId="24360" xr:uid="{00000000-0005-0000-0000-00004C7D0000}"/>
    <cellStyle name="SAPBEXstdItem 6 2 3" xfId="24361" xr:uid="{00000000-0005-0000-0000-00004D7D0000}"/>
    <cellStyle name="SAPBEXstdItem 6 2 3 2" xfId="24362" xr:uid="{00000000-0005-0000-0000-00004E7D0000}"/>
    <cellStyle name="SAPBEXstdItem 6 2 4" xfId="24363" xr:uid="{00000000-0005-0000-0000-00004F7D0000}"/>
    <cellStyle name="SAPBEXstdItem 6 2 4 2" xfId="24364" xr:uid="{00000000-0005-0000-0000-0000507D0000}"/>
    <cellStyle name="SAPBEXstdItem 6 2 5" xfId="24365" xr:uid="{00000000-0005-0000-0000-0000517D0000}"/>
    <cellStyle name="SAPBEXstdItem 6 2 5 2" xfId="24366" xr:uid="{00000000-0005-0000-0000-0000527D0000}"/>
    <cellStyle name="SAPBEXstdItem 6 2 6" xfId="24367" xr:uid="{00000000-0005-0000-0000-0000537D0000}"/>
    <cellStyle name="SAPBEXstdItem 6 2 7" xfId="24368" xr:uid="{00000000-0005-0000-0000-0000547D0000}"/>
    <cellStyle name="SAPBEXstdItem 6 2 8" xfId="24369" xr:uid="{00000000-0005-0000-0000-0000557D0000}"/>
    <cellStyle name="SAPBEXstdItem 6 2_2014БП" xfId="24370" xr:uid="{00000000-0005-0000-0000-0000567D0000}"/>
    <cellStyle name="SAPBEXstdItem 6 3" xfId="24371" xr:uid="{00000000-0005-0000-0000-0000577D0000}"/>
    <cellStyle name="SAPBEXstdItem 6 3 2" xfId="24372" xr:uid="{00000000-0005-0000-0000-0000587D0000}"/>
    <cellStyle name="SAPBEXstdItem 6 3 2 2" xfId="24373" xr:uid="{00000000-0005-0000-0000-0000597D0000}"/>
    <cellStyle name="SAPBEXstdItem 6 3 3" xfId="24374" xr:uid="{00000000-0005-0000-0000-00005A7D0000}"/>
    <cellStyle name="SAPBEXstdItem 6 4" xfId="24375" xr:uid="{00000000-0005-0000-0000-00005B7D0000}"/>
    <cellStyle name="SAPBEXstdItem 6 4 2" xfId="24376" xr:uid="{00000000-0005-0000-0000-00005C7D0000}"/>
    <cellStyle name="SAPBEXstdItem 6 4 2 2" xfId="24377" xr:uid="{00000000-0005-0000-0000-00005D7D0000}"/>
    <cellStyle name="SAPBEXstdItem 6 4 3" xfId="24378" xr:uid="{00000000-0005-0000-0000-00005E7D0000}"/>
    <cellStyle name="SAPBEXstdItem 6 5" xfId="24379" xr:uid="{00000000-0005-0000-0000-00005F7D0000}"/>
    <cellStyle name="SAPBEXstdItem 6 5 2" xfId="24380" xr:uid="{00000000-0005-0000-0000-0000607D0000}"/>
    <cellStyle name="SAPBEXstdItem 6 5 2 2" xfId="24381" xr:uid="{00000000-0005-0000-0000-0000617D0000}"/>
    <cellStyle name="SAPBEXstdItem 6 5 3" xfId="24382" xr:uid="{00000000-0005-0000-0000-0000627D0000}"/>
    <cellStyle name="SAPBEXstdItem 6 6" xfId="24383" xr:uid="{00000000-0005-0000-0000-0000637D0000}"/>
    <cellStyle name="SAPBEXstdItem 6 6 2" xfId="24384" xr:uid="{00000000-0005-0000-0000-0000647D0000}"/>
    <cellStyle name="SAPBEXstdItem 6 6 2 2" xfId="24385" xr:uid="{00000000-0005-0000-0000-0000657D0000}"/>
    <cellStyle name="SAPBEXstdItem 6 6 3" xfId="24386" xr:uid="{00000000-0005-0000-0000-0000667D0000}"/>
    <cellStyle name="SAPBEXstdItem 6 7" xfId="24387" xr:uid="{00000000-0005-0000-0000-0000677D0000}"/>
    <cellStyle name="SAPBEXstdItem 6 7 2" xfId="24388" xr:uid="{00000000-0005-0000-0000-0000687D0000}"/>
    <cellStyle name="SAPBEXstdItem 6 7 3" xfId="24389" xr:uid="{00000000-0005-0000-0000-0000697D0000}"/>
    <cellStyle name="SAPBEXstdItem 6 8" xfId="24390" xr:uid="{00000000-0005-0000-0000-00006A7D0000}"/>
    <cellStyle name="SAPBEXstdItem 6 8 2" xfId="24391" xr:uid="{00000000-0005-0000-0000-00006B7D0000}"/>
    <cellStyle name="SAPBEXstdItem 6 8 3" xfId="24392" xr:uid="{00000000-0005-0000-0000-00006C7D0000}"/>
    <cellStyle name="SAPBEXstdItem 6 9" xfId="24393" xr:uid="{00000000-0005-0000-0000-00006D7D0000}"/>
    <cellStyle name="SAPBEXstdItem 6 9 2" xfId="24394" xr:uid="{00000000-0005-0000-0000-00006E7D0000}"/>
    <cellStyle name="SAPBEXstdItem 6_2013Прогноз" xfId="24395" xr:uid="{00000000-0005-0000-0000-00006F7D0000}"/>
    <cellStyle name="SAPBEXstdItem 7" xfId="24396" xr:uid="{00000000-0005-0000-0000-0000707D0000}"/>
    <cellStyle name="SAPBEXstdItem 7 10" xfId="24397" xr:uid="{00000000-0005-0000-0000-0000717D0000}"/>
    <cellStyle name="SAPBEXstdItem 7 10 2" xfId="24398" xr:uid="{00000000-0005-0000-0000-0000727D0000}"/>
    <cellStyle name="SAPBEXstdItem 7 11" xfId="24399" xr:uid="{00000000-0005-0000-0000-0000737D0000}"/>
    <cellStyle name="SAPBEXstdItem 7 12" xfId="24400" xr:uid="{00000000-0005-0000-0000-0000747D0000}"/>
    <cellStyle name="SAPBEXstdItem 7 2" xfId="24401" xr:uid="{00000000-0005-0000-0000-0000757D0000}"/>
    <cellStyle name="SAPBEXstdItem 7 2 2" xfId="24402" xr:uid="{00000000-0005-0000-0000-0000767D0000}"/>
    <cellStyle name="SAPBEXstdItem 7 2 2 2" xfId="24403" xr:uid="{00000000-0005-0000-0000-0000777D0000}"/>
    <cellStyle name="SAPBEXstdItem 7 2 3" xfId="24404" xr:uid="{00000000-0005-0000-0000-0000787D0000}"/>
    <cellStyle name="SAPBEXstdItem 7 3" xfId="24405" xr:uid="{00000000-0005-0000-0000-0000797D0000}"/>
    <cellStyle name="SAPBEXstdItem 7 3 2" xfId="24406" xr:uid="{00000000-0005-0000-0000-00007A7D0000}"/>
    <cellStyle name="SAPBEXstdItem 7 3 2 2" xfId="24407" xr:uid="{00000000-0005-0000-0000-00007B7D0000}"/>
    <cellStyle name="SAPBEXstdItem 7 3 3" xfId="24408" xr:uid="{00000000-0005-0000-0000-00007C7D0000}"/>
    <cellStyle name="SAPBEXstdItem 7 4" xfId="24409" xr:uid="{00000000-0005-0000-0000-00007D7D0000}"/>
    <cellStyle name="SAPBEXstdItem 7 4 2" xfId="24410" xr:uid="{00000000-0005-0000-0000-00007E7D0000}"/>
    <cellStyle name="SAPBEXstdItem 7 4 2 2" xfId="24411" xr:uid="{00000000-0005-0000-0000-00007F7D0000}"/>
    <cellStyle name="SAPBEXstdItem 7 4 3" xfId="24412" xr:uid="{00000000-0005-0000-0000-0000807D0000}"/>
    <cellStyle name="SAPBEXstdItem 7 5" xfId="24413" xr:uid="{00000000-0005-0000-0000-0000817D0000}"/>
    <cellStyle name="SAPBEXstdItem 7 5 2" xfId="24414" xr:uid="{00000000-0005-0000-0000-0000827D0000}"/>
    <cellStyle name="SAPBEXstdItem 7 5 2 2" xfId="24415" xr:uid="{00000000-0005-0000-0000-0000837D0000}"/>
    <cellStyle name="SAPBEXstdItem 7 5 3" xfId="24416" xr:uid="{00000000-0005-0000-0000-0000847D0000}"/>
    <cellStyle name="SAPBEXstdItem 7 6" xfId="24417" xr:uid="{00000000-0005-0000-0000-0000857D0000}"/>
    <cellStyle name="SAPBEXstdItem 7 6 2" xfId="24418" xr:uid="{00000000-0005-0000-0000-0000867D0000}"/>
    <cellStyle name="SAPBEXstdItem 7 6 3" xfId="24419" xr:uid="{00000000-0005-0000-0000-0000877D0000}"/>
    <cellStyle name="SAPBEXstdItem 7 7" xfId="24420" xr:uid="{00000000-0005-0000-0000-0000887D0000}"/>
    <cellStyle name="SAPBEXstdItem 7 7 2" xfId="24421" xr:uid="{00000000-0005-0000-0000-0000897D0000}"/>
    <cellStyle name="SAPBEXstdItem 7 7 3" xfId="24422" xr:uid="{00000000-0005-0000-0000-00008A7D0000}"/>
    <cellStyle name="SAPBEXstdItem 7 8" xfId="24423" xr:uid="{00000000-0005-0000-0000-00008B7D0000}"/>
    <cellStyle name="SAPBEXstdItem 7 8 2" xfId="24424" xr:uid="{00000000-0005-0000-0000-00008C7D0000}"/>
    <cellStyle name="SAPBEXstdItem 7 9" xfId="24425" xr:uid="{00000000-0005-0000-0000-00008D7D0000}"/>
    <cellStyle name="SAPBEXstdItem 7 9 2" xfId="24426" xr:uid="{00000000-0005-0000-0000-00008E7D0000}"/>
    <cellStyle name="SAPBEXstdItem 7_2014БП" xfId="24427" xr:uid="{00000000-0005-0000-0000-00008F7D0000}"/>
    <cellStyle name="SAPBEXstdItem 8" xfId="24428" xr:uid="{00000000-0005-0000-0000-0000907D0000}"/>
    <cellStyle name="SAPBEXstdItem 8 10" xfId="24429" xr:uid="{00000000-0005-0000-0000-0000917D0000}"/>
    <cellStyle name="SAPBEXstdItem 8 10 2" xfId="24430" xr:uid="{00000000-0005-0000-0000-0000927D0000}"/>
    <cellStyle name="SAPBEXstdItem 8 11" xfId="24431" xr:uid="{00000000-0005-0000-0000-0000937D0000}"/>
    <cellStyle name="SAPBEXstdItem 8 12" xfId="24432" xr:uid="{00000000-0005-0000-0000-0000947D0000}"/>
    <cellStyle name="SAPBEXstdItem 8 2" xfId="24433" xr:uid="{00000000-0005-0000-0000-0000957D0000}"/>
    <cellStyle name="SAPBEXstdItem 8 2 2" xfId="24434" xr:uid="{00000000-0005-0000-0000-0000967D0000}"/>
    <cellStyle name="SAPBEXstdItem 8 2 2 2" xfId="24435" xr:uid="{00000000-0005-0000-0000-0000977D0000}"/>
    <cellStyle name="SAPBEXstdItem 8 2 3" xfId="24436" xr:uid="{00000000-0005-0000-0000-0000987D0000}"/>
    <cellStyle name="SAPBEXstdItem 8 3" xfId="24437" xr:uid="{00000000-0005-0000-0000-0000997D0000}"/>
    <cellStyle name="SAPBEXstdItem 8 3 2" xfId="24438" xr:uid="{00000000-0005-0000-0000-00009A7D0000}"/>
    <cellStyle name="SAPBEXstdItem 8 3 2 2" xfId="24439" xr:uid="{00000000-0005-0000-0000-00009B7D0000}"/>
    <cellStyle name="SAPBEXstdItem 8 3 3" xfId="24440" xr:uid="{00000000-0005-0000-0000-00009C7D0000}"/>
    <cellStyle name="SAPBEXstdItem 8 4" xfId="24441" xr:uid="{00000000-0005-0000-0000-00009D7D0000}"/>
    <cellStyle name="SAPBEXstdItem 8 4 2" xfId="24442" xr:uid="{00000000-0005-0000-0000-00009E7D0000}"/>
    <cellStyle name="SAPBEXstdItem 8 4 2 2" xfId="24443" xr:uid="{00000000-0005-0000-0000-00009F7D0000}"/>
    <cellStyle name="SAPBEXstdItem 8 4 3" xfId="24444" xr:uid="{00000000-0005-0000-0000-0000A07D0000}"/>
    <cellStyle name="SAPBEXstdItem 8 5" xfId="24445" xr:uid="{00000000-0005-0000-0000-0000A17D0000}"/>
    <cellStyle name="SAPBEXstdItem 8 5 2" xfId="24446" xr:uid="{00000000-0005-0000-0000-0000A27D0000}"/>
    <cellStyle name="SAPBEXstdItem 8 5 2 2" xfId="24447" xr:uid="{00000000-0005-0000-0000-0000A37D0000}"/>
    <cellStyle name="SAPBEXstdItem 8 5 3" xfId="24448" xr:uid="{00000000-0005-0000-0000-0000A47D0000}"/>
    <cellStyle name="SAPBEXstdItem 8 6" xfId="24449" xr:uid="{00000000-0005-0000-0000-0000A57D0000}"/>
    <cellStyle name="SAPBEXstdItem 8 6 2" xfId="24450" xr:uid="{00000000-0005-0000-0000-0000A67D0000}"/>
    <cellStyle name="SAPBEXstdItem 8 6 3" xfId="24451" xr:uid="{00000000-0005-0000-0000-0000A77D0000}"/>
    <cellStyle name="SAPBEXstdItem 8 7" xfId="24452" xr:uid="{00000000-0005-0000-0000-0000A87D0000}"/>
    <cellStyle name="SAPBEXstdItem 8 7 2" xfId="24453" xr:uid="{00000000-0005-0000-0000-0000A97D0000}"/>
    <cellStyle name="SAPBEXstdItem 8 7 3" xfId="24454" xr:uid="{00000000-0005-0000-0000-0000AA7D0000}"/>
    <cellStyle name="SAPBEXstdItem 8 8" xfId="24455" xr:uid="{00000000-0005-0000-0000-0000AB7D0000}"/>
    <cellStyle name="SAPBEXstdItem 8 8 2" xfId="24456" xr:uid="{00000000-0005-0000-0000-0000AC7D0000}"/>
    <cellStyle name="SAPBEXstdItem 8 9" xfId="24457" xr:uid="{00000000-0005-0000-0000-0000AD7D0000}"/>
    <cellStyle name="SAPBEXstdItem 8 9 2" xfId="24458" xr:uid="{00000000-0005-0000-0000-0000AE7D0000}"/>
    <cellStyle name="SAPBEXstdItem 8_2014БП" xfId="24459" xr:uid="{00000000-0005-0000-0000-0000AF7D0000}"/>
    <cellStyle name="SAPBEXstdItem 9" xfId="24460" xr:uid="{00000000-0005-0000-0000-0000B07D0000}"/>
    <cellStyle name="SAPBEXstdItem 9 10" xfId="24461" xr:uid="{00000000-0005-0000-0000-0000B17D0000}"/>
    <cellStyle name="SAPBEXstdItem 9 10 2" xfId="24462" xr:uid="{00000000-0005-0000-0000-0000B27D0000}"/>
    <cellStyle name="SAPBEXstdItem 9 11" xfId="24463" xr:uid="{00000000-0005-0000-0000-0000B37D0000}"/>
    <cellStyle name="SAPBEXstdItem 9 12" xfId="24464" xr:uid="{00000000-0005-0000-0000-0000B47D0000}"/>
    <cellStyle name="SAPBEXstdItem 9 2" xfId="24465" xr:uid="{00000000-0005-0000-0000-0000B57D0000}"/>
    <cellStyle name="SAPBEXstdItem 9 2 2" xfId="24466" xr:uid="{00000000-0005-0000-0000-0000B67D0000}"/>
    <cellStyle name="SAPBEXstdItem 9 2 3" xfId="24467" xr:uid="{00000000-0005-0000-0000-0000B77D0000}"/>
    <cellStyle name="SAPBEXstdItem 9 3" xfId="24468" xr:uid="{00000000-0005-0000-0000-0000B87D0000}"/>
    <cellStyle name="SAPBEXstdItem 9 3 2" xfId="24469" xr:uid="{00000000-0005-0000-0000-0000B97D0000}"/>
    <cellStyle name="SAPBEXstdItem 9 4" xfId="24470" xr:uid="{00000000-0005-0000-0000-0000BA7D0000}"/>
    <cellStyle name="SAPBEXstdItem 9 4 2" xfId="24471" xr:uid="{00000000-0005-0000-0000-0000BB7D0000}"/>
    <cellStyle name="SAPBEXstdItem 9 5" xfId="24472" xr:uid="{00000000-0005-0000-0000-0000BC7D0000}"/>
    <cellStyle name="SAPBEXstdItem 9 5 2" xfId="24473" xr:uid="{00000000-0005-0000-0000-0000BD7D0000}"/>
    <cellStyle name="SAPBEXstdItem 9 6" xfId="24474" xr:uid="{00000000-0005-0000-0000-0000BE7D0000}"/>
    <cellStyle name="SAPBEXstdItem 9 6 2" xfId="24475" xr:uid="{00000000-0005-0000-0000-0000BF7D0000}"/>
    <cellStyle name="SAPBEXstdItem 9 7" xfId="24476" xr:uid="{00000000-0005-0000-0000-0000C07D0000}"/>
    <cellStyle name="SAPBEXstdItem 9 7 2" xfId="24477" xr:uid="{00000000-0005-0000-0000-0000C17D0000}"/>
    <cellStyle name="SAPBEXstdItem 9 8" xfId="24478" xr:uid="{00000000-0005-0000-0000-0000C27D0000}"/>
    <cellStyle name="SAPBEXstdItem 9 8 2" xfId="24479" xr:uid="{00000000-0005-0000-0000-0000C37D0000}"/>
    <cellStyle name="SAPBEXstdItem 9 9" xfId="24480" xr:uid="{00000000-0005-0000-0000-0000C47D0000}"/>
    <cellStyle name="SAPBEXstdItem 9 9 2" xfId="24481" xr:uid="{00000000-0005-0000-0000-0000C57D0000}"/>
    <cellStyle name="SAPBEXstdItem_2013Прогноз" xfId="24482" xr:uid="{00000000-0005-0000-0000-0000C67D0000}"/>
    <cellStyle name="SAPBEXstdItemX" xfId="24483" xr:uid="{00000000-0005-0000-0000-0000C77D0000}"/>
    <cellStyle name="SAPBEXstdItemX 10" xfId="24484" xr:uid="{00000000-0005-0000-0000-0000C87D0000}"/>
    <cellStyle name="SAPBEXstdItemX 10 10" xfId="24485" xr:uid="{00000000-0005-0000-0000-0000C97D0000}"/>
    <cellStyle name="SAPBEXstdItemX 10 10 2" xfId="24486" xr:uid="{00000000-0005-0000-0000-0000CA7D0000}"/>
    <cellStyle name="SAPBEXstdItemX 10 11" xfId="24487" xr:uid="{00000000-0005-0000-0000-0000CB7D0000}"/>
    <cellStyle name="SAPBEXstdItemX 10 12" xfId="24488" xr:uid="{00000000-0005-0000-0000-0000CC7D0000}"/>
    <cellStyle name="SAPBEXstdItemX 10 2" xfId="24489" xr:uid="{00000000-0005-0000-0000-0000CD7D0000}"/>
    <cellStyle name="SAPBEXstdItemX 10 2 2" xfId="24490" xr:uid="{00000000-0005-0000-0000-0000CE7D0000}"/>
    <cellStyle name="SAPBEXstdItemX 10 2 3" xfId="24491" xr:uid="{00000000-0005-0000-0000-0000CF7D0000}"/>
    <cellStyle name="SAPBEXstdItemX 10 3" xfId="24492" xr:uid="{00000000-0005-0000-0000-0000D07D0000}"/>
    <cellStyle name="SAPBEXstdItemX 10 3 2" xfId="24493" xr:uid="{00000000-0005-0000-0000-0000D17D0000}"/>
    <cellStyle name="SAPBEXstdItemX 10 4" xfId="24494" xr:uid="{00000000-0005-0000-0000-0000D27D0000}"/>
    <cellStyle name="SAPBEXstdItemX 10 4 2" xfId="24495" xr:uid="{00000000-0005-0000-0000-0000D37D0000}"/>
    <cellStyle name="SAPBEXstdItemX 10 5" xfId="24496" xr:uid="{00000000-0005-0000-0000-0000D47D0000}"/>
    <cellStyle name="SAPBEXstdItemX 10 5 2" xfId="24497" xr:uid="{00000000-0005-0000-0000-0000D57D0000}"/>
    <cellStyle name="SAPBEXstdItemX 10 6" xfId="24498" xr:uid="{00000000-0005-0000-0000-0000D67D0000}"/>
    <cellStyle name="SAPBEXstdItemX 10 6 2" xfId="24499" xr:uid="{00000000-0005-0000-0000-0000D77D0000}"/>
    <cellStyle name="SAPBEXstdItemX 10 7" xfId="24500" xr:uid="{00000000-0005-0000-0000-0000D87D0000}"/>
    <cellStyle name="SAPBEXstdItemX 10 7 2" xfId="24501" xr:uid="{00000000-0005-0000-0000-0000D97D0000}"/>
    <cellStyle name="SAPBEXstdItemX 10 8" xfId="24502" xr:uid="{00000000-0005-0000-0000-0000DA7D0000}"/>
    <cellStyle name="SAPBEXstdItemX 10 8 2" xfId="24503" xr:uid="{00000000-0005-0000-0000-0000DB7D0000}"/>
    <cellStyle name="SAPBEXstdItemX 10 9" xfId="24504" xr:uid="{00000000-0005-0000-0000-0000DC7D0000}"/>
    <cellStyle name="SAPBEXstdItemX 10 9 2" xfId="24505" xr:uid="{00000000-0005-0000-0000-0000DD7D0000}"/>
    <cellStyle name="SAPBEXstdItemX 11" xfId="24506" xr:uid="{00000000-0005-0000-0000-0000DE7D0000}"/>
    <cellStyle name="SAPBEXstdItemX 11 10" xfId="24507" xr:uid="{00000000-0005-0000-0000-0000DF7D0000}"/>
    <cellStyle name="SAPBEXstdItemX 11 10 2" xfId="24508" xr:uid="{00000000-0005-0000-0000-0000E07D0000}"/>
    <cellStyle name="SAPBEXstdItemX 11 11" xfId="24509" xr:uid="{00000000-0005-0000-0000-0000E17D0000}"/>
    <cellStyle name="SAPBEXstdItemX 11 12" xfId="24510" xr:uid="{00000000-0005-0000-0000-0000E27D0000}"/>
    <cellStyle name="SAPBEXstdItemX 11 2" xfId="24511" xr:uid="{00000000-0005-0000-0000-0000E37D0000}"/>
    <cellStyle name="SAPBEXstdItemX 11 2 2" xfId="24512" xr:uid="{00000000-0005-0000-0000-0000E47D0000}"/>
    <cellStyle name="SAPBEXstdItemX 11 2 3" xfId="24513" xr:uid="{00000000-0005-0000-0000-0000E57D0000}"/>
    <cellStyle name="SAPBEXstdItemX 11 3" xfId="24514" xr:uid="{00000000-0005-0000-0000-0000E67D0000}"/>
    <cellStyle name="SAPBEXstdItemX 11 3 2" xfId="24515" xr:uid="{00000000-0005-0000-0000-0000E77D0000}"/>
    <cellStyle name="SAPBEXstdItemX 11 4" xfId="24516" xr:uid="{00000000-0005-0000-0000-0000E87D0000}"/>
    <cellStyle name="SAPBEXstdItemX 11 4 2" xfId="24517" xr:uid="{00000000-0005-0000-0000-0000E97D0000}"/>
    <cellStyle name="SAPBEXstdItemX 11 5" xfId="24518" xr:uid="{00000000-0005-0000-0000-0000EA7D0000}"/>
    <cellStyle name="SAPBEXstdItemX 11 5 2" xfId="24519" xr:uid="{00000000-0005-0000-0000-0000EB7D0000}"/>
    <cellStyle name="SAPBEXstdItemX 11 6" xfId="24520" xr:uid="{00000000-0005-0000-0000-0000EC7D0000}"/>
    <cellStyle name="SAPBEXstdItemX 11 6 2" xfId="24521" xr:uid="{00000000-0005-0000-0000-0000ED7D0000}"/>
    <cellStyle name="SAPBEXstdItemX 11 7" xfId="24522" xr:uid="{00000000-0005-0000-0000-0000EE7D0000}"/>
    <cellStyle name="SAPBEXstdItemX 11 7 2" xfId="24523" xr:uid="{00000000-0005-0000-0000-0000EF7D0000}"/>
    <cellStyle name="SAPBEXstdItemX 11 8" xfId="24524" xr:uid="{00000000-0005-0000-0000-0000F07D0000}"/>
    <cellStyle name="SAPBEXstdItemX 11 8 2" xfId="24525" xr:uid="{00000000-0005-0000-0000-0000F17D0000}"/>
    <cellStyle name="SAPBEXstdItemX 11 9" xfId="24526" xr:uid="{00000000-0005-0000-0000-0000F27D0000}"/>
    <cellStyle name="SAPBEXstdItemX 11 9 2" xfId="24527" xr:uid="{00000000-0005-0000-0000-0000F37D0000}"/>
    <cellStyle name="SAPBEXstdItemX 12" xfId="24528" xr:uid="{00000000-0005-0000-0000-0000F47D0000}"/>
    <cellStyle name="SAPBEXstdItemX 12 10" xfId="24529" xr:uid="{00000000-0005-0000-0000-0000F57D0000}"/>
    <cellStyle name="SAPBEXstdItemX 12 10 2" xfId="24530" xr:uid="{00000000-0005-0000-0000-0000F67D0000}"/>
    <cellStyle name="SAPBEXstdItemX 12 11" xfId="24531" xr:uid="{00000000-0005-0000-0000-0000F77D0000}"/>
    <cellStyle name="SAPBEXstdItemX 12 12" xfId="24532" xr:uid="{00000000-0005-0000-0000-0000F87D0000}"/>
    <cellStyle name="SAPBEXstdItemX 12 2" xfId="24533" xr:uid="{00000000-0005-0000-0000-0000F97D0000}"/>
    <cellStyle name="SAPBEXstdItemX 12 2 2" xfId="24534" xr:uid="{00000000-0005-0000-0000-0000FA7D0000}"/>
    <cellStyle name="SAPBEXstdItemX 12 2 3" xfId="24535" xr:uid="{00000000-0005-0000-0000-0000FB7D0000}"/>
    <cellStyle name="SAPBEXstdItemX 12 3" xfId="24536" xr:uid="{00000000-0005-0000-0000-0000FC7D0000}"/>
    <cellStyle name="SAPBEXstdItemX 12 3 2" xfId="24537" xr:uid="{00000000-0005-0000-0000-0000FD7D0000}"/>
    <cellStyle name="SAPBEXstdItemX 12 4" xfId="24538" xr:uid="{00000000-0005-0000-0000-0000FE7D0000}"/>
    <cellStyle name="SAPBEXstdItemX 12 4 2" xfId="24539" xr:uid="{00000000-0005-0000-0000-0000FF7D0000}"/>
    <cellStyle name="SAPBEXstdItemX 12 5" xfId="24540" xr:uid="{00000000-0005-0000-0000-0000007E0000}"/>
    <cellStyle name="SAPBEXstdItemX 12 5 2" xfId="24541" xr:uid="{00000000-0005-0000-0000-0000017E0000}"/>
    <cellStyle name="SAPBEXstdItemX 12 6" xfId="24542" xr:uid="{00000000-0005-0000-0000-0000027E0000}"/>
    <cellStyle name="SAPBEXstdItemX 12 6 2" xfId="24543" xr:uid="{00000000-0005-0000-0000-0000037E0000}"/>
    <cellStyle name="SAPBEXstdItemX 12 7" xfId="24544" xr:uid="{00000000-0005-0000-0000-0000047E0000}"/>
    <cellStyle name="SAPBEXstdItemX 12 7 2" xfId="24545" xr:uid="{00000000-0005-0000-0000-0000057E0000}"/>
    <cellStyle name="SAPBEXstdItemX 12 8" xfId="24546" xr:uid="{00000000-0005-0000-0000-0000067E0000}"/>
    <cellStyle name="SAPBEXstdItemX 12 8 2" xfId="24547" xr:uid="{00000000-0005-0000-0000-0000077E0000}"/>
    <cellStyle name="SAPBEXstdItemX 12 9" xfId="24548" xr:uid="{00000000-0005-0000-0000-0000087E0000}"/>
    <cellStyle name="SAPBEXstdItemX 12 9 2" xfId="24549" xr:uid="{00000000-0005-0000-0000-0000097E0000}"/>
    <cellStyle name="SAPBEXstdItemX 13" xfId="24550" xr:uid="{00000000-0005-0000-0000-00000A7E0000}"/>
    <cellStyle name="SAPBEXstdItemX 13 10" xfId="24551" xr:uid="{00000000-0005-0000-0000-00000B7E0000}"/>
    <cellStyle name="SAPBEXstdItemX 13 10 2" xfId="24552" xr:uid="{00000000-0005-0000-0000-00000C7E0000}"/>
    <cellStyle name="SAPBEXstdItemX 13 11" xfId="24553" xr:uid="{00000000-0005-0000-0000-00000D7E0000}"/>
    <cellStyle name="SAPBEXstdItemX 13 12" xfId="24554" xr:uid="{00000000-0005-0000-0000-00000E7E0000}"/>
    <cellStyle name="SAPBEXstdItemX 13 2" xfId="24555" xr:uid="{00000000-0005-0000-0000-00000F7E0000}"/>
    <cellStyle name="SAPBEXstdItemX 13 2 2" xfId="24556" xr:uid="{00000000-0005-0000-0000-0000107E0000}"/>
    <cellStyle name="SAPBEXstdItemX 13 2 3" xfId="24557" xr:uid="{00000000-0005-0000-0000-0000117E0000}"/>
    <cellStyle name="SAPBEXstdItemX 13 3" xfId="24558" xr:uid="{00000000-0005-0000-0000-0000127E0000}"/>
    <cellStyle name="SAPBEXstdItemX 13 3 2" xfId="24559" xr:uid="{00000000-0005-0000-0000-0000137E0000}"/>
    <cellStyle name="SAPBEXstdItemX 13 4" xfId="24560" xr:uid="{00000000-0005-0000-0000-0000147E0000}"/>
    <cellStyle name="SAPBEXstdItemX 13 4 2" xfId="24561" xr:uid="{00000000-0005-0000-0000-0000157E0000}"/>
    <cellStyle name="SAPBEXstdItemX 13 5" xfId="24562" xr:uid="{00000000-0005-0000-0000-0000167E0000}"/>
    <cellStyle name="SAPBEXstdItemX 13 5 2" xfId="24563" xr:uid="{00000000-0005-0000-0000-0000177E0000}"/>
    <cellStyle name="SAPBEXstdItemX 13 6" xfId="24564" xr:uid="{00000000-0005-0000-0000-0000187E0000}"/>
    <cellStyle name="SAPBEXstdItemX 13 6 2" xfId="24565" xr:uid="{00000000-0005-0000-0000-0000197E0000}"/>
    <cellStyle name="SAPBEXstdItemX 13 7" xfId="24566" xr:uid="{00000000-0005-0000-0000-00001A7E0000}"/>
    <cellStyle name="SAPBEXstdItemX 13 7 2" xfId="24567" xr:uid="{00000000-0005-0000-0000-00001B7E0000}"/>
    <cellStyle name="SAPBEXstdItemX 13 8" xfId="24568" xr:uid="{00000000-0005-0000-0000-00001C7E0000}"/>
    <cellStyle name="SAPBEXstdItemX 13 8 2" xfId="24569" xr:uid="{00000000-0005-0000-0000-00001D7E0000}"/>
    <cellStyle name="SAPBEXstdItemX 13 9" xfId="24570" xr:uid="{00000000-0005-0000-0000-00001E7E0000}"/>
    <cellStyle name="SAPBEXstdItemX 13 9 2" xfId="24571" xr:uid="{00000000-0005-0000-0000-00001F7E0000}"/>
    <cellStyle name="SAPBEXstdItemX 14" xfId="24572" xr:uid="{00000000-0005-0000-0000-0000207E0000}"/>
    <cellStyle name="SAPBEXstdItemX 14 10" xfId="24573" xr:uid="{00000000-0005-0000-0000-0000217E0000}"/>
    <cellStyle name="SAPBEXstdItemX 14 10 2" xfId="24574" xr:uid="{00000000-0005-0000-0000-0000227E0000}"/>
    <cellStyle name="SAPBEXstdItemX 14 11" xfId="24575" xr:uid="{00000000-0005-0000-0000-0000237E0000}"/>
    <cellStyle name="SAPBEXstdItemX 14 12" xfId="24576" xr:uid="{00000000-0005-0000-0000-0000247E0000}"/>
    <cellStyle name="SAPBEXstdItemX 14 2" xfId="24577" xr:uid="{00000000-0005-0000-0000-0000257E0000}"/>
    <cellStyle name="SAPBEXstdItemX 14 2 2" xfId="24578" xr:uid="{00000000-0005-0000-0000-0000267E0000}"/>
    <cellStyle name="SAPBEXstdItemX 14 2 3" xfId="24579" xr:uid="{00000000-0005-0000-0000-0000277E0000}"/>
    <cellStyle name="SAPBEXstdItemX 14 3" xfId="24580" xr:uid="{00000000-0005-0000-0000-0000287E0000}"/>
    <cellStyle name="SAPBEXstdItemX 14 3 2" xfId="24581" xr:uid="{00000000-0005-0000-0000-0000297E0000}"/>
    <cellStyle name="SAPBEXstdItemX 14 4" xfId="24582" xr:uid="{00000000-0005-0000-0000-00002A7E0000}"/>
    <cellStyle name="SAPBEXstdItemX 14 4 2" xfId="24583" xr:uid="{00000000-0005-0000-0000-00002B7E0000}"/>
    <cellStyle name="SAPBEXstdItemX 14 5" xfId="24584" xr:uid="{00000000-0005-0000-0000-00002C7E0000}"/>
    <cellStyle name="SAPBEXstdItemX 14 5 2" xfId="24585" xr:uid="{00000000-0005-0000-0000-00002D7E0000}"/>
    <cellStyle name="SAPBEXstdItemX 14 6" xfId="24586" xr:uid="{00000000-0005-0000-0000-00002E7E0000}"/>
    <cellStyle name="SAPBEXstdItemX 14 6 2" xfId="24587" xr:uid="{00000000-0005-0000-0000-00002F7E0000}"/>
    <cellStyle name="SAPBEXstdItemX 14 7" xfId="24588" xr:uid="{00000000-0005-0000-0000-0000307E0000}"/>
    <cellStyle name="SAPBEXstdItemX 14 7 2" xfId="24589" xr:uid="{00000000-0005-0000-0000-0000317E0000}"/>
    <cellStyle name="SAPBEXstdItemX 14 8" xfId="24590" xr:uid="{00000000-0005-0000-0000-0000327E0000}"/>
    <cellStyle name="SAPBEXstdItemX 14 8 2" xfId="24591" xr:uid="{00000000-0005-0000-0000-0000337E0000}"/>
    <cellStyle name="SAPBEXstdItemX 14 9" xfId="24592" xr:uid="{00000000-0005-0000-0000-0000347E0000}"/>
    <cellStyle name="SAPBEXstdItemX 14 9 2" xfId="24593" xr:uid="{00000000-0005-0000-0000-0000357E0000}"/>
    <cellStyle name="SAPBEXstdItemX 15" xfId="24594" xr:uid="{00000000-0005-0000-0000-0000367E0000}"/>
    <cellStyle name="SAPBEXstdItemX 15 10" xfId="24595" xr:uid="{00000000-0005-0000-0000-0000377E0000}"/>
    <cellStyle name="SAPBEXstdItemX 15 10 2" xfId="24596" xr:uid="{00000000-0005-0000-0000-0000387E0000}"/>
    <cellStyle name="SAPBEXstdItemX 15 11" xfId="24597" xr:uid="{00000000-0005-0000-0000-0000397E0000}"/>
    <cellStyle name="SAPBEXstdItemX 15 12" xfId="24598" xr:uid="{00000000-0005-0000-0000-00003A7E0000}"/>
    <cellStyle name="SAPBEXstdItemX 15 2" xfId="24599" xr:uid="{00000000-0005-0000-0000-00003B7E0000}"/>
    <cellStyle name="SAPBEXstdItemX 15 2 2" xfId="24600" xr:uid="{00000000-0005-0000-0000-00003C7E0000}"/>
    <cellStyle name="SAPBEXstdItemX 15 2 3" xfId="24601" xr:uid="{00000000-0005-0000-0000-00003D7E0000}"/>
    <cellStyle name="SAPBEXstdItemX 15 3" xfId="24602" xr:uid="{00000000-0005-0000-0000-00003E7E0000}"/>
    <cellStyle name="SAPBEXstdItemX 15 3 2" xfId="24603" xr:uid="{00000000-0005-0000-0000-00003F7E0000}"/>
    <cellStyle name="SAPBEXstdItemX 15 4" xfId="24604" xr:uid="{00000000-0005-0000-0000-0000407E0000}"/>
    <cellStyle name="SAPBEXstdItemX 15 4 2" xfId="24605" xr:uid="{00000000-0005-0000-0000-0000417E0000}"/>
    <cellStyle name="SAPBEXstdItemX 15 5" xfId="24606" xr:uid="{00000000-0005-0000-0000-0000427E0000}"/>
    <cellStyle name="SAPBEXstdItemX 15 5 2" xfId="24607" xr:uid="{00000000-0005-0000-0000-0000437E0000}"/>
    <cellStyle name="SAPBEXstdItemX 15 6" xfId="24608" xr:uid="{00000000-0005-0000-0000-0000447E0000}"/>
    <cellStyle name="SAPBEXstdItemX 15 6 2" xfId="24609" xr:uid="{00000000-0005-0000-0000-0000457E0000}"/>
    <cellStyle name="SAPBEXstdItemX 15 7" xfId="24610" xr:uid="{00000000-0005-0000-0000-0000467E0000}"/>
    <cellStyle name="SAPBEXstdItemX 15 7 2" xfId="24611" xr:uid="{00000000-0005-0000-0000-0000477E0000}"/>
    <cellStyle name="SAPBEXstdItemX 15 8" xfId="24612" xr:uid="{00000000-0005-0000-0000-0000487E0000}"/>
    <cellStyle name="SAPBEXstdItemX 15 8 2" xfId="24613" xr:uid="{00000000-0005-0000-0000-0000497E0000}"/>
    <cellStyle name="SAPBEXstdItemX 15 9" xfId="24614" xr:uid="{00000000-0005-0000-0000-00004A7E0000}"/>
    <cellStyle name="SAPBEXstdItemX 15 9 2" xfId="24615" xr:uid="{00000000-0005-0000-0000-00004B7E0000}"/>
    <cellStyle name="SAPBEXstdItemX 16" xfId="24616" xr:uid="{00000000-0005-0000-0000-00004C7E0000}"/>
    <cellStyle name="SAPBEXstdItemX 16 2" xfId="24617" xr:uid="{00000000-0005-0000-0000-00004D7E0000}"/>
    <cellStyle name="SAPBEXstdItemX 16 2 2" xfId="24618" xr:uid="{00000000-0005-0000-0000-00004E7E0000}"/>
    <cellStyle name="SAPBEXstdItemX 16 3" xfId="24619" xr:uid="{00000000-0005-0000-0000-00004F7E0000}"/>
    <cellStyle name="SAPBEXstdItemX 17" xfId="24620" xr:uid="{00000000-0005-0000-0000-0000507E0000}"/>
    <cellStyle name="SAPBEXstdItemX 17 2" xfId="24621" xr:uid="{00000000-0005-0000-0000-0000517E0000}"/>
    <cellStyle name="SAPBEXstdItemX 17 2 2" xfId="24622" xr:uid="{00000000-0005-0000-0000-0000527E0000}"/>
    <cellStyle name="SAPBEXstdItemX 17 3" xfId="24623" xr:uid="{00000000-0005-0000-0000-0000537E0000}"/>
    <cellStyle name="SAPBEXstdItemX 18" xfId="24624" xr:uid="{00000000-0005-0000-0000-0000547E0000}"/>
    <cellStyle name="SAPBEXstdItemX 18 2" xfId="24625" xr:uid="{00000000-0005-0000-0000-0000557E0000}"/>
    <cellStyle name="SAPBEXstdItemX 18 2 2" xfId="24626" xr:uid="{00000000-0005-0000-0000-0000567E0000}"/>
    <cellStyle name="SAPBEXstdItemX 18 3" xfId="24627" xr:uid="{00000000-0005-0000-0000-0000577E0000}"/>
    <cellStyle name="SAPBEXstdItemX 19" xfId="24628" xr:uid="{00000000-0005-0000-0000-0000587E0000}"/>
    <cellStyle name="SAPBEXstdItemX 19 2" xfId="24629" xr:uid="{00000000-0005-0000-0000-0000597E0000}"/>
    <cellStyle name="SAPBEXstdItemX 19 2 2" xfId="24630" xr:uid="{00000000-0005-0000-0000-00005A7E0000}"/>
    <cellStyle name="SAPBEXstdItemX 19 3" xfId="24631" xr:uid="{00000000-0005-0000-0000-00005B7E0000}"/>
    <cellStyle name="SAPBEXstdItemX 2" xfId="24632" xr:uid="{00000000-0005-0000-0000-00005C7E0000}"/>
    <cellStyle name="SAPBEXstdItemX 2 10" xfId="24633" xr:uid="{00000000-0005-0000-0000-00005D7E0000}"/>
    <cellStyle name="SAPBEXstdItemX 2 10 2" xfId="24634" xr:uid="{00000000-0005-0000-0000-00005E7E0000}"/>
    <cellStyle name="SAPBEXstdItemX 2 10 3" xfId="24635" xr:uid="{00000000-0005-0000-0000-00005F7E0000}"/>
    <cellStyle name="SAPBEXstdItemX 2 11" xfId="24636" xr:uid="{00000000-0005-0000-0000-0000607E0000}"/>
    <cellStyle name="SAPBEXstdItemX 2 12" xfId="24637" xr:uid="{00000000-0005-0000-0000-0000617E0000}"/>
    <cellStyle name="SAPBEXstdItemX 2 2" xfId="24638" xr:uid="{00000000-0005-0000-0000-0000627E0000}"/>
    <cellStyle name="SAPBEXstdItemX 2 2 2" xfId="24639" xr:uid="{00000000-0005-0000-0000-0000637E0000}"/>
    <cellStyle name="SAPBEXstdItemX 2 2 2 2" xfId="24640" xr:uid="{00000000-0005-0000-0000-0000647E0000}"/>
    <cellStyle name="SAPBEXstdItemX 2 2 2 2 2" xfId="24641" xr:uid="{00000000-0005-0000-0000-0000657E0000}"/>
    <cellStyle name="SAPBEXstdItemX 2 2 2 3" xfId="24642" xr:uid="{00000000-0005-0000-0000-0000667E0000}"/>
    <cellStyle name="SAPBEXstdItemX 2 2 2 3 2" xfId="24643" xr:uid="{00000000-0005-0000-0000-0000677E0000}"/>
    <cellStyle name="SAPBEXstdItemX 2 2 2 4" xfId="24644" xr:uid="{00000000-0005-0000-0000-0000687E0000}"/>
    <cellStyle name="SAPBEXstdItemX 2 2 2 4 2" xfId="24645" xr:uid="{00000000-0005-0000-0000-0000697E0000}"/>
    <cellStyle name="SAPBEXstdItemX 2 2 2 5" xfId="24646" xr:uid="{00000000-0005-0000-0000-00006A7E0000}"/>
    <cellStyle name="SAPBEXstdItemX 2 2 2 5 2" xfId="24647" xr:uid="{00000000-0005-0000-0000-00006B7E0000}"/>
    <cellStyle name="SAPBEXstdItemX 2 2 2 6" xfId="24648" xr:uid="{00000000-0005-0000-0000-00006C7E0000}"/>
    <cellStyle name="SAPBEXstdItemX 2 2 2 7" xfId="24649" xr:uid="{00000000-0005-0000-0000-00006D7E0000}"/>
    <cellStyle name="SAPBEXstdItemX 2 2 2 8" xfId="24650" xr:uid="{00000000-0005-0000-0000-00006E7E0000}"/>
    <cellStyle name="SAPBEXstdItemX 2 2 2_2014БП" xfId="24651" xr:uid="{00000000-0005-0000-0000-00006F7E0000}"/>
    <cellStyle name="SAPBEXstdItemX 2 2 3" xfId="24652" xr:uid="{00000000-0005-0000-0000-0000707E0000}"/>
    <cellStyle name="SAPBEXstdItemX 2 2 3 2" xfId="24653" xr:uid="{00000000-0005-0000-0000-0000717E0000}"/>
    <cellStyle name="SAPBEXstdItemX 2 2 4" xfId="24654" xr:uid="{00000000-0005-0000-0000-0000727E0000}"/>
    <cellStyle name="SAPBEXstdItemX 2 2 4 2" xfId="24655" xr:uid="{00000000-0005-0000-0000-0000737E0000}"/>
    <cellStyle name="SAPBEXstdItemX 2 2 5" xfId="24656" xr:uid="{00000000-0005-0000-0000-0000747E0000}"/>
    <cellStyle name="SAPBEXstdItemX 2 2 5 2" xfId="24657" xr:uid="{00000000-0005-0000-0000-0000757E0000}"/>
    <cellStyle name="SAPBEXstdItemX 2 2 6" xfId="24658" xr:uid="{00000000-0005-0000-0000-0000767E0000}"/>
    <cellStyle name="SAPBEXstdItemX 2 2 6 2" xfId="24659" xr:uid="{00000000-0005-0000-0000-0000777E0000}"/>
    <cellStyle name="SAPBEXstdItemX 2 2 7" xfId="24660" xr:uid="{00000000-0005-0000-0000-0000787E0000}"/>
    <cellStyle name="SAPBEXstdItemX 2 2 8" xfId="24661" xr:uid="{00000000-0005-0000-0000-0000797E0000}"/>
    <cellStyle name="SAPBEXstdItemX 2 2 9" xfId="24662" xr:uid="{00000000-0005-0000-0000-00007A7E0000}"/>
    <cellStyle name="SAPBEXstdItemX 2 2_2013Прогноз" xfId="24663" xr:uid="{00000000-0005-0000-0000-00007B7E0000}"/>
    <cellStyle name="SAPBEXstdItemX 2 3" xfId="24664" xr:uid="{00000000-0005-0000-0000-00007C7E0000}"/>
    <cellStyle name="SAPBEXstdItemX 2 3 2" xfId="24665" xr:uid="{00000000-0005-0000-0000-00007D7E0000}"/>
    <cellStyle name="SAPBEXstdItemX 2 3 2 2" xfId="24666" xr:uid="{00000000-0005-0000-0000-00007E7E0000}"/>
    <cellStyle name="SAPBEXstdItemX 2 3 2 2 2" xfId="24667" xr:uid="{00000000-0005-0000-0000-00007F7E0000}"/>
    <cellStyle name="SAPBEXstdItemX 2 3 2 3" xfId="24668" xr:uid="{00000000-0005-0000-0000-0000807E0000}"/>
    <cellStyle name="SAPBEXstdItemX 2 3 2 3 2" xfId="24669" xr:uid="{00000000-0005-0000-0000-0000817E0000}"/>
    <cellStyle name="SAPBEXstdItemX 2 3 2 4" xfId="24670" xr:uid="{00000000-0005-0000-0000-0000827E0000}"/>
    <cellStyle name="SAPBEXstdItemX 2 3 2 4 2" xfId="24671" xr:uid="{00000000-0005-0000-0000-0000837E0000}"/>
    <cellStyle name="SAPBEXstdItemX 2 3 2 5" xfId="24672" xr:uid="{00000000-0005-0000-0000-0000847E0000}"/>
    <cellStyle name="SAPBEXstdItemX 2 3 2 5 2" xfId="24673" xr:uid="{00000000-0005-0000-0000-0000857E0000}"/>
    <cellStyle name="SAPBEXstdItemX 2 3 2 6" xfId="24674" xr:uid="{00000000-0005-0000-0000-0000867E0000}"/>
    <cellStyle name="SAPBEXstdItemX 2 3 2 7" xfId="24675" xr:uid="{00000000-0005-0000-0000-0000877E0000}"/>
    <cellStyle name="SAPBEXstdItemX 2 3 2 8" xfId="24676" xr:uid="{00000000-0005-0000-0000-0000887E0000}"/>
    <cellStyle name="SAPBEXstdItemX 2 3 2_2014БП" xfId="24677" xr:uid="{00000000-0005-0000-0000-0000897E0000}"/>
    <cellStyle name="SAPBEXstdItemX 2 3 3" xfId="24678" xr:uid="{00000000-0005-0000-0000-00008A7E0000}"/>
    <cellStyle name="SAPBEXstdItemX 2 3 3 2" xfId="24679" xr:uid="{00000000-0005-0000-0000-00008B7E0000}"/>
    <cellStyle name="SAPBEXstdItemX 2 3 4" xfId="24680" xr:uid="{00000000-0005-0000-0000-00008C7E0000}"/>
    <cellStyle name="SAPBEXstdItemX 2 3 4 2" xfId="24681" xr:uid="{00000000-0005-0000-0000-00008D7E0000}"/>
    <cellStyle name="SAPBEXstdItemX 2 3 5" xfId="24682" xr:uid="{00000000-0005-0000-0000-00008E7E0000}"/>
    <cellStyle name="SAPBEXstdItemX 2 3 5 2" xfId="24683" xr:uid="{00000000-0005-0000-0000-00008F7E0000}"/>
    <cellStyle name="SAPBEXstdItemX 2 3 6" xfId="24684" xr:uid="{00000000-0005-0000-0000-0000907E0000}"/>
    <cellStyle name="SAPBEXstdItemX 2 3 6 2" xfId="24685" xr:uid="{00000000-0005-0000-0000-0000917E0000}"/>
    <cellStyle name="SAPBEXstdItemX 2 3 7" xfId="24686" xr:uid="{00000000-0005-0000-0000-0000927E0000}"/>
    <cellStyle name="SAPBEXstdItemX 2 3 8" xfId="24687" xr:uid="{00000000-0005-0000-0000-0000937E0000}"/>
    <cellStyle name="SAPBEXstdItemX 2 3 9" xfId="24688" xr:uid="{00000000-0005-0000-0000-0000947E0000}"/>
    <cellStyle name="SAPBEXstdItemX 2 3_2013Прогноз" xfId="24689" xr:uid="{00000000-0005-0000-0000-0000957E0000}"/>
    <cellStyle name="SAPBEXstdItemX 2 4" xfId="24690" xr:uid="{00000000-0005-0000-0000-0000967E0000}"/>
    <cellStyle name="SAPBEXstdItemX 2 4 2" xfId="24691" xr:uid="{00000000-0005-0000-0000-0000977E0000}"/>
    <cellStyle name="SAPBEXstdItemX 2 4 2 2" xfId="24692" xr:uid="{00000000-0005-0000-0000-0000987E0000}"/>
    <cellStyle name="SAPBEXstdItemX 2 4 2 3" xfId="24693" xr:uid="{00000000-0005-0000-0000-0000997E0000}"/>
    <cellStyle name="SAPBEXstdItemX 2 4 3" xfId="24694" xr:uid="{00000000-0005-0000-0000-00009A7E0000}"/>
    <cellStyle name="SAPBEXstdItemX 2 4 3 2" xfId="24695" xr:uid="{00000000-0005-0000-0000-00009B7E0000}"/>
    <cellStyle name="SAPBEXstdItemX 2 4 4" xfId="24696" xr:uid="{00000000-0005-0000-0000-00009C7E0000}"/>
    <cellStyle name="SAPBEXstdItemX 2 4 4 2" xfId="24697" xr:uid="{00000000-0005-0000-0000-00009D7E0000}"/>
    <cellStyle name="SAPBEXstdItemX 2 4 5" xfId="24698" xr:uid="{00000000-0005-0000-0000-00009E7E0000}"/>
    <cellStyle name="SAPBEXstdItemX 2 4 5 2" xfId="24699" xr:uid="{00000000-0005-0000-0000-00009F7E0000}"/>
    <cellStyle name="SAPBEXstdItemX 2 4 6" xfId="24700" xr:uid="{00000000-0005-0000-0000-0000A07E0000}"/>
    <cellStyle name="SAPBEXstdItemX 2 4 7" xfId="24701" xr:uid="{00000000-0005-0000-0000-0000A17E0000}"/>
    <cellStyle name="SAPBEXstdItemX 2 4 8" xfId="24702" xr:uid="{00000000-0005-0000-0000-0000A27E0000}"/>
    <cellStyle name="SAPBEXstdItemX 2 4_2014БП" xfId="24703" xr:uid="{00000000-0005-0000-0000-0000A37E0000}"/>
    <cellStyle name="SAPBEXstdItemX 2 5" xfId="24704" xr:uid="{00000000-0005-0000-0000-0000A47E0000}"/>
    <cellStyle name="SAPBEXstdItemX 2 5 2" xfId="24705" xr:uid="{00000000-0005-0000-0000-0000A57E0000}"/>
    <cellStyle name="SAPBEXstdItemX 2 5 2 2" xfId="24706" xr:uid="{00000000-0005-0000-0000-0000A67E0000}"/>
    <cellStyle name="SAPBEXstdItemX 2 5 3" xfId="24707" xr:uid="{00000000-0005-0000-0000-0000A77E0000}"/>
    <cellStyle name="SAPBEXstdItemX 2 6" xfId="24708" xr:uid="{00000000-0005-0000-0000-0000A87E0000}"/>
    <cellStyle name="SAPBEXstdItemX 2 6 2" xfId="24709" xr:uid="{00000000-0005-0000-0000-0000A97E0000}"/>
    <cellStyle name="SAPBEXstdItemX 2 6 2 2" xfId="24710" xr:uid="{00000000-0005-0000-0000-0000AA7E0000}"/>
    <cellStyle name="SAPBEXstdItemX 2 6 3" xfId="24711" xr:uid="{00000000-0005-0000-0000-0000AB7E0000}"/>
    <cellStyle name="SAPBEXstdItemX 2 7" xfId="24712" xr:uid="{00000000-0005-0000-0000-0000AC7E0000}"/>
    <cellStyle name="SAPBEXstdItemX 2 7 2" xfId="24713" xr:uid="{00000000-0005-0000-0000-0000AD7E0000}"/>
    <cellStyle name="SAPBEXstdItemX 2 7 2 2" xfId="24714" xr:uid="{00000000-0005-0000-0000-0000AE7E0000}"/>
    <cellStyle name="SAPBEXstdItemX 2 7 3" xfId="24715" xr:uid="{00000000-0005-0000-0000-0000AF7E0000}"/>
    <cellStyle name="SAPBEXstdItemX 2 8" xfId="24716" xr:uid="{00000000-0005-0000-0000-0000B07E0000}"/>
    <cellStyle name="SAPBEXstdItemX 2 8 2" xfId="24717" xr:uid="{00000000-0005-0000-0000-0000B17E0000}"/>
    <cellStyle name="SAPBEXstdItemX 2 8 2 2" xfId="24718" xr:uid="{00000000-0005-0000-0000-0000B27E0000}"/>
    <cellStyle name="SAPBEXstdItemX 2 8 3" xfId="24719" xr:uid="{00000000-0005-0000-0000-0000B37E0000}"/>
    <cellStyle name="SAPBEXstdItemX 2 9" xfId="24720" xr:uid="{00000000-0005-0000-0000-0000B47E0000}"/>
    <cellStyle name="SAPBEXstdItemX 2 9 2" xfId="24721" xr:uid="{00000000-0005-0000-0000-0000B57E0000}"/>
    <cellStyle name="SAPBEXstdItemX 2 9 2 2" xfId="24722" xr:uid="{00000000-0005-0000-0000-0000B67E0000}"/>
    <cellStyle name="SAPBEXstdItemX 2 9 3" xfId="24723" xr:uid="{00000000-0005-0000-0000-0000B77E0000}"/>
    <cellStyle name="SAPBEXstdItemX 2_2013Прогноз" xfId="24724" xr:uid="{00000000-0005-0000-0000-0000B87E0000}"/>
    <cellStyle name="SAPBEXstdItemX 20" xfId="24725" xr:uid="{00000000-0005-0000-0000-0000B97E0000}"/>
    <cellStyle name="SAPBEXstdItemX 20 2" xfId="24726" xr:uid="{00000000-0005-0000-0000-0000BA7E0000}"/>
    <cellStyle name="SAPBEXstdItemX 20 2 2" xfId="24727" xr:uid="{00000000-0005-0000-0000-0000BB7E0000}"/>
    <cellStyle name="SAPBEXstdItemX 20 3" xfId="24728" xr:uid="{00000000-0005-0000-0000-0000BC7E0000}"/>
    <cellStyle name="SAPBEXstdItemX 21" xfId="24729" xr:uid="{00000000-0005-0000-0000-0000BD7E0000}"/>
    <cellStyle name="SAPBEXstdItemX 21 2" xfId="24730" xr:uid="{00000000-0005-0000-0000-0000BE7E0000}"/>
    <cellStyle name="SAPBEXstdItemX 21 2 2" xfId="24731" xr:uid="{00000000-0005-0000-0000-0000BF7E0000}"/>
    <cellStyle name="SAPBEXstdItemX 21 3" xfId="24732" xr:uid="{00000000-0005-0000-0000-0000C07E0000}"/>
    <cellStyle name="SAPBEXstdItemX 22" xfId="24733" xr:uid="{00000000-0005-0000-0000-0000C17E0000}"/>
    <cellStyle name="SAPBEXstdItemX 22 2" xfId="24734" xr:uid="{00000000-0005-0000-0000-0000C27E0000}"/>
    <cellStyle name="SAPBEXstdItemX 22 2 2" xfId="24735" xr:uid="{00000000-0005-0000-0000-0000C37E0000}"/>
    <cellStyle name="SAPBEXstdItemX 22 3" xfId="24736" xr:uid="{00000000-0005-0000-0000-0000C47E0000}"/>
    <cellStyle name="SAPBEXstdItemX 23" xfId="24737" xr:uid="{00000000-0005-0000-0000-0000C57E0000}"/>
    <cellStyle name="SAPBEXstdItemX 23 2" xfId="24738" xr:uid="{00000000-0005-0000-0000-0000C67E0000}"/>
    <cellStyle name="SAPBEXstdItemX 23 2 2" xfId="24739" xr:uid="{00000000-0005-0000-0000-0000C77E0000}"/>
    <cellStyle name="SAPBEXstdItemX 23 3" xfId="24740" xr:uid="{00000000-0005-0000-0000-0000C87E0000}"/>
    <cellStyle name="SAPBEXstdItemX 24" xfId="24741" xr:uid="{00000000-0005-0000-0000-0000C97E0000}"/>
    <cellStyle name="SAPBEXstdItemX 24 2" xfId="24742" xr:uid="{00000000-0005-0000-0000-0000CA7E0000}"/>
    <cellStyle name="SAPBEXstdItemX 24 2 2" xfId="24743" xr:uid="{00000000-0005-0000-0000-0000CB7E0000}"/>
    <cellStyle name="SAPBEXstdItemX 24 3" xfId="24744" xr:uid="{00000000-0005-0000-0000-0000CC7E0000}"/>
    <cellStyle name="SAPBEXstdItemX 25" xfId="24745" xr:uid="{00000000-0005-0000-0000-0000CD7E0000}"/>
    <cellStyle name="SAPBEXstdItemX 25 2" xfId="24746" xr:uid="{00000000-0005-0000-0000-0000CE7E0000}"/>
    <cellStyle name="SAPBEXstdItemX 25 3" xfId="24747" xr:uid="{00000000-0005-0000-0000-0000CF7E0000}"/>
    <cellStyle name="SAPBEXstdItemX 26" xfId="24748" xr:uid="{00000000-0005-0000-0000-0000D07E0000}"/>
    <cellStyle name="SAPBEXstdItemX 26 2" xfId="24749" xr:uid="{00000000-0005-0000-0000-0000D17E0000}"/>
    <cellStyle name="SAPBEXstdItemX 27" xfId="24750" xr:uid="{00000000-0005-0000-0000-0000D27E0000}"/>
    <cellStyle name="SAPBEXstdItemX 28" xfId="24751" xr:uid="{00000000-0005-0000-0000-0000D37E0000}"/>
    <cellStyle name="SAPBEXstdItemX 29" xfId="36512" xr:uid="{00000000-0005-0000-0000-0000D47E0000}"/>
    <cellStyle name="SAPBEXstdItemX 3" xfId="24752" xr:uid="{00000000-0005-0000-0000-0000D57E0000}"/>
    <cellStyle name="SAPBEXstdItemX 3 10" xfId="24753" xr:uid="{00000000-0005-0000-0000-0000D67E0000}"/>
    <cellStyle name="SAPBEXstdItemX 3 10 2" xfId="24754" xr:uid="{00000000-0005-0000-0000-0000D77E0000}"/>
    <cellStyle name="SAPBEXstdItemX 3 10 3" xfId="24755" xr:uid="{00000000-0005-0000-0000-0000D87E0000}"/>
    <cellStyle name="SAPBEXstdItemX 3 11" xfId="24756" xr:uid="{00000000-0005-0000-0000-0000D97E0000}"/>
    <cellStyle name="SAPBEXstdItemX 3 12" xfId="24757" xr:uid="{00000000-0005-0000-0000-0000DA7E0000}"/>
    <cellStyle name="SAPBEXstdItemX 3 2" xfId="24758" xr:uid="{00000000-0005-0000-0000-0000DB7E0000}"/>
    <cellStyle name="SAPBEXstdItemX 3 2 2" xfId="24759" xr:uid="{00000000-0005-0000-0000-0000DC7E0000}"/>
    <cellStyle name="SAPBEXstdItemX 3 2 2 2" xfId="24760" xr:uid="{00000000-0005-0000-0000-0000DD7E0000}"/>
    <cellStyle name="SAPBEXstdItemX 3 2 2 2 2" xfId="24761" xr:uid="{00000000-0005-0000-0000-0000DE7E0000}"/>
    <cellStyle name="SAPBEXstdItemX 3 2 2 3" xfId="24762" xr:uid="{00000000-0005-0000-0000-0000DF7E0000}"/>
    <cellStyle name="SAPBEXstdItemX 3 2 2 3 2" xfId="24763" xr:uid="{00000000-0005-0000-0000-0000E07E0000}"/>
    <cellStyle name="SAPBEXstdItemX 3 2 2 4" xfId="24764" xr:uid="{00000000-0005-0000-0000-0000E17E0000}"/>
    <cellStyle name="SAPBEXstdItemX 3 2 2 4 2" xfId="24765" xr:uid="{00000000-0005-0000-0000-0000E27E0000}"/>
    <cellStyle name="SAPBEXstdItemX 3 2 2 5" xfId="24766" xr:uid="{00000000-0005-0000-0000-0000E37E0000}"/>
    <cellStyle name="SAPBEXstdItemX 3 2 2 5 2" xfId="24767" xr:uid="{00000000-0005-0000-0000-0000E47E0000}"/>
    <cellStyle name="SAPBEXstdItemX 3 2 2 6" xfId="24768" xr:uid="{00000000-0005-0000-0000-0000E57E0000}"/>
    <cellStyle name="SAPBEXstdItemX 3 2 2 7" xfId="24769" xr:uid="{00000000-0005-0000-0000-0000E67E0000}"/>
    <cellStyle name="SAPBEXstdItemX 3 2 2 8" xfId="24770" xr:uid="{00000000-0005-0000-0000-0000E77E0000}"/>
    <cellStyle name="SAPBEXstdItemX 3 2 2_2014БП" xfId="24771" xr:uid="{00000000-0005-0000-0000-0000E87E0000}"/>
    <cellStyle name="SAPBEXstdItemX 3 2 3" xfId="24772" xr:uid="{00000000-0005-0000-0000-0000E97E0000}"/>
    <cellStyle name="SAPBEXstdItemX 3 2 3 2" xfId="24773" xr:uid="{00000000-0005-0000-0000-0000EA7E0000}"/>
    <cellStyle name="SAPBEXstdItemX 3 2 4" xfId="24774" xr:uid="{00000000-0005-0000-0000-0000EB7E0000}"/>
    <cellStyle name="SAPBEXstdItemX 3 2 4 2" xfId="24775" xr:uid="{00000000-0005-0000-0000-0000EC7E0000}"/>
    <cellStyle name="SAPBEXstdItemX 3 2 5" xfId="24776" xr:uid="{00000000-0005-0000-0000-0000ED7E0000}"/>
    <cellStyle name="SAPBEXstdItemX 3 2 5 2" xfId="24777" xr:uid="{00000000-0005-0000-0000-0000EE7E0000}"/>
    <cellStyle name="SAPBEXstdItemX 3 2 6" xfId="24778" xr:uid="{00000000-0005-0000-0000-0000EF7E0000}"/>
    <cellStyle name="SAPBEXstdItemX 3 2 6 2" xfId="24779" xr:uid="{00000000-0005-0000-0000-0000F07E0000}"/>
    <cellStyle name="SAPBEXstdItemX 3 2 7" xfId="24780" xr:uid="{00000000-0005-0000-0000-0000F17E0000}"/>
    <cellStyle name="SAPBEXstdItemX 3 2 8" xfId="24781" xr:uid="{00000000-0005-0000-0000-0000F27E0000}"/>
    <cellStyle name="SAPBEXstdItemX 3 2 9" xfId="24782" xr:uid="{00000000-0005-0000-0000-0000F37E0000}"/>
    <cellStyle name="SAPBEXstdItemX 3 2_2013Прогноз" xfId="24783" xr:uid="{00000000-0005-0000-0000-0000F47E0000}"/>
    <cellStyle name="SAPBEXstdItemX 3 3" xfId="24784" xr:uid="{00000000-0005-0000-0000-0000F57E0000}"/>
    <cellStyle name="SAPBEXstdItemX 3 3 2" xfId="24785" xr:uid="{00000000-0005-0000-0000-0000F67E0000}"/>
    <cellStyle name="SAPBEXstdItemX 3 3 2 2" xfId="24786" xr:uid="{00000000-0005-0000-0000-0000F77E0000}"/>
    <cellStyle name="SAPBEXstdItemX 3 3 2 2 2" xfId="24787" xr:uid="{00000000-0005-0000-0000-0000F87E0000}"/>
    <cellStyle name="SAPBEXstdItemX 3 3 2 3" xfId="24788" xr:uid="{00000000-0005-0000-0000-0000F97E0000}"/>
    <cellStyle name="SAPBEXstdItemX 3 3 2 3 2" xfId="24789" xr:uid="{00000000-0005-0000-0000-0000FA7E0000}"/>
    <cellStyle name="SAPBEXstdItemX 3 3 2 4" xfId="24790" xr:uid="{00000000-0005-0000-0000-0000FB7E0000}"/>
    <cellStyle name="SAPBEXstdItemX 3 3 2 4 2" xfId="24791" xr:uid="{00000000-0005-0000-0000-0000FC7E0000}"/>
    <cellStyle name="SAPBEXstdItemX 3 3 2 5" xfId="24792" xr:uid="{00000000-0005-0000-0000-0000FD7E0000}"/>
    <cellStyle name="SAPBEXstdItemX 3 3 2 5 2" xfId="24793" xr:uid="{00000000-0005-0000-0000-0000FE7E0000}"/>
    <cellStyle name="SAPBEXstdItemX 3 3 2 6" xfId="24794" xr:uid="{00000000-0005-0000-0000-0000FF7E0000}"/>
    <cellStyle name="SAPBEXstdItemX 3 3 2 7" xfId="24795" xr:uid="{00000000-0005-0000-0000-0000007F0000}"/>
    <cellStyle name="SAPBEXstdItemX 3 3 2 8" xfId="24796" xr:uid="{00000000-0005-0000-0000-0000017F0000}"/>
    <cellStyle name="SAPBEXstdItemX 3 3 2_2014БП" xfId="24797" xr:uid="{00000000-0005-0000-0000-0000027F0000}"/>
    <cellStyle name="SAPBEXstdItemX 3 3 3" xfId="24798" xr:uid="{00000000-0005-0000-0000-0000037F0000}"/>
    <cellStyle name="SAPBEXstdItemX 3 3 3 2" xfId="24799" xr:uid="{00000000-0005-0000-0000-0000047F0000}"/>
    <cellStyle name="SAPBEXstdItemX 3 3 4" xfId="24800" xr:uid="{00000000-0005-0000-0000-0000057F0000}"/>
    <cellStyle name="SAPBEXstdItemX 3 3 4 2" xfId="24801" xr:uid="{00000000-0005-0000-0000-0000067F0000}"/>
    <cellStyle name="SAPBEXstdItemX 3 3 5" xfId="24802" xr:uid="{00000000-0005-0000-0000-0000077F0000}"/>
    <cellStyle name="SAPBEXstdItemX 3 3 5 2" xfId="24803" xr:uid="{00000000-0005-0000-0000-0000087F0000}"/>
    <cellStyle name="SAPBEXstdItemX 3 3 6" xfId="24804" xr:uid="{00000000-0005-0000-0000-0000097F0000}"/>
    <cellStyle name="SAPBEXstdItemX 3 3 6 2" xfId="24805" xr:uid="{00000000-0005-0000-0000-00000A7F0000}"/>
    <cellStyle name="SAPBEXstdItemX 3 3 7" xfId="24806" xr:uid="{00000000-0005-0000-0000-00000B7F0000}"/>
    <cellStyle name="SAPBEXstdItemX 3 3 8" xfId="24807" xr:uid="{00000000-0005-0000-0000-00000C7F0000}"/>
    <cellStyle name="SAPBEXstdItemX 3 3 9" xfId="24808" xr:uid="{00000000-0005-0000-0000-00000D7F0000}"/>
    <cellStyle name="SAPBEXstdItemX 3 3_2013Прогноз" xfId="24809" xr:uid="{00000000-0005-0000-0000-00000E7F0000}"/>
    <cellStyle name="SAPBEXstdItemX 3 4" xfId="24810" xr:uid="{00000000-0005-0000-0000-00000F7F0000}"/>
    <cellStyle name="SAPBEXstdItemX 3 4 2" xfId="24811" xr:uid="{00000000-0005-0000-0000-0000107F0000}"/>
    <cellStyle name="SAPBEXstdItemX 3 4 2 2" xfId="24812" xr:uid="{00000000-0005-0000-0000-0000117F0000}"/>
    <cellStyle name="SAPBEXstdItemX 3 4 2 3" xfId="24813" xr:uid="{00000000-0005-0000-0000-0000127F0000}"/>
    <cellStyle name="SAPBEXstdItemX 3 4 3" xfId="24814" xr:uid="{00000000-0005-0000-0000-0000137F0000}"/>
    <cellStyle name="SAPBEXstdItemX 3 4 3 2" xfId="24815" xr:uid="{00000000-0005-0000-0000-0000147F0000}"/>
    <cellStyle name="SAPBEXstdItemX 3 4 4" xfId="24816" xr:uid="{00000000-0005-0000-0000-0000157F0000}"/>
    <cellStyle name="SAPBEXstdItemX 3 4 4 2" xfId="24817" xr:uid="{00000000-0005-0000-0000-0000167F0000}"/>
    <cellStyle name="SAPBEXstdItemX 3 4 5" xfId="24818" xr:uid="{00000000-0005-0000-0000-0000177F0000}"/>
    <cellStyle name="SAPBEXstdItemX 3 4 5 2" xfId="24819" xr:uid="{00000000-0005-0000-0000-0000187F0000}"/>
    <cellStyle name="SAPBEXstdItemX 3 4 6" xfId="24820" xr:uid="{00000000-0005-0000-0000-0000197F0000}"/>
    <cellStyle name="SAPBEXstdItemX 3 4 7" xfId="24821" xr:uid="{00000000-0005-0000-0000-00001A7F0000}"/>
    <cellStyle name="SAPBEXstdItemX 3 4 8" xfId="24822" xr:uid="{00000000-0005-0000-0000-00001B7F0000}"/>
    <cellStyle name="SAPBEXstdItemX 3 4_2014БП" xfId="24823" xr:uid="{00000000-0005-0000-0000-00001C7F0000}"/>
    <cellStyle name="SAPBEXstdItemX 3 5" xfId="24824" xr:uid="{00000000-0005-0000-0000-00001D7F0000}"/>
    <cellStyle name="SAPBEXstdItemX 3 5 2" xfId="24825" xr:uid="{00000000-0005-0000-0000-00001E7F0000}"/>
    <cellStyle name="SAPBEXstdItemX 3 5 2 2" xfId="24826" xr:uid="{00000000-0005-0000-0000-00001F7F0000}"/>
    <cellStyle name="SAPBEXstdItemX 3 5 3" xfId="24827" xr:uid="{00000000-0005-0000-0000-0000207F0000}"/>
    <cellStyle name="SAPBEXstdItemX 3 6" xfId="24828" xr:uid="{00000000-0005-0000-0000-0000217F0000}"/>
    <cellStyle name="SAPBEXstdItemX 3 6 2" xfId="24829" xr:uid="{00000000-0005-0000-0000-0000227F0000}"/>
    <cellStyle name="SAPBEXstdItemX 3 6 2 2" xfId="24830" xr:uid="{00000000-0005-0000-0000-0000237F0000}"/>
    <cellStyle name="SAPBEXstdItemX 3 6 3" xfId="24831" xr:uid="{00000000-0005-0000-0000-0000247F0000}"/>
    <cellStyle name="SAPBEXstdItemX 3 7" xfId="24832" xr:uid="{00000000-0005-0000-0000-0000257F0000}"/>
    <cellStyle name="SAPBEXstdItemX 3 7 2" xfId="24833" xr:uid="{00000000-0005-0000-0000-0000267F0000}"/>
    <cellStyle name="SAPBEXstdItemX 3 7 2 2" xfId="24834" xr:uid="{00000000-0005-0000-0000-0000277F0000}"/>
    <cellStyle name="SAPBEXstdItemX 3 7 3" xfId="24835" xr:uid="{00000000-0005-0000-0000-0000287F0000}"/>
    <cellStyle name="SAPBEXstdItemX 3 8" xfId="24836" xr:uid="{00000000-0005-0000-0000-0000297F0000}"/>
    <cellStyle name="SAPBEXstdItemX 3 8 2" xfId="24837" xr:uid="{00000000-0005-0000-0000-00002A7F0000}"/>
    <cellStyle name="SAPBEXstdItemX 3 8 2 2" xfId="24838" xr:uid="{00000000-0005-0000-0000-00002B7F0000}"/>
    <cellStyle name="SAPBEXstdItemX 3 8 3" xfId="24839" xr:uid="{00000000-0005-0000-0000-00002C7F0000}"/>
    <cellStyle name="SAPBEXstdItemX 3 9" xfId="24840" xr:uid="{00000000-0005-0000-0000-00002D7F0000}"/>
    <cellStyle name="SAPBEXstdItemX 3 9 2" xfId="24841" xr:uid="{00000000-0005-0000-0000-00002E7F0000}"/>
    <cellStyle name="SAPBEXstdItemX 3 9 2 2" xfId="24842" xr:uid="{00000000-0005-0000-0000-00002F7F0000}"/>
    <cellStyle name="SAPBEXstdItemX 3 9 3" xfId="24843" xr:uid="{00000000-0005-0000-0000-0000307F0000}"/>
    <cellStyle name="SAPBEXstdItemX 3_2013Прогноз" xfId="24844" xr:uid="{00000000-0005-0000-0000-0000317F0000}"/>
    <cellStyle name="SAPBEXstdItemX 30" xfId="36513" xr:uid="{00000000-0005-0000-0000-0000327F0000}"/>
    <cellStyle name="SAPBEXstdItemX 31" xfId="36514" xr:uid="{00000000-0005-0000-0000-0000337F0000}"/>
    <cellStyle name="SAPBEXstdItemX 4" xfId="24845" xr:uid="{00000000-0005-0000-0000-0000347F0000}"/>
    <cellStyle name="SAPBEXstdItemX 4 10" xfId="24846" xr:uid="{00000000-0005-0000-0000-0000357F0000}"/>
    <cellStyle name="SAPBEXstdItemX 4 10 2" xfId="24847" xr:uid="{00000000-0005-0000-0000-0000367F0000}"/>
    <cellStyle name="SAPBEXstdItemX 4 10 3" xfId="24848" xr:uid="{00000000-0005-0000-0000-0000377F0000}"/>
    <cellStyle name="SAPBEXstdItemX 4 11" xfId="24849" xr:uid="{00000000-0005-0000-0000-0000387F0000}"/>
    <cellStyle name="SAPBEXstdItemX 4 12" xfId="24850" xr:uid="{00000000-0005-0000-0000-0000397F0000}"/>
    <cellStyle name="SAPBEXstdItemX 4 2" xfId="24851" xr:uid="{00000000-0005-0000-0000-00003A7F0000}"/>
    <cellStyle name="SAPBEXstdItemX 4 2 2" xfId="24852" xr:uid="{00000000-0005-0000-0000-00003B7F0000}"/>
    <cellStyle name="SAPBEXstdItemX 4 2 2 2" xfId="24853" xr:uid="{00000000-0005-0000-0000-00003C7F0000}"/>
    <cellStyle name="SAPBEXstdItemX 4 2 2 2 2" xfId="24854" xr:uid="{00000000-0005-0000-0000-00003D7F0000}"/>
    <cellStyle name="SAPBEXstdItemX 4 2 2 3" xfId="24855" xr:uid="{00000000-0005-0000-0000-00003E7F0000}"/>
    <cellStyle name="SAPBEXstdItemX 4 2 2 3 2" xfId="24856" xr:uid="{00000000-0005-0000-0000-00003F7F0000}"/>
    <cellStyle name="SAPBEXstdItemX 4 2 2 4" xfId="24857" xr:uid="{00000000-0005-0000-0000-0000407F0000}"/>
    <cellStyle name="SAPBEXstdItemX 4 2 2 4 2" xfId="24858" xr:uid="{00000000-0005-0000-0000-0000417F0000}"/>
    <cellStyle name="SAPBEXstdItemX 4 2 2 5" xfId="24859" xr:uid="{00000000-0005-0000-0000-0000427F0000}"/>
    <cellStyle name="SAPBEXstdItemX 4 2 2 5 2" xfId="24860" xr:uid="{00000000-0005-0000-0000-0000437F0000}"/>
    <cellStyle name="SAPBEXstdItemX 4 2 2 6" xfId="24861" xr:uid="{00000000-0005-0000-0000-0000447F0000}"/>
    <cellStyle name="SAPBEXstdItemX 4 2 2 7" xfId="24862" xr:uid="{00000000-0005-0000-0000-0000457F0000}"/>
    <cellStyle name="SAPBEXstdItemX 4 2 2 8" xfId="24863" xr:uid="{00000000-0005-0000-0000-0000467F0000}"/>
    <cellStyle name="SAPBEXstdItemX 4 2 2_2014БП" xfId="24864" xr:uid="{00000000-0005-0000-0000-0000477F0000}"/>
    <cellStyle name="SAPBEXstdItemX 4 2 3" xfId="24865" xr:uid="{00000000-0005-0000-0000-0000487F0000}"/>
    <cellStyle name="SAPBEXstdItemX 4 2 3 2" xfId="24866" xr:uid="{00000000-0005-0000-0000-0000497F0000}"/>
    <cellStyle name="SAPBEXstdItemX 4 2 4" xfId="24867" xr:uid="{00000000-0005-0000-0000-00004A7F0000}"/>
    <cellStyle name="SAPBEXstdItemX 4 2 4 2" xfId="24868" xr:uid="{00000000-0005-0000-0000-00004B7F0000}"/>
    <cellStyle name="SAPBEXstdItemX 4 2 5" xfId="24869" xr:uid="{00000000-0005-0000-0000-00004C7F0000}"/>
    <cellStyle name="SAPBEXstdItemX 4 2 5 2" xfId="24870" xr:uid="{00000000-0005-0000-0000-00004D7F0000}"/>
    <cellStyle name="SAPBEXstdItemX 4 2 6" xfId="24871" xr:uid="{00000000-0005-0000-0000-00004E7F0000}"/>
    <cellStyle name="SAPBEXstdItemX 4 2 6 2" xfId="24872" xr:uid="{00000000-0005-0000-0000-00004F7F0000}"/>
    <cellStyle name="SAPBEXstdItemX 4 2 7" xfId="24873" xr:uid="{00000000-0005-0000-0000-0000507F0000}"/>
    <cellStyle name="SAPBEXstdItemX 4 2 8" xfId="24874" xr:uid="{00000000-0005-0000-0000-0000517F0000}"/>
    <cellStyle name="SAPBEXstdItemX 4 2 9" xfId="24875" xr:uid="{00000000-0005-0000-0000-0000527F0000}"/>
    <cellStyle name="SAPBEXstdItemX 4 2_2013Прогноз" xfId="24876" xr:uid="{00000000-0005-0000-0000-0000537F0000}"/>
    <cellStyle name="SAPBEXstdItemX 4 3" xfId="24877" xr:uid="{00000000-0005-0000-0000-0000547F0000}"/>
    <cellStyle name="SAPBEXstdItemX 4 3 2" xfId="24878" xr:uid="{00000000-0005-0000-0000-0000557F0000}"/>
    <cellStyle name="SAPBEXstdItemX 4 3 2 2" xfId="24879" xr:uid="{00000000-0005-0000-0000-0000567F0000}"/>
    <cellStyle name="SAPBEXstdItemX 4 3 2 2 2" xfId="24880" xr:uid="{00000000-0005-0000-0000-0000577F0000}"/>
    <cellStyle name="SAPBEXstdItemX 4 3 2 3" xfId="24881" xr:uid="{00000000-0005-0000-0000-0000587F0000}"/>
    <cellStyle name="SAPBEXstdItemX 4 3 2 3 2" xfId="24882" xr:uid="{00000000-0005-0000-0000-0000597F0000}"/>
    <cellStyle name="SAPBEXstdItemX 4 3 2 4" xfId="24883" xr:uid="{00000000-0005-0000-0000-00005A7F0000}"/>
    <cellStyle name="SAPBEXstdItemX 4 3 2 4 2" xfId="24884" xr:uid="{00000000-0005-0000-0000-00005B7F0000}"/>
    <cellStyle name="SAPBEXstdItemX 4 3 2 5" xfId="24885" xr:uid="{00000000-0005-0000-0000-00005C7F0000}"/>
    <cellStyle name="SAPBEXstdItemX 4 3 2 5 2" xfId="24886" xr:uid="{00000000-0005-0000-0000-00005D7F0000}"/>
    <cellStyle name="SAPBEXstdItemX 4 3 2 6" xfId="24887" xr:uid="{00000000-0005-0000-0000-00005E7F0000}"/>
    <cellStyle name="SAPBEXstdItemX 4 3 2 7" xfId="24888" xr:uid="{00000000-0005-0000-0000-00005F7F0000}"/>
    <cellStyle name="SAPBEXstdItemX 4 3 2 8" xfId="24889" xr:uid="{00000000-0005-0000-0000-0000607F0000}"/>
    <cellStyle name="SAPBEXstdItemX 4 3 2_2014БП" xfId="24890" xr:uid="{00000000-0005-0000-0000-0000617F0000}"/>
    <cellStyle name="SAPBEXstdItemX 4 3 3" xfId="24891" xr:uid="{00000000-0005-0000-0000-0000627F0000}"/>
    <cellStyle name="SAPBEXstdItemX 4 3 3 2" xfId="24892" xr:uid="{00000000-0005-0000-0000-0000637F0000}"/>
    <cellStyle name="SAPBEXstdItemX 4 3 4" xfId="24893" xr:uid="{00000000-0005-0000-0000-0000647F0000}"/>
    <cellStyle name="SAPBEXstdItemX 4 3 4 2" xfId="24894" xr:uid="{00000000-0005-0000-0000-0000657F0000}"/>
    <cellStyle name="SAPBEXstdItemX 4 3 5" xfId="24895" xr:uid="{00000000-0005-0000-0000-0000667F0000}"/>
    <cellStyle name="SAPBEXstdItemX 4 3 5 2" xfId="24896" xr:uid="{00000000-0005-0000-0000-0000677F0000}"/>
    <cellStyle name="SAPBEXstdItemX 4 3 6" xfId="24897" xr:uid="{00000000-0005-0000-0000-0000687F0000}"/>
    <cellStyle name="SAPBEXstdItemX 4 3 6 2" xfId="24898" xr:uid="{00000000-0005-0000-0000-0000697F0000}"/>
    <cellStyle name="SAPBEXstdItemX 4 3 7" xfId="24899" xr:uid="{00000000-0005-0000-0000-00006A7F0000}"/>
    <cellStyle name="SAPBEXstdItemX 4 3 8" xfId="24900" xr:uid="{00000000-0005-0000-0000-00006B7F0000}"/>
    <cellStyle name="SAPBEXstdItemX 4 3 9" xfId="24901" xr:uid="{00000000-0005-0000-0000-00006C7F0000}"/>
    <cellStyle name="SAPBEXstdItemX 4 3_2013Прогноз" xfId="24902" xr:uid="{00000000-0005-0000-0000-00006D7F0000}"/>
    <cellStyle name="SAPBEXstdItemX 4 4" xfId="24903" xr:uid="{00000000-0005-0000-0000-00006E7F0000}"/>
    <cellStyle name="SAPBEXstdItemX 4 4 2" xfId="24904" xr:uid="{00000000-0005-0000-0000-00006F7F0000}"/>
    <cellStyle name="SAPBEXstdItemX 4 4 2 2" xfId="24905" xr:uid="{00000000-0005-0000-0000-0000707F0000}"/>
    <cellStyle name="SAPBEXstdItemX 4 4 2 3" xfId="24906" xr:uid="{00000000-0005-0000-0000-0000717F0000}"/>
    <cellStyle name="SAPBEXstdItemX 4 4 3" xfId="24907" xr:uid="{00000000-0005-0000-0000-0000727F0000}"/>
    <cellStyle name="SAPBEXstdItemX 4 4 3 2" xfId="24908" xr:uid="{00000000-0005-0000-0000-0000737F0000}"/>
    <cellStyle name="SAPBEXstdItemX 4 4 4" xfId="24909" xr:uid="{00000000-0005-0000-0000-0000747F0000}"/>
    <cellStyle name="SAPBEXstdItemX 4 4 4 2" xfId="24910" xr:uid="{00000000-0005-0000-0000-0000757F0000}"/>
    <cellStyle name="SAPBEXstdItemX 4 4 5" xfId="24911" xr:uid="{00000000-0005-0000-0000-0000767F0000}"/>
    <cellStyle name="SAPBEXstdItemX 4 4 5 2" xfId="24912" xr:uid="{00000000-0005-0000-0000-0000777F0000}"/>
    <cellStyle name="SAPBEXstdItemX 4 4 6" xfId="24913" xr:uid="{00000000-0005-0000-0000-0000787F0000}"/>
    <cellStyle name="SAPBEXstdItemX 4 4 7" xfId="24914" xr:uid="{00000000-0005-0000-0000-0000797F0000}"/>
    <cellStyle name="SAPBEXstdItemX 4 4 8" xfId="24915" xr:uid="{00000000-0005-0000-0000-00007A7F0000}"/>
    <cellStyle name="SAPBEXstdItemX 4 4_2014БП" xfId="24916" xr:uid="{00000000-0005-0000-0000-00007B7F0000}"/>
    <cellStyle name="SAPBEXstdItemX 4 5" xfId="24917" xr:uid="{00000000-0005-0000-0000-00007C7F0000}"/>
    <cellStyle name="SAPBEXstdItemX 4 5 2" xfId="24918" xr:uid="{00000000-0005-0000-0000-00007D7F0000}"/>
    <cellStyle name="SAPBEXstdItemX 4 5 2 2" xfId="24919" xr:uid="{00000000-0005-0000-0000-00007E7F0000}"/>
    <cellStyle name="SAPBEXstdItemX 4 5 3" xfId="24920" xr:uid="{00000000-0005-0000-0000-00007F7F0000}"/>
    <cellStyle name="SAPBEXstdItemX 4 6" xfId="24921" xr:uid="{00000000-0005-0000-0000-0000807F0000}"/>
    <cellStyle name="SAPBEXstdItemX 4 6 2" xfId="24922" xr:uid="{00000000-0005-0000-0000-0000817F0000}"/>
    <cellStyle name="SAPBEXstdItemX 4 6 2 2" xfId="24923" xr:uid="{00000000-0005-0000-0000-0000827F0000}"/>
    <cellStyle name="SAPBEXstdItemX 4 6 3" xfId="24924" xr:uid="{00000000-0005-0000-0000-0000837F0000}"/>
    <cellStyle name="SAPBEXstdItemX 4 7" xfId="24925" xr:uid="{00000000-0005-0000-0000-0000847F0000}"/>
    <cellStyle name="SAPBEXstdItemX 4 7 2" xfId="24926" xr:uid="{00000000-0005-0000-0000-0000857F0000}"/>
    <cellStyle name="SAPBEXstdItemX 4 7 2 2" xfId="24927" xr:uid="{00000000-0005-0000-0000-0000867F0000}"/>
    <cellStyle name="SAPBEXstdItemX 4 7 3" xfId="24928" xr:uid="{00000000-0005-0000-0000-0000877F0000}"/>
    <cellStyle name="SAPBEXstdItemX 4 8" xfId="24929" xr:uid="{00000000-0005-0000-0000-0000887F0000}"/>
    <cellStyle name="SAPBEXstdItemX 4 8 2" xfId="24930" xr:uid="{00000000-0005-0000-0000-0000897F0000}"/>
    <cellStyle name="SAPBEXstdItemX 4 8 2 2" xfId="24931" xr:uid="{00000000-0005-0000-0000-00008A7F0000}"/>
    <cellStyle name="SAPBEXstdItemX 4 8 3" xfId="24932" xr:uid="{00000000-0005-0000-0000-00008B7F0000}"/>
    <cellStyle name="SAPBEXstdItemX 4 9" xfId="24933" xr:uid="{00000000-0005-0000-0000-00008C7F0000}"/>
    <cellStyle name="SAPBEXstdItemX 4 9 2" xfId="24934" xr:uid="{00000000-0005-0000-0000-00008D7F0000}"/>
    <cellStyle name="SAPBEXstdItemX 4 9 2 2" xfId="24935" xr:uid="{00000000-0005-0000-0000-00008E7F0000}"/>
    <cellStyle name="SAPBEXstdItemX 4 9 3" xfId="24936" xr:uid="{00000000-0005-0000-0000-00008F7F0000}"/>
    <cellStyle name="SAPBEXstdItemX 4_2013Прогноз" xfId="24937" xr:uid="{00000000-0005-0000-0000-0000907F0000}"/>
    <cellStyle name="SAPBEXstdItemX 5" xfId="24938" xr:uid="{00000000-0005-0000-0000-0000917F0000}"/>
    <cellStyle name="SAPBEXstdItemX 5 10" xfId="24939" xr:uid="{00000000-0005-0000-0000-0000927F0000}"/>
    <cellStyle name="SAPBEXstdItemX 5 10 2" xfId="24940" xr:uid="{00000000-0005-0000-0000-0000937F0000}"/>
    <cellStyle name="SAPBEXstdItemX 5 10 3" xfId="24941" xr:uid="{00000000-0005-0000-0000-0000947F0000}"/>
    <cellStyle name="SAPBEXstdItemX 5 11" xfId="24942" xr:uid="{00000000-0005-0000-0000-0000957F0000}"/>
    <cellStyle name="SAPBEXstdItemX 5 12" xfId="24943" xr:uid="{00000000-0005-0000-0000-0000967F0000}"/>
    <cellStyle name="SAPBEXstdItemX 5 2" xfId="24944" xr:uid="{00000000-0005-0000-0000-0000977F0000}"/>
    <cellStyle name="SAPBEXstdItemX 5 2 2" xfId="24945" xr:uid="{00000000-0005-0000-0000-0000987F0000}"/>
    <cellStyle name="SAPBEXstdItemX 5 2 2 2" xfId="24946" xr:uid="{00000000-0005-0000-0000-0000997F0000}"/>
    <cellStyle name="SAPBEXstdItemX 5 2 2 2 2" xfId="24947" xr:uid="{00000000-0005-0000-0000-00009A7F0000}"/>
    <cellStyle name="SAPBEXstdItemX 5 2 2 3" xfId="24948" xr:uid="{00000000-0005-0000-0000-00009B7F0000}"/>
    <cellStyle name="SAPBEXstdItemX 5 2 2 3 2" xfId="24949" xr:uid="{00000000-0005-0000-0000-00009C7F0000}"/>
    <cellStyle name="SAPBEXstdItemX 5 2 2 4" xfId="24950" xr:uid="{00000000-0005-0000-0000-00009D7F0000}"/>
    <cellStyle name="SAPBEXstdItemX 5 2 2 4 2" xfId="24951" xr:uid="{00000000-0005-0000-0000-00009E7F0000}"/>
    <cellStyle name="SAPBEXstdItemX 5 2 2 5" xfId="24952" xr:uid="{00000000-0005-0000-0000-00009F7F0000}"/>
    <cellStyle name="SAPBEXstdItemX 5 2 2 5 2" xfId="24953" xr:uid="{00000000-0005-0000-0000-0000A07F0000}"/>
    <cellStyle name="SAPBEXstdItemX 5 2 2 6" xfId="24954" xr:uid="{00000000-0005-0000-0000-0000A17F0000}"/>
    <cellStyle name="SAPBEXstdItemX 5 2 2 7" xfId="24955" xr:uid="{00000000-0005-0000-0000-0000A27F0000}"/>
    <cellStyle name="SAPBEXstdItemX 5 2 2 8" xfId="24956" xr:uid="{00000000-0005-0000-0000-0000A37F0000}"/>
    <cellStyle name="SAPBEXstdItemX 5 2 2_2014БП" xfId="24957" xr:uid="{00000000-0005-0000-0000-0000A47F0000}"/>
    <cellStyle name="SAPBEXstdItemX 5 2 3" xfId="24958" xr:uid="{00000000-0005-0000-0000-0000A57F0000}"/>
    <cellStyle name="SAPBEXstdItemX 5 2 3 2" xfId="24959" xr:uid="{00000000-0005-0000-0000-0000A67F0000}"/>
    <cellStyle name="SAPBEXstdItemX 5 2 4" xfId="24960" xr:uid="{00000000-0005-0000-0000-0000A77F0000}"/>
    <cellStyle name="SAPBEXstdItemX 5 2 4 2" xfId="24961" xr:uid="{00000000-0005-0000-0000-0000A87F0000}"/>
    <cellStyle name="SAPBEXstdItemX 5 2 5" xfId="24962" xr:uid="{00000000-0005-0000-0000-0000A97F0000}"/>
    <cellStyle name="SAPBEXstdItemX 5 2 5 2" xfId="24963" xr:uid="{00000000-0005-0000-0000-0000AA7F0000}"/>
    <cellStyle name="SAPBEXstdItemX 5 2 6" xfId="24964" xr:uid="{00000000-0005-0000-0000-0000AB7F0000}"/>
    <cellStyle name="SAPBEXstdItemX 5 2 6 2" xfId="24965" xr:uid="{00000000-0005-0000-0000-0000AC7F0000}"/>
    <cellStyle name="SAPBEXstdItemX 5 2 7" xfId="24966" xr:uid="{00000000-0005-0000-0000-0000AD7F0000}"/>
    <cellStyle name="SAPBEXstdItemX 5 2 8" xfId="24967" xr:uid="{00000000-0005-0000-0000-0000AE7F0000}"/>
    <cellStyle name="SAPBEXstdItemX 5 2 9" xfId="24968" xr:uid="{00000000-0005-0000-0000-0000AF7F0000}"/>
    <cellStyle name="SAPBEXstdItemX 5 2_2013Прогноз" xfId="24969" xr:uid="{00000000-0005-0000-0000-0000B07F0000}"/>
    <cellStyle name="SAPBEXstdItemX 5 3" xfId="24970" xr:uid="{00000000-0005-0000-0000-0000B17F0000}"/>
    <cellStyle name="SAPBEXstdItemX 5 3 2" xfId="24971" xr:uid="{00000000-0005-0000-0000-0000B27F0000}"/>
    <cellStyle name="SAPBEXstdItemX 5 3 2 2" xfId="24972" xr:uid="{00000000-0005-0000-0000-0000B37F0000}"/>
    <cellStyle name="SAPBEXstdItemX 5 3 2 2 2" xfId="24973" xr:uid="{00000000-0005-0000-0000-0000B47F0000}"/>
    <cellStyle name="SAPBEXstdItemX 5 3 2 3" xfId="24974" xr:uid="{00000000-0005-0000-0000-0000B57F0000}"/>
    <cellStyle name="SAPBEXstdItemX 5 3 2 3 2" xfId="24975" xr:uid="{00000000-0005-0000-0000-0000B67F0000}"/>
    <cellStyle name="SAPBEXstdItemX 5 3 2 4" xfId="24976" xr:uid="{00000000-0005-0000-0000-0000B77F0000}"/>
    <cellStyle name="SAPBEXstdItemX 5 3 2 4 2" xfId="24977" xr:uid="{00000000-0005-0000-0000-0000B87F0000}"/>
    <cellStyle name="SAPBEXstdItemX 5 3 2 5" xfId="24978" xr:uid="{00000000-0005-0000-0000-0000B97F0000}"/>
    <cellStyle name="SAPBEXstdItemX 5 3 2 5 2" xfId="24979" xr:uid="{00000000-0005-0000-0000-0000BA7F0000}"/>
    <cellStyle name="SAPBEXstdItemX 5 3 2 6" xfId="24980" xr:uid="{00000000-0005-0000-0000-0000BB7F0000}"/>
    <cellStyle name="SAPBEXstdItemX 5 3 2 7" xfId="24981" xr:uid="{00000000-0005-0000-0000-0000BC7F0000}"/>
    <cellStyle name="SAPBEXstdItemX 5 3 2 8" xfId="24982" xr:uid="{00000000-0005-0000-0000-0000BD7F0000}"/>
    <cellStyle name="SAPBEXstdItemX 5 3 2_2014БП" xfId="24983" xr:uid="{00000000-0005-0000-0000-0000BE7F0000}"/>
    <cellStyle name="SAPBEXstdItemX 5 3 3" xfId="24984" xr:uid="{00000000-0005-0000-0000-0000BF7F0000}"/>
    <cellStyle name="SAPBEXstdItemX 5 3 3 2" xfId="24985" xr:uid="{00000000-0005-0000-0000-0000C07F0000}"/>
    <cellStyle name="SAPBEXstdItemX 5 3 4" xfId="24986" xr:uid="{00000000-0005-0000-0000-0000C17F0000}"/>
    <cellStyle name="SAPBEXstdItemX 5 3 4 2" xfId="24987" xr:uid="{00000000-0005-0000-0000-0000C27F0000}"/>
    <cellStyle name="SAPBEXstdItemX 5 3 5" xfId="24988" xr:uid="{00000000-0005-0000-0000-0000C37F0000}"/>
    <cellStyle name="SAPBEXstdItemX 5 3 5 2" xfId="24989" xr:uid="{00000000-0005-0000-0000-0000C47F0000}"/>
    <cellStyle name="SAPBEXstdItemX 5 3 6" xfId="24990" xr:uid="{00000000-0005-0000-0000-0000C57F0000}"/>
    <cellStyle name="SAPBEXstdItemX 5 3 6 2" xfId="24991" xr:uid="{00000000-0005-0000-0000-0000C67F0000}"/>
    <cellStyle name="SAPBEXstdItemX 5 3 7" xfId="24992" xr:uid="{00000000-0005-0000-0000-0000C77F0000}"/>
    <cellStyle name="SAPBEXstdItemX 5 3 8" xfId="24993" xr:uid="{00000000-0005-0000-0000-0000C87F0000}"/>
    <cellStyle name="SAPBEXstdItemX 5 3 9" xfId="24994" xr:uid="{00000000-0005-0000-0000-0000C97F0000}"/>
    <cellStyle name="SAPBEXstdItemX 5 3_2013Прогноз" xfId="24995" xr:uid="{00000000-0005-0000-0000-0000CA7F0000}"/>
    <cellStyle name="SAPBEXstdItemX 5 4" xfId="24996" xr:uid="{00000000-0005-0000-0000-0000CB7F0000}"/>
    <cellStyle name="SAPBEXstdItemX 5 4 2" xfId="24997" xr:uid="{00000000-0005-0000-0000-0000CC7F0000}"/>
    <cellStyle name="SAPBEXstdItemX 5 4 2 2" xfId="24998" xr:uid="{00000000-0005-0000-0000-0000CD7F0000}"/>
    <cellStyle name="SAPBEXstdItemX 5 4 2 3" xfId="24999" xr:uid="{00000000-0005-0000-0000-0000CE7F0000}"/>
    <cellStyle name="SAPBEXstdItemX 5 4 3" xfId="25000" xr:uid="{00000000-0005-0000-0000-0000CF7F0000}"/>
    <cellStyle name="SAPBEXstdItemX 5 4 3 2" xfId="25001" xr:uid="{00000000-0005-0000-0000-0000D07F0000}"/>
    <cellStyle name="SAPBEXstdItemX 5 4 4" xfId="25002" xr:uid="{00000000-0005-0000-0000-0000D17F0000}"/>
    <cellStyle name="SAPBEXstdItemX 5 4 4 2" xfId="25003" xr:uid="{00000000-0005-0000-0000-0000D27F0000}"/>
    <cellStyle name="SAPBEXstdItemX 5 4 5" xfId="25004" xr:uid="{00000000-0005-0000-0000-0000D37F0000}"/>
    <cellStyle name="SAPBEXstdItemX 5 4 5 2" xfId="25005" xr:uid="{00000000-0005-0000-0000-0000D47F0000}"/>
    <cellStyle name="SAPBEXstdItemX 5 4 6" xfId="25006" xr:uid="{00000000-0005-0000-0000-0000D57F0000}"/>
    <cellStyle name="SAPBEXstdItemX 5 4 7" xfId="25007" xr:uid="{00000000-0005-0000-0000-0000D67F0000}"/>
    <cellStyle name="SAPBEXstdItemX 5 4 8" xfId="25008" xr:uid="{00000000-0005-0000-0000-0000D77F0000}"/>
    <cellStyle name="SAPBEXstdItemX 5 4_2014БП" xfId="25009" xr:uid="{00000000-0005-0000-0000-0000D87F0000}"/>
    <cellStyle name="SAPBEXstdItemX 5 5" xfId="25010" xr:uid="{00000000-0005-0000-0000-0000D97F0000}"/>
    <cellStyle name="SAPBEXstdItemX 5 5 2" xfId="25011" xr:uid="{00000000-0005-0000-0000-0000DA7F0000}"/>
    <cellStyle name="SAPBEXstdItemX 5 5 2 2" xfId="25012" xr:uid="{00000000-0005-0000-0000-0000DB7F0000}"/>
    <cellStyle name="SAPBEXstdItemX 5 5 3" xfId="25013" xr:uid="{00000000-0005-0000-0000-0000DC7F0000}"/>
    <cellStyle name="SAPBEXstdItemX 5 6" xfId="25014" xr:uid="{00000000-0005-0000-0000-0000DD7F0000}"/>
    <cellStyle name="SAPBEXstdItemX 5 6 2" xfId="25015" xr:uid="{00000000-0005-0000-0000-0000DE7F0000}"/>
    <cellStyle name="SAPBEXstdItemX 5 6 2 2" xfId="25016" xr:uid="{00000000-0005-0000-0000-0000DF7F0000}"/>
    <cellStyle name="SAPBEXstdItemX 5 6 3" xfId="25017" xr:uid="{00000000-0005-0000-0000-0000E07F0000}"/>
    <cellStyle name="SAPBEXstdItemX 5 7" xfId="25018" xr:uid="{00000000-0005-0000-0000-0000E17F0000}"/>
    <cellStyle name="SAPBEXstdItemX 5 7 2" xfId="25019" xr:uid="{00000000-0005-0000-0000-0000E27F0000}"/>
    <cellStyle name="SAPBEXstdItemX 5 7 2 2" xfId="25020" xr:uid="{00000000-0005-0000-0000-0000E37F0000}"/>
    <cellStyle name="SAPBEXstdItemX 5 7 3" xfId="25021" xr:uid="{00000000-0005-0000-0000-0000E47F0000}"/>
    <cellStyle name="SAPBEXstdItemX 5 8" xfId="25022" xr:uid="{00000000-0005-0000-0000-0000E57F0000}"/>
    <cellStyle name="SAPBEXstdItemX 5 8 2" xfId="25023" xr:uid="{00000000-0005-0000-0000-0000E67F0000}"/>
    <cellStyle name="SAPBEXstdItemX 5 8 2 2" xfId="25024" xr:uid="{00000000-0005-0000-0000-0000E77F0000}"/>
    <cellStyle name="SAPBEXstdItemX 5 8 3" xfId="25025" xr:uid="{00000000-0005-0000-0000-0000E87F0000}"/>
    <cellStyle name="SAPBEXstdItemX 5 9" xfId="25026" xr:uid="{00000000-0005-0000-0000-0000E97F0000}"/>
    <cellStyle name="SAPBEXstdItemX 5 9 2" xfId="25027" xr:uid="{00000000-0005-0000-0000-0000EA7F0000}"/>
    <cellStyle name="SAPBEXstdItemX 5 9 2 2" xfId="25028" xr:uid="{00000000-0005-0000-0000-0000EB7F0000}"/>
    <cellStyle name="SAPBEXstdItemX 5 9 3" xfId="25029" xr:uid="{00000000-0005-0000-0000-0000EC7F0000}"/>
    <cellStyle name="SAPBEXstdItemX 5_2013Прогноз" xfId="25030" xr:uid="{00000000-0005-0000-0000-0000ED7F0000}"/>
    <cellStyle name="SAPBEXstdItemX 6" xfId="25031" xr:uid="{00000000-0005-0000-0000-0000EE7F0000}"/>
    <cellStyle name="SAPBEXstdItemX 6 10" xfId="25032" xr:uid="{00000000-0005-0000-0000-0000EF7F0000}"/>
    <cellStyle name="SAPBEXstdItemX 6 10 2" xfId="25033" xr:uid="{00000000-0005-0000-0000-0000F07F0000}"/>
    <cellStyle name="SAPBEXstdItemX 6 10 2 2" xfId="25034" xr:uid="{00000000-0005-0000-0000-0000F17F0000}"/>
    <cellStyle name="SAPBEXstdItemX 6 10 3" xfId="25035" xr:uid="{00000000-0005-0000-0000-0000F27F0000}"/>
    <cellStyle name="SAPBEXstdItemX 6 11" xfId="25036" xr:uid="{00000000-0005-0000-0000-0000F37F0000}"/>
    <cellStyle name="SAPBEXstdItemX 6 11 2" xfId="25037" xr:uid="{00000000-0005-0000-0000-0000F47F0000}"/>
    <cellStyle name="SAPBEXstdItemX 6 12" xfId="25038" xr:uid="{00000000-0005-0000-0000-0000F57F0000}"/>
    <cellStyle name="SAPBEXstdItemX 6 13" xfId="25039" xr:uid="{00000000-0005-0000-0000-0000F67F0000}"/>
    <cellStyle name="SAPBEXstdItemX 6 2" xfId="25040" xr:uid="{00000000-0005-0000-0000-0000F77F0000}"/>
    <cellStyle name="SAPBEXstdItemX 6 2 2" xfId="25041" xr:uid="{00000000-0005-0000-0000-0000F87F0000}"/>
    <cellStyle name="SAPBEXstdItemX 6 2 2 2" xfId="25042" xr:uid="{00000000-0005-0000-0000-0000F97F0000}"/>
    <cellStyle name="SAPBEXstdItemX 6 2 2 3" xfId="25043" xr:uid="{00000000-0005-0000-0000-0000FA7F0000}"/>
    <cellStyle name="SAPBEXstdItemX 6 2 3" xfId="25044" xr:uid="{00000000-0005-0000-0000-0000FB7F0000}"/>
    <cellStyle name="SAPBEXstdItemX 6 2 3 2" xfId="25045" xr:uid="{00000000-0005-0000-0000-0000FC7F0000}"/>
    <cellStyle name="SAPBEXstdItemX 6 2 4" xfId="25046" xr:uid="{00000000-0005-0000-0000-0000FD7F0000}"/>
    <cellStyle name="SAPBEXstdItemX 6 2 4 2" xfId="25047" xr:uid="{00000000-0005-0000-0000-0000FE7F0000}"/>
    <cellStyle name="SAPBEXstdItemX 6 2 5" xfId="25048" xr:uid="{00000000-0005-0000-0000-0000FF7F0000}"/>
    <cellStyle name="SAPBEXstdItemX 6 2 5 2" xfId="25049" xr:uid="{00000000-0005-0000-0000-000000800000}"/>
    <cellStyle name="SAPBEXstdItemX 6 2 6" xfId="25050" xr:uid="{00000000-0005-0000-0000-000001800000}"/>
    <cellStyle name="SAPBEXstdItemX 6 2 7" xfId="25051" xr:uid="{00000000-0005-0000-0000-000002800000}"/>
    <cellStyle name="SAPBEXstdItemX 6 2 8" xfId="25052" xr:uid="{00000000-0005-0000-0000-000003800000}"/>
    <cellStyle name="SAPBEXstdItemX 6 2_2014БП" xfId="25053" xr:uid="{00000000-0005-0000-0000-000004800000}"/>
    <cellStyle name="SAPBEXstdItemX 6 3" xfId="25054" xr:uid="{00000000-0005-0000-0000-000005800000}"/>
    <cellStyle name="SAPBEXstdItemX 6 3 2" xfId="25055" xr:uid="{00000000-0005-0000-0000-000006800000}"/>
    <cellStyle name="SAPBEXstdItemX 6 3 2 2" xfId="25056" xr:uid="{00000000-0005-0000-0000-000007800000}"/>
    <cellStyle name="SAPBEXstdItemX 6 3 3" xfId="25057" xr:uid="{00000000-0005-0000-0000-000008800000}"/>
    <cellStyle name="SAPBEXstdItemX 6 4" xfId="25058" xr:uid="{00000000-0005-0000-0000-000009800000}"/>
    <cellStyle name="SAPBEXstdItemX 6 4 2" xfId="25059" xr:uid="{00000000-0005-0000-0000-00000A800000}"/>
    <cellStyle name="SAPBEXstdItemX 6 4 2 2" xfId="25060" xr:uid="{00000000-0005-0000-0000-00000B800000}"/>
    <cellStyle name="SAPBEXstdItemX 6 4 3" xfId="25061" xr:uid="{00000000-0005-0000-0000-00000C800000}"/>
    <cellStyle name="SAPBEXstdItemX 6 5" xfId="25062" xr:uid="{00000000-0005-0000-0000-00000D800000}"/>
    <cellStyle name="SAPBEXstdItemX 6 5 2" xfId="25063" xr:uid="{00000000-0005-0000-0000-00000E800000}"/>
    <cellStyle name="SAPBEXstdItemX 6 5 2 2" xfId="25064" xr:uid="{00000000-0005-0000-0000-00000F800000}"/>
    <cellStyle name="SAPBEXstdItemX 6 5 3" xfId="25065" xr:uid="{00000000-0005-0000-0000-000010800000}"/>
    <cellStyle name="SAPBEXstdItemX 6 6" xfId="25066" xr:uid="{00000000-0005-0000-0000-000011800000}"/>
    <cellStyle name="SAPBEXstdItemX 6 6 2" xfId="25067" xr:uid="{00000000-0005-0000-0000-000012800000}"/>
    <cellStyle name="SAPBEXstdItemX 6 6 2 2" xfId="25068" xr:uid="{00000000-0005-0000-0000-000013800000}"/>
    <cellStyle name="SAPBEXstdItemX 6 6 3" xfId="25069" xr:uid="{00000000-0005-0000-0000-000014800000}"/>
    <cellStyle name="SAPBEXstdItemX 6 7" xfId="25070" xr:uid="{00000000-0005-0000-0000-000015800000}"/>
    <cellStyle name="SAPBEXstdItemX 6 7 2" xfId="25071" xr:uid="{00000000-0005-0000-0000-000016800000}"/>
    <cellStyle name="SAPBEXstdItemX 6 7 2 2" xfId="25072" xr:uid="{00000000-0005-0000-0000-000017800000}"/>
    <cellStyle name="SAPBEXstdItemX 6 7 3" xfId="25073" xr:uid="{00000000-0005-0000-0000-000018800000}"/>
    <cellStyle name="SAPBEXstdItemX 6 8" xfId="25074" xr:uid="{00000000-0005-0000-0000-000019800000}"/>
    <cellStyle name="SAPBEXstdItemX 6 8 2" xfId="25075" xr:uid="{00000000-0005-0000-0000-00001A800000}"/>
    <cellStyle name="SAPBEXstdItemX 6 8 2 2" xfId="25076" xr:uid="{00000000-0005-0000-0000-00001B800000}"/>
    <cellStyle name="SAPBEXstdItemX 6 8 3" xfId="25077" xr:uid="{00000000-0005-0000-0000-00001C800000}"/>
    <cellStyle name="SAPBEXstdItemX 6 9" xfId="25078" xr:uid="{00000000-0005-0000-0000-00001D800000}"/>
    <cellStyle name="SAPBEXstdItemX 6 9 2" xfId="25079" xr:uid="{00000000-0005-0000-0000-00001E800000}"/>
    <cellStyle name="SAPBEXstdItemX 6 9 2 2" xfId="25080" xr:uid="{00000000-0005-0000-0000-00001F800000}"/>
    <cellStyle name="SAPBEXstdItemX 6 9 3" xfId="25081" xr:uid="{00000000-0005-0000-0000-000020800000}"/>
    <cellStyle name="SAPBEXstdItemX 6_2013Прогноз" xfId="25082" xr:uid="{00000000-0005-0000-0000-000021800000}"/>
    <cellStyle name="SAPBEXstdItemX 7" xfId="25083" xr:uid="{00000000-0005-0000-0000-000022800000}"/>
    <cellStyle name="SAPBEXstdItemX 7 10" xfId="25084" xr:uid="{00000000-0005-0000-0000-000023800000}"/>
    <cellStyle name="SAPBEXstdItemX 7 10 2" xfId="25085" xr:uid="{00000000-0005-0000-0000-000024800000}"/>
    <cellStyle name="SAPBEXstdItemX 7 10 2 2" xfId="25086" xr:uid="{00000000-0005-0000-0000-000025800000}"/>
    <cellStyle name="SAPBEXstdItemX 7 10 3" xfId="25087" xr:uid="{00000000-0005-0000-0000-000026800000}"/>
    <cellStyle name="SAPBEXstdItemX 7 11" xfId="25088" xr:uid="{00000000-0005-0000-0000-000027800000}"/>
    <cellStyle name="SAPBEXstdItemX 7 11 2" xfId="25089" xr:uid="{00000000-0005-0000-0000-000028800000}"/>
    <cellStyle name="SAPBEXstdItemX 7 12" xfId="25090" xr:uid="{00000000-0005-0000-0000-000029800000}"/>
    <cellStyle name="SAPBEXstdItemX 7 13" xfId="25091" xr:uid="{00000000-0005-0000-0000-00002A800000}"/>
    <cellStyle name="SAPBEXstdItemX 7 2" xfId="25092" xr:uid="{00000000-0005-0000-0000-00002B800000}"/>
    <cellStyle name="SAPBEXstdItemX 7 2 2" xfId="25093" xr:uid="{00000000-0005-0000-0000-00002C800000}"/>
    <cellStyle name="SAPBEXstdItemX 7 2 2 2" xfId="25094" xr:uid="{00000000-0005-0000-0000-00002D800000}"/>
    <cellStyle name="SAPBEXstdItemX 7 2 2 3" xfId="25095" xr:uid="{00000000-0005-0000-0000-00002E800000}"/>
    <cellStyle name="SAPBEXstdItemX 7 2 3" xfId="25096" xr:uid="{00000000-0005-0000-0000-00002F800000}"/>
    <cellStyle name="SAPBEXstdItemX 7 2 3 2" xfId="25097" xr:uid="{00000000-0005-0000-0000-000030800000}"/>
    <cellStyle name="SAPBEXstdItemX 7 2 4" xfId="25098" xr:uid="{00000000-0005-0000-0000-000031800000}"/>
    <cellStyle name="SAPBEXstdItemX 7 2 4 2" xfId="25099" xr:uid="{00000000-0005-0000-0000-000032800000}"/>
    <cellStyle name="SAPBEXstdItemX 7 2 5" xfId="25100" xr:uid="{00000000-0005-0000-0000-000033800000}"/>
    <cellStyle name="SAPBEXstdItemX 7 2 5 2" xfId="25101" xr:uid="{00000000-0005-0000-0000-000034800000}"/>
    <cellStyle name="SAPBEXstdItemX 7 2 6" xfId="25102" xr:uid="{00000000-0005-0000-0000-000035800000}"/>
    <cellStyle name="SAPBEXstdItemX 7 2 7" xfId="25103" xr:uid="{00000000-0005-0000-0000-000036800000}"/>
    <cellStyle name="SAPBEXstdItemX 7 2 8" xfId="25104" xr:uid="{00000000-0005-0000-0000-000037800000}"/>
    <cellStyle name="SAPBEXstdItemX 7 2_2014БП" xfId="25105" xr:uid="{00000000-0005-0000-0000-000038800000}"/>
    <cellStyle name="SAPBEXstdItemX 7 3" xfId="25106" xr:uid="{00000000-0005-0000-0000-000039800000}"/>
    <cellStyle name="SAPBEXstdItemX 7 3 2" xfId="25107" xr:uid="{00000000-0005-0000-0000-00003A800000}"/>
    <cellStyle name="SAPBEXstdItemX 7 3 2 2" xfId="25108" xr:uid="{00000000-0005-0000-0000-00003B800000}"/>
    <cellStyle name="SAPBEXstdItemX 7 3 3" xfId="25109" xr:uid="{00000000-0005-0000-0000-00003C800000}"/>
    <cellStyle name="SAPBEXstdItemX 7 4" xfId="25110" xr:uid="{00000000-0005-0000-0000-00003D800000}"/>
    <cellStyle name="SAPBEXstdItemX 7 4 2" xfId="25111" xr:uid="{00000000-0005-0000-0000-00003E800000}"/>
    <cellStyle name="SAPBEXstdItemX 7 4 2 2" xfId="25112" xr:uid="{00000000-0005-0000-0000-00003F800000}"/>
    <cellStyle name="SAPBEXstdItemX 7 4 3" xfId="25113" xr:uid="{00000000-0005-0000-0000-000040800000}"/>
    <cellStyle name="SAPBEXstdItemX 7 5" xfId="25114" xr:uid="{00000000-0005-0000-0000-000041800000}"/>
    <cellStyle name="SAPBEXstdItemX 7 5 2" xfId="25115" xr:uid="{00000000-0005-0000-0000-000042800000}"/>
    <cellStyle name="SAPBEXstdItemX 7 5 2 2" xfId="25116" xr:uid="{00000000-0005-0000-0000-000043800000}"/>
    <cellStyle name="SAPBEXstdItemX 7 5 3" xfId="25117" xr:uid="{00000000-0005-0000-0000-000044800000}"/>
    <cellStyle name="SAPBEXstdItemX 7 6" xfId="25118" xr:uid="{00000000-0005-0000-0000-000045800000}"/>
    <cellStyle name="SAPBEXstdItemX 7 6 2" xfId="25119" xr:uid="{00000000-0005-0000-0000-000046800000}"/>
    <cellStyle name="SAPBEXstdItemX 7 6 2 2" xfId="25120" xr:uid="{00000000-0005-0000-0000-000047800000}"/>
    <cellStyle name="SAPBEXstdItemX 7 6 3" xfId="25121" xr:uid="{00000000-0005-0000-0000-000048800000}"/>
    <cellStyle name="SAPBEXstdItemX 7 7" xfId="25122" xr:uid="{00000000-0005-0000-0000-000049800000}"/>
    <cellStyle name="SAPBEXstdItemX 7 7 2" xfId="25123" xr:uid="{00000000-0005-0000-0000-00004A800000}"/>
    <cellStyle name="SAPBEXstdItemX 7 7 2 2" xfId="25124" xr:uid="{00000000-0005-0000-0000-00004B800000}"/>
    <cellStyle name="SAPBEXstdItemX 7 7 3" xfId="25125" xr:uid="{00000000-0005-0000-0000-00004C800000}"/>
    <cellStyle name="SAPBEXstdItemX 7 8" xfId="25126" xr:uid="{00000000-0005-0000-0000-00004D800000}"/>
    <cellStyle name="SAPBEXstdItemX 7 8 2" xfId="25127" xr:uid="{00000000-0005-0000-0000-00004E800000}"/>
    <cellStyle name="SAPBEXstdItemX 7 8 2 2" xfId="25128" xr:uid="{00000000-0005-0000-0000-00004F800000}"/>
    <cellStyle name="SAPBEXstdItemX 7 8 3" xfId="25129" xr:uid="{00000000-0005-0000-0000-000050800000}"/>
    <cellStyle name="SAPBEXstdItemX 7 9" xfId="25130" xr:uid="{00000000-0005-0000-0000-000051800000}"/>
    <cellStyle name="SAPBEXstdItemX 7 9 2" xfId="25131" xr:uid="{00000000-0005-0000-0000-000052800000}"/>
    <cellStyle name="SAPBEXstdItemX 7 9 2 2" xfId="25132" xr:uid="{00000000-0005-0000-0000-000053800000}"/>
    <cellStyle name="SAPBEXstdItemX 7 9 3" xfId="25133" xr:uid="{00000000-0005-0000-0000-000054800000}"/>
    <cellStyle name="SAPBEXstdItemX 7_2013Прогноз" xfId="25134" xr:uid="{00000000-0005-0000-0000-000055800000}"/>
    <cellStyle name="SAPBEXstdItemX 8" xfId="25135" xr:uid="{00000000-0005-0000-0000-000056800000}"/>
    <cellStyle name="SAPBEXstdItemX 8 10" xfId="25136" xr:uid="{00000000-0005-0000-0000-000057800000}"/>
    <cellStyle name="SAPBEXstdItemX 8 10 2" xfId="25137" xr:uid="{00000000-0005-0000-0000-000058800000}"/>
    <cellStyle name="SAPBEXstdItemX 8 11" xfId="25138" xr:uid="{00000000-0005-0000-0000-000059800000}"/>
    <cellStyle name="SAPBEXstdItemX 8 12" xfId="25139" xr:uid="{00000000-0005-0000-0000-00005A800000}"/>
    <cellStyle name="SAPBEXstdItemX 8 2" xfId="25140" xr:uid="{00000000-0005-0000-0000-00005B800000}"/>
    <cellStyle name="SAPBEXstdItemX 8 2 2" xfId="25141" xr:uid="{00000000-0005-0000-0000-00005C800000}"/>
    <cellStyle name="SAPBEXstdItemX 8 2 2 2" xfId="25142" xr:uid="{00000000-0005-0000-0000-00005D800000}"/>
    <cellStyle name="SAPBEXstdItemX 8 2 3" xfId="25143" xr:uid="{00000000-0005-0000-0000-00005E800000}"/>
    <cellStyle name="SAPBEXstdItemX 8 3" xfId="25144" xr:uid="{00000000-0005-0000-0000-00005F800000}"/>
    <cellStyle name="SAPBEXstdItemX 8 3 2" xfId="25145" xr:uid="{00000000-0005-0000-0000-000060800000}"/>
    <cellStyle name="SAPBEXstdItemX 8 3 2 2" xfId="25146" xr:uid="{00000000-0005-0000-0000-000061800000}"/>
    <cellStyle name="SAPBEXstdItemX 8 3 3" xfId="25147" xr:uid="{00000000-0005-0000-0000-000062800000}"/>
    <cellStyle name="SAPBEXstdItemX 8 4" xfId="25148" xr:uid="{00000000-0005-0000-0000-000063800000}"/>
    <cellStyle name="SAPBEXstdItemX 8 4 2" xfId="25149" xr:uid="{00000000-0005-0000-0000-000064800000}"/>
    <cellStyle name="SAPBEXstdItemX 8 4 2 2" xfId="25150" xr:uid="{00000000-0005-0000-0000-000065800000}"/>
    <cellStyle name="SAPBEXstdItemX 8 4 3" xfId="25151" xr:uid="{00000000-0005-0000-0000-000066800000}"/>
    <cellStyle name="SAPBEXstdItemX 8 5" xfId="25152" xr:uid="{00000000-0005-0000-0000-000067800000}"/>
    <cellStyle name="SAPBEXstdItemX 8 5 2" xfId="25153" xr:uid="{00000000-0005-0000-0000-000068800000}"/>
    <cellStyle name="SAPBEXstdItemX 8 5 2 2" xfId="25154" xr:uid="{00000000-0005-0000-0000-000069800000}"/>
    <cellStyle name="SAPBEXstdItemX 8 5 3" xfId="25155" xr:uid="{00000000-0005-0000-0000-00006A800000}"/>
    <cellStyle name="SAPBEXstdItemX 8 6" xfId="25156" xr:uid="{00000000-0005-0000-0000-00006B800000}"/>
    <cellStyle name="SAPBEXstdItemX 8 6 2" xfId="25157" xr:uid="{00000000-0005-0000-0000-00006C800000}"/>
    <cellStyle name="SAPBEXstdItemX 8 6 2 2" xfId="25158" xr:uid="{00000000-0005-0000-0000-00006D800000}"/>
    <cellStyle name="SAPBEXstdItemX 8 6 3" xfId="25159" xr:uid="{00000000-0005-0000-0000-00006E800000}"/>
    <cellStyle name="SAPBEXstdItemX 8 7" xfId="25160" xr:uid="{00000000-0005-0000-0000-00006F800000}"/>
    <cellStyle name="SAPBEXstdItemX 8 7 2" xfId="25161" xr:uid="{00000000-0005-0000-0000-000070800000}"/>
    <cellStyle name="SAPBEXstdItemX 8 7 3" xfId="25162" xr:uid="{00000000-0005-0000-0000-000071800000}"/>
    <cellStyle name="SAPBEXstdItemX 8 8" xfId="25163" xr:uid="{00000000-0005-0000-0000-000072800000}"/>
    <cellStyle name="SAPBEXstdItemX 8 8 2" xfId="25164" xr:uid="{00000000-0005-0000-0000-000073800000}"/>
    <cellStyle name="SAPBEXstdItemX 8 8 3" xfId="25165" xr:uid="{00000000-0005-0000-0000-000074800000}"/>
    <cellStyle name="SAPBEXstdItemX 8 9" xfId="25166" xr:uid="{00000000-0005-0000-0000-000075800000}"/>
    <cellStyle name="SAPBEXstdItemX 8 9 2" xfId="25167" xr:uid="{00000000-0005-0000-0000-000076800000}"/>
    <cellStyle name="SAPBEXstdItemX 8_2014БП" xfId="25168" xr:uid="{00000000-0005-0000-0000-000077800000}"/>
    <cellStyle name="SAPBEXstdItemX 9" xfId="25169" xr:uid="{00000000-0005-0000-0000-000078800000}"/>
    <cellStyle name="SAPBEXstdItemX 9 10" xfId="25170" xr:uid="{00000000-0005-0000-0000-000079800000}"/>
    <cellStyle name="SAPBEXstdItemX 9 10 2" xfId="25171" xr:uid="{00000000-0005-0000-0000-00007A800000}"/>
    <cellStyle name="SAPBEXstdItemX 9 11" xfId="25172" xr:uid="{00000000-0005-0000-0000-00007B800000}"/>
    <cellStyle name="SAPBEXstdItemX 9 12" xfId="25173" xr:uid="{00000000-0005-0000-0000-00007C800000}"/>
    <cellStyle name="SAPBEXstdItemX 9 2" xfId="25174" xr:uid="{00000000-0005-0000-0000-00007D800000}"/>
    <cellStyle name="SAPBEXstdItemX 9 2 2" xfId="25175" xr:uid="{00000000-0005-0000-0000-00007E800000}"/>
    <cellStyle name="SAPBEXstdItemX 9 2 2 2" xfId="25176" xr:uid="{00000000-0005-0000-0000-00007F800000}"/>
    <cellStyle name="SAPBEXstdItemX 9 2 3" xfId="25177" xr:uid="{00000000-0005-0000-0000-000080800000}"/>
    <cellStyle name="SAPBEXstdItemX 9 3" xfId="25178" xr:uid="{00000000-0005-0000-0000-000081800000}"/>
    <cellStyle name="SAPBEXstdItemX 9 3 2" xfId="25179" xr:uid="{00000000-0005-0000-0000-000082800000}"/>
    <cellStyle name="SAPBEXstdItemX 9 3 3" xfId="25180" xr:uid="{00000000-0005-0000-0000-000083800000}"/>
    <cellStyle name="SAPBEXstdItemX 9 4" xfId="25181" xr:uid="{00000000-0005-0000-0000-000084800000}"/>
    <cellStyle name="SAPBEXstdItemX 9 4 2" xfId="25182" xr:uid="{00000000-0005-0000-0000-000085800000}"/>
    <cellStyle name="SAPBEXstdItemX 9 5" xfId="25183" xr:uid="{00000000-0005-0000-0000-000086800000}"/>
    <cellStyle name="SAPBEXstdItemX 9 5 2" xfId="25184" xr:uid="{00000000-0005-0000-0000-000087800000}"/>
    <cellStyle name="SAPBEXstdItemX 9 6" xfId="25185" xr:uid="{00000000-0005-0000-0000-000088800000}"/>
    <cellStyle name="SAPBEXstdItemX 9 6 2" xfId="25186" xr:uid="{00000000-0005-0000-0000-000089800000}"/>
    <cellStyle name="SAPBEXstdItemX 9 7" xfId="25187" xr:uid="{00000000-0005-0000-0000-00008A800000}"/>
    <cellStyle name="SAPBEXstdItemX 9 7 2" xfId="25188" xr:uid="{00000000-0005-0000-0000-00008B800000}"/>
    <cellStyle name="SAPBEXstdItemX 9 8" xfId="25189" xr:uid="{00000000-0005-0000-0000-00008C800000}"/>
    <cellStyle name="SAPBEXstdItemX 9 8 2" xfId="25190" xr:uid="{00000000-0005-0000-0000-00008D800000}"/>
    <cellStyle name="SAPBEXstdItemX 9 9" xfId="25191" xr:uid="{00000000-0005-0000-0000-00008E800000}"/>
    <cellStyle name="SAPBEXstdItemX 9 9 2" xfId="25192" xr:uid="{00000000-0005-0000-0000-00008F800000}"/>
    <cellStyle name="SAPBEXstdItemX_2013Прогноз" xfId="25193" xr:uid="{00000000-0005-0000-0000-000090800000}"/>
    <cellStyle name="SAPBEXtitle" xfId="25194" xr:uid="{00000000-0005-0000-0000-000091800000}"/>
    <cellStyle name="SAPBEXtitle 10" xfId="25195" xr:uid="{00000000-0005-0000-0000-000092800000}"/>
    <cellStyle name="SAPBEXtitle 11" xfId="25196" xr:uid="{00000000-0005-0000-0000-000093800000}"/>
    <cellStyle name="SAPBEXtitle 12" xfId="25197" xr:uid="{00000000-0005-0000-0000-000094800000}"/>
    <cellStyle name="SAPBEXtitle 13" xfId="36515" xr:uid="{00000000-0005-0000-0000-000095800000}"/>
    <cellStyle name="SAPBEXtitle 2" xfId="25198" xr:uid="{00000000-0005-0000-0000-000096800000}"/>
    <cellStyle name="SAPBEXtitle 2 2" xfId="25199" xr:uid="{00000000-0005-0000-0000-000097800000}"/>
    <cellStyle name="SAPBEXtitle 2 2 2" xfId="25200" xr:uid="{00000000-0005-0000-0000-000098800000}"/>
    <cellStyle name="SAPBEXtitle 2 2 2 2" xfId="25201" xr:uid="{00000000-0005-0000-0000-000099800000}"/>
    <cellStyle name="SAPBEXtitle 2 2 3" xfId="25202" xr:uid="{00000000-0005-0000-0000-00009A800000}"/>
    <cellStyle name="SAPBEXtitle 2 2 3 2" xfId="25203" xr:uid="{00000000-0005-0000-0000-00009B800000}"/>
    <cellStyle name="SAPBEXtitle 2 2 4" xfId="25204" xr:uid="{00000000-0005-0000-0000-00009C800000}"/>
    <cellStyle name="SAPBEXtitle 2 2 4 2" xfId="25205" xr:uid="{00000000-0005-0000-0000-00009D800000}"/>
    <cellStyle name="SAPBEXtitle 2 2 5" xfId="25206" xr:uid="{00000000-0005-0000-0000-00009E800000}"/>
    <cellStyle name="SAPBEXtitle 2 2 5 2" xfId="25207" xr:uid="{00000000-0005-0000-0000-00009F800000}"/>
    <cellStyle name="SAPBEXtitle 2 2 6" xfId="25208" xr:uid="{00000000-0005-0000-0000-0000A0800000}"/>
    <cellStyle name="SAPBEXtitle 2 2 7" xfId="25209" xr:uid="{00000000-0005-0000-0000-0000A1800000}"/>
    <cellStyle name="SAPBEXtitle 2 2_2014БП" xfId="25210" xr:uid="{00000000-0005-0000-0000-0000A2800000}"/>
    <cellStyle name="SAPBEXtitle 2 3" xfId="25211" xr:uid="{00000000-0005-0000-0000-0000A3800000}"/>
    <cellStyle name="SAPBEXtitle 2 3 2" xfId="25212" xr:uid="{00000000-0005-0000-0000-0000A4800000}"/>
    <cellStyle name="SAPBEXtitle 2 4" xfId="25213" xr:uid="{00000000-0005-0000-0000-0000A5800000}"/>
    <cellStyle name="SAPBEXtitle 2 4 2" xfId="25214" xr:uid="{00000000-0005-0000-0000-0000A6800000}"/>
    <cellStyle name="SAPBEXtitle 2 5" xfId="25215" xr:uid="{00000000-0005-0000-0000-0000A7800000}"/>
    <cellStyle name="SAPBEXtitle 2 5 2" xfId="25216" xr:uid="{00000000-0005-0000-0000-0000A8800000}"/>
    <cellStyle name="SAPBEXtitle 2 6" xfId="25217" xr:uid="{00000000-0005-0000-0000-0000A9800000}"/>
    <cellStyle name="SAPBEXtitle 2 6 2" xfId="25218" xr:uid="{00000000-0005-0000-0000-0000AA800000}"/>
    <cellStyle name="SAPBEXtitle 2 7" xfId="25219" xr:uid="{00000000-0005-0000-0000-0000AB800000}"/>
    <cellStyle name="SAPBEXtitle 2 8" xfId="25220" xr:uid="{00000000-0005-0000-0000-0000AC800000}"/>
    <cellStyle name="SAPBEXtitle 2_2013Прогноз" xfId="25221" xr:uid="{00000000-0005-0000-0000-0000AD800000}"/>
    <cellStyle name="SAPBEXtitle 3" xfId="25222" xr:uid="{00000000-0005-0000-0000-0000AE800000}"/>
    <cellStyle name="SAPBEXtitle 3 2" xfId="25223" xr:uid="{00000000-0005-0000-0000-0000AF800000}"/>
    <cellStyle name="SAPBEXtitle 3 2 2" xfId="25224" xr:uid="{00000000-0005-0000-0000-0000B0800000}"/>
    <cellStyle name="SAPBEXtitle 3 2 2 2" xfId="25225" xr:uid="{00000000-0005-0000-0000-0000B1800000}"/>
    <cellStyle name="SAPBEXtitle 3 2 3" xfId="25226" xr:uid="{00000000-0005-0000-0000-0000B2800000}"/>
    <cellStyle name="SAPBEXtitle 3 2 3 2" xfId="25227" xr:uid="{00000000-0005-0000-0000-0000B3800000}"/>
    <cellStyle name="SAPBEXtitle 3 2 4" xfId="25228" xr:uid="{00000000-0005-0000-0000-0000B4800000}"/>
    <cellStyle name="SAPBEXtitle 3 2 4 2" xfId="25229" xr:uid="{00000000-0005-0000-0000-0000B5800000}"/>
    <cellStyle name="SAPBEXtitle 3 2 5" xfId="25230" xr:uid="{00000000-0005-0000-0000-0000B6800000}"/>
    <cellStyle name="SAPBEXtitle 3 2 5 2" xfId="25231" xr:uid="{00000000-0005-0000-0000-0000B7800000}"/>
    <cellStyle name="SAPBEXtitle 3 2 6" xfId="25232" xr:uid="{00000000-0005-0000-0000-0000B8800000}"/>
    <cellStyle name="SAPBEXtitle 3 2 7" xfId="25233" xr:uid="{00000000-0005-0000-0000-0000B9800000}"/>
    <cellStyle name="SAPBEXtitle 3 2_2014БП" xfId="25234" xr:uid="{00000000-0005-0000-0000-0000BA800000}"/>
    <cellStyle name="SAPBEXtitle 3 3" xfId="25235" xr:uid="{00000000-0005-0000-0000-0000BB800000}"/>
    <cellStyle name="SAPBEXtitle 3 3 2" xfId="25236" xr:uid="{00000000-0005-0000-0000-0000BC800000}"/>
    <cellStyle name="SAPBEXtitle 3 4" xfId="25237" xr:uid="{00000000-0005-0000-0000-0000BD800000}"/>
    <cellStyle name="SAPBEXtitle 3 4 2" xfId="25238" xr:uid="{00000000-0005-0000-0000-0000BE800000}"/>
    <cellStyle name="SAPBEXtitle 3 5" xfId="25239" xr:uid="{00000000-0005-0000-0000-0000BF800000}"/>
    <cellStyle name="SAPBEXtitle 3 5 2" xfId="25240" xr:uid="{00000000-0005-0000-0000-0000C0800000}"/>
    <cellStyle name="SAPBEXtitle 3 6" xfId="25241" xr:uid="{00000000-0005-0000-0000-0000C1800000}"/>
    <cellStyle name="SAPBEXtitle 3 6 2" xfId="25242" xr:uid="{00000000-0005-0000-0000-0000C2800000}"/>
    <cellStyle name="SAPBEXtitle 3 7" xfId="25243" xr:uid="{00000000-0005-0000-0000-0000C3800000}"/>
    <cellStyle name="SAPBEXtitle 3 8" xfId="25244" xr:uid="{00000000-0005-0000-0000-0000C4800000}"/>
    <cellStyle name="SAPBEXtitle 3_2013Прогноз" xfId="25245" xr:uid="{00000000-0005-0000-0000-0000C5800000}"/>
    <cellStyle name="SAPBEXtitle 4" xfId="25246" xr:uid="{00000000-0005-0000-0000-0000C6800000}"/>
    <cellStyle name="SAPBEXtitle 4 2" xfId="25247" xr:uid="{00000000-0005-0000-0000-0000C7800000}"/>
    <cellStyle name="SAPBEXtitle 4 2 2" xfId="25248" xr:uid="{00000000-0005-0000-0000-0000C8800000}"/>
    <cellStyle name="SAPBEXtitle 4 3" xfId="25249" xr:uid="{00000000-0005-0000-0000-0000C9800000}"/>
    <cellStyle name="SAPBEXtitle 4 3 2" xfId="25250" xr:uid="{00000000-0005-0000-0000-0000CA800000}"/>
    <cellStyle name="SAPBEXtitle 4 4" xfId="25251" xr:uid="{00000000-0005-0000-0000-0000CB800000}"/>
    <cellStyle name="SAPBEXtitle 4 4 2" xfId="25252" xr:uid="{00000000-0005-0000-0000-0000CC800000}"/>
    <cellStyle name="SAPBEXtitle 4 5" xfId="25253" xr:uid="{00000000-0005-0000-0000-0000CD800000}"/>
    <cellStyle name="SAPBEXtitle 4 5 2" xfId="25254" xr:uid="{00000000-0005-0000-0000-0000CE800000}"/>
    <cellStyle name="SAPBEXtitle 4 6" xfId="25255" xr:uid="{00000000-0005-0000-0000-0000CF800000}"/>
    <cellStyle name="SAPBEXtitle 4 7" xfId="25256" xr:uid="{00000000-0005-0000-0000-0000D0800000}"/>
    <cellStyle name="SAPBEXtitle 4_2014БП" xfId="25257" xr:uid="{00000000-0005-0000-0000-0000D1800000}"/>
    <cellStyle name="SAPBEXtitle 5" xfId="25258" xr:uid="{00000000-0005-0000-0000-0000D2800000}"/>
    <cellStyle name="SAPBEXtitle 5 2" xfId="25259" xr:uid="{00000000-0005-0000-0000-0000D3800000}"/>
    <cellStyle name="SAPBEXtitle 6" xfId="25260" xr:uid="{00000000-0005-0000-0000-0000D4800000}"/>
    <cellStyle name="SAPBEXtitle 6 2" xfId="25261" xr:uid="{00000000-0005-0000-0000-0000D5800000}"/>
    <cellStyle name="SAPBEXtitle 7" xfId="25262" xr:uid="{00000000-0005-0000-0000-0000D6800000}"/>
    <cellStyle name="SAPBEXtitle 8" xfId="25263" xr:uid="{00000000-0005-0000-0000-0000D7800000}"/>
    <cellStyle name="SAPBEXtitle 9" xfId="25264" xr:uid="{00000000-0005-0000-0000-0000D8800000}"/>
    <cellStyle name="SAPBEXtitle_2013Прогноз" xfId="25265" xr:uid="{00000000-0005-0000-0000-0000D9800000}"/>
    <cellStyle name="SAPBEXunassignedItem" xfId="25266" xr:uid="{00000000-0005-0000-0000-0000DA800000}"/>
    <cellStyle name="SAPBEXunassignedItem 10" xfId="25267" xr:uid="{00000000-0005-0000-0000-0000DB800000}"/>
    <cellStyle name="SAPBEXunassignedItem 11" xfId="36516" xr:uid="{00000000-0005-0000-0000-0000DC800000}"/>
    <cellStyle name="SAPBEXunassignedItem 2" xfId="25268" xr:uid="{00000000-0005-0000-0000-0000DD800000}"/>
    <cellStyle name="SAPBEXunassignedItem 2 2" xfId="25269" xr:uid="{00000000-0005-0000-0000-0000DE800000}"/>
    <cellStyle name="SAPBEXunassignedItem 2 2 2" xfId="25270" xr:uid="{00000000-0005-0000-0000-0000DF800000}"/>
    <cellStyle name="SAPBEXunassignedItem 2 2 2 2" xfId="25271" xr:uid="{00000000-0005-0000-0000-0000E0800000}"/>
    <cellStyle name="SAPBEXunassignedItem 2 2 2 3" xfId="25272" xr:uid="{00000000-0005-0000-0000-0000E1800000}"/>
    <cellStyle name="SAPBEXunassignedItem 2 2 2 4" xfId="25273" xr:uid="{00000000-0005-0000-0000-0000E2800000}"/>
    <cellStyle name="SAPBEXunassignedItem 2 2 2 5" xfId="25274" xr:uid="{00000000-0005-0000-0000-0000E3800000}"/>
    <cellStyle name="SAPBEXunassignedItem 2 2 2_2014БП" xfId="25275" xr:uid="{00000000-0005-0000-0000-0000E4800000}"/>
    <cellStyle name="SAPBEXunassignedItem 2 2 3" xfId="25276" xr:uid="{00000000-0005-0000-0000-0000E5800000}"/>
    <cellStyle name="SAPBEXunassignedItem 2 2 3 2" xfId="25277" xr:uid="{00000000-0005-0000-0000-0000E6800000}"/>
    <cellStyle name="SAPBEXunassignedItem 2 2 4" xfId="25278" xr:uid="{00000000-0005-0000-0000-0000E7800000}"/>
    <cellStyle name="SAPBEXunassignedItem 2 2 4 2" xfId="25279" xr:uid="{00000000-0005-0000-0000-0000E8800000}"/>
    <cellStyle name="SAPBEXunassignedItem 2 2 5" xfId="25280" xr:uid="{00000000-0005-0000-0000-0000E9800000}"/>
    <cellStyle name="SAPBEXunassignedItem 2 2 5 2" xfId="25281" xr:uid="{00000000-0005-0000-0000-0000EA800000}"/>
    <cellStyle name="SAPBEXunassignedItem 2 2 6" xfId="25282" xr:uid="{00000000-0005-0000-0000-0000EB800000}"/>
    <cellStyle name="SAPBEXunassignedItem 2 2 6 2" xfId="25283" xr:uid="{00000000-0005-0000-0000-0000EC800000}"/>
    <cellStyle name="SAPBEXunassignedItem 2 2 7" xfId="25284" xr:uid="{00000000-0005-0000-0000-0000ED800000}"/>
    <cellStyle name="SAPBEXunassignedItem 2 2 8" xfId="25285" xr:uid="{00000000-0005-0000-0000-0000EE800000}"/>
    <cellStyle name="SAPBEXunassignedItem 2 2_2013Прогноз" xfId="25286" xr:uid="{00000000-0005-0000-0000-0000EF800000}"/>
    <cellStyle name="SAPBEXunassignedItem 2 3" xfId="25287" xr:uid="{00000000-0005-0000-0000-0000F0800000}"/>
    <cellStyle name="SAPBEXunassignedItem 2 3 2" xfId="25288" xr:uid="{00000000-0005-0000-0000-0000F1800000}"/>
    <cellStyle name="SAPBEXunassignedItem 2 3 3" xfId="25289" xr:uid="{00000000-0005-0000-0000-0000F2800000}"/>
    <cellStyle name="SAPBEXunassignedItem 2 3 4" xfId="25290" xr:uid="{00000000-0005-0000-0000-0000F3800000}"/>
    <cellStyle name="SAPBEXunassignedItem 2 3 5" xfId="25291" xr:uid="{00000000-0005-0000-0000-0000F4800000}"/>
    <cellStyle name="SAPBEXunassignedItem 2 3_2014БП" xfId="25292" xr:uid="{00000000-0005-0000-0000-0000F5800000}"/>
    <cellStyle name="SAPBEXunassignedItem 2_2013Прогноз" xfId="25293" xr:uid="{00000000-0005-0000-0000-0000F6800000}"/>
    <cellStyle name="SAPBEXunassignedItem 3" xfId="25294" xr:uid="{00000000-0005-0000-0000-0000F7800000}"/>
    <cellStyle name="SAPBEXunassignedItem 3 2" xfId="25295" xr:uid="{00000000-0005-0000-0000-0000F8800000}"/>
    <cellStyle name="SAPBEXunassignedItem 3 2 2" xfId="25296" xr:uid="{00000000-0005-0000-0000-0000F9800000}"/>
    <cellStyle name="SAPBEXunassignedItem 3 2 2 2" xfId="25297" xr:uid="{00000000-0005-0000-0000-0000FA800000}"/>
    <cellStyle name="SAPBEXunassignedItem 3 2 2 3" xfId="25298" xr:uid="{00000000-0005-0000-0000-0000FB800000}"/>
    <cellStyle name="SAPBEXunassignedItem 3 2 2 4" xfId="25299" xr:uid="{00000000-0005-0000-0000-0000FC800000}"/>
    <cellStyle name="SAPBEXunassignedItem 3 2 2 5" xfId="25300" xr:uid="{00000000-0005-0000-0000-0000FD800000}"/>
    <cellStyle name="SAPBEXunassignedItem 3 2 2_2014БП" xfId="25301" xr:uid="{00000000-0005-0000-0000-0000FE800000}"/>
    <cellStyle name="SAPBEXunassignedItem 3 2 3" xfId="25302" xr:uid="{00000000-0005-0000-0000-0000FF800000}"/>
    <cellStyle name="SAPBEXunassignedItem 3 2 3 2" xfId="25303" xr:uid="{00000000-0005-0000-0000-000000810000}"/>
    <cellStyle name="SAPBEXunassignedItem 3 2 4" xfId="25304" xr:uid="{00000000-0005-0000-0000-000001810000}"/>
    <cellStyle name="SAPBEXunassignedItem 3 2 4 2" xfId="25305" xr:uid="{00000000-0005-0000-0000-000002810000}"/>
    <cellStyle name="SAPBEXunassignedItem 3 2 5" xfId="25306" xr:uid="{00000000-0005-0000-0000-000003810000}"/>
    <cellStyle name="SAPBEXunassignedItem 3 2 5 2" xfId="25307" xr:uid="{00000000-0005-0000-0000-000004810000}"/>
    <cellStyle name="SAPBEXunassignedItem 3 2 6" xfId="25308" xr:uid="{00000000-0005-0000-0000-000005810000}"/>
    <cellStyle name="SAPBEXunassignedItem 3 2 6 2" xfId="25309" xr:uid="{00000000-0005-0000-0000-000006810000}"/>
    <cellStyle name="SAPBEXunassignedItem 3 2 7" xfId="25310" xr:uid="{00000000-0005-0000-0000-000007810000}"/>
    <cellStyle name="SAPBEXunassignedItem 3 2 8" xfId="25311" xr:uid="{00000000-0005-0000-0000-000008810000}"/>
    <cellStyle name="SAPBEXunassignedItem 3 2_2013Прогноз" xfId="25312" xr:uid="{00000000-0005-0000-0000-000009810000}"/>
    <cellStyle name="SAPBEXunassignedItem 3 3" xfId="25313" xr:uid="{00000000-0005-0000-0000-00000A810000}"/>
    <cellStyle name="SAPBEXunassignedItem 3 3 2" xfId="25314" xr:uid="{00000000-0005-0000-0000-00000B810000}"/>
    <cellStyle name="SAPBEXunassignedItem 3 3 3" xfId="25315" xr:uid="{00000000-0005-0000-0000-00000C810000}"/>
    <cellStyle name="SAPBEXunassignedItem 3 3 4" xfId="25316" xr:uid="{00000000-0005-0000-0000-00000D810000}"/>
    <cellStyle name="SAPBEXunassignedItem 3 3 5" xfId="25317" xr:uid="{00000000-0005-0000-0000-00000E810000}"/>
    <cellStyle name="SAPBEXunassignedItem 3 3_2014БП" xfId="25318" xr:uid="{00000000-0005-0000-0000-00000F810000}"/>
    <cellStyle name="SAPBEXunassignedItem 3_2013Прогноз" xfId="25319" xr:uid="{00000000-0005-0000-0000-000010810000}"/>
    <cellStyle name="SAPBEXunassignedItem 4" xfId="25320" xr:uid="{00000000-0005-0000-0000-000011810000}"/>
    <cellStyle name="SAPBEXunassignedItem 4 2" xfId="25321" xr:uid="{00000000-0005-0000-0000-000012810000}"/>
    <cellStyle name="SAPBEXunassignedItem 4 2 2" xfId="25322" xr:uid="{00000000-0005-0000-0000-000013810000}"/>
    <cellStyle name="SAPBEXunassignedItem 4 2 2 2" xfId="25323" xr:uid="{00000000-0005-0000-0000-000014810000}"/>
    <cellStyle name="SAPBEXunassignedItem 4 2 2 3" xfId="25324" xr:uid="{00000000-0005-0000-0000-000015810000}"/>
    <cellStyle name="SAPBEXunassignedItem 4 2 2 4" xfId="25325" xr:uid="{00000000-0005-0000-0000-000016810000}"/>
    <cellStyle name="SAPBEXunassignedItem 4 2 2 5" xfId="25326" xr:uid="{00000000-0005-0000-0000-000017810000}"/>
    <cellStyle name="SAPBEXunassignedItem 4 2 2_2014БП" xfId="25327" xr:uid="{00000000-0005-0000-0000-000018810000}"/>
    <cellStyle name="SAPBEXunassignedItem 4 2 3" xfId="25328" xr:uid="{00000000-0005-0000-0000-000019810000}"/>
    <cellStyle name="SAPBEXunassignedItem 4 2 3 2" xfId="25329" xr:uid="{00000000-0005-0000-0000-00001A810000}"/>
    <cellStyle name="SAPBEXunassignedItem 4 2 4" xfId="25330" xr:uid="{00000000-0005-0000-0000-00001B810000}"/>
    <cellStyle name="SAPBEXunassignedItem 4 2 4 2" xfId="25331" xr:uid="{00000000-0005-0000-0000-00001C810000}"/>
    <cellStyle name="SAPBEXunassignedItem 4 2 5" xfId="25332" xr:uid="{00000000-0005-0000-0000-00001D810000}"/>
    <cellStyle name="SAPBEXunassignedItem 4 2 5 2" xfId="25333" xr:uid="{00000000-0005-0000-0000-00001E810000}"/>
    <cellStyle name="SAPBEXunassignedItem 4 2 6" xfId="25334" xr:uid="{00000000-0005-0000-0000-00001F810000}"/>
    <cellStyle name="SAPBEXunassignedItem 4 2 6 2" xfId="25335" xr:uid="{00000000-0005-0000-0000-000020810000}"/>
    <cellStyle name="SAPBEXunassignedItem 4 2 7" xfId="25336" xr:uid="{00000000-0005-0000-0000-000021810000}"/>
    <cellStyle name="SAPBEXunassignedItem 4 2 8" xfId="25337" xr:uid="{00000000-0005-0000-0000-000022810000}"/>
    <cellStyle name="SAPBEXunassignedItem 4 2_2013Прогноз" xfId="25338" xr:uid="{00000000-0005-0000-0000-000023810000}"/>
    <cellStyle name="SAPBEXunassignedItem 4 3" xfId="25339" xr:uid="{00000000-0005-0000-0000-000024810000}"/>
    <cellStyle name="SAPBEXunassignedItem 4 3 2" xfId="25340" xr:uid="{00000000-0005-0000-0000-000025810000}"/>
    <cellStyle name="SAPBEXunassignedItem 4 3 3" xfId="25341" xr:uid="{00000000-0005-0000-0000-000026810000}"/>
    <cellStyle name="SAPBEXunassignedItem 4 3 4" xfId="25342" xr:uid="{00000000-0005-0000-0000-000027810000}"/>
    <cellStyle name="SAPBEXunassignedItem 4 3 5" xfId="25343" xr:uid="{00000000-0005-0000-0000-000028810000}"/>
    <cellStyle name="SAPBEXunassignedItem 4 3_2014БП" xfId="25344" xr:uid="{00000000-0005-0000-0000-000029810000}"/>
    <cellStyle name="SAPBEXunassignedItem 4_2013Прогноз" xfId="25345" xr:uid="{00000000-0005-0000-0000-00002A810000}"/>
    <cellStyle name="SAPBEXunassignedItem 5" xfId="25346" xr:uid="{00000000-0005-0000-0000-00002B810000}"/>
    <cellStyle name="SAPBEXunassignedItem 5 2" xfId="25347" xr:uid="{00000000-0005-0000-0000-00002C810000}"/>
    <cellStyle name="SAPBEXunassignedItem 5 2 2" xfId="25348" xr:uid="{00000000-0005-0000-0000-00002D810000}"/>
    <cellStyle name="SAPBEXunassignedItem 5 2 2 2" xfId="25349" xr:uid="{00000000-0005-0000-0000-00002E810000}"/>
    <cellStyle name="SAPBEXunassignedItem 5 2 2 3" xfId="25350" xr:uid="{00000000-0005-0000-0000-00002F810000}"/>
    <cellStyle name="SAPBEXunassignedItem 5 2 2 4" xfId="25351" xr:uid="{00000000-0005-0000-0000-000030810000}"/>
    <cellStyle name="SAPBEXunassignedItem 5 2 2 5" xfId="25352" xr:uid="{00000000-0005-0000-0000-000031810000}"/>
    <cellStyle name="SAPBEXunassignedItem 5 2 2_2014БП" xfId="25353" xr:uid="{00000000-0005-0000-0000-000032810000}"/>
    <cellStyle name="SAPBEXunassignedItem 5 2 3" xfId="25354" xr:uid="{00000000-0005-0000-0000-000033810000}"/>
    <cellStyle name="SAPBEXunassignedItem 5 2 3 2" xfId="25355" xr:uid="{00000000-0005-0000-0000-000034810000}"/>
    <cellStyle name="SAPBEXunassignedItem 5 2 4" xfId="25356" xr:uid="{00000000-0005-0000-0000-000035810000}"/>
    <cellStyle name="SAPBEXunassignedItem 5 2 4 2" xfId="25357" xr:uid="{00000000-0005-0000-0000-000036810000}"/>
    <cellStyle name="SAPBEXunassignedItem 5 2 5" xfId="25358" xr:uid="{00000000-0005-0000-0000-000037810000}"/>
    <cellStyle name="SAPBEXunassignedItem 5 2 5 2" xfId="25359" xr:uid="{00000000-0005-0000-0000-000038810000}"/>
    <cellStyle name="SAPBEXunassignedItem 5 2 6" xfId="25360" xr:uid="{00000000-0005-0000-0000-000039810000}"/>
    <cellStyle name="SAPBEXunassignedItem 5 2 6 2" xfId="25361" xr:uid="{00000000-0005-0000-0000-00003A810000}"/>
    <cellStyle name="SAPBEXunassignedItem 5 2 7" xfId="25362" xr:uid="{00000000-0005-0000-0000-00003B810000}"/>
    <cellStyle name="SAPBEXunassignedItem 5 2 8" xfId="25363" xr:uid="{00000000-0005-0000-0000-00003C810000}"/>
    <cellStyle name="SAPBEXunassignedItem 5 2_2013Прогноз" xfId="25364" xr:uid="{00000000-0005-0000-0000-00003D810000}"/>
    <cellStyle name="SAPBEXunassignedItem 5 3" xfId="25365" xr:uid="{00000000-0005-0000-0000-00003E810000}"/>
    <cellStyle name="SAPBEXunassignedItem 5 3 2" xfId="25366" xr:uid="{00000000-0005-0000-0000-00003F810000}"/>
    <cellStyle name="SAPBEXunassignedItem 5 3 3" xfId="25367" xr:uid="{00000000-0005-0000-0000-000040810000}"/>
    <cellStyle name="SAPBEXunassignedItem 5 3 4" xfId="25368" xr:uid="{00000000-0005-0000-0000-000041810000}"/>
    <cellStyle name="SAPBEXunassignedItem 5 3 5" xfId="25369" xr:uid="{00000000-0005-0000-0000-000042810000}"/>
    <cellStyle name="SAPBEXunassignedItem 5 3_2014БП" xfId="25370" xr:uid="{00000000-0005-0000-0000-000043810000}"/>
    <cellStyle name="SAPBEXunassignedItem 5_2013Прогноз" xfId="25371" xr:uid="{00000000-0005-0000-0000-000044810000}"/>
    <cellStyle name="SAPBEXunassignedItem 6" xfId="25372" xr:uid="{00000000-0005-0000-0000-000045810000}"/>
    <cellStyle name="SAPBEXunassignedItem 6 2" xfId="25373" xr:uid="{00000000-0005-0000-0000-000046810000}"/>
    <cellStyle name="SAPBEXunassignedItem 6 2 2" xfId="25374" xr:uid="{00000000-0005-0000-0000-000047810000}"/>
    <cellStyle name="SAPBEXunassignedItem 6 2 3" xfId="25375" xr:uid="{00000000-0005-0000-0000-000048810000}"/>
    <cellStyle name="SAPBEXunassignedItem 6 2 4" xfId="25376" xr:uid="{00000000-0005-0000-0000-000049810000}"/>
    <cellStyle name="SAPBEXunassignedItem 6 2 5" xfId="25377" xr:uid="{00000000-0005-0000-0000-00004A810000}"/>
    <cellStyle name="SAPBEXunassignedItem 6 2_2014БП" xfId="25378" xr:uid="{00000000-0005-0000-0000-00004B810000}"/>
    <cellStyle name="SAPBEXunassignedItem 6 3" xfId="25379" xr:uid="{00000000-0005-0000-0000-00004C810000}"/>
    <cellStyle name="SAPBEXunassignedItem 6 3 2" xfId="25380" xr:uid="{00000000-0005-0000-0000-00004D810000}"/>
    <cellStyle name="SAPBEXunassignedItem 6 4" xfId="25381" xr:uid="{00000000-0005-0000-0000-00004E810000}"/>
    <cellStyle name="SAPBEXunassignedItem 6 4 2" xfId="25382" xr:uid="{00000000-0005-0000-0000-00004F810000}"/>
    <cellStyle name="SAPBEXunassignedItem 6 5" xfId="25383" xr:uid="{00000000-0005-0000-0000-000050810000}"/>
    <cellStyle name="SAPBEXunassignedItem 6 5 2" xfId="25384" xr:uid="{00000000-0005-0000-0000-000051810000}"/>
    <cellStyle name="SAPBEXunassignedItem 6 6" xfId="25385" xr:uid="{00000000-0005-0000-0000-000052810000}"/>
    <cellStyle name="SAPBEXunassignedItem 6 6 2" xfId="25386" xr:uid="{00000000-0005-0000-0000-000053810000}"/>
    <cellStyle name="SAPBEXunassignedItem 6 7" xfId="25387" xr:uid="{00000000-0005-0000-0000-000054810000}"/>
    <cellStyle name="SAPBEXunassignedItem 6 8" xfId="25388" xr:uid="{00000000-0005-0000-0000-000055810000}"/>
    <cellStyle name="SAPBEXunassignedItem 6_2013Прогноз" xfId="25389" xr:uid="{00000000-0005-0000-0000-000056810000}"/>
    <cellStyle name="SAPBEXunassignedItem 7" xfId="25390" xr:uid="{00000000-0005-0000-0000-000057810000}"/>
    <cellStyle name="SAPBEXunassignedItem 7 2" xfId="25391" xr:uid="{00000000-0005-0000-0000-000058810000}"/>
    <cellStyle name="SAPBEXunassignedItem 7 3" xfId="25392" xr:uid="{00000000-0005-0000-0000-000059810000}"/>
    <cellStyle name="SAPBEXunassignedItem 7 4" xfId="25393" xr:uid="{00000000-0005-0000-0000-00005A810000}"/>
    <cellStyle name="SAPBEXunassignedItem 7 5" xfId="25394" xr:uid="{00000000-0005-0000-0000-00005B810000}"/>
    <cellStyle name="SAPBEXunassignedItem 7_2014БП" xfId="25395" xr:uid="{00000000-0005-0000-0000-00005C810000}"/>
    <cellStyle name="SAPBEXunassignedItem 8" xfId="25396" xr:uid="{00000000-0005-0000-0000-00005D810000}"/>
    <cellStyle name="SAPBEXunassignedItem 9" xfId="25397" xr:uid="{00000000-0005-0000-0000-00005E810000}"/>
    <cellStyle name="SAPBEXunassignedItem_2013Прогноз" xfId="25398" xr:uid="{00000000-0005-0000-0000-00005F810000}"/>
    <cellStyle name="SAPBEXundefined" xfId="25399" xr:uid="{00000000-0005-0000-0000-000060810000}"/>
    <cellStyle name="SAPBEXundefined 10" xfId="25400" xr:uid="{00000000-0005-0000-0000-000061810000}"/>
    <cellStyle name="SAPBEXundefined 10 10" xfId="25401" xr:uid="{00000000-0005-0000-0000-000062810000}"/>
    <cellStyle name="SAPBEXundefined 10 10 2" xfId="25402" xr:uid="{00000000-0005-0000-0000-000063810000}"/>
    <cellStyle name="SAPBEXundefined 10 11" xfId="25403" xr:uid="{00000000-0005-0000-0000-000064810000}"/>
    <cellStyle name="SAPBEXundefined 10 12" xfId="25404" xr:uid="{00000000-0005-0000-0000-000065810000}"/>
    <cellStyle name="SAPBEXundefined 10 2" xfId="25405" xr:uid="{00000000-0005-0000-0000-000066810000}"/>
    <cellStyle name="SAPBEXundefined 10 2 2" xfId="25406" xr:uid="{00000000-0005-0000-0000-000067810000}"/>
    <cellStyle name="SAPBEXundefined 10 2 3" xfId="25407" xr:uid="{00000000-0005-0000-0000-000068810000}"/>
    <cellStyle name="SAPBEXundefined 10 3" xfId="25408" xr:uid="{00000000-0005-0000-0000-000069810000}"/>
    <cellStyle name="SAPBEXundefined 10 3 2" xfId="25409" xr:uid="{00000000-0005-0000-0000-00006A810000}"/>
    <cellStyle name="SAPBEXundefined 10 4" xfId="25410" xr:uid="{00000000-0005-0000-0000-00006B810000}"/>
    <cellStyle name="SAPBEXundefined 10 4 2" xfId="25411" xr:uid="{00000000-0005-0000-0000-00006C810000}"/>
    <cellStyle name="SAPBEXundefined 10 5" xfId="25412" xr:uid="{00000000-0005-0000-0000-00006D810000}"/>
    <cellStyle name="SAPBEXundefined 10 5 2" xfId="25413" xr:uid="{00000000-0005-0000-0000-00006E810000}"/>
    <cellStyle name="SAPBEXundefined 10 6" xfId="25414" xr:uid="{00000000-0005-0000-0000-00006F810000}"/>
    <cellStyle name="SAPBEXundefined 10 6 2" xfId="25415" xr:uid="{00000000-0005-0000-0000-000070810000}"/>
    <cellStyle name="SAPBEXundefined 10 7" xfId="25416" xr:uid="{00000000-0005-0000-0000-000071810000}"/>
    <cellStyle name="SAPBEXundefined 10 7 2" xfId="25417" xr:uid="{00000000-0005-0000-0000-000072810000}"/>
    <cellStyle name="SAPBEXundefined 10 8" xfId="25418" xr:uid="{00000000-0005-0000-0000-000073810000}"/>
    <cellStyle name="SAPBEXundefined 10 8 2" xfId="25419" xr:uid="{00000000-0005-0000-0000-000074810000}"/>
    <cellStyle name="SAPBEXundefined 10 9" xfId="25420" xr:uid="{00000000-0005-0000-0000-000075810000}"/>
    <cellStyle name="SAPBEXundefined 10 9 2" xfId="25421" xr:uid="{00000000-0005-0000-0000-000076810000}"/>
    <cellStyle name="SAPBEXundefined 11" xfId="25422" xr:uid="{00000000-0005-0000-0000-000077810000}"/>
    <cellStyle name="SAPBEXundefined 11 10" xfId="25423" xr:uid="{00000000-0005-0000-0000-000078810000}"/>
    <cellStyle name="SAPBEXundefined 11 10 2" xfId="25424" xr:uid="{00000000-0005-0000-0000-000079810000}"/>
    <cellStyle name="SAPBEXundefined 11 11" xfId="25425" xr:uid="{00000000-0005-0000-0000-00007A810000}"/>
    <cellStyle name="SAPBEXundefined 11 12" xfId="25426" xr:uid="{00000000-0005-0000-0000-00007B810000}"/>
    <cellStyle name="SAPBEXundefined 11 2" xfId="25427" xr:uid="{00000000-0005-0000-0000-00007C810000}"/>
    <cellStyle name="SAPBEXundefined 11 2 2" xfId="25428" xr:uid="{00000000-0005-0000-0000-00007D810000}"/>
    <cellStyle name="SAPBEXundefined 11 2 3" xfId="25429" xr:uid="{00000000-0005-0000-0000-00007E810000}"/>
    <cellStyle name="SAPBEXundefined 11 3" xfId="25430" xr:uid="{00000000-0005-0000-0000-00007F810000}"/>
    <cellStyle name="SAPBEXundefined 11 3 2" xfId="25431" xr:uid="{00000000-0005-0000-0000-000080810000}"/>
    <cellStyle name="SAPBEXundefined 11 4" xfId="25432" xr:uid="{00000000-0005-0000-0000-000081810000}"/>
    <cellStyle name="SAPBEXundefined 11 4 2" xfId="25433" xr:uid="{00000000-0005-0000-0000-000082810000}"/>
    <cellStyle name="SAPBEXundefined 11 5" xfId="25434" xr:uid="{00000000-0005-0000-0000-000083810000}"/>
    <cellStyle name="SAPBEXundefined 11 5 2" xfId="25435" xr:uid="{00000000-0005-0000-0000-000084810000}"/>
    <cellStyle name="SAPBEXundefined 11 6" xfId="25436" xr:uid="{00000000-0005-0000-0000-000085810000}"/>
    <cellStyle name="SAPBEXundefined 11 6 2" xfId="25437" xr:uid="{00000000-0005-0000-0000-000086810000}"/>
    <cellStyle name="SAPBEXundefined 11 7" xfId="25438" xr:uid="{00000000-0005-0000-0000-000087810000}"/>
    <cellStyle name="SAPBEXundefined 11 7 2" xfId="25439" xr:uid="{00000000-0005-0000-0000-000088810000}"/>
    <cellStyle name="SAPBEXundefined 11 8" xfId="25440" xr:uid="{00000000-0005-0000-0000-000089810000}"/>
    <cellStyle name="SAPBEXundefined 11 8 2" xfId="25441" xr:uid="{00000000-0005-0000-0000-00008A810000}"/>
    <cellStyle name="SAPBEXundefined 11 9" xfId="25442" xr:uid="{00000000-0005-0000-0000-00008B810000}"/>
    <cellStyle name="SAPBEXundefined 11 9 2" xfId="25443" xr:uid="{00000000-0005-0000-0000-00008C810000}"/>
    <cellStyle name="SAPBEXundefined 12" xfId="25444" xr:uid="{00000000-0005-0000-0000-00008D810000}"/>
    <cellStyle name="SAPBEXundefined 12 10" xfId="25445" xr:uid="{00000000-0005-0000-0000-00008E810000}"/>
    <cellStyle name="SAPBEXundefined 12 10 2" xfId="25446" xr:uid="{00000000-0005-0000-0000-00008F810000}"/>
    <cellStyle name="SAPBEXundefined 12 11" xfId="25447" xr:uid="{00000000-0005-0000-0000-000090810000}"/>
    <cellStyle name="SAPBEXundefined 12 12" xfId="25448" xr:uid="{00000000-0005-0000-0000-000091810000}"/>
    <cellStyle name="SAPBEXundefined 12 2" xfId="25449" xr:uid="{00000000-0005-0000-0000-000092810000}"/>
    <cellStyle name="SAPBEXundefined 12 2 2" xfId="25450" xr:uid="{00000000-0005-0000-0000-000093810000}"/>
    <cellStyle name="SAPBEXundefined 12 2 3" xfId="25451" xr:uid="{00000000-0005-0000-0000-000094810000}"/>
    <cellStyle name="SAPBEXundefined 12 3" xfId="25452" xr:uid="{00000000-0005-0000-0000-000095810000}"/>
    <cellStyle name="SAPBEXundefined 12 3 2" xfId="25453" xr:uid="{00000000-0005-0000-0000-000096810000}"/>
    <cellStyle name="SAPBEXundefined 12 4" xfId="25454" xr:uid="{00000000-0005-0000-0000-000097810000}"/>
    <cellStyle name="SAPBEXundefined 12 4 2" xfId="25455" xr:uid="{00000000-0005-0000-0000-000098810000}"/>
    <cellStyle name="SAPBEXundefined 12 5" xfId="25456" xr:uid="{00000000-0005-0000-0000-000099810000}"/>
    <cellStyle name="SAPBEXundefined 12 5 2" xfId="25457" xr:uid="{00000000-0005-0000-0000-00009A810000}"/>
    <cellStyle name="SAPBEXundefined 12 6" xfId="25458" xr:uid="{00000000-0005-0000-0000-00009B810000}"/>
    <cellStyle name="SAPBEXundefined 12 6 2" xfId="25459" xr:uid="{00000000-0005-0000-0000-00009C810000}"/>
    <cellStyle name="SAPBEXundefined 12 7" xfId="25460" xr:uid="{00000000-0005-0000-0000-00009D810000}"/>
    <cellStyle name="SAPBEXundefined 12 7 2" xfId="25461" xr:uid="{00000000-0005-0000-0000-00009E810000}"/>
    <cellStyle name="SAPBEXundefined 12 8" xfId="25462" xr:uid="{00000000-0005-0000-0000-00009F810000}"/>
    <cellStyle name="SAPBEXundefined 12 8 2" xfId="25463" xr:uid="{00000000-0005-0000-0000-0000A0810000}"/>
    <cellStyle name="SAPBEXundefined 12 9" xfId="25464" xr:uid="{00000000-0005-0000-0000-0000A1810000}"/>
    <cellStyle name="SAPBEXundefined 12 9 2" xfId="25465" xr:uid="{00000000-0005-0000-0000-0000A2810000}"/>
    <cellStyle name="SAPBEXundefined 13" xfId="25466" xr:uid="{00000000-0005-0000-0000-0000A3810000}"/>
    <cellStyle name="SAPBEXundefined 13 10" xfId="25467" xr:uid="{00000000-0005-0000-0000-0000A4810000}"/>
    <cellStyle name="SAPBEXundefined 13 10 2" xfId="25468" xr:uid="{00000000-0005-0000-0000-0000A5810000}"/>
    <cellStyle name="SAPBEXundefined 13 11" xfId="25469" xr:uid="{00000000-0005-0000-0000-0000A6810000}"/>
    <cellStyle name="SAPBEXundefined 13 12" xfId="25470" xr:uid="{00000000-0005-0000-0000-0000A7810000}"/>
    <cellStyle name="SAPBEXundefined 13 2" xfId="25471" xr:uid="{00000000-0005-0000-0000-0000A8810000}"/>
    <cellStyle name="SAPBEXundefined 13 2 2" xfId="25472" xr:uid="{00000000-0005-0000-0000-0000A9810000}"/>
    <cellStyle name="SAPBEXundefined 13 2 3" xfId="25473" xr:uid="{00000000-0005-0000-0000-0000AA810000}"/>
    <cellStyle name="SAPBEXundefined 13 3" xfId="25474" xr:uid="{00000000-0005-0000-0000-0000AB810000}"/>
    <cellStyle name="SAPBEXundefined 13 3 2" xfId="25475" xr:uid="{00000000-0005-0000-0000-0000AC810000}"/>
    <cellStyle name="SAPBEXundefined 13 4" xfId="25476" xr:uid="{00000000-0005-0000-0000-0000AD810000}"/>
    <cellStyle name="SAPBEXundefined 13 4 2" xfId="25477" xr:uid="{00000000-0005-0000-0000-0000AE810000}"/>
    <cellStyle name="SAPBEXundefined 13 5" xfId="25478" xr:uid="{00000000-0005-0000-0000-0000AF810000}"/>
    <cellStyle name="SAPBEXundefined 13 5 2" xfId="25479" xr:uid="{00000000-0005-0000-0000-0000B0810000}"/>
    <cellStyle name="SAPBEXundefined 13 6" xfId="25480" xr:uid="{00000000-0005-0000-0000-0000B1810000}"/>
    <cellStyle name="SAPBEXundefined 13 6 2" xfId="25481" xr:uid="{00000000-0005-0000-0000-0000B2810000}"/>
    <cellStyle name="SAPBEXundefined 13 7" xfId="25482" xr:uid="{00000000-0005-0000-0000-0000B3810000}"/>
    <cellStyle name="SAPBEXundefined 13 7 2" xfId="25483" xr:uid="{00000000-0005-0000-0000-0000B4810000}"/>
    <cellStyle name="SAPBEXundefined 13 8" xfId="25484" xr:uid="{00000000-0005-0000-0000-0000B5810000}"/>
    <cellStyle name="SAPBEXundefined 13 8 2" xfId="25485" xr:uid="{00000000-0005-0000-0000-0000B6810000}"/>
    <cellStyle name="SAPBEXundefined 13 9" xfId="25486" xr:uid="{00000000-0005-0000-0000-0000B7810000}"/>
    <cellStyle name="SAPBEXundefined 13 9 2" xfId="25487" xr:uid="{00000000-0005-0000-0000-0000B8810000}"/>
    <cellStyle name="SAPBEXundefined 14" xfId="25488" xr:uid="{00000000-0005-0000-0000-0000B9810000}"/>
    <cellStyle name="SAPBEXundefined 14 10" xfId="25489" xr:uid="{00000000-0005-0000-0000-0000BA810000}"/>
    <cellStyle name="SAPBEXundefined 14 10 2" xfId="25490" xr:uid="{00000000-0005-0000-0000-0000BB810000}"/>
    <cellStyle name="SAPBEXundefined 14 11" xfId="25491" xr:uid="{00000000-0005-0000-0000-0000BC810000}"/>
    <cellStyle name="SAPBEXundefined 14 12" xfId="25492" xr:uid="{00000000-0005-0000-0000-0000BD810000}"/>
    <cellStyle name="SAPBEXundefined 14 2" xfId="25493" xr:uid="{00000000-0005-0000-0000-0000BE810000}"/>
    <cellStyle name="SAPBEXundefined 14 2 2" xfId="25494" xr:uid="{00000000-0005-0000-0000-0000BF810000}"/>
    <cellStyle name="SAPBEXundefined 14 2 3" xfId="25495" xr:uid="{00000000-0005-0000-0000-0000C0810000}"/>
    <cellStyle name="SAPBEXundefined 14 3" xfId="25496" xr:uid="{00000000-0005-0000-0000-0000C1810000}"/>
    <cellStyle name="SAPBEXundefined 14 3 2" xfId="25497" xr:uid="{00000000-0005-0000-0000-0000C2810000}"/>
    <cellStyle name="SAPBEXundefined 14 4" xfId="25498" xr:uid="{00000000-0005-0000-0000-0000C3810000}"/>
    <cellStyle name="SAPBEXundefined 14 4 2" xfId="25499" xr:uid="{00000000-0005-0000-0000-0000C4810000}"/>
    <cellStyle name="SAPBEXundefined 14 5" xfId="25500" xr:uid="{00000000-0005-0000-0000-0000C5810000}"/>
    <cellStyle name="SAPBEXundefined 14 5 2" xfId="25501" xr:uid="{00000000-0005-0000-0000-0000C6810000}"/>
    <cellStyle name="SAPBEXundefined 14 6" xfId="25502" xr:uid="{00000000-0005-0000-0000-0000C7810000}"/>
    <cellStyle name="SAPBEXundefined 14 6 2" xfId="25503" xr:uid="{00000000-0005-0000-0000-0000C8810000}"/>
    <cellStyle name="SAPBEXundefined 14 7" xfId="25504" xr:uid="{00000000-0005-0000-0000-0000C9810000}"/>
    <cellStyle name="SAPBEXundefined 14 7 2" xfId="25505" xr:uid="{00000000-0005-0000-0000-0000CA810000}"/>
    <cellStyle name="SAPBEXundefined 14 8" xfId="25506" xr:uid="{00000000-0005-0000-0000-0000CB810000}"/>
    <cellStyle name="SAPBEXundefined 14 8 2" xfId="25507" xr:uid="{00000000-0005-0000-0000-0000CC810000}"/>
    <cellStyle name="SAPBEXundefined 14 9" xfId="25508" xr:uid="{00000000-0005-0000-0000-0000CD810000}"/>
    <cellStyle name="SAPBEXundefined 14 9 2" xfId="25509" xr:uid="{00000000-0005-0000-0000-0000CE810000}"/>
    <cellStyle name="SAPBEXundefined 15" xfId="25510" xr:uid="{00000000-0005-0000-0000-0000CF810000}"/>
    <cellStyle name="SAPBEXundefined 15 10" xfId="25511" xr:uid="{00000000-0005-0000-0000-0000D0810000}"/>
    <cellStyle name="SAPBEXundefined 15 10 2" xfId="25512" xr:uid="{00000000-0005-0000-0000-0000D1810000}"/>
    <cellStyle name="SAPBEXundefined 15 11" xfId="25513" xr:uid="{00000000-0005-0000-0000-0000D2810000}"/>
    <cellStyle name="SAPBEXundefined 15 12" xfId="25514" xr:uid="{00000000-0005-0000-0000-0000D3810000}"/>
    <cellStyle name="SAPBEXundefined 15 2" xfId="25515" xr:uid="{00000000-0005-0000-0000-0000D4810000}"/>
    <cellStyle name="SAPBEXundefined 15 2 2" xfId="25516" xr:uid="{00000000-0005-0000-0000-0000D5810000}"/>
    <cellStyle name="SAPBEXundefined 15 2 3" xfId="25517" xr:uid="{00000000-0005-0000-0000-0000D6810000}"/>
    <cellStyle name="SAPBEXundefined 15 3" xfId="25518" xr:uid="{00000000-0005-0000-0000-0000D7810000}"/>
    <cellStyle name="SAPBEXundefined 15 3 2" xfId="25519" xr:uid="{00000000-0005-0000-0000-0000D8810000}"/>
    <cellStyle name="SAPBEXundefined 15 4" xfId="25520" xr:uid="{00000000-0005-0000-0000-0000D9810000}"/>
    <cellStyle name="SAPBEXundefined 15 4 2" xfId="25521" xr:uid="{00000000-0005-0000-0000-0000DA810000}"/>
    <cellStyle name="SAPBEXundefined 15 5" xfId="25522" xr:uid="{00000000-0005-0000-0000-0000DB810000}"/>
    <cellStyle name="SAPBEXundefined 15 5 2" xfId="25523" xr:uid="{00000000-0005-0000-0000-0000DC810000}"/>
    <cellStyle name="SAPBEXundefined 15 6" xfId="25524" xr:uid="{00000000-0005-0000-0000-0000DD810000}"/>
    <cellStyle name="SAPBEXundefined 15 6 2" xfId="25525" xr:uid="{00000000-0005-0000-0000-0000DE810000}"/>
    <cellStyle name="SAPBEXundefined 15 7" xfId="25526" xr:uid="{00000000-0005-0000-0000-0000DF810000}"/>
    <cellStyle name="SAPBEXundefined 15 7 2" xfId="25527" xr:uid="{00000000-0005-0000-0000-0000E0810000}"/>
    <cellStyle name="SAPBEXundefined 15 8" xfId="25528" xr:uid="{00000000-0005-0000-0000-0000E1810000}"/>
    <cellStyle name="SAPBEXundefined 15 8 2" xfId="25529" xr:uid="{00000000-0005-0000-0000-0000E2810000}"/>
    <cellStyle name="SAPBEXundefined 15 9" xfId="25530" xr:uid="{00000000-0005-0000-0000-0000E3810000}"/>
    <cellStyle name="SAPBEXundefined 15 9 2" xfId="25531" xr:uid="{00000000-0005-0000-0000-0000E4810000}"/>
    <cellStyle name="SAPBEXundefined 16" xfId="25532" xr:uid="{00000000-0005-0000-0000-0000E5810000}"/>
    <cellStyle name="SAPBEXundefined 16 2" xfId="25533" xr:uid="{00000000-0005-0000-0000-0000E6810000}"/>
    <cellStyle name="SAPBEXundefined 16 2 2" xfId="25534" xr:uid="{00000000-0005-0000-0000-0000E7810000}"/>
    <cellStyle name="SAPBEXundefined 16 3" xfId="25535" xr:uid="{00000000-0005-0000-0000-0000E8810000}"/>
    <cellStyle name="SAPBEXundefined 17" xfId="25536" xr:uid="{00000000-0005-0000-0000-0000E9810000}"/>
    <cellStyle name="SAPBEXundefined 17 2" xfId="25537" xr:uid="{00000000-0005-0000-0000-0000EA810000}"/>
    <cellStyle name="SAPBEXundefined 17 2 2" xfId="25538" xr:uid="{00000000-0005-0000-0000-0000EB810000}"/>
    <cellStyle name="SAPBEXundefined 17 3" xfId="25539" xr:uid="{00000000-0005-0000-0000-0000EC810000}"/>
    <cellStyle name="SAPBEXundefined 18" xfId="25540" xr:uid="{00000000-0005-0000-0000-0000ED810000}"/>
    <cellStyle name="SAPBEXundefined 18 2" xfId="25541" xr:uid="{00000000-0005-0000-0000-0000EE810000}"/>
    <cellStyle name="SAPBEXundefined 18 2 2" xfId="25542" xr:uid="{00000000-0005-0000-0000-0000EF810000}"/>
    <cellStyle name="SAPBEXundefined 18 3" xfId="25543" xr:uid="{00000000-0005-0000-0000-0000F0810000}"/>
    <cellStyle name="SAPBEXundefined 19" xfId="25544" xr:uid="{00000000-0005-0000-0000-0000F1810000}"/>
    <cellStyle name="SAPBEXundefined 19 2" xfId="25545" xr:uid="{00000000-0005-0000-0000-0000F2810000}"/>
    <cellStyle name="SAPBEXundefined 19 2 2" xfId="25546" xr:uid="{00000000-0005-0000-0000-0000F3810000}"/>
    <cellStyle name="SAPBEXundefined 19 3" xfId="25547" xr:uid="{00000000-0005-0000-0000-0000F4810000}"/>
    <cellStyle name="SAPBEXundefined 2" xfId="25548" xr:uid="{00000000-0005-0000-0000-0000F5810000}"/>
    <cellStyle name="SAPBEXundefined 2 10" xfId="25549" xr:uid="{00000000-0005-0000-0000-0000F6810000}"/>
    <cellStyle name="SAPBEXundefined 2 10 2" xfId="25550" xr:uid="{00000000-0005-0000-0000-0000F7810000}"/>
    <cellStyle name="SAPBEXundefined 2 10 2 2" xfId="25551" xr:uid="{00000000-0005-0000-0000-0000F8810000}"/>
    <cellStyle name="SAPBEXundefined 2 10 3" xfId="25552" xr:uid="{00000000-0005-0000-0000-0000F9810000}"/>
    <cellStyle name="SAPBEXundefined 2 11" xfId="25553" xr:uid="{00000000-0005-0000-0000-0000FA810000}"/>
    <cellStyle name="SAPBEXundefined 2 11 2" xfId="25554" xr:uid="{00000000-0005-0000-0000-0000FB810000}"/>
    <cellStyle name="SAPBEXundefined 2 12" xfId="25555" xr:uid="{00000000-0005-0000-0000-0000FC810000}"/>
    <cellStyle name="SAPBEXundefined 2 13" xfId="25556" xr:uid="{00000000-0005-0000-0000-0000FD810000}"/>
    <cellStyle name="SAPBEXundefined 2 2" xfId="25557" xr:uid="{00000000-0005-0000-0000-0000FE810000}"/>
    <cellStyle name="SAPBEXundefined 2 2 2" xfId="25558" xr:uid="{00000000-0005-0000-0000-0000FF810000}"/>
    <cellStyle name="SAPBEXundefined 2 2 2 2" xfId="25559" xr:uid="{00000000-0005-0000-0000-000000820000}"/>
    <cellStyle name="SAPBEXundefined 2 2 2 3" xfId="25560" xr:uid="{00000000-0005-0000-0000-000001820000}"/>
    <cellStyle name="SAPBEXundefined 2 2 3" xfId="25561" xr:uid="{00000000-0005-0000-0000-000002820000}"/>
    <cellStyle name="SAPBEXundefined 2 2 3 2" xfId="25562" xr:uid="{00000000-0005-0000-0000-000003820000}"/>
    <cellStyle name="SAPBEXundefined 2 2 4" xfId="25563" xr:uid="{00000000-0005-0000-0000-000004820000}"/>
    <cellStyle name="SAPBEXundefined 2 2 4 2" xfId="25564" xr:uid="{00000000-0005-0000-0000-000005820000}"/>
    <cellStyle name="SAPBEXundefined 2 2 5" xfId="25565" xr:uid="{00000000-0005-0000-0000-000006820000}"/>
    <cellStyle name="SAPBEXundefined 2 2 5 2" xfId="25566" xr:uid="{00000000-0005-0000-0000-000007820000}"/>
    <cellStyle name="SAPBEXundefined 2 2 6" xfId="25567" xr:uid="{00000000-0005-0000-0000-000008820000}"/>
    <cellStyle name="SAPBEXundefined 2 2 7" xfId="25568" xr:uid="{00000000-0005-0000-0000-000009820000}"/>
    <cellStyle name="SAPBEXundefined 2 2 8" xfId="25569" xr:uid="{00000000-0005-0000-0000-00000A820000}"/>
    <cellStyle name="SAPBEXundefined 2 2_2014БП" xfId="25570" xr:uid="{00000000-0005-0000-0000-00000B820000}"/>
    <cellStyle name="SAPBEXundefined 2 3" xfId="25571" xr:uid="{00000000-0005-0000-0000-00000C820000}"/>
    <cellStyle name="SAPBEXundefined 2 3 2" xfId="25572" xr:uid="{00000000-0005-0000-0000-00000D820000}"/>
    <cellStyle name="SAPBEXundefined 2 3 2 2" xfId="25573" xr:uid="{00000000-0005-0000-0000-00000E820000}"/>
    <cellStyle name="SAPBEXundefined 2 3 3" xfId="25574" xr:uid="{00000000-0005-0000-0000-00000F820000}"/>
    <cellStyle name="SAPBEXundefined 2 4" xfId="25575" xr:uid="{00000000-0005-0000-0000-000010820000}"/>
    <cellStyle name="SAPBEXundefined 2 4 2" xfId="25576" xr:uid="{00000000-0005-0000-0000-000011820000}"/>
    <cellStyle name="SAPBEXundefined 2 4 2 2" xfId="25577" xr:uid="{00000000-0005-0000-0000-000012820000}"/>
    <cellStyle name="SAPBEXundefined 2 4 3" xfId="25578" xr:uid="{00000000-0005-0000-0000-000013820000}"/>
    <cellStyle name="SAPBEXundefined 2 5" xfId="25579" xr:uid="{00000000-0005-0000-0000-000014820000}"/>
    <cellStyle name="SAPBEXundefined 2 5 2" xfId="25580" xr:uid="{00000000-0005-0000-0000-000015820000}"/>
    <cellStyle name="SAPBEXundefined 2 5 2 2" xfId="25581" xr:uid="{00000000-0005-0000-0000-000016820000}"/>
    <cellStyle name="SAPBEXundefined 2 5 3" xfId="25582" xr:uid="{00000000-0005-0000-0000-000017820000}"/>
    <cellStyle name="SAPBEXundefined 2 6" xfId="25583" xr:uid="{00000000-0005-0000-0000-000018820000}"/>
    <cellStyle name="SAPBEXundefined 2 6 2" xfId="25584" xr:uid="{00000000-0005-0000-0000-000019820000}"/>
    <cellStyle name="SAPBEXundefined 2 6 2 2" xfId="25585" xr:uid="{00000000-0005-0000-0000-00001A820000}"/>
    <cellStyle name="SAPBEXundefined 2 6 3" xfId="25586" xr:uid="{00000000-0005-0000-0000-00001B820000}"/>
    <cellStyle name="SAPBEXundefined 2 7" xfId="25587" xr:uid="{00000000-0005-0000-0000-00001C820000}"/>
    <cellStyle name="SAPBEXundefined 2 7 2" xfId="25588" xr:uid="{00000000-0005-0000-0000-00001D820000}"/>
    <cellStyle name="SAPBEXundefined 2 7 2 2" xfId="25589" xr:uid="{00000000-0005-0000-0000-00001E820000}"/>
    <cellStyle name="SAPBEXundefined 2 7 3" xfId="25590" xr:uid="{00000000-0005-0000-0000-00001F820000}"/>
    <cellStyle name="SAPBEXundefined 2 8" xfId="25591" xr:uid="{00000000-0005-0000-0000-000020820000}"/>
    <cellStyle name="SAPBEXundefined 2 8 2" xfId="25592" xr:uid="{00000000-0005-0000-0000-000021820000}"/>
    <cellStyle name="SAPBEXundefined 2 8 2 2" xfId="25593" xr:uid="{00000000-0005-0000-0000-000022820000}"/>
    <cellStyle name="SAPBEXundefined 2 8 3" xfId="25594" xr:uid="{00000000-0005-0000-0000-000023820000}"/>
    <cellStyle name="SAPBEXundefined 2 9" xfId="25595" xr:uid="{00000000-0005-0000-0000-000024820000}"/>
    <cellStyle name="SAPBEXundefined 2 9 2" xfId="25596" xr:uid="{00000000-0005-0000-0000-000025820000}"/>
    <cellStyle name="SAPBEXundefined 2 9 2 2" xfId="25597" xr:uid="{00000000-0005-0000-0000-000026820000}"/>
    <cellStyle name="SAPBEXundefined 2 9 3" xfId="25598" xr:uid="{00000000-0005-0000-0000-000027820000}"/>
    <cellStyle name="SAPBEXundefined 2_2013Прогноз" xfId="25599" xr:uid="{00000000-0005-0000-0000-000028820000}"/>
    <cellStyle name="SAPBEXundefined 20" xfId="25600" xr:uid="{00000000-0005-0000-0000-000029820000}"/>
    <cellStyle name="SAPBEXundefined 20 2" xfId="25601" xr:uid="{00000000-0005-0000-0000-00002A820000}"/>
    <cellStyle name="SAPBEXundefined 20 2 2" xfId="25602" xr:uid="{00000000-0005-0000-0000-00002B820000}"/>
    <cellStyle name="SAPBEXundefined 20 3" xfId="25603" xr:uid="{00000000-0005-0000-0000-00002C820000}"/>
    <cellStyle name="SAPBEXundefined 21" xfId="25604" xr:uid="{00000000-0005-0000-0000-00002D820000}"/>
    <cellStyle name="SAPBEXundefined 21 2" xfId="25605" xr:uid="{00000000-0005-0000-0000-00002E820000}"/>
    <cellStyle name="SAPBEXundefined 21 2 2" xfId="25606" xr:uid="{00000000-0005-0000-0000-00002F820000}"/>
    <cellStyle name="SAPBEXundefined 21 3" xfId="25607" xr:uid="{00000000-0005-0000-0000-000030820000}"/>
    <cellStyle name="SAPBEXundefined 22" xfId="25608" xr:uid="{00000000-0005-0000-0000-000031820000}"/>
    <cellStyle name="SAPBEXundefined 22 2" xfId="25609" xr:uid="{00000000-0005-0000-0000-000032820000}"/>
    <cellStyle name="SAPBEXundefined 22 3" xfId="25610" xr:uid="{00000000-0005-0000-0000-000033820000}"/>
    <cellStyle name="SAPBEXundefined 23" xfId="25611" xr:uid="{00000000-0005-0000-0000-000034820000}"/>
    <cellStyle name="SAPBEXundefined 23 2" xfId="25612" xr:uid="{00000000-0005-0000-0000-000035820000}"/>
    <cellStyle name="SAPBEXundefined 24" xfId="25613" xr:uid="{00000000-0005-0000-0000-000036820000}"/>
    <cellStyle name="SAPBEXundefined 24 2" xfId="25614" xr:uid="{00000000-0005-0000-0000-000037820000}"/>
    <cellStyle name="SAPBEXundefined 25" xfId="25615" xr:uid="{00000000-0005-0000-0000-000038820000}"/>
    <cellStyle name="SAPBEXundefined 26" xfId="25616" xr:uid="{00000000-0005-0000-0000-000039820000}"/>
    <cellStyle name="SAPBEXundefined 27" xfId="36517" xr:uid="{00000000-0005-0000-0000-00003A820000}"/>
    <cellStyle name="SAPBEXundefined 28" xfId="36518" xr:uid="{00000000-0005-0000-0000-00003B820000}"/>
    <cellStyle name="SAPBEXundefined 29" xfId="36519" xr:uid="{00000000-0005-0000-0000-00003C820000}"/>
    <cellStyle name="SAPBEXundefined 3" xfId="25617" xr:uid="{00000000-0005-0000-0000-00003D820000}"/>
    <cellStyle name="SAPBEXundefined 3 10" xfId="25618" xr:uid="{00000000-0005-0000-0000-00003E820000}"/>
    <cellStyle name="SAPBEXundefined 3 10 2" xfId="25619" xr:uid="{00000000-0005-0000-0000-00003F820000}"/>
    <cellStyle name="SAPBEXundefined 3 10 2 2" xfId="25620" xr:uid="{00000000-0005-0000-0000-000040820000}"/>
    <cellStyle name="SAPBEXundefined 3 10 3" xfId="25621" xr:uid="{00000000-0005-0000-0000-000041820000}"/>
    <cellStyle name="SAPBEXundefined 3 11" xfId="25622" xr:uid="{00000000-0005-0000-0000-000042820000}"/>
    <cellStyle name="SAPBEXundefined 3 11 2" xfId="25623" xr:uid="{00000000-0005-0000-0000-000043820000}"/>
    <cellStyle name="SAPBEXundefined 3 12" xfId="25624" xr:uid="{00000000-0005-0000-0000-000044820000}"/>
    <cellStyle name="SAPBEXundefined 3 13" xfId="25625" xr:uid="{00000000-0005-0000-0000-000045820000}"/>
    <cellStyle name="SAPBEXundefined 3 2" xfId="25626" xr:uid="{00000000-0005-0000-0000-000046820000}"/>
    <cellStyle name="SAPBEXundefined 3 2 2" xfId="25627" xr:uid="{00000000-0005-0000-0000-000047820000}"/>
    <cellStyle name="SAPBEXundefined 3 2 2 2" xfId="25628" xr:uid="{00000000-0005-0000-0000-000048820000}"/>
    <cellStyle name="SAPBEXundefined 3 2 2 3" xfId="25629" xr:uid="{00000000-0005-0000-0000-000049820000}"/>
    <cellStyle name="SAPBEXundefined 3 2 3" xfId="25630" xr:uid="{00000000-0005-0000-0000-00004A820000}"/>
    <cellStyle name="SAPBEXundefined 3 2 3 2" xfId="25631" xr:uid="{00000000-0005-0000-0000-00004B820000}"/>
    <cellStyle name="SAPBEXundefined 3 2 4" xfId="25632" xr:uid="{00000000-0005-0000-0000-00004C820000}"/>
    <cellStyle name="SAPBEXundefined 3 2 4 2" xfId="25633" xr:uid="{00000000-0005-0000-0000-00004D820000}"/>
    <cellStyle name="SAPBEXundefined 3 2 5" xfId="25634" xr:uid="{00000000-0005-0000-0000-00004E820000}"/>
    <cellStyle name="SAPBEXundefined 3 2 5 2" xfId="25635" xr:uid="{00000000-0005-0000-0000-00004F820000}"/>
    <cellStyle name="SAPBEXundefined 3 2 6" xfId="25636" xr:uid="{00000000-0005-0000-0000-000050820000}"/>
    <cellStyle name="SAPBEXundefined 3 2 7" xfId="25637" xr:uid="{00000000-0005-0000-0000-000051820000}"/>
    <cellStyle name="SAPBEXundefined 3 2 8" xfId="25638" xr:uid="{00000000-0005-0000-0000-000052820000}"/>
    <cellStyle name="SAPBEXundefined 3 2_2014БП" xfId="25639" xr:uid="{00000000-0005-0000-0000-000053820000}"/>
    <cellStyle name="SAPBEXundefined 3 3" xfId="25640" xr:uid="{00000000-0005-0000-0000-000054820000}"/>
    <cellStyle name="SAPBEXundefined 3 3 2" xfId="25641" xr:uid="{00000000-0005-0000-0000-000055820000}"/>
    <cellStyle name="SAPBEXundefined 3 3 2 2" xfId="25642" xr:uid="{00000000-0005-0000-0000-000056820000}"/>
    <cellStyle name="SAPBEXundefined 3 3 3" xfId="25643" xr:uid="{00000000-0005-0000-0000-000057820000}"/>
    <cellStyle name="SAPBEXundefined 3 4" xfId="25644" xr:uid="{00000000-0005-0000-0000-000058820000}"/>
    <cellStyle name="SAPBEXundefined 3 4 2" xfId="25645" xr:uid="{00000000-0005-0000-0000-000059820000}"/>
    <cellStyle name="SAPBEXundefined 3 4 2 2" xfId="25646" xr:uid="{00000000-0005-0000-0000-00005A820000}"/>
    <cellStyle name="SAPBEXundefined 3 4 3" xfId="25647" xr:uid="{00000000-0005-0000-0000-00005B820000}"/>
    <cellStyle name="SAPBEXundefined 3 5" xfId="25648" xr:uid="{00000000-0005-0000-0000-00005C820000}"/>
    <cellStyle name="SAPBEXundefined 3 5 2" xfId="25649" xr:uid="{00000000-0005-0000-0000-00005D820000}"/>
    <cellStyle name="SAPBEXundefined 3 5 2 2" xfId="25650" xr:uid="{00000000-0005-0000-0000-00005E820000}"/>
    <cellStyle name="SAPBEXundefined 3 5 3" xfId="25651" xr:uid="{00000000-0005-0000-0000-00005F820000}"/>
    <cellStyle name="SAPBEXundefined 3 6" xfId="25652" xr:uid="{00000000-0005-0000-0000-000060820000}"/>
    <cellStyle name="SAPBEXundefined 3 6 2" xfId="25653" xr:uid="{00000000-0005-0000-0000-000061820000}"/>
    <cellStyle name="SAPBEXundefined 3 6 2 2" xfId="25654" xr:uid="{00000000-0005-0000-0000-000062820000}"/>
    <cellStyle name="SAPBEXundefined 3 6 3" xfId="25655" xr:uid="{00000000-0005-0000-0000-000063820000}"/>
    <cellStyle name="SAPBEXundefined 3 7" xfId="25656" xr:uid="{00000000-0005-0000-0000-000064820000}"/>
    <cellStyle name="SAPBEXundefined 3 7 2" xfId="25657" xr:uid="{00000000-0005-0000-0000-000065820000}"/>
    <cellStyle name="SAPBEXundefined 3 7 2 2" xfId="25658" xr:uid="{00000000-0005-0000-0000-000066820000}"/>
    <cellStyle name="SAPBEXundefined 3 7 3" xfId="25659" xr:uid="{00000000-0005-0000-0000-000067820000}"/>
    <cellStyle name="SAPBEXundefined 3 8" xfId="25660" xr:uid="{00000000-0005-0000-0000-000068820000}"/>
    <cellStyle name="SAPBEXundefined 3 8 2" xfId="25661" xr:uid="{00000000-0005-0000-0000-000069820000}"/>
    <cellStyle name="SAPBEXundefined 3 8 2 2" xfId="25662" xr:uid="{00000000-0005-0000-0000-00006A820000}"/>
    <cellStyle name="SAPBEXundefined 3 8 3" xfId="25663" xr:uid="{00000000-0005-0000-0000-00006B820000}"/>
    <cellStyle name="SAPBEXundefined 3 9" xfId="25664" xr:uid="{00000000-0005-0000-0000-00006C820000}"/>
    <cellStyle name="SAPBEXundefined 3 9 2" xfId="25665" xr:uid="{00000000-0005-0000-0000-00006D820000}"/>
    <cellStyle name="SAPBEXundefined 3 9 2 2" xfId="25666" xr:uid="{00000000-0005-0000-0000-00006E820000}"/>
    <cellStyle name="SAPBEXundefined 3 9 3" xfId="25667" xr:uid="{00000000-0005-0000-0000-00006F820000}"/>
    <cellStyle name="SAPBEXundefined 3_2013Прогноз" xfId="25668" xr:uid="{00000000-0005-0000-0000-000070820000}"/>
    <cellStyle name="SAPBEXundefined 4" xfId="25669" xr:uid="{00000000-0005-0000-0000-000071820000}"/>
    <cellStyle name="SAPBEXundefined 4 10" xfId="25670" xr:uid="{00000000-0005-0000-0000-000072820000}"/>
    <cellStyle name="SAPBEXundefined 4 10 2" xfId="25671" xr:uid="{00000000-0005-0000-0000-000073820000}"/>
    <cellStyle name="SAPBEXundefined 4 11" xfId="25672" xr:uid="{00000000-0005-0000-0000-000074820000}"/>
    <cellStyle name="SAPBEXundefined 4 12" xfId="25673" xr:uid="{00000000-0005-0000-0000-000075820000}"/>
    <cellStyle name="SAPBEXundefined 4 2" xfId="25674" xr:uid="{00000000-0005-0000-0000-000076820000}"/>
    <cellStyle name="SAPBEXundefined 4 2 2" xfId="25675" xr:uid="{00000000-0005-0000-0000-000077820000}"/>
    <cellStyle name="SAPBEXundefined 4 2 2 2" xfId="25676" xr:uid="{00000000-0005-0000-0000-000078820000}"/>
    <cellStyle name="SAPBEXundefined 4 2 3" xfId="25677" xr:uid="{00000000-0005-0000-0000-000079820000}"/>
    <cellStyle name="SAPBEXundefined 4 3" xfId="25678" xr:uid="{00000000-0005-0000-0000-00007A820000}"/>
    <cellStyle name="SAPBEXundefined 4 3 2" xfId="25679" xr:uid="{00000000-0005-0000-0000-00007B820000}"/>
    <cellStyle name="SAPBEXundefined 4 3 2 2" xfId="25680" xr:uid="{00000000-0005-0000-0000-00007C820000}"/>
    <cellStyle name="SAPBEXundefined 4 3 3" xfId="25681" xr:uid="{00000000-0005-0000-0000-00007D820000}"/>
    <cellStyle name="SAPBEXundefined 4 4" xfId="25682" xr:uid="{00000000-0005-0000-0000-00007E820000}"/>
    <cellStyle name="SAPBEXundefined 4 4 2" xfId="25683" xr:uid="{00000000-0005-0000-0000-00007F820000}"/>
    <cellStyle name="SAPBEXundefined 4 4 2 2" xfId="25684" xr:uid="{00000000-0005-0000-0000-000080820000}"/>
    <cellStyle name="SAPBEXundefined 4 4 3" xfId="25685" xr:uid="{00000000-0005-0000-0000-000081820000}"/>
    <cellStyle name="SAPBEXundefined 4 5" xfId="25686" xr:uid="{00000000-0005-0000-0000-000082820000}"/>
    <cellStyle name="SAPBEXundefined 4 5 2" xfId="25687" xr:uid="{00000000-0005-0000-0000-000083820000}"/>
    <cellStyle name="SAPBEXundefined 4 5 2 2" xfId="25688" xr:uid="{00000000-0005-0000-0000-000084820000}"/>
    <cellStyle name="SAPBEXundefined 4 5 3" xfId="25689" xr:uid="{00000000-0005-0000-0000-000085820000}"/>
    <cellStyle name="SAPBEXundefined 4 6" xfId="25690" xr:uid="{00000000-0005-0000-0000-000086820000}"/>
    <cellStyle name="SAPBEXundefined 4 6 2" xfId="25691" xr:uid="{00000000-0005-0000-0000-000087820000}"/>
    <cellStyle name="SAPBEXundefined 4 6 2 2" xfId="25692" xr:uid="{00000000-0005-0000-0000-000088820000}"/>
    <cellStyle name="SAPBEXundefined 4 6 3" xfId="25693" xr:uid="{00000000-0005-0000-0000-000089820000}"/>
    <cellStyle name="SAPBEXundefined 4 7" xfId="25694" xr:uid="{00000000-0005-0000-0000-00008A820000}"/>
    <cellStyle name="SAPBEXundefined 4 7 2" xfId="25695" xr:uid="{00000000-0005-0000-0000-00008B820000}"/>
    <cellStyle name="SAPBEXundefined 4 7 3" xfId="25696" xr:uid="{00000000-0005-0000-0000-00008C820000}"/>
    <cellStyle name="SAPBEXundefined 4 8" xfId="25697" xr:uid="{00000000-0005-0000-0000-00008D820000}"/>
    <cellStyle name="SAPBEXundefined 4 8 2" xfId="25698" xr:uid="{00000000-0005-0000-0000-00008E820000}"/>
    <cellStyle name="SAPBEXundefined 4 8 3" xfId="25699" xr:uid="{00000000-0005-0000-0000-00008F820000}"/>
    <cellStyle name="SAPBEXundefined 4 9" xfId="25700" xr:uid="{00000000-0005-0000-0000-000090820000}"/>
    <cellStyle name="SAPBEXundefined 4 9 2" xfId="25701" xr:uid="{00000000-0005-0000-0000-000091820000}"/>
    <cellStyle name="SAPBEXundefined 4_2014БП" xfId="25702" xr:uid="{00000000-0005-0000-0000-000092820000}"/>
    <cellStyle name="SAPBEXundefined 5" xfId="25703" xr:uid="{00000000-0005-0000-0000-000093820000}"/>
    <cellStyle name="SAPBEXundefined 5 10" xfId="25704" xr:uid="{00000000-0005-0000-0000-000094820000}"/>
    <cellStyle name="SAPBEXundefined 5 10 2" xfId="25705" xr:uid="{00000000-0005-0000-0000-000095820000}"/>
    <cellStyle name="SAPBEXundefined 5 11" xfId="25706" xr:uid="{00000000-0005-0000-0000-000096820000}"/>
    <cellStyle name="SAPBEXundefined 5 12" xfId="25707" xr:uid="{00000000-0005-0000-0000-000097820000}"/>
    <cellStyle name="SAPBEXundefined 5 2" xfId="25708" xr:uid="{00000000-0005-0000-0000-000098820000}"/>
    <cellStyle name="SAPBEXundefined 5 2 2" xfId="25709" xr:uid="{00000000-0005-0000-0000-000099820000}"/>
    <cellStyle name="SAPBEXundefined 5 2 2 2" xfId="25710" xr:uid="{00000000-0005-0000-0000-00009A820000}"/>
    <cellStyle name="SAPBEXundefined 5 2 3" xfId="25711" xr:uid="{00000000-0005-0000-0000-00009B820000}"/>
    <cellStyle name="SAPBEXundefined 5 3" xfId="25712" xr:uid="{00000000-0005-0000-0000-00009C820000}"/>
    <cellStyle name="SAPBEXundefined 5 3 2" xfId="25713" xr:uid="{00000000-0005-0000-0000-00009D820000}"/>
    <cellStyle name="SAPBEXundefined 5 3 3" xfId="25714" xr:uid="{00000000-0005-0000-0000-00009E820000}"/>
    <cellStyle name="SAPBEXundefined 5 4" xfId="25715" xr:uid="{00000000-0005-0000-0000-00009F820000}"/>
    <cellStyle name="SAPBEXundefined 5 4 2" xfId="25716" xr:uid="{00000000-0005-0000-0000-0000A0820000}"/>
    <cellStyle name="SAPBEXundefined 5 5" xfId="25717" xr:uid="{00000000-0005-0000-0000-0000A1820000}"/>
    <cellStyle name="SAPBEXundefined 5 5 2" xfId="25718" xr:uid="{00000000-0005-0000-0000-0000A2820000}"/>
    <cellStyle name="SAPBEXundefined 5 6" xfId="25719" xr:uid="{00000000-0005-0000-0000-0000A3820000}"/>
    <cellStyle name="SAPBEXundefined 5 6 2" xfId="25720" xr:uid="{00000000-0005-0000-0000-0000A4820000}"/>
    <cellStyle name="SAPBEXundefined 5 7" xfId="25721" xr:uid="{00000000-0005-0000-0000-0000A5820000}"/>
    <cellStyle name="SAPBEXundefined 5 7 2" xfId="25722" xr:uid="{00000000-0005-0000-0000-0000A6820000}"/>
    <cellStyle name="SAPBEXundefined 5 8" xfId="25723" xr:uid="{00000000-0005-0000-0000-0000A7820000}"/>
    <cellStyle name="SAPBEXundefined 5 8 2" xfId="25724" xr:uid="{00000000-0005-0000-0000-0000A8820000}"/>
    <cellStyle name="SAPBEXundefined 5 9" xfId="25725" xr:uid="{00000000-0005-0000-0000-0000A9820000}"/>
    <cellStyle name="SAPBEXundefined 5 9 2" xfId="25726" xr:uid="{00000000-0005-0000-0000-0000AA820000}"/>
    <cellStyle name="SAPBEXundefined 6" xfId="25727" xr:uid="{00000000-0005-0000-0000-0000AB820000}"/>
    <cellStyle name="SAPBEXundefined 6 10" xfId="25728" xr:uid="{00000000-0005-0000-0000-0000AC820000}"/>
    <cellStyle name="SAPBEXundefined 6 10 2" xfId="25729" xr:uid="{00000000-0005-0000-0000-0000AD820000}"/>
    <cellStyle name="SAPBEXundefined 6 11" xfId="25730" xr:uid="{00000000-0005-0000-0000-0000AE820000}"/>
    <cellStyle name="SAPBEXundefined 6 12" xfId="25731" xr:uid="{00000000-0005-0000-0000-0000AF820000}"/>
    <cellStyle name="SAPBEXundefined 6 2" xfId="25732" xr:uid="{00000000-0005-0000-0000-0000B0820000}"/>
    <cellStyle name="SAPBEXundefined 6 2 2" xfId="25733" xr:uid="{00000000-0005-0000-0000-0000B1820000}"/>
    <cellStyle name="SAPBEXundefined 6 2 3" xfId="25734" xr:uid="{00000000-0005-0000-0000-0000B2820000}"/>
    <cellStyle name="SAPBEXundefined 6 3" xfId="25735" xr:uid="{00000000-0005-0000-0000-0000B3820000}"/>
    <cellStyle name="SAPBEXundefined 6 3 2" xfId="25736" xr:uid="{00000000-0005-0000-0000-0000B4820000}"/>
    <cellStyle name="SAPBEXundefined 6 4" xfId="25737" xr:uid="{00000000-0005-0000-0000-0000B5820000}"/>
    <cellStyle name="SAPBEXundefined 6 4 2" xfId="25738" xr:uid="{00000000-0005-0000-0000-0000B6820000}"/>
    <cellStyle name="SAPBEXundefined 6 5" xfId="25739" xr:uid="{00000000-0005-0000-0000-0000B7820000}"/>
    <cellStyle name="SAPBEXundefined 6 5 2" xfId="25740" xr:uid="{00000000-0005-0000-0000-0000B8820000}"/>
    <cellStyle name="SAPBEXundefined 6 6" xfId="25741" xr:uid="{00000000-0005-0000-0000-0000B9820000}"/>
    <cellStyle name="SAPBEXundefined 6 6 2" xfId="25742" xr:uid="{00000000-0005-0000-0000-0000BA820000}"/>
    <cellStyle name="SAPBEXundefined 6 7" xfId="25743" xr:uid="{00000000-0005-0000-0000-0000BB820000}"/>
    <cellStyle name="SAPBEXundefined 6 7 2" xfId="25744" xr:uid="{00000000-0005-0000-0000-0000BC820000}"/>
    <cellStyle name="SAPBEXundefined 6 8" xfId="25745" xr:uid="{00000000-0005-0000-0000-0000BD820000}"/>
    <cellStyle name="SAPBEXundefined 6 8 2" xfId="25746" xr:uid="{00000000-0005-0000-0000-0000BE820000}"/>
    <cellStyle name="SAPBEXundefined 6 9" xfId="25747" xr:uid="{00000000-0005-0000-0000-0000BF820000}"/>
    <cellStyle name="SAPBEXundefined 6 9 2" xfId="25748" xr:uid="{00000000-0005-0000-0000-0000C0820000}"/>
    <cellStyle name="SAPBEXundefined 7" xfId="25749" xr:uid="{00000000-0005-0000-0000-0000C1820000}"/>
    <cellStyle name="SAPBEXundefined 7 10" xfId="25750" xr:uid="{00000000-0005-0000-0000-0000C2820000}"/>
    <cellStyle name="SAPBEXundefined 7 10 2" xfId="25751" xr:uid="{00000000-0005-0000-0000-0000C3820000}"/>
    <cellStyle name="SAPBEXundefined 7 11" xfId="25752" xr:uid="{00000000-0005-0000-0000-0000C4820000}"/>
    <cellStyle name="SAPBEXundefined 7 12" xfId="25753" xr:uid="{00000000-0005-0000-0000-0000C5820000}"/>
    <cellStyle name="SAPBEXundefined 7 2" xfId="25754" xr:uid="{00000000-0005-0000-0000-0000C6820000}"/>
    <cellStyle name="SAPBEXundefined 7 2 2" xfId="25755" xr:uid="{00000000-0005-0000-0000-0000C7820000}"/>
    <cellStyle name="SAPBEXundefined 7 2 3" xfId="25756" xr:uid="{00000000-0005-0000-0000-0000C8820000}"/>
    <cellStyle name="SAPBEXundefined 7 3" xfId="25757" xr:uid="{00000000-0005-0000-0000-0000C9820000}"/>
    <cellStyle name="SAPBEXundefined 7 3 2" xfId="25758" xr:uid="{00000000-0005-0000-0000-0000CA820000}"/>
    <cellStyle name="SAPBEXundefined 7 4" xfId="25759" xr:uid="{00000000-0005-0000-0000-0000CB820000}"/>
    <cellStyle name="SAPBEXundefined 7 4 2" xfId="25760" xr:uid="{00000000-0005-0000-0000-0000CC820000}"/>
    <cellStyle name="SAPBEXundefined 7 5" xfId="25761" xr:uid="{00000000-0005-0000-0000-0000CD820000}"/>
    <cellStyle name="SAPBEXundefined 7 5 2" xfId="25762" xr:uid="{00000000-0005-0000-0000-0000CE820000}"/>
    <cellStyle name="SAPBEXundefined 7 6" xfId="25763" xr:uid="{00000000-0005-0000-0000-0000CF820000}"/>
    <cellStyle name="SAPBEXundefined 7 6 2" xfId="25764" xr:uid="{00000000-0005-0000-0000-0000D0820000}"/>
    <cellStyle name="SAPBEXundefined 7 7" xfId="25765" xr:uid="{00000000-0005-0000-0000-0000D1820000}"/>
    <cellStyle name="SAPBEXundefined 7 7 2" xfId="25766" xr:uid="{00000000-0005-0000-0000-0000D2820000}"/>
    <cellStyle name="SAPBEXundefined 7 8" xfId="25767" xr:uid="{00000000-0005-0000-0000-0000D3820000}"/>
    <cellStyle name="SAPBEXundefined 7 8 2" xfId="25768" xr:uid="{00000000-0005-0000-0000-0000D4820000}"/>
    <cellStyle name="SAPBEXundefined 7 9" xfId="25769" xr:uid="{00000000-0005-0000-0000-0000D5820000}"/>
    <cellStyle name="SAPBEXundefined 7 9 2" xfId="25770" xr:uid="{00000000-0005-0000-0000-0000D6820000}"/>
    <cellStyle name="SAPBEXundefined 8" xfId="25771" xr:uid="{00000000-0005-0000-0000-0000D7820000}"/>
    <cellStyle name="SAPBEXundefined 8 10" xfId="25772" xr:uid="{00000000-0005-0000-0000-0000D8820000}"/>
    <cellStyle name="SAPBEXundefined 8 10 2" xfId="25773" xr:uid="{00000000-0005-0000-0000-0000D9820000}"/>
    <cellStyle name="SAPBEXundefined 8 11" xfId="25774" xr:uid="{00000000-0005-0000-0000-0000DA820000}"/>
    <cellStyle name="SAPBEXundefined 8 12" xfId="25775" xr:uid="{00000000-0005-0000-0000-0000DB820000}"/>
    <cellStyle name="SAPBEXundefined 8 2" xfId="25776" xr:uid="{00000000-0005-0000-0000-0000DC820000}"/>
    <cellStyle name="SAPBEXundefined 8 2 2" xfId="25777" xr:uid="{00000000-0005-0000-0000-0000DD820000}"/>
    <cellStyle name="SAPBEXundefined 8 2 3" xfId="25778" xr:uid="{00000000-0005-0000-0000-0000DE820000}"/>
    <cellStyle name="SAPBEXundefined 8 3" xfId="25779" xr:uid="{00000000-0005-0000-0000-0000DF820000}"/>
    <cellStyle name="SAPBEXundefined 8 3 2" xfId="25780" xr:uid="{00000000-0005-0000-0000-0000E0820000}"/>
    <cellStyle name="SAPBEXundefined 8 4" xfId="25781" xr:uid="{00000000-0005-0000-0000-0000E1820000}"/>
    <cellStyle name="SAPBEXundefined 8 4 2" xfId="25782" xr:uid="{00000000-0005-0000-0000-0000E2820000}"/>
    <cellStyle name="SAPBEXundefined 8 5" xfId="25783" xr:uid="{00000000-0005-0000-0000-0000E3820000}"/>
    <cellStyle name="SAPBEXundefined 8 5 2" xfId="25784" xr:uid="{00000000-0005-0000-0000-0000E4820000}"/>
    <cellStyle name="SAPBEXundefined 8 6" xfId="25785" xr:uid="{00000000-0005-0000-0000-0000E5820000}"/>
    <cellStyle name="SAPBEXundefined 8 6 2" xfId="25786" xr:uid="{00000000-0005-0000-0000-0000E6820000}"/>
    <cellStyle name="SAPBEXundefined 8 7" xfId="25787" xr:uid="{00000000-0005-0000-0000-0000E7820000}"/>
    <cellStyle name="SAPBEXundefined 8 7 2" xfId="25788" xr:uid="{00000000-0005-0000-0000-0000E8820000}"/>
    <cellStyle name="SAPBEXundefined 8 8" xfId="25789" xr:uid="{00000000-0005-0000-0000-0000E9820000}"/>
    <cellStyle name="SAPBEXundefined 8 8 2" xfId="25790" xr:uid="{00000000-0005-0000-0000-0000EA820000}"/>
    <cellStyle name="SAPBEXundefined 8 9" xfId="25791" xr:uid="{00000000-0005-0000-0000-0000EB820000}"/>
    <cellStyle name="SAPBEXundefined 8 9 2" xfId="25792" xr:uid="{00000000-0005-0000-0000-0000EC820000}"/>
    <cellStyle name="SAPBEXundefined 9" xfId="25793" xr:uid="{00000000-0005-0000-0000-0000ED820000}"/>
    <cellStyle name="SAPBEXundefined 9 10" xfId="25794" xr:uid="{00000000-0005-0000-0000-0000EE820000}"/>
    <cellStyle name="SAPBEXundefined 9 10 2" xfId="25795" xr:uid="{00000000-0005-0000-0000-0000EF820000}"/>
    <cellStyle name="SAPBEXundefined 9 11" xfId="25796" xr:uid="{00000000-0005-0000-0000-0000F0820000}"/>
    <cellStyle name="SAPBEXundefined 9 12" xfId="25797" xr:uid="{00000000-0005-0000-0000-0000F1820000}"/>
    <cellStyle name="SAPBEXundefined 9 2" xfId="25798" xr:uid="{00000000-0005-0000-0000-0000F2820000}"/>
    <cellStyle name="SAPBEXundefined 9 2 2" xfId="25799" xr:uid="{00000000-0005-0000-0000-0000F3820000}"/>
    <cellStyle name="SAPBEXundefined 9 2 3" xfId="25800" xr:uid="{00000000-0005-0000-0000-0000F4820000}"/>
    <cellStyle name="SAPBEXundefined 9 3" xfId="25801" xr:uid="{00000000-0005-0000-0000-0000F5820000}"/>
    <cellStyle name="SAPBEXundefined 9 3 2" xfId="25802" xr:uid="{00000000-0005-0000-0000-0000F6820000}"/>
    <cellStyle name="SAPBEXundefined 9 4" xfId="25803" xr:uid="{00000000-0005-0000-0000-0000F7820000}"/>
    <cellStyle name="SAPBEXundefined 9 4 2" xfId="25804" xr:uid="{00000000-0005-0000-0000-0000F8820000}"/>
    <cellStyle name="SAPBEXundefined 9 5" xfId="25805" xr:uid="{00000000-0005-0000-0000-0000F9820000}"/>
    <cellStyle name="SAPBEXundefined 9 5 2" xfId="25806" xr:uid="{00000000-0005-0000-0000-0000FA820000}"/>
    <cellStyle name="SAPBEXundefined 9 6" xfId="25807" xr:uid="{00000000-0005-0000-0000-0000FB820000}"/>
    <cellStyle name="SAPBEXundefined 9 6 2" xfId="25808" xr:uid="{00000000-0005-0000-0000-0000FC820000}"/>
    <cellStyle name="SAPBEXundefined 9 7" xfId="25809" xr:uid="{00000000-0005-0000-0000-0000FD820000}"/>
    <cellStyle name="SAPBEXundefined 9 7 2" xfId="25810" xr:uid="{00000000-0005-0000-0000-0000FE820000}"/>
    <cellStyle name="SAPBEXundefined 9 8" xfId="25811" xr:uid="{00000000-0005-0000-0000-0000FF820000}"/>
    <cellStyle name="SAPBEXundefined 9 8 2" xfId="25812" xr:uid="{00000000-0005-0000-0000-000000830000}"/>
    <cellStyle name="SAPBEXundefined 9 9" xfId="25813" xr:uid="{00000000-0005-0000-0000-000001830000}"/>
    <cellStyle name="SAPBEXundefined 9 9 2" xfId="25814" xr:uid="{00000000-0005-0000-0000-000002830000}"/>
    <cellStyle name="SAPBEXundefined_2013Прогноз" xfId="25815" xr:uid="{00000000-0005-0000-0000-000003830000}"/>
    <cellStyle name="SAPDataCell" xfId="63440" xr:uid="{00000000-0005-0000-0000-000004830000}"/>
    <cellStyle name="SAPDimensionCell" xfId="63438" xr:uid="{00000000-0005-0000-0000-000005830000}"/>
    <cellStyle name="SAPMemberCell" xfId="63439" xr:uid="{00000000-0005-0000-0000-000006830000}"/>
    <cellStyle name="ScripFactor" xfId="25816" xr:uid="{00000000-0005-0000-0000-000007830000}"/>
    <cellStyle name="SectionHeading" xfId="25817" xr:uid="{00000000-0005-0000-0000-000008830000}"/>
    <cellStyle name="SectionHeading 2" xfId="25818" xr:uid="{00000000-0005-0000-0000-000009830000}"/>
    <cellStyle name="Sep. milhar [0]" xfId="25819" xr:uid="{00000000-0005-0000-0000-00000A830000}"/>
    <cellStyle name="Separador de milhares [0]_ANALISE_backup 14_08_1345" xfId="25820" xr:uid="{00000000-0005-0000-0000-00000B830000}"/>
    <cellStyle name="Separador de milhares_ANALISE_backup 14_08_1345" xfId="25821" xr:uid="{00000000-0005-0000-0000-00000C830000}"/>
    <cellStyle name="Shading" xfId="25822" xr:uid="{00000000-0005-0000-0000-00000D830000}"/>
    <cellStyle name="Sheet Title" xfId="25823" xr:uid="{00000000-0005-0000-0000-00000E830000}"/>
    <cellStyle name="Sheet Title 2" xfId="25824" xr:uid="{00000000-0005-0000-0000-00000F830000}"/>
    <cellStyle name="Sheet Title 3" xfId="25825" xr:uid="{00000000-0005-0000-0000-000010830000}"/>
    <cellStyle name="Sheet Title 4" xfId="25826" xr:uid="{00000000-0005-0000-0000-000011830000}"/>
    <cellStyle name="Sheet Title 5" xfId="25827" xr:uid="{00000000-0005-0000-0000-000012830000}"/>
    <cellStyle name="Sheet Title 6" xfId="25828" xr:uid="{00000000-0005-0000-0000-000013830000}"/>
    <cellStyle name="small" xfId="36520" xr:uid="{00000000-0005-0000-0000-000014830000}"/>
    <cellStyle name="stand_bord" xfId="25829" xr:uid="{00000000-0005-0000-0000-000015830000}"/>
    <cellStyle name="Standard" xfId="25830" xr:uid="{00000000-0005-0000-0000-000016830000}"/>
    <cellStyle name="Standard 2" xfId="62658" xr:uid="{00000000-0005-0000-0000-000017830000}"/>
    <cellStyle name="Standard_855BOLID" xfId="62659" xr:uid="{00000000-0005-0000-0000-000018830000}"/>
    <cellStyle name="Style 1" xfId="25831" xr:uid="{00000000-0005-0000-0000-000019830000}"/>
    <cellStyle name="Style 1 2" xfId="25832" xr:uid="{00000000-0005-0000-0000-00001A830000}"/>
    <cellStyle name="Style 1 3" xfId="36521" xr:uid="{00000000-0005-0000-0000-00001B830000}"/>
    <cellStyle name="Style 27" xfId="36522" xr:uid="{00000000-0005-0000-0000-00001C830000}"/>
    <cellStyle name="Style 27 2" xfId="36523" xr:uid="{00000000-0005-0000-0000-00001D830000}"/>
    <cellStyle name="Style 27 3" xfId="36524" xr:uid="{00000000-0005-0000-0000-00001E830000}"/>
    <cellStyle name="Style 27 4" xfId="36525" xr:uid="{00000000-0005-0000-0000-00001F830000}"/>
    <cellStyle name="Style 27 5" xfId="36526" xr:uid="{00000000-0005-0000-0000-000020830000}"/>
    <cellStyle name="Style 27 6" xfId="36527" xr:uid="{00000000-0005-0000-0000-000021830000}"/>
    <cellStyle name="Style 27 7" xfId="36528" xr:uid="{00000000-0005-0000-0000-000022830000}"/>
    <cellStyle name="Style 27 8" xfId="36529" xr:uid="{00000000-0005-0000-0000-000023830000}"/>
    <cellStyle name="Style 27_4-КСП вариант 2" xfId="36530" xr:uid="{00000000-0005-0000-0000-000024830000}"/>
    <cellStyle name="subhead" xfId="36531" xr:uid="{00000000-0005-0000-0000-000025830000}"/>
    <cellStyle name="TableStyleLight1" xfId="63435" xr:uid="{00000000-0005-0000-0000-000026830000}"/>
    <cellStyle name="Text" xfId="25833" xr:uid="{00000000-0005-0000-0000-000027830000}"/>
    <cellStyle name="Text Indent A" xfId="25834" xr:uid="{00000000-0005-0000-0000-000028830000}"/>
    <cellStyle name="Text Indent A 2" xfId="25835" xr:uid="{00000000-0005-0000-0000-000029830000}"/>
    <cellStyle name="Text Indent A 3" xfId="25836" xr:uid="{00000000-0005-0000-0000-00002A830000}"/>
    <cellStyle name="Text Indent A 4" xfId="25837" xr:uid="{00000000-0005-0000-0000-00002B830000}"/>
    <cellStyle name="Text Indent B" xfId="25838" xr:uid="{00000000-0005-0000-0000-00002C830000}"/>
    <cellStyle name="Text Indent B 2" xfId="25839" xr:uid="{00000000-0005-0000-0000-00002D830000}"/>
    <cellStyle name="Text Indent B 3" xfId="25840" xr:uid="{00000000-0005-0000-0000-00002E830000}"/>
    <cellStyle name="Text Indent B 4" xfId="25841" xr:uid="{00000000-0005-0000-0000-00002F830000}"/>
    <cellStyle name="Text Indent C" xfId="25842" xr:uid="{00000000-0005-0000-0000-000030830000}"/>
    <cellStyle name="Text Indent C 2" xfId="25843" xr:uid="{00000000-0005-0000-0000-000031830000}"/>
    <cellStyle name="Text Indent C 3" xfId="25844" xr:uid="{00000000-0005-0000-0000-000032830000}"/>
    <cellStyle name="Text Indent C 4" xfId="25845" xr:uid="{00000000-0005-0000-0000-000033830000}"/>
    <cellStyle name="Texto de advertencia" xfId="25846" xr:uid="{00000000-0005-0000-0000-000034830000}"/>
    <cellStyle name="Texto de Aviso" xfId="25847" xr:uid="{00000000-0005-0000-0000-000035830000}"/>
    <cellStyle name="Texto explicativo" xfId="25848" xr:uid="{00000000-0005-0000-0000-000036830000}"/>
    <cellStyle name="thousands" xfId="25849" xr:uid="{00000000-0005-0000-0000-000037830000}"/>
    <cellStyle name="thousands 2" xfId="25850" xr:uid="{00000000-0005-0000-0000-000038830000}"/>
    <cellStyle name="Tickmark" xfId="36532" xr:uid="{00000000-0005-0000-0000-000039830000}"/>
    <cellStyle name="Title" xfId="25851" xr:uid="{00000000-0005-0000-0000-00003A830000}"/>
    <cellStyle name="Title 2" xfId="25852" xr:uid="{00000000-0005-0000-0000-00003B830000}"/>
    <cellStyle name="Title 2 2" xfId="36533" xr:uid="{00000000-0005-0000-0000-00003C830000}"/>
    <cellStyle name="Title 2 3" xfId="36534" xr:uid="{00000000-0005-0000-0000-00003D830000}"/>
    <cellStyle name="Title 3" xfId="25853" xr:uid="{00000000-0005-0000-0000-00003E830000}"/>
    <cellStyle name="Title 4" xfId="25854" xr:uid="{00000000-0005-0000-0000-00003F830000}"/>
    <cellStyle name="Title 5" xfId="36535" xr:uid="{00000000-0005-0000-0000-000040830000}"/>
    <cellStyle name="Titles" xfId="25855" xr:uid="{00000000-0005-0000-0000-000041830000}"/>
    <cellStyle name="Título" xfId="25856" xr:uid="{00000000-0005-0000-0000-000042830000}"/>
    <cellStyle name="Título 1" xfId="25857" xr:uid="{00000000-0005-0000-0000-000043830000}"/>
    <cellStyle name="Título 2" xfId="25858" xr:uid="{00000000-0005-0000-0000-000044830000}"/>
    <cellStyle name="Título 3" xfId="25859" xr:uid="{00000000-0005-0000-0000-000045830000}"/>
    <cellStyle name="Título 4" xfId="25860" xr:uid="{00000000-0005-0000-0000-000046830000}"/>
    <cellStyle name="Total" xfId="25861" xr:uid="{00000000-0005-0000-0000-000047830000}"/>
    <cellStyle name="Total 10" xfId="25862" xr:uid="{00000000-0005-0000-0000-000048830000}"/>
    <cellStyle name="Total 10 10" xfId="25863" xr:uid="{00000000-0005-0000-0000-000049830000}"/>
    <cellStyle name="Total 10 10 2" xfId="25864" xr:uid="{00000000-0005-0000-0000-00004A830000}"/>
    <cellStyle name="Total 10 11" xfId="25865" xr:uid="{00000000-0005-0000-0000-00004B830000}"/>
    <cellStyle name="Total 10 2" xfId="25866" xr:uid="{00000000-0005-0000-0000-00004C830000}"/>
    <cellStyle name="Total 10 2 2" xfId="25867" xr:uid="{00000000-0005-0000-0000-00004D830000}"/>
    <cellStyle name="Total 10 3" xfId="25868" xr:uid="{00000000-0005-0000-0000-00004E830000}"/>
    <cellStyle name="Total 10 3 2" xfId="25869" xr:uid="{00000000-0005-0000-0000-00004F830000}"/>
    <cellStyle name="Total 10 4" xfId="25870" xr:uid="{00000000-0005-0000-0000-000050830000}"/>
    <cellStyle name="Total 10 4 2" xfId="25871" xr:uid="{00000000-0005-0000-0000-000051830000}"/>
    <cellStyle name="Total 10 5" xfId="25872" xr:uid="{00000000-0005-0000-0000-000052830000}"/>
    <cellStyle name="Total 10 5 2" xfId="25873" xr:uid="{00000000-0005-0000-0000-000053830000}"/>
    <cellStyle name="Total 10 6" xfId="25874" xr:uid="{00000000-0005-0000-0000-000054830000}"/>
    <cellStyle name="Total 10 6 2" xfId="25875" xr:uid="{00000000-0005-0000-0000-000055830000}"/>
    <cellStyle name="Total 10 7" xfId="25876" xr:uid="{00000000-0005-0000-0000-000056830000}"/>
    <cellStyle name="Total 10 7 2" xfId="25877" xr:uid="{00000000-0005-0000-0000-000057830000}"/>
    <cellStyle name="Total 10 8" xfId="25878" xr:uid="{00000000-0005-0000-0000-000058830000}"/>
    <cellStyle name="Total 10 8 2" xfId="25879" xr:uid="{00000000-0005-0000-0000-000059830000}"/>
    <cellStyle name="Total 10 9" xfId="25880" xr:uid="{00000000-0005-0000-0000-00005A830000}"/>
    <cellStyle name="Total 10 9 2" xfId="25881" xr:uid="{00000000-0005-0000-0000-00005B830000}"/>
    <cellStyle name="Total 11" xfId="25882" xr:uid="{00000000-0005-0000-0000-00005C830000}"/>
    <cellStyle name="Total 11 10" xfId="25883" xr:uid="{00000000-0005-0000-0000-00005D830000}"/>
    <cellStyle name="Total 11 10 2" xfId="25884" xr:uid="{00000000-0005-0000-0000-00005E830000}"/>
    <cellStyle name="Total 11 11" xfId="25885" xr:uid="{00000000-0005-0000-0000-00005F830000}"/>
    <cellStyle name="Total 11 2" xfId="25886" xr:uid="{00000000-0005-0000-0000-000060830000}"/>
    <cellStyle name="Total 11 2 2" xfId="25887" xr:uid="{00000000-0005-0000-0000-000061830000}"/>
    <cellStyle name="Total 11 3" xfId="25888" xr:uid="{00000000-0005-0000-0000-000062830000}"/>
    <cellStyle name="Total 11 3 2" xfId="25889" xr:uid="{00000000-0005-0000-0000-000063830000}"/>
    <cellStyle name="Total 11 4" xfId="25890" xr:uid="{00000000-0005-0000-0000-000064830000}"/>
    <cellStyle name="Total 11 4 2" xfId="25891" xr:uid="{00000000-0005-0000-0000-000065830000}"/>
    <cellStyle name="Total 11 5" xfId="25892" xr:uid="{00000000-0005-0000-0000-000066830000}"/>
    <cellStyle name="Total 11 5 2" xfId="25893" xr:uid="{00000000-0005-0000-0000-000067830000}"/>
    <cellStyle name="Total 11 6" xfId="25894" xr:uid="{00000000-0005-0000-0000-000068830000}"/>
    <cellStyle name="Total 11 6 2" xfId="25895" xr:uid="{00000000-0005-0000-0000-000069830000}"/>
    <cellStyle name="Total 11 7" xfId="25896" xr:uid="{00000000-0005-0000-0000-00006A830000}"/>
    <cellStyle name="Total 11 7 2" xfId="25897" xr:uid="{00000000-0005-0000-0000-00006B830000}"/>
    <cellStyle name="Total 11 8" xfId="25898" xr:uid="{00000000-0005-0000-0000-00006C830000}"/>
    <cellStyle name="Total 11 8 2" xfId="25899" xr:uid="{00000000-0005-0000-0000-00006D830000}"/>
    <cellStyle name="Total 11 9" xfId="25900" xr:uid="{00000000-0005-0000-0000-00006E830000}"/>
    <cellStyle name="Total 11 9 2" xfId="25901" xr:uid="{00000000-0005-0000-0000-00006F830000}"/>
    <cellStyle name="Total 12" xfId="25902" xr:uid="{00000000-0005-0000-0000-000070830000}"/>
    <cellStyle name="Total 12 10" xfId="25903" xr:uid="{00000000-0005-0000-0000-000071830000}"/>
    <cellStyle name="Total 12 10 2" xfId="25904" xr:uid="{00000000-0005-0000-0000-000072830000}"/>
    <cellStyle name="Total 12 11" xfId="25905" xr:uid="{00000000-0005-0000-0000-000073830000}"/>
    <cellStyle name="Total 12 2" xfId="25906" xr:uid="{00000000-0005-0000-0000-000074830000}"/>
    <cellStyle name="Total 12 2 2" xfId="25907" xr:uid="{00000000-0005-0000-0000-000075830000}"/>
    <cellStyle name="Total 12 3" xfId="25908" xr:uid="{00000000-0005-0000-0000-000076830000}"/>
    <cellStyle name="Total 12 3 2" xfId="25909" xr:uid="{00000000-0005-0000-0000-000077830000}"/>
    <cellStyle name="Total 12 4" xfId="25910" xr:uid="{00000000-0005-0000-0000-000078830000}"/>
    <cellStyle name="Total 12 4 2" xfId="25911" xr:uid="{00000000-0005-0000-0000-000079830000}"/>
    <cellStyle name="Total 12 5" xfId="25912" xr:uid="{00000000-0005-0000-0000-00007A830000}"/>
    <cellStyle name="Total 12 5 2" xfId="25913" xr:uid="{00000000-0005-0000-0000-00007B830000}"/>
    <cellStyle name="Total 12 6" xfId="25914" xr:uid="{00000000-0005-0000-0000-00007C830000}"/>
    <cellStyle name="Total 12 6 2" xfId="25915" xr:uid="{00000000-0005-0000-0000-00007D830000}"/>
    <cellStyle name="Total 12 7" xfId="25916" xr:uid="{00000000-0005-0000-0000-00007E830000}"/>
    <cellStyle name="Total 12 7 2" xfId="25917" xr:uid="{00000000-0005-0000-0000-00007F830000}"/>
    <cellStyle name="Total 12 8" xfId="25918" xr:uid="{00000000-0005-0000-0000-000080830000}"/>
    <cellStyle name="Total 12 8 2" xfId="25919" xr:uid="{00000000-0005-0000-0000-000081830000}"/>
    <cellStyle name="Total 12 9" xfId="25920" xr:uid="{00000000-0005-0000-0000-000082830000}"/>
    <cellStyle name="Total 12 9 2" xfId="25921" xr:uid="{00000000-0005-0000-0000-000083830000}"/>
    <cellStyle name="Total 13" xfId="25922" xr:uid="{00000000-0005-0000-0000-000084830000}"/>
    <cellStyle name="Total 13 10" xfId="25923" xr:uid="{00000000-0005-0000-0000-000085830000}"/>
    <cellStyle name="Total 13 10 2" xfId="25924" xr:uid="{00000000-0005-0000-0000-000086830000}"/>
    <cellStyle name="Total 13 11" xfId="25925" xr:uid="{00000000-0005-0000-0000-000087830000}"/>
    <cellStyle name="Total 13 2" xfId="25926" xr:uid="{00000000-0005-0000-0000-000088830000}"/>
    <cellStyle name="Total 13 2 2" xfId="25927" xr:uid="{00000000-0005-0000-0000-000089830000}"/>
    <cellStyle name="Total 13 3" xfId="25928" xr:uid="{00000000-0005-0000-0000-00008A830000}"/>
    <cellStyle name="Total 13 3 2" xfId="25929" xr:uid="{00000000-0005-0000-0000-00008B830000}"/>
    <cellStyle name="Total 13 4" xfId="25930" xr:uid="{00000000-0005-0000-0000-00008C830000}"/>
    <cellStyle name="Total 13 4 2" xfId="25931" xr:uid="{00000000-0005-0000-0000-00008D830000}"/>
    <cellStyle name="Total 13 5" xfId="25932" xr:uid="{00000000-0005-0000-0000-00008E830000}"/>
    <cellStyle name="Total 13 5 2" xfId="25933" xr:uid="{00000000-0005-0000-0000-00008F830000}"/>
    <cellStyle name="Total 13 6" xfId="25934" xr:uid="{00000000-0005-0000-0000-000090830000}"/>
    <cellStyle name="Total 13 6 2" xfId="25935" xr:uid="{00000000-0005-0000-0000-000091830000}"/>
    <cellStyle name="Total 13 7" xfId="25936" xr:uid="{00000000-0005-0000-0000-000092830000}"/>
    <cellStyle name="Total 13 7 2" xfId="25937" xr:uid="{00000000-0005-0000-0000-000093830000}"/>
    <cellStyle name="Total 13 8" xfId="25938" xr:uid="{00000000-0005-0000-0000-000094830000}"/>
    <cellStyle name="Total 13 8 2" xfId="25939" xr:uid="{00000000-0005-0000-0000-000095830000}"/>
    <cellStyle name="Total 13 9" xfId="25940" xr:uid="{00000000-0005-0000-0000-000096830000}"/>
    <cellStyle name="Total 13 9 2" xfId="25941" xr:uid="{00000000-0005-0000-0000-000097830000}"/>
    <cellStyle name="Total 14" xfId="25942" xr:uid="{00000000-0005-0000-0000-000098830000}"/>
    <cellStyle name="Total 14 10" xfId="25943" xr:uid="{00000000-0005-0000-0000-000099830000}"/>
    <cellStyle name="Total 14 10 2" xfId="25944" xr:uid="{00000000-0005-0000-0000-00009A830000}"/>
    <cellStyle name="Total 14 11" xfId="25945" xr:uid="{00000000-0005-0000-0000-00009B830000}"/>
    <cellStyle name="Total 14 2" xfId="25946" xr:uid="{00000000-0005-0000-0000-00009C830000}"/>
    <cellStyle name="Total 14 2 2" xfId="25947" xr:uid="{00000000-0005-0000-0000-00009D830000}"/>
    <cellStyle name="Total 14 3" xfId="25948" xr:uid="{00000000-0005-0000-0000-00009E830000}"/>
    <cellStyle name="Total 14 3 2" xfId="25949" xr:uid="{00000000-0005-0000-0000-00009F830000}"/>
    <cellStyle name="Total 14 4" xfId="25950" xr:uid="{00000000-0005-0000-0000-0000A0830000}"/>
    <cellStyle name="Total 14 4 2" xfId="25951" xr:uid="{00000000-0005-0000-0000-0000A1830000}"/>
    <cellStyle name="Total 14 5" xfId="25952" xr:uid="{00000000-0005-0000-0000-0000A2830000}"/>
    <cellStyle name="Total 14 5 2" xfId="25953" xr:uid="{00000000-0005-0000-0000-0000A3830000}"/>
    <cellStyle name="Total 14 6" xfId="25954" xr:uid="{00000000-0005-0000-0000-0000A4830000}"/>
    <cellStyle name="Total 14 6 2" xfId="25955" xr:uid="{00000000-0005-0000-0000-0000A5830000}"/>
    <cellStyle name="Total 14 7" xfId="25956" xr:uid="{00000000-0005-0000-0000-0000A6830000}"/>
    <cellStyle name="Total 14 7 2" xfId="25957" xr:uid="{00000000-0005-0000-0000-0000A7830000}"/>
    <cellStyle name="Total 14 8" xfId="25958" xr:uid="{00000000-0005-0000-0000-0000A8830000}"/>
    <cellStyle name="Total 14 8 2" xfId="25959" xr:uid="{00000000-0005-0000-0000-0000A9830000}"/>
    <cellStyle name="Total 14 9" xfId="25960" xr:uid="{00000000-0005-0000-0000-0000AA830000}"/>
    <cellStyle name="Total 14 9 2" xfId="25961" xr:uid="{00000000-0005-0000-0000-0000AB830000}"/>
    <cellStyle name="Total 15" xfId="25962" xr:uid="{00000000-0005-0000-0000-0000AC830000}"/>
    <cellStyle name="Total 15 10" xfId="25963" xr:uid="{00000000-0005-0000-0000-0000AD830000}"/>
    <cellStyle name="Total 15 10 2" xfId="25964" xr:uid="{00000000-0005-0000-0000-0000AE830000}"/>
    <cellStyle name="Total 15 11" xfId="25965" xr:uid="{00000000-0005-0000-0000-0000AF830000}"/>
    <cellStyle name="Total 15 2" xfId="25966" xr:uid="{00000000-0005-0000-0000-0000B0830000}"/>
    <cellStyle name="Total 15 2 2" xfId="25967" xr:uid="{00000000-0005-0000-0000-0000B1830000}"/>
    <cellStyle name="Total 15 3" xfId="25968" xr:uid="{00000000-0005-0000-0000-0000B2830000}"/>
    <cellStyle name="Total 15 3 2" xfId="25969" xr:uid="{00000000-0005-0000-0000-0000B3830000}"/>
    <cellStyle name="Total 15 4" xfId="25970" xr:uid="{00000000-0005-0000-0000-0000B4830000}"/>
    <cellStyle name="Total 15 4 2" xfId="25971" xr:uid="{00000000-0005-0000-0000-0000B5830000}"/>
    <cellStyle name="Total 15 5" xfId="25972" xr:uid="{00000000-0005-0000-0000-0000B6830000}"/>
    <cellStyle name="Total 15 5 2" xfId="25973" xr:uid="{00000000-0005-0000-0000-0000B7830000}"/>
    <cellStyle name="Total 15 6" xfId="25974" xr:uid="{00000000-0005-0000-0000-0000B8830000}"/>
    <cellStyle name="Total 15 6 2" xfId="25975" xr:uid="{00000000-0005-0000-0000-0000B9830000}"/>
    <cellStyle name="Total 15 7" xfId="25976" xr:uid="{00000000-0005-0000-0000-0000BA830000}"/>
    <cellStyle name="Total 15 7 2" xfId="25977" xr:uid="{00000000-0005-0000-0000-0000BB830000}"/>
    <cellStyle name="Total 15 8" xfId="25978" xr:uid="{00000000-0005-0000-0000-0000BC830000}"/>
    <cellStyle name="Total 15 8 2" xfId="25979" xr:uid="{00000000-0005-0000-0000-0000BD830000}"/>
    <cellStyle name="Total 15 9" xfId="25980" xr:uid="{00000000-0005-0000-0000-0000BE830000}"/>
    <cellStyle name="Total 15 9 2" xfId="25981" xr:uid="{00000000-0005-0000-0000-0000BF830000}"/>
    <cellStyle name="Total 16" xfId="25982" xr:uid="{00000000-0005-0000-0000-0000C0830000}"/>
    <cellStyle name="Total 16 10" xfId="25983" xr:uid="{00000000-0005-0000-0000-0000C1830000}"/>
    <cellStyle name="Total 16 10 2" xfId="25984" xr:uid="{00000000-0005-0000-0000-0000C2830000}"/>
    <cellStyle name="Total 16 11" xfId="25985" xr:uid="{00000000-0005-0000-0000-0000C3830000}"/>
    <cellStyle name="Total 16 2" xfId="25986" xr:uid="{00000000-0005-0000-0000-0000C4830000}"/>
    <cellStyle name="Total 16 2 2" xfId="25987" xr:uid="{00000000-0005-0000-0000-0000C5830000}"/>
    <cellStyle name="Total 16 3" xfId="25988" xr:uid="{00000000-0005-0000-0000-0000C6830000}"/>
    <cellStyle name="Total 16 3 2" xfId="25989" xr:uid="{00000000-0005-0000-0000-0000C7830000}"/>
    <cellStyle name="Total 16 4" xfId="25990" xr:uid="{00000000-0005-0000-0000-0000C8830000}"/>
    <cellStyle name="Total 16 4 2" xfId="25991" xr:uid="{00000000-0005-0000-0000-0000C9830000}"/>
    <cellStyle name="Total 16 5" xfId="25992" xr:uid="{00000000-0005-0000-0000-0000CA830000}"/>
    <cellStyle name="Total 16 5 2" xfId="25993" xr:uid="{00000000-0005-0000-0000-0000CB830000}"/>
    <cellStyle name="Total 16 6" xfId="25994" xr:uid="{00000000-0005-0000-0000-0000CC830000}"/>
    <cellStyle name="Total 16 6 2" xfId="25995" xr:uid="{00000000-0005-0000-0000-0000CD830000}"/>
    <cellStyle name="Total 16 7" xfId="25996" xr:uid="{00000000-0005-0000-0000-0000CE830000}"/>
    <cellStyle name="Total 16 7 2" xfId="25997" xr:uid="{00000000-0005-0000-0000-0000CF830000}"/>
    <cellStyle name="Total 16 8" xfId="25998" xr:uid="{00000000-0005-0000-0000-0000D0830000}"/>
    <cellStyle name="Total 16 8 2" xfId="25999" xr:uid="{00000000-0005-0000-0000-0000D1830000}"/>
    <cellStyle name="Total 16 9" xfId="26000" xr:uid="{00000000-0005-0000-0000-0000D2830000}"/>
    <cellStyle name="Total 16 9 2" xfId="26001" xr:uid="{00000000-0005-0000-0000-0000D3830000}"/>
    <cellStyle name="Total 17" xfId="26002" xr:uid="{00000000-0005-0000-0000-0000D4830000}"/>
    <cellStyle name="Total 18" xfId="26003" xr:uid="{00000000-0005-0000-0000-0000D5830000}"/>
    <cellStyle name="Total 19" xfId="26004" xr:uid="{00000000-0005-0000-0000-0000D6830000}"/>
    <cellStyle name="Total 2" xfId="26005" xr:uid="{00000000-0005-0000-0000-0000D7830000}"/>
    <cellStyle name="Total 2 10" xfId="26006" xr:uid="{00000000-0005-0000-0000-0000D8830000}"/>
    <cellStyle name="Total 2 10 2" xfId="26007" xr:uid="{00000000-0005-0000-0000-0000D9830000}"/>
    <cellStyle name="Total 2 11" xfId="26008" xr:uid="{00000000-0005-0000-0000-0000DA830000}"/>
    <cellStyle name="Total 2 12" xfId="26009" xr:uid="{00000000-0005-0000-0000-0000DB830000}"/>
    <cellStyle name="Total 2 13" xfId="36536" xr:uid="{00000000-0005-0000-0000-0000DC830000}"/>
    <cellStyle name="Total 2 2" xfId="26010" xr:uid="{00000000-0005-0000-0000-0000DD830000}"/>
    <cellStyle name="Total 2 2 2" xfId="26011" xr:uid="{00000000-0005-0000-0000-0000DE830000}"/>
    <cellStyle name="Total 2 2 2 2" xfId="36537" xr:uid="{00000000-0005-0000-0000-0000DF830000}"/>
    <cellStyle name="Total 2 2 2 3" xfId="36538" xr:uid="{00000000-0005-0000-0000-0000E0830000}"/>
    <cellStyle name="Total 2 2 2 4" xfId="36539" xr:uid="{00000000-0005-0000-0000-0000E1830000}"/>
    <cellStyle name="Total 2 2 2 5" xfId="36540" xr:uid="{00000000-0005-0000-0000-0000E2830000}"/>
    <cellStyle name="Total 2 2 3" xfId="36541" xr:uid="{00000000-0005-0000-0000-0000E3830000}"/>
    <cellStyle name="Total 2 2 4" xfId="36542" xr:uid="{00000000-0005-0000-0000-0000E4830000}"/>
    <cellStyle name="Total 2 2 5" xfId="36543" xr:uid="{00000000-0005-0000-0000-0000E5830000}"/>
    <cellStyle name="Total 2 2 6" xfId="36544" xr:uid="{00000000-0005-0000-0000-0000E6830000}"/>
    <cellStyle name="Total 2 3" xfId="26012" xr:uid="{00000000-0005-0000-0000-0000E7830000}"/>
    <cellStyle name="Total 2 3 2" xfId="26013" xr:uid="{00000000-0005-0000-0000-0000E8830000}"/>
    <cellStyle name="Total 2 3 2 2" xfId="36545" xr:uid="{00000000-0005-0000-0000-0000E9830000}"/>
    <cellStyle name="Total 2 3 2 3" xfId="36546" xr:uid="{00000000-0005-0000-0000-0000EA830000}"/>
    <cellStyle name="Total 2 3 3" xfId="36547" xr:uid="{00000000-0005-0000-0000-0000EB830000}"/>
    <cellStyle name="Total 2 3 4" xfId="36548" xr:uid="{00000000-0005-0000-0000-0000EC830000}"/>
    <cellStyle name="Total 2 3 5" xfId="36549" xr:uid="{00000000-0005-0000-0000-0000ED830000}"/>
    <cellStyle name="Total 2 4" xfId="26014" xr:uid="{00000000-0005-0000-0000-0000EE830000}"/>
    <cellStyle name="Total 2 4 2" xfId="26015" xr:uid="{00000000-0005-0000-0000-0000EF830000}"/>
    <cellStyle name="Total 2 4 2 2" xfId="36550" xr:uid="{00000000-0005-0000-0000-0000F0830000}"/>
    <cellStyle name="Total 2 4 2 3" xfId="36551" xr:uid="{00000000-0005-0000-0000-0000F1830000}"/>
    <cellStyle name="Total 2 4 3" xfId="36552" xr:uid="{00000000-0005-0000-0000-0000F2830000}"/>
    <cellStyle name="Total 2 5" xfId="26016" xr:uid="{00000000-0005-0000-0000-0000F3830000}"/>
    <cellStyle name="Total 2 5 2" xfId="26017" xr:uid="{00000000-0005-0000-0000-0000F4830000}"/>
    <cellStyle name="Total 2 5 2 2" xfId="36553" xr:uid="{00000000-0005-0000-0000-0000F5830000}"/>
    <cellStyle name="Total 2 5 2 3" xfId="36554" xr:uid="{00000000-0005-0000-0000-0000F6830000}"/>
    <cellStyle name="Total 2 5 3" xfId="36555" xr:uid="{00000000-0005-0000-0000-0000F7830000}"/>
    <cellStyle name="Total 2 6" xfId="26018" xr:uid="{00000000-0005-0000-0000-0000F8830000}"/>
    <cellStyle name="Total 2 6 2" xfId="26019" xr:uid="{00000000-0005-0000-0000-0000F9830000}"/>
    <cellStyle name="Total 2 6 2 2" xfId="36556" xr:uid="{00000000-0005-0000-0000-0000FA830000}"/>
    <cellStyle name="Total 2 6 2 3" xfId="36557" xr:uid="{00000000-0005-0000-0000-0000FB830000}"/>
    <cellStyle name="Total 2 7" xfId="26020" xr:uid="{00000000-0005-0000-0000-0000FC830000}"/>
    <cellStyle name="Total 2 7 2" xfId="26021" xr:uid="{00000000-0005-0000-0000-0000FD830000}"/>
    <cellStyle name="Total 2 7 2 2" xfId="36558" xr:uid="{00000000-0005-0000-0000-0000FE830000}"/>
    <cellStyle name="Total 2 7 2 3" xfId="36559" xr:uid="{00000000-0005-0000-0000-0000FF830000}"/>
    <cellStyle name="Total 2 8" xfId="26022" xr:uid="{00000000-0005-0000-0000-000000840000}"/>
    <cellStyle name="Total 2 8 2" xfId="26023" xr:uid="{00000000-0005-0000-0000-000001840000}"/>
    <cellStyle name="Total 2 8 3" xfId="36560" xr:uid="{00000000-0005-0000-0000-000002840000}"/>
    <cellStyle name="Total 2 9" xfId="26024" xr:uid="{00000000-0005-0000-0000-000003840000}"/>
    <cellStyle name="Total 2 9 2" xfId="26025" xr:uid="{00000000-0005-0000-0000-000004840000}"/>
    <cellStyle name="Total 20" xfId="36561" xr:uid="{00000000-0005-0000-0000-000005840000}"/>
    <cellStyle name="Total 3" xfId="26026" xr:uid="{00000000-0005-0000-0000-000006840000}"/>
    <cellStyle name="Total 3 10" xfId="26027" xr:uid="{00000000-0005-0000-0000-000007840000}"/>
    <cellStyle name="Total 3 10 2" xfId="26028" xr:uid="{00000000-0005-0000-0000-000008840000}"/>
    <cellStyle name="Total 3 11" xfId="26029" xr:uid="{00000000-0005-0000-0000-000009840000}"/>
    <cellStyle name="Total 3 11 2" xfId="26030" xr:uid="{00000000-0005-0000-0000-00000A840000}"/>
    <cellStyle name="Total 3 12" xfId="26031" xr:uid="{00000000-0005-0000-0000-00000B840000}"/>
    <cellStyle name="Total 3 13" xfId="26032" xr:uid="{00000000-0005-0000-0000-00000C840000}"/>
    <cellStyle name="Total 3 14" xfId="36562" xr:uid="{00000000-0005-0000-0000-00000D840000}"/>
    <cellStyle name="Total 3 2" xfId="26033" xr:uid="{00000000-0005-0000-0000-00000E840000}"/>
    <cellStyle name="Total 3 2 2" xfId="26034" xr:uid="{00000000-0005-0000-0000-00000F840000}"/>
    <cellStyle name="Total 3 2 2 2" xfId="36563" xr:uid="{00000000-0005-0000-0000-000010840000}"/>
    <cellStyle name="Total 3 2 3" xfId="36564" xr:uid="{00000000-0005-0000-0000-000011840000}"/>
    <cellStyle name="Total 3 2 4" xfId="36565" xr:uid="{00000000-0005-0000-0000-000012840000}"/>
    <cellStyle name="Total 3 2 5" xfId="36566" xr:uid="{00000000-0005-0000-0000-000013840000}"/>
    <cellStyle name="Total 3 3" xfId="26035" xr:uid="{00000000-0005-0000-0000-000014840000}"/>
    <cellStyle name="Total 3 3 2" xfId="26036" xr:uid="{00000000-0005-0000-0000-000015840000}"/>
    <cellStyle name="Total 3 3 3" xfId="36567" xr:uid="{00000000-0005-0000-0000-000016840000}"/>
    <cellStyle name="Total 3 4" xfId="26037" xr:uid="{00000000-0005-0000-0000-000017840000}"/>
    <cellStyle name="Total 3 4 2" xfId="26038" xr:uid="{00000000-0005-0000-0000-000018840000}"/>
    <cellStyle name="Total 3 4 3" xfId="36568" xr:uid="{00000000-0005-0000-0000-000019840000}"/>
    <cellStyle name="Total 3 5" xfId="26039" xr:uid="{00000000-0005-0000-0000-00001A840000}"/>
    <cellStyle name="Total 3 5 2" xfId="26040" xr:uid="{00000000-0005-0000-0000-00001B840000}"/>
    <cellStyle name="Total 3 5 3" xfId="36569" xr:uid="{00000000-0005-0000-0000-00001C840000}"/>
    <cellStyle name="Total 3 6" xfId="26041" xr:uid="{00000000-0005-0000-0000-00001D840000}"/>
    <cellStyle name="Total 3 6 2" xfId="26042" xr:uid="{00000000-0005-0000-0000-00001E840000}"/>
    <cellStyle name="Total 3 7" xfId="26043" xr:uid="{00000000-0005-0000-0000-00001F840000}"/>
    <cellStyle name="Total 3 7 2" xfId="26044" xr:uid="{00000000-0005-0000-0000-000020840000}"/>
    <cellStyle name="Total 3 8" xfId="26045" xr:uid="{00000000-0005-0000-0000-000021840000}"/>
    <cellStyle name="Total 3 8 2" xfId="26046" xr:uid="{00000000-0005-0000-0000-000022840000}"/>
    <cellStyle name="Total 3 9" xfId="26047" xr:uid="{00000000-0005-0000-0000-000023840000}"/>
    <cellStyle name="Total 3 9 2" xfId="26048" xr:uid="{00000000-0005-0000-0000-000024840000}"/>
    <cellStyle name="Total 4" xfId="26049" xr:uid="{00000000-0005-0000-0000-000025840000}"/>
    <cellStyle name="Total 4 10" xfId="26050" xr:uid="{00000000-0005-0000-0000-000026840000}"/>
    <cellStyle name="Total 4 10 2" xfId="26051" xr:uid="{00000000-0005-0000-0000-000027840000}"/>
    <cellStyle name="Total 4 11" xfId="26052" xr:uid="{00000000-0005-0000-0000-000028840000}"/>
    <cellStyle name="Total 4 12" xfId="26053" xr:uid="{00000000-0005-0000-0000-000029840000}"/>
    <cellStyle name="Total 4 13" xfId="36570" xr:uid="{00000000-0005-0000-0000-00002A840000}"/>
    <cellStyle name="Total 4 2" xfId="26054" xr:uid="{00000000-0005-0000-0000-00002B840000}"/>
    <cellStyle name="Total 4 2 2" xfId="26055" xr:uid="{00000000-0005-0000-0000-00002C840000}"/>
    <cellStyle name="Total 4 2 2 2" xfId="36571" xr:uid="{00000000-0005-0000-0000-00002D840000}"/>
    <cellStyle name="Total 4 2 2 3" xfId="36572" xr:uid="{00000000-0005-0000-0000-00002E840000}"/>
    <cellStyle name="Total 4 2 2 4" xfId="36573" xr:uid="{00000000-0005-0000-0000-00002F840000}"/>
    <cellStyle name="Total 4 2 2 5" xfId="36574" xr:uid="{00000000-0005-0000-0000-000030840000}"/>
    <cellStyle name="Total 4 2 3" xfId="36575" xr:uid="{00000000-0005-0000-0000-000031840000}"/>
    <cellStyle name="Total 4 2 4" xfId="36576" xr:uid="{00000000-0005-0000-0000-000032840000}"/>
    <cellStyle name="Total 4 2 5" xfId="36577" xr:uid="{00000000-0005-0000-0000-000033840000}"/>
    <cellStyle name="Total 4 2 6" xfId="36578" xr:uid="{00000000-0005-0000-0000-000034840000}"/>
    <cellStyle name="Total 4 3" xfId="26056" xr:uid="{00000000-0005-0000-0000-000035840000}"/>
    <cellStyle name="Total 4 3 2" xfId="26057" xr:uid="{00000000-0005-0000-0000-000036840000}"/>
    <cellStyle name="Total 4 3 2 2" xfId="36579" xr:uid="{00000000-0005-0000-0000-000037840000}"/>
    <cellStyle name="Total 4 3 2 3" xfId="36580" xr:uid="{00000000-0005-0000-0000-000038840000}"/>
    <cellStyle name="Total 4 3 3" xfId="36581" xr:uid="{00000000-0005-0000-0000-000039840000}"/>
    <cellStyle name="Total 4 3 4" xfId="36582" xr:uid="{00000000-0005-0000-0000-00003A840000}"/>
    <cellStyle name="Total 4 3 5" xfId="36583" xr:uid="{00000000-0005-0000-0000-00003B840000}"/>
    <cellStyle name="Total 4 4" xfId="26058" xr:uid="{00000000-0005-0000-0000-00003C840000}"/>
    <cellStyle name="Total 4 4 2" xfId="26059" xr:uid="{00000000-0005-0000-0000-00003D840000}"/>
    <cellStyle name="Total 4 4 2 2" xfId="36584" xr:uid="{00000000-0005-0000-0000-00003E840000}"/>
    <cellStyle name="Total 4 4 2 3" xfId="36585" xr:uid="{00000000-0005-0000-0000-00003F840000}"/>
    <cellStyle name="Total 4 4 3" xfId="36586" xr:uid="{00000000-0005-0000-0000-000040840000}"/>
    <cellStyle name="Total 4 5" xfId="26060" xr:uid="{00000000-0005-0000-0000-000041840000}"/>
    <cellStyle name="Total 4 5 2" xfId="26061" xr:uid="{00000000-0005-0000-0000-000042840000}"/>
    <cellStyle name="Total 4 5 3" xfId="36587" xr:uid="{00000000-0005-0000-0000-000043840000}"/>
    <cellStyle name="Total 4 6" xfId="26062" xr:uid="{00000000-0005-0000-0000-000044840000}"/>
    <cellStyle name="Total 4 6 2" xfId="26063" xr:uid="{00000000-0005-0000-0000-000045840000}"/>
    <cellStyle name="Total 4 6 3" xfId="36588" xr:uid="{00000000-0005-0000-0000-000046840000}"/>
    <cellStyle name="Total 4 7" xfId="26064" xr:uid="{00000000-0005-0000-0000-000047840000}"/>
    <cellStyle name="Total 4 7 2" xfId="26065" xr:uid="{00000000-0005-0000-0000-000048840000}"/>
    <cellStyle name="Total 4 8" xfId="26066" xr:uid="{00000000-0005-0000-0000-000049840000}"/>
    <cellStyle name="Total 4 8 2" xfId="26067" xr:uid="{00000000-0005-0000-0000-00004A840000}"/>
    <cellStyle name="Total 4 9" xfId="26068" xr:uid="{00000000-0005-0000-0000-00004B840000}"/>
    <cellStyle name="Total 4 9 2" xfId="26069" xr:uid="{00000000-0005-0000-0000-00004C840000}"/>
    <cellStyle name="Total 5" xfId="26070" xr:uid="{00000000-0005-0000-0000-00004D840000}"/>
    <cellStyle name="Total 5 10" xfId="26071" xr:uid="{00000000-0005-0000-0000-00004E840000}"/>
    <cellStyle name="Total 5 10 2" xfId="26072" xr:uid="{00000000-0005-0000-0000-00004F840000}"/>
    <cellStyle name="Total 5 11" xfId="26073" xr:uid="{00000000-0005-0000-0000-000050840000}"/>
    <cellStyle name="Total 5 12" xfId="26074" xr:uid="{00000000-0005-0000-0000-000051840000}"/>
    <cellStyle name="Total 5 13" xfId="36589" xr:uid="{00000000-0005-0000-0000-000052840000}"/>
    <cellStyle name="Total 5 2" xfId="26075" xr:uid="{00000000-0005-0000-0000-000053840000}"/>
    <cellStyle name="Total 5 2 10" xfId="36590" xr:uid="{00000000-0005-0000-0000-000054840000}"/>
    <cellStyle name="Total 5 2 2" xfId="26076" xr:uid="{00000000-0005-0000-0000-000055840000}"/>
    <cellStyle name="Total 5 2 2 2" xfId="26077" xr:uid="{00000000-0005-0000-0000-000056840000}"/>
    <cellStyle name="Total 5 2 2 2 2" xfId="26078" xr:uid="{00000000-0005-0000-0000-000057840000}"/>
    <cellStyle name="Total 5 2 2 3" xfId="26079" xr:uid="{00000000-0005-0000-0000-000058840000}"/>
    <cellStyle name="Total 5 2 2 3 2" xfId="26080" xr:uid="{00000000-0005-0000-0000-000059840000}"/>
    <cellStyle name="Total 5 2 2 4" xfId="26081" xr:uid="{00000000-0005-0000-0000-00005A840000}"/>
    <cellStyle name="Total 5 2 2 4 2" xfId="26082" xr:uid="{00000000-0005-0000-0000-00005B840000}"/>
    <cellStyle name="Total 5 2 2 5" xfId="26083" xr:uid="{00000000-0005-0000-0000-00005C840000}"/>
    <cellStyle name="Total 5 2 2 5 2" xfId="26084" xr:uid="{00000000-0005-0000-0000-00005D840000}"/>
    <cellStyle name="Total 5 2 2 6" xfId="26085" xr:uid="{00000000-0005-0000-0000-00005E840000}"/>
    <cellStyle name="Total 5 2 2 7" xfId="26086" xr:uid="{00000000-0005-0000-0000-00005F840000}"/>
    <cellStyle name="Total 5 2 2 8" xfId="26087" xr:uid="{00000000-0005-0000-0000-000060840000}"/>
    <cellStyle name="Total 5 2 2_2014БП" xfId="26088" xr:uid="{00000000-0005-0000-0000-000061840000}"/>
    <cellStyle name="Total 5 2 3" xfId="26089" xr:uid="{00000000-0005-0000-0000-000062840000}"/>
    <cellStyle name="Total 5 2 3 2" xfId="26090" xr:uid="{00000000-0005-0000-0000-000063840000}"/>
    <cellStyle name="Total 5 2 4" xfId="26091" xr:uid="{00000000-0005-0000-0000-000064840000}"/>
    <cellStyle name="Total 5 2 4 2" xfId="26092" xr:uid="{00000000-0005-0000-0000-000065840000}"/>
    <cellStyle name="Total 5 2 5" xfId="26093" xr:uid="{00000000-0005-0000-0000-000066840000}"/>
    <cellStyle name="Total 5 2 5 2" xfId="26094" xr:uid="{00000000-0005-0000-0000-000067840000}"/>
    <cellStyle name="Total 5 2 6" xfId="26095" xr:uid="{00000000-0005-0000-0000-000068840000}"/>
    <cellStyle name="Total 5 2 6 2" xfId="26096" xr:uid="{00000000-0005-0000-0000-000069840000}"/>
    <cellStyle name="Total 5 2 7" xfId="26097" xr:uid="{00000000-0005-0000-0000-00006A840000}"/>
    <cellStyle name="Total 5 2 8" xfId="26098" xr:uid="{00000000-0005-0000-0000-00006B840000}"/>
    <cellStyle name="Total 5 2 9" xfId="26099" xr:uid="{00000000-0005-0000-0000-00006C840000}"/>
    <cellStyle name="Total 5 2_2013Прогноз" xfId="26100" xr:uid="{00000000-0005-0000-0000-00006D840000}"/>
    <cellStyle name="Total 5 3" xfId="26101" xr:uid="{00000000-0005-0000-0000-00006E840000}"/>
    <cellStyle name="Total 5 3 10" xfId="36591" xr:uid="{00000000-0005-0000-0000-00006F840000}"/>
    <cellStyle name="Total 5 3 2" xfId="26102" xr:uid="{00000000-0005-0000-0000-000070840000}"/>
    <cellStyle name="Total 5 3 2 2" xfId="26103" xr:uid="{00000000-0005-0000-0000-000071840000}"/>
    <cellStyle name="Total 5 3 2 2 2" xfId="26104" xr:uid="{00000000-0005-0000-0000-000072840000}"/>
    <cellStyle name="Total 5 3 2 3" xfId="26105" xr:uid="{00000000-0005-0000-0000-000073840000}"/>
    <cellStyle name="Total 5 3 2 3 2" xfId="26106" xr:uid="{00000000-0005-0000-0000-000074840000}"/>
    <cellStyle name="Total 5 3 2 4" xfId="26107" xr:uid="{00000000-0005-0000-0000-000075840000}"/>
    <cellStyle name="Total 5 3 2 4 2" xfId="26108" xr:uid="{00000000-0005-0000-0000-000076840000}"/>
    <cellStyle name="Total 5 3 2 5" xfId="26109" xr:uid="{00000000-0005-0000-0000-000077840000}"/>
    <cellStyle name="Total 5 3 2 5 2" xfId="26110" xr:uid="{00000000-0005-0000-0000-000078840000}"/>
    <cellStyle name="Total 5 3 2 6" xfId="26111" xr:uid="{00000000-0005-0000-0000-000079840000}"/>
    <cellStyle name="Total 5 3 2 7" xfId="26112" xr:uid="{00000000-0005-0000-0000-00007A840000}"/>
    <cellStyle name="Total 5 3 2 8" xfId="26113" xr:uid="{00000000-0005-0000-0000-00007B840000}"/>
    <cellStyle name="Total 5 3 2_2014БП" xfId="26114" xr:uid="{00000000-0005-0000-0000-00007C840000}"/>
    <cellStyle name="Total 5 3 3" xfId="26115" xr:uid="{00000000-0005-0000-0000-00007D840000}"/>
    <cellStyle name="Total 5 3 3 2" xfId="26116" xr:uid="{00000000-0005-0000-0000-00007E840000}"/>
    <cellStyle name="Total 5 3 4" xfId="26117" xr:uid="{00000000-0005-0000-0000-00007F840000}"/>
    <cellStyle name="Total 5 3 4 2" xfId="26118" xr:uid="{00000000-0005-0000-0000-000080840000}"/>
    <cellStyle name="Total 5 3 5" xfId="26119" xr:uid="{00000000-0005-0000-0000-000081840000}"/>
    <cellStyle name="Total 5 3 5 2" xfId="26120" xr:uid="{00000000-0005-0000-0000-000082840000}"/>
    <cellStyle name="Total 5 3 6" xfId="26121" xr:uid="{00000000-0005-0000-0000-000083840000}"/>
    <cellStyle name="Total 5 3 6 2" xfId="26122" xr:uid="{00000000-0005-0000-0000-000084840000}"/>
    <cellStyle name="Total 5 3 7" xfId="26123" xr:uid="{00000000-0005-0000-0000-000085840000}"/>
    <cellStyle name="Total 5 3 8" xfId="26124" xr:uid="{00000000-0005-0000-0000-000086840000}"/>
    <cellStyle name="Total 5 3 9" xfId="26125" xr:uid="{00000000-0005-0000-0000-000087840000}"/>
    <cellStyle name="Total 5 3_2013Прогноз" xfId="26126" xr:uid="{00000000-0005-0000-0000-000088840000}"/>
    <cellStyle name="Total 5 4" xfId="26127" xr:uid="{00000000-0005-0000-0000-000089840000}"/>
    <cellStyle name="Total 5 4 2" xfId="26128" xr:uid="{00000000-0005-0000-0000-00008A840000}"/>
    <cellStyle name="Total 5 4 2 2" xfId="26129" xr:uid="{00000000-0005-0000-0000-00008B840000}"/>
    <cellStyle name="Total 5 4 2 3" xfId="26130" xr:uid="{00000000-0005-0000-0000-00008C840000}"/>
    <cellStyle name="Total 5 4 3" xfId="26131" xr:uid="{00000000-0005-0000-0000-00008D840000}"/>
    <cellStyle name="Total 5 4 3 2" xfId="26132" xr:uid="{00000000-0005-0000-0000-00008E840000}"/>
    <cellStyle name="Total 5 4 4" xfId="26133" xr:uid="{00000000-0005-0000-0000-00008F840000}"/>
    <cellStyle name="Total 5 4 4 2" xfId="26134" xr:uid="{00000000-0005-0000-0000-000090840000}"/>
    <cellStyle name="Total 5 4 5" xfId="26135" xr:uid="{00000000-0005-0000-0000-000091840000}"/>
    <cellStyle name="Total 5 4 5 2" xfId="26136" xr:uid="{00000000-0005-0000-0000-000092840000}"/>
    <cellStyle name="Total 5 4 6" xfId="26137" xr:uid="{00000000-0005-0000-0000-000093840000}"/>
    <cellStyle name="Total 5 4 7" xfId="26138" xr:uid="{00000000-0005-0000-0000-000094840000}"/>
    <cellStyle name="Total 5 4 8" xfId="26139" xr:uid="{00000000-0005-0000-0000-000095840000}"/>
    <cellStyle name="Total 5 4 9" xfId="36592" xr:uid="{00000000-0005-0000-0000-000096840000}"/>
    <cellStyle name="Total 5 4_2014БП" xfId="26140" xr:uid="{00000000-0005-0000-0000-000097840000}"/>
    <cellStyle name="Total 5 5" xfId="26141" xr:uid="{00000000-0005-0000-0000-000098840000}"/>
    <cellStyle name="Total 5 5 2" xfId="26142" xr:uid="{00000000-0005-0000-0000-000099840000}"/>
    <cellStyle name="Total 5 5 2 2" xfId="26143" xr:uid="{00000000-0005-0000-0000-00009A840000}"/>
    <cellStyle name="Total 5 5 3" xfId="26144" xr:uid="{00000000-0005-0000-0000-00009B840000}"/>
    <cellStyle name="Total 5 6" xfId="26145" xr:uid="{00000000-0005-0000-0000-00009C840000}"/>
    <cellStyle name="Total 5 6 2" xfId="26146" xr:uid="{00000000-0005-0000-0000-00009D840000}"/>
    <cellStyle name="Total 5 6 2 2" xfId="26147" xr:uid="{00000000-0005-0000-0000-00009E840000}"/>
    <cellStyle name="Total 5 6 3" xfId="26148" xr:uid="{00000000-0005-0000-0000-00009F840000}"/>
    <cellStyle name="Total 5 7" xfId="26149" xr:uid="{00000000-0005-0000-0000-0000A0840000}"/>
    <cellStyle name="Total 5 7 2" xfId="26150" xr:uid="{00000000-0005-0000-0000-0000A1840000}"/>
    <cellStyle name="Total 5 7 3" xfId="26151" xr:uid="{00000000-0005-0000-0000-0000A2840000}"/>
    <cellStyle name="Total 5 8" xfId="26152" xr:uid="{00000000-0005-0000-0000-0000A3840000}"/>
    <cellStyle name="Total 5 8 2" xfId="26153" xr:uid="{00000000-0005-0000-0000-0000A4840000}"/>
    <cellStyle name="Total 5 9" xfId="26154" xr:uid="{00000000-0005-0000-0000-0000A5840000}"/>
    <cellStyle name="Total 5 9 2" xfId="26155" xr:uid="{00000000-0005-0000-0000-0000A6840000}"/>
    <cellStyle name="Total 5_2013Прогноз" xfId="26156" xr:uid="{00000000-0005-0000-0000-0000A7840000}"/>
    <cellStyle name="Total 6" xfId="26157" xr:uid="{00000000-0005-0000-0000-0000A8840000}"/>
    <cellStyle name="Total 6 10" xfId="26158" xr:uid="{00000000-0005-0000-0000-0000A9840000}"/>
    <cellStyle name="Total 6 10 2" xfId="26159" xr:uid="{00000000-0005-0000-0000-0000AA840000}"/>
    <cellStyle name="Total 6 11" xfId="26160" xr:uid="{00000000-0005-0000-0000-0000AB840000}"/>
    <cellStyle name="Total 6 2" xfId="26161" xr:uid="{00000000-0005-0000-0000-0000AC840000}"/>
    <cellStyle name="Total 6 2 2" xfId="26162" xr:uid="{00000000-0005-0000-0000-0000AD840000}"/>
    <cellStyle name="Total 6 2 3" xfId="36593" xr:uid="{00000000-0005-0000-0000-0000AE840000}"/>
    <cellStyle name="Total 6 3" xfId="26163" xr:uid="{00000000-0005-0000-0000-0000AF840000}"/>
    <cellStyle name="Total 6 3 2" xfId="26164" xr:uid="{00000000-0005-0000-0000-0000B0840000}"/>
    <cellStyle name="Total 6 4" xfId="26165" xr:uid="{00000000-0005-0000-0000-0000B1840000}"/>
    <cellStyle name="Total 6 4 2" xfId="26166" xr:uid="{00000000-0005-0000-0000-0000B2840000}"/>
    <cellStyle name="Total 6 5" xfId="26167" xr:uid="{00000000-0005-0000-0000-0000B3840000}"/>
    <cellStyle name="Total 6 5 2" xfId="26168" xr:uid="{00000000-0005-0000-0000-0000B4840000}"/>
    <cellStyle name="Total 6 6" xfId="26169" xr:uid="{00000000-0005-0000-0000-0000B5840000}"/>
    <cellStyle name="Total 6 6 2" xfId="26170" xr:uid="{00000000-0005-0000-0000-0000B6840000}"/>
    <cellStyle name="Total 6 7" xfId="26171" xr:uid="{00000000-0005-0000-0000-0000B7840000}"/>
    <cellStyle name="Total 6 7 2" xfId="26172" xr:uid="{00000000-0005-0000-0000-0000B8840000}"/>
    <cellStyle name="Total 6 8" xfId="26173" xr:uid="{00000000-0005-0000-0000-0000B9840000}"/>
    <cellStyle name="Total 6 8 2" xfId="26174" xr:uid="{00000000-0005-0000-0000-0000BA840000}"/>
    <cellStyle name="Total 6 9" xfId="26175" xr:uid="{00000000-0005-0000-0000-0000BB840000}"/>
    <cellStyle name="Total 6 9 2" xfId="26176" xr:uid="{00000000-0005-0000-0000-0000BC840000}"/>
    <cellStyle name="Total 7" xfId="26177" xr:uid="{00000000-0005-0000-0000-0000BD840000}"/>
    <cellStyle name="Total 7 10" xfId="26178" xr:uid="{00000000-0005-0000-0000-0000BE840000}"/>
    <cellStyle name="Total 7 10 2" xfId="26179" xr:uid="{00000000-0005-0000-0000-0000BF840000}"/>
    <cellStyle name="Total 7 11" xfId="26180" xr:uid="{00000000-0005-0000-0000-0000C0840000}"/>
    <cellStyle name="Total 7 2" xfId="26181" xr:uid="{00000000-0005-0000-0000-0000C1840000}"/>
    <cellStyle name="Total 7 2 2" xfId="26182" xr:uid="{00000000-0005-0000-0000-0000C2840000}"/>
    <cellStyle name="Total 7 2 3" xfId="36594" xr:uid="{00000000-0005-0000-0000-0000C3840000}"/>
    <cellStyle name="Total 7 3" xfId="26183" xr:uid="{00000000-0005-0000-0000-0000C4840000}"/>
    <cellStyle name="Total 7 3 2" xfId="26184" xr:uid="{00000000-0005-0000-0000-0000C5840000}"/>
    <cellStyle name="Total 7 4" xfId="26185" xr:uid="{00000000-0005-0000-0000-0000C6840000}"/>
    <cellStyle name="Total 7 4 2" xfId="26186" xr:uid="{00000000-0005-0000-0000-0000C7840000}"/>
    <cellStyle name="Total 7 5" xfId="26187" xr:uid="{00000000-0005-0000-0000-0000C8840000}"/>
    <cellStyle name="Total 7 5 2" xfId="26188" xr:uid="{00000000-0005-0000-0000-0000C9840000}"/>
    <cellStyle name="Total 7 6" xfId="26189" xr:uid="{00000000-0005-0000-0000-0000CA840000}"/>
    <cellStyle name="Total 7 6 2" xfId="26190" xr:uid="{00000000-0005-0000-0000-0000CB840000}"/>
    <cellStyle name="Total 7 7" xfId="26191" xr:uid="{00000000-0005-0000-0000-0000CC840000}"/>
    <cellStyle name="Total 7 7 2" xfId="26192" xr:uid="{00000000-0005-0000-0000-0000CD840000}"/>
    <cellStyle name="Total 7 8" xfId="26193" xr:uid="{00000000-0005-0000-0000-0000CE840000}"/>
    <cellStyle name="Total 7 8 2" xfId="26194" xr:uid="{00000000-0005-0000-0000-0000CF840000}"/>
    <cellStyle name="Total 7 9" xfId="26195" xr:uid="{00000000-0005-0000-0000-0000D0840000}"/>
    <cellStyle name="Total 7 9 2" xfId="26196" xr:uid="{00000000-0005-0000-0000-0000D1840000}"/>
    <cellStyle name="Total 8" xfId="26197" xr:uid="{00000000-0005-0000-0000-0000D2840000}"/>
    <cellStyle name="Total 8 10" xfId="26198" xr:uid="{00000000-0005-0000-0000-0000D3840000}"/>
    <cellStyle name="Total 8 10 2" xfId="26199" xr:uid="{00000000-0005-0000-0000-0000D4840000}"/>
    <cellStyle name="Total 8 11" xfId="26200" xr:uid="{00000000-0005-0000-0000-0000D5840000}"/>
    <cellStyle name="Total 8 2" xfId="26201" xr:uid="{00000000-0005-0000-0000-0000D6840000}"/>
    <cellStyle name="Total 8 2 2" xfId="26202" xr:uid="{00000000-0005-0000-0000-0000D7840000}"/>
    <cellStyle name="Total 8 2 3" xfId="36595" xr:uid="{00000000-0005-0000-0000-0000D8840000}"/>
    <cellStyle name="Total 8 3" xfId="26203" xr:uid="{00000000-0005-0000-0000-0000D9840000}"/>
    <cellStyle name="Total 8 3 2" xfId="26204" xr:uid="{00000000-0005-0000-0000-0000DA840000}"/>
    <cellStyle name="Total 8 4" xfId="26205" xr:uid="{00000000-0005-0000-0000-0000DB840000}"/>
    <cellStyle name="Total 8 4 2" xfId="26206" xr:uid="{00000000-0005-0000-0000-0000DC840000}"/>
    <cellStyle name="Total 8 5" xfId="26207" xr:uid="{00000000-0005-0000-0000-0000DD840000}"/>
    <cellStyle name="Total 8 5 2" xfId="26208" xr:uid="{00000000-0005-0000-0000-0000DE840000}"/>
    <cellStyle name="Total 8 6" xfId="26209" xr:uid="{00000000-0005-0000-0000-0000DF840000}"/>
    <cellStyle name="Total 8 6 2" xfId="26210" xr:uid="{00000000-0005-0000-0000-0000E0840000}"/>
    <cellStyle name="Total 8 7" xfId="26211" xr:uid="{00000000-0005-0000-0000-0000E1840000}"/>
    <cellStyle name="Total 8 7 2" xfId="26212" xr:uid="{00000000-0005-0000-0000-0000E2840000}"/>
    <cellStyle name="Total 8 8" xfId="26213" xr:uid="{00000000-0005-0000-0000-0000E3840000}"/>
    <cellStyle name="Total 8 8 2" xfId="26214" xr:uid="{00000000-0005-0000-0000-0000E4840000}"/>
    <cellStyle name="Total 8 9" xfId="26215" xr:uid="{00000000-0005-0000-0000-0000E5840000}"/>
    <cellStyle name="Total 8 9 2" xfId="26216" xr:uid="{00000000-0005-0000-0000-0000E6840000}"/>
    <cellStyle name="Total 9" xfId="26217" xr:uid="{00000000-0005-0000-0000-0000E7840000}"/>
    <cellStyle name="Total 9 10" xfId="26218" xr:uid="{00000000-0005-0000-0000-0000E8840000}"/>
    <cellStyle name="Total 9 10 2" xfId="26219" xr:uid="{00000000-0005-0000-0000-0000E9840000}"/>
    <cellStyle name="Total 9 11" xfId="26220" xr:uid="{00000000-0005-0000-0000-0000EA840000}"/>
    <cellStyle name="Total 9 2" xfId="26221" xr:uid="{00000000-0005-0000-0000-0000EB840000}"/>
    <cellStyle name="Total 9 2 2" xfId="26222" xr:uid="{00000000-0005-0000-0000-0000EC840000}"/>
    <cellStyle name="Total 9 3" xfId="26223" xr:uid="{00000000-0005-0000-0000-0000ED840000}"/>
    <cellStyle name="Total 9 3 2" xfId="26224" xr:uid="{00000000-0005-0000-0000-0000EE840000}"/>
    <cellStyle name="Total 9 4" xfId="26225" xr:uid="{00000000-0005-0000-0000-0000EF840000}"/>
    <cellStyle name="Total 9 4 2" xfId="26226" xr:uid="{00000000-0005-0000-0000-0000F0840000}"/>
    <cellStyle name="Total 9 5" xfId="26227" xr:uid="{00000000-0005-0000-0000-0000F1840000}"/>
    <cellStyle name="Total 9 5 2" xfId="26228" xr:uid="{00000000-0005-0000-0000-0000F2840000}"/>
    <cellStyle name="Total 9 6" xfId="26229" xr:uid="{00000000-0005-0000-0000-0000F3840000}"/>
    <cellStyle name="Total 9 6 2" xfId="26230" xr:uid="{00000000-0005-0000-0000-0000F4840000}"/>
    <cellStyle name="Total 9 7" xfId="26231" xr:uid="{00000000-0005-0000-0000-0000F5840000}"/>
    <cellStyle name="Total 9 7 2" xfId="26232" xr:uid="{00000000-0005-0000-0000-0000F6840000}"/>
    <cellStyle name="Total 9 8" xfId="26233" xr:uid="{00000000-0005-0000-0000-0000F7840000}"/>
    <cellStyle name="Total 9 8 2" xfId="26234" xr:uid="{00000000-0005-0000-0000-0000F8840000}"/>
    <cellStyle name="Total 9 9" xfId="26235" xr:uid="{00000000-0005-0000-0000-0000F9840000}"/>
    <cellStyle name="Total 9 9 2" xfId="26236" xr:uid="{00000000-0005-0000-0000-0000FA840000}"/>
    <cellStyle name="Total_2014БП" xfId="26237" xr:uid="{00000000-0005-0000-0000-0000FB840000}"/>
    <cellStyle name="Underline" xfId="26238" xr:uid="{00000000-0005-0000-0000-0000FC840000}"/>
    <cellStyle name="Underline 2" xfId="26239" xr:uid="{00000000-0005-0000-0000-0000FD840000}"/>
    <cellStyle name="Unit" xfId="26240" xr:uid="{00000000-0005-0000-0000-0000FE840000}"/>
    <cellStyle name="Unit 10" xfId="26241" xr:uid="{00000000-0005-0000-0000-0000FF840000}"/>
    <cellStyle name="Unit 11" xfId="26242" xr:uid="{00000000-0005-0000-0000-000000850000}"/>
    <cellStyle name="Unit 12" xfId="26243" xr:uid="{00000000-0005-0000-0000-000001850000}"/>
    <cellStyle name="Unit 13" xfId="26244" xr:uid="{00000000-0005-0000-0000-000002850000}"/>
    <cellStyle name="Unit 14" xfId="36596" xr:uid="{00000000-0005-0000-0000-000003850000}"/>
    <cellStyle name="Unit 2" xfId="26245" xr:uid="{00000000-0005-0000-0000-000004850000}"/>
    <cellStyle name="Unit 2 2" xfId="26246" xr:uid="{00000000-0005-0000-0000-000005850000}"/>
    <cellStyle name="Unit 2 3" xfId="36597" xr:uid="{00000000-0005-0000-0000-000006850000}"/>
    <cellStyle name="Unit 3" xfId="26247" xr:uid="{00000000-0005-0000-0000-000007850000}"/>
    <cellStyle name="Unit 3 2" xfId="26248" xr:uid="{00000000-0005-0000-0000-000008850000}"/>
    <cellStyle name="Unit 4" xfId="26249" xr:uid="{00000000-0005-0000-0000-000009850000}"/>
    <cellStyle name="Unit 4 2" xfId="26250" xr:uid="{00000000-0005-0000-0000-00000A850000}"/>
    <cellStyle name="Unit 5" xfId="26251" xr:uid="{00000000-0005-0000-0000-00000B850000}"/>
    <cellStyle name="Unit 6" xfId="26252" xr:uid="{00000000-0005-0000-0000-00000C850000}"/>
    <cellStyle name="Unit 6 2" xfId="26253" xr:uid="{00000000-0005-0000-0000-00000D850000}"/>
    <cellStyle name="Unit 7" xfId="26254" xr:uid="{00000000-0005-0000-0000-00000E850000}"/>
    <cellStyle name="Unit 7 2" xfId="26255" xr:uid="{00000000-0005-0000-0000-00000F850000}"/>
    <cellStyle name="Unit 8" xfId="26256" xr:uid="{00000000-0005-0000-0000-000010850000}"/>
    <cellStyle name="Unit 9" xfId="26257" xr:uid="{00000000-0005-0000-0000-000011850000}"/>
    <cellStyle name="Unit_2014БП" xfId="26258" xr:uid="{00000000-0005-0000-0000-000012850000}"/>
    <cellStyle name="vaca" xfId="26259" xr:uid="{00000000-0005-0000-0000-000013850000}"/>
    <cellStyle name="Valiotsikko" xfId="26260" xr:uid="{00000000-0005-0000-0000-000014850000}"/>
    <cellStyle name="Valiotsikko 2" xfId="26261" xr:uid="{00000000-0005-0000-0000-000015850000}"/>
    <cellStyle name="Valiotsikko 3" xfId="26262" xr:uid="{00000000-0005-0000-0000-000016850000}"/>
    <cellStyle name="Valiotsikko 4" xfId="26263" xr:uid="{00000000-0005-0000-0000-000017850000}"/>
    <cellStyle name="Valiotsikko 5" xfId="26264" xr:uid="{00000000-0005-0000-0000-000018850000}"/>
    <cellStyle name="Valiotsikko_2014БП" xfId="26265" xr:uid="{00000000-0005-0000-0000-000019850000}"/>
    <cellStyle name="vb-rynok" xfId="26266" xr:uid="{00000000-0005-0000-0000-00001A850000}"/>
    <cellStyle name="Vertical" xfId="26267" xr:uid="{00000000-0005-0000-0000-00001B850000}"/>
    <cellStyle name="Vertical 10" xfId="26268" xr:uid="{00000000-0005-0000-0000-00001C850000}"/>
    <cellStyle name="Vertical 11" xfId="26269" xr:uid="{00000000-0005-0000-0000-00001D850000}"/>
    <cellStyle name="Vertical 12" xfId="26270" xr:uid="{00000000-0005-0000-0000-00001E850000}"/>
    <cellStyle name="Vertical 13" xfId="26271" xr:uid="{00000000-0005-0000-0000-00001F850000}"/>
    <cellStyle name="Vertical 2" xfId="26272" xr:uid="{00000000-0005-0000-0000-000020850000}"/>
    <cellStyle name="Vertical 2 2" xfId="26273" xr:uid="{00000000-0005-0000-0000-000021850000}"/>
    <cellStyle name="Vertical 3" xfId="26274" xr:uid="{00000000-0005-0000-0000-000022850000}"/>
    <cellStyle name="Vertical 3 2" xfId="26275" xr:uid="{00000000-0005-0000-0000-000023850000}"/>
    <cellStyle name="Vertical 4" xfId="26276" xr:uid="{00000000-0005-0000-0000-000024850000}"/>
    <cellStyle name="Vertical 4 2" xfId="26277" xr:uid="{00000000-0005-0000-0000-000025850000}"/>
    <cellStyle name="Vertical 5" xfId="26278" xr:uid="{00000000-0005-0000-0000-000026850000}"/>
    <cellStyle name="Vertical 6" xfId="26279" xr:uid="{00000000-0005-0000-0000-000027850000}"/>
    <cellStyle name="Vertical 6 2" xfId="26280" xr:uid="{00000000-0005-0000-0000-000028850000}"/>
    <cellStyle name="Vertical 7" xfId="26281" xr:uid="{00000000-0005-0000-0000-000029850000}"/>
    <cellStyle name="Vertical 7 2" xfId="26282" xr:uid="{00000000-0005-0000-0000-00002A850000}"/>
    <cellStyle name="Vertical 8" xfId="26283" xr:uid="{00000000-0005-0000-0000-00002B850000}"/>
    <cellStyle name="Vertical 9" xfId="26284" xr:uid="{00000000-0005-0000-0000-00002C850000}"/>
    <cellStyle name="Vertical_2014БП" xfId="26285" xr:uid="{00000000-0005-0000-0000-00002D850000}"/>
    <cellStyle name="ViewDate" xfId="26286" xr:uid="{00000000-0005-0000-0000-00002E850000}"/>
    <cellStyle name="ViewGen" xfId="26287" xr:uid="{00000000-0005-0000-0000-00002F850000}"/>
    <cellStyle name="ViewGena" xfId="26288" xr:uid="{00000000-0005-0000-0000-000030850000}"/>
    <cellStyle name="ViewNum0" xfId="26289" xr:uid="{00000000-0005-0000-0000-000031850000}"/>
    <cellStyle name="ViewNum0 2" xfId="26290" xr:uid="{00000000-0005-0000-0000-000032850000}"/>
    <cellStyle name="ViewNum0a" xfId="26291" xr:uid="{00000000-0005-0000-0000-000033850000}"/>
    <cellStyle name="ViewNum1" xfId="26292" xr:uid="{00000000-0005-0000-0000-000034850000}"/>
    <cellStyle name="ViewNum1 2" xfId="26293" xr:uid="{00000000-0005-0000-0000-000035850000}"/>
    <cellStyle name="ViewNum1a" xfId="26294" xr:uid="{00000000-0005-0000-0000-000036850000}"/>
    <cellStyle name="ViewNum2" xfId="26295" xr:uid="{00000000-0005-0000-0000-000037850000}"/>
    <cellStyle name="ViewNum2 2" xfId="26296" xr:uid="{00000000-0005-0000-0000-000038850000}"/>
    <cellStyle name="ViewNum2a" xfId="26297" xr:uid="{00000000-0005-0000-0000-000039850000}"/>
    <cellStyle name="ViewNum3" xfId="26298" xr:uid="{00000000-0005-0000-0000-00003A850000}"/>
    <cellStyle name="ViewNum3 2" xfId="26299" xr:uid="{00000000-0005-0000-0000-00003B850000}"/>
    <cellStyle name="ViewNum3a" xfId="26300" xr:uid="{00000000-0005-0000-0000-00003C850000}"/>
    <cellStyle name="ViewNum4" xfId="26301" xr:uid="{00000000-0005-0000-0000-00003D850000}"/>
    <cellStyle name="ViewNum4 2" xfId="26302" xr:uid="{00000000-0005-0000-0000-00003E850000}"/>
    <cellStyle name="ViewNum4a" xfId="26303" xr:uid="{00000000-0005-0000-0000-00003F850000}"/>
    <cellStyle name="ViewPct0" xfId="26304" xr:uid="{00000000-0005-0000-0000-000040850000}"/>
    <cellStyle name="ViewPct0 2" xfId="26305" xr:uid="{00000000-0005-0000-0000-000041850000}"/>
    <cellStyle name="ViewPct0a" xfId="26306" xr:uid="{00000000-0005-0000-0000-000042850000}"/>
    <cellStyle name="ViewPct1" xfId="26307" xr:uid="{00000000-0005-0000-0000-000043850000}"/>
    <cellStyle name="ViewPct1 2" xfId="26308" xr:uid="{00000000-0005-0000-0000-000044850000}"/>
    <cellStyle name="ViewPct1a" xfId="26309" xr:uid="{00000000-0005-0000-0000-000045850000}"/>
    <cellStyle name="ViewPct2" xfId="26310" xr:uid="{00000000-0005-0000-0000-000046850000}"/>
    <cellStyle name="ViewPct2 2" xfId="26311" xr:uid="{00000000-0005-0000-0000-000047850000}"/>
    <cellStyle name="ViewPct2a" xfId="26312" xr:uid="{00000000-0005-0000-0000-000048850000}"/>
    <cellStyle name="ViewPct3" xfId="26313" xr:uid="{00000000-0005-0000-0000-000049850000}"/>
    <cellStyle name="ViewPct3a" xfId="26314" xr:uid="{00000000-0005-0000-0000-00004A850000}"/>
    <cellStyle name="ViewPct4" xfId="26315" xr:uid="{00000000-0005-0000-0000-00004B850000}"/>
    <cellStyle name="ViewPct4a" xfId="26316" xr:uid="{00000000-0005-0000-0000-00004C850000}"/>
    <cellStyle name="ViewSC" xfId="26317" xr:uid="{00000000-0005-0000-0000-00004D850000}"/>
    <cellStyle name="ViewSCa" xfId="26318" xr:uid="{00000000-0005-0000-0000-00004E850000}"/>
    <cellStyle name="ViewText" xfId="26319" xr:uid="{00000000-0005-0000-0000-00004F850000}"/>
    <cellStyle name="ViewTexta" xfId="26320" xr:uid="{00000000-0005-0000-0000-000050850000}"/>
    <cellStyle name="Vдliotsikko" xfId="26321" xr:uid="{00000000-0005-0000-0000-000051850000}"/>
    <cellStyle name="Vдliotsikko 2" xfId="26322" xr:uid="{00000000-0005-0000-0000-000052850000}"/>
    <cellStyle name="Vдliotsikko 3" xfId="26323" xr:uid="{00000000-0005-0000-0000-000053850000}"/>
    <cellStyle name="Vдliotsikko 4" xfId="26324" xr:uid="{00000000-0005-0000-0000-000054850000}"/>
    <cellStyle name="Vдliotsikko 5" xfId="26325" xr:uid="{00000000-0005-0000-0000-000055850000}"/>
    <cellStyle name="Vдliotsikko_2014БП" xfId="26326" xr:uid="{00000000-0005-0000-0000-000056850000}"/>
    <cellStyle name="Walutowy [0]_PERSONAL" xfId="26327" xr:uid="{00000000-0005-0000-0000-000057850000}"/>
    <cellStyle name="Walutowy_PERSONAL" xfId="26328" xr:uid="{00000000-0005-0000-0000-000058850000}"/>
    <cellStyle name="Warning Text" xfId="26329" xr:uid="{00000000-0005-0000-0000-000059850000}"/>
    <cellStyle name="Warning Text 2" xfId="26330" xr:uid="{00000000-0005-0000-0000-00005A850000}"/>
    <cellStyle name="Warning Text 2 2" xfId="26331" xr:uid="{00000000-0005-0000-0000-00005B850000}"/>
    <cellStyle name="Warning Text 2 3" xfId="36598" xr:uid="{00000000-0005-0000-0000-00005C850000}"/>
    <cellStyle name="Warning Text 3" xfId="26332" xr:uid="{00000000-0005-0000-0000-00005D850000}"/>
    <cellStyle name="Warning Text 3 2" xfId="26333" xr:uid="{00000000-0005-0000-0000-00005E850000}"/>
    <cellStyle name="Warning Text 4" xfId="26334" xr:uid="{00000000-0005-0000-0000-00005F850000}"/>
    <cellStyle name="Warning Text 4 2" xfId="26335" xr:uid="{00000000-0005-0000-0000-000060850000}"/>
    <cellStyle name="Warning Text 5" xfId="26336" xr:uid="{00000000-0005-0000-0000-000061850000}"/>
    <cellStyle name="Warning Text 6" xfId="26337" xr:uid="{00000000-0005-0000-0000-000062850000}"/>
    <cellStyle name="XComma" xfId="36599" xr:uid="{00000000-0005-0000-0000-000063850000}"/>
    <cellStyle name="XComma 0.0" xfId="36600" xr:uid="{00000000-0005-0000-0000-000064850000}"/>
    <cellStyle name="XComma 0.00" xfId="36601" xr:uid="{00000000-0005-0000-0000-000065850000}"/>
    <cellStyle name="XComma 0.000" xfId="36602" xr:uid="{00000000-0005-0000-0000-000066850000}"/>
    <cellStyle name="XCurrency" xfId="36603" xr:uid="{00000000-0005-0000-0000-000067850000}"/>
    <cellStyle name="XCurrency 0.0" xfId="36604" xr:uid="{00000000-0005-0000-0000-000068850000}"/>
    <cellStyle name="XCurrency 0.00" xfId="36605" xr:uid="{00000000-0005-0000-0000-000069850000}"/>
    <cellStyle name="XCurrency 0.000" xfId="36606" xr:uid="{00000000-0005-0000-0000-00006A850000}"/>
    <cellStyle name="Year EN" xfId="36607" xr:uid="{00000000-0005-0000-0000-00006B850000}"/>
    <cellStyle name="Year RU" xfId="36608" xr:uid="{00000000-0005-0000-0000-00006C850000}"/>
    <cellStyle name="Yellow" xfId="26338" xr:uid="{00000000-0005-0000-0000-00006D850000}"/>
    <cellStyle name="Акцент1 10" xfId="36609" xr:uid="{00000000-0005-0000-0000-00006E850000}"/>
    <cellStyle name="Акцент1 10 2" xfId="36610" xr:uid="{00000000-0005-0000-0000-00006F850000}"/>
    <cellStyle name="Акцент1 10 2 2" xfId="36611" xr:uid="{00000000-0005-0000-0000-000070850000}"/>
    <cellStyle name="Акцент1 10 2 3" xfId="36612" xr:uid="{00000000-0005-0000-0000-000071850000}"/>
    <cellStyle name="Акцент1 11" xfId="36613" xr:uid="{00000000-0005-0000-0000-000072850000}"/>
    <cellStyle name="Акцент1 11 2" xfId="36614" xr:uid="{00000000-0005-0000-0000-000073850000}"/>
    <cellStyle name="Акцент1 11 2 2" xfId="36615" xr:uid="{00000000-0005-0000-0000-000074850000}"/>
    <cellStyle name="Акцент1 11 2 3" xfId="36616" xr:uid="{00000000-0005-0000-0000-000075850000}"/>
    <cellStyle name="Акцент1 12" xfId="36617" xr:uid="{00000000-0005-0000-0000-000076850000}"/>
    <cellStyle name="Акцент1 12 2" xfId="36618" xr:uid="{00000000-0005-0000-0000-000077850000}"/>
    <cellStyle name="Акцент1 12 2 2" xfId="36619" xr:uid="{00000000-0005-0000-0000-000078850000}"/>
    <cellStyle name="Акцент1 12 2 3" xfId="36620" xr:uid="{00000000-0005-0000-0000-000079850000}"/>
    <cellStyle name="Акцент1 13" xfId="36621" xr:uid="{00000000-0005-0000-0000-00007A850000}"/>
    <cellStyle name="Акцент1 13 2" xfId="36622" xr:uid="{00000000-0005-0000-0000-00007B850000}"/>
    <cellStyle name="Акцент1 13 2 2" xfId="36623" xr:uid="{00000000-0005-0000-0000-00007C850000}"/>
    <cellStyle name="Акцент1 13 2 3" xfId="36624" xr:uid="{00000000-0005-0000-0000-00007D850000}"/>
    <cellStyle name="Акцент1 14" xfId="36625" xr:uid="{00000000-0005-0000-0000-00007E850000}"/>
    <cellStyle name="Акцент1 14 2" xfId="36626" xr:uid="{00000000-0005-0000-0000-00007F850000}"/>
    <cellStyle name="Акцент1 14 2 2" xfId="36627" xr:uid="{00000000-0005-0000-0000-000080850000}"/>
    <cellStyle name="Акцент1 14 2 3" xfId="36628" xr:uid="{00000000-0005-0000-0000-000081850000}"/>
    <cellStyle name="Акцент1 15" xfId="36629" xr:uid="{00000000-0005-0000-0000-000082850000}"/>
    <cellStyle name="Акцент1 15 2" xfId="36630" xr:uid="{00000000-0005-0000-0000-000083850000}"/>
    <cellStyle name="Акцент1 15 2 2" xfId="36631" xr:uid="{00000000-0005-0000-0000-000084850000}"/>
    <cellStyle name="Акцент1 15 2 3" xfId="36632" xr:uid="{00000000-0005-0000-0000-000085850000}"/>
    <cellStyle name="Акцент1 16" xfId="36633" xr:uid="{00000000-0005-0000-0000-000086850000}"/>
    <cellStyle name="Акцент1 16 2" xfId="36634" xr:uid="{00000000-0005-0000-0000-000087850000}"/>
    <cellStyle name="Акцент1 16 2 2" xfId="36635" xr:uid="{00000000-0005-0000-0000-000088850000}"/>
    <cellStyle name="Акцент1 16 2 3" xfId="36636" xr:uid="{00000000-0005-0000-0000-000089850000}"/>
    <cellStyle name="Акцент1 17" xfId="36637" xr:uid="{00000000-0005-0000-0000-00008A850000}"/>
    <cellStyle name="Акцент1 17 2" xfId="36638" xr:uid="{00000000-0005-0000-0000-00008B850000}"/>
    <cellStyle name="Акцент1 17 2 2" xfId="36639" xr:uid="{00000000-0005-0000-0000-00008C850000}"/>
    <cellStyle name="Акцент1 17 2 3" xfId="36640" xr:uid="{00000000-0005-0000-0000-00008D850000}"/>
    <cellStyle name="Акцент1 18" xfId="36641" xr:uid="{00000000-0005-0000-0000-00008E850000}"/>
    <cellStyle name="Акцент1 18 2" xfId="36642" xr:uid="{00000000-0005-0000-0000-00008F850000}"/>
    <cellStyle name="Акцент1 18 2 2" xfId="36643" xr:uid="{00000000-0005-0000-0000-000090850000}"/>
    <cellStyle name="Акцент1 18 2 3" xfId="36644" xr:uid="{00000000-0005-0000-0000-000091850000}"/>
    <cellStyle name="Акцент1 19" xfId="36645" xr:uid="{00000000-0005-0000-0000-000092850000}"/>
    <cellStyle name="Акцент1 19 2" xfId="36646" xr:uid="{00000000-0005-0000-0000-000093850000}"/>
    <cellStyle name="Акцент1 19 2 2" xfId="36647" xr:uid="{00000000-0005-0000-0000-000094850000}"/>
    <cellStyle name="Акцент1 19 2 3" xfId="36648" xr:uid="{00000000-0005-0000-0000-000095850000}"/>
    <cellStyle name="Акцент1 2" xfId="26339" xr:uid="{00000000-0005-0000-0000-000096850000}"/>
    <cellStyle name="Акцент1 2 10" xfId="36649" xr:uid="{00000000-0005-0000-0000-000097850000}"/>
    <cellStyle name="Акцент1 2 10 2" xfId="36650" xr:uid="{00000000-0005-0000-0000-000098850000}"/>
    <cellStyle name="Акцент1 2 10 2 2" xfId="36651" xr:uid="{00000000-0005-0000-0000-000099850000}"/>
    <cellStyle name="Акцент1 2 10 2 3" xfId="36652" xr:uid="{00000000-0005-0000-0000-00009A850000}"/>
    <cellStyle name="Акцент1 2 11" xfId="36653" xr:uid="{00000000-0005-0000-0000-00009B850000}"/>
    <cellStyle name="Акцент1 2 11 2" xfId="36654" xr:uid="{00000000-0005-0000-0000-00009C850000}"/>
    <cellStyle name="Акцент1 2 11 2 2" xfId="36655" xr:uid="{00000000-0005-0000-0000-00009D850000}"/>
    <cellStyle name="Акцент1 2 11 2 3" xfId="36656" xr:uid="{00000000-0005-0000-0000-00009E850000}"/>
    <cellStyle name="Акцент1 2 12" xfId="36657" xr:uid="{00000000-0005-0000-0000-00009F850000}"/>
    <cellStyle name="Акцент1 2 12 2" xfId="36658" xr:uid="{00000000-0005-0000-0000-0000A0850000}"/>
    <cellStyle name="Акцент1 2 12 2 2" xfId="36659" xr:uid="{00000000-0005-0000-0000-0000A1850000}"/>
    <cellStyle name="Акцент1 2 12 2 3" xfId="36660" xr:uid="{00000000-0005-0000-0000-0000A2850000}"/>
    <cellStyle name="Акцент1 2 13" xfId="36661" xr:uid="{00000000-0005-0000-0000-0000A3850000}"/>
    <cellStyle name="Акцент1 2 13 2" xfId="36662" xr:uid="{00000000-0005-0000-0000-0000A4850000}"/>
    <cellStyle name="Акцент1 2 13 2 2" xfId="36663" xr:uid="{00000000-0005-0000-0000-0000A5850000}"/>
    <cellStyle name="Акцент1 2 13 2 3" xfId="36664" xr:uid="{00000000-0005-0000-0000-0000A6850000}"/>
    <cellStyle name="Акцент1 2 14" xfId="36665" xr:uid="{00000000-0005-0000-0000-0000A7850000}"/>
    <cellStyle name="Акцент1 2 14 2" xfId="36666" xr:uid="{00000000-0005-0000-0000-0000A8850000}"/>
    <cellStyle name="Акцент1 2 14 2 2" xfId="36667" xr:uid="{00000000-0005-0000-0000-0000A9850000}"/>
    <cellStyle name="Акцент1 2 14 2 3" xfId="36668" xr:uid="{00000000-0005-0000-0000-0000AA850000}"/>
    <cellStyle name="Акцент1 2 15" xfId="36669" xr:uid="{00000000-0005-0000-0000-0000AB850000}"/>
    <cellStyle name="Акцент1 2 15 2" xfId="36670" xr:uid="{00000000-0005-0000-0000-0000AC850000}"/>
    <cellStyle name="Акцент1 2 15 2 2" xfId="36671" xr:uid="{00000000-0005-0000-0000-0000AD850000}"/>
    <cellStyle name="Акцент1 2 15 2 3" xfId="36672" xr:uid="{00000000-0005-0000-0000-0000AE850000}"/>
    <cellStyle name="Акцент1 2 16" xfId="36673" xr:uid="{00000000-0005-0000-0000-0000AF850000}"/>
    <cellStyle name="Акцент1 2 16 2" xfId="36674" xr:uid="{00000000-0005-0000-0000-0000B0850000}"/>
    <cellStyle name="Акцент1 2 16 3" xfId="36675" xr:uid="{00000000-0005-0000-0000-0000B1850000}"/>
    <cellStyle name="Акцент1 2 2" xfId="26340" xr:uid="{00000000-0005-0000-0000-0000B2850000}"/>
    <cellStyle name="Акцент1 2 2 10" xfId="36676" xr:uid="{00000000-0005-0000-0000-0000B3850000}"/>
    <cellStyle name="Акцент1 2 2 10 2" xfId="36677" xr:uid="{00000000-0005-0000-0000-0000B4850000}"/>
    <cellStyle name="Акцент1 2 2 10 2 2" xfId="36678" xr:uid="{00000000-0005-0000-0000-0000B5850000}"/>
    <cellStyle name="Акцент1 2 2 10 2 3" xfId="36679" xr:uid="{00000000-0005-0000-0000-0000B6850000}"/>
    <cellStyle name="Акцент1 2 2 11" xfId="36680" xr:uid="{00000000-0005-0000-0000-0000B7850000}"/>
    <cellStyle name="Акцент1 2 2 11 2" xfId="36681" xr:uid="{00000000-0005-0000-0000-0000B8850000}"/>
    <cellStyle name="Акцент1 2 2 11 3" xfId="36682" xr:uid="{00000000-0005-0000-0000-0000B9850000}"/>
    <cellStyle name="Акцент1 2 2 2" xfId="36683" xr:uid="{00000000-0005-0000-0000-0000BA850000}"/>
    <cellStyle name="Акцент1 2 2 2 2" xfId="36684" xr:uid="{00000000-0005-0000-0000-0000BB850000}"/>
    <cellStyle name="Акцент1 2 2 2 2 2" xfId="36685" xr:uid="{00000000-0005-0000-0000-0000BC850000}"/>
    <cellStyle name="Акцент1 2 2 2 2 3" xfId="36686" xr:uid="{00000000-0005-0000-0000-0000BD850000}"/>
    <cellStyle name="Акцент1 2 2 3" xfId="36687" xr:uid="{00000000-0005-0000-0000-0000BE850000}"/>
    <cellStyle name="Акцент1 2 2 3 2" xfId="36688" xr:uid="{00000000-0005-0000-0000-0000BF850000}"/>
    <cellStyle name="Акцент1 2 2 3 2 2" xfId="36689" xr:uid="{00000000-0005-0000-0000-0000C0850000}"/>
    <cellStyle name="Акцент1 2 2 3 2 3" xfId="36690" xr:uid="{00000000-0005-0000-0000-0000C1850000}"/>
    <cellStyle name="Акцент1 2 2 4" xfId="36691" xr:uid="{00000000-0005-0000-0000-0000C2850000}"/>
    <cellStyle name="Акцент1 2 2 4 2" xfId="36692" xr:uid="{00000000-0005-0000-0000-0000C3850000}"/>
    <cellStyle name="Акцент1 2 2 4 2 2" xfId="36693" xr:uid="{00000000-0005-0000-0000-0000C4850000}"/>
    <cellStyle name="Акцент1 2 2 4 2 3" xfId="36694" xr:uid="{00000000-0005-0000-0000-0000C5850000}"/>
    <cellStyle name="Акцент1 2 2 5" xfId="36695" xr:uid="{00000000-0005-0000-0000-0000C6850000}"/>
    <cellStyle name="Акцент1 2 2 5 2" xfId="36696" xr:uid="{00000000-0005-0000-0000-0000C7850000}"/>
    <cellStyle name="Акцент1 2 2 5 2 2" xfId="36697" xr:uid="{00000000-0005-0000-0000-0000C8850000}"/>
    <cellStyle name="Акцент1 2 2 5 2 3" xfId="36698" xr:uid="{00000000-0005-0000-0000-0000C9850000}"/>
    <cellStyle name="Акцент1 2 2 6" xfId="36699" xr:uid="{00000000-0005-0000-0000-0000CA850000}"/>
    <cellStyle name="Акцент1 2 2 6 2" xfId="36700" xr:uid="{00000000-0005-0000-0000-0000CB850000}"/>
    <cellStyle name="Акцент1 2 2 6 2 2" xfId="36701" xr:uid="{00000000-0005-0000-0000-0000CC850000}"/>
    <cellStyle name="Акцент1 2 2 6 2 3" xfId="36702" xr:uid="{00000000-0005-0000-0000-0000CD850000}"/>
    <cellStyle name="Акцент1 2 2 7" xfId="36703" xr:uid="{00000000-0005-0000-0000-0000CE850000}"/>
    <cellStyle name="Акцент1 2 2 7 2" xfId="36704" xr:uid="{00000000-0005-0000-0000-0000CF850000}"/>
    <cellStyle name="Акцент1 2 2 7 2 2" xfId="36705" xr:uid="{00000000-0005-0000-0000-0000D0850000}"/>
    <cellStyle name="Акцент1 2 2 7 2 3" xfId="36706" xr:uid="{00000000-0005-0000-0000-0000D1850000}"/>
    <cellStyle name="Акцент1 2 2 8" xfId="36707" xr:uid="{00000000-0005-0000-0000-0000D2850000}"/>
    <cellStyle name="Акцент1 2 2 8 2" xfId="36708" xr:uid="{00000000-0005-0000-0000-0000D3850000}"/>
    <cellStyle name="Акцент1 2 2 8 2 2" xfId="36709" xr:uid="{00000000-0005-0000-0000-0000D4850000}"/>
    <cellStyle name="Акцент1 2 2 8 2 3" xfId="36710" xr:uid="{00000000-0005-0000-0000-0000D5850000}"/>
    <cellStyle name="Акцент1 2 2 9" xfId="36711" xr:uid="{00000000-0005-0000-0000-0000D6850000}"/>
    <cellStyle name="Акцент1 2 2 9 2" xfId="36712" xr:uid="{00000000-0005-0000-0000-0000D7850000}"/>
    <cellStyle name="Акцент1 2 2 9 2 2" xfId="36713" xr:uid="{00000000-0005-0000-0000-0000D8850000}"/>
    <cellStyle name="Акцент1 2 2 9 2 3" xfId="36714" xr:uid="{00000000-0005-0000-0000-0000D9850000}"/>
    <cellStyle name="Акцент1 2 3" xfId="36715" xr:uid="{00000000-0005-0000-0000-0000DA850000}"/>
    <cellStyle name="Акцент1 2 3 2" xfId="36716" xr:uid="{00000000-0005-0000-0000-0000DB850000}"/>
    <cellStyle name="Акцент1 2 3 2 2" xfId="36717" xr:uid="{00000000-0005-0000-0000-0000DC850000}"/>
    <cellStyle name="Акцент1 2 3 2 3" xfId="36718" xr:uid="{00000000-0005-0000-0000-0000DD850000}"/>
    <cellStyle name="Акцент1 2 4" xfId="36719" xr:uid="{00000000-0005-0000-0000-0000DE850000}"/>
    <cellStyle name="Акцент1 2 4 2" xfId="36720" xr:uid="{00000000-0005-0000-0000-0000DF850000}"/>
    <cellStyle name="Акцент1 2 4 2 2" xfId="36721" xr:uid="{00000000-0005-0000-0000-0000E0850000}"/>
    <cellStyle name="Акцент1 2 4 2 3" xfId="36722" xr:uid="{00000000-0005-0000-0000-0000E1850000}"/>
    <cellStyle name="Акцент1 2 5" xfId="36723" xr:uid="{00000000-0005-0000-0000-0000E2850000}"/>
    <cellStyle name="Акцент1 2 5 2" xfId="36724" xr:uid="{00000000-0005-0000-0000-0000E3850000}"/>
    <cellStyle name="Акцент1 2 5 2 2" xfId="36725" xr:uid="{00000000-0005-0000-0000-0000E4850000}"/>
    <cellStyle name="Акцент1 2 5 2 3" xfId="36726" xr:uid="{00000000-0005-0000-0000-0000E5850000}"/>
    <cellStyle name="Акцент1 2 6" xfId="36727" xr:uid="{00000000-0005-0000-0000-0000E6850000}"/>
    <cellStyle name="Акцент1 2 6 2" xfId="36728" xr:uid="{00000000-0005-0000-0000-0000E7850000}"/>
    <cellStyle name="Акцент1 2 6 2 2" xfId="36729" xr:uid="{00000000-0005-0000-0000-0000E8850000}"/>
    <cellStyle name="Акцент1 2 6 2 3" xfId="36730" xr:uid="{00000000-0005-0000-0000-0000E9850000}"/>
    <cellStyle name="Акцент1 2 7" xfId="36731" xr:uid="{00000000-0005-0000-0000-0000EA850000}"/>
    <cellStyle name="Акцент1 2 7 2" xfId="36732" xr:uid="{00000000-0005-0000-0000-0000EB850000}"/>
    <cellStyle name="Акцент1 2 7 2 2" xfId="36733" xr:uid="{00000000-0005-0000-0000-0000EC850000}"/>
    <cellStyle name="Акцент1 2 7 2 3" xfId="36734" xr:uid="{00000000-0005-0000-0000-0000ED850000}"/>
    <cellStyle name="Акцент1 2 8" xfId="36735" xr:uid="{00000000-0005-0000-0000-0000EE850000}"/>
    <cellStyle name="Акцент1 2 8 2" xfId="36736" xr:uid="{00000000-0005-0000-0000-0000EF850000}"/>
    <cellStyle name="Акцент1 2 8 2 2" xfId="36737" xr:uid="{00000000-0005-0000-0000-0000F0850000}"/>
    <cellStyle name="Акцент1 2 8 2 3" xfId="36738" xr:uid="{00000000-0005-0000-0000-0000F1850000}"/>
    <cellStyle name="Акцент1 2 9" xfId="36739" xr:uid="{00000000-0005-0000-0000-0000F2850000}"/>
    <cellStyle name="Акцент1 2 9 2" xfId="36740" xr:uid="{00000000-0005-0000-0000-0000F3850000}"/>
    <cellStyle name="Акцент1 2 9 2 2" xfId="36741" xr:uid="{00000000-0005-0000-0000-0000F4850000}"/>
    <cellStyle name="Акцент1 2 9 2 3" xfId="36742" xr:uid="{00000000-0005-0000-0000-0000F5850000}"/>
    <cellStyle name="Акцент1 20" xfId="36743" xr:uid="{00000000-0005-0000-0000-0000F6850000}"/>
    <cellStyle name="Акцент1 20 2" xfId="36744" xr:uid="{00000000-0005-0000-0000-0000F7850000}"/>
    <cellStyle name="Акцент1 20 2 2" xfId="36745" xr:uid="{00000000-0005-0000-0000-0000F8850000}"/>
    <cellStyle name="Акцент1 20 2 3" xfId="36746" xr:uid="{00000000-0005-0000-0000-0000F9850000}"/>
    <cellStyle name="Акцент1 21" xfId="36747" xr:uid="{00000000-0005-0000-0000-0000FA850000}"/>
    <cellStyle name="Акцент1 21 2" xfId="36748" xr:uid="{00000000-0005-0000-0000-0000FB850000}"/>
    <cellStyle name="Акцент1 21 2 2" xfId="36749" xr:uid="{00000000-0005-0000-0000-0000FC850000}"/>
    <cellStyle name="Акцент1 21 2 3" xfId="36750" xr:uid="{00000000-0005-0000-0000-0000FD850000}"/>
    <cellStyle name="Акцент1 22" xfId="36751" xr:uid="{00000000-0005-0000-0000-0000FE850000}"/>
    <cellStyle name="Акцент1 22 2" xfId="36752" xr:uid="{00000000-0005-0000-0000-0000FF850000}"/>
    <cellStyle name="Акцент1 22 2 2" xfId="36753" xr:uid="{00000000-0005-0000-0000-000000860000}"/>
    <cellStyle name="Акцент1 22 2 3" xfId="36754" xr:uid="{00000000-0005-0000-0000-000001860000}"/>
    <cellStyle name="Акцент1 23" xfId="36755" xr:uid="{00000000-0005-0000-0000-000002860000}"/>
    <cellStyle name="Акцент1 23 2" xfId="36756" xr:uid="{00000000-0005-0000-0000-000003860000}"/>
    <cellStyle name="Акцент1 23 2 2" xfId="36757" xr:uid="{00000000-0005-0000-0000-000004860000}"/>
    <cellStyle name="Акцент1 23 2 2 2" xfId="36758" xr:uid="{00000000-0005-0000-0000-000005860000}"/>
    <cellStyle name="Акцент1 23 2 2 3" xfId="36759" xr:uid="{00000000-0005-0000-0000-000006860000}"/>
    <cellStyle name="Акцент1 23 3" xfId="36760" xr:uid="{00000000-0005-0000-0000-000007860000}"/>
    <cellStyle name="Акцент1 23 3 2" xfId="36761" xr:uid="{00000000-0005-0000-0000-000008860000}"/>
    <cellStyle name="Акцент1 23 3 3" xfId="36762" xr:uid="{00000000-0005-0000-0000-000009860000}"/>
    <cellStyle name="Акцент1 24" xfId="36763" xr:uid="{00000000-0005-0000-0000-00000A860000}"/>
    <cellStyle name="Акцент1 24 2" xfId="36764" xr:uid="{00000000-0005-0000-0000-00000B860000}"/>
    <cellStyle name="Акцент1 24 2 2" xfId="36765" xr:uid="{00000000-0005-0000-0000-00000C860000}"/>
    <cellStyle name="Акцент1 24 2 2 2" xfId="36766" xr:uid="{00000000-0005-0000-0000-00000D860000}"/>
    <cellStyle name="Акцент1 24 2 2 3" xfId="36767" xr:uid="{00000000-0005-0000-0000-00000E860000}"/>
    <cellStyle name="Акцент1 24 3" xfId="36768" xr:uid="{00000000-0005-0000-0000-00000F860000}"/>
    <cellStyle name="Акцент1 24 3 2" xfId="36769" xr:uid="{00000000-0005-0000-0000-000010860000}"/>
    <cellStyle name="Акцент1 24 3 3" xfId="36770" xr:uid="{00000000-0005-0000-0000-000011860000}"/>
    <cellStyle name="Акцент1 25" xfId="36771" xr:uid="{00000000-0005-0000-0000-000012860000}"/>
    <cellStyle name="Акцент1 25 2" xfId="36772" xr:uid="{00000000-0005-0000-0000-000013860000}"/>
    <cellStyle name="Акцент1 25 2 2" xfId="36773" xr:uid="{00000000-0005-0000-0000-000014860000}"/>
    <cellStyle name="Акцент1 25 2 3" xfId="36774" xr:uid="{00000000-0005-0000-0000-000015860000}"/>
    <cellStyle name="Акцент1 26" xfId="36775" xr:uid="{00000000-0005-0000-0000-000016860000}"/>
    <cellStyle name="Акцент1 26 2" xfId="36776" xr:uid="{00000000-0005-0000-0000-000017860000}"/>
    <cellStyle name="Акцент1 26 2 2" xfId="36777" xr:uid="{00000000-0005-0000-0000-000018860000}"/>
    <cellStyle name="Акцент1 26 2 3" xfId="36778" xr:uid="{00000000-0005-0000-0000-000019860000}"/>
    <cellStyle name="Акцент1 27" xfId="36779" xr:uid="{00000000-0005-0000-0000-00001A860000}"/>
    <cellStyle name="Акцент1 27 2" xfId="36780" xr:uid="{00000000-0005-0000-0000-00001B860000}"/>
    <cellStyle name="Акцент1 27 2 2" xfId="36781" xr:uid="{00000000-0005-0000-0000-00001C860000}"/>
    <cellStyle name="Акцент1 27 2 3" xfId="36782" xr:uid="{00000000-0005-0000-0000-00001D860000}"/>
    <cellStyle name="Акцент1 3" xfId="26341" xr:uid="{00000000-0005-0000-0000-00001E860000}"/>
    <cellStyle name="Акцент1 3 10" xfId="36783" xr:uid="{00000000-0005-0000-0000-00001F860000}"/>
    <cellStyle name="Акцент1 3 10 2" xfId="36784" xr:uid="{00000000-0005-0000-0000-000020860000}"/>
    <cellStyle name="Акцент1 3 10 2 2" xfId="36785" xr:uid="{00000000-0005-0000-0000-000021860000}"/>
    <cellStyle name="Акцент1 3 10 2 3" xfId="36786" xr:uid="{00000000-0005-0000-0000-000022860000}"/>
    <cellStyle name="Акцент1 3 11" xfId="36787" xr:uid="{00000000-0005-0000-0000-000023860000}"/>
    <cellStyle name="Акцент1 3 11 2" xfId="36788" xr:uid="{00000000-0005-0000-0000-000024860000}"/>
    <cellStyle name="Акцент1 3 11 2 2" xfId="36789" xr:uid="{00000000-0005-0000-0000-000025860000}"/>
    <cellStyle name="Акцент1 3 11 2 3" xfId="36790" xr:uid="{00000000-0005-0000-0000-000026860000}"/>
    <cellStyle name="Акцент1 3 12" xfId="36791" xr:uid="{00000000-0005-0000-0000-000027860000}"/>
    <cellStyle name="Акцент1 3 12 2" xfId="36792" xr:uid="{00000000-0005-0000-0000-000028860000}"/>
    <cellStyle name="Акцент1 3 12 2 2" xfId="36793" xr:uid="{00000000-0005-0000-0000-000029860000}"/>
    <cellStyle name="Акцент1 3 12 2 3" xfId="36794" xr:uid="{00000000-0005-0000-0000-00002A860000}"/>
    <cellStyle name="Акцент1 3 13" xfId="36795" xr:uid="{00000000-0005-0000-0000-00002B860000}"/>
    <cellStyle name="Акцент1 3 13 2" xfId="36796" xr:uid="{00000000-0005-0000-0000-00002C860000}"/>
    <cellStyle name="Акцент1 3 13 2 2" xfId="36797" xr:uid="{00000000-0005-0000-0000-00002D860000}"/>
    <cellStyle name="Акцент1 3 13 2 3" xfId="36798" xr:uid="{00000000-0005-0000-0000-00002E860000}"/>
    <cellStyle name="Акцент1 3 14" xfId="36799" xr:uid="{00000000-0005-0000-0000-00002F860000}"/>
    <cellStyle name="Акцент1 3 14 2" xfId="36800" xr:uid="{00000000-0005-0000-0000-000030860000}"/>
    <cellStyle name="Акцент1 3 14 2 2" xfId="36801" xr:uid="{00000000-0005-0000-0000-000031860000}"/>
    <cellStyle name="Акцент1 3 14 2 3" xfId="36802" xr:uid="{00000000-0005-0000-0000-000032860000}"/>
    <cellStyle name="Акцент1 3 15" xfId="36803" xr:uid="{00000000-0005-0000-0000-000033860000}"/>
    <cellStyle name="Акцент1 3 15 2" xfId="36804" xr:uid="{00000000-0005-0000-0000-000034860000}"/>
    <cellStyle name="Акцент1 3 15 2 2" xfId="36805" xr:uid="{00000000-0005-0000-0000-000035860000}"/>
    <cellStyle name="Акцент1 3 15 2 3" xfId="36806" xr:uid="{00000000-0005-0000-0000-000036860000}"/>
    <cellStyle name="Акцент1 3 16" xfId="36807" xr:uid="{00000000-0005-0000-0000-000037860000}"/>
    <cellStyle name="Акцент1 3 16 2" xfId="36808" xr:uid="{00000000-0005-0000-0000-000038860000}"/>
    <cellStyle name="Акцент1 3 16 3" xfId="36809" xr:uid="{00000000-0005-0000-0000-000039860000}"/>
    <cellStyle name="Акцент1 3 2" xfId="36810" xr:uid="{00000000-0005-0000-0000-00003A860000}"/>
    <cellStyle name="Акцент1 3 2 10" xfId="36811" xr:uid="{00000000-0005-0000-0000-00003B860000}"/>
    <cellStyle name="Акцент1 3 2 10 2" xfId="36812" xr:uid="{00000000-0005-0000-0000-00003C860000}"/>
    <cellStyle name="Акцент1 3 2 10 2 2" xfId="36813" xr:uid="{00000000-0005-0000-0000-00003D860000}"/>
    <cellStyle name="Акцент1 3 2 10 2 3" xfId="36814" xr:uid="{00000000-0005-0000-0000-00003E860000}"/>
    <cellStyle name="Акцент1 3 2 11" xfId="36815" xr:uid="{00000000-0005-0000-0000-00003F860000}"/>
    <cellStyle name="Акцент1 3 2 11 2" xfId="36816" xr:uid="{00000000-0005-0000-0000-000040860000}"/>
    <cellStyle name="Акцент1 3 2 11 3" xfId="36817" xr:uid="{00000000-0005-0000-0000-000041860000}"/>
    <cellStyle name="Акцент1 3 2 2" xfId="36818" xr:uid="{00000000-0005-0000-0000-000042860000}"/>
    <cellStyle name="Акцент1 3 2 2 2" xfId="36819" xr:uid="{00000000-0005-0000-0000-000043860000}"/>
    <cellStyle name="Акцент1 3 2 2 2 2" xfId="36820" xr:uid="{00000000-0005-0000-0000-000044860000}"/>
    <cellStyle name="Акцент1 3 2 2 2 3" xfId="36821" xr:uid="{00000000-0005-0000-0000-000045860000}"/>
    <cellStyle name="Акцент1 3 2 3" xfId="36822" xr:uid="{00000000-0005-0000-0000-000046860000}"/>
    <cellStyle name="Акцент1 3 2 3 2" xfId="36823" xr:uid="{00000000-0005-0000-0000-000047860000}"/>
    <cellStyle name="Акцент1 3 2 3 2 2" xfId="36824" xr:uid="{00000000-0005-0000-0000-000048860000}"/>
    <cellStyle name="Акцент1 3 2 3 2 3" xfId="36825" xr:uid="{00000000-0005-0000-0000-000049860000}"/>
    <cellStyle name="Акцент1 3 2 4" xfId="36826" xr:uid="{00000000-0005-0000-0000-00004A860000}"/>
    <cellStyle name="Акцент1 3 2 4 2" xfId="36827" xr:uid="{00000000-0005-0000-0000-00004B860000}"/>
    <cellStyle name="Акцент1 3 2 4 2 2" xfId="36828" xr:uid="{00000000-0005-0000-0000-00004C860000}"/>
    <cellStyle name="Акцент1 3 2 4 2 3" xfId="36829" xr:uid="{00000000-0005-0000-0000-00004D860000}"/>
    <cellStyle name="Акцент1 3 2 5" xfId="36830" xr:uid="{00000000-0005-0000-0000-00004E860000}"/>
    <cellStyle name="Акцент1 3 2 5 2" xfId="36831" xr:uid="{00000000-0005-0000-0000-00004F860000}"/>
    <cellStyle name="Акцент1 3 2 5 2 2" xfId="36832" xr:uid="{00000000-0005-0000-0000-000050860000}"/>
    <cellStyle name="Акцент1 3 2 5 2 3" xfId="36833" xr:uid="{00000000-0005-0000-0000-000051860000}"/>
    <cellStyle name="Акцент1 3 2 6" xfId="36834" xr:uid="{00000000-0005-0000-0000-000052860000}"/>
    <cellStyle name="Акцент1 3 2 6 2" xfId="36835" xr:uid="{00000000-0005-0000-0000-000053860000}"/>
    <cellStyle name="Акцент1 3 2 6 2 2" xfId="36836" xr:uid="{00000000-0005-0000-0000-000054860000}"/>
    <cellStyle name="Акцент1 3 2 6 2 3" xfId="36837" xr:uid="{00000000-0005-0000-0000-000055860000}"/>
    <cellStyle name="Акцент1 3 2 7" xfId="36838" xr:uid="{00000000-0005-0000-0000-000056860000}"/>
    <cellStyle name="Акцент1 3 2 7 2" xfId="36839" xr:uid="{00000000-0005-0000-0000-000057860000}"/>
    <cellStyle name="Акцент1 3 2 7 2 2" xfId="36840" xr:uid="{00000000-0005-0000-0000-000058860000}"/>
    <cellStyle name="Акцент1 3 2 7 2 3" xfId="36841" xr:uid="{00000000-0005-0000-0000-000059860000}"/>
    <cellStyle name="Акцент1 3 2 8" xfId="36842" xr:uid="{00000000-0005-0000-0000-00005A860000}"/>
    <cellStyle name="Акцент1 3 2 8 2" xfId="36843" xr:uid="{00000000-0005-0000-0000-00005B860000}"/>
    <cellStyle name="Акцент1 3 2 8 2 2" xfId="36844" xr:uid="{00000000-0005-0000-0000-00005C860000}"/>
    <cellStyle name="Акцент1 3 2 8 2 3" xfId="36845" xr:uid="{00000000-0005-0000-0000-00005D860000}"/>
    <cellStyle name="Акцент1 3 2 9" xfId="36846" xr:uid="{00000000-0005-0000-0000-00005E860000}"/>
    <cellStyle name="Акцент1 3 2 9 2" xfId="36847" xr:uid="{00000000-0005-0000-0000-00005F860000}"/>
    <cellStyle name="Акцент1 3 2 9 2 2" xfId="36848" xr:uid="{00000000-0005-0000-0000-000060860000}"/>
    <cellStyle name="Акцент1 3 2 9 2 3" xfId="36849" xr:uid="{00000000-0005-0000-0000-000061860000}"/>
    <cellStyle name="Акцент1 3 3" xfId="36850" xr:uid="{00000000-0005-0000-0000-000062860000}"/>
    <cellStyle name="Акцент1 3 3 2" xfId="36851" xr:uid="{00000000-0005-0000-0000-000063860000}"/>
    <cellStyle name="Акцент1 3 3 2 2" xfId="36852" xr:uid="{00000000-0005-0000-0000-000064860000}"/>
    <cellStyle name="Акцент1 3 3 2 3" xfId="36853" xr:uid="{00000000-0005-0000-0000-000065860000}"/>
    <cellStyle name="Акцент1 3 4" xfId="36854" xr:uid="{00000000-0005-0000-0000-000066860000}"/>
    <cellStyle name="Акцент1 3 4 2" xfId="36855" xr:uid="{00000000-0005-0000-0000-000067860000}"/>
    <cellStyle name="Акцент1 3 4 2 2" xfId="36856" xr:uid="{00000000-0005-0000-0000-000068860000}"/>
    <cellStyle name="Акцент1 3 4 2 3" xfId="36857" xr:uid="{00000000-0005-0000-0000-000069860000}"/>
    <cellStyle name="Акцент1 3 5" xfId="36858" xr:uid="{00000000-0005-0000-0000-00006A860000}"/>
    <cellStyle name="Акцент1 3 5 2" xfId="36859" xr:uid="{00000000-0005-0000-0000-00006B860000}"/>
    <cellStyle name="Акцент1 3 5 2 2" xfId="36860" xr:uid="{00000000-0005-0000-0000-00006C860000}"/>
    <cellStyle name="Акцент1 3 5 2 3" xfId="36861" xr:uid="{00000000-0005-0000-0000-00006D860000}"/>
    <cellStyle name="Акцент1 3 6" xfId="36862" xr:uid="{00000000-0005-0000-0000-00006E860000}"/>
    <cellStyle name="Акцент1 3 6 2" xfId="36863" xr:uid="{00000000-0005-0000-0000-00006F860000}"/>
    <cellStyle name="Акцент1 3 6 2 2" xfId="36864" xr:uid="{00000000-0005-0000-0000-000070860000}"/>
    <cellStyle name="Акцент1 3 6 2 3" xfId="36865" xr:uid="{00000000-0005-0000-0000-000071860000}"/>
    <cellStyle name="Акцент1 3 7" xfId="36866" xr:uid="{00000000-0005-0000-0000-000072860000}"/>
    <cellStyle name="Акцент1 3 7 2" xfId="36867" xr:uid="{00000000-0005-0000-0000-000073860000}"/>
    <cellStyle name="Акцент1 3 7 2 2" xfId="36868" xr:uid="{00000000-0005-0000-0000-000074860000}"/>
    <cellStyle name="Акцент1 3 7 2 3" xfId="36869" xr:uid="{00000000-0005-0000-0000-000075860000}"/>
    <cellStyle name="Акцент1 3 8" xfId="36870" xr:uid="{00000000-0005-0000-0000-000076860000}"/>
    <cellStyle name="Акцент1 3 8 2" xfId="36871" xr:uid="{00000000-0005-0000-0000-000077860000}"/>
    <cellStyle name="Акцент1 3 8 2 2" xfId="36872" xr:uid="{00000000-0005-0000-0000-000078860000}"/>
    <cellStyle name="Акцент1 3 8 2 3" xfId="36873" xr:uid="{00000000-0005-0000-0000-000079860000}"/>
    <cellStyle name="Акцент1 3 9" xfId="36874" xr:uid="{00000000-0005-0000-0000-00007A860000}"/>
    <cellStyle name="Акцент1 3 9 2" xfId="36875" xr:uid="{00000000-0005-0000-0000-00007B860000}"/>
    <cellStyle name="Акцент1 3 9 2 2" xfId="36876" xr:uid="{00000000-0005-0000-0000-00007C860000}"/>
    <cellStyle name="Акцент1 3 9 2 3" xfId="36877" xr:uid="{00000000-0005-0000-0000-00007D860000}"/>
    <cellStyle name="Акцент1 4" xfId="26342" xr:uid="{00000000-0005-0000-0000-00007E860000}"/>
    <cellStyle name="Акцент1 4 2" xfId="36878" xr:uid="{00000000-0005-0000-0000-00007F860000}"/>
    <cellStyle name="Акцент1 4 2 2" xfId="36879" xr:uid="{00000000-0005-0000-0000-000080860000}"/>
    <cellStyle name="Акцент1 4 2 2 2" xfId="36880" xr:uid="{00000000-0005-0000-0000-000081860000}"/>
    <cellStyle name="Акцент1 4 2 2 3" xfId="36881" xr:uid="{00000000-0005-0000-0000-000082860000}"/>
    <cellStyle name="Акцент1 4 3" xfId="36882" xr:uid="{00000000-0005-0000-0000-000083860000}"/>
    <cellStyle name="Акцент1 4 3 2" xfId="36883" xr:uid="{00000000-0005-0000-0000-000084860000}"/>
    <cellStyle name="Акцент1 4 3 3" xfId="36884" xr:uid="{00000000-0005-0000-0000-000085860000}"/>
    <cellStyle name="Акцент1 5" xfId="26343" xr:uid="{00000000-0005-0000-0000-000086860000}"/>
    <cellStyle name="Акцент1 5 2" xfId="36885" xr:uid="{00000000-0005-0000-0000-000087860000}"/>
    <cellStyle name="Акцент1 5 2 2" xfId="36886" xr:uid="{00000000-0005-0000-0000-000088860000}"/>
    <cellStyle name="Акцент1 5 2 2 2" xfId="36887" xr:uid="{00000000-0005-0000-0000-000089860000}"/>
    <cellStyle name="Акцент1 5 2 2 3" xfId="36888" xr:uid="{00000000-0005-0000-0000-00008A860000}"/>
    <cellStyle name="Акцент1 5 3" xfId="36889" xr:uid="{00000000-0005-0000-0000-00008B860000}"/>
    <cellStyle name="Акцент1 5 3 2" xfId="36890" xr:uid="{00000000-0005-0000-0000-00008C860000}"/>
    <cellStyle name="Акцент1 5 3 3" xfId="36891" xr:uid="{00000000-0005-0000-0000-00008D860000}"/>
    <cellStyle name="Акцент1 6" xfId="26344" xr:uid="{00000000-0005-0000-0000-00008E860000}"/>
    <cellStyle name="Акцент1 6 2" xfId="36892" xr:uid="{00000000-0005-0000-0000-00008F860000}"/>
    <cellStyle name="Акцент1 6 2 2" xfId="36893" xr:uid="{00000000-0005-0000-0000-000090860000}"/>
    <cellStyle name="Акцент1 6 2 2 2" xfId="36894" xr:uid="{00000000-0005-0000-0000-000091860000}"/>
    <cellStyle name="Акцент1 6 2 2 3" xfId="36895" xr:uid="{00000000-0005-0000-0000-000092860000}"/>
    <cellStyle name="Акцент1 6 3" xfId="36896" xr:uid="{00000000-0005-0000-0000-000093860000}"/>
    <cellStyle name="Акцент1 6 3 2" xfId="36897" xr:uid="{00000000-0005-0000-0000-000094860000}"/>
    <cellStyle name="Акцент1 6 3 3" xfId="36898" xr:uid="{00000000-0005-0000-0000-000095860000}"/>
    <cellStyle name="Акцент1 7" xfId="26345" xr:uid="{00000000-0005-0000-0000-000096860000}"/>
    <cellStyle name="Акцент1 7 2" xfId="36899" xr:uid="{00000000-0005-0000-0000-000097860000}"/>
    <cellStyle name="Акцент1 7 2 2" xfId="36900" xr:uid="{00000000-0005-0000-0000-000098860000}"/>
    <cellStyle name="Акцент1 7 2 3" xfId="36901" xr:uid="{00000000-0005-0000-0000-000099860000}"/>
    <cellStyle name="Акцент1 8" xfId="26346" xr:uid="{00000000-0005-0000-0000-00009A860000}"/>
    <cellStyle name="Акцент1 8 2" xfId="36902" xr:uid="{00000000-0005-0000-0000-00009B860000}"/>
    <cellStyle name="Акцент1 8 2 2" xfId="36903" xr:uid="{00000000-0005-0000-0000-00009C860000}"/>
    <cellStyle name="Акцент1 8 2 3" xfId="36904" xr:uid="{00000000-0005-0000-0000-00009D860000}"/>
    <cellStyle name="Акцент1 9" xfId="26347" xr:uid="{00000000-0005-0000-0000-00009E860000}"/>
    <cellStyle name="Акцент1 9 2" xfId="36905" xr:uid="{00000000-0005-0000-0000-00009F860000}"/>
    <cellStyle name="Акцент1 9 2 2" xfId="36906" xr:uid="{00000000-0005-0000-0000-0000A0860000}"/>
    <cellStyle name="Акцент1 9 2 3" xfId="36907" xr:uid="{00000000-0005-0000-0000-0000A1860000}"/>
    <cellStyle name="Акцент2 10" xfId="36908" xr:uid="{00000000-0005-0000-0000-0000A2860000}"/>
    <cellStyle name="Акцент2 10 2" xfId="36909" xr:uid="{00000000-0005-0000-0000-0000A3860000}"/>
    <cellStyle name="Акцент2 10 2 2" xfId="36910" xr:uid="{00000000-0005-0000-0000-0000A4860000}"/>
    <cellStyle name="Акцент2 10 2 3" xfId="36911" xr:uid="{00000000-0005-0000-0000-0000A5860000}"/>
    <cellStyle name="Акцент2 11" xfId="36912" xr:uid="{00000000-0005-0000-0000-0000A6860000}"/>
    <cellStyle name="Акцент2 11 2" xfId="36913" xr:uid="{00000000-0005-0000-0000-0000A7860000}"/>
    <cellStyle name="Акцент2 11 2 2" xfId="36914" xr:uid="{00000000-0005-0000-0000-0000A8860000}"/>
    <cellStyle name="Акцент2 11 2 3" xfId="36915" xr:uid="{00000000-0005-0000-0000-0000A9860000}"/>
    <cellStyle name="Акцент2 12" xfId="36916" xr:uid="{00000000-0005-0000-0000-0000AA860000}"/>
    <cellStyle name="Акцент2 12 2" xfId="36917" xr:uid="{00000000-0005-0000-0000-0000AB860000}"/>
    <cellStyle name="Акцент2 12 2 2" xfId="36918" xr:uid="{00000000-0005-0000-0000-0000AC860000}"/>
    <cellStyle name="Акцент2 12 2 3" xfId="36919" xr:uid="{00000000-0005-0000-0000-0000AD860000}"/>
    <cellStyle name="Акцент2 13" xfId="36920" xr:uid="{00000000-0005-0000-0000-0000AE860000}"/>
    <cellStyle name="Акцент2 13 2" xfId="36921" xr:uid="{00000000-0005-0000-0000-0000AF860000}"/>
    <cellStyle name="Акцент2 13 2 2" xfId="36922" xr:uid="{00000000-0005-0000-0000-0000B0860000}"/>
    <cellStyle name="Акцент2 13 2 3" xfId="36923" xr:uid="{00000000-0005-0000-0000-0000B1860000}"/>
    <cellStyle name="Акцент2 14" xfId="36924" xr:uid="{00000000-0005-0000-0000-0000B2860000}"/>
    <cellStyle name="Акцент2 14 2" xfId="36925" xr:uid="{00000000-0005-0000-0000-0000B3860000}"/>
    <cellStyle name="Акцент2 14 2 2" xfId="36926" xr:uid="{00000000-0005-0000-0000-0000B4860000}"/>
    <cellStyle name="Акцент2 14 2 3" xfId="36927" xr:uid="{00000000-0005-0000-0000-0000B5860000}"/>
    <cellStyle name="Акцент2 15" xfId="36928" xr:uid="{00000000-0005-0000-0000-0000B6860000}"/>
    <cellStyle name="Акцент2 15 2" xfId="36929" xr:uid="{00000000-0005-0000-0000-0000B7860000}"/>
    <cellStyle name="Акцент2 15 2 2" xfId="36930" xr:uid="{00000000-0005-0000-0000-0000B8860000}"/>
    <cellStyle name="Акцент2 15 2 3" xfId="36931" xr:uid="{00000000-0005-0000-0000-0000B9860000}"/>
    <cellStyle name="Акцент2 16" xfId="36932" xr:uid="{00000000-0005-0000-0000-0000BA860000}"/>
    <cellStyle name="Акцент2 16 2" xfId="36933" xr:uid="{00000000-0005-0000-0000-0000BB860000}"/>
    <cellStyle name="Акцент2 16 2 2" xfId="36934" xr:uid="{00000000-0005-0000-0000-0000BC860000}"/>
    <cellStyle name="Акцент2 16 2 3" xfId="36935" xr:uid="{00000000-0005-0000-0000-0000BD860000}"/>
    <cellStyle name="Акцент2 17" xfId="36936" xr:uid="{00000000-0005-0000-0000-0000BE860000}"/>
    <cellStyle name="Акцент2 17 2" xfId="36937" xr:uid="{00000000-0005-0000-0000-0000BF860000}"/>
    <cellStyle name="Акцент2 17 2 2" xfId="36938" xr:uid="{00000000-0005-0000-0000-0000C0860000}"/>
    <cellStyle name="Акцент2 17 2 3" xfId="36939" xr:uid="{00000000-0005-0000-0000-0000C1860000}"/>
    <cellStyle name="Акцент2 18" xfId="36940" xr:uid="{00000000-0005-0000-0000-0000C2860000}"/>
    <cellStyle name="Акцент2 18 2" xfId="36941" xr:uid="{00000000-0005-0000-0000-0000C3860000}"/>
    <cellStyle name="Акцент2 18 2 2" xfId="36942" xr:uid="{00000000-0005-0000-0000-0000C4860000}"/>
    <cellStyle name="Акцент2 18 2 3" xfId="36943" xr:uid="{00000000-0005-0000-0000-0000C5860000}"/>
    <cellStyle name="Акцент2 19" xfId="36944" xr:uid="{00000000-0005-0000-0000-0000C6860000}"/>
    <cellStyle name="Акцент2 19 2" xfId="36945" xr:uid="{00000000-0005-0000-0000-0000C7860000}"/>
    <cellStyle name="Акцент2 19 2 2" xfId="36946" xr:uid="{00000000-0005-0000-0000-0000C8860000}"/>
    <cellStyle name="Акцент2 19 2 3" xfId="36947" xr:uid="{00000000-0005-0000-0000-0000C9860000}"/>
    <cellStyle name="Акцент2 2" xfId="26348" xr:uid="{00000000-0005-0000-0000-0000CA860000}"/>
    <cellStyle name="Акцент2 2 2" xfId="26349" xr:uid="{00000000-0005-0000-0000-0000CB860000}"/>
    <cellStyle name="Акцент2 2 2 2" xfId="36948" xr:uid="{00000000-0005-0000-0000-0000CC860000}"/>
    <cellStyle name="Акцент2 2 2 2 2" xfId="36949" xr:uid="{00000000-0005-0000-0000-0000CD860000}"/>
    <cellStyle name="Акцент2 2 2 2 3" xfId="36950" xr:uid="{00000000-0005-0000-0000-0000CE860000}"/>
    <cellStyle name="Акцент2 2 3" xfId="36951" xr:uid="{00000000-0005-0000-0000-0000CF860000}"/>
    <cellStyle name="Акцент2 2 3 2" xfId="36952" xr:uid="{00000000-0005-0000-0000-0000D0860000}"/>
    <cellStyle name="Акцент2 2 3 3" xfId="36953" xr:uid="{00000000-0005-0000-0000-0000D1860000}"/>
    <cellStyle name="Акцент2 20" xfId="36954" xr:uid="{00000000-0005-0000-0000-0000D2860000}"/>
    <cellStyle name="Акцент2 20 2" xfId="36955" xr:uid="{00000000-0005-0000-0000-0000D3860000}"/>
    <cellStyle name="Акцент2 20 2 2" xfId="36956" xr:uid="{00000000-0005-0000-0000-0000D4860000}"/>
    <cellStyle name="Акцент2 20 2 3" xfId="36957" xr:uid="{00000000-0005-0000-0000-0000D5860000}"/>
    <cellStyle name="Акцент2 21" xfId="36958" xr:uid="{00000000-0005-0000-0000-0000D6860000}"/>
    <cellStyle name="Акцент2 21 2" xfId="36959" xr:uid="{00000000-0005-0000-0000-0000D7860000}"/>
    <cellStyle name="Акцент2 21 2 2" xfId="36960" xr:uid="{00000000-0005-0000-0000-0000D8860000}"/>
    <cellStyle name="Акцент2 21 2 3" xfId="36961" xr:uid="{00000000-0005-0000-0000-0000D9860000}"/>
    <cellStyle name="Акцент2 22" xfId="36962" xr:uid="{00000000-0005-0000-0000-0000DA860000}"/>
    <cellStyle name="Акцент2 22 2" xfId="36963" xr:uid="{00000000-0005-0000-0000-0000DB860000}"/>
    <cellStyle name="Акцент2 22 2 2" xfId="36964" xr:uid="{00000000-0005-0000-0000-0000DC860000}"/>
    <cellStyle name="Акцент2 22 2 3" xfId="36965" xr:uid="{00000000-0005-0000-0000-0000DD860000}"/>
    <cellStyle name="Акцент2 23" xfId="36966" xr:uid="{00000000-0005-0000-0000-0000DE860000}"/>
    <cellStyle name="Акцент2 23 2" xfId="36967" xr:uid="{00000000-0005-0000-0000-0000DF860000}"/>
    <cellStyle name="Акцент2 23 2 2" xfId="36968" xr:uid="{00000000-0005-0000-0000-0000E0860000}"/>
    <cellStyle name="Акцент2 23 2 2 2" xfId="36969" xr:uid="{00000000-0005-0000-0000-0000E1860000}"/>
    <cellStyle name="Акцент2 23 2 2 3" xfId="36970" xr:uid="{00000000-0005-0000-0000-0000E2860000}"/>
    <cellStyle name="Акцент2 23 3" xfId="36971" xr:uid="{00000000-0005-0000-0000-0000E3860000}"/>
    <cellStyle name="Акцент2 23 3 2" xfId="36972" xr:uid="{00000000-0005-0000-0000-0000E4860000}"/>
    <cellStyle name="Акцент2 23 3 3" xfId="36973" xr:uid="{00000000-0005-0000-0000-0000E5860000}"/>
    <cellStyle name="Акцент2 24" xfId="36974" xr:uid="{00000000-0005-0000-0000-0000E6860000}"/>
    <cellStyle name="Акцент2 24 2" xfId="36975" xr:uid="{00000000-0005-0000-0000-0000E7860000}"/>
    <cellStyle name="Акцент2 24 2 2" xfId="36976" xr:uid="{00000000-0005-0000-0000-0000E8860000}"/>
    <cellStyle name="Акцент2 24 2 2 2" xfId="36977" xr:uid="{00000000-0005-0000-0000-0000E9860000}"/>
    <cellStyle name="Акцент2 24 2 2 3" xfId="36978" xr:uid="{00000000-0005-0000-0000-0000EA860000}"/>
    <cellStyle name="Акцент2 24 3" xfId="36979" xr:uid="{00000000-0005-0000-0000-0000EB860000}"/>
    <cellStyle name="Акцент2 24 3 2" xfId="36980" xr:uid="{00000000-0005-0000-0000-0000EC860000}"/>
    <cellStyle name="Акцент2 24 3 3" xfId="36981" xr:uid="{00000000-0005-0000-0000-0000ED860000}"/>
    <cellStyle name="Акцент2 25" xfId="36982" xr:uid="{00000000-0005-0000-0000-0000EE860000}"/>
    <cellStyle name="Акцент2 25 2" xfId="36983" xr:uid="{00000000-0005-0000-0000-0000EF860000}"/>
    <cellStyle name="Акцент2 25 2 2" xfId="36984" xr:uid="{00000000-0005-0000-0000-0000F0860000}"/>
    <cellStyle name="Акцент2 25 2 3" xfId="36985" xr:uid="{00000000-0005-0000-0000-0000F1860000}"/>
    <cellStyle name="Акцент2 26" xfId="36986" xr:uid="{00000000-0005-0000-0000-0000F2860000}"/>
    <cellStyle name="Акцент2 26 2" xfId="36987" xr:uid="{00000000-0005-0000-0000-0000F3860000}"/>
    <cellStyle name="Акцент2 26 2 2" xfId="36988" xr:uid="{00000000-0005-0000-0000-0000F4860000}"/>
    <cellStyle name="Акцент2 26 2 3" xfId="36989" xr:uid="{00000000-0005-0000-0000-0000F5860000}"/>
    <cellStyle name="Акцент2 27" xfId="36990" xr:uid="{00000000-0005-0000-0000-0000F6860000}"/>
    <cellStyle name="Акцент2 27 2" xfId="36991" xr:uid="{00000000-0005-0000-0000-0000F7860000}"/>
    <cellStyle name="Акцент2 27 2 2" xfId="36992" xr:uid="{00000000-0005-0000-0000-0000F8860000}"/>
    <cellStyle name="Акцент2 27 2 3" xfId="36993" xr:uid="{00000000-0005-0000-0000-0000F9860000}"/>
    <cellStyle name="Акцент2 3" xfId="26350" xr:uid="{00000000-0005-0000-0000-0000FA860000}"/>
    <cellStyle name="Акцент2 3 2" xfId="36994" xr:uid="{00000000-0005-0000-0000-0000FB860000}"/>
    <cellStyle name="Акцент2 3 2 2" xfId="36995" xr:uid="{00000000-0005-0000-0000-0000FC860000}"/>
    <cellStyle name="Акцент2 3 2 2 2" xfId="36996" xr:uid="{00000000-0005-0000-0000-0000FD860000}"/>
    <cellStyle name="Акцент2 3 2 2 3" xfId="36997" xr:uid="{00000000-0005-0000-0000-0000FE860000}"/>
    <cellStyle name="Акцент2 3 3" xfId="36998" xr:uid="{00000000-0005-0000-0000-0000FF860000}"/>
    <cellStyle name="Акцент2 3 3 2" xfId="36999" xr:uid="{00000000-0005-0000-0000-000000870000}"/>
    <cellStyle name="Акцент2 3 3 3" xfId="37000" xr:uid="{00000000-0005-0000-0000-000001870000}"/>
    <cellStyle name="Акцент2 4" xfId="26351" xr:uid="{00000000-0005-0000-0000-000002870000}"/>
    <cellStyle name="Акцент2 4 2" xfId="37001" xr:uid="{00000000-0005-0000-0000-000003870000}"/>
    <cellStyle name="Акцент2 4 2 2" xfId="37002" xr:uid="{00000000-0005-0000-0000-000004870000}"/>
    <cellStyle name="Акцент2 4 2 2 2" xfId="37003" xr:uid="{00000000-0005-0000-0000-000005870000}"/>
    <cellStyle name="Акцент2 4 2 2 3" xfId="37004" xr:uid="{00000000-0005-0000-0000-000006870000}"/>
    <cellStyle name="Акцент2 4 3" xfId="37005" xr:uid="{00000000-0005-0000-0000-000007870000}"/>
    <cellStyle name="Акцент2 4 3 2" xfId="37006" xr:uid="{00000000-0005-0000-0000-000008870000}"/>
    <cellStyle name="Акцент2 4 3 3" xfId="37007" xr:uid="{00000000-0005-0000-0000-000009870000}"/>
    <cellStyle name="Акцент2 5" xfId="26352" xr:uid="{00000000-0005-0000-0000-00000A870000}"/>
    <cellStyle name="Акцент2 5 2" xfId="37008" xr:uid="{00000000-0005-0000-0000-00000B870000}"/>
    <cellStyle name="Акцент2 5 2 2" xfId="37009" xr:uid="{00000000-0005-0000-0000-00000C870000}"/>
    <cellStyle name="Акцент2 5 2 2 2" xfId="37010" xr:uid="{00000000-0005-0000-0000-00000D870000}"/>
    <cellStyle name="Акцент2 5 2 2 3" xfId="37011" xr:uid="{00000000-0005-0000-0000-00000E870000}"/>
    <cellStyle name="Акцент2 5 3" xfId="37012" xr:uid="{00000000-0005-0000-0000-00000F870000}"/>
    <cellStyle name="Акцент2 5 3 2" xfId="37013" xr:uid="{00000000-0005-0000-0000-000010870000}"/>
    <cellStyle name="Акцент2 5 3 3" xfId="37014" xr:uid="{00000000-0005-0000-0000-000011870000}"/>
    <cellStyle name="Акцент2 6" xfId="26353" xr:uid="{00000000-0005-0000-0000-000012870000}"/>
    <cellStyle name="Акцент2 6 2" xfId="37015" xr:uid="{00000000-0005-0000-0000-000013870000}"/>
    <cellStyle name="Акцент2 6 2 2" xfId="37016" xr:uid="{00000000-0005-0000-0000-000014870000}"/>
    <cellStyle name="Акцент2 6 2 2 2" xfId="37017" xr:uid="{00000000-0005-0000-0000-000015870000}"/>
    <cellStyle name="Акцент2 6 2 2 3" xfId="37018" xr:uid="{00000000-0005-0000-0000-000016870000}"/>
    <cellStyle name="Акцент2 6 3" xfId="37019" xr:uid="{00000000-0005-0000-0000-000017870000}"/>
    <cellStyle name="Акцент2 6 3 2" xfId="37020" xr:uid="{00000000-0005-0000-0000-000018870000}"/>
    <cellStyle name="Акцент2 6 3 3" xfId="37021" xr:uid="{00000000-0005-0000-0000-000019870000}"/>
    <cellStyle name="Акцент2 7" xfId="26354" xr:uid="{00000000-0005-0000-0000-00001A870000}"/>
    <cellStyle name="Акцент2 7 2" xfId="37022" xr:uid="{00000000-0005-0000-0000-00001B870000}"/>
    <cellStyle name="Акцент2 7 2 2" xfId="37023" xr:uid="{00000000-0005-0000-0000-00001C870000}"/>
    <cellStyle name="Акцент2 7 2 3" xfId="37024" xr:uid="{00000000-0005-0000-0000-00001D870000}"/>
    <cellStyle name="Акцент2 8" xfId="26355" xr:uid="{00000000-0005-0000-0000-00001E870000}"/>
    <cellStyle name="Акцент2 8 2" xfId="37025" xr:uid="{00000000-0005-0000-0000-00001F870000}"/>
    <cellStyle name="Акцент2 8 2 2" xfId="37026" xr:uid="{00000000-0005-0000-0000-000020870000}"/>
    <cellStyle name="Акцент2 8 2 3" xfId="37027" xr:uid="{00000000-0005-0000-0000-000021870000}"/>
    <cellStyle name="Акцент2 9" xfId="26356" xr:uid="{00000000-0005-0000-0000-000022870000}"/>
    <cellStyle name="Акцент2 9 2" xfId="37028" xr:uid="{00000000-0005-0000-0000-000023870000}"/>
    <cellStyle name="Акцент2 9 2 2" xfId="37029" xr:uid="{00000000-0005-0000-0000-000024870000}"/>
    <cellStyle name="Акцент2 9 2 3" xfId="37030" xr:uid="{00000000-0005-0000-0000-000025870000}"/>
    <cellStyle name="Акцент3 10" xfId="37031" xr:uid="{00000000-0005-0000-0000-000026870000}"/>
    <cellStyle name="Акцент3 10 2" xfId="37032" xr:uid="{00000000-0005-0000-0000-000027870000}"/>
    <cellStyle name="Акцент3 10 2 2" xfId="37033" xr:uid="{00000000-0005-0000-0000-000028870000}"/>
    <cellStyle name="Акцент3 10 2 3" xfId="37034" xr:uid="{00000000-0005-0000-0000-000029870000}"/>
    <cellStyle name="Акцент3 11" xfId="37035" xr:uid="{00000000-0005-0000-0000-00002A870000}"/>
    <cellStyle name="Акцент3 11 2" xfId="37036" xr:uid="{00000000-0005-0000-0000-00002B870000}"/>
    <cellStyle name="Акцент3 11 2 2" xfId="37037" xr:uid="{00000000-0005-0000-0000-00002C870000}"/>
    <cellStyle name="Акцент3 11 2 3" xfId="37038" xr:uid="{00000000-0005-0000-0000-00002D870000}"/>
    <cellStyle name="Акцент3 12" xfId="37039" xr:uid="{00000000-0005-0000-0000-00002E870000}"/>
    <cellStyle name="Акцент3 12 2" xfId="37040" xr:uid="{00000000-0005-0000-0000-00002F870000}"/>
    <cellStyle name="Акцент3 12 2 2" xfId="37041" xr:uid="{00000000-0005-0000-0000-000030870000}"/>
    <cellStyle name="Акцент3 12 2 3" xfId="37042" xr:uid="{00000000-0005-0000-0000-000031870000}"/>
    <cellStyle name="Акцент3 13" xfId="37043" xr:uid="{00000000-0005-0000-0000-000032870000}"/>
    <cellStyle name="Акцент3 13 2" xfId="37044" xr:uid="{00000000-0005-0000-0000-000033870000}"/>
    <cellStyle name="Акцент3 13 2 2" xfId="37045" xr:uid="{00000000-0005-0000-0000-000034870000}"/>
    <cellStyle name="Акцент3 13 2 3" xfId="37046" xr:uid="{00000000-0005-0000-0000-000035870000}"/>
    <cellStyle name="Акцент3 14" xfId="37047" xr:uid="{00000000-0005-0000-0000-000036870000}"/>
    <cellStyle name="Акцент3 14 2" xfId="37048" xr:uid="{00000000-0005-0000-0000-000037870000}"/>
    <cellStyle name="Акцент3 14 2 2" xfId="37049" xr:uid="{00000000-0005-0000-0000-000038870000}"/>
    <cellStyle name="Акцент3 14 2 3" xfId="37050" xr:uid="{00000000-0005-0000-0000-000039870000}"/>
    <cellStyle name="Акцент3 15" xfId="37051" xr:uid="{00000000-0005-0000-0000-00003A870000}"/>
    <cellStyle name="Акцент3 15 2" xfId="37052" xr:uid="{00000000-0005-0000-0000-00003B870000}"/>
    <cellStyle name="Акцент3 15 2 2" xfId="37053" xr:uid="{00000000-0005-0000-0000-00003C870000}"/>
    <cellStyle name="Акцент3 15 2 3" xfId="37054" xr:uid="{00000000-0005-0000-0000-00003D870000}"/>
    <cellStyle name="Акцент3 16" xfId="37055" xr:uid="{00000000-0005-0000-0000-00003E870000}"/>
    <cellStyle name="Акцент3 16 2" xfId="37056" xr:uid="{00000000-0005-0000-0000-00003F870000}"/>
    <cellStyle name="Акцент3 16 2 2" xfId="37057" xr:uid="{00000000-0005-0000-0000-000040870000}"/>
    <cellStyle name="Акцент3 16 2 3" xfId="37058" xr:uid="{00000000-0005-0000-0000-000041870000}"/>
    <cellStyle name="Акцент3 17" xfId="37059" xr:uid="{00000000-0005-0000-0000-000042870000}"/>
    <cellStyle name="Акцент3 17 2" xfId="37060" xr:uid="{00000000-0005-0000-0000-000043870000}"/>
    <cellStyle name="Акцент3 17 2 2" xfId="37061" xr:uid="{00000000-0005-0000-0000-000044870000}"/>
    <cellStyle name="Акцент3 17 2 3" xfId="37062" xr:uid="{00000000-0005-0000-0000-000045870000}"/>
    <cellStyle name="Акцент3 18" xfId="37063" xr:uid="{00000000-0005-0000-0000-000046870000}"/>
    <cellStyle name="Акцент3 18 2" xfId="37064" xr:uid="{00000000-0005-0000-0000-000047870000}"/>
    <cellStyle name="Акцент3 18 2 2" xfId="37065" xr:uid="{00000000-0005-0000-0000-000048870000}"/>
    <cellStyle name="Акцент3 18 2 3" xfId="37066" xr:uid="{00000000-0005-0000-0000-000049870000}"/>
    <cellStyle name="Акцент3 19" xfId="37067" xr:uid="{00000000-0005-0000-0000-00004A870000}"/>
    <cellStyle name="Акцент3 19 2" xfId="37068" xr:uid="{00000000-0005-0000-0000-00004B870000}"/>
    <cellStyle name="Акцент3 19 2 2" xfId="37069" xr:uid="{00000000-0005-0000-0000-00004C870000}"/>
    <cellStyle name="Акцент3 19 2 3" xfId="37070" xr:uid="{00000000-0005-0000-0000-00004D870000}"/>
    <cellStyle name="Акцент3 2" xfId="26357" xr:uid="{00000000-0005-0000-0000-00004E870000}"/>
    <cellStyle name="Акцент3 2 2" xfId="26358" xr:uid="{00000000-0005-0000-0000-00004F870000}"/>
    <cellStyle name="Акцент3 2 2 2" xfId="37071" xr:uid="{00000000-0005-0000-0000-000050870000}"/>
    <cellStyle name="Акцент3 2 2 2 2" xfId="37072" xr:uid="{00000000-0005-0000-0000-000051870000}"/>
    <cellStyle name="Акцент3 2 2 2 3" xfId="37073" xr:uid="{00000000-0005-0000-0000-000052870000}"/>
    <cellStyle name="Акцент3 2 3" xfId="37074" xr:uid="{00000000-0005-0000-0000-000053870000}"/>
    <cellStyle name="Акцент3 2 3 2" xfId="37075" xr:uid="{00000000-0005-0000-0000-000054870000}"/>
    <cellStyle name="Акцент3 2 3 3" xfId="37076" xr:uid="{00000000-0005-0000-0000-000055870000}"/>
    <cellStyle name="Акцент3 20" xfId="37077" xr:uid="{00000000-0005-0000-0000-000056870000}"/>
    <cellStyle name="Акцент3 20 2" xfId="37078" xr:uid="{00000000-0005-0000-0000-000057870000}"/>
    <cellStyle name="Акцент3 20 2 2" xfId="37079" xr:uid="{00000000-0005-0000-0000-000058870000}"/>
    <cellStyle name="Акцент3 20 2 3" xfId="37080" xr:uid="{00000000-0005-0000-0000-000059870000}"/>
    <cellStyle name="Акцент3 21" xfId="37081" xr:uid="{00000000-0005-0000-0000-00005A870000}"/>
    <cellStyle name="Акцент3 21 2" xfId="37082" xr:uid="{00000000-0005-0000-0000-00005B870000}"/>
    <cellStyle name="Акцент3 21 2 2" xfId="37083" xr:uid="{00000000-0005-0000-0000-00005C870000}"/>
    <cellStyle name="Акцент3 21 2 3" xfId="37084" xr:uid="{00000000-0005-0000-0000-00005D870000}"/>
    <cellStyle name="Акцент3 22" xfId="37085" xr:uid="{00000000-0005-0000-0000-00005E870000}"/>
    <cellStyle name="Акцент3 22 2" xfId="37086" xr:uid="{00000000-0005-0000-0000-00005F870000}"/>
    <cellStyle name="Акцент3 22 2 2" xfId="37087" xr:uid="{00000000-0005-0000-0000-000060870000}"/>
    <cellStyle name="Акцент3 22 2 3" xfId="37088" xr:uid="{00000000-0005-0000-0000-000061870000}"/>
    <cellStyle name="Акцент3 23" xfId="37089" xr:uid="{00000000-0005-0000-0000-000062870000}"/>
    <cellStyle name="Акцент3 23 2" xfId="37090" xr:uid="{00000000-0005-0000-0000-000063870000}"/>
    <cellStyle name="Акцент3 23 2 2" xfId="37091" xr:uid="{00000000-0005-0000-0000-000064870000}"/>
    <cellStyle name="Акцент3 23 2 2 2" xfId="37092" xr:uid="{00000000-0005-0000-0000-000065870000}"/>
    <cellStyle name="Акцент3 23 2 2 3" xfId="37093" xr:uid="{00000000-0005-0000-0000-000066870000}"/>
    <cellStyle name="Акцент3 23 3" xfId="37094" xr:uid="{00000000-0005-0000-0000-000067870000}"/>
    <cellStyle name="Акцент3 23 3 2" xfId="37095" xr:uid="{00000000-0005-0000-0000-000068870000}"/>
    <cellStyle name="Акцент3 23 3 3" xfId="37096" xr:uid="{00000000-0005-0000-0000-000069870000}"/>
    <cellStyle name="Акцент3 24" xfId="37097" xr:uid="{00000000-0005-0000-0000-00006A870000}"/>
    <cellStyle name="Акцент3 24 2" xfId="37098" xr:uid="{00000000-0005-0000-0000-00006B870000}"/>
    <cellStyle name="Акцент3 24 2 2" xfId="37099" xr:uid="{00000000-0005-0000-0000-00006C870000}"/>
    <cellStyle name="Акцент3 24 2 2 2" xfId="37100" xr:uid="{00000000-0005-0000-0000-00006D870000}"/>
    <cellStyle name="Акцент3 24 2 2 3" xfId="37101" xr:uid="{00000000-0005-0000-0000-00006E870000}"/>
    <cellStyle name="Акцент3 24 3" xfId="37102" xr:uid="{00000000-0005-0000-0000-00006F870000}"/>
    <cellStyle name="Акцент3 24 3 2" xfId="37103" xr:uid="{00000000-0005-0000-0000-000070870000}"/>
    <cellStyle name="Акцент3 24 3 3" xfId="37104" xr:uid="{00000000-0005-0000-0000-000071870000}"/>
    <cellStyle name="Акцент3 25" xfId="37105" xr:uid="{00000000-0005-0000-0000-000072870000}"/>
    <cellStyle name="Акцент3 25 2" xfId="37106" xr:uid="{00000000-0005-0000-0000-000073870000}"/>
    <cellStyle name="Акцент3 25 2 2" xfId="37107" xr:uid="{00000000-0005-0000-0000-000074870000}"/>
    <cellStyle name="Акцент3 25 2 3" xfId="37108" xr:uid="{00000000-0005-0000-0000-000075870000}"/>
    <cellStyle name="Акцент3 26" xfId="37109" xr:uid="{00000000-0005-0000-0000-000076870000}"/>
    <cellStyle name="Акцент3 26 2" xfId="37110" xr:uid="{00000000-0005-0000-0000-000077870000}"/>
    <cellStyle name="Акцент3 26 2 2" xfId="37111" xr:uid="{00000000-0005-0000-0000-000078870000}"/>
    <cellStyle name="Акцент3 26 2 3" xfId="37112" xr:uid="{00000000-0005-0000-0000-000079870000}"/>
    <cellStyle name="Акцент3 27" xfId="37113" xr:uid="{00000000-0005-0000-0000-00007A870000}"/>
    <cellStyle name="Акцент3 27 2" xfId="37114" xr:uid="{00000000-0005-0000-0000-00007B870000}"/>
    <cellStyle name="Акцент3 27 2 2" xfId="37115" xr:uid="{00000000-0005-0000-0000-00007C870000}"/>
    <cellStyle name="Акцент3 27 2 3" xfId="37116" xr:uid="{00000000-0005-0000-0000-00007D870000}"/>
    <cellStyle name="Акцент3 3" xfId="26359" xr:uid="{00000000-0005-0000-0000-00007E870000}"/>
    <cellStyle name="Акцент3 3 2" xfId="37117" xr:uid="{00000000-0005-0000-0000-00007F870000}"/>
    <cellStyle name="Акцент3 3 2 2" xfId="37118" xr:uid="{00000000-0005-0000-0000-000080870000}"/>
    <cellStyle name="Акцент3 3 2 2 2" xfId="37119" xr:uid="{00000000-0005-0000-0000-000081870000}"/>
    <cellStyle name="Акцент3 3 2 2 3" xfId="37120" xr:uid="{00000000-0005-0000-0000-000082870000}"/>
    <cellStyle name="Акцент3 3 3" xfId="37121" xr:uid="{00000000-0005-0000-0000-000083870000}"/>
    <cellStyle name="Акцент3 3 3 2" xfId="37122" xr:uid="{00000000-0005-0000-0000-000084870000}"/>
    <cellStyle name="Акцент3 3 3 3" xfId="37123" xr:uid="{00000000-0005-0000-0000-000085870000}"/>
    <cellStyle name="Акцент3 4" xfId="26360" xr:uid="{00000000-0005-0000-0000-000086870000}"/>
    <cellStyle name="Акцент3 4 2" xfId="37124" xr:uid="{00000000-0005-0000-0000-000087870000}"/>
    <cellStyle name="Акцент3 4 2 2" xfId="37125" xr:uid="{00000000-0005-0000-0000-000088870000}"/>
    <cellStyle name="Акцент3 4 2 2 2" xfId="37126" xr:uid="{00000000-0005-0000-0000-000089870000}"/>
    <cellStyle name="Акцент3 4 2 2 3" xfId="37127" xr:uid="{00000000-0005-0000-0000-00008A870000}"/>
    <cellStyle name="Акцент3 4 3" xfId="37128" xr:uid="{00000000-0005-0000-0000-00008B870000}"/>
    <cellStyle name="Акцент3 4 3 2" xfId="37129" xr:uid="{00000000-0005-0000-0000-00008C870000}"/>
    <cellStyle name="Акцент3 4 3 3" xfId="37130" xr:uid="{00000000-0005-0000-0000-00008D870000}"/>
    <cellStyle name="Акцент3 5" xfId="26361" xr:uid="{00000000-0005-0000-0000-00008E870000}"/>
    <cellStyle name="Акцент3 5 2" xfId="37131" xr:uid="{00000000-0005-0000-0000-00008F870000}"/>
    <cellStyle name="Акцент3 5 2 2" xfId="37132" xr:uid="{00000000-0005-0000-0000-000090870000}"/>
    <cellStyle name="Акцент3 5 2 2 2" xfId="37133" xr:uid="{00000000-0005-0000-0000-000091870000}"/>
    <cellStyle name="Акцент3 5 2 2 3" xfId="37134" xr:uid="{00000000-0005-0000-0000-000092870000}"/>
    <cellStyle name="Акцент3 5 3" xfId="37135" xr:uid="{00000000-0005-0000-0000-000093870000}"/>
    <cellStyle name="Акцент3 5 3 2" xfId="37136" xr:uid="{00000000-0005-0000-0000-000094870000}"/>
    <cellStyle name="Акцент3 5 3 3" xfId="37137" xr:uid="{00000000-0005-0000-0000-000095870000}"/>
    <cellStyle name="Акцент3 6" xfId="26362" xr:uid="{00000000-0005-0000-0000-000096870000}"/>
    <cellStyle name="Акцент3 6 2" xfId="37138" xr:uid="{00000000-0005-0000-0000-000097870000}"/>
    <cellStyle name="Акцент3 6 2 2" xfId="37139" xr:uid="{00000000-0005-0000-0000-000098870000}"/>
    <cellStyle name="Акцент3 6 2 2 2" xfId="37140" xr:uid="{00000000-0005-0000-0000-000099870000}"/>
    <cellStyle name="Акцент3 6 2 2 3" xfId="37141" xr:uid="{00000000-0005-0000-0000-00009A870000}"/>
    <cellStyle name="Акцент3 6 3" xfId="37142" xr:uid="{00000000-0005-0000-0000-00009B870000}"/>
    <cellStyle name="Акцент3 6 3 2" xfId="37143" xr:uid="{00000000-0005-0000-0000-00009C870000}"/>
    <cellStyle name="Акцент3 6 3 3" xfId="37144" xr:uid="{00000000-0005-0000-0000-00009D870000}"/>
    <cellStyle name="Акцент3 7" xfId="26363" xr:uid="{00000000-0005-0000-0000-00009E870000}"/>
    <cellStyle name="Акцент3 7 2" xfId="37145" xr:uid="{00000000-0005-0000-0000-00009F870000}"/>
    <cellStyle name="Акцент3 7 2 2" xfId="37146" xr:uid="{00000000-0005-0000-0000-0000A0870000}"/>
    <cellStyle name="Акцент3 7 2 3" xfId="37147" xr:uid="{00000000-0005-0000-0000-0000A1870000}"/>
    <cellStyle name="Акцент3 8" xfId="26364" xr:uid="{00000000-0005-0000-0000-0000A2870000}"/>
    <cellStyle name="Акцент3 8 2" xfId="37148" xr:uid="{00000000-0005-0000-0000-0000A3870000}"/>
    <cellStyle name="Акцент3 8 2 2" xfId="37149" xr:uid="{00000000-0005-0000-0000-0000A4870000}"/>
    <cellStyle name="Акцент3 8 2 3" xfId="37150" xr:uid="{00000000-0005-0000-0000-0000A5870000}"/>
    <cellStyle name="Акцент3 9" xfId="26365" xr:uid="{00000000-0005-0000-0000-0000A6870000}"/>
    <cellStyle name="Акцент3 9 2" xfId="37151" xr:uid="{00000000-0005-0000-0000-0000A7870000}"/>
    <cellStyle name="Акцент3 9 2 2" xfId="37152" xr:uid="{00000000-0005-0000-0000-0000A8870000}"/>
    <cellStyle name="Акцент3 9 2 3" xfId="37153" xr:uid="{00000000-0005-0000-0000-0000A9870000}"/>
    <cellStyle name="Акцент4 10" xfId="37154" xr:uid="{00000000-0005-0000-0000-0000AA870000}"/>
    <cellStyle name="Акцент4 10 2" xfId="37155" xr:uid="{00000000-0005-0000-0000-0000AB870000}"/>
    <cellStyle name="Акцент4 10 2 2" xfId="37156" xr:uid="{00000000-0005-0000-0000-0000AC870000}"/>
    <cellStyle name="Акцент4 10 2 3" xfId="37157" xr:uid="{00000000-0005-0000-0000-0000AD870000}"/>
    <cellStyle name="Акцент4 11" xfId="37158" xr:uid="{00000000-0005-0000-0000-0000AE870000}"/>
    <cellStyle name="Акцент4 11 2" xfId="37159" xr:uid="{00000000-0005-0000-0000-0000AF870000}"/>
    <cellStyle name="Акцент4 11 2 2" xfId="37160" xr:uid="{00000000-0005-0000-0000-0000B0870000}"/>
    <cellStyle name="Акцент4 11 2 3" xfId="37161" xr:uid="{00000000-0005-0000-0000-0000B1870000}"/>
    <cellStyle name="Акцент4 12" xfId="37162" xr:uid="{00000000-0005-0000-0000-0000B2870000}"/>
    <cellStyle name="Акцент4 12 2" xfId="37163" xr:uid="{00000000-0005-0000-0000-0000B3870000}"/>
    <cellStyle name="Акцент4 12 2 2" xfId="37164" xr:uid="{00000000-0005-0000-0000-0000B4870000}"/>
    <cellStyle name="Акцент4 12 2 3" xfId="37165" xr:uid="{00000000-0005-0000-0000-0000B5870000}"/>
    <cellStyle name="Акцент4 13" xfId="37166" xr:uid="{00000000-0005-0000-0000-0000B6870000}"/>
    <cellStyle name="Акцент4 13 2" xfId="37167" xr:uid="{00000000-0005-0000-0000-0000B7870000}"/>
    <cellStyle name="Акцент4 13 2 2" xfId="37168" xr:uid="{00000000-0005-0000-0000-0000B8870000}"/>
    <cellStyle name="Акцент4 13 2 3" xfId="37169" xr:uid="{00000000-0005-0000-0000-0000B9870000}"/>
    <cellStyle name="Акцент4 14" xfId="37170" xr:uid="{00000000-0005-0000-0000-0000BA870000}"/>
    <cellStyle name="Акцент4 14 2" xfId="37171" xr:uid="{00000000-0005-0000-0000-0000BB870000}"/>
    <cellStyle name="Акцент4 14 2 2" xfId="37172" xr:uid="{00000000-0005-0000-0000-0000BC870000}"/>
    <cellStyle name="Акцент4 14 2 3" xfId="37173" xr:uid="{00000000-0005-0000-0000-0000BD870000}"/>
    <cellStyle name="Акцент4 15" xfId="37174" xr:uid="{00000000-0005-0000-0000-0000BE870000}"/>
    <cellStyle name="Акцент4 15 2" xfId="37175" xr:uid="{00000000-0005-0000-0000-0000BF870000}"/>
    <cellStyle name="Акцент4 15 2 2" xfId="37176" xr:uid="{00000000-0005-0000-0000-0000C0870000}"/>
    <cellStyle name="Акцент4 15 2 3" xfId="37177" xr:uid="{00000000-0005-0000-0000-0000C1870000}"/>
    <cellStyle name="Акцент4 16" xfId="37178" xr:uid="{00000000-0005-0000-0000-0000C2870000}"/>
    <cellStyle name="Акцент4 16 2" xfId="37179" xr:uid="{00000000-0005-0000-0000-0000C3870000}"/>
    <cellStyle name="Акцент4 16 2 2" xfId="37180" xr:uid="{00000000-0005-0000-0000-0000C4870000}"/>
    <cellStyle name="Акцент4 16 2 3" xfId="37181" xr:uid="{00000000-0005-0000-0000-0000C5870000}"/>
    <cellStyle name="Акцент4 17" xfId="37182" xr:uid="{00000000-0005-0000-0000-0000C6870000}"/>
    <cellStyle name="Акцент4 17 2" xfId="37183" xr:uid="{00000000-0005-0000-0000-0000C7870000}"/>
    <cellStyle name="Акцент4 17 2 2" xfId="37184" xr:uid="{00000000-0005-0000-0000-0000C8870000}"/>
    <cellStyle name="Акцент4 17 2 3" xfId="37185" xr:uid="{00000000-0005-0000-0000-0000C9870000}"/>
    <cellStyle name="Акцент4 18" xfId="37186" xr:uid="{00000000-0005-0000-0000-0000CA870000}"/>
    <cellStyle name="Акцент4 18 2" xfId="37187" xr:uid="{00000000-0005-0000-0000-0000CB870000}"/>
    <cellStyle name="Акцент4 18 2 2" xfId="37188" xr:uid="{00000000-0005-0000-0000-0000CC870000}"/>
    <cellStyle name="Акцент4 18 2 3" xfId="37189" xr:uid="{00000000-0005-0000-0000-0000CD870000}"/>
    <cellStyle name="Акцент4 19" xfId="37190" xr:uid="{00000000-0005-0000-0000-0000CE870000}"/>
    <cellStyle name="Акцент4 19 2" xfId="37191" xr:uid="{00000000-0005-0000-0000-0000CF870000}"/>
    <cellStyle name="Акцент4 19 2 2" xfId="37192" xr:uid="{00000000-0005-0000-0000-0000D0870000}"/>
    <cellStyle name="Акцент4 19 2 3" xfId="37193" xr:uid="{00000000-0005-0000-0000-0000D1870000}"/>
    <cellStyle name="Акцент4 2" xfId="26366" xr:uid="{00000000-0005-0000-0000-0000D2870000}"/>
    <cellStyle name="Акцент4 2 10" xfId="37194" xr:uid="{00000000-0005-0000-0000-0000D3870000}"/>
    <cellStyle name="Акцент4 2 10 2" xfId="37195" xr:uid="{00000000-0005-0000-0000-0000D4870000}"/>
    <cellStyle name="Акцент4 2 10 2 2" xfId="37196" xr:uid="{00000000-0005-0000-0000-0000D5870000}"/>
    <cellStyle name="Акцент4 2 10 2 3" xfId="37197" xr:uid="{00000000-0005-0000-0000-0000D6870000}"/>
    <cellStyle name="Акцент4 2 11" xfId="37198" xr:uid="{00000000-0005-0000-0000-0000D7870000}"/>
    <cellStyle name="Акцент4 2 11 2" xfId="37199" xr:uid="{00000000-0005-0000-0000-0000D8870000}"/>
    <cellStyle name="Акцент4 2 11 2 2" xfId="37200" xr:uid="{00000000-0005-0000-0000-0000D9870000}"/>
    <cellStyle name="Акцент4 2 11 2 3" xfId="37201" xr:uid="{00000000-0005-0000-0000-0000DA870000}"/>
    <cellStyle name="Акцент4 2 12" xfId="37202" xr:uid="{00000000-0005-0000-0000-0000DB870000}"/>
    <cellStyle name="Акцент4 2 12 2" xfId="37203" xr:uid="{00000000-0005-0000-0000-0000DC870000}"/>
    <cellStyle name="Акцент4 2 12 2 2" xfId="37204" xr:uid="{00000000-0005-0000-0000-0000DD870000}"/>
    <cellStyle name="Акцент4 2 12 2 3" xfId="37205" xr:uid="{00000000-0005-0000-0000-0000DE870000}"/>
    <cellStyle name="Акцент4 2 13" xfId="37206" xr:uid="{00000000-0005-0000-0000-0000DF870000}"/>
    <cellStyle name="Акцент4 2 13 2" xfId="37207" xr:uid="{00000000-0005-0000-0000-0000E0870000}"/>
    <cellStyle name="Акцент4 2 13 2 2" xfId="37208" xr:uid="{00000000-0005-0000-0000-0000E1870000}"/>
    <cellStyle name="Акцент4 2 13 2 3" xfId="37209" xr:uid="{00000000-0005-0000-0000-0000E2870000}"/>
    <cellStyle name="Акцент4 2 14" xfId="37210" xr:uid="{00000000-0005-0000-0000-0000E3870000}"/>
    <cellStyle name="Акцент4 2 14 2" xfId="37211" xr:uid="{00000000-0005-0000-0000-0000E4870000}"/>
    <cellStyle name="Акцент4 2 14 2 2" xfId="37212" xr:uid="{00000000-0005-0000-0000-0000E5870000}"/>
    <cellStyle name="Акцент4 2 14 2 3" xfId="37213" xr:uid="{00000000-0005-0000-0000-0000E6870000}"/>
    <cellStyle name="Акцент4 2 15" xfId="37214" xr:uid="{00000000-0005-0000-0000-0000E7870000}"/>
    <cellStyle name="Акцент4 2 15 2" xfId="37215" xr:uid="{00000000-0005-0000-0000-0000E8870000}"/>
    <cellStyle name="Акцент4 2 15 2 2" xfId="37216" xr:uid="{00000000-0005-0000-0000-0000E9870000}"/>
    <cellStyle name="Акцент4 2 15 2 3" xfId="37217" xr:uid="{00000000-0005-0000-0000-0000EA870000}"/>
    <cellStyle name="Акцент4 2 16" xfId="37218" xr:uid="{00000000-0005-0000-0000-0000EB870000}"/>
    <cellStyle name="Акцент4 2 16 2" xfId="37219" xr:uid="{00000000-0005-0000-0000-0000EC870000}"/>
    <cellStyle name="Акцент4 2 16 3" xfId="37220" xr:uid="{00000000-0005-0000-0000-0000ED870000}"/>
    <cellStyle name="Акцент4 2 2" xfId="26367" xr:uid="{00000000-0005-0000-0000-0000EE870000}"/>
    <cellStyle name="Акцент4 2 2 10" xfId="37221" xr:uid="{00000000-0005-0000-0000-0000EF870000}"/>
    <cellStyle name="Акцент4 2 2 10 2" xfId="37222" xr:uid="{00000000-0005-0000-0000-0000F0870000}"/>
    <cellStyle name="Акцент4 2 2 10 2 2" xfId="37223" xr:uid="{00000000-0005-0000-0000-0000F1870000}"/>
    <cellStyle name="Акцент4 2 2 10 2 3" xfId="37224" xr:uid="{00000000-0005-0000-0000-0000F2870000}"/>
    <cellStyle name="Акцент4 2 2 11" xfId="37225" xr:uid="{00000000-0005-0000-0000-0000F3870000}"/>
    <cellStyle name="Акцент4 2 2 11 2" xfId="37226" xr:uid="{00000000-0005-0000-0000-0000F4870000}"/>
    <cellStyle name="Акцент4 2 2 11 3" xfId="37227" xr:uid="{00000000-0005-0000-0000-0000F5870000}"/>
    <cellStyle name="Акцент4 2 2 2" xfId="37228" xr:uid="{00000000-0005-0000-0000-0000F6870000}"/>
    <cellStyle name="Акцент4 2 2 2 2" xfId="37229" xr:uid="{00000000-0005-0000-0000-0000F7870000}"/>
    <cellStyle name="Акцент4 2 2 2 2 2" xfId="37230" xr:uid="{00000000-0005-0000-0000-0000F8870000}"/>
    <cellStyle name="Акцент4 2 2 2 2 3" xfId="37231" xr:uid="{00000000-0005-0000-0000-0000F9870000}"/>
    <cellStyle name="Акцент4 2 2 3" xfId="37232" xr:uid="{00000000-0005-0000-0000-0000FA870000}"/>
    <cellStyle name="Акцент4 2 2 3 2" xfId="37233" xr:uid="{00000000-0005-0000-0000-0000FB870000}"/>
    <cellStyle name="Акцент4 2 2 3 2 2" xfId="37234" xr:uid="{00000000-0005-0000-0000-0000FC870000}"/>
    <cellStyle name="Акцент4 2 2 3 2 3" xfId="37235" xr:uid="{00000000-0005-0000-0000-0000FD870000}"/>
    <cellStyle name="Акцент4 2 2 4" xfId="37236" xr:uid="{00000000-0005-0000-0000-0000FE870000}"/>
    <cellStyle name="Акцент4 2 2 4 2" xfId="37237" xr:uid="{00000000-0005-0000-0000-0000FF870000}"/>
    <cellStyle name="Акцент4 2 2 4 2 2" xfId="37238" xr:uid="{00000000-0005-0000-0000-000000880000}"/>
    <cellStyle name="Акцент4 2 2 4 2 3" xfId="37239" xr:uid="{00000000-0005-0000-0000-000001880000}"/>
    <cellStyle name="Акцент4 2 2 5" xfId="37240" xr:uid="{00000000-0005-0000-0000-000002880000}"/>
    <cellStyle name="Акцент4 2 2 5 2" xfId="37241" xr:uid="{00000000-0005-0000-0000-000003880000}"/>
    <cellStyle name="Акцент4 2 2 5 2 2" xfId="37242" xr:uid="{00000000-0005-0000-0000-000004880000}"/>
    <cellStyle name="Акцент4 2 2 5 2 3" xfId="37243" xr:uid="{00000000-0005-0000-0000-000005880000}"/>
    <cellStyle name="Акцент4 2 2 6" xfId="37244" xr:uid="{00000000-0005-0000-0000-000006880000}"/>
    <cellStyle name="Акцент4 2 2 6 2" xfId="37245" xr:uid="{00000000-0005-0000-0000-000007880000}"/>
    <cellStyle name="Акцент4 2 2 6 2 2" xfId="37246" xr:uid="{00000000-0005-0000-0000-000008880000}"/>
    <cellStyle name="Акцент4 2 2 6 2 3" xfId="37247" xr:uid="{00000000-0005-0000-0000-000009880000}"/>
    <cellStyle name="Акцент4 2 2 7" xfId="37248" xr:uid="{00000000-0005-0000-0000-00000A880000}"/>
    <cellStyle name="Акцент4 2 2 7 2" xfId="37249" xr:uid="{00000000-0005-0000-0000-00000B880000}"/>
    <cellStyle name="Акцент4 2 2 7 2 2" xfId="37250" xr:uid="{00000000-0005-0000-0000-00000C880000}"/>
    <cellStyle name="Акцент4 2 2 7 2 3" xfId="37251" xr:uid="{00000000-0005-0000-0000-00000D880000}"/>
    <cellStyle name="Акцент4 2 2 8" xfId="37252" xr:uid="{00000000-0005-0000-0000-00000E880000}"/>
    <cellStyle name="Акцент4 2 2 8 2" xfId="37253" xr:uid="{00000000-0005-0000-0000-00000F880000}"/>
    <cellStyle name="Акцент4 2 2 8 2 2" xfId="37254" xr:uid="{00000000-0005-0000-0000-000010880000}"/>
    <cellStyle name="Акцент4 2 2 8 2 3" xfId="37255" xr:uid="{00000000-0005-0000-0000-000011880000}"/>
    <cellStyle name="Акцент4 2 2 9" xfId="37256" xr:uid="{00000000-0005-0000-0000-000012880000}"/>
    <cellStyle name="Акцент4 2 2 9 2" xfId="37257" xr:uid="{00000000-0005-0000-0000-000013880000}"/>
    <cellStyle name="Акцент4 2 2 9 2 2" xfId="37258" xr:uid="{00000000-0005-0000-0000-000014880000}"/>
    <cellStyle name="Акцент4 2 2 9 2 3" xfId="37259" xr:uid="{00000000-0005-0000-0000-000015880000}"/>
    <cellStyle name="Акцент4 2 3" xfId="37260" xr:uid="{00000000-0005-0000-0000-000016880000}"/>
    <cellStyle name="Акцент4 2 3 2" xfId="37261" xr:uid="{00000000-0005-0000-0000-000017880000}"/>
    <cellStyle name="Акцент4 2 3 2 2" xfId="37262" xr:uid="{00000000-0005-0000-0000-000018880000}"/>
    <cellStyle name="Акцент4 2 3 2 3" xfId="37263" xr:uid="{00000000-0005-0000-0000-000019880000}"/>
    <cellStyle name="Акцент4 2 4" xfId="37264" xr:uid="{00000000-0005-0000-0000-00001A880000}"/>
    <cellStyle name="Акцент4 2 4 2" xfId="37265" xr:uid="{00000000-0005-0000-0000-00001B880000}"/>
    <cellStyle name="Акцент4 2 4 2 2" xfId="37266" xr:uid="{00000000-0005-0000-0000-00001C880000}"/>
    <cellStyle name="Акцент4 2 4 2 3" xfId="37267" xr:uid="{00000000-0005-0000-0000-00001D880000}"/>
    <cellStyle name="Акцент4 2 5" xfId="37268" xr:uid="{00000000-0005-0000-0000-00001E880000}"/>
    <cellStyle name="Акцент4 2 5 2" xfId="37269" xr:uid="{00000000-0005-0000-0000-00001F880000}"/>
    <cellStyle name="Акцент4 2 5 2 2" xfId="37270" xr:uid="{00000000-0005-0000-0000-000020880000}"/>
    <cellStyle name="Акцент4 2 5 2 3" xfId="37271" xr:uid="{00000000-0005-0000-0000-000021880000}"/>
    <cellStyle name="Акцент4 2 6" xfId="37272" xr:uid="{00000000-0005-0000-0000-000022880000}"/>
    <cellStyle name="Акцент4 2 6 2" xfId="37273" xr:uid="{00000000-0005-0000-0000-000023880000}"/>
    <cellStyle name="Акцент4 2 6 2 2" xfId="37274" xr:uid="{00000000-0005-0000-0000-000024880000}"/>
    <cellStyle name="Акцент4 2 6 2 3" xfId="37275" xr:uid="{00000000-0005-0000-0000-000025880000}"/>
    <cellStyle name="Акцент4 2 7" xfId="37276" xr:uid="{00000000-0005-0000-0000-000026880000}"/>
    <cellStyle name="Акцент4 2 7 2" xfId="37277" xr:uid="{00000000-0005-0000-0000-000027880000}"/>
    <cellStyle name="Акцент4 2 7 2 2" xfId="37278" xr:uid="{00000000-0005-0000-0000-000028880000}"/>
    <cellStyle name="Акцент4 2 7 2 3" xfId="37279" xr:uid="{00000000-0005-0000-0000-000029880000}"/>
    <cellStyle name="Акцент4 2 8" xfId="37280" xr:uid="{00000000-0005-0000-0000-00002A880000}"/>
    <cellStyle name="Акцент4 2 8 2" xfId="37281" xr:uid="{00000000-0005-0000-0000-00002B880000}"/>
    <cellStyle name="Акцент4 2 8 2 2" xfId="37282" xr:uid="{00000000-0005-0000-0000-00002C880000}"/>
    <cellStyle name="Акцент4 2 8 2 3" xfId="37283" xr:uid="{00000000-0005-0000-0000-00002D880000}"/>
    <cellStyle name="Акцент4 2 9" xfId="37284" xr:uid="{00000000-0005-0000-0000-00002E880000}"/>
    <cellStyle name="Акцент4 2 9 2" xfId="37285" xr:uid="{00000000-0005-0000-0000-00002F880000}"/>
    <cellStyle name="Акцент4 2 9 2 2" xfId="37286" xr:uid="{00000000-0005-0000-0000-000030880000}"/>
    <cellStyle name="Акцент4 2 9 2 3" xfId="37287" xr:uid="{00000000-0005-0000-0000-000031880000}"/>
    <cellStyle name="Акцент4 20" xfId="37288" xr:uid="{00000000-0005-0000-0000-000032880000}"/>
    <cellStyle name="Акцент4 20 2" xfId="37289" xr:uid="{00000000-0005-0000-0000-000033880000}"/>
    <cellStyle name="Акцент4 20 2 2" xfId="37290" xr:uid="{00000000-0005-0000-0000-000034880000}"/>
    <cellStyle name="Акцент4 20 2 3" xfId="37291" xr:uid="{00000000-0005-0000-0000-000035880000}"/>
    <cellStyle name="Акцент4 21" xfId="37292" xr:uid="{00000000-0005-0000-0000-000036880000}"/>
    <cellStyle name="Акцент4 21 2" xfId="37293" xr:uid="{00000000-0005-0000-0000-000037880000}"/>
    <cellStyle name="Акцент4 21 2 2" xfId="37294" xr:uid="{00000000-0005-0000-0000-000038880000}"/>
    <cellStyle name="Акцент4 21 2 3" xfId="37295" xr:uid="{00000000-0005-0000-0000-000039880000}"/>
    <cellStyle name="Акцент4 22" xfId="37296" xr:uid="{00000000-0005-0000-0000-00003A880000}"/>
    <cellStyle name="Акцент4 22 2" xfId="37297" xr:uid="{00000000-0005-0000-0000-00003B880000}"/>
    <cellStyle name="Акцент4 22 2 2" xfId="37298" xr:uid="{00000000-0005-0000-0000-00003C880000}"/>
    <cellStyle name="Акцент4 22 2 3" xfId="37299" xr:uid="{00000000-0005-0000-0000-00003D880000}"/>
    <cellStyle name="Акцент4 23" xfId="37300" xr:uid="{00000000-0005-0000-0000-00003E880000}"/>
    <cellStyle name="Акцент4 23 2" xfId="37301" xr:uid="{00000000-0005-0000-0000-00003F880000}"/>
    <cellStyle name="Акцент4 23 2 2" xfId="37302" xr:uid="{00000000-0005-0000-0000-000040880000}"/>
    <cellStyle name="Акцент4 23 2 2 2" xfId="37303" xr:uid="{00000000-0005-0000-0000-000041880000}"/>
    <cellStyle name="Акцент4 23 2 2 3" xfId="37304" xr:uid="{00000000-0005-0000-0000-000042880000}"/>
    <cellStyle name="Акцент4 23 3" xfId="37305" xr:uid="{00000000-0005-0000-0000-000043880000}"/>
    <cellStyle name="Акцент4 23 3 2" xfId="37306" xr:uid="{00000000-0005-0000-0000-000044880000}"/>
    <cellStyle name="Акцент4 23 3 3" xfId="37307" xr:uid="{00000000-0005-0000-0000-000045880000}"/>
    <cellStyle name="Акцент4 24" xfId="37308" xr:uid="{00000000-0005-0000-0000-000046880000}"/>
    <cellStyle name="Акцент4 24 2" xfId="37309" xr:uid="{00000000-0005-0000-0000-000047880000}"/>
    <cellStyle name="Акцент4 24 2 2" xfId="37310" xr:uid="{00000000-0005-0000-0000-000048880000}"/>
    <cellStyle name="Акцент4 24 2 2 2" xfId="37311" xr:uid="{00000000-0005-0000-0000-000049880000}"/>
    <cellStyle name="Акцент4 24 2 2 3" xfId="37312" xr:uid="{00000000-0005-0000-0000-00004A880000}"/>
    <cellStyle name="Акцент4 24 3" xfId="37313" xr:uid="{00000000-0005-0000-0000-00004B880000}"/>
    <cellStyle name="Акцент4 24 3 2" xfId="37314" xr:uid="{00000000-0005-0000-0000-00004C880000}"/>
    <cellStyle name="Акцент4 24 3 3" xfId="37315" xr:uid="{00000000-0005-0000-0000-00004D880000}"/>
    <cellStyle name="Акцент4 25" xfId="37316" xr:uid="{00000000-0005-0000-0000-00004E880000}"/>
    <cellStyle name="Акцент4 25 2" xfId="37317" xr:uid="{00000000-0005-0000-0000-00004F880000}"/>
    <cellStyle name="Акцент4 25 2 2" xfId="37318" xr:uid="{00000000-0005-0000-0000-000050880000}"/>
    <cellStyle name="Акцент4 25 2 3" xfId="37319" xr:uid="{00000000-0005-0000-0000-000051880000}"/>
    <cellStyle name="Акцент4 26" xfId="37320" xr:uid="{00000000-0005-0000-0000-000052880000}"/>
    <cellStyle name="Акцент4 26 2" xfId="37321" xr:uid="{00000000-0005-0000-0000-000053880000}"/>
    <cellStyle name="Акцент4 26 2 2" xfId="37322" xr:uid="{00000000-0005-0000-0000-000054880000}"/>
    <cellStyle name="Акцент4 26 2 3" xfId="37323" xr:uid="{00000000-0005-0000-0000-000055880000}"/>
    <cellStyle name="Акцент4 27" xfId="37324" xr:uid="{00000000-0005-0000-0000-000056880000}"/>
    <cellStyle name="Акцент4 27 2" xfId="37325" xr:uid="{00000000-0005-0000-0000-000057880000}"/>
    <cellStyle name="Акцент4 27 2 2" xfId="37326" xr:uid="{00000000-0005-0000-0000-000058880000}"/>
    <cellStyle name="Акцент4 27 2 3" xfId="37327" xr:uid="{00000000-0005-0000-0000-000059880000}"/>
    <cellStyle name="Акцент4 3" xfId="26368" xr:uid="{00000000-0005-0000-0000-00005A880000}"/>
    <cellStyle name="Акцент4 3 10" xfId="37328" xr:uid="{00000000-0005-0000-0000-00005B880000}"/>
    <cellStyle name="Акцент4 3 10 2" xfId="37329" xr:uid="{00000000-0005-0000-0000-00005C880000}"/>
    <cellStyle name="Акцент4 3 10 2 2" xfId="37330" xr:uid="{00000000-0005-0000-0000-00005D880000}"/>
    <cellStyle name="Акцент4 3 10 2 3" xfId="37331" xr:uid="{00000000-0005-0000-0000-00005E880000}"/>
    <cellStyle name="Акцент4 3 11" xfId="37332" xr:uid="{00000000-0005-0000-0000-00005F880000}"/>
    <cellStyle name="Акцент4 3 11 2" xfId="37333" xr:uid="{00000000-0005-0000-0000-000060880000}"/>
    <cellStyle name="Акцент4 3 11 2 2" xfId="37334" xr:uid="{00000000-0005-0000-0000-000061880000}"/>
    <cellStyle name="Акцент4 3 11 2 3" xfId="37335" xr:uid="{00000000-0005-0000-0000-000062880000}"/>
    <cellStyle name="Акцент4 3 12" xfId="37336" xr:uid="{00000000-0005-0000-0000-000063880000}"/>
    <cellStyle name="Акцент4 3 12 2" xfId="37337" xr:uid="{00000000-0005-0000-0000-000064880000}"/>
    <cellStyle name="Акцент4 3 12 2 2" xfId="37338" xr:uid="{00000000-0005-0000-0000-000065880000}"/>
    <cellStyle name="Акцент4 3 12 2 3" xfId="37339" xr:uid="{00000000-0005-0000-0000-000066880000}"/>
    <cellStyle name="Акцент4 3 13" xfId="37340" xr:uid="{00000000-0005-0000-0000-000067880000}"/>
    <cellStyle name="Акцент4 3 13 2" xfId="37341" xr:uid="{00000000-0005-0000-0000-000068880000}"/>
    <cellStyle name="Акцент4 3 13 2 2" xfId="37342" xr:uid="{00000000-0005-0000-0000-000069880000}"/>
    <cellStyle name="Акцент4 3 13 2 3" xfId="37343" xr:uid="{00000000-0005-0000-0000-00006A880000}"/>
    <cellStyle name="Акцент4 3 14" xfId="37344" xr:uid="{00000000-0005-0000-0000-00006B880000}"/>
    <cellStyle name="Акцент4 3 14 2" xfId="37345" xr:uid="{00000000-0005-0000-0000-00006C880000}"/>
    <cellStyle name="Акцент4 3 14 2 2" xfId="37346" xr:uid="{00000000-0005-0000-0000-00006D880000}"/>
    <cellStyle name="Акцент4 3 14 2 3" xfId="37347" xr:uid="{00000000-0005-0000-0000-00006E880000}"/>
    <cellStyle name="Акцент4 3 15" xfId="37348" xr:uid="{00000000-0005-0000-0000-00006F880000}"/>
    <cellStyle name="Акцент4 3 15 2" xfId="37349" xr:uid="{00000000-0005-0000-0000-000070880000}"/>
    <cellStyle name="Акцент4 3 15 2 2" xfId="37350" xr:uid="{00000000-0005-0000-0000-000071880000}"/>
    <cellStyle name="Акцент4 3 15 2 3" xfId="37351" xr:uid="{00000000-0005-0000-0000-000072880000}"/>
    <cellStyle name="Акцент4 3 16" xfId="37352" xr:uid="{00000000-0005-0000-0000-000073880000}"/>
    <cellStyle name="Акцент4 3 16 2" xfId="37353" xr:uid="{00000000-0005-0000-0000-000074880000}"/>
    <cellStyle name="Акцент4 3 16 3" xfId="37354" xr:uid="{00000000-0005-0000-0000-000075880000}"/>
    <cellStyle name="Акцент4 3 2" xfId="37355" xr:uid="{00000000-0005-0000-0000-000076880000}"/>
    <cellStyle name="Акцент4 3 2 10" xfId="37356" xr:uid="{00000000-0005-0000-0000-000077880000}"/>
    <cellStyle name="Акцент4 3 2 10 2" xfId="37357" xr:uid="{00000000-0005-0000-0000-000078880000}"/>
    <cellStyle name="Акцент4 3 2 10 2 2" xfId="37358" xr:uid="{00000000-0005-0000-0000-000079880000}"/>
    <cellStyle name="Акцент4 3 2 10 2 3" xfId="37359" xr:uid="{00000000-0005-0000-0000-00007A880000}"/>
    <cellStyle name="Акцент4 3 2 11" xfId="37360" xr:uid="{00000000-0005-0000-0000-00007B880000}"/>
    <cellStyle name="Акцент4 3 2 11 2" xfId="37361" xr:uid="{00000000-0005-0000-0000-00007C880000}"/>
    <cellStyle name="Акцент4 3 2 11 3" xfId="37362" xr:uid="{00000000-0005-0000-0000-00007D880000}"/>
    <cellStyle name="Акцент4 3 2 2" xfId="37363" xr:uid="{00000000-0005-0000-0000-00007E880000}"/>
    <cellStyle name="Акцент4 3 2 2 2" xfId="37364" xr:uid="{00000000-0005-0000-0000-00007F880000}"/>
    <cellStyle name="Акцент4 3 2 2 2 2" xfId="37365" xr:uid="{00000000-0005-0000-0000-000080880000}"/>
    <cellStyle name="Акцент4 3 2 2 2 3" xfId="37366" xr:uid="{00000000-0005-0000-0000-000081880000}"/>
    <cellStyle name="Акцент4 3 2 3" xfId="37367" xr:uid="{00000000-0005-0000-0000-000082880000}"/>
    <cellStyle name="Акцент4 3 2 3 2" xfId="37368" xr:uid="{00000000-0005-0000-0000-000083880000}"/>
    <cellStyle name="Акцент4 3 2 3 2 2" xfId="37369" xr:uid="{00000000-0005-0000-0000-000084880000}"/>
    <cellStyle name="Акцент4 3 2 3 2 3" xfId="37370" xr:uid="{00000000-0005-0000-0000-000085880000}"/>
    <cellStyle name="Акцент4 3 2 4" xfId="37371" xr:uid="{00000000-0005-0000-0000-000086880000}"/>
    <cellStyle name="Акцент4 3 2 4 2" xfId="37372" xr:uid="{00000000-0005-0000-0000-000087880000}"/>
    <cellStyle name="Акцент4 3 2 4 2 2" xfId="37373" xr:uid="{00000000-0005-0000-0000-000088880000}"/>
    <cellStyle name="Акцент4 3 2 4 2 3" xfId="37374" xr:uid="{00000000-0005-0000-0000-000089880000}"/>
    <cellStyle name="Акцент4 3 2 5" xfId="37375" xr:uid="{00000000-0005-0000-0000-00008A880000}"/>
    <cellStyle name="Акцент4 3 2 5 2" xfId="37376" xr:uid="{00000000-0005-0000-0000-00008B880000}"/>
    <cellStyle name="Акцент4 3 2 5 2 2" xfId="37377" xr:uid="{00000000-0005-0000-0000-00008C880000}"/>
    <cellStyle name="Акцент4 3 2 5 2 3" xfId="37378" xr:uid="{00000000-0005-0000-0000-00008D880000}"/>
    <cellStyle name="Акцент4 3 2 6" xfId="37379" xr:uid="{00000000-0005-0000-0000-00008E880000}"/>
    <cellStyle name="Акцент4 3 2 6 2" xfId="37380" xr:uid="{00000000-0005-0000-0000-00008F880000}"/>
    <cellStyle name="Акцент4 3 2 6 2 2" xfId="37381" xr:uid="{00000000-0005-0000-0000-000090880000}"/>
    <cellStyle name="Акцент4 3 2 6 2 3" xfId="37382" xr:uid="{00000000-0005-0000-0000-000091880000}"/>
    <cellStyle name="Акцент4 3 2 7" xfId="37383" xr:uid="{00000000-0005-0000-0000-000092880000}"/>
    <cellStyle name="Акцент4 3 2 7 2" xfId="37384" xr:uid="{00000000-0005-0000-0000-000093880000}"/>
    <cellStyle name="Акцент4 3 2 7 2 2" xfId="37385" xr:uid="{00000000-0005-0000-0000-000094880000}"/>
    <cellStyle name="Акцент4 3 2 7 2 3" xfId="37386" xr:uid="{00000000-0005-0000-0000-000095880000}"/>
    <cellStyle name="Акцент4 3 2 8" xfId="37387" xr:uid="{00000000-0005-0000-0000-000096880000}"/>
    <cellStyle name="Акцент4 3 2 8 2" xfId="37388" xr:uid="{00000000-0005-0000-0000-000097880000}"/>
    <cellStyle name="Акцент4 3 2 8 2 2" xfId="37389" xr:uid="{00000000-0005-0000-0000-000098880000}"/>
    <cellStyle name="Акцент4 3 2 8 2 3" xfId="37390" xr:uid="{00000000-0005-0000-0000-000099880000}"/>
    <cellStyle name="Акцент4 3 2 9" xfId="37391" xr:uid="{00000000-0005-0000-0000-00009A880000}"/>
    <cellStyle name="Акцент4 3 2 9 2" xfId="37392" xr:uid="{00000000-0005-0000-0000-00009B880000}"/>
    <cellStyle name="Акцент4 3 2 9 2 2" xfId="37393" xr:uid="{00000000-0005-0000-0000-00009C880000}"/>
    <cellStyle name="Акцент4 3 2 9 2 3" xfId="37394" xr:uid="{00000000-0005-0000-0000-00009D880000}"/>
    <cellStyle name="Акцент4 3 3" xfId="37395" xr:uid="{00000000-0005-0000-0000-00009E880000}"/>
    <cellStyle name="Акцент4 3 3 2" xfId="37396" xr:uid="{00000000-0005-0000-0000-00009F880000}"/>
    <cellStyle name="Акцент4 3 3 2 2" xfId="37397" xr:uid="{00000000-0005-0000-0000-0000A0880000}"/>
    <cellStyle name="Акцент4 3 3 2 3" xfId="37398" xr:uid="{00000000-0005-0000-0000-0000A1880000}"/>
    <cellStyle name="Акцент4 3 4" xfId="37399" xr:uid="{00000000-0005-0000-0000-0000A2880000}"/>
    <cellStyle name="Акцент4 3 4 2" xfId="37400" xr:uid="{00000000-0005-0000-0000-0000A3880000}"/>
    <cellStyle name="Акцент4 3 4 2 2" xfId="37401" xr:uid="{00000000-0005-0000-0000-0000A4880000}"/>
    <cellStyle name="Акцент4 3 4 2 3" xfId="37402" xr:uid="{00000000-0005-0000-0000-0000A5880000}"/>
    <cellStyle name="Акцент4 3 5" xfId="37403" xr:uid="{00000000-0005-0000-0000-0000A6880000}"/>
    <cellStyle name="Акцент4 3 5 2" xfId="37404" xr:uid="{00000000-0005-0000-0000-0000A7880000}"/>
    <cellStyle name="Акцент4 3 5 2 2" xfId="37405" xr:uid="{00000000-0005-0000-0000-0000A8880000}"/>
    <cellStyle name="Акцент4 3 5 2 3" xfId="37406" xr:uid="{00000000-0005-0000-0000-0000A9880000}"/>
    <cellStyle name="Акцент4 3 6" xfId="37407" xr:uid="{00000000-0005-0000-0000-0000AA880000}"/>
    <cellStyle name="Акцент4 3 6 2" xfId="37408" xr:uid="{00000000-0005-0000-0000-0000AB880000}"/>
    <cellStyle name="Акцент4 3 6 2 2" xfId="37409" xr:uid="{00000000-0005-0000-0000-0000AC880000}"/>
    <cellStyle name="Акцент4 3 6 2 3" xfId="37410" xr:uid="{00000000-0005-0000-0000-0000AD880000}"/>
    <cellStyle name="Акцент4 3 7" xfId="37411" xr:uid="{00000000-0005-0000-0000-0000AE880000}"/>
    <cellStyle name="Акцент4 3 7 2" xfId="37412" xr:uid="{00000000-0005-0000-0000-0000AF880000}"/>
    <cellStyle name="Акцент4 3 7 2 2" xfId="37413" xr:uid="{00000000-0005-0000-0000-0000B0880000}"/>
    <cellStyle name="Акцент4 3 7 2 3" xfId="37414" xr:uid="{00000000-0005-0000-0000-0000B1880000}"/>
    <cellStyle name="Акцент4 3 8" xfId="37415" xr:uid="{00000000-0005-0000-0000-0000B2880000}"/>
    <cellStyle name="Акцент4 3 8 2" xfId="37416" xr:uid="{00000000-0005-0000-0000-0000B3880000}"/>
    <cellStyle name="Акцент4 3 8 2 2" xfId="37417" xr:uid="{00000000-0005-0000-0000-0000B4880000}"/>
    <cellStyle name="Акцент4 3 8 2 3" xfId="37418" xr:uid="{00000000-0005-0000-0000-0000B5880000}"/>
    <cellStyle name="Акцент4 3 9" xfId="37419" xr:uid="{00000000-0005-0000-0000-0000B6880000}"/>
    <cellStyle name="Акцент4 3 9 2" xfId="37420" xr:uid="{00000000-0005-0000-0000-0000B7880000}"/>
    <cellStyle name="Акцент4 3 9 2 2" xfId="37421" xr:uid="{00000000-0005-0000-0000-0000B8880000}"/>
    <cellStyle name="Акцент4 3 9 2 3" xfId="37422" xr:uid="{00000000-0005-0000-0000-0000B9880000}"/>
    <cellStyle name="Акцент4 4" xfId="26369" xr:uid="{00000000-0005-0000-0000-0000BA880000}"/>
    <cellStyle name="Акцент4 4 2" xfId="37423" xr:uid="{00000000-0005-0000-0000-0000BB880000}"/>
    <cellStyle name="Акцент4 4 2 2" xfId="37424" xr:uid="{00000000-0005-0000-0000-0000BC880000}"/>
    <cellStyle name="Акцент4 4 2 2 2" xfId="37425" xr:uid="{00000000-0005-0000-0000-0000BD880000}"/>
    <cellStyle name="Акцент4 4 2 2 3" xfId="37426" xr:uid="{00000000-0005-0000-0000-0000BE880000}"/>
    <cellStyle name="Акцент4 4 3" xfId="37427" xr:uid="{00000000-0005-0000-0000-0000BF880000}"/>
    <cellStyle name="Акцент4 4 3 2" xfId="37428" xr:uid="{00000000-0005-0000-0000-0000C0880000}"/>
    <cellStyle name="Акцент4 4 3 3" xfId="37429" xr:uid="{00000000-0005-0000-0000-0000C1880000}"/>
    <cellStyle name="Акцент4 5" xfId="26370" xr:uid="{00000000-0005-0000-0000-0000C2880000}"/>
    <cellStyle name="Акцент4 5 2" xfId="37430" xr:uid="{00000000-0005-0000-0000-0000C3880000}"/>
    <cellStyle name="Акцент4 5 2 2" xfId="37431" xr:uid="{00000000-0005-0000-0000-0000C4880000}"/>
    <cellStyle name="Акцент4 5 2 2 2" xfId="37432" xr:uid="{00000000-0005-0000-0000-0000C5880000}"/>
    <cellStyle name="Акцент4 5 2 2 3" xfId="37433" xr:uid="{00000000-0005-0000-0000-0000C6880000}"/>
    <cellStyle name="Акцент4 5 3" xfId="37434" xr:uid="{00000000-0005-0000-0000-0000C7880000}"/>
    <cellStyle name="Акцент4 5 3 2" xfId="37435" xr:uid="{00000000-0005-0000-0000-0000C8880000}"/>
    <cellStyle name="Акцент4 5 3 3" xfId="37436" xr:uid="{00000000-0005-0000-0000-0000C9880000}"/>
    <cellStyle name="Акцент4 6" xfId="26371" xr:uid="{00000000-0005-0000-0000-0000CA880000}"/>
    <cellStyle name="Акцент4 6 2" xfId="37437" xr:uid="{00000000-0005-0000-0000-0000CB880000}"/>
    <cellStyle name="Акцент4 6 2 2" xfId="37438" xr:uid="{00000000-0005-0000-0000-0000CC880000}"/>
    <cellStyle name="Акцент4 6 2 2 2" xfId="37439" xr:uid="{00000000-0005-0000-0000-0000CD880000}"/>
    <cellStyle name="Акцент4 6 2 2 3" xfId="37440" xr:uid="{00000000-0005-0000-0000-0000CE880000}"/>
    <cellStyle name="Акцент4 6 3" xfId="37441" xr:uid="{00000000-0005-0000-0000-0000CF880000}"/>
    <cellStyle name="Акцент4 6 3 2" xfId="37442" xr:uid="{00000000-0005-0000-0000-0000D0880000}"/>
    <cellStyle name="Акцент4 6 3 3" xfId="37443" xr:uid="{00000000-0005-0000-0000-0000D1880000}"/>
    <cellStyle name="Акцент4 7" xfId="26372" xr:uid="{00000000-0005-0000-0000-0000D2880000}"/>
    <cellStyle name="Акцент4 7 2" xfId="37444" xr:uid="{00000000-0005-0000-0000-0000D3880000}"/>
    <cellStyle name="Акцент4 7 2 2" xfId="37445" xr:uid="{00000000-0005-0000-0000-0000D4880000}"/>
    <cellStyle name="Акцент4 7 2 3" xfId="37446" xr:uid="{00000000-0005-0000-0000-0000D5880000}"/>
    <cellStyle name="Акцент4 8" xfId="26373" xr:uid="{00000000-0005-0000-0000-0000D6880000}"/>
    <cellStyle name="Акцент4 8 2" xfId="37447" xr:uid="{00000000-0005-0000-0000-0000D7880000}"/>
    <cellStyle name="Акцент4 8 2 2" xfId="37448" xr:uid="{00000000-0005-0000-0000-0000D8880000}"/>
    <cellStyle name="Акцент4 8 2 3" xfId="37449" xr:uid="{00000000-0005-0000-0000-0000D9880000}"/>
    <cellStyle name="Акцент4 9" xfId="26374" xr:uid="{00000000-0005-0000-0000-0000DA880000}"/>
    <cellStyle name="Акцент4 9 2" xfId="37450" xr:uid="{00000000-0005-0000-0000-0000DB880000}"/>
    <cellStyle name="Акцент4 9 2 2" xfId="37451" xr:uid="{00000000-0005-0000-0000-0000DC880000}"/>
    <cellStyle name="Акцент4 9 2 3" xfId="37452" xr:uid="{00000000-0005-0000-0000-0000DD880000}"/>
    <cellStyle name="Акцент5 10" xfId="37453" xr:uid="{00000000-0005-0000-0000-0000DE880000}"/>
    <cellStyle name="Акцент5 10 2" xfId="37454" xr:uid="{00000000-0005-0000-0000-0000DF880000}"/>
    <cellStyle name="Акцент5 10 2 2" xfId="37455" xr:uid="{00000000-0005-0000-0000-0000E0880000}"/>
    <cellStyle name="Акцент5 10 2 3" xfId="37456" xr:uid="{00000000-0005-0000-0000-0000E1880000}"/>
    <cellStyle name="Акцент5 11" xfId="37457" xr:uid="{00000000-0005-0000-0000-0000E2880000}"/>
    <cellStyle name="Акцент5 11 2" xfId="37458" xr:uid="{00000000-0005-0000-0000-0000E3880000}"/>
    <cellStyle name="Акцент5 11 2 2" xfId="37459" xr:uid="{00000000-0005-0000-0000-0000E4880000}"/>
    <cellStyle name="Акцент5 11 2 3" xfId="37460" xr:uid="{00000000-0005-0000-0000-0000E5880000}"/>
    <cellStyle name="Акцент5 12" xfId="37461" xr:uid="{00000000-0005-0000-0000-0000E6880000}"/>
    <cellStyle name="Акцент5 12 2" xfId="37462" xr:uid="{00000000-0005-0000-0000-0000E7880000}"/>
    <cellStyle name="Акцент5 12 2 2" xfId="37463" xr:uid="{00000000-0005-0000-0000-0000E8880000}"/>
    <cellStyle name="Акцент5 12 2 3" xfId="37464" xr:uid="{00000000-0005-0000-0000-0000E9880000}"/>
    <cellStyle name="Акцент5 13" xfId="37465" xr:uid="{00000000-0005-0000-0000-0000EA880000}"/>
    <cellStyle name="Акцент5 13 2" xfId="37466" xr:uid="{00000000-0005-0000-0000-0000EB880000}"/>
    <cellStyle name="Акцент5 13 2 2" xfId="37467" xr:uid="{00000000-0005-0000-0000-0000EC880000}"/>
    <cellStyle name="Акцент5 13 2 3" xfId="37468" xr:uid="{00000000-0005-0000-0000-0000ED880000}"/>
    <cellStyle name="Акцент5 14" xfId="37469" xr:uid="{00000000-0005-0000-0000-0000EE880000}"/>
    <cellStyle name="Акцент5 14 2" xfId="37470" xr:uid="{00000000-0005-0000-0000-0000EF880000}"/>
    <cellStyle name="Акцент5 14 2 2" xfId="37471" xr:uid="{00000000-0005-0000-0000-0000F0880000}"/>
    <cellStyle name="Акцент5 14 2 3" xfId="37472" xr:uid="{00000000-0005-0000-0000-0000F1880000}"/>
    <cellStyle name="Акцент5 15" xfId="37473" xr:uid="{00000000-0005-0000-0000-0000F2880000}"/>
    <cellStyle name="Акцент5 15 2" xfId="37474" xr:uid="{00000000-0005-0000-0000-0000F3880000}"/>
    <cellStyle name="Акцент5 15 2 2" xfId="37475" xr:uid="{00000000-0005-0000-0000-0000F4880000}"/>
    <cellStyle name="Акцент5 15 2 3" xfId="37476" xr:uid="{00000000-0005-0000-0000-0000F5880000}"/>
    <cellStyle name="Акцент5 16" xfId="37477" xr:uid="{00000000-0005-0000-0000-0000F6880000}"/>
    <cellStyle name="Акцент5 16 2" xfId="37478" xr:uid="{00000000-0005-0000-0000-0000F7880000}"/>
    <cellStyle name="Акцент5 16 2 2" xfId="37479" xr:uid="{00000000-0005-0000-0000-0000F8880000}"/>
    <cellStyle name="Акцент5 16 2 3" xfId="37480" xr:uid="{00000000-0005-0000-0000-0000F9880000}"/>
    <cellStyle name="Акцент5 17" xfId="37481" xr:uid="{00000000-0005-0000-0000-0000FA880000}"/>
    <cellStyle name="Акцент5 17 2" xfId="37482" xr:uid="{00000000-0005-0000-0000-0000FB880000}"/>
    <cellStyle name="Акцент5 17 2 2" xfId="37483" xr:uid="{00000000-0005-0000-0000-0000FC880000}"/>
    <cellStyle name="Акцент5 17 2 3" xfId="37484" xr:uid="{00000000-0005-0000-0000-0000FD880000}"/>
    <cellStyle name="Акцент5 18" xfId="37485" xr:uid="{00000000-0005-0000-0000-0000FE880000}"/>
    <cellStyle name="Акцент5 18 2" xfId="37486" xr:uid="{00000000-0005-0000-0000-0000FF880000}"/>
    <cellStyle name="Акцент5 18 2 2" xfId="37487" xr:uid="{00000000-0005-0000-0000-000000890000}"/>
    <cellStyle name="Акцент5 18 2 3" xfId="37488" xr:uid="{00000000-0005-0000-0000-000001890000}"/>
    <cellStyle name="Акцент5 19" xfId="37489" xr:uid="{00000000-0005-0000-0000-000002890000}"/>
    <cellStyle name="Акцент5 19 2" xfId="37490" xr:uid="{00000000-0005-0000-0000-000003890000}"/>
    <cellStyle name="Акцент5 19 2 2" xfId="37491" xr:uid="{00000000-0005-0000-0000-000004890000}"/>
    <cellStyle name="Акцент5 19 2 3" xfId="37492" xr:uid="{00000000-0005-0000-0000-000005890000}"/>
    <cellStyle name="Акцент5 2" xfId="26375" xr:uid="{00000000-0005-0000-0000-000006890000}"/>
    <cellStyle name="Акцент5 2 2" xfId="26376" xr:uid="{00000000-0005-0000-0000-000007890000}"/>
    <cellStyle name="Акцент5 2 2 2" xfId="37493" xr:uid="{00000000-0005-0000-0000-000008890000}"/>
    <cellStyle name="Акцент5 2 2 2 2" xfId="37494" xr:uid="{00000000-0005-0000-0000-000009890000}"/>
    <cellStyle name="Акцент5 2 2 2 3" xfId="37495" xr:uid="{00000000-0005-0000-0000-00000A890000}"/>
    <cellStyle name="Акцент5 2 3" xfId="37496" xr:uid="{00000000-0005-0000-0000-00000B890000}"/>
    <cellStyle name="Акцент5 2 3 2" xfId="37497" xr:uid="{00000000-0005-0000-0000-00000C890000}"/>
    <cellStyle name="Акцент5 2 3 3" xfId="37498" xr:uid="{00000000-0005-0000-0000-00000D890000}"/>
    <cellStyle name="Акцент5 20" xfId="37499" xr:uid="{00000000-0005-0000-0000-00000E890000}"/>
    <cellStyle name="Акцент5 20 2" xfId="37500" xr:uid="{00000000-0005-0000-0000-00000F890000}"/>
    <cellStyle name="Акцент5 20 2 2" xfId="37501" xr:uid="{00000000-0005-0000-0000-000010890000}"/>
    <cellStyle name="Акцент5 20 2 3" xfId="37502" xr:uid="{00000000-0005-0000-0000-000011890000}"/>
    <cellStyle name="Акцент5 21" xfId="37503" xr:uid="{00000000-0005-0000-0000-000012890000}"/>
    <cellStyle name="Акцент5 21 2" xfId="37504" xr:uid="{00000000-0005-0000-0000-000013890000}"/>
    <cellStyle name="Акцент5 21 2 2" xfId="37505" xr:uid="{00000000-0005-0000-0000-000014890000}"/>
    <cellStyle name="Акцент5 21 2 3" xfId="37506" xr:uid="{00000000-0005-0000-0000-000015890000}"/>
    <cellStyle name="Акцент5 22" xfId="37507" xr:uid="{00000000-0005-0000-0000-000016890000}"/>
    <cellStyle name="Акцент5 22 2" xfId="37508" xr:uid="{00000000-0005-0000-0000-000017890000}"/>
    <cellStyle name="Акцент5 22 2 2" xfId="37509" xr:uid="{00000000-0005-0000-0000-000018890000}"/>
    <cellStyle name="Акцент5 22 2 3" xfId="37510" xr:uid="{00000000-0005-0000-0000-000019890000}"/>
    <cellStyle name="Акцент5 23" xfId="37511" xr:uid="{00000000-0005-0000-0000-00001A890000}"/>
    <cellStyle name="Акцент5 23 2" xfId="37512" xr:uid="{00000000-0005-0000-0000-00001B890000}"/>
    <cellStyle name="Акцент5 23 2 2" xfId="37513" xr:uid="{00000000-0005-0000-0000-00001C890000}"/>
    <cellStyle name="Акцент5 23 2 2 2" xfId="37514" xr:uid="{00000000-0005-0000-0000-00001D890000}"/>
    <cellStyle name="Акцент5 23 2 2 3" xfId="37515" xr:uid="{00000000-0005-0000-0000-00001E890000}"/>
    <cellStyle name="Акцент5 23 3" xfId="37516" xr:uid="{00000000-0005-0000-0000-00001F890000}"/>
    <cellStyle name="Акцент5 23 3 2" xfId="37517" xr:uid="{00000000-0005-0000-0000-000020890000}"/>
    <cellStyle name="Акцент5 23 3 3" xfId="37518" xr:uid="{00000000-0005-0000-0000-000021890000}"/>
    <cellStyle name="Акцент5 24" xfId="37519" xr:uid="{00000000-0005-0000-0000-000022890000}"/>
    <cellStyle name="Акцент5 24 2" xfId="37520" xr:uid="{00000000-0005-0000-0000-000023890000}"/>
    <cellStyle name="Акцент5 24 2 2" xfId="37521" xr:uid="{00000000-0005-0000-0000-000024890000}"/>
    <cellStyle name="Акцент5 24 2 2 2" xfId="37522" xr:uid="{00000000-0005-0000-0000-000025890000}"/>
    <cellStyle name="Акцент5 24 2 2 3" xfId="37523" xr:uid="{00000000-0005-0000-0000-000026890000}"/>
    <cellStyle name="Акцент5 24 3" xfId="37524" xr:uid="{00000000-0005-0000-0000-000027890000}"/>
    <cellStyle name="Акцент5 24 3 2" xfId="37525" xr:uid="{00000000-0005-0000-0000-000028890000}"/>
    <cellStyle name="Акцент5 24 3 3" xfId="37526" xr:uid="{00000000-0005-0000-0000-000029890000}"/>
    <cellStyle name="Акцент5 25" xfId="37527" xr:uid="{00000000-0005-0000-0000-00002A890000}"/>
    <cellStyle name="Акцент5 25 2" xfId="37528" xr:uid="{00000000-0005-0000-0000-00002B890000}"/>
    <cellStyle name="Акцент5 25 2 2" xfId="37529" xr:uid="{00000000-0005-0000-0000-00002C890000}"/>
    <cellStyle name="Акцент5 25 2 3" xfId="37530" xr:uid="{00000000-0005-0000-0000-00002D890000}"/>
    <cellStyle name="Акцент5 26" xfId="37531" xr:uid="{00000000-0005-0000-0000-00002E890000}"/>
    <cellStyle name="Акцент5 26 2" xfId="37532" xr:uid="{00000000-0005-0000-0000-00002F890000}"/>
    <cellStyle name="Акцент5 26 2 2" xfId="37533" xr:uid="{00000000-0005-0000-0000-000030890000}"/>
    <cellStyle name="Акцент5 26 2 3" xfId="37534" xr:uid="{00000000-0005-0000-0000-000031890000}"/>
    <cellStyle name="Акцент5 27" xfId="37535" xr:uid="{00000000-0005-0000-0000-000032890000}"/>
    <cellStyle name="Акцент5 27 2" xfId="37536" xr:uid="{00000000-0005-0000-0000-000033890000}"/>
    <cellStyle name="Акцент5 27 2 2" xfId="37537" xr:uid="{00000000-0005-0000-0000-000034890000}"/>
    <cellStyle name="Акцент5 27 2 3" xfId="37538" xr:uid="{00000000-0005-0000-0000-000035890000}"/>
    <cellStyle name="Акцент5 3" xfId="26377" xr:uid="{00000000-0005-0000-0000-000036890000}"/>
    <cellStyle name="Акцент5 3 2" xfId="37539" xr:uid="{00000000-0005-0000-0000-000037890000}"/>
    <cellStyle name="Акцент5 3 2 2" xfId="37540" xr:uid="{00000000-0005-0000-0000-000038890000}"/>
    <cellStyle name="Акцент5 3 2 2 2" xfId="37541" xr:uid="{00000000-0005-0000-0000-000039890000}"/>
    <cellStyle name="Акцент5 3 2 2 3" xfId="37542" xr:uid="{00000000-0005-0000-0000-00003A890000}"/>
    <cellStyle name="Акцент5 3 3" xfId="37543" xr:uid="{00000000-0005-0000-0000-00003B890000}"/>
    <cellStyle name="Акцент5 3 3 2" xfId="37544" xr:uid="{00000000-0005-0000-0000-00003C890000}"/>
    <cellStyle name="Акцент5 3 3 3" xfId="37545" xr:uid="{00000000-0005-0000-0000-00003D890000}"/>
    <cellStyle name="Акцент5 4" xfId="26378" xr:uid="{00000000-0005-0000-0000-00003E890000}"/>
    <cellStyle name="Акцент5 4 2" xfId="37546" xr:uid="{00000000-0005-0000-0000-00003F890000}"/>
    <cellStyle name="Акцент5 4 2 2" xfId="37547" xr:uid="{00000000-0005-0000-0000-000040890000}"/>
    <cellStyle name="Акцент5 4 2 2 2" xfId="37548" xr:uid="{00000000-0005-0000-0000-000041890000}"/>
    <cellStyle name="Акцент5 4 2 2 3" xfId="37549" xr:uid="{00000000-0005-0000-0000-000042890000}"/>
    <cellStyle name="Акцент5 4 3" xfId="37550" xr:uid="{00000000-0005-0000-0000-000043890000}"/>
    <cellStyle name="Акцент5 4 3 2" xfId="37551" xr:uid="{00000000-0005-0000-0000-000044890000}"/>
    <cellStyle name="Акцент5 4 3 3" xfId="37552" xr:uid="{00000000-0005-0000-0000-000045890000}"/>
    <cellStyle name="Акцент5 5" xfId="26379" xr:uid="{00000000-0005-0000-0000-000046890000}"/>
    <cellStyle name="Акцент5 5 2" xfId="37553" xr:uid="{00000000-0005-0000-0000-000047890000}"/>
    <cellStyle name="Акцент5 5 2 2" xfId="37554" xr:uid="{00000000-0005-0000-0000-000048890000}"/>
    <cellStyle name="Акцент5 5 2 2 2" xfId="37555" xr:uid="{00000000-0005-0000-0000-000049890000}"/>
    <cellStyle name="Акцент5 5 2 2 3" xfId="37556" xr:uid="{00000000-0005-0000-0000-00004A890000}"/>
    <cellStyle name="Акцент5 5 3" xfId="37557" xr:uid="{00000000-0005-0000-0000-00004B890000}"/>
    <cellStyle name="Акцент5 5 3 2" xfId="37558" xr:uid="{00000000-0005-0000-0000-00004C890000}"/>
    <cellStyle name="Акцент5 5 3 3" xfId="37559" xr:uid="{00000000-0005-0000-0000-00004D890000}"/>
    <cellStyle name="Акцент5 6" xfId="26380" xr:uid="{00000000-0005-0000-0000-00004E890000}"/>
    <cellStyle name="Акцент5 6 2" xfId="37560" xr:uid="{00000000-0005-0000-0000-00004F890000}"/>
    <cellStyle name="Акцент5 6 2 2" xfId="37561" xr:uid="{00000000-0005-0000-0000-000050890000}"/>
    <cellStyle name="Акцент5 6 2 2 2" xfId="37562" xr:uid="{00000000-0005-0000-0000-000051890000}"/>
    <cellStyle name="Акцент5 6 2 2 3" xfId="37563" xr:uid="{00000000-0005-0000-0000-000052890000}"/>
    <cellStyle name="Акцент5 6 3" xfId="37564" xr:uid="{00000000-0005-0000-0000-000053890000}"/>
    <cellStyle name="Акцент5 6 3 2" xfId="37565" xr:uid="{00000000-0005-0000-0000-000054890000}"/>
    <cellStyle name="Акцент5 6 3 3" xfId="37566" xr:uid="{00000000-0005-0000-0000-000055890000}"/>
    <cellStyle name="Акцент5 7" xfId="26381" xr:uid="{00000000-0005-0000-0000-000056890000}"/>
    <cellStyle name="Акцент5 7 2" xfId="37567" xr:uid="{00000000-0005-0000-0000-000057890000}"/>
    <cellStyle name="Акцент5 7 2 2" xfId="37568" xr:uid="{00000000-0005-0000-0000-000058890000}"/>
    <cellStyle name="Акцент5 7 2 3" xfId="37569" xr:uid="{00000000-0005-0000-0000-000059890000}"/>
    <cellStyle name="Акцент5 8" xfId="26382" xr:uid="{00000000-0005-0000-0000-00005A890000}"/>
    <cellStyle name="Акцент5 8 2" xfId="37570" xr:uid="{00000000-0005-0000-0000-00005B890000}"/>
    <cellStyle name="Акцент5 8 2 2" xfId="37571" xr:uid="{00000000-0005-0000-0000-00005C890000}"/>
    <cellStyle name="Акцент5 8 2 3" xfId="37572" xr:uid="{00000000-0005-0000-0000-00005D890000}"/>
    <cellStyle name="Акцент5 9" xfId="26383" xr:uid="{00000000-0005-0000-0000-00005E890000}"/>
    <cellStyle name="Акцент5 9 2" xfId="37573" xr:uid="{00000000-0005-0000-0000-00005F890000}"/>
    <cellStyle name="Акцент5 9 2 2" xfId="37574" xr:uid="{00000000-0005-0000-0000-000060890000}"/>
    <cellStyle name="Акцент5 9 2 3" xfId="37575" xr:uid="{00000000-0005-0000-0000-000061890000}"/>
    <cellStyle name="Акцент6 10" xfId="37576" xr:uid="{00000000-0005-0000-0000-000062890000}"/>
    <cellStyle name="Акцент6 10 2" xfId="37577" xr:uid="{00000000-0005-0000-0000-000063890000}"/>
    <cellStyle name="Акцент6 10 2 2" xfId="37578" xr:uid="{00000000-0005-0000-0000-000064890000}"/>
    <cellStyle name="Акцент6 10 2 3" xfId="37579" xr:uid="{00000000-0005-0000-0000-000065890000}"/>
    <cellStyle name="Акцент6 11" xfId="37580" xr:uid="{00000000-0005-0000-0000-000066890000}"/>
    <cellStyle name="Акцент6 11 2" xfId="37581" xr:uid="{00000000-0005-0000-0000-000067890000}"/>
    <cellStyle name="Акцент6 11 2 2" xfId="37582" xr:uid="{00000000-0005-0000-0000-000068890000}"/>
    <cellStyle name="Акцент6 11 2 3" xfId="37583" xr:uid="{00000000-0005-0000-0000-000069890000}"/>
    <cellStyle name="Акцент6 12" xfId="37584" xr:uid="{00000000-0005-0000-0000-00006A890000}"/>
    <cellStyle name="Акцент6 12 2" xfId="37585" xr:uid="{00000000-0005-0000-0000-00006B890000}"/>
    <cellStyle name="Акцент6 12 2 2" xfId="37586" xr:uid="{00000000-0005-0000-0000-00006C890000}"/>
    <cellStyle name="Акцент6 12 2 3" xfId="37587" xr:uid="{00000000-0005-0000-0000-00006D890000}"/>
    <cellStyle name="Акцент6 13" xfId="37588" xr:uid="{00000000-0005-0000-0000-00006E890000}"/>
    <cellStyle name="Акцент6 13 2" xfId="37589" xr:uid="{00000000-0005-0000-0000-00006F890000}"/>
    <cellStyle name="Акцент6 13 2 2" xfId="37590" xr:uid="{00000000-0005-0000-0000-000070890000}"/>
    <cellStyle name="Акцент6 13 2 3" xfId="37591" xr:uid="{00000000-0005-0000-0000-000071890000}"/>
    <cellStyle name="Акцент6 14" xfId="37592" xr:uid="{00000000-0005-0000-0000-000072890000}"/>
    <cellStyle name="Акцент6 14 2" xfId="37593" xr:uid="{00000000-0005-0000-0000-000073890000}"/>
    <cellStyle name="Акцент6 14 2 2" xfId="37594" xr:uid="{00000000-0005-0000-0000-000074890000}"/>
    <cellStyle name="Акцент6 14 2 3" xfId="37595" xr:uid="{00000000-0005-0000-0000-000075890000}"/>
    <cellStyle name="Акцент6 15" xfId="37596" xr:uid="{00000000-0005-0000-0000-000076890000}"/>
    <cellStyle name="Акцент6 15 2" xfId="37597" xr:uid="{00000000-0005-0000-0000-000077890000}"/>
    <cellStyle name="Акцент6 15 2 2" xfId="37598" xr:uid="{00000000-0005-0000-0000-000078890000}"/>
    <cellStyle name="Акцент6 15 2 3" xfId="37599" xr:uid="{00000000-0005-0000-0000-000079890000}"/>
    <cellStyle name="Акцент6 16" xfId="37600" xr:uid="{00000000-0005-0000-0000-00007A890000}"/>
    <cellStyle name="Акцент6 16 2" xfId="37601" xr:uid="{00000000-0005-0000-0000-00007B890000}"/>
    <cellStyle name="Акцент6 16 2 2" xfId="37602" xr:uid="{00000000-0005-0000-0000-00007C890000}"/>
    <cellStyle name="Акцент6 16 2 3" xfId="37603" xr:uid="{00000000-0005-0000-0000-00007D890000}"/>
    <cellStyle name="Акцент6 17" xfId="37604" xr:uid="{00000000-0005-0000-0000-00007E890000}"/>
    <cellStyle name="Акцент6 17 2" xfId="37605" xr:uid="{00000000-0005-0000-0000-00007F890000}"/>
    <cellStyle name="Акцент6 17 2 2" xfId="37606" xr:uid="{00000000-0005-0000-0000-000080890000}"/>
    <cellStyle name="Акцент6 17 2 3" xfId="37607" xr:uid="{00000000-0005-0000-0000-000081890000}"/>
    <cellStyle name="Акцент6 18" xfId="37608" xr:uid="{00000000-0005-0000-0000-000082890000}"/>
    <cellStyle name="Акцент6 18 2" xfId="37609" xr:uid="{00000000-0005-0000-0000-000083890000}"/>
    <cellStyle name="Акцент6 18 2 2" xfId="37610" xr:uid="{00000000-0005-0000-0000-000084890000}"/>
    <cellStyle name="Акцент6 18 2 3" xfId="37611" xr:uid="{00000000-0005-0000-0000-000085890000}"/>
    <cellStyle name="Акцент6 19" xfId="37612" xr:uid="{00000000-0005-0000-0000-000086890000}"/>
    <cellStyle name="Акцент6 19 2" xfId="37613" xr:uid="{00000000-0005-0000-0000-000087890000}"/>
    <cellStyle name="Акцент6 19 2 2" xfId="37614" xr:uid="{00000000-0005-0000-0000-000088890000}"/>
    <cellStyle name="Акцент6 19 2 3" xfId="37615" xr:uid="{00000000-0005-0000-0000-000089890000}"/>
    <cellStyle name="Акцент6 2" xfId="26384" xr:uid="{00000000-0005-0000-0000-00008A890000}"/>
    <cellStyle name="Акцент6 2 2" xfId="26385" xr:uid="{00000000-0005-0000-0000-00008B890000}"/>
    <cellStyle name="Акцент6 2 2 2" xfId="37616" xr:uid="{00000000-0005-0000-0000-00008C890000}"/>
    <cellStyle name="Акцент6 2 2 2 2" xfId="37617" xr:uid="{00000000-0005-0000-0000-00008D890000}"/>
    <cellStyle name="Акцент6 2 2 2 3" xfId="37618" xr:uid="{00000000-0005-0000-0000-00008E890000}"/>
    <cellStyle name="Акцент6 2 3" xfId="37619" xr:uid="{00000000-0005-0000-0000-00008F890000}"/>
    <cellStyle name="Акцент6 2 3 2" xfId="37620" xr:uid="{00000000-0005-0000-0000-000090890000}"/>
    <cellStyle name="Акцент6 2 3 3" xfId="37621" xr:uid="{00000000-0005-0000-0000-000091890000}"/>
    <cellStyle name="Акцент6 20" xfId="37622" xr:uid="{00000000-0005-0000-0000-000092890000}"/>
    <cellStyle name="Акцент6 20 2" xfId="37623" xr:uid="{00000000-0005-0000-0000-000093890000}"/>
    <cellStyle name="Акцент6 20 2 2" xfId="37624" xr:uid="{00000000-0005-0000-0000-000094890000}"/>
    <cellStyle name="Акцент6 20 2 3" xfId="37625" xr:uid="{00000000-0005-0000-0000-000095890000}"/>
    <cellStyle name="Акцент6 21" xfId="37626" xr:uid="{00000000-0005-0000-0000-000096890000}"/>
    <cellStyle name="Акцент6 21 2" xfId="37627" xr:uid="{00000000-0005-0000-0000-000097890000}"/>
    <cellStyle name="Акцент6 21 2 2" xfId="37628" xr:uid="{00000000-0005-0000-0000-000098890000}"/>
    <cellStyle name="Акцент6 21 2 3" xfId="37629" xr:uid="{00000000-0005-0000-0000-000099890000}"/>
    <cellStyle name="Акцент6 22" xfId="37630" xr:uid="{00000000-0005-0000-0000-00009A890000}"/>
    <cellStyle name="Акцент6 22 2" xfId="37631" xr:uid="{00000000-0005-0000-0000-00009B890000}"/>
    <cellStyle name="Акцент6 22 2 2" xfId="37632" xr:uid="{00000000-0005-0000-0000-00009C890000}"/>
    <cellStyle name="Акцент6 22 2 3" xfId="37633" xr:uid="{00000000-0005-0000-0000-00009D890000}"/>
    <cellStyle name="Акцент6 23" xfId="37634" xr:uid="{00000000-0005-0000-0000-00009E890000}"/>
    <cellStyle name="Акцент6 23 2" xfId="37635" xr:uid="{00000000-0005-0000-0000-00009F890000}"/>
    <cellStyle name="Акцент6 23 2 2" xfId="37636" xr:uid="{00000000-0005-0000-0000-0000A0890000}"/>
    <cellStyle name="Акцент6 23 2 2 2" xfId="37637" xr:uid="{00000000-0005-0000-0000-0000A1890000}"/>
    <cellStyle name="Акцент6 23 2 2 3" xfId="37638" xr:uid="{00000000-0005-0000-0000-0000A2890000}"/>
    <cellStyle name="Акцент6 23 3" xfId="37639" xr:uid="{00000000-0005-0000-0000-0000A3890000}"/>
    <cellStyle name="Акцент6 23 3 2" xfId="37640" xr:uid="{00000000-0005-0000-0000-0000A4890000}"/>
    <cellStyle name="Акцент6 23 3 3" xfId="37641" xr:uid="{00000000-0005-0000-0000-0000A5890000}"/>
    <cellStyle name="Акцент6 24" xfId="37642" xr:uid="{00000000-0005-0000-0000-0000A6890000}"/>
    <cellStyle name="Акцент6 24 2" xfId="37643" xr:uid="{00000000-0005-0000-0000-0000A7890000}"/>
    <cellStyle name="Акцент6 24 2 2" xfId="37644" xr:uid="{00000000-0005-0000-0000-0000A8890000}"/>
    <cellStyle name="Акцент6 24 2 2 2" xfId="37645" xr:uid="{00000000-0005-0000-0000-0000A9890000}"/>
    <cellStyle name="Акцент6 24 2 2 3" xfId="37646" xr:uid="{00000000-0005-0000-0000-0000AA890000}"/>
    <cellStyle name="Акцент6 24 3" xfId="37647" xr:uid="{00000000-0005-0000-0000-0000AB890000}"/>
    <cellStyle name="Акцент6 24 3 2" xfId="37648" xr:uid="{00000000-0005-0000-0000-0000AC890000}"/>
    <cellStyle name="Акцент6 24 3 3" xfId="37649" xr:uid="{00000000-0005-0000-0000-0000AD890000}"/>
    <cellStyle name="Акцент6 25" xfId="37650" xr:uid="{00000000-0005-0000-0000-0000AE890000}"/>
    <cellStyle name="Акцент6 25 2" xfId="37651" xr:uid="{00000000-0005-0000-0000-0000AF890000}"/>
    <cellStyle name="Акцент6 25 2 2" xfId="37652" xr:uid="{00000000-0005-0000-0000-0000B0890000}"/>
    <cellStyle name="Акцент6 25 2 3" xfId="37653" xr:uid="{00000000-0005-0000-0000-0000B1890000}"/>
    <cellStyle name="Акцент6 26" xfId="37654" xr:uid="{00000000-0005-0000-0000-0000B2890000}"/>
    <cellStyle name="Акцент6 26 2" xfId="37655" xr:uid="{00000000-0005-0000-0000-0000B3890000}"/>
    <cellStyle name="Акцент6 26 2 2" xfId="37656" xr:uid="{00000000-0005-0000-0000-0000B4890000}"/>
    <cellStyle name="Акцент6 26 2 3" xfId="37657" xr:uid="{00000000-0005-0000-0000-0000B5890000}"/>
    <cellStyle name="Акцент6 27" xfId="37658" xr:uid="{00000000-0005-0000-0000-0000B6890000}"/>
    <cellStyle name="Акцент6 27 2" xfId="37659" xr:uid="{00000000-0005-0000-0000-0000B7890000}"/>
    <cellStyle name="Акцент6 27 2 2" xfId="37660" xr:uid="{00000000-0005-0000-0000-0000B8890000}"/>
    <cellStyle name="Акцент6 27 2 3" xfId="37661" xr:uid="{00000000-0005-0000-0000-0000B9890000}"/>
    <cellStyle name="Акцент6 3" xfId="26386" xr:uid="{00000000-0005-0000-0000-0000BA890000}"/>
    <cellStyle name="Акцент6 3 2" xfId="37662" xr:uid="{00000000-0005-0000-0000-0000BB890000}"/>
    <cellStyle name="Акцент6 3 2 2" xfId="37663" xr:uid="{00000000-0005-0000-0000-0000BC890000}"/>
    <cellStyle name="Акцент6 3 2 2 2" xfId="37664" xr:uid="{00000000-0005-0000-0000-0000BD890000}"/>
    <cellStyle name="Акцент6 3 2 2 3" xfId="37665" xr:uid="{00000000-0005-0000-0000-0000BE890000}"/>
    <cellStyle name="Акцент6 3 3" xfId="37666" xr:uid="{00000000-0005-0000-0000-0000BF890000}"/>
    <cellStyle name="Акцент6 3 3 2" xfId="37667" xr:uid="{00000000-0005-0000-0000-0000C0890000}"/>
    <cellStyle name="Акцент6 3 3 3" xfId="37668" xr:uid="{00000000-0005-0000-0000-0000C1890000}"/>
    <cellStyle name="Акцент6 4" xfId="26387" xr:uid="{00000000-0005-0000-0000-0000C2890000}"/>
    <cellStyle name="Акцент6 4 2" xfId="37669" xr:uid="{00000000-0005-0000-0000-0000C3890000}"/>
    <cellStyle name="Акцент6 4 2 2" xfId="37670" xr:uid="{00000000-0005-0000-0000-0000C4890000}"/>
    <cellStyle name="Акцент6 4 2 2 2" xfId="37671" xr:uid="{00000000-0005-0000-0000-0000C5890000}"/>
    <cellStyle name="Акцент6 4 2 2 3" xfId="37672" xr:uid="{00000000-0005-0000-0000-0000C6890000}"/>
    <cellStyle name="Акцент6 4 3" xfId="37673" xr:uid="{00000000-0005-0000-0000-0000C7890000}"/>
    <cellStyle name="Акцент6 4 3 2" xfId="37674" xr:uid="{00000000-0005-0000-0000-0000C8890000}"/>
    <cellStyle name="Акцент6 4 3 3" xfId="37675" xr:uid="{00000000-0005-0000-0000-0000C9890000}"/>
    <cellStyle name="Акцент6 5" xfId="26388" xr:uid="{00000000-0005-0000-0000-0000CA890000}"/>
    <cellStyle name="Акцент6 5 2" xfId="37676" xr:uid="{00000000-0005-0000-0000-0000CB890000}"/>
    <cellStyle name="Акцент6 5 2 2" xfId="37677" xr:uid="{00000000-0005-0000-0000-0000CC890000}"/>
    <cellStyle name="Акцент6 5 2 2 2" xfId="37678" xr:uid="{00000000-0005-0000-0000-0000CD890000}"/>
    <cellStyle name="Акцент6 5 2 2 3" xfId="37679" xr:uid="{00000000-0005-0000-0000-0000CE890000}"/>
    <cellStyle name="Акцент6 5 3" xfId="37680" xr:uid="{00000000-0005-0000-0000-0000CF890000}"/>
    <cellStyle name="Акцент6 5 3 2" xfId="37681" xr:uid="{00000000-0005-0000-0000-0000D0890000}"/>
    <cellStyle name="Акцент6 5 3 3" xfId="37682" xr:uid="{00000000-0005-0000-0000-0000D1890000}"/>
    <cellStyle name="Акцент6 6" xfId="26389" xr:uid="{00000000-0005-0000-0000-0000D2890000}"/>
    <cellStyle name="Акцент6 6 2" xfId="37683" xr:uid="{00000000-0005-0000-0000-0000D3890000}"/>
    <cellStyle name="Акцент6 6 2 2" xfId="37684" xr:uid="{00000000-0005-0000-0000-0000D4890000}"/>
    <cellStyle name="Акцент6 6 2 2 2" xfId="37685" xr:uid="{00000000-0005-0000-0000-0000D5890000}"/>
    <cellStyle name="Акцент6 6 2 2 3" xfId="37686" xr:uid="{00000000-0005-0000-0000-0000D6890000}"/>
    <cellStyle name="Акцент6 6 3" xfId="37687" xr:uid="{00000000-0005-0000-0000-0000D7890000}"/>
    <cellStyle name="Акцент6 6 3 2" xfId="37688" xr:uid="{00000000-0005-0000-0000-0000D8890000}"/>
    <cellStyle name="Акцент6 6 3 3" xfId="37689" xr:uid="{00000000-0005-0000-0000-0000D9890000}"/>
    <cellStyle name="Акцент6 7" xfId="26390" xr:uid="{00000000-0005-0000-0000-0000DA890000}"/>
    <cellStyle name="Акцент6 7 2" xfId="37690" xr:uid="{00000000-0005-0000-0000-0000DB890000}"/>
    <cellStyle name="Акцент6 7 2 2" xfId="37691" xr:uid="{00000000-0005-0000-0000-0000DC890000}"/>
    <cellStyle name="Акцент6 7 2 3" xfId="37692" xr:uid="{00000000-0005-0000-0000-0000DD890000}"/>
    <cellStyle name="Акцент6 8" xfId="26391" xr:uid="{00000000-0005-0000-0000-0000DE890000}"/>
    <cellStyle name="Акцент6 8 2" xfId="37693" xr:uid="{00000000-0005-0000-0000-0000DF890000}"/>
    <cellStyle name="Акцент6 8 2 2" xfId="37694" xr:uid="{00000000-0005-0000-0000-0000E0890000}"/>
    <cellStyle name="Акцент6 8 2 3" xfId="37695" xr:uid="{00000000-0005-0000-0000-0000E1890000}"/>
    <cellStyle name="Акцент6 9" xfId="26392" xr:uid="{00000000-0005-0000-0000-0000E2890000}"/>
    <cellStyle name="Акцент6 9 2" xfId="37696" xr:uid="{00000000-0005-0000-0000-0000E3890000}"/>
    <cellStyle name="Акцент6 9 2 2" xfId="37697" xr:uid="{00000000-0005-0000-0000-0000E4890000}"/>
    <cellStyle name="Акцент6 9 2 3" xfId="37698" xr:uid="{00000000-0005-0000-0000-0000E5890000}"/>
    <cellStyle name="вагоны" xfId="26393" xr:uid="{00000000-0005-0000-0000-0000E6890000}"/>
    <cellStyle name="Ввод  10" xfId="26394" xr:uid="{00000000-0005-0000-0000-0000E7890000}"/>
    <cellStyle name="Ввод  10 2" xfId="26395" xr:uid="{00000000-0005-0000-0000-0000E8890000}"/>
    <cellStyle name="Ввод  10 2 2" xfId="37699" xr:uid="{00000000-0005-0000-0000-0000E9890000}"/>
    <cellStyle name="Ввод  10 2 2 2" xfId="37700" xr:uid="{00000000-0005-0000-0000-0000EA890000}"/>
    <cellStyle name="Ввод  10 2 2 2 2" xfId="37701" xr:uid="{00000000-0005-0000-0000-0000EB890000}"/>
    <cellStyle name="Ввод  10 2 2 3" xfId="37702" xr:uid="{00000000-0005-0000-0000-0000EC890000}"/>
    <cellStyle name="Ввод  10 2 2 3 2" xfId="37703" xr:uid="{00000000-0005-0000-0000-0000ED890000}"/>
    <cellStyle name="Ввод  10 2 2 3 3" xfId="37704" xr:uid="{00000000-0005-0000-0000-0000EE890000}"/>
    <cellStyle name="Ввод  10 2 2 4" xfId="37705" xr:uid="{00000000-0005-0000-0000-0000EF890000}"/>
    <cellStyle name="Ввод  10 2 2 4 2" xfId="37706" xr:uid="{00000000-0005-0000-0000-0000F0890000}"/>
    <cellStyle name="Ввод  10 2 2 4 3" xfId="37707" xr:uid="{00000000-0005-0000-0000-0000F1890000}"/>
    <cellStyle name="Ввод  10 2 2 5" xfId="37708" xr:uid="{00000000-0005-0000-0000-0000F2890000}"/>
    <cellStyle name="Ввод  10 2 2 5 2" xfId="37709" xr:uid="{00000000-0005-0000-0000-0000F3890000}"/>
    <cellStyle name="Ввод  10 2 2 5 3" xfId="37710" xr:uid="{00000000-0005-0000-0000-0000F4890000}"/>
    <cellStyle name="Ввод  10 2 2 6" xfId="37711" xr:uid="{00000000-0005-0000-0000-0000F5890000}"/>
    <cellStyle name="Ввод  10 2 2 7" xfId="37712" xr:uid="{00000000-0005-0000-0000-0000F6890000}"/>
    <cellStyle name="Ввод  10 2 3" xfId="37713" xr:uid="{00000000-0005-0000-0000-0000F7890000}"/>
    <cellStyle name="Ввод  10 2 3 2" xfId="37714" xr:uid="{00000000-0005-0000-0000-0000F8890000}"/>
    <cellStyle name="Ввод  10 2 4" xfId="37715" xr:uid="{00000000-0005-0000-0000-0000F9890000}"/>
    <cellStyle name="Ввод  10 2 4 2" xfId="37716" xr:uid="{00000000-0005-0000-0000-0000FA890000}"/>
    <cellStyle name="Ввод  10 2 4 3" xfId="37717" xr:uid="{00000000-0005-0000-0000-0000FB890000}"/>
    <cellStyle name="Ввод  10 2 5" xfId="37718" xr:uid="{00000000-0005-0000-0000-0000FC890000}"/>
    <cellStyle name="Ввод  10 2 5 2" xfId="37719" xr:uid="{00000000-0005-0000-0000-0000FD890000}"/>
    <cellStyle name="Ввод  10 2 5 3" xfId="37720" xr:uid="{00000000-0005-0000-0000-0000FE890000}"/>
    <cellStyle name="Ввод  10 2 6" xfId="37721" xr:uid="{00000000-0005-0000-0000-0000FF890000}"/>
    <cellStyle name="Ввод  10 3" xfId="37722" xr:uid="{00000000-0005-0000-0000-0000008A0000}"/>
    <cellStyle name="Ввод  10 3 2" xfId="37723" xr:uid="{00000000-0005-0000-0000-0000018A0000}"/>
    <cellStyle name="Ввод  10 3 2 2" xfId="37724" xr:uid="{00000000-0005-0000-0000-0000028A0000}"/>
    <cellStyle name="Ввод  10 3 3" xfId="37725" xr:uid="{00000000-0005-0000-0000-0000038A0000}"/>
    <cellStyle name="Ввод  10 3 3 2" xfId="37726" xr:uid="{00000000-0005-0000-0000-0000048A0000}"/>
    <cellStyle name="Ввод  10 3 3 3" xfId="37727" xr:uid="{00000000-0005-0000-0000-0000058A0000}"/>
    <cellStyle name="Ввод  10 3 4" xfId="37728" xr:uid="{00000000-0005-0000-0000-0000068A0000}"/>
    <cellStyle name="Ввод  10 3 4 2" xfId="37729" xr:uid="{00000000-0005-0000-0000-0000078A0000}"/>
    <cellStyle name="Ввод  10 3 4 3" xfId="37730" xr:uid="{00000000-0005-0000-0000-0000088A0000}"/>
    <cellStyle name="Ввод  10 3 5" xfId="37731" xr:uid="{00000000-0005-0000-0000-0000098A0000}"/>
    <cellStyle name="Ввод  10 3 5 2" xfId="37732" xr:uid="{00000000-0005-0000-0000-00000A8A0000}"/>
    <cellStyle name="Ввод  10 3 5 3" xfId="37733" xr:uid="{00000000-0005-0000-0000-00000B8A0000}"/>
    <cellStyle name="Ввод  10 3 6" xfId="37734" xr:uid="{00000000-0005-0000-0000-00000C8A0000}"/>
    <cellStyle name="Ввод  10 3 7" xfId="37735" xr:uid="{00000000-0005-0000-0000-00000D8A0000}"/>
    <cellStyle name="Ввод  10 4" xfId="37736" xr:uid="{00000000-0005-0000-0000-00000E8A0000}"/>
    <cellStyle name="Ввод  10 4 2" xfId="37737" xr:uid="{00000000-0005-0000-0000-00000F8A0000}"/>
    <cellStyle name="Ввод  10 4 2 2" xfId="37738" xr:uid="{00000000-0005-0000-0000-0000108A0000}"/>
    <cellStyle name="Ввод  10 4 3" xfId="37739" xr:uid="{00000000-0005-0000-0000-0000118A0000}"/>
    <cellStyle name="Ввод  10 4 3 2" xfId="37740" xr:uid="{00000000-0005-0000-0000-0000128A0000}"/>
    <cellStyle name="Ввод  10 4 3 3" xfId="37741" xr:uid="{00000000-0005-0000-0000-0000138A0000}"/>
    <cellStyle name="Ввод  10 4 4" xfId="37742" xr:uid="{00000000-0005-0000-0000-0000148A0000}"/>
    <cellStyle name="Ввод  10 4 4 2" xfId="37743" xr:uid="{00000000-0005-0000-0000-0000158A0000}"/>
    <cellStyle name="Ввод  10 4 4 3" xfId="37744" xr:uid="{00000000-0005-0000-0000-0000168A0000}"/>
    <cellStyle name="Ввод  10 4 5" xfId="37745" xr:uid="{00000000-0005-0000-0000-0000178A0000}"/>
    <cellStyle name="Ввод  10 4 5 2" xfId="37746" xr:uid="{00000000-0005-0000-0000-0000188A0000}"/>
    <cellStyle name="Ввод  10 4 5 3" xfId="37747" xr:uid="{00000000-0005-0000-0000-0000198A0000}"/>
    <cellStyle name="Ввод  10 4 6" xfId="37748" xr:uid="{00000000-0005-0000-0000-00001A8A0000}"/>
    <cellStyle name="Ввод  10 4 7" xfId="37749" xr:uid="{00000000-0005-0000-0000-00001B8A0000}"/>
    <cellStyle name="Ввод  10 5" xfId="37750" xr:uid="{00000000-0005-0000-0000-00001C8A0000}"/>
    <cellStyle name="Ввод  10 5 2" xfId="37751" xr:uid="{00000000-0005-0000-0000-00001D8A0000}"/>
    <cellStyle name="Ввод  10 6" xfId="37752" xr:uid="{00000000-0005-0000-0000-00001E8A0000}"/>
    <cellStyle name="Ввод  10 6 2" xfId="37753" xr:uid="{00000000-0005-0000-0000-00001F8A0000}"/>
    <cellStyle name="Ввод  10 6 3" xfId="37754" xr:uid="{00000000-0005-0000-0000-0000208A0000}"/>
    <cellStyle name="Ввод  10 7" xfId="37755" xr:uid="{00000000-0005-0000-0000-0000218A0000}"/>
    <cellStyle name="Ввод  10 7 2" xfId="37756" xr:uid="{00000000-0005-0000-0000-0000228A0000}"/>
    <cellStyle name="Ввод  10 7 3" xfId="37757" xr:uid="{00000000-0005-0000-0000-0000238A0000}"/>
    <cellStyle name="Ввод  10 8" xfId="37758" xr:uid="{00000000-0005-0000-0000-0000248A0000}"/>
    <cellStyle name="Ввод  11" xfId="26396" xr:uid="{00000000-0005-0000-0000-0000258A0000}"/>
    <cellStyle name="Ввод  11 2" xfId="26397" xr:uid="{00000000-0005-0000-0000-0000268A0000}"/>
    <cellStyle name="Ввод  11 2 2" xfId="37759" xr:uid="{00000000-0005-0000-0000-0000278A0000}"/>
    <cellStyle name="Ввод  11 2 2 2" xfId="37760" xr:uid="{00000000-0005-0000-0000-0000288A0000}"/>
    <cellStyle name="Ввод  11 2 2 2 2" xfId="37761" xr:uid="{00000000-0005-0000-0000-0000298A0000}"/>
    <cellStyle name="Ввод  11 2 2 3" xfId="37762" xr:uid="{00000000-0005-0000-0000-00002A8A0000}"/>
    <cellStyle name="Ввод  11 2 2 3 2" xfId="37763" xr:uid="{00000000-0005-0000-0000-00002B8A0000}"/>
    <cellStyle name="Ввод  11 2 2 3 3" xfId="37764" xr:uid="{00000000-0005-0000-0000-00002C8A0000}"/>
    <cellStyle name="Ввод  11 2 2 4" xfId="37765" xr:uid="{00000000-0005-0000-0000-00002D8A0000}"/>
    <cellStyle name="Ввод  11 2 2 4 2" xfId="37766" xr:uid="{00000000-0005-0000-0000-00002E8A0000}"/>
    <cellStyle name="Ввод  11 2 2 4 3" xfId="37767" xr:uid="{00000000-0005-0000-0000-00002F8A0000}"/>
    <cellStyle name="Ввод  11 2 2 5" xfId="37768" xr:uid="{00000000-0005-0000-0000-0000308A0000}"/>
    <cellStyle name="Ввод  11 2 2 5 2" xfId="37769" xr:uid="{00000000-0005-0000-0000-0000318A0000}"/>
    <cellStyle name="Ввод  11 2 2 5 3" xfId="37770" xr:uid="{00000000-0005-0000-0000-0000328A0000}"/>
    <cellStyle name="Ввод  11 2 2 6" xfId="37771" xr:uid="{00000000-0005-0000-0000-0000338A0000}"/>
    <cellStyle name="Ввод  11 2 2 7" xfId="37772" xr:uid="{00000000-0005-0000-0000-0000348A0000}"/>
    <cellStyle name="Ввод  11 2 3" xfId="37773" xr:uid="{00000000-0005-0000-0000-0000358A0000}"/>
    <cellStyle name="Ввод  11 2 3 2" xfId="37774" xr:uid="{00000000-0005-0000-0000-0000368A0000}"/>
    <cellStyle name="Ввод  11 2 4" xfId="37775" xr:uid="{00000000-0005-0000-0000-0000378A0000}"/>
    <cellStyle name="Ввод  11 2 4 2" xfId="37776" xr:uid="{00000000-0005-0000-0000-0000388A0000}"/>
    <cellStyle name="Ввод  11 2 4 3" xfId="37777" xr:uid="{00000000-0005-0000-0000-0000398A0000}"/>
    <cellStyle name="Ввод  11 2 5" xfId="37778" xr:uid="{00000000-0005-0000-0000-00003A8A0000}"/>
    <cellStyle name="Ввод  11 2 5 2" xfId="37779" xr:uid="{00000000-0005-0000-0000-00003B8A0000}"/>
    <cellStyle name="Ввод  11 2 5 3" xfId="37780" xr:uid="{00000000-0005-0000-0000-00003C8A0000}"/>
    <cellStyle name="Ввод  11 2 6" xfId="37781" xr:uid="{00000000-0005-0000-0000-00003D8A0000}"/>
    <cellStyle name="Ввод  11 3" xfId="37782" xr:uid="{00000000-0005-0000-0000-00003E8A0000}"/>
    <cellStyle name="Ввод  11 3 2" xfId="37783" xr:uid="{00000000-0005-0000-0000-00003F8A0000}"/>
    <cellStyle name="Ввод  11 3 2 2" xfId="37784" xr:uid="{00000000-0005-0000-0000-0000408A0000}"/>
    <cellStyle name="Ввод  11 3 3" xfId="37785" xr:uid="{00000000-0005-0000-0000-0000418A0000}"/>
    <cellStyle name="Ввод  11 3 3 2" xfId="37786" xr:uid="{00000000-0005-0000-0000-0000428A0000}"/>
    <cellStyle name="Ввод  11 3 3 3" xfId="37787" xr:uid="{00000000-0005-0000-0000-0000438A0000}"/>
    <cellStyle name="Ввод  11 3 4" xfId="37788" xr:uid="{00000000-0005-0000-0000-0000448A0000}"/>
    <cellStyle name="Ввод  11 3 4 2" xfId="37789" xr:uid="{00000000-0005-0000-0000-0000458A0000}"/>
    <cellStyle name="Ввод  11 3 4 3" xfId="37790" xr:uid="{00000000-0005-0000-0000-0000468A0000}"/>
    <cellStyle name="Ввод  11 3 5" xfId="37791" xr:uid="{00000000-0005-0000-0000-0000478A0000}"/>
    <cellStyle name="Ввод  11 3 5 2" xfId="37792" xr:uid="{00000000-0005-0000-0000-0000488A0000}"/>
    <cellStyle name="Ввод  11 3 5 3" xfId="37793" xr:uid="{00000000-0005-0000-0000-0000498A0000}"/>
    <cellStyle name="Ввод  11 3 6" xfId="37794" xr:uid="{00000000-0005-0000-0000-00004A8A0000}"/>
    <cellStyle name="Ввод  11 3 7" xfId="37795" xr:uid="{00000000-0005-0000-0000-00004B8A0000}"/>
    <cellStyle name="Ввод  11 4" xfId="37796" xr:uid="{00000000-0005-0000-0000-00004C8A0000}"/>
    <cellStyle name="Ввод  11 4 2" xfId="37797" xr:uid="{00000000-0005-0000-0000-00004D8A0000}"/>
    <cellStyle name="Ввод  11 4 2 2" xfId="37798" xr:uid="{00000000-0005-0000-0000-00004E8A0000}"/>
    <cellStyle name="Ввод  11 4 3" xfId="37799" xr:uid="{00000000-0005-0000-0000-00004F8A0000}"/>
    <cellStyle name="Ввод  11 4 3 2" xfId="37800" xr:uid="{00000000-0005-0000-0000-0000508A0000}"/>
    <cellStyle name="Ввод  11 4 3 3" xfId="37801" xr:uid="{00000000-0005-0000-0000-0000518A0000}"/>
    <cellStyle name="Ввод  11 4 4" xfId="37802" xr:uid="{00000000-0005-0000-0000-0000528A0000}"/>
    <cellStyle name="Ввод  11 4 4 2" xfId="37803" xr:uid="{00000000-0005-0000-0000-0000538A0000}"/>
    <cellStyle name="Ввод  11 4 4 3" xfId="37804" xr:uid="{00000000-0005-0000-0000-0000548A0000}"/>
    <cellStyle name="Ввод  11 4 5" xfId="37805" xr:uid="{00000000-0005-0000-0000-0000558A0000}"/>
    <cellStyle name="Ввод  11 4 5 2" xfId="37806" xr:uid="{00000000-0005-0000-0000-0000568A0000}"/>
    <cellStyle name="Ввод  11 4 5 3" xfId="37807" xr:uid="{00000000-0005-0000-0000-0000578A0000}"/>
    <cellStyle name="Ввод  11 4 6" xfId="37808" xr:uid="{00000000-0005-0000-0000-0000588A0000}"/>
    <cellStyle name="Ввод  11 4 7" xfId="37809" xr:uid="{00000000-0005-0000-0000-0000598A0000}"/>
    <cellStyle name="Ввод  11 5" xfId="37810" xr:uid="{00000000-0005-0000-0000-00005A8A0000}"/>
    <cellStyle name="Ввод  11 5 2" xfId="37811" xr:uid="{00000000-0005-0000-0000-00005B8A0000}"/>
    <cellStyle name="Ввод  11 6" xfId="37812" xr:uid="{00000000-0005-0000-0000-00005C8A0000}"/>
    <cellStyle name="Ввод  11 6 2" xfId="37813" xr:uid="{00000000-0005-0000-0000-00005D8A0000}"/>
    <cellStyle name="Ввод  11 6 3" xfId="37814" xr:uid="{00000000-0005-0000-0000-00005E8A0000}"/>
    <cellStyle name="Ввод  11 7" xfId="37815" xr:uid="{00000000-0005-0000-0000-00005F8A0000}"/>
    <cellStyle name="Ввод  11 7 2" xfId="37816" xr:uid="{00000000-0005-0000-0000-0000608A0000}"/>
    <cellStyle name="Ввод  11 7 3" xfId="37817" xr:uid="{00000000-0005-0000-0000-0000618A0000}"/>
    <cellStyle name="Ввод  11 8" xfId="37818" xr:uid="{00000000-0005-0000-0000-0000628A0000}"/>
    <cellStyle name="Ввод  12" xfId="26398" xr:uid="{00000000-0005-0000-0000-0000638A0000}"/>
    <cellStyle name="Ввод  12 2" xfId="26399" xr:uid="{00000000-0005-0000-0000-0000648A0000}"/>
    <cellStyle name="Ввод  12 2 2" xfId="37819" xr:uid="{00000000-0005-0000-0000-0000658A0000}"/>
    <cellStyle name="Ввод  12 2 2 2" xfId="37820" xr:uid="{00000000-0005-0000-0000-0000668A0000}"/>
    <cellStyle name="Ввод  12 2 2 2 2" xfId="37821" xr:uid="{00000000-0005-0000-0000-0000678A0000}"/>
    <cellStyle name="Ввод  12 2 2 3" xfId="37822" xr:uid="{00000000-0005-0000-0000-0000688A0000}"/>
    <cellStyle name="Ввод  12 2 2 3 2" xfId="37823" xr:uid="{00000000-0005-0000-0000-0000698A0000}"/>
    <cellStyle name="Ввод  12 2 2 3 3" xfId="37824" xr:uid="{00000000-0005-0000-0000-00006A8A0000}"/>
    <cellStyle name="Ввод  12 2 2 4" xfId="37825" xr:uid="{00000000-0005-0000-0000-00006B8A0000}"/>
    <cellStyle name="Ввод  12 2 2 4 2" xfId="37826" xr:uid="{00000000-0005-0000-0000-00006C8A0000}"/>
    <cellStyle name="Ввод  12 2 2 4 3" xfId="37827" xr:uid="{00000000-0005-0000-0000-00006D8A0000}"/>
    <cellStyle name="Ввод  12 2 2 5" xfId="37828" xr:uid="{00000000-0005-0000-0000-00006E8A0000}"/>
    <cellStyle name="Ввод  12 2 2 5 2" xfId="37829" xr:uid="{00000000-0005-0000-0000-00006F8A0000}"/>
    <cellStyle name="Ввод  12 2 2 5 3" xfId="37830" xr:uid="{00000000-0005-0000-0000-0000708A0000}"/>
    <cellStyle name="Ввод  12 2 2 6" xfId="37831" xr:uid="{00000000-0005-0000-0000-0000718A0000}"/>
    <cellStyle name="Ввод  12 2 2 7" xfId="37832" xr:uid="{00000000-0005-0000-0000-0000728A0000}"/>
    <cellStyle name="Ввод  12 2 3" xfId="37833" xr:uid="{00000000-0005-0000-0000-0000738A0000}"/>
    <cellStyle name="Ввод  12 2 3 2" xfId="37834" xr:uid="{00000000-0005-0000-0000-0000748A0000}"/>
    <cellStyle name="Ввод  12 2 4" xfId="37835" xr:uid="{00000000-0005-0000-0000-0000758A0000}"/>
    <cellStyle name="Ввод  12 2 4 2" xfId="37836" xr:uid="{00000000-0005-0000-0000-0000768A0000}"/>
    <cellStyle name="Ввод  12 2 4 3" xfId="37837" xr:uid="{00000000-0005-0000-0000-0000778A0000}"/>
    <cellStyle name="Ввод  12 2 5" xfId="37838" xr:uid="{00000000-0005-0000-0000-0000788A0000}"/>
    <cellStyle name="Ввод  12 2 5 2" xfId="37839" xr:uid="{00000000-0005-0000-0000-0000798A0000}"/>
    <cellStyle name="Ввод  12 2 5 3" xfId="37840" xr:uid="{00000000-0005-0000-0000-00007A8A0000}"/>
    <cellStyle name="Ввод  12 2 6" xfId="37841" xr:uid="{00000000-0005-0000-0000-00007B8A0000}"/>
    <cellStyle name="Ввод  12 3" xfId="37842" xr:uid="{00000000-0005-0000-0000-00007C8A0000}"/>
    <cellStyle name="Ввод  12 3 2" xfId="37843" xr:uid="{00000000-0005-0000-0000-00007D8A0000}"/>
    <cellStyle name="Ввод  12 3 2 2" xfId="37844" xr:uid="{00000000-0005-0000-0000-00007E8A0000}"/>
    <cellStyle name="Ввод  12 3 3" xfId="37845" xr:uid="{00000000-0005-0000-0000-00007F8A0000}"/>
    <cellStyle name="Ввод  12 3 3 2" xfId="37846" xr:uid="{00000000-0005-0000-0000-0000808A0000}"/>
    <cellStyle name="Ввод  12 3 3 3" xfId="37847" xr:uid="{00000000-0005-0000-0000-0000818A0000}"/>
    <cellStyle name="Ввод  12 3 4" xfId="37848" xr:uid="{00000000-0005-0000-0000-0000828A0000}"/>
    <cellStyle name="Ввод  12 3 4 2" xfId="37849" xr:uid="{00000000-0005-0000-0000-0000838A0000}"/>
    <cellStyle name="Ввод  12 3 4 3" xfId="37850" xr:uid="{00000000-0005-0000-0000-0000848A0000}"/>
    <cellStyle name="Ввод  12 3 5" xfId="37851" xr:uid="{00000000-0005-0000-0000-0000858A0000}"/>
    <cellStyle name="Ввод  12 3 5 2" xfId="37852" xr:uid="{00000000-0005-0000-0000-0000868A0000}"/>
    <cellStyle name="Ввод  12 3 5 3" xfId="37853" xr:uid="{00000000-0005-0000-0000-0000878A0000}"/>
    <cellStyle name="Ввод  12 3 6" xfId="37854" xr:uid="{00000000-0005-0000-0000-0000888A0000}"/>
    <cellStyle name="Ввод  12 3 7" xfId="37855" xr:uid="{00000000-0005-0000-0000-0000898A0000}"/>
    <cellStyle name="Ввод  12 4" xfId="37856" xr:uid="{00000000-0005-0000-0000-00008A8A0000}"/>
    <cellStyle name="Ввод  12 4 2" xfId="37857" xr:uid="{00000000-0005-0000-0000-00008B8A0000}"/>
    <cellStyle name="Ввод  12 4 2 2" xfId="37858" xr:uid="{00000000-0005-0000-0000-00008C8A0000}"/>
    <cellStyle name="Ввод  12 4 3" xfId="37859" xr:uid="{00000000-0005-0000-0000-00008D8A0000}"/>
    <cellStyle name="Ввод  12 4 3 2" xfId="37860" xr:uid="{00000000-0005-0000-0000-00008E8A0000}"/>
    <cellStyle name="Ввод  12 4 3 3" xfId="37861" xr:uid="{00000000-0005-0000-0000-00008F8A0000}"/>
    <cellStyle name="Ввод  12 4 4" xfId="37862" xr:uid="{00000000-0005-0000-0000-0000908A0000}"/>
    <cellStyle name="Ввод  12 4 4 2" xfId="37863" xr:uid="{00000000-0005-0000-0000-0000918A0000}"/>
    <cellStyle name="Ввод  12 4 4 3" xfId="37864" xr:uid="{00000000-0005-0000-0000-0000928A0000}"/>
    <cellStyle name="Ввод  12 4 5" xfId="37865" xr:uid="{00000000-0005-0000-0000-0000938A0000}"/>
    <cellStyle name="Ввод  12 4 5 2" xfId="37866" xr:uid="{00000000-0005-0000-0000-0000948A0000}"/>
    <cellStyle name="Ввод  12 4 5 3" xfId="37867" xr:uid="{00000000-0005-0000-0000-0000958A0000}"/>
    <cellStyle name="Ввод  12 4 6" xfId="37868" xr:uid="{00000000-0005-0000-0000-0000968A0000}"/>
    <cellStyle name="Ввод  12 4 7" xfId="37869" xr:uid="{00000000-0005-0000-0000-0000978A0000}"/>
    <cellStyle name="Ввод  12 5" xfId="37870" xr:uid="{00000000-0005-0000-0000-0000988A0000}"/>
    <cellStyle name="Ввод  12 5 2" xfId="37871" xr:uid="{00000000-0005-0000-0000-0000998A0000}"/>
    <cellStyle name="Ввод  12 6" xfId="37872" xr:uid="{00000000-0005-0000-0000-00009A8A0000}"/>
    <cellStyle name="Ввод  12 6 2" xfId="37873" xr:uid="{00000000-0005-0000-0000-00009B8A0000}"/>
    <cellStyle name="Ввод  12 6 3" xfId="37874" xr:uid="{00000000-0005-0000-0000-00009C8A0000}"/>
    <cellStyle name="Ввод  12 7" xfId="37875" xr:uid="{00000000-0005-0000-0000-00009D8A0000}"/>
    <cellStyle name="Ввод  12 7 2" xfId="37876" xr:uid="{00000000-0005-0000-0000-00009E8A0000}"/>
    <cellStyle name="Ввод  12 7 3" xfId="37877" xr:uid="{00000000-0005-0000-0000-00009F8A0000}"/>
    <cellStyle name="Ввод  12 8" xfId="37878" xr:uid="{00000000-0005-0000-0000-0000A08A0000}"/>
    <cellStyle name="Ввод  13" xfId="26400" xr:uid="{00000000-0005-0000-0000-0000A18A0000}"/>
    <cellStyle name="Ввод  13 2" xfId="26401" xr:uid="{00000000-0005-0000-0000-0000A28A0000}"/>
    <cellStyle name="Ввод  13 2 2" xfId="37879" xr:uid="{00000000-0005-0000-0000-0000A38A0000}"/>
    <cellStyle name="Ввод  13 2 2 2" xfId="37880" xr:uid="{00000000-0005-0000-0000-0000A48A0000}"/>
    <cellStyle name="Ввод  13 2 2 2 2" xfId="37881" xr:uid="{00000000-0005-0000-0000-0000A58A0000}"/>
    <cellStyle name="Ввод  13 2 2 3" xfId="37882" xr:uid="{00000000-0005-0000-0000-0000A68A0000}"/>
    <cellStyle name="Ввод  13 2 2 3 2" xfId="37883" xr:uid="{00000000-0005-0000-0000-0000A78A0000}"/>
    <cellStyle name="Ввод  13 2 2 3 3" xfId="37884" xr:uid="{00000000-0005-0000-0000-0000A88A0000}"/>
    <cellStyle name="Ввод  13 2 2 4" xfId="37885" xr:uid="{00000000-0005-0000-0000-0000A98A0000}"/>
    <cellStyle name="Ввод  13 2 2 4 2" xfId="37886" xr:uid="{00000000-0005-0000-0000-0000AA8A0000}"/>
    <cellStyle name="Ввод  13 2 2 4 3" xfId="37887" xr:uid="{00000000-0005-0000-0000-0000AB8A0000}"/>
    <cellStyle name="Ввод  13 2 2 5" xfId="37888" xr:uid="{00000000-0005-0000-0000-0000AC8A0000}"/>
    <cellStyle name="Ввод  13 2 2 5 2" xfId="37889" xr:uid="{00000000-0005-0000-0000-0000AD8A0000}"/>
    <cellStyle name="Ввод  13 2 2 5 3" xfId="37890" xr:uid="{00000000-0005-0000-0000-0000AE8A0000}"/>
    <cellStyle name="Ввод  13 2 2 6" xfId="37891" xr:uid="{00000000-0005-0000-0000-0000AF8A0000}"/>
    <cellStyle name="Ввод  13 2 2 7" xfId="37892" xr:uid="{00000000-0005-0000-0000-0000B08A0000}"/>
    <cellStyle name="Ввод  13 2 3" xfId="37893" xr:uid="{00000000-0005-0000-0000-0000B18A0000}"/>
    <cellStyle name="Ввод  13 2 3 2" xfId="37894" xr:uid="{00000000-0005-0000-0000-0000B28A0000}"/>
    <cellStyle name="Ввод  13 2 4" xfId="37895" xr:uid="{00000000-0005-0000-0000-0000B38A0000}"/>
    <cellStyle name="Ввод  13 2 4 2" xfId="37896" xr:uid="{00000000-0005-0000-0000-0000B48A0000}"/>
    <cellStyle name="Ввод  13 2 4 3" xfId="37897" xr:uid="{00000000-0005-0000-0000-0000B58A0000}"/>
    <cellStyle name="Ввод  13 2 5" xfId="37898" xr:uid="{00000000-0005-0000-0000-0000B68A0000}"/>
    <cellStyle name="Ввод  13 2 5 2" xfId="37899" xr:uid="{00000000-0005-0000-0000-0000B78A0000}"/>
    <cellStyle name="Ввод  13 2 5 3" xfId="37900" xr:uid="{00000000-0005-0000-0000-0000B88A0000}"/>
    <cellStyle name="Ввод  13 2 6" xfId="37901" xr:uid="{00000000-0005-0000-0000-0000B98A0000}"/>
    <cellStyle name="Ввод  13 3" xfId="37902" xr:uid="{00000000-0005-0000-0000-0000BA8A0000}"/>
    <cellStyle name="Ввод  13 3 2" xfId="37903" xr:uid="{00000000-0005-0000-0000-0000BB8A0000}"/>
    <cellStyle name="Ввод  13 3 2 2" xfId="37904" xr:uid="{00000000-0005-0000-0000-0000BC8A0000}"/>
    <cellStyle name="Ввод  13 3 3" xfId="37905" xr:uid="{00000000-0005-0000-0000-0000BD8A0000}"/>
    <cellStyle name="Ввод  13 3 3 2" xfId="37906" xr:uid="{00000000-0005-0000-0000-0000BE8A0000}"/>
    <cellStyle name="Ввод  13 3 3 3" xfId="37907" xr:uid="{00000000-0005-0000-0000-0000BF8A0000}"/>
    <cellStyle name="Ввод  13 3 4" xfId="37908" xr:uid="{00000000-0005-0000-0000-0000C08A0000}"/>
    <cellStyle name="Ввод  13 3 4 2" xfId="37909" xr:uid="{00000000-0005-0000-0000-0000C18A0000}"/>
    <cellStyle name="Ввод  13 3 4 3" xfId="37910" xr:uid="{00000000-0005-0000-0000-0000C28A0000}"/>
    <cellStyle name="Ввод  13 3 5" xfId="37911" xr:uid="{00000000-0005-0000-0000-0000C38A0000}"/>
    <cellStyle name="Ввод  13 3 5 2" xfId="37912" xr:uid="{00000000-0005-0000-0000-0000C48A0000}"/>
    <cellStyle name="Ввод  13 3 5 3" xfId="37913" xr:uid="{00000000-0005-0000-0000-0000C58A0000}"/>
    <cellStyle name="Ввод  13 3 6" xfId="37914" xr:uid="{00000000-0005-0000-0000-0000C68A0000}"/>
    <cellStyle name="Ввод  13 3 7" xfId="37915" xr:uid="{00000000-0005-0000-0000-0000C78A0000}"/>
    <cellStyle name="Ввод  13 4" xfId="37916" xr:uid="{00000000-0005-0000-0000-0000C88A0000}"/>
    <cellStyle name="Ввод  13 4 2" xfId="37917" xr:uid="{00000000-0005-0000-0000-0000C98A0000}"/>
    <cellStyle name="Ввод  13 4 2 2" xfId="37918" xr:uid="{00000000-0005-0000-0000-0000CA8A0000}"/>
    <cellStyle name="Ввод  13 4 3" xfId="37919" xr:uid="{00000000-0005-0000-0000-0000CB8A0000}"/>
    <cellStyle name="Ввод  13 4 3 2" xfId="37920" xr:uid="{00000000-0005-0000-0000-0000CC8A0000}"/>
    <cellStyle name="Ввод  13 4 3 3" xfId="37921" xr:uid="{00000000-0005-0000-0000-0000CD8A0000}"/>
    <cellStyle name="Ввод  13 4 4" xfId="37922" xr:uid="{00000000-0005-0000-0000-0000CE8A0000}"/>
    <cellStyle name="Ввод  13 4 4 2" xfId="37923" xr:uid="{00000000-0005-0000-0000-0000CF8A0000}"/>
    <cellStyle name="Ввод  13 4 4 3" xfId="37924" xr:uid="{00000000-0005-0000-0000-0000D08A0000}"/>
    <cellStyle name="Ввод  13 4 5" xfId="37925" xr:uid="{00000000-0005-0000-0000-0000D18A0000}"/>
    <cellStyle name="Ввод  13 4 5 2" xfId="37926" xr:uid="{00000000-0005-0000-0000-0000D28A0000}"/>
    <cellStyle name="Ввод  13 4 5 3" xfId="37927" xr:uid="{00000000-0005-0000-0000-0000D38A0000}"/>
    <cellStyle name="Ввод  13 4 6" xfId="37928" xr:uid="{00000000-0005-0000-0000-0000D48A0000}"/>
    <cellStyle name="Ввод  13 4 7" xfId="37929" xr:uid="{00000000-0005-0000-0000-0000D58A0000}"/>
    <cellStyle name="Ввод  13 5" xfId="37930" xr:uid="{00000000-0005-0000-0000-0000D68A0000}"/>
    <cellStyle name="Ввод  13 5 2" xfId="37931" xr:uid="{00000000-0005-0000-0000-0000D78A0000}"/>
    <cellStyle name="Ввод  13 6" xfId="37932" xr:uid="{00000000-0005-0000-0000-0000D88A0000}"/>
    <cellStyle name="Ввод  13 6 2" xfId="37933" xr:uid="{00000000-0005-0000-0000-0000D98A0000}"/>
    <cellStyle name="Ввод  13 6 3" xfId="37934" xr:uid="{00000000-0005-0000-0000-0000DA8A0000}"/>
    <cellStyle name="Ввод  13 7" xfId="37935" xr:uid="{00000000-0005-0000-0000-0000DB8A0000}"/>
    <cellStyle name="Ввод  13 7 2" xfId="37936" xr:uid="{00000000-0005-0000-0000-0000DC8A0000}"/>
    <cellStyle name="Ввод  13 7 3" xfId="37937" xr:uid="{00000000-0005-0000-0000-0000DD8A0000}"/>
    <cellStyle name="Ввод  13 8" xfId="37938" xr:uid="{00000000-0005-0000-0000-0000DE8A0000}"/>
    <cellStyle name="Ввод  14" xfId="26402" xr:uid="{00000000-0005-0000-0000-0000DF8A0000}"/>
    <cellStyle name="Ввод  14 2" xfId="26403" xr:uid="{00000000-0005-0000-0000-0000E08A0000}"/>
    <cellStyle name="Ввод  14 2 2" xfId="37939" xr:uid="{00000000-0005-0000-0000-0000E18A0000}"/>
    <cellStyle name="Ввод  14 2 2 2" xfId="37940" xr:uid="{00000000-0005-0000-0000-0000E28A0000}"/>
    <cellStyle name="Ввод  14 2 2 2 2" xfId="37941" xr:uid="{00000000-0005-0000-0000-0000E38A0000}"/>
    <cellStyle name="Ввод  14 2 2 3" xfId="37942" xr:uid="{00000000-0005-0000-0000-0000E48A0000}"/>
    <cellStyle name="Ввод  14 2 2 3 2" xfId="37943" xr:uid="{00000000-0005-0000-0000-0000E58A0000}"/>
    <cellStyle name="Ввод  14 2 2 3 3" xfId="37944" xr:uid="{00000000-0005-0000-0000-0000E68A0000}"/>
    <cellStyle name="Ввод  14 2 2 4" xfId="37945" xr:uid="{00000000-0005-0000-0000-0000E78A0000}"/>
    <cellStyle name="Ввод  14 2 2 4 2" xfId="37946" xr:uid="{00000000-0005-0000-0000-0000E88A0000}"/>
    <cellStyle name="Ввод  14 2 2 4 3" xfId="37947" xr:uid="{00000000-0005-0000-0000-0000E98A0000}"/>
    <cellStyle name="Ввод  14 2 2 5" xfId="37948" xr:uid="{00000000-0005-0000-0000-0000EA8A0000}"/>
    <cellStyle name="Ввод  14 2 2 5 2" xfId="37949" xr:uid="{00000000-0005-0000-0000-0000EB8A0000}"/>
    <cellStyle name="Ввод  14 2 2 5 3" xfId="37950" xr:uid="{00000000-0005-0000-0000-0000EC8A0000}"/>
    <cellStyle name="Ввод  14 2 2 6" xfId="37951" xr:uid="{00000000-0005-0000-0000-0000ED8A0000}"/>
    <cellStyle name="Ввод  14 2 2 7" xfId="37952" xr:uid="{00000000-0005-0000-0000-0000EE8A0000}"/>
    <cellStyle name="Ввод  14 2 3" xfId="37953" xr:uid="{00000000-0005-0000-0000-0000EF8A0000}"/>
    <cellStyle name="Ввод  14 2 3 2" xfId="37954" xr:uid="{00000000-0005-0000-0000-0000F08A0000}"/>
    <cellStyle name="Ввод  14 2 4" xfId="37955" xr:uid="{00000000-0005-0000-0000-0000F18A0000}"/>
    <cellStyle name="Ввод  14 2 4 2" xfId="37956" xr:uid="{00000000-0005-0000-0000-0000F28A0000}"/>
    <cellStyle name="Ввод  14 2 4 3" xfId="37957" xr:uid="{00000000-0005-0000-0000-0000F38A0000}"/>
    <cellStyle name="Ввод  14 2 5" xfId="37958" xr:uid="{00000000-0005-0000-0000-0000F48A0000}"/>
    <cellStyle name="Ввод  14 2 5 2" xfId="37959" xr:uid="{00000000-0005-0000-0000-0000F58A0000}"/>
    <cellStyle name="Ввод  14 2 5 3" xfId="37960" xr:uid="{00000000-0005-0000-0000-0000F68A0000}"/>
    <cellStyle name="Ввод  14 2 6" xfId="37961" xr:uid="{00000000-0005-0000-0000-0000F78A0000}"/>
    <cellStyle name="Ввод  14 3" xfId="37962" xr:uid="{00000000-0005-0000-0000-0000F88A0000}"/>
    <cellStyle name="Ввод  14 3 2" xfId="37963" xr:uid="{00000000-0005-0000-0000-0000F98A0000}"/>
    <cellStyle name="Ввод  14 3 2 2" xfId="37964" xr:uid="{00000000-0005-0000-0000-0000FA8A0000}"/>
    <cellStyle name="Ввод  14 3 3" xfId="37965" xr:uid="{00000000-0005-0000-0000-0000FB8A0000}"/>
    <cellStyle name="Ввод  14 3 3 2" xfId="37966" xr:uid="{00000000-0005-0000-0000-0000FC8A0000}"/>
    <cellStyle name="Ввод  14 3 3 3" xfId="37967" xr:uid="{00000000-0005-0000-0000-0000FD8A0000}"/>
    <cellStyle name="Ввод  14 3 4" xfId="37968" xr:uid="{00000000-0005-0000-0000-0000FE8A0000}"/>
    <cellStyle name="Ввод  14 3 4 2" xfId="37969" xr:uid="{00000000-0005-0000-0000-0000FF8A0000}"/>
    <cellStyle name="Ввод  14 3 4 3" xfId="37970" xr:uid="{00000000-0005-0000-0000-0000008B0000}"/>
    <cellStyle name="Ввод  14 3 5" xfId="37971" xr:uid="{00000000-0005-0000-0000-0000018B0000}"/>
    <cellStyle name="Ввод  14 3 5 2" xfId="37972" xr:uid="{00000000-0005-0000-0000-0000028B0000}"/>
    <cellStyle name="Ввод  14 3 5 3" xfId="37973" xr:uid="{00000000-0005-0000-0000-0000038B0000}"/>
    <cellStyle name="Ввод  14 3 6" xfId="37974" xr:uid="{00000000-0005-0000-0000-0000048B0000}"/>
    <cellStyle name="Ввод  14 3 7" xfId="37975" xr:uid="{00000000-0005-0000-0000-0000058B0000}"/>
    <cellStyle name="Ввод  14 4" xfId="37976" xr:uid="{00000000-0005-0000-0000-0000068B0000}"/>
    <cellStyle name="Ввод  14 4 2" xfId="37977" xr:uid="{00000000-0005-0000-0000-0000078B0000}"/>
    <cellStyle name="Ввод  14 4 2 2" xfId="37978" xr:uid="{00000000-0005-0000-0000-0000088B0000}"/>
    <cellStyle name="Ввод  14 4 3" xfId="37979" xr:uid="{00000000-0005-0000-0000-0000098B0000}"/>
    <cellStyle name="Ввод  14 4 3 2" xfId="37980" xr:uid="{00000000-0005-0000-0000-00000A8B0000}"/>
    <cellStyle name="Ввод  14 4 3 3" xfId="37981" xr:uid="{00000000-0005-0000-0000-00000B8B0000}"/>
    <cellStyle name="Ввод  14 4 4" xfId="37982" xr:uid="{00000000-0005-0000-0000-00000C8B0000}"/>
    <cellStyle name="Ввод  14 4 4 2" xfId="37983" xr:uid="{00000000-0005-0000-0000-00000D8B0000}"/>
    <cellStyle name="Ввод  14 4 4 3" xfId="37984" xr:uid="{00000000-0005-0000-0000-00000E8B0000}"/>
    <cellStyle name="Ввод  14 4 5" xfId="37985" xr:uid="{00000000-0005-0000-0000-00000F8B0000}"/>
    <cellStyle name="Ввод  14 4 5 2" xfId="37986" xr:uid="{00000000-0005-0000-0000-0000108B0000}"/>
    <cellStyle name="Ввод  14 4 5 3" xfId="37987" xr:uid="{00000000-0005-0000-0000-0000118B0000}"/>
    <cellStyle name="Ввод  14 4 6" xfId="37988" xr:uid="{00000000-0005-0000-0000-0000128B0000}"/>
    <cellStyle name="Ввод  14 4 7" xfId="37989" xr:uid="{00000000-0005-0000-0000-0000138B0000}"/>
    <cellStyle name="Ввод  14 5" xfId="37990" xr:uid="{00000000-0005-0000-0000-0000148B0000}"/>
    <cellStyle name="Ввод  14 5 2" xfId="37991" xr:uid="{00000000-0005-0000-0000-0000158B0000}"/>
    <cellStyle name="Ввод  14 6" xfId="37992" xr:uid="{00000000-0005-0000-0000-0000168B0000}"/>
    <cellStyle name="Ввод  14 6 2" xfId="37993" xr:uid="{00000000-0005-0000-0000-0000178B0000}"/>
    <cellStyle name="Ввод  14 6 3" xfId="37994" xr:uid="{00000000-0005-0000-0000-0000188B0000}"/>
    <cellStyle name="Ввод  14 7" xfId="37995" xr:uid="{00000000-0005-0000-0000-0000198B0000}"/>
    <cellStyle name="Ввод  14 7 2" xfId="37996" xr:uid="{00000000-0005-0000-0000-00001A8B0000}"/>
    <cellStyle name="Ввод  14 7 3" xfId="37997" xr:uid="{00000000-0005-0000-0000-00001B8B0000}"/>
    <cellStyle name="Ввод  14 8" xfId="37998" xr:uid="{00000000-0005-0000-0000-00001C8B0000}"/>
    <cellStyle name="Ввод  15" xfId="26404" xr:uid="{00000000-0005-0000-0000-00001D8B0000}"/>
    <cellStyle name="Ввод  15 2" xfId="26405" xr:uid="{00000000-0005-0000-0000-00001E8B0000}"/>
    <cellStyle name="Ввод  15 2 2" xfId="37999" xr:uid="{00000000-0005-0000-0000-00001F8B0000}"/>
    <cellStyle name="Ввод  15 2 2 2" xfId="38000" xr:uid="{00000000-0005-0000-0000-0000208B0000}"/>
    <cellStyle name="Ввод  15 2 2 2 2" xfId="38001" xr:uid="{00000000-0005-0000-0000-0000218B0000}"/>
    <cellStyle name="Ввод  15 2 2 3" xfId="38002" xr:uid="{00000000-0005-0000-0000-0000228B0000}"/>
    <cellStyle name="Ввод  15 2 2 3 2" xfId="38003" xr:uid="{00000000-0005-0000-0000-0000238B0000}"/>
    <cellStyle name="Ввод  15 2 2 3 3" xfId="38004" xr:uid="{00000000-0005-0000-0000-0000248B0000}"/>
    <cellStyle name="Ввод  15 2 2 4" xfId="38005" xr:uid="{00000000-0005-0000-0000-0000258B0000}"/>
    <cellStyle name="Ввод  15 2 2 4 2" xfId="38006" xr:uid="{00000000-0005-0000-0000-0000268B0000}"/>
    <cellStyle name="Ввод  15 2 2 4 3" xfId="38007" xr:uid="{00000000-0005-0000-0000-0000278B0000}"/>
    <cellStyle name="Ввод  15 2 2 5" xfId="38008" xr:uid="{00000000-0005-0000-0000-0000288B0000}"/>
    <cellStyle name="Ввод  15 2 2 5 2" xfId="38009" xr:uid="{00000000-0005-0000-0000-0000298B0000}"/>
    <cellStyle name="Ввод  15 2 2 5 3" xfId="38010" xr:uid="{00000000-0005-0000-0000-00002A8B0000}"/>
    <cellStyle name="Ввод  15 2 2 6" xfId="38011" xr:uid="{00000000-0005-0000-0000-00002B8B0000}"/>
    <cellStyle name="Ввод  15 2 2 7" xfId="38012" xr:uid="{00000000-0005-0000-0000-00002C8B0000}"/>
    <cellStyle name="Ввод  15 2 3" xfId="38013" xr:uid="{00000000-0005-0000-0000-00002D8B0000}"/>
    <cellStyle name="Ввод  15 2 3 2" xfId="38014" xr:uid="{00000000-0005-0000-0000-00002E8B0000}"/>
    <cellStyle name="Ввод  15 2 4" xfId="38015" xr:uid="{00000000-0005-0000-0000-00002F8B0000}"/>
    <cellStyle name="Ввод  15 2 4 2" xfId="38016" xr:uid="{00000000-0005-0000-0000-0000308B0000}"/>
    <cellStyle name="Ввод  15 2 4 3" xfId="38017" xr:uid="{00000000-0005-0000-0000-0000318B0000}"/>
    <cellStyle name="Ввод  15 2 5" xfId="38018" xr:uid="{00000000-0005-0000-0000-0000328B0000}"/>
    <cellStyle name="Ввод  15 2 5 2" xfId="38019" xr:uid="{00000000-0005-0000-0000-0000338B0000}"/>
    <cellStyle name="Ввод  15 2 5 3" xfId="38020" xr:uid="{00000000-0005-0000-0000-0000348B0000}"/>
    <cellStyle name="Ввод  15 2 6" xfId="38021" xr:uid="{00000000-0005-0000-0000-0000358B0000}"/>
    <cellStyle name="Ввод  15 3" xfId="38022" xr:uid="{00000000-0005-0000-0000-0000368B0000}"/>
    <cellStyle name="Ввод  15 3 2" xfId="38023" xr:uid="{00000000-0005-0000-0000-0000378B0000}"/>
    <cellStyle name="Ввод  15 3 2 2" xfId="38024" xr:uid="{00000000-0005-0000-0000-0000388B0000}"/>
    <cellStyle name="Ввод  15 3 3" xfId="38025" xr:uid="{00000000-0005-0000-0000-0000398B0000}"/>
    <cellStyle name="Ввод  15 3 3 2" xfId="38026" xr:uid="{00000000-0005-0000-0000-00003A8B0000}"/>
    <cellStyle name="Ввод  15 3 3 3" xfId="38027" xr:uid="{00000000-0005-0000-0000-00003B8B0000}"/>
    <cellStyle name="Ввод  15 3 4" xfId="38028" xr:uid="{00000000-0005-0000-0000-00003C8B0000}"/>
    <cellStyle name="Ввод  15 3 4 2" xfId="38029" xr:uid="{00000000-0005-0000-0000-00003D8B0000}"/>
    <cellStyle name="Ввод  15 3 4 3" xfId="38030" xr:uid="{00000000-0005-0000-0000-00003E8B0000}"/>
    <cellStyle name="Ввод  15 3 5" xfId="38031" xr:uid="{00000000-0005-0000-0000-00003F8B0000}"/>
    <cellStyle name="Ввод  15 3 5 2" xfId="38032" xr:uid="{00000000-0005-0000-0000-0000408B0000}"/>
    <cellStyle name="Ввод  15 3 5 3" xfId="38033" xr:uid="{00000000-0005-0000-0000-0000418B0000}"/>
    <cellStyle name="Ввод  15 3 6" xfId="38034" xr:uid="{00000000-0005-0000-0000-0000428B0000}"/>
    <cellStyle name="Ввод  15 3 7" xfId="38035" xr:uid="{00000000-0005-0000-0000-0000438B0000}"/>
    <cellStyle name="Ввод  15 4" xfId="38036" xr:uid="{00000000-0005-0000-0000-0000448B0000}"/>
    <cellStyle name="Ввод  15 4 2" xfId="38037" xr:uid="{00000000-0005-0000-0000-0000458B0000}"/>
    <cellStyle name="Ввод  15 4 2 2" xfId="38038" xr:uid="{00000000-0005-0000-0000-0000468B0000}"/>
    <cellStyle name="Ввод  15 4 3" xfId="38039" xr:uid="{00000000-0005-0000-0000-0000478B0000}"/>
    <cellStyle name="Ввод  15 4 3 2" xfId="38040" xr:uid="{00000000-0005-0000-0000-0000488B0000}"/>
    <cellStyle name="Ввод  15 4 3 3" xfId="38041" xr:uid="{00000000-0005-0000-0000-0000498B0000}"/>
    <cellStyle name="Ввод  15 4 4" xfId="38042" xr:uid="{00000000-0005-0000-0000-00004A8B0000}"/>
    <cellStyle name="Ввод  15 4 4 2" xfId="38043" xr:uid="{00000000-0005-0000-0000-00004B8B0000}"/>
    <cellStyle name="Ввод  15 4 4 3" xfId="38044" xr:uid="{00000000-0005-0000-0000-00004C8B0000}"/>
    <cellStyle name="Ввод  15 4 5" xfId="38045" xr:uid="{00000000-0005-0000-0000-00004D8B0000}"/>
    <cellStyle name="Ввод  15 4 5 2" xfId="38046" xr:uid="{00000000-0005-0000-0000-00004E8B0000}"/>
    <cellStyle name="Ввод  15 4 5 3" xfId="38047" xr:uid="{00000000-0005-0000-0000-00004F8B0000}"/>
    <cellStyle name="Ввод  15 4 6" xfId="38048" xr:uid="{00000000-0005-0000-0000-0000508B0000}"/>
    <cellStyle name="Ввод  15 4 7" xfId="38049" xr:uid="{00000000-0005-0000-0000-0000518B0000}"/>
    <cellStyle name="Ввод  15 5" xfId="38050" xr:uid="{00000000-0005-0000-0000-0000528B0000}"/>
    <cellStyle name="Ввод  15 5 2" xfId="38051" xr:uid="{00000000-0005-0000-0000-0000538B0000}"/>
    <cellStyle name="Ввод  15 6" xfId="38052" xr:uid="{00000000-0005-0000-0000-0000548B0000}"/>
    <cellStyle name="Ввод  15 6 2" xfId="38053" xr:uid="{00000000-0005-0000-0000-0000558B0000}"/>
    <cellStyle name="Ввод  15 6 3" xfId="38054" xr:uid="{00000000-0005-0000-0000-0000568B0000}"/>
    <cellStyle name="Ввод  15 7" xfId="38055" xr:uid="{00000000-0005-0000-0000-0000578B0000}"/>
    <cellStyle name="Ввод  15 7 2" xfId="38056" xr:uid="{00000000-0005-0000-0000-0000588B0000}"/>
    <cellStyle name="Ввод  15 7 3" xfId="38057" xr:uid="{00000000-0005-0000-0000-0000598B0000}"/>
    <cellStyle name="Ввод  15 8" xfId="38058" xr:uid="{00000000-0005-0000-0000-00005A8B0000}"/>
    <cellStyle name="Ввод  16" xfId="26406" xr:uid="{00000000-0005-0000-0000-00005B8B0000}"/>
    <cellStyle name="Ввод  16 2" xfId="26407" xr:uid="{00000000-0005-0000-0000-00005C8B0000}"/>
    <cellStyle name="Ввод  16 2 2" xfId="38059" xr:uid="{00000000-0005-0000-0000-00005D8B0000}"/>
    <cellStyle name="Ввод  16 2 2 2" xfId="38060" xr:uid="{00000000-0005-0000-0000-00005E8B0000}"/>
    <cellStyle name="Ввод  16 2 2 2 2" xfId="38061" xr:uid="{00000000-0005-0000-0000-00005F8B0000}"/>
    <cellStyle name="Ввод  16 2 2 3" xfId="38062" xr:uid="{00000000-0005-0000-0000-0000608B0000}"/>
    <cellStyle name="Ввод  16 2 2 3 2" xfId="38063" xr:uid="{00000000-0005-0000-0000-0000618B0000}"/>
    <cellStyle name="Ввод  16 2 2 3 3" xfId="38064" xr:uid="{00000000-0005-0000-0000-0000628B0000}"/>
    <cellStyle name="Ввод  16 2 2 4" xfId="38065" xr:uid="{00000000-0005-0000-0000-0000638B0000}"/>
    <cellStyle name="Ввод  16 2 2 4 2" xfId="38066" xr:uid="{00000000-0005-0000-0000-0000648B0000}"/>
    <cellStyle name="Ввод  16 2 2 4 3" xfId="38067" xr:uid="{00000000-0005-0000-0000-0000658B0000}"/>
    <cellStyle name="Ввод  16 2 2 5" xfId="38068" xr:uid="{00000000-0005-0000-0000-0000668B0000}"/>
    <cellStyle name="Ввод  16 2 2 5 2" xfId="38069" xr:uid="{00000000-0005-0000-0000-0000678B0000}"/>
    <cellStyle name="Ввод  16 2 2 5 3" xfId="38070" xr:uid="{00000000-0005-0000-0000-0000688B0000}"/>
    <cellStyle name="Ввод  16 2 2 6" xfId="38071" xr:uid="{00000000-0005-0000-0000-0000698B0000}"/>
    <cellStyle name="Ввод  16 2 2 7" xfId="38072" xr:uid="{00000000-0005-0000-0000-00006A8B0000}"/>
    <cellStyle name="Ввод  16 2 3" xfId="38073" xr:uid="{00000000-0005-0000-0000-00006B8B0000}"/>
    <cellStyle name="Ввод  16 2 3 2" xfId="38074" xr:uid="{00000000-0005-0000-0000-00006C8B0000}"/>
    <cellStyle name="Ввод  16 2 4" xfId="38075" xr:uid="{00000000-0005-0000-0000-00006D8B0000}"/>
    <cellStyle name="Ввод  16 2 4 2" xfId="38076" xr:uid="{00000000-0005-0000-0000-00006E8B0000}"/>
    <cellStyle name="Ввод  16 2 4 3" xfId="38077" xr:uid="{00000000-0005-0000-0000-00006F8B0000}"/>
    <cellStyle name="Ввод  16 2 5" xfId="38078" xr:uid="{00000000-0005-0000-0000-0000708B0000}"/>
    <cellStyle name="Ввод  16 2 5 2" xfId="38079" xr:uid="{00000000-0005-0000-0000-0000718B0000}"/>
    <cellStyle name="Ввод  16 2 5 3" xfId="38080" xr:uid="{00000000-0005-0000-0000-0000728B0000}"/>
    <cellStyle name="Ввод  16 2 6" xfId="38081" xr:uid="{00000000-0005-0000-0000-0000738B0000}"/>
    <cellStyle name="Ввод  16 3" xfId="38082" xr:uid="{00000000-0005-0000-0000-0000748B0000}"/>
    <cellStyle name="Ввод  16 3 2" xfId="38083" xr:uid="{00000000-0005-0000-0000-0000758B0000}"/>
    <cellStyle name="Ввод  16 3 2 2" xfId="38084" xr:uid="{00000000-0005-0000-0000-0000768B0000}"/>
    <cellStyle name="Ввод  16 3 3" xfId="38085" xr:uid="{00000000-0005-0000-0000-0000778B0000}"/>
    <cellStyle name="Ввод  16 3 3 2" xfId="38086" xr:uid="{00000000-0005-0000-0000-0000788B0000}"/>
    <cellStyle name="Ввод  16 3 3 3" xfId="38087" xr:uid="{00000000-0005-0000-0000-0000798B0000}"/>
    <cellStyle name="Ввод  16 3 4" xfId="38088" xr:uid="{00000000-0005-0000-0000-00007A8B0000}"/>
    <cellStyle name="Ввод  16 3 4 2" xfId="38089" xr:uid="{00000000-0005-0000-0000-00007B8B0000}"/>
    <cellStyle name="Ввод  16 3 4 3" xfId="38090" xr:uid="{00000000-0005-0000-0000-00007C8B0000}"/>
    <cellStyle name="Ввод  16 3 5" xfId="38091" xr:uid="{00000000-0005-0000-0000-00007D8B0000}"/>
    <cellStyle name="Ввод  16 3 5 2" xfId="38092" xr:uid="{00000000-0005-0000-0000-00007E8B0000}"/>
    <cellStyle name="Ввод  16 3 5 3" xfId="38093" xr:uid="{00000000-0005-0000-0000-00007F8B0000}"/>
    <cellStyle name="Ввод  16 3 6" xfId="38094" xr:uid="{00000000-0005-0000-0000-0000808B0000}"/>
    <cellStyle name="Ввод  16 3 7" xfId="38095" xr:uid="{00000000-0005-0000-0000-0000818B0000}"/>
    <cellStyle name="Ввод  16 4" xfId="38096" xr:uid="{00000000-0005-0000-0000-0000828B0000}"/>
    <cellStyle name="Ввод  16 4 2" xfId="38097" xr:uid="{00000000-0005-0000-0000-0000838B0000}"/>
    <cellStyle name="Ввод  16 4 2 2" xfId="38098" xr:uid="{00000000-0005-0000-0000-0000848B0000}"/>
    <cellStyle name="Ввод  16 4 3" xfId="38099" xr:uid="{00000000-0005-0000-0000-0000858B0000}"/>
    <cellStyle name="Ввод  16 4 3 2" xfId="38100" xr:uid="{00000000-0005-0000-0000-0000868B0000}"/>
    <cellStyle name="Ввод  16 4 3 3" xfId="38101" xr:uid="{00000000-0005-0000-0000-0000878B0000}"/>
    <cellStyle name="Ввод  16 4 4" xfId="38102" xr:uid="{00000000-0005-0000-0000-0000888B0000}"/>
    <cellStyle name="Ввод  16 4 4 2" xfId="38103" xr:uid="{00000000-0005-0000-0000-0000898B0000}"/>
    <cellStyle name="Ввод  16 4 4 3" xfId="38104" xr:uid="{00000000-0005-0000-0000-00008A8B0000}"/>
    <cellStyle name="Ввод  16 4 5" xfId="38105" xr:uid="{00000000-0005-0000-0000-00008B8B0000}"/>
    <cellStyle name="Ввод  16 4 5 2" xfId="38106" xr:uid="{00000000-0005-0000-0000-00008C8B0000}"/>
    <cellStyle name="Ввод  16 4 5 3" xfId="38107" xr:uid="{00000000-0005-0000-0000-00008D8B0000}"/>
    <cellStyle name="Ввод  16 4 6" xfId="38108" xr:uid="{00000000-0005-0000-0000-00008E8B0000}"/>
    <cellStyle name="Ввод  16 4 7" xfId="38109" xr:uid="{00000000-0005-0000-0000-00008F8B0000}"/>
    <cellStyle name="Ввод  16 5" xfId="38110" xr:uid="{00000000-0005-0000-0000-0000908B0000}"/>
    <cellStyle name="Ввод  16 5 2" xfId="38111" xr:uid="{00000000-0005-0000-0000-0000918B0000}"/>
    <cellStyle name="Ввод  16 6" xfId="38112" xr:uid="{00000000-0005-0000-0000-0000928B0000}"/>
    <cellStyle name="Ввод  16 6 2" xfId="38113" xr:uid="{00000000-0005-0000-0000-0000938B0000}"/>
    <cellStyle name="Ввод  16 6 3" xfId="38114" xr:uid="{00000000-0005-0000-0000-0000948B0000}"/>
    <cellStyle name="Ввод  16 7" xfId="38115" xr:uid="{00000000-0005-0000-0000-0000958B0000}"/>
    <cellStyle name="Ввод  16 7 2" xfId="38116" xr:uid="{00000000-0005-0000-0000-0000968B0000}"/>
    <cellStyle name="Ввод  16 7 3" xfId="38117" xr:uid="{00000000-0005-0000-0000-0000978B0000}"/>
    <cellStyle name="Ввод  16 8" xfId="38118" xr:uid="{00000000-0005-0000-0000-0000988B0000}"/>
    <cellStyle name="Ввод  17" xfId="26408" xr:uid="{00000000-0005-0000-0000-0000998B0000}"/>
    <cellStyle name="Ввод  17 2" xfId="26409" xr:uid="{00000000-0005-0000-0000-00009A8B0000}"/>
    <cellStyle name="Ввод  17 2 2" xfId="38119" xr:uid="{00000000-0005-0000-0000-00009B8B0000}"/>
    <cellStyle name="Ввод  17 2 2 2" xfId="38120" xr:uid="{00000000-0005-0000-0000-00009C8B0000}"/>
    <cellStyle name="Ввод  17 2 2 2 2" xfId="38121" xr:uid="{00000000-0005-0000-0000-00009D8B0000}"/>
    <cellStyle name="Ввод  17 2 2 3" xfId="38122" xr:uid="{00000000-0005-0000-0000-00009E8B0000}"/>
    <cellStyle name="Ввод  17 2 2 3 2" xfId="38123" xr:uid="{00000000-0005-0000-0000-00009F8B0000}"/>
    <cellStyle name="Ввод  17 2 2 3 3" xfId="38124" xr:uid="{00000000-0005-0000-0000-0000A08B0000}"/>
    <cellStyle name="Ввод  17 2 2 4" xfId="38125" xr:uid="{00000000-0005-0000-0000-0000A18B0000}"/>
    <cellStyle name="Ввод  17 2 2 4 2" xfId="38126" xr:uid="{00000000-0005-0000-0000-0000A28B0000}"/>
    <cellStyle name="Ввод  17 2 2 4 3" xfId="38127" xr:uid="{00000000-0005-0000-0000-0000A38B0000}"/>
    <cellStyle name="Ввод  17 2 2 5" xfId="38128" xr:uid="{00000000-0005-0000-0000-0000A48B0000}"/>
    <cellStyle name="Ввод  17 2 2 5 2" xfId="38129" xr:uid="{00000000-0005-0000-0000-0000A58B0000}"/>
    <cellStyle name="Ввод  17 2 2 5 3" xfId="38130" xr:uid="{00000000-0005-0000-0000-0000A68B0000}"/>
    <cellStyle name="Ввод  17 2 2 6" xfId="38131" xr:uid="{00000000-0005-0000-0000-0000A78B0000}"/>
    <cellStyle name="Ввод  17 2 2 7" xfId="38132" xr:uid="{00000000-0005-0000-0000-0000A88B0000}"/>
    <cellStyle name="Ввод  17 2 3" xfId="38133" xr:uid="{00000000-0005-0000-0000-0000A98B0000}"/>
    <cellStyle name="Ввод  17 2 3 2" xfId="38134" xr:uid="{00000000-0005-0000-0000-0000AA8B0000}"/>
    <cellStyle name="Ввод  17 2 4" xfId="38135" xr:uid="{00000000-0005-0000-0000-0000AB8B0000}"/>
    <cellStyle name="Ввод  17 2 4 2" xfId="38136" xr:uid="{00000000-0005-0000-0000-0000AC8B0000}"/>
    <cellStyle name="Ввод  17 2 4 3" xfId="38137" xr:uid="{00000000-0005-0000-0000-0000AD8B0000}"/>
    <cellStyle name="Ввод  17 2 5" xfId="38138" xr:uid="{00000000-0005-0000-0000-0000AE8B0000}"/>
    <cellStyle name="Ввод  17 2 5 2" xfId="38139" xr:uid="{00000000-0005-0000-0000-0000AF8B0000}"/>
    <cellStyle name="Ввод  17 2 5 3" xfId="38140" xr:uid="{00000000-0005-0000-0000-0000B08B0000}"/>
    <cellStyle name="Ввод  17 2 6" xfId="38141" xr:uid="{00000000-0005-0000-0000-0000B18B0000}"/>
    <cellStyle name="Ввод  17 3" xfId="38142" xr:uid="{00000000-0005-0000-0000-0000B28B0000}"/>
    <cellStyle name="Ввод  17 3 2" xfId="38143" xr:uid="{00000000-0005-0000-0000-0000B38B0000}"/>
    <cellStyle name="Ввод  17 3 2 2" xfId="38144" xr:uid="{00000000-0005-0000-0000-0000B48B0000}"/>
    <cellStyle name="Ввод  17 3 3" xfId="38145" xr:uid="{00000000-0005-0000-0000-0000B58B0000}"/>
    <cellStyle name="Ввод  17 3 3 2" xfId="38146" xr:uid="{00000000-0005-0000-0000-0000B68B0000}"/>
    <cellStyle name="Ввод  17 3 3 3" xfId="38147" xr:uid="{00000000-0005-0000-0000-0000B78B0000}"/>
    <cellStyle name="Ввод  17 3 4" xfId="38148" xr:uid="{00000000-0005-0000-0000-0000B88B0000}"/>
    <cellStyle name="Ввод  17 3 4 2" xfId="38149" xr:uid="{00000000-0005-0000-0000-0000B98B0000}"/>
    <cellStyle name="Ввод  17 3 4 3" xfId="38150" xr:uid="{00000000-0005-0000-0000-0000BA8B0000}"/>
    <cellStyle name="Ввод  17 3 5" xfId="38151" xr:uid="{00000000-0005-0000-0000-0000BB8B0000}"/>
    <cellStyle name="Ввод  17 3 5 2" xfId="38152" xr:uid="{00000000-0005-0000-0000-0000BC8B0000}"/>
    <cellStyle name="Ввод  17 3 5 3" xfId="38153" xr:uid="{00000000-0005-0000-0000-0000BD8B0000}"/>
    <cellStyle name="Ввод  17 3 6" xfId="38154" xr:uid="{00000000-0005-0000-0000-0000BE8B0000}"/>
    <cellStyle name="Ввод  17 3 7" xfId="38155" xr:uid="{00000000-0005-0000-0000-0000BF8B0000}"/>
    <cellStyle name="Ввод  17 4" xfId="38156" xr:uid="{00000000-0005-0000-0000-0000C08B0000}"/>
    <cellStyle name="Ввод  17 4 2" xfId="38157" xr:uid="{00000000-0005-0000-0000-0000C18B0000}"/>
    <cellStyle name="Ввод  17 4 2 2" xfId="38158" xr:uid="{00000000-0005-0000-0000-0000C28B0000}"/>
    <cellStyle name="Ввод  17 4 3" xfId="38159" xr:uid="{00000000-0005-0000-0000-0000C38B0000}"/>
    <cellStyle name="Ввод  17 4 3 2" xfId="38160" xr:uid="{00000000-0005-0000-0000-0000C48B0000}"/>
    <cellStyle name="Ввод  17 4 3 3" xfId="38161" xr:uid="{00000000-0005-0000-0000-0000C58B0000}"/>
    <cellStyle name="Ввод  17 4 4" xfId="38162" xr:uid="{00000000-0005-0000-0000-0000C68B0000}"/>
    <cellStyle name="Ввод  17 4 4 2" xfId="38163" xr:uid="{00000000-0005-0000-0000-0000C78B0000}"/>
    <cellStyle name="Ввод  17 4 4 3" xfId="38164" xr:uid="{00000000-0005-0000-0000-0000C88B0000}"/>
    <cellStyle name="Ввод  17 4 5" xfId="38165" xr:uid="{00000000-0005-0000-0000-0000C98B0000}"/>
    <cellStyle name="Ввод  17 4 5 2" xfId="38166" xr:uid="{00000000-0005-0000-0000-0000CA8B0000}"/>
    <cellStyle name="Ввод  17 4 5 3" xfId="38167" xr:uid="{00000000-0005-0000-0000-0000CB8B0000}"/>
    <cellStyle name="Ввод  17 4 6" xfId="38168" xr:uid="{00000000-0005-0000-0000-0000CC8B0000}"/>
    <cellStyle name="Ввод  17 4 7" xfId="38169" xr:uid="{00000000-0005-0000-0000-0000CD8B0000}"/>
    <cellStyle name="Ввод  17 5" xfId="38170" xr:uid="{00000000-0005-0000-0000-0000CE8B0000}"/>
    <cellStyle name="Ввод  17 5 2" xfId="38171" xr:uid="{00000000-0005-0000-0000-0000CF8B0000}"/>
    <cellStyle name="Ввод  17 6" xfId="38172" xr:uid="{00000000-0005-0000-0000-0000D08B0000}"/>
    <cellStyle name="Ввод  17 6 2" xfId="38173" xr:uid="{00000000-0005-0000-0000-0000D18B0000}"/>
    <cellStyle name="Ввод  17 6 3" xfId="38174" xr:uid="{00000000-0005-0000-0000-0000D28B0000}"/>
    <cellStyle name="Ввод  17 7" xfId="38175" xr:uid="{00000000-0005-0000-0000-0000D38B0000}"/>
    <cellStyle name="Ввод  17 7 2" xfId="38176" xr:uid="{00000000-0005-0000-0000-0000D48B0000}"/>
    <cellStyle name="Ввод  17 7 3" xfId="38177" xr:uid="{00000000-0005-0000-0000-0000D58B0000}"/>
    <cellStyle name="Ввод  17 8" xfId="38178" xr:uid="{00000000-0005-0000-0000-0000D68B0000}"/>
    <cellStyle name="Ввод  18" xfId="26410" xr:uid="{00000000-0005-0000-0000-0000D78B0000}"/>
    <cellStyle name="Ввод  18 2" xfId="26411" xr:uid="{00000000-0005-0000-0000-0000D88B0000}"/>
    <cellStyle name="Ввод  18 2 2" xfId="38179" xr:uid="{00000000-0005-0000-0000-0000D98B0000}"/>
    <cellStyle name="Ввод  18 2 2 2" xfId="38180" xr:uid="{00000000-0005-0000-0000-0000DA8B0000}"/>
    <cellStyle name="Ввод  18 2 2 2 2" xfId="38181" xr:uid="{00000000-0005-0000-0000-0000DB8B0000}"/>
    <cellStyle name="Ввод  18 2 2 3" xfId="38182" xr:uid="{00000000-0005-0000-0000-0000DC8B0000}"/>
    <cellStyle name="Ввод  18 2 2 3 2" xfId="38183" xr:uid="{00000000-0005-0000-0000-0000DD8B0000}"/>
    <cellStyle name="Ввод  18 2 2 3 3" xfId="38184" xr:uid="{00000000-0005-0000-0000-0000DE8B0000}"/>
    <cellStyle name="Ввод  18 2 2 4" xfId="38185" xr:uid="{00000000-0005-0000-0000-0000DF8B0000}"/>
    <cellStyle name="Ввод  18 2 2 4 2" xfId="38186" xr:uid="{00000000-0005-0000-0000-0000E08B0000}"/>
    <cellStyle name="Ввод  18 2 2 4 3" xfId="38187" xr:uid="{00000000-0005-0000-0000-0000E18B0000}"/>
    <cellStyle name="Ввод  18 2 2 5" xfId="38188" xr:uid="{00000000-0005-0000-0000-0000E28B0000}"/>
    <cellStyle name="Ввод  18 2 2 5 2" xfId="38189" xr:uid="{00000000-0005-0000-0000-0000E38B0000}"/>
    <cellStyle name="Ввод  18 2 2 5 3" xfId="38190" xr:uid="{00000000-0005-0000-0000-0000E48B0000}"/>
    <cellStyle name="Ввод  18 2 2 6" xfId="38191" xr:uid="{00000000-0005-0000-0000-0000E58B0000}"/>
    <cellStyle name="Ввод  18 2 2 7" xfId="38192" xr:uid="{00000000-0005-0000-0000-0000E68B0000}"/>
    <cellStyle name="Ввод  18 2 3" xfId="38193" xr:uid="{00000000-0005-0000-0000-0000E78B0000}"/>
    <cellStyle name="Ввод  18 2 3 2" xfId="38194" xr:uid="{00000000-0005-0000-0000-0000E88B0000}"/>
    <cellStyle name="Ввод  18 2 4" xfId="38195" xr:uid="{00000000-0005-0000-0000-0000E98B0000}"/>
    <cellStyle name="Ввод  18 2 4 2" xfId="38196" xr:uid="{00000000-0005-0000-0000-0000EA8B0000}"/>
    <cellStyle name="Ввод  18 2 4 3" xfId="38197" xr:uid="{00000000-0005-0000-0000-0000EB8B0000}"/>
    <cellStyle name="Ввод  18 2 5" xfId="38198" xr:uid="{00000000-0005-0000-0000-0000EC8B0000}"/>
    <cellStyle name="Ввод  18 2 5 2" xfId="38199" xr:uid="{00000000-0005-0000-0000-0000ED8B0000}"/>
    <cellStyle name="Ввод  18 2 5 3" xfId="38200" xr:uid="{00000000-0005-0000-0000-0000EE8B0000}"/>
    <cellStyle name="Ввод  18 2 6" xfId="38201" xr:uid="{00000000-0005-0000-0000-0000EF8B0000}"/>
    <cellStyle name="Ввод  18 3" xfId="38202" xr:uid="{00000000-0005-0000-0000-0000F08B0000}"/>
    <cellStyle name="Ввод  18 3 2" xfId="38203" xr:uid="{00000000-0005-0000-0000-0000F18B0000}"/>
    <cellStyle name="Ввод  18 3 2 2" xfId="38204" xr:uid="{00000000-0005-0000-0000-0000F28B0000}"/>
    <cellStyle name="Ввод  18 3 3" xfId="38205" xr:uid="{00000000-0005-0000-0000-0000F38B0000}"/>
    <cellStyle name="Ввод  18 3 3 2" xfId="38206" xr:uid="{00000000-0005-0000-0000-0000F48B0000}"/>
    <cellStyle name="Ввод  18 3 3 3" xfId="38207" xr:uid="{00000000-0005-0000-0000-0000F58B0000}"/>
    <cellStyle name="Ввод  18 3 4" xfId="38208" xr:uid="{00000000-0005-0000-0000-0000F68B0000}"/>
    <cellStyle name="Ввод  18 3 4 2" xfId="38209" xr:uid="{00000000-0005-0000-0000-0000F78B0000}"/>
    <cellStyle name="Ввод  18 3 4 3" xfId="38210" xr:uid="{00000000-0005-0000-0000-0000F88B0000}"/>
    <cellStyle name="Ввод  18 3 5" xfId="38211" xr:uid="{00000000-0005-0000-0000-0000F98B0000}"/>
    <cellStyle name="Ввод  18 3 5 2" xfId="38212" xr:uid="{00000000-0005-0000-0000-0000FA8B0000}"/>
    <cellStyle name="Ввод  18 3 5 3" xfId="38213" xr:uid="{00000000-0005-0000-0000-0000FB8B0000}"/>
    <cellStyle name="Ввод  18 3 6" xfId="38214" xr:uid="{00000000-0005-0000-0000-0000FC8B0000}"/>
    <cellStyle name="Ввод  18 3 7" xfId="38215" xr:uid="{00000000-0005-0000-0000-0000FD8B0000}"/>
    <cellStyle name="Ввод  18 4" xfId="38216" xr:uid="{00000000-0005-0000-0000-0000FE8B0000}"/>
    <cellStyle name="Ввод  18 4 2" xfId="38217" xr:uid="{00000000-0005-0000-0000-0000FF8B0000}"/>
    <cellStyle name="Ввод  18 4 2 2" xfId="38218" xr:uid="{00000000-0005-0000-0000-0000008C0000}"/>
    <cellStyle name="Ввод  18 4 3" xfId="38219" xr:uid="{00000000-0005-0000-0000-0000018C0000}"/>
    <cellStyle name="Ввод  18 4 3 2" xfId="38220" xr:uid="{00000000-0005-0000-0000-0000028C0000}"/>
    <cellStyle name="Ввод  18 4 3 3" xfId="38221" xr:uid="{00000000-0005-0000-0000-0000038C0000}"/>
    <cellStyle name="Ввод  18 4 4" xfId="38222" xr:uid="{00000000-0005-0000-0000-0000048C0000}"/>
    <cellStyle name="Ввод  18 4 4 2" xfId="38223" xr:uid="{00000000-0005-0000-0000-0000058C0000}"/>
    <cellStyle name="Ввод  18 4 4 3" xfId="38224" xr:uid="{00000000-0005-0000-0000-0000068C0000}"/>
    <cellStyle name="Ввод  18 4 5" xfId="38225" xr:uid="{00000000-0005-0000-0000-0000078C0000}"/>
    <cellStyle name="Ввод  18 4 5 2" xfId="38226" xr:uid="{00000000-0005-0000-0000-0000088C0000}"/>
    <cellStyle name="Ввод  18 4 5 3" xfId="38227" xr:uid="{00000000-0005-0000-0000-0000098C0000}"/>
    <cellStyle name="Ввод  18 4 6" xfId="38228" xr:uid="{00000000-0005-0000-0000-00000A8C0000}"/>
    <cellStyle name="Ввод  18 4 7" xfId="38229" xr:uid="{00000000-0005-0000-0000-00000B8C0000}"/>
    <cellStyle name="Ввод  18 5" xfId="38230" xr:uid="{00000000-0005-0000-0000-00000C8C0000}"/>
    <cellStyle name="Ввод  18 5 2" xfId="38231" xr:uid="{00000000-0005-0000-0000-00000D8C0000}"/>
    <cellStyle name="Ввод  18 6" xfId="38232" xr:uid="{00000000-0005-0000-0000-00000E8C0000}"/>
    <cellStyle name="Ввод  18 6 2" xfId="38233" xr:uid="{00000000-0005-0000-0000-00000F8C0000}"/>
    <cellStyle name="Ввод  18 6 3" xfId="38234" xr:uid="{00000000-0005-0000-0000-0000108C0000}"/>
    <cellStyle name="Ввод  18 7" xfId="38235" xr:uid="{00000000-0005-0000-0000-0000118C0000}"/>
    <cellStyle name="Ввод  18 7 2" xfId="38236" xr:uid="{00000000-0005-0000-0000-0000128C0000}"/>
    <cellStyle name="Ввод  18 7 3" xfId="38237" xr:uid="{00000000-0005-0000-0000-0000138C0000}"/>
    <cellStyle name="Ввод  18 8" xfId="38238" xr:uid="{00000000-0005-0000-0000-0000148C0000}"/>
    <cellStyle name="Ввод  19" xfId="26412" xr:uid="{00000000-0005-0000-0000-0000158C0000}"/>
    <cellStyle name="Ввод  19 2" xfId="26413" xr:uid="{00000000-0005-0000-0000-0000168C0000}"/>
    <cellStyle name="Ввод  19 2 2" xfId="38239" xr:uid="{00000000-0005-0000-0000-0000178C0000}"/>
    <cellStyle name="Ввод  19 2 2 2" xfId="38240" xr:uid="{00000000-0005-0000-0000-0000188C0000}"/>
    <cellStyle name="Ввод  19 2 2 2 2" xfId="38241" xr:uid="{00000000-0005-0000-0000-0000198C0000}"/>
    <cellStyle name="Ввод  19 2 2 3" xfId="38242" xr:uid="{00000000-0005-0000-0000-00001A8C0000}"/>
    <cellStyle name="Ввод  19 2 2 3 2" xfId="38243" xr:uid="{00000000-0005-0000-0000-00001B8C0000}"/>
    <cellStyle name="Ввод  19 2 2 3 3" xfId="38244" xr:uid="{00000000-0005-0000-0000-00001C8C0000}"/>
    <cellStyle name="Ввод  19 2 2 4" xfId="38245" xr:uid="{00000000-0005-0000-0000-00001D8C0000}"/>
    <cellStyle name="Ввод  19 2 2 4 2" xfId="38246" xr:uid="{00000000-0005-0000-0000-00001E8C0000}"/>
    <cellStyle name="Ввод  19 2 2 4 3" xfId="38247" xr:uid="{00000000-0005-0000-0000-00001F8C0000}"/>
    <cellStyle name="Ввод  19 2 2 5" xfId="38248" xr:uid="{00000000-0005-0000-0000-0000208C0000}"/>
    <cellStyle name="Ввод  19 2 2 5 2" xfId="38249" xr:uid="{00000000-0005-0000-0000-0000218C0000}"/>
    <cellStyle name="Ввод  19 2 2 5 3" xfId="38250" xr:uid="{00000000-0005-0000-0000-0000228C0000}"/>
    <cellStyle name="Ввод  19 2 2 6" xfId="38251" xr:uid="{00000000-0005-0000-0000-0000238C0000}"/>
    <cellStyle name="Ввод  19 2 2 7" xfId="38252" xr:uid="{00000000-0005-0000-0000-0000248C0000}"/>
    <cellStyle name="Ввод  19 2 3" xfId="38253" xr:uid="{00000000-0005-0000-0000-0000258C0000}"/>
    <cellStyle name="Ввод  19 2 3 2" xfId="38254" xr:uid="{00000000-0005-0000-0000-0000268C0000}"/>
    <cellStyle name="Ввод  19 2 4" xfId="38255" xr:uid="{00000000-0005-0000-0000-0000278C0000}"/>
    <cellStyle name="Ввод  19 2 4 2" xfId="38256" xr:uid="{00000000-0005-0000-0000-0000288C0000}"/>
    <cellStyle name="Ввод  19 2 4 3" xfId="38257" xr:uid="{00000000-0005-0000-0000-0000298C0000}"/>
    <cellStyle name="Ввод  19 2 5" xfId="38258" xr:uid="{00000000-0005-0000-0000-00002A8C0000}"/>
    <cellStyle name="Ввод  19 2 5 2" xfId="38259" xr:uid="{00000000-0005-0000-0000-00002B8C0000}"/>
    <cellStyle name="Ввод  19 2 5 3" xfId="38260" xr:uid="{00000000-0005-0000-0000-00002C8C0000}"/>
    <cellStyle name="Ввод  19 2 6" xfId="38261" xr:uid="{00000000-0005-0000-0000-00002D8C0000}"/>
    <cellStyle name="Ввод  19 3" xfId="38262" xr:uid="{00000000-0005-0000-0000-00002E8C0000}"/>
    <cellStyle name="Ввод  19 3 2" xfId="38263" xr:uid="{00000000-0005-0000-0000-00002F8C0000}"/>
    <cellStyle name="Ввод  19 3 2 2" xfId="38264" xr:uid="{00000000-0005-0000-0000-0000308C0000}"/>
    <cellStyle name="Ввод  19 3 3" xfId="38265" xr:uid="{00000000-0005-0000-0000-0000318C0000}"/>
    <cellStyle name="Ввод  19 3 3 2" xfId="38266" xr:uid="{00000000-0005-0000-0000-0000328C0000}"/>
    <cellStyle name="Ввод  19 3 3 3" xfId="38267" xr:uid="{00000000-0005-0000-0000-0000338C0000}"/>
    <cellStyle name="Ввод  19 3 4" xfId="38268" xr:uid="{00000000-0005-0000-0000-0000348C0000}"/>
    <cellStyle name="Ввод  19 3 4 2" xfId="38269" xr:uid="{00000000-0005-0000-0000-0000358C0000}"/>
    <cellStyle name="Ввод  19 3 4 3" xfId="38270" xr:uid="{00000000-0005-0000-0000-0000368C0000}"/>
    <cellStyle name="Ввод  19 3 5" xfId="38271" xr:uid="{00000000-0005-0000-0000-0000378C0000}"/>
    <cellStyle name="Ввод  19 3 5 2" xfId="38272" xr:uid="{00000000-0005-0000-0000-0000388C0000}"/>
    <cellStyle name="Ввод  19 3 5 3" xfId="38273" xr:uid="{00000000-0005-0000-0000-0000398C0000}"/>
    <cellStyle name="Ввод  19 3 6" xfId="38274" xr:uid="{00000000-0005-0000-0000-00003A8C0000}"/>
    <cellStyle name="Ввод  19 3 7" xfId="38275" xr:uid="{00000000-0005-0000-0000-00003B8C0000}"/>
    <cellStyle name="Ввод  19 4" xfId="38276" xr:uid="{00000000-0005-0000-0000-00003C8C0000}"/>
    <cellStyle name="Ввод  19 4 2" xfId="38277" xr:uid="{00000000-0005-0000-0000-00003D8C0000}"/>
    <cellStyle name="Ввод  19 4 2 2" xfId="38278" xr:uid="{00000000-0005-0000-0000-00003E8C0000}"/>
    <cellStyle name="Ввод  19 4 3" xfId="38279" xr:uid="{00000000-0005-0000-0000-00003F8C0000}"/>
    <cellStyle name="Ввод  19 4 3 2" xfId="38280" xr:uid="{00000000-0005-0000-0000-0000408C0000}"/>
    <cellStyle name="Ввод  19 4 3 3" xfId="38281" xr:uid="{00000000-0005-0000-0000-0000418C0000}"/>
    <cellStyle name="Ввод  19 4 4" xfId="38282" xr:uid="{00000000-0005-0000-0000-0000428C0000}"/>
    <cellStyle name="Ввод  19 4 4 2" xfId="38283" xr:uid="{00000000-0005-0000-0000-0000438C0000}"/>
    <cellStyle name="Ввод  19 4 4 3" xfId="38284" xr:uid="{00000000-0005-0000-0000-0000448C0000}"/>
    <cellStyle name="Ввод  19 4 5" xfId="38285" xr:uid="{00000000-0005-0000-0000-0000458C0000}"/>
    <cellStyle name="Ввод  19 4 5 2" xfId="38286" xr:uid="{00000000-0005-0000-0000-0000468C0000}"/>
    <cellStyle name="Ввод  19 4 5 3" xfId="38287" xr:uid="{00000000-0005-0000-0000-0000478C0000}"/>
    <cellStyle name="Ввод  19 4 6" xfId="38288" xr:uid="{00000000-0005-0000-0000-0000488C0000}"/>
    <cellStyle name="Ввод  19 4 7" xfId="38289" xr:uid="{00000000-0005-0000-0000-0000498C0000}"/>
    <cellStyle name="Ввод  19 5" xfId="38290" xr:uid="{00000000-0005-0000-0000-00004A8C0000}"/>
    <cellStyle name="Ввод  19 5 2" xfId="38291" xr:uid="{00000000-0005-0000-0000-00004B8C0000}"/>
    <cellStyle name="Ввод  19 6" xfId="38292" xr:uid="{00000000-0005-0000-0000-00004C8C0000}"/>
    <cellStyle name="Ввод  19 6 2" xfId="38293" xr:uid="{00000000-0005-0000-0000-00004D8C0000}"/>
    <cellStyle name="Ввод  19 6 3" xfId="38294" xr:uid="{00000000-0005-0000-0000-00004E8C0000}"/>
    <cellStyle name="Ввод  19 7" xfId="38295" xr:uid="{00000000-0005-0000-0000-00004F8C0000}"/>
    <cellStyle name="Ввод  19 7 2" xfId="38296" xr:uid="{00000000-0005-0000-0000-0000508C0000}"/>
    <cellStyle name="Ввод  19 7 3" xfId="38297" xr:uid="{00000000-0005-0000-0000-0000518C0000}"/>
    <cellStyle name="Ввод  19 8" xfId="38298" xr:uid="{00000000-0005-0000-0000-0000528C0000}"/>
    <cellStyle name="Ввод  2" xfId="26414" xr:uid="{00000000-0005-0000-0000-0000538C0000}"/>
    <cellStyle name="Ввод  2 10" xfId="26415" xr:uid="{00000000-0005-0000-0000-0000548C0000}"/>
    <cellStyle name="Ввод  2 11" xfId="26416" xr:uid="{00000000-0005-0000-0000-0000558C0000}"/>
    <cellStyle name="Ввод  2 12" xfId="38299" xr:uid="{00000000-0005-0000-0000-0000568C0000}"/>
    <cellStyle name="Ввод  2 2" xfId="26417" xr:uid="{00000000-0005-0000-0000-0000578C0000}"/>
    <cellStyle name="Ввод  2 2 2" xfId="26418" xr:uid="{00000000-0005-0000-0000-0000588C0000}"/>
    <cellStyle name="Ввод  2 2 2 2" xfId="26419" xr:uid="{00000000-0005-0000-0000-0000598C0000}"/>
    <cellStyle name="Ввод  2 2 2 2 2" xfId="26420" xr:uid="{00000000-0005-0000-0000-00005A8C0000}"/>
    <cellStyle name="Ввод  2 2 2 2 2 2" xfId="38300" xr:uid="{00000000-0005-0000-0000-00005B8C0000}"/>
    <cellStyle name="Ввод  2 2 2 2 3" xfId="38301" xr:uid="{00000000-0005-0000-0000-00005C8C0000}"/>
    <cellStyle name="Ввод  2 2 2 2 4" xfId="38302" xr:uid="{00000000-0005-0000-0000-00005D8C0000}"/>
    <cellStyle name="Ввод  2 2 2 3" xfId="26421" xr:uid="{00000000-0005-0000-0000-00005E8C0000}"/>
    <cellStyle name="Ввод  2 2 2 3 2" xfId="26422" xr:uid="{00000000-0005-0000-0000-00005F8C0000}"/>
    <cellStyle name="Ввод  2 2 2 3 3" xfId="38303" xr:uid="{00000000-0005-0000-0000-0000608C0000}"/>
    <cellStyle name="Ввод  2 2 2 4" xfId="26423" xr:uid="{00000000-0005-0000-0000-0000618C0000}"/>
    <cellStyle name="Ввод  2 2 2 4 2" xfId="26424" xr:uid="{00000000-0005-0000-0000-0000628C0000}"/>
    <cellStyle name="Ввод  2 2 2 4 3" xfId="38304" xr:uid="{00000000-0005-0000-0000-0000638C0000}"/>
    <cellStyle name="Ввод  2 2 2 5" xfId="26425" xr:uid="{00000000-0005-0000-0000-0000648C0000}"/>
    <cellStyle name="Ввод  2 2 2 5 2" xfId="26426" xr:uid="{00000000-0005-0000-0000-0000658C0000}"/>
    <cellStyle name="Ввод  2 2 2 5 3" xfId="38305" xr:uid="{00000000-0005-0000-0000-0000668C0000}"/>
    <cellStyle name="Ввод  2 2 2 6" xfId="26427" xr:uid="{00000000-0005-0000-0000-0000678C0000}"/>
    <cellStyle name="Ввод  2 2 2 7" xfId="26428" xr:uid="{00000000-0005-0000-0000-0000688C0000}"/>
    <cellStyle name="Ввод  2 2 2 8" xfId="38306" xr:uid="{00000000-0005-0000-0000-0000698C0000}"/>
    <cellStyle name="Ввод  2 2 2_2014БП" xfId="26429" xr:uid="{00000000-0005-0000-0000-00006A8C0000}"/>
    <cellStyle name="Ввод  2 2 3" xfId="26430" xr:uid="{00000000-0005-0000-0000-00006B8C0000}"/>
    <cellStyle name="Ввод  2 2 3 2" xfId="26431" xr:uid="{00000000-0005-0000-0000-00006C8C0000}"/>
    <cellStyle name="Ввод  2 2 3 2 2" xfId="38307" xr:uid="{00000000-0005-0000-0000-00006D8C0000}"/>
    <cellStyle name="Ввод  2 2 3 3" xfId="38308" xr:uid="{00000000-0005-0000-0000-00006E8C0000}"/>
    <cellStyle name="Ввод  2 2 3 4" xfId="38309" xr:uid="{00000000-0005-0000-0000-00006F8C0000}"/>
    <cellStyle name="Ввод  2 2 4" xfId="26432" xr:uid="{00000000-0005-0000-0000-0000708C0000}"/>
    <cellStyle name="Ввод  2 2 4 2" xfId="26433" xr:uid="{00000000-0005-0000-0000-0000718C0000}"/>
    <cellStyle name="Ввод  2 2 4 3" xfId="38310" xr:uid="{00000000-0005-0000-0000-0000728C0000}"/>
    <cellStyle name="Ввод  2 2 5" xfId="26434" xr:uid="{00000000-0005-0000-0000-0000738C0000}"/>
    <cellStyle name="Ввод  2 2 5 2" xfId="26435" xr:uid="{00000000-0005-0000-0000-0000748C0000}"/>
    <cellStyle name="Ввод  2 2 5 3" xfId="38311" xr:uid="{00000000-0005-0000-0000-0000758C0000}"/>
    <cellStyle name="Ввод  2 2 6" xfId="26436" xr:uid="{00000000-0005-0000-0000-0000768C0000}"/>
    <cellStyle name="Ввод  2 2 6 2" xfId="26437" xr:uid="{00000000-0005-0000-0000-0000778C0000}"/>
    <cellStyle name="Ввод  2 2 7" xfId="26438" xr:uid="{00000000-0005-0000-0000-0000788C0000}"/>
    <cellStyle name="Ввод  2 2 8" xfId="26439" xr:uid="{00000000-0005-0000-0000-0000798C0000}"/>
    <cellStyle name="Ввод  2 2 9" xfId="38312" xr:uid="{00000000-0005-0000-0000-00007A8C0000}"/>
    <cellStyle name="Ввод  2 2_2013Прогноз" xfId="26440" xr:uid="{00000000-0005-0000-0000-00007B8C0000}"/>
    <cellStyle name="Ввод  2 3" xfId="26441" xr:uid="{00000000-0005-0000-0000-00007C8C0000}"/>
    <cellStyle name="Ввод  2 3 2" xfId="26442" xr:uid="{00000000-0005-0000-0000-00007D8C0000}"/>
    <cellStyle name="Ввод  2 3 2 2" xfId="26443" xr:uid="{00000000-0005-0000-0000-00007E8C0000}"/>
    <cellStyle name="Ввод  2 3 2 2 2" xfId="26444" xr:uid="{00000000-0005-0000-0000-00007F8C0000}"/>
    <cellStyle name="Ввод  2 3 2 2 3" xfId="38313" xr:uid="{00000000-0005-0000-0000-0000808C0000}"/>
    <cellStyle name="Ввод  2 3 2 3" xfId="26445" xr:uid="{00000000-0005-0000-0000-0000818C0000}"/>
    <cellStyle name="Ввод  2 3 2 3 2" xfId="26446" xr:uid="{00000000-0005-0000-0000-0000828C0000}"/>
    <cellStyle name="Ввод  2 3 2 3 3" xfId="38314" xr:uid="{00000000-0005-0000-0000-0000838C0000}"/>
    <cellStyle name="Ввод  2 3 2 4" xfId="26447" xr:uid="{00000000-0005-0000-0000-0000848C0000}"/>
    <cellStyle name="Ввод  2 3 2 4 2" xfId="26448" xr:uid="{00000000-0005-0000-0000-0000858C0000}"/>
    <cellStyle name="Ввод  2 3 2 5" xfId="26449" xr:uid="{00000000-0005-0000-0000-0000868C0000}"/>
    <cellStyle name="Ввод  2 3 2 5 2" xfId="26450" xr:uid="{00000000-0005-0000-0000-0000878C0000}"/>
    <cellStyle name="Ввод  2 3 2 6" xfId="26451" xr:uid="{00000000-0005-0000-0000-0000888C0000}"/>
    <cellStyle name="Ввод  2 3 2 7" xfId="26452" xr:uid="{00000000-0005-0000-0000-0000898C0000}"/>
    <cellStyle name="Ввод  2 3 2 8" xfId="38315" xr:uid="{00000000-0005-0000-0000-00008A8C0000}"/>
    <cellStyle name="Ввод  2 3 2_2014БП" xfId="26453" xr:uid="{00000000-0005-0000-0000-00008B8C0000}"/>
    <cellStyle name="Ввод  2 3 3" xfId="26454" xr:uid="{00000000-0005-0000-0000-00008C8C0000}"/>
    <cellStyle name="Ввод  2 3 3 2" xfId="26455" xr:uid="{00000000-0005-0000-0000-00008D8C0000}"/>
    <cellStyle name="Ввод  2 3 3 3" xfId="38316" xr:uid="{00000000-0005-0000-0000-00008E8C0000}"/>
    <cellStyle name="Ввод  2 3 4" xfId="26456" xr:uid="{00000000-0005-0000-0000-00008F8C0000}"/>
    <cellStyle name="Ввод  2 3 4 2" xfId="26457" xr:uid="{00000000-0005-0000-0000-0000908C0000}"/>
    <cellStyle name="Ввод  2 3 4 3" xfId="38317" xr:uid="{00000000-0005-0000-0000-0000918C0000}"/>
    <cellStyle name="Ввод  2 3 5" xfId="26458" xr:uid="{00000000-0005-0000-0000-0000928C0000}"/>
    <cellStyle name="Ввод  2 3 5 2" xfId="26459" xr:uid="{00000000-0005-0000-0000-0000938C0000}"/>
    <cellStyle name="Ввод  2 3 5 3" xfId="38318" xr:uid="{00000000-0005-0000-0000-0000948C0000}"/>
    <cellStyle name="Ввод  2 3 6" xfId="26460" xr:uid="{00000000-0005-0000-0000-0000958C0000}"/>
    <cellStyle name="Ввод  2 3 6 2" xfId="26461" xr:uid="{00000000-0005-0000-0000-0000968C0000}"/>
    <cellStyle name="Ввод  2 3 7" xfId="26462" xr:uid="{00000000-0005-0000-0000-0000978C0000}"/>
    <cellStyle name="Ввод  2 3 8" xfId="26463" xr:uid="{00000000-0005-0000-0000-0000988C0000}"/>
    <cellStyle name="Ввод  2 3 9" xfId="38319" xr:uid="{00000000-0005-0000-0000-0000998C0000}"/>
    <cellStyle name="Ввод  2 3_2013Прогноз" xfId="26464" xr:uid="{00000000-0005-0000-0000-00009A8C0000}"/>
    <cellStyle name="Ввод  2 4" xfId="26465" xr:uid="{00000000-0005-0000-0000-00009B8C0000}"/>
    <cellStyle name="Ввод  2 4 2" xfId="26466" xr:uid="{00000000-0005-0000-0000-00009C8C0000}"/>
    <cellStyle name="Ввод  2 4 2 2" xfId="26467" xr:uid="{00000000-0005-0000-0000-00009D8C0000}"/>
    <cellStyle name="Ввод  2 4 2 2 2" xfId="38320" xr:uid="{00000000-0005-0000-0000-00009E8C0000}"/>
    <cellStyle name="Ввод  2 4 2 2 3" xfId="38321" xr:uid="{00000000-0005-0000-0000-00009F8C0000}"/>
    <cellStyle name="Ввод  2 4 2 2 4" xfId="38322" xr:uid="{00000000-0005-0000-0000-0000A08C0000}"/>
    <cellStyle name="Ввод  2 4 2 3" xfId="38323" xr:uid="{00000000-0005-0000-0000-0000A18C0000}"/>
    <cellStyle name="Ввод  2 4 2 4" xfId="38324" xr:uid="{00000000-0005-0000-0000-0000A28C0000}"/>
    <cellStyle name="Ввод  2 4 2 5" xfId="38325" xr:uid="{00000000-0005-0000-0000-0000A38C0000}"/>
    <cellStyle name="Ввод  2 4 3" xfId="26468" xr:uid="{00000000-0005-0000-0000-0000A48C0000}"/>
    <cellStyle name="Ввод  2 4 3 2" xfId="26469" xr:uid="{00000000-0005-0000-0000-0000A58C0000}"/>
    <cellStyle name="Ввод  2 4 3 2 2" xfId="38326" xr:uid="{00000000-0005-0000-0000-0000A68C0000}"/>
    <cellStyle name="Ввод  2 4 3 3" xfId="38327" xr:uid="{00000000-0005-0000-0000-0000A78C0000}"/>
    <cellStyle name="Ввод  2 4 3 4" xfId="38328" xr:uid="{00000000-0005-0000-0000-0000A88C0000}"/>
    <cellStyle name="Ввод  2 4 4" xfId="26470" xr:uid="{00000000-0005-0000-0000-0000A98C0000}"/>
    <cellStyle name="Ввод  2 4 4 2" xfId="26471" xr:uid="{00000000-0005-0000-0000-0000AA8C0000}"/>
    <cellStyle name="Ввод  2 4 4 3" xfId="38329" xr:uid="{00000000-0005-0000-0000-0000AB8C0000}"/>
    <cellStyle name="Ввод  2 4 5" xfId="26472" xr:uid="{00000000-0005-0000-0000-0000AC8C0000}"/>
    <cellStyle name="Ввод  2 4 5 2" xfId="26473" xr:uid="{00000000-0005-0000-0000-0000AD8C0000}"/>
    <cellStyle name="Ввод  2 4 5 3" xfId="38330" xr:uid="{00000000-0005-0000-0000-0000AE8C0000}"/>
    <cellStyle name="Ввод  2 4 6" xfId="26474" xr:uid="{00000000-0005-0000-0000-0000AF8C0000}"/>
    <cellStyle name="Ввод  2 4 7" xfId="26475" xr:uid="{00000000-0005-0000-0000-0000B08C0000}"/>
    <cellStyle name="Ввод  2 4 8" xfId="38331" xr:uid="{00000000-0005-0000-0000-0000B18C0000}"/>
    <cellStyle name="Ввод  2 4_2014БП" xfId="26476" xr:uid="{00000000-0005-0000-0000-0000B28C0000}"/>
    <cellStyle name="Ввод  2 5" xfId="26477" xr:uid="{00000000-0005-0000-0000-0000B38C0000}"/>
    <cellStyle name="Ввод  2 5 2" xfId="26478" xr:uid="{00000000-0005-0000-0000-0000B48C0000}"/>
    <cellStyle name="Ввод  2 5 2 2" xfId="38332" xr:uid="{00000000-0005-0000-0000-0000B58C0000}"/>
    <cellStyle name="Ввод  2 5 3" xfId="38333" xr:uid="{00000000-0005-0000-0000-0000B68C0000}"/>
    <cellStyle name="Ввод  2 5 4" xfId="38334" xr:uid="{00000000-0005-0000-0000-0000B78C0000}"/>
    <cellStyle name="Ввод  2 6" xfId="26479" xr:uid="{00000000-0005-0000-0000-0000B88C0000}"/>
    <cellStyle name="Ввод  2 6 2" xfId="26480" xr:uid="{00000000-0005-0000-0000-0000B98C0000}"/>
    <cellStyle name="Ввод  2 6 3" xfId="38335" xr:uid="{00000000-0005-0000-0000-0000BA8C0000}"/>
    <cellStyle name="Ввод  2 7" xfId="26481" xr:uid="{00000000-0005-0000-0000-0000BB8C0000}"/>
    <cellStyle name="Ввод  2 7 2" xfId="26482" xr:uid="{00000000-0005-0000-0000-0000BC8C0000}"/>
    <cellStyle name="Ввод  2 7 3" xfId="38336" xr:uid="{00000000-0005-0000-0000-0000BD8C0000}"/>
    <cellStyle name="Ввод  2 8" xfId="26483" xr:uid="{00000000-0005-0000-0000-0000BE8C0000}"/>
    <cellStyle name="Ввод  2 8 2" xfId="26484" xr:uid="{00000000-0005-0000-0000-0000BF8C0000}"/>
    <cellStyle name="Ввод  2 9" xfId="26485" xr:uid="{00000000-0005-0000-0000-0000C08C0000}"/>
    <cellStyle name="Ввод  2 9 2" xfId="26486" xr:uid="{00000000-0005-0000-0000-0000C18C0000}"/>
    <cellStyle name="Ввод  2_2013Прогноз" xfId="26487" xr:uid="{00000000-0005-0000-0000-0000C28C0000}"/>
    <cellStyle name="Ввод  20" xfId="26488" xr:uid="{00000000-0005-0000-0000-0000C38C0000}"/>
    <cellStyle name="Ввод  20 2" xfId="26489" xr:uid="{00000000-0005-0000-0000-0000C48C0000}"/>
    <cellStyle name="Ввод  20 2 2" xfId="38337" xr:uid="{00000000-0005-0000-0000-0000C58C0000}"/>
    <cellStyle name="Ввод  20 2 2 2" xfId="38338" xr:uid="{00000000-0005-0000-0000-0000C68C0000}"/>
    <cellStyle name="Ввод  20 2 2 2 2" xfId="38339" xr:uid="{00000000-0005-0000-0000-0000C78C0000}"/>
    <cellStyle name="Ввод  20 2 2 3" xfId="38340" xr:uid="{00000000-0005-0000-0000-0000C88C0000}"/>
    <cellStyle name="Ввод  20 2 2 3 2" xfId="38341" xr:uid="{00000000-0005-0000-0000-0000C98C0000}"/>
    <cellStyle name="Ввод  20 2 2 3 3" xfId="38342" xr:uid="{00000000-0005-0000-0000-0000CA8C0000}"/>
    <cellStyle name="Ввод  20 2 2 4" xfId="38343" xr:uid="{00000000-0005-0000-0000-0000CB8C0000}"/>
    <cellStyle name="Ввод  20 2 2 4 2" xfId="38344" xr:uid="{00000000-0005-0000-0000-0000CC8C0000}"/>
    <cellStyle name="Ввод  20 2 2 4 3" xfId="38345" xr:uid="{00000000-0005-0000-0000-0000CD8C0000}"/>
    <cellStyle name="Ввод  20 2 2 5" xfId="38346" xr:uid="{00000000-0005-0000-0000-0000CE8C0000}"/>
    <cellStyle name="Ввод  20 2 2 5 2" xfId="38347" xr:uid="{00000000-0005-0000-0000-0000CF8C0000}"/>
    <cellStyle name="Ввод  20 2 2 5 3" xfId="38348" xr:uid="{00000000-0005-0000-0000-0000D08C0000}"/>
    <cellStyle name="Ввод  20 2 2 6" xfId="38349" xr:uid="{00000000-0005-0000-0000-0000D18C0000}"/>
    <cellStyle name="Ввод  20 2 2 7" xfId="38350" xr:uid="{00000000-0005-0000-0000-0000D28C0000}"/>
    <cellStyle name="Ввод  20 2 3" xfId="38351" xr:uid="{00000000-0005-0000-0000-0000D38C0000}"/>
    <cellStyle name="Ввод  20 2 3 2" xfId="38352" xr:uid="{00000000-0005-0000-0000-0000D48C0000}"/>
    <cellStyle name="Ввод  20 2 4" xfId="38353" xr:uid="{00000000-0005-0000-0000-0000D58C0000}"/>
    <cellStyle name="Ввод  20 2 4 2" xfId="38354" xr:uid="{00000000-0005-0000-0000-0000D68C0000}"/>
    <cellStyle name="Ввод  20 2 4 3" xfId="38355" xr:uid="{00000000-0005-0000-0000-0000D78C0000}"/>
    <cellStyle name="Ввод  20 2 5" xfId="38356" xr:uid="{00000000-0005-0000-0000-0000D88C0000}"/>
    <cellStyle name="Ввод  20 2 5 2" xfId="38357" xr:uid="{00000000-0005-0000-0000-0000D98C0000}"/>
    <cellStyle name="Ввод  20 2 5 3" xfId="38358" xr:uid="{00000000-0005-0000-0000-0000DA8C0000}"/>
    <cellStyle name="Ввод  20 2 6" xfId="38359" xr:uid="{00000000-0005-0000-0000-0000DB8C0000}"/>
    <cellStyle name="Ввод  20 3" xfId="38360" xr:uid="{00000000-0005-0000-0000-0000DC8C0000}"/>
    <cellStyle name="Ввод  20 3 2" xfId="38361" xr:uid="{00000000-0005-0000-0000-0000DD8C0000}"/>
    <cellStyle name="Ввод  20 3 2 2" xfId="38362" xr:uid="{00000000-0005-0000-0000-0000DE8C0000}"/>
    <cellStyle name="Ввод  20 3 3" xfId="38363" xr:uid="{00000000-0005-0000-0000-0000DF8C0000}"/>
    <cellStyle name="Ввод  20 3 3 2" xfId="38364" xr:uid="{00000000-0005-0000-0000-0000E08C0000}"/>
    <cellStyle name="Ввод  20 3 3 3" xfId="38365" xr:uid="{00000000-0005-0000-0000-0000E18C0000}"/>
    <cellStyle name="Ввод  20 3 4" xfId="38366" xr:uid="{00000000-0005-0000-0000-0000E28C0000}"/>
    <cellStyle name="Ввод  20 3 4 2" xfId="38367" xr:uid="{00000000-0005-0000-0000-0000E38C0000}"/>
    <cellStyle name="Ввод  20 3 4 3" xfId="38368" xr:uid="{00000000-0005-0000-0000-0000E48C0000}"/>
    <cellStyle name="Ввод  20 3 5" xfId="38369" xr:uid="{00000000-0005-0000-0000-0000E58C0000}"/>
    <cellStyle name="Ввод  20 3 5 2" xfId="38370" xr:uid="{00000000-0005-0000-0000-0000E68C0000}"/>
    <cellStyle name="Ввод  20 3 5 3" xfId="38371" xr:uid="{00000000-0005-0000-0000-0000E78C0000}"/>
    <cellStyle name="Ввод  20 3 6" xfId="38372" xr:uid="{00000000-0005-0000-0000-0000E88C0000}"/>
    <cellStyle name="Ввод  20 3 7" xfId="38373" xr:uid="{00000000-0005-0000-0000-0000E98C0000}"/>
    <cellStyle name="Ввод  20 4" xfId="38374" xr:uid="{00000000-0005-0000-0000-0000EA8C0000}"/>
    <cellStyle name="Ввод  20 4 2" xfId="38375" xr:uid="{00000000-0005-0000-0000-0000EB8C0000}"/>
    <cellStyle name="Ввод  20 4 2 2" xfId="38376" xr:uid="{00000000-0005-0000-0000-0000EC8C0000}"/>
    <cellStyle name="Ввод  20 4 3" xfId="38377" xr:uid="{00000000-0005-0000-0000-0000ED8C0000}"/>
    <cellStyle name="Ввод  20 4 3 2" xfId="38378" xr:uid="{00000000-0005-0000-0000-0000EE8C0000}"/>
    <cellStyle name="Ввод  20 4 3 3" xfId="38379" xr:uid="{00000000-0005-0000-0000-0000EF8C0000}"/>
    <cellStyle name="Ввод  20 4 4" xfId="38380" xr:uid="{00000000-0005-0000-0000-0000F08C0000}"/>
    <cellStyle name="Ввод  20 4 4 2" xfId="38381" xr:uid="{00000000-0005-0000-0000-0000F18C0000}"/>
    <cellStyle name="Ввод  20 4 4 3" xfId="38382" xr:uid="{00000000-0005-0000-0000-0000F28C0000}"/>
    <cellStyle name="Ввод  20 4 5" xfId="38383" xr:uid="{00000000-0005-0000-0000-0000F38C0000}"/>
    <cellStyle name="Ввод  20 4 5 2" xfId="38384" xr:uid="{00000000-0005-0000-0000-0000F48C0000}"/>
    <cellStyle name="Ввод  20 4 5 3" xfId="38385" xr:uid="{00000000-0005-0000-0000-0000F58C0000}"/>
    <cellStyle name="Ввод  20 4 6" xfId="38386" xr:uid="{00000000-0005-0000-0000-0000F68C0000}"/>
    <cellStyle name="Ввод  20 4 7" xfId="38387" xr:uid="{00000000-0005-0000-0000-0000F78C0000}"/>
    <cellStyle name="Ввод  20 5" xfId="38388" xr:uid="{00000000-0005-0000-0000-0000F88C0000}"/>
    <cellStyle name="Ввод  20 5 2" xfId="38389" xr:uid="{00000000-0005-0000-0000-0000F98C0000}"/>
    <cellStyle name="Ввод  20 6" xfId="38390" xr:uid="{00000000-0005-0000-0000-0000FA8C0000}"/>
    <cellStyle name="Ввод  20 6 2" xfId="38391" xr:uid="{00000000-0005-0000-0000-0000FB8C0000}"/>
    <cellStyle name="Ввод  20 6 3" xfId="38392" xr:uid="{00000000-0005-0000-0000-0000FC8C0000}"/>
    <cellStyle name="Ввод  20 7" xfId="38393" xr:uid="{00000000-0005-0000-0000-0000FD8C0000}"/>
    <cellStyle name="Ввод  20 7 2" xfId="38394" xr:uid="{00000000-0005-0000-0000-0000FE8C0000}"/>
    <cellStyle name="Ввод  20 7 3" xfId="38395" xr:uid="{00000000-0005-0000-0000-0000FF8C0000}"/>
    <cellStyle name="Ввод  20 8" xfId="38396" xr:uid="{00000000-0005-0000-0000-0000008D0000}"/>
    <cellStyle name="Ввод  21" xfId="26490" xr:uid="{00000000-0005-0000-0000-0000018D0000}"/>
    <cellStyle name="Ввод  21 2" xfId="26491" xr:uid="{00000000-0005-0000-0000-0000028D0000}"/>
    <cellStyle name="Ввод  21 2 2" xfId="38397" xr:uid="{00000000-0005-0000-0000-0000038D0000}"/>
    <cellStyle name="Ввод  21 2 2 2" xfId="38398" xr:uid="{00000000-0005-0000-0000-0000048D0000}"/>
    <cellStyle name="Ввод  21 2 2 2 2" xfId="38399" xr:uid="{00000000-0005-0000-0000-0000058D0000}"/>
    <cellStyle name="Ввод  21 2 2 3" xfId="38400" xr:uid="{00000000-0005-0000-0000-0000068D0000}"/>
    <cellStyle name="Ввод  21 2 2 3 2" xfId="38401" xr:uid="{00000000-0005-0000-0000-0000078D0000}"/>
    <cellStyle name="Ввод  21 2 2 3 3" xfId="38402" xr:uid="{00000000-0005-0000-0000-0000088D0000}"/>
    <cellStyle name="Ввод  21 2 2 4" xfId="38403" xr:uid="{00000000-0005-0000-0000-0000098D0000}"/>
    <cellStyle name="Ввод  21 2 2 4 2" xfId="38404" xr:uid="{00000000-0005-0000-0000-00000A8D0000}"/>
    <cellStyle name="Ввод  21 2 2 4 3" xfId="38405" xr:uid="{00000000-0005-0000-0000-00000B8D0000}"/>
    <cellStyle name="Ввод  21 2 2 5" xfId="38406" xr:uid="{00000000-0005-0000-0000-00000C8D0000}"/>
    <cellStyle name="Ввод  21 2 2 5 2" xfId="38407" xr:uid="{00000000-0005-0000-0000-00000D8D0000}"/>
    <cellStyle name="Ввод  21 2 2 5 3" xfId="38408" xr:uid="{00000000-0005-0000-0000-00000E8D0000}"/>
    <cellStyle name="Ввод  21 2 2 6" xfId="38409" xr:uid="{00000000-0005-0000-0000-00000F8D0000}"/>
    <cellStyle name="Ввод  21 2 2 7" xfId="38410" xr:uid="{00000000-0005-0000-0000-0000108D0000}"/>
    <cellStyle name="Ввод  21 2 3" xfId="38411" xr:uid="{00000000-0005-0000-0000-0000118D0000}"/>
    <cellStyle name="Ввод  21 2 3 2" xfId="38412" xr:uid="{00000000-0005-0000-0000-0000128D0000}"/>
    <cellStyle name="Ввод  21 2 4" xfId="38413" xr:uid="{00000000-0005-0000-0000-0000138D0000}"/>
    <cellStyle name="Ввод  21 2 4 2" xfId="38414" xr:uid="{00000000-0005-0000-0000-0000148D0000}"/>
    <cellStyle name="Ввод  21 2 4 3" xfId="38415" xr:uid="{00000000-0005-0000-0000-0000158D0000}"/>
    <cellStyle name="Ввод  21 2 5" xfId="38416" xr:uid="{00000000-0005-0000-0000-0000168D0000}"/>
    <cellStyle name="Ввод  21 2 5 2" xfId="38417" xr:uid="{00000000-0005-0000-0000-0000178D0000}"/>
    <cellStyle name="Ввод  21 2 5 3" xfId="38418" xr:uid="{00000000-0005-0000-0000-0000188D0000}"/>
    <cellStyle name="Ввод  21 2 6" xfId="38419" xr:uid="{00000000-0005-0000-0000-0000198D0000}"/>
    <cellStyle name="Ввод  21 3" xfId="38420" xr:uid="{00000000-0005-0000-0000-00001A8D0000}"/>
    <cellStyle name="Ввод  21 3 2" xfId="38421" xr:uid="{00000000-0005-0000-0000-00001B8D0000}"/>
    <cellStyle name="Ввод  21 3 2 2" xfId="38422" xr:uid="{00000000-0005-0000-0000-00001C8D0000}"/>
    <cellStyle name="Ввод  21 3 3" xfId="38423" xr:uid="{00000000-0005-0000-0000-00001D8D0000}"/>
    <cellStyle name="Ввод  21 3 3 2" xfId="38424" xr:uid="{00000000-0005-0000-0000-00001E8D0000}"/>
    <cellStyle name="Ввод  21 3 3 3" xfId="38425" xr:uid="{00000000-0005-0000-0000-00001F8D0000}"/>
    <cellStyle name="Ввод  21 3 4" xfId="38426" xr:uid="{00000000-0005-0000-0000-0000208D0000}"/>
    <cellStyle name="Ввод  21 3 4 2" xfId="38427" xr:uid="{00000000-0005-0000-0000-0000218D0000}"/>
    <cellStyle name="Ввод  21 3 4 3" xfId="38428" xr:uid="{00000000-0005-0000-0000-0000228D0000}"/>
    <cellStyle name="Ввод  21 3 5" xfId="38429" xr:uid="{00000000-0005-0000-0000-0000238D0000}"/>
    <cellStyle name="Ввод  21 3 5 2" xfId="38430" xr:uid="{00000000-0005-0000-0000-0000248D0000}"/>
    <cellStyle name="Ввод  21 3 5 3" xfId="38431" xr:uid="{00000000-0005-0000-0000-0000258D0000}"/>
    <cellStyle name="Ввод  21 3 6" xfId="38432" xr:uid="{00000000-0005-0000-0000-0000268D0000}"/>
    <cellStyle name="Ввод  21 3 7" xfId="38433" xr:uid="{00000000-0005-0000-0000-0000278D0000}"/>
    <cellStyle name="Ввод  21 4" xfId="38434" xr:uid="{00000000-0005-0000-0000-0000288D0000}"/>
    <cellStyle name="Ввод  21 4 2" xfId="38435" xr:uid="{00000000-0005-0000-0000-0000298D0000}"/>
    <cellStyle name="Ввод  21 4 2 2" xfId="38436" xr:uid="{00000000-0005-0000-0000-00002A8D0000}"/>
    <cellStyle name="Ввод  21 4 3" xfId="38437" xr:uid="{00000000-0005-0000-0000-00002B8D0000}"/>
    <cellStyle name="Ввод  21 4 3 2" xfId="38438" xr:uid="{00000000-0005-0000-0000-00002C8D0000}"/>
    <cellStyle name="Ввод  21 4 3 3" xfId="38439" xr:uid="{00000000-0005-0000-0000-00002D8D0000}"/>
    <cellStyle name="Ввод  21 4 4" xfId="38440" xr:uid="{00000000-0005-0000-0000-00002E8D0000}"/>
    <cellStyle name="Ввод  21 4 4 2" xfId="38441" xr:uid="{00000000-0005-0000-0000-00002F8D0000}"/>
    <cellStyle name="Ввод  21 4 4 3" xfId="38442" xr:uid="{00000000-0005-0000-0000-0000308D0000}"/>
    <cellStyle name="Ввод  21 4 5" xfId="38443" xr:uid="{00000000-0005-0000-0000-0000318D0000}"/>
    <cellStyle name="Ввод  21 4 5 2" xfId="38444" xr:uid="{00000000-0005-0000-0000-0000328D0000}"/>
    <cellStyle name="Ввод  21 4 5 3" xfId="38445" xr:uid="{00000000-0005-0000-0000-0000338D0000}"/>
    <cellStyle name="Ввод  21 4 6" xfId="38446" xr:uid="{00000000-0005-0000-0000-0000348D0000}"/>
    <cellStyle name="Ввод  21 4 7" xfId="38447" xr:uid="{00000000-0005-0000-0000-0000358D0000}"/>
    <cellStyle name="Ввод  21 5" xfId="38448" xr:uid="{00000000-0005-0000-0000-0000368D0000}"/>
    <cellStyle name="Ввод  21 5 2" xfId="38449" xr:uid="{00000000-0005-0000-0000-0000378D0000}"/>
    <cellStyle name="Ввод  21 6" xfId="38450" xr:uid="{00000000-0005-0000-0000-0000388D0000}"/>
    <cellStyle name="Ввод  21 6 2" xfId="38451" xr:uid="{00000000-0005-0000-0000-0000398D0000}"/>
    <cellStyle name="Ввод  21 6 3" xfId="38452" xr:uid="{00000000-0005-0000-0000-00003A8D0000}"/>
    <cellStyle name="Ввод  21 7" xfId="38453" xr:uid="{00000000-0005-0000-0000-00003B8D0000}"/>
    <cellStyle name="Ввод  21 7 2" xfId="38454" xr:uid="{00000000-0005-0000-0000-00003C8D0000}"/>
    <cellStyle name="Ввод  21 7 3" xfId="38455" xr:uid="{00000000-0005-0000-0000-00003D8D0000}"/>
    <cellStyle name="Ввод  21 8" xfId="38456" xr:uid="{00000000-0005-0000-0000-00003E8D0000}"/>
    <cellStyle name="Ввод  22" xfId="38457" xr:uid="{00000000-0005-0000-0000-00003F8D0000}"/>
    <cellStyle name="Ввод  22 2" xfId="38458" xr:uid="{00000000-0005-0000-0000-0000408D0000}"/>
    <cellStyle name="Ввод  22 2 2" xfId="38459" xr:uid="{00000000-0005-0000-0000-0000418D0000}"/>
    <cellStyle name="Ввод  22 2 2 2" xfId="38460" xr:uid="{00000000-0005-0000-0000-0000428D0000}"/>
    <cellStyle name="Ввод  22 2 2 2 2" xfId="38461" xr:uid="{00000000-0005-0000-0000-0000438D0000}"/>
    <cellStyle name="Ввод  22 2 2 3" xfId="38462" xr:uid="{00000000-0005-0000-0000-0000448D0000}"/>
    <cellStyle name="Ввод  22 2 2 3 2" xfId="38463" xr:uid="{00000000-0005-0000-0000-0000458D0000}"/>
    <cellStyle name="Ввод  22 2 2 3 3" xfId="38464" xr:uid="{00000000-0005-0000-0000-0000468D0000}"/>
    <cellStyle name="Ввод  22 2 2 4" xfId="38465" xr:uid="{00000000-0005-0000-0000-0000478D0000}"/>
    <cellStyle name="Ввод  22 2 2 4 2" xfId="38466" xr:uid="{00000000-0005-0000-0000-0000488D0000}"/>
    <cellStyle name="Ввод  22 2 2 4 3" xfId="38467" xr:uid="{00000000-0005-0000-0000-0000498D0000}"/>
    <cellStyle name="Ввод  22 2 2 5" xfId="38468" xr:uid="{00000000-0005-0000-0000-00004A8D0000}"/>
    <cellStyle name="Ввод  22 2 2 5 2" xfId="38469" xr:uid="{00000000-0005-0000-0000-00004B8D0000}"/>
    <cellStyle name="Ввод  22 2 2 5 3" xfId="38470" xr:uid="{00000000-0005-0000-0000-00004C8D0000}"/>
    <cellStyle name="Ввод  22 2 2 6" xfId="38471" xr:uid="{00000000-0005-0000-0000-00004D8D0000}"/>
    <cellStyle name="Ввод  22 2 2 7" xfId="38472" xr:uid="{00000000-0005-0000-0000-00004E8D0000}"/>
    <cellStyle name="Ввод  22 2 3" xfId="38473" xr:uid="{00000000-0005-0000-0000-00004F8D0000}"/>
    <cellStyle name="Ввод  22 2 3 2" xfId="38474" xr:uid="{00000000-0005-0000-0000-0000508D0000}"/>
    <cellStyle name="Ввод  22 2 4" xfId="38475" xr:uid="{00000000-0005-0000-0000-0000518D0000}"/>
    <cellStyle name="Ввод  22 2 4 2" xfId="38476" xr:uid="{00000000-0005-0000-0000-0000528D0000}"/>
    <cellStyle name="Ввод  22 2 4 3" xfId="38477" xr:uid="{00000000-0005-0000-0000-0000538D0000}"/>
    <cellStyle name="Ввод  22 2 5" xfId="38478" xr:uid="{00000000-0005-0000-0000-0000548D0000}"/>
    <cellStyle name="Ввод  22 2 5 2" xfId="38479" xr:uid="{00000000-0005-0000-0000-0000558D0000}"/>
    <cellStyle name="Ввод  22 2 5 3" xfId="38480" xr:uid="{00000000-0005-0000-0000-0000568D0000}"/>
    <cellStyle name="Ввод  22 2 6" xfId="38481" xr:uid="{00000000-0005-0000-0000-0000578D0000}"/>
    <cellStyle name="Ввод  22 3" xfId="38482" xr:uid="{00000000-0005-0000-0000-0000588D0000}"/>
    <cellStyle name="Ввод  22 3 2" xfId="38483" xr:uid="{00000000-0005-0000-0000-0000598D0000}"/>
    <cellStyle name="Ввод  22 3 2 2" xfId="38484" xr:uid="{00000000-0005-0000-0000-00005A8D0000}"/>
    <cellStyle name="Ввод  22 3 3" xfId="38485" xr:uid="{00000000-0005-0000-0000-00005B8D0000}"/>
    <cellStyle name="Ввод  22 3 3 2" xfId="38486" xr:uid="{00000000-0005-0000-0000-00005C8D0000}"/>
    <cellStyle name="Ввод  22 3 3 3" xfId="38487" xr:uid="{00000000-0005-0000-0000-00005D8D0000}"/>
    <cellStyle name="Ввод  22 3 4" xfId="38488" xr:uid="{00000000-0005-0000-0000-00005E8D0000}"/>
    <cellStyle name="Ввод  22 3 4 2" xfId="38489" xr:uid="{00000000-0005-0000-0000-00005F8D0000}"/>
    <cellStyle name="Ввод  22 3 4 3" xfId="38490" xr:uid="{00000000-0005-0000-0000-0000608D0000}"/>
    <cellStyle name="Ввод  22 3 5" xfId="38491" xr:uid="{00000000-0005-0000-0000-0000618D0000}"/>
    <cellStyle name="Ввод  22 3 5 2" xfId="38492" xr:uid="{00000000-0005-0000-0000-0000628D0000}"/>
    <cellStyle name="Ввод  22 3 5 3" xfId="38493" xr:uid="{00000000-0005-0000-0000-0000638D0000}"/>
    <cellStyle name="Ввод  22 3 6" xfId="38494" xr:uid="{00000000-0005-0000-0000-0000648D0000}"/>
    <cellStyle name="Ввод  22 3 7" xfId="38495" xr:uid="{00000000-0005-0000-0000-0000658D0000}"/>
    <cellStyle name="Ввод  22 4" xfId="38496" xr:uid="{00000000-0005-0000-0000-0000668D0000}"/>
    <cellStyle name="Ввод  22 4 2" xfId="38497" xr:uid="{00000000-0005-0000-0000-0000678D0000}"/>
    <cellStyle name="Ввод  22 4 2 2" xfId="38498" xr:uid="{00000000-0005-0000-0000-0000688D0000}"/>
    <cellStyle name="Ввод  22 4 3" xfId="38499" xr:uid="{00000000-0005-0000-0000-0000698D0000}"/>
    <cellStyle name="Ввод  22 4 3 2" xfId="38500" xr:uid="{00000000-0005-0000-0000-00006A8D0000}"/>
    <cellStyle name="Ввод  22 4 3 3" xfId="38501" xr:uid="{00000000-0005-0000-0000-00006B8D0000}"/>
    <cellStyle name="Ввод  22 4 4" xfId="38502" xr:uid="{00000000-0005-0000-0000-00006C8D0000}"/>
    <cellStyle name="Ввод  22 4 4 2" xfId="38503" xr:uid="{00000000-0005-0000-0000-00006D8D0000}"/>
    <cellStyle name="Ввод  22 4 4 3" xfId="38504" xr:uid="{00000000-0005-0000-0000-00006E8D0000}"/>
    <cellStyle name="Ввод  22 4 5" xfId="38505" xr:uid="{00000000-0005-0000-0000-00006F8D0000}"/>
    <cellStyle name="Ввод  22 4 5 2" xfId="38506" xr:uid="{00000000-0005-0000-0000-0000708D0000}"/>
    <cellStyle name="Ввод  22 4 5 3" xfId="38507" xr:uid="{00000000-0005-0000-0000-0000718D0000}"/>
    <cellStyle name="Ввод  22 4 6" xfId="38508" xr:uid="{00000000-0005-0000-0000-0000728D0000}"/>
    <cellStyle name="Ввод  22 4 7" xfId="38509" xr:uid="{00000000-0005-0000-0000-0000738D0000}"/>
    <cellStyle name="Ввод  22 5" xfId="38510" xr:uid="{00000000-0005-0000-0000-0000748D0000}"/>
    <cellStyle name="Ввод  22 5 2" xfId="38511" xr:uid="{00000000-0005-0000-0000-0000758D0000}"/>
    <cellStyle name="Ввод  22 6" xfId="38512" xr:uid="{00000000-0005-0000-0000-0000768D0000}"/>
    <cellStyle name="Ввод  22 6 2" xfId="38513" xr:uid="{00000000-0005-0000-0000-0000778D0000}"/>
    <cellStyle name="Ввод  22 6 3" xfId="38514" xr:uid="{00000000-0005-0000-0000-0000788D0000}"/>
    <cellStyle name="Ввод  22 7" xfId="38515" xr:uid="{00000000-0005-0000-0000-0000798D0000}"/>
    <cellStyle name="Ввод  22 7 2" xfId="38516" xr:uid="{00000000-0005-0000-0000-00007A8D0000}"/>
    <cellStyle name="Ввод  22 7 3" xfId="38517" xr:uid="{00000000-0005-0000-0000-00007B8D0000}"/>
    <cellStyle name="Ввод  22 8" xfId="38518" xr:uid="{00000000-0005-0000-0000-00007C8D0000}"/>
    <cellStyle name="Ввод  23" xfId="38519" xr:uid="{00000000-0005-0000-0000-00007D8D0000}"/>
    <cellStyle name="Ввод  23 2" xfId="38520" xr:uid="{00000000-0005-0000-0000-00007E8D0000}"/>
    <cellStyle name="Ввод  23 2 2" xfId="38521" xr:uid="{00000000-0005-0000-0000-00007F8D0000}"/>
    <cellStyle name="Ввод  23 2 2 2" xfId="38522" xr:uid="{00000000-0005-0000-0000-0000808D0000}"/>
    <cellStyle name="Ввод  23 2 2 2 2" xfId="38523" xr:uid="{00000000-0005-0000-0000-0000818D0000}"/>
    <cellStyle name="Ввод  23 2 2 2 2 2" xfId="38524" xr:uid="{00000000-0005-0000-0000-0000828D0000}"/>
    <cellStyle name="Ввод  23 2 2 2 3" xfId="38525" xr:uid="{00000000-0005-0000-0000-0000838D0000}"/>
    <cellStyle name="Ввод  23 2 2 2 3 2" xfId="38526" xr:uid="{00000000-0005-0000-0000-0000848D0000}"/>
    <cellStyle name="Ввод  23 2 2 2 3 3" xfId="38527" xr:uid="{00000000-0005-0000-0000-0000858D0000}"/>
    <cellStyle name="Ввод  23 2 2 2 4" xfId="38528" xr:uid="{00000000-0005-0000-0000-0000868D0000}"/>
    <cellStyle name="Ввод  23 2 2 2 4 2" xfId="38529" xr:uid="{00000000-0005-0000-0000-0000878D0000}"/>
    <cellStyle name="Ввод  23 2 2 2 4 3" xfId="38530" xr:uid="{00000000-0005-0000-0000-0000888D0000}"/>
    <cellStyle name="Ввод  23 2 2 2 5" xfId="38531" xr:uid="{00000000-0005-0000-0000-0000898D0000}"/>
    <cellStyle name="Ввод  23 2 2 2 5 2" xfId="38532" xr:uid="{00000000-0005-0000-0000-00008A8D0000}"/>
    <cellStyle name="Ввод  23 2 2 2 5 3" xfId="38533" xr:uid="{00000000-0005-0000-0000-00008B8D0000}"/>
    <cellStyle name="Ввод  23 2 2 2 6" xfId="38534" xr:uid="{00000000-0005-0000-0000-00008C8D0000}"/>
    <cellStyle name="Ввод  23 2 2 2 7" xfId="38535" xr:uid="{00000000-0005-0000-0000-00008D8D0000}"/>
    <cellStyle name="Ввод  23 2 2 3" xfId="38536" xr:uid="{00000000-0005-0000-0000-00008E8D0000}"/>
    <cellStyle name="Ввод  23 2 2 3 2" xfId="38537" xr:uid="{00000000-0005-0000-0000-00008F8D0000}"/>
    <cellStyle name="Ввод  23 2 2 4" xfId="38538" xr:uid="{00000000-0005-0000-0000-0000908D0000}"/>
    <cellStyle name="Ввод  23 2 2 4 2" xfId="38539" xr:uid="{00000000-0005-0000-0000-0000918D0000}"/>
    <cellStyle name="Ввод  23 2 2 4 3" xfId="38540" xr:uid="{00000000-0005-0000-0000-0000928D0000}"/>
    <cellStyle name="Ввод  23 2 2 5" xfId="38541" xr:uid="{00000000-0005-0000-0000-0000938D0000}"/>
    <cellStyle name="Ввод  23 2 2 5 2" xfId="38542" xr:uid="{00000000-0005-0000-0000-0000948D0000}"/>
    <cellStyle name="Ввод  23 2 2 5 3" xfId="38543" xr:uid="{00000000-0005-0000-0000-0000958D0000}"/>
    <cellStyle name="Ввод  23 2 2 6" xfId="38544" xr:uid="{00000000-0005-0000-0000-0000968D0000}"/>
    <cellStyle name="Ввод  23 2 3" xfId="38545" xr:uid="{00000000-0005-0000-0000-0000978D0000}"/>
    <cellStyle name="Ввод  23 2 3 2" xfId="38546" xr:uid="{00000000-0005-0000-0000-0000988D0000}"/>
    <cellStyle name="Ввод  23 2 3 2 2" xfId="38547" xr:uid="{00000000-0005-0000-0000-0000998D0000}"/>
    <cellStyle name="Ввод  23 2 3 3" xfId="38548" xr:uid="{00000000-0005-0000-0000-00009A8D0000}"/>
    <cellStyle name="Ввод  23 2 3 3 2" xfId="38549" xr:uid="{00000000-0005-0000-0000-00009B8D0000}"/>
    <cellStyle name="Ввод  23 2 3 3 3" xfId="38550" xr:uid="{00000000-0005-0000-0000-00009C8D0000}"/>
    <cellStyle name="Ввод  23 2 3 4" xfId="38551" xr:uid="{00000000-0005-0000-0000-00009D8D0000}"/>
    <cellStyle name="Ввод  23 2 3 4 2" xfId="38552" xr:uid="{00000000-0005-0000-0000-00009E8D0000}"/>
    <cellStyle name="Ввод  23 2 3 4 3" xfId="38553" xr:uid="{00000000-0005-0000-0000-00009F8D0000}"/>
    <cellStyle name="Ввод  23 2 3 5" xfId="38554" xr:uid="{00000000-0005-0000-0000-0000A08D0000}"/>
    <cellStyle name="Ввод  23 2 3 5 2" xfId="38555" xr:uid="{00000000-0005-0000-0000-0000A18D0000}"/>
    <cellStyle name="Ввод  23 2 3 5 3" xfId="38556" xr:uid="{00000000-0005-0000-0000-0000A28D0000}"/>
    <cellStyle name="Ввод  23 2 3 6" xfId="38557" xr:uid="{00000000-0005-0000-0000-0000A38D0000}"/>
    <cellStyle name="Ввод  23 2 3 7" xfId="38558" xr:uid="{00000000-0005-0000-0000-0000A48D0000}"/>
    <cellStyle name="Ввод  23 2 4" xfId="38559" xr:uid="{00000000-0005-0000-0000-0000A58D0000}"/>
    <cellStyle name="Ввод  23 2 4 2" xfId="38560" xr:uid="{00000000-0005-0000-0000-0000A68D0000}"/>
    <cellStyle name="Ввод  23 2 4 2 2" xfId="38561" xr:uid="{00000000-0005-0000-0000-0000A78D0000}"/>
    <cellStyle name="Ввод  23 2 4 3" xfId="38562" xr:uid="{00000000-0005-0000-0000-0000A88D0000}"/>
    <cellStyle name="Ввод  23 2 4 3 2" xfId="38563" xr:uid="{00000000-0005-0000-0000-0000A98D0000}"/>
    <cellStyle name="Ввод  23 2 4 3 3" xfId="38564" xr:uid="{00000000-0005-0000-0000-0000AA8D0000}"/>
    <cellStyle name="Ввод  23 2 4 4" xfId="38565" xr:uid="{00000000-0005-0000-0000-0000AB8D0000}"/>
    <cellStyle name="Ввод  23 2 4 4 2" xfId="38566" xr:uid="{00000000-0005-0000-0000-0000AC8D0000}"/>
    <cellStyle name="Ввод  23 2 4 4 3" xfId="38567" xr:uid="{00000000-0005-0000-0000-0000AD8D0000}"/>
    <cellStyle name="Ввод  23 2 4 5" xfId="38568" xr:uid="{00000000-0005-0000-0000-0000AE8D0000}"/>
    <cellStyle name="Ввод  23 2 4 5 2" xfId="38569" xr:uid="{00000000-0005-0000-0000-0000AF8D0000}"/>
    <cellStyle name="Ввод  23 2 4 5 3" xfId="38570" xr:uid="{00000000-0005-0000-0000-0000B08D0000}"/>
    <cellStyle name="Ввод  23 2 4 6" xfId="38571" xr:uid="{00000000-0005-0000-0000-0000B18D0000}"/>
    <cellStyle name="Ввод  23 2 4 7" xfId="38572" xr:uid="{00000000-0005-0000-0000-0000B28D0000}"/>
    <cellStyle name="Ввод  23 2 5" xfId="38573" xr:uid="{00000000-0005-0000-0000-0000B38D0000}"/>
    <cellStyle name="Ввод  23 2 5 2" xfId="38574" xr:uid="{00000000-0005-0000-0000-0000B48D0000}"/>
    <cellStyle name="Ввод  23 2 6" xfId="38575" xr:uid="{00000000-0005-0000-0000-0000B58D0000}"/>
    <cellStyle name="Ввод  23 2 6 2" xfId="38576" xr:uid="{00000000-0005-0000-0000-0000B68D0000}"/>
    <cellStyle name="Ввод  23 2 6 3" xfId="38577" xr:uid="{00000000-0005-0000-0000-0000B78D0000}"/>
    <cellStyle name="Ввод  23 2 7" xfId="38578" xr:uid="{00000000-0005-0000-0000-0000B88D0000}"/>
    <cellStyle name="Ввод  23 2 7 2" xfId="38579" xr:uid="{00000000-0005-0000-0000-0000B98D0000}"/>
    <cellStyle name="Ввод  23 2 7 3" xfId="38580" xr:uid="{00000000-0005-0000-0000-0000BA8D0000}"/>
    <cellStyle name="Ввод  23 2 8" xfId="38581" xr:uid="{00000000-0005-0000-0000-0000BB8D0000}"/>
    <cellStyle name="Ввод  23 3" xfId="38582" xr:uid="{00000000-0005-0000-0000-0000BC8D0000}"/>
    <cellStyle name="Ввод  23 3 2" xfId="38583" xr:uid="{00000000-0005-0000-0000-0000BD8D0000}"/>
    <cellStyle name="Ввод  23 3 2 2" xfId="38584" xr:uid="{00000000-0005-0000-0000-0000BE8D0000}"/>
    <cellStyle name="Ввод  23 3 2 2 2" xfId="38585" xr:uid="{00000000-0005-0000-0000-0000BF8D0000}"/>
    <cellStyle name="Ввод  23 3 2 3" xfId="38586" xr:uid="{00000000-0005-0000-0000-0000C08D0000}"/>
    <cellStyle name="Ввод  23 3 2 3 2" xfId="38587" xr:uid="{00000000-0005-0000-0000-0000C18D0000}"/>
    <cellStyle name="Ввод  23 3 2 3 3" xfId="38588" xr:uid="{00000000-0005-0000-0000-0000C28D0000}"/>
    <cellStyle name="Ввод  23 3 2 4" xfId="38589" xr:uid="{00000000-0005-0000-0000-0000C38D0000}"/>
    <cellStyle name="Ввод  23 3 2 4 2" xfId="38590" xr:uid="{00000000-0005-0000-0000-0000C48D0000}"/>
    <cellStyle name="Ввод  23 3 2 4 3" xfId="38591" xr:uid="{00000000-0005-0000-0000-0000C58D0000}"/>
    <cellStyle name="Ввод  23 3 2 5" xfId="38592" xr:uid="{00000000-0005-0000-0000-0000C68D0000}"/>
    <cellStyle name="Ввод  23 3 2 5 2" xfId="38593" xr:uid="{00000000-0005-0000-0000-0000C78D0000}"/>
    <cellStyle name="Ввод  23 3 2 5 3" xfId="38594" xr:uid="{00000000-0005-0000-0000-0000C88D0000}"/>
    <cellStyle name="Ввод  23 3 2 6" xfId="38595" xr:uid="{00000000-0005-0000-0000-0000C98D0000}"/>
    <cellStyle name="Ввод  23 3 2 7" xfId="38596" xr:uid="{00000000-0005-0000-0000-0000CA8D0000}"/>
    <cellStyle name="Ввод  23 3 3" xfId="38597" xr:uid="{00000000-0005-0000-0000-0000CB8D0000}"/>
    <cellStyle name="Ввод  23 3 3 2" xfId="38598" xr:uid="{00000000-0005-0000-0000-0000CC8D0000}"/>
    <cellStyle name="Ввод  23 3 4" xfId="38599" xr:uid="{00000000-0005-0000-0000-0000CD8D0000}"/>
    <cellStyle name="Ввод  23 3 4 2" xfId="38600" xr:uid="{00000000-0005-0000-0000-0000CE8D0000}"/>
    <cellStyle name="Ввод  23 3 4 3" xfId="38601" xr:uid="{00000000-0005-0000-0000-0000CF8D0000}"/>
    <cellStyle name="Ввод  23 3 5" xfId="38602" xr:uid="{00000000-0005-0000-0000-0000D08D0000}"/>
    <cellStyle name="Ввод  23 3 5 2" xfId="38603" xr:uid="{00000000-0005-0000-0000-0000D18D0000}"/>
    <cellStyle name="Ввод  23 3 5 3" xfId="38604" xr:uid="{00000000-0005-0000-0000-0000D28D0000}"/>
    <cellStyle name="Ввод  23 3 6" xfId="38605" xr:uid="{00000000-0005-0000-0000-0000D38D0000}"/>
    <cellStyle name="Ввод  23 4" xfId="38606" xr:uid="{00000000-0005-0000-0000-0000D48D0000}"/>
    <cellStyle name="Ввод  23 4 2" xfId="38607" xr:uid="{00000000-0005-0000-0000-0000D58D0000}"/>
    <cellStyle name="Ввод  23 4 2 2" xfId="38608" xr:uid="{00000000-0005-0000-0000-0000D68D0000}"/>
    <cellStyle name="Ввод  23 4 3" xfId="38609" xr:uid="{00000000-0005-0000-0000-0000D78D0000}"/>
    <cellStyle name="Ввод  23 4 3 2" xfId="38610" xr:uid="{00000000-0005-0000-0000-0000D88D0000}"/>
    <cellStyle name="Ввод  23 4 3 3" xfId="38611" xr:uid="{00000000-0005-0000-0000-0000D98D0000}"/>
    <cellStyle name="Ввод  23 4 4" xfId="38612" xr:uid="{00000000-0005-0000-0000-0000DA8D0000}"/>
    <cellStyle name="Ввод  23 4 4 2" xfId="38613" xr:uid="{00000000-0005-0000-0000-0000DB8D0000}"/>
    <cellStyle name="Ввод  23 4 4 3" xfId="38614" xr:uid="{00000000-0005-0000-0000-0000DC8D0000}"/>
    <cellStyle name="Ввод  23 4 5" xfId="38615" xr:uid="{00000000-0005-0000-0000-0000DD8D0000}"/>
    <cellStyle name="Ввод  23 4 5 2" xfId="38616" xr:uid="{00000000-0005-0000-0000-0000DE8D0000}"/>
    <cellStyle name="Ввод  23 4 5 3" xfId="38617" xr:uid="{00000000-0005-0000-0000-0000DF8D0000}"/>
    <cellStyle name="Ввод  23 4 6" xfId="38618" xr:uid="{00000000-0005-0000-0000-0000E08D0000}"/>
    <cellStyle name="Ввод  23 4 7" xfId="38619" xr:uid="{00000000-0005-0000-0000-0000E18D0000}"/>
    <cellStyle name="Ввод  23 5" xfId="38620" xr:uid="{00000000-0005-0000-0000-0000E28D0000}"/>
    <cellStyle name="Ввод  23 5 2" xfId="38621" xr:uid="{00000000-0005-0000-0000-0000E38D0000}"/>
    <cellStyle name="Ввод  23 5 2 2" xfId="38622" xr:uid="{00000000-0005-0000-0000-0000E48D0000}"/>
    <cellStyle name="Ввод  23 5 3" xfId="38623" xr:uid="{00000000-0005-0000-0000-0000E58D0000}"/>
    <cellStyle name="Ввод  23 5 3 2" xfId="38624" xr:uid="{00000000-0005-0000-0000-0000E68D0000}"/>
    <cellStyle name="Ввод  23 5 3 3" xfId="38625" xr:uid="{00000000-0005-0000-0000-0000E78D0000}"/>
    <cellStyle name="Ввод  23 5 4" xfId="38626" xr:uid="{00000000-0005-0000-0000-0000E88D0000}"/>
    <cellStyle name="Ввод  23 5 4 2" xfId="38627" xr:uid="{00000000-0005-0000-0000-0000E98D0000}"/>
    <cellStyle name="Ввод  23 5 4 3" xfId="38628" xr:uid="{00000000-0005-0000-0000-0000EA8D0000}"/>
    <cellStyle name="Ввод  23 5 5" xfId="38629" xr:uid="{00000000-0005-0000-0000-0000EB8D0000}"/>
    <cellStyle name="Ввод  23 5 5 2" xfId="38630" xr:uid="{00000000-0005-0000-0000-0000EC8D0000}"/>
    <cellStyle name="Ввод  23 5 5 3" xfId="38631" xr:uid="{00000000-0005-0000-0000-0000ED8D0000}"/>
    <cellStyle name="Ввод  23 5 6" xfId="38632" xr:uid="{00000000-0005-0000-0000-0000EE8D0000}"/>
    <cellStyle name="Ввод  23 5 7" xfId="38633" xr:uid="{00000000-0005-0000-0000-0000EF8D0000}"/>
    <cellStyle name="Ввод  23 6" xfId="38634" xr:uid="{00000000-0005-0000-0000-0000F08D0000}"/>
    <cellStyle name="Ввод  23 6 2" xfId="38635" xr:uid="{00000000-0005-0000-0000-0000F18D0000}"/>
    <cellStyle name="Ввод  23 7" xfId="38636" xr:uid="{00000000-0005-0000-0000-0000F28D0000}"/>
    <cellStyle name="Ввод  23 7 2" xfId="38637" xr:uid="{00000000-0005-0000-0000-0000F38D0000}"/>
    <cellStyle name="Ввод  23 7 3" xfId="38638" xr:uid="{00000000-0005-0000-0000-0000F48D0000}"/>
    <cellStyle name="Ввод  23 8" xfId="38639" xr:uid="{00000000-0005-0000-0000-0000F58D0000}"/>
    <cellStyle name="Ввод  23 8 2" xfId="38640" xr:uid="{00000000-0005-0000-0000-0000F68D0000}"/>
    <cellStyle name="Ввод  23 8 3" xfId="38641" xr:uid="{00000000-0005-0000-0000-0000F78D0000}"/>
    <cellStyle name="Ввод  23 9" xfId="38642" xr:uid="{00000000-0005-0000-0000-0000F88D0000}"/>
    <cellStyle name="Ввод  24" xfId="38643" xr:uid="{00000000-0005-0000-0000-0000F98D0000}"/>
    <cellStyle name="Ввод  24 2" xfId="38644" xr:uid="{00000000-0005-0000-0000-0000FA8D0000}"/>
    <cellStyle name="Ввод  24 2 2" xfId="38645" xr:uid="{00000000-0005-0000-0000-0000FB8D0000}"/>
    <cellStyle name="Ввод  24 2 2 2" xfId="38646" xr:uid="{00000000-0005-0000-0000-0000FC8D0000}"/>
    <cellStyle name="Ввод  24 2 2 2 2" xfId="38647" xr:uid="{00000000-0005-0000-0000-0000FD8D0000}"/>
    <cellStyle name="Ввод  24 2 2 2 2 2" xfId="38648" xr:uid="{00000000-0005-0000-0000-0000FE8D0000}"/>
    <cellStyle name="Ввод  24 2 2 2 3" xfId="38649" xr:uid="{00000000-0005-0000-0000-0000FF8D0000}"/>
    <cellStyle name="Ввод  24 2 2 2 3 2" xfId="38650" xr:uid="{00000000-0005-0000-0000-0000008E0000}"/>
    <cellStyle name="Ввод  24 2 2 2 3 3" xfId="38651" xr:uid="{00000000-0005-0000-0000-0000018E0000}"/>
    <cellStyle name="Ввод  24 2 2 2 4" xfId="38652" xr:uid="{00000000-0005-0000-0000-0000028E0000}"/>
    <cellStyle name="Ввод  24 2 2 2 4 2" xfId="38653" xr:uid="{00000000-0005-0000-0000-0000038E0000}"/>
    <cellStyle name="Ввод  24 2 2 2 4 3" xfId="38654" xr:uid="{00000000-0005-0000-0000-0000048E0000}"/>
    <cellStyle name="Ввод  24 2 2 2 5" xfId="38655" xr:uid="{00000000-0005-0000-0000-0000058E0000}"/>
    <cellStyle name="Ввод  24 2 2 2 5 2" xfId="38656" xr:uid="{00000000-0005-0000-0000-0000068E0000}"/>
    <cellStyle name="Ввод  24 2 2 2 5 3" xfId="38657" xr:uid="{00000000-0005-0000-0000-0000078E0000}"/>
    <cellStyle name="Ввод  24 2 2 2 6" xfId="38658" xr:uid="{00000000-0005-0000-0000-0000088E0000}"/>
    <cellStyle name="Ввод  24 2 2 2 7" xfId="38659" xr:uid="{00000000-0005-0000-0000-0000098E0000}"/>
    <cellStyle name="Ввод  24 2 2 3" xfId="38660" xr:uid="{00000000-0005-0000-0000-00000A8E0000}"/>
    <cellStyle name="Ввод  24 2 2 3 2" xfId="38661" xr:uid="{00000000-0005-0000-0000-00000B8E0000}"/>
    <cellStyle name="Ввод  24 2 2 4" xfId="38662" xr:uid="{00000000-0005-0000-0000-00000C8E0000}"/>
    <cellStyle name="Ввод  24 2 2 4 2" xfId="38663" xr:uid="{00000000-0005-0000-0000-00000D8E0000}"/>
    <cellStyle name="Ввод  24 2 2 4 3" xfId="38664" xr:uid="{00000000-0005-0000-0000-00000E8E0000}"/>
    <cellStyle name="Ввод  24 2 2 5" xfId="38665" xr:uid="{00000000-0005-0000-0000-00000F8E0000}"/>
    <cellStyle name="Ввод  24 2 2 5 2" xfId="38666" xr:uid="{00000000-0005-0000-0000-0000108E0000}"/>
    <cellStyle name="Ввод  24 2 2 5 3" xfId="38667" xr:uid="{00000000-0005-0000-0000-0000118E0000}"/>
    <cellStyle name="Ввод  24 2 2 6" xfId="38668" xr:uid="{00000000-0005-0000-0000-0000128E0000}"/>
    <cellStyle name="Ввод  24 2 3" xfId="38669" xr:uid="{00000000-0005-0000-0000-0000138E0000}"/>
    <cellStyle name="Ввод  24 2 3 2" xfId="38670" xr:uid="{00000000-0005-0000-0000-0000148E0000}"/>
    <cellStyle name="Ввод  24 2 3 2 2" xfId="38671" xr:uid="{00000000-0005-0000-0000-0000158E0000}"/>
    <cellStyle name="Ввод  24 2 3 3" xfId="38672" xr:uid="{00000000-0005-0000-0000-0000168E0000}"/>
    <cellStyle name="Ввод  24 2 3 3 2" xfId="38673" xr:uid="{00000000-0005-0000-0000-0000178E0000}"/>
    <cellStyle name="Ввод  24 2 3 3 3" xfId="38674" xr:uid="{00000000-0005-0000-0000-0000188E0000}"/>
    <cellStyle name="Ввод  24 2 3 4" xfId="38675" xr:uid="{00000000-0005-0000-0000-0000198E0000}"/>
    <cellStyle name="Ввод  24 2 3 4 2" xfId="38676" xr:uid="{00000000-0005-0000-0000-00001A8E0000}"/>
    <cellStyle name="Ввод  24 2 3 4 3" xfId="38677" xr:uid="{00000000-0005-0000-0000-00001B8E0000}"/>
    <cellStyle name="Ввод  24 2 3 5" xfId="38678" xr:uid="{00000000-0005-0000-0000-00001C8E0000}"/>
    <cellStyle name="Ввод  24 2 3 5 2" xfId="38679" xr:uid="{00000000-0005-0000-0000-00001D8E0000}"/>
    <cellStyle name="Ввод  24 2 3 5 3" xfId="38680" xr:uid="{00000000-0005-0000-0000-00001E8E0000}"/>
    <cellStyle name="Ввод  24 2 3 6" xfId="38681" xr:uid="{00000000-0005-0000-0000-00001F8E0000}"/>
    <cellStyle name="Ввод  24 2 3 7" xfId="38682" xr:uid="{00000000-0005-0000-0000-0000208E0000}"/>
    <cellStyle name="Ввод  24 2 4" xfId="38683" xr:uid="{00000000-0005-0000-0000-0000218E0000}"/>
    <cellStyle name="Ввод  24 2 4 2" xfId="38684" xr:uid="{00000000-0005-0000-0000-0000228E0000}"/>
    <cellStyle name="Ввод  24 2 4 2 2" xfId="38685" xr:uid="{00000000-0005-0000-0000-0000238E0000}"/>
    <cellStyle name="Ввод  24 2 4 3" xfId="38686" xr:uid="{00000000-0005-0000-0000-0000248E0000}"/>
    <cellStyle name="Ввод  24 2 4 3 2" xfId="38687" xr:uid="{00000000-0005-0000-0000-0000258E0000}"/>
    <cellStyle name="Ввод  24 2 4 3 3" xfId="38688" xr:uid="{00000000-0005-0000-0000-0000268E0000}"/>
    <cellStyle name="Ввод  24 2 4 4" xfId="38689" xr:uid="{00000000-0005-0000-0000-0000278E0000}"/>
    <cellStyle name="Ввод  24 2 4 4 2" xfId="38690" xr:uid="{00000000-0005-0000-0000-0000288E0000}"/>
    <cellStyle name="Ввод  24 2 4 4 3" xfId="38691" xr:uid="{00000000-0005-0000-0000-0000298E0000}"/>
    <cellStyle name="Ввод  24 2 4 5" xfId="38692" xr:uid="{00000000-0005-0000-0000-00002A8E0000}"/>
    <cellStyle name="Ввод  24 2 4 5 2" xfId="38693" xr:uid="{00000000-0005-0000-0000-00002B8E0000}"/>
    <cellStyle name="Ввод  24 2 4 5 3" xfId="38694" xr:uid="{00000000-0005-0000-0000-00002C8E0000}"/>
    <cellStyle name="Ввод  24 2 4 6" xfId="38695" xr:uid="{00000000-0005-0000-0000-00002D8E0000}"/>
    <cellStyle name="Ввод  24 2 4 7" xfId="38696" xr:uid="{00000000-0005-0000-0000-00002E8E0000}"/>
    <cellStyle name="Ввод  24 2 5" xfId="38697" xr:uid="{00000000-0005-0000-0000-00002F8E0000}"/>
    <cellStyle name="Ввод  24 2 5 2" xfId="38698" xr:uid="{00000000-0005-0000-0000-0000308E0000}"/>
    <cellStyle name="Ввод  24 2 6" xfId="38699" xr:uid="{00000000-0005-0000-0000-0000318E0000}"/>
    <cellStyle name="Ввод  24 2 6 2" xfId="38700" xr:uid="{00000000-0005-0000-0000-0000328E0000}"/>
    <cellStyle name="Ввод  24 2 6 3" xfId="38701" xr:uid="{00000000-0005-0000-0000-0000338E0000}"/>
    <cellStyle name="Ввод  24 2 7" xfId="38702" xr:uid="{00000000-0005-0000-0000-0000348E0000}"/>
    <cellStyle name="Ввод  24 2 7 2" xfId="38703" xr:uid="{00000000-0005-0000-0000-0000358E0000}"/>
    <cellStyle name="Ввод  24 2 7 3" xfId="38704" xr:uid="{00000000-0005-0000-0000-0000368E0000}"/>
    <cellStyle name="Ввод  24 2 8" xfId="38705" xr:uid="{00000000-0005-0000-0000-0000378E0000}"/>
    <cellStyle name="Ввод  24 3" xfId="38706" xr:uid="{00000000-0005-0000-0000-0000388E0000}"/>
    <cellStyle name="Ввод  24 3 2" xfId="38707" xr:uid="{00000000-0005-0000-0000-0000398E0000}"/>
    <cellStyle name="Ввод  24 3 2 2" xfId="38708" xr:uid="{00000000-0005-0000-0000-00003A8E0000}"/>
    <cellStyle name="Ввод  24 3 2 2 2" xfId="38709" xr:uid="{00000000-0005-0000-0000-00003B8E0000}"/>
    <cellStyle name="Ввод  24 3 2 3" xfId="38710" xr:uid="{00000000-0005-0000-0000-00003C8E0000}"/>
    <cellStyle name="Ввод  24 3 2 3 2" xfId="38711" xr:uid="{00000000-0005-0000-0000-00003D8E0000}"/>
    <cellStyle name="Ввод  24 3 2 3 3" xfId="38712" xr:uid="{00000000-0005-0000-0000-00003E8E0000}"/>
    <cellStyle name="Ввод  24 3 2 4" xfId="38713" xr:uid="{00000000-0005-0000-0000-00003F8E0000}"/>
    <cellStyle name="Ввод  24 3 2 4 2" xfId="38714" xr:uid="{00000000-0005-0000-0000-0000408E0000}"/>
    <cellStyle name="Ввод  24 3 2 4 3" xfId="38715" xr:uid="{00000000-0005-0000-0000-0000418E0000}"/>
    <cellStyle name="Ввод  24 3 2 5" xfId="38716" xr:uid="{00000000-0005-0000-0000-0000428E0000}"/>
    <cellStyle name="Ввод  24 3 2 5 2" xfId="38717" xr:uid="{00000000-0005-0000-0000-0000438E0000}"/>
    <cellStyle name="Ввод  24 3 2 5 3" xfId="38718" xr:uid="{00000000-0005-0000-0000-0000448E0000}"/>
    <cellStyle name="Ввод  24 3 2 6" xfId="38719" xr:uid="{00000000-0005-0000-0000-0000458E0000}"/>
    <cellStyle name="Ввод  24 3 2 7" xfId="38720" xr:uid="{00000000-0005-0000-0000-0000468E0000}"/>
    <cellStyle name="Ввод  24 3 3" xfId="38721" xr:uid="{00000000-0005-0000-0000-0000478E0000}"/>
    <cellStyle name="Ввод  24 3 3 2" xfId="38722" xr:uid="{00000000-0005-0000-0000-0000488E0000}"/>
    <cellStyle name="Ввод  24 3 4" xfId="38723" xr:uid="{00000000-0005-0000-0000-0000498E0000}"/>
    <cellStyle name="Ввод  24 3 4 2" xfId="38724" xr:uid="{00000000-0005-0000-0000-00004A8E0000}"/>
    <cellStyle name="Ввод  24 3 4 3" xfId="38725" xr:uid="{00000000-0005-0000-0000-00004B8E0000}"/>
    <cellStyle name="Ввод  24 3 5" xfId="38726" xr:uid="{00000000-0005-0000-0000-00004C8E0000}"/>
    <cellStyle name="Ввод  24 3 5 2" xfId="38727" xr:uid="{00000000-0005-0000-0000-00004D8E0000}"/>
    <cellStyle name="Ввод  24 3 5 3" xfId="38728" xr:uid="{00000000-0005-0000-0000-00004E8E0000}"/>
    <cellStyle name="Ввод  24 3 6" xfId="38729" xr:uid="{00000000-0005-0000-0000-00004F8E0000}"/>
    <cellStyle name="Ввод  24 4" xfId="38730" xr:uid="{00000000-0005-0000-0000-0000508E0000}"/>
    <cellStyle name="Ввод  24 4 2" xfId="38731" xr:uid="{00000000-0005-0000-0000-0000518E0000}"/>
    <cellStyle name="Ввод  24 4 2 2" xfId="38732" xr:uid="{00000000-0005-0000-0000-0000528E0000}"/>
    <cellStyle name="Ввод  24 4 3" xfId="38733" xr:uid="{00000000-0005-0000-0000-0000538E0000}"/>
    <cellStyle name="Ввод  24 4 3 2" xfId="38734" xr:uid="{00000000-0005-0000-0000-0000548E0000}"/>
    <cellStyle name="Ввод  24 4 3 3" xfId="38735" xr:uid="{00000000-0005-0000-0000-0000558E0000}"/>
    <cellStyle name="Ввод  24 4 4" xfId="38736" xr:uid="{00000000-0005-0000-0000-0000568E0000}"/>
    <cellStyle name="Ввод  24 4 4 2" xfId="38737" xr:uid="{00000000-0005-0000-0000-0000578E0000}"/>
    <cellStyle name="Ввод  24 4 4 3" xfId="38738" xr:uid="{00000000-0005-0000-0000-0000588E0000}"/>
    <cellStyle name="Ввод  24 4 5" xfId="38739" xr:uid="{00000000-0005-0000-0000-0000598E0000}"/>
    <cellStyle name="Ввод  24 4 5 2" xfId="38740" xr:uid="{00000000-0005-0000-0000-00005A8E0000}"/>
    <cellStyle name="Ввод  24 4 5 3" xfId="38741" xr:uid="{00000000-0005-0000-0000-00005B8E0000}"/>
    <cellStyle name="Ввод  24 4 6" xfId="38742" xr:uid="{00000000-0005-0000-0000-00005C8E0000}"/>
    <cellStyle name="Ввод  24 4 7" xfId="38743" xr:uid="{00000000-0005-0000-0000-00005D8E0000}"/>
    <cellStyle name="Ввод  24 5" xfId="38744" xr:uid="{00000000-0005-0000-0000-00005E8E0000}"/>
    <cellStyle name="Ввод  24 5 2" xfId="38745" xr:uid="{00000000-0005-0000-0000-00005F8E0000}"/>
    <cellStyle name="Ввод  24 5 2 2" xfId="38746" xr:uid="{00000000-0005-0000-0000-0000608E0000}"/>
    <cellStyle name="Ввод  24 5 3" xfId="38747" xr:uid="{00000000-0005-0000-0000-0000618E0000}"/>
    <cellStyle name="Ввод  24 5 3 2" xfId="38748" xr:uid="{00000000-0005-0000-0000-0000628E0000}"/>
    <cellStyle name="Ввод  24 5 3 3" xfId="38749" xr:uid="{00000000-0005-0000-0000-0000638E0000}"/>
    <cellStyle name="Ввод  24 5 4" xfId="38750" xr:uid="{00000000-0005-0000-0000-0000648E0000}"/>
    <cellStyle name="Ввод  24 5 4 2" xfId="38751" xr:uid="{00000000-0005-0000-0000-0000658E0000}"/>
    <cellStyle name="Ввод  24 5 4 3" xfId="38752" xr:uid="{00000000-0005-0000-0000-0000668E0000}"/>
    <cellStyle name="Ввод  24 5 5" xfId="38753" xr:uid="{00000000-0005-0000-0000-0000678E0000}"/>
    <cellStyle name="Ввод  24 5 5 2" xfId="38754" xr:uid="{00000000-0005-0000-0000-0000688E0000}"/>
    <cellStyle name="Ввод  24 5 5 3" xfId="38755" xr:uid="{00000000-0005-0000-0000-0000698E0000}"/>
    <cellStyle name="Ввод  24 5 6" xfId="38756" xr:uid="{00000000-0005-0000-0000-00006A8E0000}"/>
    <cellStyle name="Ввод  24 5 7" xfId="38757" xr:uid="{00000000-0005-0000-0000-00006B8E0000}"/>
    <cellStyle name="Ввод  24 6" xfId="38758" xr:uid="{00000000-0005-0000-0000-00006C8E0000}"/>
    <cellStyle name="Ввод  24 6 2" xfId="38759" xr:uid="{00000000-0005-0000-0000-00006D8E0000}"/>
    <cellStyle name="Ввод  24 7" xfId="38760" xr:uid="{00000000-0005-0000-0000-00006E8E0000}"/>
    <cellStyle name="Ввод  24 7 2" xfId="38761" xr:uid="{00000000-0005-0000-0000-00006F8E0000}"/>
    <cellStyle name="Ввод  24 7 3" xfId="38762" xr:uid="{00000000-0005-0000-0000-0000708E0000}"/>
    <cellStyle name="Ввод  24 8" xfId="38763" xr:uid="{00000000-0005-0000-0000-0000718E0000}"/>
    <cellStyle name="Ввод  24 8 2" xfId="38764" xr:uid="{00000000-0005-0000-0000-0000728E0000}"/>
    <cellStyle name="Ввод  24 8 3" xfId="38765" xr:uid="{00000000-0005-0000-0000-0000738E0000}"/>
    <cellStyle name="Ввод  24 9" xfId="38766" xr:uid="{00000000-0005-0000-0000-0000748E0000}"/>
    <cellStyle name="Ввод  25" xfId="38767" xr:uid="{00000000-0005-0000-0000-0000758E0000}"/>
    <cellStyle name="Ввод  25 2" xfId="38768" xr:uid="{00000000-0005-0000-0000-0000768E0000}"/>
    <cellStyle name="Ввод  25 2 2" xfId="38769" xr:uid="{00000000-0005-0000-0000-0000778E0000}"/>
    <cellStyle name="Ввод  25 2 2 2" xfId="38770" xr:uid="{00000000-0005-0000-0000-0000788E0000}"/>
    <cellStyle name="Ввод  25 2 2 2 2" xfId="38771" xr:uid="{00000000-0005-0000-0000-0000798E0000}"/>
    <cellStyle name="Ввод  25 2 2 3" xfId="38772" xr:uid="{00000000-0005-0000-0000-00007A8E0000}"/>
    <cellStyle name="Ввод  25 2 2 3 2" xfId="38773" xr:uid="{00000000-0005-0000-0000-00007B8E0000}"/>
    <cellStyle name="Ввод  25 2 2 3 3" xfId="38774" xr:uid="{00000000-0005-0000-0000-00007C8E0000}"/>
    <cellStyle name="Ввод  25 2 2 4" xfId="38775" xr:uid="{00000000-0005-0000-0000-00007D8E0000}"/>
    <cellStyle name="Ввод  25 2 2 4 2" xfId="38776" xr:uid="{00000000-0005-0000-0000-00007E8E0000}"/>
    <cellStyle name="Ввод  25 2 2 4 3" xfId="38777" xr:uid="{00000000-0005-0000-0000-00007F8E0000}"/>
    <cellStyle name="Ввод  25 2 2 5" xfId="38778" xr:uid="{00000000-0005-0000-0000-0000808E0000}"/>
    <cellStyle name="Ввод  25 2 2 5 2" xfId="38779" xr:uid="{00000000-0005-0000-0000-0000818E0000}"/>
    <cellStyle name="Ввод  25 2 2 5 3" xfId="38780" xr:uid="{00000000-0005-0000-0000-0000828E0000}"/>
    <cellStyle name="Ввод  25 2 2 6" xfId="38781" xr:uid="{00000000-0005-0000-0000-0000838E0000}"/>
    <cellStyle name="Ввод  25 2 2 7" xfId="38782" xr:uid="{00000000-0005-0000-0000-0000848E0000}"/>
    <cellStyle name="Ввод  25 2 3" xfId="38783" xr:uid="{00000000-0005-0000-0000-0000858E0000}"/>
    <cellStyle name="Ввод  25 2 3 2" xfId="38784" xr:uid="{00000000-0005-0000-0000-0000868E0000}"/>
    <cellStyle name="Ввод  25 2 4" xfId="38785" xr:uid="{00000000-0005-0000-0000-0000878E0000}"/>
    <cellStyle name="Ввод  25 2 4 2" xfId="38786" xr:uid="{00000000-0005-0000-0000-0000888E0000}"/>
    <cellStyle name="Ввод  25 2 4 3" xfId="38787" xr:uid="{00000000-0005-0000-0000-0000898E0000}"/>
    <cellStyle name="Ввод  25 2 5" xfId="38788" xr:uid="{00000000-0005-0000-0000-00008A8E0000}"/>
    <cellStyle name="Ввод  25 2 5 2" xfId="38789" xr:uid="{00000000-0005-0000-0000-00008B8E0000}"/>
    <cellStyle name="Ввод  25 2 5 3" xfId="38790" xr:uid="{00000000-0005-0000-0000-00008C8E0000}"/>
    <cellStyle name="Ввод  25 2 6" xfId="38791" xr:uid="{00000000-0005-0000-0000-00008D8E0000}"/>
    <cellStyle name="Ввод  25 3" xfId="38792" xr:uid="{00000000-0005-0000-0000-00008E8E0000}"/>
    <cellStyle name="Ввод  25 3 2" xfId="38793" xr:uid="{00000000-0005-0000-0000-00008F8E0000}"/>
    <cellStyle name="Ввод  25 3 2 2" xfId="38794" xr:uid="{00000000-0005-0000-0000-0000908E0000}"/>
    <cellStyle name="Ввод  25 3 3" xfId="38795" xr:uid="{00000000-0005-0000-0000-0000918E0000}"/>
    <cellStyle name="Ввод  25 3 3 2" xfId="38796" xr:uid="{00000000-0005-0000-0000-0000928E0000}"/>
    <cellStyle name="Ввод  25 3 3 3" xfId="38797" xr:uid="{00000000-0005-0000-0000-0000938E0000}"/>
    <cellStyle name="Ввод  25 3 4" xfId="38798" xr:uid="{00000000-0005-0000-0000-0000948E0000}"/>
    <cellStyle name="Ввод  25 3 4 2" xfId="38799" xr:uid="{00000000-0005-0000-0000-0000958E0000}"/>
    <cellStyle name="Ввод  25 3 4 3" xfId="38800" xr:uid="{00000000-0005-0000-0000-0000968E0000}"/>
    <cellStyle name="Ввод  25 3 5" xfId="38801" xr:uid="{00000000-0005-0000-0000-0000978E0000}"/>
    <cellStyle name="Ввод  25 3 5 2" xfId="38802" xr:uid="{00000000-0005-0000-0000-0000988E0000}"/>
    <cellStyle name="Ввод  25 3 5 3" xfId="38803" xr:uid="{00000000-0005-0000-0000-0000998E0000}"/>
    <cellStyle name="Ввод  25 3 6" xfId="38804" xr:uid="{00000000-0005-0000-0000-00009A8E0000}"/>
    <cellStyle name="Ввод  25 3 7" xfId="38805" xr:uid="{00000000-0005-0000-0000-00009B8E0000}"/>
    <cellStyle name="Ввод  25 4" xfId="38806" xr:uid="{00000000-0005-0000-0000-00009C8E0000}"/>
    <cellStyle name="Ввод  25 4 2" xfId="38807" xr:uid="{00000000-0005-0000-0000-00009D8E0000}"/>
    <cellStyle name="Ввод  25 4 2 2" xfId="38808" xr:uid="{00000000-0005-0000-0000-00009E8E0000}"/>
    <cellStyle name="Ввод  25 4 3" xfId="38809" xr:uid="{00000000-0005-0000-0000-00009F8E0000}"/>
    <cellStyle name="Ввод  25 4 3 2" xfId="38810" xr:uid="{00000000-0005-0000-0000-0000A08E0000}"/>
    <cellStyle name="Ввод  25 4 3 3" xfId="38811" xr:uid="{00000000-0005-0000-0000-0000A18E0000}"/>
    <cellStyle name="Ввод  25 4 4" xfId="38812" xr:uid="{00000000-0005-0000-0000-0000A28E0000}"/>
    <cellStyle name="Ввод  25 4 4 2" xfId="38813" xr:uid="{00000000-0005-0000-0000-0000A38E0000}"/>
    <cellStyle name="Ввод  25 4 4 3" xfId="38814" xr:uid="{00000000-0005-0000-0000-0000A48E0000}"/>
    <cellStyle name="Ввод  25 4 5" xfId="38815" xr:uid="{00000000-0005-0000-0000-0000A58E0000}"/>
    <cellStyle name="Ввод  25 4 5 2" xfId="38816" xr:uid="{00000000-0005-0000-0000-0000A68E0000}"/>
    <cellStyle name="Ввод  25 4 5 3" xfId="38817" xr:uid="{00000000-0005-0000-0000-0000A78E0000}"/>
    <cellStyle name="Ввод  25 4 6" xfId="38818" xr:uid="{00000000-0005-0000-0000-0000A88E0000}"/>
    <cellStyle name="Ввод  25 4 7" xfId="38819" xr:uid="{00000000-0005-0000-0000-0000A98E0000}"/>
    <cellStyle name="Ввод  25 5" xfId="38820" xr:uid="{00000000-0005-0000-0000-0000AA8E0000}"/>
    <cellStyle name="Ввод  25 5 2" xfId="38821" xr:uid="{00000000-0005-0000-0000-0000AB8E0000}"/>
    <cellStyle name="Ввод  25 6" xfId="38822" xr:uid="{00000000-0005-0000-0000-0000AC8E0000}"/>
    <cellStyle name="Ввод  25 6 2" xfId="38823" xr:uid="{00000000-0005-0000-0000-0000AD8E0000}"/>
    <cellStyle name="Ввод  25 6 3" xfId="38824" xr:uid="{00000000-0005-0000-0000-0000AE8E0000}"/>
    <cellStyle name="Ввод  25 7" xfId="38825" xr:uid="{00000000-0005-0000-0000-0000AF8E0000}"/>
    <cellStyle name="Ввод  25 7 2" xfId="38826" xr:uid="{00000000-0005-0000-0000-0000B08E0000}"/>
    <cellStyle name="Ввод  25 7 3" xfId="38827" xr:uid="{00000000-0005-0000-0000-0000B18E0000}"/>
    <cellStyle name="Ввод  25 8" xfId="38828" xr:uid="{00000000-0005-0000-0000-0000B28E0000}"/>
    <cellStyle name="Ввод  26" xfId="38829" xr:uid="{00000000-0005-0000-0000-0000B38E0000}"/>
    <cellStyle name="Ввод  26 2" xfId="38830" xr:uid="{00000000-0005-0000-0000-0000B48E0000}"/>
    <cellStyle name="Ввод  26 2 2" xfId="38831" xr:uid="{00000000-0005-0000-0000-0000B58E0000}"/>
    <cellStyle name="Ввод  26 2 2 2" xfId="38832" xr:uid="{00000000-0005-0000-0000-0000B68E0000}"/>
    <cellStyle name="Ввод  26 2 2 2 2" xfId="38833" xr:uid="{00000000-0005-0000-0000-0000B78E0000}"/>
    <cellStyle name="Ввод  26 2 2 3" xfId="38834" xr:uid="{00000000-0005-0000-0000-0000B88E0000}"/>
    <cellStyle name="Ввод  26 2 2 3 2" xfId="38835" xr:uid="{00000000-0005-0000-0000-0000B98E0000}"/>
    <cellStyle name="Ввод  26 2 2 3 3" xfId="38836" xr:uid="{00000000-0005-0000-0000-0000BA8E0000}"/>
    <cellStyle name="Ввод  26 2 2 4" xfId="38837" xr:uid="{00000000-0005-0000-0000-0000BB8E0000}"/>
    <cellStyle name="Ввод  26 2 2 4 2" xfId="38838" xr:uid="{00000000-0005-0000-0000-0000BC8E0000}"/>
    <cellStyle name="Ввод  26 2 2 4 3" xfId="38839" xr:uid="{00000000-0005-0000-0000-0000BD8E0000}"/>
    <cellStyle name="Ввод  26 2 2 5" xfId="38840" xr:uid="{00000000-0005-0000-0000-0000BE8E0000}"/>
    <cellStyle name="Ввод  26 2 2 5 2" xfId="38841" xr:uid="{00000000-0005-0000-0000-0000BF8E0000}"/>
    <cellStyle name="Ввод  26 2 2 5 3" xfId="38842" xr:uid="{00000000-0005-0000-0000-0000C08E0000}"/>
    <cellStyle name="Ввод  26 2 2 6" xfId="38843" xr:uid="{00000000-0005-0000-0000-0000C18E0000}"/>
    <cellStyle name="Ввод  26 2 2 7" xfId="38844" xr:uid="{00000000-0005-0000-0000-0000C28E0000}"/>
    <cellStyle name="Ввод  26 2 3" xfId="38845" xr:uid="{00000000-0005-0000-0000-0000C38E0000}"/>
    <cellStyle name="Ввод  26 2 3 2" xfId="38846" xr:uid="{00000000-0005-0000-0000-0000C48E0000}"/>
    <cellStyle name="Ввод  26 2 4" xfId="38847" xr:uid="{00000000-0005-0000-0000-0000C58E0000}"/>
    <cellStyle name="Ввод  26 2 4 2" xfId="38848" xr:uid="{00000000-0005-0000-0000-0000C68E0000}"/>
    <cellStyle name="Ввод  26 2 4 3" xfId="38849" xr:uid="{00000000-0005-0000-0000-0000C78E0000}"/>
    <cellStyle name="Ввод  26 2 5" xfId="38850" xr:uid="{00000000-0005-0000-0000-0000C88E0000}"/>
    <cellStyle name="Ввод  26 2 5 2" xfId="38851" xr:uid="{00000000-0005-0000-0000-0000C98E0000}"/>
    <cellStyle name="Ввод  26 2 5 3" xfId="38852" xr:uid="{00000000-0005-0000-0000-0000CA8E0000}"/>
    <cellStyle name="Ввод  26 2 6" xfId="38853" xr:uid="{00000000-0005-0000-0000-0000CB8E0000}"/>
    <cellStyle name="Ввод  26 3" xfId="38854" xr:uid="{00000000-0005-0000-0000-0000CC8E0000}"/>
    <cellStyle name="Ввод  26 3 2" xfId="38855" xr:uid="{00000000-0005-0000-0000-0000CD8E0000}"/>
    <cellStyle name="Ввод  26 3 2 2" xfId="38856" xr:uid="{00000000-0005-0000-0000-0000CE8E0000}"/>
    <cellStyle name="Ввод  26 3 3" xfId="38857" xr:uid="{00000000-0005-0000-0000-0000CF8E0000}"/>
    <cellStyle name="Ввод  26 3 3 2" xfId="38858" xr:uid="{00000000-0005-0000-0000-0000D08E0000}"/>
    <cellStyle name="Ввод  26 3 3 3" xfId="38859" xr:uid="{00000000-0005-0000-0000-0000D18E0000}"/>
    <cellStyle name="Ввод  26 3 4" xfId="38860" xr:uid="{00000000-0005-0000-0000-0000D28E0000}"/>
    <cellStyle name="Ввод  26 3 4 2" xfId="38861" xr:uid="{00000000-0005-0000-0000-0000D38E0000}"/>
    <cellStyle name="Ввод  26 3 4 3" xfId="38862" xr:uid="{00000000-0005-0000-0000-0000D48E0000}"/>
    <cellStyle name="Ввод  26 3 5" xfId="38863" xr:uid="{00000000-0005-0000-0000-0000D58E0000}"/>
    <cellStyle name="Ввод  26 3 5 2" xfId="38864" xr:uid="{00000000-0005-0000-0000-0000D68E0000}"/>
    <cellStyle name="Ввод  26 3 5 3" xfId="38865" xr:uid="{00000000-0005-0000-0000-0000D78E0000}"/>
    <cellStyle name="Ввод  26 3 6" xfId="38866" xr:uid="{00000000-0005-0000-0000-0000D88E0000}"/>
    <cellStyle name="Ввод  26 3 7" xfId="38867" xr:uid="{00000000-0005-0000-0000-0000D98E0000}"/>
    <cellStyle name="Ввод  26 4" xfId="38868" xr:uid="{00000000-0005-0000-0000-0000DA8E0000}"/>
    <cellStyle name="Ввод  26 4 2" xfId="38869" xr:uid="{00000000-0005-0000-0000-0000DB8E0000}"/>
    <cellStyle name="Ввод  26 4 2 2" xfId="38870" xr:uid="{00000000-0005-0000-0000-0000DC8E0000}"/>
    <cellStyle name="Ввод  26 4 3" xfId="38871" xr:uid="{00000000-0005-0000-0000-0000DD8E0000}"/>
    <cellStyle name="Ввод  26 4 3 2" xfId="38872" xr:uid="{00000000-0005-0000-0000-0000DE8E0000}"/>
    <cellStyle name="Ввод  26 4 3 3" xfId="38873" xr:uid="{00000000-0005-0000-0000-0000DF8E0000}"/>
    <cellStyle name="Ввод  26 4 4" xfId="38874" xr:uid="{00000000-0005-0000-0000-0000E08E0000}"/>
    <cellStyle name="Ввод  26 4 4 2" xfId="38875" xr:uid="{00000000-0005-0000-0000-0000E18E0000}"/>
    <cellStyle name="Ввод  26 4 4 3" xfId="38876" xr:uid="{00000000-0005-0000-0000-0000E28E0000}"/>
    <cellStyle name="Ввод  26 4 5" xfId="38877" xr:uid="{00000000-0005-0000-0000-0000E38E0000}"/>
    <cellStyle name="Ввод  26 4 5 2" xfId="38878" xr:uid="{00000000-0005-0000-0000-0000E48E0000}"/>
    <cellStyle name="Ввод  26 4 5 3" xfId="38879" xr:uid="{00000000-0005-0000-0000-0000E58E0000}"/>
    <cellStyle name="Ввод  26 4 6" xfId="38880" xr:uid="{00000000-0005-0000-0000-0000E68E0000}"/>
    <cellStyle name="Ввод  26 4 7" xfId="38881" xr:uid="{00000000-0005-0000-0000-0000E78E0000}"/>
    <cellStyle name="Ввод  26 5" xfId="38882" xr:uid="{00000000-0005-0000-0000-0000E88E0000}"/>
    <cellStyle name="Ввод  26 5 2" xfId="38883" xr:uid="{00000000-0005-0000-0000-0000E98E0000}"/>
    <cellStyle name="Ввод  26 6" xfId="38884" xr:uid="{00000000-0005-0000-0000-0000EA8E0000}"/>
    <cellStyle name="Ввод  26 6 2" xfId="38885" xr:uid="{00000000-0005-0000-0000-0000EB8E0000}"/>
    <cellStyle name="Ввод  26 6 3" xfId="38886" xr:uid="{00000000-0005-0000-0000-0000EC8E0000}"/>
    <cellStyle name="Ввод  26 7" xfId="38887" xr:uid="{00000000-0005-0000-0000-0000ED8E0000}"/>
    <cellStyle name="Ввод  26 7 2" xfId="38888" xr:uid="{00000000-0005-0000-0000-0000EE8E0000}"/>
    <cellStyle name="Ввод  26 7 3" xfId="38889" xr:uid="{00000000-0005-0000-0000-0000EF8E0000}"/>
    <cellStyle name="Ввод  26 8" xfId="38890" xr:uid="{00000000-0005-0000-0000-0000F08E0000}"/>
    <cellStyle name="Ввод  27" xfId="38891" xr:uid="{00000000-0005-0000-0000-0000F18E0000}"/>
    <cellStyle name="Ввод  27 2" xfId="38892" xr:uid="{00000000-0005-0000-0000-0000F28E0000}"/>
    <cellStyle name="Ввод  27 2 2" xfId="38893" xr:uid="{00000000-0005-0000-0000-0000F38E0000}"/>
    <cellStyle name="Ввод  27 2 2 2" xfId="38894" xr:uid="{00000000-0005-0000-0000-0000F48E0000}"/>
    <cellStyle name="Ввод  27 2 2 2 2" xfId="38895" xr:uid="{00000000-0005-0000-0000-0000F58E0000}"/>
    <cellStyle name="Ввод  27 2 2 3" xfId="38896" xr:uid="{00000000-0005-0000-0000-0000F68E0000}"/>
    <cellStyle name="Ввод  27 2 2 3 2" xfId="38897" xr:uid="{00000000-0005-0000-0000-0000F78E0000}"/>
    <cellStyle name="Ввод  27 2 2 3 3" xfId="38898" xr:uid="{00000000-0005-0000-0000-0000F88E0000}"/>
    <cellStyle name="Ввод  27 2 2 4" xfId="38899" xr:uid="{00000000-0005-0000-0000-0000F98E0000}"/>
    <cellStyle name="Ввод  27 2 2 4 2" xfId="38900" xr:uid="{00000000-0005-0000-0000-0000FA8E0000}"/>
    <cellStyle name="Ввод  27 2 2 4 3" xfId="38901" xr:uid="{00000000-0005-0000-0000-0000FB8E0000}"/>
    <cellStyle name="Ввод  27 2 2 5" xfId="38902" xr:uid="{00000000-0005-0000-0000-0000FC8E0000}"/>
    <cellStyle name="Ввод  27 2 2 5 2" xfId="38903" xr:uid="{00000000-0005-0000-0000-0000FD8E0000}"/>
    <cellStyle name="Ввод  27 2 2 5 3" xfId="38904" xr:uid="{00000000-0005-0000-0000-0000FE8E0000}"/>
    <cellStyle name="Ввод  27 2 2 6" xfId="38905" xr:uid="{00000000-0005-0000-0000-0000FF8E0000}"/>
    <cellStyle name="Ввод  27 2 2 7" xfId="38906" xr:uid="{00000000-0005-0000-0000-0000008F0000}"/>
    <cellStyle name="Ввод  27 2 3" xfId="38907" xr:uid="{00000000-0005-0000-0000-0000018F0000}"/>
    <cellStyle name="Ввод  27 2 3 2" xfId="38908" xr:uid="{00000000-0005-0000-0000-0000028F0000}"/>
    <cellStyle name="Ввод  27 2 4" xfId="38909" xr:uid="{00000000-0005-0000-0000-0000038F0000}"/>
    <cellStyle name="Ввод  27 2 4 2" xfId="38910" xr:uid="{00000000-0005-0000-0000-0000048F0000}"/>
    <cellStyle name="Ввод  27 2 4 3" xfId="38911" xr:uid="{00000000-0005-0000-0000-0000058F0000}"/>
    <cellStyle name="Ввод  27 2 5" xfId="38912" xr:uid="{00000000-0005-0000-0000-0000068F0000}"/>
    <cellStyle name="Ввод  27 2 5 2" xfId="38913" xr:uid="{00000000-0005-0000-0000-0000078F0000}"/>
    <cellStyle name="Ввод  27 2 5 3" xfId="38914" xr:uid="{00000000-0005-0000-0000-0000088F0000}"/>
    <cellStyle name="Ввод  27 2 6" xfId="38915" xr:uid="{00000000-0005-0000-0000-0000098F0000}"/>
    <cellStyle name="Ввод  27 3" xfId="38916" xr:uid="{00000000-0005-0000-0000-00000A8F0000}"/>
    <cellStyle name="Ввод  27 3 2" xfId="38917" xr:uid="{00000000-0005-0000-0000-00000B8F0000}"/>
    <cellStyle name="Ввод  27 3 2 2" xfId="38918" xr:uid="{00000000-0005-0000-0000-00000C8F0000}"/>
    <cellStyle name="Ввод  27 3 3" xfId="38919" xr:uid="{00000000-0005-0000-0000-00000D8F0000}"/>
    <cellStyle name="Ввод  27 3 3 2" xfId="38920" xr:uid="{00000000-0005-0000-0000-00000E8F0000}"/>
    <cellStyle name="Ввод  27 3 3 3" xfId="38921" xr:uid="{00000000-0005-0000-0000-00000F8F0000}"/>
    <cellStyle name="Ввод  27 3 4" xfId="38922" xr:uid="{00000000-0005-0000-0000-0000108F0000}"/>
    <cellStyle name="Ввод  27 3 4 2" xfId="38923" xr:uid="{00000000-0005-0000-0000-0000118F0000}"/>
    <cellStyle name="Ввод  27 3 4 3" xfId="38924" xr:uid="{00000000-0005-0000-0000-0000128F0000}"/>
    <cellStyle name="Ввод  27 3 5" xfId="38925" xr:uid="{00000000-0005-0000-0000-0000138F0000}"/>
    <cellStyle name="Ввод  27 3 5 2" xfId="38926" xr:uid="{00000000-0005-0000-0000-0000148F0000}"/>
    <cellStyle name="Ввод  27 3 5 3" xfId="38927" xr:uid="{00000000-0005-0000-0000-0000158F0000}"/>
    <cellStyle name="Ввод  27 3 6" xfId="38928" xr:uid="{00000000-0005-0000-0000-0000168F0000}"/>
    <cellStyle name="Ввод  27 3 7" xfId="38929" xr:uid="{00000000-0005-0000-0000-0000178F0000}"/>
    <cellStyle name="Ввод  27 4" xfId="38930" xr:uid="{00000000-0005-0000-0000-0000188F0000}"/>
    <cellStyle name="Ввод  27 4 2" xfId="38931" xr:uid="{00000000-0005-0000-0000-0000198F0000}"/>
    <cellStyle name="Ввод  27 4 2 2" xfId="38932" xr:uid="{00000000-0005-0000-0000-00001A8F0000}"/>
    <cellStyle name="Ввод  27 4 3" xfId="38933" xr:uid="{00000000-0005-0000-0000-00001B8F0000}"/>
    <cellStyle name="Ввод  27 4 3 2" xfId="38934" xr:uid="{00000000-0005-0000-0000-00001C8F0000}"/>
    <cellStyle name="Ввод  27 4 3 3" xfId="38935" xr:uid="{00000000-0005-0000-0000-00001D8F0000}"/>
    <cellStyle name="Ввод  27 4 4" xfId="38936" xr:uid="{00000000-0005-0000-0000-00001E8F0000}"/>
    <cellStyle name="Ввод  27 4 4 2" xfId="38937" xr:uid="{00000000-0005-0000-0000-00001F8F0000}"/>
    <cellStyle name="Ввод  27 4 4 3" xfId="38938" xr:uid="{00000000-0005-0000-0000-0000208F0000}"/>
    <cellStyle name="Ввод  27 4 5" xfId="38939" xr:uid="{00000000-0005-0000-0000-0000218F0000}"/>
    <cellStyle name="Ввод  27 4 5 2" xfId="38940" xr:uid="{00000000-0005-0000-0000-0000228F0000}"/>
    <cellStyle name="Ввод  27 4 5 3" xfId="38941" xr:uid="{00000000-0005-0000-0000-0000238F0000}"/>
    <cellStyle name="Ввод  27 4 6" xfId="38942" xr:uid="{00000000-0005-0000-0000-0000248F0000}"/>
    <cellStyle name="Ввод  27 4 7" xfId="38943" xr:uid="{00000000-0005-0000-0000-0000258F0000}"/>
    <cellStyle name="Ввод  27 5" xfId="38944" xr:uid="{00000000-0005-0000-0000-0000268F0000}"/>
    <cellStyle name="Ввод  27 5 2" xfId="38945" xr:uid="{00000000-0005-0000-0000-0000278F0000}"/>
    <cellStyle name="Ввод  27 6" xfId="38946" xr:uid="{00000000-0005-0000-0000-0000288F0000}"/>
    <cellStyle name="Ввод  27 6 2" xfId="38947" xr:uid="{00000000-0005-0000-0000-0000298F0000}"/>
    <cellStyle name="Ввод  27 6 3" xfId="38948" xr:uid="{00000000-0005-0000-0000-00002A8F0000}"/>
    <cellStyle name="Ввод  27 7" xfId="38949" xr:uid="{00000000-0005-0000-0000-00002B8F0000}"/>
    <cellStyle name="Ввод  27 7 2" xfId="38950" xr:uid="{00000000-0005-0000-0000-00002C8F0000}"/>
    <cellStyle name="Ввод  27 7 3" xfId="38951" xr:uid="{00000000-0005-0000-0000-00002D8F0000}"/>
    <cellStyle name="Ввод  27 8" xfId="38952" xr:uid="{00000000-0005-0000-0000-00002E8F0000}"/>
    <cellStyle name="Ввод  3" xfId="26492" xr:uid="{00000000-0005-0000-0000-00002F8F0000}"/>
    <cellStyle name="Ввод  3 10" xfId="26493" xr:uid="{00000000-0005-0000-0000-0000308F0000}"/>
    <cellStyle name="Ввод  3 10 2" xfId="26494" xr:uid="{00000000-0005-0000-0000-0000318F0000}"/>
    <cellStyle name="Ввод  3 11" xfId="26495" xr:uid="{00000000-0005-0000-0000-0000328F0000}"/>
    <cellStyle name="Ввод  3 12" xfId="26496" xr:uid="{00000000-0005-0000-0000-0000338F0000}"/>
    <cellStyle name="Ввод  3 13" xfId="38953" xr:uid="{00000000-0005-0000-0000-0000348F0000}"/>
    <cellStyle name="Ввод  3 2" xfId="26497" xr:uid="{00000000-0005-0000-0000-0000358F0000}"/>
    <cellStyle name="Ввод  3 2 2" xfId="26498" xr:uid="{00000000-0005-0000-0000-0000368F0000}"/>
    <cellStyle name="Ввод  3 2 2 2" xfId="26499" xr:uid="{00000000-0005-0000-0000-0000378F0000}"/>
    <cellStyle name="Ввод  3 2 2 2 2" xfId="38954" xr:uid="{00000000-0005-0000-0000-0000388F0000}"/>
    <cellStyle name="Ввод  3 2 2 3" xfId="38955" xr:uid="{00000000-0005-0000-0000-0000398F0000}"/>
    <cellStyle name="Ввод  3 2 2 3 2" xfId="38956" xr:uid="{00000000-0005-0000-0000-00003A8F0000}"/>
    <cellStyle name="Ввод  3 2 2 3 3" xfId="38957" xr:uid="{00000000-0005-0000-0000-00003B8F0000}"/>
    <cellStyle name="Ввод  3 2 2 4" xfId="38958" xr:uid="{00000000-0005-0000-0000-00003C8F0000}"/>
    <cellStyle name="Ввод  3 2 2 4 2" xfId="38959" xr:uid="{00000000-0005-0000-0000-00003D8F0000}"/>
    <cellStyle name="Ввод  3 2 2 4 3" xfId="38960" xr:uid="{00000000-0005-0000-0000-00003E8F0000}"/>
    <cellStyle name="Ввод  3 2 2 5" xfId="38961" xr:uid="{00000000-0005-0000-0000-00003F8F0000}"/>
    <cellStyle name="Ввод  3 2 2 5 2" xfId="38962" xr:uid="{00000000-0005-0000-0000-0000408F0000}"/>
    <cellStyle name="Ввод  3 2 2 5 3" xfId="38963" xr:uid="{00000000-0005-0000-0000-0000418F0000}"/>
    <cellStyle name="Ввод  3 2 2 6" xfId="38964" xr:uid="{00000000-0005-0000-0000-0000428F0000}"/>
    <cellStyle name="Ввод  3 2 2 7" xfId="38965" xr:uid="{00000000-0005-0000-0000-0000438F0000}"/>
    <cellStyle name="Ввод  3 2 3" xfId="26500" xr:uid="{00000000-0005-0000-0000-0000448F0000}"/>
    <cellStyle name="Ввод  3 2 3 2" xfId="26501" xr:uid="{00000000-0005-0000-0000-0000458F0000}"/>
    <cellStyle name="Ввод  3 2 4" xfId="26502" xr:uid="{00000000-0005-0000-0000-0000468F0000}"/>
    <cellStyle name="Ввод  3 2 4 2" xfId="26503" xr:uid="{00000000-0005-0000-0000-0000478F0000}"/>
    <cellStyle name="Ввод  3 2 4 3" xfId="38966" xr:uid="{00000000-0005-0000-0000-0000488F0000}"/>
    <cellStyle name="Ввод  3 2 5" xfId="26504" xr:uid="{00000000-0005-0000-0000-0000498F0000}"/>
    <cellStyle name="Ввод  3 2 5 2" xfId="26505" xr:uid="{00000000-0005-0000-0000-00004A8F0000}"/>
    <cellStyle name="Ввод  3 2 5 3" xfId="38967" xr:uid="{00000000-0005-0000-0000-00004B8F0000}"/>
    <cellStyle name="Ввод  3 2 6" xfId="26506" xr:uid="{00000000-0005-0000-0000-00004C8F0000}"/>
    <cellStyle name="Ввод  3 2 7" xfId="26507" xr:uid="{00000000-0005-0000-0000-00004D8F0000}"/>
    <cellStyle name="Ввод  3 2_2014БП" xfId="26508" xr:uid="{00000000-0005-0000-0000-00004E8F0000}"/>
    <cellStyle name="Ввод  3 3" xfId="26509" xr:uid="{00000000-0005-0000-0000-00004F8F0000}"/>
    <cellStyle name="Ввод  3 3 2" xfId="26510" xr:uid="{00000000-0005-0000-0000-0000508F0000}"/>
    <cellStyle name="Ввод  3 3 2 2" xfId="38968" xr:uid="{00000000-0005-0000-0000-0000518F0000}"/>
    <cellStyle name="Ввод  3 3 3" xfId="38969" xr:uid="{00000000-0005-0000-0000-0000528F0000}"/>
    <cellStyle name="Ввод  3 3 3 2" xfId="38970" xr:uid="{00000000-0005-0000-0000-0000538F0000}"/>
    <cellStyle name="Ввод  3 3 3 3" xfId="38971" xr:uid="{00000000-0005-0000-0000-0000548F0000}"/>
    <cellStyle name="Ввод  3 3 4" xfId="38972" xr:uid="{00000000-0005-0000-0000-0000558F0000}"/>
    <cellStyle name="Ввод  3 3 4 2" xfId="38973" xr:uid="{00000000-0005-0000-0000-0000568F0000}"/>
    <cellStyle name="Ввод  3 3 4 3" xfId="38974" xr:uid="{00000000-0005-0000-0000-0000578F0000}"/>
    <cellStyle name="Ввод  3 3 5" xfId="38975" xr:uid="{00000000-0005-0000-0000-0000588F0000}"/>
    <cellStyle name="Ввод  3 3 5 2" xfId="38976" xr:uid="{00000000-0005-0000-0000-0000598F0000}"/>
    <cellStyle name="Ввод  3 3 5 3" xfId="38977" xr:uid="{00000000-0005-0000-0000-00005A8F0000}"/>
    <cellStyle name="Ввод  3 3 6" xfId="38978" xr:uid="{00000000-0005-0000-0000-00005B8F0000}"/>
    <cellStyle name="Ввод  3 3 7" xfId="38979" xr:uid="{00000000-0005-0000-0000-00005C8F0000}"/>
    <cellStyle name="Ввод  3 4" xfId="26511" xr:uid="{00000000-0005-0000-0000-00005D8F0000}"/>
    <cellStyle name="Ввод  3 4 2" xfId="26512" xr:uid="{00000000-0005-0000-0000-00005E8F0000}"/>
    <cellStyle name="Ввод  3 4 2 2" xfId="38980" xr:uid="{00000000-0005-0000-0000-00005F8F0000}"/>
    <cellStyle name="Ввод  3 4 3" xfId="38981" xr:uid="{00000000-0005-0000-0000-0000608F0000}"/>
    <cellStyle name="Ввод  3 4 3 2" xfId="38982" xr:uid="{00000000-0005-0000-0000-0000618F0000}"/>
    <cellStyle name="Ввод  3 4 3 3" xfId="38983" xr:uid="{00000000-0005-0000-0000-0000628F0000}"/>
    <cellStyle name="Ввод  3 4 4" xfId="38984" xr:uid="{00000000-0005-0000-0000-0000638F0000}"/>
    <cellStyle name="Ввод  3 4 4 2" xfId="38985" xr:uid="{00000000-0005-0000-0000-0000648F0000}"/>
    <cellStyle name="Ввод  3 4 4 3" xfId="38986" xr:uid="{00000000-0005-0000-0000-0000658F0000}"/>
    <cellStyle name="Ввод  3 4 5" xfId="38987" xr:uid="{00000000-0005-0000-0000-0000668F0000}"/>
    <cellStyle name="Ввод  3 4 5 2" xfId="38988" xr:uid="{00000000-0005-0000-0000-0000678F0000}"/>
    <cellStyle name="Ввод  3 4 5 3" xfId="38989" xr:uid="{00000000-0005-0000-0000-0000688F0000}"/>
    <cellStyle name="Ввод  3 4 6" xfId="38990" xr:uid="{00000000-0005-0000-0000-0000698F0000}"/>
    <cellStyle name="Ввод  3 4 7" xfId="38991" xr:uid="{00000000-0005-0000-0000-00006A8F0000}"/>
    <cellStyle name="Ввод  3 5" xfId="26513" xr:uid="{00000000-0005-0000-0000-00006B8F0000}"/>
    <cellStyle name="Ввод  3 5 2" xfId="26514" xr:uid="{00000000-0005-0000-0000-00006C8F0000}"/>
    <cellStyle name="Ввод  3 6" xfId="26515" xr:uid="{00000000-0005-0000-0000-00006D8F0000}"/>
    <cellStyle name="Ввод  3 6 2" xfId="26516" xr:uid="{00000000-0005-0000-0000-00006E8F0000}"/>
    <cellStyle name="Ввод  3 6 3" xfId="38992" xr:uid="{00000000-0005-0000-0000-00006F8F0000}"/>
    <cellStyle name="Ввод  3 7" xfId="26517" xr:uid="{00000000-0005-0000-0000-0000708F0000}"/>
    <cellStyle name="Ввод  3 7 2" xfId="26518" xr:uid="{00000000-0005-0000-0000-0000718F0000}"/>
    <cellStyle name="Ввод  3 7 3" xfId="38993" xr:uid="{00000000-0005-0000-0000-0000728F0000}"/>
    <cellStyle name="Ввод  3 8" xfId="26519" xr:uid="{00000000-0005-0000-0000-0000738F0000}"/>
    <cellStyle name="Ввод  3 8 2" xfId="26520" xr:uid="{00000000-0005-0000-0000-0000748F0000}"/>
    <cellStyle name="Ввод  3 9" xfId="26521" xr:uid="{00000000-0005-0000-0000-0000758F0000}"/>
    <cellStyle name="Ввод  3 9 2" xfId="26522" xr:uid="{00000000-0005-0000-0000-0000768F0000}"/>
    <cellStyle name="Ввод  3_2013Прогноз" xfId="26523" xr:uid="{00000000-0005-0000-0000-0000778F0000}"/>
    <cellStyle name="Ввод  4" xfId="26524" xr:uid="{00000000-0005-0000-0000-0000788F0000}"/>
    <cellStyle name="Ввод  4 10" xfId="26525" xr:uid="{00000000-0005-0000-0000-0000798F0000}"/>
    <cellStyle name="Ввод  4 10 2" xfId="26526" xr:uid="{00000000-0005-0000-0000-00007A8F0000}"/>
    <cellStyle name="Ввод  4 11" xfId="26527" xr:uid="{00000000-0005-0000-0000-00007B8F0000}"/>
    <cellStyle name="Ввод  4 12" xfId="26528" xr:uid="{00000000-0005-0000-0000-00007C8F0000}"/>
    <cellStyle name="Ввод  4 2" xfId="26529" xr:uid="{00000000-0005-0000-0000-00007D8F0000}"/>
    <cellStyle name="Ввод  4 2 2" xfId="26530" xr:uid="{00000000-0005-0000-0000-00007E8F0000}"/>
    <cellStyle name="Ввод  4 2 2 2" xfId="26531" xr:uid="{00000000-0005-0000-0000-00007F8F0000}"/>
    <cellStyle name="Ввод  4 2 2 2 2" xfId="38994" xr:uid="{00000000-0005-0000-0000-0000808F0000}"/>
    <cellStyle name="Ввод  4 2 2 3" xfId="38995" xr:uid="{00000000-0005-0000-0000-0000818F0000}"/>
    <cellStyle name="Ввод  4 2 2 3 2" xfId="38996" xr:uid="{00000000-0005-0000-0000-0000828F0000}"/>
    <cellStyle name="Ввод  4 2 2 3 3" xfId="38997" xr:uid="{00000000-0005-0000-0000-0000838F0000}"/>
    <cellStyle name="Ввод  4 2 2 4" xfId="38998" xr:uid="{00000000-0005-0000-0000-0000848F0000}"/>
    <cellStyle name="Ввод  4 2 2 4 2" xfId="38999" xr:uid="{00000000-0005-0000-0000-0000858F0000}"/>
    <cellStyle name="Ввод  4 2 2 4 3" xfId="39000" xr:uid="{00000000-0005-0000-0000-0000868F0000}"/>
    <cellStyle name="Ввод  4 2 2 5" xfId="39001" xr:uid="{00000000-0005-0000-0000-0000878F0000}"/>
    <cellStyle name="Ввод  4 2 2 5 2" xfId="39002" xr:uid="{00000000-0005-0000-0000-0000888F0000}"/>
    <cellStyle name="Ввод  4 2 2 5 3" xfId="39003" xr:uid="{00000000-0005-0000-0000-0000898F0000}"/>
    <cellStyle name="Ввод  4 2 2 6" xfId="39004" xr:uid="{00000000-0005-0000-0000-00008A8F0000}"/>
    <cellStyle name="Ввод  4 2 2 7" xfId="39005" xr:uid="{00000000-0005-0000-0000-00008B8F0000}"/>
    <cellStyle name="Ввод  4 2 3" xfId="26532" xr:uid="{00000000-0005-0000-0000-00008C8F0000}"/>
    <cellStyle name="Ввод  4 2 3 2" xfId="26533" xr:uid="{00000000-0005-0000-0000-00008D8F0000}"/>
    <cellStyle name="Ввод  4 2 4" xfId="26534" xr:uid="{00000000-0005-0000-0000-00008E8F0000}"/>
    <cellStyle name="Ввод  4 2 4 2" xfId="26535" xr:uid="{00000000-0005-0000-0000-00008F8F0000}"/>
    <cellStyle name="Ввод  4 2 4 3" xfId="39006" xr:uid="{00000000-0005-0000-0000-0000908F0000}"/>
    <cellStyle name="Ввод  4 2 5" xfId="26536" xr:uid="{00000000-0005-0000-0000-0000918F0000}"/>
    <cellStyle name="Ввод  4 2 5 2" xfId="26537" xr:uid="{00000000-0005-0000-0000-0000928F0000}"/>
    <cellStyle name="Ввод  4 2 5 3" xfId="39007" xr:uid="{00000000-0005-0000-0000-0000938F0000}"/>
    <cellStyle name="Ввод  4 2 6" xfId="26538" xr:uid="{00000000-0005-0000-0000-0000948F0000}"/>
    <cellStyle name="Ввод  4 2 7" xfId="26539" xr:uid="{00000000-0005-0000-0000-0000958F0000}"/>
    <cellStyle name="Ввод  4 2_2014БП" xfId="26540" xr:uid="{00000000-0005-0000-0000-0000968F0000}"/>
    <cellStyle name="Ввод  4 3" xfId="26541" xr:uid="{00000000-0005-0000-0000-0000978F0000}"/>
    <cellStyle name="Ввод  4 3 2" xfId="26542" xr:uid="{00000000-0005-0000-0000-0000988F0000}"/>
    <cellStyle name="Ввод  4 3 2 2" xfId="39008" xr:uid="{00000000-0005-0000-0000-0000998F0000}"/>
    <cellStyle name="Ввод  4 3 3" xfId="39009" xr:uid="{00000000-0005-0000-0000-00009A8F0000}"/>
    <cellStyle name="Ввод  4 3 3 2" xfId="39010" xr:uid="{00000000-0005-0000-0000-00009B8F0000}"/>
    <cellStyle name="Ввод  4 3 3 3" xfId="39011" xr:uid="{00000000-0005-0000-0000-00009C8F0000}"/>
    <cellStyle name="Ввод  4 3 4" xfId="39012" xr:uid="{00000000-0005-0000-0000-00009D8F0000}"/>
    <cellStyle name="Ввод  4 3 4 2" xfId="39013" xr:uid="{00000000-0005-0000-0000-00009E8F0000}"/>
    <cellStyle name="Ввод  4 3 4 3" xfId="39014" xr:uid="{00000000-0005-0000-0000-00009F8F0000}"/>
    <cellStyle name="Ввод  4 3 5" xfId="39015" xr:uid="{00000000-0005-0000-0000-0000A08F0000}"/>
    <cellStyle name="Ввод  4 3 5 2" xfId="39016" xr:uid="{00000000-0005-0000-0000-0000A18F0000}"/>
    <cellStyle name="Ввод  4 3 5 3" xfId="39017" xr:uid="{00000000-0005-0000-0000-0000A28F0000}"/>
    <cellStyle name="Ввод  4 3 6" xfId="39018" xr:uid="{00000000-0005-0000-0000-0000A38F0000}"/>
    <cellStyle name="Ввод  4 3 7" xfId="39019" xr:uid="{00000000-0005-0000-0000-0000A48F0000}"/>
    <cellStyle name="Ввод  4 4" xfId="26543" xr:uid="{00000000-0005-0000-0000-0000A58F0000}"/>
    <cellStyle name="Ввод  4 4 2" xfId="26544" xr:uid="{00000000-0005-0000-0000-0000A68F0000}"/>
    <cellStyle name="Ввод  4 4 2 2" xfId="39020" xr:uid="{00000000-0005-0000-0000-0000A78F0000}"/>
    <cellStyle name="Ввод  4 4 3" xfId="39021" xr:uid="{00000000-0005-0000-0000-0000A88F0000}"/>
    <cellStyle name="Ввод  4 4 3 2" xfId="39022" xr:uid="{00000000-0005-0000-0000-0000A98F0000}"/>
    <cellStyle name="Ввод  4 4 3 3" xfId="39023" xr:uid="{00000000-0005-0000-0000-0000AA8F0000}"/>
    <cellStyle name="Ввод  4 4 4" xfId="39024" xr:uid="{00000000-0005-0000-0000-0000AB8F0000}"/>
    <cellStyle name="Ввод  4 4 4 2" xfId="39025" xr:uid="{00000000-0005-0000-0000-0000AC8F0000}"/>
    <cellStyle name="Ввод  4 4 4 3" xfId="39026" xr:uid="{00000000-0005-0000-0000-0000AD8F0000}"/>
    <cellStyle name="Ввод  4 4 5" xfId="39027" xr:uid="{00000000-0005-0000-0000-0000AE8F0000}"/>
    <cellStyle name="Ввод  4 4 5 2" xfId="39028" xr:uid="{00000000-0005-0000-0000-0000AF8F0000}"/>
    <cellStyle name="Ввод  4 4 5 3" xfId="39029" xr:uid="{00000000-0005-0000-0000-0000B08F0000}"/>
    <cellStyle name="Ввод  4 4 6" xfId="39030" xr:uid="{00000000-0005-0000-0000-0000B18F0000}"/>
    <cellStyle name="Ввод  4 4 7" xfId="39031" xr:uid="{00000000-0005-0000-0000-0000B28F0000}"/>
    <cellStyle name="Ввод  4 5" xfId="26545" xr:uid="{00000000-0005-0000-0000-0000B38F0000}"/>
    <cellStyle name="Ввод  4 5 2" xfId="26546" xr:uid="{00000000-0005-0000-0000-0000B48F0000}"/>
    <cellStyle name="Ввод  4 6" xfId="26547" xr:uid="{00000000-0005-0000-0000-0000B58F0000}"/>
    <cellStyle name="Ввод  4 6 2" xfId="26548" xr:uid="{00000000-0005-0000-0000-0000B68F0000}"/>
    <cellStyle name="Ввод  4 6 3" xfId="39032" xr:uid="{00000000-0005-0000-0000-0000B78F0000}"/>
    <cellStyle name="Ввод  4 7" xfId="26549" xr:uid="{00000000-0005-0000-0000-0000B88F0000}"/>
    <cellStyle name="Ввод  4 7 2" xfId="26550" xr:uid="{00000000-0005-0000-0000-0000B98F0000}"/>
    <cellStyle name="Ввод  4 7 3" xfId="39033" xr:uid="{00000000-0005-0000-0000-0000BA8F0000}"/>
    <cellStyle name="Ввод  4 8" xfId="26551" xr:uid="{00000000-0005-0000-0000-0000BB8F0000}"/>
    <cellStyle name="Ввод  4 8 2" xfId="26552" xr:uid="{00000000-0005-0000-0000-0000BC8F0000}"/>
    <cellStyle name="Ввод  4 9" xfId="26553" xr:uid="{00000000-0005-0000-0000-0000BD8F0000}"/>
    <cellStyle name="Ввод  4 9 2" xfId="26554" xr:uid="{00000000-0005-0000-0000-0000BE8F0000}"/>
    <cellStyle name="Ввод  4_2013Прогноз" xfId="26555" xr:uid="{00000000-0005-0000-0000-0000BF8F0000}"/>
    <cellStyle name="Ввод  5" xfId="26556" xr:uid="{00000000-0005-0000-0000-0000C08F0000}"/>
    <cellStyle name="Ввод  5 2" xfId="26557" xr:uid="{00000000-0005-0000-0000-0000C18F0000}"/>
    <cellStyle name="Ввод  5 2 2" xfId="26558" xr:uid="{00000000-0005-0000-0000-0000C28F0000}"/>
    <cellStyle name="Ввод  5 2 2 2" xfId="39034" xr:uid="{00000000-0005-0000-0000-0000C38F0000}"/>
    <cellStyle name="Ввод  5 2 2 2 2" xfId="39035" xr:uid="{00000000-0005-0000-0000-0000C48F0000}"/>
    <cellStyle name="Ввод  5 2 2 3" xfId="39036" xr:uid="{00000000-0005-0000-0000-0000C58F0000}"/>
    <cellStyle name="Ввод  5 2 2 3 2" xfId="39037" xr:uid="{00000000-0005-0000-0000-0000C68F0000}"/>
    <cellStyle name="Ввод  5 2 2 3 3" xfId="39038" xr:uid="{00000000-0005-0000-0000-0000C78F0000}"/>
    <cellStyle name="Ввод  5 2 2 4" xfId="39039" xr:uid="{00000000-0005-0000-0000-0000C88F0000}"/>
    <cellStyle name="Ввод  5 2 2 4 2" xfId="39040" xr:uid="{00000000-0005-0000-0000-0000C98F0000}"/>
    <cellStyle name="Ввод  5 2 2 4 3" xfId="39041" xr:uid="{00000000-0005-0000-0000-0000CA8F0000}"/>
    <cellStyle name="Ввод  5 2 2 5" xfId="39042" xr:uid="{00000000-0005-0000-0000-0000CB8F0000}"/>
    <cellStyle name="Ввод  5 2 2 5 2" xfId="39043" xr:uid="{00000000-0005-0000-0000-0000CC8F0000}"/>
    <cellStyle name="Ввод  5 2 2 5 3" xfId="39044" xr:uid="{00000000-0005-0000-0000-0000CD8F0000}"/>
    <cellStyle name="Ввод  5 2 2 6" xfId="39045" xr:uid="{00000000-0005-0000-0000-0000CE8F0000}"/>
    <cellStyle name="Ввод  5 2 2 7" xfId="39046" xr:uid="{00000000-0005-0000-0000-0000CF8F0000}"/>
    <cellStyle name="Ввод  5 2 3" xfId="39047" xr:uid="{00000000-0005-0000-0000-0000D08F0000}"/>
    <cellStyle name="Ввод  5 2 3 2" xfId="39048" xr:uid="{00000000-0005-0000-0000-0000D18F0000}"/>
    <cellStyle name="Ввод  5 2 4" xfId="39049" xr:uid="{00000000-0005-0000-0000-0000D28F0000}"/>
    <cellStyle name="Ввод  5 2 4 2" xfId="39050" xr:uid="{00000000-0005-0000-0000-0000D38F0000}"/>
    <cellStyle name="Ввод  5 2 4 3" xfId="39051" xr:uid="{00000000-0005-0000-0000-0000D48F0000}"/>
    <cellStyle name="Ввод  5 2 5" xfId="39052" xr:uid="{00000000-0005-0000-0000-0000D58F0000}"/>
    <cellStyle name="Ввод  5 2 5 2" xfId="39053" xr:uid="{00000000-0005-0000-0000-0000D68F0000}"/>
    <cellStyle name="Ввод  5 2 5 3" xfId="39054" xr:uid="{00000000-0005-0000-0000-0000D78F0000}"/>
    <cellStyle name="Ввод  5 2 6" xfId="39055" xr:uid="{00000000-0005-0000-0000-0000D88F0000}"/>
    <cellStyle name="Ввод  5 3" xfId="26559" xr:uid="{00000000-0005-0000-0000-0000D98F0000}"/>
    <cellStyle name="Ввод  5 3 2" xfId="39056" xr:uid="{00000000-0005-0000-0000-0000DA8F0000}"/>
    <cellStyle name="Ввод  5 3 2 2" xfId="39057" xr:uid="{00000000-0005-0000-0000-0000DB8F0000}"/>
    <cellStyle name="Ввод  5 3 3" xfId="39058" xr:uid="{00000000-0005-0000-0000-0000DC8F0000}"/>
    <cellStyle name="Ввод  5 3 3 2" xfId="39059" xr:uid="{00000000-0005-0000-0000-0000DD8F0000}"/>
    <cellStyle name="Ввод  5 3 3 3" xfId="39060" xr:uid="{00000000-0005-0000-0000-0000DE8F0000}"/>
    <cellStyle name="Ввод  5 3 4" xfId="39061" xr:uid="{00000000-0005-0000-0000-0000DF8F0000}"/>
    <cellStyle name="Ввод  5 3 4 2" xfId="39062" xr:uid="{00000000-0005-0000-0000-0000E08F0000}"/>
    <cellStyle name="Ввод  5 3 4 3" xfId="39063" xr:uid="{00000000-0005-0000-0000-0000E18F0000}"/>
    <cellStyle name="Ввод  5 3 5" xfId="39064" xr:uid="{00000000-0005-0000-0000-0000E28F0000}"/>
    <cellStyle name="Ввод  5 3 5 2" xfId="39065" xr:uid="{00000000-0005-0000-0000-0000E38F0000}"/>
    <cellStyle name="Ввод  5 3 5 3" xfId="39066" xr:uid="{00000000-0005-0000-0000-0000E48F0000}"/>
    <cellStyle name="Ввод  5 3 6" xfId="39067" xr:uid="{00000000-0005-0000-0000-0000E58F0000}"/>
    <cellStyle name="Ввод  5 3 7" xfId="39068" xr:uid="{00000000-0005-0000-0000-0000E68F0000}"/>
    <cellStyle name="Ввод  5 4" xfId="39069" xr:uid="{00000000-0005-0000-0000-0000E78F0000}"/>
    <cellStyle name="Ввод  5 4 2" xfId="39070" xr:uid="{00000000-0005-0000-0000-0000E88F0000}"/>
    <cellStyle name="Ввод  5 4 2 2" xfId="39071" xr:uid="{00000000-0005-0000-0000-0000E98F0000}"/>
    <cellStyle name="Ввод  5 4 3" xfId="39072" xr:uid="{00000000-0005-0000-0000-0000EA8F0000}"/>
    <cellStyle name="Ввод  5 4 3 2" xfId="39073" xr:uid="{00000000-0005-0000-0000-0000EB8F0000}"/>
    <cellStyle name="Ввод  5 4 3 3" xfId="39074" xr:uid="{00000000-0005-0000-0000-0000EC8F0000}"/>
    <cellStyle name="Ввод  5 4 4" xfId="39075" xr:uid="{00000000-0005-0000-0000-0000ED8F0000}"/>
    <cellStyle name="Ввод  5 4 4 2" xfId="39076" xr:uid="{00000000-0005-0000-0000-0000EE8F0000}"/>
    <cellStyle name="Ввод  5 4 4 3" xfId="39077" xr:uid="{00000000-0005-0000-0000-0000EF8F0000}"/>
    <cellStyle name="Ввод  5 4 5" xfId="39078" xr:uid="{00000000-0005-0000-0000-0000F08F0000}"/>
    <cellStyle name="Ввод  5 4 5 2" xfId="39079" xr:uid="{00000000-0005-0000-0000-0000F18F0000}"/>
    <cellStyle name="Ввод  5 4 5 3" xfId="39080" xr:uid="{00000000-0005-0000-0000-0000F28F0000}"/>
    <cellStyle name="Ввод  5 4 6" xfId="39081" xr:uid="{00000000-0005-0000-0000-0000F38F0000}"/>
    <cellStyle name="Ввод  5 4 7" xfId="39082" xr:uid="{00000000-0005-0000-0000-0000F48F0000}"/>
    <cellStyle name="Ввод  5 5" xfId="39083" xr:uid="{00000000-0005-0000-0000-0000F58F0000}"/>
    <cellStyle name="Ввод  5 5 2" xfId="39084" xr:uid="{00000000-0005-0000-0000-0000F68F0000}"/>
    <cellStyle name="Ввод  5 6" xfId="39085" xr:uid="{00000000-0005-0000-0000-0000F78F0000}"/>
    <cellStyle name="Ввод  5 6 2" xfId="39086" xr:uid="{00000000-0005-0000-0000-0000F88F0000}"/>
    <cellStyle name="Ввод  5 6 3" xfId="39087" xr:uid="{00000000-0005-0000-0000-0000F98F0000}"/>
    <cellStyle name="Ввод  5 7" xfId="39088" xr:uid="{00000000-0005-0000-0000-0000FA8F0000}"/>
    <cellStyle name="Ввод  5 7 2" xfId="39089" xr:uid="{00000000-0005-0000-0000-0000FB8F0000}"/>
    <cellStyle name="Ввод  5 7 3" xfId="39090" xr:uid="{00000000-0005-0000-0000-0000FC8F0000}"/>
    <cellStyle name="Ввод  5 8" xfId="39091" xr:uid="{00000000-0005-0000-0000-0000FD8F0000}"/>
    <cellStyle name="Ввод  6" xfId="26560" xr:uid="{00000000-0005-0000-0000-0000FE8F0000}"/>
    <cellStyle name="Ввод  6 2" xfId="26561" xr:uid="{00000000-0005-0000-0000-0000FF8F0000}"/>
    <cellStyle name="Ввод  6 2 2" xfId="26562" xr:uid="{00000000-0005-0000-0000-000000900000}"/>
    <cellStyle name="Ввод  6 2 2 2" xfId="39092" xr:uid="{00000000-0005-0000-0000-000001900000}"/>
    <cellStyle name="Ввод  6 2 2 2 2" xfId="39093" xr:uid="{00000000-0005-0000-0000-000002900000}"/>
    <cellStyle name="Ввод  6 2 2 3" xfId="39094" xr:uid="{00000000-0005-0000-0000-000003900000}"/>
    <cellStyle name="Ввод  6 2 2 3 2" xfId="39095" xr:uid="{00000000-0005-0000-0000-000004900000}"/>
    <cellStyle name="Ввод  6 2 2 3 3" xfId="39096" xr:uid="{00000000-0005-0000-0000-000005900000}"/>
    <cellStyle name="Ввод  6 2 2 4" xfId="39097" xr:uid="{00000000-0005-0000-0000-000006900000}"/>
    <cellStyle name="Ввод  6 2 2 4 2" xfId="39098" xr:uid="{00000000-0005-0000-0000-000007900000}"/>
    <cellStyle name="Ввод  6 2 2 4 3" xfId="39099" xr:uid="{00000000-0005-0000-0000-000008900000}"/>
    <cellStyle name="Ввод  6 2 2 5" xfId="39100" xr:uid="{00000000-0005-0000-0000-000009900000}"/>
    <cellStyle name="Ввод  6 2 2 5 2" xfId="39101" xr:uid="{00000000-0005-0000-0000-00000A900000}"/>
    <cellStyle name="Ввод  6 2 2 5 3" xfId="39102" xr:uid="{00000000-0005-0000-0000-00000B900000}"/>
    <cellStyle name="Ввод  6 2 2 6" xfId="39103" xr:uid="{00000000-0005-0000-0000-00000C900000}"/>
    <cellStyle name="Ввод  6 2 2 7" xfId="39104" xr:uid="{00000000-0005-0000-0000-00000D900000}"/>
    <cellStyle name="Ввод  6 2 3" xfId="39105" xr:uid="{00000000-0005-0000-0000-00000E900000}"/>
    <cellStyle name="Ввод  6 2 3 2" xfId="39106" xr:uid="{00000000-0005-0000-0000-00000F900000}"/>
    <cellStyle name="Ввод  6 2 4" xfId="39107" xr:uid="{00000000-0005-0000-0000-000010900000}"/>
    <cellStyle name="Ввод  6 2 4 2" xfId="39108" xr:uid="{00000000-0005-0000-0000-000011900000}"/>
    <cellStyle name="Ввод  6 2 4 3" xfId="39109" xr:uid="{00000000-0005-0000-0000-000012900000}"/>
    <cellStyle name="Ввод  6 2 5" xfId="39110" xr:uid="{00000000-0005-0000-0000-000013900000}"/>
    <cellStyle name="Ввод  6 2 5 2" xfId="39111" xr:uid="{00000000-0005-0000-0000-000014900000}"/>
    <cellStyle name="Ввод  6 2 5 3" xfId="39112" xr:uid="{00000000-0005-0000-0000-000015900000}"/>
    <cellStyle name="Ввод  6 2 6" xfId="39113" xr:uid="{00000000-0005-0000-0000-000016900000}"/>
    <cellStyle name="Ввод  6 3" xfId="26563" xr:uid="{00000000-0005-0000-0000-000017900000}"/>
    <cellStyle name="Ввод  6 3 2" xfId="39114" xr:uid="{00000000-0005-0000-0000-000018900000}"/>
    <cellStyle name="Ввод  6 3 2 2" xfId="39115" xr:uid="{00000000-0005-0000-0000-000019900000}"/>
    <cellStyle name="Ввод  6 3 3" xfId="39116" xr:uid="{00000000-0005-0000-0000-00001A900000}"/>
    <cellStyle name="Ввод  6 3 3 2" xfId="39117" xr:uid="{00000000-0005-0000-0000-00001B900000}"/>
    <cellStyle name="Ввод  6 3 3 3" xfId="39118" xr:uid="{00000000-0005-0000-0000-00001C900000}"/>
    <cellStyle name="Ввод  6 3 4" xfId="39119" xr:uid="{00000000-0005-0000-0000-00001D900000}"/>
    <cellStyle name="Ввод  6 3 4 2" xfId="39120" xr:uid="{00000000-0005-0000-0000-00001E900000}"/>
    <cellStyle name="Ввод  6 3 4 3" xfId="39121" xr:uid="{00000000-0005-0000-0000-00001F900000}"/>
    <cellStyle name="Ввод  6 3 5" xfId="39122" xr:uid="{00000000-0005-0000-0000-000020900000}"/>
    <cellStyle name="Ввод  6 3 5 2" xfId="39123" xr:uid="{00000000-0005-0000-0000-000021900000}"/>
    <cellStyle name="Ввод  6 3 5 3" xfId="39124" xr:uid="{00000000-0005-0000-0000-000022900000}"/>
    <cellStyle name="Ввод  6 3 6" xfId="39125" xr:uid="{00000000-0005-0000-0000-000023900000}"/>
    <cellStyle name="Ввод  6 3 7" xfId="39126" xr:uid="{00000000-0005-0000-0000-000024900000}"/>
    <cellStyle name="Ввод  6 4" xfId="39127" xr:uid="{00000000-0005-0000-0000-000025900000}"/>
    <cellStyle name="Ввод  6 4 2" xfId="39128" xr:uid="{00000000-0005-0000-0000-000026900000}"/>
    <cellStyle name="Ввод  6 4 2 2" xfId="39129" xr:uid="{00000000-0005-0000-0000-000027900000}"/>
    <cellStyle name="Ввод  6 4 3" xfId="39130" xr:uid="{00000000-0005-0000-0000-000028900000}"/>
    <cellStyle name="Ввод  6 4 3 2" xfId="39131" xr:uid="{00000000-0005-0000-0000-000029900000}"/>
    <cellStyle name="Ввод  6 4 3 3" xfId="39132" xr:uid="{00000000-0005-0000-0000-00002A900000}"/>
    <cellStyle name="Ввод  6 4 4" xfId="39133" xr:uid="{00000000-0005-0000-0000-00002B900000}"/>
    <cellStyle name="Ввод  6 4 4 2" xfId="39134" xr:uid="{00000000-0005-0000-0000-00002C900000}"/>
    <cellStyle name="Ввод  6 4 4 3" xfId="39135" xr:uid="{00000000-0005-0000-0000-00002D900000}"/>
    <cellStyle name="Ввод  6 4 5" xfId="39136" xr:uid="{00000000-0005-0000-0000-00002E900000}"/>
    <cellStyle name="Ввод  6 4 5 2" xfId="39137" xr:uid="{00000000-0005-0000-0000-00002F900000}"/>
    <cellStyle name="Ввод  6 4 5 3" xfId="39138" xr:uid="{00000000-0005-0000-0000-000030900000}"/>
    <cellStyle name="Ввод  6 4 6" xfId="39139" xr:uid="{00000000-0005-0000-0000-000031900000}"/>
    <cellStyle name="Ввод  6 4 7" xfId="39140" xr:uid="{00000000-0005-0000-0000-000032900000}"/>
    <cellStyle name="Ввод  6 5" xfId="39141" xr:uid="{00000000-0005-0000-0000-000033900000}"/>
    <cellStyle name="Ввод  6 5 2" xfId="39142" xr:uid="{00000000-0005-0000-0000-000034900000}"/>
    <cellStyle name="Ввод  6 6" xfId="39143" xr:uid="{00000000-0005-0000-0000-000035900000}"/>
    <cellStyle name="Ввод  6 6 2" xfId="39144" xr:uid="{00000000-0005-0000-0000-000036900000}"/>
    <cellStyle name="Ввод  6 6 3" xfId="39145" xr:uid="{00000000-0005-0000-0000-000037900000}"/>
    <cellStyle name="Ввод  6 7" xfId="39146" xr:uid="{00000000-0005-0000-0000-000038900000}"/>
    <cellStyle name="Ввод  6 7 2" xfId="39147" xr:uid="{00000000-0005-0000-0000-000039900000}"/>
    <cellStyle name="Ввод  6 7 3" xfId="39148" xr:uid="{00000000-0005-0000-0000-00003A900000}"/>
    <cellStyle name="Ввод  6 8" xfId="39149" xr:uid="{00000000-0005-0000-0000-00003B900000}"/>
    <cellStyle name="Ввод  7" xfId="26564" xr:uid="{00000000-0005-0000-0000-00003C900000}"/>
    <cellStyle name="Ввод  7 2" xfId="26565" xr:uid="{00000000-0005-0000-0000-00003D900000}"/>
    <cellStyle name="Ввод  7 2 2" xfId="39150" xr:uid="{00000000-0005-0000-0000-00003E900000}"/>
    <cellStyle name="Ввод  7 2 2 2" xfId="39151" xr:uid="{00000000-0005-0000-0000-00003F900000}"/>
    <cellStyle name="Ввод  7 2 2 2 2" xfId="39152" xr:uid="{00000000-0005-0000-0000-000040900000}"/>
    <cellStyle name="Ввод  7 2 2 3" xfId="39153" xr:uid="{00000000-0005-0000-0000-000041900000}"/>
    <cellStyle name="Ввод  7 2 2 3 2" xfId="39154" xr:uid="{00000000-0005-0000-0000-000042900000}"/>
    <cellStyle name="Ввод  7 2 2 3 3" xfId="39155" xr:uid="{00000000-0005-0000-0000-000043900000}"/>
    <cellStyle name="Ввод  7 2 2 4" xfId="39156" xr:uid="{00000000-0005-0000-0000-000044900000}"/>
    <cellStyle name="Ввод  7 2 2 4 2" xfId="39157" xr:uid="{00000000-0005-0000-0000-000045900000}"/>
    <cellStyle name="Ввод  7 2 2 4 3" xfId="39158" xr:uid="{00000000-0005-0000-0000-000046900000}"/>
    <cellStyle name="Ввод  7 2 2 5" xfId="39159" xr:uid="{00000000-0005-0000-0000-000047900000}"/>
    <cellStyle name="Ввод  7 2 2 5 2" xfId="39160" xr:uid="{00000000-0005-0000-0000-000048900000}"/>
    <cellStyle name="Ввод  7 2 2 5 3" xfId="39161" xr:uid="{00000000-0005-0000-0000-000049900000}"/>
    <cellStyle name="Ввод  7 2 2 6" xfId="39162" xr:uid="{00000000-0005-0000-0000-00004A900000}"/>
    <cellStyle name="Ввод  7 2 2 7" xfId="39163" xr:uid="{00000000-0005-0000-0000-00004B900000}"/>
    <cellStyle name="Ввод  7 2 3" xfId="39164" xr:uid="{00000000-0005-0000-0000-00004C900000}"/>
    <cellStyle name="Ввод  7 2 3 2" xfId="39165" xr:uid="{00000000-0005-0000-0000-00004D900000}"/>
    <cellStyle name="Ввод  7 2 4" xfId="39166" xr:uid="{00000000-0005-0000-0000-00004E900000}"/>
    <cellStyle name="Ввод  7 2 4 2" xfId="39167" xr:uid="{00000000-0005-0000-0000-00004F900000}"/>
    <cellStyle name="Ввод  7 2 4 3" xfId="39168" xr:uid="{00000000-0005-0000-0000-000050900000}"/>
    <cellStyle name="Ввод  7 2 5" xfId="39169" xr:uid="{00000000-0005-0000-0000-000051900000}"/>
    <cellStyle name="Ввод  7 2 5 2" xfId="39170" xr:uid="{00000000-0005-0000-0000-000052900000}"/>
    <cellStyle name="Ввод  7 2 5 3" xfId="39171" xr:uid="{00000000-0005-0000-0000-000053900000}"/>
    <cellStyle name="Ввод  7 2 6" xfId="39172" xr:uid="{00000000-0005-0000-0000-000054900000}"/>
    <cellStyle name="Ввод  7 3" xfId="39173" xr:uid="{00000000-0005-0000-0000-000055900000}"/>
    <cellStyle name="Ввод  7 3 2" xfId="39174" xr:uid="{00000000-0005-0000-0000-000056900000}"/>
    <cellStyle name="Ввод  7 3 2 2" xfId="39175" xr:uid="{00000000-0005-0000-0000-000057900000}"/>
    <cellStyle name="Ввод  7 3 3" xfId="39176" xr:uid="{00000000-0005-0000-0000-000058900000}"/>
    <cellStyle name="Ввод  7 3 3 2" xfId="39177" xr:uid="{00000000-0005-0000-0000-000059900000}"/>
    <cellStyle name="Ввод  7 3 3 3" xfId="39178" xr:uid="{00000000-0005-0000-0000-00005A900000}"/>
    <cellStyle name="Ввод  7 3 4" xfId="39179" xr:uid="{00000000-0005-0000-0000-00005B900000}"/>
    <cellStyle name="Ввод  7 3 4 2" xfId="39180" xr:uid="{00000000-0005-0000-0000-00005C900000}"/>
    <cellStyle name="Ввод  7 3 4 3" xfId="39181" xr:uid="{00000000-0005-0000-0000-00005D900000}"/>
    <cellStyle name="Ввод  7 3 5" xfId="39182" xr:uid="{00000000-0005-0000-0000-00005E900000}"/>
    <cellStyle name="Ввод  7 3 5 2" xfId="39183" xr:uid="{00000000-0005-0000-0000-00005F900000}"/>
    <cellStyle name="Ввод  7 3 5 3" xfId="39184" xr:uid="{00000000-0005-0000-0000-000060900000}"/>
    <cellStyle name="Ввод  7 3 6" xfId="39185" xr:uid="{00000000-0005-0000-0000-000061900000}"/>
    <cellStyle name="Ввод  7 3 7" xfId="39186" xr:uid="{00000000-0005-0000-0000-000062900000}"/>
    <cellStyle name="Ввод  7 4" xfId="39187" xr:uid="{00000000-0005-0000-0000-000063900000}"/>
    <cellStyle name="Ввод  7 4 2" xfId="39188" xr:uid="{00000000-0005-0000-0000-000064900000}"/>
    <cellStyle name="Ввод  7 4 2 2" xfId="39189" xr:uid="{00000000-0005-0000-0000-000065900000}"/>
    <cellStyle name="Ввод  7 4 3" xfId="39190" xr:uid="{00000000-0005-0000-0000-000066900000}"/>
    <cellStyle name="Ввод  7 4 3 2" xfId="39191" xr:uid="{00000000-0005-0000-0000-000067900000}"/>
    <cellStyle name="Ввод  7 4 3 3" xfId="39192" xr:uid="{00000000-0005-0000-0000-000068900000}"/>
    <cellStyle name="Ввод  7 4 4" xfId="39193" xr:uid="{00000000-0005-0000-0000-000069900000}"/>
    <cellStyle name="Ввод  7 4 4 2" xfId="39194" xr:uid="{00000000-0005-0000-0000-00006A900000}"/>
    <cellStyle name="Ввод  7 4 4 3" xfId="39195" xr:uid="{00000000-0005-0000-0000-00006B900000}"/>
    <cellStyle name="Ввод  7 4 5" xfId="39196" xr:uid="{00000000-0005-0000-0000-00006C900000}"/>
    <cellStyle name="Ввод  7 4 5 2" xfId="39197" xr:uid="{00000000-0005-0000-0000-00006D900000}"/>
    <cellStyle name="Ввод  7 4 5 3" xfId="39198" xr:uid="{00000000-0005-0000-0000-00006E900000}"/>
    <cellStyle name="Ввод  7 4 6" xfId="39199" xr:uid="{00000000-0005-0000-0000-00006F900000}"/>
    <cellStyle name="Ввод  7 4 7" xfId="39200" xr:uid="{00000000-0005-0000-0000-000070900000}"/>
    <cellStyle name="Ввод  7 5" xfId="39201" xr:uid="{00000000-0005-0000-0000-000071900000}"/>
    <cellStyle name="Ввод  7 5 2" xfId="39202" xr:uid="{00000000-0005-0000-0000-000072900000}"/>
    <cellStyle name="Ввод  7 6" xfId="39203" xr:uid="{00000000-0005-0000-0000-000073900000}"/>
    <cellStyle name="Ввод  7 6 2" xfId="39204" xr:uid="{00000000-0005-0000-0000-000074900000}"/>
    <cellStyle name="Ввод  7 6 3" xfId="39205" xr:uid="{00000000-0005-0000-0000-000075900000}"/>
    <cellStyle name="Ввод  7 7" xfId="39206" xr:uid="{00000000-0005-0000-0000-000076900000}"/>
    <cellStyle name="Ввод  7 7 2" xfId="39207" xr:uid="{00000000-0005-0000-0000-000077900000}"/>
    <cellStyle name="Ввод  7 7 3" xfId="39208" xr:uid="{00000000-0005-0000-0000-000078900000}"/>
    <cellStyle name="Ввод  7 8" xfId="39209" xr:uid="{00000000-0005-0000-0000-000079900000}"/>
    <cellStyle name="Ввод  8" xfId="26566" xr:uid="{00000000-0005-0000-0000-00007A900000}"/>
    <cellStyle name="Ввод  8 2" xfId="26567" xr:uid="{00000000-0005-0000-0000-00007B900000}"/>
    <cellStyle name="Ввод  8 2 2" xfId="39210" xr:uid="{00000000-0005-0000-0000-00007C900000}"/>
    <cellStyle name="Ввод  8 2 2 2" xfId="39211" xr:uid="{00000000-0005-0000-0000-00007D900000}"/>
    <cellStyle name="Ввод  8 2 2 2 2" xfId="39212" xr:uid="{00000000-0005-0000-0000-00007E900000}"/>
    <cellStyle name="Ввод  8 2 2 3" xfId="39213" xr:uid="{00000000-0005-0000-0000-00007F900000}"/>
    <cellStyle name="Ввод  8 2 2 3 2" xfId="39214" xr:uid="{00000000-0005-0000-0000-000080900000}"/>
    <cellStyle name="Ввод  8 2 2 3 3" xfId="39215" xr:uid="{00000000-0005-0000-0000-000081900000}"/>
    <cellStyle name="Ввод  8 2 2 4" xfId="39216" xr:uid="{00000000-0005-0000-0000-000082900000}"/>
    <cellStyle name="Ввод  8 2 2 4 2" xfId="39217" xr:uid="{00000000-0005-0000-0000-000083900000}"/>
    <cellStyle name="Ввод  8 2 2 4 3" xfId="39218" xr:uid="{00000000-0005-0000-0000-000084900000}"/>
    <cellStyle name="Ввод  8 2 2 5" xfId="39219" xr:uid="{00000000-0005-0000-0000-000085900000}"/>
    <cellStyle name="Ввод  8 2 2 5 2" xfId="39220" xr:uid="{00000000-0005-0000-0000-000086900000}"/>
    <cellStyle name="Ввод  8 2 2 5 3" xfId="39221" xr:uid="{00000000-0005-0000-0000-000087900000}"/>
    <cellStyle name="Ввод  8 2 2 6" xfId="39222" xr:uid="{00000000-0005-0000-0000-000088900000}"/>
    <cellStyle name="Ввод  8 2 2 7" xfId="39223" xr:uid="{00000000-0005-0000-0000-000089900000}"/>
    <cellStyle name="Ввод  8 2 3" xfId="39224" xr:uid="{00000000-0005-0000-0000-00008A900000}"/>
    <cellStyle name="Ввод  8 2 3 2" xfId="39225" xr:uid="{00000000-0005-0000-0000-00008B900000}"/>
    <cellStyle name="Ввод  8 2 4" xfId="39226" xr:uid="{00000000-0005-0000-0000-00008C900000}"/>
    <cellStyle name="Ввод  8 2 4 2" xfId="39227" xr:uid="{00000000-0005-0000-0000-00008D900000}"/>
    <cellStyle name="Ввод  8 2 4 3" xfId="39228" xr:uid="{00000000-0005-0000-0000-00008E900000}"/>
    <cellStyle name="Ввод  8 2 5" xfId="39229" xr:uid="{00000000-0005-0000-0000-00008F900000}"/>
    <cellStyle name="Ввод  8 2 5 2" xfId="39230" xr:uid="{00000000-0005-0000-0000-000090900000}"/>
    <cellStyle name="Ввод  8 2 5 3" xfId="39231" xr:uid="{00000000-0005-0000-0000-000091900000}"/>
    <cellStyle name="Ввод  8 2 6" xfId="39232" xr:uid="{00000000-0005-0000-0000-000092900000}"/>
    <cellStyle name="Ввод  8 3" xfId="39233" xr:uid="{00000000-0005-0000-0000-000093900000}"/>
    <cellStyle name="Ввод  8 3 2" xfId="39234" xr:uid="{00000000-0005-0000-0000-000094900000}"/>
    <cellStyle name="Ввод  8 3 2 2" xfId="39235" xr:uid="{00000000-0005-0000-0000-000095900000}"/>
    <cellStyle name="Ввод  8 3 3" xfId="39236" xr:uid="{00000000-0005-0000-0000-000096900000}"/>
    <cellStyle name="Ввод  8 3 3 2" xfId="39237" xr:uid="{00000000-0005-0000-0000-000097900000}"/>
    <cellStyle name="Ввод  8 3 3 3" xfId="39238" xr:uid="{00000000-0005-0000-0000-000098900000}"/>
    <cellStyle name="Ввод  8 3 4" xfId="39239" xr:uid="{00000000-0005-0000-0000-000099900000}"/>
    <cellStyle name="Ввод  8 3 4 2" xfId="39240" xr:uid="{00000000-0005-0000-0000-00009A900000}"/>
    <cellStyle name="Ввод  8 3 4 3" xfId="39241" xr:uid="{00000000-0005-0000-0000-00009B900000}"/>
    <cellStyle name="Ввод  8 3 5" xfId="39242" xr:uid="{00000000-0005-0000-0000-00009C900000}"/>
    <cellStyle name="Ввод  8 3 5 2" xfId="39243" xr:uid="{00000000-0005-0000-0000-00009D900000}"/>
    <cellStyle name="Ввод  8 3 5 3" xfId="39244" xr:uid="{00000000-0005-0000-0000-00009E900000}"/>
    <cellStyle name="Ввод  8 3 6" xfId="39245" xr:uid="{00000000-0005-0000-0000-00009F900000}"/>
    <cellStyle name="Ввод  8 3 7" xfId="39246" xr:uid="{00000000-0005-0000-0000-0000A0900000}"/>
    <cellStyle name="Ввод  8 4" xfId="39247" xr:uid="{00000000-0005-0000-0000-0000A1900000}"/>
    <cellStyle name="Ввод  8 4 2" xfId="39248" xr:uid="{00000000-0005-0000-0000-0000A2900000}"/>
    <cellStyle name="Ввод  8 4 2 2" xfId="39249" xr:uid="{00000000-0005-0000-0000-0000A3900000}"/>
    <cellStyle name="Ввод  8 4 3" xfId="39250" xr:uid="{00000000-0005-0000-0000-0000A4900000}"/>
    <cellStyle name="Ввод  8 4 3 2" xfId="39251" xr:uid="{00000000-0005-0000-0000-0000A5900000}"/>
    <cellStyle name="Ввод  8 4 3 3" xfId="39252" xr:uid="{00000000-0005-0000-0000-0000A6900000}"/>
    <cellStyle name="Ввод  8 4 4" xfId="39253" xr:uid="{00000000-0005-0000-0000-0000A7900000}"/>
    <cellStyle name="Ввод  8 4 4 2" xfId="39254" xr:uid="{00000000-0005-0000-0000-0000A8900000}"/>
    <cellStyle name="Ввод  8 4 4 3" xfId="39255" xr:uid="{00000000-0005-0000-0000-0000A9900000}"/>
    <cellStyle name="Ввод  8 4 5" xfId="39256" xr:uid="{00000000-0005-0000-0000-0000AA900000}"/>
    <cellStyle name="Ввод  8 4 5 2" xfId="39257" xr:uid="{00000000-0005-0000-0000-0000AB900000}"/>
    <cellStyle name="Ввод  8 4 5 3" xfId="39258" xr:uid="{00000000-0005-0000-0000-0000AC900000}"/>
    <cellStyle name="Ввод  8 4 6" xfId="39259" xr:uid="{00000000-0005-0000-0000-0000AD900000}"/>
    <cellStyle name="Ввод  8 4 7" xfId="39260" xr:uid="{00000000-0005-0000-0000-0000AE900000}"/>
    <cellStyle name="Ввод  8 5" xfId="39261" xr:uid="{00000000-0005-0000-0000-0000AF900000}"/>
    <cellStyle name="Ввод  8 5 2" xfId="39262" xr:uid="{00000000-0005-0000-0000-0000B0900000}"/>
    <cellStyle name="Ввод  8 6" xfId="39263" xr:uid="{00000000-0005-0000-0000-0000B1900000}"/>
    <cellStyle name="Ввод  8 6 2" xfId="39264" xr:uid="{00000000-0005-0000-0000-0000B2900000}"/>
    <cellStyle name="Ввод  8 6 3" xfId="39265" xr:uid="{00000000-0005-0000-0000-0000B3900000}"/>
    <cellStyle name="Ввод  8 7" xfId="39266" xr:uid="{00000000-0005-0000-0000-0000B4900000}"/>
    <cellStyle name="Ввод  8 7 2" xfId="39267" xr:uid="{00000000-0005-0000-0000-0000B5900000}"/>
    <cellStyle name="Ввод  8 7 3" xfId="39268" xr:uid="{00000000-0005-0000-0000-0000B6900000}"/>
    <cellStyle name="Ввод  8 8" xfId="39269" xr:uid="{00000000-0005-0000-0000-0000B7900000}"/>
    <cellStyle name="Ввод  9" xfId="26568" xr:uid="{00000000-0005-0000-0000-0000B8900000}"/>
    <cellStyle name="Ввод  9 2" xfId="26569" xr:uid="{00000000-0005-0000-0000-0000B9900000}"/>
    <cellStyle name="Ввод  9 2 2" xfId="39270" xr:uid="{00000000-0005-0000-0000-0000BA900000}"/>
    <cellStyle name="Ввод  9 2 2 2" xfId="39271" xr:uid="{00000000-0005-0000-0000-0000BB900000}"/>
    <cellStyle name="Ввод  9 2 2 2 2" xfId="39272" xr:uid="{00000000-0005-0000-0000-0000BC900000}"/>
    <cellStyle name="Ввод  9 2 2 3" xfId="39273" xr:uid="{00000000-0005-0000-0000-0000BD900000}"/>
    <cellStyle name="Ввод  9 2 2 3 2" xfId="39274" xr:uid="{00000000-0005-0000-0000-0000BE900000}"/>
    <cellStyle name="Ввод  9 2 2 3 3" xfId="39275" xr:uid="{00000000-0005-0000-0000-0000BF900000}"/>
    <cellStyle name="Ввод  9 2 2 4" xfId="39276" xr:uid="{00000000-0005-0000-0000-0000C0900000}"/>
    <cellStyle name="Ввод  9 2 2 4 2" xfId="39277" xr:uid="{00000000-0005-0000-0000-0000C1900000}"/>
    <cellStyle name="Ввод  9 2 2 4 3" xfId="39278" xr:uid="{00000000-0005-0000-0000-0000C2900000}"/>
    <cellStyle name="Ввод  9 2 2 5" xfId="39279" xr:uid="{00000000-0005-0000-0000-0000C3900000}"/>
    <cellStyle name="Ввод  9 2 2 5 2" xfId="39280" xr:uid="{00000000-0005-0000-0000-0000C4900000}"/>
    <cellStyle name="Ввод  9 2 2 5 3" xfId="39281" xr:uid="{00000000-0005-0000-0000-0000C5900000}"/>
    <cellStyle name="Ввод  9 2 2 6" xfId="39282" xr:uid="{00000000-0005-0000-0000-0000C6900000}"/>
    <cellStyle name="Ввод  9 2 2 7" xfId="39283" xr:uid="{00000000-0005-0000-0000-0000C7900000}"/>
    <cellStyle name="Ввод  9 2 3" xfId="39284" xr:uid="{00000000-0005-0000-0000-0000C8900000}"/>
    <cellStyle name="Ввод  9 2 3 2" xfId="39285" xr:uid="{00000000-0005-0000-0000-0000C9900000}"/>
    <cellStyle name="Ввод  9 2 4" xfId="39286" xr:uid="{00000000-0005-0000-0000-0000CA900000}"/>
    <cellStyle name="Ввод  9 2 4 2" xfId="39287" xr:uid="{00000000-0005-0000-0000-0000CB900000}"/>
    <cellStyle name="Ввод  9 2 4 3" xfId="39288" xr:uid="{00000000-0005-0000-0000-0000CC900000}"/>
    <cellStyle name="Ввод  9 2 5" xfId="39289" xr:uid="{00000000-0005-0000-0000-0000CD900000}"/>
    <cellStyle name="Ввод  9 2 5 2" xfId="39290" xr:uid="{00000000-0005-0000-0000-0000CE900000}"/>
    <cellStyle name="Ввод  9 2 5 3" xfId="39291" xr:uid="{00000000-0005-0000-0000-0000CF900000}"/>
    <cellStyle name="Ввод  9 2 6" xfId="39292" xr:uid="{00000000-0005-0000-0000-0000D0900000}"/>
    <cellStyle name="Ввод  9 3" xfId="39293" xr:uid="{00000000-0005-0000-0000-0000D1900000}"/>
    <cellStyle name="Ввод  9 3 2" xfId="39294" xr:uid="{00000000-0005-0000-0000-0000D2900000}"/>
    <cellStyle name="Ввод  9 3 2 2" xfId="39295" xr:uid="{00000000-0005-0000-0000-0000D3900000}"/>
    <cellStyle name="Ввод  9 3 3" xfId="39296" xr:uid="{00000000-0005-0000-0000-0000D4900000}"/>
    <cellStyle name="Ввод  9 3 3 2" xfId="39297" xr:uid="{00000000-0005-0000-0000-0000D5900000}"/>
    <cellStyle name="Ввод  9 3 3 3" xfId="39298" xr:uid="{00000000-0005-0000-0000-0000D6900000}"/>
    <cellStyle name="Ввод  9 3 4" xfId="39299" xr:uid="{00000000-0005-0000-0000-0000D7900000}"/>
    <cellStyle name="Ввод  9 3 4 2" xfId="39300" xr:uid="{00000000-0005-0000-0000-0000D8900000}"/>
    <cellStyle name="Ввод  9 3 4 3" xfId="39301" xr:uid="{00000000-0005-0000-0000-0000D9900000}"/>
    <cellStyle name="Ввод  9 3 5" xfId="39302" xr:uid="{00000000-0005-0000-0000-0000DA900000}"/>
    <cellStyle name="Ввод  9 3 5 2" xfId="39303" xr:uid="{00000000-0005-0000-0000-0000DB900000}"/>
    <cellStyle name="Ввод  9 3 5 3" xfId="39304" xr:uid="{00000000-0005-0000-0000-0000DC900000}"/>
    <cellStyle name="Ввод  9 3 6" xfId="39305" xr:uid="{00000000-0005-0000-0000-0000DD900000}"/>
    <cellStyle name="Ввод  9 3 7" xfId="39306" xr:uid="{00000000-0005-0000-0000-0000DE900000}"/>
    <cellStyle name="Ввод  9 4" xfId="39307" xr:uid="{00000000-0005-0000-0000-0000DF900000}"/>
    <cellStyle name="Ввод  9 4 2" xfId="39308" xr:uid="{00000000-0005-0000-0000-0000E0900000}"/>
    <cellStyle name="Ввод  9 4 2 2" xfId="39309" xr:uid="{00000000-0005-0000-0000-0000E1900000}"/>
    <cellStyle name="Ввод  9 4 3" xfId="39310" xr:uid="{00000000-0005-0000-0000-0000E2900000}"/>
    <cellStyle name="Ввод  9 4 3 2" xfId="39311" xr:uid="{00000000-0005-0000-0000-0000E3900000}"/>
    <cellStyle name="Ввод  9 4 3 3" xfId="39312" xr:uid="{00000000-0005-0000-0000-0000E4900000}"/>
    <cellStyle name="Ввод  9 4 4" xfId="39313" xr:uid="{00000000-0005-0000-0000-0000E5900000}"/>
    <cellStyle name="Ввод  9 4 4 2" xfId="39314" xr:uid="{00000000-0005-0000-0000-0000E6900000}"/>
    <cellStyle name="Ввод  9 4 4 3" xfId="39315" xr:uid="{00000000-0005-0000-0000-0000E7900000}"/>
    <cellStyle name="Ввод  9 4 5" xfId="39316" xr:uid="{00000000-0005-0000-0000-0000E8900000}"/>
    <cellStyle name="Ввод  9 4 5 2" xfId="39317" xr:uid="{00000000-0005-0000-0000-0000E9900000}"/>
    <cellStyle name="Ввод  9 4 5 3" xfId="39318" xr:uid="{00000000-0005-0000-0000-0000EA900000}"/>
    <cellStyle name="Ввод  9 4 6" xfId="39319" xr:uid="{00000000-0005-0000-0000-0000EB900000}"/>
    <cellStyle name="Ввод  9 4 7" xfId="39320" xr:uid="{00000000-0005-0000-0000-0000EC900000}"/>
    <cellStyle name="Ввод  9 5" xfId="39321" xr:uid="{00000000-0005-0000-0000-0000ED900000}"/>
    <cellStyle name="Ввод  9 5 2" xfId="39322" xr:uid="{00000000-0005-0000-0000-0000EE900000}"/>
    <cellStyle name="Ввод  9 6" xfId="39323" xr:uid="{00000000-0005-0000-0000-0000EF900000}"/>
    <cellStyle name="Ввод  9 6 2" xfId="39324" xr:uid="{00000000-0005-0000-0000-0000F0900000}"/>
    <cellStyle name="Ввод  9 6 3" xfId="39325" xr:uid="{00000000-0005-0000-0000-0000F1900000}"/>
    <cellStyle name="Ввод  9 7" xfId="39326" xr:uid="{00000000-0005-0000-0000-0000F2900000}"/>
    <cellStyle name="Ввод  9 7 2" xfId="39327" xr:uid="{00000000-0005-0000-0000-0000F3900000}"/>
    <cellStyle name="Ввод  9 7 3" xfId="39328" xr:uid="{00000000-0005-0000-0000-0000F4900000}"/>
    <cellStyle name="Ввод  9 8" xfId="39329" xr:uid="{00000000-0005-0000-0000-0000F5900000}"/>
    <cellStyle name="Внебиржевой" xfId="26570" xr:uid="{00000000-0005-0000-0000-0000F6900000}"/>
    <cellStyle name="Вывод 10" xfId="26571" xr:uid="{00000000-0005-0000-0000-0000F7900000}"/>
    <cellStyle name="Вывод 10 2" xfId="26572" xr:uid="{00000000-0005-0000-0000-0000F8900000}"/>
    <cellStyle name="Вывод 10 2 2" xfId="39330" xr:uid="{00000000-0005-0000-0000-0000F9900000}"/>
    <cellStyle name="Вывод 10 2 2 2" xfId="39331" xr:uid="{00000000-0005-0000-0000-0000FA900000}"/>
    <cellStyle name="Вывод 10 2 2 2 2" xfId="39332" xr:uid="{00000000-0005-0000-0000-0000FB900000}"/>
    <cellStyle name="Вывод 10 2 2 2 3" xfId="39333" xr:uid="{00000000-0005-0000-0000-0000FC900000}"/>
    <cellStyle name="Вывод 10 2 2 3" xfId="39334" xr:uid="{00000000-0005-0000-0000-0000FD900000}"/>
    <cellStyle name="Вывод 10 2 2 3 2" xfId="39335" xr:uid="{00000000-0005-0000-0000-0000FE900000}"/>
    <cellStyle name="Вывод 10 2 2 3 3" xfId="39336" xr:uid="{00000000-0005-0000-0000-0000FF900000}"/>
    <cellStyle name="Вывод 10 2 2 4" xfId="39337" xr:uid="{00000000-0005-0000-0000-000000910000}"/>
    <cellStyle name="Вывод 10 2 2 4 2" xfId="39338" xr:uid="{00000000-0005-0000-0000-000001910000}"/>
    <cellStyle name="Вывод 10 2 2 4 3" xfId="39339" xr:uid="{00000000-0005-0000-0000-000002910000}"/>
    <cellStyle name="Вывод 10 2 2 5" xfId="39340" xr:uid="{00000000-0005-0000-0000-000003910000}"/>
    <cellStyle name="Вывод 10 2 2 6" xfId="39341" xr:uid="{00000000-0005-0000-0000-000004910000}"/>
    <cellStyle name="Вывод 10 2 2 7" xfId="39342" xr:uid="{00000000-0005-0000-0000-000005910000}"/>
    <cellStyle name="Вывод 10 2 3" xfId="39343" xr:uid="{00000000-0005-0000-0000-000006910000}"/>
    <cellStyle name="Вывод 10 2 3 2" xfId="39344" xr:uid="{00000000-0005-0000-0000-000007910000}"/>
    <cellStyle name="Вывод 10 2 3 3" xfId="39345" xr:uid="{00000000-0005-0000-0000-000008910000}"/>
    <cellStyle name="Вывод 10 2 4" xfId="39346" xr:uid="{00000000-0005-0000-0000-000009910000}"/>
    <cellStyle name="Вывод 10 2 4 2" xfId="39347" xr:uid="{00000000-0005-0000-0000-00000A910000}"/>
    <cellStyle name="Вывод 10 2 4 3" xfId="39348" xr:uid="{00000000-0005-0000-0000-00000B910000}"/>
    <cellStyle name="Вывод 10 2 5" xfId="39349" xr:uid="{00000000-0005-0000-0000-00000C910000}"/>
    <cellStyle name="Вывод 10 2 5 2" xfId="39350" xr:uid="{00000000-0005-0000-0000-00000D910000}"/>
    <cellStyle name="Вывод 10 2 5 3" xfId="39351" xr:uid="{00000000-0005-0000-0000-00000E910000}"/>
    <cellStyle name="Вывод 10 2 6" xfId="39352" xr:uid="{00000000-0005-0000-0000-00000F910000}"/>
    <cellStyle name="Вывод 10 2 7" xfId="39353" xr:uid="{00000000-0005-0000-0000-000010910000}"/>
    <cellStyle name="Вывод 10 3" xfId="39354" xr:uid="{00000000-0005-0000-0000-000011910000}"/>
    <cellStyle name="Вывод 10 3 2" xfId="39355" xr:uid="{00000000-0005-0000-0000-000012910000}"/>
    <cellStyle name="Вывод 10 3 2 2" xfId="39356" xr:uid="{00000000-0005-0000-0000-000013910000}"/>
    <cellStyle name="Вывод 10 3 2 3" xfId="39357" xr:uid="{00000000-0005-0000-0000-000014910000}"/>
    <cellStyle name="Вывод 10 3 3" xfId="39358" xr:uid="{00000000-0005-0000-0000-000015910000}"/>
    <cellStyle name="Вывод 10 3 3 2" xfId="39359" xr:uid="{00000000-0005-0000-0000-000016910000}"/>
    <cellStyle name="Вывод 10 3 3 3" xfId="39360" xr:uid="{00000000-0005-0000-0000-000017910000}"/>
    <cellStyle name="Вывод 10 3 4" xfId="39361" xr:uid="{00000000-0005-0000-0000-000018910000}"/>
    <cellStyle name="Вывод 10 3 4 2" xfId="39362" xr:uid="{00000000-0005-0000-0000-000019910000}"/>
    <cellStyle name="Вывод 10 3 4 3" xfId="39363" xr:uid="{00000000-0005-0000-0000-00001A910000}"/>
    <cellStyle name="Вывод 10 3 5" xfId="39364" xr:uid="{00000000-0005-0000-0000-00001B910000}"/>
    <cellStyle name="Вывод 10 3 6" xfId="39365" xr:uid="{00000000-0005-0000-0000-00001C910000}"/>
    <cellStyle name="Вывод 10 3 7" xfId="39366" xr:uid="{00000000-0005-0000-0000-00001D910000}"/>
    <cellStyle name="Вывод 10 4" xfId="39367" xr:uid="{00000000-0005-0000-0000-00001E910000}"/>
    <cellStyle name="Вывод 10 4 2" xfId="39368" xr:uid="{00000000-0005-0000-0000-00001F910000}"/>
    <cellStyle name="Вывод 10 4 2 2" xfId="39369" xr:uid="{00000000-0005-0000-0000-000020910000}"/>
    <cellStyle name="Вывод 10 4 2 3" xfId="39370" xr:uid="{00000000-0005-0000-0000-000021910000}"/>
    <cellStyle name="Вывод 10 4 3" xfId="39371" xr:uid="{00000000-0005-0000-0000-000022910000}"/>
    <cellStyle name="Вывод 10 4 3 2" xfId="39372" xr:uid="{00000000-0005-0000-0000-000023910000}"/>
    <cellStyle name="Вывод 10 4 3 3" xfId="39373" xr:uid="{00000000-0005-0000-0000-000024910000}"/>
    <cellStyle name="Вывод 10 4 4" xfId="39374" xr:uid="{00000000-0005-0000-0000-000025910000}"/>
    <cellStyle name="Вывод 10 4 4 2" xfId="39375" xr:uid="{00000000-0005-0000-0000-000026910000}"/>
    <cellStyle name="Вывод 10 4 4 3" xfId="39376" xr:uid="{00000000-0005-0000-0000-000027910000}"/>
    <cellStyle name="Вывод 10 4 5" xfId="39377" xr:uid="{00000000-0005-0000-0000-000028910000}"/>
    <cellStyle name="Вывод 10 4 6" xfId="39378" xr:uid="{00000000-0005-0000-0000-000029910000}"/>
    <cellStyle name="Вывод 10 4 7" xfId="39379" xr:uid="{00000000-0005-0000-0000-00002A910000}"/>
    <cellStyle name="Вывод 10 5" xfId="39380" xr:uid="{00000000-0005-0000-0000-00002B910000}"/>
    <cellStyle name="Вывод 10 5 2" xfId="39381" xr:uid="{00000000-0005-0000-0000-00002C910000}"/>
    <cellStyle name="Вывод 10 5 3" xfId="39382" xr:uid="{00000000-0005-0000-0000-00002D910000}"/>
    <cellStyle name="Вывод 10 6" xfId="39383" xr:uid="{00000000-0005-0000-0000-00002E910000}"/>
    <cellStyle name="Вывод 10 6 2" xfId="39384" xr:uid="{00000000-0005-0000-0000-00002F910000}"/>
    <cellStyle name="Вывод 10 6 3" xfId="39385" xr:uid="{00000000-0005-0000-0000-000030910000}"/>
    <cellStyle name="Вывод 10 7" xfId="39386" xr:uid="{00000000-0005-0000-0000-000031910000}"/>
    <cellStyle name="Вывод 10 8" xfId="39387" xr:uid="{00000000-0005-0000-0000-000032910000}"/>
    <cellStyle name="Вывод 11" xfId="26573" xr:uid="{00000000-0005-0000-0000-000033910000}"/>
    <cellStyle name="Вывод 11 2" xfId="26574" xr:uid="{00000000-0005-0000-0000-000034910000}"/>
    <cellStyle name="Вывод 11 2 2" xfId="39388" xr:uid="{00000000-0005-0000-0000-000035910000}"/>
    <cellStyle name="Вывод 11 2 2 2" xfId="39389" xr:uid="{00000000-0005-0000-0000-000036910000}"/>
    <cellStyle name="Вывод 11 2 2 2 2" xfId="39390" xr:uid="{00000000-0005-0000-0000-000037910000}"/>
    <cellStyle name="Вывод 11 2 2 2 3" xfId="39391" xr:uid="{00000000-0005-0000-0000-000038910000}"/>
    <cellStyle name="Вывод 11 2 2 3" xfId="39392" xr:uid="{00000000-0005-0000-0000-000039910000}"/>
    <cellStyle name="Вывод 11 2 2 3 2" xfId="39393" xr:uid="{00000000-0005-0000-0000-00003A910000}"/>
    <cellStyle name="Вывод 11 2 2 3 3" xfId="39394" xr:uid="{00000000-0005-0000-0000-00003B910000}"/>
    <cellStyle name="Вывод 11 2 2 4" xfId="39395" xr:uid="{00000000-0005-0000-0000-00003C910000}"/>
    <cellStyle name="Вывод 11 2 2 4 2" xfId="39396" xr:uid="{00000000-0005-0000-0000-00003D910000}"/>
    <cellStyle name="Вывод 11 2 2 4 3" xfId="39397" xr:uid="{00000000-0005-0000-0000-00003E910000}"/>
    <cellStyle name="Вывод 11 2 2 5" xfId="39398" xr:uid="{00000000-0005-0000-0000-00003F910000}"/>
    <cellStyle name="Вывод 11 2 2 6" xfId="39399" xr:uid="{00000000-0005-0000-0000-000040910000}"/>
    <cellStyle name="Вывод 11 2 2 7" xfId="39400" xr:uid="{00000000-0005-0000-0000-000041910000}"/>
    <cellStyle name="Вывод 11 2 3" xfId="39401" xr:uid="{00000000-0005-0000-0000-000042910000}"/>
    <cellStyle name="Вывод 11 2 3 2" xfId="39402" xr:uid="{00000000-0005-0000-0000-000043910000}"/>
    <cellStyle name="Вывод 11 2 3 3" xfId="39403" xr:uid="{00000000-0005-0000-0000-000044910000}"/>
    <cellStyle name="Вывод 11 2 4" xfId="39404" xr:uid="{00000000-0005-0000-0000-000045910000}"/>
    <cellStyle name="Вывод 11 2 4 2" xfId="39405" xr:uid="{00000000-0005-0000-0000-000046910000}"/>
    <cellStyle name="Вывод 11 2 4 3" xfId="39406" xr:uid="{00000000-0005-0000-0000-000047910000}"/>
    <cellStyle name="Вывод 11 2 5" xfId="39407" xr:uid="{00000000-0005-0000-0000-000048910000}"/>
    <cellStyle name="Вывод 11 2 5 2" xfId="39408" xr:uid="{00000000-0005-0000-0000-000049910000}"/>
    <cellStyle name="Вывод 11 2 5 3" xfId="39409" xr:uid="{00000000-0005-0000-0000-00004A910000}"/>
    <cellStyle name="Вывод 11 2 6" xfId="39410" xr:uid="{00000000-0005-0000-0000-00004B910000}"/>
    <cellStyle name="Вывод 11 2 7" xfId="39411" xr:uid="{00000000-0005-0000-0000-00004C910000}"/>
    <cellStyle name="Вывод 11 3" xfId="39412" xr:uid="{00000000-0005-0000-0000-00004D910000}"/>
    <cellStyle name="Вывод 11 3 2" xfId="39413" xr:uid="{00000000-0005-0000-0000-00004E910000}"/>
    <cellStyle name="Вывод 11 3 2 2" xfId="39414" xr:uid="{00000000-0005-0000-0000-00004F910000}"/>
    <cellStyle name="Вывод 11 3 2 3" xfId="39415" xr:uid="{00000000-0005-0000-0000-000050910000}"/>
    <cellStyle name="Вывод 11 3 3" xfId="39416" xr:uid="{00000000-0005-0000-0000-000051910000}"/>
    <cellStyle name="Вывод 11 3 3 2" xfId="39417" xr:uid="{00000000-0005-0000-0000-000052910000}"/>
    <cellStyle name="Вывод 11 3 3 3" xfId="39418" xr:uid="{00000000-0005-0000-0000-000053910000}"/>
    <cellStyle name="Вывод 11 3 4" xfId="39419" xr:uid="{00000000-0005-0000-0000-000054910000}"/>
    <cellStyle name="Вывод 11 3 4 2" xfId="39420" xr:uid="{00000000-0005-0000-0000-000055910000}"/>
    <cellStyle name="Вывод 11 3 4 3" xfId="39421" xr:uid="{00000000-0005-0000-0000-000056910000}"/>
    <cellStyle name="Вывод 11 3 5" xfId="39422" xr:uid="{00000000-0005-0000-0000-000057910000}"/>
    <cellStyle name="Вывод 11 3 6" xfId="39423" xr:uid="{00000000-0005-0000-0000-000058910000}"/>
    <cellStyle name="Вывод 11 3 7" xfId="39424" xr:uid="{00000000-0005-0000-0000-000059910000}"/>
    <cellStyle name="Вывод 11 4" xfId="39425" xr:uid="{00000000-0005-0000-0000-00005A910000}"/>
    <cellStyle name="Вывод 11 4 2" xfId="39426" xr:uid="{00000000-0005-0000-0000-00005B910000}"/>
    <cellStyle name="Вывод 11 4 2 2" xfId="39427" xr:uid="{00000000-0005-0000-0000-00005C910000}"/>
    <cellStyle name="Вывод 11 4 2 3" xfId="39428" xr:uid="{00000000-0005-0000-0000-00005D910000}"/>
    <cellStyle name="Вывод 11 4 3" xfId="39429" xr:uid="{00000000-0005-0000-0000-00005E910000}"/>
    <cellStyle name="Вывод 11 4 3 2" xfId="39430" xr:uid="{00000000-0005-0000-0000-00005F910000}"/>
    <cellStyle name="Вывод 11 4 3 3" xfId="39431" xr:uid="{00000000-0005-0000-0000-000060910000}"/>
    <cellStyle name="Вывод 11 4 4" xfId="39432" xr:uid="{00000000-0005-0000-0000-000061910000}"/>
    <cellStyle name="Вывод 11 4 4 2" xfId="39433" xr:uid="{00000000-0005-0000-0000-000062910000}"/>
    <cellStyle name="Вывод 11 4 4 3" xfId="39434" xr:uid="{00000000-0005-0000-0000-000063910000}"/>
    <cellStyle name="Вывод 11 4 5" xfId="39435" xr:uid="{00000000-0005-0000-0000-000064910000}"/>
    <cellStyle name="Вывод 11 4 6" xfId="39436" xr:uid="{00000000-0005-0000-0000-000065910000}"/>
    <cellStyle name="Вывод 11 4 7" xfId="39437" xr:uid="{00000000-0005-0000-0000-000066910000}"/>
    <cellStyle name="Вывод 11 5" xfId="39438" xr:uid="{00000000-0005-0000-0000-000067910000}"/>
    <cellStyle name="Вывод 11 5 2" xfId="39439" xr:uid="{00000000-0005-0000-0000-000068910000}"/>
    <cellStyle name="Вывод 11 5 3" xfId="39440" xr:uid="{00000000-0005-0000-0000-000069910000}"/>
    <cellStyle name="Вывод 11 6" xfId="39441" xr:uid="{00000000-0005-0000-0000-00006A910000}"/>
    <cellStyle name="Вывод 11 6 2" xfId="39442" xr:uid="{00000000-0005-0000-0000-00006B910000}"/>
    <cellStyle name="Вывод 11 6 3" xfId="39443" xr:uid="{00000000-0005-0000-0000-00006C910000}"/>
    <cellStyle name="Вывод 11 7" xfId="39444" xr:uid="{00000000-0005-0000-0000-00006D910000}"/>
    <cellStyle name="Вывод 11 8" xfId="39445" xr:uid="{00000000-0005-0000-0000-00006E910000}"/>
    <cellStyle name="Вывод 12" xfId="26575" xr:uid="{00000000-0005-0000-0000-00006F910000}"/>
    <cellStyle name="Вывод 12 2" xfId="26576" xr:uid="{00000000-0005-0000-0000-000070910000}"/>
    <cellStyle name="Вывод 12 2 2" xfId="39446" xr:uid="{00000000-0005-0000-0000-000071910000}"/>
    <cellStyle name="Вывод 12 2 2 2" xfId="39447" xr:uid="{00000000-0005-0000-0000-000072910000}"/>
    <cellStyle name="Вывод 12 2 2 2 2" xfId="39448" xr:uid="{00000000-0005-0000-0000-000073910000}"/>
    <cellStyle name="Вывод 12 2 2 2 3" xfId="39449" xr:uid="{00000000-0005-0000-0000-000074910000}"/>
    <cellStyle name="Вывод 12 2 2 3" xfId="39450" xr:uid="{00000000-0005-0000-0000-000075910000}"/>
    <cellStyle name="Вывод 12 2 2 3 2" xfId="39451" xr:uid="{00000000-0005-0000-0000-000076910000}"/>
    <cellStyle name="Вывод 12 2 2 3 3" xfId="39452" xr:uid="{00000000-0005-0000-0000-000077910000}"/>
    <cellStyle name="Вывод 12 2 2 4" xfId="39453" xr:uid="{00000000-0005-0000-0000-000078910000}"/>
    <cellStyle name="Вывод 12 2 2 4 2" xfId="39454" xr:uid="{00000000-0005-0000-0000-000079910000}"/>
    <cellStyle name="Вывод 12 2 2 4 3" xfId="39455" xr:uid="{00000000-0005-0000-0000-00007A910000}"/>
    <cellStyle name="Вывод 12 2 2 5" xfId="39456" xr:uid="{00000000-0005-0000-0000-00007B910000}"/>
    <cellStyle name="Вывод 12 2 2 6" xfId="39457" xr:uid="{00000000-0005-0000-0000-00007C910000}"/>
    <cellStyle name="Вывод 12 2 2 7" xfId="39458" xr:uid="{00000000-0005-0000-0000-00007D910000}"/>
    <cellStyle name="Вывод 12 2 3" xfId="39459" xr:uid="{00000000-0005-0000-0000-00007E910000}"/>
    <cellStyle name="Вывод 12 2 3 2" xfId="39460" xr:uid="{00000000-0005-0000-0000-00007F910000}"/>
    <cellStyle name="Вывод 12 2 3 3" xfId="39461" xr:uid="{00000000-0005-0000-0000-000080910000}"/>
    <cellStyle name="Вывод 12 2 4" xfId="39462" xr:uid="{00000000-0005-0000-0000-000081910000}"/>
    <cellStyle name="Вывод 12 2 4 2" xfId="39463" xr:uid="{00000000-0005-0000-0000-000082910000}"/>
    <cellStyle name="Вывод 12 2 4 3" xfId="39464" xr:uid="{00000000-0005-0000-0000-000083910000}"/>
    <cellStyle name="Вывод 12 2 5" xfId="39465" xr:uid="{00000000-0005-0000-0000-000084910000}"/>
    <cellStyle name="Вывод 12 2 5 2" xfId="39466" xr:uid="{00000000-0005-0000-0000-000085910000}"/>
    <cellStyle name="Вывод 12 2 5 3" xfId="39467" xr:uid="{00000000-0005-0000-0000-000086910000}"/>
    <cellStyle name="Вывод 12 2 6" xfId="39468" xr:uid="{00000000-0005-0000-0000-000087910000}"/>
    <cellStyle name="Вывод 12 2 7" xfId="39469" xr:uid="{00000000-0005-0000-0000-000088910000}"/>
    <cellStyle name="Вывод 12 3" xfId="39470" xr:uid="{00000000-0005-0000-0000-000089910000}"/>
    <cellStyle name="Вывод 12 3 2" xfId="39471" xr:uid="{00000000-0005-0000-0000-00008A910000}"/>
    <cellStyle name="Вывод 12 3 2 2" xfId="39472" xr:uid="{00000000-0005-0000-0000-00008B910000}"/>
    <cellStyle name="Вывод 12 3 2 3" xfId="39473" xr:uid="{00000000-0005-0000-0000-00008C910000}"/>
    <cellStyle name="Вывод 12 3 3" xfId="39474" xr:uid="{00000000-0005-0000-0000-00008D910000}"/>
    <cellStyle name="Вывод 12 3 3 2" xfId="39475" xr:uid="{00000000-0005-0000-0000-00008E910000}"/>
    <cellStyle name="Вывод 12 3 3 3" xfId="39476" xr:uid="{00000000-0005-0000-0000-00008F910000}"/>
    <cellStyle name="Вывод 12 3 4" xfId="39477" xr:uid="{00000000-0005-0000-0000-000090910000}"/>
    <cellStyle name="Вывод 12 3 4 2" xfId="39478" xr:uid="{00000000-0005-0000-0000-000091910000}"/>
    <cellStyle name="Вывод 12 3 4 3" xfId="39479" xr:uid="{00000000-0005-0000-0000-000092910000}"/>
    <cellStyle name="Вывод 12 3 5" xfId="39480" xr:uid="{00000000-0005-0000-0000-000093910000}"/>
    <cellStyle name="Вывод 12 3 6" xfId="39481" xr:uid="{00000000-0005-0000-0000-000094910000}"/>
    <cellStyle name="Вывод 12 3 7" xfId="39482" xr:uid="{00000000-0005-0000-0000-000095910000}"/>
    <cellStyle name="Вывод 12 4" xfId="39483" xr:uid="{00000000-0005-0000-0000-000096910000}"/>
    <cellStyle name="Вывод 12 4 2" xfId="39484" xr:uid="{00000000-0005-0000-0000-000097910000}"/>
    <cellStyle name="Вывод 12 4 2 2" xfId="39485" xr:uid="{00000000-0005-0000-0000-000098910000}"/>
    <cellStyle name="Вывод 12 4 2 3" xfId="39486" xr:uid="{00000000-0005-0000-0000-000099910000}"/>
    <cellStyle name="Вывод 12 4 3" xfId="39487" xr:uid="{00000000-0005-0000-0000-00009A910000}"/>
    <cellStyle name="Вывод 12 4 3 2" xfId="39488" xr:uid="{00000000-0005-0000-0000-00009B910000}"/>
    <cellStyle name="Вывод 12 4 3 3" xfId="39489" xr:uid="{00000000-0005-0000-0000-00009C910000}"/>
    <cellStyle name="Вывод 12 4 4" xfId="39490" xr:uid="{00000000-0005-0000-0000-00009D910000}"/>
    <cellStyle name="Вывод 12 4 4 2" xfId="39491" xr:uid="{00000000-0005-0000-0000-00009E910000}"/>
    <cellStyle name="Вывод 12 4 4 3" xfId="39492" xr:uid="{00000000-0005-0000-0000-00009F910000}"/>
    <cellStyle name="Вывод 12 4 5" xfId="39493" xr:uid="{00000000-0005-0000-0000-0000A0910000}"/>
    <cellStyle name="Вывод 12 4 6" xfId="39494" xr:uid="{00000000-0005-0000-0000-0000A1910000}"/>
    <cellStyle name="Вывод 12 4 7" xfId="39495" xr:uid="{00000000-0005-0000-0000-0000A2910000}"/>
    <cellStyle name="Вывод 12 5" xfId="39496" xr:uid="{00000000-0005-0000-0000-0000A3910000}"/>
    <cellStyle name="Вывод 12 5 2" xfId="39497" xr:uid="{00000000-0005-0000-0000-0000A4910000}"/>
    <cellStyle name="Вывод 12 5 3" xfId="39498" xr:uid="{00000000-0005-0000-0000-0000A5910000}"/>
    <cellStyle name="Вывод 12 6" xfId="39499" xr:uid="{00000000-0005-0000-0000-0000A6910000}"/>
    <cellStyle name="Вывод 12 6 2" xfId="39500" xr:uid="{00000000-0005-0000-0000-0000A7910000}"/>
    <cellStyle name="Вывод 12 6 3" xfId="39501" xr:uid="{00000000-0005-0000-0000-0000A8910000}"/>
    <cellStyle name="Вывод 12 7" xfId="39502" xr:uid="{00000000-0005-0000-0000-0000A9910000}"/>
    <cellStyle name="Вывод 12 8" xfId="39503" xr:uid="{00000000-0005-0000-0000-0000AA910000}"/>
    <cellStyle name="Вывод 13" xfId="26577" xr:uid="{00000000-0005-0000-0000-0000AB910000}"/>
    <cellStyle name="Вывод 13 2" xfId="26578" xr:uid="{00000000-0005-0000-0000-0000AC910000}"/>
    <cellStyle name="Вывод 13 2 2" xfId="39504" xr:uid="{00000000-0005-0000-0000-0000AD910000}"/>
    <cellStyle name="Вывод 13 2 2 2" xfId="39505" xr:uid="{00000000-0005-0000-0000-0000AE910000}"/>
    <cellStyle name="Вывод 13 2 2 2 2" xfId="39506" xr:uid="{00000000-0005-0000-0000-0000AF910000}"/>
    <cellStyle name="Вывод 13 2 2 2 3" xfId="39507" xr:uid="{00000000-0005-0000-0000-0000B0910000}"/>
    <cellStyle name="Вывод 13 2 2 3" xfId="39508" xr:uid="{00000000-0005-0000-0000-0000B1910000}"/>
    <cellStyle name="Вывод 13 2 2 3 2" xfId="39509" xr:uid="{00000000-0005-0000-0000-0000B2910000}"/>
    <cellStyle name="Вывод 13 2 2 3 3" xfId="39510" xr:uid="{00000000-0005-0000-0000-0000B3910000}"/>
    <cellStyle name="Вывод 13 2 2 4" xfId="39511" xr:uid="{00000000-0005-0000-0000-0000B4910000}"/>
    <cellStyle name="Вывод 13 2 2 4 2" xfId="39512" xr:uid="{00000000-0005-0000-0000-0000B5910000}"/>
    <cellStyle name="Вывод 13 2 2 4 3" xfId="39513" xr:uid="{00000000-0005-0000-0000-0000B6910000}"/>
    <cellStyle name="Вывод 13 2 2 5" xfId="39514" xr:uid="{00000000-0005-0000-0000-0000B7910000}"/>
    <cellStyle name="Вывод 13 2 2 6" xfId="39515" xr:uid="{00000000-0005-0000-0000-0000B8910000}"/>
    <cellStyle name="Вывод 13 2 2 7" xfId="39516" xr:uid="{00000000-0005-0000-0000-0000B9910000}"/>
    <cellStyle name="Вывод 13 2 3" xfId="39517" xr:uid="{00000000-0005-0000-0000-0000BA910000}"/>
    <cellStyle name="Вывод 13 2 3 2" xfId="39518" xr:uid="{00000000-0005-0000-0000-0000BB910000}"/>
    <cellStyle name="Вывод 13 2 3 3" xfId="39519" xr:uid="{00000000-0005-0000-0000-0000BC910000}"/>
    <cellStyle name="Вывод 13 2 4" xfId="39520" xr:uid="{00000000-0005-0000-0000-0000BD910000}"/>
    <cellStyle name="Вывод 13 2 4 2" xfId="39521" xr:uid="{00000000-0005-0000-0000-0000BE910000}"/>
    <cellStyle name="Вывод 13 2 4 3" xfId="39522" xr:uid="{00000000-0005-0000-0000-0000BF910000}"/>
    <cellStyle name="Вывод 13 2 5" xfId="39523" xr:uid="{00000000-0005-0000-0000-0000C0910000}"/>
    <cellStyle name="Вывод 13 2 5 2" xfId="39524" xr:uid="{00000000-0005-0000-0000-0000C1910000}"/>
    <cellStyle name="Вывод 13 2 5 3" xfId="39525" xr:uid="{00000000-0005-0000-0000-0000C2910000}"/>
    <cellStyle name="Вывод 13 2 6" xfId="39526" xr:uid="{00000000-0005-0000-0000-0000C3910000}"/>
    <cellStyle name="Вывод 13 2 7" xfId="39527" xr:uid="{00000000-0005-0000-0000-0000C4910000}"/>
    <cellStyle name="Вывод 13 3" xfId="39528" xr:uid="{00000000-0005-0000-0000-0000C5910000}"/>
    <cellStyle name="Вывод 13 3 2" xfId="39529" xr:uid="{00000000-0005-0000-0000-0000C6910000}"/>
    <cellStyle name="Вывод 13 3 2 2" xfId="39530" xr:uid="{00000000-0005-0000-0000-0000C7910000}"/>
    <cellStyle name="Вывод 13 3 2 3" xfId="39531" xr:uid="{00000000-0005-0000-0000-0000C8910000}"/>
    <cellStyle name="Вывод 13 3 3" xfId="39532" xr:uid="{00000000-0005-0000-0000-0000C9910000}"/>
    <cellStyle name="Вывод 13 3 3 2" xfId="39533" xr:uid="{00000000-0005-0000-0000-0000CA910000}"/>
    <cellStyle name="Вывод 13 3 3 3" xfId="39534" xr:uid="{00000000-0005-0000-0000-0000CB910000}"/>
    <cellStyle name="Вывод 13 3 4" xfId="39535" xr:uid="{00000000-0005-0000-0000-0000CC910000}"/>
    <cellStyle name="Вывод 13 3 4 2" xfId="39536" xr:uid="{00000000-0005-0000-0000-0000CD910000}"/>
    <cellStyle name="Вывод 13 3 4 3" xfId="39537" xr:uid="{00000000-0005-0000-0000-0000CE910000}"/>
    <cellStyle name="Вывод 13 3 5" xfId="39538" xr:uid="{00000000-0005-0000-0000-0000CF910000}"/>
    <cellStyle name="Вывод 13 3 6" xfId="39539" xr:uid="{00000000-0005-0000-0000-0000D0910000}"/>
    <cellStyle name="Вывод 13 3 7" xfId="39540" xr:uid="{00000000-0005-0000-0000-0000D1910000}"/>
    <cellStyle name="Вывод 13 4" xfId="39541" xr:uid="{00000000-0005-0000-0000-0000D2910000}"/>
    <cellStyle name="Вывод 13 4 2" xfId="39542" xr:uid="{00000000-0005-0000-0000-0000D3910000}"/>
    <cellStyle name="Вывод 13 4 2 2" xfId="39543" xr:uid="{00000000-0005-0000-0000-0000D4910000}"/>
    <cellStyle name="Вывод 13 4 2 3" xfId="39544" xr:uid="{00000000-0005-0000-0000-0000D5910000}"/>
    <cellStyle name="Вывод 13 4 3" xfId="39545" xr:uid="{00000000-0005-0000-0000-0000D6910000}"/>
    <cellStyle name="Вывод 13 4 3 2" xfId="39546" xr:uid="{00000000-0005-0000-0000-0000D7910000}"/>
    <cellStyle name="Вывод 13 4 3 3" xfId="39547" xr:uid="{00000000-0005-0000-0000-0000D8910000}"/>
    <cellStyle name="Вывод 13 4 4" xfId="39548" xr:uid="{00000000-0005-0000-0000-0000D9910000}"/>
    <cellStyle name="Вывод 13 4 4 2" xfId="39549" xr:uid="{00000000-0005-0000-0000-0000DA910000}"/>
    <cellStyle name="Вывод 13 4 4 3" xfId="39550" xr:uid="{00000000-0005-0000-0000-0000DB910000}"/>
    <cellStyle name="Вывод 13 4 5" xfId="39551" xr:uid="{00000000-0005-0000-0000-0000DC910000}"/>
    <cellStyle name="Вывод 13 4 6" xfId="39552" xr:uid="{00000000-0005-0000-0000-0000DD910000}"/>
    <cellStyle name="Вывод 13 4 7" xfId="39553" xr:uid="{00000000-0005-0000-0000-0000DE910000}"/>
    <cellStyle name="Вывод 13 5" xfId="39554" xr:uid="{00000000-0005-0000-0000-0000DF910000}"/>
    <cellStyle name="Вывод 13 5 2" xfId="39555" xr:uid="{00000000-0005-0000-0000-0000E0910000}"/>
    <cellStyle name="Вывод 13 5 3" xfId="39556" xr:uid="{00000000-0005-0000-0000-0000E1910000}"/>
    <cellStyle name="Вывод 13 6" xfId="39557" xr:uid="{00000000-0005-0000-0000-0000E2910000}"/>
    <cellStyle name="Вывод 13 6 2" xfId="39558" xr:uid="{00000000-0005-0000-0000-0000E3910000}"/>
    <cellStyle name="Вывод 13 6 3" xfId="39559" xr:uid="{00000000-0005-0000-0000-0000E4910000}"/>
    <cellStyle name="Вывод 13 7" xfId="39560" xr:uid="{00000000-0005-0000-0000-0000E5910000}"/>
    <cellStyle name="Вывод 13 8" xfId="39561" xr:uid="{00000000-0005-0000-0000-0000E6910000}"/>
    <cellStyle name="Вывод 14" xfId="26579" xr:uid="{00000000-0005-0000-0000-0000E7910000}"/>
    <cellStyle name="Вывод 14 2" xfId="26580" xr:uid="{00000000-0005-0000-0000-0000E8910000}"/>
    <cellStyle name="Вывод 14 2 2" xfId="39562" xr:uid="{00000000-0005-0000-0000-0000E9910000}"/>
    <cellStyle name="Вывод 14 2 2 2" xfId="39563" xr:uid="{00000000-0005-0000-0000-0000EA910000}"/>
    <cellStyle name="Вывод 14 2 2 2 2" xfId="39564" xr:uid="{00000000-0005-0000-0000-0000EB910000}"/>
    <cellStyle name="Вывод 14 2 2 2 3" xfId="39565" xr:uid="{00000000-0005-0000-0000-0000EC910000}"/>
    <cellStyle name="Вывод 14 2 2 3" xfId="39566" xr:uid="{00000000-0005-0000-0000-0000ED910000}"/>
    <cellStyle name="Вывод 14 2 2 3 2" xfId="39567" xr:uid="{00000000-0005-0000-0000-0000EE910000}"/>
    <cellStyle name="Вывод 14 2 2 3 3" xfId="39568" xr:uid="{00000000-0005-0000-0000-0000EF910000}"/>
    <cellStyle name="Вывод 14 2 2 4" xfId="39569" xr:uid="{00000000-0005-0000-0000-0000F0910000}"/>
    <cellStyle name="Вывод 14 2 2 4 2" xfId="39570" xr:uid="{00000000-0005-0000-0000-0000F1910000}"/>
    <cellStyle name="Вывод 14 2 2 4 3" xfId="39571" xr:uid="{00000000-0005-0000-0000-0000F2910000}"/>
    <cellStyle name="Вывод 14 2 2 5" xfId="39572" xr:uid="{00000000-0005-0000-0000-0000F3910000}"/>
    <cellStyle name="Вывод 14 2 2 6" xfId="39573" xr:uid="{00000000-0005-0000-0000-0000F4910000}"/>
    <cellStyle name="Вывод 14 2 2 7" xfId="39574" xr:uid="{00000000-0005-0000-0000-0000F5910000}"/>
    <cellStyle name="Вывод 14 2 3" xfId="39575" xr:uid="{00000000-0005-0000-0000-0000F6910000}"/>
    <cellStyle name="Вывод 14 2 3 2" xfId="39576" xr:uid="{00000000-0005-0000-0000-0000F7910000}"/>
    <cellStyle name="Вывод 14 2 3 3" xfId="39577" xr:uid="{00000000-0005-0000-0000-0000F8910000}"/>
    <cellStyle name="Вывод 14 2 4" xfId="39578" xr:uid="{00000000-0005-0000-0000-0000F9910000}"/>
    <cellStyle name="Вывод 14 2 4 2" xfId="39579" xr:uid="{00000000-0005-0000-0000-0000FA910000}"/>
    <cellStyle name="Вывод 14 2 4 3" xfId="39580" xr:uid="{00000000-0005-0000-0000-0000FB910000}"/>
    <cellStyle name="Вывод 14 2 5" xfId="39581" xr:uid="{00000000-0005-0000-0000-0000FC910000}"/>
    <cellStyle name="Вывод 14 2 5 2" xfId="39582" xr:uid="{00000000-0005-0000-0000-0000FD910000}"/>
    <cellStyle name="Вывод 14 2 5 3" xfId="39583" xr:uid="{00000000-0005-0000-0000-0000FE910000}"/>
    <cellStyle name="Вывод 14 2 6" xfId="39584" xr:uid="{00000000-0005-0000-0000-0000FF910000}"/>
    <cellStyle name="Вывод 14 2 7" xfId="39585" xr:uid="{00000000-0005-0000-0000-000000920000}"/>
    <cellStyle name="Вывод 14 3" xfId="39586" xr:uid="{00000000-0005-0000-0000-000001920000}"/>
    <cellStyle name="Вывод 14 3 2" xfId="39587" xr:uid="{00000000-0005-0000-0000-000002920000}"/>
    <cellStyle name="Вывод 14 3 2 2" xfId="39588" xr:uid="{00000000-0005-0000-0000-000003920000}"/>
    <cellStyle name="Вывод 14 3 2 3" xfId="39589" xr:uid="{00000000-0005-0000-0000-000004920000}"/>
    <cellStyle name="Вывод 14 3 3" xfId="39590" xr:uid="{00000000-0005-0000-0000-000005920000}"/>
    <cellStyle name="Вывод 14 3 3 2" xfId="39591" xr:uid="{00000000-0005-0000-0000-000006920000}"/>
    <cellStyle name="Вывод 14 3 3 3" xfId="39592" xr:uid="{00000000-0005-0000-0000-000007920000}"/>
    <cellStyle name="Вывод 14 3 4" xfId="39593" xr:uid="{00000000-0005-0000-0000-000008920000}"/>
    <cellStyle name="Вывод 14 3 4 2" xfId="39594" xr:uid="{00000000-0005-0000-0000-000009920000}"/>
    <cellStyle name="Вывод 14 3 4 3" xfId="39595" xr:uid="{00000000-0005-0000-0000-00000A920000}"/>
    <cellStyle name="Вывод 14 3 5" xfId="39596" xr:uid="{00000000-0005-0000-0000-00000B920000}"/>
    <cellStyle name="Вывод 14 3 6" xfId="39597" xr:uid="{00000000-0005-0000-0000-00000C920000}"/>
    <cellStyle name="Вывод 14 3 7" xfId="39598" xr:uid="{00000000-0005-0000-0000-00000D920000}"/>
    <cellStyle name="Вывод 14 4" xfId="39599" xr:uid="{00000000-0005-0000-0000-00000E920000}"/>
    <cellStyle name="Вывод 14 4 2" xfId="39600" xr:uid="{00000000-0005-0000-0000-00000F920000}"/>
    <cellStyle name="Вывод 14 4 2 2" xfId="39601" xr:uid="{00000000-0005-0000-0000-000010920000}"/>
    <cellStyle name="Вывод 14 4 2 3" xfId="39602" xr:uid="{00000000-0005-0000-0000-000011920000}"/>
    <cellStyle name="Вывод 14 4 3" xfId="39603" xr:uid="{00000000-0005-0000-0000-000012920000}"/>
    <cellStyle name="Вывод 14 4 3 2" xfId="39604" xr:uid="{00000000-0005-0000-0000-000013920000}"/>
    <cellStyle name="Вывод 14 4 3 3" xfId="39605" xr:uid="{00000000-0005-0000-0000-000014920000}"/>
    <cellStyle name="Вывод 14 4 4" xfId="39606" xr:uid="{00000000-0005-0000-0000-000015920000}"/>
    <cellStyle name="Вывод 14 4 4 2" xfId="39607" xr:uid="{00000000-0005-0000-0000-000016920000}"/>
    <cellStyle name="Вывод 14 4 4 3" xfId="39608" xr:uid="{00000000-0005-0000-0000-000017920000}"/>
    <cellStyle name="Вывод 14 4 5" xfId="39609" xr:uid="{00000000-0005-0000-0000-000018920000}"/>
    <cellStyle name="Вывод 14 4 6" xfId="39610" xr:uid="{00000000-0005-0000-0000-000019920000}"/>
    <cellStyle name="Вывод 14 4 7" xfId="39611" xr:uid="{00000000-0005-0000-0000-00001A920000}"/>
    <cellStyle name="Вывод 14 5" xfId="39612" xr:uid="{00000000-0005-0000-0000-00001B920000}"/>
    <cellStyle name="Вывод 14 5 2" xfId="39613" xr:uid="{00000000-0005-0000-0000-00001C920000}"/>
    <cellStyle name="Вывод 14 5 3" xfId="39614" xr:uid="{00000000-0005-0000-0000-00001D920000}"/>
    <cellStyle name="Вывод 14 6" xfId="39615" xr:uid="{00000000-0005-0000-0000-00001E920000}"/>
    <cellStyle name="Вывод 14 6 2" xfId="39616" xr:uid="{00000000-0005-0000-0000-00001F920000}"/>
    <cellStyle name="Вывод 14 6 3" xfId="39617" xr:uid="{00000000-0005-0000-0000-000020920000}"/>
    <cellStyle name="Вывод 14 7" xfId="39618" xr:uid="{00000000-0005-0000-0000-000021920000}"/>
    <cellStyle name="Вывод 14 8" xfId="39619" xr:uid="{00000000-0005-0000-0000-000022920000}"/>
    <cellStyle name="Вывод 15" xfId="26581" xr:uid="{00000000-0005-0000-0000-000023920000}"/>
    <cellStyle name="Вывод 15 2" xfId="26582" xr:uid="{00000000-0005-0000-0000-000024920000}"/>
    <cellStyle name="Вывод 15 2 2" xfId="39620" xr:uid="{00000000-0005-0000-0000-000025920000}"/>
    <cellStyle name="Вывод 15 2 2 2" xfId="39621" xr:uid="{00000000-0005-0000-0000-000026920000}"/>
    <cellStyle name="Вывод 15 2 2 2 2" xfId="39622" xr:uid="{00000000-0005-0000-0000-000027920000}"/>
    <cellStyle name="Вывод 15 2 2 2 3" xfId="39623" xr:uid="{00000000-0005-0000-0000-000028920000}"/>
    <cellStyle name="Вывод 15 2 2 3" xfId="39624" xr:uid="{00000000-0005-0000-0000-000029920000}"/>
    <cellStyle name="Вывод 15 2 2 3 2" xfId="39625" xr:uid="{00000000-0005-0000-0000-00002A920000}"/>
    <cellStyle name="Вывод 15 2 2 3 3" xfId="39626" xr:uid="{00000000-0005-0000-0000-00002B920000}"/>
    <cellStyle name="Вывод 15 2 2 4" xfId="39627" xr:uid="{00000000-0005-0000-0000-00002C920000}"/>
    <cellStyle name="Вывод 15 2 2 4 2" xfId="39628" xr:uid="{00000000-0005-0000-0000-00002D920000}"/>
    <cellStyle name="Вывод 15 2 2 4 3" xfId="39629" xr:uid="{00000000-0005-0000-0000-00002E920000}"/>
    <cellStyle name="Вывод 15 2 2 5" xfId="39630" xr:uid="{00000000-0005-0000-0000-00002F920000}"/>
    <cellStyle name="Вывод 15 2 2 6" xfId="39631" xr:uid="{00000000-0005-0000-0000-000030920000}"/>
    <cellStyle name="Вывод 15 2 2 7" xfId="39632" xr:uid="{00000000-0005-0000-0000-000031920000}"/>
    <cellStyle name="Вывод 15 2 3" xfId="39633" xr:uid="{00000000-0005-0000-0000-000032920000}"/>
    <cellStyle name="Вывод 15 2 3 2" xfId="39634" xr:uid="{00000000-0005-0000-0000-000033920000}"/>
    <cellStyle name="Вывод 15 2 3 3" xfId="39635" xr:uid="{00000000-0005-0000-0000-000034920000}"/>
    <cellStyle name="Вывод 15 2 4" xfId="39636" xr:uid="{00000000-0005-0000-0000-000035920000}"/>
    <cellStyle name="Вывод 15 2 4 2" xfId="39637" xr:uid="{00000000-0005-0000-0000-000036920000}"/>
    <cellStyle name="Вывод 15 2 4 3" xfId="39638" xr:uid="{00000000-0005-0000-0000-000037920000}"/>
    <cellStyle name="Вывод 15 2 5" xfId="39639" xr:uid="{00000000-0005-0000-0000-000038920000}"/>
    <cellStyle name="Вывод 15 2 5 2" xfId="39640" xr:uid="{00000000-0005-0000-0000-000039920000}"/>
    <cellStyle name="Вывод 15 2 5 3" xfId="39641" xr:uid="{00000000-0005-0000-0000-00003A920000}"/>
    <cellStyle name="Вывод 15 2 6" xfId="39642" xr:uid="{00000000-0005-0000-0000-00003B920000}"/>
    <cellStyle name="Вывод 15 2 7" xfId="39643" xr:uid="{00000000-0005-0000-0000-00003C920000}"/>
    <cellStyle name="Вывод 15 3" xfId="39644" xr:uid="{00000000-0005-0000-0000-00003D920000}"/>
    <cellStyle name="Вывод 15 3 2" xfId="39645" xr:uid="{00000000-0005-0000-0000-00003E920000}"/>
    <cellStyle name="Вывод 15 3 2 2" xfId="39646" xr:uid="{00000000-0005-0000-0000-00003F920000}"/>
    <cellStyle name="Вывод 15 3 2 3" xfId="39647" xr:uid="{00000000-0005-0000-0000-000040920000}"/>
    <cellStyle name="Вывод 15 3 3" xfId="39648" xr:uid="{00000000-0005-0000-0000-000041920000}"/>
    <cellStyle name="Вывод 15 3 3 2" xfId="39649" xr:uid="{00000000-0005-0000-0000-000042920000}"/>
    <cellStyle name="Вывод 15 3 3 3" xfId="39650" xr:uid="{00000000-0005-0000-0000-000043920000}"/>
    <cellStyle name="Вывод 15 3 4" xfId="39651" xr:uid="{00000000-0005-0000-0000-000044920000}"/>
    <cellStyle name="Вывод 15 3 4 2" xfId="39652" xr:uid="{00000000-0005-0000-0000-000045920000}"/>
    <cellStyle name="Вывод 15 3 4 3" xfId="39653" xr:uid="{00000000-0005-0000-0000-000046920000}"/>
    <cellStyle name="Вывод 15 3 5" xfId="39654" xr:uid="{00000000-0005-0000-0000-000047920000}"/>
    <cellStyle name="Вывод 15 3 6" xfId="39655" xr:uid="{00000000-0005-0000-0000-000048920000}"/>
    <cellStyle name="Вывод 15 3 7" xfId="39656" xr:uid="{00000000-0005-0000-0000-000049920000}"/>
    <cellStyle name="Вывод 15 4" xfId="39657" xr:uid="{00000000-0005-0000-0000-00004A920000}"/>
    <cellStyle name="Вывод 15 4 2" xfId="39658" xr:uid="{00000000-0005-0000-0000-00004B920000}"/>
    <cellStyle name="Вывод 15 4 2 2" xfId="39659" xr:uid="{00000000-0005-0000-0000-00004C920000}"/>
    <cellStyle name="Вывод 15 4 2 3" xfId="39660" xr:uid="{00000000-0005-0000-0000-00004D920000}"/>
    <cellStyle name="Вывод 15 4 3" xfId="39661" xr:uid="{00000000-0005-0000-0000-00004E920000}"/>
    <cellStyle name="Вывод 15 4 3 2" xfId="39662" xr:uid="{00000000-0005-0000-0000-00004F920000}"/>
    <cellStyle name="Вывод 15 4 3 3" xfId="39663" xr:uid="{00000000-0005-0000-0000-000050920000}"/>
    <cellStyle name="Вывод 15 4 4" xfId="39664" xr:uid="{00000000-0005-0000-0000-000051920000}"/>
    <cellStyle name="Вывод 15 4 4 2" xfId="39665" xr:uid="{00000000-0005-0000-0000-000052920000}"/>
    <cellStyle name="Вывод 15 4 4 3" xfId="39666" xr:uid="{00000000-0005-0000-0000-000053920000}"/>
    <cellStyle name="Вывод 15 4 5" xfId="39667" xr:uid="{00000000-0005-0000-0000-000054920000}"/>
    <cellStyle name="Вывод 15 4 6" xfId="39668" xr:uid="{00000000-0005-0000-0000-000055920000}"/>
    <cellStyle name="Вывод 15 4 7" xfId="39669" xr:uid="{00000000-0005-0000-0000-000056920000}"/>
    <cellStyle name="Вывод 15 5" xfId="39670" xr:uid="{00000000-0005-0000-0000-000057920000}"/>
    <cellStyle name="Вывод 15 5 2" xfId="39671" xr:uid="{00000000-0005-0000-0000-000058920000}"/>
    <cellStyle name="Вывод 15 5 3" xfId="39672" xr:uid="{00000000-0005-0000-0000-000059920000}"/>
    <cellStyle name="Вывод 15 6" xfId="39673" xr:uid="{00000000-0005-0000-0000-00005A920000}"/>
    <cellStyle name="Вывод 15 6 2" xfId="39674" xr:uid="{00000000-0005-0000-0000-00005B920000}"/>
    <cellStyle name="Вывод 15 6 3" xfId="39675" xr:uid="{00000000-0005-0000-0000-00005C920000}"/>
    <cellStyle name="Вывод 15 7" xfId="39676" xr:uid="{00000000-0005-0000-0000-00005D920000}"/>
    <cellStyle name="Вывод 15 8" xfId="39677" xr:uid="{00000000-0005-0000-0000-00005E920000}"/>
    <cellStyle name="Вывод 16" xfId="26583" xr:uid="{00000000-0005-0000-0000-00005F920000}"/>
    <cellStyle name="Вывод 16 2" xfId="26584" xr:uid="{00000000-0005-0000-0000-000060920000}"/>
    <cellStyle name="Вывод 16 2 2" xfId="39678" xr:uid="{00000000-0005-0000-0000-000061920000}"/>
    <cellStyle name="Вывод 16 2 2 2" xfId="39679" xr:uid="{00000000-0005-0000-0000-000062920000}"/>
    <cellStyle name="Вывод 16 2 2 2 2" xfId="39680" xr:uid="{00000000-0005-0000-0000-000063920000}"/>
    <cellStyle name="Вывод 16 2 2 2 3" xfId="39681" xr:uid="{00000000-0005-0000-0000-000064920000}"/>
    <cellStyle name="Вывод 16 2 2 3" xfId="39682" xr:uid="{00000000-0005-0000-0000-000065920000}"/>
    <cellStyle name="Вывод 16 2 2 3 2" xfId="39683" xr:uid="{00000000-0005-0000-0000-000066920000}"/>
    <cellStyle name="Вывод 16 2 2 3 3" xfId="39684" xr:uid="{00000000-0005-0000-0000-000067920000}"/>
    <cellStyle name="Вывод 16 2 2 4" xfId="39685" xr:uid="{00000000-0005-0000-0000-000068920000}"/>
    <cellStyle name="Вывод 16 2 2 4 2" xfId="39686" xr:uid="{00000000-0005-0000-0000-000069920000}"/>
    <cellStyle name="Вывод 16 2 2 4 3" xfId="39687" xr:uid="{00000000-0005-0000-0000-00006A920000}"/>
    <cellStyle name="Вывод 16 2 2 5" xfId="39688" xr:uid="{00000000-0005-0000-0000-00006B920000}"/>
    <cellStyle name="Вывод 16 2 2 6" xfId="39689" xr:uid="{00000000-0005-0000-0000-00006C920000}"/>
    <cellStyle name="Вывод 16 2 2 7" xfId="39690" xr:uid="{00000000-0005-0000-0000-00006D920000}"/>
    <cellStyle name="Вывод 16 2 3" xfId="39691" xr:uid="{00000000-0005-0000-0000-00006E920000}"/>
    <cellStyle name="Вывод 16 2 3 2" xfId="39692" xr:uid="{00000000-0005-0000-0000-00006F920000}"/>
    <cellStyle name="Вывод 16 2 3 3" xfId="39693" xr:uid="{00000000-0005-0000-0000-000070920000}"/>
    <cellStyle name="Вывод 16 2 4" xfId="39694" xr:uid="{00000000-0005-0000-0000-000071920000}"/>
    <cellStyle name="Вывод 16 2 4 2" xfId="39695" xr:uid="{00000000-0005-0000-0000-000072920000}"/>
    <cellStyle name="Вывод 16 2 4 3" xfId="39696" xr:uid="{00000000-0005-0000-0000-000073920000}"/>
    <cellStyle name="Вывод 16 2 5" xfId="39697" xr:uid="{00000000-0005-0000-0000-000074920000}"/>
    <cellStyle name="Вывод 16 2 5 2" xfId="39698" xr:uid="{00000000-0005-0000-0000-000075920000}"/>
    <cellStyle name="Вывод 16 2 5 3" xfId="39699" xr:uid="{00000000-0005-0000-0000-000076920000}"/>
    <cellStyle name="Вывод 16 2 6" xfId="39700" xr:uid="{00000000-0005-0000-0000-000077920000}"/>
    <cellStyle name="Вывод 16 2 7" xfId="39701" xr:uid="{00000000-0005-0000-0000-000078920000}"/>
    <cellStyle name="Вывод 16 3" xfId="39702" xr:uid="{00000000-0005-0000-0000-000079920000}"/>
    <cellStyle name="Вывод 16 3 2" xfId="39703" xr:uid="{00000000-0005-0000-0000-00007A920000}"/>
    <cellStyle name="Вывод 16 3 2 2" xfId="39704" xr:uid="{00000000-0005-0000-0000-00007B920000}"/>
    <cellStyle name="Вывод 16 3 2 3" xfId="39705" xr:uid="{00000000-0005-0000-0000-00007C920000}"/>
    <cellStyle name="Вывод 16 3 3" xfId="39706" xr:uid="{00000000-0005-0000-0000-00007D920000}"/>
    <cellStyle name="Вывод 16 3 3 2" xfId="39707" xr:uid="{00000000-0005-0000-0000-00007E920000}"/>
    <cellStyle name="Вывод 16 3 3 3" xfId="39708" xr:uid="{00000000-0005-0000-0000-00007F920000}"/>
    <cellStyle name="Вывод 16 3 4" xfId="39709" xr:uid="{00000000-0005-0000-0000-000080920000}"/>
    <cellStyle name="Вывод 16 3 4 2" xfId="39710" xr:uid="{00000000-0005-0000-0000-000081920000}"/>
    <cellStyle name="Вывод 16 3 4 3" xfId="39711" xr:uid="{00000000-0005-0000-0000-000082920000}"/>
    <cellStyle name="Вывод 16 3 5" xfId="39712" xr:uid="{00000000-0005-0000-0000-000083920000}"/>
    <cellStyle name="Вывод 16 3 6" xfId="39713" xr:uid="{00000000-0005-0000-0000-000084920000}"/>
    <cellStyle name="Вывод 16 3 7" xfId="39714" xr:uid="{00000000-0005-0000-0000-000085920000}"/>
    <cellStyle name="Вывод 16 4" xfId="39715" xr:uid="{00000000-0005-0000-0000-000086920000}"/>
    <cellStyle name="Вывод 16 4 2" xfId="39716" xr:uid="{00000000-0005-0000-0000-000087920000}"/>
    <cellStyle name="Вывод 16 4 2 2" xfId="39717" xr:uid="{00000000-0005-0000-0000-000088920000}"/>
    <cellStyle name="Вывод 16 4 2 3" xfId="39718" xr:uid="{00000000-0005-0000-0000-000089920000}"/>
    <cellStyle name="Вывод 16 4 3" xfId="39719" xr:uid="{00000000-0005-0000-0000-00008A920000}"/>
    <cellStyle name="Вывод 16 4 3 2" xfId="39720" xr:uid="{00000000-0005-0000-0000-00008B920000}"/>
    <cellStyle name="Вывод 16 4 3 3" xfId="39721" xr:uid="{00000000-0005-0000-0000-00008C920000}"/>
    <cellStyle name="Вывод 16 4 4" xfId="39722" xr:uid="{00000000-0005-0000-0000-00008D920000}"/>
    <cellStyle name="Вывод 16 4 4 2" xfId="39723" xr:uid="{00000000-0005-0000-0000-00008E920000}"/>
    <cellStyle name="Вывод 16 4 4 3" xfId="39724" xr:uid="{00000000-0005-0000-0000-00008F920000}"/>
    <cellStyle name="Вывод 16 4 5" xfId="39725" xr:uid="{00000000-0005-0000-0000-000090920000}"/>
    <cellStyle name="Вывод 16 4 6" xfId="39726" xr:uid="{00000000-0005-0000-0000-000091920000}"/>
    <cellStyle name="Вывод 16 4 7" xfId="39727" xr:uid="{00000000-0005-0000-0000-000092920000}"/>
    <cellStyle name="Вывод 16 5" xfId="39728" xr:uid="{00000000-0005-0000-0000-000093920000}"/>
    <cellStyle name="Вывод 16 5 2" xfId="39729" xr:uid="{00000000-0005-0000-0000-000094920000}"/>
    <cellStyle name="Вывод 16 5 3" xfId="39730" xr:uid="{00000000-0005-0000-0000-000095920000}"/>
    <cellStyle name="Вывод 16 6" xfId="39731" xr:uid="{00000000-0005-0000-0000-000096920000}"/>
    <cellStyle name="Вывод 16 6 2" xfId="39732" xr:uid="{00000000-0005-0000-0000-000097920000}"/>
    <cellStyle name="Вывод 16 6 3" xfId="39733" xr:uid="{00000000-0005-0000-0000-000098920000}"/>
    <cellStyle name="Вывод 16 7" xfId="39734" xr:uid="{00000000-0005-0000-0000-000099920000}"/>
    <cellStyle name="Вывод 16 8" xfId="39735" xr:uid="{00000000-0005-0000-0000-00009A920000}"/>
    <cellStyle name="Вывод 17" xfId="26585" xr:uid="{00000000-0005-0000-0000-00009B920000}"/>
    <cellStyle name="Вывод 17 2" xfId="26586" xr:uid="{00000000-0005-0000-0000-00009C920000}"/>
    <cellStyle name="Вывод 17 2 2" xfId="39736" xr:uid="{00000000-0005-0000-0000-00009D920000}"/>
    <cellStyle name="Вывод 17 2 2 2" xfId="39737" xr:uid="{00000000-0005-0000-0000-00009E920000}"/>
    <cellStyle name="Вывод 17 2 2 2 2" xfId="39738" xr:uid="{00000000-0005-0000-0000-00009F920000}"/>
    <cellStyle name="Вывод 17 2 2 2 3" xfId="39739" xr:uid="{00000000-0005-0000-0000-0000A0920000}"/>
    <cellStyle name="Вывод 17 2 2 3" xfId="39740" xr:uid="{00000000-0005-0000-0000-0000A1920000}"/>
    <cellStyle name="Вывод 17 2 2 3 2" xfId="39741" xr:uid="{00000000-0005-0000-0000-0000A2920000}"/>
    <cellStyle name="Вывод 17 2 2 3 3" xfId="39742" xr:uid="{00000000-0005-0000-0000-0000A3920000}"/>
    <cellStyle name="Вывод 17 2 2 4" xfId="39743" xr:uid="{00000000-0005-0000-0000-0000A4920000}"/>
    <cellStyle name="Вывод 17 2 2 4 2" xfId="39744" xr:uid="{00000000-0005-0000-0000-0000A5920000}"/>
    <cellStyle name="Вывод 17 2 2 4 3" xfId="39745" xr:uid="{00000000-0005-0000-0000-0000A6920000}"/>
    <cellStyle name="Вывод 17 2 2 5" xfId="39746" xr:uid="{00000000-0005-0000-0000-0000A7920000}"/>
    <cellStyle name="Вывод 17 2 2 6" xfId="39747" xr:uid="{00000000-0005-0000-0000-0000A8920000}"/>
    <cellStyle name="Вывод 17 2 2 7" xfId="39748" xr:uid="{00000000-0005-0000-0000-0000A9920000}"/>
    <cellStyle name="Вывод 17 2 3" xfId="39749" xr:uid="{00000000-0005-0000-0000-0000AA920000}"/>
    <cellStyle name="Вывод 17 2 3 2" xfId="39750" xr:uid="{00000000-0005-0000-0000-0000AB920000}"/>
    <cellStyle name="Вывод 17 2 3 3" xfId="39751" xr:uid="{00000000-0005-0000-0000-0000AC920000}"/>
    <cellStyle name="Вывод 17 2 4" xfId="39752" xr:uid="{00000000-0005-0000-0000-0000AD920000}"/>
    <cellStyle name="Вывод 17 2 4 2" xfId="39753" xr:uid="{00000000-0005-0000-0000-0000AE920000}"/>
    <cellStyle name="Вывод 17 2 4 3" xfId="39754" xr:uid="{00000000-0005-0000-0000-0000AF920000}"/>
    <cellStyle name="Вывод 17 2 5" xfId="39755" xr:uid="{00000000-0005-0000-0000-0000B0920000}"/>
    <cellStyle name="Вывод 17 2 5 2" xfId="39756" xr:uid="{00000000-0005-0000-0000-0000B1920000}"/>
    <cellStyle name="Вывод 17 2 5 3" xfId="39757" xr:uid="{00000000-0005-0000-0000-0000B2920000}"/>
    <cellStyle name="Вывод 17 2 6" xfId="39758" xr:uid="{00000000-0005-0000-0000-0000B3920000}"/>
    <cellStyle name="Вывод 17 2 7" xfId="39759" xr:uid="{00000000-0005-0000-0000-0000B4920000}"/>
    <cellStyle name="Вывод 17 3" xfId="39760" xr:uid="{00000000-0005-0000-0000-0000B5920000}"/>
    <cellStyle name="Вывод 17 3 2" xfId="39761" xr:uid="{00000000-0005-0000-0000-0000B6920000}"/>
    <cellStyle name="Вывод 17 3 2 2" xfId="39762" xr:uid="{00000000-0005-0000-0000-0000B7920000}"/>
    <cellStyle name="Вывод 17 3 2 3" xfId="39763" xr:uid="{00000000-0005-0000-0000-0000B8920000}"/>
    <cellStyle name="Вывод 17 3 3" xfId="39764" xr:uid="{00000000-0005-0000-0000-0000B9920000}"/>
    <cellStyle name="Вывод 17 3 3 2" xfId="39765" xr:uid="{00000000-0005-0000-0000-0000BA920000}"/>
    <cellStyle name="Вывод 17 3 3 3" xfId="39766" xr:uid="{00000000-0005-0000-0000-0000BB920000}"/>
    <cellStyle name="Вывод 17 3 4" xfId="39767" xr:uid="{00000000-0005-0000-0000-0000BC920000}"/>
    <cellStyle name="Вывод 17 3 4 2" xfId="39768" xr:uid="{00000000-0005-0000-0000-0000BD920000}"/>
    <cellStyle name="Вывод 17 3 4 3" xfId="39769" xr:uid="{00000000-0005-0000-0000-0000BE920000}"/>
    <cellStyle name="Вывод 17 3 5" xfId="39770" xr:uid="{00000000-0005-0000-0000-0000BF920000}"/>
    <cellStyle name="Вывод 17 3 6" xfId="39771" xr:uid="{00000000-0005-0000-0000-0000C0920000}"/>
    <cellStyle name="Вывод 17 3 7" xfId="39772" xr:uid="{00000000-0005-0000-0000-0000C1920000}"/>
    <cellStyle name="Вывод 17 4" xfId="39773" xr:uid="{00000000-0005-0000-0000-0000C2920000}"/>
    <cellStyle name="Вывод 17 4 2" xfId="39774" xr:uid="{00000000-0005-0000-0000-0000C3920000}"/>
    <cellStyle name="Вывод 17 4 2 2" xfId="39775" xr:uid="{00000000-0005-0000-0000-0000C4920000}"/>
    <cellStyle name="Вывод 17 4 2 3" xfId="39776" xr:uid="{00000000-0005-0000-0000-0000C5920000}"/>
    <cellStyle name="Вывод 17 4 3" xfId="39777" xr:uid="{00000000-0005-0000-0000-0000C6920000}"/>
    <cellStyle name="Вывод 17 4 3 2" xfId="39778" xr:uid="{00000000-0005-0000-0000-0000C7920000}"/>
    <cellStyle name="Вывод 17 4 3 3" xfId="39779" xr:uid="{00000000-0005-0000-0000-0000C8920000}"/>
    <cellStyle name="Вывод 17 4 4" xfId="39780" xr:uid="{00000000-0005-0000-0000-0000C9920000}"/>
    <cellStyle name="Вывод 17 4 4 2" xfId="39781" xr:uid="{00000000-0005-0000-0000-0000CA920000}"/>
    <cellStyle name="Вывод 17 4 4 3" xfId="39782" xr:uid="{00000000-0005-0000-0000-0000CB920000}"/>
    <cellStyle name="Вывод 17 4 5" xfId="39783" xr:uid="{00000000-0005-0000-0000-0000CC920000}"/>
    <cellStyle name="Вывод 17 4 6" xfId="39784" xr:uid="{00000000-0005-0000-0000-0000CD920000}"/>
    <cellStyle name="Вывод 17 4 7" xfId="39785" xr:uid="{00000000-0005-0000-0000-0000CE920000}"/>
    <cellStyle name="Вывод 17 5" xfId="39786" xr:uid="{00000000-0005-0000-0000-0000CF920000}"/>
    <cellStyle name="Вывод 17 5 2" xfId="39787" xr:uid="{00000000-0005-0000-0000-0000D0920000}"/>
    <cellStyle name="Вывод 17 5 3" xfId="39788" xr:uid="{00000000-0005-0000-0000-0000D1920000}"/>
    <cellStyle name="Вывод 17 6" xfId="39789" xr:uid="{00000000-0005-0000-0000-0000D2920000}"/>
    <cellStyle name="Вывод 17 6 2" xfId="39790" xr:uid="{00000000-0005-0000-0000-0000D3920000}"/>
    <cellStyle name="Вывод 17 6 3" xfId="39791" xr:uid="{00000000-0005-0000-0000-0000D4920000}"/>
    <cellStyle name="Вывод 17 7" xfId="39792" xr:uid="{00000000-0005-0000-0000-0000D5920000}"/>
    <cellStyle name="Вывод 17 8" xfId="39793" xr:uid="{00000000-0005-0000-0000-0000D6920000}"/>
    <cellStyle name="Вывод 18" xfId="26587" xr:uid="{00000000-0005-0000-0000-0000D7920000}"/>
    <cellStyle name="Вывод 18 2" xfId="26588" xr:uid="{00000000-0005-0000-0000-0000D8920000}"/>
    <cellStyle name="Вывод 18 2 2" xfId="39794" xr:uid="{00000000-0005-0000-0000-0000D9920000}"/>
    <cellStyle name="Вывод 18 2 2 2" xfId="39795" xr:uid="{00000000-0005-0000-0000-0000DA920000}"/>
    <cellStyle name="Вывод 18 2 2 2 2" xfId="39796" xr:uid="{00000000-0005-0000-0000-0000DB920000}"/>
    <cellStyle name="Вывод 18 2 2 2 3" xfId="39797" xr:uid="{00000000-0005-0000-0000-0000DC920000}"/>
    <cellStyle name="Вывод 18 2 2 3" xfId="39798" xr:uid="{00000000-0005-0000-0000-0000DD920000}"/>
    <cellStyle name="Вывод 18 2 2 3 2" xfId="39799" xr:uid="{00000000-0005-0000-0000-0000DE920000}"/>
    <cellStyle name="Вывод 18 2 2 3 3" xfId="39800" xr:uid="{00000000-0005-0000-0000-0000DF920000}"/>
    <cellStyle name="Вывод 18 2 2 4" xfId="39801" xr:uid="{00000000-0005-0000-0000-0000E0920000}"/>
    <cellStyle name="Вывод 18 2 2 4 2" xfId="39802" xr:uid="{00000000-0005-0000-0000-0000E1920000}"/>
    <cellStyle name="Вывод 18 2 2 4 3" xfId="39803" xr:uid="{00000000-0005-0000-0000-0000E2920000}"/>
    <cellStyle name="Вывод 18 2 2 5" xfId="39804" xr:uid="{00000000-0005-0000-0000-0000E3920000}"/>
    <cellStyle name="Вывод 18 2 2 6" xfId="39805" xr:uid="{00000000-0005-0000-0000-0000E4920000}"/>
    <cellStyle name="Вывод 18 2 2 7" xfId="39806" xr:uid="{00000000-0005-0000-0000-0000E5920000}"/>
    <cellStyle name="Вывод 18 2 3" xfId="39807" xr:uid="{00000000-0005-0000-0000-0000E6920000}"/>
    <cellStyle name="Вывод 18 2 3 2" xfId="39808" xr:uid="{00000000-0005-0000-0000-0000E7920000}"/>
    <cellStyle name="Вывод 18 2 3 3" xfId="39809" xr:uid="{00000000-0005-0000-0000-0000E8920000}"/>
    <cellStyle name="Вывод 18 2 4" xfId="39810" xr:uid="{00000000-0005-0000-0000-0000E9920000}"/>
    <cellStyle name="Вывод 18 2 4 2" xfId="39811" xr:uid="{00000000-0005-0000-0000-0000EA920000}"/>
    <cellStyle name="Вывод 18 2 4 3" xfId="39812" xr:uid="{00000000-0005-0000-0000-0000EB920000}"/>
    <cellStyle name="Вывод 18 2 5" xfId="39813" xr:uid="{00000000-0005-0000-0000-0000EC920000}"/>
    <cellStyle name="Вывод 18 2 5 2" xfId="39814" xr:uid="{00000000-0005-0000-0000-0000ED920000}"/>
    <cellStyle name="Вывод 18 2 5 3" xfId="39815" xr:uid="{00000000-0005-0000-0000-0000EE920000}"/>
    <cellStyle name="Вывод 18 2 6" xfId="39816" xr:uid="{00000000-0005-0000-0000-0000EF920000}"/>
    <cellStyle name="Вывод 18 2 7" xfId="39817" xr:uid="{00000000-0005-0000-0000-0000F0920000}"/>
    <cellStyle name="Вывод 18 3" xfId="39818" xr:uid="{00000000-0005-0000-0000-0000F1920000}"/>
    <cellStyle name="Вывод 18 3 2" xfId="39819" xr:uid="{00000000-0005-0000-0000-0000F2920000}"/>
    <cellStyle name="Вывод 18 3 2 2" xfId="39820" xr:uid="{00000000-0005-0000-0000-0000F3920000}"/>
    <cellStyle name="Вывод 18 3 2 3" xfId="39821" xr:uid="{00000000-0005-0000-0000-0000F4920000}"/>
    <cellStyle name="Вывод 18 3 3" xfId="39822" xr:uid="{00000000-0005-0000-0000-0000F5920000}"/>
    <cellStyle name="Вывод 18 3 3 2" xfId="39823" xr:uid="{00000000-0005-0000-0000-0000F6920000}"/>
    <cellStyle name="Вывод 18 3 3 3" xfId="39824" xr:uid="{00000000-0005-0000-0000-0000F7920000}"/>
    <cellStyle name="Вывод 18 3 4" xfId="39825" xr:uid="{00000000-0005-0000-0000-0000F8920000}"/>
    <cellStyle name="Вывод 18 3 4 2" xfId="39826" xr:uid="{00000000-0005-0000-0000-0000F9920000}"/>
    <cellStyle name="Вывод 18 3 4 3" xfId="39827" xr:uid="{00000000-0005-0000-0000-0000FA920000}"/>
    <cellStyle name="Вывод 18 3 5" xfId="39828" xr:uid="{00000000-0005-0000-0000-0000FB920000}"/>
    <cellStyle name="Вывод 18 3 6" xfId="39829" xr:uid="{00000000-0005-0000-0000-0000FC920000}"/>
    <cellStyle name="Вывод 18 3 7" xfId="39830" xr:uid="{00000000-0005-0000-0000-0000FD920000}"/>
    <cellStyle name="Вывод 18 4" xfId="39831" xr:uid="{00000000-0005-0000-0000-0000FE920000}"/>
    <cellStyle name="Вывод 18 4 2" xfId="39832" xr:uid="{00000000-0005-0000-0000-0000FF920000}"/>
    <cellStyle name="Вывод 18 4 2 2" xfId="39833" xr:uid="{00000000-0005-0000-0000-000000930000}"/>
    <cellStyle name="Вывод 18 4 2 3" xfId="39834" xr:uid="{00000000-0005-0000-0000-000001930000}"/>
    <cellStyle name="Вывод 18 4 3" xfId="39835" xr:uid="{00000000-0005-0000-0000-000002930000}"/>
    <cellStyle name="Вывод 18 4 3 2" xfId="39836" xr:uid="{00000000-0005-0000-0000-000003930000}"/>
    <cellStyle name="Вывод 18 4 3 3" xfId="39837" xr:uid="{00000000-0005-0000-0000-000004930000}"/>
    <cellStyle name="Вывод 18 4 4" xfId="39838" xr:uid="{00000000-0005-0000-0000-000005930000}"/>
    <cellStyle name="Вывод 18 4 4 2" xfId="39839" xr:uid="{00000000-0005-0000-0000-000006930000}"/>
    <cellStyle name="Вывод 18 4 4 3" xfId="39840" xr:uid="{00000000-0005-0000-0000-000007930000}"/>
    <cellStyle name="Вывод 18 4 5" xfId="39841" xr:uid="{00000000-0005-0000-0000-000008930000}"/>
    <cellStyle name="Вывод 18 4 6" xfId="39842" xr:uid="{00000000-0005-0000-0000-000009930000}"/>
    <cellStyle name="Вывод 18 4 7" xfId="39843" xr:uid="{00000000-0005-0000-0000-00000A930000}"/>
    <cellStyle name="Вывод 18 5" xfId="39844" xr:uid="{00000000-0005-0000-0000-00000B930000}"/>
    <cellStyle name="Вывод 18 5 2" xfId="39845" xr:uid="{00000000-0005-0000-0000-00000C930000}"/>
    <cellStyle name="Вывод 18 5 3" xfId="39846" xr:uid="{00000000-0005-0000-0000-00000D930000}"/>
    <cellStyle name="Вывод 18 6" xfId="39847" xr:uid="{00000000-0005-0000-0000-00000E930000}"/>
    <cellStyle name="Вывод 18 6 2" xfId="39848" xr:uid="{00000000-0005-0000-0000-00000F930000}"/>
    <cellStyle name="Вывод 18 6 3" xfId="39849" xr:uid="{00000000-0005-0000-0000-000010930000}"/>
    <cellStyle name="Вывод 18 7" xfId="39850" xr:uid="{00000000-0005-0000-0000-000011930000}"/>
    <cellStyle name="Вывод 18 8" xfId="39851" xr:uid="{00000000-0005-0000-0000-000012930000}"/>
    <cellStyle name="Вывод 19" xfId="26589" xr:uid="{00000000-0005-0000-0000-000013930000}"/>
    <cellStyle name="Вывод 19 2" xfId="26590" xr:uid="{00000000-0005-0000-0000-000014930000}"/>
    <cellStyle name="Вывод 19 2 2" xfId="39852" xr:uid="{00000000-0005-0000-0000-000015930000}"/>
    <cellStyle name="Вывод 19 2 2 2" xfId="39853" xr:uid="{00000000-0005-0000-0000-000016930000}"/>
    <cellStyle name="Вывод 19 2 2 2 2" xfId="39854" xr:uid="{00000000-0005-0000-0000-000017930000}"/>
    <cellStyle name="Вывод 19 2 2 2 3" xfId="39855" xr:uid="{00000000-0005-0000-0000-000018930000}"/>
    <cellStyle name="Вывод 19 2 2 3" xfId="39856" xr:uid="{00000000-0005-0000-0000-000019930000}"/>
    <cellStyle name="Вывод 19 2 2 3 2" xfId="39857" xr:uid="{00000000-0005-0000-0000-00001A930000}"/>
    <cellStyle name="Вывод 19 2 2 3 3" xfId="39858" xr:uid="{00000000-0005-0000-0000-00001B930000}"/>
    <cellStyle name="Вывод 19 2 2 4" xfId="39859" xr:uid="{00000000-0005-0000-0000-00001C930000}"/>
    <cellStyle name="Вывод 19 2 2 4 2" xfId="39860" xr:uid="{00000000-0005-0000-0000-00001D930000}"/>
    <cellStyle name="Вывод 19 2 2 4 3" xfId="39861" xr:uid="{00000000-0005-0000-0000-00001E930000}"/>
    <cellStyle name="Вывод 19 2 2 5" xfId="39862" xr:uid="{00000000-0005-0000-0000-00001F930000}"/>
    <cellStyle name="Вывод 19 2 2 6" xfId="39863" xr:uid="{00000000-0005-0000-0000-000020930000}"/>
    <cellStyle name="Вывод 19 2 2 7" xfId="39864" xr:uid="{00000000-0005-0000-0000-000021930000}"/>
    <cellStyle name="Вывод 19 2 3" xfId="39865" xr:uid="{00000000-0005-0000-0000-000022930000}"/>
    <cellStyle name="Вывод 19 2 3 2" xfId="39866" xr:uid="{00000000-0005-0000-0000-000023930000}"/>
    <cellStyle name="Вывод 19 2 3 3" xfId="39867" xr:uid="{00000000-0005-0000-0000-000024930000}"/>
    <cellStyle name="Вывод 19 2 4" xfId="39868" xr:uid="{00000000-0005-0000-0000-000025930000}"/>
    <cellStyle name="Вывод 19 2 4 2" xfId="39869" xr:uid="{00000000-0005-0000-0000-000026930000}"/>
    <cellStyle name="Вывод 19 2 4 3" xfId="39870" xr:uid="{00000000-0005-0000-0000-000027930000}"/>
    <cellStyle name="Вывод 19 2 5" xfId="39871" xr:uid="{00000000-0005-0000-0000-000028930000}"/>
    <cellStyle name="Вывод 19 2 5 2" xfId="39872" xr:uid="{00000000-0005-0000-0000-000029930000}"/>
    <cellStyle name="Вывод 19 2 5 3" xfId="39873" xr:uid="{00000000-0005-0000-0000-00002A930000}"/>
    <cellStyle name="Вывод 19 2 6" xfId="39874" xr:uid="{00000000-0005-0000-0000-00002B930000}"/>
    <cellStyle name="Вывод 19 2 7" xfId="39875" xr:uid="{00000000-0005-0000-0000-00002C930000}"/>
    <cellStyle name="Вывод 19 3" xfId="39876" xr:uid="{00000000-0005-0000-0000-00002D930000}"/>
    <cellStyle name="Вывод 19 3 2" xfId="39877" xr:uid="{00000000-0005-0000-0000-00002E930000}"/>
    <cellStyle name="Вывод 19 3 2 2" xfId="39878" xr:uid="{00000000-0005-0000-0000-00002F930000}"/>
    <cellStyle name="Вывод 19 3 2 3" xfId="39879" xr:uid="{00000000-0005-0000-0000-000030930000}"/>
    <cellStyle name="Вывод 19 3 3" xfId="39880" xr:uid="{00000000-0005-0000-0000-000031930000}"/>
    <cellStyle name="Вывод 19 3 3 2" xfId="39881" xr:uid="{00000000-0005-0000-0000-000032930000}"/>
    <cellStyle name="Вывод 19 3 3 3" xfId="39882" xr:uid="{00000000-0005-0000-0000-000033930000}"/>
    <cellStyle name="Вывод 19 3 4" xfId="39883" xr:uid="{00000000-0005-0000-0000-000034930000}"/>
    <cellStyle name="Вывод 19 3 4 2" xfId="39884" xr:uid="{00000000-0005-0000-0000-000035930000}"/>
    <cellStyle name="Вывод 19 3 4 3" xfId="39885" xr:uid="{00000000-0005-0000-0000-000036930000}"/>
    <cellStyle name="Вывод 19 3 5" xfId="39886" xr:uid="{00000000-0005-0000-0000-000037930000}"/>
    <cellStyle name="Вывод 19 3 6" xfId="39887" xr:uid="{00000000-0005-0000-0000-000038930000}"/>
    <cellStyle name="Вывод 19 3 7" xfId="39888" xr:uid="{00000000-0005-0000-0000-000039930000}"/>
    <cellStyle name="Вывод 19 4" xfId="39889" xr:uid="{00000000-0005-0000-0000-00003A930000}"/>
    <cellStyle name="Вывод 19 4 2" xfId="39890" xr:uid="{00000000-0005-0000-0000-00003B930000}"/>
    <cellStyle name="Вывод 19 4 2 2" xfId="39891" xr:uid="{00000000-0005-0000-0000-00003C930000}"/>
    <cellStyle name="Вывод 19 4 2 3" xfId="39892" xr:uid="{00000000-0005-0000-0000-00003D930000}"/>
    <cellStyle name="Вывод 19 4 3" xfId="39893" xr:uid="{00000000-0005-0000-0000-00003E930000}"/>
    <cellStyle name="Вывод 19 4 3 2" xfId="39894" xr:uid="{00000000-0005-0000-0000-00003F930000}"/>
    <cellStyle name="Вывод 19 4 3 3" xfId="39895" xr:uid="{00000000-0005-0000-0000-000040930000}"/>
    <cellStyle name="Вывод 19 4 4" xfId="39896" xr:uid="{00000000-0005-0000-0000-000041930000}"/>
    <cellStyle name="Вывод 19 4 4 2" xfId="39897" xr:uid="{00000000-0005-0000-0000-000042930000}"/>
    <cellStyle name="Вывод 19 4 4 3" xfId="39898" xr:uid="{00000000-0005-0000-0000-000043930000}"/>
    <cellStyle name="Вывод 19 4 5" xfId="39899" xr:uid="{00000000-0005-0000-0000-000044930000}"/>
    <cellStyle name="Вывод 19 4 6" xfId="39900" xr:uid="{00000000-0005-0000-0000-000045930000}"/>
    <cellStyle name="Вывод 19 4 7" xfId="39901" xr:uid="{00000000-0005-0000-0000-000046930000}"/>
    <cellStyle name="Вывод 19 5" xfId="39902" xr:uid="{00000000-0005-0000-0000-000047930000}"/>
    <cellStyle name="Вывод 19 5 2" xfId="39903" xr:uid="{00000000-0005-0000-0000-000048930000}"/>
    <cellStyle name="Вывод 19 5 3" xfId="39904" xr:uid="{00000000-0005-0000-0000-000049930000}"/>
    <cellStyle name="Вывод 19 6" xfId="39905" xr:uid="{00000000-0005-0000-0000-00004A930000}"/>
    <cellStyle name="Вывод 19 6 2" xfId="39906" xr:uid="{00000000-0005-0000-0000-00004B930000}"/>
    <cellStyle name="Вывод 19 6 3" xfId="39907" xr:uid="{00000000-0005-0000-0000-00004C930000}"/>
    <cellStyle name="Вывод 19 7" xfId="39908" xr:uid="{00000000-0005-0000-0000-00004D930000}"/>
    <cellStyle name="Вывод 19 8" xfId="39909" xr:uid="{00000000-0005-0000-0000-00004E930000}"/>
    <cellStyle name="Вывод 2" xfId="26591" xr:uid="{00000000-0005-0000-0000-00004F930000}"/>
    <cellStyle name="Вывод 2 10" xfId="26592" xr:uid="{00000000-0005-0000-0000-000050930000}"/>
    <cellStyle name="Вывод 2 10 2" xfId="26593" xr:uid="{00000000-0005-0000-0000-000051930000}"/>
    <cellStyle name="Вывод 2 10 2 2" xfId="39910" xr:uid="{00000000-0005-0000-0000-000052930000}"/>
    <cellStyle name="Вывод 2 10 2 2 2" xfId="39911" xr:uid="{00000000-0005-0000-0000-000053930000}"/>
    <cellStyle name="Вывод 2 10 2 2 2 2" xfId="39912" xr:uid="{00000000-0005-0000-0000-000054930000}"/>
    <cellStyle name="Вывод 2 10 2 2 2 3" xfId="39913" xr:uid="{00000000-0005-0000-0000-000055930000}"/>
    <cellStyle name="Вывод 2 10 2 2 3" xfId="39914" xr:uid="{00000000-0005-0000-0000-000056930000}"/>
    <cellStyle name="Вывод 2 10 2 2 3 2" xfId="39915" xr:uid="{00000000-0005-0000-0000-000057930000}"/>
    <cellStyle name="Вывод 2 10 2 2 3 3" xfId="39916" xr:uid="{00000000-0005-0000-0000-000058930000}"/>
    <cellStyle name="Вывод 2 10 2 2 4" xfId="39917" xr:uid="{00000000-0005-0000-0000-000059930000}"/>
    <cellStyle name="Вывод 2 10 2 2 4 2" xfId="39918" xr:uid="{00000000-0005-0000-0000-00005A930000}"/>
    <cellStyle name="Вывод 2 10 2 2 4 3" xfId="39919" xr:uid="{00000000-0005-0000-0000-00005B930000}"/>
    <cellStyle name="Вывод 2 10 2 2 5" xfId="39920" xr:uid="{00000000-0005-0000-0000-00005C930000}"/>
    <cellStyle name="Вывод 2 10 2 2 6" xfId="39921" xr:uid="{00000000-0005-0000-0000-00005D930000}"/>
    <cellStyle name="Вывод 2 10 2 2 7" xfId="39922" xr:uid="{00000000-0005-0000-0000-00005E930000}"/>
    <cellStyle name="Вывод 2 10 2 3" xfId="39923" xr:uid="{00000000-0005-0000-0000-00005F930000}"/>
    <cellStyle name="Вывод 2 10 2 3 2" xfId="39924" xr:uid="{00000000-0005-0000-0000-000060930000}"/>
    <cellStyle name="Вывод 2 10 2 3 3" xfId="39925" xr:uid="{00000000-0005-0000-0000-000061930000}"/>
    <cellStyle name="Вывод 2 10 2 4" xfId="39926" xr:uid="{00000000-0005-0000-0000-000062930000}"/>
    <cellStyle name="Вывод 2 10 2 4 2" xfId="39927" xr:uid="{00000000-0005-0000-0000-000063930000}"/>
    <cellStyle name="Вывод 2 10 2 4 3" xfId="39928" xr:uid="{00000000-0005-0000-0000-000064930000}"/>
    <cellStyle name="Вывод 2 10 2 5" xfId="39929" xr:uid="{00000000-0005-0000-0000-000065930000}"/>
    <cellStyle name="Вывод 2 10 2 5 2" xfId="39930" xr:uid="{00000000-0005-0000-0000-000066930000}"/>
    <cellStyle name="Вывод 2 10 2 5 3" xfId="39931" xr:uid="{00000000-0005-0000-0000-000067930000}"/>
    <cellStyle name="Вывод 2 10 2 6" xfId="39932" xr:uid="{00000000-0005-0000-0000-000068930000}"/>
    <cellStyle name="Вывод 2 10 2 7" xfId="39933" xr:uid="{00000000-0005-0000-0000-000069930000}"/>
    <cellStyle name="Вывод 2 10 3" xfId="39934" xr:uid="{00000000-0005-0000-0000-00006A930000}"/>
    <cellStyle name="Вывод 2 10 3 2" xfId="39935" xr:uid="{00000000-0005-0000-0000-00006B930000}"/>
    <cellStyle name="Вывод 2 10 3 2 2" xfId="39936" xr:uid="{00000000-0005-0000-0000-00006C930000}"/>
    <cellStyle name="Вывод 2 10 3 2 3" xfId="39937" xr:uid="{00000000-0005-0000-0000-00006D930000}"/>
    <cellStyle name="Вывод 2 10 3 3" xfId="39938" xr:uid="{00000000-0005-0000-0000-00006E930000}"/>
    <cellStyle name="Вывод 2 10 3 3 2" xfId="39939" xr:uid="{00000000-0005-0000-0000-00006F930000}"/>
    <cellStyle name="Вывод 2 10 3 3 3" xfId="39940" xr:uid="{00000000-0005-0000-0000-000070930000}"/>
    <cellStyle name="Вывод 2 10 3 4" xfId="39941" xr:uid="{00000000-0005-0000-0000-000071930000}"/>
    <cellStyle name="Вывод 2 10 3 4 2" xfId="39942" xr:uid="{00000000-0005-0000-0000-000072930000}"/>
    <cellStyle name="Вывод 2 10 3 4 3" xfId="39943" xr:uid="{00000000-0005-0000-0000-000073930000}"/>
    <cellStyle name="Вывод 2 10 3 5" xfId="39944" xr:uid="{00000000-0005-0000-0000-000074930000}"/>
    <cellStyle name="Вывод 2 10 3 6" xfId="39945" xr:uid="{00000000-0005-0000-0000-000075930000}"/>
    <cellStyle name="Вывод 2 10 3 7" xfId="39946" xr:uid="{00000000-0005-0000-0000-000076930000}"/>
    <cellStyle name="Вывод 2 10 4" xfId="39947" xr:uid="{00000000-0005-0000-0000-000077930000}"/>
    <cellStyle name="Вывод 2 10 4 2" xfId="39948" xr:uid="{00000000-0005-0000-0000-000078930000}"/>
    <cellStyle name="Вывод 2 10 4 2 2" xfId="39949" xr:uid="{00000000-0005-0000-0000-000079930000}"/>
    <cellStyle name="Вывод 2 10 4 2 3" xfId="39950" xr:uid="{00000000-0005-0000-0000-00007A930000}"/>
    <cellStyle name="Вывод 2 10 4 3" xfId="39951" xr:uid="{00000000-0005-0000-0000-00007B930000}"/>
    <cellStyle name="Вывод 2 10 4 3 2" xfId="39952" xr:uid="{00000000-0005-0000-0000-00007C930000}"/>
    <cellStyle name="Вывод 2 10 4 3 3" xfId="39953" xr:uid="{00000000-0005-0000-0000-00007D930000}"/>
    <cellStyle name="Вывод 2 10 4 4" xfId="39954" xr:uid="{00000000-0005-0000-0000-00007E930000}"/>
    <cellStyle name="Вывод 2 10 4 4 2" xfId="39955" xr:uid="{00000000-0005-0000-0000-00007F930000}"/>
    <cellStyle name="Вывод 2 10 4 4 3" xfId="39956" xr:uid="{00000000-0005-0000-0000-000080930000}"/>
    <cellStyle name="Вывод 2 10 4 5" xfId="39957" xr:uid="{00000000-0005-0000-0000-000081930000}"/>
    <cellStyle name="Вывод 2 10 4 6" xfId="39958" xr:uid="{00000000-0005-0000-0000-000082930000}"/>
    <cellStyle name="Вывод 2 10 4 7" xfId="39959" xr:uid="{00000000-0005-0000-0000-000083930000}"/>
    <cellStyle name="Вывод 2 10 5" xfId="39960" xr:uid="{00000000-0005-0000-0000-000084930000}"/>
    <cellStyle name="Вывод 2 10 5 2" xfId="39961" xr:uid="{00000000-0005-0000-0000-000085930000}"/>
    <cellStyle name="Вывод 2 10 5 3" xfId="39962" xr:uid="{00000000-0005-0000-0000-000086930000}"/>
    <cellStyle name="Вывод 2 10 6" xfId="39963" xr:uid="{00000000-0005-0000-0000-000087930000}"/>
    <cellStyle name="Вывод 2 10 6 2" xfId="39964" xr:uid="{00000000-0005-0000-0000-000088930000}"/>
    <cellStyle name="Вывод 2 10 6 3" xfId="39965" xr:uid="{00000000-0005-0000-0000-000089930000}"/>
    <cellStyle name="Вывод 2 10 7" xfId="39966" xr:uid="{00000000-0005-0000-0000-00008A930000}"/>
    <cellStyle name="Вывод 2 10 8" xfId="39967" xr:uid="{00000000-0005-0000-0000-00008B930000}"/>
    <cellStyle name="Вывод 2 11" xfId="26594" xr:uid="{00000000-0005-0000-0000-00008C930000}"/>
    <cellStyle name="Вывод 2 11 2" xfId="39968" xr:uid="{00000000-0005-0000-0000-00008D930000}"/>
    <cellStyle name="Вывод 2 11 2 2" xfId="39969" xr:uid="{00000000-0005-0000-0000-00008E930000}"/>
    <cellStyle name="Вывод 2 11 2 2 2" xfId="39970" xr:uid="{00000000-0005-0000-0000-00008F930000}"/>
    <cellStyle name="Вывод 2 11 2 2 2 2" xfId="39971" xr:uid="{00000000-0005-0000-0000-000090930000}"/>
    <cellStyle name="Вывод 2 11 2 2 2 3" xfId="39972" xr:uid="{00000000-0005-0000-0000-000091930000}"/>
    <cellStyle name="Вывод 2 11 2 2 3" xfId="39973" xr:uid="{00000000-0005-0000-0000-000092930000}"/>
    <cellStyle name="Вывод 2 11 2 2 3 2" xfId="39974" xr:uid="{00000000-0005-0000-0000-000093930000}"/>
    <cellStyle name="Вывод 2 11 2 2 3 3" xfId="39975" xr:uid="{00000000-0005-0000-0000-000094930000}"/>
    <cellStyle name="Вывод 2 11 2 2 4" xfId="39976" xr:uid="{00000000-0005-0000-0000-000095930000}"/>
    <cellStyle name="Вывод 2 11 2 2 4 2" xfId="39977" xr:uid="{00000000-0005-0000-0000-000096930000}"/>
    <cellStyle name="Вывод 2 11 2 2 4 3" xfId="39978" xr:uid="{00000000-0005-0000-0000-000097930000}"/>
    <cellStyle name="Вывод 2 11 2 2 5" xfId="39979" xr:uid="{00000000-0005-0000-0000-000098930000}"/>
    <cellStyle name="Вывод 2 11 2 2 6" xfId="39980" xr:uid="{00000000-0005-0000-0000-000099930000}"/>
    <cellStyle name="Вывод 2 11 2 2 7" xfId="39981" xr:uid="{00000000-0005-0000-0000-00009A930000}"/>
    <cellStyle name="Вывод 2 11 2 3" xfId="39982" xr:uid="{00000000-0005-0000-0000-00009B930000}"/>
    <cellStyle name="Вывод 2 11 2 3 2" xfId="39983" xr:uid="{00000000-0005-0000-0000-00009C930000}"/>
    <cellStyle name="Вывод 2 11 2 3 3" xfId="39984" xr:uid="{00000000-0005-0000-0000-00009D930000}"/>
    <cellStyle name="Вывод 2 11 2 4" xfId="39985" xr:uid="{00000000-0005-0000-0000-00009E930000}"/>
    <cellStyle name="Вывод 2 11 2 4 2" xfId="39986" xr:uid="{00000000-0005-0000-0000-00009F930000}"/>
    <cellStyle name="Вывод 2 11 2 4 3" xfId="39987" xr:uid="{00000000-0005-0000-0000-0000A0930000}"/>
    <cellStyle name="Вывод 2 11 2 5" xfId="39988" xr:uid="{00000000-0005-0000-0000-0000A1930000}"/>
    <cellStyle name="Вывод 2 11 2 5 2" xfId="39989" xr:uid="{00000000-0005-0000-0000-0000A2930000}"/>
    <cellStyle name="Вывод 2 11 2 5 3" xfId="39990" xr:uid="{00000000-0005-0000-0000-0000A3930000}"/>
    <cellStyle name="Вывод 2 11 2 6" xfId="39991" xr:uid="{00000000-0005-0000-0000-0000A4930000}"/>
    <cellStyle name="Вывод 2 11 2 7" xfId="39992" xr:uid="{00000000-0005-0000-0000-0000A5930000}"/>
    <cellStyle name="Вывод 2 11 3" xfId="39993" xr:uid="{00000000-0005-0000-0000-0000A6930000}"/>
    <cellStyle name="Вывод 2 11 3 2" xfId="39994" xr:uid="{00000000-0005-0000-0000-0000A7930000}"/>
    <cellStyle name="Вывод 2 11 3 2 2" xfId="39995" xr:uid="{00000000-0005-0000-0000-0000A8930000}"/>
    <cellStyle name="Вывод 2 11 3 2 3" xfId="39996" xr:uid="{00000000-0005-0000-0000-0000A9930000}"/>
    <cellStyle name="Вывод 2 11 3 3" xfId="39997" xr:uid="{00000000-0005-0000-0000-0000AA930000}"/>
    <cellStyle name="Вывод 2 11 3 3 2" xfId="39998" xr:uid="{00000000-0005-0000-0000-0000AB930000}"/>
    <cellStyle name="Вывод 2 11 3 3 3" xfId="39999" xr:uid="{00000000-0005-0000-0000-0000AC930000}"/>
    <cellStyle name="Вывод 2 11 3 4" xfId="40000" xr:uid="{00000000-0005-0000-0000-0000AD930000}"/>
    <cellStyle name="Вывод 2 11 3 4 2" xfId="40001" xr:uid="{00000000-0005-0000-0000-0000AE930000}"/>
    <cellStyle name="Вывод 2 11 3 4 3" xfId="40002" xr:uid="{00000000-0005-0000-0000-0000AF930000}"/>
    <cellStyle name="Вывод 2 11 3 5" xfId="40003" xr:uid="{00000000-0005-0000-0000-0000B0930000}"/>
    <cellStyle name="Вывод 2 11 3 6" xfId="40004" xr:uid="{00000000-0005-0000-0000-0000B1930000}"/>
    <cellStyle name="Вывод 2 11 3 7" xfId="40005" xr:uid="{00000000-0005-0000-0000-0000B2930000}"/>
    <cellStyle name="Вывод 2 11 4" xfId="40006" xr:uid="{00000000-0005-0000-0000-0000B3930000}"/>
    <cellStyle name="Вывод 2 11 4 2" xfId="40007" xr:uid="{00000000-0005-0000-0000-0000B4930000}"/>
    <cellStyle name="Вывод 2 11 4 2 2" xfId="40008" xr:uid="{00000000-0005-0000-0000-0000B5930000}"/>
    <cellStyle name="Вывод 2 11 4 2 3" xfId="40009" xr:uid="{00000000-0005-0000-0000-0000B6930000}"/>
    <cellStyle name="Вывод 2 11 4 3" xfId="40010" xr:uid="{00000000-0005-0000-0000-0000B7930000}"/>
    <cellStyle name="Вывод 2 11 4 3 2" xfId="40011" xr:uid="{00000000-0005-0000-0000-0000B8930000}"/>
    <cellStyle name="Вывод 2 11 4 3 3" xfId="40012" xr:uid="{00000000-0005-0000-0000-0000B9930000}"/>
    <cellStyle name="Вывод 2 11 4 4" xfId="40013" xr:uid="{00000000-0005-0000-0000-0000BA930000}"/>
    <cellStyle name="Вывод 2 11 4 4 2" xfId="40014" xr:uid="{00000000-0005-0000-0000-0000BB930000}"/>
    <cellStyle name="Вывод 2 11 4 4 3" xfId="40015" xr:uid="{00000000-0005-0000-0000-0000BC930000}"/>
    <cellStyle name="Вывод 2 11 4 5" xfId="40016" xr:uid="{00000000-0005-0000-0000-0000BD930000}"/>
    <cellStyle name="Вывод 2 11 4 6" xfId="40017" xr:uid="{00000000-0005-0000-0000-0000BE930000}"/>
    <cellStyle name="Вывод 2 11 4 7" xfId="40018" xr:uid="{00000000-0005-0000-0000-0000BF930000}"/>
    <cellStyle name="Вывод 2 11 5" xfId="40019" xr:uid="{00000000-0005-0000-0000-0000C0930000}"/>
    <cellStyle name="Вывод 2 11 5 2" xfId="40020" xr:uid="{00000000-0005-0000-0000-0000C1930000}"/>
    <cellStyle name="Вывод 2 11 5 3" xfId="40021" xr:uid="{00000000-0005-0000-0000-0000C2930000}"/>
    <cellStyle name="Вывод 2 11 6" xfId="40022" xr:uid="{00000000-0005-0000-0000-0000C3930000}"/>
    <cellStyle name="Вывод 2 11 6 2" xfId="40023" xr:uid="{00000000-0005-0000-0000-0000C4930000}"/>
    <cellStyle name="Вывод 2 11 6 3" xfId="40024" xr:uid="{00000000-0005-0000-0000-0000C5930000}"/>
    <cellStyle name="Вывод 2 11 7" xfId="40025" xr:uid="{00000000-0005-0000-0000-0000C6930000}"/>
    <cellStyle name="Вывод 2 11 8" xfId="40026" xr:uid="{00000000-0005-0000-0000-0000C7930000}"/>
    <cellStyle name="Вывод 2 12" xfId="26595" xr:uid="{00000000-0005-0000-0000-0000C8930000}"/>
    <cellStyle name="Вывод 2 12 2" xfId="40027" xr:uid="{00000000-0005-0000-0000-0000C9930000}"/>
    <cellStyle name="Вывод 2 12 2 2" xfId="40028" xr:uid="{00000000-0005-0000-0000-0000CA930000}"/>
    <cellStyle name="Вывод 2 12 2 2 2" xfId="40029" xr:uid="{00000000-0005-0000-0000-0000CB930000}"/>
    <cellStyle name="Вывод 2 12 2 2 2 2" xfId="40030" xr:uid="{00000000-0005-0000-0000-0000CC930000}"/>
    <cellStyle name="Вывод 2 12 2 2 2 3" xfId="40031" xr:uid="{00000000-0005-0000-0000-0000CD930000}"/>
    <cellStyle name="Вывод 2 12 2 2 3" xfId="40032" xr:uid="{00000000-0005-0000-0000-0000CE930000}"/>
    <cellStyle name="Вывод 2 12 2 2 3 2" xfId="40033" xr:uid="{00000000-0005-0000-0000-0000CF930000}"/>
    <cellStyle name="Вывод 2 12 2 2 3 3" xfId="40034" xr:uid="{00000000-0005-0000-0000-0000D0930000}"/>
    <cellStyle name="Вывод 2 12 2 2 4" xfId="40035" xr:uid="{00000000-0005-0000-0000-0000D1930000}"/>
    <cellStyle name="Вывод 2 12 2 2 4 2" xfId="40036" xr:uid="{00000000-0005-0000-0000-0000D2930000}"/>
    <cellStyle name="Вывод 2 12 2 2 4 3" xfId="40037" xr:uid="{00000000-0005-0000-0000-0000D3930000}"/>
    <cellStyle name="Вывод 2 12 2 2 5" xfId="40038" xr:uid="{00000000-0005-0000-0000-0000D4930000}"/>
    <cellStyle name="Вывод 2 12 2 2 6" xfId="40039" xr:uid="{00000000-0005-0000-0000-0000D5930000}"/>
    <cellStyle name="Вывод 2 12 2 2 7" xfId="40040" xr:uid="{00000000-0005-0000-0000-0000D6930000}"/>
    <cellStyle name="Вывод 2 12 2 3" xfId="40041" xr:uid="{00000000-0005-0000-0000-0000D7930000}"/>
    <cellStyle name="Вывод 2 12 2 3 2" xfId="40042" xr:uid="{00000000-0005-0000-0000-0000D8930000}"/>
    <cellStyle name="Вывод 2 12 2 3 3" xfId="40043" xr:uid="{00000000-0005-0000-0000-0000D9930000}"/>
    <cellStyle name="Вывод 2 12 2 4" xfId="40044" xr:uid="{00000000-0005-0000-0000-0000DA930000}"/>
    <cellStyle name="Вывод 2 12 2 4 2" xfId="40045" xr:uid="{00000000-0005-0000-0000-0000DB930000}"/>
    <cellStyle name="Вывод 2 12 2 4 3" xfId="40046" xr:uid="{00000000-0005-0000-0000-0000DC930000}"/>
    <cellStyle name="Вывод 2 12 2 5" xfId="40047" xr:uid="{00000000-0005-0000-0000-0000DD930000}"/>
    <cellStyle name="Вывод 2 12 2 5 2" xfId="40048" xr:uid="{00000000-0005-0000-0000-0000DE930000}"/>
    <cellStyle name="Вывод 2 12 2 5 3" xfId="40049" xr:uid="{00000000-0005-0000-0000-0000DF930000}"/>
    <cellStyle name="Вывод 2 12 2 6" xfId="40050" xr:uid="{00000000-0005-0000-0000-0000E0930000}"/>
    <cellStyle name="Вывод 2 12 2 7" xfId="40051" xr:uid="{00000000-0005-0000-0000-0000E1930000}"/>
    <cellStyle name="Вывод 2 12 3" xfId="40052" xr:uid="{00000000-0005-0000-0000-0000E2930000}"/>
    <cellStyle name="Вывод 2 12 3 2" xfId="40053" xr:uid="{00000000-0005-0000-0000-0000E3930000}"/>
    <cellStyle name="Вывод 2 12 3 2 2" xfId="40054" xr:uid="{00000000-0005-0000-0000-0000E4930000}"/>
    <cellStyle name="Вывод 2 12 3 2 3" xfId="40055" xr:uid="{00000000-0005-0000-0000-0000E5930000}"/>
    <cellStyle name="Вывод 2 12 3 3" xfId="40056" xr:uid="{00000000-0005-0000-0000-0000E6930000}"/>
    <cellStyle name="Вывод 2 12 3 3 2" xfId="40057" xr:uid="{00000000-0005-0000-0000-0000E7930000}"/>
    <cellStyle name="Вывод 2 12 3 3 3" xfId="40058" xr:uid="{00000000-0005-0000-0000-0000E8930000}"/>
    <cellStyle name="Вывод 2 12 3 4" xfId="40059" xr:uid="{00000000-0005-0000-0000-0000E9930000}"/>
    <cellStyle name="Вывод 2 12 3 4 2" xfId="40060" xr:uid="{00000000-0005-0000-0000-0000EA930000}"/>
    <cellStyle name="Вывод 2 12 3 4 3" xfId="40061" xr:uid="{00000000-0005-0000-0000-0000EB930000}"/>
    <cellStyle name="Вывод 2 12 3 5" xfId="40062" xr:uid="{00000000-0005-0000-0000-0000EC930000}"/>
    <cellStyle name="Вывод 2 12 3 6" xfId="40063" xr:uid="{00000000-0005-0000-0000-0000ED930000}"/>
    <cellStyle name="Вывод 2 12 3 7" xfId="40064" xr:uid="{00000000-0005-0000-0000-0000EE930000}"/>
    <cellStyle name="Вывод 2 12 4" xfId="40065" xr:uid="{00000000-0005-0000-0000-0000EF930000}"/>
    <cellStyle name="Вывод 2 12 4 2" xfId="40066" xr:uid="{00000000-0005-0000-0000-0000F0930000}"/>
    <cellStyle name="Вывод 2 12 4 2 2" xfId="40067" xr:uid="{00000000-0005-0000-0000-0000F1930000}"/>
    <cellStyle name="Вывод 2 12 4 2 3" xfId="40068" xr:uid="{00000000-0005-0000-0000-0000F2930000}"/>
    <cellStyle name="Вывод 2 12 4 3" xfId="40069" xr:uid="{00000000-0005-0000-0000-0000F3930000}"/>
    <cellStyle name="Вывод 2 12 4 3 2" xfId="40070" xr:uid="{00000000-0005-0000-0000-0000F4930000}"/>
    <cellStyle name="Вывод 2 12 4 3 3" xfId="40071" xr:uid="{00000000-0005-0000-0000-0000F5930000}"/>
    <cellStyle name="Вывод 2 12 4 4" xfId="40072" xr:uid="{00000000-0005-0000-0000-0000F6930000}"/>
    <cellStyle name="Вывод 2 12 4 4 2" xfId="40073" xr:uid="{00000000-0005-0000-0000-0000F7930000}"/>
    <cellStyle name="Вывод 2 12 4 4 3" xfId="40074" xr:uid="{00000000-0005-0000-0000-0000F8930000}"/>
    <cellStyle name="Вывод 2 12 4 5" xfId="40075" xr:uid="{00000000-0005-0000-0000-0000F9930000}"/>
    <cellStyle name="Вывод 2 12 4 6" xfId="40076" xr:uid="{00000000-0005-0000-0000-0000FA930000}"/>
    <cellStyle name="Вывод 2 12 4 7" xfId="40077" xr:uid="{00000000-0005-0000-0000-0000FB930000}"/>
    <cellStyle name="Вывод 2 12 5" xfId="40078" xr:uid="{00000000-0005-0000-0000-0000FC930000}"/>
    <cellStyle name="Вывод 2 12 5 2" xfId="40079" xr:uid="{00000000-0005-0000-0000-0000FD930000}"/>
    <cellStyle name="Вывод 2 12 5 3" xfId="40080" xr:uid="{00000000-0005-0000-0000-0000FE930000}"/>
    <cellStyle name="Вывод 2 12 6" xfId="40081" xr:uid="{00000000-0005-0000-0000-0000FF930000}"/>
    <cellStyle name="Вывод 2 12 6 2" xfId="40082" xr:uid="{00000000-0005-0000-0000-000000940000}"/>
    <cellStyle name="Вывод 2 12 6 3" xfId="40083" xr:uid="{00000000-0005-0000-0000-000001940000}"/>
    <cellStyle name="Вывод 2 12 7" xfId="40084" xr:uid="{00000000-0005-0000-0000-000002940000}"/>
    <cellStyle name="Вывод 2 12 8" xfId="40085" xr:uid="{00000000-0005-0000-0000-000003940000}"/>
    <cellStyle name="Вывод 2 13" xfId="40086" xr:uid="{00000000-0005-0000-0000-000004940000}"/>
    <cellStyle name="Вывод 2 13 2" xfId="40087" xr:uid="{00000000-0005-0000-0000-000005940000}"/>
    <cellStyle name="Вывод 2 13 2 2" xfId="40088" xr:uid="{00000000-0005-0000-0000-000006940000}"/>
    <cellStyle name="Вывод 2 13 2 2 2" xfId="40089" xr:uid="{00000000-0005-0000-0000-000007940000}"/>
    <cellStyle name="Вывод 2 13 2 2 2 2" xfId="40090" xr:uid="{00000000-0005-0000-0000-000008940000}"/>
    <cellStyle name="Вывод 2 13 2 2 2 3" xfId="40091" xr:uid="{00000000-0005-0000-0000-000009940000}"/>
    <cellStyle name="Вывод 2 13 2 2 3" xfId="40092" xr:uid="{00000000-0005-0000-0000-00000A940000}"/>
    <cellStyle name="Вывод 2 13 2 2 3 2" xfId="40093" xr:uid="{00000000-0005-0000-0000-00000B940000}"/>
    <cellStyle name="Вывод 2 13 2 2 3 3" xfId="40094" xr:uid="{00000000-0005-0000-0000-00000C940000}"/>
    <cellStyle name="Вывод 2 13 2 2 4" xfId="40095" xr:uid="{00000000-0005-0000-0000-00000D940000}"/>
    <cellStyle name="Вывод 2 13 2 2 4 2" xfId="40096" xr:uid="{00000000-0005-0000-0000-00000E940000}"/>
    <cellStyle name="Вывод 2 13 2 2 4 3" xfId="40097" xr:uid="{00000000-0005-0000-0000-00000F940000}"/>
    <cellStyle name="Вывод 2 13 2 2 5" xfId="40098" xr:uid="{00000000-0005-0000-0000-000010940000}"/>
    <cellStyle name="Вывод 2 13 2 2 6" xfId="40099" xr:uid="{00000000-0005-0000-0000-000011940000}"/>
    <cellStyle name="Вывод 2 13 2 2 7" xfId="40100" xr:uid="{00000000-0005-0000-0000-000012940000}"/>
    <cellStyle name="Вывод 2 13 2 3" xfId="40101" xr:uid="{00000000-0005-0000-0000-000013940000}"/>
    <cellStyle name="Вывод 2 13 2 3 2" xfId="40102" xr:uid="{00000000-0005-0000-0000-000014940000}"/>
    <cellStyle name="Вывод 2 13 2 3 3" xfId="40103" xr:uid="{00000000-0005-0000-0000-000015940000}"/>
    <cellStyle name="Вывод 2 13 2 4" xfId="40104" xr:uid="{00000000-0005-0000-0000-000016940000}"/>
    <cellStyle name="Вывод 2 13 2 4 2" xfId="40105" xr:uid="{00000000-0005-0000-0000-000017940000}"/>
    <cellStyle name="Вывод 2 13 2 4 3" xfId="40106" xr:uid="{00000000-0005-0000-0000-000018940000}"/>
    <cellStyle name="Вывод 2 13 2 5" xfId="40107" xr:uid="{00000000-0005-0000-0000-000019940000}"/>
    <cellStyle name="Вывод 2 13 2 5 2" xfId="40108" xr:uid="{00000000-0005-0000-0000-00001A940000}"/>
    <cellStyle name="Вывод 2 13 2 5 3" xfId="40109" xr:uid="{00000000-0005-0000-0000-00001B940000}"/>
    <cellStyle name="Вывод 2 13 2 6" xfId="40110" xr:uid="{00000000-0005-0000-0000-00001C940000}"/>
    <cellStyle name="Вывод 2 13 2 7" xfId="40111" xr:uid="{00000000-0005-0000-0000-00001D940000}"/>
    <cellStyle name="Вывод 2 13 3" xfId="40112" xr:uid="{00000000-0005-0000-0000-00001E940000}"/>
    <cellStyle name="Вывод 2 13 3 2" xfId="40113" xr:uid="{00000000-0005-0000-0000-00001F940000}"/>
    <cellStyle name="Вывод 2 13 3 2 2" xfId="40114" xr:uid="{00000000-0005-0000-0000-000020940000}"/>
    <cellStyle name="Вывод 2 13 3 2 3" xfId="40115" xr:uid="{00000000-0005-0000-0000-000021940000}"/>
    <cellStyle name="Вывод 2 13 3 3" xfId="40116" xr:uid="{00000000-0005-0000-0000-000022940000}"/>
    <cellStyle name="Вывод 2 13 3 3 2" xfId="40117" xr:uid="{00000000-0005-0000-0000-000023940000}"/>
    <cellStyle name="Вывод 2 13 3 3 3" xfId="40118" xr:uid="{00000000-0005-0000-0000-000024940000}"/>
    <cellStyle name="Вывод 2 13 3 4" xfId="40119" xr:uid="{00000000-0005-0000-0000-000025940000}"/>
    <cellStyle name="Вывод 2 13 3 4 2" xfId="40120" xr:uid="{00000000-0005-0000-0000-000026940000}"/>
    <cellStyle name="Вывод 2 13 3 4 3" xfId="40121" xr:uid="{00000000-0005-0000-0000-000027940000}"/>
    <cellStyle name="Вывод 2 13 3 5" xfId="40122" xr:uid="{00000000-0005-0000-0000-000028940000}"/>
    <cellStyle name="Вывод 2 13 3 6" xfId="40123" xr:uid="{00000000-0005-0000-0000-000029940000}"/>
    <cellStyle name="Вывод 2 13 3 7" xfId="40124" xr:uid="{00000000-0005-0000-0000-00002A940000}"/>
    <cellStyle name="Вывод 2 13 4" xfId="40125" xr:uid="{00000000-0005-0000-0000-00002B940000}"/>
    <cellStyle name="Вывод 2 13 4 2" xfId="40126" xr:uid="{00000000-0005-0000-0000-00002C940000}"/>
    <cellStyle name="Вывод 2 13 4 2 2" xfId="40127" xr:uid="{00000000-0005-0000-0000-00002D940000}"/>
    <cellStyle name="Вывод 2 13 4 2 3" xfId="40128" xr:uid="{00000000-0005-0000-0000-00002E940000}"/>
    <cellStyle name="Вывод 2 13 4 3" xfId="40129" xr:uid="{00000000-0005-0000-0000-00002F940000}"/>
    <cellStyle name="Вывод 2 13 4 3 2" xfId="40130" xr:uid="{00000000-0005-0000-0000-000030940000}"/>
    <cellStyle name="Вывод 2 13 4 3 3" xfId="40131" xr:uid="{00000000-0005-0000-0000-000031940000}"/>
    <cellStyle name="Вывод 2 13 4 4" xfId="40132" xr:uid="{00000000-0005-0000-0000-000032940000}"/>
    <cellStyle name="Вывод 2 13 4 4 2" xfId="40133" xr:uid="{00000000-0005-0000-0000-000033940000}"/>
    <cellStyle name="Вывод 2 13 4 4 3" xfId="40134" xr:uid="{00000000-0005-0000-0000-000034940000}"/>
    <cellStyle name="Вывод 2 13 4 5" xfId="40135" xr:uid="{00000000-0005-0000-0000-000035940000}"/>
    <cellStyle name="Вывод 2 13 4 6" xfId="40136" xr:uid="{00000000-0005-0000-0000-000036940000}"/>
    <cellStyle name="Вывод 2 13 4 7" xfId="40137" xr:uid="{00000000-0005-0000-0000-000037940000}"/>
    <cellStyle name="Вывод 2 13 5" xfId="40138" xr:uid="{00000000-0005-0000-0000-000038940000}"/>
    <cellStyle name="Вывод 2 13 5 2" xfId="40139" xr:uid="{00000000-0005-0000-0000-000039940000}"/>
    <cellStyle name="Вывод 2 13 5 3" xfId="40140" xr:uid="{00000000-0005-0000-0000-00003A940000}"/>
    <cellStyle name="Вывод 2 13 6" xfId="40141" xr:uid="{00000000-0005-0000-0000-00003B940000}"/>
    <cellStyle name="Вывод 2 13 6 2" xfId="40142" xr:uid="{00000000-0005-0000-0000-00003C940000}"/>
    <cellStyle name="Вывод 2 13 6 3" xfId="40143" xr:uid="{00000000-0005-0000-0000-00003D940000}"/>
    <cellStyle name="Вывод 2 13 7" xfId="40144" xr:uid="{00000000-0005-0000-0000-00003E940000}"/>
    <cellStyle name="Вывод 2 13 8" xfId="40145" xr:uid="{00000000-0005-0000-0000-00003F940000}"/>
    <cellStyle name="Вывод 2 14" xfId="40146" xr:uid="{00000000-0005-0000-0000-000040940000}"/>
    <cellStyle name="Вывод 2 14 2" xfId="40147" xr:uid="{00000000-0005-0000-0000-000041940000}"/>
    <cellStyle name="Вывод 2 14 2 2" xfId="40148" xr:uid="{00000000-0005-0000-0000-000042940000}"/>
    <cellStyle name="Вывод 2 14 2 2 2" xfId="40149" xr:uid="{00000000-0005-0000-0000-000043940000}"/>
    <cellStyle name="Вывод 2 14 2 2 2 2" xfId="40150" xr:uid="{00000000-0005-0000-0000-000044940000}"/>
    <cellStyle name="Вывод 2 14 2 2 2 3" xfId="40151" xr:uid="{00000000-0005-0000-0000-000045940000}"/>
    <cellStyle name="Вывод 2 14 2 2 3" xfId="40152" xr:uid="{00000000-0005-0000-0000-000046940000}"/>
    <cellStyle name="Вывод 2 14 2 2 3 2" xfId="40153" xr:uid="{00000000-0005-0000-0000-000047940000}"/>
    <cellStyle name="Вывод 2 14 2 2 3 3" xfId="40154" xr:uid="{00000000-0005-0000-0000-000048940000}"/>
    <cellStyle name="Вывод 2 14 2 2 4" xfId="40155" xr:uid="{00000000-0005-0000-0000-000049940000}"/>
    <cellStyle name="Вывод 2 14 2 2 4 2" xfId="40156" xr:uid="{00000000-0005-0000-0000-00004A940000}"/>
    <cellStyle name="Вывод 2 14 2 2 4 3" xfId="40157" xr:uid="{00000000-0005-0000-0000-00004B940000}"/>
    <cellStyle name="Вывод 2 14 2 2 5" xfId="40158" xr:uid="{00000000-0005-0000-0000-00004C940000}"/>
    <cellStyle name="Вывод 2 14 2 2 6" xfId="40159" xr:uid="{00000000-0005-0000-0000-00004D940000}"/>
    <cellStyle name="Вывод 2 14 2 2 7" xfId="40160" xr:uid="{00000000-0005-0000-0000-00004E940000}"/>
    <cellStyle name="Вывод 2 14 2 3" xfId="40161" xr:uid="{00000000-0005-0000-0000-00004F940000}"/>
    <cellStyle name="Вывод 2 14 2 3 2" xfId="40162" xr:uid="{00000000-0005-0000-0000-000050940000}"/>
    <cellStyle name="Вывод 2 14 2 3 3" xfId="40163" xr:uid="{00000000-0005-0000-0000-000051940000}"/>
    <cellStyle name="Вывод 2 14 2 4" xfId="40164" xr:uid="{00000000-0005-0000-0000-000052940000}"/>
    <cellStyle name="Вывод 2 14 2 4 2" xfId="40165" xr:uid="{00000000-0005-0000-0000-000053940000}"/>
    <cellStyle name="Вывод 2 14 2 4 3" xfId="40166" xr:uid="{00000000-0005-0000-0000-000054940000}"/>
    <cellStyle name="Вывод 2 14 2 5" xfId="40167" xr:uid="{00000000-0005-0000-0000-000055940000}"/>
    <cellStyle name="Вывод 2 14 2 5 2" xfId="40168" xr:uid="{00000000-0005-0000-0000-000056940000}"/>
    <cellStyle name="Вывод 2 14 2 5 3" xfId="40169" xr:uid="{00000000-0005-0000-0000-000057940000}"/>
    <cellStyle name="Вывод 2 14 2 6" xfId="40170" xr:uid="{00000000-0005-0000-0000-000058940000}"/>
    <cellStyle name="Вывод 2 14 2 7" xfId="40171" xr:uid="{00000000-0005-0000-0000-000059940000}"/>
    <cellStyle name="Вывод 2 14 3" xfId="40172" xr:uid="{00000000-0005-0000-0000-00005A940000}"/>
    <cellStyle name="Вывод 2 14 3 2" xfId="40173" xr:uid="{00000000-0005-0000-0000-00005B940000}"/>
    <cellStyle name="Вывод 2 14 3 2 2" xfId="40174" xr:uid="{00000000-0005-0000-0000-00005C940000}"/>
    <cellStyle name="Вывод 2 14 3 2 3" xfId="40175" xr:uid="{00000000-0005-0000-0000-00005D940000}"/>
    <cellStyle name="Вывод 2 14 3 3" xfId="40176" xr:uid="{00000000-0005-0000-0000-00005E940000}"/>
    <cellStyle name="Вывод 2 14 3 3 2" xfId="40177" xr:uid="{00000000-0005-0000-0000-00005F940000}"/>
    <cellStyle name="Вывод 2 14 3 3 3" xfId="40178" xr:uid="{00000000-0005-0000-0000-000060940000}"/>
    <cellStyle name="Вывод 2 14 3 4" xfId="40179" xr:uid="{00000000-0005-0000-0000-000061940000}"/>
    <cellStyle name="Вывод 2 14 3 4 2" xfId="40180" xr:uid="{00000000-0005-0000-0000-000062940000}"/>
    <cellStyle name="Вывод 2 14 3 4 3" xfId="40181" xr:uid="{00000000-0005-0000-0000-000063940000}"/>
    <cellStyle name="Вывод 2 14 3 5" xfId="40182" xr:uid="{00000000-0005-0000-0000-000064940000}"/>
    <cellStyle name="Вывод 2 14 3 6" xfId="40183" xr:uid="{00000000-0005-0000-0000-000065940000}"/>
    <cellStyle name="Вывод 2 14 3 7" xfId="40184" xr:uid="{00000000-0005-0000-0000-000066940000}"/>
    <cellStyle name="Вывод 2 14 4" xfId="40185" xr:uid="{00000000-0005-0000-0000-000067940000}"/>
    <cellStyle name="Вывод 2 14 4 2" xfId="40186" xr:uid="{00000000-0005-0000-0000-000068940000}"/>
    <cellStyle name="Вывод 2 14 4 2 2" xfId="40187" xr:uid="{00000000-0005-0000-0000-000069940000}"/>
    <cellStyle name="Вывод 2 14 4 2 3" xfId="40188" xr:uid="{00000000-0005-0000-0000-00006A940000}"/>
    <cellStyle name="Вывод 2 14 4 3" xfId="40189" xr:uid="{00000000-0005-0000-0000-00006B940000}"/>
    <cellStyle name="Вывод 2 14 4 3 2" xfId="40190" xr:uid="{00000000-0005-0000-0000-00006C940000}"/>
    <cellStyle name="Вывод 2 14 4 3 3" xfId="40191" xr:uid="{00000000-0005-0000-0000-00006D940000}"/>
    <cellStyle name="Вывод 2 14 4 4" xfId="40192" xr:uid="{00000000-0005-0000-0000-00006E940000}"/>
    <cellStyle name="Вывод 2 14 4 4 2" xfId="40193" xr:uid="{00000000-0005-0000-0000-00006F940000}"/>
    <cellStyle name="Вывод 2 14 4 4 3" xfId="40194" xr:uid="{00000000-0005-0000-0000-000070940000}"/>
    <cellStyle name="Вывод 2 14 4 5" xfId="40195" xr:uid="{00000000-0005-0000-0000-000071940000}"/>
    <cellStyle name="Вывод 2 14 4 6" xfId="40196" xr:uid="{00000000-0005-0000-0000-000072940000}"/>
    <cellStyle name="Вывод 2 14 4 7" xfId="40197" xr:uid="{00000000-0005-0000-0000-000073940000}"/>
    <cellStyle name="Вывод 2 14 5" xfId="40198" xr:uid="{00000000-0005-0000-0000-000074940000}"/>
    <cellStyle name="Вывод 2 14 5 2" xfId="40199" xr:uid="{00000000-0005-0000-0000-000075940000}"/>
    <cellStyle name="Вывод 2 14 5 3" xfId="40200" xr:uid="{00000000-0005-0000-0000-000076940000}"/>
    <cellStyle name="Вывод 2 14 6" xfId="40201" xr:uid="{00000000-0005-0000-0000-000077940000}"/>
    <cellStyle name="Вывод 2 14 6 2" xfId="40202" xr:uid="{00000000-0005-0000-0000-000078940000}"/>
    <cellStyle name="Вывод 2 14 6 3" xfId="40203" xr:uid="{00000000-0005-0000-0000-000079940000}"/>
    <cellStyle name="Вывод 2 14 7" xfId="40204" xr:uid="{00000000-0005-0000-0000-00007A940000}"/>
    <cellStyle name="Вывод 2 14 8" xfId="40205" xr:uid="{00000000-0005-0000-0000-00007B940000}"/>
    <cellStyle name="Вывод 2 15" xfId="40206" xr:uid="{00000000-0005-0000-0000-00007C940000}"/>
    <cellStyle name="Вывод 2 15 2" xfId="40207" xr:uid="{00000000-0005-0000-0000-00007D940000}"/>
    <cellStyle name="Вывод 2 15 2 2" xfId="40208" xr:uid="{00000000-0005-0000-0000-00007E940000}"/>
    <cellStyle name="Вывод 2 15 2 2 2" xfId="40209" xr:uid="{00000000-0005-0000-0000-00007F940000}"/>
    <cellStyle name="Вывод 2 15 2 2 2 2" xfId="40210" xr:uid="{00000000-0005-0000-0000-000080940000}"/>
    <cellStyle name="Вывод 2 15 2 2 2 3" xfId="40211" xr:uid="{00000000-0005-0000-0000-000081940000}"/>
    <cellStyle name="Вывод 2 15 2 2 3" xfId="40212" xr:uid="{00000000-0005-0000-0000-000082940000}"/>
    <cellStyle name="Вывод 2 15 2 2 3 2" xfId="40213" xr:uid="{00000000-0005-0000-0000-000083940000}"/>
    <cellStyle name="Вывод 2 15 2 2 3 3" xfId="40214" xr:uid="{00000000-0005-0000-0000-000084940000}"/>
    <cellStyle name="Вывод 2 15 2 2 4" xfId="40215" xr:uid="{00000000-0005-0000-0000-000085940000}"/>
    <cellStyle name="Вывод 2 15 2 2 4 2" xfId="40216" xr:uid="{00000000-0005-0000-0000-000086940000}"/>
    <cellStyle name="Вывод 2 15 2 2 4 3" xfId="40217" xr:uid="{00000000-0005-0000-0000-000087940000}"/>
    <cellStyle name="Вывод 2 15 2 2 5" xfId="40218" xr:uid="{00000000-0005-0000-0000-000088940000}"/>
    <cellStyle name="Вывод 2 15 2 2 6" xfId="40219" xr:uid="{00000000-0005-0000-0000-000089940000}"/>
    <cellStyle name="Вывод 2 15 2 2 7" xfId="40220" xr:uid="{00000000-0005-0000-0000-00008A940000}"/>
    <cellStyle name="Вывод 2 15 2 3" xfId="40221" xr:uid="{00000000-0005-0000-0000-00008B940000}"/>
    <cellStyle name="Вывод 2 15 2 3 2" xfId="40222" xr:uid="{00000000-0005-0000-0000-00008C940000}"/>
    <cellStyle name="Вывод 2 15 2 3 3" xfId="40223" xr:uid="{00000000-0005-0000-0000-00008D940000}"/>
    <cellStyle name="Вывод 2 15 2 4" xfId="40224" xr:uid="{00000000-0005-0000-0000-00008E940000}"/>
    <cellStyle name="Вывод 2 15 2 4 2" xfId="40225" xr:uid="{00000000-0005-0000-0000-00008F940000}"/>
    <cellStyle name="Вывод 2 15 2 4 3" xfId="40226" xr:uid="{00000000-0005-0000-0000-000090940000}"/>
    <cellStyle name="Вывод 2 15 2 5" xfId="40227" xr:uid="{00000000-0005-0000-0000-000091940000}"/>
    <cellStyle name="Вывод 2 15 2 5 2" xfId="40228" xr:uid="{00000000-0005-0000-0000-000092940000}"/>
    <cellStyle name="Вывод 2 15 2 5 3" xfId="40229" xr:uid="{00000000-0005-0000-0000-000093940000}"/>
    <cellStyle name="Вывод 2 15 2 6" xfId="40230" xr:uid="{00000000-0005-0000-0000-000094940000}"/>
    <cellStyle name="Вывод 2 15 2 7" xfId="40231" xr:uid="{00000000-0005-0000-0000-000095940000}"/>
    <cellStyle name="Вывод 2 15 3" xfId="40232" xr:uid="{00000000-0005-0000-0000-000096940000}"/>
    <cellStyle name="Вывод 2 15 3 2" xfId="40233" xr:uid="{00000000-0005-0000-0000-000097940000}"/>
    <cellStyle name="Вывод 2 15 3 2 2" xfId="40234" xr:uid="{00000000-0005-0000-0000-000098940000}"/>
    <cellStyle name="Вывод 2 15 3 2 3" xfId="40235" xr:uid="{00000000-0005-0000-0000-000099940000}"/>
    <cellStyle name="Вывод 2 15 3 3" xfId="40236" xr:uid="{00000000-0005-0000-0000-00009A940000}"/>
    <cellStyle name="Вывод 2 15 3 3 2" xfId="40237" xr:uid="{00000000-0005-0000-0000-00009B940000}"/>
    <cellStyle name="Вывод 2 15 3 3 3" xfId="40238" xr:uid="{00000000-0005-0000-0000-00009C940000}"/>
    <cellStyle name="Вывод 2 15 3 4" xfId="40239" xr:uid="{00000000-0005-0000-0000-00009D940000}"/>
    <cellStyle name="Вывод 2 15 3 4 2" xfId="40240" xr:uid="{00000000-0005-0000-0000-00009E940000}"/>
    <cellStyle name="Вывод 2 15 3 4 3" xfId="40241" xr:uid="{00000000-0005-0000-0000-00009F940000}"/>
    <cellStyle name="Вывод 2 15 3 5" xfId="40242" xr:uid="{00000000-0005-0000-0000-0000A0940000}"/>
    <cellStyle name="Вывод 2 15 3 6" xfId="40243" xr:uid="{00000000-0005-0000-0000-0000A1940000}"/>
    <cellStyle name="Вывод 2 15 3 7" xfId="40244" xr:uid="{00000000-0005-0000-0000-0000A2940000}"/>
    <cellStyle name="Вывод 2 15 4" xfId="40245" xr:uid="{00000000-0005-0000-0000-0000A3940000}"/>
    <cellStyle name="Вывод 2 15 4 2" xfId="40246" xr:uid="{00000000-0005-0000-0000-0000A4940000}"/>
    <cellStyle name="Вывод 2 15 4 2 2" xfId="40247" xr:uid="{00000000-0005-0000-0000-0000A5940000}"/>
    <cellStyle name="Вывод 2 15 4 2 3" xfId="40248" xr:uid="{00000000-0005-0000-0000-0000A6940000}"/>
    <cellStyle name="Вывод 2 15 4 3" xfId="40249" xr:uid="{00000000-0005-0000-0000-0000A7940000}"/>
    <cellStyle name="Вывод 2 15 4 3 2" xfId="40250" xr:uid="{00000000-0005-0000-0000-0000A8940000}"/>
    <cellStyle name="Вывод 2 15 4 3 3" xfId="40251" xr:uid="{00000000-0005-0000-0000-0000A9940000}"/>
    <cellStyle name="Вывод 2 15 4 4" xfId="40252" xr:uid="{00000000-0005-0000-0000-0000AA940000}"/>
    <cellStyle name="Вывод 2 15 4 4 2" xfId="40253" xr:uid="{00000000-0005-0000-0000-0000AB940000}"/>
    <cellStyle name="Вывод 2 15 4 4 3" xfId="40254" xr:uid="{00000000-0005-0000-0000-0000AC940000}"/>
    <cellStyle name="Вывод 2 15 4 5" xfId="40255" xr:uid="{00000000-0005-0000-0000-0000AD940000}"/>
    <cellStyle name="Вывод 2 15 4 6" xfId="40256" xr:uid="{00000000-0005-0000-0000-0000AE940000}"/>
    <cellStyle name="Вывод 2 15 4 7" xfId="40257" xr:uid="{00000000-0005-0000-0000-0000AF940000}"/>
    <cellStyle name="Вывод 2 15 5" xfId="40258" xr:uid="{00000000-0005-0000-0000-0000B0940000}"/>
    <cellStyle name="Вывод 2 15 5 2" xfId="40259" xr:uid="{00000000-0005-0000-0000-0000B1940000}"/>
    <cellStyle name="Вывод 2 15 5 3" xfId="40260" xr:uid="{00000000-0005-0000-0000-0000B2940000}"/>
    <cellStyle name="Вывод 2 15 6" xfId="40261" xr:uid="{00000000-0005-0000-0000-0000B3940000}"/>
    <cellStyle name="Вывод 2 15 6 2" xfId="40262" xr:uid="{00000000-0005-0000-0000-0000B4940000}"/>
    <cellStyle name="Вывод 2 15 6 3" xfId="40263" xr:uid="{00000000-0005-0000-0000-0000B5940000}"/>
    <cellStyle name="Вывод 2 15 7" xfId="40264" xr:uid="{00000000-0005-0000-0000-0000B6940000}"/>
    <cellStyle name="Вывод 2 15 8" xfId="40265" xr:uid="{00000000-0005-0000-0000-0000B7940000}"/>
    <cellStyle name="Вывод 2 16" xfId="40266" xr:uid="{00000000-0005-0000-0000-0000B8940000}"/>
    <cellStyle name="Вывод 2 16 2" xfId="40267" xr:uid="{00000000-0005-0000-0000-0000B9940000}"/>
    <cellStyle name="Вывод 2 16 2 2" xfId="40268" xr:uid="{00000000-0005-0000-0000-0000BA940000}"/>
    <cellStyle name="Вывод 2 16 2 2 2" xfId="40269" xr:uid="{00000000-0005-0000-0000-0000BB940000}"/>
    <cellStyle name="Вывод 2 16 2 2 3" xfId="40270" xr:uid="{00000000-0005-0000-0000-0000BC940000}"/>
    <cellStyle name="Вывод 2 16 2 3" xfId="40271" xr:uid="{00000000-0005-0000-0000-0000BD940000}"/>
    <cellStyle name="Вывод 2 16 2 3 2" xfId="40272" xr:uid="{00000000-0005-0000-0000-0000BE940000}"/>
    <cellStyle name="Вывод 2 16 2 3 3" xfId="40273" xr:uid="{00000000-0005-0000-0000-0000BF940000}"/>
    <cellStyle name="Вывод 2 16 2 4" xfId="40274" xr:uid="{00000000-0005-0000-0000-0000C0940000}"/>
    <cellStyle name="Вывод 2 16 2 4 2" xfId="40275" xr:uid="{00000000-0005-0000-0000-0000C1940000}"/>
    <cellStyle name="Вывод 2 16 2 4 3" xfId="40276" xr:uid="{00000000-0005-0000-0000-0000C2940000}"/>
    <cellStyle name="Вывод 2 16 2 5" xfId="40277" xr:uid="{00000000-0005-0000-0000-0000C3940000}"/>
    <cellStyle name="Вывод 2 16 2 6" xfId="40278" xr:uid="{00000000-0005-0000-0000-0000C4940000}"/>
    <cellStyle name="Вывод 2 16 2 7" xfId="40279" xr:uid="{00000000-0005-0000-0000-0000C5940000}"/>
    <cellStyle name="Вывод 2 16 3" xfId="40280" xr:uid="{00000000-0005-0000-0000-0000C6940000}"/>
    <cellStyle name="Вывод 2 16 3 2" xfId="40281" xr:uid="{00000000-0005-0000-0000-0000C7940000}"/>
    <cellStyle name="Вывод 2 16 3 3" xfId="40282" xr:uid="{00000000-0005-0000-0000-0000C8940000}"/>
    <cellStyle name="Вывод 2 16 4" xfId="40283" xr:uid="{00000000-0005-0000-0000-0000C9940000}"/>
    <cellStyle name="Вывод 2 16 4 2" xfId="40284" xr:uid="{00000000-0005-0000-0000-0000CA940000}"/>
    <cellStyle name="Вывод 2 16 4 3" xfId="40285" xr:uid="{00000000-0005-0000-0000-0000CB940000}"/>
    <cellStyle name="Вывод 2 16 5" xfId="40286" xr:uid="{00000000-0005-0000-0000-0000CC940000}"/>
    <cellStyle name="Вывод 2 16 5 2" xfId="40287" xr:uid="{00000000-0005-0000-0000-0000CD940000}"/>
    <cellStyle name="Вывод 2 16 5 3" xfId="40288" xr:uid="{00000000-0005-0000-0000-0000CE940000}"/>
    <cellStyle name="Вывод 2 16 6" xfId="40289" xr:uid="{00000000-0005-0000-0000-0000CF940000}"/>
    <cellStyle name="Вывод 2 16 7" xfId="40290" xr:uid="{00000000-0005-0000-0000-0000D0940000}"/>
    <cellStyle name="Вывод 2 17" xfId="40291" xr:uid="{00000000-0005-0000-0000-0000D1940000}"/>
    <cellStyle name="Вывод 2 17 2" xfId="40292" xr:uid="{00000000-0005-0000-0000-0000D2940000}"/>
    <cellStyle name="Вывод 2 17 2 2" xfId="40293" xr:uid="{00000000-0005-0000-0000-0000D3940000}"/>
    <cellStyle name="Вывод 2 17 2 3" xfId="40294" xr:uid="{00000000-0005-0000-0000-0000D4940000}"/>
    <cellStyle name="Вывод 2 17 3" xfId="40295" xr:uid="{00000000-0005-0000-0000-0000D5940000}"/>
    <cellStyle name="Вывод 2 17 3 2" xfId="40296" xr:uid="{00000000-0005-0000-0000-0000D6940000}"/>
    <cellStyle name="Вывод 2 17 3 3" xfId="40297" xr:uid="{00000000-0005-0000-0000-0000D7940000}"/>
    <cellStyle name="Вывод 2 17 4" xfId="40298" xr:uid="{00000000-0005-0000-0000-0000D8940000}"/>
    <cellStyle name="Вывод 2 17 4 2" xfId="40299" xr:uid="{00000000-0005-0000-0000-0000D9940000}"/>
    <cellStyle name="Вывод 2 17 4 3" xfId="40300" xr:uid="{00000000-0005-0000-0000-0000DA940000}"/>
    <cellStyle name="Вывод 2 17 5" xfId="40301" xr:uid="{00000000-0005-0000-0000-0000DB940000}"/>
    <cellStyle name="Вывод 2 17 6" xfId="40302" xr:uid="{00000000-0005-0000-0000-0000DC940000}"/>
    <cellStyle name="Вывод 2 17 7" xfId="40303" xr:uid="{00000000-0005-0000-0000-0000DD940000}"/>
    <cellStyle name="Вывод 2 18" xfId="40304" xr:uid="{00000000-0005-0000-0000-0000DE940000}"/>
    <cellStyle name="Вывод 2 18 2" xfId="40305" xr:uid="{00000000-0005-0000-0000-0000DF940000}"/>
    <cellStyle name="Вывод 2 18 2 2" xfId="40306" xr:uid="{00000000-0005-0000-0000-0000E0940000}"/>
    <cellStyle name="Вывод 2 18 2 3" xfId="40307" xr:uid="{00000000-0005-0000-0000-0000E1940000}"/>
    <cellStyle name="Вывод 2 18 3" xfId="40308" xr:uid="{00000000-0005-0000-0000-0000E2940000}"/>
    <cellStyle name="Вывод 2 18 3 2" xfId="40309" xr:uid="{00000000-0005-0000-0000-0000E3940000}"/>
    <cellStyle name="Вывод 2 18 3 3" xfId="40310" xr:uid="{00000000-0005-0000-0000-0000E4940000}"/>
    <cellStyle name="Вывод 2 18 4" xfId="40311" xr:uid="{00000000-0005-0000-0000-0000E5940000}"/>
    <cellStyle name="Вывод 2 18 4 2" xfId="40312" xr:uid="{00000000-0005-0000-0000-0000E6940000}"/>
    <cellStyle name="Вывод 2 18 4 3" xfId="40313" xr:uid="{00000000-0005-0000-0000-0000E7940000}"/>
    <cellStyle name="Вывод 2 18 5" xfId="40314" xr:uid="{00000000-0005-0000-0000-0000E8940000}"/>
    <cellStyle name="Вывод 2 18 6" xfId="40315" xr:uid="{00000000-0005-0000-0000-0000E9940000}"/>
    <cellStyle name="Вывод 2 18 7" xfId="40316" xr:uid="{00000000-0005-0000-0000-0000EA940000}"/>
    <cellStyle name="Вывод 2 19" xfId="40317" xr:uid="{00000000-0005-0000-0000-0000EB940000}"/>
    <cellStyle name="Вывод 2 19 2" xfId="40318" xr:uid="{00000000-0005-0000-0000-0000EC940000}"/>
    <cellStyle name="Вывод 2 19 3" xfId="40319" xr:uid="{00000000-0005-0000-0000-0000ED940000}"/>
    <cellStyle name="Вывод 2 2" xfId="26596" xr:uid="{00000000-0005-0000-0000-0000EE940000}"/>
    <cellStyle name="Вывод 2 2 10" xfId="40320" xr:uid="{00000000-0005-0000-0000-0000EF940000}"/>
    <cellStyle name="Вывод 2 2 10 2" xfId="40321" xr:uid="{00000000-0005-0000-0000-0000F0940000}"/>
    <cellStyle name="Вывод 2 2 10 2 2" xfId="40322" xr:uid="{00000000-0005-0000-0000-0000F1940000}"/>
    <cellStyle name="Вывод 2 2 10 2 2 2" xfId="40323" xr:uid="{00000000-0005-0000-0000-0000F2940000}"/>
    <cellStyle name="Вывод 2 2 10 2 2 2 2" xfId="40324" xr:uid="{00000000-0005-0000-0000-0000F3940000}"/>
    <cellStyle name="Вывод 2 2 10 2 2 2 3" xfId="40325" xr:uid="{00000000-0005-0000-0000-0000F4940000}"/>
    <cellStyle name="Вывод 2 2 10 2 2 3" xfId="40326" xr:uid="{00000000-0005-0000-0000-0000F5940000}"/>
    <cellStyle name="Вывод 2 2 10 2 2 3 2" xfId="40327" xr:uid="{00000000-0005-0000-0000-0000F6940000}"/>
    <cellStyle name="Вывод 2 2 10 2 2 3 3" xfId="40328" xr:uid="{00000000-0005-0000-0000-0000F7940000}"/>
    <cellStyle name="Вывод 2 2 10 2 2 4" xfId="40329" xr:uid="{00000000-0005-0000-0000-0000F8940000}"/>
    <cellStyle name="Вывод 2 2 10 2 2 4 2" xfId="40330" xr:uid="{00000000-0005-0000-0000-0000F9940000}"/>
    <cellStyle name="Вывод 2 2 10 2 2 4 3" xfId="40331" xr:uid="{00000000-0005-0000-0000-0000FA940000}"/>
    <cellStyle name="Вывод 2 2 10 2 2 5" xfId="40332" xr:uid="{00000000-0005-0000-0000-0000FB940000}"/>
    <cellStyle name="Вывод 2 2 10 2 2 6" xfId="40333" xr:uid="{00000000-0005-0000-0000-0000FC940000}"/>
    <cellStyle name="Вывод 2 2 10 2 2 7" xfId="40334" xr:uid="{00000000-0005-0000-0000-0000FD940000}"/>
    <cellStyle name="Вывод 2 2 10 2 3" xfId="40335" xr:uid="{00000000-0005-0000-0000-0000FE940000}"/>
    <cellStyle name="Вывод 2 2 10 2 3 2" xfId="40336" xr:uid="{00000000-0005-0000-0000-0000FF940000}"/>
    <cellStyle name="Вывод 2 2 10 2 3 3" xfId="40337" xr:uid="{00000000-0005-0000-0000-000000950000}"/>
    <cellStyle name="Вывод 2 2 10 2 4" xfId="40338" xr:uid="{00000000-0005-0000-0000-000001950000}"/>
    <cellStyle name="Вывод 2 2 10 2 4 2" xfId="40339" xr:uid="{00000000-0005-0000-0000-000002950000}"/>
    <cellStyle name="Вывод 2 2 10 2 4 3" xfId="40340" xr:uid="{00000000-0005-0000-0000-000003950000}"/>
    <cellStyle name="Вывод 2 2 10 2 5" xfId="40341" xr:uid="{00000000-0005-0000-0000-000004950000}"/>
    <cellStyle name="Вывод 2 2 10 2 5 2" xfId="40342" xr:uid="{00000000-0005-0000-0000-000005950000}"/>
    <cellStyle name="Вывод 2 2 10 2 5 3" xfId="40343" xr:uid="{00000000-0005-0000-0000-000006950000}"/>
    <cellStyle name="Вывод 2 2 10 2 6" xfId="40344" xr:uid="{00000000-0005-0000-0000-000007950000}"/>
    <cellStyle name="Вывод 2 2 10 2 7" xfId="40345" xr:uid="{00000000-0005-0000-0000-000008950000}"/>
    <cellStyle name="Вывод 2 2 10 3" xfId="40346" xr:uid="{00000000-0005-0000-0000-000009950000}"/>
    <cellStyle name="Вывод 2 2 10 3 2" xfId="40347" xr:uid="{00000000-0005-0000-0000-00000A950000}"/>
    <cellStyle name="Вывод 2 2 10 3 2 2" xfId="40348" xr:uid="{00000000-0005-0000-0000-00000B950000}"/>
    <cellStyle name="Вывод 2 2 10 3 2 3" xfId="40349" xr:uid="{00000000-0005-0000-0000-00000C950000}"/>
    <cellStyle name="Вывод 2 2 10 3 3" xfId="40350" xr:uid="{00000000-0005-0000-0000-00000D950000}"/>
    <cellStyle name="Вывод 2 2 10 3 3 2" xfId="40351" xr:uid="{00000000-0005-0000-0000-00000E950000}"/>
    <cellStyle name="Вывод 2 2 10 3 3 3" xfId="40352" xr:uid="{00000000-0005-0000-0000-00000F950000}"/>
    <cellStyle name="Вывод 2 2 10 3 4" xfId="40353" xr:uid="{00000000-0005-0000-0000-000010950000}"/>
    <cellStyle name="Вывод 2 2 10 3 4 2" xfId="40354" xr:uid="{00000000-0005-0000-0000-000011950000}"/>
    <cellStyle name="Вывод 2 2 10 3 4 3" xfId="40355" xr:uid="{00000000-0005-0000-0000-000012950000}"/>
    <cellStyle name="Вывод 2 2 10 3 5" xfId="40356" xr:uid="{00000000-0005-0000-0000-000013950000}"/>
    <cellStyle name="Вывод 2 2 10 3 6" xfId="40357" xr:uid="{00000000-0005-0000-0000-000014950000}"/>
    <cellStyle name="Вывод 2 2 10 3 7" xfId="40358" xr:uid="{00000000-0005-0000-0000-000015950000}"/>
    <cellStyle name="Вывод 2 2 10 4" xfId="40359" xr:uid="{00000000-0005-0000-0000-000016950000}"/>
    <cellStyle name="Вывод 2 2 10 4 2" xfId="40360" xr:uid="{00000000-0005-0000-0000-000017950000}"/>
    <cellStyle name="Вывод 2 2 10 4 2 2" xfId="40361" xr:uid="{00000000-0005-0000-0000-000018950000}"/>
    <cellStyle name="Вывод 2 2 10 4 2 3" xfId="40362" xr:uid="{00000000-0005-0000-0000-000019950000}"/>
    <cellStyle name="Вывод 2 2 10 4 3" xfId="40363" xr:uid="{00000000-0005-0000-0000-00001A950000}"/>
    <cellStyle name="Вывод 2 2 10 4 3 2" xfId="40364" xr:uid="{00000000-0005-0000-0000-00001B950000}"/>
    <cellStyle name="Вывод 2 2 10 4 3 3" xfId="40365" xr:uid="{00000000-0005-0000-0000-00001C950000}"/>
    <cellStyle name="Вывод 2 2 10 4 4" xfId="40366" xr:uid="{00000000-0005-0000-0000-00001D950000}"/>
    <cellStyle name="Вывод 2 2 10 4 4 2" xfId="40367" xr:uid="{00000000-0005-0000-0000-00001E950000}"/>
    <cellStyle name="Вывод 2 2 10 4 4 3" xfId="40368" xr:uid="{00000000-0005-0000-0000-00001F950000}"/>
    <cellStyle name="Вывод 2 2 10 4 5" xfId="40369" xr:uid="{00000000-0005-0000-0000-000020950000}"/>
    <cellStyle name="Вывод 2 2 10 4 6" xfId="40370" xr:uid="{00000000-0005-0000-0000-000021950000}"/>
    <cellStyle name="Вывод 2 2 10 4 7" xfId="40371" xr:uid="{00000000-0005-0000-0000-000022950000}"/>
    <cellStyle name="Вывод 2 2 10 5" xfId="40372" xr:uid="{00000000-0005-0000-0000-000023950000}"/>
    <cellStyle name="Вывод 2 2 10 5 2" xfId="40373" xr:uid="{00000000-0005-0000-0000-000024950000}"/>
    <cellStyle name="Вывод 2 2 10 5 3" xfId="40374" xr:uid="{00000000-0005-0000-0000-000025950000}"/>
    <cellStyle name="Вывод 2 2 10 6" xfId="40375" xr:uid="{00000000-0005-0000-0000-000026950000}"/>
    <cellStyle name="Вывод 2 2 10 6 2" xfId="40376" xr:uid="{00000000-0005-0000-0000-000027950000}"/>
    <cellStyle name="Вывод 2 2 10 6 3" xfId="40377" xr:uid="{00000000-0005-0000-0000-000028950000}"/>
    <cellStyle name="Вывод 2 2 10 7" xfId="40378" xr:uid="{00000000-0005-0000-0000-000029950000}"/>
    <cellStyle name="Вывод 2 2 10 8" xfId="40379" xr:uid="{00000000-0005-0000-0000-00002A950000}"/>
    <cellStyle name="Вывод 2 2 11" xfId="40380" xr:uid="{00000000-0005-0000-0000-00002B950000}"/>
    <cellStyle name="Вывод 2 2 11 2" xfId="40381" xr:uid="{00000000-0005-0000-0000-00002C950000}"/>
    <cellStyle name="Вывод 2 2 11 2 2" xfId="40382" xr:uid="{00000000-0005-0000-0000-00002D950000}"/>
    <cellStyle name="Вывод 2 2 11 2 2 2" xfId="40383" xr:uid="{00000000-0005-0000-0000-00002E950000}"/>
    <cellStyle name="Вывод 2 2 11 2 2 3" xfId="40384" xr:uid="{00000000-0005-0000-0000-00002F950000}"/>
    <cellStyle name="Вывод 2 2 11 2 3" xfId="40385" xr:uid="{00000000-0005-0000-0000-000030950000}"/>
    <cellStyle name="Вывод 2 2 11 2 3 2" xfId="40386" xr:uid="{00000000-0005-0000-0000-000031950000}"/>
    <cellStyle name="Вывод 2 2 11 2 3 3" xfId="40387" xr:uid="{00000000-0005-0000-0000-000032950000}"/>
    <cellStyle name="Вывод 2 2 11 2 4" xfId="40388" xr:uid="{00000000-0005-0000-0000-000033950000}"/>
    <cellStyle name="Вывод 2 2 11 2 4 2" xfId="40389" xr:uid="{00000000-0005-0000-0000-000034950000}"/>
    <cellStyle name="Вывод 2 2 11 2 4 3" xfId="40390" xr:uid="{00000000-0005-0000-0000-000035950000}"/>
    <cellStyle name="Вывод 2 2 11 2 5" xfId="40391" xr:uid="{00000000-0005-0000-0000-000036950000}"/>
    <cellStyle name="Вывод 2 2 11 2 6" xfId="40392" xr:uid="{00000000-0005-0000-0000-000037950000}"/>
    <cellStyle name="Вывод 2 2 11 2 7" xfId="40393" xr:uid="{00000000-0005-0000-0000-000038950000}"/>
    <cellStyle name="Вывод 2 2 11 3" xfId="40394" xr:uid="{00000000-0005-0000-0000-000039950000}"/>
    <cellStyle name="Вывод 2 2 11 3 2" xfId="40395" xr:uid="{00000000-0005-0000-0000-00003A950000}"/>
    <cellStyle name="Вывод 2 2 11 3 3" xfId="40396" xr:uid="{00000000-0005-0000-0000-00003B950000}"/>
    <cellStyle name="Вывод 2 2 11 4" xfId="40397" xr:uid="{00000000-0005-0000-0000-00003C950000}"/>
    <cellStyle name="Вывод 2 2 11 4 2" xfId="40398" xr:uid="{00000000-0005-0000-0000-00003D950000}"/>
    <cellStyle name="Вывод 2 2 11 4 3" xfId="40399" xr:uid="{00000000-0005-0000-0000-00003E950000}"/>
    <cellStyle name="Вывод 2 2 11 5" xfId="40400" xr:uid="{00000000-0005-0000-0000-00003F950000}"/>
    <cellStyle name="Вывод 2 2 11 5 2" xfId="40401" xr:uid="{00000000-0005-0000-0000-000040950000}"/>
    <cellStyle name="Вывод 2 2 11 5 3" xfId="40402" xr:uid="{00000000-0005-0000-0000-000041950000}"/>
    <cellStyle name="Вывод 2 2 11 6" xfId="40403" xr:uid="{00000000-0005-0000-0000-000042950000}"/>
    <cellStyle name="Вывод 2 2 11 7" xfId="40404" xr:uid="{00000000-0005-0000-0000-000043950000}"/>
    <cellStyle name="Вывод 2 2 12" xfId="40405" xr:uid="{00000000-0005-0000-0000-000044950000}"/>
    <cellStyle name="Вывод 2 2 12 2" xfId="40406" xr:uid="{00000000-0005-0000-0000-000045950000}"/>
    <cellStyle name="Вывод 2 2 12 2 2" xfId="40407" xr:uid="{00000000-0005-0000-0000-000046950000}"/>
    <cellStyle name="Вывод 2 2 12 2 3" xfId="40408" xr:uid="{00000000-0005-0000-0000-000047950000}"/>
    <cellStyle name="Вывод 2 2 12 3" xfId="40409" xr:uid="{00000000-0005-0000-0000-000048950000}"/>
    <cellStyle name="Вывод 2 2 12 3 2" xfId="40410" xr:uid="{00000000-0005-0000-0000-000049950000}"/>
    <cellStyle name="Вывод 2 2 12 3 3" xfId="40411" xr:uid="{00000000-0005-0000-0000-00004A950000}"/>
    <cellStyle name="Вывод 2 2 12 4" xfId="40412" xr:uid="{00000000-0005-0000-0000-00004B950000}"/>
    <cellStyle name="Вывод 2 2 12 4 2" xfId="40413" xr:uid="{00000000-0005-0000-0000-00004C950000}"/>
    <cellStyle name="Вывод 2 2 12 4 3" xfId="40414" xr:uid="{00000000-0005-0000-0000-00004D950000}"/>
    <cellStyle name="Вывод 2 2 12 5" xfId="40415" xr:uid="{00000000-0005-0000-0000-00004E950000}"/>
    <cellStyle name="Вывод 2 2 12 6" xfId="40416" xr:uid="{00000000-0005-0000-0000-00004F950000}"/>
    <cellStyle name="Вывод 2 2 12 7" xfId="40417" xr:uid="{00000000-0005-0000-0000-000050950000}"/>
    <cellStyle name="Вывод 2 2 13" xfId="40418" xr:uid="{00000000-0005-0000-0000-000051950000}"/>
    <cellStyle name="Вывод 2 2 13 2" xfId="40419" xr:uid="{00000000-0005-0000-0000-000052950000}"/>
    <cellStyle name="Вывод 2 2 13 2 2" xfId="40420" xr:uid="{00000000-0005-0000-0000-000053950000}"/>
    <cellStyle name="Вывод 2 2 13 2 3" xfId="40421" xr:uid="{00000000-0005-0000-0000-000054950000}"/>
    <cellStyle name="Вывод 2 2 13 3" xfId="40422" xr:uid="{00000000-0005-0000-0000-000055950000}"/>
    <cellStyle name="Вывод 2 2 13 3 2" xfId="40423" xr:uid="{00000000-0005-0000-0000-000056950000}"/>
    <cellStyle name="Вывод 2 2 13 3 3" xfId="40424" xr:uid="{00000000-0005-0000-0000-000057950000}"/>
    <cellStyle name="Вывод 2 2 13 4" xfId="40425" xr:uid="{00000000-0005-0000-0000-000058950000}"/>
    <cellStyle name="Вывод 2 2 13 4 2" xfId="40426" xr:uid="{00000000-0005-0000-0000-000059950000}"/>
    <cellStyle name="Вывод 2 2 13 4 3" xfId="40427" xr:uid="{00000000-0005-0000-0000-00005A950000}"/>
    <cellStyle name="Вывод 2 2 13 5" xfId="40428" xr:uid="{00000000-0005-0000-0000-00005B950000}"/>
    <cellStyle name="Вывод 2 2 13 6" xfId="40429" xr:uid="{00000000-0005-0000-0000-00005C950000}"/>
    <cellStyle name="Вывод 2 2 13 7" xfId="40430" xr:uid="{00000000-0005-0000-0000-00005D950000}"/>
    <cellStyle name="Вывод 2 2 14" xfId="40431" xr:uid="{00000000-0005-0000-0000-00005E950000}"/>
    <cellStyle name="Вывод 2 2 14 2" xfId="40432" xr:uid="{00000000-0005-0000-0000-00005F950000}"/>
    <cellStyle name="Вывод 2 2 14 3" xfId="40433" xr:uid="{00000000-0005-0000-0000-000060950000}"/>
    <cellStyle name="Вывод 2 2 15" xfId="40434" xr:uid="{00000000-0005-0000-0000-000061950000}"/>
    <cellStyle name="Вывод 2 2 15 2" xfId="40435" xr:uid="{00000000-0005-0000-0000-000062950000}"/>
    <cellStyle name="Вывод 2 2 15 3" xfId="40436" xr:uid="{00000000-0005-0000-0000-000063950000}"/>
    <cellStyle name="Вывод 2 2 16" xfId="40437" xr:uid="{00000000-0005-0000-0000-000064950000}"/>
    <cellStyle name="Вывод 2 2 17" xfId="40438" xr:uid="{00000000-0005-0000-0000-000065950000}"/>
    <cellStyle name="Вывод 2 2 2" xfId="26597" xr:uid="{00000000-0005-0000-0000-000066950000}"/>
    <cellStyle name="Вывод 2 2 2 2" xfId="26598" xr:uid="{00000000-0005-0000-0000-000067950000}"/>
    <cellStyle name="Вывод 2 2 2 2 2" xfId="26599" xr:uid="{00000000-0005-0000-0000-000068950000}"/>
    <cellStyle name="Вывод 2 2 2 2 2 2" xfId="40439" xr:uid="{00000000-0005-0000-0000-000069950000}"/>
    <cellStyle name="Вывод 2 2 2 2 2 2 2" xfId="40440" xr:uid="{00000000-0005-0000-0000-00006A950000}"/>
    <cellStyle name="Вывод 2 2 2 2 2 2 3" xfId="40441" xr:uid="{00000000-0005-0000-0000-00006B950000}"/>
    <cellStyle name="Вывод 2 2 2 2 2 3" xfId="40442" xr:uid="{00000000-0005-0000-0000-00006C950000}"/>
    <cellStyle name="Вывод 2 2 2 2 2 3 2" xfId="40443" xr:uid="{00000000-0005-0000-0000-00006D950000}"/>
    <cellStyle name="Вывод 2 2 2 2 2 3 3" xfId="40444" xr:uid="{00000000-0005-0000-0000-00006E950000}"/>
    <cellStyle name="Вывод 2 2 2 2 2 4" xfId="40445" xr:uid="{00000000-0005-0000-0000-00006F950000}"/>
    <cellStyle name="Вывод 2 2 2 2 2 4 2" xfId="40446" xr:uid="{00000000-0005-0000-0000-000070950000}"/>
    <cellStyle name="Вывод 2 2 2 2 2 4 3" xfId="40447" xr:uid="{00000000-0005-0000-0000-000071950000}"/>
    <cellStyle name="Вывод 2 2 2 2 2 5" xfId="40448" xr:uid="{00000000-0005-0000-0000-000072950000}"/>
    <cellStyle name="Вывод 2 2 2 2 2 6" xfId="40449" xr:uid="{00000000-0005-0000-0000-000073950000}"/>
    <cellStyle name="Вывод 2 2 2 2 2 7" xfId="40450" xr:uid="{00000000-0005-0000-0000-000074950000}"/>
    <cellStyle name="Вывод 2 2 2 2 3" xfId="40451" xr:uid="{00000000-0005-0000-0000-000075950000}"/>
    <cellStyle name="Вывод 2 2 2 2 3 2" xfId="40452" xr:uid="{00000000-0005-0000-0000-000076950000}"/>
    <cellStyle name="Вывод 2 2 2 2 3 3" xfId="40453" xr:uid="{00000000-0005-0000-0000-000077950000}"/>
    <cellStyle name="Вывод 2 2 2 2 4" xfId="40454" xr:uid="{00000000-0005-0000-0000-000078950000}"/>
    <cellStyle name="Вывод 2 2 2 2 4 2" xfId="40455" xr:uid="{00000000-0005-0000-0000-000079950000}"/>
    <cellStyle name="Вывод 2 2 2 2 4 3" xfId="40456" xr:uid="{00000000-0005-0000-0000-00007A950000}"/>
    <cellStyle name="Вывод 2 2 2 2 5" xfId="40457" xr:uid="{00000000-0005-0000-0000-00007B950000}"/>
    <cellStyle name="Вывод 2 2 2 2 5 2" xfId="40458" xr:uid="{00000000-0005-0000-0000-00007C950000}"/>
    <cellStyle name="Вывод 2 2 2 2 5 3" xfId="40459" xr:uid="{00000000-0005-0000-0000-00007D950000}"/>
    <cellStyle name="Вывод 2 2 2 2 6" xfId="40460" xr:uid="{00000000-0005-0000-0000-00007E950000}"/>
    <cellStyle name="Вывод 2 2 2 2 7" xfId="40461" xr:uid="{00000000-0005-0000-0000-00007F950000}"/>
    <cellStyle name="Вывод 2 2 2 3" xfId="26600" xr:uid="{00000000-0005-0000-0000-000080950000}"/>
    <cellStyle name="Вывод 2 2 2 3 2" xfId="26601" xr:uid="{00000000-0005-0000-0000-000081950000}"/>
    <cellStyle name="Вывод 2 2 2 3 2 2" xfId="40462" xr:uid="{00000000-0005-0000-0000-000082950000}"/>
    <cellStyle name="Вывод 2 2 2 3 2 3" xfId="40463" xr:uid="{00000000-0005-0000-0000-000083950000}"/>
    <cellStyle name="Вывод 2 2 2 3 3" xfId="40464" xr:uid="{00000000-0005-0000-0000-000084950000}"/>
    <cellStyle name="Вывод 2 2 2 3 3 2" xfId="40465" xr:uid="{00000000-0005-0000-0000-000085950000}"/>
    <cellStyle name="Вывод 2 2 2 3 3 3" xfId="40466" xr:uid="{00000000-0005-0000-0000-000086950000}"/>
    <cellStyle name="Вывод 2 2 2 3 4" xfId="40467" xr:uid="{00000000-0005-0000-0000-000087950000}"/>
    <cellStyle name="Вывод 2 2 2 3 4 2" xfId="40468" xr:uid="{00000000-0005-0000-0000-000088950000}"/>
    <cellStyle name="Вывод 2 2 2 3 4 3" xfId="40469" xr:uid="{00000000-0005-0000-0000-000089950000}"/>
    <cellStyle name="Вывод 2 2 2 3 5" xfId="40470" xr:uid="{00000000-0005-0000-0000-00008A950000}"/>
    <cellStyle name="Вывод 2 2 2 3 6" xfId="40471" xr:uid="{00000000-0005-0000-0000-00008B950000}"/>
    <cellStyle name="Вывод 2 2 2 3 7" xfId="40472" xr:uid="{00000000-0005-0000-0000-00008C950000}"/>
    <cellStyle name="Вывод 2 2 2 4" xfId="26602" xr:uid="{00000000-0005-0000-0000-00008D950000}"/>
    <cellStyle name="Вывод 2 2 2 4 2" xfId="26603" xr:uid="{00000000-0005-0000-0000-00008E950000}"/>
    <cellStyle name="Вывод 2 2 2 4 2 2" xfId="40473" xr:uid="{00000000-0005-0000-0000-00008F950000}"/>
    <cellStyle name="Вывод 2 2 2 4 2 3" xfId="40474" xr:uid="{00000000-0005-0000-0000-000090950000}"/>
    <cellStyle name="Вывод 2 2 2 4 3" xfId="40475" xr:uid="{00000000-0005-0000-0000-000091950000}"/>
    <cellStyle name="Вывод 2 2 2 4 3 2" xfId="40476" xr:uid="{00000000-0005-0000-0000-000092950000}"/>
    <cellStyle name="Вывод 2 2 2 4 3 3" xfId="40477" xr:uid="{00000000-0005-0000-0000-000093950000}"/>
    <cellStyle name="Вывод 2 2 2 4 4" xfId="40478" xr:uid="{00000000-0005-0000-0000-000094950000}"/>
    <cellStyle name="Вывод 2 2 2 4 4 2" xfId="40479" xr:uid="{00000000-0005-0000-0000-000095950000}"/>
    <cellStyle name="Вывод 2 2 2 4 4 3" xfId="40480" xr:uid="{00000000-0005-0000-0000-000096950000}"/>
    <cellStyle name="Вывод 2 2 2 4 5" xfId="40481" xr:uid="{00000000-0005-0000-0000-000097950000}"/>
    <cellStyle name="Вывод 2 2 2 4 6" xfId="40482" xr:uid="{00000000-0005-0000-0000-000098950000}"/>
    <cellStyle name="Вывод 2 2 2 4 7" xfId="40483" xr:uid="{00000000-0005-0000-0000-000099950000}"/>
    <cellStyle name="Вывод 2 2 2 5" xfId="26604" xr:uid="{00000000-0005-0000-0000-00009A950000}"/>
    <cellStyle name="Вывод 2 2 2 5 2" xfId="26605" xr:uid="{00000000-0005-0000-0000-00009B950000}"/>
    <cellStyle name="Вывод 2 2 2 5 3" xfId="40484" xr:uid="{00000000-0005-0000-0000-00009C950000}"/>
    <cellStyle name="Вывод 2 2 2 6" xfId="26606" xr:uid="{00000000-0005-0000-0000-00009D950000}"/>
    <cellStyle name="Вывод 2 2 2 6 2" xfId="40485" xr:uid="{00000000-0005-0000-0000-00009E950000}"/>
    <cellStyle name="Вывод 2 2 2 6 3" xfId="40486" xr:uid="{00000000-0005-0000-0000-00009F950000}"/>
    <cellStyle name="Вывод 2 2 2 7" xfId="26607" xr:uid="{00000000-0005-0000-0000-0000A0950000}"/>
    <cellStyle name="Вывод 2 2 2 8" xfId="40487" xr:uid="{00000000-0005-0000-0000-0000A1950000}"/>
    <cellStyle name="Вывод 2 2 2_2014БП" xfId="26608" xr:uid="{00000000-0005-0000-0000-0000A2950000}"/>
    <cellStyle name="Вывод 2 2 3" xfId="26609" xr:uid="{00000000-0005-0000-0000-0000A3950000}"/>
    <cellStyle name="Вывод 2 2 3 2" xfId="26610" xr:uid="{00000000-0005-0000-0000-0000A4950000}"/>
    <cellStyle name="Вывод 2 2 3 2 2" xfId="26611" xr:uid="{00000000-0005-0000-0000-0000A5950000}"/>
    <cellStyle name="Вывод 2 2 3 2 2 2" xfId="40488" xr:uid="{00000000-0005-0000-0000-0000A6950000}"/>
    <cellStyle name="Вывод 2 2 3 2 2 2 2" xfId="40489" xr:uid="{00000000-0005-0000-0000-0000A7950000}"/>
    <cellStyle name="Вывод 2 2 3 2 2 2 3" xfId="40490" xr:uid="{00000000-0005-0000-0000-0000A8950000}"/>
    <cellStyle name="Вывод 2 2 3 2 2 3" xfId="40491" xr:uid="{00000000-0005-0000-0000-0000A9950000}"/>
    <cellStyle name="Вывод 2 2 3 2 2 3 2" xfId="40492" xr:uid="{00000000-0005-0000-0000-0000AA950000}"/>
    <cellStyle name="Вывод 2 2 3 2 2 3 3" xfId="40493" xr:uid="{00000000-0005-0000-0000-0000AB950000}"/>
    <cellStyle name="Вывод 2 2 3 2 2 4" xfId="40494" xr:uid="{00000000-0005-0000-0000-0000AC950000}"/>
    <cellStyle name="Вывод 2 2 3 2 2 4 2" xfId="40495" xr:uid="{00000000-0005-0000-0000-0000AD950000}"/>
    <cellStyle name="Вывод 2 2 3 2 2 4 3" xfId="40496" xr:uid="{00000000-0005-0000-0000-0000AE950000}"/>
    <cellStyle name="Вывод 2 2 3 2 2 5" xfId="40497" xr:uid="{00000000-0005-0000-0000-0000AF950000}"/>
    <cellStyle name="Вывод 2 2 3 2 2 6" xfId="40498" xr:uid="{00000000-0005-0000-0000-0000B0950000}"/>
    <cellStyle name="Вывод 2 2 3 2 2 7" xfId="40499" xr:uid="{00000000-0005-0000-0000-0000B1950000}"/>
    <cellStyle name="Вывод 2 2 3 2 3" xfId="40500" xr:uid="{00000000-0005-0000-0000-0000B2950000}"/>
    <cellStyle name="Вывод 2 2 3 2 3 2" xfId="40501" xr:uid="{00000000-0005-0000-0000-0000B3950000}"/>
    <cellStyle name="Вывод 2 2 3 2 3 3" xfId="40502" xr:uid="{00000000-0005-0000-0000-0000B4950000}"/>
    <cellStyle name="Вывод 2 2 3 2 4" xfId="40503" xr:uid="{00000000-0005-0000-0000-0000B5950000}"/>
    <cellStyle name="Вывод 2 2 3 2 4 2" xfId="40504" xr:uid="{00000000-0005-0000-0000-0000B6950000}"/>
    <cellStyle name="Вывод 2 2 3 2 4 3" xfId="40505" xr:uid="{00000000-0005-0000-0000-0000B7950000}"/>
    <cellStyle name="Вывод 2 2 3 2 5" xfId="40506" xr:uid="{00000000-0005-0000-0000-0000B8950000}"/>
    <cellStyle name="Вывод 2 2 3 2 5 2" xfId="40507" xr:uid="{00000000-0005-0000-0000-0000B9950000}"/>
    <cellStyle name="Вывод 2 2 3 2 5 3" xfId="40508" xr:uid="{00000000-0005-0000-0000-0000BA950000}"/>
    <cellStyle name="Вывод 2 2 3 2 6" xfId="40509" xr:uid="{00000000-0005-0000-0000-0000BB950000}"/>
    <cellStyle name="Вывод 2 2 3 2 7" xfId="40510" xr:uid="{00000000-0005-0000-0000-0000BC950000}"/>
    <cellStyle name="Вывод 2 2 3 3" xfId="26612" xr:uid="{00000000-0005-0000-0000-0000BD950000}"/>
    <cellStyle name="Вывод 2 2 3 3 2" xfId="26613" xr:uid="{00000000-0005-0000-0000-0000BE950000}"/>
    <cellStyle name="Вывод 2 2 3 3 2 2" xfId="40511" xr:uid="{00000000-0005-0000-0000-0000BF950000}"/>
    <cellStyle name="Вывод 2 2 3 3 2 3" xfId="40512" xr:uid="{00000000-0005-0000-0000-0000C0950000}"/>
    <cellStyle name="Вывод 2 2 3 3 3" xfId="40513" xr:uid="{00000000-0005-0000-0000-0000C1950000}"/>
    <cellStyle name="Вывод 2 2 3 3 3 2" xfId="40514" xr:uid="{00000000-0005-0000-0000-0000C2950000}"/>
    <cellStyle name="Вывод 2 2 3 3 3 3" xfId="40515" xr:uid="{00000000-0005-0000-0000-0000C3950000}"/>
    <cellStyle name="Вывод 2 2 3 3 4" xfId="40516" xr:uid="{00000000-0005-0000-0000-0000C4950000}"/>
    <cellStyle name="Вывод 2 2 3 3 4 2" xfId="40517" xr:uid="{00000000-0005-0000-0000-0000C5950000}"/>
    <cellStyle name="Вывод 2 2 3 3 4 3" xfId="40518" xr:uid="{00000000-0005-0000-0000-0000C6950000}"/>
    <cellStyle name="Вывод 2 2 3 3 5" xfId="40519" xr:uid="{00000000-0005-0000-0000-0000C7950000}"/>
    <cellStyle name="Вывод 2 2 3 3 6" xfId="40520" xr:uid="{00000000-0005-0000-0000-0000C8950000}"/>
    <cellStyle name="Вывод 2 2 3 3 7" xfId="40521" xr:uid="{00000000-0005-0000-0000-0000C9950000}"/>
    <cellStyle name="Вывод 2 2 3 4" xfId="26614" xr:uid="{00000000-0005-0000-0000-0000CA950000}"/>
    <cellStyle name="Вывод 2 2 3 4 2" xfId="26615" xr:uid="{00000000-0005-0000-0000-0000CB950000}"/>
    <cellStyle name="Вывод 2 2 3 4 2 2" xfId="40522" xr:uid="{00000000-0005-0000-0000-0000CC950000}"/>
    <cellStyle name="Вывод 2 2 3 4 2 3" xfId="40523" xr:uid="{00000000-0005-0000-0000-0000CD950000}"/>
    <cellStyle name="Вывод 2 2 3 4 3" xfId="40524" xr:uid="{00000000-0005-0000-0000-0000CE950000}"/>
    <cellStyle name="Вывод 2 2 3 4 3 2" xfId="40525" xr:uid="{00000000-0005-0000-0000-0000CF950000}"/>
    <cellStyle name="Вывод 2 2 3 4 3 3" xfId="40526" xr:uid="{00000000-0005-0000-0000-0000D0950000}"/>
    <cellStyle name="Вывод 2 2 3 4 4" xfId="40527" xr:uid="{00000000-0005-0000-0000-0000D1950000}"/>
    <cellStyle name="Вывод 2 2 3 4 4 2" xfId="40528" xr:uid="{00000000-0005-0000-0000-0000D2950000}"/>
    <cellStyle name="Вывод 2 2 3 4 4 3" xfId="40529" xr:uid="{00000000-0005-0000-0000-0000D3950000}"/>
    <cellStyle name="Вывод 2 2 3 4 5" xfId="40530" xr:uid="{00000000-0005-0000-0000-0000D4950000}"/>
    <cellStyle name="Вывод 2 2 3 4 6" xfId="40531" xr:uid="{00000000-0005-0000-0000-0000D5950000}"/>
    <cellStyle name="Вывод 2 2 3 4 7" xfId="40532" xr:uid="{00000000-0005-0000-0000-0000D6950000}"/>
    <cellStyle name="Вывод 2 2 3 5" xfId="26616" xr:uid="{00000000-0005-0000-0000-0000D7950000}"/>
    <cellStyle name="Вывод 2 2 3 5 2" xfId="26617" xr:uid="{00000000-0005-0000-0000-0000D8950000}"/>
    <cellStyle name="Вывод 2 2 3 5 3" xfId="40533" xr:uid="{00000000-0005-0000-0000-0000D9950000}"/>
    <cellStyle name="Вывод 2 2 3 6" xfId="26618" xr:uid="{00000000-0005-0000-0000-0000DA950000}"/>
    <cellStyle name="Вывод 2 2 3 6 2" xfId="40534" xr:uid="{00000000-0005-0000-0000-0000DB950000}"/>
    <cellStyle name="Вывод 2 2 3 6 3" xfId="40535" xr:uid="{00000000-0005-0000-0000-0000DC950000}"/>
    <cellStyle name="Вывод 2 2 3 7" xfId="26619" xr:uid="{00000000-0005-0000-0000-0000DD950000}"/>
    <cellStyle name="Вывод 2 2 3 8" xfId="40536" xr:uid="{00000000-0005-0000-0000-0000DE950000}"/>
    <cellStyle name="Вывод 2 2 3_2014БП" xfId="26620" xr:uid="{00000000-0005-0000-0000-0000DF950000}"/>
    <cellStyle name="Вывод 2 2 4" xfId="26621" xr:uid="{00000000-0005-0000-0000-0000E0950000}"/>
    <cellStyle name="Вывод 2 2 4 2" xfId="26622" xr:uid="{00000000-0005-0000-0000-0000E1950000}"/>
    <cellStyle name="Вывод 2 2 4 2 2" xfId="40537" xr:uid="{00000000-0005-0000-0000-0000E2950000}"/>
    <cellStyle name="Вывод 2 2 4 2 2 2" xfId="40538" xr:uid="{00000000-0005-0000-0000-0000E3950000}"/>
    <cellStyle name="Вывод 2 2 4 2 2 2 2" xfId="40539" xr:uid="{00000000-0005-0000-0000-0000E4950000}"/>
    <cellStyle name="Вывод 2 2 4 2 2 2 3" xfId="40540" xr:uid="{00000000-0005-0000-0000-0000E5950000}"/>
    <cellStyle name="Вывод 2 2 4 2 2 3" xfId="40541" xr:uid="{00000000-0005-0000-0000-0000E6950000}"/>
    <cellStyle name="Вывод 2 2 4 2 2 3 2" xfId="40542" xr:uid="{00000000-0005-0000-0000-0000E7950000}"/>
    <cellStyle name="Вывод 2 2 4 2 2 3 3" xfId="40543" xr:uid="{00000000-0005-0000-0000-0000E8950000}"/>
    <cellStyle name="Вывод 2 2 4 2 2 4" xfId="40544" xr:uid="{00000000-0005-0000-0000-0000E9950000}"/>
    <cellStyle name="Вывод 2 2 4 2 2 4 2" xfId="40545" xr:uid="{00000000-0005-0000-0000-0000EA950000}"/>
    <cellStyle name="Вывод 2 2 4 2 2 4 3" xfId="40546" xr:uid="{00000000-0005-0000-0000-0000EB950000}"/>
    <cellStyle name="Вывод 2 2 4 2 2 5" xfId="40547" xr:uid="{00000000-0005-0000-0000-0000EC950000}"/>
    <cellStyle name="Вывод 2 2 4 2 2 6" xfId="40548" xr:uid="{00000000-0005-0000-0000-0000ED950000}"/>
    <cellStyle name="Вывод 2 2 4 2 2 7" xfId="40549" xr:uid="{00000000-0005-0000-0000-0000EE950000}"/>
    <cellStyle name="Вывод 2 2 4 2 3" xfId="40550" xr:uid="{00000000-0005-0000-0000-0000EF950000}"/>
    <cellStyle name="Вывод 2 2 4 2 3 2" xfId="40551" xr:uid="{00000000-0005-0000-0000-0000F0950000}"/>
    <cellStyle name="Вывод 2 2 4 2 3 3" xfId="40552" xr:uid="{00000000-0005-0000-0000-0000F1950000}"/>
    <cellStyle name="Вывод 2 2 4 2 4" xfId="40553" xr:uid="{00000000-0005-0000-0000-0000F2950000}"/>
    <cellStyle name="Вывод 2 2 4 2 4 2" xfId="40554" xr:uid="{00000000-0005-0000-0000-0000F3950000}"/>
    <cellStyle name="Вывод 2 2 4 2 4 3" xfId="40555" xr:uid="{00000000-0005-0000-0000-0000F4950000}"/>
    <cellStyle name="Вывод 2 2 4 2 5" xfId="40556" xr:uid="{00000000-0005-0000-0000-0000F5950000}"/>
    <cellStyle name="Вывод 2 2 4 2 5 2" xfId="40557" xr:uid="{00000000-0005-0000-0000-0000F6950000}"/>
    <cellStyle name="Вывод 2 2 4 2 5 3" xfId="40558" xr:uid="{00000000-0005-0000-0000-0000F7950000}"/>
    <cellStyle name="Вывод 2 2 4 2 6" xfId="40559" xr:uid="{00000000-0005-0000-0000-0000F8950000}"/>
    <cellStyle name="Вывод 2 2 4 2 7" xfId="40560" xr:uid="{00000000-0005-0000-0000-0000F9950000}"/>
    <cellStyle name="Вывод 2 2 4 3" xfId="40561" xr:uid="{00000000-0005-0000-0000-0000FA950000}"/>
    <cellStyle name="Вывод 2 2 4 3 2" xfId="40562" xr:uid="{00000000-0005-0000-0000-0000FB950000}"/>
    <cellStyle name="Вывод 2 2 4 3 2 2" xfId="40563" xr:uid="{00000000-0005-0000-0000-0000FC950000}"/>
    <cellStyle name="Вывод 2 2 4 3 2 3" xfId="40564" xr:uid="{00000000-0005-0000-0000-0000FD950000}"/>
    <cellStyle name="Вывод 2 2 4 3 3" xfId="40565" xr:uid="{00000000-0005-0000-0000-0000FE950000}"/>
    <cellStyle name="Вывод 2 2 4 3 3 2" xfId="40566" xr:uid="{00000000-0005-0000-0000-0000FF950000}"/>
    <cellStyle name="Вывод 2 2 4 3 3 3" xfId="40567" xr:uid="{00000000-0005-0000-0000-000000960000}"/>
    <cellStyle name="Вывод 2 2 4 3 4" xfId="40568" xr:uid="{00000000-0005-0000-0000-000001960000}"/>
    <cellStyle name="Вывод 2 2 4 3 4 2" xfId="40569" xr:uid="{00000000-0005-0000-0000-000002960000}"/>
    <cellStyle name="Вывод 2 2 4 3 4 3" xfId="40570" xr:uid="{00000000-0005-0000-0000-000003960000}"/>
    <cellStyle name="Вывод 2 2 4 3 5" xfId="40571" xr:uid="{00000000-0005-0000-0000-000004960000}"/>
    <cellStyle name="Вывод 2 2 4 3 6" xfId="40572" xr:uid="{00000000-0005-0000-0000-000005960000}"/>
    <cellStyle name="Вывод 2 2 4 3 7" xfId="40573" xr:uid="{00000000-0005-0000-0000-000006960000}"/>
    <cellStyle name="Вывод 2 2 4 4" xfId="40574" xr:uid="{00000000-0005-0000-0000-000007960000}"/>
    <cellStyle name="Вывод 2 2 4 4 2" xfId="40575" xr:uid="{00000000-0005-0000-0000-000008960000}"/>
    <cellStyle name="Вывод 2 2 4 4 2 2" xfId="40576" xr:uid="{00000000-0005-0000-0000-000009960000}"/>
    <cellStyle name="Вывод 2 2 4 4 2 3" xfId="40577" xr:uid="{00000000-0005-0000-0000-00000A960000}"/>
    <cellStyle name="Вывод 2 2 4 4 3" xfId="40578" xr:uid="{00000000-0005-0000-0000-00000B960000}"/>
    <cellStyle name="Вывод 2 2 4 4 3 2" xfId="40579" xr:uid="{00000000-0005-0000-0000-00000C960000}"/>
    <cellStyle name="Вывод 2 2 4 4 3 3" xfId="40580" xr:uid="{00000000-0005-0000-0000-00000D960000}"/>
    <cellStyle name="Вывод 2 2 4 4 4" xfId="40581" xr:uid="{00000000-0005-0000-0000-00000E960000}"/>
    <cellStyle name="Вывод 2 2 4 4 4 2" xfId="40582" xr:uid="{00000000-0005-0000-0000-00000F960000}"/>
    <cellStyle name="Вывод 2 2 4 4 4 3" xfId="40583" xr:uid="{00000000-0005-0000-0000-000010960000}"/>
    <cellStyle name="Вывод 2 2 4 4 5" xfId="40584" xr:uid="{00000000-0005-0000-0000-000011960000}"/>
    <cellStyle name="Вывод 2 2 4 4 6" xfId="40585" xr:uid="{00000000-0005-0000-0000-000012960000}"/>
    <cellStyle name="Вывод 2 2 4 4 7" xfId="40586" xr:uid="{00000000-0005-0000-0000-000013960000}"/>
    <cellStyle name="Вывод 2 2 4 5" xfId="40587" xr:uid="{00000000-0005-0000-0000-000014960000}"/>
    <cellStyle name="Вывод 2 2 4 5 2" xfId="40588" xr:uid="{00000000-0005-0000-0000-000015960000}"/>
    <cellStyle name="Вывод 2 2 4 5 3" xfId="40589" xr:uid="{00000000-0005-0000-0000-000016960000}"/>
    <cellStyle name="Вывод 2 2 4 6" xfId="40590" xr:uid="{00000000-0005-0000-0000-000017960000}"/>
    <cellStyle name="Вывод 2 2 4 6 2" xfId="40591" xr:uid="{00000000-0005-0000-0000-000018960000}"/>
    <cellStyle name="Вывод 2 2 4 6 3" xfId="40592" xr:uid="{00000000-0005-0000-0000-000019960000}"/>
    <cellStyle name="Вывод 2 2 4 7" xfId="40593" xr:uid="{00000000-0005-0000-0000-00001A960000}"/>
    <cellStyle name="Вывод 2 2 4 8" xfId="40594" xr:uid="{00000000-0005-0000-0000-00001B960000}"/>
    <cellStyle name="Вывод 2 2 5" xfId="26623" xr:uid="{00000000-0005-0000-0000-00001C960000}"/>
    <cellStyle name="Вывод 2 2 5 2" xfId="26624" xr:uid="{00000000-0005-0000-0000-00001D960000}"/>
    <cellStyle name="Вывод 2 2 5 2 2" xfId="40595" xr:uid="{00000000-0005-0000-0000-00001E960000}"/>
    <cellStyle name="Вывод 2 2 5 2 2 2" xfId="40596" xr:uid="{00000000-0005-0000-0000-00001F960000}"/>
    <cellStyle name="Вывод 2 2 5 2 2 2 2" xfId="40597" xr:uid="{00000000-0005-0000-0000-000020960000}"/>
    <cellStyle name="Вывод 2 2 5 2 2 2 3" xfId="40598" xr:uid="{00000000-0005-0000-0000-000021960000}"/>
    <cellStyle name="Вывод 2 2 5 2 2 3" xfId="40599" xr:uid="{00000000-0005-0000-0000-000022960000}"/>
    <cellStyle name="Вывод 2 2 5 2 2 3 2" xfId="40600" xr:uid="{00000000-0005-0000-0000-000023960000}"/>
    <cellStyle name="Вывод 2 2 5 2 2 3 3" xfId="40601" xr:uid="{00000000-0005-0000-0000-000024960000}"/>
    <cellStyle name="Вывод 2 2 5 2 2 4" xfId="40602" xr:uid="{00000000-0005-0000-0000-000025960000}"/>
    <cellStyle name="Вывод 2 2 5 2 2 4 2" xfId="40603" xr:uid="{00000000-0005-0000-0000-000026960000}"/>
    <cellStyle name="Вывод 2 2 5 2 2 4 3" xfId="40604" xr:uid="{00000000-0005-0000-0000-000027960000}"/>
    <cellStyle name="Вывод 2 2 5 2 2 5" xfId="40605" xr:uid="{00000000-0005-0000-0000-000028960000}"/>
    <cellStyle name="Вывод 2 2 5 2 2 6" xfId="40606" xr:uid="{00000000-0005-0000-0000-000029960000}"/>
    <cellStyle name="Вывод 2 2 5 2 2 7" xfId="40607" xr:uid="{00000000-0005-0000-0000-00002A960000}"/>
    <cellStyle name="Вывод 2 2 5 2 3" xfId="40608" xr:uid="{00000000-0005-0000-0000-00002B960000}"/>
    <cellStyle name="Вывод 2 2 5 2 3 2" xfId="40609" xr:uid="{00000000-0005-0000-0000-00002C960000}"/>
    <cellStyle name="Вывод 2 2 5 2 3 3" xfId="40610" xr:uid="{00000000-0005-0000-0000-00002D960000}"/>
    <cellStyle name="Вывод 2 2 5 2 4" xfId="40611" xr:uid="{00000000-0005-0000-0000-00002E960000}"/>
    <cellStyle name="Вывод 2 2 5 2 4 2" xfId="40612" xr:uid="{00000000-0005-0000-0000-00002F960000}"/>
    <cellStyle name="Вывод 2 2 5 2 4 3" xfId="40613" xr:uid="{00000000-0005-0000-0000-000030960000}"/>
    <cellStyle name="Вывод 2 2 5 2 5" xfId="40614" xr:uid="{00000000-0005-0000-0000-000031960000}"/>
    <cellStyle name="Вывод 2 2 5 2 5 2" xfId="40615" xr:uid="{00000000-0005-0000-0000-000032960000}"/>
    <cellStyle name="Вывод 2 2 5 2 5 3" xfId="40616" xr:uid="{00000000-0005-0000-0000-000033960000}"/>
    <cellStyle name="Вывод 2 2 5 2 6" xfId="40617" xr:uid="{00000000-0005-0000-0000-000034960000}"/>
    <cellStyle name="Вывод 2 2 5 2 7" xfId="40618" xr:uid="{00000000-0005-0000-0000-000035960000}"/>
    <cellStyle name="Вывод 2 2 5 3" xfId="40619" xr:uid="{00000000-0005-0000-0000-000036960000}"/>
    <cellStyle name="Вывод 2 2 5 3 2" xfId="40620" xr:uid="{00000000-0005-0000-0000-000037960000}"/>
    <cellStyle name="Вывод 2 2 5 3 2 2" xfId="40621" xr:uid="{00000000-0005-0000-0000-000038960000}"/>
    <cellStyle name="Вывод 2 2 5 3 2 3" xfId="40622" xr:uid="{00000000-0005-0000-0000-000039960000}"/>
    <cellStyle name="Вывод 2 2 5 3 3" xfId="40623" xr:uid="{00000000-0005-0000-0000-00003A960000}"/>
    <cellStyle name="Вывод 2 2 5 3 3 2" xfId="40624" xr:uid="{00000000-0005-0000-0000-00003B960000}"/>
    <cellStyle name="Вывод 2 2 5 3 3 3" xfId="40625" xr:uid="{00000000-0005-0000-0000-00003C960000}"/>
    <cellStyle name="Вывод 2 2 5 3 4" xfId="40626" xr:uid="{00000000-0005-0000-0000-00003D960000}"/>
    <cellStyle name="Вывод 2 2 5 3 4 2" xfId="40627" xr:uid="{00000000-0005-0000-0000-00003E960000}"/>
    <cellStyle name="Вывод 2 2 5 3 4 3" xfId="40628" xr:uid="{00000000-0005-0000-0000-00003F960000}"/>
    <cellStyle name="Вывод 2 2 5 3 5" xfId="40629" xr:uid="{00000000-0005-0000-0000-000040960000}"/>
    <cellStyle name="Вывод 2 2 5 3 6" xfId="40630" xr:uid="{00000000-0005-0000-0000-000041960000}"/>
    <cellStyle name="Вывод 2 2 5 3 7" xfId="40631" xr:uid="{00000000-0005-0000-0000-000042960000}"/>
    <cellStyle name="Вывод 2 2 5 4" xfId="40632" xr:uid="{00000000-0005-0000-0000-000043960000}"/>
    <cellStyle name="Вывод 2 2 5 4 2" xfId="40633" xr:uid="{00000000-0005-0000-0000-000044960000}"/>
    <cellStyle name="Вывод 2 2 5 4 2 2" xfId="40634" xr:uid="{00000000-0005-0000-0000-000045960000}"/>
    <cellStyle name="Вывод 2 2 5 4 2 3" xfId="40635" xr:uid="{00000000-0005-0000-0000-000046960000}"/>
    <cellStyle name="Вывод 2 2 5 4 3" xfId="40636" xr:uid="{00000000-0005-0000-0000-000047960000}"/>
    <cellStyle name="Вывод 2 2 5 4 3 2" xfId="40637" xr:uid="{00000000-0005-0000-0000-000048960000}"/>
    <cellStyle name="Вывод 2 2 5 4 3 3" xfId="40638" xr:uid="{00000000-0005-0000-0000-000049960000}"/>
    <cellStyle name="Вывод 2 2 5 4 4" xfId="40639" xr:uid="{00000000-0005-0000-0000-00004A960000}"/>
    <cellStyle name="Вывод 2 2 5 4 4 2" xfId="40640" xr:uid="{00000000-0005-0000-0000-00004B960000}"/>
    <cellStyle name="Вывод 2 2 5 4 4 3" xfId="40641" xr:uid="{00000000-0005-0000-0000-00004C960000}"/>
    <cellStyle name="Вывод 2 2 5 4 5" xfId="40642" xr:uid="{00000000-0005-0000-0000-00004D960000}"/>
    <cellStyle name="Вывод 2 2 5 4 6" xfId="40643" xr:uid="{00000000-0005-0000-0000-00004E960000}"/>
    <cellStyle name="Вывод 2 2 5 4 7" xfId="40644" xr:uid="{00000000-0005-0000-0000-00004F960000}"/>
    <cellStyle name="Вывод 2 2 5 5" xfId="40645" xr:uid="{00000000-0005-0000-0000-000050960000}"/>
    <cellStyle name="Вывод 2 2 5 5 2" xfId="40646" xr:uid="{00000000-0005-0000-0000-000051960000}"/>
    <cellStyle name="Вывод 2 2 5 5 3" xfId="40647" xr:uid="{00000000-0005-0000-0000-000052960000}"/>
    <cellStyle name="Вывод 2 2 5 6" xfId="40648" xr:uid="{00000000-0005-0000-0000-000053960000}"/>
    <cellStyle name="Вывод 2 2 5 6 2" xfId="40649" xr:uid="{00000000-0005-0000-0000-000054960000}"/>
    <cellStyle name="Вывод 2 2 5 6 3" xfId="40650" xr:uid="{00000000-0005-0000-0000-000055960000}"/>
    <cellStyle name="Вывод 2 2 5 7" xfId="40651" xr:uid="{00000000-0005-0000-0000-000056960000}"/>
    <cellStyle name="Вывод 2 2 5 8" xfId="40652" xr:uid="{00000000-0005-0000-0000-000057960000}"/>
    <cellStyle name="Вывод 2 2 6" xfId="26625" xr:uid="{00000000-0005-0000-0000-000058960000}"/>
    <cellStyle name="Вывод 2 2 6 2" xfId="26626" xr:uid="{00000000-0005-0000-0000-000059960000}"/>
    <cellStyle name="Вывод 2 2 6 2 2" xfId="40653" xr:uid="{00000000-0005-0000-0000-00005A960000}"/>
    <cellStyle name="Вывод 2 2 6 2 2 2" xfId="40654" xr:uid="{00000000-0005-0000-0000-00005B960000}"/>
    <cellStyle name="Вывод 2 2 6 2 2 2 2" xfId="40655" xr:uid="{00000000-0005-0000-0000-00005C960000}"/>
    <cellStyle name="Вывод 2 2 6 2 2 2 3" xfId="40656" xr:uid="{00000000-0005-0000-0000-00005D960000}"/>
    <cellStyle name="Вывод 2 2 6 2 2 3" xfId="40657" xr:uid="{00000000-0005-0000-0000-00005E960000}"/>
    <cellStyle name="Вывод 2 2 6 2 2 3 2" xfId="40658" xr:uid="{00000000-0005-0000-0000-00005F960000}"/>
    <cellStyle name="Вывод 2 2 6 2 2 3 3" xfId="40659" xr:uid="{00000000-0005-0000-0000-000060960000}"/>
    <cellStyle name="Вывод 2 2 6 2 2 4" xfId="40660" xr:uid="{00000000-0005-0000-0000-000061960000}"/>
    <cellStyle name="Вывод 2 2 6 2 2 4 2" xfId="40661" xr:uid="{00000000-0005-0000-0000-000062960000}"/>
    <cellStyle name="Вывод 2 2 6 2 2 4 3" xfId="40662" xr:uid="{00000000-0005-0000-0000-000063960000}"/>
    <cellStyle name="Вывод 2 2 6 2 2 5" xfId="40663" xr:uid="{00000000-0005-0000-0000-000064960000}"/>
    <cellStyle name="Вывод 2 2 6 2 2 6" xfId="40664" xr:uid="{00000000-0005-0000-0000-000065960000}"/>
    <cellStyle name="Вывод 2 2 6 2 2 7" xfId="40665" xr:uid="{00000000-0005-0000-0000-000066960000}"/>
    <cellStyle name="Вывод 2 2 6 2 3" xfId="40666" xr:uid="{00000000-0005-0000-0000-000067960000}"/>
    <cellStyle name="Вывод 2 2 6 2 3 2" xfId="40667" xr:uid="{00000000-0005-0000-0000-000068960000}"/>
    <cellStyle name="Вывод 2 2 6 2 3 3" xfId="40668" xr:uid="{00000000-0005-0000-0000-000069960000}"/>
    <cellStyle name="Вывод 2 2 6 2 4" xfId="40669" xr:uid="{00000000-0005-0000-0000-00006A960000}"/>
    <cellStyle name="Вывод 2 2 6 2 4 2" xfId="40670" xr:uid="{00000000-0005-0000-0000-00006B960000}"/>
    <cellStyle name="Вывод 2 2 6 2 4 3" xfId="40671" xr:uid="{00000000-0005-0000-0000-00006C960000}"/>
    <cellStyle name="Вывод 2 2 6 2 5" xfId="40672" xr:uid="{00000000-0005-0000-0000-00006D960000}"/>
    <cellStyle name="Вывод 2 2 6 2 5 2" xfId="40673" xr:uid="{00000000-0005-0000-0000-00006E960000}"/>
    <cellStyle name="Вывод 2 2 6 2 5 3" xfId="40674" xr:uid="{00000000-0005-0000-0000-00006F960000}"/>
    <cellStyle name="Вывод 2 2 6 2 6" xfId="40675" xr:uid="{00000000-0005-0000-0000-000070960000}"/>
    <cellStyle name="Вывод 2 2 6 2 7" xfId="40676" xr:uid="{00000000-0005-0000-0000-000071960000}"/>
    <cellStyle name="Вывод 2 2 6 3" xfId="40677" xr:uid="{00000000-0005-0000-0000-000072960000}"/>
    <cellStyle name="Вывод 2 2 6 3 2" xfId="40678" xr:uid="{00000000-0005-0000-0000-000073960000}"/>
    <cellStyle name="Вывод 2 2 6 3 2 2" xfId="40679" xr:uid="{00000000-0005-0000-0000-000074960000}"/>
    <cellStyle name="Вывод 2 2 6 3 2 3" xfId="40680" xr:uid="{00000000-0005-0000-0000-000075960000}"/>
    <cellStyle name="Вывод 2 2 6 3 3" xfId="40681" xr:uid="{00000000-0005-0000-0000-000076960000}"/>
    <cellStyle name="Вывод 2 2 6 3 3 2" xfId="40682" xr:uid="{00000000-0005-0000-0000-000077960000}"/>
    <cellStyle name="Вывод 2 2 6 3 3 3" xfId="40683" xr:uid="{00000000-0005-0000-0000-000078960000}"/>
    <cellStyle name="Вывод 2 2 6 3 4" xfId="40684" xr:uid="{00000000-0005-0000-0000-000079960000}"/>
    <cellStyle name="Вывод 2 2 6 3 4 2" xfId="40685" xr:uid="{00000000-0005-0000-0000-00007A960000}"/>
    <cellStyle name="Вывод 2 2 6 3 4 3" xfId="40686" xr:uid="{00000000-0005-0000-0000-00007B960000}"/>
    <cellStyle name="Вывод 2 2 6 3 5" xfId="40687" xr:uid="{00000000-0005-0000-0000-00007C960000}"/>
    <cellStyle name="Вывод 2 2 6 3 6" xfId="40688" xr:uid="{00000000-0005-0000-0000-00007D960000}"/>
    <cellStyle name="Вывод 2 2 6 3 7" xfId="40689" xr:uid="{00000000-0005-0000-0000-00007E960000}"/>
    <cellStyle name="Вывод 2 2 6 4" xfId="40690" xr:uid="{00000000-0005-0000-0000-00007F960000}"/>
    <cellStyle name="Вывод 2 2 6 4 2" xfId="40691" xr:uid="{00000000-0005-0000-0000-000080960000}"/>
    <cellStyle name="Вывод 2 2 6 4 2 2" xfId="40692" xr:uid="{00000000-0005-0000-0000-000081960000}"/>
    <cellStyle name="Вывод 2 2 6 4 2 3" xfId="40693" xr:uid="{00000000-0005-0000-0000-000082960000}"/>
    <cellStyle name="Вывод 2 2 6 4 3" xfId="40694" xr:uid="{00000000-0005-0000-0000-000083960000}"/>
    <cellStyle name="Вывод 2 2 6 4 3 2" xfId="40695" xr:uid="{00000000-0005-0000-0000-000084960000}"/>
    <cellStyle name="Вывод 2 2 6 4 3 3" xfId="40696" xr:uid="{00000000-0005-0000-0000-000085960000}"/>
    <cellStyle name="Вывод 2 2 6 4 4" xfId="40697" xr:uid="{00000000-0005-0000-0000-000086960000}"/>
    <cellStyle name="Вывод 2 2 6 4 4 2" xfId="40698" xr:uid="{00000000-0005-0000-0000-000087960000}"/>
    <cellStyle name="Вывод 2 2 6 4 4 3" xfId="40699" xr:uid="{00000000-0005-0000-0000-000088960000}"/>
    <cellStyle name="Вывод 2 2 6 4 5" xfId="40700" xr:uid="{00000000-0005-0000-0000-000089960000}"/>
    <cellStyle name="Вывод 2 2 6 4 6" xfId="40701" xr:uid="{00000000-0005-0000-0000-00008A960000}"/>
    <cellStyle name="Вывод 2 2 6 4 7" xfId="40702" xr:uid="{00000000-0005-0000-0000-00008B960000}"/>
    <cellStyle name="Вывод 2 2 6 5" xfId="40703" xr:uid="{00000000-0005-0000-0000-00008C960000}"/>
    <cellStyle name="Вывод 2 2 6 5 2" xfId="40704" xr:uid="{00000000-0005-0000-0000-00008D960000}"/>
    <cellStyle name="Вывод 2 2 6 5 3" xfId="40705" xr:uid="{00000000-0005-0000-0000-00008E960000}"/>
    <cellStyle name="Вывод 2 2 6 6" xfId="40706" xr:uid="{00000000-0005-0000-0000-00008F960000}"/>
    <cellStyle name="Вывод 2 2 6 6 2" xfId="40707" xr:uid="{00000000-0005-0000-0000-000090960000}"/>
    <cellStyle name="Вывод 2 2 6 6 3" xfId="40708" xr:uid="{00000000-0005-0000-0000-000091960000}"/>
    <cellStyle name="Вывод 2 2 6 7" xfId="40709" xr:uid="{00000000-0005-0000-0000-000092960000}"/>
    <cellStyle name="Вывод 2 2 6 8" xfId="40710" xr:uid="{00000000-0005-0000-0000-000093960000}"/>
    <cellStyle name="Вывод 2 2 7" xfId="26627" xr:uid="{00000000-0005-0000-0000-000094960000}"/>
    <cellStyle name="Вывод 2 2 7 2" xfId="26628" xr:uid="{00000000-0005-0000-0000-000095960000}"/>
    <cellStyle name="Вывод 2 2 7 2 2" xfId="40711" xr:uid="{00000000-0005-0000-0000-000096960000}"/>
    <cellStyle name="Вывод 2 2 7 2 2 2" xfId="40712" xr:uid="{00000000-0005-0000-0000-000097960000}"/>
    <cellStyle name="Вывод 2 2 7 2 2 2 2" xfId="40713" xr:uid="{00000000-0005-0000-0000-000098960000}"/>
    <cellStyle name="Вывод 2 2 7 2 2 2 3" xfId="40714" xr:uid="{00000000-0005-0000-0000-000099960000}"/>
    <cellStyle name="Вывод 2 2 7 2 2 3" xfId="40715" xr:uid="{00000000-0005-0000-0000-00009A960000}"/>
    <cellStyle name="Вывод 2 2 7 2 2 3 2" xfId="40716" xr:uid="{00000000-0005-0000-0000-00009B960000}"/>
    <cellStyle name="Вывод 2 2 7 2 2 3 3" xfId="40717" xr:uid="{00000000-0005-0000-0000-00009C960000}"/>
    <cellStyle name="Вывод 2 2 7 2 2 4" xfId="40718" xr:uid="{00000000-0005-0000-0000-00009D960000}"/>
    <cellStyle name="Вывод 2 2 7 2 2 4 2" xfId="40719" xr:uid="{00000000-0005-0000-0000-00009E960000}"/>
    <cellStyle name="Вывод 2 2 7 2 2 4 3" xfId="40720" xr:uid="{00000000-0005-0000-0000-00009F960000}"/>
    <cellStyle name="Вывод 2 2 7 2 2 5" xfId="40721" xr:uid="{00000000-0005-0000-0000-0000A0960000}"/>
    <cellStyle name="Вывод 2 2 7 2 2 6" xfId="40722" xr:uid="{00000000-0005-0000-0000-0000A1960000}"/>
    <cellStyle name="Вывод 2 2 7 2 2 7" xfId="40723" xr:uid="{00000000-0005-0000-0000-0000A2960000}"/>
    <cellStyle name="Вывод 2 2 7 2 3" xfId="40724" xr:uid="{00000000-0005-0000-0000-0000A3960000}"/>
    <cellStyle name="Вывод 2 2 7 2 3 2" xfId="40725" xr:uid="{00000000-0005-0000-0000-0000A4960000}"/>
    <cellStyle name="Вывод 2 2 7 2 3 3" xfId="40726" xr:uid="{00000000-0005-0000-0000-0000A5960000}"/>
    <cellStyle name="Вывод 2 2 7 2 4" xfId="40727" xr:uid="{00000000-0005-0000-0000-0000A6960000}"/>
    <cellStyle name="Вывод 2 2 7 2 4 2" xfId="40728" xr:uid="{00000000-0005-0000-0000-0000A7960000}"/>
    <cellStyle name="Вывод 2 2 7 2 4 3" xfId="40729" xr:uid="{00000000-0005-0000-0000-0000A8960000}"/>
    <cellStyle name="Вывод 2 2 7 2 5" xfId="40730" xr:uid="{00000000-0005-0000-0000-0000A9960000}"/>
    <cellStyle name="Вывод 2 2 7 2 5 2" xfId="40731" xr:uid="{00000000-0005-0000-0000-0000AA960000}"/>
    <cellStyle name="Вывод 2 2 7 2 5 3" xfId="40732" xr:uid="{00000000-0005-0000-0000-0000AB960000}"/>
    <cellStyle name="Вывод 2 2 7 2 6" xfId="40733" xr:uid="{00000000-0005-0000-0000-0000AC960000}"/>
    <cellStyle name="Вывод 2 2 7 2 7" xfId="40734" xr:uid="{00000000-0005-0000-0000-0000AD960000}"/>
    <cellStyle name="Вывод 2 2 7 3" xfId="40735" xr:uid="{00000000-0005-0000-0000-0000AE960000}"/>
    <cellStyle name="Вывод 2 2 7 3 2" xfId="40736" xr:uid="{00000000-0005-0000-0000-0000AF960000}"/>
    <cellStyle name="Вывод 2 2 7 3 2 2" xfId="40737" xr:uid="{00000000-0005-0000-0000-0000B0960000}"/>
    <cellStyle name="Вывод 2 2 7 3 2 3" xfId="40738" xr:uid="{00000000-0005-0000-0000-0000B1960000}"/>
    <cellStyle name="Вывод 2 2 7 3 3" xfId="40739" xr:uid="{00000000-0005-0000-0000-0000B2960000}"/>
    <cellStyle name="Вывод 2 2 7 3 3 2" xfId="40740" xr:uid="{00000000-0005-0000-0000-0000B3960000}"/>
    <cellStyle name="Вывод 2 2 7 3 3 3" xfId="40741" xr:uid="{00000000-0005-0000-0000-0000B4960000}"/>
    <cellStyle name="Вывод 2 2 7 3 4" xfId="40742" xr:uid="{00000000-0005-0000-0000-0000B5960000}"/>
    <cellStyle name="Вывод 2 2 7 3 4 2" xfId="40743" xr:uid="{00000000-0005-0000-0000-0000B6960000}"/>
    <cellStyle name="Вывод 2 2 7 3 4 3" xfId="40744" xr:uid="{00000000-0005-0000-0000-0000B7960000}"/>
    <cellStyle name="Вывод 2 2 7 3 5" xfId="40745" xr:uid="{00000000-0005-0000-0000-0000B8960000}"/>
    <cellStyle name="Вывод 2 2 7 3 6" xfId="40746" xr:uid="{00000000-0005-0000-0000-0000B9960000}"/>
    <cellStyle name="Вывод 2 2 7 3 7" xfId="40747" xr:uid="{00000000-0005-0000-0000-0000BA960000}"/>
    <cellStyle name="Вывод 2 2 7 4" xfId="40748" xr:uid="{00000000-0005-0000-0000-0000BB960000}"/>
    <cellStyle name="Вывод 2 2 7 4 2" xfId="40749" xr:uid="{00000000-0005-0000-0000-0000BC960000}"/>
    <cellStyle name="Вывод 2 2 7 4 2 2" xfId="40750" xr:uid="{00000000-0005-0000-0000-0000BD960000}"/>
    <cellStyle name="Вывод 2 2 7 4 2 3" xfId="40751" xr:uid="{00000000-0005-0000-0000-0000BE960000}"/>
    <cellStyle name="Вывод 2 2 7 4 3" xfId="40752" xr:uid="{00000000-0005-0000-0000-0000BF960000}"/>
    <cellStyle name="Вывод 2 2 7 4 3 2" xfId="40753" xr:uid="{00000000-0005-0000-0000-0000C0960000}"/>
    <cellStyle name="Вывод 2 2 7 4 3 3" xfId="40754" xr:uid="{00000000-0005-0000-0000-0000C1960000}"/>
    <cellStyle name="Вывод 2 2 7 4 4" xfId="40755" xr:uid="{00000000-0005-0000-0000-0000C2960000}"/>
    <cellStyle name="Вывод 2 2 7 4 4 2" xfId="40756" xr:uid="{00000000-0005-0000-0000-0000C3960000}"/>
    <cellStyle name="Вывод 2 2 7 4 4 3" xfId="40757" xr:uid="{00000000-0005-0000-0000-0000C4960000}"/>
    <cellStyle name="Вывод 2 2 7 4 5" xfId="40758" xr:uid="{00000000-0005-0000-0000-0000C5960000}"/>
    <cellStyle name="Вывод 2 2 7 4 6" xfId="40759" xr:uid="{00000000-0005-0000-0000-0000C6960000}"/>
    <cellStyle name="Вывод 2 2 7 4 7" xfId="40760" xr:uid="{00000000-0005-0000-0000-0000C7960000}"/>
    <cellStyle name="Вывод 2 2 7 5" xfId="40761" xr:uid="{00000000-0005-0000-0000-0000C8960000}"/>
    <cellStyle name="Вывод 2 2 7 5 2" xfId="40762" xr:uid="{00000000-0005-0000-0000-0000C9960000}"/>
    <cellStyle name="Вывод 2 2 7 5 3" xfId="40763" xr:uid="{00000000-0005-0000-0000-0000CA960000}"/>
    <cellStyle name="Вывод 2 2 7 6" xfId="40764" xr:uid="{00000000-0005-0000-0000-0000CB960000}"/>
    <cellStyle name="Вывод 2 2 7 6 2" xfId="40765" xr:uid="{00000000-0005-0000-0000-0000CC960000}"/>
    <cellStyle name="Вывод 2 2 7 6 3" xfId="40766" xr:uid="{00000000-0005-0000-0000-0000CD960000}"/>
    <cellStyle name="Вывод 2 2 7 7" xfId="40767" xr:uid="{00000000-0005-0000-0000-0000CE960000}"/>
    <cellStyle name="Вывод 2 2 7 8" xfId="40768" xr:uid="{00000000-0005-0000-0000-0000CF960000}"/>
    <cellStyle name="Вывод 2 2 8" xfId="26629" xr:uid="{00000000-0005-0000-0000-0000D0960000}"/>
    <cellStyle name="Вывод 2 2 8 2" xfId="40769" xr:uid="{00000000-0005-0000-0000-0000D1960000}"/>
    <cellStyle name="Вывод 2 2 8 2 2" xfId="40770" xr:uid="{00000000-0005-0000-0000-0000D2960000}"/>
    <cellStyle name="Вывод 2 2 8 2 2 2" xfId="40771" xr:uid="{00000000-0005-0000-0000-0000D3960000}"/>
    <cellStyle name="Вывод 2 2 8 2 2 2 2" xfId="40772" xr:uid="{00000000-0005-0000-0000-0000D4960000}"/>
    <cellStyle name="Вывод 2 2 8 2 2 2 3" xfId="40773" xr:uid="{00000000-0005-0000-0000-0000D5960000}"/>
    <cellStyle name="Вывод 2 2 8 2 2 3" xfId="40774" xr:uid="{00000000-0005-0000-0000-0000D6960000}"/>
    <cellStyle name="Вывод 2 2 8 2 2 3 2" xfId="40775" xr:uid="{00000000-0005-0000-0000-0000D7960000}"/>
    <cellStyle name="Вывод 2 2 8 2 2 3 3" xfId="40776" xr:uid="{00000000-0005-0000-0000-0000D8960000}"/>
    <cellStyle name="Вывод 2 2 8 2 2 4" xfId="40777" xr:uid="{00000000-0005-0000-0000-0000D9960000}"/>
    <cellStyle name="Вывод 2 2 8 2 2 4 2" xfId="40778" xr:uid="{00000000-0005-0000-0000-0000DA960000}"/>
    <cellStyle name="Вывод 2 2 8 2 2 4 3" xfId="40779" xr:uid="{00000000-0005-0000-0000-0000DB960000}"/>
    <cellStyle name="Вывод 2 2 8 2 2 5" xfId="40780" xr:uid="{00000000-0005-0000-0000-0000DC960000}"/>
    <cellStyle name="Вывод 2 2 8 2 2 6" xfId="40781" xr:uid="{00000000-0005-0000-0000-0000DD960000}"/>
    <cellStyle name="Вывод 2 2 8 2 2 7" xfId="40782" xr:uid="{00000000-0005-0000-0000-0000DE960000}"/>
    <cellStyle name="Вывод 2 2 8 2 3" xfId="40783" xr:uid="{00000000-0005-0000-0000-0000DF960000}"/>
    <cellStyle name="Вывод 2 2 8 2 3 2" xfId="40784" xr:uid="{00000000-0005-0000-0000-0000E0960000}"/>
    <cellStyle name="Вывод 2 2 8 2 3 3" xfId="40785" xr:uid="{00000000-0005-0000-0000-0000E1960000}"/>
    <cellStyle name="Вывод 2 2 8 2 4" xfId="40786" xr:uid="{00000000-0005-0000-0000-0000E2960000}"/>
    <cellStyle name="Вывод 2 2 8 2 4 2" xfId="40787" xr:uid="{00000000-0005-0000-0000-0000E3960000}"/>
    <cellStyle name="Вывод 2 2 8 2 4 3" xfId="40788" xr:uid="{00000000-0005-0000-0000-0000E4960000}"/>
    <cellStyle name="Вывод 2 2 8 2 5" xfId="40789" xr:uid="{00000000-0005-0000-0000-0000E5960000}"/>
    <cellStyle name="Вывод 2 2 8 2 5 2" xfId="40790" xr:uid="{00000000-0005-0000-0000-0000E6960000}"/>
    <cellStyle name="Вывод 2 2 8 2 5 3" xfId="40791" xr:uid="{00000000-0005-0000-0000-0000E7960000}"/>
    <cellStyle name="Вывод 2 2 8 2 6" xfId="40792" xr:uid="{00000000-0005-0000-0000-0000E8960000}"/>
    <cellStyle name="Вывод 2 2 8 2 7" xfId="40793" xr:uid="{00000000-0005-0000-0000-0000E9960000}"/>
    <cellStyle name="Вывод 2 2 8 3" xfId="40794" xr:uid="{00000000-0005-0000-0000-0000EA960000}"/>
    <cellStyle name="Вывод 2 2 8 3 2" xfId="40795" xr:uid="{00000000-0005-0000-0000-0000EB960000}"/>
    <cellStyle name="Вывод 2 2 8 3 2 2" xfId="40796" xr:uid="{00000000-0005-0000-0000-0000EC960000}"/>
    <cellStyle name="Вывод 2 2 8 3 2 3" xfId="40797" xr:uid="{00000000-0005-0000-0000-0000ED960000}"/>
    <cellStyle name="Вывод 2 2 8 3 3" xfId="40798" xr:uid="{00000000-0005-0000-0000-0000EE960000}"/>
    <cellStyle name="Вывод 2 2 8 3 3 2" xfId="40799" xr:uid="{00000000-0005-0000-0000-0000EF960000}"/>
    <cellStyle name="Вывод 2 2 8 3 3 3" xfId="40800" xr:uid="{00000000-0005-0000-0000-0000F0960000}"/>
    <cellStyle name="Вывод 2 2 8 3 4" xfId="40801" xr:uid="{00000000-0005-0000-0000-0000F1960000}"/>
    <cellStyle name="Вывод 2 2 8 3 4 2" xfId="40802" xr:uid="{00000000-0005-0000-0000-0000F2960000}"/>
    <cellStyle name="Вывод 2 2 8 3 4 3" xfId="40803" xr:uid="{00000000-0005-0000-0000-0000F3960000}"/>
    <cellStyle name="Вывод 2 2 8 3 5" xfId="40804" xr:uid="{00000000-0005-0000-0000-0000F4960000}"/>
    <cellStyle name="Вывод 2 2 8 3 6" xfId="40805" xr:uid="{00000000-0005-0000-0000-0000F5960000}"/>
    <cellStyle name="Вывод 2 2 8 3 7" xfId="40806" xr:uid="{00000000-0005-0000-0000-0000F6960000}"/>
    <cellStyle name="Вывод 2 2 8 4" xfId="40807" xr:uid="{00000000-0005-0000-0000-0000F7960000}"/>
    <cellStyle name="Вывод 2 2 8 4 2" xfId="40808" xr:uid="{00000000-0005-0000-0000-0000F8960000}"/>
    <cellStyle name="Вывод 2 2 8 4 2 2" xfId="40809" xr:uid="{00000000-0005-0000-0000-0000F9960000}"/>
    <cellStyle name="Вывод 2 2 8 4 2 3" xfId="40810" xr:uid="{00000000-0005-0000-0000-0000FA960000}"/>
    <cellStyle name="Вывод 2 2 8 4 3" xfId="40811" xr:uid="{00000000-0005-0000-0000-0000FB960000}"/>
    <cellStyle name="Вывод 2 2 8 4 3 2" xfId="40812" xr:uid="{00000000-0005-0000-0000-0000FC960000}"/>
    <cellStyle name="Вывод 2 2 8 4 3 3" xfId="40813" xr:uid="{00000000-0005-0000-0000-0000FD960000}"/>
    <cellStyle name="Вывод 2 2 8 4 4" xfId="40814" xr:uid="{00000000-0005-0000-0000-0000FE960000}"/>
    <cellStyle name="Вывод 2 2 8 4 4 2" xfId="40815" xr:uid="{00000000-0005-0000-0000-0000FF960000}"/>
    <cellStyle name="Вывод 2 2 8 4 4 3" xfId="40816" xr:uid="{00000000-0005-0000-0000-000000970000}"/>
    <cellStyle name="Вывод 2 2 8 4 5" xfId="40817" xr:uid="{00000000-0005-0000-0000-000001970000}"/>
    <cellStyle name="Вывод 2 2 8 4 6" xfId="40818" xr:uid="{00000000-0005-0000-0000-000002970000}"/>
    <cellStyle name="Вывод 2 2 8 4 7" xfId="40819" xr:uid="{00000000-0005-0000-0000-000003970000}"/>
    <cellStyle name="Вывод 2 2 8 5" xfId="40820" xr:uid="{00000000-0005-0000-0000-000004970000}"/>
    <cellStyle name="Вывод 2 2 8 5 2" xfId="40821" xr:uid="{00000000-0005-0000-0000-000005970000}"/>
    <cellStyle name="Вывод 2 2 8 5 3" xfId="40822" xr:uid="{00000000-0005-0000-0000-000006970000}"/>
    <cellStyle name="Вывод 2 2 8 6" xfId="40823" xr:uid="{00000000-0005-0000-0000-000007970000}"/>
    <cellStyle name="Вывод 2 2 8 6 2" xfId="40824" xr:uid="{00000000-0005-0000-0000-000008970000}"/>
    <cellStyle name="Вывод 2 2 8 6 3" xfId="40825" xr:uid="{00000000-0005-0000-0000-000009970000}"/>
    <cellStyle name="Вывод 2 2 8 7" xfId="40826" xr:uid="{00000000-0005-0000-0000-00000A970000}"/>
    <cellStyle name="Вывод 2 2 8 8" xfId="40827" xr:uid="{00000000-0005-0000-0000-00000B970000}"/>
    <cellStyle name="Вывод 2 2 9" xfId="26630" xr:uid="{00000000-0005-0000-0000-00000C970000}"/>
    <cellStyle name="Вывод 2 2 9 2" xfId="40828" xr:uid="{00000000-0005-0000-0000-00000D970000}"/>
    <cellStyle name="Вывод 2 2 9 2 2" xfId="40829" xr:uid="{00000000-0005-0000-0000-00000E970000}"/>
    <cellStyle name="Вывод 2 2 9 2 2 2" xfId="40830" xr:uid="{00000000-0005-0000-0000-00000F970000}"/>
    <cellStyle name="Вывод 2 2 9 2 2 2 2" xfId="40831" xr:uid="{00000000-0005-0000-0000-000010970000}"/>
    <cellStyle name="Вывод 2 2 9 2 2 2 3" xfId="40832" xr:uid="{00000000-0005-0000-0000-000011970000}"/>
    <cellStyle name="Вывод 2 2 9 2 2 3" xfId="40833" xr:uid="{00000000-0005-0000-0000-000012970000}"/>
    <cellStyle name="Вывод 2 2 9 2 2 3 2" xfId="40834" xr:uid="{00000000-0005-0000-0000-000013970000}"/>
    <cellStyle name="Вывод 2 2 9 2 2 3 3" xfId="40835" xr:uid="{00000000-0005-0000-0000-000014970000}"/>
    <cellStyle name="Вывод 2 2 9 2 2 4" xfId="40836" xr:uid="{00000000-0005-0000-0000-000015970000}"/>
    <cellStyle name="Вывод 2 2 9 2 2 4 2" xfId="40837" xr:uid="{00000000-0005-0000-0000-000016970000}"/>
    <cellStyle name="Вывод 2 2 9 2 2 4 3" xfId="40838" xr:uid="{00000000-0005-0000-0000-000017970000}"/>
    <cellStyle name="Вывод 2 2 9 2 2 5" xfId="40839" xr:uid="{00000000-0005-0000-0000-000018970000}"/>
    <cellStyle name="Вывод 2 2 9 2 2 6" xfId="40840" xr:uid="{00000000-0005-0000-0000-000019970000}"/>
    <cellStyle name="Вывод 2 2 9 2 2 7" xfId="40841" xr:uid="{00000000-0005-0000-0000-00001A970000}"/>
    <cellStyle name="Вывод 2 2 9 2 3" xfId="40842" xr:uid="{00000000-0005-0000-0000-00001B970000}"/>
    <cellStyle name="Вывод 2 2 9 2 3 2" xfId="40843" xr:uid="{00000000-0005-0000-0000-00001C970000}"/>
    <cellStyle name="Вывод 2 2 9 2 3 3" xfId="40844" xr:uid="{00000000-0005-0000-0000-00001D970000}"/>
    <cellStyle name="Вывод 2 2 9 2 4" xfId="40845" xr:uid="{00000000-0005-0000-0000-00001E970000}"/>
    <cellStyle name="Вывод 2 2 9 2 4 2" xfId="40846" xr:uid="{00000000-0005-0000-0000-00001F970000}"/>
    <cellStyle name="Вывод 2 2 9 2 4 3" xfId="40847" xr:uid="{00000000-0005-0000-0000-000020970000}"/>
    <cellStyle name="Вывод 2 2 9 2 5" xfId="40848" xr:uid="{00000000-0005-0000-0000-000021970000}"/>
    <cellStyle name="Вывод 2 2 9 2 5 2" xfId="40849" xr:uid="{00000000-0005-0000-0000-000022970000}"/>
    <cellStyle name="Вывод 2 2 9 2 5 3" xfId="40850" xr:uid="{00000000-0005-0000-0000-000023970000}"/>
    <cellStyle name="Вывод 2 2 9 2 6" xfId="40851" xr:uid="{00000000-0005-0000-0000-000024970000}"/>
    <cellStyle name="Вывод 2 2 9 2 7" xfId="40852" xr:uid="{00000000-0005-0000-0000-000025970000}"/>
    <cellStyle name="Вывод 2 2 9 3" xfId="40853" xr:uid="{00000000-0005-0000-0000-000026970000}"/>
    <cellStyle name="Вывод 2 2 9 3 2" xfId="40854" xr:uid="{00000000-0005-0000-0000-000027970000}"/>
    <cellStyle name="Вывод 2 2 9 3 2 2" xfId="40855" xr:uid="{00000000-0005-0000-0000-000028970000}"/>
    <cellStyle name="Вывод 2 2 9 3 2 3" xfId="40856" xr:uid="{00000000-0005-0000-0000-000029970000}"/>
    <cellStyle name="Вывод 2 2 9 3 3" xfId="40857" xr:uid="{00000000-0005-0000-0000-00002A970000}"/>
    <cellStyle name="Вывод 2 2 9 3 3 2" xfId="40858" xr:uid="{00000000-0005-0000-0000-00002B970000}"/>
    <cellStyle name="Вывод 2 2 9 3 3 3" xfId="40859" xr:uid="{00000000-0005-0000-0000-00002C970000}"/>
    <cellStyle name="Вывод 2 2 9 3 4" xfId="40860" xr:uid="{00000000-0005-0000-0000-00002D970000}"/>
    <cellStyle name="Вывод 2 2 9 3 4 2" xfId="40861" xr:uid="{00000000-0005-0000-0000-00002E970000}"/>
    <cellStyle name="Вывод 2 2 9 3 4 3" xfId="40862" xr:uid="{00000000-0005-0000-0000-00002F970000}"/>
    <cellStyle name="Вывод 2 2 9 3 5" xfId="40863" xr:uid="{00000000-0005-0000-0000-000030970000}"/>
    <cellStyle name="Вывод 2 2 9 3 6" xfId="40864" xr:uid="{00000000-0005-0000-0000-000031970000}"/>
    <cellStyle name="Вывод 2 2 9 3 7" xfId="40865" xr:uid="{00000000-0005-0000-0000-000032970000}"/>
    <cellStyle name="Вывод 2 2 9 4" xfId="40866" xr:uid="{00000000-0005-0000-0000-000033970000}"/>
    <cellStyle name="Вывод 2 2 9 4 2" xfId="40867" xr:uid="{00000000-0005-0000-0000-000034970000}"/>
    <cellStyle name="Вывод 2 2 9 4 2 2" xfId="40868" xr:uid="{00000000-0005-0000-0000-000035970000}"/>
    <cellStyle name="Вывод 2 2 9 4 2 3" xfId="40869" xr:uid="{00000000-0005-0000-0000-000036970000}"/>
    <cellStyle name="Вывод 2 2 9 4 3" xfId="40870" xr:uid="{00000000-0005-0000-0000-000037970000}"/>
    <cellStyle name="Вывод 2 2 9 4 3 2" xfId="40871" xr:uid="{00000000-0005-0000-0000-000038970000}"/>
    <cellStyle name="Вывод 2 2 9 4 3 3" xfId="40872" xr:uid="{00000000-0005-0000-0000-000039970000}"/>
    <cellStyle name="Вывод 2 2 9 4 4" xfId="40873" xr:uid="{00000000-0005-0000-0000-00003A970000}"/>
    <cellStyle name="Вывод 2 2 9 4 4 3" xfId="40874" xr:uid="{00000000-0005-0000-0000-00003B970000}"/>
    <cellStyle name="Вывод 2 2 9 4 5" xfId="40875" xr:uid="{00000000-0005-0000-0000-00003C970000}"/>
    <cellStyle name="Вывод 2 2 9 4 6" xfId="40876" xr:uid="{00000000-0005-0000-0000-00003D970000}"/>
    <cellStyle name="Вывод 2 2 9 4 7" xfId="40877" xr:uid="{00000000-0005-0000-0000-00003E970000}"/>
    <cellStyle name="Вывод 2 2 9 5" xfId="40878" xr:uid="{00000000-0005-0000-0000-00003F970000}"/>
    <cellStyle name="Вывод 2 2 9 5 2" xfId="40879" xr:uid="{00000000-0005-0000-0000-000040970000}"/>
    <cellStyle name="Вывод 2 2 9 5 3" xfId="40880" xr:uid="{00000000-0005-0000-0000-000041970000}"/>
    <cellStyle name="Вывод 2 2 9 6" xfId="40881" xr:uid="{00000000-0005-0000-0000-000042970000}"/>
    <cellStyle name="Вывод 2 2 9 6 2" xfId="40882" xr:uid="{00000000-0005-0000-0000-000043970000}"/>
    <cellStyle name="Вывод 2 2 9 6 3" xfId="40883" xr:uid="{00000000-0005-0000-0000-000044970000}"/>
    <cellStyle name="Вывод 2 2 9 7" xfId="40884" xr:uid="{00000000-0005-0000-0000-000045970000}"/>
    <cellStyle name="Вывод 2 2 9 8" xfId="40885" xr:uid="{00000000-0005-0000-0000-000046970000}"/>
    <cellStyle name="Вывод 2 2_2013Прогноз" xfId="26631" xr:uid="{00000000-0005-0000-0000-000047970000}"/>
    <cellStyle name="Вывод 2 20" xfId="40886" xr:uid="{00000000-0005-0000-0000-000048970000}"/>
    <cellStyle name="Вывод 2 20 2" xfId="40887" xr:uid="{00000000-0005-0000-0000-000049970000}"/>
    <cellStyle name="Вывод 2 20 3" xfId="40888" xr:uid="{00000000-0005-0000-0000-00004A970000}"/>
    <cellStyle name="Вывод 2 21" xfId="40889" xr:uid="{00000000-0005-0000-0000-00004B970000}"/>
    <cellStyle name="Вывод 2 22" xfId="40890" xr:uid="{00000000-0005-0000-0000-00004C970000}"/>
    <cellStyle name="Вывод 2 3" xfId="26632" xr:uid="{00000000-0005-0000-0000-00004D970000}"/>
    <cellStyle name="Вывод 2 3 2" xfId="26633" xr:uid="{00000000-0005-0000-0000-00004E970000}"/>
    <cellStyle name="Вывод 2 3 2 2" xfId="26634" xr:uid="{00000000-0005-0000-0000-00004F970000}"/>
    <cellStyle name="Вывод 2 3 2 2 2" xfId="26635" xr:uid="{00000000-0005-0000-0000-000050970000}"/>
    <cellStyle name="Вывод 2 3 2 2 2 2" xfId="40891" xr:uid="{00000000-0005-0000-0000-000051970000}"/>
    <cellStyle name="Вывод 2 3 2 2 2 3" xfId="40892" xr:uid="{00000000-0005-0000-0000-000052970000}"/>
    <cellStyle name="Вывод 2 3 2 2 3" xfId="40893" xr:uid="{00000000-0005-0000-0000-000053970000}"/>
    <cellStyle name="Вывод 2 3 2 2 3 2" xfId="40894" xr:uid="{00000000-0005-0000-0000-000054970000}"/>
    <cellStyle name="Вывод 2 3 2 2 3 3" xfId="40895" xr:uid="{00000000-0005-0000-0000-000055970000}"/>
    <cellStyle name="Вывод 2 3 2 2 4" xfId="40896" xr:uid="{00000000-0005-0000-0000-000056970000}"/>
    <cellStyle name="Вывод 2 3 2 2 4 2" xfId="40897" xr:uid="{00000000-0005-0000-0000-000057970000}"/>
    <cellStyle name="Вывод 2 3 2 2 4 3" xfId="40898" xr:uid="{00000000-0005-0000-0000-000058970000}"/>
    <cellStyle name="Вывод 2 3 2 2 5" xfId="40899" xr:uid="{00000000-0005-0000-0000-000059970000}"/>
    <cellStyle name="Вывод 2 3 2 2 6" xfId="40900" xr:uid="{00000000-0005-0000-0000-00005A970000}"/>
    <cellStyle name="Вывод 2 3 2 2 7" xfId="40901" xr:uid="{00000000-0005-0000-0000-00005B970000}"/>
    <cellStyle name="Вывод 2 3 2 3" xfId="26636" xr:uid="{00000000-0005-0000-0000-00005C970000}"/>
    <cellStyle name="Вывод 2 3 2 3 2" xfId="26637" xr:uid="{00000000-0005-0000-0000-00005D970000}"/>
    <cellStyle name="Вывод 2 3 2 3 3" xfId="40902" xr:uid="{00000000-0005-0000-0000-00005E970000}"/>
    <cellStyle name="Вывод 2 3 2 4" xfId="26638" xr:uid="{00000000-0005-0000-0000-00005F970000}"/>
    <cellStyle name="Вывод 2 3 2 4 2" xfId="26639" xr:uid="{00000000-0005-0000-0000-000060970000}"/>
    <cellStyle name="Вывод 2 3 2 4 3" xfId="40903" xr:uid="{00000000-0005-0000-0000-000061970000}"/>
    <cellStyle name="Вывод 2 3 2 5" xfId="26640" xr:uid="{00000000-0005-0000-0000-000062970000}"/>
    <cellStyle name="Вывод 2 3 2 5 2" xfId="26641" xr:uid="{00000000-0005-0000-0000-000063970000}"/>
    <cellStyle name="Вывод 2 3 2 5 3" xfId="40904" xr:uid="{00000000-0005-0000-0000-000064970000}"/>
    <cellStyle name="Вывод 2 3 2 6" xfId="26642" xr:uid="{00000000-0005-0000-0000-000065970000}"/>
    <cellStyle name="Вывод 2 3 2 7" xfId="26643" xr:uid="{00000000-0005-0000-0000-000066970000}"/>
    <cellStyle name="Вывод 2 3 2 8" xfId="40905" xr:uid="{00000000-0005-0000-0000-000067970000}"/>
    <cellStyle name="Вывод 2 3 2_2014БП" xfId="26644" xr:uid="{00000000-0005-0000-0000-000068970000}"/>
    <cellStyle name="Вывод 2 3 3" xfId="26645" xr:uid="{00000000-0005-0000-0000-000069970000}"/>
    <cellStyle name="Вывод 2 3 3 2" xfId="26646" xr:uid="{00000000-0005-0000-0000-00006A970000}"/>
    <cellStyle name="Вывод 2 3 3 2 2" xfId="40906" xr:uid="{00000000-0005-0000-0000-00006B970000}"/>
    <cellStyle name="Вывод 2 3 3 2 3" xfId="40907" xr:uid="{00000000-0005-0000-0000-00006C970000}"/>
    <cellStyle name="Вывод 2 3 3 3" xfId="40908" xr:uid="{00000000-0005-0000-0000-00006D970000}"/>
    <cellStyle name="Вывод 2 3 3 3 2" xfId="40909" xr:uid="{00000000-0005-0000-0000-00006E970000}"/>
    <cellStyle name="Вывод 2 3 3 3 3" xfId="40910" xr:uid="{00000000-0005-0000-0000-00006F970000}"/>
    <cellStyle name="Вывод 2 3 3 4" xfId="40911" xr:uid="{00000000-0005-0000-0000-000070970000}"/>
    <cellStyle name="Вывод 2 3 3 4 2" xfId="40912" xr:uid="{00000000-0005-0000-0000-000071970000}"/>
    <cellStyle name="Вывод 2 3 3 4 3" xfId="40913" xr:uid="{00000000-0005-0000-0000-000072970000}"/>
    <cellStyle name="Вывод 2 3 3 5" xfId="40914" xr:uid="{00000000-0005-0000-0000-000073970000}"/>
    <cellStyle name="Вывод 2 3 3 6" xfId="40915" xr:uid="{00000000-0005-0000-0000-000074970000}"/>
    <cellStyle name="Вывод 2 3 3 7" xfId="40916" xr:uid="{00000000-0005-0000-0000-000075970000}"/>
    <cellStyle name="Вывод 2 3 4" xfId="26647" xr:uid="{00000000-0005-0000-0000-000076970000}"/>
    <cellStyle name="Вывод 2 3 4 2" xfId="26648" xr:uid="{00000000-0005-0000-0000-000077970000}"/>
    <cellStyle name="Вывод 2 3 4 2 2" xfId="40917" xr:uid="{00000000-0005-0000-0000-000078970000}"/>
    <cellStyle name="Вывод 2 3 4 2 3" xfId="40918" xr:uid="{00000000-0005-0000-0000-000079970000}"/>
    <cellStyle name="Вывод 2 3 4 3" xfId="40919" xr:uid="{00000000-0005-0000-0000-00007A970000}"/>
    <cellStyle name="Вывод 2 3 4 3 2" xfId="40920" xr:uid="{00000000-0005-0000-0000-00007B970000}"/>
    <cellStyle name="Вывод 2 3 4 3 3" xfId="40921" xr:uid="{00000000-0005-0000-0000-00007C970000}"/>
    <cellStyle name="Вывод 2 3 4 4" xfId="40922" xr:uid="{00000000-0005-0000-0000-00007D970000}"/>
    <cellStyle name="Вывод 2 3 4 4 2" xfId="40923" xr:uid="{00000000-0005-0000-0000-00007E970000}"/>
    <cellStyle name="Вывод 2 3 4 4 3" xfId="40924" xr:uid="{00000000-0005-0000-0000-00007F970000}"/>
    <cellStyle name="Вывод 2 3 4 5" xfId="40925" xr:uid="{00000000-0005-0000-0000-000080970000}"/>
    <cellStyle name="Вывод 2 3 4 6" xfId="40926" xr:uid="{00000000-0005-0000-0000-000081970000}"/>
    <cellStyle name="Вывод 2 3 4 7" xfId="40927" xr:uid="{00000000-0005-0000-0000-000082970000}"/>
    <cellStyle name="Вывод 2 3 5" xfId="26649" xr:uid="{00000000-0005-0000-0000-000083970000}"/>
    <cellStyle name="Вывод 2 3 5 2" xfId="26650" xr:uid="{00000000-0005-0000-0000-000084970000}"/>
    <cellStyle name="Вывод 2 3 5 3" xfId="40928" xr:uid="{00000000-0005-0000-0000-000085970000}"/>
    <cellStyle name="Вывод 2 3 6" xfId="26651" xr:uid="{00000000-0005-0000-0000-000086970000}"/>
    <cellStyle name="Вывод 2 3 6 2" xfId="26652" xr:uid="{00000000-0005-0000-0000-000087970000}"/>
    <cellStyle name="Вывод 2 3 6 3" xfId="40929" xr:uid="{00000000-0005-0000-0000-000088970000}"/>
    <cellStyle name="Вывод 2 3 7" xfId="26653" xr:uid="{00000000-0005-0000-0000-000089970000}"/>
    <cellStyle name="Вывод 2 3 8" xfId="26654" xr:uid="{00000000-0005-0000-0000-00008A970000}"/>
    <cellStyle name="Вывод 2 3 9" xfId="40930" xr:uid="{00000000-0005-0000-0000-00008B970000}"/>
    <cellStyle name="Вывод 2 3_2013Прогноз" xfId="26655" xr:uid="{00000000-0005-0000-0000-00008C970000}"/>
    <cellStyle name="Вывод 2 4" xfId="26656" xr:uid="{00000000-0005-0000-0000-00008D970000}"/>
    <cellStyle name="Вывод 2 4 2" xfId="26657" xr:uid="{00000000-0005-0000-0000-00008E970000}"/>
    <cellStyle name="Вывод 2 4 2 2" xfId="26658" xr:uid="{00000000-0005-0000-0000-00008F970000}"/>
    <cellStyle name="Вывод 2 4 2 2 2" xfId="40931" xr:uid="{00000000-0005-0000-0000-000090970000}"/>
    <cellStyle name="Вывод 2 4 2 2 2 2" xfId="40932" xr:uid="{00000000-0005-0000-0000-000091970000}"/>
    <cellStyle name="Вывод 2 4 2 2 2 3" xfId="40933" xr:uid="{00000000-0005-0000-0000-000092970000}"/>
    <cellStyle name="Вывод 2 4 2 2 3" xfId="40934" xr:uid="{00000000-0005-0000-0000-000093970000}"/>
    <cellStyle name="Вывод 2 4 2 2 3 2" xfId="40935" xr:uid="{00000000-0005-0000-0000-000094970000}"/>
    <cellStyle name="Вывод 2 4 2 2 3 3" xfId="40936" xr:uid="{00000000-0005-0000-0000-000095970000}"/>
    <cellStyle name="Вывод 2 4 2 2 4" xfId="40937" xr:uid="{00000000-0005-0000-0000-000096970000}"/>
    <cellStyle name="Вывод 2 4 2 2 4 2" xfId="40938" xr:uid="{00000000-0005-0000-0000-000097970000}"/>
    <cellStyle name="Вывод 2 4 2 2 4 3" xfId="40939" xr:uid="{00000000-0005-0000-0000-000098970000}"/>
    <cellStyle name="Вывод 2 4 2 2 5" xfId="40940" xr:uid="{00000000-0005-0000-0000-000099970000}"/>
    <cellStyle name="Вывод 2 4 2 2 6" xfId="40941" xr:uid="{00000000-0005-0000-0000-00009A970000}"/>
    <cellStyle name="Вывод 2 4 2 2 7" xfId="40942" xr:uid="{00000000-0005-0000-0000-00009B970000}"/>
    <cellStyle name="Вывод 2 4 2 3" xfId="40943" xr:uid="{00000000-0005-0000-0000-00009C970000}"/>
    <cellStyle name="Вывод 2 4 2 3 2" xfId="40944" xr:uid="{00000000-0005-0000-0000-00009D970000}"/>
    <cellStyle name="Вывод 2 4 2 3 3" xfId="40945" xr:uid="{00000000-0005-0000-0000-00009E970000}"/>
    <cellStyle name="Вывод 2 4 2 4" xfId="40946" xr:uid="{00000000-0005-0000-0000-00009F970000}"/>
    <cellStyle name="Вывод 2 4 2 4 2" xfId="40947" xr:uid="{00000000-0005-0000-0000-0000A0970000}"/>
    <cellStyle name="Вывод 2 4 2 4 3" xfId="40948" xr:uid="{00000000-0005-0000-0000-0000A1970000}"/>
    <cellStyle name="Вывод 2 4 2 5" xfId="40949" xr:uid="{00000000-0005-0000-0000-0000A2970000}"/>
    <cellStyle name="Вывод 2 4 2 5 2" xfId="40950" xr:uid="{00000000-0005-0000-0000-0000A3970000}"/>
    <cellStyle name="Вывод 2 4 2 5 3" xfId="40951" xr:uid="{00000000-0005-0000-0000-0000A4970000}"/>
    <cellStyle name="Вывод 2 4 2 6" xfId="40952" xr:uid="{00000000-0005-0000-0000-0000A5970000}"/>
    <cellStyle name="Вывод 2 4 2 7" xfId="40953" xr:uid="{00000000-0005-0000-0000-0000A6970000}"/>
    <cellStyle name="Вывод 2 4 3" xfId="26659" xr:uid="{00000000-0005-0000-0000-0000A7970000}"/>
    <cellStyle name="Вывод 2 4 3 2" xfId="26660" xr:uid="{00000000-0005-0000-0000-0000A8970000}"/>
    <cellStyle name="Вывод 2 4 3 2 2" xfId="40954" xr:uid="{00000000-0005-0000-0000-0000A9970000}"/>
    <cellStyle name="Вывод 2 4 3 2 3" xfId="40955" xr:uid="{00000000-0005-0000-0000-0000AA970000}"/>
    <cellStyle name="Вывод 2 4 3 3" xfId="40956" xr:uid="{00000000-0005-0000-0000-0000AB970000}"/>
    <cellStyle name="Вывод 2 4 3 3 2" xfId="40957" xr:uid="{00000000-0005-0000-0000-0000AC970000}"/>
    <cellStyle name="Вывод 2 4 3 3 3" xfId="40958" xr:uid="{00000000-0005-0000-0000-0000AD970000}"/>
    <cellStyle name="Вывод 2 4 3 4" xfId="40959" xr:uid="{00000000-0005-0000-0000-0000AE970000}"/>
    <cellStyle name="Вывод 2 4 3 4 2" xfId="40960" xr:uid="{00000000-0005-0000-0000-0000AF970000}"/>
    <cellStyle name="Вывод 2 4 3 4 3" xfId="40961" xr:uid="{00000000-0005-0000-0000-0000B0970000}"/>
    <cellStyle name="Вывод 2 4 3 5" xfId="40962" xr:uid="{00000000-0005-0000-0000-0000B1970000}"/>
    <cellStyle name="Вывод 2 4 3 6" xfId="40963" xr:uid="{00000000-0005-0000-0000-0000B2970000}"/>
    <cellStyle name="Вывод 2 4 3 7" xfId="40964" xr:uid="{00000000-0005-0000-0000-0000B3970000}"/>
    <cellStyle name="Вывод 2 4 4" xfId="26661" xr:uid="{00000000-0005-0000-0000-0000B4970000}"/>
    <cellStyle name="Вывод 2 4 4 2" xfId="26662" xr:uid="{00000000-0005-0000-0000-0000B5970000}"/>
    <cellStyle name="Вывод 2 4 4 2 2" xfId="40965" xr:uid="{00000000-0005-0000-0000-0000B6970000}"/>
    <cellStyle name="Вывод 2 4 4 2 3" xfId="40966" xr:uid="{00000000-0005-0000-0000-0000B7970000}"/>
    <cellStyle name="Вывод 2 4 4 3" xfId="40967" xr:uid="{00000000-0005-0000-0000-0000B8970000}"/>
    <cellStyle name="Вывод 2 4 4 3 2" xfId="40968" xr:uid="{00000000-0005-0000-0000-0000B9970000}"/>
    <cellStyle name="Вывод 2 4 4 3 3" xfId="40969" xr:uid="{00000000-0005-0000-0000-0000BA970000}"/>
    <cellStyle name="Вывод 2 4 4 4" xfId="40970" xr:uid="{00000000-0005-0000-0000-0000BB970000}"/>
    <cellStyle name="Вывод 2 4 4 4 2" xfId="40971" xr:uid="{00000000-0005-0000-0000-0000BC970000}"/>
    <cellStyle name="Вывод 2 4 4 4 3" xfId="40972" xr:uid="{00000000-0005-0000-0000-0000BD970000}"/>
    <cellStyle name="Вывод 2 4 4 5" xfId="40973" xr:uid="{00000000-0005-0000-0000-0000BE970000}"/>
    <cellStyle name="Вывод 2 4 4 6" xfId="40974" xr:uid="{00000000-0005-0000-0000-0000BF970000}"/>
    <cellStyle name="Вывод 2 4 4 7" xfId="40975" xr:uid="{00000000-0005-0000-0000-0000C0970000}"/>
    <cellStyle name="Вывод 2 4 5" xfId="26663" xr:uid="{00000000-0005-0000-0000-0000C1970000}"/>
    <cellStyle name="Вывод 2 4 5 2" xfId="26664" xr:uid="{00000000-0005-0000-0000-0000C2970000}"/>
    <cellStyle name="Вывод 2 4 5 3" xfId="40976" xr:uid="{00000000-0005-0000-0000-0000C3970000}"/>
    <cellStyle name="Вывод 2 4 6" xfId="26665" xr:uid="{00000000-0005-0000-0000-0000C4970000}"/>
    <cellStyle name="Вывод 2 4 6 2" xfId="40977" xr:uid="{00000000-0005-0000-0000-0000C5970000}"/>
    <cellStyle name="Вывод 2 4 6 3" xfId="40978" xr:uid="{00000000-0005-0000-0000-0000C6970000}"/>
    <cellStyle name="Вывод 2 4 7" xfId="26666" xr:uid="{00000000-0005-0000-0000-0000C7970000}"/>
    <cellStyle name="Вывод 2 4 8" xfId="40979" xr:uid="{00000000-0005-0000-0000-0000C8970000}"/>
    <cellStyle name="Вывод 2 4_2014БП" xfId="26667" xr:uid="{00000000-0005-0000-0000-0000C9970000}"/>
    <cellStyle name="Вывод 2 5" xfId="26668" xr:uid="{00000000-0005-0000-0000-0000CA970000}"/>
    <cellStyle name="Вывод 2 5 2" xfId="26669" xr:uid="{00000000-0005-0000-0000-0000CB970000}"/>
    <cellStyle name="Вывод 2 5 2 2" xfId="26670" xr:uid="{00000000-0005-0000-0000-0000CC970000}"/>
    <cellStyle name="Вывод 2 5 2 2 2" xfId="40980" xr:uid="{00000000-0005-0000-0000-0000CD970000}"/>
    <cellStyle name="Вывод 2 5 2 2 2 2" xfId="40981" xr:uid="{00000000-0005-0000-0000-0000CE970000}"/>
    <cellStyle name="Вывод 2 5 2 2 2 3" xfId="40982" xr:uid="{00000000-0005-0000-0000-0000CF970000}"/>
    <cellStyle name="Вывод 2 5 2 2 3" xfId="40983" xr:uid="{00000000-0005-0000-0000-0000D0970000}"/>
    <cellStyle name="Вывод 2 5 2 2 3 2" xfId="40984" xr:uid="{00000000-0005-0000-0000-0000D1970000}"/>
    <cellStyle name="Вывод 2 5 2 2 3 3" xfId="40985" xr:uid="{00000000-0005-0000-0000-0000D2970000}"/>
    <cellStyle name="Вывод 2 5 2 2 4" xfId="40986" xr:uid="{00000000-0005-0000-0000-0000D3970000}"/>
    <cellStyle name="Вывод 2 5 2 2 4 2" xfId="40987" xr:uid="{00000000-0005-0000-0000-0000D4970000}"/>
    <cellStyle name="Вывод 2 5 2 2 4 3" xfId="40988" xr:uid="{00000000-0005-0000-0000-0000D5970000}"/>
    <cellStyle name="Вывод 2 5 2 2 5" xfId="40989" xr:uid="{00000000-0005-0000-0000-0000D6970000}"/>
    <cellStyle name="Вывод 2 5 2 2 6" xfId="40990" xr:uid="{00000000-0005-0000-0000-0000D7970000}"/>
    <cellStyle name="Вывод 2 5 2 2 7" xfId="40991" xr:uid="{00000000-0005-0000-0000-0000D8970000}"/>
    <cellStyle name="Вывод 2 5 2 3" xfId="40992" xr:uid="{00000000-0005-0000-0000-0000D9970000}"/>
    <cellStyle name="Вывод 2 5 2 3 2" xfId="40993" xr:uid="{00000000-0005-0000-0000-0000DA970000}"/>
    <cellStyle name="Вывод 2 5 2 3 3" xfId="40994" xr:uid="{00000000-0005-0000-0000-0000DB970000}"/>
    <cellStyle name="Вывод 2 5 2 4" xfId="40995" xr:uid="{00000000-0005-0000-0000-0000DC970000}"/>
    <cellStyle name="Вывод 2 5 2 4 2" xfId="40996" xr:uid="{00000000-0005-0000-0000-0000DD970000}"/>
    <cellStyle name="Вывод 2 5 2 4 3" xfId="40997" xr:uid="{00000000-0005-0000-0000-0000DE970000}"/>
    <cellStyle name="Вывод 2 5 2 5" xfId="40998" xr:uid="{00000000-0005-0000-0000-0000DF970000}"/>
    <cellStyle name="Вывод 2 5 2 5 2" xfId="40999" xr:uid="{00000000-0005-0000-0000-0000E0970000}"/>
    <cellStyle name="Вывод 2 5 2 5 3" xfId="41000" xr:uid="{00000000-0005-0000-0000-0000E1970000}"/>
    <cellStyle name="Вывод 2 5 2 6" xfId="41001" xr:uid="{00000000-0005-0000-0000-0000E2970000}"/>
    <cellStyle name="Вывод 2 5 2 7" xfId="41002" xr:uid="{00000000-0005-0000-0000-0000E3970000}"/>
    <cellStyle name="Вывод 2 5 3" xfId="26671" xr:uid="{00000000-0005-0000-0000-0000E4970000}"/>
    <cellStyle name="Вывод 2 5 3 2" xfId="26672" xr:uid="{00000000-0005-0000-0000-0000E5970000}"/>
    <cellStyle name="Вывод 2 5 3 2 2" xfId="41003" xr:uid="{00000000-0005-0000-0000-0000E6970000}"/>
    <cellStyle name="Вывод 2 5 3 2 3" xfId="41004" xr:uid="{00000000-0005-0000-0000-0000E7970000}"/>
    <cellStyle name="Вывод 2 5 3 3" xfId="41005" xr:uid="{00000000-0005-0000-0000-0000E8970000}"/>
    <cellStyle name="Вывод 2 5 3 3 2" xfId="41006" xr:uid="{00000000-0005-0000-0000-0000E9970000}"/>
    <cellStyle name="Вывод 2 5 3 3 3" xfId="41007" xr:uid="{00000000-0005-0000-0000-0000EA970000}"/>
    <cellStyle name="Вывод 2 5 3 4" xfId="41008" xr:uid="{00000000-0005-0000-0000-0000EB970000}"/>
    <cellStyle name="Вывод 2 5 3 4 2" xfId="41009" xr:uid="{00000000-0005-0000-0000-0000EC970000}"/>
    <cellStyle name="Вывод 2 5 3 4 3" xfId="41010" xr:uid="{00000000-0005-0000-0000-0000ED970000}"/>
    <cellStyle name="Вывод 2 5 3 5" xfId="41011" xr:uid="{00000000-0005-0000-0000-0000EE970000}"/>
    <cellStyle name="Вывод 2 5 3 6" xfId="41012" xr:uid="{00000000-0005-0000-0000-0000EF970000}"/>
    <cellStyle name="Вывод 2 5 3 7" xfId="41013" xr:uid="{00000000-0005-0000-0000-0000F0970000}"/>
    <cellStyle name="Вывод 2 5 4" xfId="26673" xr:uid="{00000000-0005-0000-0000-0000F1970000}"/>
    <cellStyle name="Вывод 2 5 4 2" xfId="26674" xr:uid="{00000000-0005-0000-0000-0000F2970000}"/>
    <cellStyle name="Вывод 2 5 4 2 2" xfId="41014" xr:uid="{00000000-0005-0000-0000-0000F3970000}"/>
    <cellStyle name="Вывод 2 5 4 2 3" xfId="41015" xr:uid="{00000000-0005-0000-0000-0000F4970000}"/>
    <cellStyle name="Вывод 2 5 4 3" xfId="41016" xr:uid="{00000000-0005-0000-0000-0000F5970000}"/>
    <cellStyle name="Вывод 2 5 4 3 2" xfId="41017" xr:uid="{00000000-0005-0000-0000-0000F6970000}"/>
    <cellStyle name="Вывод 2 5 4 3 3" xfId="41018" xr:uid="{00000000-0005-0000-0000-0000F7970000}"/>
    <cellStyle name="Вывод 2 5 4 4" xfId="41019" xr:uid="{00000000-0005-0000-0000-0000F8970000}"/>
    <cellStyle name="Вывод 2 5 4 4 2" xfId="41020" xr:uid="{00000000-0005-0000-0000-0000F9970000}"/>
    <cellStyle name="Вывод 2 5 4 4 3" xfId="41021" xr:uid="{00000000-0005-0000-0000-0000FA970000}"/>
    <cellStyle name="Вывод 2 5 4 5" xfId="41022" xr:uid="{00000000-0005-0000-0000-0000FB970000}"/>
    <cellStyle name="Вывод 2 5 4 6" xfId="41023" xr:uid="{00000000-0005-0000-0000-0000FC970000}"/>
    <cellStyle name="Вывод 2 5 4 7" xfId="41024" xr:uid="{00000000-0005-0000-0000-0000FD970000}"/>
    <cellStyle name="Вывод 2 5 5" xfId="26675" xr:uid="{00000000-0005-0000-0000-0000FE970000}"/>
    <cellStyle name="Вывод 2 5 5 2" xfId="26676" xr:uid="{00000000-0005-0000-0000-0000FF970000}"/>
    <cellStyle name="Вывод 2 5 5 3" xfId="41025" xr:uid="{00000000-0005-0000-0000-000000980000}"/>
    <cellStyle name="Вывод 2 5 6" xfId="26677" xr:uid="{00000000-0005-0000-0000-000001980000}"/>
    <cellStyle name="Вывод 2 5 6 2" xfId="41026" xr:uid="{00000000-0005-0000-0000-000002980000}"/>
    <cellStyle name="Вывод 2 5 6 3" xfId="41027" xr:uid="{00000000-0005-0000-0000-000003980000}"/>
    <cellStyle name="Вывод 2 5 7" xfId="26678" xr:uid="{00000000-0005-0000-0000-000004980000}"/>
    <cellStyle name="Вывод 2 5 8" xfId="41028" xr:uid="{00000000-0005-0000-0000-000005980000}"/>
    <cellStyle name="Вывод 2 5_2014БП" xfId="26679" xr:uid="{00000000-0005-0000-0000-000006980000}"/>
    <cellStyle name="Вывод 2 6" xfId="26680" xr:uid="{00000000-0005-0000-0000-000007980000}"/>
    <cellStyle name="Вывод 2 6 2" xfId="26681" xr:uid="{00000000-0005-0000-0000-000008980000}"/>
    <cellStyle name="Вывод 2 6 2 2" xfId="41029" xr:uid="{00000000-0005-0000-0000-000009980000}"/>
    <cellStyle name="Вывод 2 6 2 2 2" xfId="41030" xr:uid="{00000000-0005-0000-0000-00000A980000}"/>
    <cellStyle name="Вывод 2 6 2 2 2 2" xfId="41031" xr:uid="{00000000-0005-0000-0000-00000B980000}"/>
    <cellStyle name="Вывод 2 6 2 2 2 3" xfId="41032" xr:uid="{00000000-0005-0000-0000-00000C980000}"/>
    <cellStyle name="Вывод 2 6 2 2 3" xfId="41033" xr:uid="{00000000-0005-0000-0000-00000D980000}"/>
    <cellStyle name="Вывод 2 6 2 2 3 2" xfId="41034" xr:uid="{00000000-0005-0000-0000-00000E980000}"/>
    <cellStyle name="Вывод 2 6 2 2 3 3" xfId="41035" xr:uid="{00000000-0005-0000-0000-00000F980000}"/>
    <cellStyle name="Вывод 2 6 2 2 4" xfId="41036" xr:uid="{00000000-0005-0000-0000-000010980000}"/>
    <cellStyle name="Вывод 2 6 2 2 4 2" xfId="41037" xr:uid="{00000000-0005-0000-0000-000011980000}"/>
    <cellStyle name="Вывод 2 6 2 2 4 3" xfId="41038" xr:uid="{00000000-0005-0000-0000-000012980000}"/>
    <cellStyle name="Вывод 2 6 2 2 5" xfId="41039" xr:uid="{00000000-0005-0000-0000-000013980000}"/>
    <cellStyle name="Вывод 2 6 2 2 6" xfId="41040" xr:uid="{00000000-0005-0000-0000-000014980000}"/>
    <cellStyle name="Вывод 2 6 2 2 7" xfId="41041" xr:uid="{00000000-0005-0000-0000-000015980000}"/>
    <cellStyle name="Вывод 2 6 2 3" xfId="41042" xr:uid="{00000000-0005-0000-0000-000016980000}"/>
    <cellStyle name="Вывод 2 6 2 3 2" xfId="41043" xr:uid="{00000000-0005-0000-0000-000017980000}"/>
    <cellStyle name="Вывод 2 6 2 3 3" xfId="41044" xr:uid="{00000000-0005-0000-0000-000018980000}"/>
    <cellStyle name="Вывод 2 6 2 4" xfId="41045" xr:uid="{00000000-0005-0000-0000-000019980000}"/>
    <cellStyle name="Вывод 2 6 2 4 2" xfId="41046" xr:uid="{00000000-0005-0000-0000-00001A980000}"/>
    <cellStyle name="Вывод 2 6 2 4 3" xfId="41047" xr:uid="{00000000-0005-0000-0000-00001B980000}"/>
    <cellStyle name="Вывод 2 6 2 5" xfId="41048" xr:uid="{00000000-0005-0000-0000-00001C980000}"/>
    <cellStyle name="Вывод 2 6 2 5 2" xfId="41049" xr:uid="{00000000-0005-0000-0000-00001D980000}"/>
    <cellStyle name="Вывод 2 6 2 5 3" xfId="41050" xr:uid="{00000000-0005-0000-0000-00001E980000}"/>
    <cellStyle name="Вывод 2 6 2 6" xfId="41051" xr:uid="{00000000-0005-0000-0000-00001F980000}"/>
    <cellStyle name="Вывод 2 6 2 7" xfId="41052" xr:uid="{00000000-0005-0000-0000-000020980000}"/>
    <cellStyle name="Вывод 2 6 3" xfId="41053" xr:uid="{00000000-0005-0000-0000-000021980000}"/>
    <cellStyle name="Вывод 2 6 3 2" xfId="41054" xr:uid="{00000000-0005-0000-0000-000022980000}"/>
    <cellStyle name="Вывод 2 6 3 2 2" xfId="41055" xr:uid="{00000000-0005-0000-0000-000023980000}"/>
    <cellStyle name="Вывод 2 6 3 2 3" xfId="41056" xr:uid="{00000000-0005-0000-0000-000024980000}"/>
    <cellStyle name="Вывод 2 6 3 3" xfId="41057" xr:uid="{00000000-0005-0000-0000-000025980000}"/>
    <cellStyle name="Вывод 2 6 3 3 2" xfId="41058" xr:uid="{00000000-0005-0000-0000-000026980000}"/>
    <cellStyle name="Вывод 2 6 3 3 3" xfId="41059" xr:uid="{00000000-0005-0000-0000-000027980000}"/>
    <cellStyle name="Вывод 2 6 3 4" xfId="41060" xr:uid="{00000000-0005-0000-0000-000028980000}"/>
    <cellStyle name="Вывод 2 6 3 4 2" xfId="41061" xr:uid="{00000000-0005-0000-0000-000029980000}"/>
    <cellStyle name="Вывод 2 6 3 4 3" xfId="41062" xr:uid="{00000000-0005-0000-0000-00002A980000}"/>
    <cellStyle name="Вывод 2 6 3 5" xfId="41063" xr:uid="{00000000-0005-0000-0000-00002B980000}"/>
    <cellStyle name="Вывод 2 6 3 6" xfId="41064" xr:uid="{00000000-0005-0000-0000-00002C980000}"/>
    <cellStyle name="Вывод 2 6 3 7" xfId="41065" xr:uid="{00000000-0005-0000-0000-00002D980000}"/>
    <cellStyle name="Вывод 2 6 4" xfId="41066" xr:uid="{00000000-0005-0000-0000-00002E980000}"/>
    <cellStyle name="Вывод 2 6 4 2" xfId="41067" xr:uid="{00000000-0005-0000-0000-00002F980000}"/>
    <cellStyle name="Вывод 2 6 4 2 2" xfId="41068" xr:uid="{00000000-0005-0000-0000-000030980000}"/>
    <cellStyle name="Вывод 2 6 4 2 3" xfId="41069" xr:uid="{00000000-0005-0000-0000-000031980000}"/>
    <cellStyle name="Вывод 2 6 4 3" xfId="41070" xr:uid="{00000000-0005-0000-0000-000032980000}"/>
    <cellStyle name="Вывод 2 6 4 3 2" xfId="41071" xr:uid="{00000000-0005-0000-0000-000033980000}"/>
    <cellStyle name="Вывод 2 6 4 3 3" xfId="41072" xr:uid="{00000000-0005-0000-0000-000034980000}"/>
    <cellStyle name="Вывод 2 6 4 4" xfId="41073" xr:uid="{00000000-0005-0000-0000-000035980000}"/>
    <cellStyle name="Вывод 2 6 4 4 2" xfId="41074" xr:uid="{00000000-0005-0000-0000-000036980000}"/>
    <cellStyle name="Вывод 2 6 4 4 3" xfId="41075" xr:uid="{00000000-0005-0000-0000-000037980000}"/>
    <cellStyle name="Вывод 2 6 4 5" xfId="41076" xr:uid="{00000000-0005-0000-0000-000038980000}"/>
    <cellStyle name="Вывод 2 6 4 6" xfId="41077" xr:uid="{00000000-0005-0000-0000-000039980000}"/>
    <cellStyle name="Вывод 2 6 4 7" xfId="41078" xr:uid="{00000000-0005-0000-0000-00003A980000}"/>
    <cellStyle name="Вывод 2 6 5" xfId="41079" xr:uid="{00000000-0005-0000-0000-00003B980000}"/>
    <cellStyle name="Вывод 2 6 5 2" xfId="41080" xr:uid="{00000000-0005-0000-0000-00003C980000}"/>
    <cellStyle name="Вывод 2 6 5 3" xfId="41081" xr:uid="{00000000-0005-0000-0000-00003D980000}"/>
    <cellStyle name="Вывод 2 6 6" xfId="41082" xr:uid="{00000000-0005-0000-0000-00003E980000}"/>
    <cellStyle name="Вывод 2 6 6 2" xfId="41083" xr:uid="{00000000-0005-0000-0000-00003F980000}"/>
    <cellStyle name="Вывод 2 6 6 3" xfId="41084" xr:uid="{00000000-0005-0000-0000-000040980000}"/>
    <cellStyle name="Вывод 2 6 7" xfId="41085" xr:uid="{00000000-0005-0000-0000-000041980000}"/>
    <cellStyle name="Вывод 2 6 8" xfId="41086" xr:uid="{00000000-0005-0000-0000-000042980000}"/>
    <cellStyle name="Вывод 2 7" xfId="26682" xr:uid="{00000000-0005-0000-0000-000043980000}"/>
    <cellStyle name="Вывод 2 7 2" xfId="26683" xr:uid="{00000000-0005-0000-0000-000044980000}"/>
    <cellStyle name="Вывод 2 7 2 2" xfId="41087" xr:uid="{00000000-0005-0000-0000-000045980000}"/>
    <cellStyle name="Вывод 2 7 2 2 2" xfId="41088" xr:uid="{00000000-0005-0000-0000-000046980000}"/>
    <cellStyle name="Вывод 2 7 2 2 2 2" xfId="41089" xr:uid="{00000000-0005-0000-0000-000047980000}"/>
    <cellStyle name="Вывод 2 7 2 2 2 3" xfId="41090" xr:uid="{00000000-0005-0000-0000-000048980000}"/>
    <cellStyle name="Вывод 2 7 2 2 3" xfId="41091" xr:uid="{00000000-0005-0000-0000-000049980000}"/>
    <cellStyle name="Вывод 2 7 2 2 3 2" xfId="41092" xr:uid="{00000000-0005-0000-0000-00004A980000}"/>
    <cellStyle name="Вывод 2 7 2 2 3 3" xfId="41093" xr:uid="{00000000-0005-0000-0000-00004B980000}"/>
    <cellStyle name="Вывод 2 7 2 2 4" xfId="41094" xr:uid="{00000000-0005-0000-0000-00004C980000}"/>
    <cellStyle name="Вывод 2 7 2 2 4 2" xfId="41095" xr:uid="{00000000-0005-0000-0000-00004D980000}"/>
    <cellStyle name="Вывод 2 7 2 2 4 3" xfId="41096" xr:uid="{00000000-0005-0000-0000-00004E980000}"/>
    <cellStyle name="Вывод 2 7 2 2 5" xfId="41097" xr:uid="{00000000-0005-0000-0000-00004F980000}"/>
    <cellStyle name="Вывод 2 7 2 2 6" xfId="41098" xr:uid="{00000000-0005-0000-0000-000050980000}"/>
    <cellStyle name="Вывод 2 7 2 2 7" xfId="41099" xr:uid="{00000000-0005-0000-0000-000051980000}"/>
    <cellStyle name="Вывод 2 7 2 3" xfId="41100" xr:uid="{00000000-0005-0000-0000-000052980000}"/>
    <cellStyle name="Вывод 2 7 2 3 2" xfId="41101" xr:uid="{00000000-0005-0000-0000-000053980000}"/>
    <cellStyle name="Вывод 2 7 2 3 3" xfId="41102" xr:uid="{00000000-0005-0000-0000-000054980000}"/>
    <cellStyle name="Вывод 2 7 2 4" xfId="41103" xr:uid="{00000000-0005-0000-0000-000055980000}"/>
    <cellStyle name="Вывод 2 7 2 4 2" xfId="41104" xr:uid="{00000000-0005-0000-0000-000056980000}"/>
    <cellStyle name="Вывод 2 7 2 4 3" xfId="41105" xr:uid="{00000000-0005-0000-0000-000057980000}"/>
    <cellStyle name="Вывод 2 7 2 5" xfId="41106" xr:uid="{00000000-0005-0000-0000-000058980000}"/>
    <cellStyle name="Вывод 2 7 2 5 2" xfId="41107" xr:uid="{00000000-0005-0000-0000-000059980000}"/>
    <cellStyle name="Вывод 2 7 2 5 3" xfId="41108" xr:uid="{00000000-0005-0000-0000-00005A980000}"/>
    <cellStyle name="Вывод 2 7 2 6" xfId="41109" xr:uid="{00000000-0005-0000-0000-00005B980000}"/>
    <cellStyle name="Вывод 2 7 2 7" xfId="41110" xr:uid="{00000000-0005-0000-0000-00005C980000}"/>
    <cellStyle name="Вывод 2 7 3" xfId="41111" xr:uid="{00000000-0005-0000-0000-00005D980000}"/>
    <cellStyle name="Вывод 2 7 3 2" xfId="41112" xr:uid="{00000000-0005-0000-0000-00005E980000}"/>
    <cellStyle name="Вывод 2 7 3 2 2" xfId="41113" xr:uid="{00000000-0005-0000-0000-00005F980000}"/>
    <cellStyle name="Вывод 2 7 3 2 3" xfId="41114" xr:uid="{00000000-0005-0000-0000-000060980000}"/>
    <cellStyle name="Вывод 2 7 3 3" xfId="41115" xr:uid="{00000000-0005-0000-0000-000061980000}"/>
    <cellStyle name="Вывод 2 7 3 3 2" xfId="41116" xr:uid="{00000000-0005-0000-0000-000062980000}"/>
    <cellStyle name="Вывод 2 7 3 3 3" xfId="41117" xr:uid="{00000000-0005-0000-0000-000063980000}"/>
    <cellStyle name="Вывод 2 7 3 4" xfId="41118" xr:uid="{00000000-0005-0000-0000-000064980000}"/>
    <cellStyle name="Вывод 2 7 3 4 2" xfId="41119" xr:uid="{00000000-0005-0000-0000-000065980000}"/>
    <cellStyle name="Вывод 2 7 3 4 3" xfId="41120" xr:uid="{00000000-0005-0000-0000-000066980000}"/>
    <cellStyle name="Вывод 2 7 3 5" xfId="41121" xr:uid="{00000000-0005-0000-0000-000067980000}"/>
    <cellStyle name="Вывод 2 7 3 6" xfId="41122" xr:uid="{00000000-0005-0000-0000-000068980000}"/>
    <cellStyle name="Вывод 2 7 3 7" xfId="41123" xr:uid="{00000000-0005-0000-0000-000069980000}"/>
    <cellStyle name="Вывод 2 7 4" xfId="41124" xr:uid="{00000000-0005-0000-0000-00006A980000}"/>
    <cellStyle name="Вывод 2 7 4 2" xfId="41125" xr:uid="{00000000-0005-0000-0000-00006B980000}"/>
    <cellStyle name="Вывод 2 7 4 2 2" xfId="41126" xr:uid="{00000000-0005-0000-0000-00006C980000}"/>
    <cellStyle name="Вывод 2 7 4 2 3" xfId="41127" xr:uid="{00000000-0005-0000-0000-00006D980000}"/>
    <cellStyle name="Вывод 2 7 4 3" xfId="41128" xr:uid="{00000000-0005-0000-0000-00006E980000}"/>
    <cellStyle name="Вывод 2 7 4 3 2" xfId="41129" xr:uid="{00000000-0005-0000-0000-00006F980000}"/>
    <cellStyle name="Вывод 2 7 4 3 3" xfId="41130" xr:uid="{00000000-0005-0000-0000-000070980000}"/>
    <cellStyle name="Вывод 2 7 4 4" xfId="41131" xr:uid="{00000000-0005-0000-0000-000071980000}"/>
    <cellStyle name="Вывод 2 7 4 4 2" xfId="41132" xr:uid="{00000000-0005-0000-0000-000072980000}"/>
    <cellStyle name="Вывод 2 7 4 4 3" xfId="41133" xr:uid="{00000000-0005-0000-0000-000073980000}"/>
    <cellStyle name="Вывод 2 7 4 5" xfId="41134" xr:uid="{00000000-0005-0000-0000-000074980000}"/>
    <cellStyle name="Вывод 2 7 4 6" xfId="41135" xr:uid="{00000000-0005-0000-0000-000075980000}"/>
    <cellStyle name="Вывод 2 7 4 7" xfId="41136" xr:uid="{00000000-0005-0000-0000-000076980000}"/>
    <cellStyle name="Вывод 2 7 5" xfId="41137" xr:uid="{00000000-0005-0000-0000-000077980000}"/>
    <cellStyle name="Вывод 2 7 5 2" xfId="41138" xr:uid="{00000000-0005-0000-0000-000078980000}"/>
    <cellStyle name="Вывод 2 7 5 3" xfId="41139" xr:uid="{00000000-0005-0000-0000-000079980000}"/>
    <cellStyle name="Вывод 2 7 6" xfId="41140" xr:uid="{00000000-0005-0000-0000-00007A980000}"/>
    <cellStyle name="Вывод 2 7 6 2" xfId="41141" xr:uid="{00000000-0005-0000-0000-00007B980000}"/>
    <cellStyle name="Вывод 2 7 6 3" xfId="41142" xr:uid="{00000000-0005-0000-0000-00007C980000}"/>
    <cellStyle name="Вывод 2 7 7" xfId="41143" xr:uid="{00000000-0005-0000-0000-00007D980000}"/>
    <cellStyle name="Вывод 2 7 8" xfId="41144" xr:uid="{00000000-0005-0000-0000-00007E980000}"/>
    <cellStyle name="Вывод 2 8" xfId="26684" xr:uid="{00000000-0005-0000-0000-00007F980000}"/>
    <cellStyle name="Вывод 2 8 2" xfId="26685" xr:uid="{00000000-0005-0000-0000-000080980000}"/>
    <cellStyle name="Вывод 2 8 2 2" xfId="41145" xr:uid="{00000000-0005-0000-0000-000081980000}"/>
    <cellStyle name="Вывод 2 8 2 2 2" xfId="41146" xr:uid="{00000000-0005-0000-0000-000082980000}"/>
    <cellStyle name="Вывод 2 8 2 2 2 2" xfId="41147" xr:uid="{00000000-0005-0000-0000-000083980000}"/>
    <cellStyle name="Вывод 2 8 2 2 2 3" xfId="41148" xr:uid="{00000000-0005-0000-0000-000084980000}"/>
    <cellStyle name="Вывод 2 8 2 2 3" xfId="41149" xr:uid="{00000000-0005-0000-0000-000085980000}"/>
    <cellStyle name="Вывод 2 8 2 2 3 2" xfId="41150" xr:uid="{00000000-0005-0000-0000-000086980000}"/>
    <cellStyle name="Вывод 2 8 2 2 3 3" xfId="41151" xr:uid="{00000000-0005-0000-0000-000087980000}"/>
    <cellStyle name="Вывод 2 8 2 2 4" xfId="41152" xr:uid="{00000000-0005-0000-0000-000088980000}"/>
    <cellStyle name="Вывод 2 8 2 2 4 2" xfId="41153" xr:uid="{00000000-0005-0000-0000-000089980000}"/>
    <cellStyle name="Вывод 2 8 2 2 4 3" xfId="41154" xr:uid="{00000000-0005-0000-0000-00008A980000}"/>
    <cellStyle name="Вывод 2 8 2 2 5" xfId="41155" xr:uid="{00000000-0005-0000-0000-00008B980000}"/>
    <cellStyle name="Вывод 2 8 2 2 6" xfId="41156" xr:uid="{00000000-0005-0000-0000-00008C980000}"/>
    <cellStyle name="Вывод 2 8 2 2 7" xfId="41157" xr:uid="{00000000-0005-0000-0000-00008D980000}"/>
    <cellStyle name="Вывод 2 8 2 3" xfId="41158" xr:uid="{00000000-0005-0000-0000-00008E980000}"/>
    <cellStyle name="Вывод 2 8 2 3 2" xfId="41159" xr:uid="{00000000-0005-0000-0000-00008F980000}"/>
    <cellStyle name="Вывод 2 8 2 3 3" xfId="41160" xr:uid="{00000000-0005-0000-0000-000090980000}"/>
    <cellStyle name="Вывод 2 8 2 4" xfId="41161" xr:uid="{00000000-0005-0000-0000-000091980000}"/>
    <cellStyle name="Вывод 2 8 2 4 2" xfId="41162" xr:uid="{00000000-0005-0000-0000-000092980000}"/>
    <cellStyle name="Вывод 2 8 2 4 3" xfId="41163" xr:uid="{00000000-0005-0000-0000-000093980000}"/>
    <cellStyle name="Вывод 2 8 2 5" xfId="41164" xr:uid="{00000000-0005-0000-0000-000094980000}"/>
    <cellStyle name="Вывод 2 8 2 5 2" xfId="41165" xr:uid="{00000000-0005-0000-0000-000095980000}"/>
    <cellStyle name="Вывод 2 8 2 5 3" xfId="41166" xr:uid="{00000000-0005-0000-0000-000096980000}"/>
    <cellStyle name="Вывод 2 8 2 6" xfId="41167" xr:uid="{00000000-0005-0000-0000-000097980000}"/>
    <cellStyle name="Вывод 2 8 2 7" xfId="41168" xr:uid="{00000000-0005-0000-0000-000098980000}"/>
    <cellStyle name="Вывод 2 8 3" xfId="41169" xr:uid="{00000000-0005-0000-0000-000099980000}"/>
    <cellStyle name="Вывод 2 8 3 2" xfId="41170" xr:uid="{00000000-0005-0000-0000-00009A980000}"/>
    <cellStyle name="Вывод 2 8 3 2 2" xfId="41171" xr:uid="{00000000-0005-0000-0000-00009B980000}"/>
    <cellStyle name="Вывод 2 8 3 2 3" xfId="41172" xr:uid="{00000000-0005-0000-0000-00009C980000}"/>
    <cellStyle name="Вывод 2 8 3 3" xfId="41173" xr:uid="{00000000-0005-0000-0000-00009D980000}"/>
    <cellStyle name="Вывод 2 8 3 3 2" xfId="41174" xr:uid="{00000000-0005-0000-0000-00009E980000}"/>
    <cellStyle name="Вывод 2 8 3 3 3" xfId="41175" xr:uid="{00000000-0005-0000-0000-00009F980000}"/>
    <cellStyle name="Вывод 2 8 3 4" xfId="41176" xr:uid="{00000000-0005-0000-0000-0000A0980000}"/>
    <cellStyle name="Вывод 2 8 3 4 2" xfId="41177" xr:uid="{00000000-0005-0000-0000-0000A1980000}"/>
    <cellStyle name="Вывод 2 8 3 4 3" xfId="41178" xr:uid="{00000000-0005-0000-0000-0000A2980000}"/>
    <cellStyle name="Вывод 2 8 3 5" xfId="41179" xr:uid="{00000000-0005-0000-0000-0000A3980000}"/>
    <cellStyle name="Вывод 2 8 3 6" xfId="41180" xr:uid="{00000000-0005-0000-0000-0000A4980000}"/>
    <cellStyle name="Вывод 2 8 3 7" xfId="41181" xr:uid="{00000000-0005-0000-0000-0000A5980000}"/>
    <cellStyle name="Вывод 2 8 4" xfId="41182" xr:uid="{00000000-0005-0000-0000-0000A6980000}"/>
    <cellStyle name="Вывод 2 8 4 2" xfId="41183" xr:uid="{00000000-0005-0000-0000-0000A7980000}"/>
    <cellStyle name="Вывод 2 8 4 2 2" xfId="41184" xr:uid="{00000000-0005-0000-0000-0000A8980000}"/>
    <cellStyle name="Вывод 2 8 4 2 3" xfId="41185" xr:uid="{00000000-0005-0000-0000-0000A9980000}"/>
    <cellStyle name="Вывод 2 8 4 3" xfId="41186" xr:uid="{00000000-0005-0000-0000-0000AA980000}"/>
    <cellStyle name="Вывод 2 8 4 3 2" xfId="41187" xr:uid="{00000000-0005-0000-0000-0000AB980000}"/>
    <cellStyle name="Вывод 2 8 4 3 3" xfId="41188" xr:uid="{00000000-0005-0000-0000-0000AC980000}"/>
    <cellStyle name="Вывод 2 8 4 4" xfId="41189" xr:uid="{00000000-0005-0000-0000-0000AD980000}"/>
    <cellStyle name="Вывод 2 8 4 4 2" xfId="41190" xr:uid="{00000000-0005-0000-0000-0000AE980000}"/>
    <cellStyle name="Вывод 2 8 4 4 3" xfId="41191" xr:uid="{00000000-0005-0000-0000-0000AF980000}"/>
    <cellStyle name="Вывод 2 8 4 5" xfId="41192" xr:uid="{00000000-0005-0000-0000-0000B0980000}"/>
    <cellStyle name="Вывод 2 8 4 6" xfId="41193" xr:uid="{00000000-0005-0000-0000-0000B1980000}"/>
    <cellStyle name="Вывод 2 8 4 7" xfId="41194" xr:uid="{00000000-0005-0000-0000-0000B2980000}"/>
    <cellStyle name="Вывод 2 8 5" xfId="41195" xr:uid="{00000000-0005-0000-0000-0000B3980000}"/>
    <cellStyle name="Вывод 2 8 5 2" xfId="41196" xr:uid="{00000000-0005-0000-0000-0000B4980000}"/>
    <cellStyle name="Вывод 2 8 5 3" xfId="41197" xr:uid="{00000000-0005-0000-0000-0000B5980000}"/>
    <cellStyle name="Вывод 2 8 6" xfId="41198" xr:uid="{00000000-0005-0000-0000-0000B6980000}"/>
    <cellStyle name="Вывод 2 8 6 2" xfId="41199" xr:uid="{00000000-0005-0000-0000-0000B7980000}"/>
    <cellStyle name="Вывод 2 8 6 3" xfId="41200" xr:uid="{00000000-0005-0000-0000-0000B8980000}"/>
    <cellStyle name="Вывод 2 8 7" xfId="41201" xr:uid="{00000000-0005-0000-0000-0000B9980000}"/>
    <cellStyle name="Вывод 2 8 8" xfId="41202" xr:uid="{00000000-0005-0000-0000-0000BA980000}"/>
    <cellStyle name="Вывод 2 9" xfId="26686" xr:uid="{00000000-0005-0000-0000-0000BB980000}"/>
    <cellStyle name="Вывод 2 9 2" xfId="26687" xr:uid="{00000000-0005-0000-0000-0000BC980000}"/>
    <cellStyle name="Вывод 2 9 2 2" xfId="41203" xr:uid="{00000000-0005-0000-0000-0000BD980000}"/>
    <cellStyle name="Вывод 2 9 2 2 2" xfId="41204" xr:uid="{00000000-0005-0000-0000-0000BE980000}"/>
    <cellStyle name="Вывод 2 9 2 2 2 2" xfId="41205" xr:uid="{00000000-0005-0000-0000-0000BF980000}"/>
    <cellStyle name="Вывод 2 9 2 2 2 3" xfId="41206" xr:uid="{00000000-0005-0000-0000-0000C0980000}"/>
    <cellStyle name="Вывод 2 9 2 2 3" xfId="41207" xr:uid="{00000000-0005-0000-0000-0000C1980000}"/>
    <cellStyle name="Вывод 2 9 2 2 3 2" xfId="41208" xr:uid="{00000000-0005-0000-0000-0000C2980000}"/>
    <cellStyle name="Вывод 2 9 2 2 3 3" xfId="41209" xr:uid="{00000000-0005-0000-0000-0000C3980000}"/>
    <cellStyle name="Вывод 2 9 2 2 4" xfId="41210" xr:uid="{00000000-0005-0000-0000-0000C4980000}"/>
    <cellStyle name="Вывод 2 9 2 2 4 2" xfId="41211" xr:uid="{00000000-0005-0000-0000-0000C5980000}"/>
    <cellStyle name="Вывод 2 9 2 2 4 3" xfId="41212" xr:uid="{00000000-0005-0000-0000-0000C6980000}"/>
    <cellStyle name="Вывод 2 9 2 2 5" xfId="41213" xr:uid="{00000000-0005-0000-0000-0000C7980000}"/>
    <cellStyle name="Вывод 2 9 2 2 6" xfId="41214" xr:uid="{00000000-0005-0000-0000-0000C8980000}"/>
    <cellStyle name="Вывод 2 9 2 2 7" xfId="41215" xr:uid="{00000000-0005-0000-0000-0000C9980000}"/>
    <cellStyle name="Вывод 2 9 2 3" xfId="41216" xr:uid="{00000000-0005-0000-0000-0000CA980000}"/>
    <cellStyle name="Вывод 2 9 2 3 2" xfId="41217" xr:uid="{00000000-0005-0000-0000-0000CB980000}"/>
    <cellStyle name="Вывод 2 9 2 3 3" xfId="41218" xr:uid="{00000000-0005-0000-0000-0000CC980000}"/>
    <cellStyle name="Вывод 2 9 2 4" xfId="41219" xr:uid="{00000000-0005-0000-0000-0000CD980000}"/>
    <cellStyle name="Вывод 2 9 2 4 2" xfId="41220" xr:uid="{00000000-0005-0000-0000-0000CE980000}"/>
    <cellStyle name="Вывод 2 9 2 4 3" xfId="41221" xr:uid="{00000000-0005-0000-0000-0000CF980000}"/>
    <cellStyle name="Вывод 2 9 2 5" xfId="41222" xr:uid="{00000000-0005-0000-0000-0000D0980000}"/>
    <cellStyle name="Вывод 2 9 2 5 2" xfId="41223" xr:uid="{00000000-0005-0000-0000-0000D1980000}"/>
    <cellStyle name="Вывод 2 9 2 5 3" xfId="41224" xr:uid="{00000000-0005-0000-0000-0000D2980000}"/>
    <cellStyle name="Вывод 2 9 2 6" xfId="41225" xr:uid="{00000000-0005-0000-0000-0000D3980000}"/>
    <cellStyle name="Вывод 2 9 2 7" xfId="41226" xr:uid="{00000000-0005-0000-0000-0000D4980000}"/>
    <cellStyle name="Вывод 2 9 3" xfId="41227" xr:uid="{00000000-0005-0000-0000-0000D5980000}"/>
    <cellStyle name="Вывод 2 9 3 2" xfId="41228" xr:uid="{00000000-0005-0000-0000-0000D6980000}"/>
    <cellStyle name="Вывод 2 9 3 2 2" xfId="41229" xr:uid="{00000000-0005-0000-0000-0000D7980000}"/>
    <cellStyle name="Вывод 2 9 3 2 3" xfId="41230" xr:uid="{00000000-0005-0000-0000-0000D8980000}"/>
    <cellStyle name="Вывод 2 9 3 3" xfId="41231" xr:uid="{00000000-0005-0000-0000-0000D9980000}"/>
    <cellStyle name="Вывод 2 9 3 3 2" xfId="41232" xr:uid="{00000000-0005-0000-0000-0000DA980000}"/>
    <cellStyle name="Вывод 2 9 3 3 3" xfId="41233" xr:uid="{00000000-0005-0000-0000-0000DB980000}"/>
    <cellStyle name="Вывод 2 9 3 4" xfId="41234" xr:uid="{00000000-0005-0000-0000-0000DC980000}"/>
    <cellStyle name="Вывод 2 9 3 4 2" xfId="41235" xr:uid="{00000000-0005-0000-0000-0000DD980000}"/>
    <cellStyle name="Вывод 2 9 3 4 3" xfId="41236" xr:uid="{00000000-0005-0000-0000-0000DE980000}"/>
    <cellStyle name="Вывод 2 9 3 5" xfId="41237" xr:uid="{00000000-0005-0000-0000-0000DF980000}"/>
    <cellStyle name="Вывод 2 9 3 6" xfId="41238" xr:uid="{00000000-0005-0000-0000-0000E0980000}"/>
    <cellStyle name="Вывод 2 9 3 7" xfId="41239" xr:uid="{00000000-0005-0000-0000-0000E1980000}"/>
    <cellStyle name="Вывод 2 9 4" xfId="41240" xr:uid="{00000000-0005-0000-0000-0000E2980000}"/>
    <cellStyle name="Вывод 2 9 4 2" xfId="41241" xr:uid="{00000000-0005-0000-0000-0000E3980000}"/>
    <cellStyle name="Вывод 2 9 4 2 2" xfId="41242" xr:uid="{00000000-0005-0000-0000-0000E4980000}"/>
    <cellStyle name="Вывод 2 9 4 2 3" xfId="41243" xr:uid="{00000000-0005-0000-0000-0000E5980000}"/>
    <cellStyle name="Вывод 2 9 4 3" xfId="41244" xr:uid="{00000000-0005-0000-0000-0000E6980000}"/>
    <cellStyle name="Вывод 2 9 4 3 2" xfId="41245" xr:uid="{00000000-0005-0000-0000-0000E7980000}"/>
    <cellStyle name="Вывод 2 9 4 3 3" xfId="41246" xr:uid="{00000000-0005-0000-0000-0000E8980000}"/>
    <cellStyle name="Вывод 2 9 4 4" xfId="41247" xr:uid="{00000000-0005-0000-0000-0000E9980000}"/>
    <cellStyle name="Вывод 2 9 4 4 2" xfId="41248" xr:uid="{00000000-0005-0000-0000-0000EA980000}"/>
    <cellStyle name="Вывод 2 9 4 4 3" xfId="41249" xr:uid="{00000000-0005-0000-0000-0000EB980000}"/>
    <cellStyle name="Вывод 2 9 4 5" xfId="41250" xr:uid="{00000000-0005-0000-0000-0000EC980000}"/>
    <cellStyle name="Вывод 2 9 4 6" xfId="41251" xr:uid="{00000000-0005-0000-0000-0000ED980000}"/>
    <cellStyle name="Вывод 2 9 4 7" xfId="41252" xr:uid="{00000000-0005-0000-0000-0000EE980000}"/>
    <cellStyle name="Вывод 2 9 5" xfId="41253" xr:uid="{00000000-0005-0000-0000-0000EF980000}"/>
    <cellStyle name="Вывод 2 9 5 2" xfId="41254" xr:uid="{00000000-0005-0000-0000-0000F0980000}"/>
    <cellStyle name="Вывод 2 9 5 3" xfId="41255" xr:uid="{00000000-0005-0000-0000-0000F1980000}"/>
    <cellStyle name="Вывод 2 9 6" xfId="41256" xr:uid="{00000000-0005-0000-0000-0000F2980000}"/>
    <cellStyle name="Вывод 2 9 6 2" xfId="41257" xr:uid="{00000000-0005-0000-0000-0000F3980000}"/>
    <cellStyle name="Вывод 2 9 6 3" xfId="41258" xr:uid="{00000000-0005-0000-0000-0000F4980000}"/>
    <cellStyle name="Вывод 2 9 7" xfId="41259" xr:uid="{00000000-0005-0000-0000-0000F5980000}"/>
    <cellStyle name="Вывод 2 9 8" xfId="41260" xr:uid="{00000000-0005-0000-0000-0000F6980000}"/>
    <cellStyle name="Вывод 2_2013Прогноз" xfId="26688" xr:uid="{00000000-0005-0000-0000-0000F7980000}"/>
    <cellStyle name="Вывод 20" xfId="26689" xr:uid="{00000000-0005-0000-0000-0000F8980000}"/>
    <cellStyle name="Вывод 20 2" xfId="26690" xr:uid="{00000000-0005-0000-0000-0000F9980000}"/>
    <cellStyle name="Вывод 20 2 2" xfId="41261" xr:uid="{00000000-0005-0000-0000-0000FA980000}"/>
    <cellStyle name="Вывод 20 2 2 2" xfId="41262" xr:uid="{00000000-0005-0000-0000-0000FB980000}"/>
    <cellStyle name="Вывод 20 2 2 2 2" xfId="41263" xr:uid="{00000000-0005-0000-0000-0000FC980000}"/>
    <cellStyle name="Вывод 20 2 2 2 3" xfId="41264" xr:uid="{00000000-0005-0000-0000-0000FD980000}"/>
    <cellStyle name="Вывод 20 2 2 3" xfId="41265" xr:uid="{00000000-0005-0000-0000-0000FE980000}"/>
    <cellStyle name="Вывод 20 2 2 3 2" xfId="41266" xr:uid="{00000000-0005-0000-0000-0000FF980000}"/>
    <cellStyle name="Вывод 20 2 2 3 3" xfId="41267" xr:uid="{00000000-0005-0000-0000-000000990000}"/>
    <cellStyle name="Вывод 20 2 2 4" xfId="41268" xr:uid="{00000000-0005-0000-0000-000001990000}"/>
    <cellStyle name="Вывод 20 2 2 4 2" xfId="41269" xr:uid="{00000000-0005-0000-0000-000002990000}"/>
    <cellStyle name="Вывод 20 2 2 4 3" xfId="41270" xr:uid="{00000000-0005-0000-0000-000003990000}"/>
    <cellStyle name="Вывод 20 2 2 5" xfId="41271" xr:uid="{00000000-0005-0000-0000-000004990000}"/>
    <cellStyle name="Вывод 20 2 2 6" xfId="41272" xr:uid="{00000000-0005-0000-0000-000005990000}"/>
    <cellStyle name="Вывод 20 2 2 7" xfId="41273" xr:uid="{00000000-0005-0000-0000-000006990000}"/>
    <cellStyle name="Вывод 20 2 3" xfId="41274" xr:uid="{00000000-0005-0000-0000-000007990000}"/>
    <cellStyle name="Вывод 20 2 3 2" xfId="41275" xr:uid="{00000000-0005-0000-0000-000008990000}"/>
    <cellStyle name="Вывод 20 2 3 3" xfId="41276" xr:uid="{00000000-0005-0000-0000-000009990000}"/>
    <cellStyle name="Вывод 20 2 4" xfId="41277" xr:uid="{00000000-0005-0000-0000-00000A990000}"/>
    <cellStyle name="Вывод 20 2 4 2" xfId="41278" xr:uid="{00000000-0005-0000-0000-00000B990000}"/>
    <cellStyle name="Вывод 20 2 4 3" xfId="41279" xr:uid="{00000000-0005-0000-0000-00000C990000}"/>
    <cellStyle name="Вывод 20 2 5" xfId="41280" xr:uid="{00000000-0005-0000-0000-00000D990000}"/>
    <cellStyle name="Вывод 20 2 5 2" xfId="41281" xr:uid="{00000000-0005-0000-0000-00000E990000}"/>
    <cellStyle name="Вывод 20 2 5 3" xfId="41282" xr:uid="{00000000-0005-0000-0000-00000F990000}"/>
    <cellStyle name="Вывод 20 2 6" xfId="41283" xr:uid="{00000000-0005-0000-0000-000010990000}"/>
    <cellStyle name="Вывод 20 2 7" xfId="41284" xr:uid="{00000000-0005-0000-0000-000011990000}"/>
    <cellStyle name="Вывод 20 3" xfId="41285" xr:uid="{00000000-0005-0000-0000-000012990000}"/>
    <cellStyle name="Вывод 20 3 2" xfId="41286" xr:uid="{00000000-0005-0000-0000-000013990000}"/>
    <cellStyle name="Вывод 20 3 2 2" xfId="41287" xr:uid="{00000000-0005-0000-0000-000014990000}"/>
    <cellStyle name="Вывод 20 3 2 3" xfId="41288" xr:uid="{00000000-0005-0000-0000-000015990000}"/>
    <cellStyle name="Вывод 20 3 3" xfId="41289" xr:uid="{00000000-0005-0000-0000-000016990000}"/>
    <cellStyle name="Вывод 20 3 3 2" xfId="41290" xr:uid="{00000000-0005-0000-0000-000017990000}"/>
    <cellStyle name="Вывод 20 3 3 3" xfId="41291" xr:uid="{00000000-0005-0000-0000-000018990000}"/>
    <cellStyle name="Вывод 20 3 4" xfId="41292" xr:uid="{00000000-0005-0000-0000-000019990000}"/>
    <cellStyle name="Вывод 20 3 4 2" xfId="41293" xr:uid="{00000000-0005-0000-0000-00001A990000}"/>
    <cellStyle name="Вывод 20 3 4 3" xfId="41294" xr:uid="{00000000-0005-0000-0000-00001B990000}"/>
    <cellStyle name="Вывод 20 3 5" xfId="41295" xr:uid="{00000000-0005-0000-0000-00001C990000}"/>
    <cellStyle name="Вывод 20 3 6" xfId="41296" xr:uid="{00000000-0005-0000-0000-00001D990000}"/>
    <cellStyle name="Вывод 20 3 7" xfId="41297" xr:uid="{00000000-0005-0000-0000-00001E990000}"/>
    <cellStyle name="Вывод 20 4" xfId="41298" xr:uid="{00000000-0005-0000-0000-00001F990000}"/>
    <cellStyle name="Вывод 20 4 2" xfId="41299" xr:uid="{00000000-0005-0000-0000-000020990000}"/>
    <cellStyle name="Вывод 20 4 2 2" xfId="41300" xr:uid="{00000000-0005-0000-0000-000021990000}"/>
    <cellStyle name="Вывод 20 4 2 3" xfId="41301" xr:uid="{00000000-0005-0000-0000-000022990000}"/>
    <cellStyle name="Вывод 20 4 3" xfId="41302" xr:uid="{00000000-0005-0000-0000-000023990000}"/>
    <cellStyle name="Вывод 20 4 3 2" xfId="41303" xr:uid="{00000000-0005-0000-0000-000024990000}"/>
    <cellStyle name="Вывод 20 4 3 3" xfId="41304" xr:uid="{00000000-0005-0000-0000-000025990000}"/>
    <cellStyle name="Вывод 20 4 4" xfId="41305" xr:uid="{00000000-0005-0000-0000-000026990000}"/>
    <cellStyle name="Вывод 20 4 4 2" xfId="41306" xr:uid="{00000000-0005-0000-0000-000027990000}"/>
    <cellStyle name="Вывод 20 4 4 3" xfId="41307" xr:uid="{00000000-0005-0000-0000-000028990000}"/>
    <cellStyle name="Вывод 20 4 5" xfId="41308" xr:uid="{00000000-0005-0000-0000-000029990000}"/>
    <cellStyle name="Вывод 20 4 6" xfId="41309" xr:uid="{00000000-0005-0000-0000-00002A990000}"/>
    <cellStyle name="Вывод 20 4 7" xfId="41310" xr:uid="{00000000-0005-0000-0000-00002B990000}"/>
    <cellStyle name="Вывод 20 5" xfId="41311" xr:uid="{00000000-0005-0000-0000-00002C990000}"/>
    <cellStyle name="Вывод 20 5 2" xfId="41312" xr:uid="{00000000-0005-0000-0000-00002D990000}"/>
    <cellStyle name="Вывод 20 5 3" xfId="41313" xr:uid="{00000000-0005-0000-0000-00002E990000}"/>
    <cellStyle name="Вывод 20 6" xfId="41314" xr:uid="{00000000-0005-0000-0000-00002F990000}"/>
    <cellStyle name="Вывод 20 6 2" xfId="41315" xr:uid="{00000000-0005-0000-0000-000030990000}"/>
    <cellStyle name="Вывод 20 6 3" xfId="41316" xr:uid="{00000000-0005-0000-0000-000031990000}"/>
    <cellStyle name="Вывод 20 7" xfId="41317" xr:uid="{00000000-0005-0000-0000-000032990000}"/>
    <cellStyle name="Вывод 20 8" xfId="41318" xr:uid="{00000000-0005-0000-0000-000033990000}"/>
    <cellStyle name="Вывод 21" xfId="26691" xr:uid="{00000000-0005-0000-0000-000034990000}"/>
    <cellStyle name="Вывод 21 2" xfId="26692" xr:uid="{00000000-0005-0000-0000-000035990000}"/>
    <cellStyle name="Вывод 21 2 2" xfId="41319" xr:uid="{00000000-0005-0000-0000-000036990000}"/>
    <cellStyle name="Вывод 21 2 2 2" xfId="41320" xr:uid="{00000000-0005-0000-0000-000037990000}"/>
    <cellStyle name="Вывод 21 2 2 2 2" xfId="41321" xr:uid="{00000000-0005-0000-0000-000038990000}"/>
    <cellStyle name="Вывод 21 2 2 2 3" xfId="41322" xr:uid="{00000000-0005-0000-0000-000039990000}"/>
    <cellStyle name="Вывод 21 2 2 3" xfId="41323" xr:uid="{00000000-0005-0000-0000-00003A990000}"/>
    <cellStyle name="Вывод 21 2 2 3 2" xfId="41324" xr:uid="{00000000-0005-0000-0000-00003B990000}"/>
    <cellStyle name="Вывод 21 2 2 3 3" xfId="41325" xr:uid="{00000000-0005-0000-0000-00003C990000}"/>
    <cellStyle name="Вывод 21 2 2 4" xfId="41326" xr:uid="{00000000-0005-0000-0000-00003D990000}"/>
    <cellStyle name="Вывод 21 2 2 4 2" xfId="41327" xr:uid="{00000000-0005-0000-0000-00003E990000}"/>
    <cellStyle name="Вывод 21 2 2 4 3" xfId="41328" xr:uid="{00000000-0005-0000-0000-00003F990000}"/>
    <cellStyle name="Вывод 21 2 2 5" xfId="41329" xr:uid="{00000000-0005-0000-0000-000040990000}"/>
    <cellStyle name="Вывод 21 2 2 6" xfId="41330" xr:uid="{00000000-0005-0000-0000-000041990000}"/>
    <cellStyle name="Вывод 21 2 2 7" xfId="41331" xr:uid="{00000000-0005-0000-0000-000042990000}"/>
    <cellStyle name="Вывод 21 2 3" xfId="41332" xr:uid="{00000000-0005-0000-0000-000043990000}"/>
    <cellStyle name="Вывод 21 2 3 2" xfId="41333" xr:uid="{00000000-0005-0000-0000-000044990000}"/>
    <cellStyle name="Вывод 21 2 3 3" xfId="41334" xr:uid="{00000000-0005-0000-0000-000045990000}"/>
    <cellStyle name="Вывод 21 2 4" xfId="41335" xr:uid="{00000000-0005-0000-0000-000046990000}"/>
    <cellStyle name="Вывод 21 2 4 2" xfId="41336" xr:uid="{00000000-0005-0000-0000-000047990000}"/>
    <cellStyle name="Вывод 21 2 4 3" xfId="41337" xr:uid="{00000000-0005-0000-0000-000048990000}"/>
    <cellStyle name="Вывод 21 2 5" xfId="41338" xr:uid="{00000000-0005-0000-0000-000049990000}"/>
    <cellStyle name="Вывод 21 2 5 2" xfId="41339" xr:uid="{00000000-0005-0000-0000-00004A990000}"/>
    <cellStyle name="Вывод 21 2 5 3" xfId="41340" xr:uid="{00000000-0005-0000-0000-00004B990000}"/>
    <cellStyle name="Вывод 21 2 6" xfId="41341" xr:uid="{00000000-0005-0000-0000-00004C990000}"/>
    <cellStyle name="Вывод 21 2 7" xfId="41342" xr:uid="{00000000-0005-0000-0000-00004D990000}"/>
    <cellStyle name="Вывод 21 3" xfId="41343" xr:uid="{00000000-0005-0000-0000-00004E990000}"/>
    <cellStyle name="Вывод 21 3 2" xfId="41344" xr:uid="{00000000-0005-0000-0000-00004F990000}"/>
    <cellStyle name="Вывод 21 3 2 2" xfId="41345" xr:uid="{00000000-0005-0000-0000-000050990000}"/>
    <cellStyle name="Вывод 21 3 2 3" xfId="41346" xr:uid="{00000000-0005-0000-0000-000051990000}"/>
    <cellStyle name="Вывод 21 3 3" xfId="41347" xr:uid="{00000000-0005-0000-0000-000052990000}"/>
    <cellStyle name="Вывод 21 3 3 2" xfId="41348" xr:uid="{00000000-0005-0000-0000-000053990000}"/>
    <cellStyle name="Вывод 21 3 3 3" xfId="41349" xr:uid="{00000000-0005-0000-0000-000054990000}"/>
    <cellStyle name="Вывод 21 3 4" xfId="41350" xr:uid="{00000000-0005-0000-0000-000055990000}"/>
    <cellStyle name="Вывод 21 3 4 2" xfId="41351" xr:uid="{00000000-0005-0000-0000-000056990000}"/>
    <cellStyle name="Вывод 21 3 4 3" xfId="41352" xr:uid="{00000000-0005-0000-0000-000057990000}"/>
    <cellStyle name="Вывод 21 3 5" xfId="41353" xr:uid="{00000000-0005-0000-0000-000058990000}"/>
    <cellStyle name="Вывод 21 3 6" xfId="41354" xr:uid="{00000000-0005-0000-0000-000059990000}"/>
    <cellStyle name="Вывод 21 3 7" xfId="41355" xr:uid="{00000000-0005-0000-0000-00005A990000}"/>
    <cellStyle name="Вывод 21 4" xfId="41356" xr:uid="{00000000-0005-0000-0000-00005B990000}"/>
    <cellStyle name="Вывод 21 4 2" xfId="41357" xr:uid="{00000000-0005-0000-0000-00005C990000}"/>
    <cellStyle name="Вывод 21 4 2 2" xfId="41358" xr:uid="{00000000-0005-0000-0000-00005D990000}"/>
    <cellStyle name="Вывод 21 4 2 3" xfId="41359" xr:uid="{00000000-0005-0000-0000-00005E990000}"/>
    <cellStyle name="Вывод 21 4 3" xfId="41360" xr:uid="{00000000-0005-0000-0000-00005F990000}"/>
    <cellStyle name="Вывод 21 4 3 2" xfId="41361" xr:uid="{00000000-0005-0000-0000-000060990000}"/>
    <cellStyle name="Вывод 21 4 3 3" xfId="41362" xr:uid="{00000000-0005-0000-0000-000061990000}"/>
    <cellStyle name="Вывод 21 4 4" xfId="41363" xr:uid="{00000000-0005-0000-0000-000062990000}"/>
    <cellStyle name="Вывод 21 4 4 2" xfId="41364" xr:uid="{00000000-0005-0000-0000-000063990000}"/>
    <cellStyle name="Вывод 21 4 4 3" xfId="41365" xr:uid="{00000000-0005-0000-0000-000064990000}"/>
    <cellStyle name="Вывод 21 4 5" xfId="41366" xr:uid="{00000000-0005-0000-0000-000065990000}"/>
    <cellStyle name="Вывод 21 4 6" xfId="41367" xr:uid="{00000000-0005-0000-0000-000066990000}"/>
    <cellStyle name="Вывод 21 4 7" xfId="41368" xr:uid="{00000000-0005-0000-0000-000067990000}"/>
    <cellStyle name="Вывод 21 5" xfId="41369" xr:uid="{00000000-0005-0000-0000-000068990000}"/>
    <cellStyle name="Вывод 21 5 2" xfId="41370" xr:uid="{00000000-0005-0000-0000-000069990000}"/>
    <cellStyle name="Вывод 21 5 3" xfId="41371" xr:uid="{00000000-0005-0000-0000-00006A990000}"/>
    <cellStyle name="Вывод 21 6" xfId="41372" xr:uid="{00000000-0005-0000-0000-00006B990000}"/>
    <cellStyle name="Вывод 21 6 2" xfId="41373" xr:uid="{00000000-0005-0000-0000-00006C990000}"/>
    <cellStyle name="Вывод 21 6 3" xfId="41374" xr:uid="{00000000-0005-0000-0000-00006D990000}"/>
    <cellStyle name="Вывод 21 7" xfId="41375" xr:uid="{00000000-0005-0000-0000-00006E990000}"/>
    <cellStyle name="Вывод 21 8" xfId="41376" xr:uid="{00000000-0005-0000-0000-00006F990000}"/>
    <cellStyle name="Вывод 22" xfId="41377" xr:uid="{00000000-0005-0000-0000-000070990000}"/>
    <cellStyle name="Вывод 22 2" xfId="41378" xr:uid="{00000000-0005-0000-0000-000071990000}"/>
    <cellStyle name="Вывод 22 2 2" xfId="41379" xr:uid="{00000000-0005-0000-0000-000072990000}"/>
    <cellStyle name="Вывод 22 2 2 2" xfId="41380" xr:uid="{00000000-0005-0000-0000-000073990000}"/>
    <cellStyle name="Вывод 22 2 2 2 2" xfId="41381" xr:uid="{00000000-0005-0000-0000-000074990000}"/>
    <cellStyle name="Вывод 22 2 2 2 3" xfId="41382" xr:uid="{00000000-0005-0000-0000-000075990000}"/>
    <cellStyle name="Вывод 22 2 2 3" xfId="41383" xr:uid="{00000000-0005-0000-0000-000076990000}"/>
    <cellStyle name="Вывод 22 2 2 3 2" xfId="41384" xr:uid="{00000000-0005-0000-0000-000077990000}"/>
    <cellStyle name="Вывод 22 2 2 3 3" xfId="41385" xr:uid="{00000000-0005-0000-0000-000078990000}"/>
    <cellStyle name="Вывод 22 2 2 4" xfId="41386" xr:uid="{00000000-0005-0000-0000-000079990000}"/>
    <cellStyle name="Вывод 22 2 2 4 2" xfId="41387" xr:uid="{00000000-0005-0000-0000-00007A990000}"/>
    <cellStyle name="Вывод 22 2 2 4 3" xfId="41388" xr:uid="{00000000-0005-0000-0000-00007B990000}"/>
    <cellStyle name="Вывод 22 2 2 5" xfId="41389" xr:uid="{00000000-0005-0000-0000-00007C990000}"/>
    <cellStyle name="Вывод 22 2 2 6" xfId="41390" xr:uid="{00000000-0005-0000-0000-00007D990000}"/>
    <cellStyle name="Вывод 22 2 2 7" xfId="41391" xr:uid="{00000000-0005-0000-0000-00007E990000}"/>
    <cellStyle name="Вывод 22 2 3" xfId="41392" xr:uid="{00000000-0005-0000-0000-00007F990000}"/>
    <cellStyle name="Вывод 22 2 3 2" xfId="41393" xr:uid="{00000000-0005-0000-0000-000080990000}"/>
    <cellStyle name="Вывод 22 2 3 3" xfId="41394" xr:uid="{00000000-0005-0000-0000-000081990000}"/>
    <cellStyle name="Вывод 22 2 4" xfId="41395" xr:uid="{00000000-0005-0000-0000-000082990000}"/>
    <cellStyle name="Вывод 22 2 4 2" xfId="41396" xr:uid="{00000000-0005-0000-0000-000083990000}"/>
    <cellStyle name="Вывод 22 2 4 3" xfId="41397" xr:uid="{00000000-0005-0000-0000-000084990000}"/>
    <cellStyle name="Вывод 22 2 5" xfId="41398" xr:uid="{00000000-0005-0000-0000-000085990000}"/>
    <cellStyle name="Вывод 22 2 5 2" xfId="41399" xr:uid="{00000000-0005-0000-0000-000086990000}"/>
    <cellStyle name="Вывод 22 2 5 3" xfId="41400" xr:uid="{00000000-0005-0000-0000-000087990000}"/>
    <cellStyle name="Вывод 22 2 6" xfId="41401" xr:uid="{00000000-0005-0000-0000-000088990000}"/>
    <cellStyle name="Вывод 22 2 7" xfId="41402" xr:uid="{00000000-0005-0000-0000-000089990000}"/>
    <cellStyle name="Вывод 22 3" xfId="41403" xr:uid="{00000000-0005-0000-0000-00008A990000}"/>
    <cellStyle name="Вывод 22 3 2" xfId="41404" xr:uid="{00000000-0005-0000-0000-00008B990000}"/>
    <cellStyle name="Вывод 22 3 2 2" xfId="41405" xr:uid="{00000000-0005-0000-0000-00008C990000}"/>
    <cellStyle name="Вывод 22 3 2 3" xfId="41406" xr:uid="{00000000-0005-0000-0000-00008D990000}"/>
    <cellStyle name="Вывод 22 3 3" xfId="41407" xr:uid="{00000000-0005-0000-0000-00008E990000}"/>
    <cellStyle name="Вывод 22 3 3 2" xfId="41408" xr:uid="{00000000-0005-0000-0000-00008F990000}"/>
    <cellStyle name="Вывод 22 3 3 3" xfId="41409" xr:uid="{00000000-0005-0000-0000-000090990000}"/>
    <cellStyle name="Вывод 22 3 4" xfId="41410" xr:uid="{00000000-0005-0000-0000-000091990000}"/>
    <cellStyle name="Вывод 22 3 4 2" xfId="41411" xr:uid="{00000000-0005-0000-0000-000092990000}"/>
    <cellStyle name="Вывод 22 3 4 3" xfId="41412" xr:uid="{00000000-0005-0000-0000-000093990000}"/>
    <cellStyle name="Вывод 22 3 5" xfId="41413" xr:uid="{00000000-0005-0000-0000-000094990000}"/>
    <cellStyle name="Вывод 22 3 6" xfId="41414" xr:uid="{00000000-0005-0000-0000-000095990000}"/>
    <cellStyle name="Вывод 22 3 7" xfId="41415" xr:uid="{00000000-0005-0000-0000-000096990000}"/>
    <cellStyle name="Вывод 22 4" xfId="41416" xr:uid="{00000000-0005-0000-0000-000097990000}"/>
    <cellStyle name="Вывод 22 4 2" xfId="41417" xr:uid="{00000000-0005-0000-0000-000098990000}"/>
    <cellStyle name="Вывод 22 4 2 2" xfId="41418" xr:uid="{00000000-0005-0000-0000-000099990000}"/>
    <cellStyle name="Вывод 22 4 2 3" xfId="41419" xr:uid="{00000000-0005-0000-0000-00009A990000}"/>
    <cellStyle name="Вывод 22 4 3" xfId="41420" xr:uid="{00000000-0005-0000-0000-00009B990000}"/>
    <cellStyle name="Вывод 22 4 3 2" xfId="41421" xr:uid="{00000000-0005-0000-0000-00009C990000}"/>
    <cellStyle name="Вывод 22 4 3 3" xfId="41422" xr:uid="{00000000-0005-0000-0000-00009D990000}"/>
    <cellStyle name="Вывод 22 4 4" xfId="41423" xr:uid="{00000000-0005-0000-0000-00009E990000}"/>
    <cellStyle name="Вывод 22 4 4 2" xfId="41424" xr:uid="{00000000-0005-0000-0000-00009F990000}"/>
    <cellStyle name="Вывод 22 4 4 3" xfId="41425" xr:uid="{00000000-0005-0000-0000-0000A0990000}"/>
    <cellStyle name="Вывод 22 4 5" xfId="41426" xr:uid="{00000000-0005-0000-0000-0000A1990000}"/>
    <cellStyle name="Вывод 22 4 6" xfId="41427" xr:uid="{00000000-0005-0000-0000-0000A2990000}"/>
    <cellStyle name="Вывод 22 4 7" xfId="41428" xr:uid="{00000000-0005-0000-0000-0000A3990000}"/>
    <cellStyle name="Вывод 22 5" xfId="41429" xr:uid="{00000000-0005-0000-0000-0000A4990000}"/>
    <cellStyle name="Вывод 22 5 2" xfId="41430" xr:uid="{00000000-0005-0000-0000-0000A5990000}"/>
    <cellStyle name="Вывод 22 5 3" xfId="41431" xr:uid="{00000000-0005-0000-0000-0000A6990000}"/>
    <cellStyle name="Вывод 22 6" xfId="41432" xr:uid="{00000000-0005-0000-0000-0000A7990000}"/>
    <cellStyle name="Вывод 22 6 2" xfId="41433" xr:uid="{00000000-0005-0000-0000-0000A8990000}"/>
    <cellStyle name="Вывод 22 6 3" xfId="41434" xr:uid="{00000000-0005-0000-0000-0000A9990000}"/>
    <cellStyle name="Вывод 22 7" xfId="41435" xr:uid="{00000000-0005-0000-0000-0000AA990000}"/>
    <cellStyle name="Вывод 22 8" xfId="41436" xr:uid="{00000000-0005-0000-0000-0000AB990000}"/>
    <cellStyle name="Вывод 23" xfId="41437" xr:uid="{00000000-0005-0000-0000-0000AC990000}"/>
    <cellStyle name="Вывод 23 2" xfId="41438" xr:uid="{00000000-0005-0000-0000-0000AD990000}"/>
    <cellStyle name="Вывод 23 2 2" xfId="41439" xr:uid="{00000000-0005-0000-0000-0000AE990000}"/>
    <cellStyle name="Вывод 23 2 2 2" xfId="41440" xr:uid="{00000000-0005-0000-0000-0000AF990000}"/>
    <cellStyle name="Вывод 23 2 2 2 2" xfId="41441" xr:uid="{00000000-0005-0000-0000-0000B0990000}"/>
    <cellStyle name="Вывод 23 2 2 2 2 2" xfId="41442" xr:uid="{00000000-0005-0000-0000-0000B1990000}"/>
    <cellStyle name="Вывод 23 2 2 2 2 3" xfId="41443" xr:uid="{00000000-0005-0000-0000-0000B2990000}"/>
    <cellStyle name="Вывод 23 2 2 2 3" xfId="41444" xr:uid="{00000000-0005-0000-0000-0000B3990000}"/>
    <cellStyle name="Вывод 23 2 2 2 3 2" xfId="41445" xr:uid="{00000000-0005-0000-0000-0000B4990000}"/>
    <cellStyle name="Вывод 23 2 2 2 3 3" xfId="41446" xr:uid="{00000000-0005-0000-0000-0000B5990000}"/>
    <cellStyle name="Вывод 23 2 2 2 4" xfId="41447" xr:uid="{00000000-0005-0000-0000-0000B6990000}"/>
    <cellStyle name="Вывод 23 2 2 2 4 2" xfId="41448" xr:uid="{00000000-0005-0000-0000-0000B7990000}"/>
    <cellStyle name="Вывод 23 2 2 2 4 3" xfId="41449" xr:uid="{00000000-0005-0000-0000-0000B8990000}"/>
    <cellStyle name="Вывод 23 2 2 2 5" xfId="41450" xr:uid="{00000000-0005-0000-0000-0000B9990000}"/>
    <cellStyle name="Вывод 23 2 2 2 6" xfId="41451" xr:uid="{00000000-0005-0000-0000-0000BA990000}"/>
    <cellStyle name="Вывод 23 2 2 2 7" xfId="41452" xr:uid="{00000000-0005-0000-0000-0000BB990000}"/>
    <cellStyle name="Вывод 23 2 2 3" xfId="41453" xr:uid="{00000000-0005-0000-0000-0000BC990000}"/>
    <cellStyle name="Вывод 23 2 2 3 2" xfId="41454" xr:uid="{00000000-0005-0000-0000-0000BD990000}"/>
    <cellStyle name="Вывод 23 2 2 3 3" xfId="41455" xr:uid="{00000000-0005-0000-0000-0000BE990000}"/>
    <cellStyle name="Вывод 23 2 2 4" xfId="41456" xr:uid="{00000000-0005-0000-0000-0000BF990000}"/>
    <cellStyle name="Вывод 23 2 2 4 2" xfId="41457" xr:uid="{00000000-0005-0000-0000-0000C0990000}"/>
    <cellStyle name="Вывод 23 2 2 4 3" xfId="41458" xr:uid="{00000000-0005-0000-0000-0000C1990000}"/>
    <cellStyle name="Вывод 23 2 2 5" xfId="41459" xr:uid="{00000000-0005-0000-0000-0000C2990000}"/>
    <cellStyle name="Вывод 23 2 2 5 2" xfId="41460" xr:uid="{00000000-0005-0000-0000-0000C3990000}"/>
    <cellStyle name="Вывод 23 2 2 5 3" xfId="41461" xr:uid="{00000000-0005-0000-0000-0000C4990000}"/>
    <cellStyle name="Вывод 23 2 2 6" xfId="41462" xr:uid="{00000000-0005-0000-0000-0000C5990000}"/>
    <cellStyle name="Вывод 23 2 2 7" xfId="41463" xr:uid="{00000000-0005-0000-0000-0000C6990000}"/>
    <cellStyle name="Вывод 23 2 3" xfId="41464" xr:uid="{00000000-0005-0000-0000-0000C7990000}"/>
    <cellStyle name="Вывод 23 2 3 2" xfId="41465" xr:uid="{00000000-0005-0000-0000-0000C8990000}"/>
    <cellStyle name="Вывод 23 2 3 2 2" xfId="41466" xr:uid="{00000000-0005-0000-0000-0000C9990000}"/>
    <cellStyle name="Вывод 23 2 3 2 3" xfId="41467" xr:uid="{00000000-0005-0000-0000-0000CA990000}"/>
    <cellStyle name="Вывод 23 2 3 3" xfId="41468" xr:uid="{00000000-0005-0000-0000-0000CB990000}"/>
    <cellStyle name="Вывод 23 2 3 3 2" xfId="41469" xr:uid="{00000000-0005-0000-0000-0000CC990000}"/>
    <cellStyle name="Вывод 23 2 3 3 3" xfId="41470" xr:uid="{00000000-0005-0000-0000-0000CD990000}"/>
    <cellStyle name="Вывод 23 2 3 4" xfId="41471" xr:uid="{00000000-0005-0000-0000-0000CE990000}"/>
    <cellStyle name="Вывод 23 2 3 4 2" xfId="41472" xr:uid="{00000000-0005-0000-0000-0000CF990000}"/>
    <cellStyle name="Вывод 23 2 3 4 3" xfId="41473" xr:uid="{00000000-0005-0000-0000-0000D0990000}"/>
    <cellStyle name="Вывод 23 2 3 5" xfId="41474" xr:uid="{00000000-0005-0000-0000-0000D1990000}"/>
    <cellStyle name="Вывод 23 2 3 6" xfId="41475" xr:uid="{00000000-0005-0000-0000-0000D2990000}"/>
    <cellStyle name="Вывод 23 2 3 7" xfId="41476" xr:uid="{00000000-0005-0000-0000-0000D3990000}"/>
    <cellStyle name="Вывод 23 2 4" xfId="41477" xr:uid="{00000000-0005-0000-0000-0000D4990000}"/>
    <cellStyle name="Вывод 23 2 4 2" xfId="41478" xr:uid="{00000000-0005-0000-0000-0000D5990000}"/>
    <cellStyle name="Вывод 23 2 4 2 2" xfId="41479" xr:uid="{00000000-0005-0000-0000-0000D6990000}"/>
    <cellStyle name="Вывод 23 2 4 2 3" xfId="41480" xr:uid="{00000000-0005-0000-0000-0000D7990000}"/>
    <cellStyle name="Вывод 23 2 4 3" xfId="41481" xr:uid="{00000000-0005-0000-0000-0000D8990000}"/>
    <cellStyle name="Вывод 23 2 4 3 2" xfId="41482" xr:uid="{00000000-0005-0000-0000-0000D9990000}"/>
    <cellStyle name="Вывод 23 2 4 3 3" xfId="41483" xr:uid="{00000000-0005-0000-0000-0000DA990000}"/>
    <cellStyle name="Вывод 23 2 4 4" xfId="41484" xr:uid="{00000000-0005-0000-0000-0000DB990000}"/>
    <cellStyle name="Вывод 23 2 4 4 2" xfId="41485" xr:uid="{00000000-0005-0000-0000-0000DC990000}"/>
    <cellStyle name="Вывод 23 2 4 4 3" xfId="41486" xr:uid="{00000000-0005-0000-0000-0000DD990000}"/>
    <cellStyle name="Вывод 23 2 4 5" xfId="41487" xr:uid="{00000000-0005-0000-0000-0000DE990000}"/>
    <cellStyle name="Вывод 23 2 4 6" xfId="41488" xr:uid="{00000000-0005-0000-0000-0000DF990000}"/>
    <cellStyle name="Вывод 23 2 4 7" xfId="41489" xr:uid="{00000000-0005-0000-0000-0000E0990000}"/>
    <cellStyle name="Вывод 23 2 5" xfId="41490" xr:uid="{00000000-0005-0000-0000-0000E1990000}"/>
    <cellStyle name="Вывод 23 2 5 2" xfId="41491" xr:uid="{00000000-0005-0000-0000-0000E2990000}"/>
    <cellStyle name="Вывод 23 2 5 3" xfId="41492" xr:uid="{00000000-0005-0000-0000-0000E3990000}"/>
    <cellStyle name="Вывод 23 2 6" xfId="41493" xr:uid="{00000000-0005-0000-0000-0000E4990000}"/>
    <cellStyle name="Вывод 23 2 6 2" xfId="41494" xr:uid="{00000000-0005-0000-0000-0000E5990000}"/>
    <cellStyle name="Вывод 23 2 6 3" xfId="41495" xr:uid="{00000000-0005-0000-0000-0000E6990000}"/>
    <cellStyle name="Вывод 23 2 7" xfId="41496" xr:uid="{00000000-0005-0000-0000-0000E7990000}"/>
    <cellStyle name="Вывод 23 2 8" xfId="41497" xr:uid="{00000000-0005-0000-0000-0000E8990000}"/>
    <cellStyle name="Вывод 23 3" xfId="41498" xr:uid="{00000000-0005-0000-0000-0000E9990000}"/>
    <cellStyle name="Вывод 23 3 2" xfId="41499" xr:uid="{00000000-0005-0000-0000-0000EA990000}"/>
    <cellStyle name="Вывод 23 3 2 2" xfId="41500" xr:uid="{00000000-0005-0000-0000-0000EB990000}"/>
    <cellStyle name="Вывод 23 3 2 2 2" xfId="41501" xr:uid="{00000000-0005-0000-0000-0000EC990000}"/>
    <cellStyle name="Вывод 23 3 2 2 3" xfId="41502" xr:uid="{00000000-0005-0000-0000-0000ED990000}"/>
    <cellStyle name="Вывод 23 3 2 3" xfId="41503" xr:uid="{00000000-0005-0000-0000-0000EE990000}"/>
    <cellStyle name="Вывод 23 3 2 3 2" xfId="41504" xr:uid="{00000000-0005-0000-0000-0000EF990000}"/>
    <cellStyle name="Вывод 23 3 2 3 3" xfId="41505" xr:uid="{00000000-0005-0000-0000-0000F0990000}"/>
    <cellStyle name="Вывод 23 3 2 4" xfId="41506" xr:uid="{00000000-0005-0000-0000-0000F1990000}"/>
    <cellStyle name="Вывод 23 3 2 4 2" xfId="41507" xr:uid="{00000000-0005-0000-0000-0000F2990000}"/>
    <cellStyle name="Вывод 23 3 2 4 3" xfId="41508" xr:uid="{00000000-0005-0000-0000-0000F3990000}"/>
    <cellStyle name="Вывод 23 3 2 5" xfId="41509" xr:uid="{00000000-0005-0000-0000-0000F4990000}"/>
    <cellStyle name="Вывод 23 3 2 6" xfId="41510" xr:uid="{00000000-0005-0000-0000-0000F5990000}"/>
    <cellStyle name="Вывод 23 3 2 7" xfId="41511" xr:uid="{00000000-0005-0000-0000-0000F6990000}"/>
    <cellStyle name="Вывод 23 3 3" xfId="41512" xr:uid="{00000000-0005-0000-0000-0000F7990000}"/>
    <cellStyle name="Вывод 23 3 3 2" xfId="41513" xr:uid="{00000000-0005-0000-0000-0000F8990000}"/>
    <cellStyle name="Вывод 23 3 3 3" xfId="41514" xr:uid="{00000000-0005-0000-0000-0000F9990000}"/>
    <cellStyle name="Вывод 23 3 4" xfId="41515" xr:uid="{00000000-0005-0000-0000-0000FA990000}"/>
    <cellStyle name="Вывод 23 3 4 2" xfId="41516" xr:uid="{00000000-0005-0000-0000-0000FB990000}"/>
    <cellStyle name="Вывод 23 3 4 3" xfId="41517" xr:uid="{00000000-0005-0000-0000-0000FC990000}"/>
    <cellStyle name="Вывод 23 3 5" xfId="41518" xr:uid="{00000000-0005-0000-0000-0000FD990000}"/>
    <cellStyle name="Вывод 23 3 5 2" xfId="41519" xr:uid="{00000000-0005-0000-0000-0000FE990000}"/>
    <cellStyle name="Вывод 23 3 5 3" xfId="41520" xr:uid="{00000000-0005-0000-0000-0000FF990000}"/>
    <cellStyle name="Вывод 23 3 6" xfId="41521" xr:uid="{00000000-0005-0000-0000-0000009A0000}"/>
    <cellStyle name="Вывод 23 3 7" xfId="41522" xr:uid="{00000000-0005-0000-0000-0000019A0000}"/>
    <cellStyle name="Вывод 23 4" xfId="41523" xr:uid="{00000000-0005-0000-0000-0000029A0000}"/>
    <cellStyle name="Вывод 23 4 2" xfId="41524" xr:uid="{00000000-0005-0000-0000-0000039A0000}"/>
    <cellStyle name="Вывод 23 4 2 2" xfId="41525" xr:uid="{00000000-0005-0000-0000-0000049A0000}"/>
    <cellStyle name="Вывод 23 4 2 3" xfId="41526" xr:uid="{00000000-0005-0000-0000-0000059A0000}"/>
    <cellStyle name="Вывод 23 4 3" xfId="41527" xr:uid="{00000000-0005-0000-0000-0000069A0000}"/>
    <cellStyle name="Вывод 23 4 3 2" xfId="41528" xr:uid="{00000000-0005-0000-0000-0000079A0000}"/>
    <cellStyle name="Вывод 23 4 3 3" xfId="41529" xr:uid="{00000000-0005-0000-0000-0000089A0000}"/>
    <cellStyle name="Вывод 23 4 4" xfId="41530" xr:uid="{00000000-0005-0000-0000-0000099A0000}"/>
    <cellStyle name="Вывод 23 4 4 2" xfId="41531" xr:uid="{00000000-0005-0000-0000-00000A9A0000}"/>
    <cellStyle name="Вывод 23 4 4 3" xfId="41532" xr:uid="{00000000-0005-0000-0000-00000B9A0000}"/>
    <cellStyle name="Вывод 23 4 5" xfId="41533" xr:uid="{00000000-0005-0000-0000-00000C9A0000}"/>
    <cellStyle name="Вывод 23 4 6" xfId="41534" xr:uid="{00000000-0005-0000-0000-00000D9A0000}"/>
    <cellStyle name="Вывод 23 4 7" xfId="41535" xr:uid="{00000000-0005-0000-0000-00000E9A0000}"/>
    <cellStyle name="Вывод 23 5" xfId="41536" xr:uid="{00000000-0005-0000-0000-00000F9A0000}"/>
    <cellStyle name="Вывод 23 5 2" xfId="41537" xr:uid="{00000000-0005-0000-0000-0000109A0000}"/>
    <cellStyle name="Вывод 23 5 2 2" xfId="41538" xr:uid="{00000000-0005-0000-0000-0000119A0000}"/>
    <cellStyle name="Вывод 23 5 2 3" xfId="41539" xr:uid="{00000000-0005-0000-0000-0000129A0000}"/>
    <cellStyle name="Вывод 23 5 3" xfId="41540" xr:uid="{00000000-0005-0000-0000-0000139A0000}"/>
    <cellStyle name="Вывод 23 5 3 2" xfId="41541" xr:uid="{00000000-0005-0000-0000-0000149A0000}"/>
    <cellStyle name="Вывод 23 5 3 3" xfId="41542" xr:uid="{00000000-0005-0000-0000-0000159A0000}"/>
    <cellStyle name="Вывод 23 5 4" xfId="41543" xr:uid="{00000000-0005-0000-0000-0000169A0000}"/>
    <cellStyle name="Вывод 23 5 4 2" xfId="41544" xr:uid="{00000000-0005-0000-0000-0000179A0000}"/>
    <cellStyle name="Вывод 23 5 4 3" xfId="41545" xr:uid="{00000000-0005-0000-0000-0000189A0000}"/>
    <cellStyle name="Вывод 23 5 5" xfId="41546" xr:uid="{00000000-0005-0000-0000-0000199A0000}"/>
    <cellStyle name="Вывод 23 5 6" xfId="41547" xr:uid="{00000000-0005-0000-0000-00001A9A0000}"/>
    <cellStyle name="Вывод 23 5 7" xfId="41548" xr:uid="{00000000-0005-0000-0000-00001B9A0000}"/>
    <cellStyle name="Вывод 23 6" xfId="41549" xr:uid="{00000000-0005-0000-0000-00001C9A0000}"/>
    <cellStyle name="Вывод 23 6 2" xfId="41550" xr:uid="{00000000-0005-0000-0000-00001D9A0000}"/>
    <cellStyle name="Вывод 23 6 3" xfId="41551" xr:uid="{00000000-0005-0000-0000-00001E9A0000}"/>
    <cellStyle name="Вывод 23 7" xfId="41552" xr:uid="{00000000-0005-0000-0000-00001F9A0000}"/>
    <cellStyle name="Вывод 23 7 2" xfId="41553" xr:uid="{00000000-0005-0000-0000-0000209A0000}"/>
    <cellStyle name="Вывод 23 7 3" xfId="41554" xr:uid="{00000000-0005-0000-0000-0000219A0000}"/>
    <cellStyle name="Вывод 23 8" xfId="41555" xr:uid="{00000000-0005-0000-0000-0000229A0000}"/>
    <cellStyle name="Вывод 23 9" xfId="41556" xr:uid="{00000000-0005-0000-0000-0000239A0000}"/>
    <cellStyle name="Вывод 24" xfId="41557" xr:uid="{00000000-0005-0000-0000-0000249A0000}"/>
    <cellStyle name="Вывод 24 2" xfId="41558" xr:uid="{00000000-0005-0000-0000-0000259A0000}"/>
    <cellStyle name="Вывод 24 2 2" xfId="41559" xr:uid="{00000000-0005-0000-0000-0000269A0000}"/>
    <cellStyle name="Вывод 24 2 2 2" xfId="41560" xr:uid="{00000000-0005-0000-0000-0000279A0000}"/>
    <cellStyle name="Вывод 24 2 2 2 2" xfId="41561" xr:uid="{00000000-0005-0000-0000-0000289A0000}"/>
    <cellStyle name="Вывод 24 2 2 2 2 2" xfId="41562" xr:uid="{00000000-0005-0000-0000-0000299A0000}"/>
    <cellStyle name="Вывод 24 2 2 2 2 3" xfId="41563" xr:uid="{00000000-0005-0000-0000-00002A9A0000}"/>
    <cellStyle name="Вывод 24 2 2 2 3" xfId="41564" xr:uid="{00000000-0005-0000-0000-00002B9A0000}"/>
    <cellStyle name="Вывод 24 2 2 2 3 2" xfId="41565" xr:uid="{00000000-0005-0000-0000-00002C9A0000}"/>
    <cellStyle name="Вывод 24 2 2 2 3 3" xfId="41566" xr:uid="{00000000-0005-0000-0000-00002D9A0000}"/>
    <cellStyle name="Вывод 24 2 2 2 4" xfId="41567" xr:uid="{00000000-0005-0000-0000-00002E9A0000}"/>
    <cellStyle name="Вывод 24 2 2 2 4 2" xfId="41568" xr:uid="{00000000-0005-0000-0000-00002F9A0000}"/>
    <cellStyle name="Вывод 24 2 2 2 4 3" xfId="41569" xr:uid="{00000000-0005-0000-0000-0000309A0000}"/>
    <cellStyle name="Вывод 24 2 2 2 5" xfId="41570" xr:uid="{00000000-0005-0000-0000-0000319A0000}"/>
    <cellStyle name="Вывод 24 2 2 2 6" xfId="41571" xr:uid="{00000000-0005-0000-0000-0000329A0000}"/>
    <cellStyle name="Вывод 24 2 2 2 7" xfId="41572" xr:uid="{00000000-0005-0000-0000-0000339A0000}"/>
    <cellStyle name="Вывод 24 2 2 3" xfId="41573" xr:uid="{00000000-0005-0000-0000-0000349A0000}"/>
    <cellStyle name="Вывод 24 2 2 3 2" xfId="41574" xr:uid="{00000000-0005-0000-0000-0000359A0000}"/>
    <cellStyle name="Вывод 24 2 2 3 3" xfId="41575" xr:uid="{00000000-0005-0000-0000-0000369A0000}"/>
    <cellStyle name="Вывод 24 2 2 4" xfId="41576" xr:uid="{00000000-0005-0000-0000-0000379A0000}"/>
    <cellStyle name="Вывод 24 2 2 4 2" xfId="41577" xr:uid="{00000000-0005-0000-0000-0000389A0000}"/>
    <cellStyle name="Вывод 24 2 2 4 3" xfId="41578" xr:uid="{00000000-0005-0000-0000-0000399A0000}"/>
    <cellStyle name="Вывод 24 2 2 5" xfId="41579" xr:uid="{00000000-0005-0000-0000-00003A9A0000}"/>
    <cellStyle name="Вывод 24 2 2 5 2" xfId="41580" xr:uid="{00000000-0005-0000-0000-00003B9A0000}"/>
    <cellStyle name="Вывод 24 2 2 5 3" xfId="41581" xr:uid="{00000000-0005-0000-0000-00003C9A0000}"/>
    <cellStyle name="Вывод 24 2 2 6" xfId="41582" xr:uid="{00000000-0005-0000-0000-00003D9A0000}"/>
    <cellStyle name="Вывод 24 2 2 7" xfId="41583" xr:uid="{00000000-0005-0000-0000-00003E9A0000}"/>
    <cellStyle name="Вывод 24 2 3" xfId="41584" xr:uid="{00000000-0005-0000-0000-00003F9A0000}"/>
    <cellStyle name="Вывод 24 2 3 2" xfId="41585" xr:uid="{00000000-0005-0000-0000-0000409A0000}"/>
    <cellStyle name="Вывод 24 2 3 2 2" xfId="41586" xr:uid="{00000000-0005-0000-0000-0000419A0000}"/>
    <cellStyle name="Вывод 24 2 3 2 3" xfId="41587" xr:uid="{00000000-0005-0000-0000-0000429A0000}"/>
    <cellStyle name="Вывод 24 2 3 3" xfId="41588" xr:uid="{00000000-0005-0000-0000-0000439A0000}"/>
    <cellStyle name="Вывод 24 2 3 3 2" xfId="41589" xr:uid="{00000000-0005-0000-0000-0000449A0000}"/>
    <cellStyle name="Вывод 24 2 3 3 3" xfId="41590" xr:uid="{00000000-0005-0000-0000-0000459A0000}"/>
    <cellStyle name="Вывод 24 2 3 4" xfId="41591" xr:uid="{00000000-0005-0000-0000-0000469A0000}"/>
    <cellStyle name="Вывод 24 2 3 4 2" xfId="41592" xr:uid="{00000000-0005-0000-0000-0000479A0000}"/>
    <cellStyle name="Вывод 24 2 3 4 3" xfId="41593" xr:uid="{00000000-0005-0000-0000-0000489A0000}"/>
    <cellStyle name="Вывод 24 2 3 5" xfId="41594" xr:uid="{00000000-0005-0000-0000-0000499A0000}"/>
    <cellStyle name="Вывод 24 2 3 6" xfId="41595" xr:uid="{00000000-0005-0000-0000-00004A9A0000}"/>
    <cellStyle name="Вывод 24 2 3 7" xfId="41596" xr:uid="{00000000-0005-0000-0000-00004B9A0000}"/>
    <cellStyle name="Вывод 24 2 4" xfId="41597" xr:uid="{00000000-0005-0000-0000-00004C9A0000}"/>
    <cellStyle name="Вывод 24 2 4 2" xfId="41598" xr:uid="{00000000-0005-0000-0000-00004D9A0000}"/>
    <cellStyle name="Вывод 24 2 4 2 2" xfId="41599" xr:uid="{00000000-0005-0000-0000-00004E9A0000}"/>
    <cellStyle name="Вывод 24 2 4 2 3" xfId="41600" xr:uid="{00000000-0005-0000-0000-00004F9A0000}"/>
    <cellStyle name="Вывод 24 2 4 3" xfId="41601" xr:uid="{00000000-0005-0000-0000-0000509A0000}"/>
    <cellStyle name="Вывод 24 2 4 3 2" xfId="41602" xr:uid="{00000000-0005-0000-0000-0000519A0000}"/>
    <cellStyle name="Вывод 24 2 4 3 3" xfId="41603" xr:uid="{00000000-0005-0000-0000-0000529A0000}"/>
    <cellStyle name="Вывод 24 2 4 4" xfId="41604" xr:uid="{00000000-0005-0000-0000-0000539A0000}"/>
    <cellStyle name="Вывод 24 2 4 4 2" xfId="41605" xr:uid="{00000000-0005-0000-0000-0000549A0000}"/>
    <cellStyle name="Вывод 24 2 4 4 3" xfId="41606" xr:uid="{00000000-0005-0000-0000-0000559A0000}"/>
    <cellStyle name="Вывод 24 2 4 5" xfId="41607" xr:uid="{00000000-0005-0000-0000-0000569A0000}"/>
    <cellStyle name="Вывод 24 2 4 6" xfId="41608" xr:uid="{00000000-0005-0000-0000-0000579A0000}"/>
    <cellStyle name="Вывод 24 2 4 7" xfId="41609" xr:uid="{00000000-0005-0000-0000-0000589A0000}"/>
    <cellStyle name="Вывод 24 2 5" xfId="41610" xr:uid="{00000000-0005-0000-0000-0000599A0000}"/>
    <cellStyle name="Вывод 24 2 5 2" xfId="41611" xr:uid="{00000000-0005-0000-0000-00005A9A0000}"/>
    <cellStyle name="Вывод 24 2 5 3" xfId="41612" xr:uid="{00000000-0005-0000-0000-00005B9A0000}"/>
    <cellStyle name="Вывод 24 2 6" xfId="41613" xr:uid="{00000000-0005-0000-0000-00005C9A0000}"/>
    <cellStyle name="Вывод 24 2 6 2" xfId="41614" xr:uid="{00000000-0005-0000-0000-00005D9A0000}"/>
    <cellStyle name="Вывод 24 2 6 3" xfId="41615" xr:uid="{00000000-0005-0000-0000-00005E9A0000}"/>
    <cellStyle name="Вывод 24 2 7" xfId="41616" xr:uid="{00000000-0005-0000-0000-00005F9A0000}"/>
    <cellStyle name="Вывод 24 2 8" xfId="41617" xr:uid="{00000000-0005-0000-0000-0000609A0000}"/>
    <cellStyle name="Вывод 24 3" xfId="41618" xr:uid="{00000000-0005-0000-0000-0000619A0000}"/>
    <cellStyle name="Вывод 24 3 2" xfId="41619" xr:uid="{00000000-0005-0000-0000-0000629A0000}"/>
    <cellStyle name="Вывод 24 3 2 2" xfId="41620" xr:uid="{00000000-0005-0000-0000-0000639A0000}"/>
    <cellStyle name="Вывод 24 3 2 2 2" xfId="41621" xr:uid="{00000000-0005-0000-0000-0000649A0000}"/>
    <cellStyle name="Вывод 24 3 2 2 3" xfId="41622" xr:uid="{00000000-0005-0000-0000-0000659A0000}"/>
    <cellStyle name="Вывод 24 3 2 3" xfId="41623" xr:uid="{00000000-0005-0000-0000-0000669A0000}"/>
    <cellStyle name="Вывод 24 3 2 3 2" xfId="41624" xr:uid="{00000000-0005-0000-0000-0000679A0000}"/>
    <cellStyle name="Вывод 24 3 2 3 3" xfId="41625" xr:uid="{00000000-0005-0000-0000-0000689A0000}"/>
    <cellStyle name="Вывод 24 3 2 4" xfId="41626" xr:uid="{00000000-0005-0000-0000-0000699A0000}"/>
    <cellStyle name="Вывод 24 3 2 4 2" xfId="41627" xr:uid="{00000000-0005-0000-0000-00006A9A0000}"/>
    <cellStyle name="Вывод 24 3 2 4 3" xfId="41628" xr:uid="{00000000-0005-0000-0000-00006B9A0000}"/>
    <cellStyle name="Вывод 24 3 2 5" xfId="41629" xr:uid="{00000000-0005-0000-0000-00006C9A0000}"/>
    <cellStyle name="Вывод 24 3 2 6" xfId="41630" xr:uid="{00000000-0005-0000-0000-00006D9A0000}"/>
    <cellStyle name="Вывод 24 3 2 7" xfId="41631" xr:uid="{00000000-0005-0000-0000-00006E9A0000}"/>
    <cellStyle name="Вывод 24 3 3" xfId="41632" xr:uid="{00000000-0005-0000-0000-00006F9A0000}"/>
    <cellStyle name="Вывод 24 3 3 2" xfId="41633" xr:uid="{00000000-0005-0000-0000-0000709A0000}"/>
    <cellStyle name="Вывод 24 3 3 3" xfId="41634" xr:uid="{00000000-0005-0000-0000-0000719A0000}"/>
    <cellStyle name="Вывод 24 3 4" xfId="41635" xr:uid="{00000000-0005-0000-0000-0000729A0000}"/>
    <cellStyle name="Вывод 24 3 4 2" xfId="41636" xr:uid="{00000000-0005-0000-0000-0000739A0000}"/>
    <cellStyle name="Вывод 24 3 4 3" xfId="41637" xr:uid="{00000000-0005-0000-0000-0000749A0000}"/>
    <cellStyle name="Вывод 24 3 5" xfId="41638" xr:uid="{00000000-0005-0000-0000-0000759A0000}"/>
    <cellStyle name="Вывод 24 3 5 2" xfId="41639" xr:uid="{00000000-0005-0000-0000-0000769A0000}"/>
    <cellStyle name="Вывод 24 3 5 3" xfId="41640" xr:uid="{00000000-0005-0000-0000-0000779A0000}"/>
    <cellStyle name="Вывод 24 3 6" xfId="41641" xr:uid="{00000000-0005-0000-0000-0000789A0000}"/>
    <cellStyle name="Вывод 24 3 7" xfId="41642" xr:uid="{00000000-0005-0000-0000-0000799A0000}"/>
    <cellStyle name="Вывод 24 4" xfId="41643" xr:uid="{00000000-0005-0000-0000-00007A9A0000}"/>
    <cellStyle name="Вывод 24 4 2" xfId="41644" xr:uid="{00000000-0005-0000-0000-00007B9A0000}"/>
    <cellStyle name="Вывод 24 4 2 2" xfId="41645" xr:uid="{00000000-0005-0000-0000-00007C9A0000}"/>
    <cellStyle name="Вывод 24 4 2 3" xfId="41646" xr:uid="{00000000-0005-0000-0000-00007D9A0000}"/>
    <cellStyle name="Вывод 24 4 3" xfId="41647" xr:uid="{00000000-0005-0000-0000-00007E9A0000}"/>
    <cellStyle name="Вывод 24 4 3 2" xfId="41648" xr:uid="{00000000-0005-0000-0000-00007F9A0000}"/>
    <cellStyle name="Вывод 24 4 3 3" xfId="41649" xr:uid="{00000000-0005-0000-0000-0000809A0000}"/>
    <cellStyle name="Вывод 24 4 4" xfId="41650" xr:uid="{00000000-0005-0000-0000-0000819A0000}"/>
    <cellStyle name="Вывод 24 4 4 2" xfId="41651" xr:uid="{00000000-0005-0000-0000-0000829A0000}"/>
    <cellStyle name="Вывод 24 4 4 3" xfId="41652" xr:uid="{00000000-0005-0000-0000-0000839A0000}"/>
    <cellStyle name="Вывод 24 4 5" xfId="41653" xr:uid="{00000000-0005-0000-0000-0000849A0000}"/>
    <cellStyle name="Вывод 24 4 6" xfId="41654" xr:uid="{00000000-0005-0000-0000-0000859A0000}"/>
    <cellStyle name="Вывод 24 4 7" xfId="41655" xr:uid="{00000000-0005-0000-0000-0000869A0000}"/>
    <cellStyle name="Вывод 24 5" xfId="41656" xr:uid="{00000000-0005-0000-0000-0000879A0000}"/>
    <cellStyle name="Вывод 24 5 2" xfId="41657" xr:uid="{00000000-0005-0000-0000-0000889A0000}"/>
    <cellStyle name="Вывод 24 5 2 2" xfId="41658" xr:uid="{00000000-0005-0000-0000-0000899A0000}"/>
    <cellStyle name="Вывод 24 5 2 3" xfId="41659" xr:uid="{00000000-0005-0000-0000-00008A9A0000}"/>
    <cellStyle name="Вывод 24 5 3" xfId="41660" xr:uid="{00000000-0005-0000-0000-00008B9A0000}"/>
    <cellStyle name="Вывод 24 5 3 2" xfId="41661" xr:uid="{00000000-0005-0000-0000-00008C9A0000}"/>
    <cellStyle name="Вывод 24 5 3 3" xfId="41662" xr:uid="{00000000-0005-0000-0000-00008D9A0000}"/>
    <cellStyle name="Вывод 24 5 4" xfId="41663" xr:uid="{00000000-0005-0000-0000-00008E9A0000}"/>
    <cellStyle name="Вывод 24 5 4 2" xfId="41664" xr:uid="{00000000-0005-0000-0000-00008F9A0000}"/>
    <cellStyle name="Вывод 24 5 4 3" xfId="41665" xr:uid="{00000000-0005-0000-0000-0000909A0000}"/>
    <cellStyle name="Вывод 24 5 5" xfId="41666" xr:uid="{00000000-0005-0000-0000-0000919A0000}"/>
    <cellStyle name="Вывод 24 5 6" xfId="41667" xr:uid="{00000000-0005-0000-0000-0000929A0000}"/>
    <cellStyle name="Вывод 24 5 7" xfId="41668" xr:uid="{00000000-0005-0000-0000-0000939A0000}"/>
    <cellStyle name="Вывод 24 6" xfId="41669" xr:uid="{00000000-0005-0000-0000-0000949A0000}"/>
    <cellStyle name="Вывод 24 6 2" xfId="41670" xr:uid="{00000000-0005-0000-0000-0000959A0000}"/>
    <cellStyle name="Вывод 24 6 3" xfId="41671" xr:uid="{00000000-0005-0000-0000-0000969A0000}"/>
    <cellStyle name="Вывод 24 7" xfId="41672" xr:uid="{00000000-0005-0000-0000-0000979A0000}"/>
    <cellStyle name="Вывод 24 7 2" xfId="41673" xr:uid="{00000000-0005-0000-0000-0000989A0000}"/>
    <cellStyle name="Вывод 24 7 3" xfId="41674" xr:uid="{00000000-0005-0000-0000-0000999A0000}"/>
    <cellStyle name="Вывод 24 8" xfId="41675" xr:uid="{00000000-0005-0000-0000-00009A9A0000}"/>
    <cellStyle name="Вывод 24 9" xfId="41676" xr:uid="{00000000-0005-0000-0000-00009B9A0000}"/>
    <cellStyle name="Вывод 25" xfId="41677" xr:uid="{00000000-0005-0000-0000-00009C9A0000}"/>
    <cellStyle name="Вывод 25 2" xfId="41678" xr:uid="{00000000-0005-0000-0000-00009D9A0000}"/>
    <cellStyle name="Вывод 25 2 2" xfId="41679" xr:uid="{00000000-0005-0000-0000-00009E9A0000}"/>
    <cellStyle name="Вывод 25 2 2 2" xfId="41680" xr:uid="{00000000-0005-0000-0000-00009F9A0000}"/>
    <cellStyle name="Вывод 25 2 2 2 2" xfId="41681" xr:uid="{00000000-0005-0000-0000-0000A09A0000}"/>
    <cellStyle name="Вывод 25 2 2 2 3" xfId="41682" xr:uid="{00000000-0005-0000-0000-0000A19A0000}"/>
    <cellStyle name="Вывод 25 2 2 3" xfId="41683" xr:uid="{00000000-0005-0000-0000-0000A29A0000}"/>
    <cellStyle name="Вывод 25 2 2 3 2" xfId="41684" xr:uid="{00000000-0005-0000-0000-0000A39A0000}"/>
    <cellStyle name="Вывод 25 2 2 3 3" xfId="41685" xr:uid="{00000000-0005-0000-0000-0000A49A0000}"/>
    <cellStyle name="Вывод 25 2 2 4" xfId="41686" xr:uid="{00000000-0005-0000-0000-0000A59A0000}"/>
    <cellStyle name="Вывод 25 2 2 4 2" xfId="41687" xr:uid="{00000000-0005-0000-0000-0000A69A0000}"/>
    <cellStyle name="Вывод 25 2 2 4 3" xfId="41688" xr:uid="{00000000-0005-0000-0000-0000A79A0000}"/>
    <cellStyle name="Вывод 25 2 2 5" xfId="41689" xr:uid="{00000000-0005-0000-0000-0000A89A0000}"/>
    <cellStyle name="Вывод 25 2 2 6" xfId="41690" xr:uid="{00000000-0005-0000-0000-0000A99A0000}"/>
    <cellStyle name="Вывод 25 2 2 7" xfId="41691" xr:uid="{00000000-0005-0000-0000-0000AA9A0000}"/>
    <cellStyle name="Вывод 25 2 3" xfId="41692" xr:uid="{00000000-0005-0000-0000-0000AB9A0000}"/>
    <cellStyle name="Вывод 25 2 3 2" xfId="41693" xr:uid="{00000000-0005-0000-0000-0000AC9A0000}"/>
    <cellStyle name="Вывод 25 2 3 3" xfId="41694" xr:uid="{00000000-0005-0000-0000-0000AD9A0000}"/>
    <cellStyle name="Вывод 25 2 4" xfId="41695" xr:uid="{00000000-0005-0000-0000-0000AE9A0000}"/>
    <cellStyle name="Вывод 25 2 4 2" xfId="41696" xr:uid="{00000000-0005-0000-0000-0000AF9A0000}"/>
    <cellStyle name="Вывод 25 2 4 3" xfId="41697" xr:uid="{00000000-0005-0000-0000-0000B09A0000}"/>
    <cellStyle name="Вывод 25 2 5" xfId="41698" xr:uid="{00000000-0005-0000-0000-0000B19A0000}"/>
    <cellStyle name="Вывод 25 2 5 2" xfId="41699" xr:uid="{00000000-0005-0000-0000-0000B29A0000}"/>
    <cellStyle name="Вывод 25 2 5 3" xfId="41700" xr:uid="{00000000-0005-0000-0000-0000B39A0000}"/>
    <cellStyle name="Вывод 25 2 6" xfId="41701" xr:uid="{00000000-0005-0000-0000-0000B49A0000}"/>
    <cellStyle name="Вывод 25 2 7" xfId="41702" xr:uid="{00000000-0005-0000-0000-0000B59A0000}"/>
    <cellStyle name="Вывод 25 3" xfId="41703" xr:uid="{00000000-0005-0000-0000-0000B69A0000}"/>
    <cellStyle name="Вывод 25 3 2" xfId="41704" xr:uid="{00000000-0005-0000-0000-0000B79A0000}"/>
    <cellStyle name="Вывод 25 3 2 2" xfId="41705" xr:uid="{00000000-0005-0000-0000-0000B89A0000}"/>
    <cellStyle name="Вывод 25 3 2 3" xfId="41706" xr:uid="{00000000-0005-0000-0000-0000B99A0000}"/>
    <cellStyle name="Вывод 25 3 3" xfId="41707" xr:uid="{00000000-0005-0000-0000-0000BA9A0000}"/>
    <cellStyle name="Вывод 25 3 3 2" xfId="41708" xr:uid="{00000000-0005-0000-0000-0000BB9A0000}"/>
    <cellStyle name="Вывод 25 3 3 3" xfId="41709" xr:uid="{00000000-0005-0000-0000-0000BC9A0000}"/>
    <cellStyle name="Вывод 25 3 4" xfId="41710" xr:uid="{00000000-0005-0000-0000-0000BD9A0000}"/>
    <cellStyle name="Вывод 25 3 4 2" xfId="41711" xr:uid="{00000000-0005-0000-0000-0000BE9A0000}"/>
    <cellStyle name="Вывод 25 3 4 3" xfId="41712" xr:uid="{00000000-0005-0000-0000-0000BF9A0000}"/>
    <cellStyle name="Вывод 25 3 5" xfId="41713" xr:uid="{00000000-0005-0000-0000-0000C09A0000}"/>
    <cellStyle name="Вывод 25 3 6" xfId="41714" xr:uid="{00000000-0005-0000-0000-0000C19A0000}"/>
    <cellStyle name="Вывод 25 3 7" xfId="41715" xr:uid="{00000000-0005-0000-0000-0000C29A0000}"/>
    <cellStyle name="Вывод 25 4" xfId="41716" xr:uid="{00000000-0005-0000-0000-0000C39A0000}"/>
    <cellStyle name="Вывод 25 4 2" xfId="41717" xr:uid="{00000000-0005-0000-0000-0000C49A0000}"/>
    <cellStyle name="Вывод 25 4 2 2" xfId="41718" xr:uid="{00000000-0005-0000-0000-0000C59A0000}"/>
    <cellStyle name="Вывод 25 4 2 3" xfId="41719" xr:uid="{00000000-0005-0000-0000-0000C69A0000}"/>
    <cellStyle name="Вывод 25 4 3" xfId="41720" xr:uid="{00000000-0005-0000-0000-0000C79A0000}"/>
    <cellStyle name="Вывод 25 4 3 2" xfId="41721" xr:uid="{00000000-0005-0000-0000-0000C89A0000}"/>
    <cellStyle name="Вывод 25 4 3 3" xfId="41722" xr:uid="{00000000-0005-0000-0000-0000C99A0000}"/>
    <cellStyle name="Вывод 25 4 4" xfId="41723" xr:uid="{00000000-0005-0000-0000-0000CA9A0000}"/>
    <cellStyle name="Вывод 25 4 4 2" xfId="41724" xr:uid="{00000000-0005-0000-0000-0000CB9A0000}"/>
    <cellStyle name="Вывод 25 4 4 3" xfId="41725" xr:uid="{00000000-0005-0000-0000-0000CC9A0000}"/>
    <cellStyle name="Вывод 25 4 5" xfId="41726" xr:uid="{00000000-0005-0000-0000-0000CD9A0000}"/>
    <cellStyle name="Вывод 25 4 6" xfId="41727" xr:uid="{00000000-0005-0000-0000-0000CE9A0000}"/>
    <cellStyle name="Вывод 25 4 7" xfId="41728" xr:uid="{00000000-0005-0000-0000-0000CF9A0000}"/>
    <cellStyle name="Вывод 25 5" xfId="41729" xr:uid="{00000000-0005-0000-0000-0000D09A0000}"/>
    <cellStyle name="Вывод 25 5 2" xfId="41730" xr:uid="{00000000-0005-0000-0000-0000D19A0000}"/>
    <cellStyle name="Вывод 25 5 3" xfId="41731" xr:uid="{00000000-0005-0000-0000-0000D29A0000}"/>
    <cellStyle name="Вывод 25 6" xfId="41732" xr:uid="{00000000-0005-0000-0000-0000D39A0000}"/>
    <cellStyle name="Вывод 25 6 2" xfId="41733" xr:uid="{00000000-0005-0000-0000-0000D49A0000}"/>
    <cellStyle name="Вывод 25 6 3" xfId="41734" xr:uid="{00000000-0005-0000-0000-0000D59A0000}"/>
    <cellStyle name="Вывод 25 7" xfId="41735" xr:uid="{00000000-0005-0000-0000-0000D69A0000}"/>
    <cellStyle name="Вывод 25 8" xfId="41736" xr:uid="{00000000-0005-0000-0000-0000D79A0000}"/>
    <cellStyle name="Вывод 26" xfId="41737" xr:uid="{00000000-0005-0000-0000-0000D89A0000}"/>
    <cellStyle name="Вывод 26 2" xfId="41738" xr:uid="{00000000-0005-0000-0000-0000D99A0000}"/>
    <cellStyle name="Вывод 26 2 2" xfId="41739" xr:uid="{00000000-0005-0000-0000-0000DA9A0000}"/>
    <cellStyle name="Вывод 26 2 2 2" xfId="41740" xr:uid="{00000000-0005-0000-0000-0000DB9A0000}"/>
    <cellStyle name="Вывод 26 2 2 2 2" xfId="41741" xr:uid="{00000000-0005-0000-0000-0000DC9A0000}"/>
    <cellStyle name="Вывод 26 2 2 2 3" xfId="41742" xr:uid="{00000000-0005-0000-0000-0000DD9A0000}"/>
    <cellStyle name="Вывод 26 2 2 3" xfId="41743" xr:uid="{00000000-0005-0000-0000-0000DE9A0000}"/>
    <cellStyle name="Вывод 26 2 2 3 2" xfId="41744" xr:uid="{00000000-0005-0000-0000-0000DF9A0000}"/>
    <cellStyle name="Вывод 26 2 2 3 3" xfId="41745" xr:uid="{00000000-0005-0000-0000-0000E09A0000}"/>
    <cellStyle name="Вывод 26 2 2 4" xfId="41746" xr:uid="{00000000-0005-0000-0000-0000E19A0000}"/>
    <cellStyle name="Вывод 26 2 2 4 2" xfId="41747" xr:uid="{00000000-0005-0000-0000-0000E29A0000}"/>
    <cellStyle name="Вывод 26 2 2 4 3" xfId="41748" xr:uid="{00000000-0005-0000-0000-0000E39A0000}"/>
    <cellStyle name="Вывод 26 2 2 5" xfId="41749" xr:uid="{00000000-0005-0000-0000-0000E49A0000}"/>
    <cellStyle name="Вывод 26 2 2 6" xfId="41750" xr:uid="{00000000-0005-0000-0000-0000E59A0000}"/>
    <cellStyle name="Вывод 26 2 2 7" xfId="41751" xr:uid="{00000000-0005-0000-0000-0000E69A0000}"/>
    <cellStyle name="Вывод 26 2 3" xfId="41752" xr:uid="{00000000-0005-0000-0000-0000E79A0000}"/>
    <cellStyle name="Вывод 26 2 3 2" xfId="41753" xr:uid="{00000000-0005-0000-0000-0000E89A0000}"/>
    <cellStyle name="Вывод 26 2 3 3" xfId="41754" xr:uid="{00000000-0005-0000-0000-0000E99A0000}"/>
    <cellStyle name="Вывод 26 2 4" xfId="41755" xr:uid="{00000000-0005-0000-0000-0000EA9A0000}"/>
    <cellStyle name="Вывод 26 2 4 2" xfId="41756" xr:uid="{00000000-0005-0000-0000-0000EB9A0000}"/>
    <cellStyle name="Вывод 26 2 4 3" xfId="41757" xr:uid="{00000000-0005-0000-0000-0000EC9A0000}"/>
    <cellStyle name="Вывод 26 2 5" xfId="41758" xr:uid="{00000000-0005-0000-0000-0000ED9A0000}"/>
    <cellStyle name="Вывод 26 2 5 2" xfId="41759" xr:uid="{00000000-0005-0000-0000-0000EE9A0000}"/>
    <cellStyle name="Вывод 26 2 5 3" xfId="41760" xr:uid="{00000000-0005-0000-0000-0000EF9A0000}"/>
    <cellStyle name="Вывод 26 2 6" xfId="41761" xr:uid="{00000000-0005-0000-0000-0000F09A0000}"/>
    <cellStyle name="Вывод 26 2 7" xfId="41762" xr:uid="{00000000-0005-0000-0000-0000F19A0000}"/>
    <cellStyle name="Вывод 26 3" xfId="41763" xr:uid="{00000000-0005-0000-0000-0000F29A0000}"/>
    <cellStyle name="Вывод 26 3 2" xfId="41764" xr:uid="{00000000-0005-0000-0000-0000F39A0000}"/>
    <cellStyle name="Вывод 26 3 2 2" xfId="41765" xr:uid="{00000000-0005-0000-0000-0000F49A0000}"/>
    <cellStyle name="Вывод 26 3 2 3" xfId="41766" xr:uid="{00000000-0005-0000-0000-0000F59A0000}"/>
    <cellStyle name="Вывод 26 3 3" xfId="41767" xr:uid="{00000000-0005-0000-0000-0000F69A0000}"/>
    <cellStyle name="Вывод 26 3 3 2" xfId="41768" xr:uid="{00000000-0005-0000-0000-0000F79A0000}"/>
    <cellStyle name="Вывод 26 3 3 3" xfId="41769" xr:uid="{00000000-0005-0000-0000-0000F89A0000}"/>
    <cellStyle name="Вывод 26 3 4" xfId="41770" xr:uid="{00000000-0005-0000-0000-0000F99A0000}"/>
    <cellStyle name="Вывод 26 3 4 2" xfId="41771" xr:uid="{00000000-0005-0000-0000-0000FA9A0000}"/>
    <cellStyle name="Вывод 26 3 4 3" xfId="41772" xr:uid="{00000000-0005-0000-0000-0000FB9A0000}"/>
    <cellStyle name="Вывод 26 3 5" xfId="41773" xr:uid="{00000000-0005-0000-0000-0000FC9A0000}"/>
    <cellStyle name="Вывод 26 3 6" xfId="41774" xr:uid="{00000000-0005-0000-0000-0000FD9A0000}"/>
    <cellStyle name="Вывод 26 3 7" xfId="41775" xr:uid="{00000000-0005-0000-0000-0000FE9A0000}"/>
    <cellStyle name="Вывод 26 4" xfId="41776" xr:uid="{00000000-0005-0000-0000-0000FF9A0000}"/>
    <cellStyle name="Вывод 26 4 2" xfId="41777" xr:uid="{00000000-0005-0000-0000-0000009B0000}"/>
    <cellStyle name="Вывод 26 4 2 2" xfId="41778" xr:uid="{00000000-0005-0000-0000-0000019B0000}"/>
    <cellStyle name="Вывод 26 4 2 3" xfId="41779" xr:uid="{00000000-0005-0000-0000-0000029B0000}"/>
    <cellStyle name="Вывод 26 4 3" xfId="41780" xr:uid="{00000000-0005-0000-0000-0000039B0000}"/>
    <cellStyle name="Вывод 26 4 3 2" xfId="41781" xr:uid="{00000000-0005-0000-0000-0000049B0000}"/>
    <cellStyle name="Вывод 26 4 3 3" xfId="41782" xr:uid="{00000000-0005-0000-0000-0000059B0000}"/>
    <cellStyle name="Вывод 26 4 4" xfId="41783" xr:uid="{00000000-0005-0000-0000-0000069B0000}"/>
    <cellStyle name="Вывод 26 4 4 2" xfId="41784" xr:uid="{00000000-0005-0000-0000-0000079B0000}"/>
    <cellStyle name="Вывод 26 4 4 3" xfId="41785" xr:uid="{00000000-0005-0000-0000-0000089B0000}"/>
    <cellStyle name="Вывод 26 4 5" xfId="41786" xr:uid="{00000000-0005-0000-0000-0000099B0000}"/>
    <cellStyle name="Вывод 26 4 6" xfId="41787" xr:uid="{00000000-0005-0000-0000-00000A9B0000}"/>
    <cellStyle name="Вывод 26 4 7" xfId="41788" xr:uid="{00000000-0005-0000-0000-00000B9B0000}"/>
    <cellStyle name="Вывод 26 5" xfId="41789" xr:uid="{00000000-0005-0000-0000-00000C9B0000}"/>
    <cellStyle name="Вывод 26 5 2" xfId="41790" xr:uid="{00000000-0005-0000-0000-00000D9B0000}"/>
    <cellStyle name="Вывод 26 5 3" xfId="41791" xr:uid="{00000000-0005-0000-0000-00000E9B0000}"/>
    <cellStyle name="Вывод 26 6" xfId="41792" xr:uid="{00000000-0005-0000-0000-00000F9B0000}"/>
    <cellStyle name="Вывод 26 6 2" xfId="41793" xr:uid="{00000000-0005-0000-0000-0000109B0000}"/>
    <cellStyle name="Вывод 26 6 3" xfId="41794" xr:uid="{00000000-0005-0000-0000-0000119B0000}"/>
    <cellStyle name="Вывод 26 7" xfId="41795" xr:uid="{00000000-0005-0000-0000-0000129B0000}"/>
    <cellStyle name="Вывод 26 8" xfId="41796" xr:uid="{00000000-0005-0000-0000-0000139B0000}"/>
    <cellStyle name="Вывод 27" xfId="41797" xr:uid="{00000000-0005-0000-0000-0000149B0000}"/>
    <cellStyle name="Вывод 27 2" xfId="41798" xr:uid="{00000000-0005-0000-0000-0000159B0000}"/>
    <cellStyle name="Вывод 27 2 2" xfId="41799" xr:uid="{00000000-0005-0000-0000-0000169B0000}"/>
    <cellStyle name="Вывод 27 2 2 2" xfId="41800" xr:uid="{00000000-0005-0000-0000-0000179B0000}"/>
    <cellStyle name="Вывод 27 2 2 2 2" xfId="41801" xr:uid="{00000000-0005-0000-0000-0000189B0000}"/>
    <cellStyle name="Вывод 27 2 2 2 3" xfId="41802" xr:uid="{00000000-0005-0000-0000-0000199B0000}"/>
    <cellStyle name="Вывод 27 2 2 3" xfId="41803" xr:uid="{00000000-0005-0000-0000-00001A9B0000}"/>
    <cellStyle name="Вывод 27 2 2 3 2" xfId="41804" xr:uid="{00000000-0005-0000-0000-00001B9B0000}"/>
    <cellStyle name="Вывод 27 2 2 3 3" xfId="41805" xr:uid="{00000000-0005-0000-0000-00001C9B0000}"/>
    <cellStyle name="Вывод 27 2 2 4" xfId="41806" xr:uid="{00000000-0005-0000-0000-00001D9B0000}"/>
    <cellStyle name="Вывод 27 2 2 4 2" xfId="41807" xr:uid="{00000000-0005-0000-0000-00001E9B0000}"/>
    <cellStyle name="Вывод 27 2 2 4 3" xfId="41808" xr:uid="{00000000-0005-0000-0000-00001F9B0000}"/>
    <cellStyle name="Вывод 27 2 2 5" xfId="41809" xr:uid="{00000000-0005-0000-0000-0000209B0000}"/>
    <cellStyle name="Вывод 27 2 2 6" xfId="41810" xr:uid="{00000000-0005-0000-0000-0000219B0000}"/>
    <cellStyle name="Вывод 27 2 2 7" xfId="41811" xr:uid="{00000000-0005-0000-0000-0000229B0000}"/>
    <cellStyle name="Вывод 27 2 3" xfId="41812" xr:uid="{00000000-0005-0000-0000-0000239B0000}"/>
    <cellStyle name="Вывод 27 2 3 2" xfId="41813" xr:uid="{00000000-0005-0000-0000-0000249B0000}"/>
    <cellStyle name="Вывод 27 2 3 3" xfId="41814" xr:uid="{00000000-0005-0000-0000-0000259B0000}"/>
    <cellStyle name="Вывод 27 2 4" xfId="41815" xr:uid="{00000000-0005-0000-0000-0000269B0000}"/>
    <cellStyle name="Вывод 27 2 4 2" xfId="41816" xr:uid="{00000000-0005-0000-0000-0000279B0000}"/>
    <cellStyle name="Вывод 27 2 4 3" xfId="41817" xr:uid="{00000000-0005-0000-0000-0000289B0000}"/>
    <cellStyle name="Вывод 27 2 5" xfId="41818" xr:uid="{00000000-0005-0000-0000-0000299B0000}"/>
    <cellStyle name="Вывод 27 2 5 2" xfId="41819" xr:uid="{00000000-0005-0000-0000-00002A9B0000}"/>
    <cellStyle name="Вывод 27 2 5 3" xfId="41820" xr:uid="{00000000-0005-0000-0000-00002B9B0000}"/>
    <cellStyle name="Вывод 27 2 6" xfId="41821" xr:uid="{00000000-0005-0000-0000-00002C9B0000}"/>
    <cellStyle name="Вывод 27 2 7" xfId="41822" xr:uid="{00000000-0005-0000-0000-00002D9B0000}"/>
    <cellStyle name="Вывод 27 3" xfId="41823" xr:uid="{00000000-0005-0000-0000-00002E9B0000}"/>
    <cellStyle name="Вывод 27 3 2" xfId="41824" xr:uid="{00000000-0005-0000-0000-00002F9B0000}"/>
    <cellStyle name="Вывод 27 3 2 2" xfId="41825" xr:uid="{00000000-0005-0000-0000-0000309B0000}"/>
    <cellStyle name="Вывод 27 3 2 3" xfId="41826" xr:uid="{00000000-0005-0000-0000-0000319B0000}"/>
    <cellStyle name="Вывод 27 3 3" xfId="41827" xr:uid="{00000000-0005-0000-0000-0000329B0000}"/>
    <cellStyle name="Вывод 27 3 3 2" xfId="41828" xr:uid="{00000000-0005-0000-0000-0000339B0000}"/>
    <cellStyle name="Вывод 27 3 3 3" xfId="41829" xr:uid="{00000000-0005-0000-0000-0000349B0000}"/>
    <cellStyle name="Вывод 27 3 4" xfId="41830" xr:uid="{00000000-0005-0000-0000-0000359B0000}"/>
    <cellStyle name="Вывод 27 3 4 2" xfId="41831" xr:uid="{00000000-0005-0000-0000-0000369B0000}"/>
    <cellStyle name="Вывод 27 3 4 3" xfId="41832" xr:uid="{00000000-0005-0000-0000-0000379B0000}"/>
    <cellStyle name="Вывод 27 3 5" xfId="41833" xr:uid="{00000000-0005-0000-0000-0000389B0000}"/>
    <cellStyle name="Вывод 27 3 6" xfId="41834" xr:uid="{00000000-0005-0000-0000-0000399B0000}"/>
    <cellStyle name="Вывод 27 3 7" xfId="41835" xr:uid="{00000000-0005-0000-0000-00003A9B0000}"/>
    <cellStyle name="Вывод 27 4" xfId="41836" xr:uid="{00000000-0005-0000-0000-00003B9B0000}"/>
    <cellStyle name="Вывод 27 4 2" xfId="41837" xr:uid="{00000000-0005-0000-0000-00003C9B0000}"/>
    <cellStyle name="Вывод 27 4 2 2" xfId="41838" xr:uid="{00000000-0005-0000-0000-00003D9B0000}"/>
    <cellStyle name="Вывод 27 4 2 3" xfId="41839" xr:uid="{00000000-0005-0000-0000-00003E9B0000}"/>
    <cellStyle name="Вывод 27 4 3" xfId="41840" xr:uid="{00000000-0005-0000-0000-00003F9B0000}"/>
    <cellStyle name="Вывод 27 4 3 2" xfId="41841" xr:uid="{00000000-0005-0000-0000-0000409B0000}"/>
    <cellStyle name="Вывод 27 4 3 3" xfId="41842" xr:uid="{00000000-0005-0000-0000-0000419B0000}"/>
    <cellStyle name="Вывод 27 4 4" xfId="41843" xr:uid="{00000000-0005-0000-0000-0000429B0000}"/>
    <cellStyle name="Вывод 27 4 4 2" xfId="41844" xr:uid="{00000000-0005-0000-0000-0000439B0000}"/>
    <cellStyle name="Вывод 27 4 4 3" xfId="41845" xr:uid="{00000000-0005-0000-0000-0000449B0000}"/>
    <cellStyle name="Вывод 27 4 5" xfId="41846" xr:uid="{00000000-0005-0000-0000-0000459B0000}"/>
    <cellStyle name="Вывод 27 4 6" xfId="41847" xr:uid="{00000000-0005-0000-0000-0000469B0000}"/>
    <cellStyle name="Вывод 27 4 7" xfId="41848" xr:uid="{00000000-0005-0000-0000-0000479B0000}"/>
    <cellStyle name="Вывод 27 5" xfId="41849" xr:uid="{00000000-0005-0000-0000-0000489B0000}"/>
    <cellStyle name="Вывод 27 5 2" xfId="41850" xr:uid="{00000000-0005-0000-0000-0000499B0000}"/>
    <cellStyle name="Вывод 27 5 3" xfId="41851" xr:uid="{00000000-0005-0000-0000-00004A9B0000}"/>
    <cellStyle name="Вывод 27 6" xfId="41852" xr:uid="{00000000-0005-0000-0000-00004B9B0000}"/>
    <cellStyle name="Вывод 27 6 2" xfId="41853" xr:uid="{00000000-0005-0000-0000-00004C9B0000}"/>
    <cellStyle name="Вывод 27 6 3" xfId="41854" xr:uid="{00000000-0005-0000-0000-00004D9B0000}"/>
    <cellStyle name="Вывод 27 7" xfId="41855" xr:uid="{00000000-0005-0000-0000-00004E9B0000}"/>
    <cellStyle name="Вывод 27 8" xfId="41856" xr:uid="{00000000-0005-0000-0000-00004F9B0000}"/>
    <cellStyle name="Вывод 3" xfId="26693" xr:uid="{00000000-0005-0000-0000-0000509B0000}"/>
    <cellStyle name="Вывод 3 10" xfId="26694" xr:uid="{00000000-0005-0000-0000-0000519B0000}"/>
    <cellStyle name="Вывод 3 10 2" xfId="26695" xr:uid="{00000000-0005-0000-0000-0000529B0000}"/>
    <cellStyle name="Вывод 3 10 2 2" xfId="41857" xr:uid="{00000000-0005-0000-0000-0000539B0000}"/>
    <cellStyle name="Вывод 3 10 2 2 2" xfId="41858" xr:uid="{00000000-0005-0000-0000-0000549B0000}"/>
    <cellStyle name="Вывод 3 10 2 2 2 2" xfId="41859" xr:uid="{00000000-0005-0000-0000-0000559B0000}"/>
    <cellStyle name="Вывод 3 10 2 2 2 3" xfId="41860" xr:uid="{00000000-0005-0000-0000-0000569B0000}"/>
    <cellStyle name="Вывод 3 10 2 2 3" xfId="41861" xr:uid="{00000000-0005-0000-0000-0000579B0000}"/>
    <cellStyle name="Вывод 3 10 2 2 3 2" xfId="41862" xr:uid="{00000000-0005-0000-0000-0000589B0000}"/>
    <cellStyle name="Вывод 3 10 2 2 3 3" xfId="41863" xr:uid="{00000000-0005-0000-0000-0000599B0000}"/>
    <cellStyle name="Вывод 3 10 2 2 4" xfId="41864" xr:uid="{00000000-0005-0000-0000-00005A9B0000}"/>
    <cellStyle name="Вывод 3 10 2 2 4 2" xfId="41865" xr:uid="{00000000-0005-0000-0000-00005B9B0000}"/>
    <cellStyle name="Вывод 3 10 2 2 4 3" xfId="41866" xr:uid="{00000000-0005-0000-0000-00005C9B0000}"/>
    <cellStyle name="Вывод 3 10 2 2 5" xfId="41867" xr:uid="{00000000-0005-0000-0000-00005D9B0000}"/>
    <cellStyle name="Вывод 3 10 2 2 6" xfId="41868" xr:uid="{00000000-0005-0000-0000-00005E9B0000}"/>
    <cellStyle name="Вывод 3 10 2 2 7" xfId="41869" xr:uid="{00000000-0005-0000-0000-00005F9B0000}"/>
    <cellStyle name="Вывод 3 10 2 3" xfId="41870" xr:uid="{00000000-0005-0000-0000-0000609B0000}"/>
    <cellStyle name="Вывод 3 10 2 3 2" xfId="41871" xr:uid="{00000000-0005-0000-0000-0000619B0000}"/>
    <cellStyle name="Вывод 3 10 2 3 3" xfId="41872" xr:uid="{00000000-0005-0000-0000-0000629B0000}"/>
    <cellStyle name="Вывод 3 10 2 4" xfId="41873" xr:uid="{00000000-0005-0000-0000-0000639B0000}"/>
    <cellStyle name="Вывод 3 10 2 4 2" xfId="41874" xr:uid="{00000000-0005-0000-0000-0000649B0000}"/>
    <cellStyle name="Вывод 3 10 2 4 3" xfId="41875" xr:uid="{00000000-0005-0000-0000-0000659B0000}"/>
    <cellStyle name="Вывод 3 10 2 5" xfId="41876" xr:uid="{00000000-0005-0000-0000-0000669B0000}"/>
    <cellStyle name="Вывод 3 10 2 5 2" xfId="41877" xr:uid="{00000000-0005-0000-0000-0000679B0000}"/>
    <cellStyle name="Вывод 3 10 2 5 3" xfId="41878" xr:uid="{00000000-0005-0000-0000-0000689B0000}"/>
    <cellStyle name="Вывод 3 10 2 6" xfId="41879" xr:uid="{00000000-0005-0000-0000-0000699B0000}"/>
    <cellStyle name="Вывод 3 10 2 7" xfId="41880" xr:uid="{00000000-0005-0000-0000-00006A9B0000}"/>
    <cellStyle name="Вывод 3 10 3" xfId="41881" xr:uid="{00000000-0005-0000-0000-00006B9B0000}"/>
    <cellStyle name="Вывод 3 10 3 2" xfId="41882" xr:uid="{00000000-0005-0000-0000-00006C9B0000}"/>
    <cellStyle name="Вывод 3 10 3 2 2" xfId="41883" xr:uid="{00000000-0005-0000-0000-00006D9B0000}"/>
    <cellStyle name="Вывод 3 10 3 2 3" xfId="41884" xr:uid="{00000000-0005-0000-0000-00006E9B0000}"/>
    <cellStyle name="Вывод 3 10 3 3" xfId="41885" xr:uid="{00000000-0005-0000-0000-00006F9B0000}"/>
    <cellStyle name="Вывод 3 10 3 3 2" xfId="41886" xr:uid="{00000000-0005-0000-0000-0000709B0000}"/>
    <cellStyle name="Вывод 3 10 3 3 3" xfId="41887" xr:uid="{00000000-0005-0000-0000-0000719B0000}"/>
    <cellStyle name="Вывод 3 10 3 4" xfId="41888" xr:uid="{00000000-0005-0000-0000-0000729B0000}"/>
    <cellStyle name="Вывод 3 10 3 4 2" xfId="41889" xr:uid="{00000000-0005-0000-0000-0000739B0000}"/>
    <cellStyle name="Вывод 3 10 3 4 3" xfId="41890" xr:uid="{00000000-0005-0000-0000-0000749B0000}"/>
    <cellStyle name="Вывод 3 10 3 5" xfId="41891" xr:uid="{00000000-0005-0000-0000-0000759B0000}"/>
    <cellStyle name="Вывод 3 10 3 6" xfId="41892" xr:uid="{00000000-0005-0000-0000-0000769B0000}"/>
    <cellStyle name="Вывод 3 10 3 7" xfId="41893" xr:uid="{00000000-0005-0000-0000-0000779B0000}"/>
    <cellStyle name="Вывод 3 10 4" xfId="41894" xr:uid="{00000000-0005-0000-0000-0000789B0000}"/>
    <cellStyle name="Вывод 3 10 4 2" xfId="41895" xr:uid="{00000000-0005-0000-0000-0000799B0000}"/>
    <cellStyle name="Вывод 3 10 4 2 2" xfId="41896" xr:uid="{00000000-0005-0000-0000-00007A9B0000}"/>
    <cellStyle name="Вывод 3 10 4 2 3" xfId="41897" xr:uid="{00000000-0005-0000-0000-00007B9B0000}"/>
    <cellStyle name="Вывод 3 10 4 3" xfId="41898" xr:uid="{00000000-0005-0000-0000-00007C9B0000}"/>
    <cellStyle name="Вывод 3 10 4 3 2" xfId="41899" xr:uid="{00000000-0005-0000-0000-00007D9B0000}"/>
    <cellStyle name="Вывод 3 10 4 3 3" xfId="41900" xr:uid="{00000000-0005-0000-0000-00007E9B0000}"/>
    <cellStyle name="Вывод 3 10 4 4" xfId="41901" xr:uid="{00000000-0005-0000-0000-00007F9B0000}"/>
    <cellStyle name="Вывод 3 10 4 4 2" xfId="41902" xr:uid="{00000000-0005-0000-0000-0000809B0000}"/>
    <cellStyle name="Вывод 3 10 4 4 3" xfId="41903" xr:uid="{00000000-0005-0000-0000-0000819B0000}"/>
    <cellStyle name="Вывод 3 10 4 5" xfId="41904" xr:uid="{00000000-0005-0000-0000-0000829B0000}"/>
    <cellStyle name="Вывод 3 10 4 6" xfId="41905" xr:uid="{00000000-0005-0000-0000-0000839B0000}"/>
    <cellStyle name="Вывод 3 10 4 7" xfId="41906" xr:uid="{00000000-0005-0000-0000-0000849B0000}"/>
    <cellStyle name="Вывод 3 10 5" xfId="41907" xr:uid="{00000000-0005-0000-0000-0000859B0000}"/>
    <cellStyle name="Вывод 3 10 5 2" xfId="41908" xr:uid="{00000000-0005-0000-0000-0000869B0000}"/>
    <cellStyle name="Вывод 3 10 5 3" xfId="41909" xr:uid="{00000000-0005-0000-0000-0000879B0000}"/>
    <cellStyle name="Вывод 3 10 6" xfId="41910" xr:uid="{00000000-0005-0000-0000-0000889B0000}"/>
    <cellStyle name="Вывод 3 10 6 2" xfId="41911" xr:uid="{00000000-0005-0000-0000-0000899B0000}"/>
    <cellStyle name="Вывод 3 10 6 3" xfId="41912" xr:uid="{00000000-0005-0000-0000-00008A9B0000}"/>
    <cellStyle name="Вывод 3 10 7" xfId="41913" xr:uid="{00000000-0005-0000-0000-00008B9B0000}"/>
    <cellStyle name="Вывод 3 10 8" xfId="41914" xr:uid="{00000000-0005-0000-0000-00008C9B0000}"/>
    <cellStyle name="Вывод 3 11" xfId="26696" xr:uid="{00000000-0005-0000-0000-00008D9B0000}"/>
    <cellStyle name="Вывод 3 11 2" xfId="26697" xr:uid="{00000000-0005-0000-0000-00008E9B0000}"/>
    <cellStyle name="Вывод 3 11 2 2" xfId="41915" xr:uid="{00000000-0005-0000-0000-00008F9B0000}"/>
    <cellStyle name="Вывод 3 11 2 2 2" xfId="41916" xr:uid="{00000000-0005-0000-0000-0000909B0000}"/>
    <cellStyle name="Вывод 3 11 2 2 2 2" xfId="41917" xr:uid="{00000000-0005-0000-0000-0000919B0000}"/>
    <cellStyle name="Вывод 3 11 2 2 2 3" xfId="41918" xr:uid="{00000000-0005-0000-0000-0000929B0000}"/>
    <cellStyle name="Вывод 3 11 2 2 3" xfId="41919" xr:uid="{00000000-0005-0000-0000-0000939B0000}"/>
    <cellStyle name="Вывод 3 11 2 2 3 2" xfId="41920" xr:uid="{00000000-0005-0000-0000-0000949B0000}"/>
    <cellStyle name="Вывод 3 11 2 2 3 3" xfId="41921" xr:uid="{00000000-0005-0000-0000-0000959B0000}"/>
    <cellStyle name="Вывод 3 11 2 2 4" xfId="41922" xr:uid="{00000000-0005-0000-0000-0000969B0000}"/>
    <cellStyle name="Вывод 3 11 2 2 4 2" xfId="41923" xr:uid="{00000000-0005-0000-0000-0000979B0000}"/>
    <cellStyle name="Вывод 3 11 2 2 4 3" xfId="41924" xr:uid="{00000000-0005-0000-0000-0000989B0000}"/>
    <cellStyle name="Вывод 3 11 2 2 5" xfId="41925" xr:uid="{00000000-0005-0000-0000-0000999B0000}"/>
    <cellStyle name="Вывод 3 11 2 2 6" xfId="41926" xr:uid="{00000000-0005-0000-0000-00009A9B0000}"/>
    <cellStyle name="Вывод 3 11 2 2 7" xfId="41927" xr:uid="{00000000-0005-0000-0000-00009B9B0000}"/>
    <cellStyle name="Вывод 3 11 2 3" xfId="41928" xr:uid="{00000000-0005-0000-0000-00009C9B0000}"/>
    <cellStyle name="Вывод 3 11 2 3 2" xfId="41929" xr:uid="{00000000-0005-0000-0000-00009D9B0000}"/>
    <cellStyle name="Вывод 3 11 2 3 3" xfId="41930" xr:uid="{00000000-0005-0000-0000-00009E9B0000}"/>
    <cellStyle name="Вывод 3 11 2 4" xfId="41931" xr:uid="{00000000-0005-0000-0000-00009F9B0000}"/>
    <cellStyle name="Вывод 3 11 2 4 2" xfId="41932" xr:uid="{00000000-0005-0000-0000-0000A09B0000}"/>
    <cellStyle name="Вывод 3 11 2 4 3" xfId="41933" xr:uid="{00000000-0005-0000-0000-0000A19B0000}"/>
    <cellStyle name="Вывод 3 11 2 5" xfId="41934" xr:uid="{00000000-0005-0000-0000-0000A29B0000}"/>
    <cellStyle name="Вывод 3 11 2 5 2" xfId="41935" xr:uid="{00000000-0005-0000-0000-0000A39B0000}"/>
    <cellStyle name="Вывод 3 11 2 5 3" xfId="41936" xr:uid="{00000000-0005-0000-0000-0000A49B0000}"/>
    <cellStyle name="Вывод 3 11 2 6" xfId="41937" xr:uid="{00000000-0005-0000-0000-0000A59B0000}"/>
    <cellStyle name="Вывод 3 11 2 7" xfId="41938" xr:uid="{00000000-0005-0000-0000-0000A69B0000}"/>
    <cellStyle name="Вывод 3 11 3" xfId="41939" xr:uid="{00000000-0005-0000-0000-0000A79B0000}"/>
    <cellStyle name="Вывод 3 11 3 2" xfId="41940" xr:uid="{00000000-0005-0000-0000-0000A89B0000}"/>
    <cellStyle name="Вывод 3 11 3 2 2" xfId="41941" xr:uid="{00000000-0005-0000-0000-0000A99B0000}"/>
    <cellStyle name="Вывод 3 11 3 2 3" xfId="41942" xr:uid="{00000000-0005-0000-0000-0000AA9B0000}"/>
    <cellStyle name="Вывод 3 11 3 3" xfId="41943" xr:uid="{00000000-0005-0000-0000-0000AB9B0000}"/>
    <cellStyle name="Вывод 3 11 3 3 2" xfId="41944" xr:uid="{00000000-0005-0000-0000-0000AC9B0000}"/>
    <cellStyle name="Вывод 3 11 3 3 3" xfId="41945" xr:uid="{00000000-0005-0000-0000-0000AD9B0000}"/>
    <cellStyle name="Вывод 3 11 3 4" xfId="41946" xr:uid="{00000000-0005-0000-0000-0000AE9B0000}"/>
    <cellStyle name="Вывод 3 11 3 4 2" xfId="41947" xr:uid="{00000000-0005-0000-0000-0000AF9B0000}"/>
    <cellStyle name="Вывод 3 11 3 4 3" xfId="41948" xr:uid="{00000000-0005-0000-0000-0000B09B0000}"/>
    <cellStyle name="Вывод 3 11 3 5" xfId="41949" xr:uid="{00000000-0005-0000-0000-0000B19B0000}"/>
    <cellStyle name="Вывод 3 11 3 6" xfId="41950" xr:uid="{00000000-0005-0000-0000-0000B29B0000}"/>
    <cellStyle name="Вывод 3 11 3 7" xfId="41951" xr:uid="{00000000-0005-0000-0000-0000B39B0000}"/>
    <cellStyle name="Вывод 3 11 4" xfId="41952" xr:uid="{00000000-0005-0000-0000-0000B49B0000}"/>
    <cellStyle name="Вывод 3 11 4 2" xfId="41953" xr:uid="{00000000-0005-0000-0000-0000B59B0000}"/>
    <cellStyle name="Вывод 3 11 4 2 2" xfId="41954" xr:uid="{00000000-0005-0000-0000-0000B69B0000}"/>
    <cellStyle name="Вывод 3 11 4 2 3" xfId="41955" xr:uid="{00000000-0005-0000-0000-0000B79B0000}"/>
    <cellStyle name="Вывод 3 11 4 3" xfId="41956" xr:uid="{00000000-0005-0000-0000-0000B89B0000}"/>
    <cellStyle name="Вывод 3 11 4 3 2" xfId="41957" xr:uid="{00000000-0005-0000-0000-0000B99B0000}"/>
    <cellStyle name="Вывод 3 11 4 3 3" xfId="41958" xr:uid="{00000000-0005-0000-0000-0000BA9B0000}"/>
    <cellStyle name="Вывод 3 11 4 4" xfId="41959" xr:uid="{00000000-0005-0000-0000-0000BB9B0000}"/>
    <cellStyle name="Вывод 3 11 4 4 2" xfId="41960" xr:uid="{00000000-0005-0000-0000-0000BC9B0000}"/>
    <cellStyle name="Вывод 3 11 4 4 3" xfId="41961" xr:uid="{00000000-0005-0000-0000-0000BD9B0000}"/>
    <cellStyle name="Вывод 3 11 4 5" xfId="41962" xr:uid="{00000000-0005-0000-0000-0000BE9B0000}"/>
    <cellStyle name="Вывод 3 11 4 6" xfId="41963" xr:uid="{00000000-0005-0000-0000-0000BF9B0000}"/>
    <cellStyle name="Вывод 3 11 4 7" xfId="41964" xr:uid="{00000000-0005-0000-0000-0000C09B0000}"/>
    <cellStyle name="Вывод 3 11 5" xfId="41965" xr:uid="{00000000-0005-0000-0000-0000C19B0000}"/>
    <cellStyle name="Вывод 3 11 5 2" xfId="41966" xr:uid="{00000000-0005-0000-0000-0000C29B0000}"/>
    <cellStyle name="Вывод 3 11 5 3" xfId="41967" xr:uid="{00000000-0005-0000-0000-0000C39B0000}"/>
    <cellStyle name="Вывод 3 11 6" xfId="41968" xr:uid="{00000000-0005-0000-0000-0000C49B0000}"/>
    <cellStyle name="Вывод 3 11 6 2" xfId="41969" xr:uid="{00000000-0005-0000-0000-0000C59B0000}"/>
    <cellStyle name="Вывод 3 11 6 3" xfId="41970" xr:uid="{00000000-0005-0000-0000-0000C69B0000}"/>
    <cellStyle name="Вывод 3 11 7" xfId="41971" xr:uid="{00000000-0005-0000-0000-0000C79B0000}"/>
    <cellStyle name="Вывод 3 11 8" xfId="41972" xr:uid="{00000000-0005-0000-0000-0000C89B0000}"/>
    <cellStyle name="Вывод 3 12" xfId="26698" xr:uid="{00000000-0005-0000-0000-0000C99B0000}"/>
    <cellStyle name="Вывод 3 12 2" xfId="41973" xr:uid="{00000000-0005-0000-0000-0000CA9B0000}"/>
    <cellStyle name="Вывод 3 12 2 2" xfId="41974" xr:uid="{00000000-0005-0000-0000-0000CB9B0000}"/>
    <cellStyle name="Вывод 3 12 2 2 2" xfId="41975" xr:uid="{00000000-0005-0000-0000-0000CC9B0000}"/>
    <cellStyle name="Вывод 3 12 2 2 2 2" xfId="41976" xr:uid="{00000000-0005-0000-0000-0000CD9B0000}"/>
    <cellStyle name="Вывод 3 12 2 2 2 3" xfId="41977" xr:uid="{00000000-0005-0000-0000-0000CE9B0000}"/>
    <cellStyle name="Вывод 3 12 2 2 3" xfId="41978" xr:uid="{00000000-0005-0000-0000-0000CF9B0000}"/>
    <cellStyle name="Вывод 3 12 2 2 3 2" xfId="41979" xr:uid="{00000000-0005-0000-0000-0000D09B0000}"/>
    <cellStyle name="Вывод 3 12 2 2 3 3" xfId="41980" xr:uid="{00000000-0005-0000-0000-0000D19B0000}"/>
    <cellStyle name="Вывод 3 12 2 2 4" xfId="41981" xr:uid="{00000000-0005-0000-0000-0000D29B0000}"/>
    <cellStyle name="Вывод 3 12 2 2 4 2" xfId="41982" xr:uid="{00000000-0005-0000-0000-0000D39B0000}"/>
    <cellStyle name="Вывод 3 12 2 2 4 3" xfId="41983" xr:uid="{00000000-0005-0000-0000-0000D49B0000}"/>
    <cellStyle name="Вывод 3 12 2 2 5" xfId="41984" xr:uid="{00000000-0005-0000-0000-0000D59B0000}"/>
    <cellStyle name="Вывод 3 12 2 2 6" xfId="41985" xr:uid="{00000000-0005-0000-0000-0000D69B0000}"/>
    <cellStyle name="Вывод 3 12 2 2 7" xfId="41986" xr:uid="{00000000-0005-0000-0000-0000D79B0000}"/>
    <cellStyle name="Вывод 3 12 2 3" xfId="41987" xr:uid="{00000000-0005-0000-0000-0000D89B0000}"/>
    <cellStyle name="Вывод 3 12 2 3 2" xfId="41988" xr:uid="{00000000-0005-0000-0000-0000D99B0000}"/>
    <cellStyle name="Вывод 3 12 2 3 3" xfId="41989" xr:uid="{00000000-0005-0000-0000-0000DA9B0000}"/>
    <cellStyle name="Вывод 3 12 2 4" xfId="41990" xr:uid="{00000000-0005-0000-0000-0000DB9B0000}"/>
    <cellStyle name="Вывод 3 12 2 4 2" xfId="41991" xr:uid="{00000000-0005-0000-0000-0000DC9B0000}"/>
    <cellStyle name="Вывод 3 12 2 4 3" xfId="41992" xr:uid="{00000000-0005-0000-0000-0000DD9B0000}"/>
    <cellStyle name="Вывод 3 12 2 5" xfId="41993" xr:uid="{00000000-0005-0000-0000-0000DE9B0000}"/>
    <cellStyle name="Вывод 3 12 2 5 2" xfId="41994" xr:uid="{00000000-0005-0000-0000-0000DF9B0000}"/>
    <cellStyle name="Вывод 3 12 2 5 3" xfId="41995" xr:uid="{00000000-0005-0000-0000-0000E09B0000}"/>
    <cellStyle name="Вывод 3 12 2 6" xfId="41996" xr:uid="{00000000-0005-0000-0000-0000E19B0000}"/>
    <cellStyle name="Вывод 3 12 2 7" xfId="41997" xr:uid="{00000000-0005-0000-0000-0000E29B0000}"/>
    <cellStyle name="Вывод 3 12 3" xfId="41998" xr:uid="{00000000-0005-0000-0000-0000E39B0000}"/>
    <cellStyle name="Вывод 3 12 3 2" xfId="41999" xr:uid="{00000000-0005-0000-0000-0000E49B0000}"/>
    <cellStyle name="Вывод 3 12 3 2 2" xfId="42000" xr:uid="{00000000-0005-0000-0000-0000E59B0000}"/>
    <cellStyle name="Вывод 3 12 3 2 3" xfId="42001" xr:uid="{00000000-0005-0000-0000-0000E69B0000}"/>
    <cellStyle name="Вывод 3 12 3 3" xfId="42002" xr:uid="{00000000-0005-0000-0000-0000E79B0000}"/>
    <cellStyle name="Вывод 3 12 3 3 2" xfId="42003" xr:uid="{00000000-0005-0000-0000-0000E89B0000}"/>
    <cellStyle name="Вывод 3 12 3 3 3" xfId="42004" xr:uid="{00000000-0005-0000-0000-0000E99B0000}"/>
    <cellStyle name="Вывод 3 12 3 4" xfId="42005" xr:uid="{00000000-0005-0000-0000-0000EA9B0000}"/>
    <cellStyle name="Вывод 3 12 3 4 2" xfId="42006" xr:uid="{00000000-0005-0000-0000-0000EB9B0000}"/>
    <cellStyle name="Вывод 3 12 3 4 3" xfId="42007" xr:uid="{00000000-0005-0000-0000-0000EC9B0000}"/>
    <cellStyle name="Вывод 3 12 3 5" xfId="42008" xr:uid="{00000000-0005-0000-0000-0000ED9B0000}"/>
    <cellStyle name="Вывод 3 12 3 6" xfId="42009" xr:uid="{00000000-0005-0000-0000-0000EE9B0000}"/>
    <cellStyle name="Вывод 3 12 3 7" xfId="42010" xr:uid="{00000000-0005-0000-0000-0000EF9B0000}"/>
    <cellStyle name="Вывод 3 12 4" xfId="42011" xr:uid="{00000000-0005-0000-0000-0000F09B0000}"/>
    <cellStyle name="Вывод 3 12 4 2" xfId="42012" xr:uid="{00000000-0005-0000-0000-0000F19B0000}"/>
    <cellStyle name="Вывод 3 12 4 2 2" xfId="42013" xr:uid="{00000000-0005-0000-0000-0000F29B0000}"/>
    <cellStyle name="Вывод 3 12 4 2 3" xfId="42014" xr:uid="{00000000-0005-0000-0000-0000F39B0000}"/>
    <cellStyle name="Вывод 3 12 4 3" xfId="42015" xr:uid="{00000000-0005-0000-0000-0000F49B0000}"/>
    <cellStyle name="Вывод 3 12 4 3 2" xfId="42016" xr:uid="{00000000-0005-0000-0000-0000F59B0000}"/>
    <cellStyle name="Вывод 3 12 4 3 3" xfId="42017" xr:uid="{00000000-0005-0000-0000-0000F69B0000}"/>
    <cellStyle name="Вывод 3 12 4 4" xfId="42018" xr:uid="{00000000-0005-0000-0000-0000F79B0000}"/>
    <cellStyle name="Вывод 3 12 4 4 2" xfId="42019" xr:uid="{00000000-0005-0000-0000-0000F89B0000}"/>
    <cellStyle name="Вывод 3 12 4 4 3" xfId="42020" xr:uid="{00000000-0005-0000-0000-0000F99B0000}"/>
    <cellStyle name="Вывод 3 12 4 5" xfId="42021" xr:uid="{00000000-0005-0000-0000-0000FA9B0000}"/>
    <cellStyle name="Вывод 3 12 4 6" xfId="42022" xr:uid="{00000000-0005-0000-0000-0000FB9B0000}"/>
    <cellStyle name="Вывод 3 12 4 7" xfId="42023" xr:uid="{00000000-0005-0000-0000-0000FC9B0000}"/>
    <cellStyle name="Вывод 3 12 5" xfId="42024" xr:uid="{00000000-0005-0000-0000-0000FD9B0000}"/>
    <cellStyle name="Вывод 3 12 5 2" xfId="42025" xr:uid="{00000000-0005-0000-0000-0000FE9B0000}"/>
    <cellStyle name="Вывод 3 12 5 3" xfId="42026" xr:uid="{00000000-0005-0000-0000-0000FF9B0000}"/>
    <cellStyle name="Вывод 3 12 6" xfId="42027" xr:uid="{00000000-0005-0000-0000-0000009C0000}"/>
    <cellStyle name="Вывод 3 12 6 2" xfId="42028" xr:uid="{00000000-0005-0000-0000-0000019C0000}"/>
    <cellStyle name="Вывод 3 12 6 3" xfId="42029" xr:uid="{00000000-0005-0000-0000-0000029C0000}"/>
    <cellStyle name="Вывод 3 12 7" xfId="42030" xr:uid="{00000000-0005-0000-0000-0000039C0000}"/>
    <cellStyle name="Вывод 3 12 8" xfId="42031" xr:uid="{00000000-0005-0000-0000-0000049C0000}"/>
    <cellStyle name="Вывод 3 13" xfId="26699" xr:uid="{00000000-0005-0000-0000-0000059C0000}"/>
    <cellStyle name="Вывод 3 13 2" xfId="42032" xr:uid="{00000000-0005-0000-0000-0000069C0000}"/>
    <cellStyle name="Вывод 3 13 2 2" xfId="42033" xr:uid="{00000000-0005-0000-0000-0000079C0000}"/>
    <cellStyle name="Вывод 3 13 2 2 2" xfId="42034" xr:uid="{00000000-0005-0000-0000-0000089C0000}"/>
    <cellStyle name="Вывод 3 13 2 2 2 2" xfId="42035" xr:uid="{00000000-0005-0000-0000-0000099C0000}"/>
    <cellStyle name="Вывод 3 13 2 2 2 3" xfId="42036" xr:uid="{00000000-0005-0000-0000-00000A9C0000}"/>
    <cellStyle name="Вывод 3 13 2 2 3" xfId="42037" xr:uid="{00000000-0005-0000-0000-00000B9C0000}"/>
    <cellStyle name="Вывод 3 13 2 2 3 2" xfId="42038" xr:uid="{00000000-0005-0000-0000-00000C9C0000}"/>
    <cellStyle name="Вывод 3 13 2 2 3 3" xfId="42039" xr:uid="{00000000-0005-0000-0000-00000D9C0000}"/>
    <cellStyle name="Вывод 3 13 2 2 4" xfId="42040" xr:uid="{00000000-0005-0000-0000-00000E9C0000}"/>
    <cellStyle name="Вывод 3 13 2 2 4 2" xfId="42041" xr:uid="{00000000-0005-0000-0000-00000F9C0000}"/>
    <cellStyle name="Вывод 3 13 2 2 4 3" xfId="42042" xr:uid="{00000000-0005-0000-0000-0000109C0000}"/>
    <cellStyle name="Вывод 3 13 2 2 5" xfId="42043" xr:uid="{00000000-0005-0000-0000-0000119C0000}"/>
    <cellStyle name="Вывод 3 13 2 2 6" xfId="42044" xr:uid="{00000000-0005-0000-0000-0000129C0000}"/>
    <cellStyle name="Вывод 3 13 2 2 7" xfId="42045" xr:uid="{00000000-0005-0000-0000-0000139C0000}"/>
    <cellStyle name="Вывод 3 13 2 3" xfId="42046" xr:uid="{00000000-0005-0000-0000-0000149C0000}"/>
    <cellStyle name="Вывод 3 13 2 3 2" xfId="42047" xr:uid="{00000000-0005-0000-0000-0000159C0000}"/>
    <cellStyle name="Вывод 3 13 2 3 3" xfId="42048" xr:uid="{00000000-0005-0000-0000-0000169C0000}"/>
    <cellStyle name="Вывод 3 13 2 4" xfId="42049" xr:uid="{00000000-0005-0000-0000-0000179C0000}"/>
    <cellStyle name="Вывод 3 13 2 4 2" xfId="42050" xr:uid="{00000000-0005-0000-0000-0000189C0000}"/>
    <cellStyle name="Вывод 3 13 2 4 3" xfId="42051" xr:uid="{00000000-0005-0000-0000-0000199C0000}"/>
    <cellStyle name="Вывод 3 13 2 5" xfId="42052" xr:uid="{00000000-0005-0000-0000-00001A9C0000}"/>
    <cellStyle name="Вывод 3 13 2 5 2" xfId="42053" xr:uid="{00000000-0005-0000-0000-00001B9C0000}"/>
    <cellStyle name="Вывод 3 13 2 5 3" xfId="42054" xr:uid="{00000000-0005-0000-0000-00001C9C0000}"/>
    <cellStyle name="Вывод 3 13 2 6" xfId="42055" xr:uid="{00000000-0005-0000-0000-00001D9C0000}"/>
    <cellStyle name="Вывод 3 13 2 7" xfId="42056" xr:uid="{00000000-0005-0000-0000-00001E9C0000}"/>
    <cellStyle name="Вывод 3 13 3" xfId="42057" xr:uid="{00000000-0005-0000-0000-00001F9C0000}"/>
    <cellStyle name="Вывод 3 13 3 2" xfId="42058" xr:uid="{00000000-0005-0000-0000-0000209C0000}"/>
    <cellStyle name="Вывод 3 13 3 2 2" xfId="42059" xr:uid="{00000000-0005-0000-0000-0000219C0000}"/>
    <cellStyle name="Вывод 3 13 3 2 3" xfId="42060" xr:uid="{00000000-0005-0000-0000-0000229C0000}"/>
    <cellStyle name="Вывод 3 13 3 3" xfId="42061" xr:uid="{00000000-0005-0000-0000-0000239C0000}"/>
    <cellStyle name="Вывод 3 13 3 3 2" xfId="42062" xr:uid="{00000000-0005-0000-0000-0000249C0000}"/>
    <cellStyle name="Вывод 3 13 3 3 3" xfId="42063" xr:uid="{00000000-0005-0000-0000-0000259C0000}"/>
    <cellStyle name="Вывод 3 13 3 4" xfId="42064" xr:uid="{00000000-0005-0000-0000-0000269C0000}"/>
    <cellStyle name="Вывод 3 13 3 4 2" xfId="42065" xr:uid="{00000000-0005-0000-0000-0000279C0000}"/>
    <cellStyle name="Вывод 3 13 3 4 3" xfId="42066" xr:uid="{00000000-0005-0000-0000-0000289C0000}"/>
    <cellStyle name="Вывод 3 13 3 5" xfId="42067" xr:uid="{00000000-0005-0000-0000-0000299C0000}"/>
    <cellStyle name="Вывод 3 13 3 6" xfId="42068" xr:uid="{00000000-0005-0000-0000-00002A9C0000}"/>
    <cellStyle name="Вывод 3 13 3 7" xfId="42069" xr:uid="{00000000-0005-0000-0000-00002B9C0000}"/>
    <cellStyle name="Вывод 3 13 4" xfId="42070" xr:uid="{00000000-0005-0000-0000-00002C9C0000}"/>
    <cellStyle name="Вывод 3 13 4 2" xfId="42071" xr:uid="{00000000-0005-0000-0000-00002D9C0000}"/>
    <cellStyle name="Вывод 3 13 4 2 2" xfId="42072" xr:uid="{00000000-0005-0000-0000-00002E9C0000}"/>
    <cellStyle name="Вывод 3 13 4 2 3" xfId="42073" xr:uid="{00000000-0005-0000-0000-00002F9C0000}"/>
    <cellStyle name="Вывод 3 13 4 3" xfId="42074" xr:uid="{00000000-0005-0000-0000-0000309C0000}"/>
    <cellStyle name="Вывод 3 13 4 3 2" xfId="42075" xr:uid="{00000000-0005-0000-0000-0000319C0000}"/>
    <cellStyle name="Вывод 3 13 4 3 3" xfId="42076" xr:uid="{00000000-0005-0000-0000-0000329C0000}"/>
    <cellStyle name="Вывод 3 13 4 4" xfId="42077" xr:uid="{00000000-0005-0000-0000-0000339C0000}"/>
    <cellStyle name="Вывод 3 13 4 4 2" xfId="42078" xr:uid="{00000000-0005-0000-0000-0000349C0000}"/>
    <cellStyle name="Вывод 3 13 4 4 3" xfId="42079" xr:uid="{00000000-0005-0000-0000-0000359C0000}"/>
    <cellStyle name="Вывод 3 13 4 5" xfId="42080" xr:uid="{00000000-0005-0000-0000-0000369C0000}"/>
    <cellStyle name="Вывод 3 13 4 6" xfId="42081" xr:uid="{00000000-0005-0000-0000-0000379C0000}"/>
    <cellStyle name="Вывод 3 13 4 7" xfId="42082" xr:uid="{00000000-0005-0000-0000-0000389C0000}"/>
    <cellStyle name="Вывод 3 13 5" xfId="42083" xr:uid="{00000000-0005-0000-0000-0000399C0000}"/>
    <cellStyle name="Вывод 3 13 5 2" xfId="42084" xr:uid="{00000000-0005-0000-0000-00003A9C0000}"/>
    <cellStyle name="Вывод 3 13 5 3" xfId="42085" xr:uid="{00000000-0005-0000-0000-00003B9C0000}"/>
    <cellStyle name="Вывод 3 13 6" xfId="42086" xr:uid="{00000000-0005-0000-0000-00003C9C0000}"/>
    <cellStyle name="Вывод 3 13 6 2" xfId="42087" xr:uid="{00000000-0005-0000-0000-00003D9C0000}"/>
    <cellStyle name="Вывод 3 13 6 3" xfId="42088" xr:uid="{00000000-0005-0000-0000-00003E9C0000}"/>
    <cellStyle name="Вывод 3 13 7" xfId="42089" xr:uid="{00000000-0005-0000-0000-00003F9C0000}"/>
    <cellStyle name="Вывод 3 13 8" xfId="42090" xr:uid="{00000000-0005-0000-0000-0000409C0000}"/>
    <cellStyle name="Вывод 3 14" xfId="42091" xr:uid="{00000000-0005-0000-0000-0000419C0000}"/>
    <cellStyle name="Вывод 3 14 2" xfId="42092" xr:uid="{00000000-0005-0000-0000-0000429C0000}"/>
    <cellStyle name="Вывод 3 14 2 2" xfId="42093" xr:uid="{00000000-0005-0000-0000-0000439C0000}"/>
    <cellStyle name="Вывод 3 14 2 2 2" xfId="42094" xr:uid="{00000000-0005-0000-0000-0000449C0000}"/>
    <cellStyle name="Вывод 3 14 2 2 2 2" xfId="42095" xr:uid="{00000000-0005-0000-0000-0000459C0000}"/>
    <cellStyle name="Вывод 3 14 2 2 2 3" xfId="42096" xr:uid="{00000000-0005-0000-0000-0000469C0000}"/>
    <cellStyle name="Вывод 3 14 2 2 3" xfId="42097" xr:uid="{00000000-0005-0000-0000-0000479C0000}"/>
    <cellStyle name="Вывод 3 14 2 2 3 2" xfId="42098" xr:uid="{00000000-0005-0000-0000-0000489C0000}"/>
    <cellStyle name="Вывод 3 14 2 2 3 3" xfId="42099" xr:uid="{00000000-0005-0000-0000-0000499C0000}"/>
    <cellStyle name="Вывод 3 14 2 2 4" xfId="42100" xr:uid="{00000000-0005-0000-0000-00004A9C0000}"/>
    <cellStyle name="Вывод 3 14 2 2 4 2" xfId="42101" xr:uid="{00000000-0005-0000-0000-00004B9C0000}"/>
    <cellStyle name="Вывод 3 14 2 2 4 3" xfId="42102" xr:uid="{00000000-0005-0000-0000-00004C9C0000}"/>
    <cellStyle name="Вывод 3 14 2 2 5" xfId="42103" xr:uid="{00000000-0005-0000-0000-00004D9C0000}"/>
    <cellStyle name="Вывод 3 14 2 2 6" xfId="42104" xr:uid="{00000000-0005-0000-0000-00004E9C0000}"/>
    <cellStyle name="Вывод 3 14 2 2 7" xfId="42105" xr:uid="{00000000-0005-0000-0000-00004F9C0000}"/>
    <cellStyle name="Вывод 3 14 2 3" xfId="42106" xr:uid="{00000000-0005-0000-0000-0000509C0000}"/>
    <cellStyle name="Вывод 3 14 2 3 2" xfId="42107" xr:uid="{00000000-0005-0000-0000-0000519C0000}"/>
    <cellStyle name="Вывод 3 14 2 3 3" xfId="42108" xr:uid="{00000000-0005-0000-0000-0000529C0000}"/>
    <cellStyle name="Вывод 3 14 2 4" xfId="42109" xr:uid="{00000000-0005-0000-0000-0000539C0000}"/>
    <cellStyle name="Вывод 3 14 2 4 2" xfId="42110" xr:uid="{00000000-0005-0000-0000-0000549C0000}"/>
    <cellStyle name="Вывод 3 14 2 4 3" xfId="42111" xr:uid="{00000000-0005-0000-0000-0000559C0000}"/>
    <cellStyle name="Вывод 3 14 2 5" xfId="42112" xr:uid="{00000000-0005-0000-0000-0000569C0000}"/>
    <cellStyle name="Вывод 3 14 2 5 2" xfId="42113" xr:uid="{00000000-0005-0000-0000-0000579C0000}"/>
    <cellStyle name="Вывод 3 14 2 5 3" xfId="42114" xr:uid="{00000000-0005-0000-0000-0000589C0000}"/>
    <cellStyle name="Вывод 3 14 2 6" xfId="42115" xr:uid="{00000000-0005-0000-0000-0000599C0000}"/>
    <cellStyle name="Вывод 3 14 2 7" xfId="42116" xr:uid="{00000000-0005-0000-0000-00005A9C0000}"/>
    <cellStyle name="Вывод 3 14 3" xfId="42117" xr:uid="{00000000-0005-0000-0000-00005B9C0000}"/>
    <cellStyle name="Вывод 3 14 3 2" xfId="42118" xr:uid="{00000000-0005-0000-0000-00005C9C0000}"/>
    <cellStyle name="Вывод 3 14 3 2 2" xfId="42119" xr:uid="{00000000-0005-0000-0000-00005D9C0000}"/>
    <cellStyle name="Вывод 3 14 3 2 3" xfId="42120" xr:uid="{00000000-0005-0000-0000-00005E9C0000}"/>
    <cellStyle name="Вывод 3 14 3 3" xfId="42121" xr:uid="{00000000-0005-0000-0000-00005F9C0000}"/>
    <cellStyle name="Вывод 3 14 3 3 2" xfId="42122" xr:uid="{00000000-0005-0000-0000-0000609C0000}"/>
    <cellStyle name="Вывод 3 14 3 3 3" xfId="42123" xr:uid="{00000000-0005-0000-0000-0000619C0000}"/>
    <cellStyle name="Вывод 3 14 3 4" xfId="42124" xr:uid="{00000000-0005-0000-0000-0000629C0000}"/>
    <cellStyle name="Вывод 3 14 3 4 2" xfId="42125" xr:uid="{00000000-0005-0000-0000-0000639C0000}"/>
    <cellStyle name="Вывод 3 14 3 4 3" xfId="42126" xr:uid="{00000000-0005-0000-0000-0000649C0000}"/>
    <cellStyle name="Вывод 3 14 3 5" xfId="42127" xr:uid="{00000000-0005-0000-0000-0000659C0000}"/>
    <cellStyle name="Вывод 3 14 3 6" xfId="42128" xr:uid="{00000000-0005-0000-0000-0000669C0000}"/>
    <cellStyle name="Вывод 3 14 3 7" xfId="42129" xr:uid="{00000000-0005-0000-0000-0000679C0000}"/>
    <cellStyle name="Вывод 3 14 4" xfId="42130" xr:uid="{00000000-0005-0000-0000-0000689C0000}"/>
    <cellStyle name="Вывод 3 14 4 2" xfId="42131" xr:uid="{00000000-0005-0000-0000-0000699C0000}"/>
    <cellStyle name="Вывод 3 14 4 2 2" xfId="42132" xr:uid="{00000000-0005-0000-0000-00006A9C0000}"/>
    <cellStyle name="Вывод 3 14 4 2 3" xfId="42133" xr:uid="{00000000-0005-0000-0000-00006B9C0000}"/>
    <cellStyle name="Вывод 3 14 4 3" xfId="42134" xr:uid="{00000000-0005-0000-0000-00006C9C0000}"/>
    <cellStyle name="Вывод 3 14 4 3 2" xfId="42135" xr:uid="{00000000-0005-0000-0000-00006D9C0000}"/>
    <cellStyle name="Вывод 3 14 4 3 3" xfId="42136" xr:uid="{00000000-0005-0000-0000-00006E9C0000}"/>
    <cellStyle name="Вывод 3 14 4 4" xfId="42137" xr:uid="{00000000-0005-0000-0000-00006F9C0000}"/>
    <cellStyle name="Вывод 3 14 4 4 2" xfId="42138" xr:uid="{00000000-0005-0000-0000-0000709C0000}"/>
    <cellStyle name="Вывод 3 14 4 4 3" xfId="42139" xr:uid="{00000000-0005-0000-0000-0000719C0000}"/>
    <cellStyle name="Вывод 3 14 4 5" xfId="42140" xr:uid="{00000000-0005-0000-0000-0000729C0000}"/>
    <cellStyle name="Вывод 3 14 4 6" xfId="42141" xr:uid="{00000000-0005-0000-0000-0000739C0000}"/>
    <cellStyle name="Вывод 3 14 4 7" xfId="42142" xr:uid="{00000000-0005-0000-0000-0000749C0000}"/>
    <cellStyle name="Вывод 3 14 5" xfId="42143" xr:uid="{00000000-0005-0000-0000-0000759C0000}"/>
    <cellStyle name="Вывод 3 14 5 2" xfId="42144" xr:uid="{00000000-0005-0000-0000-0000769C0000}"/>
    <cellStyle name="Вывод 3 14 5 3" xfId="42145" xr:uid="{00000000-0005-0000-0000-0000779C0000}"/>
    <cellStyle name="Вывод 3 14 6" xfId="42146" xr:uid="{00000000-0005-0000-0000-0000789C0000}"/>
    <cellStyle name="Вывод 3 14 6 2" xfId="42147" xr:uid="{00000000-0005-0000-0000-0000799C0000}"/>
    <cellStyle name="Вывод 3 14 6 3" xfId="42148" xr:uid="{00000000-0005-0000-0000-00007A9C0000}"/>
    <cellStyle name="Вывод 3 14 7" xfId="42149" xr:uid="{00000000-0005-0000-0000-00007B9C0000}"/>
    <cellStyle name="Вывод 3 14 8" xfId="42150" xr:uid="{00000000-0005-0000-0000-00007C9C0000}"/>
    <cellStyle name="Вывод 3 15" xfId="42151" xr:uid="{00000000-0005-0000-0000-00007D9C0000}"/>
    <cellStyle name="Вывод 3 15 2" xfId="42152" xr:uid="{00000000-0005-0000-0000-00007E9C0000}"/>
    <cellStyle name="Вывод 3 15 2 2" xfId="42153" xr:uid="{00000000-0005-0000-0000-00007F9C0000}"/>
    <cellStyle name="Вывод 3 15 2 2 2" xfId="42154" xr:uid="{00000000-0005-0000-0000-0000809C0000}"/>
    <cellStyle name="Вывод 3 15 2 2 2 2" xfId="42155" xr:uid="{00000000-0005-0000-0000-0000819C0000}"/>
    <cellStyle name="Вывод 3 15 2 2 2 3" xfId="42156" xr:uid="{00000000-0005-0000-0000-0000829C0000}"/>
    <cellStyle name="Вывод 3 15 2 2 3" xfId="42157" xr:uid="{00000000-0005-0000-0000-0000839C0000}"/>
    <cellStyle name="Вывод 3 15 2 2 3 2" xfId="42158" xr:uid="{00000000-0005-0000-0000-0000849C0000}"/>
    <cellStyle name="Вывод 3 15 2 2 3 3" xfId="42159" xr:uid="{00000000-0005-0000-0000-0000859C0000}"/>
    <cellStyle name="Вывод 3 15 2 2 4" xfId="42160" xr:uid="{00000000-0005-0000-0000-0000869C0000}"/>
    <cellStyle name="Вывод 3 15 2 2 4 2" xfId="42161" xr:uid="{00000000-0005-0000-0000-0000879C0000}"/>
    <cellStyle name="Вывод 3 15 2 2 4 3" xfId="42162" xr:uid="{00000000-0005-0000-0000-0000889C0000}"/>
    <cellStyle name="Вывод 3 15 2 2 5" xfId="42163" xr:uid="{00000000-0005-0000-0000-0000899C0000}"/>
    <cellStyle name="Вывод 3 15 2 2 6" xfId="42164" xr:uid="{00000000-0005-0000-0000-00008A9C0000}"/>
    <cellStyle name="Вывод 3 15 2 2 7" xfId="42165" xr:uid="{00000000-0005-0000-0000-00008B9C0000}"/>
    <cellStyle name="Вывод 3 15 2 3" xfId="42166" xr:uid="{00000000-0005-0000-0000-00008C9C0000}"/>
    <cellStyle name="Вывод 3 15 2 3 2" xfId="42167" xr:uid="{00000000-0005-0000-0000-00008D9C0000}"/>
    <cellStyle name="Вывод 3 15 2 3 3" xfId="42168" xr:uid="{00000000-0005-0000-0000-00008E9C0000}"/>
    <cellStyle name="Вывод 3 15 2 4" xfId="42169" xr:uid="{00000000-0005-0000-0000-00008F9C0000}"/>
    <cellStyle name="Вывод 3 15 2 4 2" xfId="42170" xr:uid="{00000000-0005-0000-0000-0000909C0000}"/>
    <cellStyle name="Вывод 3 15 2 4 3" xfId="42171" xr:uid="{00000000-0005-0000-0000-0000919C0000}"/>
    <cellStyle name="Вывод 3 15 2 5" xfId="42172" xr:uid="{00000000-0005-0000-0000-0000929C0000}"/>
    <cellStyle name="Вывод 3 15 2 5 2" xfId="42173" xr:uid="{00000000-0005-0000-0000-0000939C0000}"/>
    <cellStyle name="Вывод 3 15 2 5 3" xfId="42174" xr:uid="{00000000-0005-0000-0000-0000949C0000}"/>
    <cellStyle name="Вывод 3 15 2 6" xfId="42175" xr:uid="{00000000-0005-0000-0000-0000959C0000}"/>
    <cellStyle name="Вывод 3 15 2 7" xfId="42176" xr:uid="{00000000-0005-0000-0000-0000969C0000}"/>
    <cellStyle name="Вывод 3 15 3" xfId="42177" xr:uid="{00000000-0005-0000-0000-0000979C0000}"/>
    <cellStyle name="Вывод 3 15 3 2" xfId="42178" xr:uid="{00000000-0005-0000-0000-0000989C0000}"/>
    <cellStyle name="Вывод 3 15 3 2 2" xfId="42179" xr:uid="{00000000-0005-0000-0000-0000999C0000}"/>
    <cellStyle name="Вывод 3 15 3 2 3" xfId="42180" xr:uid="{00000000-0005-0000-0000-00009A9C0000}"/>
    <cellStyle name="Вывод 3 15 3 3" xfId="42181" xr:uid="{00000000-0005-0000-0000-00009B9C0000}"/>
    <cellStyle name="Вывод 3 15 3 3 2" xfId="42182" xr:uid="{00000000-0005-0000-0000-00009C9C0000}"/>
    <cellStyle name="Вывод 3 15 3 3 3" xfId="42183" xr:uid="{00000000-0005-0000-0000-00009D9C0000}"/>
    <cellStyle name="Вывод 3 15 3 4" xfId="42184" xr:uid="{00000000-0005-0000-0000-00009E9C0000}"/>
    <cellStyle name="Вывод 3 15 3 4 2" xfId="42185" xr:uid="{00000000-0005-0000-0000-00009F9C0000}"/>
    <cellStyle name="Вывод 3 15 3 4 3" xfId="42186" xr:uid="{00000000-0005-0000-0000-0000A09C0000}"/>
    <cellStyle name="Вывод 3 15 3 5" xfId="42187" xr:uid="{00000000-0005-0000-0000-0000A19C0000}"/>
    <cellStyle name="Вывод 3 15 3 6" xfId="42188" xr:uid="{00000000-0005-0000-0000-0000A29C0000}"/>
    <cellStyle name="Вывод 3 15 3 7" xfId="42189" xr:uid="{00000000-0005-0000-0000-0000A39C0000}"/>
    <cellStyle name="Вывод 3 15 4" xfId="42190" xr:uid="{00000000-0005-0000-0000-0000A49C0000}"/>
    <cellStyle name="Вывод 3 15 4 2" xfId="42191" xr:uid="{00000000-0005-0000-0000-0000A59C0000}"/>
    <cellStyle name="Вывод 3 15 4 2 2" xfId="42192" xr:uid="{00000000-0005-0000-0000-0000A69C0000}"/>
    <cellStyle name="Вывод 3 15 4 2 3" xfId="42193" xr:uid="{00000000-0005-0000-0000-0000A79C0000}"/>
    <cellStyle name="Вывод 3 15 4 3" xfId="42194" xr:uid="{00000000-0005-0000-0000-0000A89C0000}"/>
    <cellStyle name="Вывод 3 15 4 3 2" xfId="42195" xr:uid="{00000000-0005-0000-0000-0000A99C0000}"/>
    <cellStyle name="Вывод 3 15 4 3 3" xfId="42196" xr:uid="{00000000-0005-0000-0000-0000AA9C0000}"/>
    <cellStyle name="Вывод 3 15 4 4" xfId="42197" xr:uid="{00000000-0005-0000-0000-0000AB9C0000}"/>
    <cellStyle name="Вывод 3 15 4 4 2" xfId="42198" xr:uid="{00000000-0005-0000-0000-0000AC9C0000}"/>
    <cellStyle name="Вывод 3 15 4 4 3" xfId="42199" xr:uid="{00000000-0005-0000-0000-0000AD9C0000}"/>
    <cellStyle name="Вывод 3 15 4 5" xfId="42200" xr:uid="{00000000-0005-0000-0000-0000AE9C0000}"/>
    <cellStyle name="Вывод 3 15 4 6" xfId="42201" xr:uid="{00000000-0005-0000-0000-0000AF9C0000}"/>
    <cellStyle name="Вывод 3 15 4 7" xfId="42202" xr:uid="{00000000-0005-0000-0000-0000B09C0000}"/>
    <cellStyle name="Вывод 3 15 5" xfId="42203" xr:uid="{00000000-0005-0000-0000-0000B19C0000}"/>
    <cellStyle name="Вывод 3 15 5 2" xfId="42204" xr:uid="{00000000-0005-0000-0000-0000B29C0000}"/>
    <cellStyle name="Вывод 3 15 5 3" xfId="42205" xr:uid="{00000000-0005-0000-0000-0000B39C0000}"/>
    <cellStyle name="Вывод 3 15 6" xfId="42206" xr:uid="{00000000-0005-0000-0000-0000B49C0000}"/>
    <cellStyle name="Вывод 3 15 6 2" xfId="42207" xr:uid="{00000000-0005-0000-0000-0000B59C0000}"/>
    <cellStyle name="Вывод 3 15 6 3" xfId="42208" xr:uid="{00000000-0005-0000-0000-0000B69C0000}"/>
    <cellStyle name="Вывод 3 15 7" xfId="42209" xr:uid="{00000000-0005-0000-0000-0000B79C0000}"/>
    <cellStyle name="Вывод 3 15 8" xfId="42210" xr:uid="{00000000-0005-0000-0000-0000B89C0000}"/>
    <cellStyle name="Вывод 3 16" xfId="42211" xr:uid="{00000000-0005-0000-0000-0000B99C0000}"/>
    <cellStyle name="Вывод 3 16 2" xfId="42212" xr:uid="{00000000-0005-0000-0000-0000BA9C0000}"/>
    <cellStyle name="Вывод 3 16 2 2" xfId="42213" xr:uid="{00000000-0005-0000-0000-0000BB9C0000}"/>
    <cellStyle name="Вывод 3 16 2 2 2" xfId="42214" xr:uid="{00000000-0005-0000-0000-0000BC9C0000}"/>
    <cellStyle name="Вывод 3 16 2 2 3" xfId="42215" xr:uid="{00000000-0005-0000-0000-0000BD9C0000}"/>
    <cellStyle name="Вывод 3 16 2 3" xfId="42216" xr:uid="{00000000-0005-0000-0000-0000BE9C0000}"/>
    <cellStyle name="Вывод 3 16 2 3 2" xfId="42217" xr:uid="{00000000-0005-0000-0000-0000BF9C0000}"/>
    <cellStyle name="Вывод 3 16 2 3 3" xfId="42218" xr:uid="{00000000-0005-0000-0000-0000C09C0000}"/>
    <cellStyle name="Вывод 3 16 2 4" xfId="42219" xr:uid="{00000000-0005-0000-0000-0000C19C0000}"/>
    <cellStyle name="Вывод 3 16 2 4 2" xfId="42220" xr:uid="{00000000-0005-0000-0000-0000C29C0000}"/>
    <cellStyle name="Вывод 3 16 2 4 3" xfId="42221" xr:uid="{00000000-0005-0000-0000-0000C39C0000}"/>
    <cellStyle name="Вывод 3 16 2 5" xfId="42222" xr:uid="{00000000-0005-0000-0000-0000C49C0000}"/>
    <cellStyle name="Вывод 3 16 2 6" xfId="42223" xr:uid="{00000000-0005-0000-0000-0000C59C0000}"/>
    <cellStyle name="Вывод 3 16 2 7" xfId="42224" xr:uid="{00000000-0005-0000-0000-0000C69C0000}"/>
    <cellStyle name="Вывод 3 16 3" xfId="42225" xr:uid="{00000000-0005-0000-0000-0000C79C0000}"/>
    <cellStyle name="Вывод 3 16 3 2" xfId="42226" xr:uid="{00000000-0005-0000-0000-0000C89C0000}"/>
    <cellStyle name="Вывод 3 16 3 3" xfId="42227" xr:uid="{00000000-0005-0000-0000-0000C99C0000}"/>
    <cellStyle name="Вывод 3 16 4" xfId="42228" xr:uid="{00000000-0005-0000-0000-0000CA9C0000}"/>
    <cellStyle name="Вывод 3 16 4 2" xfId="42229" xr:uid="{00000000-0005-0000-0000-0000CB9C0000}"/>
    <cellStyle name="Вывод 3 16 4 3" xfId="42230" xr:uid="{00000000-0005-0000-0000-0000CC9C0000}"/>
    <cellStyle name="Вывод 3 16 5" xfId="42231" xr:uid="{00000000-0005-0000-0000-0000CD9C0000}"/>
    <cellStyle name="Вывод 3 16 5 2" xfId="42232" xr:uid="{00000000-0005-0000-0000-0000CE9C0000}"/>
    <cellStyle name="Вывод 3 16 5 3" xfId="42233" xr:uid="{00000000-0005-0000-0000-0000CF9C0000}"/>
    <cellStyle name="Вывод 3 16 6" xfId="42234" xr:uid="{00000000-0005-0000-0000-0000D09C0000}"/>
    <cellStyle name="Вывод 3 16 7" xfId="42235" xr:uid="{00000000-0005-0000-0000-0000D19C0000}"/>
    <cellStyle name="Вывод 3 17" xfId="42236" xr:uid="{00000000-0005-0000-0000-0000D29C0000}"/>
    <cellStyle name="Вывод 3 17 2" xfId="42237" xr:uid="{00000000-0005-0000-0000-0000D39C0000}"/>
    <cellStyle name="Вывод 3 17 2 2" xfId="42238" xr:uid="{00000000-0005-0000-0000-0000D49C0000}"/>
    <cellStyle name="Вывод 3 17 2 3" xfId="42239" xr:uid="{00000000-0005-0000-0000-0000D59C0000}"/>
    <cellStyle name="Вывод 3 17 3" xfId="42240" xr:uid="{00000000-0005-0000-0000-0000D69C0000}"/>
    <cellStyle name="Вывод 3 17 3 2" xfId="42241" xr:uid="{00000000-0005-0000-0000-0000D79C0000}"/>
    <cellStyle name="Вывод 3 17 3 3" xfId="42242" xr:uid="{00000000-0005-0000-0000-0000D89C0000}"/>
    <cellStyle name="Вывод 3 17 4" xfId="42243" xr:uid="{00000000-0005-0000-0000-0000D99C0000}"/>
    <cellStyle name="Вывод 3 17 4 2" xfId="42244" xr:uid="{00000000-0005-0000-0000-0000DA9C0000}"/>
    <cellStyle name="Вывод 3 17 4 3" xfId="42245" xr:uid="{00000000-0005-0000-0000-0000DB9C0000}"/>
    <cellStyle name="Вывод 3 17 5" xfId="42246" xr:uid="{00000000-0005-0000-0000-0000DC9C0000}"/>
    <cellStyle name="Вывод 3 17 6" xfId="42247" xr:uid="{00000000-0005-0000-0000-0000DD9C0000}"/>
    <cellStyle name="Вывод 3 17 7" xfId="42248" xr:uid="{00000000-0005-0000-0000-0000DE9C0000}"/>
    <cellStyle name="Вывод 3 18" xfId="42249" xr:uid="{00000000-0005-0000-0000-0000DF9C0000}"/>
    <cellStyle name="Вывод 3 18 2" xfId="42250" xr:uid="{00000000-0005-0000-0000-0000E09C0000}"/>
    <cellStyle name="Вывод 3 18 2 2" xfId="42251" xr:uid="{00000000-0005-0000-0000-0000E19C0000}"/>
    <cellStyle name="Вывод 3 18 2 3" xfId="42252" xr:uid="{00000000-0005-0000-0000-0000E29C0000}"/>
    <cellStyle name="Вывод 3 18 3" xfId="42253" xr:uid="{00000000-0005-0000-0000-0000E39C0000}"/>
    <cellStyle name="Вывод 3 18 3 2" xfId="42254" xr:uid="{00000000-0005-0000-0000-0000E49C0000}"/>
    <cellStyle name="Вывод 3 18 3 3" xfId="42255" xr:uid="{00000000-0005-0000-0000-0000E59C0000}"/>
    <cellStyle name="Вывод 3 18 4" xfId="42256" xr:uid="{00000000-0005-0000-0000-0000E69C0000}"/>
    <cellStyle name="Вывод 3 18 4 2" xfId="42257" xr:uid="{00000000-0005-0000-0000-0000E79C0000}"/>
    <cellStyle name="Вывод 3 18 4 3" xfId="42258" xr:uid="{00000000-0005-0000-0000-0000E89C0000}"/>
    <cellStyle name="Вывод 3 18 5" xfId="42259" xr:uid="{00000000-0005-0000-0000-0000E99C0000}"/>
    <cellStyle name="Вывод 3 18 6" xfId="42260" xr:uid="{00000000-0005-0000-0000-0000EA9C0000}"/>
    <cellStyle name="Вывод 3 18 7" xfId="42261" xr:uid="{00000000-0005-0000-0000-0000EB9C0000}"/>
    <cellStyle name="Вывод 3 19" xfId="42262" xr:uid="{00000000-0005-0000-0000-0000EC9C0000}"/>
    <cellStyle name="Вывод 3 19 2" xfId="42263" xr:uid="{00000000-0005-0000-0000-0000ED9C0000}"/>
    <cellStyle name="Вывод 3 19 3" xfId="42264" xr:uid="{00000000-0005-0000-0000-0000EE9C0000}"/>
    <cellStyle name="Вывод 3 2" xfId="26700" xr:uid="{00000000-0005-0000-0000-0000EF9C0000}"/>
    <cellStyle name="Вывод 3 2 10" xfId="42265" xr:uid="{00000000-0005-0000-0000-0000F09C0000}"/>
    <cellStyle name="Вывод 3 2 10 2" xfId="42266" xr:uid="{00000000-0005-0000-0000-0000F19C0000}"/>
    <cellStyle name="Вывод 3 2 10 2 2" xfId="42267" xr:uid="{00000000-0005-0000-0000-0000F29C0000}"/>
    <cellStyle name="Вывод 3 2 10 2 2 2" xfId="42268" xr:uid="{00000000-0005-0000-0000-0000F39C0000}"/>
    <cellStyle name="Вывод 3 2 10 2 2 2 2" xfId="42269" xr:uid="{00000000-0005-0000-0000-0000F49C0000}"/>
    <cellStyle name="Вывод 3 2 10 2 2 2 3" xfId="42270" xr:uid="{00000000-0005-0000-0000-0000F59C0000}"/>
    <cellStyle name="Вывод 3 2 10 2 2 3" xfId="42271" xr:uid="{00000000-0005-0000-0000-0000F69C0000}"/>
    <cellStyle name="Вывод 3 2 10 2 2 3 2" xfId="42272" xr:uid="{00000000-0005-0000-0000-0000F79C0000}"/>
    <cellStyle name="Вывод 3 2 10 2 2 3 3" xfId="42273" xr:uid="{00000000-0005-0000-0000-0000F89C0000}"/>
    <cellStyle name="Вывод 3 2 10 2 2 4" xfId="42274" xr:uid="{00000000-0005-0000-0000-0000F99C0000}"/>
    <cellStyle name="Вывод 3 2 10 2 2 4 2" xfId="42275" xr:uid="{00000000-0005-0000-0000-0000FA9C0000}"/>
    <cellStyle name="Вывод 3 2 10 2 2 4 3" xfId="42276" xr:uid="{00000000-0005-0000-0000-0000FB9C0000}"/>
    <cellStyle name="Вывод 3 2 10 2 2 5" xfId="42277" xr:uid="{00000000-0005-0000-0000-0000FC9C0000}"/>
    <cellStyle name="Вывод 3 2 10 2 2 6" xfId="42278" xr:uid="{00000000-0005-0000-0000-0000FD9C0000}"/>
    <cellStyle name="Вывод 3 2 10 2 2 7" xfId="42279" xr:uid="{00000000-0005-0000-0000-0000FE9C0000}"/>
    <cellStyle name="Вывод 3 2 10 2 3" xfId="42280" xr:uid="{00000000-0005-0000-0000-0000FF9C0000}"/>
    <cellStyle name="Вывод 3 2 10 2 3 2" xfId="42281" xr:uid="{00000000-0005-0000-0000-0000009D0000}"/>
    <cellStyle name="Вывод 3 2 10 2 3 3" xfId="42282" xr:uid="{00000000-0005-0000-0000-0000019D0000}"/>
    <cellStyle name="Вывод 3 2 10 2 4" xfId="42283" xr:uid="{00000000-0005-0000-0000-0000029D0000}"/>
    <cellStyle name="Вывод 3 2 10 2 4 2" xfId="42284" xr:uid="{00000000-0005-0000-0000-0000039D0000}"/>
    <cellStyle name="Вывод 3 2 10 2 4 3" xfId="42285" xr:uid="{00000000-0005-0000-0000-0000049D0000}"/>
    <cellStyle name="Вывод 3 2 10 2 5" xfId="42286" xr:uid="{00000000-0005-0000-0000-0000059D0000}"/>
    <cellStyle name="Вывод 3 2 10 2 5 2" xfId="42287" xr:uid="{00000000-0005-0000-0000-0000069D0000}"/>
    <cellStyle name="Вывод 3 2 10 2 5 3" xfId="42288" xr:uid="{00000000-0005-0000-0000-0000079D0000}"/>
    <cellStyle name="Вывод 3 2 10 2 6" xfId="42289" xr:uid="{00000000-0005-0000-0000-0000089D0000}"/>
    <cellStyle name="Вывод 3 2 10 2 7" xfId="42290" xr:uid="{00000000-0005-0000-0000-0000099D0000}"/>
    <cellStyle name="Вывод 3 2 10 3" xfId="42291" xr:uid="{00000000-0005-0000-0000-00000A9D0000}"/>
    <cellStyle name="Вывод 3 2 10 3 2" xfId="42292" xr:uid="{00000000-0005-0000-0000-00000B9D0000}"/>
    <cellStyle name="Вывод 3 2 10 3 2 2" xfId="42293" xr:uid="{00000000-0005-0000-0000-00000C9D0000}"/>
    <cellStyle name="Вывод 3 2 10 3 2 3" xfId="42294" xr:uid="{00000000-0005-0000-0000-00000D9D0000}"/>
    <cellStyle name="Вывод 3 2 10 3 3" xfId="42295" xr:uid="{00000000-0005-0000-0000-00000E9D0000}"/>
    <cellStyle name="Вывод 3 2 10 3 3 2" xfId="42296" xr:uid="{00000000-0005-0000-0000-00000F9D0000}"/>
    <cellStyle name="Вывод 3 2 10 3 3 3" xfId="42297" xr:uid="{00000000-0005-0000-0000-0000109D0000}"/>
    <cellStyle name="Вывод 3 2 10 3 4" xfId="42298" xr:uid="{00000000-0005-0000-0000-0000119D0000}"/>
    <cellStyle name="Вывод 3 2 10 3 4 2" xfId="42299" xr:uid="{00000000-0005-0000-0000-0000129D0000}"/>
    <cellStyle name="Вывод 3 2 10 3 4 3" xfId="42300" xr:uid="{00000000-0005-0000-0000-0000139D0000}"/>
    <cellStyle name="Вывод 3 2 10 3 5" xfId="42301" xr:uid="{00000000-0005-0000-0000-0000149D0000}"/>
    <cellStyle name="Вывод 3 2 10 3 6" xfId="42302" xr:uid="{00000000-0005-0000-0000-0000159D0000}"/>
    <cellStyle name="Вывод 3 2 10 3 7" xfId="42303" xr:uid="{00000000-0005-0000-0000-0000169D0000}"/>
    <cellStyle name="Вывод 3 2 10 4" xfId="42304" xr:uid="{00000000-0005-0000-0000-0000179D0000}"/>
    <cellStyle name="Вывод 3 2 10 4 2" xfId="42305" xr:uid="{00000000-0005-0000-0000-0000189D0000}"/>
    <cellStyle name="Вывод 3 2 10 4 2 2" xfId="42306" xr:uid="{00000000-0005-0000-0000-0000199D0000}"/>
    <cellStyle name="Вывод 3 2 10 4 2 3" xfId="42307" xr:uid="{00000000-0005-0000-0000-00001A9D0000}"/>
    <cellStyle name="Вывод 3 2 10 4 3" xfId="42308" xr:uid="{00000000-0005-0000-0000-00001B9D0000}"/>
    <cellStyle name="Вывод 3 2 10 4 3 2" xfId="42309" xr:uid="{00000000-0005-0000-0000-00001C9D0000}"/>
    <cellStyle name="Вывод 3 2 10 4 3 3" xfId="42310" xr:uid="{00000000-0005-0000-0000-00001D9D0000}"/>
    <cellStyle name="Вывод 3 2 10 4 4" xfId="42311" xr:uid="{00000000-0005-0000-0000-00001E9D0000}"/>
    <cellStyle name="Вывод 3 2 10 4 4 2" xfId="42312" xr:uid="{00000000-0005-0000-0000-00001F9D0000}"/>
    <cellStyle name="Вывод 3 2 10 4 4 3" xfId="42313" xr:uid="{00000000-0005-0000-0000-0000209D0000}"/>
    <cellStyle name="Вывод 3 2 10 4 5" xfId="42314" xr:uid="{00000000-0005-0000-0000-0000219D0000}"/>
    <cellStyle name="Вывод 3 2 10 4 6" xfId="42315" xr:uid="{00000000-0005-0000-0000-0000229D0000}"/>
    <cellStyle name="Вывод 3 2 10 4 7" xfId="42316" xr:uid="{00000000-0005-0000-0000-0000239D0000}"/>
    <cellStyle name="Вывод 3 2 10 5" xfId="42317" xr:uid="{00000000-0005-0000-0000-0000249D0000}"/>
    <cellStyle name="Вывод 3 2 10 5 2" xfId="42318" xr:uid="{00000000-0005-0000-0000-0000259D0000}"/>
    <cellStyle name="Вывод 3 2 10 5 3" xfId="42319" xr:uid="{00000000-0005-0000-0000-0000269D0000}"/>
    <cellStyle name="Вывод 3 2 10 6" xfId="42320" xr:uid="{00000000-0005-0000-0000-0000279D0000}"/>
    <cellStyle name="Вывод 3 2 10 6 2" xfId="42321" xr:uid="{00000000-0005-0000-0000-0000289D0000}"/>
    <cellStyle name="Вывод 3 2 10 6 3" xfId="42322" xr:uid="{00000000-0005-0000-0000-0000299D0000}"/>
    <cellStyle name="Вывод 3 2 10 7" xfId="42323" xr:uid="{00000000-0005-0000-0000-00002A9D0000}"/>
    <cellStyle name="Вывод 3 2 10 8" xfId="42324" xr:uid="{00000000-0005-0000-0000-00002B9D0000}"/>
    <cellStyle name="Вывод 3 2 11" xfId="42325" xr:uid="{00000000-0005-0000-0000-00002C9D0000}"/>
    <cellStyle name="Вывод 3 2 11 2" xfId="42326" xr:uid="{00000000-0005-0000-0000-00002D9D0000}"/>
    <cellStyle name="Вывод 3 2 11 2 2" xfId="42327" xr:uid="{00000000-0005-0000-0000-00002E9D0000}"/>
    <cellStyle name="Вывод 3 2 11 2 2 2" xfId="42328" xr:uid="{00000000-0005-0000-0000-00002F9D0000}"/>
    <cellStyle name="Вывод 3 2 11 2 2 3" xfId="42329" xr:uid="{00000000-0005-0000-0000-0000309D0000}"/>
    <cellStyle name="Вывод 3 2 11 2 3" xfId="42330" xr:uid="{00000000-0005-0000-0000-0000319D0000}"/>
    <cellStyle name="Вывод 3 2 11 2 3 2" xfId="42331" xr:uid="{00000000-0005-0000-0000-0000329D0000}"/>
    <cellStyle name="Вывод 3 2 11 2 3 3" xfId="42332" xr:uid="{00000000-0005-0000-0000-0000339D0000}"/>
    <cellStyle name="Вывод 3 2 11 2 4" xfId="42333" xr:uid="{00000000-0005-0000-0000-0000349D0000}"/>
    <cellStyle name="Вывод 3 2 11 2 4 2" xfId="42334" xr:uid="{00000000-0005-0000-0000-0000359D0000}"/>
    <cellStyle name="Вывод 3 2 11 2 4 3" xfId="42335" xr:uid="{00000000-0005-0000-0000-0000369D0000}"/>
    <cellStyle name="Вывод 3 2 11 2 5" xfId="42336" xr:uid="{00000000-0005-0000-0000-0000379D0000}"/>
    <cellStyle name="Вывод 3 2 11 2 6" xfId="42337" xr:uid="{00000000-0005-0000-0000-0000389D0000}"/>
    <cellStyle name="Вывод 3 2 11 2 7" xfId="42338" xr:uid="{00000000-0005-0000-0000-0000399D0000}"/>
    <cellStyle name="Вывод 3 2 11 3" xfId="42339" xr:uid="{00000000-0005-0000-0000-00003A9D0000}"/>
    <cellStyle name="Вывод 3 2 11 3 2" xfId="42340" xr:uid="{00000000-0005-0000-0000-00003B9D0000}"/>
    <cellStyle name="Вывод 3 2 11 3 3" xfId="42341" xr:uid="{00000000-0005-0000-0000-00003C9D0000}"/>
    <cellStyle name="Вывод 3 2 11 4" xfId="42342" xr:uid="{00000000-0005-0000-0000-00003D9D0000}"/>
    <cellStyle name="Вывод 3 2 11 4 2" xfId="42343" xr:uid="{00000000-0005-0000-0000-00003E9D0000}"/>
    <cellStyle name="Вывод 3 2 11 4 3" xfId="42344" xr:uid="{00000000-0005-0000-0000-00003F9D0000}"/>
    <cellStyle name="Вывод 3 2 11 5" xfId="42345" xr:uid="{00000000-0005-0000-0000-0000409D0000}"/>
    <cellStyle name="Вывод 3 2 11 5 2" xfId="42346" xr:uid="{00000000-0005-0000-0000-0000419D0000}"/>
    <cellStyle name="Вывод 3 2 11 5 3" xfId="42347" xr:uid="{00000000-0005-0000-0000-0000429D0000}"/>
    <cellStyle name="Вывод 3 2 11 6" xfId="42348" xr:uid="{00000000-0005-0000-0000-0000439D0000}"/>
    <cellStyle name="Вывод 3 2 11 7" xfId="42349" xr:uid="{00000000-0005-0000-0000-0000449D0000}"/>
    <cellStyle name="Вывод 3 2 12" xfId="42350" xr:uid="{00000000-0005-0000-0000-0000459D0000}"/>
    <cellStyle name="Вывод 3 2 12 2" xfId="42351" xr:uid="{00000000-0005-0000-0000-0000469D0000}"/>
    <cellStyle name="Вывод 3 2 12 2 2" xfId="42352" xr:uid="{00000000-0005-0000-0000-0000479D0000}"/>
    <cellStyle name="Вывод 3 2 12 2 3" xfId="42353" xr:uid="{00000000-0005-0000-0000-0000489D0000}"/>
    <cellStyle name="Вывод 3 2 12 3" xfId="42354" xr:uid="{00000000-0005-0000-0000-0000499D0000}"/>
    <cellStyle name="Вывод 3 2 12 3 2" xfId="42355" xr:uid="{00000000-0005-0000-0000-00004A9D0000}"/>
    <cellStyle name="Вывод 3 2 12 3 3" xfId="42356" xr:uid="{00000000-0005-0000-0000-00004B9D0000}"/>
    <cellStyle name="Вывод 3 2 12 4" xfId="42357" xr:uid="{00000000-0005-0000-0000-00004C9D0000}"/>
    <cellStyle name="Вывод 3 2 12 4 2" xfId="42358" xr:uid="{00000000-0005-0000-0000-00004D9D0000}"/>
    <cellStyle name="Вывод 3 2 12 4 3" xfId="42359" xr:uid="{00000000-0005-0000-0000-00004E9D0000}"/>
    <cellStyle name="Вывод 3 2 12 5" xfId="42360" xr:uid="{00000000-0005-0000-0000-00004F9D0000}"/>
    <cellStyle name="Вывод 3 2 12 6" xfId="42361" xr:uid="{00000000-0005-0000-0000-0000509D0000}"/>
    <cellStyle name="Вывод 3 2 12 7" xfId="42362" xr:uid="{00000000-0005-0000-0000-0000519D0000}"/>
    <cellStyle name="Вывод 3 2 13" xfId="42363" xr:uid="{00000000-0005-0000-0000-0000529D0000}"/>
    <cellStyle name="Вывод 3 2 13 2" xfId="42364" xr:uid="{00000000-0005-0000-0000-0000539D0000}"/>
    <cellStyle name="Вывод 3 2 13 2 2" xfId="42365" xr:uid="{00000000-0005-0000-0000-0000549D0000}"/>
    <cellStyle name="Вывод 3 2 13 2 3" xfId="42366" xr:uid="{00000000-0005-0000-0000-0000559D0000}"/>
    <cellStyle name="Вывод 3 2 13 3" xfId="42367" xr:uid="{00000000-0005-0000-0000-0000569D0000}"/>
    <cellStyle name="Вывод 3 2 13 3 2" xfId="42368" xr:uid="{00000000-0005-0000-0000-0000579D0000}"/>
    <cellStyle name="Вывод 3 2 13 3 3" xfId="42369" xr:uid="{00000000-0005-0000-0000-0000589D0000}"/>
    <cellStyle name="Вывод 3 2 13 4" xfId="42370" xr:uid="{00000000-0005-0000-0000-0000599D0000}"/>
    <cellStyle name="Вывод 3 2 13 4 2" xfId="42371" xr:uid="{00000000-0005-0000-0000-00005A9D0000}"/>
    <cellStyle name="Вывод 3 2 13 4 3" xfId="42372" xr:uid="{00000000-0005-0000-0000-00005B9D0000}"/>
    <cellStyle name="Вывод 3 2 13 5" xfId="42373" xr:uid="{00000000-0005-0000-0000-00005C9D0000}"/>
    <cellStyle name="Вывод 3 2 13 6" xfId="42374" xr:uid="{00000000-0005-0000-0000-00005D9D0000}"/>
    <cellStyle name="Вывод 3 2 13 7" xfId="42375" xr:uid="{00000000-0005-0000-0000-00005E9D0000}"/>
    <cellStyle name="Вывод 3 2 14" xfId="42376" xr:uid="{00000000-0005-0000-0000-00005F9D0000}"/>
    <cellStyle name="Вывод 3 2 14 2" xfId="42377" xr:uid="{00000000-0005-0000-0000-0000609D0000}"/>
    <cellStyle name="Вывод 3 2 14 3" xfId="42378" xr:uid="{00000000-0005-0000-0000-0000619D0000}"/>
    <cellStyle name="Вывод 3 2 15" xfId="42379" xr:uid="{00000000-0005-0000-0000-0000629D0000}"/>
    <cellStyle name="Вывод 3 2 15 2" xfId="42380" xr:uid="{00000000-0005-0000-0000-0000639D0000}"/>
    <cellStyle name="Вывод 3 2 15 3" xfId="42381" xr:uid="{00000000-0005-0000-0000-0000649D0000}"/>
    <cellStyle name="Вывод 3 2 16" xfId="42382" xr:uid="{00000000-0005-0000-0000-0000659D0000}"/>
    <cellStyle name="Вывод 3 2 17" xfId="42383" xr:uid="{00000000-0005-0000-0000-0000669D0000}"/>
    <cellStyle name="Вывод 3 2 2" xfId="26701" xr:uid="{00000000-0005-0000-0000-0000679D0000}"/>
    <cellStyle name="Вывод 3 2 2 2" xfId="26702" xr:uid="{00000000-0005-0000-0000-0000689D0000}"/>
    <cellStyle name="Вывод 3 2 2 2 2" xfId="42384" xr:uid="{00000000-0005-0000-0000-0000699D0000}"/>
    <cellStyle name="Вывод 3 2 2 2 2 2" xfId="42385" xr:uid="{00000000-0005-0000-0000-00006A9D0000}"/>
    <cellStyle name="Вывод 3 2 2 2 2 2 2" xfId="42386" xr:uid="{00000000-0005-0000-0000-00006B9D0000}"/>
    <cellStyle name="Вывод 3 2 2 2 2 2 3" xfId="42387" xr:uid="{00000000-0005-0000-0000-00006C9D0000}"/>
    <cellStyle name="Вывод 3 2 2 2 2 3" xfId="42388" xr:uid="{00000000-0005-0000-0000-00006D9D0000}"/>
    <cellStyle name="Вывод 3 2 2 2 2 3 2" xfId="42389" xr:uid="{00000000-0005-0000-0000-00006E9D0000}"/>
    <cellStyle name="Вывод 3 2 2 2 2 3 3" xfId="42390" xr:uid="{00000000-0005-0000-0000-00006F9D0000}"/>
    <cellStyle name="Вывод 3 2 2 2 2 4" xfId="42391" xr:uid="{00000000-0005-0000-0000-0000709D0000}"/>
    <cellStyle name="Вывод 3 2 2 2 2 4 2" xfId="42392" xr:uid="{00000000-0005-0000-0000-0000719D0000}"/>
    <cellStyle name="Вывод 3 2 2 2 2 4 3" xfId="42393" xr:uid="{00000000-0005-0000-0000-0000729D0000}"/>
    <cellStyle name="Вывод 3 2 2 2 2 5" xfId="42394" xr:uid="{00000000-0005-0000-0000-0000739D0000}"/>
    <cellStyle name="Вывод 3 2 2 2 2 6" xfId="42395" xr:uid="{00000000-0005-0000-0000-0000749D0000}"/>
    <cellStyle name="Вывод 3 2 2 2 2 7" xfId="42396" xr:uid="{00000000-0005-0000-0000-0000759D0000}"/>
    <cellStyle name="Вывод 3 2 2 2 3" xfId="42397" xr:uid="{00000000-0005-0000-0000-0000769D0000}"/>
    <cellStyle name="Вывод 3 2 2 2 3 2" xfId="42398" xr:uid="{00000000-0005-0000-0000-0000779D0000}"/>
    <cellStyle name="Вывод 3 2 2 2 3 3" xfId="42399" xr:uid="{00000000-0005-0000-0000-0000789D0000}"/>
    <cellStyle name="Вывод 3 2 2 2 4" xfId="42400" xr:uid="{00000000-0005-0000-0000-0000799D0000}"/>
    <cellStyle name="Вывод 3 2 2 2 4 2" xfId="42401" xr:uid="{00000000-0005-0000-0000-00007A9D0000}"/>
    <cellStyle name="Вывод 3 2 2 2 4 3" xfId="42402" xr:uid="{00000000-0005-0000-0000-00007B9D0000}"/>
    <cellStyle name="Вывод 3 2 2 2 5" xfId="42403" xr:uid="{00000000-0005-0000-0000-00007C9D0000}"/>
    <cellStyle name="Вывод 3 2 2 2 5 2" xfId="42404" xr:uid="{00000000-0005-0000-0000-00007D9D0000}"/>
    <cellStyle name="Вывод 3 2 2 2 5 3" xfId="42405" xr:uid="{00000000-0005-0000-0000-00007E9D0000}"/>
    <cellStyle name="Вывод 3 2 2 2 6" xfId="42406" xr:uid="{00000000-0005-0000-0000-00007F9D0000}"/>
    <cellStyle name="Вывод 3 2 2 2 7" xfId="42407" xr:uid="{00000000-0005-0000-0000-0000809D0000}"/>
    <cellStyle name="Вывод 3 2 2 3" xfId="42408" xr:uid="{00000000-0005-0000-0000-0000819D0000}"/>
    <cellStyle name="Вывод 3 2 2 3 2" xfId="42409" xr:uid="{00000000-0005-0000-0000-0000829D0000}"/>
    <cellStyle name="Вывод 3 2 2 3 2 2" xfId="42410" xr:uid="{00000000-0005-0000-0000-0000839D0000}"/>
    <cellStyle name="Вывод 3 2 2 3 2 3" xfId="42411" xr:uid="{00000000-0005-0000-0000-0000849D0000}"/>
    <cellStyle name="Вывод 3 2 2 3 3" xfId="42412" xr:uid="{00000000-0005-0000-0000-0000859D0000}"/>
    <cellStyle name="Вывод 3 2 2 3 3 2" xfId="42413" xr:uid="{00000000-0005-0000-0000-0000869D0000}"/>
    <cellStyle name="Вывод 3 2 2 3 3 3" xfId="42414" xr:uid="{00000000-0005-0000-0000-0000879D0000}"/>
    <cellStyle name="Вывод 3 2 2 3 4" xfId="42415" xr:uid="{00000000-0005-0000-0000-0000889D0000}"/>
    <cellStyle name="Вывод 3 2 2 3 4 2" xfId="42416" xr:uid="{00000000-0005-0000-0000-0000899D0000}"/>
    <cellStyle name="Вывод 3 2 2 3 4 3" xfId="42417" xr:uid="{00000000-0005-0000-0000-00008A9D0000}"/>
    <cellStyle name="Вывод 3 2 2 3 5" xfId="42418" xr:uid="{00000000-0005-0000-0000-00008B9D0000}"/>
    <cellStyle name="Вывод 3 2 2 3 6" xfId="42419" xr:uid="{00000000-0005-0000-0000-00008C9D0000}"/>
    <cellStyle name="Вывод 3 2 2 3 7" xfId="42420" xr:uid="{00000000-0005-0000-0000-00008D9D0000}"/>
    <cellStyle name="Вывод 3 2 2 4" xfId="42421" xr:uid="{00000000-0005-0000-0000-00008E9D0000}"/>
    <cellStyle name="Вывод 3 2 2 4 2" xfId="42422" xr:uid="{00000000-0005-0000-0000-00008F9D0000}"/>
    <cellStyle name="Вывод 3 2 2 4 2 2" xfId="42423" xr:uid="{00000000-0005-0000-0000-0000909D0000}"/>
    <cellStyle name="Вывод 3 2 2 4 2 3" xfId="42424" xr:uid="{00000000-0005-0000-0000-0000919D0000}"/>
    <cellStyle name="Вывод 3 2 2 4 3" xfId="42425" xr:uid="{00000000-0005-0000-0000-0000929D0000}"/>
    <cellStyle name="Вывод 3 2 2 4 3 2" xfId="42426" xr:uid="{00000000-0005-0000-0000-0000939D0000}"/>
    <cellStyle name="Вывод 3 2 2 4 3 3" xfId="42427" xr:uid="{00000000-0005-0000-0000-0000949D0000}"/>
    <cellStyle name="Вывод 3 2 2 4 4" xfId="42428" xr:uid="{00000000-0005-0000-0000-0000959D0000}"/>
    <cellStyle name="Вывод 3 2 2 4 4 2" xfId="42429" xr:uid="{00000000-0005-0000-0000-0000969D0000}"/>
    <cellStyle name="Вывод 3 2 2 4 4 3" xfId="42430" xr:uid="{00000000-0005-0000-0000-0000979D0000}"/>
    <cellStyle name="Вывод 3 2 2 4 5" xfId="42431" xr:uid="{00000000-0005-0000-0000-0000989D0000}"/>
    <cellStyle name="Вывод 3 2 2 4 6" xfId="42432" xr:uid="{00000000-0005-0000-0000-0000999D0000}"/>
    <cellStyle name="Вывод 3 2 2 4 7" xfId="42433" xr:uid="{00000000-0005-0000-0000-00009A9D0000}"/>
    <cellStyle name="Вывод 3 2 2 5" xfId="42434" xr:uid="{00000000-0005-0000-0000-00009B9D0000}"/>
    <cellStyle name="Вывод 3 2 2 5 2" xfId="42435" xr:uid="{00000000-0005-0000-0000-00009C9D0000}"/>
    <cellStyle name="Вывод 3 2 2 5 3" xfId="42436" xr:uid="{00000000-0005-0000-0000-00009D9D0000}"/>
    <cellStyle name="Вывод 3 2 2 6" xfId="42437" xr:uid="{00000000-0005-0000-0000-00009E9D0000}"/>
    <cellStyle name="Вывод 3 2 2 6 2" xfId="42438" xr:uid="{00000000-0005-0000-0000-00009F9D0000}"/>
    <cellStyle name="Вывод 3 2 2 6 3" xfId="42439" xr:uid="{00000000-0005-0000-0000-0000A09D0000}"/>
    <cellStyle name="Вывод 3 2 2 7" xfId="42440" xr:uid="{00000000-0005-0000-0000-0000A19D0000}"/>
    <cellStyle name="Вывод 3 2 2 8" xfId="42441" xr:uid="{00000000-0005-0000-0000-0000A29D0000}"/>
    <cellStyle name="Вывод 3 2 3" xfId="26703" xr:uid="{00000000-0005-0000-0000-0000A39D0000}"/>
    <cellStyle name="Вывод 3 2 3 2" xfId="26704" xr:uid="{00000000-0005-0000-0000-0000A49D0000}"/>
    <cellStyle name="Вывод 3 2 3 2 2" xfId="42442" xr:uid="{00000000-0005-0000-0000-0000A59D0000}"/>
    <cellStyle name="Вывод 3 2 3 2 2 2" xfId="42443" xr:uid="{00000000-0005-0000-0000-0000A69D0000}"/>
    <cellStyle name="Вывод 3 2 3 2 2 2 2" xfId="42444" xr:uid="{00000000-0005-0000-0000-0000A79D0000}"/>
    <cellStyle name="Вывод 3 2 3 2 2 2 3" xfId="42445" xr:uid="{00000000-0005-0000-0000-0000A89D0000}"/>
    <cellStyle name="Вывод 3 2 3 2 2 3" xfId="42446" xr:uid="{00000000-0005-0000-0000-0000A99D0000}"/>
    <cellStyle name="Вывод 3 2 3 2 2 3 2" xfId="42447" xr:uid="{00000000-0005-0000-0000-0000AA9D0000}"/>
    <cellStyle name="Вывод 3 2 3 2 2 3 3" xfId="42448" xr:uid="{00000000-0005-0000-0000-0000AB9D0000}"/>
    <cellStyle name="Вывод 3 2 3 2 2 4" xfId="42449" xr:uid="{00000000-0005-0000-0000-0000AC9D0000}"/>
    <cellStyle name="Вывод 3 2 3 2 2 4 2" xfId="42450" xr:uid="{00000000-0005-0000-0000-0000AD9D0000}"/>
    <cellStyle name="Вывод 3 2 3 2 2 4 3" xfId="42451" xr:uid="{00000000-0005-0000-0000-0000AE9D0000}"/>
    <cellStyle name="Вывод 3 2 3 2 2 5" xfId="42452" xr:uid="{00000000-0005-0000-0000-0000AF9D0000}"/>
    <cellStyle name="Вывод 3 2 3 2 2 6" xfId="42453" xr:uid="{00000000-0005-0000-0000-0000B09D0000}"/>
    <cellStyle name="Вывод 3 2 3 2 2 7" xfId="42454" xr:uid="{00000000-0005-0000-0000-0000B19D0000}"/>
    <cellStyle name="Вывод 3 2 3 2 3" xfId="42455" xr:uid="{00000000-0005-0000-0000-0000B29D0000}"/>
    <cellStyle name="Вывод 3 2 3 2 3 2" xfId="42456" xr:uid="{00000000-0005-0000-0000-0000B39D0000}"/>
    <cellStyle name="Вывод 3 2 3 2 3 3" xfId="42457" xr:uid="{00000000-0005-0000-0000-0000B49D0000}"/>
    <cellStyle name="Вывод 3 2 3 2 4" xfId="42458" xr:uid="{00000000-0005-0000-0000-0000B59D0000}"/>
    <cellStyle name="Вывод 3 2 3 2 4 2" xfId="42459" xr:uid="{00000000-0005-0000-0000-0000B69D0000}"/>
    <cellStyle name="Вывод 3 2 3 2 4 3" xfId="42460" xr:uid="{00000000-0005-0000-0000-0000B79D0000}"/>
    <cellStyle name="Вывод 3 2 3 2 5" xfId="42461" xr:uid="{00000000-0005-0000-0000-0000B89D0000}"/>
    <cellStyle name="Вывод 3 2 3 2 5 2" xfId="42462" xr:uid="{00000000-0005-0000-0000-0000B99D0000}"/>
    <cellStyle name="Вывод 3 2 3 2 5 3" xfId="42463" xr:uid="{00000000-0005-0000-0000-0000BA9D0000}"/>
    <cellStyle name="Вывод 3 2 3 2 6" xfId="42464" xr:uid="{00000000-0005-0000-0000-0000BB9D0000}"/>
    <cellStyle name="Вывод 3 2 3 2 7" xfId="42465" xr:uid="{00000000-0005-0000-0000-0000BC9D0000}"/>
    <cellStyle name="Вывод 3 2 3 3" xfId="42466" xr:uid="{00000000-0005-0000-0000-0000BD9D0000}"/>
    <cellStyle name="Вывод 3 2 3 3 2" xfId="42467" xr:uid="{00000000-0005-0000-0000-0000BE9D0000}"/>
    <cellStyle name="Вывод 3 2 3 3 2 2" xfId="42468" xr:uid="{00000000-0005-0000-0000-0000BF9D0000}"/>
    <cellStyle name="Вывод 3 2 3 3 2 3" xfId="42469" xr:uid="{00000000-0005-0000-0000-0000C09D0000}"/>
    <cellStyle name="Вывод 3 2 3 3 3" xfId="42470" xr:uid="{00000000-0005-0000-0000-0000C19D0000}"/>
    <cellStyle name="Вывод 3 2 3 3 3 2" xfId="42471" xr:uid="{00000000-0005-0000-0000-0000C29D0000}"/>
    <cellStyle name="Вывод 3 2 3 3 3 3" xfId="42472" xr:uid="{00000000-0005-0000-0000-0000C39D0000}"/>
    <cellStyle name="Вывод 3 2 3 3 4" xfId="42473" xr:uid="{00000000-0005-0000-0000-0000C49D0000}"/>
    <cellStyle name="Вывод 3 2 3 3 4 2" xfId="42474" xr:uid="{00000000-0005-0000-0000-0000C59D0000}"/>
    <cellStyle name="Вывод 3 2 3 3 4 3" xfId="42475" xr:uid="{00000000-0005-0000-0000-0000C69D0000}"/>
    <cellStyle name="Вывод 3 2 3 3 5" xfId="42476" xr:uid="{00000000-0005-0000-0000-0000C79D0000}"/>
    <cellStyle name="Вывод 3 2 3 3 6" xfId="42477" xr:uid="{00000000-0005-0000-0000-0000C89D0000}"/>
    <cellStyle name="Вывод 3 2 3 3 7" xfId="42478" xr:uid="{00000000-0005-0000-0000-0000C99D0000}"/>
    <cellStyle name="Вывод 3 2 3 4" xfId="42479" xr:uid="{00000000-0005-0000-0000-0000CA9D0000}"/>
    <cellStyle name="Вывод 3 2 3 4 2" xfId="42480" xr:uid="{00000000-0005-0000-0000-0000CB9D0000}"/>
    <cellStyle name="Вывод 3 2 3 4 2 2" xfId="42481" xr:uid="{00000000-0005-0000-0000-0000CC9D0000}"/>
    <cellStyle name="Вывод 3 2 3 4 2 3" xfId="42482" xr:uid="{00000000-0005-0000-0000-0000CD9D0000}"/>
    <cellStyle name="Вывод 3 2 3 4 3" xfId="42483" xr:uid="{00000000-0005-0000-0000-0000CE9D0000}"/>
    <cellStyle name="Вывод 3 2 3 4 3 2" xfId="42484" xr:uid="{00000000-0005-0000-0000-0000CF9D0000}"/>
    <cellStyle name="Вывод 3 2 3 4 3 3" xfId="42485" xr:uid="{00000000-0005-0000-0000-0000D09D0000}"/>
    <cellStyle name="Вывод 3 2 3 4 4" xfId="42486" xr:uid="{00000000-0005-0000-0000-0000D19D0000}"/>
    <cellStyle name="Вывод 3 2 3 4 4 2" xfId="42487" xr:uid="{00000000-0005-0000-0000-0000D29D0000}"/>
    <cellStyle name="Вывод 3 2 3 4 4 3" xfId="42488" xr:uid="{00000000-0005-0000-0000-0000D39D0000}"/>
    <cellStyle name="Вывод 3 2 3 4 5" xfId="42489" xr:uid="{00000000-0005-0000-0000-0000D49D0000}"/>
    <cellStyle name="Вывод 3 2 3 4 6" xfId="42490" xr:uid="{00000000-0005-0000-0000-0000D59D0000}"/>
    <cellStyle name="Вывод 3 2 3 4 7" xfId="42491" xr:uid="{00000000-0005-0000-0000-0000D69D0000}"/>
    <cellStyle name="Вывод 3 2 3 5" xfId="42492" xr:uid="{00000000-0005-0000-0000-0000D79D0000}"/>
    <cellStyle name="Вывод 3 2 3 5 2" xfId="42493" xr:uid="{00000000-0005-0000-0000-0000D89D0000}"/>
    <cellStyle name="Вывод 3 2 3 5 3" xfId="42494" xr:uid="{00000000-0005-0000-0000-0000D99D0000}"/>
    <cellStyle name="Вывод 3 2 3 6" xfId="42495" xr:uid="{00000000-0005-0000-0000-0000DA9D0000}"/>
    <cellStyle name="Вывод 3 2 3 6 2" xfId="42496" xr:uid="{00000000-0005-0000-0000-0000DB9D0000}"/>
    <cellStyle name="Вывод 3 2 3 6 3" xfId="42497" xr:uid="{00000000-0005-0000-0000-0000DC9D0000}"/>
    <cellStyle name="Вывод 3 2 3 7" xfId="42498" xr:uid="{00000000-0005-0000-0000-0000DD9D0000}"/>
    <cellStyle name="Вывод 3 2 3 8" xfId="42499" xr:uid="{00000000-0005-0000-0000-0000DE9D0000}"/>
    <cellStyle name="Вывод 3 2 4" xfId="26705" xr:uid="{00000000-0005-0000-0000-0000DF9D0000}"/>
    <cellStyle name="Вывод 3 2 4 2" xfId="26706" xr:uid="{00000000-0005-0000-0000-0000E09D0000}"/>
    <cellStyle name="Вывод 3 2 4 2 2" xfId="42500" xr:uid="{00000000-0005-0000-0000-0000E19D0000}"/>
    <cellStyle name="Вывод 3 2 4 2 2 2" xfId="42501" xr:uid="{00000000-0005-0000-0000-0000E29D0000}"/>
    <cellStyle name="Вывод 3 2 4 2 2 2 2" xfId="42502" xr:uid="{00000000-0005-0000-0000-0000E39D0000}"/>
    <cellStyle name="Вывод 3 2 4 2 2 2 3" xfId="42503" xr:uid="{00000000-0005-0000-0000-0000E49D0000}"/>
    <cellStyle name="Вывод 3 2 4 2 2 3" xfId="42504" xr:uid="{00000000-0005-0000-0000-0000E59D0000}"/>
    <cellStyle name="Вывод 3 2 4 2 2 3 2" xfId="42505" xr:uid="{00000000-0005-0000-0000-0000E69D0000}"/>
    <cellStyle name="Вывод 3 2 4 2 2 3 3" xfId="42506" xr:uid="{00000000-0005-0000-0000-0000E79D0000}"/>
    <cellStyle name="Вывод 3 2 4 2 2 4" xfId="42507" xr:uid="{00000000-0005-0000-0000-0000E89D0000}"/>
    <cellStyle name="Вывод 3 2 4 2 2 4 2" xfId="42508" xr:uid="{00000000-0005-0000-0000-0000E99D0000}"/>
    <cellStyle name="Вывод 3 2 4 2 2 4 3" xfId="42509" xr:uid="{00000000-0005-0000-0000-0000EA9D0000}"/>
    <cellStyle name="Вывод 3 2 4 2 2 5" xfId="42510" xr:uid="{00000000-0005-0000-0000-0000EB9D0000}"/>
    <cellStyle name="Вывод 3 2 4 2 2 6" xfId="42511" xr:uid="{00000000-0005-0000-0000-0000EC9D0000}"/>
    <cellStyle name="Вывод 3 2 4 2 2 7" xfId="42512" xr:uid="{00000000-0005-0000-0000-0000ED9D0000}"/>
    <cellStyle name="Вывод 3 2 4 2 3" xfId="42513" xr:uid="{00000000-0005-0000-0000-0000EE9D0000}"/>
    <cellStyle name="Вывод 3 2 4 2 3 2" xfId="42514" xr:uid="{00000000-0005-0000-0000-0000EF9D0000}"/>
    <cellStyle name="Вывод 3 2 4 2 3 3" xfId="42515" xr:uid="{00000000-0005-0000-0000-0000F09D0000}"/>
    <cellStyle name="Вывод 3 2 4 2 4" xfId="42516" xr:uid="{00000000-0005-0000-0000-0000F19D0000}"/>
    <cellStyle name="Вывод 3 2 4 2 4 2" xfId="42517" xr:uid="{00000000-0005-0000-0000-0000F29D0000}"/>
    <cellStyle name="Вывод 3 2 4 2 4 3" xfId="42518" xr:uid="{00000000-0005-0000-0000-0000F39D0000}"/>
    <cellStyle name="Вывод 3 2 4 2 5" xfId="42519" xr:uid="{00000000-0005-0000-0000-0000F49D0000}"/>
    <cellStyle name="Вывод 3 2 4 2 5 2" xfId="42520" xr:uid="{00000000-0005-0000-0000-0000F59D0000}"/>
    <cellStyle name="Вывод 3 2 4 2 5 3" xfId="42521" xr:uid="{00000000-0005-0000-0000-0000F69D0000}"/>
    <cellStyle name="Вывод 3 2 4 2 6" xfId="42522" xr:uid="{00000000-0005-0000-0000-0000F79D0000}"/>
    <cellStyle name="Вывод 3 2 4 2 7" xfId="42523" xr:uid="{00000000-0005-0000-0000-0000F89D0000}"/>
    <cellStyle name="Вывод 3 2 4 3" xfId="42524" xr:uid="{00000000-0005-0000-0000-0000F99D0000}"/>
    <cellStyle name="Вывод 3 2 4 3 2" xfId="42525" xr:uid="{00000000-0005-0000-0000-0000FA9D0000}"/>
    <cellStyle name="Вывод 3 2 4 3 2 2" xfId="42526" xr:uid="{00000000-0005-0000-0000-0000FB9D0000}"/>
    <cellStyle name="Вывод 3 2 4 3 2 3" xfId="42527" xr:uid="{00000000-0005-0000-0000-0000FC9D0000}"/>
    <cellStyle name="Вывод 3 2 4 3 3" xfId="42528" xr:uid="{00000000-0005-0000-0000-0000FD9D0000}"/>
    <cellStyle name="Вывод 3 2 4 3 3 2" xfId="42529" xr:uid="{00000000-0005-0000-0000-0000FE9D0000}"/>
    <cellStyle name="Вывод 3 2 4 3 3 3" xfId="42530" xr:uid="{00000000-0005-0000-0000-0000FF9D0000}"/>
    <cellStyle name="Вывод 3 2 4 3 4" xfId="42531" xr:uid="{00000000-0005-0000-0000-0000009E0000}"/>
    <cellStyle name="Вывод 3 2 4 3 4 2" xfId="42532" xr:uid="{00000000-0005-0000-0000-0000019E0000}"/>
    <cellStyle name="Вывод 3 2 4 3 4 3" xfId="42533" xr:uid="{00000000-0005-0000-0000-0000029E0000}"/>
    <cellStyle name="Вывод 3 2 4 3 5" xfId="42534" xr:uid="{00000000-0005-0000-0000-0000039E0000}"/>
    <cellStyle name="Вывод 3 2 4 3 6" xfId="42535" xr:uid="{00000000-0005-0000-0000-0000049E0000}"/>
    <cellStyle name="Вывод 3 2 4 3 7" xfId="42536" xr:uid="{00000000-0005-0000-0000-0000059E0000}"/>
    <cellStyle name="Вывод 3 2 4 4" xfId="42537" xr:uid="{00000000-0005-0000-0000-0000069E0000}"/>
    <cellStyle name="Вывод 3 2 4 4 2" xfId="42538" xr:uid="{00000000-0005-0000-0000-0000079E0000}"/>
    <cellStyle name="Вывод 3 2 4 4 2 2" xfId="42539" xr:uid="{00000000-0005-0000-0000-0000089E0000}"/>
    <cellStyle name="Вывод 3 2 4 4 2 3" xfId="42540" xr:uid="{00000000-0005-0000-0000-0000099E0000}"/>
    <cellStyle name="Вывод 3 2 4 4 3" xfId="42541" xr:uid="{00000000-0005-0000-0000-00000A9E0000}"/>
    <cellStyle name="Вывод 3 2 4 4 3 2" xfId="42542" xr:uid="{00000000-0005-0000-0000-00000B9E0000}"/>
    <cellStyle name="Вывод 3 2 4 4 3 3" xfId="42543" xr:uid="{00000000-0005-0000-0000-00000C9E0000}"/>
    <cellStyle name="Вывод 3 2 4 4 4" xfId="42544" xr:uid="{00000000-0005-0000-0000-00000D9E0000}"/>
    <cellStyle name="Вывод 3 2 4 4 4 2" xfId="42545" xr:uid="{00000000-0005-0000-0000-00000E9E0000}"/>
    <cellStyle name="Вывод 3 2 4 4 4 3" xfId="42546" xr:uid="{00000000-0005-0000-0000-00000F9E0000}"/>
    <cellStyle name="Вывод 3 2 4 4 5" xfId="42547" xr:uid="{00000000-0005-0000-0000-0000109E0000}"/>
    <cellStyle name="Вывод 3 2 4 4 6" xfId="42548" xr:uid="{00000000-0005-0000-0000-0000119E0000}"/>
    <cellStyle name="Вывод 3 2 4 4 7" xfId="42549" xr:uid="{00000000-0005-0000-0000-0000129E0000}"/>
    <cellStyle name="Вывод 3 2 4 5" xfId="42550" xr:uid="{00000000-0005-0000-0000-0000139E0000}"/>
    <cellStyle name="Вывод 3 2 4 5 2" xfId="42551" xr:uid="{00000000-0005-0000-0000-0000149E0000}"/>
    <cellStyle name="Вывод 3 2 4 5 3" xfId="42552" xr:uid="{00000000-0005-0000-0000-0000159E0000}"/>
    <cellStyle name="Вывод 3 2 4 6" xfId="42553" xr:uid="{00000000-0005-0000-0000-0000169E0000}"/>
    <cellStyle name="Вывод 3 2 4 6 2" xfId="42554" xr:uid="{00000000-0005-0000-0000-0000179E0000}"/>
    <cellStyle name="Вывод 3 2 4 6 3" xfId="42555" xr:uid="{00000000-0005-0000-0000-0000189E0000}"/>
    <cellStyle name="Вывод 3 2 4 7" xfId="42556" xr:uid="{00000000-0005-0000-0000-0000199E0000}"/>
    <cellStyle name="Вывод 3 2 4 8" xfId="42557" xr:uid="{00000000-0005-0000-0000-00001A9E0000}"/>
    <cellStyle name="Вывод 3 2 5" xfId="26707" xr:uid="{00000000-0005-0000-0000-00001B9E0000}"/>
    <cellStyle name="Вывод 3 2 5 2" xfId="26708" xr:uid="{00000000-0005-0000-0000-00001C9E0000}"/>
    <cellStyle name="Вывод 3 2 5 2 2" xfId="42558" xr:uid="{00000000-0005-0000-0000-00001D9E0000}"/>
    <cellStyle name="Вывод 3 2 5 2 2 2" xfId="42559" xr:uid="{00000000-0005-0000-0000-00001E9E0000}"/>
    <cellStyle name="Вывод 3 2 5 2 2 2 2" xfId="42560" xr:uid="{00000000-0005-0000-0000-00001F9E0000}"/>
    <cellStyle name="Вывод 3 2 5 2 2 2 3" xfId="42561" xr:uid="{00000000-0005-0000-0000-0000209E0000}"/>
    <cellStyle name="Вывод 3 2 5 2 2 3" xfId="42562" xr:uid="{00000000-0005-0000-0000-0000219E0000}"/>
    <cellStyle name="Вывод 3 2 5 2 2 3 2" xfId="42563" xr:uid="{00000000-0005-0000-0000-0000229E0000}"/>
    <cellStyle name="Вывод 3 2 5 2 2 3 3" xfId="42564" xr:uid="{00000000-0005-0000-0000-0000239E0000}"/>
    <cellStyle name="Вывод 3 2 5 2 2 4" xfId="42565" xr:uid="{00000000-0005-0000-0000-0000249E0000}"/>
    <cellStyle name="Вывод 3 2 5 2 2 4 2" xfId="42566" xr:uid="{00000000-0005-0000-0000-0000259E0000}"/>
    <cellStyle name="Вывод 3 2 5 2 2 4 3" xfId="42567" xr:uid="{00000000-0005-0000-0000-0000269E0000}"/>
    <cellStyle name="Вывод 3 2 5 2 2 5" xfId="42568" xr:uid="{00000000-0005-0000-0000-0000279E0000}"/>
    <cellStyle name="Вывод 3 2 5 2 2 6" xfId="42569" xr:uid="{00000000-0005-0000-0000-0000289E0000}"/>
    <cellStyle name="Вывод 3 2 5 2 2 7" xfId="42570" xr:uid="{00000000-0005-0000-0000-0000299E0000}"/>
    <cellStyle name="Вывод 3 2 5 2 3" xfId="42571" xr:uid="{00000000-0005-0000-0000-00002A9E0000}"/>
    <cellStyle name="Вывод 3 2 5 2 3 2" xfId="42572" xr:uid="{00000000-0005-0000-0000-00002B9E0000}"/>
    <cellStyle name="Вывод 3 2 5 2 3 3" xfId="42573" xr:uid="{00000000-0005-0000-0000-00002C9E0000}"/>
    <cellStyle name="Вывод 3 2 5 2 4" xfId="42574" xr:uid="{00000000-0005-0000-0000-00002D9E0000}"/>
    <cellStyle name="Вывод 3 2 5 2 4 2" xfId="42575" xr:uid="{00000000-0005-0000-0000-00002E9E0000}"/>
    <cellStyle name="Вывод 3 2 5 2 4 3" xfId="42576" xr:uid="{00000000-0005-0000-0000-00002F9E0000}"/>
    <cellStyle name="Вывод 3 2 5 2 5" xfId="42577" xr:uid="{00000000-0005-0000-0000-0000309E0000}"/>
    <cellStyle name="Вывод 3 2 5 2 5 2" xfId="42578" xr:uid="{00000000-0005-0000-0000-0000319E0000}"/>
    <cellStyle name="Вывод 3 2 5 2 5 3" xfId="42579" xr:uid="{00000000-0005-0000-0000-0000329E0000}"/>
    <cellStyle name="Вывод 3 2 5 2 6" xfId="42580" xr:uid="{00000000-0005-0000-0000-0000339E0000}"/>
    <cellStyle name="Вывод 3 2 5 2 7" xfId="42581" xr:uid="{00000000-0005-0000-0000-0000349E0000}"/>
    <cellStyle name="Вывод 3 2 5 3" xfId="42582" xr:uid="{00000000-0005-0000-0000-0000359E0000}"/>
    <cellStyle name="Вывод 3 2 5 3 2" xfId="42583" xr:uid="{00000000-0005-0000-0000-0000369E0000}"/>
    <cellStyle name="Вывод 3 2 5 3 2 2" xfId="42584" xr:uid="{00000000-0005-0000-0000-0000379E0000}"/>
    <cellStyle name="Вывод 3 2 5 3 2 3" xfId="42585" xr:uid="{00000000-0005-0000-0000-0000389E0000}"/>
    <cellStyle name="Вывод 3 2 5 3 3" xfId="42586" xr:uid="{00000000-0005-0000-0000-0000399E0000}"/>
    <cellStyle name="Вывод 3 2 5 3 3 2" xfId="42587" xr:uid="{00000000-0005-0000-0000-00003A9E0000}"/>
    <cellStyle name="Вывод 3 2 5 3 3 3" xfId="42588" xr:uid="{00000000-0005-0000-0000-00003B9E0000}"/>
    <cellStyle name="Вывод 3 2 5 3 4" xfId="42589" xr:uid="{00000000-0005-0000-0000-00003C9E0000}"/>
    <cellStyle name="Вывод 3 2 5 3 4 2" xfId="42590" xr:uid="{00000000-0005-0000-0000-00003D9E0000}"/>
    <cellStyle name="Вывод 3 2 5 3 4 3" xfId="42591" xr:uid="{00000000-0005-0000-0000-00003E9E0000}"/>
    <cellStyle name="Вывод 3 2 5 3 5" xfId="42592" xr:uid="{00000000-0005-0000-0000-00003F9E0000}"/>
    <cellStyle name="Вывод 3 2 5 3 6" xfId="42593" xr:uid="{00000000-0005-0000-0000-0000409E0000}"/>
    <cellStyle name="Вывод 3 2 5 3 7" xfId="42594" xr:uid="{00000000-0005-0000-0000-0000419E0000}"/>
    <cellStyle name="Вывод 3 2 5 4" xfId="42595" xr:uid="{00000000-0005-0000-0000-0000429E0000}"/>
    <cellStyle name="Вывод 3 2 5 4 2" xfId="42596" xr:uid="{00000000-0005-0000-0000-0000439E0000}"/>
    <cellStyle name="Вывод 3 2 5 4 2 2" xfId="42597" xr:uid="{00000000-0005-0000-0000-0000449E0000}"/>
    <cellStyle name="Вывод 3 2 5 4 2 3" xfId="42598" xr:uid="{00000000-0005-0000-0000-0000459E0000}"/>
    <cellStyle name="Вывод 3 2 5 4 3" xfId="42599" xr:uid="{00000000-0005-0000-0000-0000469E0000}"/>
    <cellStyle name="Вывод 3 2 5 4 3 2" xfId="42600" xr:uid="{00000000-0005-0000-0000-0000479E0000}"/>
    <cellStyle name="Вывод 3 2 5 4 3 3" xfId="42601" xr:uid="{00000000-0005-0000-0000-0000489E0000}"/>
    <cellStyle name="Вывод 3 2 5 4 4" xfId="42602" xr:uid="{00000000-0005-0000-0000-0000499E0000}"/>
    <cellStyle name="Вывод 3 2 5 4 4 2" xfId="42603" xr:uid="{00000000-0005-0000-0000-00004A9E0000}"/>
    <cellStyle name="Вывод 3 2 5 4 4 3" xfId="42604" xr:uid="{00000000-0005-0000-0000-00004B9E0000}"/>
    <cellStyle name="Вывод 3 2 5 4 5" xfId="42605" xr:uid="{00000000-0005-0000-0000-00004C9E0000}"/>
    <cellStyle name="Вывод 3 2 5 4 6" xfId="42606" xr:uid="{00000000-0005-0000-0000-00004D9E0000}"/>
    <cellStyle name="Вывод 3 2 5 4 7" xfId="42607" xr:uid="{00000000-0005-0000-0000-00004E9E0000}"/>
    <cellStyle name="Вывод 3 2 5 5" xfId="42608" xr:uid="{00000000-0005-0000-0000-00004F9E0000}"/>
    <cellStyle name="Вывод 3 2 5 5 2" xfId="42609" xr:uid="{00000000-0005-0000-0000-0000509E0000}"/>
    <cellStyle name="Вывод 3 2 5 5 3" xfId="42610" xr:uid="{00000000-0005-0000-0000-0000519E0000}"/>
    <cellStyle name="Вывод 3 2 5 6" xfId="42611" xr:uid="{00000000-0005-0000-0000-0000529E0000}"/>
    <cellStyle name="Вывод 3 2 5 6 2" xfId="42612" xr:uid="{00000000-0005-0000-0000-0000539E0000}"/>
    <cellStyle name="Вывод 3 2 5 6 3" xfId="42613" xr:uid="{00000000-0005-0000-0000-0000549E0000}"/>
    <cellStyle name="Вывод 3 2 5 7" xfId="42614" xr:uid="{00000000-0005-0000-0000-0000559E0000}"/>
    <cellStyle name="Вывод 3 2 5 8" xfId="42615" xr:uid="{00000000-0005-0000-0000-0000569E0000}"/>
    <cellStyle name="Вывод 3 2 6" xfId="26709" xr:uid="{00000000-0005-0000-0000-0000579E0000}"/>
    <cellStyle name="Вывод 3 2 6 2" xfId="42616" xr:uid="{00000000-0005-0000-0000-0000589E0000}"/>
    <cellStyle name="Вывод 3 2 6 2 2" xfId="42617" xr:uid="{00000000-0005-0000-0000-0000599E0000}"/>
    <cellStyle name="Вывод 3 2 6 2 2 2" xfId="42618" xr:uid="{00000000-0005-0000-0000-00005A9E0000}"/>
    <cellStyle name="Вывод 3 2 6 2 2 2 2" xfId="42619" xr:uid="{00000000-0005-0000-0000-00005B9E0000}"/>
    <cellStyle name="Вывод 3 2 6 2 2 2 3" xfId="42620" xr:uid="{00000000-0005-0000-0000-00005C9E0000}"/>
    <cellStyle name="Вывод 3 2 6 2 2 3" xfId="42621" xr:uid="{00000000-0005-0000-0000-00005D9E0000}"/>
    <cellStyle name="Вывод 3 2 6 2 2 3 2" xfId="42622" xr:uid="{00000000-0005-0000-0000-00005E9E0000}"/>
    <cellStyle name="Вывод 3 2 6 2 2 3 3" xfId="42623" xr:uid="{00000000-0005-0000-0000-00005F9E0000}"/>
    <cellStyle name="Вывод 3 2 6 2 2 4" xfId="42624" xr:uid="{00000000-0005-0000-0000-0000609E0000}"/>
    <cellStyle name="Вывод 3 2 6 2 2 4 2" xfId="42625" xr:uid="{00000000-0005-0000-0000-0000619E0000}"/>
    <cellStyle name="Вывод 3 2 6 2 2 4 3" xfId="42626" xr:uid="{00000000-0005-0000-0000-0000629E0000}"/>
    <cellStyle name="Вывод 3 2 6 2 2 5" xfId="42627" xr:uid="{00000000-0005-0000-0000-0000639E0000}"/>
    <cellStyle name="Вывод 3 2 6 2 2 6" xfId="42628" xr:uid="{00000000-0005-0000-0000-0000649E0000}"/>
    <cellStyle name="Вывод 3 2 6 2 2 7" xfId="42629" xr:uid="{00000000-0005-0000-0000-0000659E0000}"/>
    <cellStyle name="Вывод 3 2 6 2 3" xfId="42630" xr:uid="{00000000-0005-0000-0000-0000669E0000}"/>
    <cellStyle name="Вывод 3 2 6 2 3 2" xfId="42631" xr:uid="{00000000-0005-0000-0000-0000679E0000}"/>
    <cellStyle name="Вывод 3 2 6 2 3 3" xfId="42632" xr:uid="{00000000-0005-0000-0000-0000689E0000}"/>
    <cellStyle name="Вывод 3 2 6 2 4" xfId="42633" xr:uid="{00000000-0005-0000-0000-0000699E0000}"/>
    <cellStyle name="Вывод 3 2 6 2 4 2" xfId="42634" xr:uid="{00000000-0005-0000-0000-00006A9E0000}"/>
    <cellStyle name="Вывод 3 2 6 2 4 3" xfId="42635" xr:uid="{00000000-0005-0000-0000-00006B9E0000}"/>
    <cellStyle name="Вывод 3 2 6 2 5" xfId="42636" xr:uid="{00000000-0005-0000-0000-00006C9E0000}"/>
    <cellStyle name="Вывод 3 2 6 2 5 2" xfId="42637" xr:uid="{00000000-0005-0000-0000-00006D9E0000}"/>
    <cellStyle name="Вывод 3 2 6 2 5 3" xfId="42638" xr:uid="{00000000-0005-0000-0000-00006E9E0000}"/>
    <cellStyle name="Вывод 3 2 6 2 6" xfId="42639" xr:uid="{00000000-0005-0000-0000-00006F9E0000}"/>
    <cellStyle name="Вывод 3 2 6 2 7" xfId="42640" xr:uid="{00000000-0005-0000-0000-0000709E0000}"/>
    <cellStyle name="Вывод 3 2 6 3" xfId="42641" xr:uid="{00000000-0005-0000-0000-0000719E0000}"/>
    <cellStyle name="Вывод 3 2 6 3 2" xfId="42642" xr:uid="{00000000-0005-0000-0000-0000729E0000}"/>
    <cellStyle name="Вывод 3 2 6 3 2 2" xfId="42643" xr:uid="{00000000-0005-0000-0000-0000739E0000}"/>
    <cellStyle name="Вывод 3 2 6 3 2 3" xfId="42644" xr:uid="{00000000-0005-0000-0000-0000749E0000}"/>
    <cellStyle name="Вывод 3 2 6 3 3" xfId="42645" xr:uid="{00000000-0005-0000-0000-0000759E0000}"/>
    <cellStyle name="Вывод 3 2 6 3 3 2" xfId="42646" xr:uid="{00000000-0005-0000-0000-0000769E0000}"/>
    <cellStyle name="Вывод 3 2 6 3 3 3" xfId="42647" xr:uid="{00000000-0005-0000-0000-0000779E0000}"/>
    <cellStyle name="Вывод 3 2 6 3 4" xfId="42648" xr:uid="{00000000-0005-0000-0000-0000789E0000}"/>
    <cellStyle name="Вывод 3 2 6 3 4 2" xfId="42649" xr:uid="{00000000-0005-0000-0000-0000799E0000}"/>
    <cellStyle name="Вывод 3 2 6 3 4 3" xfId="42650" xr:uid="{00000000-0005-0000-0000-00007A9E0000}"/>
    <cellStyle name="Вывод 3 2 6 3 5" xfId="42651" xr:uid="{00000000-0005-0000-0000-00007B9E0000}"/>
    <cellStyle name="Вывод 3 2 6 3 6" xfId="42652" xr:uid="{00000000-0005-0000-0000-00007C9E0000}"/>
    <cellStyle name="Вывод 3 2 6 3 7" xfId="42653" xr:uid="{00000000-0005-0000-0000-00007D9E0000}"/>
    <cellStyle name="Вывод 3 2 6 4" xfId="42654" xr:uid="{00000000-0005-0000-0000-00007E9E0000}"/>
    <cellStyle name="Вывод 3 2 6 4 2" xfId="42655" xr:uid="{00000000-0005-0000-0000-00007F9E0000}"/>
    <cellStyle name="Вывод 3 2 6 4 2 2" xfId="42656" xr:uid="{00000000-0005-0000-0000-0000809E0000}"/>
    <cellStyle name="Вывод 3 2 6 4 2 3" xfId="42657" xr:uid="{00000000-0005-0000-0000-0000819E0000}"/>
    <cellStyle name="Вывод 3 2 6 4 3" xfId="42658" xr:uid="{00000000-0005-0000-0000-0000829E0000}"/>
    <cellStyle name="Вывод 3 2 6 4 3 2" xfId="42659" xr:uid="{00000000-0005-0000-0000-0000839E0000}"/>
    <cellStyle name="Вывод 3 2 6 4 3 3" xfId="42660" xr:uid="{00000000-0005-0000-0000-0000849E0000}"/>
    <cellStyle name="Вывод 3 2 6 4 4" xfId="42661" xr:uid="{00000000-0005-0000-0000-0000859E0000}"/>
    <cellStyle name="Вывод 3 2 6 4 4 2" xfId="42662" xr:uid="{00000000-0005-0000-0000-0000869E0000}"/>
    <cellStyle name="Вывод 3 2 6 4 4 3" xfId="42663" xr:uid="{00000000-0005-0000-0000-0000879E0000}"/>
    <cellStyle name="Вывод 3 2 6 4 5" xfId="42664" xr:uid="{00000000-0005-0000-0000-0000889E0000}"/>
    <cellStyle name="Вывод 3 2 6 4 6" xfId="42665" xr:uid="{00000000-0005-0000-0000-0000899E0000}"/>
    <cellStyle name="Вывод 3 2 6 4 7" xfId="42666" xr:uid="{00000000-0005-0000-0000-00008A9E0000}"/>
    <cellStyle name="Вывод 3 2 6 5" xfId="42667" xr:uid="{00000000-0005-0000-0000-00008B9E0000}"/>
    <cellStyle name="Вывод 3 2 6 5 2" xfId="42668" xr:uid="{00000000-0005-0000-0000-00008C9E0000}"/>
    <cellStyle name="Вывод 3 2 6 5 3" xfId="42669" xr:uid="{00000000-0005-0000-0000-00008D9E0000}"/>
    <cellStyle name="Вывод 3 2 6 6" xfId="42670" xr:uid="{00000000-0005-0000-0000-00008E9E0000}"/>
    <cellStyle name="Вывод 3 2 6 6 2" xfId="42671" xr:uid="{00000000-0005-0000-0000-00008F9E0000}"/>
    <cellStyle name="Вывод 3 2 6 6 3" xfId="42672" xr:uid="{00000000-0005-0000-0000-0000909E0000}"/>
    <cellStyle name="Вывод 3 2 6 7" xfId="42673" xr:uid="{00000000-0005-0000-0000-0000919E0000}"/>
    <cellStyle name="Вывод 3 2 6 8" xfId="42674" xr:uid="{00000000-0005-0000-0000-0000929E0000}"/>
    <cellStyle name="Вывод 3 2 7" xfId="26710" xr:uid="{00000000-0005-0000-0000-0000939E0000}"/>
    <cellStyle name="Вывод 3 2 7 2" xfId="42675" xr:uid="{00000000-0005-0000-0000-0000949E0000}"/>
    <cellStyle name="Вывод 3 2 7 2 2" xfId="42676" xr:uid="{00000000-0005-0000-0000-0000959E0000}"/>
    <cellStyle name="Вывод 3 2 7 2 2 2" xfId="42677" xr:uid="{00000000-0005-0000-0000-0000969E0000}"/>
    <cellStyle name="Вывод 3 2 7 2 2 2 2" xfId="42678" xr:uid="{00000000-0005-0000-0000-0000979E0000}"/>
    <cellStyle name="Вывод 3 2 7 2 2 2 3" xfId="42679" xr:uid="{00000000-0005-0000-0000-0000989E0000}"/>
    <cellStyle name="Вывод 3 2 7 2 2 3" xfId="42680" xr:uid="{00000000-0005-0000-0000-0000999E0000}"/>
    <cellStyle name="Вывод 3 2 7 2 2 3 2" xfId="42681" xr:uid="{00000000-0005-0000-0000-00009A9E0000}"/>
    <cellStyle name="Вывод 3 2 7 2 2 3 3" xfId="42682" xr:uid="{00000000-0005-0000-0000-00009B9E0000}"/>
    <cellStyle name="Вывод 3 2 7 2 2 4" xfId="42683" xr:uid="{00000000-0005-0000-0000-00009C9E0000}"/>
    <cellStyle name="Вывод 3 2 7 2 2 4 2" xfId="42684" xr:uid="{00000000-0005-0000-0000-00009D9E0000}"/>
    <cellStyle name="Вывод 3 2 7 2 2 4 3" xfId="42685" xr:uid="{00000000-0005-0000-0000-00009E9E0000}"/>
    <cellStyle name="Вывод 3 2 7 2 2 5" xfId="42686" xr:uid="{00000000-0005-0000-0000-00009F9E0000}"/>
    <cellStyle name="Вывод 3 2 7 2 2 6" xfId="42687" xr:uid="{00000000-0005-0000-0000-0000A09E0000}"/>
    <cellStyle name="Вывод 3 2 7 2 2 7" xfId="42688" xr:uid="{00000000-0005-0000-0000-0000A19E0000}"/>
    <cellStyle name="Вывод 3 2 7 2 3" xfId="42689" xr:uid="{00000000-0005-0000-0000-0000A29E0000}"/>
    <cellStyle name="Вывод 3 2 7 2 3 2" xfId="42690" xr:uid="{00000000-0005-0000-0000-0000A39E0000}"/>
    <cellStyle name="Вывод 3 2 7 2 3 3" xfId="42691" xr:uid="{00000000-0005-0000-0000-0000A49E0000}"/>
    <cellStyle name="Вывод 3 2 7 2 4" xfId="42692" xr:uid="{00000000-0005-0000-0000-0000A59E0000}"/>
    <cellStyle name="Вывод 3 2 7 2 4 2" xfId="42693" xr:uid="{00000000-0005-0000-0000-0000A69E0000}"/>
    <cellStyle name="Вывод 3 2 7 2 4 3" xfId="42694" xr:uid="{00000000-0005-0000-0000-0000A79E0000}"/>
    <cellStyle name="Вывод 3 2 7 2 5" xfId="42695" xr:uid="{00000000-0005-0000-0000-0000A89E0000}"/>
    <cellStyle name="Вывод 3 2 7 2 5 2" xfId="42696" xr:uid="{00000000-0005-0000-0000-0000A99E0000}"/>
    <cellStyle name="Вывод 3 2 7 2 5 3" xfId="42697" xr:uid="{00000000-0005-0000-0000-0000AA9E0000}"/>
    <cellStyle name="Вывод 3 2 7 2 6" xfId="42698" xr:uid="{00000000-0005-0000-0000-0000AB9E0000}"/>
    <cellStyle name="Вывод 3 2 7 2 7" xfId="42699" xr:uid="{00000000-0005-0000-0000-0000AC9E0000}"/>
    <cellStyle name="Вывод 3 2 7 3" xfId="42700" xr:uid="{00000000-0005-0000-0000-0000AD9E0000}"/>
    <cellStyle name="Вывод 3 2 7 3 2" xfId="42701" xr:uid="{00000000-0005-0000-0000-0000AE9E0000}"/>
    <cellStyle name="Вывод 3 2 7 3 2 2" xfId="42702" xr:uid="{00000000-0005-0000-0000-0000AF9E0000}"/>
    <cellStyle name="Вывод 3 2 7 3 2 3" xfId="42703" xr:uid="{00000000-0005-0000-0000-0000B09E0000}"/>
    <cellStyle name="Вывод 3 2 7 3 3" xfId="42704" xr:uid="{00000000-0005-0000-0000-0000B19E0000}"/>
    <cellStyle name="Вывод 3 2 7 3 3 2" xfId="42705" xr:uid="{00000000-0005-0000-0000-0000B29E0000}"/>
    <cellStyle name="Вывод 3 2 7 3 3 3" xfId="42706" xr:uid="{00000000-0005-0000-0000-0000B39E0000}"/>
    <cellStyle name="Вывод 3 2 7 3 4" xfId="42707" xr:uid="{00000000-0005-0000-0000-0000B49E0000}"/>
    <cellStyle name="Вывод 3 2 7 3 4 2" xfId="42708" xr:uid="{00000000-0005-0000-0000-0000B59E0000}"/>
    <cellStyle name="Вывод 3 2 7 3 4 3" xfId="42709" xr:uid="{00000000-0005-0000-0000-0000B69E0000}"/>
    <cellStyle name="Вывод 3 2 7 3 5" xfId="42710" xr:uid="{00000000-0005-0000-0000-0000B79E0000}"/>
    <cellStyle name="Вывод 3 2 7 3 6" xfId="42711" xr:uid="{00000000-0005-0000-0000-0000B89E0000}"/>
    <cellStyle name="Вывод 3 2 7 3 7" xfId="42712" xr:uid="{00000000-0005-0000-0000-0000B99E0000}"/>
    <cellStyle name="Вывод 3 2 7 4" xfId="42713" xr:uid="{00000000-0005-0000-0000-0000BA9E0000}"/>
    <cellStyle name="Вывод 3 2 7 4 2" xfId="42714" xr:uid="{00000000-0005-0000-0000-0000BB9E0000}"/>
    <cellStyle name="Вывод 3 2 7 4 2 2" xfId="42715" xr:uid="{00000000-0005-0000-0000-0000BC9E0000}"/>
    <cellStyle name="Вывод 3 2 7 4 2 3" xfId="42716" xr:uid="{00000000-0005-0000-0000-0000BD9E0000}"/>
    <cellStyle name="Вывод 3 2 7 4 3" xfId="42717" xr:uid="{00000000-0005-0000-0000-0000BE9E0000}"/>
    <cellStyle name="Вывод 3 2 7 4 3 2" xfId="42718" xr:uid="{00000000-0005-0000-0000-0000BF9E0000}"/>
    <cellStyle name="Вывод 3 2 7 4 3 3" xfId="42719" xr:uid="{00000000-0005-0000-0000-0000C09E0000}"/>
    <cellStyle name="Вывод 3 2 7 4 4" xfId="42720" xr:uid="{00000000-0005-0000-0000-0000C19E0000}"/>
    <cellStyle name="Вывод 3 2 7 4 4 2" xfId="42721" xr:uid="{00000000-0005-0000-0000-0000C29E0000}"/>
    <cellStyle name="Вывод 3 2 7 4 4 3" xfId="42722" xr:uid="{00000000-0005-0000-0000-0000C39E0000}"/>
    <cellStyle name="Вывод 3 2 7 4 5" xfId="42723" xr:uid="{00000000-0005-0000-0000-0000C49E0000}"/>
    <cellStyle name="Вывод 3 2 7 4 6" xfId="42724" xr:uid="{00000000-0005-0000-0000-0000C59E0000}"/>
    <cellStyle name="Вывод 3 2 7 4 7" xfId="42725" xr:uid="{00000000-0005-0000-0000-0000C69E0000}"/>
    <cellStyle name="Вывод 3 2 7 5" xfId="42726" xr:uid="{00000000-0005-0000-0000-0000C79E0000}"/>
    <cellStyle name="Вывод 3 2 7 5 2" xfId="42727" xr:uid="{00000000-0005-0000-0000-0000C89E0000}"/>
    <cellStyle name="Вывод 3 2 7 5 3" xfId="42728" xr:uid="{00000000-0005-0000-0000-0000C99E0000}"/>
    <cellStyle name="Вывод 3 2 7 6" xfId="42729" xr:uid="{00000000-0005-0000-0000-0000CA9E0000}"/>
    <cellStyle name="Вывод 3 2 7 6 2" xfId="42730" xr:uid="{00000000-0005-0000-0000-0000CB9E0000}"/>
    <cellStyle name="Вывод 3 2 7 6 3" xfId="42731" xr:uid="{00000000-0005-0000-0000-0000CC9E0000}"/>
    <cellStyle name="Вывод 3 2 7 7" xfId="42732" xr:uid="{00000000-0005-0000-0000-0000CD9E0000}"/>
    <cellStyle name="Вывод 3 2 7 8" xfId="42733" xr:uid="{00000000-0005-0000-0000-0000CE9E0000}"/>
    <cellStyle name="Вывод 3 2 8" xfId="42734" xr:uid="{00000000-0005-0000-0000-0000CF9E0000}"/>
    <cellStyle name="Вывод 3 2 8 2" xfId="42735" xr:uid="{00000000-0005-0000-0000-0000D09E0000}"/>
    <cellStyle name="Вывод 3 2 8 2 2" xfId="42736" xr:uid="{00000000-0005-0000-0000-0000D19E0000}"/>
    <cellStyle name="Вывод 3 2 8 2 2 2" xfId="42737" xr:uid="{00000000-0005-0000-0000-0000D29E0000}"/>
    <cellStyle name="Вывод 3 2 8 2 2 2 2" xfId="42738" xr:uid="{00000000-0005-0000-0000-0000D39E0000}"/>
    <cellStyle name="Вывод 3 2 8 2 2 2 3" xfId="42739" xr:uid="{00000000-0005-0000-0000-0000D49E0000}"/>
    <cellStyle name="Вывод 3 2 8 2 2 3" xfId="42740" xr:uid="{00000000-0005-0000-0000-0000D59E0000}"/>
    <cellStyle name="Вывод 3 2 8 2 2 3 2" xfId="42741" xr:uid="{00000000-0005-0000-0000-0000D69E0000}"/>
    <cellStyle name="Вывод 3 2 8 2 2 3 3" xfId="42742" xr:uid="{00000000-0005-0000-0000-0000D79E0000}"/>
    <cellStyle name="Вывод 3 2 8 2 2 4" xfId="42743" xr:uid="{00000000-0005-0000-0000-0000D89E0000}"/>
    <cellStyle name="Вывод 3 2 8 2 2 4 2" xfId="42744" xr:uid="{00000000-0005-0000-0000-0000D99E0000}"/>
    <cellStyle name="Вывод 3 2 8 2 2 4 3" xfId="42745" xr:uid="{00000000-0005-0000-0000-0000DA9E0000}"/>
    <cellStyle name="Вывод 3 2 8 2 2 5" xfId="42746" xr:uid="{00000000-0005-0000-0000-0000DB9E0000}"/>
    <cellStyle name="Вывод 3 2 8 2 2 6" xfId="42747" xr:uid="{00000000-0005-0000-0000-0000DC9E0000}"/>
    <cellStyle name="Вывод 3 2 8 2 2 7" xfId="42748" xr:uid="{00000000-0005-0000-0000-0000DD9E0000}"/>
    <cellStyle name="Вывод 3 2 8 2 3" xfId="42749" xr:uid="{00000000-0005-0000-0000-0000DE9E0000}"/>
    <cellStyle name="Вывод 3 2 8 2 3 2" xfId="42750" xr:uid="{00000000-0005-0000-0000-0000DF9E0000}"/>
    <cellStyle name="Вывод 3 2 8 2 3 3" xfId="42751" xr:uid="{00000000-0005-0000-0000-0000E09E0000}"/>
    <cellStyle name="Вывод 3 2 8 2 4" xfId="42752" xr:uid="{00000000-0005-0000-0000-0000E19E0000}"/>
    <cellStyle name="Вывод 3 2 8 2 4 2" xfId="42753" xr:uid="{00000000-0005-0000-0000-0000E29E0000}"/>
    <cellStyle name="Вывод 3 2 8 2 4 3" xfId="42754" xr:uid="{00000000-0005-0000-0000-0000E39E0000}"/>
    <cellStyle name="Вывод 3 2 8 2 5" xfId="42755" xr:uid="{00000000-0005-0000-0000-0000E49E0000}"/>
    <cellStyle name="Вывод 3 2 8 2 5 2" xfId="42756" xr:uid="{00000000-0005-0000-0000-0000E59E0000}"/>
    <cellStyle name="Вывод 3 2 8 2 5 3" xfId="42757" xr:uid="{00000000-0005-0000-0000-0000E69E0000}"/>
    <cellStyle name="Вывод 3 2 8 2 6" xfId="42758" xr:uid="{00000000-0005-0000-0000-0000E79E0000}"/>
    <cellStyle name="Вывод 3 2 8 2 7" xfId="42759" xr:uid="{00000000-0005-0000-0000-0000E89E0000}"/>
    <cellStyle name="Вывод 3 2 8 3" xfId="42760" xr:uid="{00000000-0005-0000-0000-0000E99E0000}"/>
    <cellStyle name="Вывод 3 2 8 3 2" xfId="42761" xr:uid="{00000000-0005-0000-0000-0000EA9E0000}"/>
    <cellStyle name="Вывод 3 2 8 3 2 2" xfId="42762" xr:uid="{00000000-0005-0000-0000-0000EB9E0000}"/>
    <cellStyle name="Вывод 3 2 8 3 2 3" xfId="42763" xr:uid="{00000000-0005-0000-0000-0000EC9E0000}"/>
    <cellStyle name="Вывод 3 2 8 3 3" xfId="42764" xr:uid="{00000000-0005-0000-0000-0000ED9E0000}"/>
    <cellStyle name="Вывод 3 2 8 3 3 2" xfId="42765" xr:uid="{00000000-0005-0000-0000-0000EE9E0000}"/>
    <cellStyle name="Вывод 3 2 8 3 3 3" xfId="42766" xr:uid="{00000000-0005-0000-0000-0000EF9E0000}"/>
    <cellStyle name="Вывод 3 2 8 3 4" xfId="42767" xr:uid="{00000000-0005-0000-0000-0000F09E0000}"/>
    <cellStyle name="Вывод 3 2 8 3 4 2" xfId="42768" xr:uid="{00000000-0005-0000-0000-0000F19E0000}"/>
    <cellStyle name="Вывод 3 2 8 3 4 3" xfId="42769" xr:uid="{00000000-0005-0000-0000-0000F29E0000}"/>
    <cellStyle name="Вывод 3 2 8 3 5" xfId="42770" xr:uid="{00000000-0005-0000-0000-0000F39E0000}"/>
    <cellStyle name="Вывод 3 2 8 3 6" xfId="42771" xr:uid="{00000000-0005-0000-0000-0000F49E0000}"/>
    <cellStyle name="Вывод 3 2 8 3 7" xfId="42772" xr:uid="{00000000-0005-0000-0000-0000F59E0000}"/>
    <cellStyle name="Вывод 3 2 8 4" xfId="42773" xr:uid="{00000000-0005-0000-0000-0000F69E0000}"/>
    <cellStyle name="Вывод 3 2 8 4 2" xfId="42774" xr:uid="{00000000-0005-0000-0000-0000F79E0000}"/>
    <cellStyle name="Вывод 3 2 8 4 2 2" xfId="42775" xr:uid="{00000000-0005-0000-0000-0000F89E0000}"/>
    <cellStyle name="Вывод 3 2 8 4 2 3" xfId="42776" xr:uid="{00000000-0005-0000-0000-0000F99E0000}"/>
    <cellStyle name="Вывод 3 2 8 4 3" xfId="42777" xr:uid="{00000000-0005-0000-0000-0000FA9E0000}"/>
    <cellStyle name="Вывод 3 2 8 4 3 2" xfId="42778" xr:uid="{00000000-0005-0000-0000-0000FB9E0000}"/>
    <cellStyle name="Вывод 3 2 8 4 3 3" xfId="42779" xr:uid="{00000000-0005-0000-0000-0000FC9E0000}"/>
    <cellStyle name="Вывод 3 2 8 4 4" xfId="42780" xr:uid="{00000000-0005-0000-0000-0000FD9E0000}"/>
    <cellStyle name="Вывод 3 2 8 4 4 2" xfId="42781" xr:uid="{00000000-0005-0000-0000-0000FE9E0000}"/>
    <cellStyle name="Вывод 3 2 8 4 4 3" xfId="42782" xr:uid="{00000000-0005-0000-0000-0000FF9E0000}"/>
    <cellStyle name="Вывод 3 2 8 4 5" xfId="42783" xr:uid="{00000000-0005-0000-0000-0000009F0000}"/>
    <cellStyle name="Вывод 3 2 8 4 6" xfId="42784" xr:uid="{00000000-0005-0000-0000-0000019F0000}"/>
    <cellStyle name="Вывод 3 2 8 4 7" xfId="42785" xr:uid="{00000000-0005-0000-0000-0000029F0000}"/>
    <cellStyle name="Вывод 3 2 8 5" xfId="42786" xr:uid="{00000000-0005-0000-0000-0000039F0000}"/>
    <cellStyle name="Вывод 3 2 8 5 2" xfId="42787" xr:uid="{00000000-0005-0000-0000-0000049F0000}"/>
    <cellStyle name="Вывод 3 2 8 5 3" xfId="42788" xr:uid="{00000000-0005-0000-0000-0000059F0000}"/>
    <cellStyle name="Вывод 3 2 8 6" xfId="42789" xr:uid="{00000000-0005-0000-0000-0000069F0000}"/>
    <cellStyle name="Вывод 3 2 8 6 2" xfId="42790" xr:uid="{00000000-0005-0000-0000-0000079F0000}"/>
    <cellStyle name="Вывод 3 2 8 6 3" xfId="42791" xr:uid="{00000000-0005-0000-0000-0000089F0000}"/>
    <cellStyle name="Вывод 3 2 8 7" xfId="42792" xr:uid="{00000000-0005-0000-0000-0000099F0000}"/>
    <cellStyle name="Вывод 3 2 8 8" xfId="42793" xr:uid="{00000000-0005-0000-0000-00000A9F0000}"/>
    <cellStyle name="Вывод 3 2 9" xfId="42794" xr:uid="{00000000-0005-0000-0000-00000B9F0000}"/>
    <cellStyle name="Вывод 3 2 9 2" xfId="42795" xr:uid="{00000000-0005-0000-0000-00000C9F0000}"/>
    <cellStyle name="Вывод 3 2 9 2 2" xfId="42796" xr:uid="{00000000-0005-0000-0000-00000D9F0000}"/>
    <cellStyle name="Вывод 3 2 9 2 2 2" xfId="42797" xr:uid="{00000000-0005-0000-0000-00000E9F0000}"/>
    <cellStyle name="Вывод 3 2 9 2 2 2 2" xfId="42798" xr:uid="{00000000-0005-0000-0000-00000F9F0000}"/>
    <cellStyle name="Вывод 3 2 9 2 2 2 3" xfId="42799" xr:uid="{00000000-0005-0000-0000-0000109F0000}"/>
    <cellStyle name="Вывод 3 2 9 2 2 3" xfId="42800" xr:uid="{00000000-0005-0000-0000-0000119F0000}"/>
    <cellStyle name="Вывод 3 2 9 2 2 3 2" xfId="42801" xr:uid="{00000000-0005-0000-0000-0000129F0000}"/>
    <cellStyle name="Вывод 3 2 9 2 2 3 3" xfId="42802" xr:uid="{00000000-0005-0000-0000-0000139F0000}"/>
    <cellStyle name="Вывод 3 2 9 2 2 4" xfId="42803" xr:uid="{00000000-0005-0000-0000-0000149F0000}"/>
    <cellStyle name="Вывод 3 2 9 2 2 4 2" xfId="42804" xr:uid="{00000000-0005-0000-0000-0000159F0000}"/>
    <cellStyle name="Вывод 3 2 9 2 2 4 3" xfId="42805" xr:uid="{00000000-0005-0000-0000-0000169F0000}"/>
    <cellStyle name="Вывод 3 2 9 2 2 5" xfId="42806" xr:uid="{00000000-0005-0000-0000-0000179F0000}"/>
    <cellStyle name="Вывод 3 2 9 2 2 6" xfId="42807" xr:uid="{00000000-0005-0000-0000-0000189F0000}"/>
    <cellStyle name="Вывод 3 2 9 2 2 7" xfId="42808" xr:uid="{00000000-0005-0000-0000-0000199F0000}"/>
    <cellStyle name="Вывод 3 2 9 2 3" xfId="42809" xr:uid="{00000000-0005-0000-0000-00001A9F0000}"/>
    <cellStyle name="Вывод 3 2 9 2 3 2" xfId="42810" xr:uid="{00000000-0005-0000-0000-00001B9F0000}"/>
    <cellStyle name="Вывод 3 2 9 2 3 3" xfId="42811" xr:uid="{00000000-0005-0000-0000-00001C9F0000}"/>
    <cellStyle name="Вывод 3 2 9 2 4" xfId="42812" xr:uid="{00000000-0005-0000-0000-00001D9F0000}"/>
    <cellStyle name="Вывод 3 2 9 2 4 2" xfId="42813" xr:uid="{00000000-0005-0000-0000-00001E9F0000}"/>
    <cellStyle name="Вывод 3 2 9 2 4 3" xfId="42814" xr:uid="{00000000-0005-0000-0000-00001F9F0000}"/>
    <cellStyle name="Вывод 3 2 9 2 5" xfId="42815" xr:uid="{00000000-0005-0000-0000-0000209F0000}"/>
    <cellStyle name="Вывод 3 2 9 2 5 2" xfId="42816" xr:uid="{00000000-0005-0000-0000-0000219F0000}"/>
    <cellStyle name="Вывод 3 2 9 2 5 3" xfId="42817" xr:uid="{00000000-0005-0000-0000-0000229F0000}"/>
    <cellStyle name="Вывод 3 2 9 2 6" xfId="42818" xr:uid="{00000000-0005-0000-0000-0000239F0000}"/>
    <cellStyle name="Вывод 3 2 9 2 7" xfId="42819" xr:uid="{00000000-0005-0000-0000-0000249F0000}"/>
    <cellStyle name="Вывод 3 2 9 3" xfId="42820" xr:uid="{00000000-0005-0000-0000-0000259F0000}"/>
    <cellStyle name="Вывод 3 2 9 3 2" xfId="42821" xr:uid="{00000000-0005-0000-0000-0000269F0000}"/>
    <cellStyle name="Вывод 3 2 9 3 2 2" xfId="42822" xr:uid="{00000000-0005-0000-0000-0000279F0000}"/>
    <cellStyle name="Вывод 3 2 9 3 2 3" xfId="42823" xr:uid="{00000000-0005-0000-0000-0000289F0000}"/>
    <cellStyle name="Вывод 3 2 9 3 3" xfId="42824" xr:uid="{00000000-0005-0000-0000-0000299F0000}"/>
    <cellStyle name="Вывод 3 2 9 3 3 2" xfId="42825" xr:uid="{00000000-0005-0000-0000-00002A9F0000}"/>
    <cellStyle name="Вывод 3 2 9 3 3 3" xfId="42826" xr:uid="{00000000-0005-0000-0000-00002B9F0000}"/>
    <cellStyle name="Вывод 3 2 9 3 4" xfId="42827" xr:uid="{00000000-0005-0000-0000-00002C9F0000}"/>
    <cellStyle name="Вывод 3 2 9 3 4 2" xfId="42828" xr:uid="{00000000-0005-0000-0000-00002D9F0000}"/>
    <cellStyle name="Вывод 3 2 9 3 4 3" xfId="42829" xr:uid="{00000000-0005-0000-0000-00002E9F0000}"/>
    <cellStyle name="Вывод 3 2 9 3 5" xfId="42830" xr:uid="{00000000-0005-0000-0000-00002F9F0000}"/>
    <cellStyle name="Вывод 3 2 9 3 6" xfId="42831" xr:uid="{00000000-0005-0000-0000-0000309F0000}"/>
    <cellStyle name="Вывод 3 2 9 3 7" xfId="42832" xr:uid="{00000000-0005-0000-0000-0000319F0000}"/>
    <cellStyle name="Вывод 3 2 9 4" xfId="42833" xr:uid="{00000000-0005-0000-0000-0000329F0000}"/>
    <cellStyle name="Вывод 3 2 9 4 2" xfId="42834" xr:uid="{00000000-0005-0000-0000-0000339F0000}"/>
    <cellStyle name="Вывод 3 2 9 4 2 2" xfId="42835" xr:uid="{00000000-0005-0000-0000-0000349F0000}"/>
    <cellStyle name="Вывод 3 2 9 4 2 3" xfId="42836" xr:uid="{00000000-0005-0000-0000-0000359F0000}"/>
    <cellStyle name="Вывод 3 2 9 4 3" xfId="42837" xr:uid="{00000000-0005-0000-0000-0000369F0000}"/>
    <cellStyle name="Вывод 3 2 9 4 3 2" xfId="42838" xr:uid="{00000000-0005-0000-0000-0000379F0000}"/>
    <cellStyle name="Вывод 3 2 9 4 3 3" xfId="42839" xr:uid="{00000000-0005-0000-0000-0000389F0000}"/>
    <cellStyle name="Вывод 3 2 9 4 4" xfId="42840" xr:uid="{00000000-0005-0000-0000-0000399F0000}"/>
    <cellStyle name="Вывод 3 2 9 4 4 2" xfId="42841" xr:uid="{00000000-0005-0000-0000-00003A9F0000}"/>
    <cellStyle name="Вывод 3 2 9 4 4 3" xfId="42842" xr:uid="{00000000-0005-0000-0000-00003B9F0000}"/>
    <cellStyle name="Вывод 3 2 9 4 5" xfId="42843" xr:uid="{00000000-0005-0000-0000-00003C9F0000}"/>
    <cellStyle name="Вывод 3 2 9 4 6" xfId="42844" xr:uid="{00000000-0005-0000-0000-00003D9F0000}"/>
    <cellStyle name="Вывод 3 2 9 4 7" xfId="42845" xr:uid="{00000000-0005-0000-0000-00003E9F0000}"/>
    <cellStyle name="Вывод 3 2 9 5" xfId="42846" xr:uid="{00000000-0005-0000-0000-00003F9F0000}"/>
    <cellStyle name="Вывод 3 2 9 5 2" xfId="42847" xr:uid="{00000000-0005-0000-0000-0000409F0000}"/>
    <cellStyle name="Вывод 3 2 9 5 3" xfId="42848" xr:uid="{00000000-0005-0000-0000-0000419F0000}"/>
    <cellStyle name="Вывод 3 2 9 6" xfId="42849" xr:uid="{00000000-0005-0000-0000-0000429F0000}"/>
    <cellStyle name="Вывод 3 2 9 6 2" xfId="42850" xr:uid="{00000000-0005-0000-0000-0000439F0000}"/>
    <cellStyle name="Вывод 3 2 9 6 3" xfId="42851" xr:uid="{00000000-0005-0000-0000-0000449F0000}"/>
    <cellStyle name="Вывод 3 2 9 7" xfId="42852" xr:uid="{00000000-0005-0000-0000-0000459F0000}"/>
    <cellStyle name="Вывод 3 2 9 8" xfId="42853" xr:uid="{00000000-0005-0000-0000-0000469F0000}"/>
    <cellStyle name="Вывод 3 2_2014БП" xfId="26711" xr:uid="{00000000-0005-0000-0000-0000479F0000}"/>
    <cellStyle name="Вывод 3 20" xfId="42854" xr:uid="{00000000-0005-0000-0000-0000489F0000}"/>
    <cellStyle name="Вывод 3 20 2" xfId="42855" xr:uid="{00000000-0005-0000-0000-0000499F0000}"/>
    <cellStyle name="Вывод 3 20 3" xfId="42856" xr:uid="{00000000-0005-0000-0000-00004A9F0000}"/>
    <cellStyle name="Вывод 3 21" xfId="42857" xr:uid="{00000000-0005-0000-0000-00004B9F0000}"/>
    <cellStyle name="Вывод 3 22" xfId="42858" xr:uid="{00000000-0005-0000-0000-00004C9F0000}"/>
    <cellStyle name="Вывод 3 3" xfId="26712" xr:uid="{00000000-0005-0000-0000-00004D9F0000}"/>
    <cellStyle name="Вывод 3 3 2" xfId="26713" xr:uid="{00000000-0005-0000-0000-00004E9F0000}"/>
    <cellStyle name="Вывод 3 3 2 2" xfId="26714" xr:uid="{00000000-0005-0000-0000-00004F9F0000}"/>
    <cellStyle name="Вывод 3 3 2 2 2" xfId="42859" xr:uid="{00000000-0005-0000-0000-0000509F0000}"/>
    <cellStyle name="Вывод 3 3 2 2 2 2" xfId="42860" xr:uid="{00000000-0005-0000-0000-0000519F0000}"/>
    <cellStyle name="Вывод 3 3 2 2 2 3" xfId="42861" xr:uid="{00000000-0005-0000-0000-0000529F0000}"/>
    <cellStyle name="Вывод 3 3 2 2 3" xfId="42862" xr:uid="{00000000-0005-0000-0000-0000539F0000}"/>
    <cellStyle name="Вывод 3 3 2 2 3 2" xfId="42863" xr:uid="{00000000-0005-0000-0000-0000549F0000}"/>
    <cellStyle name="Вывод 3 3 2 2 3 3" xfId="42864" xr:uid="{00000000-0005-0000-0000-0000559F0000}"/>
    <cellStyle name="Вывод 3 3 2 2 4" xfId="42865" xr:uid="{00000000-0005-0000-0000-0000569F0000}"/>
    <cellStyle name="Вывод 3 3 2 2 4 2" xfId="42866" xr:uid="{00000000-0005-0000-0000-0000579F0000}"/>
    <cellStyle name="Вывод 3 3 2 2 4 3" xfId="42867" xr:uid="{00000000-0005-0000-0000-0000589F0000}"/>
    <cellStyle name="Вывод 3 3 2 2 5" xfId="42868" xr:uid="{00000000-0005-0000-0000-0000599F0000}"/>
    <cellStyle name="Вывод 3 3 2 2 6" xfId="42869" xr:uid="{00000000-0005-0000-0000-00005A9F0000}"/>
    <cellStyle name="Вывод 3 3 2 2 7" xfId="42870" xr:uid="{00000000-0005-0000-0000-00005B9F0000}"/>
    <cellStyle name="Вывод 3 3 2 3" xfId="42871" xr:uid="{00000000-0005-0000-0000-00005C9F0000}"/>
    <cellStyle name="Вывод 3 3 2 3 2" xfId="42872" xr:uid="{00000000-0005-0000-0000-00005D9F0000}"/>
    <cellStyle name="Вывод 3 3 2 3 3" xfId="42873" xr:uid="{00000000-0005-0000-0000-00005E9F0000}"/>
    <cellStyle name="Вывод 3 3 2 4" xfId="42874" xr:uid="{00000000-0005-0000-0000-00005F9F0000}"/>
    <cellStyle name="Вывод 3 3 2 4 2" xfId="42875" xr:uid="{00000000-0005-0000-0000-0000609F0000}"/>
    <cellStyle name="Вывод 3 3 2 4 3" xfId="42876" xr:uid="{00000000-0005-0000-0000-0000619F0000}"/>
    <cellStyle name="Вывод 3 3 2 5" xfId="42877" xr:uid="{00000000-0005-0000-0000-0000629F0000}"/>
    <cellStyle name="Вывод 3 3 2 5 2" xfId="42878" xr:uid="{00000000-0005-0000-0000-0000639F0000}"/>
    <cellStyle name="Вывод 3 3 2 5 3" xfId="42879" xr:uid="{00000000-0005-0000-0000-0000649F0000}"/>
    <cellStyle name="Вывод 3 3 2 6" xfId="42880" xr:uid="{00000000-0005-0000-0000-0000659F0000}"/>
    <cellStyle name="Вывод 3 3 2 7" xfId="42881" xr:uid="{00000000-0005-0000-0000-0000669F0000}"/>
    <cellStyle name="Вывод 3 3 3" xfId="26715" xr:uid="{00000000-0005-0000-0000-0000679F0000}"/>
    <cellStyle name="Вывод 3 3 3 2" xfId="26716" xr:uid="{00000000-0005-0000-0000-0000689F0000}"/>
    <cellStyle name="Вывод 3 3 3 2 2" xfId="42882" xr:uid="{00000000-0005-0000-0000-0000699F0000}"/>
    <cellStyle name="Вывод 3 3 3 2 3" xfId="42883" xr:uid="{00000000-0005-0000-0000-00006A9F0000}"/>
    <cellStyle name="Вывод 3 3 3 3" xfId="42884" xr:uid="{00000000-0005-0000-0000-00006B9F0000}"/>
    <cellStyle name="Вывод 3 3 3 3 2" xfId="42885" xr:uid="{00000000-0005-0000-0000-00006C9F0000}"/>
    <cellStyle name="Вывод 3 3 3 3 3" xfId="42886" xr:uid="{00000000-0005-0000-0000-00006D9F0000}"/>
    <cellStyle name="Вывод 3 3 3 4" xfId="42887" xr:uid="{00000000-0005-0000-0000-00006E9F0000}"/>
    <cellStyle name="Вывод 3 3 3 4 2" xfId="42888" xr:uid="{00000000-0005-0000-0000-00006F9F0000}"/>
    <cellStyle name="Вывод 3 3 3 4 3" xfId="42889" xr:uid="{00000000-0005-0000-0000-0000709F0000}"/>
    <cellStyle name="Вывод 3 3 3 5" xfId="42890" xr:uid="{00000000-0005-0000-0000-0000719F0000}"/>
    <cellStyle name="Вывод 3 3 3 6" xfId="42891" xr:uid="{00000000-0005-0000-0000-0000729F0000}"/>
    <cellStyle name="Вывод 3 3 3 7" xfId="42892" xr:uid="{00000000-0005-0000-0000-0000739F0000}"/>
    <cellStyle name="Вывод 3 3 4" xfId="26717" xr:uid="{00000000-0005-0000-0000-0000749F0000}"/>
    <cellStyle name="Вывод 3 3 4 2" xfId="26718" xr:uid="{00000000-0005-0000-0000-0000759F0000}"/>
    <cellStyle name="Вывод 3 3 4 2 2" xfId="42893" xr:uid="{00000000-0005-0000-0000-0000769F0000}"/>
    <cellStyle name="Вывод 3 3 4 2 3" xfId="42894" xr:uid="{00000000-0005-0000-0000-0000779F0000}"/>
    <cellStyle name="Вывод 3 3 4 3" xfId="42895" xr:uid="{00000000-0005-0000-0000-0000789F0000}"/>
    <cellStyle name="Вывод 3 3 4 3 2" xfId="42896" xr:uid="{00000000-0005-0000-0000-0000799F0000}"/>
    <cellStyle name="Вывод 3 3 4 3 3" xfId="42897" xr:uid="{00000000-0005-0000-0000-00007A9F0000}"/>
    <cellStyle name="Вывод 3 3 4 4" xfId="42898" xr:uid="{00000000-0005-0000-0000-00007B9F0000}"/>
    <cellStyle name="Вывод 3 3 4 4 2" xfId="42899" xr:uid="{00000000-0005-0000-0000-00007C9F0000}"/>
    <cellStyle name="Вывод 3 3 4 4 3" xfId="42900" xr:uid="{00000000-0005-0000-0000-00007D9F0000}"/>
    <cellStyle name="Вывод 3 3 4 5" xfId="42901" xr:uid="{00000000-0005-0000-0000-00007E9F0000}"/>
    <cellStyle name="Вывод 3 3 4 6" xfId="42902" xr:uid="{00000000-0005-0000-0000-00007F9F0000}"/>
    <cellStyle name="Вывод 3 3 4 7" xfId="42903" xr:uid="{00000000-0005-0000-0000-0000809F0000}"/>
    <cellStyle name="Вывод 3 3 5" xfId="26719" xr:uid="{00000000-0005-0000-0000-0000819F0000}"/>
    <cellStyle name="Вывод 3 3 5 2" xfId="26720" xr:uid="{00000000-0005-0000-0000-0000829F0000}"/>
    <cellStyle name="Вывод 3 3 5 3" xfId="42904" xr:uid="{00000000-0005-0000-0000-0000839F0000}"/>
    <cellStyle name="Вывод 3 3 6" xfId="26721" xr:uid="{00000000-0005-0000-0000-0000849F0000}"/>
    <cellStyle name="Вывод 3 3 6 2" xfId="42905" xr:uid="{00000000-0005-0000-0000-0000859F0000}"/>
    <cellStyle name="Вывод 3 3 6 3" xfId="42906" xr:uid="{00000000-0005-0000-0000-0000869F0000}"/>
    <cellStyle name="Вывод 3 3 7" xfId="26722" xr:uid="{00000000-0005-0000-0000-0000879F0000}"/>
    <cellStyle name="Вывод 3 3 8" xfId="42907" xr:uid="{00000000-0005-0000-0000-0000889F0000}"/>
    <cellStyle name="Вывод 3 3_2014БП" xfId="26723" xr:uid="{00000000-0005-0000-0000-0000899F0000}"/>
    <cellStyle name="Вывод 3 4" xfId="26724" xr:uid="{00000000-0005-0000-0000-00008A9F0000}"/>
    <cellStyle name="Вывод 3 4 2" xfId="26725" xr:uid="{00000000-0005-0000-0000-00008B9F0000}"/>
    <cellStyle name="Вывод 3 4 2 2" xfId="42908" xr:uid="{00000000-0005-0000-0000-00008C9F0000}"/>
    <cellStyle name="Вывод 3 4 2 2 2" xfId="42909" xr:uid="{00000000-0005-0000-0000-00008D9F0000}"/>
    <cellStyle name="Вывод 3 4 2 2 2 2" xfId="42910" xr:uid="{00000000-0005-0000-0000-00008E9F0000}"/>
    <cellStyle name="Вывод 3 4 2 2 2 3" xfId="42911" xr:uid="{00000000-0005-0000-0000-00008F9F0000}"/>
    <cellStyle name="Вывод 3 4 2 2 3" xfId="42912" xr:uid="{00000000-0005-0000-0000-0000909F0000}"/>
    <cellStyle name="Вывод 3 4 2 2 3 2" xfId="42913" xr:uid="{00000000-0005-0000-0000-0000919F0000}"/>
    <cellStyle name="Вывод 3 4 2 2 3 3" xfId="42914" xr:uid="{00000000-0005-0000-0000-0000929F0000}"/>
    <cellStyle name="Вывод 3 4 2 2 4" xfId="42915" xr:uid="{00000000-0005-0000-0000-0000939F0000}"/>
    <cellStyle name="Вывод 3 4 2 2 4 2" xfId="42916" xr:uid="{00000000-0005-0000-0000-0000949F0000}"/>
    <cellStyle name="Вывод 3 4 2 2 4 3" xfId="42917" xr:uid="{00000000-0005-0000-0000-0000959F0000}"/>
    <cellStyle name="Вывод 3 4 2 2 5" xfId="42918" xr:uid="{00000000-0005-0000-0000-0000969F0000}"/>
    <cellStyle name="Вывод 3 4 2 2 6" xfId="42919" xr:uid="{00000000-0005-0000-0000-0000979F0000}"/>
    <cellStyle name="Вывод 3 4 2 2 7" xfId="42920" xr:uid="{00000000-0005-0000-0000-0000989F0000}"/>
    <cellStyle name="Вывод 3 4 2 3" xfId="42921" xr:uid="{00000000-0005-0000-0000-0000999F0000}"/>
    <cellStyle name="Вывод 3 4 2 3 2" xfId="42922" xr:uid="{00000000-0005-0000-0000-00009A9F0000}"/>
    <cellStyle name="Вывод 3 4 2 3 3" xfId="42923" xr:uid="{00000000-0005-0000-0000-00009B9F0000}"/>
    <cellStyle name="Вывод 3 4 2 4" xfId="42924" xr:uid="{00000000-0005-0000-0000-00009C9F0000}"/>
    <cellStyle name="Вывод 3 4 2 4 2" xfId="42925" xr:uid="{00000000-0005-0000-0000-00009D9F0000}"/>
    <cellStyle name="Вывод 3 4 2 4 3" xfId="42926" xr:uid="{00000000-0005-0000-0000-00009E9F0000}"/>
    <cellStyle name="Вывод 3 4 2 5" xfId="42927" xr:uid="{00000000-0005-0000-0000-00009F9F0000}"/>
    <cellStyle name="Вывод 3 4 2 5 2" xfId="42928" xr:uid="{00000000-0005-0000-0000-0000A09F0000}"/>
    <cellStyle name="Вывод 3 4 2 5 3" xfId="42929" xr:uid="{00000000-0005-0000-0000-0000A19F0000}"/>
    <cellStyle name="Вывод 3 4 2 6" xfId="42930" xr:uid="{00000000-0005-0000-0000-0000A29F0000}"/>
    <cellStyle name="Вывод 3 4 2 7" xfId="42931" xr:uid="{00000000-0005-0000-0000-0000A39F0000}"/>
    <cellStyle name="Вывод 3 4 3" xfId="42932" xr:uid="{00000000-0005-0000-0000-0000A49F0000}"/>
    <cellStyle name="Вывод 3 4 3 2" xfId="42933" xr:uid="{00000000-0005-0000-0000-0000A59F0000}"/>
    <cellStyle name="Вывод 3 4 3 2 2" xfId="42934" xr:uid="{00000000-0005-0000-0000-0000A69F0000}"/>
    <cellStyle name="Вывод 3 4 3 2 3" xfId="42935" xr:uid="{00000000-0005-0000-0000-0000A79F0000}"/>
    <cellStyle name="Вывод 3 4 3 3" xfId="42936" xr:uid="{00000000-0005-0000-0000-0000A89F0000}"/>
    <cellStyle name="Вывод 3 4 3 3 2" xfId="42937" xr:uid="{00000000-0005-0000-0000-0000A99F0000}"/>
    <cellStyle name="Вывод 3 4 3 3 3" xfId="42938" xr:uid="{00000000-0005-0000-0000-0000AA9F0000}"/>
    <cellStyle name="Вывод 3 4 3 4" xfId="42939" xr:uid="{00000000-0005-0000-0000-0000AB9F0000}"/>
    <cellStyle name="Вывод 3 4 3 4 2" xfId="42940" xr:uid="{00000000-0005-0000-0000-0000AC9F0000}"/>
    <cellStyle name="Вывод 3 4 3 4 3" xfId="42941" xr:uid="{00000000-0005-0000-0000-0000AD9F0000}"/>
    <cellStyle name="Вывод 3 4 3 5" xfId="42942" xr:uid="{00000000-0005-0000-0000-0000AE9F0000}"/>
    <cellStyle name="Вывод 3 4 3 6" xfId="42943" xr:uid="{00000000-0005-0000-0000-0000AF9F0000}"/>
    <cellStyle name="Вывод 3 4 3 7" xfId="42944" xr:uid="{00000000-0005-0000-0000-0000B09F0000}"/>
    <cellStyle name="Вывод 3 4 4" xfId="42945" xr:uid="{00000000-0005-0000-0000-0000B19F0000}"/>
    <cellStyle name="Вывод 3 4 4 2" xfId="42946" xr:uid="{00000000-0005-0000-0000-0000B29F0000}"/>
    <cellStyle name="Вывод 3 4 4 2 2" xfId="42947" xr:uid="{00000000-0005-0000-0000-0000B39F0000}"/>
    <cellStyle name="Вывод 3 4 4 2 3" xfId="42948" xr:uid="{00000000-0005-0000-0000-0000B49F0000}"/>
    <cellStyle name="Вывод 3 4 4 3" xfId="42949" xr:uid="{00000000-0005-0000-0000-0000B59F0000}"/>
    <cellStyle name="Вывод 3 4 4 3 2" xfId="42950" xr:uid="{00000000-0005-0000-0000-0000B69F0000}"/>
    <cellStyle name="Вывод 3 4 4 3 3" xfId="42951" xr:uid="{00000000-0005-0000-0000-0000B79F0000}"/>
    <cellStyle name="Вывод 3 4 4 4" xfId="42952" xr:uid="{00000000-0005-0000-0000-0000B89F0000}"/>
    <cellStyle name="Вывод 3 4 4 4 2" xfId="42953" xr:uid="{00000000-0005-0000-0000-0000B99F0000}"/>
    <cellStyle name="Вывод 3 4 4 4 3" xfId="42954" xr:uid="{00000000-0005-0000-0000-0000BA9F0000}"/>
    <cellStyle name="Вывод 3 4 4 5" xfId="42955" xr:uid="{00000000-0005-0000-0000-0000BB9F0000}"/>
    <cellStyle name="Вывод 3 4 4 6" xfId="42956" xr:uid="{00000000-0005-0000-0000-0000BC9F0000}"/>
    <cellStyle name="Вывод 3 4 4 7" xfId="42957" xr:uid="{00000000-0005-0000-0000-0000BD9F0000}"/>
    <cellStyle name="Вывод 3 4 5" xfId="42958" xr:uid="{00000000-0005-0000-0000-0000BE9F0000}"/>
    <cellStyle name="Вывод 3 4 5 2" xfId="42959" xr:uid="{00000000-0005-0000-0000-0000BF9F0000}"/>
    <cellStyle name="Вывод 3 4 5 3" xfId="42960" xr:uid="{00000000-0005-0000-0000-0000C09F0000}"/>
    <cellStyle name="Вывод 3 4 6" xfId="42961" xr:uid="{00000000-0005-0000-0000-0000C19F0000}"/>
    <cellStyle name="Вывод 3 4 6 2" xfId="42962" xr:uid="{00000000-0005-0000-0000-0000C29F0000}"/>
    <cellStyle name="Вывод 3 4 6 3" xfId="42963" xr:uid="{00000000-0005-0000-0000-0000C39F0000}"/>
    <cellStyle name="Вывод 3 4 7" xfId="42964" xr:uid="{00000000-0005-0000-0000-0000C49F0000}"/>
    <cellStyle name="Вывод 3 4 8" xfId="42965" xr:uid="{00000000-0005-0000-0000-0000C59F0000}"/>
    <cellStyle name="Вывод 3 5" xfId="26726" xr:uid="{00000000-0005-0000-0000-0000C69F0000}"/>
    <cellStyle name="Вывод 3 5 2" xfId="26727" xr:uid="{00000000-0005-0000-0000-0000C79F0000}"/>
    <cellStyle name="Вывод 3 5 2 2" xfId="42966" xr:uid="{00000000-0005-0000-0000-0000C89F0000}"/>
    <cellStyle name="Вывод 3 5 2 2 2" xfId="42967" xr:uid="{00000000-0005-0000-0000-0000C99F0000}"/>
    <cellStyle name="Вывод 3 5 2 2 2 2" xfId="42968" xr:uid="{00000000-0005-0000-0000-0000CA9F0000}"/>
    <cellStyle name="Вывод 3 5 2 2 2 3" xfId="42969" xr:uid="{00000000-0005-0000-0000-0000CB9F0000}"/>
    <cellStyle name="Вывод 3 5 2 2 3" xfId="42970" xr:uid="{00000000-0005-0000-0000-0000CC9F0000}"/>
    <cellStyle name="Вывод 3 5 2 2 3 2" xfId="42971" xr:uid="{00000000-0005-0000-0000-0000CD9F0000}"/>
    <cellStyle name="Вывод 3 5 2 2 3 3" xfId="42972" xr:uid="{00000000-0005-0000-0000-0000CE9F0000}"/>
    <cellStyle name="Вывод 3 5 2 2 4" xfId="42973" xr:uid="{00000000-0005-0000-0000-0000CF9F0000}"/>
    <cellStyle name="Вывод 3 5 2 2 4 2" xfId="42974" xr:uid="{00000000-0005-0000-0000-0000D09F0000}"/>
    <cellStyle name="Вывод 3 5 2 2 4 3" xfId="42975" xr:uid="{00000000-0005-0000-0000-0000D19F0000}"/>
    <cellStyle name="Вывод 3 5 2 2 5" xfId="42976" xr:uid="{00000000-0005-0000-0000-0000D29F0000}"/>
    <cellStyle name="Вывод 3 5 2 2 6" xfId="42977" xr:uid="{00000000-0005-0000-0000-0000D39F0000}"/>
    <cellStyle name="Вывод 3 5 2 2 7" xfId="42978" xr:uid="{00000000-0005-0000-0000-0000D49F0000}"/>
    <cellStyle name="Вывод 3 5 2 3" xfId="42979" xr:uid="{00000000-0005-0000-0000-0000D59F0000}"/>
    <cellStyle name="Вывод 3 5 2 3 2" xfId="42980" xr:uid="{00000000-0005-0000-0000-0000D69F0000}"/>
    <cellStyle name="Вывод 3 5 2 3 3" xfId="42981" xr:uid="{00000000-0005-0000-0000-0000D79F0000}"/>
    <cellStyle name="Вывод 3 5 2 4" xfId="42982" xr:uid="{00000000-0005-0000-0000-0000D89F0000}"/>
    <cellStyle name="Вывод 3 5 2 4 2" xfId="42983" xr:uid="{00000000-0005-0000-0000-0000D99F0000}"/>
    <cellStyle name="Вывод 3 5 2 4 3" xfId="42984" xr:uid="{00000000-0005-0000-0000-0000DA9F0000}"/>
    <cellStyle name="Вывод 3 5 2 5" xfId="42985" xr:uid="{00000000-0005-0000-0000-0000DB9F0000}"/>
    <cellStyle name="Вывод 3 5 2 5 2" xfId="42986" xr:uid="{00000000-0005-0000-0000-0000DC9F0000}"/>
    <cellStyle name="Вывод 3 5 2 5 3" xfId="42987" xr:uid="{00000000-0005-0000-0000-0000DD9F0000}"/>
    <cellStyle name="Вывод 3 5 2 6" xfId="42988" xr:uid="{00000000-0005-0000-0000-0000DE9F0000}"/>
    <cellStyle name="Вывод 3 5 2 7" xfId="42989" xr:uid="{00000000-0005-0000-0000-0000DF9F0000}"/>
    <cellStyle name="Вывод 3 5 3" xfId="42990" xr:uid="{00000000-0005-0000-0000-0000E09F0000}"/>
    <cellStyle name="Вывод 3 5 3 2" xfId="42991" xr:uid="{00000000-0005-0000-0000-0000E19F0000}"/>
    <cellStyle name="Вывод 3 5 3 2 2" xfId="42992" xr:uid="{00000000-0005-0000-0000-0000E29F0000}"/>
    <cellStyle name="Вывод 3 5 3 2 3" xfId="42993" xr:uid="{00000000-0005-0000-0000-0000E39F0000}"/>
    <cellStyle name="Вывод 3 5 3 3" xfId="42994" xr:uid="{00000000-0005-0000-0000-0000E49F0000}"/>
    <cellStyle name="Вывод 3 5 3 3 2" xfId="42995" xr:uid="{00000000-0005-0000-0000-0000E59F0000}"/>
    <cellStyle name="Вывод 3 5 3 3 3" xfId="42996" xr:uid="{00000000-0005-0000-0000-0000E69F0000}"/>
    <cellStyle name="Вывод 3 5 3 4" xfId="42997" xr:uid="{00000000-0005-0000-0000-0000E79F0000}"/>
    <cellStyle name="Вывод 3 5 3 4 2" xfId="42998" xr:uid="{00000000-0005-0000-0000-0000E89F0000}"/>
    <cellStyle name="Вывод 3 5 3 4 3" xfId="42999" xr:uid="{00000000-0005-0000-0000-0000E99F0000}"/>
    <cellStyle name="Вывод 3 5 3 5" xfId="43000" xr:uid="{00000000-0005-0000-0000-0000EA9F0000}"/>
    <cellStyle name="Вывод 3 5 3 6" xfId="43001" xr:uid="{00000000-0005-0000-0000-0000EB9F0000}"/>
    <cellStyle name="Вывод 3 5 3 7" xfId="43002" xr:uid="{00000000-0005-0000-0000-0000EC9F0000}"/>
    <cellStyle name="Вывод 3 5 4" xfId="43003" xr:uid="{00000000-0005-0000-0000-0000ED9F0000}"/>
    <cellStyle name="Вывод 3 5 4 2" xfId="43004" xr:uid="{00000000-0005-0000-0000-0000EE9F0000}"/>
    <cellStyle name="Вывод 3 5 4 2 2" xfId="43005" xr:uid="{00000000-0005-0000-0000-0000EF9F0000}"/>
    <cellStyle name="Вывод 3 5 4 2 3" xfId="43006" xr:uid="{00000000-0005-0000-0000-0000F09F0000}"/>
    <cellStyle name="Вывод 3 5 4 3" xfId="43007" xr:uid="{00000000-0005-0000-0000-0000F19F0000}"/>
    <cellStyle name="Вывод 3 5 4 3 2" xfId="43008" xr:uid="{00000000-0005-0000-0000-0000F29F0000}"/>
    <cellStyle name="Вывод 3 5 4 3 3" xfId="43009" xr:uid="{00000000-0005-0000-0000-0000F39F0000}"/>
    <cellStyle name="Вывод 3 5 4 4" xfId="43010" xr:uid="{00000000-0005-0000-0000-0000F49F0000}"/>
    <cellStyle name="Вывод 3 5 4 4 2" xfId="43011" xr:uid="{00000000-0005-0000-0000-0000F59F0000}"/>
    <cellStyle name="Вывод 3 5 4 4 3" xfId="43012" xr:uid="{00000000-0005-0000-0000-0000F69F0000}"/>
    <cellStyle name="Вывод 3 5 4 5" xfId="43013" xr:uid="{00000000-0005-0000-0000-0000F79F0000}"/>
    <cellStyle name="Вывод 3 5 4 6" xfId="43014" xr:uid="{00000000-0005-0000-0000-0000F89F0000}"/>
    <cellStyle name="Вывод 3 5 4 7" xfId="43015" xr:uid="{00000000-0005-0000-0000-0000F99F0000}"/>
    <cellStyle name="Вывод 3 5 5" xfId="43016" xr:uid="{00000000-0005-0000-0000-0000FA9F0000}"/>
    <cellStyle name="Вывод 3 5 5 2" xfId="43017" xr:uid="{00000000-0005-0000-0000-0000FB9F0000}"/>
    <cellStyle name="Вывод 3 5 5 3" xfId="43018" xr:uid="{00000000-0005-0000-0000-0000FC9F0000}"/>
    <cellStyle name="Вывод 3 5 6" xfId="43019" xr:uid="{00000000-0005-0000-0000-0000FD9F0000}"/>
    <cellStyle name="Вывод 3 5 6 2" xfId="43020" xr:uid="{00000000-0005-0000-0000-0000FE9F0000}"/>
    <cellStyle name="Вывод 3 5 6 3" xfId="43021" xr:uid="{00000000-0005-0000-0000-0000FF9F0000}"/>
    <cellStyle name="Вывод 3 5 7" xfId="43022" xr:uid="{00000000-0005-0000-0000-000000A00000}"/>
    <cellStyle name="Вывод 3 5 8" xfId="43023" xr:uid="{00000000-0005-0000-0000-000001A00000}"/>
    <cellStyle name="Вывод 3 6" xfId="26728" xr:uid="{00000000-0005-0000-0000-000002A00000}"/>
    <cellStyle name="Вывод 3 6 2" xfId="26729" xr:uid="{00000000-0005-0000-0000-000003A00000}"/>
    <cellStyle name="Вывод 3 6 2 2" xfId="43024" xr:uid="{00000000-0005-0000-0000-000004A00000}"/>
    <cellStyle name="Вывод 3 6 2 2 2" xfId="43025" xr:uid="{00000000-0005-0000-0000-000005A00000}"/>
    <cellStyle name="Вывод 3 6 2 2 2 2" xfId="43026" xr:uid="{00000000-0005-0000-0000-000006A00000}"/>
    <cellStyle name="Вывод 3 6 2 2 2 3" xfId="43027" xr:uid="{00000000-0005-0000-0000-000007A00000}"/>
    <cellStyle name="Вывод 3 6 2 2 3" xfId="43028" xr:uid="{00000000-0005-0000-0000-000008A00000}"/>
    <cellStyle name="Вывод 3 6 2 2 3 2" xfId="43029" xr:uid="{00000000-0005-0000-0000-000009A00000}"/>
    <cellStyle name="Вывод 3 6 2 2 3 3" xfId="43030" xr:uid="{00000000-0005-0000-0000-00000AA00000}"/>
    <cellStyle name="Вывод 3 6 2 2 4" xfId="43031" xr:uid="{00000000-0005-0000-0000-00000BA00000}"/>
    <cellStyle name="Вывод 3 6 2 2 4 2" xfId="43032" xr:uid="{00000000-0005-0000-0000-00000CA00000}"/>
    <cellStyle name="Вывод 3 6 2 2 4 3" xfId="43033" xr:uid="{00000000-0005-0000-0000-00000DA00000}"/>
    <cellStyle name="Вывод 3 6 2 2 5" xfId="43034" xr:uid="{00000000-0005-0000-0000-00000EA00000}"/>
    <cellStyle name="Вывод 3 6 2 2 6" xfId="43035" xr:uid="{00000000-0005-0000-0000-00000FA00000}"/>
    <cellStyle name="Вывод 3 6 2 2 7" xfId="43036" xr:uid="{00000000-0005-0000-0000-000010A00000}"/>
    <cellStyle name="Вывод 3 6 2 3" xfId="43037" xr:uid="{00000000-0005-0000-0000-000011A00000}"/>
    <cellStyle name="Вывод 3 6 2 3 2" xfId="43038" xr:uid="{00000000-0005-0000-0000-000012A00000}"/>
    <cellStyle name="Вывод 3 6 2 3 3" xfId="43039" xr:uid="{00000000-0005-0000-0000-000013A00000}"/>
    <cellStyle name="Вывод 3 6 2 4" xfId="43040" xr:uid="{00000000-0005-0000-0000-000014A00000}"/>
    <cellStyle name="Вывод 3 6 2 4 2" xfId="43041" xr:uid="{00000000-0005-0000-0000-000015A00000}"/>
    <cellStyle name="Вывод 3 6 2 4 3" xfId="43042" xr:uid="{00000000-0005-0000-0000-000016A00000}"/>
    <cellStyle name="Вывод 3 6 2 5" xfId="43043" xr:uid="{00000000-0005-0000-0000-000017A00000}"/>
    <cellStyle name="Вывод 3 6 2 5 2" xfId="43044" xr:uid="{00000000-0005-0000-0000-000018A00000}"/>
    <cellStyle name="Вывод 3 6 2 5 3" xfId="43045" xr:uid="{00000000-0005-0000-0000-000019A00000}"/>
    <cellStyle name="Вывод 3 6 2 6" xfId="43046" xr:uid="{00000000-0005-0000-0000-00001AA00000}"/>
    <cellStyle name="Вывод 3 6 2 7" xfId="43047" xr:uid="{00000000-0005-0000-0000-00001BA00000}"/>
    <cellStyle name="Вывод 3 6 3" xfId="43048" xr:uid="{00000000-0005-0000-0000-00001CA00000}"/>
    <cellStyle name="Вывод 3 6 3 2" xfId="43049" xr:uid="{00000000-0005-0000-0000-00001DA00000}"/>
    <cellStyle name="Вывод 3 6 3 2 2" xfId="43050" xr:uid="{00000000-0005-0000-0000-00001EA00000}"/>
    <cellStyle name="Вывод 3 6 3 2 3" xfId="43051" xr:uid="{00000000-0005-0000-0000-00001FA00000}"/>
    <cellStyle name="Вывод 3 6 3 3" xfId="43052" xr:uid="{00000000-0005-0000-0000-000020A00000}"/>
    <cellStyle name="Вывод 3 6 3 3 2" xfId="43053" xr:uid="{00000000-0005-0000-0000-000021A00000}"/>
    <cellStyle name="Вывод 3 6 3 3 3" xfId="43054" xr:uid="{00000000-0005-0000-0000-000022A00000}"/>
    <cellStyle name="Вывод 3 6 3 4" xfId="43055" xr:uid="{00000000-0005-0000-0000-000023A00000}"/>
    <cellStyle name="Вывод 3 6 3 4 2" xfId="43056" xr:uid="{00000000-0005-0000-0000-000024A00000}"/>
    <cellStyle name="Вывод 3 6 3 4 3" xfId="43057" xr:uid="{00000000-0005-0000-0000-000025A00000}"/>
    <cellStyle name="Вывод 3 6 3 5" xfId="43058" xr:uid="{00000000-0005-0000-0000-000026A00000}"/>
    <cellStyle name="Вывод 3 6 3 6" xfId="43059" xr:uid="{00000000-0005-0000-0000-000027A00000}"/>
    <cellStyle name="Вывод 3 6 3 7" xfId="43060" xr:uid="{00000000-0005-0000-0000-000028A00000}"/>
    <cellStyle name="Вывод 3 6 4" xfId="43061" xr:uid="{00000000-0005-0000-0000-000029A00000}"/>
    <cellStyle name="Вывод 3 6 4 2" xfId="43062" xr:uid="{00000000-0005-0000-0000-00002AA00000}"/>
    <cellStyle name="Вывод 3 6 4 2 2" xfId="43063" xr:uid="{00000000-0005-0000-0000-00002BA00000}"/>
    <cellStyle name="Вывод 3 6 4 2 3" xfId="43064" xr:uid="{00000000-0005-0000-0000-00002CA00000}"/>
    <cellStyle name="Вывод 3 6 4 3" xfId="43065" xr:uid="{00000000-0005-0000-0000-00002DA00000}"/>
    <cellStyle name="Вывод 3 6 4 3 2" xfId="43066" xr:uid="{00000000-0005-0000-0000-00002EA00000}"/>
    <cellStyle name="Вывод 3 6 4 3 3" xfId="43067" xr:uid="{00000000-0005-0000-0000-00002FA00000}"/>
    <cellStyle name="Вывод 3 6 4 4" xfId="43068" xr:uid="{00000000-0005-0000-0000-000030A00000}"/>
    <cellStyle name="Вывод 3 6 4 4 2" xfId="43069" xr:uid="{00000000-0005-0000-0000-000031A00000}"/>
    <cellStyle name="Вывод 3 6 4 4 3" xfId="43070" xr:uid="{00000000-0005-0000-0000-000032A00000}"/>
    <cellStyle name="Вывод 3 6 4 5" xfId="43071" xr:uid="{00000000-0005-0000-0000-000033A00000}"/>
    <cellStyle name="Вывод 3 6 4 6" xfId="43072" xr:uid="{00000000-0005-0000-0000-000034A00000}"/>
    <cellStyle name="Вывод 3 6 4 7" xfId="43073" xr:uid="{00000000-0005-0000-0000-000035A00000}"/>
    <cellStyle name="Вывод 3 6 5" xfId="43074" xr:uid="{00000000-0005-0000-0000-000036A00000}"/>
    <cellStyle name="Вывод 3 6 5 2" xfId="43075" xr:uid="{00000000-0005-0000-0000-000037A00000}"/>
    <cellStyle name="Вывод 3 6 5 3" xfId="43076" xr:uid="{00000000-0005-0000-0000-000038A00000}"/>
    <cellStyle name="Вывод 3 6 6" xfId="43077" xr:uid="{00000000-0005-0000-0000-000039A00000}"/>
    <cellStyle name="Вывод 3 6 6 2" xfId="43078" xr:uid="{00000000-0005-0000-0000-00003AA00000}"/>
    <cellStyle name="Вывод 3 6 6 3" xfId="43079" xr:uid="{00000000-0005-0000-0000-00003BA00000}"/>
    <cellStyle name="Вывод 3 6 7" xfId="43080" xr:uid="{00000000-0005-0000-0000-00003CA00000}"/>
    <cellStyle name="Вывод 3 6 8" xfId="43081" xr:uid="{00000000-0005-0000-0000-00003DA00000}"/>
    <cellStyle name="Вывод 3 7" xfId="26730" xr:uid="{00000000-0005-0000-0000-00003EA00000}"/>
    <cellStyle name="Вывод 3 7 2" xfId="26731" xr:uid="{00000000-0005-0000-0000-00003FA00000}"/>
    <cellStyle name="Вывод 3 7 2 2" xfId="43082" xr:uid="{00000000-0005-0000-0000-000040A00000}"/>
    <cellStyle name="Вывод 3 7 2 2 2" xfId="43083" xr:uid="{00000000-0005-0000-0000-000041A00000}"/>
    <cellStyle name="Вывод 3 7 2 2 2 2" xfId="43084" xr:uid="{00000000-0005-0000-0000-000042A00000}"/>
    <cellStyle name="Вывод 3 7 2 2 2 3" xfId="43085" xr:uid="{00000000-0005-0000-0000-000043A00000}"/>
    <cellStyle name="Вывод 3 7 2 2 3" xfId="43086" xr:uid="{00000000-0005-0000-0000-000044A00000}"/>
    <cellStyle name="Вывод 3 7 2 2 3 2" xfId="43087" xr:uid="{00000000-0005-0000-0000-000045A00000}"/>
    <cellStyle name="Вывод 3 7 2 2 3 3" xfId="43088" xr:uid="{00000000-0005-0000-0000-000046A00000}"/>
    <cellStyle name="Вывод 3 7 2 2 4" xfId="43089" xr:uid="{00000000-0005-0000-0000-000047A00000}"/>
    <cellStyle name="Вывод 3 7 2 2 4 2" xfId="43090" xr:uid="{00000000-0005-0000-0000-000048A00000}"/>
    <cellStyle name="Вывод 3 7 2 2 4 3" xfId="43091" xr:uid="{00000000-0005-0000-0000-000049A00000}"/>
    <cellStyle name="Вывод 3 7 2 2 5" xfId="43092" xr:uid="{00000000-0005-0000-0000-00004AA00000}"/>
    <cellStyle name="Вывод 3 7 2 2 6" xfId="43093" xr:uid="{00000000-0005-0000-0000-00004BA00000}"/>
    <cellStyle name="Вывод 3 7 2 2 7" xfId="43094" xr:uid="{00000000-0005-0000-0000-00004CA00000}"/>
    <cellStyle name="Вывод 3 7 2 3" xfId="43095" xr:uid="{00000000-0005-0000-0000-00004DA00000}"/>
    <cellStyle name="Вывод 3 7 2 3 2" xfId="43096" xr:uid="{00000000-0005-0000-0000-00004EA00000}"/>
    <cellStyle name="Вывод 3 7 2 3 3" xfId="43097" xr:uid="{00000000-0005-0000-0000-00004FA00000}"/>
    <cellStyle name="Вывод 3 7 2 4" xfId="43098" xr:uid="{00000000-0005-0000-0000-000050A00000}"/>
    <cellStyle name="Вывод 3 7 2 4 2" xfId="43099" xr:uid="{00000000-0005-0000-0000-000051A00000}"/>
    <cellStyle name="Вывод 3 7 2 4 3" xfId="43100" xr:uid="{00000000-0005-0000-0000-000052A00000}"/>
    <cellStyle name="Вывод 3 7 2 5" xfId="43101" xr:uid="{00000000-0005-0000-0000-000053A00000}"/>
    <cellStyle name="Вывод 3 7 2 5 2" xfId="43102" xr:uid="{00000000-0005-0000-0000-000054A00000}"/>
    <cellStyle name="Вывод 3 7 2 5 3" xfId="43103" xr:uid="{00000000-0005-0000-0000-000055A00000}"/>
    <cellStyle name="Вывод 3 7 2 6" xfId="43104" xr:uid="{00000000-0005-0000-0000-000056A00000}"/>
    <cellStyle name="Вывод 3 7 2 7" xfId="43105" xr:uid="{00000000-0005-0000-0000-000057A00000}"/>
    <cellStyle name="Вывод 3 7 3" xfId="43106" xr:uid="{00000000-0005-0000-0000-000058A00000}"/>
    <cellStyle name="Вывод 3 7 3 2" xfId="43107" xr:uid="{00000000-0005-0000-0000-000059A00000}"/>
    <cellStyle name="Вывод 3 7 3 2 2" xfId="43108" xr:uid="{00000000-0005-0000-0000-00005AA00000}"/>
    <cellStyle name="Вывод 3 7 3 2 3" xfId="43109" xr:uid="{00000000-0005-0000-0000-00005BA00000}"/>
    <cellStyle name="Вывод 3 7 3 3" xfId="43110" xr:uid="{00000000-0005-0000-0000-00005CA00000}"/>
    <cellStyle name="Вывод 3 7 3 3 2" xfId="43111" xr:uid="{00000000-0005-0000-0000-00005DA00000}"/>
    <cellStyle name="Вывод 3 7 3 3 3" xfId="43112" xr:uid="{00000000-0005-0000-0000-00005EA00000}"/>
    <cellStyle name="Вывод 3 7 3 4" xfId="43113" xr:uid="{00000000-0005-0000-0000-00005FA00000}"/>
    <cellStyle name="Вывод 3 7 3 4 2" xfId="43114" xr:uid="{00000000-0005-0000-0000-000060A00000}"/>
    <cellStyle name="Вывод 3 7 3 4 3" xfId="43115" xr:uid="{00000000-0005-0000-0000-000061A00000}"/>
    <cellStyle name="Вывод 3 7 3 5" xfId="43116" xr:uid="{00000000-0005-0000-0000-000062A00000}"/>
    <cellStyle name="Вывод 3 7 3 6" xfId="43117" xr:uid="{00000000-0005-0000-0000-000063A00000}"/>
    <cellStyle name="Вывод 3 7 3 7" xfId="43118" xr:uid="{00000000-0005-0000-0000-000064A00000}"/>
    <cellStyle name="Вывод 3 7 4" xfId="43119" xr:uid="{00000000-0005-0000-0000-000065A00000}"/>
    <cellStyle name="Вывод 3 7 4 2" xfId="43120" xr:uid="{00000000-0005-0000-0000-000066A00000}"/>
    <cellStyle name="Вывод 3 7 4 2 2" xfId="43121" xr:uid="{00000000-0005-0000-0000-000067A00000}"/>
    <cellStyle name="Вывод 3 7 4 2 3" xfId="43122" xr:uid="{00000000-0005-0000-0000-000068A00000}"/>
    <cellStyle name="Вывод 3 7 4 3" xfId="43123" xr:uid="{00000000-0005-0000-0000-000069A00000}"/>
    <cellStyle name="Вывод 3 7 4 3 2" xfId="43124" xr:uid="{00000000-0005-0000-0000-00006AA00000}"/>
    <cellStyle name="Вывод 3 7 4 3 3" xfId="43125" xr:uid="{00000000-0005-0000-0000-00006BA00000}"/>
    <cellStyle name="Вывод 3 7 4 4" xfId="43126" xr:uid="{00000000-0005-0000-0000-00006CA00000}"/>
    <cellStyle name="Вывод 3 7 4 4 2" xfId="43127" xr:uid="{00000000-0005-0000-0000-00006DA00000}"/>
    <cellStyle name="Вывод 3 7 4 4 3" xfId="43128" xr:uid="{00000000-0005-0000-0000-00006EA00000}"/>
    <cellStyle name="Вывод 3 7 4 5" xfId="43129" xr:uid="{00000000-0005-0000-0000-00006FA00000}"/>
    <cellStyle name="Вывод 3 7 4 6" xfId="43130" xr:uid="{00000000-0005-0000-0000-000070A00000}"/>
    <cellStyle name="Вывод 3 7 4 7" xfId="43131" xr:uid="{00000000-0005-0000-0000-000071A00000}"/>
    <cellStyle name="Вывод 3 7 5" xfId="43132" xr:uid="{00000000-0005-0000-0000-000072A00000}"/>
    <cellStyle name="Вывод 3 7 5 2" xfId="43133" xr:uid="{00000000-0005-0000-0000-000073A00000}"/>
    <cellStyle name="Вывод 3 7 5 3" xfId="43134" xr:uid="{00000000-0005-0000-0000-000074A00000}"/>
    <cellStyle name="Вывод 3 7 6" xfId="43135" xr:uid="{00000000-0005-0000-0000-000075A00000}"/>
    <cellStyle name="Вывод 3 7 6 2" xfId="43136" xr:uid="{00000000-0005-0000-0000-000076A00000}"/>
    <cellStyle name="Вывод 3 7 6 3" xfId="43137" xr:uid="{00000000-0005-0000-0000-000077A00000}"/>
    <cellStyle name="Вывод 3 7 7" xfId="43138" xr:uid="{00000000-0005-0000-0000-000078A00000}"/>
    <cellStyle name="Вывод 3 7 8" xfId="43139" xr:uid="{00000000-0005-0000-0000-000079A00000}"/>
    <cellStyle name="Вывод 3 8" xfId="26732" xr:uid="{00000000-0005-0000-0000-00007AA00000}"/>
    <cellStyle name="Вывод 3 8 2" xfId="26733" xr:uid="{00000000-0005-0000-0000-00007BA00000}"/>
    <cellStyle name="Вывод 3 8 2 2" xfId="43140" xr:uid="{00000000-0005-0000-0000-00007CA00000}"/>
    <cellStyle name="Вывод 3 8 2 2 2" xfId="43141" xr:uid="{00000000-0005-0000-0000-00007DA00000}"/>
    <cellStyle name="Вывод 3 8 2 2 2 2" xfId="43142" xr:uid="{00000000-0005-0000-0000-00007EA00000}"/>
    <cellStyle name="Вывод 3 8 2 2 2 3" xfId="43143" xr:uid="{00000000-0005-0000-0000-00007FA00000}"/>
    <cellStyle name="Вывод 3 8 2 2 3" xfId="43144" xr:uid="{00000000-0005-0000-0000-000080A00000}"/>
    <cellStyle name="Вывод 3 8 2 2 3 2" xfId="43145" xr:uid="{00000000-0005-0000-0000-000081A00000}"/>
    <cellStyle name="Вывод 3 8 2 2 3 3" xfId="43146" xr:uid="{00000000-0005-0000-0000-000082A00000}"/>
    <cellStyle name="Вывод 3 8 2 2 4" xfId="43147" xr:uid="{00000000-0005-0000-0000-000083A00000}"/>
    <cellStyle name="Вывод 3 8 2 2 4 2" xfId="43148" xr:uid="{00000000-0005-0000-0000-000084A00000}"/>
    <cellStyle name="Вывод 3 8 2 2 4 3" xfId="43149" xr:uid="{00000000-0005-0000-0000-000085A00000}"/>
    <cellStyle name="Вывод 3 8 2 2 5" xfId="43150" xr:uid="{00000000-0005-0000-0000-000086A00000}"/>
    <cellStyle name="Вывод 3 8 2 2 6" xfId="43151" xr:uid="{00000000-0005-0000-0000-000087A00000}"/>
    <cellStyle name="Вывод 3 8 2 2 7" xfId="43152" xr:uid="{00000000-0005-0000-0000-000088A00000}"/>
    <cellStyle name="Вывод 3 8 2 3" xfId="43153" xr:uid="{00000000-0005-0000-0000-000089A00000}"/>
    <cellStyle name="Вывод 3 8 2 3 2" xfId="43154" xr:uid="{00000000-0005-0000-0000-00008AA00000}"/>
    <cellStyle name="Вывод 3 8 2 3 3" xfId="43155" xr:uid="{00000000-0005-0000-0000-00008BA00000}"/>
    <cellStyle name="Вывод 3 8 2 4" xfId="43156" xr:uid="{00000000-0005-0000-0000-00008CA00000}"/>
    <cellStyle name="Вывод 3 8 2 4 2" xfId="43157" xr:uid="{00000000-0005-0000-0000-00008DA00000}"/>
    <cellStyle name="Вывод 3 8 2 4 3" xfId="43158" xr:uid="{00000000-0005-0000-0000-00008EA00000}"/>
    <cellStyle name="Вывод 3 8 2 5" xfId="43159" xr:uid="{00000000-0005-0000-0000-00008FA00000}"/>
    <cellStyle name="Вывод 3 8 2 5 2" xfId="43160" xr:uid="{00000000-0005-0000-0000-000090A00000}"/>
    <cellStyle name="Вывод 3 8 2 5 3" xfId="43161" xr:uid="{00000000-0005-0000-0000-000091A00000}"/>
    <cellStyle name="Вывод 3 8 2 6" xfId="43162" xr:uid="{00000000-0005-0000-0000-000092A00000}"/>
    <cellStyle name="Вывод 3 8 2 7" xfId="43163" xr:uid="{00000000-0005-0000-0000-000093A00000}"/>
    <cellStyle name="Вывод 3 8 3" xfId="43164" xr:uid="{00000000-0005-0000-0000-000094A00000}"/>
    <cellStyle name="Вывод 3 8 3 2" xfId="43165" xr:uid="{00000000-0005-0000-0000-000095A00000}"/>
    <cellStyle name="Вывод 3 8 3 2 2" xfId="43166" xr:uid="{00000000-0005-0000-0000-000096A00000}"/>
    <cellStyle name="Вывод 3 8 3 2 3" xfId="43167" xr:uid="{00000000-0005-0000-0000-000097A00000}"/>
    <cellStyle name="Вывод 3 8 3 3" xfId="43168" xr:uid="{00000000-0005-0000-0000-000098A00000}"/>
    <cellStyle name="Вывод 3 8 3 3 2" xfId="43169" xr:uid="{00000000-0005-0000-0000-000099A00000}"/>
    <cellStyle name="Вывод 3 8 3 3 3" xfId="43170" xr:uid="{00000000-0005-0000-0000-00009AA00000}"/>
    <cellStyle name="Вывод 3 8 3 4" xfId="43171" xr:uid="{00000000-0005-0000-0000-00009BA00000}"/>
    <cellStyle name="Вывод 3 8 3 4 2" xfId="43172" xr:uid="{00000000-0005-0000-0000-00009CA00000}"/>
    <cellStyle name="Вывод 3 8 3 4 3" xfId="43173" xr:uid="{00000000-0005-0000-0000-00009DA00000}"/>
    <cellStyle name="Вывод 3 8 3 5" xfId="43174" xr:uid="{00000000-0005-0000-0000-00009EA00000}"/>
    <cellStyle name="Вывод 3 8 3 6" xfId="43175" xr:uid="{00000000-0005-0000-0000-00009FA00000}"/>
    <cellStyle name="Вывод 3 8 3 7" xfId="43176" xr:uid="{00000000-0005-0000-0000-0000A0A00000}"/>
    <cellStyle name="Вывод 3 8 4" xfId="43177" xr:uid="{00000000-0005-0000-0000-0000A1A00000}"/>
    <cellStyle name="Вывод 3 8 4 2" xfId="43178" xr:uid="{00000000-0005-0000-0000-0000A2A00000}"/>
    <cellStyle name="Вывод 3 8 4 2 2" xfId="43179" xr:uid="{00000000-0005-0000-0000-0000A3A00000}"/>
    <cellStyle name="Вывод 3 8 4 2 3" xfId="43180" xr:uid="{00000000-0005-0000-0000-0000A4A00000}"/>
    <cellStyle name="Вывод 3 8 4 3" xfId="43181" xr:uid="{00000000-0005-0000-0000-0000A5A00000}"/>
    <cellStyle name="Вывод 3 8 4 3 2" xfId="43182" xr:uid="{00000000-0005-0000-0000-0000A6A00000}"/>
    <cellStyle name="Вывод 3 8 4 3 3" xfId="43183" xr:uid="{00000000-0005-0000-0000-0000A7A00000}"/>
    <cellStyle name="Вывод 3 8 4 4" xfId="43184" xr:uid="{00000000-0005-0000-0000-0000A8A00000}"/>
    <cellStyle name="Вывод 3 8 4 4 2" xfId="43185" xr:uid="{00000000-0005-0000-0000-0000A9A00000}"/>
    <cellStyle name="Вывод 3 8 4 4 3" xfId="43186" xr:uid="{00000000-0005-0000-0000-0000AAA00000}"/>
    <cellStyle name="Вывод 3 8 4 5" xfId="43187" xr:uid="{00000000-0005-0000-0000-0000ABA00000}"/>
    <cellStyle name="Вывод 3 8 4 6" xfId="43188" xr:uid="{00000000-0005-0000-0000-0000ACA00000}"/>
    <cellStyle name="Вывод 3 8 4 7" xfId="43189" xr:uid="{00000000-0005-0000-0000-0000ADA00000}"/>
    <cellStyle name="Вывод 3 8 5" xfId="43190" xr:uid="{00000000-0005-0000-0000-0000AEA00000}"/>
    <cellStyle name="Вывод 3 8 5 2" xfId="43191" xr:uid="{00000000-0005-0000-0000-0000AFA00000}"/>
    <cellStyle name="Вывод 3 8 5 3" xfId="43192" xr:uid="{00000000-0005-0000-0000-0000B0A00000}"/>
    <cellStyle name="Вывод 3 8 6" xfId="43193" xr:uid="{00000000-0005-0000-0000-0000B1A00000}"/>
    <cellStyle name="Вывод 3 8 6 2" xfId="43194" xr:uid="{00000000-0005-0000-0000-0000B2A00000}"/>
    <cellStyle name="Вывод 3 8 6 3" xfId="43195" xr:uid="{00000000-0005-0000-0000-0000B3A00000}"/>
    <cellStyle name="Вывод 3 8 7" xfId="43196" xr:uid="{00000000-0005-0000-0000-0000B4A00000}"/>
    <cellStyle name="Вывод 3 8 8" xfId="43197" xr:uid="{00000000-0005-0000-0000-0000B5A00000}"/>
    <cellStyle name="Вывод 3 9" xfId="26734" xr:uid="{00000000-0005-0000-0000-0000B6A00000}"/>
    <cellStyle name="Вывод 3 9 2" xfId="26735" xr:uid="{00000000-0005-0000-0000-0000B7A00000}"/>
    <cellStyle name="Вывод 3 9 2 2" xfId="43198" xr:uid="{00000000-0005-0000-0000-0000B8A00000}"/>
    <cellStyle name="Вывод 3 9 2 2 2" xfId="43199" xr:uid="{00000000-0005-0000-0000-0000B9A00000}"/>
    <cellStyle name="Вывод 3 9 2 2 2 2" xfId="43200" xr:uid="{00000000-0005-0000-0000-0000BAA00000}"/>
    <cellStyle name="Вывод 3 9 2 2 2 3" xfId="43201" xr:uid="{00000000-0005-0000-0000-0000BBA00000}"/>
    <cellStyle name="Вывод 3 9 2 2 3" xfId="43202" xr:uid="{00000000-0005-0000-0000-0000BCA00000}"/>
    <cellStyle name="Вывод 3 9 2 2 3 2" xfId="43203" xr:uid="{00000000-0005-0000-0000-0000BDA00000}"/>
    <cellStyle name="Вывод 3 9 2 2 3 3" xfId="43204" xr:uid="{00000000-0005-0000-0000-0000BEA00000}"/>
    <cellStyle name="Вывод 3 9 2 2 4" xfId="43205" xr:uid="{00000000-0005-0000-0000-0000BFA00000}"/>
    <cellStyle name="Вывод 3 9 2 2 4 2" xfId="43206" xr:uid="{00000000-0005-0000-0000-0000C0A00000}"/>
    <cellStyle name="Вывод 3 9 2 2 4 3" xfId="43207" xr:uid="{00000000-0005-0000-0000-0000C1A00000}"/>
    <cellStyle name="Вывод 3 9 2 2 5" xfId="43208" xr:uid="{00000000-0005-0000-0000-0000C2A00000}"/>
    <cellStyle name="Вывод 3 9 2 2 6" xfId="43209" xr:uid="{00000000-0005-0000-0000-0000C3A00000}"/>
    <cellStyle name="Вывод 3 9 2 2 7" xfId="43210" xr:uid="{00000000-0005-0000-0000-0000C4A00000}"/>
    <cellStyle name="Вывод 3 9 2 3" xfId="43211" xr:uid="{00000000-0005-0000-0000-0000C5A00000}"/>
    <cellStyle name="Вывод 3 9 2 3 2" xfId="43212" xr:uid="{00000000-0005-0000-0000-0000C6A00000}"/>
    <cellStyle name="Вывод 3 9 2 3 3" xfId="43213" xr:uid="{00000000-0005-0000-0000-0000C7A00000}"/>
    <cellStyle name="Вывод 3 9 2 4" xfId="43214" xr:uid="{00000000-0005-0000-0000-0000C8A00000}"/>
    <cellStyle name="Вывод 3 9 2 4 2" xfId="43215" xr:uid="{00000000-0005-0000-0000-0000C9A00000}"/>
    <cellStyle name="Вывод 3 9 2 4 3" xfId="43216" xr:uid="{00000000-0005-0000-0000-0000CAA00000}"/>
    <cellStyle name="Вывод 3 9 2 5" xfId="43217" xr:uid="{00000000-0005-0000-0000-0000CBA00000}"/>
    <cellStyle name="Вывод 3 9 2 5 2" xfId="43218" xr:uid="{00000000-0005-0000-0000-0000CCA00000}"/>
    <cellStyle name="Вывод 3 9 2 5 3" xfId="43219" xr:uid="{00000000-0005-0000-0000-0000CDA00000}"/>
    <cellStyle name="Вывод 3 9 2 6" xfId="43220" xr:uid="{00000000-0005-0000-0000-0000CEA00000}"/>
    <cellStyle name="Вывод 3 9 2 7" xfId="43221" xr:uid="{00000000-0005-0000-0000-0000CFA00000}"/>
    <cellStyle name="Вывод 3 9 3" xfId="43222" xr:uid="{00000000-0005-0000-0000-0000D0A00000}"/>
    <cellStyle name="Вывод 3 9 3 2" xfId="43223" xr:uid="{00000000-0005-0000-0000-0000D1A00000}"/>
    <cellStyle name="Вывод 3 9 3 2 2" xfId="43224" xr:uid="{00000000-0005-0000-0000-0000D2A00000}"/>
    <cellStyle name="Вывод 3 9 3 2 3" xfId="43225" xr:uid="{00000000-0005-0000-0000-0000D3A00000}"/>
    <cellStyle name="Вывод 3 9 3 3" xfId="43226" xr:uid="{00000000-0005-0000-0000-0000D4A00000}"/>
    <cellStyle name="Вывод 3 9 3 3 2" xfId="43227" xr:uid="{00000000-0005-0000-0000-0000D5A00000}"/>
    <cellStyle name="Вывод 3 9 3 3 3" xfId="43228" xr:uid="{00000000-0005-0000-0000-0000D6A00000}"/>
    <cellStyle name="Вывод 3 9 3 4" xfId="43229" xr:uid="{00000000-0005-0000-0000-0000D7A00000}"/>
    <cellStyle name="Вывод 3 9 3 4 2" xfId="43230" xr:uid="{00000000-0005-0000-0000-0000D8A00000}"/>
    <cellStyle name="Вывод 3 9 3 4 3" xfId="43231" xr:uid="{00000000-0005-0000-0000-0000D9A00000}"/>
    <cellStyle name="Вывод 3 9 3 5" xfId="43232" xr:uid="{00000000-0005-0000-0000-0000DAA00000}"/>
    <cellStyle name="Вывод 3 9 3 6" xfId="43233" xr:uid="{00000000-0005-0000-0000-0000DBA00000}"/>
    <cellStyle name="Вывод 3 9 3 7" xfId="43234" xr:uid="{00000000-0005-0000-0000-0000DCA00000}"/>
    <cellStyle name="Вывод 3 9 4" xfId="43235" xr:uid="{00000000-0005-0000-0000-0000DDA00000}"/>
    <cellStyle name="Вывод 3 9 4 2" xfId="43236" xr:uid="{00000000-0005-0000-0000-0000DEA00000}"/>
    <cellStyle name="Вывод 3 9 4 2 2" xfId="43237" xr:uid="{00000000-0005-0000-0000-0000DFA00000}"/>
    <cellStyle name="Вывод 3 9 4 2 3" xfId="43238" xr:uid="{00000000-0005-0000-0000-0000E0A00000}"/>
    <cellStyle name="Вывод 3 9 4 3" xfId="43239" xr:uid="{00000000-0005-0000-0000-0000E1A00000}"/>
    <cellStyle name="Вывод 3 9 4 3 2" xfId="43240" xr:uid="{00000000-0005-0000-0000-0000E2A00000}"/>
    <cellStyle name="Вывод 3 9 4 3 3" xfId="43241" xr:uid="{00000000-0005-0000-0000-0000E3A00000}"/>
    <cellStyle name="Вывод 3 9 4 4" xfId="43242" xr:uid="{00000000-0005-0000-0000-0000E4A00000}"/>
    <cellStyle name="Вывод 3 9 4 4 2" xfId="43243" xr:uid="{00000000-0005-0000-0000-0000E5A00000}"/>
    <cellStyle name="Вывод 3 9 4 4 3" xfId="43244" xr:uid="{00000000-0005-0000-0000-0000E6A00000}"/>
    <cellStyle name="Вывод 3 9 4 5" xfId="43245" xr:uid="{00000000-0005-0000-0000-0000E7A00000}"/>
    <cellStyle name="Вывод 3 9 4 6" xfId="43246" xr:uid="{00000000-0005-0000-0000-0000E8A00000}"/>
    <cellStyle name="Вывод 3 9 4 7" xfId="43247" xr:uid="{00000000-0005-0000-0000-0000E9A00000}"/>
    <cellStyle name="Вывод 3 9 5" xfId="43248" xr:uid="{00000000-0005-0000-0000-0000EAA00000}"/>
    <cellStyle name="Вывод 3 9 5 2" xfId="43249" xr:uid="{00000000-0005-0000-0000-0000EBA00000}"/>
    <cellStyle name="Вывод 3 9 5 3" xfId="43250" xr:uid="{00000000-0005-0000-0000-0000ECA00000}"/>
    <cellStyle name="Вывод 3 9 6" xfId="43251" xr:uid="{00000000-0005-0000-0000-0000EDA00000}"/>
    <cellStyle name="Вывод 3 9 6 2" xfId="43252" xr:uid="{00000000-0005-0000-0000-0000EEA00000}"/>
    <cellStyle name="Вывод 3 9 6 3" xfId="43253" xr:uid="{00000000-0005-0000-0000-0000EFA00000}"/>
    <cellStyle name="Вывод 3 9 7" xfId="43254" xr:uid="{00000000-0005-0000-0000-0000F0A00000}"/>
    <cellStyle name="Вывод 3 9 8" xfId="43255" xr:uid="{00000000-0005-0000-0000-0000F1A00000}"/>
    <cellStyle name="Вывод 3_2013Прогноз" xfId="26736" xr:uid="{00000000-0005-0000-0000-0000F2A00000}"/>
    <cellStyle name="Вывод 4" xfId="26737" xr:uid="{00000000-0005-0000-0000-0000F3A00000}"/>
    <cellStyle name="Вывод 4 10" xfId="26738" xr:uid="{00000000-0005-0000-0000-0000F4A00000}"/>
    <cellStyle name="Вывод 4 10 2" xfId="26739" xr:uid="{00000000-0005-0000-0000-0000F5A00000}"/>
    <cellStyle name="Вывод 4 11" xfId="26740" xr:uid="{00000000-0005-0000-0000-0000F6A00000}"/>
    <cellStyle name="Вывод 4 12" xfId="26741" xr:uid="{00000000-0005-0000-0000-0000F7A00000}"/>
    <cellStyle name="Вывод 4 2" xfId="26742" xr:uid="{00000000-0005-0000-0000-0000F8A00000}"/>
    <cellStyle name="Вывод 4 2 2" xfId="26743" xr:uid="{00000000-0005-0000-0000-0000F9A00000}"/>
    <cellStyle name="Вывод 4 2 2 2" xfId="26744" xr:uid="{00000000-0005-0000-0000-0000FAA00000}"/>
    <cellStyle name="Вывод 4 2 2 2 2" xfId="43256" xr:uid="{00000000-0005-0000-0000-0000FBA00000}"/>
    <cellStyle name="Вывод 4 2 2 2 3" xfId="43257" xr:uid="{00000000-0005-0000-0000-0000FCA00000}"/>
    <cellStyle name="Вывод 4 2 2 3" xfId="43258" xr:uid="{00000000-0005-0000-0000-0000FDA00000}"/>
    <cellStyle name="Вывод 4 2 2 3 2" xfId="43259" xr:uid="{00000000-0005-0000-0000-0000FEA00000}"/>
    <cellStyle name="Вывод 4 2 2 3 3" xfId="43260" xr:uid="{00000000-0005-0000-0000-0000FFA00000}"/>
    <cellStyle name="Вывод 4 2 2 4" xfId="43261" xr:uid="{00000000-0005-0000-0000-000000A10000}"/>
    <cellStyle name="Вывод 4 2 2 4 2" xfId="43262" xr:uid="{00000000-0005-0000-0000-000001A10000}"/>
    <cellStyle name="Вывод 4 2 2 4 3" xfId="43263" xr:uid="{00000000-0005-0000-0000-000002A10000}"/>
    <cellStyle name="Вывод 4 2 2 5" xfId="43264" xr:uid="{00000000-0005-0000-0000-000003A10000}"/>
    <cellStyle name="Вывод 4 2 2 6" xfId="43265" xr:uid="{00000000-0005-0000-0000-000004A10000}"/>
    <cellStyle name="Вывод 4 2 2 7" xfId="43266" xr:uid="{00000000-0005-0000-0000-000005A10000}"/>
    <cellStyle name="Вывод 4 2 3" xfId="26745" xr:uid="{00000000-0005-0000-0000-000006A10000}"/>
    <cellStyle name="Вывод 4 2 3 2" xfId="26746" xr:uid="{00000000-0005-0000-0000-000007A10000}"/>
    <cellStyle name="Вывод 4 2 3 3" xfId="43267" xr:uid="{00000000-0005-0000-0000-000008A10000}"/>
    <cellStyle name="Вывод 4 2 4" xfId="26747" xr:uid="{00000000-0005-0000-0000-000009A10000}"/>
    <cellStyle name="Вывод 4 2 4 2" xfId="26748" xr:uid="{00000000-0005-0000-0000-00000AA10000}"/>
    <cellStyle name="Вывод 4 2 4 3" xfId="43268" xr:uid="{00000000-0005-0000-0000-00000BA10000}"/>
    <cellStyle name="Вывод 4 2 5" xfId="26749" xr:uid="{00000000-0005-0000-0000-00000CA10000}"/>
    <cellStyle name="Вывод 4 2 5 2" xfId="26750" xr:uid="{00000000-0005-0000-0000-00000DA10000}"/>
    <cellStyle name="Вывод 4 2 5 3" xfId="43269" xr:uid="{00000000-0005-0000-0000-00000EA10000}"/>
    <cellStyle name="Вывод 4 2 6" xfId="26751" xr:uid="{00000000-0005-0000-0000-00000FA10000}"/>
    <cellStyle name="Вывод 4 2 7" xfId="26752" xr:uid="{00000000-0005-0000-0000-000010A10000}"/>
    <cellStyle name="Вывод 4 2_2014БП" xfId="26753" xr:uid="{00000000-0005-0000-0000-000011A10000}"/>
    <cellStyle name="Вывод 4 3" xfId="26754" xr:uid="{00000000-0005-0000-0000-000012A10000}"/>
    <cellStyle name="Вывод 4 3 2" xfId="26755" xr:uid="{00000000-0005-0000-0000-000013A10000}"/>
    <cellStyle name="Вывод 4 3 2 2" xfId="43270" xr:uid="{00000000-0005-0000-0000-000014A10000}"/>
    <cellStyle name="Вывод 4 3 2 3" xfId="43271" xr:uid="{00000000-0005-0000-0000-000015A10000}"/>
    <cellStyle name="Вывод 4 3 3" xfId="43272" xr:uid="{00000000-0005-0000-0000-000016A10000}"/>
    <cellStyle name="Вывод 4 3 3 2" xfId="43273" xr:uid="{00000000-0005-0000-0000-000017A10000}"/>
    <cellStyle name="Вывод 4 3 3 3" xfId="43274" xr:uid="{00000000-0005-0000-0000-000018A10000}"/>
    <cellStyle name="Вывод 4 3 4" xfId="43275" xr:uid="{00000000-0005-0000-0000-000019A10000}"/>
    <cellStyle name="Вывод 4 3 4 2" xfId="43276" xr:uid="{00000000-0005-0000-0000-00001AA10000}"/>
    <cellStyle name="Вывод 4 3 4 3" xfId="43277" xr:uid="{00000000-0005-0000-0000-00001BA10000}"/>
    <cellStyle name="Вывод 4 3 5" xfId="43278" xr:uid="{00000000-0005-0000-0000-00001CA10000}"/>
    <cellStyle name="Вывод 4 3 6" xfId="43279" xr:uid="{00000000-0005-0000-0000-00001DA10000}"/>
    <cellStyle name="Вывод 4 3 7" xfId="43280" xr:uid="{00000000-0005-0000-0000-00001EA10000}"/>
    <cellStyle name="Вывод 4 4" xfId="26756" xr:uid="{00000000-0005-0000-0000-00001FA10000}"/>
    <cellStyle name="Вывод 4 4 2" xfId="26757" xr:uid="{00000000-0005-0000-0000-000020A10000}"/>
    <cellStyle name="Вывод 4 4 2 2" xfId="43281" xr:uid="{00000000-0005-0000-0000-000021A10000}"/>
    <cellStyle name="Вывод 4 4 2 3" xfId="43282" xr:uid="{00000000-0005-0000-0000-000022A10000}"/>
    <cellStyle name="Вывод 4 4 3" xfId="43283" xr:uid="{00000000-0005-0000-0000-000023A10000}"/>
    <cellStyle name="Вывод 4 4 3 2" xfId="43284" xr:uid="{00000000-0005-0000-0000-000024A10000}"/>
    <cellStyle name="Вывод 4 4 3 3" xfId="43285" xr:uid="{00000000-0005-0000-0000-000025A10000}"/>
    <cellStyle name="Вывод 4 4 4" xfId="43286" xr:uid="{00000000-0005-0000-0000-000026A10000}"/>
    <cellStyle name="Вывод 4 4 4 2" xfId="43287" xr:uid="{00000000-0005-0000-0000-000027A10000}"/>
    <cellStyle name="Вывод 4 4 4 3" xfId="43288" xr:uid="{00000000-0005-0000-0000-000028A10000}"/>
    <cellStyle name="Вывод 4 4 5" xfId="43289" xr:uid="{00000000-0005-0000-0000-000029A10000}"/>
    <cellStyle name="Вывод 4 4 6" xfId="43290" xr:uid="{00000000-0005-0000-0000-00002AA10000}"/>
    <cellStyle name="Вывод 4 4 7" xfId="43291" xr:uid="{00000000-0005-0000-0000-00002BA10000}"/>
    <cellStyle name="Вывод 4 5" xfId="26758" xr:uid="{00000000-0005-0000-0000-00002CA10000}"/>
    <cellStyle name="Вывод 4 5 2" xfId="26759" xr:uid="{00000000-0005-0000-0000-00002DA10000}"/>
    <cellStyle name="Вывод 4 5 3" xfId="43292" xr:uid="{00000000-0005-0000-0000-00002EA10000}"/>
    <cellStyle name="Вывод 4 6" xfId="26760" xr:uid="{00000000-0005-0000-0000-00002FA10000}"/>
    <cellStyle name="Вывод 4 6 2" xfId="26761" xr:uid="{00000000-0005-0000-0000-000030A10000}"/>
    <cellStyle name="Вывод 4 6 3" xfId="43293" xr:uid="{00000000-0005-0000-0000-000031A10000}"/>
    <cellStyle name="Вывод 4 7" xfId="26762" xr:uid="{00000000-0005-0000-0000-000032A10000}"/>
    <cellStyle name="Вывод 4 7 2" xfId="26763" xr:uid="{00000000-0005-0000-0000-000033A10000}"/>
    <cellStyle name="Вывод 4 8" xfId="26764" xr:uid="{00000000-0005-0000-0000-000034A10000}"/>
    <cellStyle name="Вывод 4 8 2" xfId="26765" xr:uid="{00000000-0005-0000-0000-000035A10000}"/>
    <cellStyle name="Вывод 4 9" xfId="26766" xr:uid="{00000000-0005-0000-0000-000036A10000}"/>
    <cellStyle name="Вывод 4 9 2" xfId="26767" xr:uid="{00000000-0005-0000-0000-000037A10000}"/>
    <cellStyle name="Вывод 4_2013Прогноз" xfId="26768" xr:uid="{00000000-0005-0000-0000-000038A10000}"/>
    <cellStyle name="Вывод 5" xfId="26769" xr:uid="{00000000-0005-0000-0000-000039A10000}"/>
    <cellStyle name="Вывод 5 2" xfId="26770" xr:uid="{00000000-0005-0000-0000-00003AA10000}"/>
    <cellStyle name="Вывод 5 2 2" xfId="26771" xr:uid="{00000000-0005-0000-0000-00003BA10000}"/>
    <cellStyle name="Вывод 5 2 2 2" xfId="43294" xr:uid="{00000000-0005-0000-0000-00003CA10000}"/>
    <cellStyle name="Вывод 5 2 2 2 2" xfId="43295" xr:uid="{00000000-0005-0000-0000-00003DA10000}"/>
    <cellStyle name="Вывод 5 2 2 2 3" xfId="43296" xr:uid="{00000000-0005-0000-0000-00003EA10000}"/>
    <cellStyle name="Вывод 5 2 2 3" xfId="43297" xr:uid="{00000000-0005-0000-0000-00003FA10000}"/>
    <cellStyle name="Вывод 5 2 2 3 2" xfId="43298" xr:uid="{00000000-0005-0000-0000-000040A10000}"/>
    <cellStyle name="Вывод 5 2 2 3 3" xfId="43299" xr:uid="{00000000-0005-0000-0000-000041A10000}"/>
    <cellStyle name="Вывод 5 2 2 4" xfId="43300" xr:uid="{00000000-0005-0000-0000-000042A10000}"/>
    <cellStyle name="Вывод 5 2 2 4 2" xfId="43301" xr:uid="{00000000-0005-0000-0000-000043A10000}"/>
    <cellStyle name="Вывод 5 2 2 4 3" xfId="43302" xr:uid="{00000000-0005-0000-0000-000044A10000}"/>
    <cellStyle name="Вывод 5 2 2 5" xfId="43303" xr:uid="{00000000-0005-0000-0000-000045A10000}"/>
    <cellStyle name="Вывод 5 2 2 6" xfId="43304" xr:uid="{00000000-0005-0000-0000-000046A10000}"/>
    <cellStyle name="Вывод 5 2 2 7" xfId="43305" xr:uid="{00000000-0005-0000-0000-000047A10000}"/>
    <cellStyle name="Вывод 5 2 3" xfId="43306" xr:uid="{00000000-0005-0000-0000-000048A10000}"/>
    <cellStyle name="Вывод 5 2 3 2" xfId="43307" xr:uid="{00000000-0005-0000-0000-000049A10000}"/>
    <cellStyle name="Вывод 5 2 3 3" xfId="43308" xr:uid="{00000000-0005-0000-0000-00004AA10000}"/>
    <cellStyle name="Вывод 5 2 4" xfId="43309" xr:uid="{00000000-0005-0000-0000-00004BA10000}"/>
    <cellStyle name="Вывод 5 2 4 2" xfId="43310" xr:uid="{00000000-0005-0000-0000-00004CA10000}"/>
    <cellStyle name="Вывод 5 2 4 3" xfId="43311" xr:uid="{00000000-0005-0000-0000-00004DA10000}"/>
    <cellStyle name="Вывод 5 2 5" xfId="43312" xr:uid="{00000000-0005-0000-0000-00004EA10000}"/>
    <cellStyle name="Вывод 5 2 5 2" xfId="43313" xr:uid="{00000000-0005-0000-0000-00004FA10000}"/>
    <cellStyle name="Вывод 5 2 5 3" xfId="43314" xr:uid="{00000000-0005-0000-0000-000050A10000}"/>
    <cellStyle name="Вывод 5 2 6" xfId="43315" xr:uid="{00000000-0005-0000-0000-000051A10000}"/>
    <cellStyle name="Вывод 5 2 7" xfId="43316" xr:uid="{00000000-0005-0000-0000-000052A10000}"/>
    <cellStyle name="Вывод 5 3" xfId="26772" xr:uid="{00000000-0005-0000-0000-000053A10000}"/>
    <cellStyle name="Вывод 5 3 2" xfId="43317" xr:uid="{00000000-0005-0000-0000-000054A10000}"/>
    <cellStyle name="Вывод 5 3 2 2" xfId="43318" xr:uid="{00000000-0005-0000-0000-000055A10000}"/>
    <cellStyle name="Вывод 5 3 2 3" xfId="43319" xr:uid="{00000000-0005-0000-0000-000056A10000}"/>
    <cellStyle name="Вывод 5 3 3" xfId="43320" xr:uid="{00000000-0005-0000-0000-000057A10000}"/>
    <cellStyle name="Вывод 5 3 3 2" xfId="43321" xr:uid="{00000000-0005-0000-0000-000058A10000}"/>
    <cellStyle name="Вывод 5 3 3 3" xfId="43322" xr:uid="{00000000-0005-0000-0000-000059A10000}"/>
    <cellStyle name="Вывод 5 3 4" xfId="43323" xr:uid="{00000000-0005-0000-0000-00005AA10000}"/>
    <cellStyle name="Вывод 5 3 4 2" xfId="43324" xr:uid="{00000000-0005-0000-0000-00005BA10000}"/>
    <cellStyle name="Вывод 5 3 4 3" xfId="43325" xr:uid="{00000000-0005-0000-0000-00005CA10000}"/>
    <cellStyle name="Вывод 5 3 5" xfId="43326" xr:uid="{00000000-0005-0000-0000-00005DA10000}"/>
    <cellStyle name="Вывод 5 3 6" xfId="43327" xr:uid="{00000000-0005-0000-0000-00005EA10000}"/>
    <cellStyle name="Вывод 5 3 7" xfId="43328" xr:uid="{00000000-0005-0000-0000-00005FA10000}"/>
    <cellStyle name="Вывод 5 4" xfId="43329" xr:uid="{00000000-0005-0000-0000-000060A10000}"/>
    <cellStyle name="Вывод 5 4 2" xfId="43330" xr:uid="{00000000-0005-0000-0000-000061A10000}"/>
    <cellStyle name="Вывод 5 4 2 2" xfId="43331" xr:uid="{00000000-0005-0000-0000-000062A10000}"/>
    <cellStyle name="Вывод 5 4 2 3" xfId="43332" xr:uid="{00000000-0005-0000-0000-000063A10000}"/>
    <cellStyle name="Вывод 5 4 3" xfId="43333" xr:uid="{00000000-0005-0000-0000-000064A10000}"/>
    <cellStyle name="Вывод 5 4 3 2" xfId="43334" xr:uid="{00000000-0005-0000-0000-000065A10000}"/>
    <cellStyle name="Вывод 5 4 3 3" xfId="43335" xr:uid="{00000000-0005-0000-0000-000066A10000}"/>
    <cellStyle name="Вывод 5 4 4" xfId="43336" xr:uid="{00000000-0005-0000-0000-000067A10000}"/>
    <cellStyle name="Вывод 5 4 4 2" xfId="43337" xr:uid="{00000000-0005-0000-0000-000068A10000}"/>
    <cellStyle name="Вывод 5 4 4 3" xfId="43338" xr:uid="{00000000-0005-0000-0000-000069A10000}"/>
    <cellStyle name="Вывод 5 4 5" xfId="43339" xr:uid="{00000000-0005-0000-0000-00006AA10000}"/>
    <cellStyle name="Вывод 5 4 6" xfId="43340" xr:uid="{00000000-0005-0000-0000-00006BA10000}"/>
    <cellStyle name="Вывод 5 4 7" xfId="43341" xr:uid="{00000000-0005-0000-0000-00006CA10000}"/>
    <cellStyle name="Вывод 5 5" xfId="43342" xr:uid="{00000000-0005-0000-0000-00006DA10000}"/>
    <cellStyle name="Вывод 5 5 2" xfId="43343" xr:uid="{00000000-0005-0000-0000-00006EA10000}"/>
    <cellStyle name="Вывод 5 5 3" xfId="43344" xr:uid="{00000000-0005-0000-0000-00006FA10000}"/>
    <cellStyle name="Вывод 5 6" xfId="43345" xr:uid="{00000000-0005-0000-0000-000070A10000}"/>
    <cellStyle name="Вывод 5 6 2" xfId="43346" xr:uid="{00000000-0005-0000-0000-000071A10000}"/>
    <cellStyle name="Вывод 5 6 3" xfId="43347" xr:uid="{00000000-0005-0000-0000-000072A10000}"/>
    <cellStyle name="Вывод 5 7" xfId="43348" xr:uid="{00000000-0005-0000-0000-000073A10000}"/>
    <cellStyle name="Вывод 5 8" xfId="43349" xr:uid="{00000000-0005-0000-0000-000074A10000}"/>
    <cellStyle name="Вывод 6" xfId="26773" xr:uid="{00000000-0005-0000-0000-000075A10000}"/>
    <cellStyle name="Вывод 6 2" xfId="26774" xr:uid="{00000000-0005-0000-0000-000076A10000}"/>
    <cellStyle name="Вывод 6 2 2" xfId="26775" xr:uid="{00000000-0005-0000-0000-000077A10000}"/>
    <cellStyle name="Вывод 6 2 2 2" xfId="43350" xr:uid="{00000000-0005-0000-0000-000078A10000}"/>
    <cellStyle name="Вывод 6 2 2 2 2" xfId="43351" xr:uid="{00000000-0005-0000-0000-000079A10000}"/>
    <cellStyle name="Вывод 6 2 2 2 2 2" xfId="43352" xr:uid="{00000000-0005-0000-0000-00007AA10000}"/>
    <cellStyle name="Вывод 6 2 2 2 2 3" xfId="43353" xr:uid="{00000000-0005-0000-0000-00007BA10000}"/>
    <cellStyle name="Вывод 6 2 2 2 3" xfId="43354" xr:uid="{00000000-0005-0000-0000-00007CA10000}"/>
    <cellStyle name="Вывод 6 2 2 2 3 2" xfId="43355" xr:uid="{00000000-0005-0000-0000-00007DA10000}"/>
    <cellStyle name="Вывод 6 2 2 2 3 3" xfId="43356" xr:uid="{00000000-0005-0000-0000-00007EA10000}"/>
    <cellStyle name="Вывод 6 2 2 2 4" xfId="43357" xr:uid="{00000000-0005-0000-0000-00007FA10000}"/>
    <cellStyle name="Вывод 6 2 2 2 4 2" xfId="43358" xr:uid="{00000000-0005-0000-0000-000080A10000}"/>
    <cellStyle name="Вывод 6 2 2 2 4 3" xfId="43359" xr:uid="{00000000-0005-0000-0000-000081A10000}"/>
    <cellStyle name="Вывод 6 2 2 2 5" xfId="43360" xr:uid="{00000000-0005-0000-0000-000082A10000}"/>
    <cellStyle name="Вывод 6 2 2 2 6" xfId="43361" xr:uid="{00000000-0005-0000-0000-000083A10000}"/>
    <cellStyle name="Вывод 6 2 2 2 7" xfId="43362" xr:uid="{00000000-0005-0000-0000-000084A10000}"/>
    <cellStyle name="Вывод 6 2 2 3" xfId="43363" xr:uid="{00000000-0005-0000-0000-000085A10000}"/>
    <cellStyle name="Вывод 6 2 2 3 2" xfId="43364" xr:uid="{00000000-0005-0000-0000-000086A10000}"/>
    <cellStyle name="Вывод 6 2 2 3 3" xfId="43365" xr:uid="{00000000-0005-0000-0000-000087A10000}"/>
    <cellStyle name="Вывод 6 2 2 4" xfId="43366" xr:uid="{00000000-0005-0000-0000-000088A10000}"/>
    <cellStyle name="Вывод 6 2 2 4 2" xfId="43367" xr:uid="{00000000-0005-0000-0000-000089A10000}"/>
    <cellStyle name="Вывод 6 2 2 4 3" xfId="43368" xr:uid="{00000000-0005-0000-0000-00008AA10000}"/>
    <cellStyle name="Вывод 6 2 2 5" xfId="43369" xr:uid="{00000000-0005-0000-0000-00008BA10000}"/>
    <cellStyle name="Вывод 6 2 2 5 2" xfId="43370" xr:uid="{00000000-0005-0000-0000-00008CA10000}"/>
    <cellStyle name="Вывод 6 2 2 5 3" xfId="43371" xr:uid="{00000000-0005-0000-0000-00008DA10000}"/>
    <cellStyle name="Вывод 6 2 2 6" xfId="43372" xr:uid="{00000000-0005-0000-0000-00008EA10000}"/>
    <cellStyle name="Вывод 6 2 2 7" xfId="43373" xr:uid="{00000000-0005-0000-0000-00008FA10000}"/>
    <cellStyle name="Вывод 6 2 3" xfId="43374" xr:uid="{00000000-0005-0000-0000-000090A10000}"/>
    <cellStyle name="Вывод 6 2 3 2" xfId="43375" xr:uid="{00000000-0005-0000-0000-000091A10000}"/>
    <cellStyle name="Вывод 6 2 3 2 2" xfId="43376" xr:uid="{00000000-0005-0000-0000-000092A10000}"/>
    <cellStyle name="Вывод 6 2 3 2 3" xfId="43377" xr:uid="{00000000-0005-0000-0000-000093A10000}"/>
    <cellStyle name="Вывод 6 2 3 3" xfId="43378" xr:uid="{00000000-0005-0000-0000-000094A10000}"/>
    <cellStyle name="Вывод 6 2 3 3 2" xfId="43379" xr:uid="{00000000-0005-0000-0000-000095A10000}"/>
    <cellStyle name="Вывод 6 2 3 3 3" xfId="43380" xr:uid="{00000000-0005-0000-0000-000096A10000}"/>
    <cellStyle name="Вывод 6 2 3 4" xfId="43381" xr:uid="{00000000-0005-0000-0000-000097A10000}"/>
    <cellStyle name="Вывод 6 2 3 4 2" xfId="43382" xr:uid="{00000000-0005-0000-0000-000098A10000}"/>
    <cellStyle name="Вывод 6 2 3 4 3" xfId="43383" xr:uid="{00000000-0005-0000-0000-000099A10000}"/>
    <cellStyle name="Вывод 6 2 3 5" xfId="43384" xr:uid="{00000000-0005-0000-0000-00009AA10000}"/>
    <cellStyle name="Вывод 6 2 3 6" xfId="43385" xr:uid="{00000000-0005-0000-0000-00009BA10000}"/>
    <cellStyle name="Вывод 6 2 3 7" xfId="43386" xr:uid="{00000000-0005-0000-0000-00009CA10000}"/>
    <cellStyle name="Вывод 6 2 4" xfId="43387" xr:uid="{00000000-0005-0000-0000-00009DA10000}"/>
    <cellStyle name="Вывод 6 2 4 2" xfId="43388" xr:uid="{00000000-0005-0000-0000-00009EA10000}"/>
    <cellStyle name="Вывод 6 2 4 2 2" xfId="43389" xr:uid="{00000000-0005-0000-0000-00009FA10000}"/>
    <cellStyle name="Вывод 6 2 4 2 3" xfId="43390" xr:uid="{00000000-0005-0000-0000-0000A0A10000}"/>
    <cellStyle name="Вывод 6 2 4 3" xfId="43391" xr:uid="{00000000-0005-0000-0000-0000A1A10000}"/>
    <cellStyle name="Вывод 6 2 4 3 2" xfId="43392" xr:uid="{00000000-0005-0000-0000-0000A2A10000}"/>
    <cellStyle name="Вывод 6 2 4 3 3" xfId="43393" xr:uid="{00000000-0005-0000-0000-0000A3A10000}"/>
    <cellStyle name="Вывод 6 2 4 4" xfId="43394" xr:uid="{00000000-0005-0000-0000-0000A4A10000}"/>
    <cellStyle name="Вывод 6 2 4 4 2" xfId="43395" xr:uid="{00000000-0005-0000-0000-0000A5A10000}"/>
    <cellStyle name="Вывод 6 2 4 4 3" xfId="43396" xr:uid="{00000000-0005-0000-0000-0000A6A10000}"/>
    <cellStyle name="Вывод 6 2 4 5" xfId="43397" xr:uid="{00000000-0005-0000-0000-0000A7A10000}"/>
    <cellStyle name="Вывод 6 2 4 6" xfId="43398" xr:uid="{00000000-0005-0000-0000-0000A8A10000}"/>
    <cellStyle name="Вывод 6 2 4 7" xfId="43399" xr:uid="{00000000-0005-0000-0000-0000A9A10000}"/>
    <cellStyle name="Вывод 6 2 5" xfId="43400" xr:uid="{00000000-0005-0000-0000-0000AAA10000}"/>
    <cellStyle name="Вывод 6 2 5 2" xfId="43401" xr:uid="{00000000-0005-0000-0000-0000ABA10000}"/>
    <cellStyle name="Вывод 6 2 5 3" xfId="43402" xr:uid="{00000000-0005-0000-0000-0000ACA10000}"/>
    <cellStyle name="Вывод 6 2 6" xfId="43403" xr:uid="{00000000-0005-0000-0000-0000ADA10000}"/>
    <cellStyle name="Вывод 6 2 6 2" xfId="43404" xr:uid="{00000000-0005-0000-0000-0000AEA10000}"/>
    <cellStyle name="Вывод 6 2 6 3" xfId="43405" xr:uid="{00000000-0005-0000-0000-0000AFA10000}"/>
    <cellStyle name="Вывод 6 2 7" xfId="43406" xr:uid="{00000000-0005-0000-0000-0000B0A10000}"/>
    <cellStyle name="Вывод 6 2 8" xfId="43407" xr:uid="{00000000-0005-0000-0000-0000B1A10000}"/>
    <cellStyle name="Вывод 6 3" xfId="26776" xr:uid="{00000000-0005-0000-0000-0000B2A10000}"/>
    <cellStyle name="Вывод 6 3 2" xfId="43408" xr:uid="{00000000-0005-0000-0000-0000B3A10000}"/>
    <cellStyle name="Вывод 6 3 2 2" xfId="43409" xr:uid="{00000000-0005-0000-0000-0000B4A10000}"/>
    <cellStyle name="Вывод 6 3 2 2 2" xfId="43410" xr:uid="{00000000-0005-0000-0000-0000B5A10000}"/>
    <cellStyle name="Вывод 6 3 2 2 3" xfId="43411" xr:uid="{00000000-0005-0000-0000-0000B6A10000}"/>
    <cellStyle name="Вывод 6 3 2 3" xfId="43412" xr:uid="{00000000-0005-0000-0000-0000B7A10000}"/>
    <cellStyle name="Вывод 6 3 2 3 2" xfId="43413" xr:uid="{00000000-0005-0000-0000-0000B8A10000}"/>
    <cellStyle name="Вывод 6 3 2 3 3" xfId="43414" xr:uid="{00000000-0005-0000-0000-0000B9A10000}"/>
    <cellStyle name="Вывод 6 3 2 4" xfId="43415" xr:uid="{00000000-0005-0000-0000-0000BAA10000}"/>
    <cellStyle name="Вывод 6 3 2 4 2" xfId="43416" xr:uid="{00000000-0005-0000-0000-0000BBA10000}"/>
    <cellStyle name="Вывод 6 3 2 4 3" xfId="43417" xr:uid="{00000000-0005-0000-0000-0000BCA10000}"/>
    <cellStyle name="Вывод 6 3 2 5" xfId="43418" xr:uid="{00000000-0005-0000-0000-0000BDA10000}"/>
    <cellStyle name="Вывод 6 3 2 6" xfId="43419" xr:uid="{00000000-0005-0000-0000-0000BEA10000}"/>
    <cellStyle name="Вывод 6 3 2 7" xfId="43420" xr:uid="{00000000-0005-0000-0000-0000BFA10000}"/>
    <cellStyle name="Вывод 6 3 3" xfId="43421" xr:uid="{00000000-0005-0000-0000-0000C0A10000}"/>
    <cellStyle name="Вывод 6 3 3 2" xfId="43422" xr:uid="{00000000-0005-0000-0000-0000C1A10000}"/>
    <cellStyle name="Вывод 6 3 3 3" xfId="43423" xr:uid="{00000000-0005-0000-0000-0000C2A10000}"/>
    <cellStyle name="Вывод 6 3 4" xfId="43424" xr:uid="{00000000-0005-0000-0000-0000C3A10000}"/>
    <cellStyle name="Вывод 6 3 4 2" xfId="43425" xr:uid="{00000000-0005-0000-0000-0000C4A10000}"/>
    <cellStyle name="Вывод 6 3 4 3" xfId="43426" xr:uid="{00000000-0005-0000-0000-0000C5A10000}"/>
    <cellStyle name="Вывод 6 3 5" xfId="43427" xr:uid="{00000000-0005-0000-0000-0000C6A10000}"/>
    <cellStyle name="Вывод 6 3 5 2" xfId="43428" xr:uid="{00000000-0005-0000-0000-0000C7A10000}"/>
    <cellStyle name="Вывод 6 3 5 3" xfId="43429" xr:uid="{00000000-0005-0000-0000-0000C8A10000}"/>
    <cellStyle name="Вывод 6 3 6" xfId="43430" xr:uid="{00000000-0005-0000-0000-0000C9A10000}"/>
    <cellStyle name="Вывод 6 3 7" xfId="43431" xr:uid="{00000000-0005-0000-0000-0000CAA10000}"/>
    <cellStyle name="Вывод 6 4" xfId="43432" xr:uid="{00000000-0005-0000-0000-0000CBA10000}"/>
    <cellStyle name="Вывод 6 4 2" xfId="43433" xr:uid="{00000000-0005-0000-0000-0000CCA10000}"/>
    <cellStyle name="Вывод 6 4 2 2" xfId="43434" xr:uid="{00000000-0005-0000-0000-0000CDA10000}"/>
    <cellStyle name="Вывод 6 4 2 3" xfId="43435" xr:uid="{00000000-0005-0000-0000-0000CEA10000}"/>
    <cellStyle name="Вывод 6 4 3" xfId="43436" xr:uid="{00000000-0005-0000-0000-0000CFA10000}"/>
    <cellStyle name="Вывод 6 4 3 2" xfId="43437" xr:uid="{00000000-0005-0000-0000-0000D0A10000}"/>
    <cellStyle name="Вывод 6 4 3 3" xfId="43438" xr:uid="{00000000-0005-0000-0000-0000D1A10000}"/>
    <cellStyle name="Вывод 6 4 4" xfId="43439" xr:uid="{00000000-0005-0000-0000-0000D2A10000}"/>
    <cellStyle name="Вывод 6 4 4 2" xfId="43440" xr:uid="{00000000-0005-0000-0000-0000D3A10000}"/>
    <cellStyle name="Вывод 6 4 4 3" xfId="43441" xr:uid="{00000000-0005-0000-0000-0000D4A10000}"/>
    <cellStyle name="Вывод 6 4 5" xfId="43442" xr:uid="{00000000-0005-0000-0000-0000D5A10000}"/>
    <cellStyle name="Вывод 6 4 6" xfId="43443" xr:uid="{00000000-0005-0000-0000-0000D6A10000}"/>
    <cellStyle name="Вывод 6 4 7" xfId="43444" xr:uid="{00000000-0005-0000-0000-0000D7A10000}"/>
    <cellStyle name="Вывод 6 5" xfId="43445" xr:uid="{00000000-0005-0000-0000-0000D8A10000}"/>
    <cellStyle name="Вывод 6 5 2" xfId="43446" xr:uid="{00000000-0005-0000-0000-0000D9A10000}"/>
    <cellStyle name="Вывод 6 5 2 2" xfId="43447" xr:uid="{00000000-0005-0000-0000-0000DAA10000}"/>
    <cellStyle name="Вывод 6 5 2 3" xfId="43448" xr:uid="{00000000-0005-0000-0000-0000DBA10000}"/>
    <cellStyle name="Вывод 6 5 3" xfId="43449" xr:uid="{00000000-0005-0000-0000-0000DCA10000}"/>
    <cellStyle name="Вывод 6 5 3 2" xfId="43450" xr:uid="{00000000-0005-0000-0000-0000DDA10000}"/>
    <cellStyle name="Вывод 6 5 3 3" xfId="43451" xr:uid="{00000000-0005-0000-0000-0000DEA10000}"/>
    <cellStyle name="Вывод 6 5 4" xfId="43452" xr:uid="{00000000-0005-0000-0000-0000DFA10000}"/>
    <cellStyle name="Вывод 6 5 4 2" xfId="43453" xr:uid="{00000000-0005-0000-0000-0000E0A10000}"/>
    <cellStyle name="Вывод 6 5 4 3" xfId="43454" xr:uid="{00000000-0005-0000-0000-0000E1A10000}"/>
    <cellStyle name="Вывод 6 5 5" xfId="43455" xr:uid="{00000000-0005-0000-0000-0000E2A10000}"/>
    <cellStyle name="Вывод 6 5 6" xfId="43456" xr:uid="{00000000-0005-0000-0000-0000E3A10000}"/>
    <cellStyle name="Вывод 6 5 7" xfId="43457" xr:uid="{00000000-0005-0000-0000-0000E4A10000}"/>
    <cellStyle name="Вывод 6 6" xfId="43458" xr:uid="{00000000-0005-0000-0000-0000E5A10000}"/>
    <cellStyle name="Вывод 6 6 2" xfId="43459" xr:uid="{00000000-0005-0000-0000-0000E6A10000}"/>
    <cellStyle name="Вывод 6 6 3" xfId="43460" xr:uid="{00000000-0005-0000-0000-0000E7A10000}"/>
    <cellStyle name="Вывод 6 7" xfId="43461" xr:uid="{00000000-0005-0000-0000-0000E8A10000}"/>
    <cellStyle name="Вывод 6 7 2" xfId="43462" xr:uid="{00000000-0005-0000-0000-0000E9A10000}"/>
    <cellStyle name="Вывод 6 7 3" xfId="43463" xr:uid="{00000000-0005-0000-0000-0000EAA10000}"/>
    <cellStyle name="Вывод 6 8" xfId="43464" xr:uid="{00000000-0005-0000-0000-0000EBA10000}"/>
    <cellStyle name="Вывод 6 9" xfId="43465" xr:uid="{00000000-0005-0000-0000-0000ECA10000}"/>
    <cellStyle name="Вывод 7" xfId="26777" xr:uid="{00000000-0005-0000-0000-0000EDA10000}"/>
    <cellStyle name="Вывод 7 2" xfId="26778" xr:uid="{00000000-0005-0000-0000-0000EEA10000}"/>
    <cellStyle name="Вывод 7 2 2" xfId="43466" xr:uid="{00000000-0005-0000-0000-0000EFA10000}"/>
    <cellStyle name="Вывод 7 2 2 2" xfId="43467" xr:uid="{00000000-0005-0000-0000-0000F0A10000}"/>
    <cellStyle name="Вывод 7 2 2 2 2" xfId="43468" xr:uid="{00000000-0005-0000-0000-0000F1A10000}"/>
    <cellStyle name="Вывод 7 2 2 2 3" xfId="43469" xr:uid="{00000000-0005-0000-0000-0000F2A10000}"/>
    <cellStyle name="Вывод 7 2 2 3" xfId="43470" xr:uid="{00000000-0005-0000-0000-0000F3A10000}"/>
    <cellStyle name="Вывод 7 2 2 3 2" xfId="43471" xr:uid="{00000000-0005-0000-0000-0000F4A10000}"/>
    <cellStyle name="Вывод 7 2 2 3 3" xfId="43472" xr:uid="{00000000-0005-0000-0000-0000F5A10000}"/>
    <cellStyle name="Вывод 7 2 2 4" xfId="43473" xr:uid="{00000000-0005-0000-0000-0000F6A10000}"/>
    <cellStyle name="Вывод 7 2 2 4 2" xfId="43474" xr:uid="{00000000-0005-0000-0000-0000F7A10000}"/>
    <cellStyle name="Вывод 7 2 2 4 3" xfId="43475" xr:uid="{00000000-0005-0000-0000-0000F8A10000}"/>
    <cellStyle name="Вывод 7 2 2 5" xfId="43476" xr:uid="{00000000-0005-0000-0000-0000F9A10000}"/>
    <cellStyle name="Вывод 7 2 2 6" xfId="43477" xr:uid="{00000000-0005-0000-0000-0000FAA10000}"/>
    <cellStyle name="Вывод 7 2 2 7" xfId="43478" xr:uid="{00000000-0005-0000-0000-0000FBA10000}"/>
    <cellStyle name="Вывод 7 2 3" xfId="43479" xr:uid="{00000000-0005-0000-0000-0000FCA10000}"/>
    <cellStyle name="Вывод 7 2 3 2" xfId="43480" xr:uid="{00000000-0005-0000-0000-0000FDA10000}"/>
    <cellStyle name="Вывод 7 2 3 3" xfId="43481" xr:uid="{00000000-0005-0000-0000-0000FEA10000}"/>
    <cellStyle name="Вывод 7 2 4" xfId="43482" xr:uid="{00000000-0005-0000-0000-0000FFA10000}"/>
    <cellStyle name="Вывод 7 2 4 2" xfId="43483" xr:uid="{00000000-0005-0000-0000-000000A20000}"/>
    <cellStyle name="Вывод 7 2 4 3" xfId="43484" xr:uid="{00000000-0005-0000-0000-000001A20000}"/>
    <cellStyle name="Вывод 7 2 5" xfId="43485" xr:uid="{00000000-0005-0000-0000-000002A20000}"/>
    <cellStyle name="Вывод 7 2 5 2" xfId="43486" xr:uid="{00000000-0005-0000-0000-000003A20000}"/>
    <cellStyle name="Вывод 7 2 5 3" xfId="43487" xr:uid="{00000000-0005-0000-0000-000004A20000}"/>
    <cellStyle name="Вывод 7 2 6" xfId="43488" xr:uid="{00000000-0005-0000-0000-000005A20000}"/>
    <cellStyle name="Вывод 7 2 7" xfId="43489" xr:uid="{00000000-0005-0000-0000-000006A20000}"/>
    <cellStyle name="Вывод 7 3" xfId="43490" xr:uid="{00000000-0005-0000-0000-000007A20000}"/>
    <cellStyle name="Вывод 7 3 2" xfId="43491" xr:uid="{00000000-0005-0000-0000-000008A20000}"/>
    <cellStyle name="Вывод 7 3 2 2" xfId="43492" xr:uid="{00000000-0005-0000-0000-000009A20000}"/>
    <cellStyle name="Вывод 7 3 2 3" xfId="43493" xr:uid="{00000000-0005-0000-0000-00000AA20000}"/>
    <cellStyle name="Вывод 7 3 3" xfId="43494" xr:uid="{00000000-0005-0000-0000-00000BA20000}"/>
    <cellStyle name="Вывод 7 3 3 2" xfId="43495" xr:uid="{00000000-0005-0000-0000-00000CA20000}"/>
    <cellStyle name="Вывод 7 3 3 3" xfId="43496" xr:uid="{00000000-0005-0000-0000-00000DA20000}"/>
    <cellStyle name="Вывод 7 3 4" xfId="43497" xr:uid="{00000000-0005-0000-0000-00000EA20000}"/>
    <cellStyle name="Вывод 7 3 4 2" xfId="43498" xr:uid="{00000000-0005-0000-0000-00000FA20000}"/>
    <cellStyle name="Вывод 7 3 4 3" xfId="43499" xr:uid="{00000000-0005-0000-0000-000010A20000}"/>
    <cellStyle name="Вывод 7 3 5" xfId="43500" xr:uid="{00000000-0005-0000-0000-000011A20000}"/>
    <cellStyle name="Вывод 7 3 6" xfId="43501" xr:uid="{00000000-0005-0000-0000-000012A20000}"/>
    <cellStyle name="Вывод 7 3 7" xfId="43502" xr:uid="{00000000-0005-0000-0000-000013A20000}"/>
    <cellStyle name="Вывод 7 4" xfId="43503" xr:uid="{00000000-0005-0000-0000-000014A20000}"/>
    <cellStyle name="Вывод 7 4 2" xfId="43504" xr:uid="{00000000-0005-0000-0000-000015A20000}"/>
    <cellStyle name="Вывод 7 4 2 2" xfId="43505" xr:uid="{00000000-0005-0000-0000-000016A20000}"/>
    <cellStyle name="Вывод 7 4 2 3" xfId="43506" xr:uid="{00000000-0005-0000-0000-000017A20000}"/>
    <cellStyle name="Вывод 7 4 3" xfId="43507" xr:uid="{00000000-0005-0000-0000-000018A20000}"/>
    <cellStyle name="Вывод 7 4 3 2" xfId="43508" xr:uid="{00000000-0005-0000-0000-000019A20000}"/>
    <cellStyle name="Вывод 7 4 3 3" xfId="43509" xr:uid="{00000000-0005-0000-0000-00001AA20000}"/>
    <cellStyle name="Вывод 7 4 4" xfId="43510" xr:uid="{00000000-0005-0000-0000-00001BA20000}"/>
    <cellStyle name="Вывод 7 4 4 2" xfId="43511" xr:uid="{00000000-0005-0000-0000-00001CA20000}"/>
    <cellStyle name="Вывод 7 4 4 3" xfId="43512" xr:uid="{00000000-0005-0000-0000-00001DA20000}"/>
    <cellStyle name="Вывод 7 4 5" xfId="43513" xr:uid="{00000000-0005-0000-0000-00001EA20000}"/>
    <cellStyle name="Вывод 7 4 6" xfId="43514" xr:uid="{00000000-0005-0000-0000-00001FA20000}"/>
    <cellStyle name="Вывод 7 4 7" xfId="43515" xr:uid="{00000000-0005-0000-0000-000020A20000}"/>
    <cellStyle name="Вывод 7 5" xfId="43516" xr:uid="{00000000-0005-0000-0000-000021A20000}"/>
    <cellStyle name="Вывод 7 5 2" xfId="43517" xr:uid="{00000000-0005-0000-0000-000022A20000}"/>
    <cellStyle name="Вывод 7 5 3" xfId="43518" xr:uid="{00000000-0005-0000-0000-000023A20000}"/>
    <cellStyle name="Вывод 7 6" xfId="43519" xr:uid="{00000000-0005-0000-0000-000024A20000}"/>
    <cellStyle name="Вывод 7 6 2" xfId="43520" xr:uid="{00000000-0005-0000-0000-000025A20000}"/>
    <cellStyle name="Вывод 7 6 3" xfId="43521" xr:uid="{00000000-0005-0000-0000-000026A20000}"/>
    <cellStyle name="Вывод 7 7" xfId="43522" xr:uid="{00000000-0005-0000-0000-000027A20000}"/>
    <cellStyle name="Вывод 7 8" xfId="43523" xr:uid="{00000000-0005-0000-0000-000028A20000}"/>
    <cellStyle name="Вывод 8" xfId="26779" xr:uid="{00000000-0005-0000-0000-000029A20000}"/>
    <cellStyle name="Вывод 8 2" xfId="26780" xr:uid="{00000000-0005-0000-0000-00002AA20000}"/>
    <cellStyle name="Вывод 8 2 2" xfId="43524" xr:uid="{00000000-0005-0000-0000-00002BA20000}"/>
    <cellStyle name="Вывод 8 2 2 2" xfId="43525" xr:uid="{00000000-0005-0000-0000-00002CA20000}"/>
    <cellStyle name="Вывод 8 2 2 2 2" xfId="43526" xr:uid="{00000000-0005-0000-0000-00002DA20000}"/>
    <cellStyle name="Вывод 8 2 2 2 3" xfId="43527" xr:uid="{00000000-0005-0000-0000-00002EA20000}"/>
    <cellStyle name="Вывод 8 2 2 3" xfId="43528" xr:uid="{00000000-0005-0000-0000-00002FA20000}"/>
    <cellStyle name="Вывод 8 2 2 3 2" xfId="43529" xr:uid="{00000000-0005-0000-0000-000030A20000}"/>
    <cellStyle name="Вывод 8 2 2 3 3" xfId="43530" xr:uid="{00000000-0005-0000-0000-000031A20000}"/>
    <cellStyle name="Вывод 8 2 2 4" xfId="43531" xr:uid="{00000000-0005-0000-0000-000032A20000}"/>
    <cellStyle name="Вывод 8 2 2 4 2" xfId="43532" xr:uid="{00000000-0005-0000-0000-000033A20000}"/>
    <cellStyle name="Вывод 8 2 2 4 3" xfId="43533" xr:uid="{00000000-0005-0000-0000-000034A20000}"/>
    <cellStyle name="Вывод 8 2 2 5" xfId="43534" xr:uid="{00000000-0005-0000-0000-000035A20000}"/>
    <cellStyle name="Вывод 8 2 2 6" xfId="43535" xr:uid="{00000000-0005-0000-0000-000036A20000}"/>
    <cellStyle name="Вывод 8 2 2 7" xfId="43536" xr:uid="{00000000-0005-0000-0000-000037A20000}"/>
    <cellStyle name="Вывод 8 2 3" xfId="43537" xr:uid="{00000000-0005-0000-0000-000038A20000}"/>
    <cellStyle name="Вывод 8 2 3 2" xfId="43538" xr:uid="{00000000-0005-0000-0000-000039A20000}"/>
    <cellStyle name="Вывод 8 2 3 3" xfId="43539" xr:uid="{00000000-0005-0000-0000-00003AA20000}"/>
    <cellStyle name="Вывод 8 2 4" xfId="43540" xr:uid="{00000000-0005-0000-0000-00003BA20000}"/>
    <cellStyle name="Вывод 8 2 4 2" xfId="43541" xr:uid="{00000000-0005-0000-0000-00003CA20000}"/>
    <cellStyle name="Вывод 8 2 4 3" xfId="43542" xr:uid="{00000000-0005-0000-0000-00003DA20000}"/>
    <cellStyle name="Вывод 8 2 5" xfId="43543" xr:uid="{00000000-0005-0000-0000-00003EA20000}"/>
    <cellStyle name="Вывод 8 2 5 2" xfId="43544" xr:uid="{00000000-0005-0000-0000-00003FA20000}"/>
    <cellStyle name="Вывод 8 2 5 3" xfId="43545" xr:uid="{00000000-0005-0000-0000-000040A20000}"/>
    <cellStyle name="Вывод 8 2 6" xfId="43546" xr:uid="{00000000-0005-0000-0000-000041A20000}"/>
    <cellStyle name="Вывод 8 2 7" xfId="43547" xr:uid="{00000000-0005-0000-0000-000042A20000}"/>
    <cellStyle name="Вывод 8 3" xfId="43548" xr:uid="{00000000-0005-0000-0000-000043A20000}"/>
    <cellStyle name="Вывод 8 3 2" xfId="43549" xr:uid="{00000000-0005-0000-0000-000044A20000}"/>
    <cellStyle name="Вывод 8 3 2 2" xfId="43550" xr:uid="{00000000-0005-0000-0000-000045A20000}"/>
    <cellStyle name="Вывод 8 3 2 3" xfId="43551" xr:uid="{00000000-0005-0000-0000-000046A20000}"/>
    <cellStyle name="Вывод 8 3 3" xfId="43552" xr:uid="{00000000-0005-0000-0000-000047A20000}"/>
    <cellStyle name="Вывод 8 3 3 2" xfId="43553" xr:uid="{00000000-0005-0000-0000-000048A20000}"/>
    <cellStyle name="Вывод 8 3 3 3" xfId="43554" xr:uid="{00000000-0005-0000-0000-000049A20000}"/>
    <cellStyle name="Вывод 8 3 4" xfId="43555" xr:uid="{00000000-0005-0000-0000-00004AA20000}"/>
    <cellStyle name="Вывод 8 3 4 2" xfId="43556" xr:uid="{00000000-0005-0000-0000-00004BA20000}"/>
    <cellStyle name="Вывод 8 3 4 3" xfId="43557" xr:uid="{00000000-0005-0000-0000-00004CA20000}"/>
    <cellStyle name="Вывод 8 3 5" xfId="43558" xr:uid="{00000000-0005-0000-0000-00004DA20000}"/>
    <cellStyle name="Вывод 8 3 6" xfId="43559" xr:uid="{00000000-0005-0000-0000-00004EA20000}"/>
    <cellStyle name="Вывод 8 3 7" xfId="43560" xr:uid="{00000000-0005-0000-0000-00004FA20000}"/>
    <cellStyle name="Вывод 8 4" xfId="43561" xr:uid="{00000000-0005-0000-0000-000050A20000}"/>
    <cellStyle name="Вывод 8 4 2" xfId="43562" xr:uid="{00000000-0005-0000-0000-000051A20000}"/>
    <cellStyle name="Вывод 8 4 2 2" xfId="43563" xr:uid="{00000000-0005-0000-0000-000052A20000}"/>
    <cellStyle name="Вывод 8 4 2 3" xfId="43564" xr:uid="{00000000-0005-0000-0000-000053A20000}"/>
    <cellStyle name="Вывод 8 4 3" xfId="43565" xr:uid="{00000000-0005-0000-0000-000054A20000}"/>
    <cellStyle name="Вывод 8 4 3 2" xfId="43566" xr:uid="{00000000-0005-0000-0000-000055A20000}"/>
    <cellStyle name="Вывод 8 4 3 3" xfId="43567" xr:uid="{00000000-0005-0000-0000-000056A20000}"/>
    <cellStyle name="Вывод 8 4 4" xfId="43568" xr:uid="{00000000-0005-0000-0000-000057A20000}"/>
    <cellStyle name="Вывод 8 4 4 2" xfId="43569" xr:uid="{00000000-0005-0000-0000-000058A20000}"/>
    <cellStyle name="Вывод 8 4 4 3" xfId="43570" xr:uid="{00000000-0005-0000-0000-000059A20000}"/>
    <cellStyle name="Вывод 8 4 5" xfId="43571" xr:uid="{00000000-0005-0000-0000-00005AA20000}"/>
    <cellStyle name="Вывод 8 4 6" xfId="43572" xr:uid="{00000000-0005-0000-0000-00005BA20000}"/>
    <cellStyle name="Вывод 8 4 7" xfId="43573" xr:uid="{00000000-0005-0000-0000-00005CA20000}"/>
    <cellStyle name="Вывод 8 5" xfId="43574" xr:uid="{00000000-0005-0000-0000-00005DA20000}"/>
    <cellStyle name="Вывод 8 5 2" xfId="43575" xr:uid="{00000000-0005-0000-0000-00005EA20000}"/>
    <cellStyle name="Вывод 8 5 3" xfId="43576" xr:uid="{00000000-0005-0000-0000-00005FA20000}"/>
    <cellStyle name="Вывод 8 6" xfId="43577" xr:uid="{00000000-0005-0000-0000-000060A20000}"/>
    <cellStyle name="Вывод 8 6 2" xfId="43578" xr:uid="{00000000-0005-0000-0000-000061A20000}"/>
    <cellStyle name="Вывод 8 6 3" xfId="43579" xr:uid="{00000000-0005-0000-0000-000062A20000}"/>
    <cellStyle name="Вывод 8 7" xfId="43580" xr:uid="{00000000-0005-0000-0000-000063A20000}"/>
    <cellStyle name="Вывод 8 8" xfId="43581" xr:uid="{00000000-0005-0000-0000-000064A20000}"/>
    <cellStyle name="Вывод 9" xfId="26781" xr:uid="{00000000-0005-0000-0000-000065A20000}"/>
    <cellStyle name="Вывод 9 2" xfId="26782" xr:uid="{00000000-0005-0000-0000-000066A20000}"/>
    <cellStyle name="Вывод 9 2 2" xfId="43582" xr:uid="{00000000-0005-0000-0000-000067A20000}"/>
    <cellStyle name="Вывод 9 2 2 2" xfId="43583" xr:uid="{00000000-0005-0000-0000-000068A20000}"/>
    <cellStyle name="Вывод 9 2 2 2 2" xfId="43584" xr:uid="{00000000-0005-0000-0000-000069A20000}"/>
    <cellStyle name="Вывод 9 2 2 2 3" xfId="43585" xr:uid="{00000000-0005-0000-0000-00006AA20000}"/>
    <cellStyle name="Вывод 9 2 2 3" xfId="43586" xr:uid="{00000000-0005-0000-0000-00006BA20000}"/>
    <cellStyle name="Вывод 9 2 2 3 2" xfId="43587" xr:uid="{00000000-0005-0000-0000-00006CA20000}"/>
    <cellStyle name="Вывод 9 2 2 3 3" xfId="43588" xr:uid="{00000000-0005-0000-0000-00006DA20000}"/>
    <cellStyle name="Вывод 9 2 2 4" xfId="43589" xr:uid="{00000000-0005-0000-0000-00006EA20000}"/>
    <cellStyle name="Вывод 9 2 2 4 2" xfId="43590" xr:uid="{00000000-0005-0000-0000-00006FA20000}"/>
    <cellStyle name="Вывод 9 2 2 4 3" xfId="43591" xr:uid="{00000000-0005-0000-0000-000070A20000}"/>
    <cellStyle name="Вывод 9 2 2 5" xfId="43592" xr:uid="{00000000-0005-0000-0000-000071A20000}"/>
    <cellStyle name="Вывод 9 2 2 6" xfId="43593" xr:uid="{00000000-0005-0000-0000-000072A20000}"/>
    <cellStyle name="Вывод 9 2 2 7" xfId="43594" xr:uid="{00000000-0005-0000-0000-000073A20000}"/>
    <cellStyle name="Вывод 9 2 3" xfId="43595" xr:uid="{00000000-0005-0000-0000-000074A20000}"/>
    <cellStyle name="Вывод 9 2 3 2" xfId="43596" xr:uid="{00000000-0005-0000-0000-000075A20000}"/>
    <cellStyle name="Вывод 9 2 3 3" xfId="43597" xr:uid="{00000000-0005-0000-0000-000076A20000}"/>
    <cellStyle name="Вывод 9 2 4" xfId="43598" xr:uid="{00000000-0005-0000-0000-000077A20000}"/>
    <cellStyle name="Вывод 9 2 4 2" xfId="43599" xr:uid="{00000000-0005-0000-0000-000078A20000}"/>
    <cellStyle name="Вывод 9 2 4 3" xfId="43600" xr:uid="{00000000-0005-0000-0000-000079A20000}"/>
    <cellStyle name="Вывод 9 2 5" xfId="43601" xr:uid="{00000000-0005-0000-0000-00007AA20000}"/>
    <cellStyle name="Вывод 9 2 5 2" xfId="43602" xr:uid="{00000000-0005-0000-0000-00007BA20000}"/>
    <cellStyle name="Вывод 9 2 5 3" xfId="43603" xr:uid="{00000000-0005-0000-0000-00007CA20000}"/>
    <cellStyle name="Вывод 9 2 6" xfId="43604" xr:uid="{00000000-0005-0000-0000-00007DA20000}"/>
    <cellStyle name="Вывод 9 2 7" xfId="43605" xr:uid="{00000000-0005-0000-0000-00007EA20000}"/>
    <cellStyle name="Вывод 9 3" xfId="43606" xr:uid="{00000000-0005-0000-0000-00007FA20000}"/>
    <cellStyle name="Вывод 9 3 2" xfId="43607" xr:uid="{00000000-0005-0000-0000-000080A20000}"/>
    <cellStyle name="Вывод 9 3 2 2" xfId="43608" xr:uid="{00000000-0005-0000-0000-000081A20000}"/>
    <cellStyle name="Вывод 9 3 2 3" xfId="43609" xr:uid="{00000000-0005-0000-0000-000082A20000}"/>
    <cellStyle name="Вывод 9 3 3" xfId="43610" xr:uid="{00000000-0005-0000-0000-000083A20000}"/>
    <cellStyle name="Вывод 9 3 3 2" xfId="43611" xr:uid="{00000000-0005-0000-0000-000084A20000}"/>
    <cellStyle name="Вывод 9 3 3 3" xfId="43612" xr:uid="{00000000-0005-0000-0000-000085A20000}"/>
    <cellStyle name="Вывод 9 3 4" xfId="43613" xr:uid="{00000000-0005-0000-0000-000086A20000}"/>
    <cellStyle name="Вывод 9 3 4 2" xfId="43614" xr:uid="{00000000-0005-0000-0000-000087A20000}"/>
    <cellStyle name="Вывод 9 3 4 3" xfId="43615" xr:uid="{00000000-0005-0000-0000-000088A20000}"/>
    <cellStyle name="Вывод 9 3 5" xfId="43616" xr:uid="{00000000-0005-0000-0000-000089A20000}"/>
    <cellStyle name="Вывод 9 3 6" xfId="43617" xr:uid="{00000000-0005-0000-0000-00008AA20000}"/>
    <cellStyle name="Вывод 9 3 7" xfId="43618" xr:uid="{00000000-0005-0000-0000-00008BA20000}"/>
    <cellStyle name="Вывод 9 4" xfId="43619" xr:uid="{00000000-0005-0000-0000-00008CA20000}"/>
    <cellStyle name="Вывод 9 4 2" xfId="43620" xr:uid="{00000000-0005-0000-0000-00008DA20000}"/>
    <cellStyle name="Вывод 9 4 2 2" xfId="43621" xr:uid="{00000000-0005-0000-0000-00008EA20000}"/>
    <cellStyle name="Вывод 9 4 2 3" xfId="43622" xr:uid="{00000000-0005-0000-0000-00008FA20000}"/>
    <cellStyle name="Вывод 9 4 3" xfId="43623" xr:uid="{00000000-0005-0000-0000-000090A20000}"/>
    <cellStyle name="Вывод 9 4 3 2" xfId="43624" xr:uid="{00000000-0005-0000-0000-000091A20000}"/>
    <cellStyle name="Вывод 9 4 3 3" xfId="43625" xr:uid="{00000000-0005-0000-0000-000092A20000}"/>
    <cellStyle name="Вывод 9 4 4" xfId="43626" xr:uid="{00000000-0005-0000-0000-000093A20000}"/>
    <cellStyle name="Вывод 9 4 4 2" xfId="43627" xr:uid="{00000000-0005-0000-0000-000094A20000}"/>
    <cellStyle name="Вывод 9 4 4 3" xfId="43628" xr:uid="{00000000-0005-0000-0000-000095A20000}"/>
    <cellStyle name="Вывод 9 4 5" xfId="43629" xr:uid="{00000000-0005-0000-0000-000096A20000}"/>
    <cellStyle name="Вывод 9 4 6" xfId="43630" xr:uid="{00000000-0005-0000-0000-000097A20000}"/>
    <cellStyle name="Вывод 9 4 7" xfId="43631" xr:uid="{00000000-0005-0000-0000-000098A20000}"/>
    <cellStyle name="Вывод 9 5" xfId="43632" xr:uid="{00000000-0005-0000-0000-000099A20000}"/>
    <cellStyle name="Вывод 9 5 2" xfId="43633" xr:uid="{00000000-0005-0000-0000-00009AA20000}"/>
    <cellStyle name="Вывод 9 5 3" xfId="43634" xr:uid="{00000000-0005-0000-0000-00009BA20000}"/>
    <cellStyle name="Вывод 9 6" xfId="43635" xr:uid="{00000000-0005-0000-0000-00009CA20000}"/>
    <cellStyle name="Вывод 9 6 2" xfId="43636" xr:uid="{00000000-0005-0000-0000-00009DA20000}"/>
    <cellStyle name="Вывод 9 6 3" xfId="43637" xr:uid="{00000000-0005-0000-0000-00009EA20000}"/>
    <cellStyle name="Вывод 9 7" xfId="43638" xr:uid="{00000000-0005-0000-0000-00009FA20000}"/>
    <cellStyle name="Вывод 9 8" xfId="43639" xr:uid="{00000000-0005-0000-0000-0000A0A20000}"/>
    <cellStyle name="Вычисление 10" xfId="26783" xr:uid="{00000000-0005-0000-0000-0000A1A20000}"/>
    <cellStyle name="Вычисление 10 2" xfId="26784" xr:uid="{00000000-0005-0000-0000-0000A2A20000}"/>
    <cellStyle name="Вычисление 10 2 2" xfId="43640" xr:uid="{00000000-0005-0000-0000-0000A3A20000}"/>
    <cellStyle name="Вычисление 10 2 2 2" xfId="43641" xr:uid="{00000000-0005-0000-0000-0000A4A20000}"/>
    <cellStyle name="Вычисление 10 2 2 2 2" xfId="43642" xr:uid="{00000000-0005-0000-0000-0000A5A20000}"/>
    <cellStyle name="Вычисление 10 2 2 3" xfId="43643" xr:uid="{00000000-0005-0000-0000-0000A6A20000}"/>
    <cellStyle name="Вычисление 10 2 2 3 2" xfId="43644" xr:uid="{00000000-0005-0000-0000-0000A7A20000}"/>
    <cellStyle name="Вычисление 10 2 2 3 3" xfId="43645" xr:uid="{00000000-0005-0000-0000-0000A8A20000}"/>
    <cellStyle name="Вычисление 10 2 2 4" xfId="43646" xr:uid="{00000000-0005-0000-0000-0000A9A20000}"/>
    <cellStyle name="Вычисление 10 2 2 4 2" xfId="43647" xr:uid="{00000000-0005-0000-0000-0000AAA20000}"/>
    <cellStyle name="Вычисление 10 2 2 4 3" xfId="43648" xr:uid="{00000000-0005-0000-0000-0000ABA20000}"/>
    <cellStyle name="Вычисление 10 2 2 5" xfId="43649" xr:uid="{00000000-0005-0000-0000-0000ACA20000}"/>
    <cellStyle name="Вычисление 10 2 2 5 2" xfId="43650" xr:uid="{00000000-0005-0000-0000-0000ADA20000}"/>
    <cellStyle name="Вычисление 10 2 2 5 3" xfId="43651" xr:uid="{00000000-0005-0000-0000-0000AEA20000}"/>
    <cellStyle name="Вычисление 10 2 2 6" xfId="43652" xr:uid="{00000000-0005-0000-0000-0000AFA20000}"/>
    <cellStyle name="Вычисление 10 2 2 7" xfId="43653" xr:uid="{00000000-0005-0000-0000-0000B0A20000}"/>
    <cellStyle name="Вычисление 10 2 3" xfId="43654" xr:uid="{00000000-0005-0000-0000-0000B1A20000}"/>
    <cellStyle name="Вычисление 10 2 3 2" xfId="43655" xr:uid="{00000000-0005-0000-0000-0000B2A20000}"/>
    <cellStyle name="Вычисление 10 2 4" xfId="43656" xr:uid="{00000000-0005-0000-0000-0000B3A20000}"/>
    <cellStyle name="Вычисление 10 2 4 2" xfId="43657" xr:uid="{00000000-0005-0000-0000-0000B4A20000}"/>
    <cellStyle name="Вычисление 10 2 4 3" xfId="43658" xr:uid="{00000000-0005-0000-0000-0000B5A20000}"/>
    <cellStyle name="Вычисление 10 2 5" xfId="43659" xr:uid="{00000000-0005-0000-0000-0000B6A20000}"/>
    <cellStyle name="Вычисление 10 2 5 2" xfId="43660" xr:uid="{00000000-0005-0000-0000-0000B7A20000}"/>
    <cellStyle name="Вычисление 10 2 5 3" xfId="43661" xr:uid="{00000000-0005-0000-0000-0000B8A20000}"/>
    <cellStyle name="Вычисление 10 2 6" xfId="43662" xr:uid="{00000000-0005-0000-0000-0000B9A20000}"/>
    <cellStyle name="Вычисление 10 3" xfId="43663" xr:uid="{00000000-0005-0000-0000-0000BAA20000}"/>
    <cellStyle name="Вычисление 10 3 2" xfId="43664" xr:uid="{00000000-0005-0000-0000-0000BBA20000}"/>
    <cellStyle name="Вычисление 10 3 2 2" xfId="43665" xr:uid="{00000000-0005-0000-0000-0000BCA20000}"/>
    <cellStyle name="Вычисление 10 3 3" xfId="43666" xr:uid="{00000000-0005-0000-0000-0000BDA20000}"/>
    <cellStyle name="Вычисление 10 3 3 2" xfId="43667" xr:uid="{00000000-0005-0000-0000-0000BEA20000}"/>
    <cellStyle name="Вычисление 10 3 3 3" xfId="43668" xr:uid="{00000000-0005-0000-0000-0000BFA20000}"/>
    <cellStyle name="Вычисление 10 3 4" xfId="43669" xr:uid="{00000000-0005-0000-0000-0000C0A20000}"/>
    <cellStyle name="Вычисление 10 3 4 2" xfId="43670" xr:uid="{00000000-0005-0000-0000-0000C1A20000}"/>
    <cellStyle name="Вычисление 10 3 4 3" xfId="43671" xr:uid="{00000000-0005-0000-0000-0000C2A20000}"/>
    <cellStyle name="Вычисление 10 3 5" xfId="43672" xr:uid="{00000000-0005-0000-0000-0000C3A20000}"/>
    <cellStyle name="Вычисление 10 3 5 2" xfId="43673" xr:uid="{00000000-0005-0000-0000-0000C4A20000}"/>
    <cellStyle name="Вычисление 10 3 5 3" xfId="43674" xr:uid="{00000000-0005-0000-0000-0000C5A20000}"/>
    <cellStyle name="Вычисление 10 3 6" xfId="43675" xr:uid="{00000000-0005-0000-0000-0000C6A20000}"/>
    <cellStyle name="Вычисление 10 3 7" xfId="43676" xr:uid="{00000000-0005-0000-0000-0000C7A20000}"/>
    <cellStyle name="Вычисление 10 4" xfId="43677" xr:uid="{00000000-0005-0000-0000-0000C8A20000}"/>
    <cellStyle name="Вычисление 10 4 2" xfId="43678" xr:uid="{00000000-0005-0000-0000-0000C9A20000}"/>
    <cellStyle name="Вычисление 10 4 2 2" xfId="43679" xr:uid="{00000000-0005-0000-0000-0000CAA20000}"/>
    <cellStyle name="Вычисление 10 4 3" xfId="43680" xr:uid="{00000000-0005-0000-0000-0000CBA20000}"/>
    <cellStyle name="Вычисление 10 4 3 2" xfId="43681" xr:uid="{00000000-0005-0000-0000-0000CCA20000}"/>
    <cellStyle name="Вычисление 10 4 3 3" xfId="43682" xr:uid="{00000000-0005-0000-0000-0000CDA20000}"/>
    <cellStyle name="Вычисление 10 4 4" xfId="43683" xr:uid="{00000000-0005-0000-0000-0000CEA20000}"/>
    <cellStyle name="Вычисление 10 4 4 2" xfId="43684" xr:uid="{00000000-0005-0000-0000-0000CFA20000}"/>
    <cellStyle name="Вычисление 10 4 4 3" xfId="43685" xr:uid="{00000000-0005-0000-0000-0000D0A20000}"/>
    <cellStyle name="Вычисление 10 4 5" xfId="43686" xr:uid="{00000000-0005-0000-0000-0000D1A20000}"/>
    <cellStyle name="Вычисление 10 4 5 2" xfId="43687" xr:uid="{00000000-0005-0000-0000-0000D2A20000}"/>
    <cellStyle name="Вычисление 10 4 5 3" xfId="43688" xr:uid="{00000000-0005-0000-0000-0000D3A20000}"/>
    <cellStyle name="Вычисление 10 4 6" xfId="43689" xr:uid="{00000000-0005-0000-0000-0000D4A20000}"/>
    <cellStyle name="Вычисление 10 4 7" xfId="43690" xr:uid="{00000000-0005-0000-0000-0000D5A20000}"/>
    <cellStyle name="Вычисление 10 5" xfId="43691" xr:uid="{00000000-0005-0000-0000-0000D6A20000}"/>
    <cellStyle name="Вычисление 10 5 2" xfId="43692" xr:uid="{00000000-0005-0000-0000-0000D7A20000}"/>
    <cellStyle name="Вычисление 10 6" xfId="43693" xr:uid="{00000000-0005-0000-0000-0000D8A20000}"/>
    <cellStyle name="Вычисление 10 6 2" xfId="43694" xr:uid="{00000000-0005-0000-0000-0000D9A20000}"/>
    <cellStyle name="Вычисление 10 6 3" xfId="43695" xr:uid="{00000000-0005-0000-0000-0000DAA20000}"/>
    <cellStyle name="Вычисление 10 7" xfId="43696" xr:uid="{00000000-0005-0000-0000-0000DBA20000}"/>
    <cellStyle name="Вычисление 10 7 2" xfId="43697" xr:uid="{00000000-0005-0000-0000-0000DCA20000}"/>
    <cellStyle name="Вычисление 10 7 3" xfId="43698" xr:uid="{00000000-0005-0000-0000-0000DDA20000}"/>
    <cellStyle name="Вычисление 10 8" xfId="43699" xr:uid="{00000000-0005-0000-0000-0000DEA20000}"/>
    <cellStyle name="Вычисление 11" xfId="26785" xr:uid="{00000000-0005-0000-0000-0000DFA20000}"/>
    <cellStyle name="Вычисление 11 2" xfId="26786" xr:uid="{00000000-0005-0000-0000-0000E0A20000}"/>
    <cellStyle name="Вычисление 11 2 2" xfId="43700" xr:uid="{00000000-0005-0000-0000-0000E1A20000}"/>
    <cellStyle name="Вычисление 11 2 2 2" xfId="43701" xr:uid="{00000000-0005-0000-0000-0000E2A20000}"/>
    <cellStyle name="Вычисление 11 2 2 2 2" xfId="43702" xr:uid="{00000000-0005-0000-0000-0000E3A20000}"/>
    <cellStyle name="Вычисление 11 2 2 3" xfId="43703" xr:uid="{00000000-0005-0000-0000-0000E4A20000}"/>
    <cellStyle name="Вычисление 11 2 2 3 2" xfId="43704" xr:uid="{00000000-0005-0000-0000-0000E5A20000}"/>
    <cellStyle name="Вычисление 11 2 2 3 3" xfId="43705" xr:uid="{00000000-0005-0000-0000-0000E6A20000}"/>
    <cellStyle name="Вычисление 11 2 2 4" xfId="43706" xr:uid="{00000000-0005-0000-0000-0000E7A20000}"/>
    <cellStyle name="Вычисление 11 2 2 4 2" xfId="43707" xr:uid="{00000000-0005-0000-0000-0000E8A20000}"/>
    <cellStyle name="Вычисление 11 2 2 4 3" xfId="43708" xr:uid="{00000000-0005-0000-0000-0000E9A20000}"/>
    <cellStyle name="Вычисление 11 2 2 5" xfId="43709" xr:uid="{00000000-0005-0000-0000-0000EAA20000}"/>
    <cellStyle name="Вычисление 11 2 2 5 2" xfId="43710" xr:uid="{00000000-0005-0000-0000-0000EBA20000}"/>
    <cellStyle name="Вычисление 11 2 2 5 3" xfId="43711" xr:uid="{00000000-0005-0000-0000-0000ECA20000}"/>
    <cellStyle name="Вычисление 11 2 2 6" xfId="43712" xr:uid="{00000000-0005-0000-0000-0000EDA20000}"/>
    <cellStyle name="Вычисление 11 2 2 7" xfId="43713" xr:uid="{00000000-0005-0000-0000-0000EEA20000}"/>
    <cellStyle name="Вычисление 11 2 3" xfId="43714" xr:uid="{00000000-0005-0000-0000-0000EFA20000}"/>
    <cellStyle name="Вычисление 11 2 3 2" xfId="43715" xr:uid="{00000000-0005-0000-0000-0000F0A20000}"/>
    <cellStyle name="Вычисление 11 2 4" xfId="43716" xr:uid="{00000000-0005-0000-0000-0000F1A20000}"/>
    <cellStyle name="Вычисление 11 2 4 2" xfId="43717" xr:uid="{00000000-0005-0000-0000-0000F2A20000}"/>
    <cellStyle name="Вычисление 11 2 4 3" xfId="43718" xr:uid="{00000000-0005-0000-0000-0000F3A20000}"/>
    <cellStyle name="Вычисление 11 2 5" xfId="43719" xr:uid="{00000000-0005-0000-0000-0000F4A20000}"/>
    <cellStyle name="Вычисление 11 2 5 2" xfId="43720" xr:uid="{00000000-0005-0000-0000-0000F5A20000}"/>
    <cellStyle name="Вычисление 11 2 5 3" xfId="43721" xr:uid="{00000000-0005-0000-0000-0000F6A20000}"/>
    <cellStyle name="Вычисление 11 2 6" xfId="43722" xr:uid="{00000000-0005-0000-0000-0000F7A20000}"/>
    <cellStyle name="Вычисление 11 3" xfId="43723" xr:uid="{00000000-0005-0000-0000-0000F8A20000}"/>
    <cellStyle name="Вычисление 11 3 2" xfId="43724" xr:uid="{00000000-0005-0000-0000-0000F9A20000}"/>
    <cellStyle name="Вычисление 11 3 2 2" xfId="43725" xr:uid="{00000000-0005-0000-0000-0000FAA20000}"/>
    <cellStyle name="Вычисление 11 3 3" xfId="43726" xr:uid="{00000000-0005-0000-0000-0000FBA20000}"/>
    <cellStyle name="Вычисление 11 3 3 2" xfId="43727" xr:uid="{00000000-0005-0000-0000-0000FCA20000}"/>
    <cellStyle name="Вычисление 11 3 3 3" xfId="43728" xr:uid="{00000000-0005-0000-0000-0000FDA20000}"/>
    <cellStyle name="Вычисление 11 3 4" xfId="43729" xr:uid="{00000000-0005-0000-0000-0000FEA20000}"/>
    <cellStyle name="Вычисление 11 3 4 2" xfId="43730" xr:uid="{00000000-0005-0000-0000-0000FFA20000}"/>
    <cellStyle name="Вычисление 11 3 4 3" xfId="43731" xr:uid="{00000000-0005-0000-0000-000000A30000}"/>
    <cellStyle name="Вычисление 11 3 5" xfId="43732" xr:uid="{00000000-0005-0000-0000-000001A30000}"/>
    <cellStyle name="Вычисление 11 3 5 2" xfId="43733" xr:uid="{00000000-0005-0000-0000-000002A30000}"/>
    <cellStyle name="Вычисление 11 3 5 3" xfId="43734" xr:uid="{00000000-0005-0000-0000-000003A30000}"/>
    <cellStyle name="Вычисление 11 3 6" xfId="43735" xr:uid="{00000000-0005-0000-0000-000004A30000}"/>
    <cellStyle name="Вычисление 11 3 7" xfId="43736" xr:uid="{00000000-0005-0000-0000-000005A30000}"/>
    <cellStyle name="Вычисление 11 4" xfId="43737" xr:uid="{00000000-0005-0000-0000-000006A30000}"/>
    <cellStyle name="Вычисление 11 4 2" xfId="43738" xr:uid="{00000000-0005-0000-0000-000007A30000}"/>
    <cellStyle name="Вычисление 11 4 2 2" xfId="43739" xr:uid="{00000000-0005-0000-0000-000008A30000}"/>
    <cellStyle name="Вычисление 11 4 3" xfId="43740" xr:uid="{00000000-0005-0000-0000-000009A30000}"/>
    <cellStyle name="Вычисление 11 4 3 2" xfId="43741" xr:uid="{00000000-0005-0000-0000-00000AA30000}"/>
    <cellStyle name="Вычисление 11 4 3 3" xfId="43742" xr:uid="{00000000-0005-0000-0000-00000BA30000}"/>
    <cellStyle name="Вычисление 11 4 4" xfId="43743" xr:uid="{00000000-0005-0000-0000-00000CA30000}"/>
    <cellStyle name="Вычисление 11 4 4 2" xfId="43744" xr:uid="{00000000-0005-0000-0000-00000DA30000}"/>
    <cellStyle name="Вычисление 11 4 4 3" xfId="43745" xr:uid="{00000000-0005-0000-0000-00000EA30000}"/>
    <cellStyle name="Вычисление 11 4 5" xfId="43746" xr:uid="{00000000-0005-0000-0000-00000FA30000}"/>
    <cellStyle name="Вычисление 11 4 5 2" xfId="43747" xr:uid="{00000000-0005-0000-0000-000010A30000}"/>
    <cellStyle name="Вычисление 11 4 5 3" xfId="43748" xr:uid="{00000000-0005-0000-0000-000011A30000}"/>
    <cellStyle name="Вычисление 11 4 6" xfId="43749" xr:uid="{00000000-0005-0000-0000-000012A30000}"/>
    <cellStyle name="Вычисление 11 4 7" xfId="43750" xr:uid="{00000000-0005-0000-0000-000013A30000}"/>
    <cellStyle name="Вычисление 11 5" xfId="43751" xr:uid="{00000000-0005-0000-0000-000014A30000}"/>
    <cellStyle name="Вычисление 11 5 2" xfId="43752" xr:uid="{00000000-0005-0000-0000-000015A30000}"/>
    <cellStyle name="Вычисление 11 6" xfId="43753" xr:uid="{00000000-0005-0000-0000-000016A30000}"/>
    <cellStyle name="Вычисление 11 6 2" xfId="43754" xr:uid="{00000000-0005-0000-0000-000017A30000}"/>
    <cellStyle name="Вычисление 11 6 3" xfId="43755" xr:uid="{00000000-0005-0000-0000-000018A30000}"/>
    <cellStyle name="Вычисление 11 7" xfId="43756" xr:uid="{00000000-0005-0000-0000-000019A30000}"/>
    <cellStyle name="Вычисление 11 7 2" xfId="43757" xr:uid="{00000000-0005-0000-0000-00001AA30000}"/>
    <cellStyle name="Вычисление 11 7 3" xfId="43758" xr:uid="{00000000-0005-0000-0000-00001BA30000}"/>
    <cellStyle name="Вычисление 11 8" xfId="43759" xr:uid="{00000000-0005-0000-0000-00001CA30000}"/>
    <cellStyle name="Вычисление 12" xfId="26787" xr:uid="{00000000-0005-0000-0000-00001DA30000}"/>
    <cellStyle name="Вычисление 12 2" xfId="26788" xr:uid="{00000000-0005-0000-0000-00001EA30000}"/>
    <cellStyle name="Вычисление 12 2 2" xfId="43760" xr:uid="{00000000-0005-0000-0000-00001FA30000}"/>
    <cellStyle name="Вычисление 12 2 2 2" xfId="43761" xr:uid="{00000000-0005-0000-0000-000020A30000}"/>
    <cellStyle name="Вычисление 12 2 2 2 2" xfId="43762" xr:uid="{00000000-0005-0000-0000-000021A30000}"/>
    <cellStyle name="Вычисление 12 2 2 3" xfId="43763" xr:uid="{00000000-0005-0000-0000-000022A30000}"/>
    <cellStyle name="Вычисление 12 2 2 3 2" xfId="43764" xr:uid="{00000000-0005-0000-0000-000023A30000}"/>
    <cellStyle name="Вычисление 12 2 2 3 3" xfId="43765" xr:uid="{00000000-0005-0000-0000-000024A30000}"/>
    <cellStyle name="Вычисление 12 2 2 4" xfId="43766" xr:uid="{00000000-0005-0000-0000-000025A30000}"/>
    <cellStyle name="Вычисление 12 2 2 4 2" xfId="43767" xr:uid="{00000000-0005-0000-0000-000026A30000}"/>
    <cellStyle name="Вычисление 12 2 2 4 3" xfId="43768" xr:uid="{00000000-0005-0000-0000-000027A30000}"/>
    <cellStyle name="Вычисление 12 2 2 5" xfId="43769" xr:uid="{00000000-0005-0000-0000-000028A30000}"/>
    <cellStyle name="Вычисление 12 2 2 5 2" xfId="43770" xr:uid="{00000000-0005-0000-0000-000029A30000}"/>
    <cellStyle name="Вычисление 12 2 2 5 3" xfId="43771" xr:uid="{00000000-0005-0000-0000-00002AA30000}"/>
    <cellStyle name="Вычисление 12 2 2 6" xfId="43772" xr:uid="{00000000-0005-0000-0000-00002BA30000}"/>
    <cellStyle name="Вычисление 12 2 2 7" xfId="43773" xr:uid="{00000000-0005-0000-0000-00002CA30000}"/>
    <cellStyle name="Вычисление 12 2 3" xfId="43774" xr:uid="{00000000-0005-0000-0000-00002DA30000}"/>
    <cellStyle name="Вычисление 12 2 3 2" xfId="43775" xr:uid="{00000000-0005-0000-0000-00002EA30000}"/>
    <cellStyle name="Вычисление 12 2 4" xfId="43776" xr:uid="{00000000-0005-0000-0000-00002FA30000}"/>
    <cellStyle name="Вычисление 12 2 4 2" xfId="43777" xr:uid="{00000000-0005-0000-0000-000030A30000}"/>
    <cellStyle name="Вычисление 12 2 4 3" xfId="43778" xr:uid="{00000000-0005-0000-0000-000031A30000}"/>
    <cellStyle name="Вычисление 12 2 5" xfId="43779" xr:uid="{00000000-0005-0000-0000-000032A30000}"/>
    <cellStyle name="Вычисление 12 2 5 2" xfId="43780" xr:uid="{00000000-0005-0000-0000-000033A30000}"/>
    <cellStyle name="Вычисление 12 2 5 3" xfId="43781" xr:uid="{00000000-0005-0000-0000-000034A30000}"/>
    <cellStyle name="Вычисление 12 2 6" xfId="43782" xr:uid="{00000000-0005-0000-0000-000035A30000}"/>
    <cellStyle name="Вычисление 12 3" xfId="43783" xr:uid="{00000000-0005-0000-0000-000036A30000}"/>
    <cellStyle name="Вычисление 12 3 2" xfId="43784" xr:uid="{00000000-0005-0000-0000-000037A30000}"/>
    <cellStyle name="Вычисление 12 3 2 2" xfId="43785" xr:uid="{00000000-0005-0000-0000-000038A30000}"/>
    <cellStyle name="Вычисление 12 3 3" xfId="43786" xr:uid="{00000000-0005-0000-0000-000039A30000}"/>
    <cellStyle name="Вычисление 12 3 3 2" xfId="43787" xr:uid="{00000000-0005-0000-0000-00003AA30000}"/>
    <cellStyle name="Вычисление 12 3 3 3" xfId="43788" xr:uid="{00000000-0005-0000-0000-00003BA30000}"/>
    <cellStyle name="Вычисление 12 3 4" xfId="43789" xr:uid="{00000000-0005-0000-0000-00003CA30000}"/>
    <cellStyle name="Вычисление 12 3 4 2" xfId="43790" xr:uid="{00000000-0005-0000-0000-00003DA30000}"/>
    <cellStyle name="Вычисление 12 3 4 3" xfId="43791" xr:uid="{00000000-0005-0000-0000-00003EA30000}"/>
    <cellStyle name="Вычисление 12 3 5" xfId="43792" xr:uid="{00000000-0005-0000-0000-00003FA30000}"/>
    <cellStyle name="Вычисление 12 3 5 2" xfId="43793" xr:uid="{00000000-0005-0000-0000-000040A30000}"/>
    <cellStyle name="Вычисление 12 3 5 3" xfId="43794" xr:uid="{00000000-0005-0000-0000-000041A30000}"/>
    <cellStyle name="Вычисление 12 3 6" xfId="43795" xr:uid="{00000000-0005-0000-0000-000042A30000}"/>
    <cellStyle name="Вычисление 12 3 7" xfId="43796" xr:uid="{00000000-0005-0000-0000-000043A30000}"/>
    <cellStyle name="Вычисление 12 4" xfId="43797" xr:uid="{00000000-0005-0000-0000-000044A30000}"/>
    <cellStyle name="Вычисление 12 4 2" xfId="43798" xr:uid="{00000000-0005-0000-0000-000045A30000}"/>
    <cellStyle name="Вычисление 12 4 2 2" xfId="43799" xr:uid="{00000000-0005-0000-0000-000046A30000}"/>
    <cellStyle name="Вычисление 12 4 3" xfId="43800" xr:uid="{00000000-0005-0000-0000-000047A30000}"/>
    <cellStyle name="Вычисление 12 4 3 2" xfId="43801" xr:uid="{00000000-0005-0000-0000-000048A30000}"/>
    <cellStyle name="Вычисление 12 4 3 3" xfId="43802" xr:uid="{00000000-0005-0000-0000-000049A30000}"/>
    <cellStyle name="Вычисление 12 4 4" xfId="43803" xr:uid="{00000000-0005-0000-0000-00004AA30000}"/>
    <cellStyle name="Вычисление 12 4 4 2" xfId="43804" xr:uid="{00000000-0005-0000-0000-00004BA30000}"/>
    <cellStyle name="Вычисление 12 4 4 3" xfId="43805" xr:uid="{00000000-0005-0000-0000-00004CA30000}"/>
    <cellStyle name="Вычисление 12 4 5" xfId="43806" xr:uid="{00000000-0005-0000-0000-00004DA30000}"/>
    <cellStyle name="Вычисление 12 4 5 2" xfId="43807" xr:uid="{00000000-0005-0000-0000-00004EA30000}"/>
    <cellStyle name="Вычисление 12 4 5 3" xfId="43808" xr:uid="{00000000-0005-0000-0000-00004FA30000}"/>
    <cellStyle name="Вычисление 12 4 6" xfId="43809" xr:uid="{00000000-0005-0000-0000-000050A30000}"/>
    <cellStyle name="Вычисление 12 4 7" xfId="43810" xr:uid="{00000000-0005-0000-0000-000051A30000}"/>
    <cellStyle name="Вычисление 12 5" xfId="43811" xr:uid="{00000000-0005-0000-0000-000052A30000}"/>
    <cellStyle name="Вычисление 12 5 2" xfId="43812" xr:uid="{00000000-0005-0000-0000-000053A30000}"/>
    <cellStyle name="Вычисление 12 6" xfId="43813" xr:uid="{00000000-0005-0000-0000-000054A30000}"/>
    <cellStyle name="Вычисление 12 6 2" xfId="43814" xr:uid="{00000000-0005-0000-0000-000055A30000}"/>
    <cellStyle name="Вычисление 12 6 3" xfId="43815" xr:uid="{00000000-0005-0000-0000-000056A30000}"/>
    <cellStyle name="Вычисление 12 7" xfId="43816" xr:uid="{00000000-0005-0000-0000-000057A30000}"/>
    <cellStyle name="Вычисление 12 7 2" xfId="43817" xr:uid="{00000000-0005-0000-0000-000058A30000}"/>
    <cellStyle name="Вычисление 12 7 3" xfId="43818" xr:uid="{00000000-0005-0000-0000-000059A30000}"/>
    <cellStyle name="Вычисление 12 8" xfId="43819" xr:uid="{00000000-0005-0000-0000-00005AA30000}"/>
    <cellStyle name="Вычисление 13" xfId="26789" xr:uid="{00000000-0005-0000-0000-00005BA30000}"/>
    <cellStyle name="Вычисление 13 2" xfId="26790" xr:uid="{00000000-0005-0000-0000-00005CA30000}"/>
    <cellStyle name="Вычисление 13 2 2" xfId="43820" xr:uid="{00000000-0005-0000-0000-00005DA30000}"/>
    <cellStyle name="Вычисление 13 2 2 2" xfId="43821" xr:uid="{00000000-0005-0000-0000-00005EA30000}"/>
    <cellStyle name="Вычисление 13 2 2 2 2" xfId="43822" xr:uid="{00000000-0005-0000-0000-00005FA30000}"/>
    <cellStyle name="Вычисление 13 2 2 3" xfId="43823" xr:uid="{00000000-0005-0000-0000-000060A30000}"/>
    <cellStyle name="Вычисление 13 2 2 3 2" xfId="43824" xr:uid="{00000000-0005-0000-0000-000061A30000}"/>
    <cellStyle name="Вычисление 13 2 2 3 3" xfId="43825" xr:uid="{00000000-0005-0000-0000-000062A30000}"/>
    <cellStyle name="Вычисление 13 2 2 4" xfId="43826" xr:uid="{00000000-0005-0000-0000-000063A30000}"/>
    <cellStyle name="Вычисление 13 2 2 4 2" xfId="43827" xr:uid="{00000000-0005-0000-0000-000064A30000}"/>
    <cellStyle name="Вычисление 13 2 2 4 3" xfId="43828" xr:uid="{00000000-0005-0000-0000-000065A30000}"/>
    <cellStyle name="Вычисление 13 2 2 5" xfId="43829" xr:uid="{00000000-0005-0000-0000-000066A30000}"/>
    <cellStyle name="Вычисление 13 2 2 5 2" xfId="43830" xr:uid="{00000000-0005-0000-0000-000067A30000}"/>
    <cellStyle name="Вычисление 13 2 2 5 3" xfId="43831" xr:uid="{00000000-0005-0000-0000-000068A30000}"/>
    <cellStyle name="Вычисление 13 2 2 6" xfId="43832" xr:uid="{00000000-0005-0000-0000-000069A30000}"/>
    <cellStyle name="Вычисление 13 2 2 7" xfId="43833" xr:uid="{00000000-0005-0000-0000-00006AA30000}"/>
    <cellStyle name="Вычисление 13 2 3" xfId="43834" xr:uid="{00000000-0005-0000-0000-00006BA30000}"/>
    <cellStyle name="Вычисление 13 2 3 2" xfId="43835" xr:uid="{00000000-0005-0000-0000-00006CA30000}"/>
    <cellStyle name="Вычисление 13 2 4" xfId="43836" xr:uid="{00000000-0005-0000-0000-00006DA30000}"/>
    <cellStyle name="Вычисление 13 2 4 2" xfId="43837" xr:uid="{00000000-0005-0000-0000-00006EA30000}"/>
    <cellStyle name="Вычисление 13 2 4 3" xfId="43838" xr:uid="{00000000-0005-0000-0000-00006FA30000}"/>
    <cellStyle name="Вычисление 13 2 5" xfId="43839" xr:uid="{00000000-0005-0000-0000-000070A30000}"/>
    <cellStyle name="Вычисление 13 2 5 2" xfId="43840" xr:uid="{00000000-0005-0000-0000-000071A30000}"/>
    <cellStyle name="Вычисление 13 2 5 3" xfId="43841" xr:uid="{00000000-0005-0000-0000-000072A30000}"/>
    <cellStyle name="Вычисление 13 2 6" xfId="43842" xr:uid="{00000000-0005-0000-0000-000073A30000}"/>
    <cellStyle name="Вычисление 13 3" xfId="43843" xr:uid="{00000000-0005-0000-0000-000074A30000}"/>
    <cellStyle name="Вычисление 13 3 2" xfId="43844" xr:uid="{00000000-0005-0000-0000-000075A30000}"/>
    <cellStyle name="Вычисление 13 3 2 2" xfId="43845" xr:uid="{00000000-0005-0000-0000-000076A30000}"/>
    <cellStyle name="Вычисление 13 3 3" xfId="43846" xr:uid="{00000000-0005-0000-0000-000077A30000}"/>
    <cellStyle name="Вычисление 13 3 3 2" xfId="43847" xr:uid="{00000000-0005-0000-0000-000078A30000}"/>
    <cellStyle name="Вычисление 13 3 3 3" xfId="43848" xr:uid="{00000000-0005-0000-0000-000079A30000}"/>
    <cellStyle name="Вычисление 13 3 4" xfId="43849" xr:uid="{00000000-0005-0000-0000-00007AA30000}"/>
    <cellStyle name="Вычисление 13 3 4 2" xfId="43850" xr:uid="{00000000-0005-0000-0000-00007BA30000}"/>
    <cellStyle name="Вычисление 13 3 4 3" xfId="43851" xr:uid="{00000000-0005-0000-0000-00007CA30000}"/>
    <cellStyle name="Вычисление 13 3 5" xfId="43852" xr:uid="{00000000-0005-0000-0000-00007DA30000}"/>
    <cellStyle name="Вычисление 13 3 5 2" xfId="43853" xr:uid="{00000000-0005-0000-0000-00007EA30000}"/>
    <cellStyle name="Вычисление 13 3 5 3" xfId="43854" xr:uid="{00000000-0005-0000-0000-00007FA30000}"/>
    <cellStyle name="Вычисление 13 3 6" xfId="43855" xr:uid="{00000000-0005-0000-0000-000080A30000}"/>
    <cellStyle name="Вычисление 13 3 7" xfId="43856" xr:uid="{00000000-0005-0000-0000-000081A30000}"/>
    <cellStyle name="Вычисление 13 4" xfId="43857" xr:uid="{00000000-0005-0000-0000-000082A30000}"/>
    <cellStyle name="Вычисление 13 4 2" xfId="43858" xr:uid="{00000000-0005-0000-0000-000083A30000}"/>
    <cellStyle name="Вычисление 13 4 2 2" xfId="43859" xr:uid="{00000000-0005-0000-0000-000084A30000}"/>
    <cellStyle name="Вычисление 13 4 3" xfId="43860" xr:uid="{00000000-0005-0000-0000-000085A30000}"/>
    <cellStyle name="Вычисление 13 4 3 2" xfId="43861" xr:uid="{00000000-0005-0000-0000-000086A30000}"/>
    <cellStyle name="Вычисление 13 4 3 3" xfId="43862" xr:uid="{00000000-0005-0000-0000-000087A30000}"/>
    <cellStyle name="Вычисление 13 4 4" xfId="43863" xr:uid="{00000000-0005-0000-0000-000088A30000}"/>
    <cellStyle name="Вычисление 13 4 4 2" xfId="43864" xr:uid="{00000000-0005-0000-0000-000089A30000}"/>
    <cellStyle name="Вычисление 13 4 4 3" xfId="43865" xr:uid="{00000000-0005-0000-0000-00008AA30000}"/>
    <cellStyle name="Вычисление 13 4 5" xfId="43866" xr:uid="{00000000-0005-0000-0000-00008BA30000}"/>
    <cellStyle name="Вычисление 13 4 5 2" xfId="43867" xr:uid="{00000000-0005-0000-0000-00008CA30000}"/>
    <cellStyle name="Вычисление 13 4 5 3" xfId="43868" xr:uid="{00000000-0005-0000-0000-00008DA30000}"/>
    <cellStyle name="Вычисление 13 4 6" xfId="43869" xr:uid="{00000000-0005-0000-0000-00008EA30000}"/>
    <cellStyle name="Вычисление 13 4 7" xfId="43870" xr:uid="{00000000-0005-0000-0000-00008FA30000}"/>
    <cellStyle name="Вычисление 13 5" xfId="43871" xr:uid="{00000000-0005-0000-0000-000090A30000}"/>
    <cellStyle name="Вычисление 13 5 2" xfId="43872" xr:uid="{00000000-0005-0000-0000-000091A30000}"/>
    <cellStyle name="Вычисление 13 6" xfId="43873" xr:uid="{00000000-0005-0000-0000-000092A30000}"/>
    <cellStyle name="Вычисление 13 6 2" xfId="43874" xr:uid="{00000000-0005-0000-0000-000093A30000}"/>
    <cellStyle name="Вычисление 13 6 3" xfId="43875" xr:uid="{00000000-0005-0000-0000-000094A30000}"/>
    <cellStyle name="Вычисление 13 7" xfId="43876" xr:uid="{00000000-0005-0000-0000-000095A30000}"/>
    <cellStyle name="Вычисление 13 7 2" xfId="43877" xr:uid="{00000000-0005-0000-0000-000096A30000}"/>
    <cellStyle name="Вычисление 13 7 3" xfId="43878" xr:uid="{00000000-0005-0000-0000-000097A30000}"/>
    <cellStyle name="Вычисление 13 8" xfId="43879" xr:uid="{00000000-0005-0000-0000-000098A30000}"/>
    <cellStyle name="Вычисление 14" xfId="26791" xr:uid="{00000000-0005-0000-0000-000099A30000}"/>
    <cellStyle name="Вычисление 14 2" xfId="26792" xr:uid="{00000000-0005-0000-0000-00009AA30000}"/>
    <cellStyle name="Вычисление 14 2 2" xfId="43880" xr:uid="{00000000-0005-0000-0000-00009BA30000}"/>
    <cellStyle name="Вычисление 14 2 2 2" xfId="43881" xr:uid="{00000000-0005-0000-0000-00009CA30000}"/>
    <cellStyle name="Вычисление 14 2 2 2 2" xfId="43882" xr:uid="{00000000-0005-0000-0000-00009DA30000}"/>
    <cellStyle name="Вычисление 14 2 2 3" xfId="43883" xr:uid="{00000000-0005-0000-0000-00009EA30000}"/>
    <cellStyle name="Вычисление 14 2 2 3 2" xfId="43884" xr:uid="{00000000-0005-0000-0000-00009FA30000}"/>
    <cellStyle name="Вычисление 14 2 2 3 3" xfId="43885" xr:uid="{00000000-0005-0000-0000-0000A0A30000}"/>
    <cellStyle name="Вычисление 14 2 2 4" xfId="43886" xr:uid="{00000000-0005-0000-0000-0000A1A30000}"/>
    <cellStyle name="Вычисление 14 2 2 4 2" xfId="43887" xr:uid="{00000000-0005-0000-0000-0000A2A30000}"/>
    <cellStyle name="Вычисление 14 2 2 4 3" xfId="43888" xr:uid="{00000000-0005-0000-0000-0000A3A30000}"/>
    <cellStyle name="Вычисление 14 2 2 5" xfId="43889" xr:uid="{00000000-0005-0000-0000-0000A4A30000}"/>
    <cellStyle name="Вычисление 14 2 2 5 2" xfId="43890" xr:uid="{00000000-0005-0000-0000-0000A5A30000}"/>
    <cellStyle name="Вычисление 14 2 2 5 3" xfId="43891" xr:uid="{00000000-0005-0000-0000-0000A6A30000}"/>
    <cellStyle name="Вычисление 14 2 2 6" xfId="43892" xr:uid="{00000000-0005-0000-0000-0000A7A30000}"/>
    <cellStyle name="Вычисление 14 2 2 7" xfId="43893" xr:uid="{00000000-0005-0000-0000-0000A8A30000}"/>
    <cellStyle name="Вычисление 14 2 3" xfId="43894" xr:uid="{00000000-0005-0000-0000-0000A9A30000}"/>
    <cellStyle name="Вычисление 14 2 3 2" xfId="43895" xr:uid="{00000000-0005-0000-0000-0000AAA30000}"/>
    <cellStyle name="Вычисление 14 2 4" xfId="43896" xr:uid="{00000000-0005-0000-0000-0000ABA30000}"/>
    <cellStyle name="Вычисление 14 2 4 2" xfId="43897" xr:uid="{00000000-0005-0000-0000-0000ACA30000}"/>
    <cellStyle name="Вычисление 14 2 4 3" xfId="43898" xr:uid="{00000000-0005-0000-0000-0000ADA30000}"/>
    <cellStyle name="Вычисление 14 2 5" xfId="43899" xr:uid="{00000000-0005-0000-0000-0000AEA30000}"/>
    <cellStyle name="Вычисление 14 2 5 2" xfId="43900" xr:uid="{00000000-0005-0000-0000-0000AFA30000}"/>
    <cellStyle name="Вычисление 14 2 5 3" xfId="43901" xr:uid="{00000000-0005-0000-0000-0000B0A30000}"/>
    <cellStyle name="Вычисление 14 2 6" xfId="43902" xr:uid="{00000000-0005-0000-0000-0000B1A30000}"/>
    <cellStyle name="Вычисление 14 3" xfId="43903" xr:uid="{00000000-0005-0000-0000-0000B2A30000}"/>
    <cellStyle name="Вычисление 14 3 2" xfId="43904" xr:uid="{00000000-0005-0000-0000-0000B3A30000}"/>
    <cellStyle name="Вычисление 14 3 2 2" xfId="43905" xr:uid="{00000000-0005-0000-0000-0000B4A30000}"/>
    <cellStyle name="Вычисление 14 3 3" xfId="43906" xr:uid="{00000000-0005-0000-0000-0000B5A30000}"/>
    <cellStyle name="Вычисление 14 3 3 2" xfId="43907" xr:uid="{00000000-0005-0000-0000-0000B6A30000}"/>
    <cellStyle name="Вычисление 14 3 3 3" xfId="43908" xr:uid="{00000000-0005-0000-0000-0000B7A30000}"/>
    <cellStyle name="Вычисление 14 3 4" xfId="43909" xr:uid="{00000000-0005-0000-0000-0000B8A30000}"/>
    <cellStyle name="Вычисление 14 3 4 2" xfId="43910" xr:uid="{00000000-0005-0000-0000-0000B9A30000}"/>
    <cellStyle name="Вычисление 14 3 4 3" xfId="43911" xr:uid="{00000000-0005-0000-0000-0000BAA30000}"/>
    <cellStyle name="Вычисление 14 3 5" xfId="43912" xr:uid="{00000000-0005-0000-0000-0000BBA30000}"/>
    <cellStyle name="Вычисление 14 3 5 2" xfId="43913" xr:uid="{00000000-0005-0000-0000-0000BCA30000}"/>
    <cellStyle name="Вычисление 14 3 5 3" xfId="43914" xr:uid="{00000000-0005-0000-0000-0000BDA30000}"/>
    <cellStyle name="Вычисление 14 3 6" xfId="43915" xr:uid="{00000000-0005-0000-0000-0000BEA30000}"/>
    <cellStyle name="Вычисление 14 3 7" xfId="43916" xr:uid="{00000000-0005-0000-0000-0000BFA30000}"/>
    <cellStyle name="Вычисление 14 4" xfId="43917" xr:uid="{00000000-0005-0000-0000-0000C0A30000}"/>
    <cellStyle name="Вычисление 14 4 2" xfId="43918" xr:uid="{00000000-0005-0000-0000-0000C1A30000}"/>
    <cellStyle name="Вычисление 14 4 2 2" xfId="43919" xr:uid="{00000000-0005-0000-0000-0000C2A30000}"/>
    <cellStyle name="Вычисление 14 4 3" xfId="43920" xr:uid="{00000000-0005-0000-0000-0000C3A30000}"/>
    <cellStyle name="Вычисление 14 4 3 2" xfId="43921" xr:uid="{00000000-0005-0000-0000-0000C4A30000}"/>
    <cellStyle name="Вычисление 14 4 3 3" xfId="43922" xr:uid="{00000000-0005-0000-0000-0000C5A30000}"/>
    <cellStyle name="Вычисление 14 4 4" xfId="43923" xr:uid="{00000000-0005-0000-0000-0000C6A30000}"/>
    <cellStyle name="Вычисление 14 4 4 2" xfId="43924" xr:uid="{00000000-0005-0000-0000-0000C7A30000}"/>
    <cellStyle name="Вычисление 14 4 4 3" xfId="43925" xr:uid="{00000000-0005-0000-0000-0000C8A30000}"/>
    <cellStyle name="Вычисление 14 4 5" xfId="43926" xr:uid="{00000000-0005-0000-0000-0000C9A30000}"/>
    <cellStyle name="Вычисление 14 4 5 2" xfId="43927" xr:uid="{00000000-0005-0000-0000-0000CAA30000}"/>
    <cellStyle name="Вычисление 14 4 5 3" xfId="43928" xr:uid="{00000000-0005-0000-0000-0000CBA30000}"/>
    <cellStyle name="Вычисление 14 4 6" xfId="43929" xr:uid="{00000000-0005-0000-0000-0000CCA30000}"/>
    <cellStyle name="Вычисление 14 4 7" xfId="43930" xr:uid="{00000000-0005-0000-0000-0000CDA30000}"/>
    <cellStyle name="Вычисление 14 5" xfId="43931" xr:uid="{00000000-0005-0000-0000-0000CEA30000}"/>
    <cellStyle name="Вычисление 14 5 2" xfId="43932" xr:uid="{00000000-0005-0000-0000-0000CFA30000}"/>
    <cellStyle name="Вычисление 14 6" xfId="43933" xr:uid="{00000000-0005-0000-0000-0000D0A30000}"/>
    <cellStyle name="Вычисление 14 6 2" xfId="43934" xr:uid="{00000000-0005-0000-0000-0000D1A30000}"/>
    <cellStyle name="Вычисление 14 6 3" xfId="43935" xr:uid="{00000000-0005-0000-0000-0000D2A30000}"/>
    <cellStyle name="Вычисление 14 7" xfId="43936" xr:uid="{00000000-0005-0000-0000-0000D3A30000}"/>
    <cellStyle name="Вычисление 14 7 2" xfId="43937" xr:uid="{00000000-0005-0000-0000-0000D4A30000}"/>
    <cellStyle name="Вычисление 14 7 3" xfId="43938" xr:uid="{00000000-0005-0000-0000-0000D5A30000}"/>
    <cellStyle name="Вычисление 14 8" xfId="43939" xr:uid="{00000000-0005-0000-0000-0000D6A30000}"/>
    <cellStyle name="Вычисление 15" xfId="26793" xr:uid="{00000000-0005-0000-0000-0000D7A30000}"/>
    <cellStyle name="Вычисление 15 2" xfId="26794" xr:uid="{00000000-0005-0000-0000-0000D8A30000}"/>
    <cellStyle name="Вычисление 15 2 2" xfId="43940" xr:uid="{00000000-0005-0000-0000-0000D9A30000}"/>
    <cellStyle name="Вычисление 15 2 2 2" xfId="43941" xr:uid="{00000000-0005-0000-0000-0000DAA30000}"/>
    <cellStyle name="Вычисление 15 2 2 2 2" xfId="43942" xr:uid="{00000000-0005-0000-0000-0000DBA30000}"/>
    <cellStyle name="Вычисление 15 2 2 3" xfId="43943" xr:uid="{00000000-0005-0000-0000-0000DCA30000}"/>
    <cellStyle name="Вычисление 15 2 2 3 2" xfId="43944" xr:uid="{00000000-0005-0000-0000-0000DDA30000}"/>
    <cellStyle name="Вычисление 15 2 2 3 3" xfId="43945" xr:uid="{00000000-0005-0000-0000-0000DEA30000}"/>
    <cellStyle name="Вычисление 15 2 2 4" xfId="43946" xr:uid="{00000000-0005-0000-0000-0000DFA30000}"/>
    <cellStyle name="Вычисление 15 2 2 4 2" xfId="43947" xr:uid="{00000000-0005-0000-0000-0000E0A30000}"/>
    <cellStyle name="Вычисление 15 2 2 4 3" xfId="43948" xr:uid="{00000000-0005-0000-0000-0000E1A30000}"/>
    <cellStyle name="Вычисление 15 2 2 5" xfId="43949" xr:uid="{00000000-0005-0000-0000-0000E2A30000}"/>
    <cellStyle name="Вычисление 15 2 2 5 2" xfId="43950" xr:uid="{00000000-0005-0000-0000-0000E3A30000}"/>
    <cellStyle name="Вычисление 15 2 2 5 3" xfId="43951" xr:uid="{00000000-0005-0000-0000-0000E4A30000}"/>
    <cellStyle name="Вычисление 15 2 2 6" xfId="43952" xr:uid="{00000000-0005-0000-0000-0000E5A30000}"/>
    <cellStyle name="Вычисление 15 2 2 7" xfId="43953" xr:uid="{00000000-0005-0000-0000-0000E6A30000}"/>
    <cellStyle name="Вычисление 15 2 3" xfId="43954" xr:uid="{00000000-0005-0000-0000-0000E7A30000}"/>
    <cellStyle name="Вычисление 15 2 3 2" xfId="43955" xr:uid="{00000000-0005-0000-0000-0000E8A30000}"/>
    <cellStyle name="Вычисление 15 2 4" xfId="43956" xr:uid="{00000000-0005-0000-0000-0000E9A30000}"/>
    <cellStyle name="Вычисление 15 2 4 2" xfId="43957" xr:uid="{00000000-0005-0000-0000-0000EAA30000}"/>
    <cellStyle name="Вычисление 15 2 4 3" xfId="43958" xr:uid="{00000000-0005-0000-0000-0000EBA30000}"/>
    <cellStyle name="Вычисление 15 2 5" xfId="43959" xr:uid="{00000000-0005-0000-0000-0000ECA30000}"/>
    <cellStyle name="Вычисление 15 2 5 2" xfId="43960" xr:uid="{00000000-0005-0000-0000-0000EDA30000}"/>
    <cellStyle name="Вычисление 15 2 5 3" xfId="43961" xr:uid="{00000000-0005-0000-0000-0000EEA30000}"/>
    <cellStyle name="Вычисление 15 2 6" xfId="43962" xr:uid="{00000000-0005-0000-0000-0000EFA30000}"/>
    <cellStyle name="Вычисление 15 3" xfId="43963" xr:uid="{00000000-0005-0000-0000-0000F0A30000}"/>
    <cellStyle name="Вычисление 15 3 2" xfId="43964" xr:uid="{00000000-0005-0000-0000-0000F1A30000}"/>
    <cellStyle name="Вычисление 15 3 2 2" xfId="43965" xr:uid="{00000000-0005-0000-0000-0000F2A30000}"/>
    <cellStyle name="Вычисление 15 3 3" xfId="43966" xr:uid="{00000000-0005-0000-0000-0000F3A30000}"/>
    <cellStyle name="Вычисление 15 3 3 2" xfId="43967" xr:uid="{00000000-0005-0000-0000-0000F4A30000}"/>
    <cellStyle name="Вычисление 15 3 3 3" xfId="43968" xr:uid="{00000000-0005-0000-0000-0000F5A30000}"/>
    <cellStyle name="Вычисление 15 3 4" xfId="43969" xr:uid="{00000000-0005-0000-0000-0000F6A30000}"/>
    <cellStyle name="Вычисление 15 3 4 2" xfId="43970" xr:uid="{00000000-0005-0000-0000-0000F7A30000}"/>
    <cellStyle name="Вычисление 15 3 4 3" xfId="43971" xr:uid="{00000000-0005-0000-0000-0000F8A30000}"/>
    <cellStyle name="Вычисление 15 3 5" xfId="43972" xr:uid="{00000000-0005-0000-0000-0000F9A30000}"/>
    <cellStyle name="Вычисление 15 3 5 2" xfId="43973" xr:uid="{00000000-0005-0000-0000-0000FAA30000}"/>
    <cellStyle name="Вычисление 15 3 5 3" xfId="43974" xr:uid="{00000000-0005-0000-0000-0000FBA30000}"/>
    <cellStyle name="Вычисление 15 3 6" xfId="43975" xr:uid="{00000000-0005-0000-0000-0000FCA30000}"/>
    <cellStyle name="Вычисление 15 3 7" xfId="43976" xr:uid="{00000000-0005-0000-0000-0000FDA30000}"/>
    <cellStyle name="Вычисление 15 4" xfId="43977" xr:uid="{00000000-0005-0000-0000-0000FEA30000}"/>
    <cellStyle name="Вычисление 15 4 2" xfId="43978" xr:uid="{00000000-0005-0000-0000-0000FFA30000}"/>
    <cellStyle name="Вычисление 15 4 2 2" xfId="43979" xr:uid="{00000000-0005-0000-0000-000000A40000}"/>
    <cellStyle name="Вычисление 15 4 3" xfId="43980" xr:uid="{00000000-0005-0000-0000-000001A40000}"/>
    <cellStyle name="Вычисление 15 4 3 2" xfId="43981" xr:uid="{00000000-0005-0000-0000-000002A40000}"/>
    <cellStyle name="Вычисление 15 4 3 3" xfId="43982" xr:uid="{00000000-0005-0000-0000-000003A40000}"/>
    <cellStyle name="Вычисление 15 4 4" xfId="43983" xr:uid="{00000000-0005-0000-0000-000004A40000}"/>
    <cellStyle name="Вычисление 15 4 4 2" xfId="43984" xr:uid="{00000000-0005-0000-0000-000005A40000}"/>
    <cellStyle name="Вычисление 15 4 4 3" xfId="43985" xr:uid="{00000000-0005-0000-0000-000006A40000}"/>
    <cellStyle name="Вычисление 15 4 5" xfId="43986" xr:uid="{00000000-0005-0000-0000-000007A40000}"/>
    <cellStyle name="Вычисление 15 4 5 2" xfId="43987" xr:uid="{00000000-0005-0000-0000-000008A40000}"/>
    <cellStyle name="Вычисление 15 4 5 3" xfId="43988" xr:uid="{00000000-0005-0000-0000-000009A40000}"/>
    <cellStyle name="Вычисление 15 4 6" xfId="43989" xr:uid="{00000000-0005-0000-0000-00000AA40000}"/>
    <cellStyle name="Вычисление 15 4 7" xfId="43990" xr:uid="{00000000-0005-0000-0000-00000BA40000}"/>
    <cellStyle name="Вычисление 15 5" xfId="43991" xr:uid="{00000000-0005-0000-0000-00000CA40000}"/>
    <cellStyle name="Вычисление 15 5 2" xfId="43992" xr:uid="{00000000-0005-0000-0000-00000DA40000}"/>
    <cellStyle name="Вычисление 15 6" xfId="43993" xr:uid="{00000000-0005-0000-0000-00000EA40000}"/>
    <cellStyle name="Вычисление 15 6 2" xfId="43994" xr:uid="{00000000-0005-0000-0000-00000FA40000}"/>
    <cellStyle name="Вычисление 15 6 3" xfId="43995" xr:uid="{00000000-0005-0000-0000-000010A40000}"/>
    <cellStyle name="Вычисление 15 7" xfId="43996" xr:uid="{00000000-0005-0000-0000-000011A40000}"/>
    <cellStyle name="Вычисление 15 7 2" xfId="43997" xr:uid="{00000000-0005-0000-0000-000012A40000}"/>
    <cellStyle name="Вычисление 15 7 3" xfId="43998" xr:uid="{00000000-0005-0000-0000-000013A40000}"/>
    <cellStyle name="Вычисление 15 8" xfId="43999" xr:uid="{00000000-0005-0000-0000-000014A40000}"/>
    <cellStyle name="Вычисление 16" xfId="26795" xr:uid="{00000000-0005-0000-0000-000015A40000}"/>
    <cellStyle name="Вычисление 16 2" xfId="26796" xr:uid="{00000000-0005-0000-0000-000016A40000}"/>
    <cellStyle name="Вычисление 16 2 2" xfId="44000" xr:uid="{00000000-0005-0000-0000-000017A40000}"/>
    <cellStyle name="Вычисление 16 2 2 2" xfId="44001" xr:uid="{00000000-0005-0000-0000-000018A40000}"/>
    <cellStyle name="Вычисление 16 2 2 2 2" xfId="44002" xr:uid="{00000000-0005-0000-0000-000019A40000}"/>
    <cellStyle name="Вычисление 16 2 2 3" xfId="44003" xr:uid="{00000000-0005-0000-0000-00001AA40000}"/>
    <cellStyle name="Вычисление 16 2 2 3 2" xfId="44004" xr:uid="{00000000-0005-0000-0000-00001BA40000}"/>
    <cellStyle name="Вычисление 16 2 2 3 3" xfId="44005" xr:uid="{00000000-0005-0000-0000-00001CA40000}"/>
    <cellStyle name="Вычисление 16 2 2 4" xfId="44006" xr:uid="{00000000-0005-0000-0000-00001DA40000}"/>
    <cellStyle name="Вычисление 16 2 2 4 2" xfId="44007" xr:uid="{00000000-0005-0000-0000-00001EA40000}"/>
    <cellStyle name="Вычисление 16 2 2 4 3" xfId="44008" xr:uid="{00000000-0005-0000-0000-00001FA40000}"/>
    <cellStyle name="Вычисление 16 2 2 5" xfId="44009" xr:uid="{00000000-0005-0000-0000-000020A40000}"/>
    <cellStyle name="Вычисление 16 2 2 5 2" xfId="44010" xr:uid="{00000000-0005-0000-0000-000021A40000}"/>
    <cellStyle name="Вычисление 16 2 2 5 3" xfId="44011" xr:uid="{00000000-0005-0000-0000-000022A40000}"/>
    <cellStyle name="Вычисление 16 2 2 6" xfId="44012" xr:uid="{00000000-0005-0000-0000-000023A40000}"/>
    <cellStyle name="Вычисление 16 2 2 7" xfId="44013" xr:uid="{00000000-0005-0000-0000-000024A40000}"/>
    <cellStyle name="Вычисление 16 2 3" xfId="44014" xr:uid="{00000000-0005-0000-0000-000025A40000}"/>
    <cellStyle name="Вычисление 16 2 3 2" xfId="44015" xr:uid="{00000000-0005-0000-0000-000026A40000}"/>
    <cellStyle name="Вычисление 16 2 4" xfId="44016" xr:uid="{00000000-0005-0000-0000-000027A40000}"/>
    <cellStyle name="Вычисление 16 2 4 2" xfId="44017" xr:uid="{00000000-0005-0000-0000-000028A40000}"/>
    <cellStyle name="Вычисление 16 2 4 3" xfId="44018" xr:uid="{00000000-0005-0000-0000-000029A40000}"/>
    <cellStyle name="Вычисление 16 2 5" xfId="44019" xr:uid="{00000000-0005-0000-0000-00002AA40000}"/>
    <cellStyle name="Вычисление 16 2 5 2" xfId="44020" xr:uid="{00000000-0005-0000-0000-00002BA40000}"/>
    <cellStyle name="Вычисление 16 2 5 3" xfId="44021" xr:uid="{00000000-0005-0000-0000-00002CA40000}"/>
    <cellStyle name="Вычисление 16 2 6" xfId="44022" xr:uid="{00000000-0005-0000-0000-00002DA40000}"/>
    <cellStyle name="Вычисление 16 3" xfId="44023" xr:uid="{00000000-0005-0000-0000-00002EA40000}"/>
    <cellStyle name="Вычисление 16 3 2" xfId="44024" xr:uid="{00000000-0005-0000-0000-00002FA40000}"/>
    <cellStyle name="Вычисление 16 3 2 2" xfId="44025" xr:uid="{00000000-0005-0000-0000-000030A40000}"/>
    <cellStyle name="Вычисление 16 3 3" xfId="44026" xr:uid="{00000000-0005-0000-0000-000031A40000}"/>
    <cellStyle name="Вычисление 16 3 3 2" xfId="44027" xr:uid="{00000000-0005-0000-0000-000032A40000}"/>
    <cellStyle name="Вычисление 16 3 3 3" xfId="44028" xr:uid="{00000000-0005-0000-0000-000033A40000}"/>
    <cellStyle name="Вычисление 16 3 4" xfId="44029" xr:uid="{00000000-0005-0000-0000-000034A40000}"/>
    <cellStyle name="Вычисление 16 3 4 2" xfId="44030" xr:uid="{00000000-0005-0000-0000-000035A40000}"/>
    <cellStyle name="Вычисление 16 3 4 3" xfId="44031" xr:uid="{00000000-0005-0000-0000-000036A40000}"/>
    <cellStyle name="Вычисление 16 3 5" xfId="44032" xr:uid="{00000000-0005-0000-0000-000037A40000}"/>
    <cellStyle name="Вычисление 16 3 5 2" xfId="44033" xr:uid="{00000000-0005-0000-0000-000038A40000}"/>
    <cellStyle name="Вычисление 16 3 5 3" xfId="44034" xr:uid="{00000000-0005-0000-0000-000039A40000}"/>
    <cellStyle name="Вычисление 16 3 6" xfId="44035" xr:uid="{00000000-0005-0000-0000-00003AA40000}"/>
    <cellStyle name="Вычисление 16 3 7" xfId="44036" xr:uid="{00000000-0005-0000-0000-00003BA40000}"/>
    <cellStyle name="Вычисление 16 4" xfId="44037" xr:uid="{00000000-0005-0000-0000-00003CA40000}"/>
    <cellStyle name="Вычисление 16 4 2" xfId="44038" xr:uid="{00000000-0005-0000-0000-00003DA40000}"/>
    <cellStyle name="Вычисление 16 4 2 2" xfId="44039" xr:uid="{00000000-0005-0000-0000-00003EA40000}"/>
    <cellStyle name="Вычисление 16 4 3" xfId="44040" xr:uid="{00000000-0005-0000-0000-00003FA40000}"/>
    <cellStyle name="Вычисление 16 4 3 2" xfId="44041" xr:uid="{00000000-0005-0000-0000-000040A40000}"/>
    <cellStyle name="Вычисление 16 4 3 3" xfId="44042" xr:uid="{00000000-0005-0000-0000-000041A40000}"/>
    <cellStyle name="Вычисление 16 4 4" xfId="44043" xr:uid="{00000000-0005-0000-0000-000042A40000}"/>
    <cellStyle name="Вычисление 16 4 4 2" xfId="44044" xr:uid="{00000000-0005-0000-0000-000043A40000}"/>
    <cellStyle name="Вычисление 16 4 4 3" xfId="44045" xr:uid="{00000000-0005-0000-0000-000044A40000}"/>
    <cellStyle name="Вычисление 16 4 5" xfId="44046" xr:uid="{00000000-0005-0000-0000-000045A40000}"/>
    <cellStyle name="Вычисление 16 4 5 2" xfId="44047" xr:uid="{00000000-0005-0000-0000-000046A40000}"/>
    <cellStyle name="Вычисление 16 4 5 3" xfId="44048" xr:uid="{00000000-0005-0000-0000-000047A40000}"/>
    <cellStyle name="Вычисление 16 4 6" xfId="44049" xr:uid="{00000000-0005-0000-0000-000048A40000}"/>
    <cellStyle name="Вычисление 16 4 7" xfId="44050" xr:uid="{00000000-0005-0000-0000-000049A40000}"/>
    <cellStyle name="Вычисление 16 5" xfId="44051" xr:uid="{00000000-0005-0000-0000-00004AA40000}"/>
    <cellStyle name="Вычисление 16 5 2" xfId="44052" xr:uid="{00000000-0005-0000-0000-00004BA40000}"/>
    <cellStyle name="Вычисление 16 6" xfId="44053" xr:uid="{00000000-0005-0000-0000-00004CA40000}"/>
    <cellStyle name="Вычисление 16 6 2" xfId="44054" xr:uid="{00000000-0005-0000-0000-00004DA40000}"/>
    <cellStyle name="Вычисление 16 6 3" xfId="44055" xr:uid="{00000000-0005-0000-0000-00004EA40000}"/>
    <cellStyle name="Вычисление 16 7" xfId="44056" xr:uid="{00000000-0005-0000-0000-00004FA40000}"/>
    <cellStyle name="Вычисление 16 7 2" xfId="44057" xr:uid="{00000000-0005-0000-0000-000050A40000}"/>
    <cellStyle name="Вычисление 16 7 3" xfId="44058" xr:uid="{00000000-0005-0000-0000-000051A40000}"/>
    <cellStyle name="Вычисление 16 8" xfId="44059" xr:uid="{00000000-0005-0000-0000-000052A40000}"/>
    <cellStyle name="Вычисление 17" xfId="26797" xr:uid="{00000000-0005-0000-0000-000053A40000}"/>
    <cellStyle name="Вычисление 17 2" xfId="26798" xr:uid="{00000000-0005-0000-0000-000054A40000}"/>
    <cellStyle name="Вычисление 17 2 2" xfId="44060" xr:uid="{00000000-0005-0000-0000-000055A40000}"/>
    <cellStyle name="Вычисление 17 2 2 2" xfId="44061" xr:uid="{00000000-0005-0000-0000-000056A40000}"/>
    <cellStyle name="Вычисление 17 2 2 2 2" xfId="44062" xr:uid="{00000000-0005-0000-0000-000057A40000}"/>
    <cellStyle name="Вычисление 17 2 2 3" xfId="44063" xr:uid="{00000000-0005-0000-0000-000058A40000}"/>
    <cellStyle name="Вычисление 17 2 2 3 2" xfId="44064" xr:uid="{00000000-0005-0000-0000-000059A40000}"/>
    <cellStyle name="Вычисление 17 2 2 3 3" xfId="44065" xr:uid="{00000000-0005-0000-0000-00005AA40000}"/>
    <cellStyle name="Вычисление 17 2 2 4" xfId="44066" xr:uid="{00000000-0005-0000-0000-00005BA40000}"/>
    <cellStyle name="Вычисление 17 2 2 4 2" xfId="44067" xr:uid="{00000000-0005-0000-0000-00005CA40000}"/>
    <cellStyle name="Вычисление 17 2 2 4 3" xfId="44068" xr:uid="{00000000-0005-0000-0000-00005DA40000}"/>
    <cellStyle name="Вычисление 17 2 2 5" xfId="44069" xr:uid="{00000000-0005-0000-0000-00005EA40000}"/>
    <cellStyle name="Вычисление 17 2 2 5 2" xfId="44070" xr:uid="{00000000-0005-0000-0000-00005FA40000}"/>
    <cellStyle name="Вычисление 17 2 2 5 3" xfId="44071" xr:uid="{00000000-0005-0000-0000-000060A40000}"/>
    <cellStyle name="Вычисление 17 2 2 6" xfId="44072" xr:uid="{00000000-0005-0000-0000-000061A40000}"/>
    <cellStyle name="Вычисление 17 2 2 7" xfId="44073" xr:uid="{00000000-0005-0000-0000-000062A40000}"/>
    <cellStyle name="Вычисление 17 2 3" xfId="44074" xr:uid="{00000000-0005-0000-0000-000063A40000}"/>
    <cellStyle name="Вычисление 17 2 3 2" xfId="44075" xr:uid="{00000000-0005-0000-0000-000064A40000}"/>
    <cellStyle name="Вычисление 17 2 4" xfId="44076" xr:uid="{00000000-0005-0000-0000-000065A40000}"/>
    <cellStyle name="Вычисление 17 2 4 2" xfId="44077" xr:uid="{00000000-0005-0000-0000-000066A40000}"/>
    <cellStyle name="Вычисление 17 2 4 3" xfId="44078" xr:uid="{00000000-0005-0000-0000-000067A40000}"/>
    <cellStyle name="Вычисление 17 2 5" xfId="44079" xr:uid="{00000000-0005-0000-0000-000068A40000}"/>
    <cellStyle name="Вычисление 17 2 5 2" xfId="44080" xr:uid="{00000000-0005-0000-0000-000069A40000}"/>
    <cellStyle name="Вычисление 17 2 5 3" xfId="44081" xr:uid="{00000000-0005-0000-0000-00006AA40000}"/>
    <cellStyle name="Вычисление 17 2 6" xfId="44082" xr:uid="{00000000-0005-0000-0000-00006BA40000}"/>
    <cellStyle name="Вычисление 17 3" xfId="44083" xr:uid="{00000000-0005-0000-0000-00006CA40000}"/>
    <cellStyle name="Вычисление 17 3 2" xfId="44084" xr:uid="{00000000-0005-0000-0000-00006DA40000}"/>
    <cellStyle name="Вычисление 17 3 2 2" xfId="44085" xr:uid="{00000000-0005-0000-0000-00006EA40000}"/>
    <cellStyle name="Вычисление 17 3 3" xfId="44086" xr:uid="{00000000-0005-0000-0000-00006FA40000}"/>
    <cellStyle name="Вычисление 17 3 3 2" xfId="44087" xr:uid="{00000000-0005-0000-0000-000070A40000}"/>
    <cellStyle name="Вычисление 17 3 3 3" xfId="44088" xr:uid="{00000000-0005-0000-0000-000071A40000}"/>
    <cellStyle name="Вычисление 17 3 4" xfId="44089" xr:uid="{00000000-0005-0000-0000-000072A40000}"/>
    <cellStyle name="Вычисление 17 3 4 2" xfId="44090" xr:uid="{00000000-0005-0000-0000-000073A40000}"/>
    <cellStyle name="Вычисление 17 3 4 3" xfId="44091" xr:uid="{00000000-0005-0000-0000-000074A40000}"/>
    <cellStyle name="Вычисление 17 3 5" xfId="44092" xr:uid="{00000000-0005-0000-0000-000075A40000}"/>
    <cellStyle name="Вычисление 17 3 5 2" xfId="44093" xr:uid="{00000000-0005-0000-0000-000076A40000}"/>
    <cellStyle name="Вычисление 17 3 5 3" xfId="44094" xr:uid="{00000000-0005-0000-0000-000077A40000}"/>
    <cellStyle name="Вычисление 17 3 6" xfId="44095" xr:uid="{00000000-0005-0000-0000-000078A40000}"/>
    <cellStyle name="Вычисление 17 3 7" xfId="44096" xr:uid="{00000000-0005-0000-0000-000079A40000}"/>
    <cellStyle name="Вычисление 17 4" xfId="44097" xr:uid="{00000000-0005-0000-0000-00007AA40000}"/>
    <cellStyle name="Вычисление 17 4 2" xfId="44098" xr:uid="{00000000-0005-0000-0000-00007BA40000}"/>
    <cellStyle name="Вычисление 17 4 2 2" xfId="44099" xr:uid="{00000000-0005-0000-0000-00007CA40000}"/>
    <cellStyle name="Вычисление 17 4 3" xfId="44100" xr:uid="{00000000-0005-0000-0000-00007DA40000}"/>
    <cellStyle name="Вычисление 17 4 3 2" xfId="44101" xr:uid="{00000000-0005-0000-0000-00007EA40000}"/>
    <cellStyle name="Вычисление 17 4 3 3" xfId="44102" xr:uid="{00000000-0005-0000-0000-00007FA40000}"/>
    <cellStyle name="Вычисление 17 4 4" xfId="44103" xr:uid="{00000000-0005-0000-0000-000080A40000}"/>
    <cellStyle name="Вычисление 17 4 4 2" xfId="44104" xr:uid="{00000000-0005-0000-0000-000081A40000}"/>
    <cellStyle name="Вычисление 17 4 4 3" xfId="44105" xr:uid="{00000000-0005-0000-0000-000082A40000}"/>
    <cellStyle name="Вычисление 17 4 5" xfId="44106" xr:uid="{00000000-0005-0000-0000-000083A40000}"/>
    <cellStyle name="Вычисление 17 4 5 2" xfId="44107" xr:uid="{00000000-0005-0000-0000-000084A40000}"/>
    <cellStyle name="Вычисление 17 4 5 3" xfId="44108" xr:uid="{00000000-0005-0000-0000-000085A40000}"/>
    <cellStyle name="Вычисление 17 4 6" xfId="44109" xr:uid="{00000000-0005-0000-0000-000086A40000}"/>
    <cellStyle name="Вычисление 17 4 7" xfId="44110" xr:uid="{00000000-0005-0000-0000-000087A40000}"/>
    <cellStyle name="Вычисление 17 5" xfId="44111" xr:uid="{00000000-0005-0000-0000-000088A40000}"/>
    <cellStyle name="Вычисление 17 5 2" xfId="44112" xr:uid="{00000000-0005-0000-0000-000089A40000}"/>
    <cellStyle name="Вычисление 17 6" xfId="44113" xr:uid="{00000000-0005-0000-0000-00008AA40000}"/>
    <cellStyle name="Вычисление 17 6 2" xfId="44114" xr:uid="{00000000-0005-0000-0000-00008BA40000}"/>
    <cellStyle name="Вычисление 17 6 3" xfId="44115" xr:uid="{00000000-0005-0000-0000-00008CA40000}"/>
    <cellStyle name="Вычисление 17 7" xfId="44116" xr:uid="{00000000-0005-0000-0000-00008DA40000}"/>
    <cellStyle name="Вычисление 17 7 2" xfId="44117" xr:uid="{00000000-0005-0000-0000-00008EA40000}"/>
    <cellStyle name="Вычисление 17 7 3" xfId="44118" xr:uid="{00000000-0005-0000-0000-00008FA40000}"/>
    <cellStyle name="Вычисление 17 8" xfId="44119" xr:uid="{00000000-0005-0000-0000-000090A40000}"/>
    <cellStyle name="Вычисление 18" xfId="26799" xr:uid="{00000000-0005-0000-0000-000091A40000}"/>
    <cellStyle name="Вычисление 18 2" xfId="26800" xr:uid="{00000000-0005-0000-0000-000092A40000}"/>
    <cellStyle name="Вычисление 18 2 2" xfId="44120" xr:uid="{00000000-0005-0000-0000-000093A40000}"/>
    <cellStyle name="Вычисление 18 2 2 2" xfId="44121" xr:uid="{00000000-0005-0000-0000-000094A40000}"/>
    <cellStyle name="Вычисление 18 2 2 2 2" xfId="44122" xr:uid="{00000000-0005-0000-0000-000095A40000}"/>
    <cellStyle name="Вычисление 18 2 2 3" xfId="44123" xr:uid="{00000000-0005-0000-0000-000096A40000}"/>
    <cellStyle name="Вычисление 18 2 2 3 2" xfId="44124" xr:uid="{00000000-0005-0000-0000-000097A40000}"/>
    <cellStyle name="Вычисление 18 2 2 3 3" xfId="44125" xr:uid="{00000000-0005-0000-0000-000098A40000}"/>
    <cellStyle name="Вычисление 18 2 2 4" xfId="44126" xr:uid="{00000000-0005-0000-0000-000099A40000}"/>
    <cellStyle name="Вычисление 18 2 2 4 2" xfId="44127" xr:uid="{00000000-0005-0000-0000-00009AA40000}"/>
    <cellStyle name="Вычисление 18 2 2 4 3" xfId="44128" xr:uid="{00000000-0005-0000-0000-00009BA40000}"/>
    <cellStyle name="Вычисление 18 2 2 5" xfId="44129" xr:uid="{00000000-0005-0000-0000-00009CA40000}"/>
    <cellStyle name="Вычисление 18 2 2 5 2" xfId="44130" xr:uid="{00000000-0005-0000-0000-00009DA40000}"/>
    <cellStyle name="Вычисление 18 2 2 5 3" xfId="44131" xr:uid="{00000000-0005-0000-0000-00009EA40000}"/>
    <cellStyle name="Вычисление 18 2 2 6" xfId="44132" xr:uid="{00000000-0005-0000-0000-00009FA40000}"/>
    <cellStyle name="Вычисление 18 2 2 7" xfId="44133" xr:uid="{00000000-0005-0000-0000-0000A0A40000}"/>
    <cellStyle name="Вычисление 18 2 3" xfId="44134" xr:uid="{00000000-0005-0000-0000-0000A1A40000}"/>
    <cellStyle name="Вычисление 18 2 3 2" xfId="44135" xr:uid="{00000000-0005-0000-0000-0000A2A40000}"/>
    <cellStyle name="Вычисление 18 2 4" xfId="44136" xr:uid="{00000000-0005-0000-0000-0000A3A40000}"/>
    <cellStyle name="Вычисление 18 2 4 2" xfId="44137" xr:uid="{00000000-0005-0000-0000-0000A4A40000}"/>
    <cellStyle name="Вычисление 18 2 4 3" xfId="44138" xr:uid="{00000000-0005-0000-0000-0000A5A40000}"/>
    <cellStyle name="Вычисление 18 2 5" xfId="44139" xr:uid="{00000000-0005-0000-0000-0000A6A40000}"/>
    <cellStyle name="Вычисление 18 2 5 2" xfId="44140" xr:uid="{00000000-0005-0000-0000-0000A7A40000}"/>
    <cellStyle name="Вычисление 18 2 5 3" xfId="44141" xr:uid="{00000000-0005-0000-0000-0000A8A40000}"/>
    <cellStyle name="Вычисление 18 2 6" xfId="44142" xr:uid="{00000000-0005-0000-0000-0000A9A40000}"/>
    <cellStyle name="Вычисление 18 3" xfId="44143" xr:uid="{00000000-0005-0000-0000-0000AAA40000}"/>
    <cellStyle name="Вычисление 18 3 2" xfId="44144" xr:uid="{00000000-0005-0000-0000-0000ABA40000}"/>
    <cellStyle name="Вычисление 18 3 2 2" xfId="44145" xr:uid="{00000000-0005-0000-0000-0000ACA40000}"/>
    <cellStyle name="Вычисление 18 3 3" xfId="44146" xr:uid="{00000000-0005-0000-0000-0000ADA40000}"/>
    <cellStyle name="Вычисление 18 3 3 2" xfId="44147" xr:uid="{00000000-0005-0000-0000-0000AEA40000}"/>
    <cellStyle name="Вычисление 18 3 3 3" xfId="44148" xr:uid="{00000000-0005-0000-0000-0000AFA40000}"/>
    <cellStyle name="Вычисление 18 3 4" xfId="44149" xr:uid="{00000000-0005-0000-0000-0000B0A40000}"/>
    <cellStyle name="Вычисление 18 3 4 2" xfId="44150" xr:uid="{00000000-0005-0000-0000-0000B1A40000}"/>
    <cellStyle name="Вычисление 18 3 4 3" xfId="44151" xr:uid="{00000000-0005-0000-0000-0000B2A40000}"/>
    <cellStyle name="Вычисление 18 3 5" xfId="44152" xr:uid="{00000000-0005-0000-0000-0000B3A40000}"/>
    <cellStyle name="Вычисление 18 3 5 2" xfId="44153" xr:uid="{00000000-0005-0000-0000-0000B4A40000}"/>
    <cellStyle name="Вычисление 18 3 5 3" xfId="44154" xr:uid="{00000000-0005-0000-0000-0000B5A40000}"/>
    <cellStyle name="Вычисление 18 3 6" xfId="44155" xr:uid="{00000000-0005-0000-0000-0000B6A40000}"/>
    <cellStyle name="Вычисление 18 3 7" xfId="44156" xr:uid="{00000000-0005-0000-0000-0000B7A40000}"/>
    <cellStyle name="Вычисление 18 4" xfId="44157" xr:uid="{00000000-0005-0000-0000-0000B8A40000}"/>
    <cellStyle name="Вычисление 18 4 2" xfId="44158" xr:uid="{00000000-0005-0000-0000-0000B9A40000}"/>
    <cellStyle name="Вычисление 18 4 2 2" xfId="44159" xr:uid="{00000000-0005-0000-0000-0000BAA40000}"/>
    <cellStyle name="Вычисление 18 4 3" xfId="44160" xr:uid="{00000000-0005-0000-0000-0000BBA40000}"/>
    <cellStyle name="Вычисление 18 4 3 2" xfId="44161" xr:uid="{00000000-0005-0000-0000-0000BCA40000}"/>
    <cellStyle name="Вычисление 18 4 3 3" xfId="44162" xr:uid="{00000000-0005-0000-0000-0000BDA40000}"/>
    <cellStyle name="Вычисление 18 4 4" xfId="44163" xr:uid="{00000000-0005-0000-0000-0000BEA40000}"/>
    <cellStyle name="Вычисление 18 4 4 2" xfId="44164" xr:uid="{00000000-0005-0000-0000-0000BFA40000}"/>
    <cellStyle name="Вычисление 18 4 4 3" xfId="44165" xr:uid="{00000000-0005-0000-0000-0000C0A40000}"/>
    <cellStyle name="Вычисление 18 4 5" xfId="44166" xr:uid="{00000000-0005-0000-0000-0000C1A40000}"/>
    <cellStyle name="Вычисление 18 4 5 2" xfId="44167" xr:uid="{00000000-0005-0000-0000-0000C2A40000}"/>
    <cellStyle name="Вычисление 18 4 5 3" xfId="44168" xr:uid="{00000000-0005-0000-0000-0000C3A40000}"/>
    <cellStyle name="Вычисление 18 4 6" xfId="44169" xr:uid="{00000000-0005-0000-0000-0000C4A40000}"/>
    <cellStyle name="Вычисление 18 4 7" xfId="44170" xr:uid="{00000000-0005-0000-0000-0000C5A40000}"/>
    <cellStyle name="Вычисление 18 5" xfId="44171" xr:uid="{00000000-0005-0000-0000-0000C6A40000}"/>
    <cellStyle name="Вычисление 18 5 2" xfId="44172" xr:uid="{00000000-0005-0000-0000-0000C7A40000}"/>
    <cellStyle name="Вычисление 18 6" xfId="44173" xr:uid="{00000000-0005-0000-0000-0000C8A40000}"/>
    <cellStyle name="Вычисление 18 6 2" xfId="44174" xr:uid="{00000000-0005-0000-0000-0000C9A40000}"/>
    <cellStyle name="Вычисление 18 6 3" xfId="44175" xr:uid="{00000000-0005-0000-0000-0000CAA40000}"/>
    <cellStyle name="Вычисление 18 7" xfId="44176" xr:uid="{00000000-0005-0000-0000-0000CBA40000}"/>
    <cellStyle name="Вычисление 18 7 2" xfId="44177" xr:uid="{00000000-0005-0000-0000-0000CCA40000}"/>
    <cellStyle name="Вычисление 18 7 3" xfId="44178" xr:uid="{00000000-0005-0000-0000-0000CDA40000}"/>
    <cellStyle name="Вычисление 18 8" xfId="44179" xr:uid="{00000000-0005-0000-0000-0000CEA40000}"/>
    <cellStyle name="Вычисление 19" xfId="26801" xr:uid="{00000000-0005-0000-0000-0000CFA40000}"/>
    <cellStyle name="Вычисление 19 2" xfId="26802" xr:uid="{00000000-0005-0000-0000-0000D0A40000}"/>
    <cellStyle name="Вычисление 19 2 2" xfId="44180" xr:uid="{00000000-0005-0000-0000-0000D1A40000}"/>
    <cellStyle name="Вычисление 19 2 2 2" xfId="44181" xr:uid="{00000000-0005-0000-0000-0000D2A40000}"/>
    <cellStyle name="Вычисление 19 2 2 2 2" xfId="44182" xr:uid="{00000000-0005-0000-0000-0000D3A40000}"/>
    <cellStyle name="Вычисление 19 2 2 3" xfId="44183" xr:uid="{00000000-0005-0000-0000-0000D4A40000}"/>
    <cellStyle name="Вычисление 19 2 2 3 2" xfId="44184" xr:uid="{00000000-0005-0000-0000-0000D5A40000}"/>
    <cellStyle name="Вычисление 19 2 2 3 3" xfId="44185" xr:uid="{00000000-0005-0000-0000-0000D6A40000}"/>
    <cellStyle name="Вычисление 19 2 2 4" xfId="44186" xr:uid="{00000000-0005-0000-0000-0000D7A40000}"/>
    <cellStyle name="Вычисление 19 2 2 4 2" xfId="44187" xr:uid="{00000000-0005-0000-0000-0000D8A40000}"/>
    <cellStyle name="Вычисление 19 2 2 4 3" xfId="44188" xr:uid="{00000000-0005-0000-0000-0000D9A40000}"/>
    <cellStyle name="Вычисление 19 2 2 5" xfId="44189" xr:uid="{00000000-0005-0000-0000-0000DAA40000}"/>
    <cellStyle name="Вычисление 19 2 2 5 2" xfId="44190" xr:uid="{00000000-0005-0000-0000-0000DBA40000}"/>
    <cellStyle name="Вычисление 19 2 2 5 3" xfId="44191" xr:uid="{00000000-0005-0000-0000-0000DCA40000}"/>
    <cellStyle name="Вычисление 19 2 2 6" xfId="44192" xr:uid="{00000000-0005-0000-0000-0000DDA40000}"/>
    <cellStyle name="Вычисление 19 2 2 7" xfId="44193" xr:uid="{00000000-0005-0000-0000-0000DEA40000}"/>
    <cellStyle name="Вычисление 19 2 3" xfId="44194" xr:uid="{00000000-0005-0000-0000-0000DFA40000}"/>
    <cellStyle name="Вычисление 19 2 3 2" xfId="44195" xr:uid="{00000000-0005-0000-0000-0000E0A40000}"/>
    <cellStyle name="Вычисление 19 2 4" xfId="44196" xr:uid="{00000000-0005-0000-0000-0000E1A40000}"/>
    <cellStyle name="Вычисление 19 2 4 2" xfId="44197" xr:uid="{00000000-0005-0000-0000-0000E2A40000}"/>
    <cellStyle name="Вычисление 19 2 4 3" xfId="44198" xr:uid="{00000000-0005-0000-0000-0000E3A40000}"/>
    <cellStyle name="Вычисление 19 2 5" xfId="44199" xr:uid="{00000000-0005-0000-0000-0000E4A40000}"/>
    <cellStyle name="Вычисление 19 2 5 2" xfId="44200" xr:uid="{00000000-0005-0000-0000-0000E5A40000}"/>
    <cellStyle name="Вычисление 19 2 5 3" xfId="44201" xr:uid="{00000000-0005-0000-0000-0000E6A40000}"/>
    <cellStyle name="Вычисление 19 2 6" xfId="44202" xr:uid="{00000000-0005-0000-0000-0000E7A40000}"/>
    <cellStyle name="Вычисление 19 3" xfId="44203" xr:uid="{00000000-0005-0000-0000-0000E8A40000}"/>
    <cellStyle name="Вычисление 19 3 2" xfId="44204" xr:uid="{00000000-0005-0000-0000-0000E9A40000}"/>
    <cellStyle name="Вычисление 19 3 2 2" xfId="44205" xr:uid="{00000000-0005-0000-0000-0000EAA40000}"/>
    <cellStyle name="Вычисление 19 3 3" xfId="44206" xr:uid="{00000000-0005-0000-0000-0000EBA40000}"/>
    <cellStyle name="Вычисление 19 3 3 2" xfId="44207" xr:uid="{00000000-0005-0000-0000-0000ECA40000}"/>
    <cellStyle name="Вычисление 19 3 3 3" xfId="44208" xr:uid="{00000000-0005-0000-0000-0000EDA40000}"/>
    <cellStyle name="Вычисление 19 3 4" xfId="44209" xr:uid="{00000000-0005-0000-0000-0000EEA40000}"/>
    <cellStyle name="Вычисление 19 3 4 2" xfId="44210" xr:uid="{00000000-0005-0000-0000-0000EFA40000}"/>
    <cellStyle name="Вычисление 19 3 4 3" xfId="44211" xr:uid="{00000000-0005-0000-0000-0000F0A40000}"/>
    <cellStyle name="Вычисление 19 3 5" xfId="44212" xr:uid="{00000000-0005-0000-0000-0000F1A40000}"/>
    <cellStyle name="Вычисление 19 3 5 2" xfId="44213" xr:uid="{00000000-0005-0000-0000-0000F2A40000}"/>
    <cellStyle name="Вычисление 19 3 5 3" xfId="44214" xr:uid="{00000000-0005-0000-0000-0000F3A40000}"/>
    <cellStyle name="Вычисление 19 3 6" xfId="44215" xr:uid="{00000000-0005-0000-0000-0000F4A40000}"/>
    <cellStyle name="Вычисление 19 3 7" xfId="44216" xr:uid="{00000000-0005-0000-0000-0000F5A40000}"/>
    <cellStyle name="Вычисление 19 4" xfId="44217" xr:uid="{00000000-0005-0000-0000-0000F6A40000}"/>
    <cellStyle name="Вычисление 19 4 2" xfId="44218" xr:uid="{00000000-0005-0000-0000-0000F7A40000}"/>
    <cellStyle name="Вычисление 19 4 2 2" xfId="44219" xr:uid="{00000000-0005-0000-0000-0000F8A40000}"/>
    <cellStyle name="Вычисление 19 4 3" xfId="44220" xr:uid="{00000000-0005-0000-0000-0000F9A40000}"/>
    <cellStyle name="Вычисление 19 4 3 2" xfId="44221" xr:uid="{00000000-0005-0000-0000-0000FAA40000}"/>
    <cellStyle name="Вычисление 19 4 3 3" xfId="44222" xr:uid="{00000000-0005-0000-0000-0000FBA40000}"/>
    <cellStyle name="Вычисление 19 4 4" xfId="44223" xr:uid="{00000000-0005-0000-0000-0000FCA40000}"/>
    <cellStyle name="Вычисление 19 4 4 2" xfId="44224" xr:uid="{00000000-0005-0000-0000-0000FDA40000}"/>
    <cellStyle name="Вычисление 19 4 4 3" xfId="44225" xr:uid="{00000000-0005-0000-0000-0000FEA40000}"/>
    <cellStyle name="Вычисление 19 4 5" xfId="44226" xr:uid="{00000000-0005-0000-0000-0000FFA40000}"/>
    <cellStyle name="Вычисление 19 4 5 2" xfId="44227" xr:uid="{00000000-0005-0000-0000-000000A50000}"/>
    <cellStyle name="Вычисление 19 4 5 3" xfId="44228" xr:uid="{00000000-0005-0000-0000-000001A50000}"/>
    <cellStyle name="Вычисление 19 4 6" xfId="44229" xr:uid="{00000000-0005-0000-0000-000002A50000}"/>
    <cellStyle name="Вычисление 19 4 7" xfId="44230" xr:uid="{00000000-0005-0000-0000-000003A50000}"/>
    <cellStyle name="Вычисление 19 5" xfId="44231" xr:uid="{00000000-0005-0000-0000-000004A50000}"/>
    <cellStyle name="Вычисление 19 5 2" xfId="44232" xr:uid="{00000000-0005-0000-0000-000005A50000}"/>
    <cellStyle name="Вычисление 19 6" xfId="44233" xr:uid="{00000000-0005-0000-0000-000006A50000}"/>
    <cellStyle name="Вычисление 19 6 2" xfId="44234" xr:uid="{00000000-0005-0000-0000-000007A50000}"/>
    <cellStyle name="Вычисление 19 6 3" xfId="44235" xr:uid="{00000000-0005-0000-0000-000008A50000}"/>
    <cellStyle name="Вычисление 19 7" xfId="44236" xr:uid="{00000000-0005-0000-0000-000009A50000}"/>
    <cellStyle name="Вычисление 19 7 2" xfId="44237" xr:uid="{00000000-0005-0000-0000-00000AA50000}"/>
    <cellStyle name="Вычисление 19 7 3" xfId="44238" xr:uid="{00000000-0005-0000-0000-00000BA50000}"/>
    <cellStyle name="Вычисление 19 8" xfId="44239" xr:uid="{00000000-0005-0000-0000-00000CA50000}"/>
    <cellStyle name="Вычисление 2" xfId="26803" xr:uid="{00000000-0005-0000-0000-00000DA50000}"/>
    <cellStyle name="Вычисление 2 10" xfId="26804" xr:uid="{00000000-0005-0000-0000-00000EA50000}"/>
    <cellStyle name="Вычисление 2 10 2" xfId="44240" xr:uid="{00000000-0005-0000-0000-00000FA50000}"/>
    <cellStyle name="Вычисление 2 10 2 2" xfId="44241" xr:uid="{00000000-0005-0000-0000-000010A50000}"/>
    <cellStyle name="Вычисление 2 10 2 2 2" xfId="44242" xr:uid="{00000000-0005-0000-0000-000011A50000}"/>
    <cellStyle name="Вычисление 2 10 2 2 2 2" xfId="44243" xr:uid="{00000000-0005-0000-0000-000012A50000}"/>
    <cellStyle name="Вычисление 2 10 2 2 3" xfId="44244" xr:uid="{00000000-0005-0000-0000-000013A50000}"/>
    <cellStyle name="Вычисление 2 10 2 2 3 2" xfId="44245" xr:uid="{00000000-0005-0000-0000-000014A50000}"/>
    <cellStyle name="Вычисление 2 10 2 2 3 3" xfId="44246" xr:uid="{00000000-0005-0000-0000-000015A50000}"/>
    <cellStyle name="Вычисление 2 10 2 2 4" xfId="44247" xr:uid="{00000000-0005-0000-0000-000016A50000}"/>
    <cellStyle name="Вычисление 2 10 2 2 4 2" xfId="44248" xr:uid="{00000000-0005-0000-0000-000017A50000}"/>
    <cellStyle name="Вычисление 2 10 2 2 4 3" xfId="44249" xr:uid="{00000000-0005-0000-0000-000018A50000}"/>
    <cellStyle name="Вычисление 2 10 2 2 5" xfId="44250" xr:uid="{00000000-0005-0000-0000-000019A50000}"/>
    <cellStyle name="Вычисление 2 10 2 2 5 2" xfId="44251" xr:uid="{00000000-0005-0000-0000-00001AA50000}"/>
    <cellStyle name="Вычисление 2 10 2 2 5 3" xfId="44252" xr:uid="{00000000-0005-0000-0000-00001BA50000}"/>
    <cellStyle name="Вычисление 2 10 2 2 6" xfId="44253" xr:uid="{00000000-0005-0000-0000-00001CA50000}"/>
    <cellStyle name="Вычисление 2 10 2 2 7" xfId="44254" xr:uid="{00000000-0005-0000-0000-00001DA50000}"/>
    <cellStyle name="Вычисление 2 10 2 3" xfId="44255" xr:uid="{00000000-0005-0000-0000-00001EA50000}"/>
    <cellStyle name="Вычисление 2 10 2 3 2" xfId="44256" xr:uid="{00000000-0005-0000-0000-00001FA50000}"/>
    <cellStyle name="Вычисление 2 10 2 4" xfId="44257" xr:uid="{00000000-0005-0000-0000-000020A50000}"/>
    <cellStyle name="Вычисление 2 10 2 4 2" xfId="44258" xr:uid="{00000000-0005-0000-0000-000021A50000}"/>
    <cellStyle name="Вычисление 2 10 2 4 3" xfId="44259" xr:uid="{00000000-0005-0000-0000-000022A50000}"/>
    <cellStyle name="Вычисление 2 10 2 5" xfId="44260" xr:uid="{00000000-0005-0000-0000-000023A50000}"/>
    <cellStyle name="Вычисление 2 10 2 5 2" xfId="44261" xr:uid="{00000000-0005-0000-0000-000024A50000}"/>
    <cellStyle name="Вычисление 2 10 2 5 3" xfId="44262" xr:uid="{00000000-0005-0000-0000-000025A50000}"/>
    <cellStyle name="Вычисление 2 10 2 6" xfId="44263" xr:uid="{00000000-0005-0000-0000-000026A50000}"/>
    <cellStyle name="Вычисление 2 10 3" xfId="44264" xr:uid="{00000000-0005-0000-0000-000027A50000}"/>
    <cellStyle name="Вычисление 2 10 3 2" xfId="44265" xr:uid="{00000000-0005-0000-0000-000028A50000}"/>
    <cellStyle name="Вычисление 2 10 3 2 2" xfId="44266" xr:uid="{00000000-0005-0000-0000-000029A50000}"/>
    <cellStyle name="Вычисление 2 10 3 3" xfId="44267" xr:uid="{00000000-0005-0000-0000-00002AA50000}"/>
    <cellStyle name="Вычисление 2 10 3 3 2" xfId="44268" xr:uid="{00000000-0005-0000-0000-00002BA50000}"/>
    <cellStyle name="Вычисление 2 10 3 3 3" xfId="44269" xr:uid="{00000000-0005-0000-0000-00002CA50000}"/>
    <cellStyle name="Вычисление 2 10 3 4" xfId="44270" xr:uid="{00000000-0005-0000-0000-00002DA50000}"/>
    <cellStyle name="Вычисление 2 10 3 4 2" xfId="44271" xr:uid="{00000000-0005-0000-0000-00002EA50000}"/>
    <cellStyle name="Вычисление 2 10 3 4 3" xfId="44272" xr:uid="{00000000-0005-0000-0000-00002FA50000}"/>
    <cellStyle name="Вычисление 2 10 3 5" xfId="44273" xr:uid="{00000000-0005-0000-0000-000030A50000}"/>
    <cellStyle name="Вычисление 2 10 3 5 2" xfId="44274" xr:uid="{00000000-0005-0000-0000-000031A50000}"/>
    <cellStyle name="Вычисление 2 10 3 5 3" xfId="44275" xr:uid="{00000000-0005-0000-0000-000032A50000}"/>
    <cellStyle name="Вычисление 2 10 3 6" xfId="44276" xr:uid="{00000000-0005-0000-0000-000033A50000}"/>
    <cellStyle name="Вычисление 2 10 3 7" xfId="44277" xr:uid="{00000000-0005-0000-0000-000034A50000}"/>
    <cellStyle name="Вычисление 2 10 4" xfId="44278" xr:uid="{00000000-0005-0000-0000-000035A50000}"/>
    <cellStyle name="Вычисление 2 10 4 2" xfId="44279" xr:uid="{00000000-0005-0000-0000-000036A50000}"/>
    <cellStyle name="Вычисление 2 10 4 2 2" xfId="44280" xr:uid="{00000000-0005-0000-0000-000037A50000}"/>
    <cellStyle name="Вычисление 2 10 4 3" xfId="44281" xr:uid="{00000000-0005-0000-0000-000038A50000}"/>
    <cellStyle name="Вычисление 2 10 4 3 2" xfId="44282" xr:uid="{00000000-0005-0000-0000-000039A50000}"/>
    <cellStyle name="Вычисление 2 10 4 3 3" xfId="44283" xr:uid="{00000000-0005-0000-0000-00003AA50000}"/>
    <cellStyle name="Вычисление 2 10 4 4" xfId="44284" xr:uid="{00000000-0005-0000-0000-00003BA50000}"/>
    <cellStyle name="Вычисление 2 10 4 4 2" xfId="44285" xr:uid="{00000000-0005-0000-0000-00003CA50000}"/>
    <cellStyle name="Вычисление 2 10 4 4 3" xfId="44286" xr:uid="{00000000-0005-0000-0000-00003DA50000}"/>
    <cellStyle name="Вычисление 2 10 4 5" xfId="44287" xr:uid="{00000000-0005-0000-0000-00003EA50000}"/>
    <cellStyle name="Вычисление 2 10 4 5 2" xfId="44288" xr:uid="{00000000-0005-0000-0000-00003FA50000}"/>
    <cellStyle name="Вычисление 2 10 4 5 3" xfId="44289" xr:uid="{00000000-0005-0000-0000-000040A50000}"/>
    <cellStyle name="Вычисление 2 10 4 6" xfId="44290" xr:uid="{00000000-0005-0000-0000-000041A50000}"/>
    <cellStyle name="Вычисление 2 10 4 7" xfId="44291" xr:uid="{00000000-0005-0000-0000-000042A50000}"/>
    <cellStyle name="Вычисление 2 10 5" xfId="44292" xr:uid="{00000000-0005-0000-0000-000043A50000}"/>
    <cellStyle name="Вычисление 2 10 5 2" xfId="44293" xr:uid="{00000000-0005-0000-0000-000044A50000}"/>
    <cellStyle name="Вычисление 2 10 6" xfId="44294" xr:uid="{00000000-0005-0000-0000-000045A50000}"/>
    <cellStyle name="Вычисление 2 10 6 2" xfId="44295" xr:uid="{00000000-0005-0000-0000-000046A50000}"/>
    <cellStyle name="Вычисление 2 10 6 3" xfId="44296" xr:uid="{00000000-0005-0000-0000-000047A50000}"/>
    <cellStyle name="Вычисление 2 10 7" xfId="44297" xr:uid="{00000000-0005-0000-0000-000048A50000}"/>
    <cellStyle name="Вычисление 2 10 7 2" xfId="44298" xr:uid="{00000000-0005-0000-0000-000049A50000}"/>
    <cellStyle name="Вычисление 2 10 7 3" xfId="44299" xr:uid="{00000000-0005-0000-0000-00004AA50000}"/>
    <cellStyle name="Вычисление 2 10 8" xfId="44300" xr:uid="{00000000-0005-0000-0000-00004BA50000}"/>
    <cellStyle name="Вычисление 2 11" xfId="26805" xr:uid="{00000000-0005-0000-0000-00004CA50000}"/>
    <cellStyle name="Вычисление 2 11 2" xfId="44301" xr:uid="{00000000-0005-0000-0000-00004DA50000}"/>
    <cellStyle name="Вычисление 2 11 2 2" xfId="44302" xr:uid="{00000000-0005-0000-0000-00004EA50000}"/>
    <cellStyle name="Вычисление 2 11 2 2 2" xfId="44303" xr:uid="{00000000-0005-0000-0000-00004FA50000}"/>
    <cellStyle name="Вычисление 2 11 2 2 2 2" xfId="44304" xr:uid="{00000000-0005-0000-0000-000050A50000}"/>
    <cellStyle name="Вычисление 2 11 2 2 3" xfId="44305" xr:uid="{00000000-0005-0000-0000-000051A50000}"/>
    <cellStyle name="Вычисление 2 11 2 2 3 2" xfId="44306" xr:uid="{00000000-0005-0000-0000-000052A50000}"/>
    <cellStyle name="Вычисление 2 11 2 2 3 3" xfId="44307" xr:uid="{00000000-0005-0000-0000-000053A50000}"/>
    <cellStyle name="Вычисление 2 11 2 2 4" xfId="44308" xr:uid="{00000000-0005-0000-0000-000054A50000}"/>
    <cellStyle name="Вычисление 2 11 2 2 4 2" xfId="44309" xr:uid="{00000000-0005-0000-0000-000055A50000}"/>
    <cellStyle name="Вычисление 2 11 2 2 4 3" xfId="44310" xr:uid="{00000000-0005-0000-0000-000056A50000}"/>
    <cellStyle name="Вычисление 2 11 2 2 5" xfId="44311" xr:uid="{00000000-0005-0000-0000-000057A50000}"/>
    <cellStyle name="Вычисление 2 11 2 2 5 2" xfId="44312" xr:uid="{00000000-0005-0000-0000-000058A50000}"/>
    <cellStyle name="Вычисление 2 11 2 2 5 3" xfId="44313" xr:uid="{00000000-0005-0000-0000-000059A50000}"/>
    <cellStyle name="Вычисление 2 11 2 2 6" xfId="44314" xr:uid="{00000000-0005-0000-0000-00005AA50000}"/>
    <cellStyle name="Вычисление 2 11 2 2 7" xfId="44315" xr:uid="{00000000-0005-0000-0000-00005BA50000}"/>
    <cellStyle name="Вычисление 2 11 2 3" xfId="44316" xr:uid="{00000000-0005-0000-0000-00005CA50000}"/>
    <cellStyle name="Вычисление 2 11 2 3 2" xfId="44317" xr:uid="{00000000-0005-0000-0000-00005DA50000}"/>
    <cellStyle name="Вычисление 2 11 2 4" xfId="44318" xr:uid="{00000000-0005-0000-0000-00005EA50000}"/>
    <cellStyle name="Вычисление 2 11 2 4 2" xfId="44319" xr:uid="{00000000-0005-0000-0000-00005FA50000}"/>
    <cellStyle name="Вычисление 2 11 2 4 3" xfId="44320" xr:uid="{00000000-0005-0000-0000-000060A50000}"/>
    <cellStyle name="Вычисление 2 11 2 5" xfId="44321" xr:uid="{00000000-0005-0000-0000-000061A50000}"/>
    <cellStyle name="Вычисление 2 11 2 5 2" xfId="44322" xr:uid="{00000000-0005-0000-0000-000062A50000}"/>
    <cellStyle name="Вычисление 2 11 2 5 3" xfId="44323" xr:uid="{00000000-0005-0000-0000-000063A50000}"/>
    <cellStyle name="Вычисление 2 11 2 6" xfId="44324" xr:uid="{00000000-0005-0000-0000-000064A50000}"/>
    <cellStyle name="Вычисление 2 11 3" xfId="44325" xr:uid="{00000000-0005-0000-0000-000065A50000}"/>
    <cellStyle name="Вычисление 2 11 3 2" xfId="44326" xr:uid="{00000000-0005-0000-0000-000066A50000}"/>
    <cellStyle name="Вычисление 2 11 3 2 2" xfId="44327" xr:uid="{00000000-0005-0000-0000-000067A50000}"/>
    <cellStyle name="Вычисление 2 11 3 3" xfId="44328" xr:uid="{00000000-0005-0000-0000-000068A50000}"/>
    <cellStyle name="Вычисление 2 11 3 3 2" xfId="44329" xr:uid="{00000000-0005-0000-0000-000069A50000}"/>
    <cellStyle name="Вычисление 2 11 3 3 3" xfId="44330" xr:uid="{00000000-0005-0000-0000-00006AA50000}"/>
    <cellStyle name="Вычисление 2 11 3 4" xfId="44331" xr:uid="{00000000-0005-0000-0000-00006BA50000}"/>
    <cellStyle name="Вычисление 2 11 3 4 2" xfId="44332" xr:uid="{00000000-0005-0000-0000-00006CA50000}"/>
    <cellStyle name="Вычисление 2 11 3 4 3" xfId="44333" xr:uid="{00000000-0005-0000-0000-00006DA50000}"/>
    <cellStyle name="Вычисление 2 11 3 5" xfId="44334" xr:uid="{00000000-0005-0000-0000-00006EA50000}"/>
    <cellStyle name="Вычисление 2 11 3 5 2" xfId="44335" xr:uid="{00000000-0005-0000-0000-00006FA50000}"/>
    <cellStyle name="Вычисление 2 11 3 5 3" xfId="44336" xr:uid="{00000000-0005-0000-0000-000070A50000}"/>
    <cellStyle name="Вычисление 2 11 3 6" xfId="44337" xr:uid="{00000000-0005-0000-0000-000071A50000}"/>
    <cellStyle name="Вычисление 2 11 3 7" xfId="44338" xr:uid="{00000000-0005-0000-0000-000072A50000}"/>
    <cellStyle name="Вычисление 2 11 4" xfId="44339" xr:uid="{00000000-0005-0000-0000-000073A50000}"/>
    <cellStyle name="Вычисление 2 11 4 2" xfId="44340" xr:uid="{00000000-0005-0000-0000-000074A50000}"/>
    <cellStyle name="Вычисление 2 11 4 2 2" xfId="44341" xr:uid="{00000000-0005-0000-0000-000075A50000}"/>
    <cellStyle name="Вычисление 2 11 4 3" xfId="44342" xr:uid="{00000000-0005-0000-0000-000076A50000}"/>
    <cellStyle name="Вычисление 2 11 4 3 2" xfId="44343" xr:uid="{00000000-0005-0000-0000-000077A50000}"/>
    <cellStyle name="Вычисление 2 11 4 3 3" xfId="44344" xr:uid="{00000000-0005-0000-0000-000078A50000}"/>
    <cellStyle name="Вычисление 2 11 4 4" xfId="44345" xr:uid="{00000000-0005-0000-0000-000079A50000}"/>
    <cellStyle name="Вычисление 2 11 4 4 2" xfId="44346" xr:uid="{00000000-0005-0000-0000-00007AA50000}"/>
    <cellStyle name="Вычисление 2 11 4 4 3" xfId="44347" xr:uid="{00000000-0005-0000-0000-00007BA50000}"/>
    <cellStyle name="Вычисление 2 11 4 5" xfId="44348" xr:uid="{00000000-0005-0000-0000-00007CA50000}"/>
    <cellStyle name="Вычисление 2 11 4 5 2" xfId="44349" xr:uid="{00000000-0005-0000-0000-00007DA50000}"/>
    <cellStyle name="Вычисление 2 11 4 5 3" xfId="44350" xr:uid="{00000000-0005-0000-0000-00007EA50000}"/>
    <cellStyle name="Вычисление 2 11 4 6" xfId="44351" xr:uid="{00000000-0005-0000-0000-00007FA50000}"/>
    <cellStyle name="Вычисление 2 11 4 7" xfId="44352" xr:uid="{00000000-0005-0000-0000-000080A50000}"/>
    <cellStyle name="Вычисление 2 11 5" xfId="44353" xr:uid="{00000000-0005-0000-0000-000081A50000}"/>
    <cellStyle name="Вычисление 2 11 5 2" xfId="44354" xr:uid="{00000000-0005-0000-0000-000082A50000}"/>
    <cellStyle name="Вычисление 2 11 6" xfId="44355" xr:uid="{00000000-0005-0000-0000-000083A50000}"/>
    <cellStyle name="Вычисление 2 11 6 2" xfId="44356" xr:uid="{00000000-0005-0000-0000-000084A50000}"/>
    <cellStyle name="Вычисление 2 11 6 3" xfId="44357" xr:uid="{00000000-0005-0000-0000-000085A50000}"/>
    <cellStyle name="Вычисление 2 11 7" xfId="44358" xr:uid="{00000000-0005-0000-0000-000086A50000}"/>
    <cellStyle name="Вычисление 2 11 7 2" xfId="44359" xr:uid="{00000000-0005-0000-0000-000087A50000}"/>
    <cellStyle name="Вычисление 2 11 7 3" xfId="44360" xr:uid="{00000000-0005-0000-0000-000088A50000}"/>
    <cellStyle name="Вычисление 2 11 8" xfId="44361" xr:uid="{00000000-0005-0000-0000-000089A50000}"/>
    <cellStyle name="Вычисление 2 12" xfId="44362" xr:uid="{00000000-0005-0000-0000-00008AA50000}"/>
    <cellStyle name="Вычисление 2 12 2" xfId="44363" xr:uid="{00000000-0005-0000-0000-00008BA50000}"/>
    <cellStyle name="Вычисление 2 12 2 2" xfId="44364" xr:uid="{00000000-0005-0000-0000-00008CA50000}"/>
    <cellStyle name="Вычисление 2 12 2 2 2" xfId="44365" xr:uid="{00000000-0005-0000-0000-00008DA50000}"/>
    <cellStyle name="Вычисление 2 12 2 2 2 2" xfId="44366" xr:uid="{00000000-0005-0000-0000-00008EA50000}"/>
    <cellStyle name="Вычисление 2 12 2 2 3" xfId="44367" xr:uid="{00000000-0005-0000-0000-00008FA50000}"/>
    <cellStyle name="Вычисление 2 12 2 2 3 2" xfId="44368" xr:uid="{00000000-0005-0000-0000-000090A50000}"/>
    <cellStyle name="Вычисление 2 12 2 2 3 3" xfId="44369" xr:uid="{00000000-0005-0000-0000-000091A50000}"/>
    <cellStyle name="Вычисление 2 12 2 2 4" xfId="44370" xr:uid="{00000000-0005-0000-0000-000092A50000}"/>
    <cellStyle name="Вычисление 2 12 2 2 4 2" xfId="44371" xr:uid="{00000000-0005-0000-0000-000093A50000}"/>
    <cellStyle name="Вычисление 2 12 2 2 4 3" xfId="44372" xr:uid="{00000000-0005-0000-0000-000094A50000}"/>
    <cellStyle name="Вычисление 2 12 2 2 5" xfId="44373" xr:uid="{00000000-0005-0000-0000-000095A50000}"/>
    <cellStyle name="Вычисление 2 12 2 2 5 2" xfId="44374" xr:uid="{00000000-0005-0000-0000-000096A50000}"/>
    <cellStyle name="Вычисление 2 12 2 2 5 3" xfId="44375" xr:uid="{00000000-0005-0000-0000-000097A50000}"/>
    <cellStyle name="Вычисление 2 12 2 2 6" xfId="44376" xr:uid="{00000000-0005-0000-0000-000098A50000}"/>
    <cellStyle name="Вычисление 2 12 2 2 7" xfId="44377" xr:uid="{00000000-0005-0000-0000-000099A50000}"/>
    <cellStyle name="Вычисление 2 12 2 3" xfId="44378" xr:uid="{00000000-0005-0000-0000-00009AA50000}"/>
    <cellStyle name="Вычисление 2 12 2 3 2" xfId="44379" xr:uid="{00000000-0005-0000-0000-00009BA50000}"/>
    <cellStyle name="Вычисление 2 12 2 4" xfId="44380" xr:uid="{00000000-0005-0000-0000-00009CA50000}"/>
    <cellStyle name="Вычисление 2 12 2 4 2" xfId="44381" xr:uid="{00000000-0005-0000-0000-00009DA50000}"/>
    <cellStyle name="Вычисление 2 12 2 4 3" xfId="44382" xr:uid="{00000000-0005-0000-0000-00009EA50000}"/>
    <cellStyle name="Вычисление 2 12 2 5" xfId="44383" xr:uid="{00000000-0005-0000-0000-00009FA50000}"/>
    <cellStyle name="Вычисление 2 12 2 5 2" xfId="44384" xr:uid="{00000000-0005-0000-0000-0000A0A50000}"/>
    <cellStyle name="Вычисление 2 12 2 5 3" xfId="44385" xr:uid="{00000000-0005-0000-0000-0000A1A50000}"/>
    <cellStyle name="Вычисление 2 12 2 6" xfId="44386" xr:uid="{00000000-0005-0000-0000-0000A2A50000}"/>
    <cellStyle name="Вычисление 2 12 3" xfId="44387" xr:uid="{00000000-0005-0000-0000-0000A3A50000}"/>
    <cellStyle name="Вычисление 2 12 3 2" xfId="44388" xr:uid="{00000000-0005-0000-0000-0000A4A50000}"/>
    <cellStyle name="Вычисление 2 12 3 2 2" xfId="44389" xr:uid="{00000000-0005-0000-0000-0000A5A50000}"/>
    <cellStyle name="Вычисление 2 12 3 3" xfId="44390" xr:uid="{00000000-0005-0000-0000-0000A6A50000}"/>
    <cellStyle name="Вычисление 2 12 3 3 2" xfId="44391" xr:uid="{00000000-0005-0000-0000-0000A7A50000}"/>
    <cellStyle name="Вычисление 2 12 3 3 3" xfId="44392" xr:uid="{00000000-0005-0000-0000-0000A8A50000}"/>
    <cellStyle name="Вычисление 2 12 3 4" xfId="44393" xr:uid="{00000000-0005-0000-0000-0000A9A50000}"/>
    <cellStyle name="Вычисление 2 12 3 4 2" xfId="44394" xr:uid="{00000000-0005-0000-0000-0000AAA50000}"/>
    <cellStyle name="Вычисление 2 12 3 4 3" xfId="44395" xr:uid="{00000000-0005-0000-0000-0000ABA50000}"/>
    <cellStyle name="Вычисление 2 12 3 5" xfId="44396" xr:uid="{00000000-0005-0000-0000-0000ACA50000}"/>
    <cellStyle name="Вычисление 2 12 3 5 2" xfId="44397" xr:uid="{00000000-0005-0000-0000-0000ADA50000}"/>
    <cellStyle name="Вычисление 2 12 3 5 3" xfId="44398" xr:uid="{00000000-0005-0000-0000-0000AEA50000}"/>
    <cellStyle name="Вычисление 2 12 3 6" xfId="44399" xr:uid="{00000000-0005-0000-0000-0000AFA50000}"/>
    <cellStyle name="Вычисление 2 12 3 7" xfId="44400" xr:uid="{00000000-0005-0000-0000-0000B0A50000}"/>
    <cellStyle name="Вычисление 2 12 4" xfId="44401" xr:uid="{00000000-0005-0000-0000-0000B1A50000}"/>
    <cellStyle name="Вычисление 2 12 4 2" xfId="44402" xr:uid="{00000000-0005-0000-0000-0000B2A50000}"/>
    <cellStyle name="Вычисление 2 12 4 2 2" xfId="44403" xr:uid="{00000000-0005-0000-0000-0000B3A50000}"/>
    <cellStyle name="Вычисление 2 12 4 3" xfId="44404" xr:uid="{00000000-0005-0000-0000-0000B4A50000}"/>
    <cellStyle name="Вычисление 2 12 4 3 2" xfId="44405" xr:uid="{00000000-0005-0000-0000-0000B5A50000}"/>
    <cellStyle name="Вычисление 2 12 4 3 3" xfId="44406" xr:uid="{00000000-0005-0000-0000-0000B6A50000}"/>
    <cellStyle name="Вычисление 2 12 4 4" xfId="44407" xr:uid="{00000000-0005-0000-0000-0000B7A50000}"/>
    <cellStyle name="Вычисление 2 12 4 4 2" xfId="44408" xr:uid="{00000000-0005-0000-0000-0000B8A50000}"/>
    <cellStyle name="Вычисление 2 12 4 4 3" xfId="44409" xr:uid="{00000000-0005-0000-0000-0000B9A50000}"/>
    <cellStyle name="Вычисление 2 12 4 5" xfId="44410" xr:uid="{00000000-0005-0000-0000-0000BAA50000}"/>
    <cellStyle name="Вычисление 2 12 4 5 2" xfId="44411" xr:uid="{00000000-0005-0000-0000-0000BBA50000}"/>
    <cellStyle name="Вычисление 2 12 4 5 3" xfId="44412" xr:uid="{00000000-0005-0000-0000-0000BCA50000}"/>
    <cellStyle name="Вычисление 2 12 4 6" xfId="44413" xr:uid="{00000000-0005-0000-0000-0000BDA50000}"/>
    <cellStyle name="Вычисление 2 12 4 7" xfId="44414" xr:uid="{00000000-0005-0000-0000-0000BEA50000}"/>
    <cellStyle name="Вычисление 2 12 5" xfId="44415" xr:uid="{00000000-0005-0000-0000-0000BFA50000}"/>
    <cellStyle name="Вычисление 2 12 5 2" xfId="44416" xr:uid="{00000000-0005-0000-0000-0000C0A50000}"/>
    <cellStyle name="Вычисление 2 12 6" xfId="44417" xr:uid="{00000000-0005-0000-0000-0000C1A50000}"/>
    <cellStyle name="Вычисление 2 12 6 2" xfId="44418" xr:uid="{00000000-0005-0000-0000-0000C2A50000}"/>
    <cellStyle name="Вычисление 2 12 6 3" xfId="44419" xr:uid="{00000000-0005-0000-0000-0000C3A50000}"/>
    <cellStyle name="Вычисление 2 12 7" xfId="44420" xr:uid="{00000000-0005-0000-0000-0000C4A50000}"/>
    <cellStyle name="Вычисление 2 12 7 2" xfId="44421" xr:uid="{00000000-0005-0000-0000-0000C5A50000}"/>
    <cellStyle name="Вычисление 2 12 7 3" xfId="44422" xr:uid="{00000000-0005-0000-0000-0000C6A50000}"/>
    <cellStyle name="Вычисление 2 12 8" xfId="44423" xr:uid="{00000000-0005-0000-0000-0000C7A50000}"/>
    <cellStyle name="Вычисление 2 13" xfId="44424" xr:uid="{00000000-0005-0000-0000-0000C8A50000}"/>
    <cellStyle name="Вычисление 2 13 2" xfId="44425" xr:uid="{00000000-0005-0000-0000-0000C9A50000}"/>
    <cellStyle name="Вычисление 2 13 2 2" xfId="44426" xr:uid="{00000000-0005-0000-0000-0000CAA50000}"/>
    <cellStyle name="Вычисление 2 13 2 2 2" xfId="44427" xr:uid="{00000000-0005-0000-0000-0000CBA50000}"/>
    <cellStyle name="Вычисление 2 13 2 2 2 2" xfId="44428" xr:uid="{00000000-0005-0000-0000-0000CCA50000}"/>
    <cellStyle name="Вычисление 2 13 2 2 3" xfId="44429" xr:uid="{00000000-0005-0000-0000-0000CDA50000}"/>
    <cellStyle name="Вычисление 2 13 2 2 3 2" xfId="44430" xr:uid="{00000000-0005-0000-0000-0000CEA50000}"/>
    <cellStyle name="Вычисление 2 13 2 2 3 3" xfId="44431" xr:uid="{00000000-0005-0000-0000-0000CFA50000}"/>
    <cellStyle name="Вычисление 2 13 2 2 4" xfId="44432" xr:uid="{00000000-0005-0000-0000-0000D0A50000}"/>
    <cellStyle name="Вычисление 2 13 2 2 4 2" xfId="44433" xr:uid="{00000000-0005-0000-0000-0000D1A50000}"/>
    <cellStyle name="Вычисление 2 13 2 2 4 3" xfId="44434" xr:uid="{00000000-0005-0000-0000-0000D2A50000}"/>
    <cellStyle name="Вычисление 2 13 2 2 5" xfId="44435" xr:uid="{00000000-0005-0000-0000-0000D3A50000}"/>
    <cellStyle name="Вычисление 2 13 2 2 5 2" xfId="44436" xr:uid="{00000000-0005-0000-0000-0000D4A50000}"/>
    <cellStyle name="Вычисление 2 13 2 2 5 3" xfId="44437" xr:uid="{00000000-0005-0000-0000-0000D5A50000}"/>
    <cellStyle name="Вычисление 2 13 2 2 6" xfId="44438" xr:uid="{00000000-0005-0000-0000-0000D6A50000}"/>
    <cellStyle name="Вычисление 2 13 2 2 7" xfId="44439" xr:uid="{00000000-0005-0000-0000-0000D7A50000}"/>
    <cellStyle name="Вычисление 2 13 2 3" xfId="44440" xr:uid="{00000000-0005-0000-0000-0000D8A50000}"/>
    <cellStyle name="Вычисление 2 13 2 3 2" xfId="44441" xr:uid="{00000000-0005-0000-0000-0000D9A50000}"/>
    <cellStyle name="Вычисление 2 13 2 4" xfId="44442" xr:uid="{00000000-0005-0000-0000-0000DAA50000}"/>
    <cellStyle name="Вычисление 2 13 2 4 2" xfId="44443" xr:uid="{00000000-0005-0000-0000-0000DBA50000}"/>
    <cellStyle name="Вычисление 2 13 2 4 3" xfId="44444" xr:uid="{00000000-0005-0000-0000-0000DCA50000}"/>
    <cellStyle name="Вычисление 2 13 2 5" xfId="44445" xr:uid="{00000000-0005-0000-0000-0000DDA50000}"/>
    <cellStyle name="Вычисление 2 13 2 5 2" xfId="44446" xr:uid="{00000000-0005-0000-0000-0000DEA50000}"/>
    <cellStyle name="Вычисление 2 13 2 5 3" xfId="44447" xr:uid="{00000000-0005-0000-0000-0000DFA50000}"/>
    <cellStyle name="Вычисление 2 13 2 6" xfId="44448" xr:uid="{00000000-0005-0000-0000-0000E0A50000}"/>
    <cellStyle name="Вычисление 2 13 3" xfId="44449" xr:uid="{00000000-0005-0000-0000-0000E1A50000}"/>
    <cellStyle name="Вычисление 2 13 3 2" xfId="44450" xr:uid="{00000000-0005-0000-0000-0000E2A50000}"/>
    <cellStyle name="Вычисление 2 13 3 2 2" xfId="44451" xr:uid="{00000000-0005-0000-0000-0000E3A50000}"/>
    <cellStyle name="Вычисление 2 13 3 3" xfId="44452" xr:uid="{00000000-0005-0000-0000-0000E4A50000}"/>
    <cellStyle name="Вычисление 2 13 3 3 2" xfId="44453" xr:uid="{00000000-0005-0000-0000-0000E5A50000}"/>
    <cellStyle name="Вычисление 2 13 3 3 3" xfId="44454" xr:uid="{00000000-0005-0000-0000-0000E6A50000}"/>
    <cellStyle name="Вычисление 2 13 3 4" xfId="44455" xr:uid="{00000000-0005-0000-0000-0000E7A50000}"/>
    <cellStyle name="Вычисление 2 13 3 4 2" xfId="44456" xr:uid="{00000000-0005-0000-0000-0000E8A50000}"/>
    <cellStyle name="Вычисление 2 13 3 4 3" xfId="44457" xr:uid="{00000000-0005-0000-0000-0000E9A50000}"/>
    <cellStyle name="Вычисление 2 13 3 5" xfId="44458" xr:uid="{00000000-0005-0000-0000-0000EAA50000}"/>
    <cellStyle name="Вычисление 2 13 3 5 2" xfId="44459" xr:uid="{00000000-0005-0000-0000-0000EBA50000}"/>
    <cellStyle name="Вычисление 2 13 3 5 3" xfId="44460" xr:uid="{00000000-0005-0000-0000-0000ECA50000}"/>
    <cellStyle name="Вычисление 2 13 3 6" xfId="44461" xr:uid="{00000000-0005-0000-0000-0000EDA50000}"/>
    <cellStyle name="Вычисление 2 13 3 7" xfId="44462" xr:uid="{00000000-0005-0000-0000-0000EEA50000}"/>
    <cellStyle name="Вычисление 2 13 4" xfId="44463" xr:uid="{00000000-0005-0000-0000-0000EFA50000}"/>
    <cellStyle name="Вычисление 2 13 4 2" xfId="44464" xr:uid="{00000000-0005-0000-0000-0000F0A50000}"/>
    <cellStyle name="Вычисление 2 13 4 2 2" xfId="44465" xr:uid="{00000000-0005-0000-0000-0000F1A50000}"/>
    <cellStyle name="Вычисление 2 13 4 3" xfId="44466" xr:uid="{00000000-0005-0000-0000-0000F2A50000}"/>
    <cellStyle name="Вычисление 2 13 4 3 2" xfId="44467" xr:uid="{00000000-0005-0000-0000-0000F3A50000}"/>
    <cellStyle name="Вычисление 2 13 4 3 3" xfId="44468" xr:uid="{00000000-0005-0000-0000-0000F4A50000}"/>
    <cellStyle name="Вычисление 2 13 4 4" xfId="44469" xr:uid="{00000000-0005-0000-0000-0000F5A50000}"/>
    <cellStyle name="Вычисление 2 13 4 4 2" xfId="44470" xr:uid="{00000000-0005-0000-0000-0000F6A50000}"/>
    <cellStyle name="Вычисление 2 13 4 4 3" xfId="44471" xr:uid="{00000000-0005-0000-0000-0000F7A50000}"/>
    <cellStyle name="Вычисление 2 13 4 5" xfId="44472" xr:uid="{00000000-0005-0000-0000-0000F8A50000}"/>
    <cellStyle name="Вычисление 2 13 4 5 2" xfId="44473" xr:uid="{00000000-0005-0000-0000-0000F9A50000}"/>
    <cellStyle name="Вычисление 2 13 4 5 3" xfId="44474" xr:uid="{00000000-0005-0000-0000-0000FAA50000}"/>
    <cellStyle name="Вычисление 2 13 4 6" xfId="44475" xr:uid="{00000000-0005-0000-0000-0000FBA50000}"/>
    <cellStyle name="Вычисление 2 13 4 7" xfId="44476" xr:uid="{00000000-0005-0000-0000-0000FCA50000}"/>
    <cellStyle name="Вычисление 2 13 5" xfId="44477" xr:uid="{00000000-0005-0000-0000-0000FDA50000}"/>
    <cellStyle name="Вычисление 2 13 5 2" xfId="44478" xr:uid="{00000000-0005-0000-0000-0000FEA50000}"/>
    <cellStyle name="Вычисление 2 13 6" xfId="44479" xr:uid="{00000000-0005-0000-0000-0000FFA50000}"/>
    <cellStyle name="Вычисление 2 13 6 2" xfId="44480" xr:uid="{00000000-0005-0000-0000-000000A60000}"/>
    <cellStyle name="Вычисление 2 13 6 3" xfId="44481" xr:uid="{00000000-0005-0000-0000-000001A60000}"/>
    <cellStyle name="Вычисление 2 13 7" xfId="44482" xr:uid="{00000000-0005-0000-0000-000002A60000}"/>
    <cellStyle name="Вычисление 2 13 7 2" xfId="44483" xr:uid="{00000000-0005-0000-0000-000003A60000}"/>
    <cellStyle name="Вычисление 2 13 7 3" xfId="44484" xr:uid="{00000000-0005-0000-0000-000004A60000}"/>
    <cellStyle name="Вычисление 2 13 8" xfId="44485" xr:uid="{00000000-0005-0000-0000-000005A60000}"/>
    <cellStyle name="Вычисление 2 14" xfId="44486" xr:uid="{00000000-0005-0000-0000-000006A60000}"/>
    <cellStyle name="Вычисление 2 14 2" xfId="44487" xr:uid="{00000000-0005-0000-0000-000007A60000}"/>
    <cellStyle name="Вычисление 2 14 2 2" xfId="44488" xr:uid="{00000000-0005-0000-0000-000008A60000}"/>
    <cellStyle name="Вычисление 2 14 2 2 2" xfId="44489" xr:uid="{00000000-0005-0000-0000-000009A60000}"/>
    <cellStyle name="Вычисление 2 14 2 2 2 2" xfId="44490" xr:uid="{00000000-0005-0000-0000-00000AA60000}"/>
    <cellStyle name="Вычисление 2 14 2 2 3" xfId="44491" xr:uid="{00000000-0005-0000-0000-00000BA60000}"/>
    <cellStyle name="Вычисление 2 14 2 2 3 2" xfId="44492" xr:uid="{00000000-0005-0000-0000-00000CA60000}"/>
    <cellStyle name="Вычисление 2 14 2 2 3 3" xfId="44493" xr:uid="{00000000-0005-0000-0000-00000DA60000}"/>
    <cellStyle name="Вычисление 2 14 2 2 4" xfId="44494" xr:uid="{00000000-0005-0000-0000-00000EA60000}"/>
    <cellStyle name="Вычисление 2 14 2 2 4 2" xfId="44495" xr:uid="{00000000-0005-0000-0000-00000FA60000}"/>
    <cellStyle name="Вычисление 2 14 2 2 4 3" xfId="44496" xr:uid="{00000000-0005-0000-0000-000010A60000}"/>
    <cellStyle name="Вычисление 2 14 2 2 5" xfId="44497" xr:uid="{00000000-0005-0000-0000-000011A60000}"/>
    <cellStyle name="Вычисление 2 14 2 2 5 2" xfId="44498" xr:uid="{00000000-0005-0000-0000-000012A60000}"/>
    <cellStyle name="Вычисление 2 14 2 2 5 3" xfId="44499" xr:uid="{00000000-0005-0000-0000-000013A60000}"/>
    <cellStyle name="Вычисление 2 14 2 2 6" xfId="44500" xr:uid="{00000000-0005-0000-0000-000014A60000}"/>
    <cellStyle name="Вычисление 2 14 2 2 7" xfId="44501" xr:uid="{00000000-0005-0000-0000-000015A60000}"/>
    <cellStyle name="Вычисление 2 14 2 3" xfId="44502" xr:uid="{00000000-0005-0000-0000-000016A60000}"/>
    <cellStyle name="Вычисление 2 14 2 3 2" xfId="44503" xr:uid="{00000000-0005-0000-0000-000017A60000}"/>
    <cellStyle name="Вычисление 2 14 2 4" xfId="44504" xr:uid="{00000000-0005-0000-0000-000018A60000}"/>
    <cellStyle name="Вычисление 2 14 2 4 2" xfId="44505" xr:uid="{00000000-0005-0000-0000-000019A60000}"/>
    <cellStyle name="Вычисление 2 14 2 4 3" xfId="44506" xr:uid="{00000000-0005-0000-0000-00001AA60000}"/>
    <cellStyle name="Вычисление 2 14 2 5" xfId="44507" xr:uid="{00000000-0005-0000-0000-00001BA60000}"/>
    <cellStyle name="Вычисление 2 14 2 5 2" xfId="44508" xr:uid="{00000000-0005-0000-0000-00001CA60000}"/>
    <cellStyle name="Вычисление 2 14 2 5 3" xfId="44509" xr:uid="{00000000-0005-0000-0000-00001DA60000}"/>
    <cellStyle name="Вычисление 2 14 2 6" xfId="44510" xr:uid="{00000000-0005-0000-0000-00001EA60000}"/>
    <cellStyle name="Вычисление 2 14 3" xfId="44511" xr:uid="{00000000-0005-0000-0000-00001FA60000}"/>
    <cellStyle name="Вычисление 2 14 3 2" xfId="44512" xr:uid="{00000000-0005-0000-0000-000020A60000}"/>
    <cellStyle name="Вычисление 2 14 3 2 2" xfId="44513" xr:uid="{00000000-0005-0000-0000-000021A60000}"/>
    <cellStyle name="Вычисление 2 14 3 3" xfId="44514" xr:uid="{00000000-0005-0000-0000-000022A60000}"/>
    <cellStyle name="Вычисление 2 14 3 3 2" xfId="44515" xr:uid="{00000000-0005-0000-0000-000023A60000}"/>
    <cellStyle name="Вычисление 2 14 3 3 3" xfId="44516" xr:uid="{00000000-0005-0000-0000-000024A60000}"/>
    <cellStyle name="Вычисление 2 14 3 4" xfId="44517" xr:uid="{00000000-0005-0000-0000-000025A60000}"/>
    <cellStyle name="Вычисление 2 14 3 4 2" xfId="44518" xr:uid="{00000000-0005-0000-0000-000026A60000}"/>
    <cellStyle name="Вычисление 2 14 3 4 3" xfId="44519" xr:uid="{00000000-0005-0000-0000-000027A60000}"/>
    <cellStyle name="Вычисление 2 14 3 5" xfId="44520" xr:uid="{00000000-0005-0000-0000-000028A60000}"/>
    <cellStyle name="Вычисление 2 14 3 5 2" xfId="44521" xr:uid="{00000000-0005-0000-0000-000029A60000}"/>
    <cellStyle name="Вычисление 2 14 3 5 3" xfId="44522" xr:uid="{00000000-0005-0000-0000-00002AA60000}"/>
    <cellStyle name="Вычисление 2 14 3 6" xfId="44523" xr:uid="{00000000-0005-0000-0000-00002BA60000}"/>
    <cellStyle name="Вычисление 2 14 3 7" xfId="44524" xr:uid="{00000000-0005-0000-0000-00002CA60000}"/>
    <cellStyle name="Вычисление 2 14 4" xfId="44525" xr:uid="{00000000-0005-0000-0000-00002DA60000}"/>
    <cellStyle name="Вычисление 2 14 4 2" xfId="44526" xr:uid="{00000000-0005-0000-0000-00002EA60000}"/>
    <cellStyle name="Вычисление 2 14 4 2 2" xfId="44527" xr:uid="{00000000-0005-0000-0000-00002FA60000}"/>
    <cellStyle name="Вычисление 2 14 4 3" xfId="44528" xr:uid="{00000000-0005-0000-0000-000030A60000}"/>
    <cellStyle name="Вычисление 2 14 4 3 2" xfId="44529" xr:uid="{00000000-0005-0000-0000-000031A60000}"/>
    <cellStyle name="Вычисление 2 14 4 3 3" xfId="44530" xr:uid="{00000000-0005-0000-0000-000032A60000}"/>
    <cellStyle name="Вычисление 2 14 4 4" xfId="44531" xr:uid="{00000000-0005-0000-0000-000033A60000}"/>
    <cellStyle name="Вычисление 2 14 4 4 2" xfId="44532" xr:uid="{00000000-0005-0000-0000-000034A60000}"/>
    <cellStyle name="Вычисление 2 14 4 4 3" xfId="44533" xr:uid="{00000000-0005-0000-0000-000035A60000}"/>
    <cellStyle name="Вычисление 2 14 4 5" xfId="44534" xr:uid="{00000000-0005-0000-0000-000036A60000}"/>
    <cellStyle name="Вычисление 2 14 4 5 2" xfId="44535" xr:uid="{00000000-0005-0000-0000-000037A60000}"/>
    <cellStyle name="Вычисление 2 14 4 5 3" xfId="44536" xr:uid="{00000000-0005-0000-0000-000038A60000}"/>
    <cellStyle name="Вычисление 2 14 4 6" xfId="44537" xr:uid="{00000000-0005-0000-0000-000039A60000}"/>
    <cellStyle name="Вычисление 2 14 4 7" xfId="44538" xr:uid="{00000000-0005-0000-0000-00003AA60000}"/>
    <cellStyle name="Вычисление 2 14 5" xfId="44539" xr:uid="{00000000-0005-0000-0000-00003BA60000}"/>
    <cellStyle name="Вычисление 2 14 5 2" xfId="44540" xr:uid="{00000000-0005-0000-0000-00003CA60000}"/>
    <cellStyle name="Вычисление 2 14 6" xfId="44541" xr:uid="{00000000-0005-0000-0000-00003DA60000}"/>
    <cellStyle name="Вычисление 2 14 6 2" xfId="44542" xr:uid="{00000000-0005-0000-0000-00003EA60000}"/>
    <cellStyle name="Вычисление 2 14 6 3" xfId="44543" xr:uid="{00000000-0005-0000-0000-00003FA60000}"/>
    <cellStyle name="Вычисление 2 14 7" xfId="44544" xr:uid="{00000000-0005-0000-0000-000040A60000}"/>
    <cellStyle name="Вычисление 2 14 7 2" xfId="44545" xr:uid="{00000000-0005-0000-0000-000041A60000}"/>
    <cellStyle name="Вычисление 2 14 7 3" xfId="44546" xr:uid="{00000000-0005-0000-0000-000042A60000}"/>
    <cellStyle name="Вычисление 2 14 8" xfId="44547" xr:uid="{00000000-0005-0000-0000-000043A60000}"/>
    <cellStyle name="Вычисление 2 15" xfId="44548" xr:uid="{00000000-0005-0000-0000-000044A60000}"/>
    <cellStyle name="Вычисление 2 15 2" xfId="44549" xr:uid="{00000000-0005-0000-0000-000045A60000}"/>
    <cellStyle name="Вычисление 2 15 2 2" xfId="44550" xr:uid="{00000000-0005-0000-0000-000046A60000}"/>
    <cellStyle name="Вычисление 2 15 2 2 2" xfId="44551" xr:uid="{00000000-0005-0000-0000-000047A60000}"/>
    <cellStyle name="Вычисление 2 15 2 2 2 2" xfId="44552" xr:uid="{00000000-0005-0000-0000-000048A60000}"/>
    <cellStyle name="Вычисление 2 15 2 2 3" xfId="44553" xr:uid="{00000000-0005-0000-0000-000049A60000}"/>
    <cellStyle name="Вычисление 2 15 2 2 3 2" xfId="44554" xr:uid="{00000000-0005-0000-0000-00004AA60000}"/>
    <cellStyle name="Вычисление 2 15 2 2 3 3" xfId="44555" xr:uid="{00000000-0005-0000-0000-00004BA60000}"/>
    <cellStyle name="Вычисление 2 15 2 2 4" xfId="44556" xr:uid="{00000000-0005-0000-0000-00004CA60000}"/>
    <cellStyle name="Вычисление 2 15 2 2 4 2" xfId="44557" xr:uid="{00000000-0005-0000-0000-00004DA60000}"/>
    <cellStyle name="Вычисление 2 15 2 2 4 3" xfId="44558" xr:uid="{00000000-0005-0000-0000-00004EA60000}"/>
    <cellStyle name="Вычисление 2 15 2 2 5" xfId="44559" xr:uid="{00000000-0005-0000-0000-00004FA60000}"/>
    <cellStyle name="Вычисление 2 15 2 2 5 2" xfId="44560" xr:uid="{00000000-0005-0000-0000-000050A60000}"/>
    <cellStyle name="Вычисление 2 15 2 2 5 3" xfId="44561" xr:uid="{00000000-0005-0000-0000-000051A60000}"/>
    <cellStyle name="Вычисление 2 15 2 2 6" xfId="44562" xr:uid="{00000000-0005-0000-0000-000052A60000}"/>
    <cellStyle name="Вычисление 2 15 2 2 7" xfId="44563" xr:uid="{00000000-0005-0000-0000-000053A60000}"/>
    <cellStyle name="Вычисление 2 15 2 3" xfId="44564" xr:uid="{00000000-0005-0000-0000-000054A60000}"/>
    <cellStyle name="Вычисление 2 15 2 3 2" xfId="44565" xr:uid="{00000000-0005-0000-0000-000055A60000}"/>
    <cellStyle name="Вычисление 2 15 2 4" xfId="44566" xr:uid="{00000000-0005-0000-0000-000056A60000}"/>
    <cellStyle name="Вычисление 2 15 2 4 2" xfId="44567" xr:uid="{00000000-0005-0000-0000-000057A60000}"/>
    <cellStyle name="Вычисление 2 15 2 4 3" xfId="44568" xr:uid="{00000000-0005-0000-0000-000058A60000}"/>
    <cellStyle name="Вычисление 2 15 2 5" xfId="44569" xr:uid="{00000000-0005-0000-0000-000059A60000}"/>
    <cellStyle name="Вычисление 2 15 2 5 2" xfId="44570" xr:uid="{00000000-0005-0000-0000-00005AA60000}"/>
    <cellStyle name="Вычисление 2 15 2 5 3" xfId="44571" xr:uid="{00000000-0005-0000-0000-00005BA60000}"/>
    <cellStyle name="Вычисление 2 15 2 6" xfId="44572" xr:uid="{00000000-0005-0000-0000-00005CA60000}"/>
    <cellStyle name="Вычисление 2 15 3" xfId="44573" xr:uid="{00000000-0005-0000-0000-00005DA60000}"/>
    <cellStyle name="Вычисление 2 15 3 2" xfId="44574" xr:uid="{00000000-0005-0000-0000-00005EA60000}"/>
    <cellStyle name="Вычисление 2 15 3 2 2" xfId="44575" xr:uid="{00000000-0005-0000-0000-00005FA60000}"/>
    <cellStyle name="Вычисление 2 15 3 3" xfId="44576" xr:uid="{00000000-0005-0000-0000-000060A60000}"/>
    <cellStyle name="Вычисление 2 15 3 3 2" xfId="44577" xr:uid="{00000000-0005-0000-0000-000061A60000}"/>
    <cellStyle name="Вычисление 2 15 3 3 3" xfId="44578" xr:uid="{00000000-0005-0000-0000-000062A60000}"/>
    <cellStyle name="Вычисление 2 15 3 4" xfId="44579" xr:uid="{00000000-0005-0000-0000-000063A60000}"/>
    <cellStyle name="Вычисление 2 15 3 4 2" xfId="44580" xr:uid="{00000000-0005-0000-0000-000064A60000}"/>
    <cellStyle name="Вычисление 2 15 3 4 3" xfId="44581" xr:uid="{00000000-0005-0000-0000-000065A60000}"/>
    <cellStyle name="Вычисление 2 15 3 5" xfId="44582" xr:uid="{00000000-0005-0000-0000-000066A60000}"/>
    <cellStyle name="Вычисление 2 15 3 5 2" xfId="44583" xr:uid="{00000000-0005-0000-0000-000067A60000}"/>
    <cellStyle name="Вычисление 2 15 3 5 3" xfId="44584" xr:uid="{00000000-0005-0000-0000-000068A60000}"/>
    <cellStyle name="Вычисление 2 15 3 6" xfId="44585" xr:uid="{00000000-0005-0000-0000-000069A60000}"/>
    <cellStyle name="Вычисление 2 15 3 7" xfId="44586" xr:uid="{00000000-0005-0000-0000-00006AA60000}"/>
    <cellStyle name="Вычисление 2 15 4" xfId="44587" xr:uid="{00000000-0005-0000-0000-00006BA60000}"/>
    <cellStyle name="Вычисление 2 15 4 2" xfId="44588" xr:uid="{00000000-0005-0000-0000-00006CA60000}"/>
    <cellStyle name="Вычисление 2 15 4 2 2" xfId="44589" xr:uid="{00000000-0005-0000-0000-00006DA60000}"/>
    <cellStyle name="Вычисление 2 15 4 3" xfId="44590" xr:uid="{00000000-0005-0000-0000-00006EA60000}"/>
    <cellStyle name="Вычисление 2 15 4 3 2" xfId="44591" xr:uid="{00000000-0005-0000-0000-00006FA60000}"/>
    <cellStyle name="Вычисление 2 15 4 3 3" xfId="44592" xr:uid="{00000000-0005-0000-0000-000070A60000}"/>
    <cellStyle name="Вычисление 2 15 4 4" xfId="44593" xr:uid="{00000000-0005-0000-0000-000071A60000}"/>
    <cellStyle name="Вычисление 2 15 4 4 2" xfId="44594" xr:uid="{00000000-0005-0000-0000-000072A60000}"/>
    <cellStyle name="Вычисление 2 15 4 4 3" xfId="44595" xr:uid="{00000000-0005-0000-0000-000073A60000}"/>
    <cellStyle name="Вычисление 2 15 4 5" xfId="44596" xr:uid="{00000000-0005-0000-0000-000074A60000}"/>
    <cellStyle name="Вычисление 2 15 4 5 2" xfId="44597" xr:uid="{00000000-0005-0000-0000-000075A60000}"/>
    <cellStyle name="Вычисление 2 15 4 5 3" xfId="44598" xr:uid="{00000000-0005-0000-0000-000076A60000}"/>
    <cellStyle name="Вычисление 2 15 4 6" xfId="44599" xr:uid="{00000000-0005-0000-0000-000077A60000}"/>
    <cellStyle name="Вычисление 2 15 4 7" xfId="44600" xr:uid="{00000000-0005-0000-0000-000078A60000}"/>
    <cellStyle name="Вычисление 2 15 5" xfId="44601" xr:uid="{00000000-0005-0000-0000-000079A60000}"/>
    <cellStyle name="Вычисление 2 15 5 2" xfId="44602" xr:uid="{00000000-0005-0000-0000-00007AA60000}"/>
    <cellStyle name="Вычисление 2 15 6" xfId="44603" xr:uid="{00000000-0005-0000-0000-00007BA60000}"/>
    <cellStyle name="Вычисление 2 15 6 2" xfId="44604" xr:uid="{00000000-0005-0000-0000-00007CA60000}"/>
    <cellStyle name="Вычисление 2 15 6 3" xfId="44605" xr:uid="{00000000-0005-0000-0000-00007DA60000}"/>
    <cellStyle name="Вычисление 2 15 7" xfId="44606" xr:uid="{00000000-0005-0000-0000-00007EA60000}"/>
    <cellStyle name="Вычисление 2 15 7 2" xfId="44607" xr:uid="{00000000-0005-0000-0000-00007FA60000}"/>
    <cellStyle name="Вычисление 2 15 7 3" xfId="44608" xr:uid="{00000000-0005-0000-0000-000080A60000}"/>
    <cellStyle name="Вычисление 2 15 8" xfId="44609" xr:uid="{00000000-0005-0000-0000-000081A60000}"/>
    <cellStyle name="Вычисление 2 16" xfId="44610" xr:uid="{00000000-0005-0000-0000-000082A60000}"/>
    <cellStyle name="Вычисление 2 16 2" xfId="44611" xr:uid="{00000000-0005-0000-0000-000083A60000}"/>
    <cellStyle name="Вычисление 2 16 2 2" xfId="44612" xr:uid="{00000000-0005-0000-0000-000084A60000}"/>
    <cellStyle name="Вычисление 2 16 2 2 2" xfId="44613" xr:uid="{00000000-0005-0000-0000-000085A60000}"/>
    <cellStyle name="Вычисление 2 16 2 3" xfId="44614" xr:uid="{00000000-0005-0000-0000-000086A60000}"/>
    <cellStyle name="Вычисление 2 16 2 3 2" xfId="44615" xr:uid="{00000000-0005-0000-0000-000087A60000}"/>
    <cellStyle name="Вычисление 2 16 2 3 3" xfId="44616" xr:uid="{00000000-0005-0000-0000-000088A60000}"/>
    <cellStyle name="Вычисление 2 16 2 4" xfId="44617" xr:uid="{00000000-0005-0000-0000-000089A60000}"/>
    <cellStyle name="Вычисление 2 16 2 4 2" xfId="44618" xr:uid="{00000000-0005-0000-0000-00008AA60000}"/>
    <cellStyle name="Вычисление 2 16 2 4 3" xfId="44619" xr:uid="{00000000-0005-0000-0000-00008BA60000}"/>
    <cellStyle name="Вычисление 2 16 2 5" xfId="44620" xr:uid="{00000000-0005-0000-0000-00008CA60000}"/>
    <cellStyle name="Вычисление 2 16 2 5 2" xfId="44621" xr:uid="{00000000-0005-0000-0000-00008DA60000}"/>
    <cellStyle name="Вычисление 2 16 2 5 3" xfId="44622" xr:uid="{00000000-0005-0000-0000-00008EA60000}"/>
    <cellStyle name="Вычисление 2 16 2 6" xfId="44623" xr:uid="{00000000-0005-0000-0000-00008FA60000}"/>
    <cellStyle name="Вычисление 2 16 2 7" xfId="44624" xr:uid="{00000000-0005-0000-0000-000090A60000}"/>
    <cellStyle name="Вычисление 2 16 3" xfId="44625" xr:uid="{00000000-0005-0000-0000-000091A60000}"/>
    <cellStyle name="Вычисление 2 16 3 2" xfId="44626" xr:uid="{00000000-0005-0000-0000-000092A60000}"/>
    <cellStyle name="Вычисление 2 16 4" xfId="44627" xr:uid="{00000000-0005-0000-0000-000093A60000}"/>
    <cellStyle name="Вычисление 2 16 4 2" xfId="44628" xr:uid="{00000000-0005-0000-0000-000094A60000}"/>
    <cellStyle name="Вычисление 2 16 4 3" xfId="44629" xr:uid="{00000000-0005-0000-0000-000095A60000}"/>
    <cellStyle name="Вычисление 2 16 5" xfId="44630" xr:uid="{00000000-0005-0000-0000-000096A60000}"/>
    <cellStyle name="Вычисление 2 16 5 2" xfId="44631" xr:uid="{00000000-0005-0000-0000-000097A60000}"/>
    <cellStyle name="Вычисление 2 16 5 3" xfId="44632" xr:uid="{00000000-0005-0000-0000-000098A60000}"/>
    <cellStyle name="Вычисление 2 16 6" xfId="44633" xr:uid="{00000000-0005-0000-0000-000099A60000}"/>
    <cellStyle name="Вычисление 2 17" xfId="44634" xr:uid="{00000000-0005-0000-0000-00009AA60000}"/>
    <cellStyle name="Вычисление 2 17 2" xfId="44635" xr:uid="{00000000-0005-0000-0000-00009BA60000}"/>
    <cellStyle name="Вычисление 2 17 2 2" xfId="44636" xr:uid="{00000000-0005-0000-0000-00009CA60000}"/>
    <cellStyle name="Вычисление 2 17 3" xfId="44637" xr:uid="{00000000-0005-0000-0000-00009DA60000}"/>
    <cellStyle name="Вычисление 2 17 3 2" xfId="44638" xr:uid="{00000000-0005-0000-0000-00009EA60000}"/>
    <cellStyle name="Вычисление 2 17 3 3" xfId="44639" xr:uid="{00000000-0005-0000-0000-00009FA60000}"/>
    <cellStyle name="Вычисление 2 17 4" xfId="44640" xr:uid="{00000000-0005-0000-0000-0000A0A60000}"/>
    <cellStyle name="Вычисление 2 17 4 2" xfId="44641" xr:uid="{00000000-0005-0000-0000-0000A1A60000}"/>
    <cellStyle name="Вычисление 2 17 4 3" xfId="44642" xr:uid="{00000000-0005-0000-0000-0000A2A60000}"/>
    <cellStyle name="Вычисление 2 17 5" xfId="44643" xr:uid="{00000000-0005-0000-0000-0000A3A60000}"/>
    <cellStyle name="Вычисление 2 17 5 2" xfId="44644" xr:uid="{00000000-0005-0000-0000-0000A4A60000}"/>
    <cellStyle name="Вычисление 2 17 5 3" xfId="44645" xr:uid="{00000000-0005-0000-0000-0000A5A60000}"/>
    <cellStyle name="Вычисление 2 17 6" xfId="44646" xr:uid="{00000000-0005-0000-0000-0000A6A60000}"/>
    <cellStyle name="Вычисление 2 17 7" xfId="44647" xr:uid="{00000000-0005-0000-0000-0000A7A60000}"/>
    <cellStyle name="Вычисление 2 18" xfId="44648" xr:uid="{00000000-0005-0000-0000-0000A8A60000}"/>
    <cellStyle name="Вычисление 2 18 2" xfId="44649" xr:uid="{00000000-0005-0000-0000-0000A9A60000}"/>
    <cellStyle name="Вычисление 2 18 2 2" xfId="44650" xr:uid="{00000000-0005-0000-0000-0000AAA60000}"/>
    <cellStyle name="Вычисление 2 18 3" xfId="44651" xr:uid="{00000000-0005-0000-0000-0000ABA60000}"/>
    <cellStyle name="Вычисление 2 18 3 2" xfId="44652" xr:uid="{00000000-0005-0000-0000-0000ACA60000}"/>
    <cellStyle name="Вычисление 2 18 3 3" xfId="44653" xr:uid="{00000000-0005-0000-0000-0000ADA60000}"/>
    <cellStyle name="Вычисление 2 18 4" xfId="44654" xr:uid="{00000000-0005-0000-0000-0000AEA60000}"/>
    <cellStyle name="Вычисление 2 18 4 2" xfId="44655" xr:uid="{00000000-0005-0000-0000-0000AFA60000}"/>
    <cellStyle name="Вычисление 2 18 4 3" xfId="44656" xr:uid="{00000000-0005-0000-0000-0000B0A60000}"/>
    <cellStyle name="Вычисление 2 18 5" xfId="44657" xr:uid="{00000000-0005-0000-0000-0000B1A60000}"/>
    <cellStyle name="Вычисление 2 18 5 2" xfId="44658" xr:uid="{00000000-0005-0000-0000-0000B2A60000}"/>
    <cellStyle name="Вычисление 2 18 5 3" xfId="44659" xr:uid="{00000000-0005-0000-0000-0000B3A60000}"/>
    <cellStyle name="Вычисление 2 18 6" xfId="44660" xr:uid="{00000000-0005-0000-0000-0000B4A60000}"/>
    <cellStyle name="Вычисление 2 18 7" xfId="44661" xr:uid="{00000000-0005-0000-0000-0000B5A60000}"/>
    <cellStyle name="Вычисление 2 19" xfId="44662" xr:uid="{00000000-0005-0000-0000-0000B6A60000}"/>
    <cellStyle name="Вычисление 2 19 2" xfId="44663" xr:uid="{00000000-0005-0000-0000-0000B7A60000}"/>
    <cellStyle name="Вычисление 2 2" xfId="26806" xr:uid="{00000000-0005-0000-0000-0000B8A60000}"/>
    <cellStyle name="Вычисление 2 2 10" xfId="44664" xr:uid="{00000000-0005-0000-0000-0000B9A60000}"/>
    <cellStyle name="Вычисление 2 2 10 2" xfId="44665" xr:uid="{00000000-0005-0000-0000-0000BAA60000}"/>
    <cellStyle name="Вычисление 2 2 10 2 2" xfId="44666" xr:uid="{00000000-0005-0000-0000-0000BBA60000}"/>
    <cellStyle name="Вычисление 2 2 10 2 2 2" xfId="44667" xr:uid="{00000000-0005-0000-0000-0000BCA60000}"/>
    <cellStyle name="Вычисление 2 2 10 2 2 2 2" xfId="44668" xr:uid="{00000000-0005-0000-0000-0000BDA60000}"/>
    <cellStyle name="Вычисление 2 2 10 2 2 3" xfId="44669" xr:uid="{00000000-0005-0000-0000-0000BEA60000}"/>
    <cellStyle name="Вычисление 2 2 10 2 2 3 2" xfId="44670" xr:uid="{00000000-0005-0000-0000-0000BFA60000}"/>
    <cellStyle name="Вычисление 2 2 10 2 2 3 3" xfId="44671" xr:uid="{00000000-0005-0000-0000-0000C0A60000}"/>
    <cellStyle name="Вычисление 2 2 10 2 2 4" xfId="44672" xr:uid="{00000000-0005-0000-0000-0000C1A60000}"/>
    <cellStyle name="Вычисление 2 2 10 2 2 4 2" xfId="44673" xr:uid="{00000000-0005-0000-0000-0000C2A60000}"/>
    <cellStyle name="Вычисление 2 2 10 2 2 4 3" xfId="44674" xr:uid="{00000000-0005-0000-0000-0000C3A60000}"/>
    <cellStyle name="Вычисление 2 2 10 2 2 5" xfId="44675" xr:uid="{00000000-0005-0000-0000-0000C4A60000}"/>
    <cellStyle name="Вычисление 2 2 10 2 2 5 2" xfId="44676" xr:uid="{00000000-0005-0000-0000-0000C5A60000}"/>
    <cellStyle name="Вычисление 2 2 10 2 2 5 3" xfId="44677" xr:uid="{00000000-0005-0000-0000-0000C6A60000}"/>
    <cellStyle name="Вычисление 2 2 10 2 2 6" xfId="44678" xr:uid="{00000000-0005-0000-0000-0000C7A60000}"/>
    <cellStyle name="Вычисление 2 2 10 2 2 7" xfId="44679" xr:uid="{00000000-0005-0000-0000-0000C8A60000}"/>
    <cellStyle name="Вычисление 2 2 10 2 3" xfId="44680" xr:uid="{00000000-0005-0000-0000-0000C9A60000}"/>
    <cellStyle name="Вычисление 2 2 10 2 3 2" xfId="44681" xr:uid="{00000000-0005-0000-0000-0000CAA60000}"/>
    <cellStyle name="Вычисление 2 2 10 2 4" xfId="44682" xr:uid="{00000000-0005-0000-0000-0000CBA60000}"/>
    <cellStyle name="Вычисление 2 2 10 2 4 2" xfId="44683" xr:uid="{00000000-0005-0000-0000-0000CCA60000}"/>
    <cellStyle name="Вычисление 2 2 10 2 4 3" xfId="44684" xr:uid="{00000000-0005-0000-0000-0000CDA60000}"/>
    <cellStyle name="Вычисление 2 2 10 2 5" xfId="44685" xr:uid="{00000000-0005-0000-0000-0000CEA60000}"/>
    <cellStyle name="Вычисление 2 2 10 2 5 2" xfId="44686" xr:uid="{00000000-0005-0000-0000-0000CFA60000}"/>
    <cellStyle name="Вычисление 2 2 10 2 5 3" xfId="44687" xr:uid="{00000000-0005-0000-0000-0000D0A60000}"/>
    <cellStyle name="Вычисление 2 2 10 2 6" xfId="44688" xr:uid="{00000000-0005-0000-0000-0000D1A60000}"/>
    <cellStyle name="Вычисление 2 2 10 3" xfId="44689" xr:uid="{00000000-0005-0000-0000-0000D2A60000}"/>
    <cellStyle name="Вычисление 2 2 10 3 2" xfId="44690" xr:uid="{00000000-0005-0000-0000-0000D3A60000}"/>
    <cellStyle name="Вычисление 2 2 10 3 2 2" xfId="44691" xr:uid="{00000000-0005-0000-0000-0000D4A60000}"/>
    <cellStyle name="Вычисление 2 2 10 3 3" xfId="44692" xr:uid="{00000000-0005-0000-0000-0000D5A60000}"/>
    <cellStyle name="Вычисление 2 2 10 3 3 2" xfId="44693" xr:uid="{00000000-0005-0000-0000-0000D6A60000}"/>
    <cellStyle name="Вычисление 2 2 10 3 3 3" xfId="44694" xr:uid="{00000000-0005-0000-0000-0000D7A60000}"/>
    <cellStyle name="Вычисление 2 2 10 3 4" xfId="44695" xr:uid="{00000000-0005-0000-0000-0000D8A60000}"/>
    <cellStyle name="Вычисление 2 2 10 3 4 2" xfId="44696" xr:uid="{00000000-0005-0000-0000-0000D9A60000}"/>
    <cellStyle name="Вычисление 2 2 10 3 4 3" xfId="44697" xr:uid="{00000000-0005-0000-0000-0000DAA60000}"/>
    <cellStyle name="Вычисление 2 2 10 3 5" xfId="44698" xr:uid="{00000000-0005-0000-0000-0000DBA60000}"/>
    <cellStyle name="Вычисление 2 2 10 3 5 2" xfId="44699" xr:uid="{00000000-0005-0000-0000-0000DCA60000}"/>
    <cellStyle name="Вычисление 2 2 10 3 5 3" xfId="44700" xr:uid="{00000000-0005-0000-0000-0000DDA60000}"/>
    <cellStyle name="Вычисление 2 2 10 3 6" xfId="44701" xr:uid="{00000000-0005-0000-0000-0000DEA60000}"/>
    <cellStyle name="Вычисление 2 2 10 3 7" xfId="44702" xr:uid="{00000000-0005-0000-0000-0000DFA60000}"/>
    <cellStyle name="Вычисление 2 2 10 4" xfId="44703" xr:uid="{00000000-0005-0000-0000-0000E0A60000}"/>
    <cellStyle name="Вычисление 2 2 10 4 2" xfId="44704" xr:uid="{00000000-0005-0000-0000-0000E1A60000}"/>
    <cellStyle name="Вычисление 2 2 10 4 2 2" xfId="44705" xr:uid="{00000000-0005-0000-0000-0000E2A60000}"/>
    <cellStyle name="Вычисление 2 2 10 4 3" xfId="44706" xr:uid="{00000000-0005-0000-0000-0000E3A60000}"/>
    <cellStyle name="Вычисление 2 2 10 4 3 2" xfId="44707" xr:uid="{00000000-0005-0000-0000-0000E4A60000}"/>
    <cellStyle name="Вычисление 2 2 10 4 3 3" xfId="44708" xr:uid="{00000000-0005-0000-0000-0000E5A60000}"/>
    <cellStyle name="Вычисление 2 2 10 4 4" xfId="44709" xr:uid="{00000000-0005-0000-0000-0000E6A60000}"/>
    <cellStyle name="Вычисление 2 2 10 4 4 2" xfId="44710" xr:uid="{00000000-0005-0000-0000-0000E7A60000}"/>
    <cellStyle name="Вычисление 2 2 10 4 4 3" xfId="44711" xr:uid="{00000000-0005-0000-0000-0000E8A60000}"/>
    <cellStyle name="Вычисление 2 2 10 4 5" xfId="44712" xr:uid="{00000000-0005-0000-0000-0000E9A60000}"/>
    <cellStyle name="Вычисление 2 2 10 4 5 2" xfId="44713" xr:uid="{00000000-0005-0000-0000-0000EAA60000}"/>
    <cellStyle name="Вычисление 2 2 10 4 5 3" xfId="44714" xr:uid="{00000000-0005-0000-0000-0000EBA60000}"/>
    <cellStyle name="Вычисление 2 2 10 4 6" xfId="44715" xr:uid="{00000000-0005-0000-0000-0000ECA60000}"/>
    <cellStyle name="Вычисление 2 2 10 4 7" xfId="44716" xr:uid="{00000000-0005-0000-0000-0000EDA60000}"/>
    <cellStyle name="Вычисление 2 2 10 5" xfId="44717" xr:uid="{00000000-0005-0000-0000-0000EEA60000}"/>
    <cellStyle name="Вычисление 2 2 10 5 2" xfId="44718" xr:uid="{00000000-0005-0000-0000-0000EFA60000}"/>
    <cellStyle name="Вычисление 2 2 10 6" xfId="44719" xr:uid="{00000000-0005-0000-0000-0000F0A60000}"/>
    <cellStyle name="Вычисление 2 2 10 6 2" xfId="44720" xr:uid="{00000000-0005-0000-0000-0000F1A60000}"/>
    <cellStyle name="Вычисление 2 2 10 6 3" xfId="44721" xr:uid="{00000000-0005-0000-0000-0000F2A60000}"/>
    <cellStyle name="Вычисление 2 2 10 7" xfId="44722" xr:uid="{00000000-0005-0000-0000-0000F3A60000}"/>
    <cellStyle name="Вычисление 2 2 10 7 2" xfId="44723" xr:uid="{00000000-0005-0000-0000-0000F4A60000}"/>
    <cellStyle name="Вычисление 2 2 10 7 3" xfId="44724" xr:uid="{00000000-0005-0000-0000-0000F5A60000}"/>
    <cellStyle name="Вычисление 2 2 10 8" xfId="44725" xr:uid="{00000000-0005-0000-0000-0000F6A60000}"/>
    <cellStyle name="Вычисление 2 2 11" xfId="44726" xr:uid="{00000000-0005-0000-0000-0000F7A60000}"/>
    <cellStyle name="Вычисление 2 2 11 2" xfId="44727" xr:uid="{00000000-0005-0000-0000-0000F8A60000}"/>
    <cellStyle name="Вычисление 2 2 11 2 2" xfId="44728" xr:uid="{00000000-0005-0000-0000-0000F9A60000}"/>
    <cellStyle name="Вычисление 2 2 11 2 2 2" xfId="44729" xr:uid="{00000000-0005-0000-0000-0000FAA60000}"/>
    <cellStyle name="Вычисление 2 2 11 2 3" xfId="44730" xr:uid="{00000000-0005-0000-0000-0000FBA60000}"/>
    <cellStyle name="Вычисление 2 2 11 2 3 2" xfId="44731" xr:uid="{00000000-0005-0000-0000-0000FCA60000}"/>
    <cellStyle name="Вычисление 2 2 11 2 3 3" xfId="44732" xr:uid="{00000000-0005-0000-0000-0000FDA60000}"/>
    <cellStyle name="Вычисление 2 2 11 2 4" xfId="44733" xr:uid="{00000000-0005-0000-0000-0000FEA60000}"/>
    <cellStyle name="Вычисление 2 2 11 2 4 2" xfId="44734" xr:uid="{00000000-0005-0000-0000-0000FFA60000}"/>
    <cellStyle name="Вычисление 2 2 11 2 4 3" xfId="44735" xr:uid="{00000000-0005-0000-0000-000000A70000}"/>
    <cellStyle name="Вычисление 2 2 11 2 5" xfId="44736" xr:uid="{00000000-0005-0000-0000-000001A70000}"/>
    <cellStyle name="Вычисление 2 2 11 2 5 2" xfId="44737" xr:uid="{00000000-0005-0000-0000-000002A70000}"/>
    <cellStyle name="Вычисление 2 2 11 2 5 3" xfId="44738" xr:uid="{00000000-0005-0000-0000-000003A70000}"/>
    <cellStyle name="Вычисление 2 2 11 2 6" xfId="44739" xr:uid="{00000000-0005-0000-0000-000004A70000}"/>
    <cellStyle name="Вычисление 2 2 11 2 7" xfId="44740" xr:uid="{00000000-0005-0000-0000-000005A70000}"/>
    <cellStyle name="Вычисление 2 2 11 3" xfId="44741" xr:uid="{00000000-0005-0000-0000-000006A70000}"/>
    <cellStyle name="Вычисление 2 2 11 3 2" xfId="44742" xr:uid="{00000000-0005-0000-0000-000007A70000}"/>
    <cellStyle name="Вычисление 2 2 11 4" xfId="44743" xr:uid="{00000000-0005-0000-0000-000008A70000}"/>
    <cellStyle name="Вычисление 2 2 11 4 2" xfId="44744" xr:uid="{00000000-0005-0000-0000-000009A70000}"/>
    <cellStyle name="Вычисление 2 2 11 4 3" xfId="44745" xr:uid="{00000000-0005-0000-0000-00000AA70000}"/>
    <cellStyle name="Вычисление 2 2 11 5" xfId="44746" xr:uid="{00000000-0005-0000-0000-00000BA70000}"/>
    <cellStyle name="Вычисление 2 2 11 5 2" xfId="44747" xr:uid="{00000000-0005-0000-0000-00000CA70000}"/>
    <cellStyle name="Вычисление 2 2 11 5 3" xfId="44748" xr:uid="{00000000-0005-0000-0000-00000DA70000}"/>
    <cellStyle name="Вычисление 2 2 11 6" xfId="44749" xr:uid="{00000000-0005-0000-0000-00000EA70000}"/>
    <cellStyle name="Вычисление 2 2 12" xfId="44750" xr:uid="{00000000-0005-0000-0000-00000FA70000}"/>
    <cellStyle name="Вычисление 2 2 12 2" xfId="44751" xr:uid="{00000000-0005-0000-0000-000010A70000}"/>
    <cellStyle name="Вычисление 2 2 12 2 2" xfId="44752" xr:uid="{00000000-0005-0000-0000-000011A70000}"/>
    <cellStyle name="Вычисление 2 2 12 3" xfId="44753" xr:uid="{00000000-0005-0000-0000-000012A70000}"/>
    <cellStyle name="Вычисление 2 2 12 3 2" xfId="44754" xr:uid="{00000000-0005-0000-0000-000013A70000}"/>
    <cellStyle name="Вычисление 2 2 12 3 3" xfId="44755" xr:uid="{00000000-0005-0000-0000-000014A70000}"/>
    <cellStyle name="Вычисление 2 2 12 4" xfId="44756" xr:uid="{00000000-0005-0000-0000-000015A70000}"/>
    <cellStyle name="Вычисление 2 2 12 4 2" xfId="44757" xr:uid="{00000000-0005-0000-0000-000016A70000}"/>
    <cellStyle name="Вычисление 2 2 12 4 3" xfId="44758" xr:uid="{00000000-0005-0000-0000-000017A70000}"/>
    <cellStyle name="Вычисление 2 2 12 5" xfId="44759" xr:uid="{00000000-0005-0000-0000-000018A70000}"/>
    <cellStyle name="Вычисление 2 2 12 5 2" xfId="44760" xr:uid="{00000000-0005-0000-0000-000019A70000}"/>
    <cellStyle name="Вычисление 2 2 12 5 3" xfId="44761" xr:uid="{00000000-0005-0000-0000-00001AA70000}"/>
    <cellStyle name="Вычисление 2 2 12 6" xfId="44762" xr:uid="{00000000-0005-0000-0000-00001BA70000}"/>
    <cellStyle name="Вычисление 2 2 12 7" xfId="44763" xr:uid="{00000000-0005-0000-0000-00001CA70000}"/>
    <cellStyle name="Вычисление 2 2 13" xfId="44764" xr:uid="{00000000-0005-0000-0000-00001DA70000}"/>
    <cellStyle name="Вычисление 2 2 13 2" xfId="44765" xr:uid="{00000000-0005-0000-0000-00001EA70000}"/>
    <cellStyle name="Вычисление 2 2 13 2 2" xfId="44766" xr:uid="{00000000-0005-0000-0000-00001FA70000}"/>
    <cellStyle name="Вычисление 2 2 13 3" xfId="44767" xr:uid="{00000000-0005-0000-0000-000020A70000}"/>
    <cellStyle name="Вычисление 2 2 13 3 2" xfId="44768" xr:uid="{00000000-0005-0000-0000-000021A70000}"/>
    <cellStyle name="Вычисление 2 2 13 3 3" xfId="44769" xr:uid="{00000000-0005-0000-0000-000022A70000}"/>
    <cellStyle name="Вычисление 2 2 13 4" xfId="44770" xr:uid="{00000000-0005-0000-0000-000023A70000}"/>
    <cellStyle name="Вычисление 2 2 13 4 2" xfId="44771" xr:uid="{00000000-0005-0000-0000-000024A70000}"/>
    <cellStyle name="Вычисление 2 2 13 4 3" xfId="44772" xr:uid="{00000000-0005-0000-0000-000025A70000}"/>
    <cellStyle name="Вычисление 2 2 13 5" xfId="44773" xr:uid="{00000000-0005-0000-0000-000026A70000}"/>
    <cellStyle name="Вычисление 2 2 13 5 2" xfId="44774" xr:uid="{00000000-0005-0000-0000-000027A70000}"/>
    <cellStyle name="Вычисление 2 2 13 5 3" xfId="44775" xr:uid="{00000000-0005-0000-0000-000028A70000}"/>
    <cellStyle name="Вычисление 2 2 13 6" xfId="44776" xr:uid="{00000000-0005-0000-0000-000029A70000}"/>
    <cellStyle name="Вычисление 2 2 13 7" xfId="44777" xr:uid="{00000000-0005-0000-0000-00002AA70000}"/>
    <cellStyle name="Вычисление 2 2 14" xfId="44778" xr:uid="{00000000-0005-0000-0000-00002BA70000}"/>
    <cellStyle name="Вычисление 2 2 14 2" xfId="44779" xr:uid="{00000000-0005-0000-0000-00002CA70000}"/>
    <cellStyle name="Вычисление 2 2 15" xfId="44780" xr:uid="{00000000-0005-0000-0000-00002DA70000}"/>
    <cellStyle name="Вычисление 2 2 15 2" xfId="44781" xr:uid="{00000000-0005-0000-0000-00002EA70000}"/>
    <cellStyle name="Вычисление 2 2 15 3" xfId="44782" xr:uid="{00000000-0005-0000-0000-00002FA70000}"/>
    <cellStyle name="Вычисление 2 2 16" xfId="44783" xr:uid="{00000000-0005-0000-0000-000030A70000}"/>
    <cellStyle name="Вычисление 2 2 16 2" xfId="44784" xr:uid="{00000000-0005-0000-0000-000031A70000}"/>
    <cellStyle name="Вычисление 2 2 16 3" xfId="44785" xr:uid="{00000000-0005-0000-0000-000032A70000}"/>
    <cellStyle name="Вычисление 2 2 17" xfId="44786" xr:uid="{00000000-0005-0000-0000-000033A70000}"/>
    <cellStyle name="Вычисление 2 2 2" xfId="26807" xr:uid="{00000000-0005-0000-0000-000034A70000}"/>
    <cellStyle name="Вычисление 2 2 2 2" xfId="26808" xr:uid="{00000000-0005-0000-0000-000035A70000}"/>
    <cellStyle name="Вычисление 2 2 2 2 2" xfId="26809" xr:uid="{00000000-0005-0000-0000-000036A70000}"/>
    <cellStyle name="Вычисление 2 2 2 2 2 2" xfId="44787" xr:uid="{00000000-0005-0000-0000-000037A70000}"/>
    <cellStyle name="Вычисление 2 2 2 2 2 2 2" xfId="44788" xr:uid="{00000000-0005-0000-0000-000038A70000}"/>
    <cellStyle name="Вычисление 2 2 2 2 2 3" xfId="44789" xr:uid="{00000000-0005-0000-0000-000039A70000}"/>
    <cellStyle name="Вычисление 2 2 2 2 2 3 2" xfId="44790" xr:uid="{00000000-0005-0000-0000-00003AA70000}"/>
    <cellStyle name="Вычисление 2 2 2 2 2 3 3" xfId="44791" xr:uid="{00000000-0005-0000-0000-00003BA70000}"/>
    <cellStyle name="Вычисление 2 2 2 2 2 4" xfId="44792" xr:uid="{00000000-0005-0000-0000-00003CA70000}"/>
    <cellStyle name="Вычисление 2 2 2 2 2 4 2" xfId="44793" xr:uid="{00000000-0005-0000-0000-00003DA70000}"/>
    <cellStyle name="Вычисление 2 2 2 2 2 4 3" xfId="44794" xr:uid="{00000000-0005-0000-0000-00003EA70000}"/>
    <cellStyle name="Вычисление 2 2 2 2 2 5" xfId="44795" xr:uid="{00000000-0005-0000-0000-00003FA70000}"/>
    <cellStyle name="Вычисление 2 2 2 2 2 5 2" xfId="44796" xr:uid="{00000000-0005-0000-0000-000040A70000}"/>
    <cellStyle name="Вычисление 2 2 2 2 2 5 3" xfId="44797" xr:uid="{00000000-0005-0000-0000-000041A70000}"/>
    <cellStyle name="Вычисление 2 2 2 2 2 6" xfId="44798" xr:uid="{00000000-0005-0000-0000-000042A70000}"/>
    <cellStyle name="Вычисление 2 2 2 2 2 7" xfId="44799" xr:uid="{00000000-0005-0000-0000-000043A70000}"/>
    <cellStyle name="Вычисление 2 2 2 2 3" xfId="44800" xr:uid="{00000000-0005-0000-0000-000044A70000}"/>
    <cellStyle name="Вычисление 2 2 2 2 3 2" xfId="44801" xr:uid="{00000000-0005-0000-0000-000045A70000}"/>
    <cellStyle name="Вычисление 2 2 2 2 4" xfId="44802" xr:uid="{00000000-0005-0000-0000-000046A70000}"/>
    <cellStyle name="Вычисление 2 2 2 2 4 2" xfId="44803" xr:uid="{00000000-0005-0000-0000-000047A70000}"/>
    <cellStyle name="Вычисление 2 2 2 2 4 3" xfId="44804" xr:uid="{00000000-0005-0000-0000-000048A70000}"/>
    <cellStyle name="Вычисление 2 2 2 2 5" xfId="44805" xr:uid="{00000000-0005-0000-0000-000049A70000}"/>
    <cellStyle name="Вычисление 2 2 2 2 5 2" xfId="44806" xr:uid="{00000000-0005-0000-0000-00004AA70000}"/>
    <cellStyle name="Вычисление 2 2 2 2 5 3" xfId="44807" xr:uid="{00000000-0005-0000-0000-00004BA70000}"/>
    <cellStyle name="Вычисление 2 2 2 2 6" xfId="44808" xr:uid="{00000000-0005-0000-0000-00004CA70000}"/>
    <cellStyle name="Вычисление 2 2 2 3" xfId="26810" xr:uid="{00000000-0005-0000-0000-00004DA70000}"/>
    <cellStyle name="Вычисление 2 2 2 3 2" xfId="26811" xr:uid="{00000000-0005-0000-0000-00004EA70000}"/>
    <cellStyle name="Вычисление 2 2 2 3 2 2" xfId="44809" xr:uid="{00000000-0005-0000-0000-00004FA70000}"/>
    <cellStyle name="Вычисление 2 2 2 3 3" xfId="44810" xr:uid="{00000000-0005-0000-0000-000050A70000}"/>
    <cellStyle name="Вычисление 2 2 2 3 3 2" xfId="44811" xr:uid="{00000000-0005-0000-0000-000051A70000}"/>
    <cellStyle name="Вычисление 2 2 2 3 3 3" xfId="44812" xr:uid="{00000000-0005-0000-0000-000052A70000}"/>
    <cellStyle name="Вычисление 2 2 2 3 4" xfId="44813" xr:uid="{00000000-0005-0000-0000-000053A70000}"/>
    <cellStyle name="Вычисление 2 2 2 3 4 2" xfId="44814" xr:uid="{00000000-0005-0000-0000-000054A70000}"/>
    <cellStyle name="Вычисление 2 2 2 3 4 3" xfId="44815" xr:uid="{00000000-0005-0000-0000-000055A70000}"/>
    <cellStyle name="Вычисление 2 2 2 3 5" xfId="44816" xr:uid="{00000000-0005-0000-0000-000056A70000}"/>
    <cellStyle name="Вычисление 2 2 2 3 5 2" xfId="44817" xr:uid="{00000000-0005-0000-0000-000057A70000}"/>
    <cellStyle name="Вычисление 2 2 2 3 5 3" xfId="44818" xr:uid="{00000000-0005-0000-0000-000058A70000}"/>
    <cellStyle name="Вычисление 2 2 2 3 6" xfId="44819" xr:uid="{00000000-0005-0000-0000-000059A70000}"/>
    <cellStyle name="Вычисление 2 2 2 3 7" xfId="44820" xr:uid="{00000000-0005-0000-0000-00005AA70000}"/>
    <cellStyle name="Вычисление 2 2 2 4" xfId="26812" xr:uid="{00000000-0005-0000-0000-00005BA70000}"/>
    <cellStyle name="Вычисление 2 2 2 4 2" xfId="26813" xr:uid="{00000000-0005-0000-0000-00005CA70000}"/>
    <cellStyle name="Вычисление 2 2 2 4 2 2" xfId="44821" xr:uid="{00000000-0005-0000-0000-00005DA70000}"/>
    <cellStyle name="Вычисление 2 2 2 4 3" xfId="44822" xr:uid="{00000000-0005-0000-0000-00005EA70000}"/>
    <cellStyle name="Вычисление 2 2 2 4 3 2" xfId="44823" xr:uid="{00000000-0005-0000-0000-00005FA70000}"/>
    <cellStyle name="Вычисление 2 2 2 4 3 3" xfId="44824" xr:uid="{00000000-0005-0000-0000-000060A70000}"/>
    <cellStyle name="Вычисление 2 2 2 4 4" xfId="44825" xr:uid="{00000000-0005-0000-0000-000061A70000}"/>
    <cellStyle name="Вычисление 2 2 2 4 4 2" xfId="44826" xr:uid="{00000000-0005-0000-0000-000062A70000}"/>
    <cellStyle name="Вычисление 2 2 2 4 4 3" xfId="44827" xr:uid="{00000000-0005-0000-0000-000063A70000}"/>
    <cellStyle name="Вычисление 2 2 2 4 5" xfId="44828" xr:uid="{00000000-0005-0000-0000-000064A70000}"/>
    <cellStyle name="Вычисление 2 2 2 4 5 2" xfId="44829" xr:uid="{00000000-0005-0000-0000-000065A70000}"/>
    <cellStyle name="Вычисление 2 2 2 4 5 3" xfId="44830" xr:uid="{00000000-0005-0000-0000-000066A70000}"/>
    <cellStyle name="Вычисление 2 2 2 4 6" xfId="44831" xr:uid="{00000000-0005-0000-0000-000067A70000}"/>
    <cellStyle name="Вычисление 2 2 2 4 7" xfId="44832" xr:uid="{00000000-0005-0000-0000-000068A70000}"/>
    <cellStyle name="Вычисление 2 2 2 5" xfId="26814" xr:uid="{00000000-0005-0000-0000-000069A70000}"/>
    <cellStyle name="Вычисление 2 2 2 5 2" xfId="26815" xr:uid="{00000000-0005-0000-0000-00006AA70000}"/>
    <cellStyle name="Вычисление 2 2 2 6" xfId="26816" xr:uid="{00000000-0005-0000-0000-00006BA70000}"/>
    <cellStyle name="Вычисление 2 2 2 6 2" xfId="44833" xr:uid="{00000000-0005-0000-0000-00006CA70000}"/>
    <cellStyle name="Вычисление 2 2 2 6 3" xfId="44834" xr:uid="{00000000-0005-0000-0000-00006DA70000}"/>
    <cellStyle name="Вычисление 2 2 2 7" xfId="26817" xr:uid="{00000000-0005-0000-0000-00006EA70000}"/>
    <cellStyle name="Вычисление 2 2 2 7 2" xfId="44835" xr:uid="{00000000-0005-0000-0000-00006FA70000}"/>
    <cellStyle name="Вычисление 2 2 2 7 3" xfId="44836" xr:uid="{00000000-0005-0000-0000-000070A70000}"/>
    <cellStyle name="Вычисление 2 2 2 8" xfId="44837" xr:uid="{00000000-0005-0000-0000-000071A70000}"/>
    <cellStyle name="Вычисление 2 2 2_2014БП" xfId="26818" xr:uid="{00000000-0005-0000-0000-000072A70000}"/>
    <cellStyle name="Вычисление 2 2 3" xfId="26819" xr:uid="{00000000-0005-0000-0000-000073A70000}"/>
    <cellStyle name="Вычисление 2 2 3 2" xfId="26820" xr:uid="{00000000-0005-0000-0000-000074A70000}"/>
    <cellStyle name="Вычисление 2 2 3 2 2" xfId="44838" xr:uid="{00000000-0005-0000-0000-000075A70000}"/>
    <cellStyle name="Вычисление 2 2 3 2 2 2" xfId="44839" xr:uid="{00000000-0005-0000-0000-000076A70000}"/>
    <cellStyle name="Вычисление 2 2 3 2 2 2 2" xfId="44840" xr:uid="{00000000-0005-0000-0000-000077A70000}"/>
    <cellStyle name="Вычисление 2 2 3 2 2 3" xfId="44841" xr:uid="{00000000-0005-0000-0000-000078A70000}"/>
    <cellStyle name="Вычисление 2 2 3 2 2 3 2" xfId="44842" xr:uid="{00000000-0005-0000-0000-000079A70000}"/>
    <cellStyle name="Вычисление 2 2 3 2 2 3 3" xfId="44843" xr:uid="{00000000-0005-0000-0000-00007AA70000}"/>
    <cellStyle name="Вычисление 2 2 3 2 2 4" xfId="44844" xr:uid="{00000000-0005-0000-0000-00007BA70000}"/>
    <cellStyle name="Вычисление 2 2 3 2 2 4 2" xfId="44845" xr:uid="{00000000-0005-0000-0000-00007CA70000}"/>
    <cellStyle name="Вычисление 2 2 3 2 2 4 3" xfId="44846" xr:uid="{00000000-0005-0000-0000-00007DA70000}"/>
    <cellStyle name="Вычисление 2 2 3 2 2 5" xfId="44847" xr:uid="{00000000-0005-0000-0000-00007EA70000}"/>
    <cellStyle name="Вычисление 2 2 3 2 2 5 2" xfId="44848" xr:uid="{00000000-0005-0000-0000-00007FA70000}"/>
    <cellStyle name="Вычисление 2 2 3 2 2 5 3" xfId="44849" xr:uid="{00000000-0005-0000-0000-000080A70000}"/>
    <cellStyle name="Вычисление 2 2 3 2 2 6" xfId="44850" xr:uid="{00000000-0005-0000-0000-000081A70000}"/>
    <cellStyle name="Вычисление 2 2 3 2 2 7" xfId="44851" xr:uid="{00000000-0005-0000-0000-000082A70000}"/>
    <cellStyle name="Вычисление 2 2 3 2 3" xfId="44852" xr:uid="{00000000-0005-0000-0000-000083A70000}"/>
    <cellStyle name="Вычисление 2 2 3 2 3 2" xfId="44853" xr:uid="{00000000-0005-0000-0000-000084A70000}"/>
    <cellStyle name="Вычисление 2 2 3 2 4" xfId="44854" xr:uid="{00000000-0005-0000-0000-000085A70000}"/>
    <cellStyle name="Вычисление 2 2 3 2 4 2" xfId="44855" xr:uid="{00000000-0005-0000-0000-000086A70000}"/>
    <cellStyle name="Вычисление 2 2 3 2 4 3" xfId="44856" xr:uid="{00000000-0005-0000-0000-000087A70000}"/>
    <cellStyle name="Вычисление 2 2 3 2 5" xfId="44857" xr:uid="{00000000-0005-0000-0000-000088A70000}"/>
    <cellStyle name="Вычисление 2 2 3 2 5 2" xfId="44858" xr:uid="{00000000-0005-0000-0000-000089A70000}"/>
    <cellStyle name="Вычисление 2 2 3 2 5 3" xfId="44859" xr:uid="{00000000-0005-0000-0000-00008AA70000}"/>
    <cellStyle name="Вычисление 2 2 3 2 6" xfId="44860" xr:uid="{00000000-0005-0000-0000-00008BA70000}"/>
    <cellStyle name="Вычисление 2 2 3 3" xfId="44861" xr:uid="{00000000-0005-0000-0000-00008CA70000}"/>
    <cellStyle name="Вычисление 2 2 3 3 2" xfId="44862" xr:uid="{00000000-0005-0000-0000-00008DA70000}"/>
    <cellStyle name="Вычисление 2 2 3 3 2 2" xfId="44863" xr:uid="{00000000-0005-0000-0000-00008EA70000}"/>
    <cellStyle name="Вычисление 2 2 3 3 3" xfId="44864" xr:uid="{00000000-0005-0000-0000-00008FA70000}"/>
    <cellStyle name="Вычисление 2 2 3 3 3 2" xfId="44865" xr:uid="{00000000-0005-0000-0000-000090A70000}"/>
    <cellStyle name="Вычисление 2 2 3 3 3 3" xfId="44866" xr:uid="{00000000-0005-0000-0000-000091A70000}"/>
    <cellStyle name="Вычисление 2 2 3 3 4" xfId="44867" xr:uid="{00000000-0005-0000-0000-000092A70000}"/>
    <cellStyle name="Вычисление 2 2 3 3 4 2" xfId="44868" xr:uid="{00000000-0005-0000-0000-000093A70000}"/>
    <cellStyle name="Вычисление 2 2 3 3 4 3" xfId="44869" xr:uid="{00000000-0005-0000-0000-000094A70000}"/>
    <cellStyle name="Вычисление 2 2 3 3 5" xfId="44870" xr:uid="{00000000-0005-0000-0000-000095A70000}"/>
    <cellStyle name="Вычисление 2 2 3 3 5 2" xfId="44871" xr:uid="{00000000-0005-0000-0000-000096A70000}"/>
    <cellStyle name="Вычисление 2 2 3 3 5 3" xfId="44872" xr:uid="{00000000-0005-0000-0000-000097A70000}"/>
    <cellStyle name="Вычисление 2 2 3 3 6" xfId="44873" xr:uid="{00000000-0005-0000-0000-000098A70000}"/>
    <cellStyle name="Вычисление 2 2 3 3 7" xfId="44874" xr:uid="{00000000-0005-0000-0000-000099A70000}"/>
    <cellStyle name="Вычисление 2 2 3 4" xfId="44875" xr:uid="{00000000-0005-0000-0000-00009AA70000}"/>
    <cellStyle name="Вычисление 2 2 3 4 2" xfId="44876" xr:uid="{00000000-0005-0000-0000-00009BA70000}"/>
    <cellStyle name="Вычисление 2 2 3 4 2 2" xfId="44877" xr:uid="{00000000-0005-0000-0000-00009CA70000}"/>
    <cellStyle name="Вычисление 2 2 3 4 3" xfId="44878" xr:uid="{00000000-0005-0000-0000-00009DA70000}"/>
    <cellStyle name="Вычисление 2 2 3 4 3 2" xfId="44879" xr:uid="{00000000-0005-0000-0000-00009EA70000}"/>
    <cellStyle name="Вычисление 2 2 3 4 3 3" xfId="44880" xr:uid="{00000000-0005-0000-0000-00009FA70000}"/>
    <cellStyle name="Вычисление 2 2 3 4 4" xfId="44881" xr:uid="{00000000-0005-0000-0000-0000A0A70000}"/>
    <cellStyle name="Вычисление 2 2 3 4 4 2" xfId="44882" xr:uid="{00000000-0005-0000-0000-0000A1A70000}"/>
    <cellStyle name="Вычисление 2 2 3 4 4 3" xfId="44883" xr:uid="{00000000-0005-0000-0000-0000A2A70000}"/>
    <cellStyle name="Вычисление 2 2 3 4 5" xfId="44884" xr:uid="{00000000-0005-0000-0000-0000A3A70000}"/>
    <cellStyle name="Вычисление 2 2 3 4 5 2" xfId="44885" xr:uid="{00000000-0005-0000-0000-0000A4A70000}"/>
    <cellStyle name="Вычисление 2 2 3 4 5 3" xfId="44886" xr:uid="{00000000-0005-0000-0000-0000A5A70000}"/>
    <cellStyle name="Вычисление 2 2 3 4 6" xfId="44887" xr:uid="{00000000-0005-0000-0000-0000A6A70000}"/>
    <cellStyle name="Вычисление 2 2 3 4 7" xfId="44888" xr:uid="{00000000-0005-0000-0000-0000A7A70000}"/>
    <cellStyle name="Вычисление 2 2 3 5" xfId="44889" xr:uid="{00000000-0005-0000-0000-0000A8A70000}"/>
    <cellStyle name="Вычисление 2 2 3 5 2" xfId="44890" xr:uid="{00000000-0005-0000-0000-0000A9A70000}"/>
    <cellStyle name="Вычисление 2 2 3 6" xfId="44891" xr:uid="{00000000-0005-0000-0000-0000AAA70000}"/>
    <cellStyle name="Вычисление 2 2 3 6 2" xfId="44892" xr:uid="{00000000-0005-0000-0000-0000ABA70000}"/>
    <cellStyle name="Вычисление 2 2 3 6 3" xfId="44893" xr:uid="{00000000-0005-0000-0000-0000ACA70000}"/>
    <cellStyle name="Вычисление 2 2 3 7" xfId="44894" xr:uid="{00000000-0005-0000-0000-0000ADA70000}"/>
    <cellStyle name="Вычисление 2 2 3 7 2" xfId="44895" xr:uid="{00000000-0005-0000-0000-0000AEA70000}"/>
    <cellStyle name="Вычисление 2 2 3 7 3" xfId="44896" xr:uid="{00000000-0005-0000-0000-0000AFA70000}"/>
    <cellStyle name="Вычисление 2 2 3 8" xfId="44897" xr:uid="{00000000-0005-0000-0000-0000B0A70000}"/>
    <cellStyle name="Вычисление 2 2 4" xfId="26821" xr:uid="{00000000-0005-0000-0000-0000B1A70000}"/>
    <cellStyle name="Вычисление 2 2 4 2" xfId="26822" xr:uid="{00000000-0005-0000-0000-0000B2A70000}"/>
    <cellStyle name="Вычисление 2 2 4 2 2" xfId="44898" xr:uid="{00000000-0005-0000-0000-0000B3A70000}"/>
    <cellStyle name="Вычисление 2 2 4 2 2 2" xfId="44899" xr:uid="{00000000-0005-0000-0000-0000B4A70000}"/>
    <cellStyle name="Вычисление 2 2 4 2 2 2 2" xfId="44900" xr:uid="{00000000-0005-0000-0000-0000B5A70000}"/>
    <cellStyle name="Вычисление 2 2 4 2 2 3" xfId="44901" xr:uid="{00000000-0005-0000-0000-0000B6A70000}"/>
    <cellStyle name="Вычисление 2 2 4 2 2 3 2" xfId="44902" xr:uid="{00000000-0005-0000-0000-0000B7A70000}"/>
    <cellStyle name="Вычисление 2 2 4 2 2 3 3" xfId="44903" xr:uid="{00000000-0005-0000-0000-0000B8A70000}"/>
    <cellStyle name="Вычисление 2 2 4 2 2 4" xfId="44904" xr:uid="{00000000-0005-0000-0000-0000B9A70000}"/>
    <cellStyle name="Вычисление 2 2 4 2 2 4 2" xfId="44905" xr:uid="{00000000-0005-0000-0000-0000BAA70000}"/>
    <cellStyle name="Вычисление 2 2 4 2 2 4 3" xfId="44906" xr:uid="{00000000-0005-0000-0000-0000BBA70000}"/>
    <cellStyle name="Вычисление 2 2 4 2 2 5" xfId="44907" xr:uid="{00000000-0005-0000-0000-0000BCA70000}"/>
    <cellStyle name="Вычисление 2 2 4 2 2 5 2" xfId="44908" xr:uid="{00000000-0005-0000-0000-0000BDA70000}"/>
    <cellStyle name="Вычисление 2 2 4 2 2 5 3" xfId="44909" xr:uid="{00000000-0005-0000-0000-0000BEA70000}"/>
    <cellStyle name="Вычисление 2 2 4 2 2 6" xfId="44910" xr:uid="{00000000-0005-0000-0000-0000BFA70000}"/>
    <cellStyle name="Вычисление 2 2 4 2 2 7" xfId="44911" xr:uid="{00000000-0005-0000-0000-0000C0A70000}"/>
    <cellStyle name="Вычисление 2 2 4 2 3" xfId="44912" xr:uid="{00000000-0005-0000-0000-0000C1A70000}"/>
    <cellStyle name="Вычисление 2 2 4 2 3 2" xfId="44913" xr:uid="{00000000-0005-0000-0000-0000C2A70000}"/>
    <cellStyle name="Вычисление 2 2 4 2 4" xfId="44914" xr:uid="{00000000-0005-0000-0000-0000C3A70000}"/>
    <cellStyle name="Вычисление 2 2 4 2 4 2" xfId="44915" xr:uid="{00000000-0005-0000-0000-0000C4A70000}"/>
    <cellStyle name="Вычисление 2 2 4 2 4 3" xfId="44916" xr:uid="{00000000-0005-0000-0000-0000C5A70000}"/>
    <cellStyle name="Вычисление 2 2 4 2 5" xfId="44917" xr:uid="{00000000-0005-0000-0000-0000C6A70000}"/>
    <cellStyle name="Вычисление 2 2 4 2 5 2" xfId="44918" xr:uid="{00000000-0005-0000-0000-0000C7A70000}"/>
    <cellStyle name="Вычисление 2 2 4 2 5 3" xfId="44919" xr:uid="{00000000-0005-0000-0000-0000C8A70000}"/>
    <cellStyle name="Вычисление 2 2 4 2 6" xfId="44920" xr:uid="{00000000-0005-0000-0000-0000C9A70000}"/>
    <cellStyle name="Вычисление 2 2 4 3" xfId="44921" xr:uid="{00000000-0005-0000-0000-0000CAA70000}"/>
    <cellStyle name="Вычисление 2 2 4 3 2" xfId="44922" xr:uid="{00000000-0005-0000-0000-0000CBA70000}"/>
    <cellStyle name="Вычисление 2 2 4 3 2 2" xfId="44923" xr:uid="{00000000-0005-0000-0000-0000CCA70000}"/>
    <cellStyle name="Вычисление 2 2 4 3 3" xfId="44924" xr:uid="{00000000-0005-0000-0000-0000CDA70000}"/>
    <cellStyle name="Вычисление 2 2 4 3 3 2" xfId="44925" xr:uid="{00000000-0005-0000-0000-0000CEA70000}"/>
    <cellStyle name="Вычисление 2 2 4 3 3 3" xfId="44926" xr:uid="{00000000-0005-0000-0000-0000CFA70000}"/>
    <cellStyle name="Вычисление 2 2 4 3 4" xfId="44927" xr:uid="{00000000-0005-0000-0000-0000D0A70000}"/>
    <cellStyle name="Вычисление 2 2 4 3 4 2" xfId="44928" xr:uid="{00000000-0005-0000-0000-0000D1A70000}"/>
    <cellStyle name="Вычисление 2 2 4 3 4 3" xfId="44929" xr:uid="{00000000-0005-0000-0000-0000D2A70000}"/>
    <cellStyle name="Вычисление 2 2 4 3 5" xfId="44930" xr:uid="{00000000-0005-0000-0000-0000D3A70000}"/>
    <cellStyle name="Вычисление 2 2 4 3 5 2" xfId="44931" xr:uid="{00000000-0005-0000-0000-0000D4A70000}"/>
    <cellStyle name="Вычисление 2 2 4 3 5 3" xfId="44932" xr:uid="{00000000-0005-0000-0000-0000D5A70000}"/>
    <cellStyle name="Вычисление 2 2 4 3 6" xfId="44933" xr:uid="{00000000-0005-0000-0000-0000D6A70000}"/>
    <cellStyle name="Вычисление 2 2 4 3 7" xfId="44934" xr:uid="{00000000-0005-0000-0000-0000D7A70000}"/>
    <cellStyle name="Вычисление 2 2 4 4" xfId="44935" xr:uid="{00000000-0005-0000-0000-0000D8A70000}"/>
    <cellStyle name="Вычисление 2 2 4 4 2" xfId="44936" xr:uid="{00000000-0005-0000-0000-0000D9A70000}"/>
    <cellStyle name="Вычисление 2 2 4 4 2 2" xfId="44937" xr:uid="{00000000-0005-0000-0000-0000DAA70000}"/>
    <cellStyle name="Вычисление 2 2 4 4 3" xfId="44938" xr:uid="{00000000-0005-0000-0000-0000DBA70000}"/>
    <cellStyle name="Вычисление 2 2 4 4 3 2" xfId="44939" xr:uid="{00000000-0005-0000-0000-0000DCA70000}"/>
    <cellStyle name="Вычисление 2 2 4 4 3 3" xfId="44940" xr:uid="{00000000-0005-0000-0000-0000DDA70000}"/>
    <cellStyle name="Вычисление 2 2 4 4 4" xfId="44941" xr:uid="{00000000-0005-0000-0000-0000DEA70000}"/>
    <cellStyle name="Вычисление 2 2 4 4 4 2" xfId="44942" xr:uid="{00000000-0005-0000-0000-0000DFA70000}"/>
    <cellStyle name="Вычисление 2 2 4 4 4 3" xfId="44943" xr:uid="{00000000-0005-0000-0000-0000E0A70000}"/>
    <cellStyle name="Вычисление 2 2 4 4 5" xfId="44944" xr:uid="{00000000-0005-0000-0000-0000E1A70000}"/>
    <cellStyle name="Вычисление 2 2 4 4 5 2" xfId="44945" xr:uid="{00000000-0005-0000-0000-0000E2A70000}"/>
    <cellStyle name="Вычисление 2 2 4 4 5 3" xfId="44946" xr:uid="{00000000-0005-0000-0000-0000E3A70000}"/>
    <cellStyle name="Вычисление 2 2 4 4 6" xfId="44947" xr:uid="{00000000-0005-0000-0000-0000E4A70000}"/>
    <cellStyle name="Вычисление 2 2 4 4 7" xfId="44948" xr:uid="{00000000-0005-0000-0000-0000E5A70000}"/>
    <cellStyle name="Вычисление 2 2 4 5" xfId="44949" xr:uid="{00000000-0005-0000-0000-0000E6A70000}"/>
    <cellStyle name="Вычисление 2 2 4 5 2" xfId="44950" xr:uid="{00000000-0005-0000-0000-0000E7A70000}"/>
    <cellStyle name="Вычисление 2 2 4 6" xfId="44951" xr:uid="{00000000-0005-0000-0000-0000E8A70000}"/>
    <cellStyle name="Вычисление 2 2 4 6 2" xfId="44952" xr:uid="{00000000-0005-0000-0000-0000E9A70000}"/>
    <cellStyle name="Вычисление 2 2 4 6 3" xfId="44953" xr:uid="{00000000-0005-0000-0000-0000EAA70000}"/>
    <cellStyle name="Вычисление 2 2 4 7" xfId="44954" xr:uid="{00000000-0005-0000-0000-0000EBA70000}"/>
    <cellStyle name="Вычисление 2 2 4 7 2" xfId="44955" xr:uid="{00000000-0005-0000-0000-0000ECA70000}"/>
    <cellStyle name="Вычисление 2 2 4 7 3" xfId="44956" xr:uid="{00000000-0005-0000-0000-0000EDA70000}"/>
    <cellStyle name="Вычисление 2 2 4 8" xfId="44957" xr:uid="{00000000-0005-0000-0000-0000EEA70000}"/>
    <cellStyle name="Вычисление 2 2 5" xfId="26823" xr:uid="{00000000-0005-0000-0000-0000EFA70000}"/>
    <cellStyle name="Вычисление 2 2 5 2" xfId="26824" xr:uid="{00000000-0005-0000-0000-0000F0A70000}"/>
    <cellStyle name="Вычисление 2 2 5 2 2" xfId="44958" xr:uid="{00000000-0005-0000-0000-0000F1A70000}"/>
    <cellStyle name="Вычисление 2 2 5 2 2 2" xfId="44959" xr:uid="{00000000-0005-0000-0000-0000F2A70000}"/>
    <cellStyle name="Вычисление 2 2 5 2 2 2 2" xfId="44960" xr:uid="{00000000-0005-0000-0000-0000F3A70000}"/>
    <cellStyle name="Вычисление 2 2 5 2 2 3" xfId="44961" xr:uid="{00000000-0005-0000-0000-0000F4A70000}"/>
    <cellStyle name="Вычисление 2 2 5 2 2 3 2" xfId="44962" xr:uid="{00000000-0005-0000-0000-0000F5A70000}"/>
    <cellStyle name="Вычисление 2 2 5 2 2 3 3" xfId="44963" xr:uid="{00000000-0005-0000-0000-0000F6A70000}"/>
    <cellStyle name="Вычисление 2 2 5 2 2 4" xfId="44964" xr:uid="{00000000-0005-0000-0000-0000F7A70000}"/>
    <cellStyle name="Вычисление 2 2 5 2 2 4 2" xfId="44965" xr:uid="{00000000-0005-0000-0000-0000F8A70000}"/>
    <cellStyle name="Вычисление 2 2 5 2 2 4 3" xfId="44966" xr:uid="{00000000-0005-0000-0000-0000F9A70000}"/>
    <cellStyle name="Вычисление 2 2 5 2 2 5" xfId="44967" xr:uid="{00000000-0005-0000-0000-0000FAA70000}"/>
    <cellStyle name="Вычисление 2 2 5 2 2 5 2" xfId="44968" xr:uid="{00000000-0005-0000-0000-0000FBA70000}"/>
    <cellStyle name="Вычисление 2 2 5 2 2 5 3" xfId="44969" xr:uid="{00000000-0005-0000-0000-0000FCA70000}"/>
    <cellStyle name="Вычисление 2 2 5 2 2 6" xfId="44970" xr:uid="{00000000-0005-0000-0000-0000FDA70000}"/>
    <cellStyle name="Вычисление 2 2 5 2 2 7" xfId="44971" xr:uid="{00000000-0005-0000-0000-0000FEA70000}"/>
    <cellStyle name="Вычисление 2 2 5 2 3" xfId="44972" xr:uid="{00000000-0005-0000-0000-0000FFA70000}"/>
    <cellStyle name="Вычисление 2 2 5 2 3 2" xfId="44973" xr:uid="{00000000-0005-0000-0000-000000A80000}"/>
    <cellStyle name="Вычисление 2 2 5 2 4" xfId="44974" xr:uid="{00000000-0005-0000-0000-000001A80000}"/>
    <cellStyle name="Вычисление 2 2 5 2 4 2" xfId="44975" xr:uid="{00000000-0005-0000-0000-000002A80000}"/>
    <cellStyle name="Вычисление 2 2 5 2 4 3" xfId="44976" xr:uid="{00000000-0005-0000-0000-000003A80000}"/>
    <cellStyle name="Вычисление 2 2 5 2 5" xfId="44977" xr:uid="{00000000-0005-0000-0000-000004A80000}"/>
    <cellStyle name="Вычисление 2 2 5 2 5 2" xfId="44978" xr:uid="{00000000-0005-0000-0000-000005A80000}"/>
    <cellStyle name="Вычисление 2 2 5 2 5 3" xfId="44979" xr:uid="{00000000-0005-0000-0000-000006A80000}"/>
    <cellStyle name="Вычисление 2 2 5 2 6" xfId="44980" xr:uid="{00000000-0005-0000-0000-000007A80000}"/>
    <cellStyle name="Вычисление 2 2 5 3" xfId="44981" xr:uid="{00000000-0005-0000-0000-000008A80000}"/>
    <cellStyle name="Вычисление 2 2 5 3 2" xfId="44982" xr:uid="{00000000-0005-0000-0000-000009A80000}"/>
    <cellStyle name="Вычисление 2 2 5 3 2 2" xfId="44983" xr:uid="{00000000-0005-0000-0000-00000AA80000}"/>
    <cellStyle name="Вычисление 2 2 5 3 3" xfId="44984" xr:uid="{00000000-0005-0000-0000-00000BA80000}"/>
    <cellStyle name="Вычисление 2 2 5 3 3 2" xfId="44985" xr:uid="{00000000-0005-0000-0000-00000CA80000}"/>
    <cellStyle name="Вычисление 2 2 5 3 3 3" xfId="44986" xr:uid="{00000000-0005-0000-0000-00000DA80000}"/>
    <cellStyle name="Вычисление 2 2 5 3 4" xfId="44987" xr:uid="{00000000-0005-0000-0000-00000EA80000}"/>
    <cellStyle name="Вычисление 2 2 5 3 4 2" xfId="44988" xr:uid="{00000000-0005-0000-0000-00000FA80000}"/>
    <cellStyle name="Вычисление 2 2 5 3 4 3" xfId="44989" xr:uid="{00000000-0005-0000-0000-000010A80000}"/>
    <cellStyle name="Вычисление 2 2 5 3 5" xfId="44990" xr:uid="{00000000-0005-0000-0000-000011A80000}"/>
    <cellStyle name="Вычисление 2 2 5 3 5 2" xfId="44991" xr:uid="{00000000-0005-0000-0000-000012A80000}"/>
    <cellStyle name="Вычисление 2 2 5 3 5 3" xfId="44992" xr:uid="{00000000-0005-0000-0000-000013A80000}"/>
    <cellStyle name="Вычисление 2 2 5 3 6" xfId="44993" xr:uid="{00000000-0005-0000-0000-000014A80000}"/>
    <cellStyle name="Вычисление 2 2 5 3 7" xfId="44994" xr:uid="{00000000-0005-0000-0000-000015A80000}"/>
    <cellStyle name="Вычисление 2 2 5 4" xfId="44995" xr:uid="{00000000-0005-0000-0000-000016A80000}"/>
    <cellStyle name="Вычисление 2 2 5 4 2" xfId="44996" xr:uid="{00000000-0005-0000-0000-000017A80000}"/>
    <cellStyle name="Вычисление 2 2 5 4 2 2" xfId="44997" xr:uid="{00000000-0005-0000-0000-000018A80000}"/>
    <cellStyle name="Вычисление 2 2 5 4 3" xfId="44998" xr:uid="{00000000-0005-0000-0000-000019A80000}"/>
    <cellStyle name="Вычисление 2 2 5 4 3 2" xfId="44999" xr:uid="{00000000-0005-0000-0000-00001AA80000}"/>
    <cellStyle name="Вычисление 2 2 5 4 3 3" xfId="45000" xr:uid="{00000000-0005-0000-0000-00001BA80000}"/>
    <cellStyle name="Вычисление 2 2 5 4 4" xfId="45001" xr:uid="{00000000-0005-0000-0000-00001CA80000}"/>
    <cellStyle name="Вычисление 2 2 5 4 4 2" xfId="45002" xr:uid="{00000000-0005-0000-0000-00001DA80000}"/>
    <cellStyle name="Вычисление 2 2 5 4 4 3" xfId="45003" xr:uid="{00000000-0005-0000-0000-00001EA80000}"/>
    <cellStyle name="Вычисление 2 2 5 4 5" xfId="45004" xr:uid="{00000000-0005-0000-0000-00001FA80000}"/>
    <cellStyle name="Вычисление 2 2 5 4 5 2" xfId="45005" xr:uid="{00000000-0005-0000-0000-000020A80000}"/>
    <cellStyle name="Вычисление 2 2 5 4 5 3" xfId="45006" xr:uid="{00000000-0005-0000-0000-000021A80000}"/>
    <cellStyle name="Вычисление 2 2 5 4 6" xfId="45007" xr:uid="{00000000-0005-0000-0000-000022A80000}"/>
    <cellStyle name="Вычисление 2 2 5 4 7" xfId="45008" xr:uid="{00000000-0005-0000-0000-000023A80000}"/>
    <cellStyle name="Вычисление 2 2 5 5" xfId="45009" xr:uid="{00000000-0005-0000-0000-000024A80000}"/>
    <cellStyle name="Вычисление 2 2 5 5 2" xfId="45010" xr:uid="{00000000-0005-0000-0000-000025A80000}"/>
    <cellStyle name="Вычисление 2 2 5 6" xfId="45011" xr:uid="{00000000-0005-0000-0000-000026A80000}"/>
    <cellStyle name="Вычисление 2 2 5 6 2" xfId="45012" xr:uid="{00000000-0005-0000-0000-000027A80000}"/>
    <cellStyle name="Вычисление 2 2 5 6 3" xfId="45013" xr:uid="{00000000-0005-0000-0000-000028A80000}"/>
    <cellStyle name="Вычисление 2 2 5 7" xfId="45014" xr:uid="{00000000-0005-0000-0000-000029A80000}"/>
    <cellStyle name="Вычисление 2 2 5 7 2" xfId="45015" xr:uid="{00000000-0005-0000-0000-00002AA80000}"/>
    <cellStyle name="Вычисление 2 2 5 7 3" xfId="45016" xr:uid="{00000000-0005-0000-0000-00002BA80000}"/>
    <cellStyle name="Вычисление 2 2 5 8" xfId="45017" xr:uid="{00000000-0005-0000-0000-00002CA80000}"/>
    <cellStyle name="Вычисление 2 2 6" xfId="26825" xr:uid="{00000000-0005-0000-0000-00002DA80000}"/>
    <cellStyle name="Вычисление 2 2 6 2" xfId="26826" xr:uid="{00000000-0005-0000-0000-00002EA80000}"/>
    <cellStyle name="Вычисление 2 2 6 2 2" xfId="45018" xr:uid="{00000000-0005-0000-0000-00002FA80000}"/>
    <cellStyle name="Вычисление 2 2 6 2 2 2" xfId="45019" xr:uid="{00000000-0005-0000-0000-000030A80000}"/>
    <cellStyle name="Вычисление 2 2 6 2 2 2 2" xfId="45020" xr:uid="{00000000-0005-0000-0000-000031A80000}"/>
    <cellStyle name="Вычисление 2 2 6 2 2 3" xfId="45021" xr:uid="{00000000-0005-0000-0000-000032A80000}"/>
    <cellStyle name="Вычисление 2 2 6 2 2 3 2" xfId="45022" xr:uid="{00000000-0005-0000-0000-000033A80000}"/>
    <cellStyle name="Вычисление 2 2 6 2 2 3 3" xfId="45023" xr:uid="{00000000-0005-0000-0000-000034A80000}"/>
    <cellStyle name="Вычисление 2 2 6 2 2 4" xfId="45024" xr:uid="{00000000-0005-0000-0000-000035A80000}"/>
    <cellStyle name="Вычисление 2 2 6 2 2 4 2" xfId="45025" xr:uid="{00000000-0005-0000-0000-000036A80000}"/>
    <cellStyle name="Вычисление 2 2 6 2 2 4 3" xfId="45026" xr:uid="{00000000-0005-0000-0000-000037A80000}"/>
    <cellStyle name="Вычисление 2 2 6 2 2 5" xfId="45027" xr:uid="{00000000-0005-0000-0000-000038A80000}"/>
    <cellStyle name="Вычисление 2 2 6 2 2 5 2" xfId="45028" xr:uid="{00000000-0005-0000-0000-000039A80000}"/>
    <cellStyle name="Вычисление 2 2 6 2 2 5 3" xfId="45029" xr:uid="{00000000-0005-0000-0000-00003AA80000}"/>
    <cellStyle name="Вычисление 2 2 6 2 2 6" xfId="45030" xr:uid="{00000000-0005-0000-0000-00003BA80000}"/>
    <cellStyle name="Вычисление 2 2 6 2 2 7" xfId="45031" xr:uid="{00000000-0005-0000-0000-00003CA80000}"/>
    <cellStyle name="Вычисление 2 2 6 2 3" xfId="45032" xr:uid="{00000000-0005-0000-0000-00003DA80000}"/>
    <cellStyle name="Вычисление 2 2 6 2 3 2" xfId="45033" xr:uid="{00000000-0005-0000-0000-00003EA80000}"/>
    <cellStyle name="Вычисление 2 2 6 2 4" xfId="45034" xr:uid="{00000000-0005-0000-0000-00003FA80000}"/>
    <cellStyle name="Вычисление 2 2 6 2 4 2" xfId="45035" xr:uid="{00000000-0005-0000-0000-000040A80000}"/>
    <cellStyle name="Вычисление 2 2 6 2 4 3" xfId="45036" xr:uid="{00000000-0005-0000-0000-000041A80000}"/>
    <cellStyle name="Вычисление 2 2 6 2 5" xfId="45037" xr:uid="{00000000-0005-0000-0000-000042A80000}"/>
    <cellStyle name="Вычисление 2 2 6 2 5 2" xfId="45038" xr:uid="{00000000-0005-0000-0000-000043A80000}"/>
    <cellStyle name="Вычисление 2 2 6 2 5 3" xfId="45039" xr:uid="{00000000-0005-0000-0000-000044A80000}"/>
    <cellStyle name="Вычисление 2 2 6 2 6" xfId="45040" xr:uid="{00000000-0005-0000-0000-000045A80000}"/>
    <cellStyle name="Вычисление 2 2 6 3" xfId="45041" xr:uid="{00000000-0005-0000-0000-000046A80000}"/>
    <cellStyle name="Вычисление 2 2 6 3 2" xfId="45042" xr:uid="{00000000-0005-0000-0000-000047A80000}"/>
    <cellStyle name="Вычисление 2 2 6 3 2 2" xfId="45043" xr:uid="{00000000-0005-0000-0000-000048A80000}"/>
    <cellStyle name="Вычисление 2 2 6 3 3" xfId="45044" xr:uid="{00000000-0005-0000-0000-000049A80000}"/>
    <cellStyle name="Вычисление 2 2 6 3 3 2" xfId="45045" xr:uid="{00000000-0005-0000-0000-00004AA80000}"/>
    <cellStyle name="Вычисление 2 2 6 3 3 3" xfId="45046" xr:uid="{00000000-0005-0000-0000-00004BA80000}"/>
    <cellStyle name="Вычисление 2 2 6 3 4" xfId="45047" xr:uid="{00000000-0005-0000-0000-00004CA80000}"/>
    <cellStyle name="Вычисление 2 2 6 3 4 2" xfId="45048" xr:uid="{00000000-0005-0000-0000-00004DA80000}"/>
    <cellStyle name="Вычисление 2 2 6 3 4 3" xfId="45049" xr:uid="{00000000-0005-0000-0000-00004EA80000}"/>
    <cellStyle name="Вычисление 2 2 6 3 5" xfId="45050" xr:uid="{00000000-0005-0000-0000-00004FA80000}"/>
    <cellStyle name="Вычисление 2 2 6 3 5 2" xfId="45051" xr:uid="{00000000-0005-0000-0000-000050A80000}"/>
    <cellStyle name="Вычисление 2 2 6 3 5 3" xfId="45052" xr:uid="{00000000-0005-0000-0000-000051A80000}"/>
    <cellStyle name="Вычисление 2 2 6 3 6" xfId="45053" xr:uid="{00000000-0005-0000-0000-000052A80000}"/>
    <cellStyle name="Вычисление 2 2 6 3 7" xfId="45054" xr:uid="{00000000-0005-0000-0000-000053A80000}"/>
    <cellStyle name="Вычисление 2 2 6 4" xfId="45055" xr:uid="{00000000-0005-0000-0000-000054A80000}"/>
    <cellStyle name="Вычисление 2 2 6 4 2" xfId="45056" xr:uid="{00000000-0005-0000-0000-000055A80000}"/>
    <cellStyle name="Вычисление 2 2 6 4 2 2" xfId="45057" xr:uid="{00000000-0005-0000-0000-000056A80000}"/>
    <cellStyle name="Вычисление 2 2 6 4 3" xfId="45058" xr:uid="{00000000-0005-0000-0000-000057A80000}"/>
    <cellStyle name="Вычисление 2 2 6 4 3 2" xfId="45059" xr:uid="{00000000-0005-0000-0000-000058A80000}"/>
    <cellStyle name="Вычисление 2 2 6 4 3 3" xfId="45060" xr:uid="{00000000-0005-0000-0000-000059A80000}"/>
    <cellStyle name="Вычисление 2 2 6 4 4" xfId="45061" xr:uid="{00000000-0005-0000-0000-00005AA80000}"/>
    <cellStyle name="Вычисление 2 2 6 4 4 2" xfId="45062" xr:uid="{00000000-0005-0000-0000-00005BA80000}"/>
    <cellStyle name="Вычисление 2 2 6 4 4 3" xfId="45063" xr:uid="{00000000-0005-0000-0000-00005CA80000}"/>
    <cellStyle name="Вычисление 2 2 6 4 5" xfId="45064" xr:uid="{00000000-0005-0000-0000-00005DA80000}"/>
    <cellStyle name="Вычисление 2 2 6 4 5 2" xfId="45065" xr:uid="{00000000-0005-0000-0000-00005EA80000}"/>
    <cellStyle name="Вычисление 2 2 6 4 5 3" xfId="45066" xr:uid="{00000000-0005-0000-0000-00005FA80000}"/>
    <cellStyle name="Вычисление 2 2 6 4 6" xfId="45067" xr:uid="{00000000-0005-0000-0000-000060A80000}"/>
    <cellStyle name="Вычисление 2 2 6 4 7" xfId="45068" xr:uid="{00000000-0005-0000-0000-000061A80000}"/>
    <cellStyle name="Вычисление 2 2 6 5" xfId="45069" xr:uid="{00000000-0005-0000-0000-000062A80000}"/>
    <cellStyle name="Вычисление 2 2 6 5 2" xfId="45070" xr:uid="{00000000-0005-0000-0000-000063A80000}"/>
    <cellStyle name="Вычисление 2 2 6 6" xfId="45071" xr:uid="{00000000-0005-0000-0000-000064A80000}"/>
    <cellStyle name="Вычисление 2 2 6 6 2" xfId="45072" xr:uid="{00000000-0005-0000-0000-000065A80000}"/>
    <cellStyle name="Вычисление 2 2 6 6 3" xfId="45073" xr:uid="{00000000-0005-0000-0000-000066A80000}"/>
    <cellStyle name="Вычисление 2 2 6 7" xfId="45074" xr:uid="{00000000-0005-0000-0000-000067A80000}"/>
    <cellStyle name="Вычисление 2 2 6 7 2" xfId="45075" xr:uid="{00000000-0005-0000-0000-000068A80000}"/>
    <cellStyle name="Вычисление 2 2 6 7 3" xfId="45076" xr:uid="{00000000-0005-0000-0000-000069A80000}"/>
    <cellStyle name="Вычисление 2 2 6 8" xfId="45077" xr:uid="{00000000-0005-0000-0000-00006AA80000}"/>
    <cellStyle name="Вычисление 2 2 7" xfId="26827" xr:uid="{00000000-0005-0000-0000-00006BA80000}"/>
    <cellStyle name="Вычисление 2 2 7 2" xfId="45078" xr:uid="{00000000-0005-0000-0000-00006CA80000}"/>
    <cellStyle name="Вычисление 2 2 7 2 2" xfId="45079" xr:uid="{00000000-0005-0000-0000-00006DA80000}"/>
    <cellStyle name="Вычисление 2 2 7 2 2 2" xfId="45080" xr:uid="{00000000-0005-0000-0000-00006EA80000}"/>
    <cellStyle name="Вычисление 2 2 7 2 2 2 2" xfId="45081" xr:uid="{00000000-0005-0000-0000-00006FA80000}"/>
    <cellStyle name="Вычисление 2 2 7 2 2 3" xfId="45082" xr:uid="{00000000-0005-0000-0000-000070A80000}"/>
    <cellStyle name="Вычисление 2 2 7 2 2 3 2" xfId="45083" xr:uid="{00000000-0005-0000-0000-000071A80000}"/>
    <cellStyle name="Вычисление 2 2 7 2 2 3 3" xfId="45084" xr:uid="{00000000-0005-0000-0000-000072A80000}"/>
    <cellStyle name="Вычисление 2 2 7 2 2 4" xfId="45085" xr:uid="{00000000-0005-0000-0000-000073A80000}"/>
    <cellStyle name="Вычисление 2 2 7 2 2 4 2" xfId="45086" xr:uid="{00000000-0005-0000-0000-000074A80000}"/>
    <cellStyle name="Вычисление 2 2 7 2 2 4 3" xfId="45087" xr:uid="{00000000-0005-0000-0000-000075A80000}"/>
    <cellStyle name="Вычисление 2 2 7 2 2 5" xfId="45088" xr:uid="{00000000-0005-0000-0000-000076A80000}"/>
    <cellStyle name="Вычисление 2 2 7 2 2 5 2" xfId="45089" xr:uid="{00000000-0005-0000-0000-000077A80000}"/>
    <cellStyle name="Вычисление 2 2 7 2 2 5 3" xfId="45090" xr:uid="{00000000-0005-0000-0000-000078A80000}"/>
    <cellStyle name="Вычисление 2 2 7 2 2 6" xfId="45091" xr:uid="{00000000-0005-0000-0000-000079A80000}"/>
    <cellStyle name="Вычисление 2 2 7 2 2 7" xfId="45092" xr:uid="{00000000-0005-0000-0000-00007AA80000}"/>
    <cellStyle name="Вычисление 2 2 7 2 3" xfId="45093" xr:uid="{00000000-0005-0000-0000-00007BA80000}"/>
    <cellStyle name="Вычисление 2 2 7 2 3 2" xfId="45094" xr:uid="{00000000-0005-0000-0000-00007CA80000}"/>
    <cellStyle name="Вычисление 2 2 7 2 4" xfId="45095" xr:uid="{00000000-0005-0000-0000-00007DA80000}"/>
    <cellStyle name="Вычисление 2 2 7 2 4 2" xfId="45096" xr:uid="{00000000-0005-0000-0000-00007EA80000}"/>
    <cellStyle name="Вычисление 2 2 7 2 4 3" xfId="45097" xr:uid="{00000000-0005-0000-0000-00007FA80000}"/>
    <cellStyle name="Вычисление 2 2 7 2 5" xfId="45098" xr:uid="{00000000-0005-0000-0000-000080A80000}"/>
    <cellStyle name="Вычисление 2 2 7 2 5 2" xfId="45099" xr:uid="{00000000-0005-0000-0000-000081A80000}"/>
    <cellStyle name="Вычисление 2 2 7 2 5 3" xfId="45100" xr:uid="{00000000-0005-0000-0000-000082A80000}"/>
    <cellStyle name="Вычисление 2 2 7 2 6" xfId="45101" xr:uid="{00000000-0005-0000-0000-000083A80000}"/>
    <cellStyle name="Вычисление 2 2 7 3" xfId="45102" xr:uid="{00000000-0005-0000-0000-000084A80000}"/>
    <cellStyle name="Вычисление 2 2 7 3 2" xfId="45103" xr:uid="{00000000-0005-0000-0000-000085A80000}"/>
    <cellStyle name="Вычисление 2 2 7 3 2 2" xfId="45104" xr:uid="{00000000-0005-0000-0000-000086A80000}"/>
    <cellStyle name="Вычисление 2 2 7 3 3" xfId="45105" xr:uid="{00000000-0005-0000-0000-000087A80000}"/>
    <cellStyle name="Вычисление 2 2 7 3 3 2" xfId="45106" xr:uid="{00000000-0005-0000-0000-000088A80000}"/>
    <cellStyle name="Вычисление 2 2 7 3 3 3" xfId="45107" xr:uid="{00000000-0005-0000-0000-000089A80000}"/>
    <cellStyle name="Вычисление 2 2 7 3 4" xfId="45108" xr:uid="{00000000-0005-0000-0000-00008AA80000}"/>
    <cellStyle name="Вычисление 2 2 7 3 4 2" xfId="45109" xr:uid="{00000000-0005-0000-0000-00008BA80000}"/>
    <cellStyle name="Вычисление 2 2 7 3 4 3" xfId="45110" xr:uid="{00000000-0005-0000-0000-00008CA80000}"/>
    <cellStyle name="Вычисление 2 2 7 3 5" xfId="45111" xr:uid="{00000000-0005-0000-0000-00008DA80000}"/>
    <cellStyle name="Вычисление 2 2 7 3 5 2" xfId="45112" xr:uid="{00000000-0005-0000-0000-00008EA80000}"/>
    <cellStyle name="Вычисление 2 2 7 3 5 3" xfId="45113" xr:uid="{00000000-0005-0000-0000-00008FA80000}"/>
    <cellStyle name="Вычисление 2 2 7 3 6" xfId="45114" xr:uid="{00000000-0005-0000-0000-000090A80000}"/>
    <cellStyle name="Вычисление 2 2 7 3 7" xfId="45115" xr:uid="{00000000-0005-0000-0000-000091A80000}"/>
    <cellStyle name="Вычисление 2 2 7 4" xfId="45116" xr:uid="{00000000-0005-0000-0000-000092A80000}"/>
    <cellStyle name="Вычисление 2 2 7 4 2" xfId="45117" xr:uid="{00000000-0005-0000-0000-000093A80000}"/>
    <cellStyle name="Вычисление 2 2 7 4 2 2" xfId="45118" xr:uid="{00000000-0005-0000-0000-000094A80000}"/>
    <cellStyle name="Вычисление 2 2 7 4 3" xfId="45119" xr:uid="{00000000-0005-0000-0000-000095A80000}"/>
    <cellStyle name="Вычисление 2 2 7 4 3 2" xfId="45120" xr:uid="{00000000-0005-0000-0000-000096A80000}"/>
    <cellStyle name="Вычисление 2 2 7 4 3 3" xfId="45121" xr:uid="{00000000-0005-0000-0000-000097A80000}"/>
    <cellStyle name="Вычисление 2 2 7 4 4" xfId="45122" xr:uid="{00000000-0005-0000-0000-000098A80000}"/>
    <cellStyle name="Вычисление 2 2 7 4 4 2" xfId="45123" xr:uid="{00000000-0005-0000-0000-000099A80000}"/>
    <cellStyle name="Вычисление 2 2 7 4 4 3" xfId="45124" xr:uid="{00000000-0005-0000-0000-00009AA80000}"/>
    <cellStyle name="Вычисление 2 2 7 4 5" xfId="45125" xr:uid="{00000000-0005-0000-0000-00009BA80000}"/>
    <cellStyle name="Вычисление 2 2 7 4 5 2" xfId="45126" xr:uid="{00000000-0005-0000-0000-00009CA80000}"/>
    <cellStyle name="Вычисление 2 2 7 4 5 3" xfId="45127" xr:uid="{00000000-0005-0000-0000-00009DA80000}"/>
    <cellStyle name="Вычисление 2 2 7 4 6" xfId="45128" xr:uid="{00000000-0005-0000-0000-00009EA80000}"/>
    <cellStyle name="Вычисление 2 2 7 4 7" xfId="45129" xr:uid="{00000000-0005-0000-0000-00009FA80000}"/>
    <cellStyle name="Вычисление 2 2 7 5" xfId="45130" xr:uid="{00000000-0005-0000-0000-0000A0A80000}"/>
    <cellStyle name="Вычисление 2 2 7 5 2" xfId="45131" xr:uid="{00000000-0005-0000-0000-0000A1A80000}"/>
    <cellStyle name="Вычисление 2 2 7 6" xfId="45132" xr:uid="{00000000-0005-0000-0000-0000A2A80000}"/>
    <cellStyle name="Вычисление 2 2 7 6 2" xfId="45133" xr:uid="{00000000-0005-0000-0000-0000A3A80000}"/>
    <cellStyle name="Вычисление 2 2 7 6 3" xfId="45134" xr:uid="{00000000-0005-0000-0000-0000A4A80000}"/>
    <cellStyle name="Вычисление 2 2 7 7" xfId="45135" xr:uid="{00000000-0005-0000-0000-0000A5A80000}"/>
    <cellStyle name="Вычисление 2 2 7 7 2" xfId="45136" xr:uid="{00000000-0005-0000-0000-0000A6A80000}"/>
    <cellStyle name="Вычисление 2 2 7 7 3" xfId="45137" xr:uid="{00000000-0005-0000-0000-0000A7A80000}"/>
    <cellStyle name="Вычисление 2 2 7 8" xfId="45138" xr:uid="{00000000-0005-0000-0000-0000A8A80000}"/>
    <cellStyle name="Вычисление 2 2 8" xfId="26828" xr:uid="{00000000-0005-0000-0000-0000A9A80000}"/>
    <cellStyle name="Вычисление 2 2 8 2" xfId="45139" xr:uid="{00000000-0005-0000-0000-0000AAA80000}"/>
    <cellStyle name="Вычисление 2 2 8 2 2" xfId="45140" xr:uid="{00000000-0005-0000-0000-0000ABA80000}"/>
    <cellStyle name="Вычисление 2 2 8 2 2 2" xfId="45141" xr:uid="{00000000-0005-0000-0000-0000ACA80000}"/>
    <cellStyle name="Вычисление 2 2 8 2 2 2 2" xfId="45142" xr:uid="{00000000-0005-0000-0000-0000ADA80000}"/>
    <cellStyle name="Вычисление 2 2 8 2 2 3" xfId="45143" xr:uid="{00000000-0005-0000-0000-0000AEA80000}"/>
    <cellStyle name="Вычисление 2 2 8 2 2 3 2" xfId="45144" xr:uid="{00000000-0005-0000-0000-0000AFA80000}"/>
    <cellStyle name="Вычисление 2 2 8 2 2 3 3" xfId="45145" xr:uid="{00000000-0005-0000-0000-0000B0A80000}"/>
    <cellStyle name="Вычисление 2 2 8 2 2 4" xfId="45146" xr:uid="{00000000-0005-0000-0000-0000B1A80000}"/>
    <cellStyle name="Вычисление 2 2 8 2 2 4 2" xfId="45147" xr:uid="{00000000-0005-0000-0000-0000B2A80000}"/>
    <cellStyle name="Вычисление 2 2 8 2 2 4 3" xfId="45148" xr:uid="{00000000-0005-0000-0000-0000B3A80000}"/>
    <cellStyle name="Вычисление 2 2 8 2 2 5" xfId="45149" xr:uid="{00000000-0005-0000-0000-0000B4A80000}"/>
    <cellStyle name="Вычисление 2 2 8 2 2 5 2" xfId="45150" xr:uid="{00000000-0005-0000-0000-0000B5A80000}"/>
    <cellStyle name="Вычисление 2 2 8 2 2 5 3" xfId="45151" xr:uid="{00000000-0005-0000-0000-0000B6A80000}"/>
    <cellStyle name="Вычисление 2 2 8 2 2 6" xfId="45152" xr:uid="{00000000-0005-0000-0000-0000B7A80000}"/>
    <cellStyle name="Вычисление 2 2 8 2 2 7" xfId="45153" xr:uid="{00000000-0005-0000-0000-0000B8A80000}"/>
    <cellStyle name="Вычисление 2 2 8 2 3" xfId="45154" xr:uid="{00000000-0005-0000-0000-0000B9A80000}"/>
    <cellStyle name="Вычисление 2 2 8 2 3 2" xfId="45155" xr:uid="{00000000-0005-0000-0000-0000BAA80000}"/>
    <cellStyle name="Вычисление 2 2 8 2 4" xfId="45156" xr:uid="{00000000-0005-0000-0000-0000BBA80000}"/>
    <cellStyle name="Вычисление 2 2 8 2 4 2" xfId="45157" xr:uid="{00000000-0005-0000-0000-0000BCA80000}"/>
    <cellStyle name="Вычисление 2 2 8 2 4 3" xfId="45158" xr:uid="{00000000-0005-0000-0000-0000BDA80000}"/>
    <cellStyle name="Вычисление 2 2 8 2 5" xfId="45159" xr:uid="{00000000-0005-0000-0000-0000BEA80000}"/>
    <cellStyle name="Вычисление 2 2 8 2 5 2" xfId="45160" xr:uid="{00000000-0005-0000-0000-0000BFA80000}"/>
    <cellStyle name="Вычисление 2 2 8 2 5 3" xfId="45161" xr:uid="{00000000-0005-0000-0000-0000C0A80000}"/>
    <cellStyle name="Вычисление 2 2 8 2 6" xfId="45162" xr:uid="{00000000-0005-0000-0000-0000C1A80000}"/>
    <cellStyle name="Вычисление 2 2 8 3" xfId="45163" xr:uid="{00000000-0005-0000-0000-0000C2A80000}"/>
    <cellStyle name="Вычисление 2 2 8 3 2" xfId="45164" xr:uid="{00000000-0005-0000-0000-0000C3A80000}"/>
    <cellStyle name="Вычисление 2 2 8 3 2 2" xfId="45165" xr:uid="{00000000-0005-0000-0000-0000C4A80000}"/>
    <cellStyle name="Вычисление 2 2 8 3 3" xfId="45166" xr:uid="{00000000-0005-0000-0000-0000C5A80000}"/>
    <cellStyle name="Вычисление 2 2 8 3 3 2" xfId="45167" xr:uid="{00000000-0005-0000-0000-0000C6A80000}"/>
    <cellStyle name="Вычисление 2 2 8 3 3 3" xfId="45168" xr:uid="{00000000-0005-0000-0000-0000C7A80000}"/>
    <cellStyle name="Вычисление 2 2 8 3 4" xfId="45169" xr:uid="{00000000-0005-0000-0000-0000C8A80000}"/>
    <cellStyle name="Вычисление 2 2 8 3 4 2" xfId="45170" xr:uid="{00000000-0005-0000-0000-0000C9A80000}"/>
    <cellStyle name="Вычисление 2 2 8 3 4 3" xfId="45171" xr:uid="{00000000-0005-0000-0000-0000CAA80000}"/>
    <cellStyle name="Вычисление 2 2 8 3 5" xfId="45172" xr:uid="{00000000-0005-0000-0000-0000CBA80000}"/>
    <cellStyle name="Вычисление 2 2 8 3 5 2" xfId="45173" xr:uid="{00000000-0005-0000-0000-0000CCA80000}"/>
    <cellStyle name="Вычисление 2 2 8 3 5 3" xfId="45174" xr:uid="{00000000-0005-0000-0000-0000CDA80000}"/>
    <cellStyle name="Вычисление 2 2 8 3 6" xfId="45175" xr:uid="{00000000-0005-0000-0000-0000CEA80000}"/>
    <cellStyle name="Вычисление 2 2 8 3 7" xfId="45176" xr:uid="{00000000-0005-0000-0000-0000CFA80000}"/>
    <cellStyle name="Вычисление 2 2 8 4" xfId="45177" xr:uid="{00000000-0005-0000-0000-0000D0A80000}"/>
    <cellStyle name="Вычисление 2 2 8 4 2" xfId="45178" xr:uid="{00000000-0005-0000-0000-0000D1A80000}"/>
    <cellStyle name="Вычисление 2 2 8 4 2 2" xfId="45179" xr:uid="{00000000-0005-0000-0000-0000D2A80000}"/>
    <cellStyle name="Вычисление 2 2 8 4 3" xfId="45180" xr:uid="{00000000-0005-0000-0000-0000D3A80000}"/>
    <cellStyle name="Вычисление 2 2 8 4 3 2" xfId="45181" xr:uid="{00000000-0005-0000-0000-0000D4A80000}"/>
    <cellStyle name="Вычисление 2 2 8 4 3 3" xfId="45182" xr:uid="{00000000-0005-0000-0000-0000D5A80000}"/>
    <cellStyle name="Вычисление 2 2 8 4 4" xfId="45183" xr:uid="{00000000-0005-0000-0000-0000D6A80000}"/>
    <cellStyle name="Вычисление 2 2 8 4 4 2" xfId="45184" xr:uid="{00000000-0005-0000-0000-0000D7A80000}"/>
    <cellStyle name="Вычисление 2 2 8 4 4 3" xfId="45185" xr:uid="{00000000-0005-0000-0000-0000D8A80000}"/>
    <cellStyle name="Вычисление 2 2 8 4 5" xfId="45186" xr:uid="{00000000-0005-0000-0000-0000D9A80000}"/>
    <cellStyle name="Вычисление 2 2 8 4 5 2" xfId="45187" xr:uid="{00000000-0005-0000-0000-0000DAA80000}"/>
    <cellStyle name="Вычисление 2 2 8 4 5 3" xfId="45188" xr:uid="{00000000-0005-0000-0000-0000DBA80000}"/>
    <cellStyle name="Вычисление 2 2 8 4 6" xfId="45189" xr:uid="{00000000-0005-0000-0000-0000DCA80000}"/>
    <cellStyle name="Вычисление 2 2 8 4 7" xfId="45190" xr:uid="{00000000-0005-0000-0000-0000DDA80000}"/>
    <cellStyle name="Вычисление 2 2 8 5" xfId="45191" xr:uid="{00000000-0005-0000-0000-0000DEA80000}"/>
    <cellStyle name="Вычисление 2 2 8 5 2" xfId="45192" xr:uid="{00000000-0005-0000-0000-0000DFA80000}"/>
    <cellStyle name="Вычисление 2 2 8 6" xfId="45193" xr:uid="{00000000-0005-0000-0000-0000E0A80000}"/>
    <cellStyle name="Вычисление 2 2 8 6 2" xfId="45194" xr:uid="{00000000-0005-0000-0000-0000E1A80000}"/>
    <cellStyle name="Вычисление 2 2 8 6 3" xfId="45195" xr:uid="{00000000-0005-0000-0000-0000E2A80000}"/>
    <cellStyle name="Вычисление 2 2 8 7" xfId="45196" xr:uid="{00000000-0005-0000-0000-0000E3A80000}"/>
    <cellStyle name="Вычисление 2 2 8 7 2" xfId="45197" xr:uid="{00000000-0005-0000-0000-0000E4A80000}"/>
    <cellStyle name="Вычисление 2 2 8 7 3" xfId="45198" xr:uid="{00000000-0005-0000-0000-0000E5A80000}"/>
    <cellStyle name="Вычисление 2 2 8 8" xfId="45199" xr:uid="{00000000-0005-0000-0000-0000E6A80000}"/>
    <cellStyle name="Вычисление 2 2 9" xfId="45200" xr:uid="{00000000-0005-0000-0000-0000E7A80000}"/>
    <cellStyle name="Вычисление 2 2 9 2" xfId="45201" xr:uid="{00000000-0005-0000-0000-0000E8A80000}"/>
    <cellStyle name="Вычисление 2 2 9 2 2" xfId="45202" xr:uid="{00000000-0005-0000-0000-0000E9A80000}"/>
    <cellStyle name="Вычисление 2 2 9 2 2 2" xfId="45203" xr:uid="{00000000-0005-0000-0000-0000EAA80000}"/>
    <cellStyle name="Вычисление 2 2 9 2 2 2 2" xfId="45204" xr:uid="{00000000-0005-0000-0000-0000EBA80000}"/>
    <cellStyle name="Вычисление 2 2 9 2 2 3" xfId="45205" xr:uid="{00000000-0005-0000-0000-0000ECA80000}"/>
    <cellStyle name="Вычисление 2 2 9 2 2 3 2" xfId="45206" xr:uid="{00000000-0005-0000-0000-0000EDA80000}"/>
    <cellStyle name="Вычисление 2 2 9 2 2 3 3" xfId="45207" xr:uid="{00000000-0005-0000-0000-0000EEA80000}"/>
    <cellStyle name="Вычисление 2 2 9 2 2 4" xfId="45208" xr:uid="{00000000-0005-0000-0000-0000EFA80000}"/>
    <cellStyle name="Вычисление 2 2 9 2 2 4 2" xfId="45209" xr:uid="{00000000-0005-0000-0000-0000F0A80000}"/>
    <cellStyle name="Вычисление 2 2 9 2 2 4 3" xfId="45210" xr:uid="{00000000-0005-0000-0000-0000F1A80000}"/>
    <cellStyle name="Вычисление 2 2 9 2 2 5" xfId="45211" xr:uid="{00000000-0005-0000-0000-0000F2A80000}"/>
    <cellStyle name="Вычисление 2 2 9 2 2 5 2" xfId="45212" xr:uid="{00000000-0005-0000-0000-0000F3A80000}"/>
    <cellStyle name="Вычисление 2 2 9 2 2 5 3" xfId="45213" xr:uid="{00000000-0005-0000-0000-0000F4A80000}"/>
    <cellStyle name="Вычисление 2 2 9 2 2 6" xfId="45214" xr:uid="{00000000-0005-0000-0000-0000F5A80000}"/>
    <cellStyle name="Вычисление 2 2 9 2 2 7" xfId="45215" xr:uid="{00000000-0005-0000-0000-0000F6A80000}"/>
    <cellStyle name="Вычисление 2 2 9 2 3" xfId="45216" xr:uid="{00000000-0005-0000-0000-0000F7A80000}"/>
    <cellStyle name="Вычисление 2 2 9 2 3 2" xfId="45217" xr:uid="{00000000-0005-0000-0000-0000F8A80000}"/>
    <cellStyle name="Вычисление 2 2 9 2 4" xfId="45218" xr:uid="{00000000-0005-0000-0000-0000F9A80000}"/>
    <cellStyle name="Вычисление 2 2 9 2 4 2" xfId="45219" xr:uid="{00000000-0005-0000-0000-0000FAA80000}"/>
    <cellStyle name="Вычисление 2 2 9 2 4 3" xfId="45220" xr:uid="{00000000-0005-0000-0000-0000FBA80000}"/>
    <cellStyle name="Вычисление 2 2 9 2 5" xfId="45221" xr:uid="{00000000-0005-0000-0000-0000FCA80000}"/>
    <cellStyle name="Вычисление 2 2 9 2 5 2" xfId="45222" xr:uid="{00000000-0005-0000-0000-0000FDA80000}"/>
    <cellStyle name="Вычисление 2 2 9 2 5 3" xfId="45223" xr:uid="{00000000-0005-0000-0000-0000FEA80000}"/>
    <cellStyle name="Вычисление 2 2 9 2 6" xfId="45224" xr:uid="{00000000-0005-0000-0000-0000FFA80000}"/>
    <cellStyle name="Вычисление 2 2 9 3" xfId="45225" xr:uid="{00000000-0005-0000-0000-000000A90000}"/>
    <cellStyle name="Вычисление 2 2 9 3 2" xfId="45226" xr:uid="{00000000-0005-0000-0000-000001A90000}"/>
    <cellStyle name="Вычисление 2 2 9 3 2 2" xfId="45227" xr:uid="{00000000-0005-0000-0000-000002A90000}"/>
    <cellStyle name="Вычисление 2 2 9 3 3" xfId="45228" xr:uid="{00000000-0005-0000-0000-000003A90000}"/>
    <cellStyle name="Вычисление 2 2 9 3 3 2" xfId="45229" xr:uid="{00000000-0005-0000-0000-000004A90000}"/>
    <cellStyle name="Вычисление 2 2 9 3 3 3" xfId="45230" xr:uid="{00000000-0005-0000-0000-000005A90000}"/>
    <cellStyle name="Вычисление 2 2 9 3 4" xfId="45231" xr:uid="{00000000-0005-0000-0000-000006A90000}"/>
    <cellStyle name="Вычисление 2 2 9 3 4 2" xfId="45232" xr:uid="{00000000-0005-0000-0000-000007A90000}"/>
    <cellStyle name="Вычисление 2 2 9 3 4 3" xfId="45233" xr:uid="{00000000-0005-0000-0000-000008A90000}"/>
    <cellStyle name="Вычисление 2 2 9 3 5" xfId="45234" xr:uid="{00000000-0005-0000-0000-000009A90000}"/>
    <cellStyle name="Вычисление 2 2 9 3 5 2" xfId="45235" xr:uid="{00000000-0005-0000-0000-00000AA90000}"/>
    <cellStyle name="Вычисление 2 2 9 3 5 3" xfId="45236" xr:uid="{00000000-0005-0000-0000-00000BA90000}"/>
    <cellStyle name="Вычисление 2 2 9 3 6" xfId="45237" xr:uid="{00000000-0005-0000-0000-00000CA90000}"/>
    <cellStyle name="Вычисление 2 2 9 3 7" xfId="45238" xr:uid="{00000000-0005-0000-0000-00000DA90000}"/>
    <cellStyle name="Вычисление 2 2 9 4" xfId="45239" xr:uid="{00000000-0005-0000-0000-00000EA90000}"/>
    <cellStyle name="Вычисление 2 2 9 4 2" xfId="45240" xr:uid="{00000000-0005-0000-0000-00000FA90000}"/>
    <cellStyle name="Вычисление 2 2 9 4 2 2" xfId="45241" xr:uid="{00000000-0005-0000-0000-000010A90000}"/>
    <cellStyle name="Вычисление 2 2 9 4 3" xfId="45242" xr:uid="{00000000-0005-0000-0000-000011A90000}"/>
    <cellStyle name="Вычисление 2 2 9 4 3 2" xfId="45243" xr:uid="{00000000-0005-0000-0000-000012A90000}"/>
    <cellStyle name="Вычисление 2 2 9 4 3 3" xfId="45244" xr:uid="{00000000-0005-0000-0000-000013A90000}"/>
    <cellStyle name="Вычисление 2 2 9 4 4" xfId="45245" xr:uid="{00000000-0005-0000-0000-000014A90000}"/>
    <cellStyle name="Вычисление 2 2 9 4 4 2" xfId="45246" xr:uid="{00000000-0005-0000-0000-000015A90000}"/>
    <cellStyle name="Вычисление 2 2 9 4 4 3" xfId="45247" xr:uid="{00000000-0005-0000-0000-000016A90000}"/>
    <cellStyle name="Вычисление 2 2 9 4 5" xfId="45248" xr:uid="{00000000-0005-0000-0000-000017A90000}"/>
    <cellStyle name="Вычисление 2 2 9 4 5 2" xfId="45249" xr:uid="{00000000-0005-0000-0000-000018A90000}"/>
    <cellStyle name="Вычисление 2 2 9 4 5 3" xfId="45250" xr:uid="{00000000-0005-0000-0000-000019A90000}"/>
    <cellStyle name="Вычисление 2 2 9 4 6" xfId="45251" xr:uid="{00000000-0005-0000-0000-00001AA90000}"/>
    <cellStyle name="Вычисление 2 2 9 4 7" xfId="45252" xr:uid="{00000000-0005-0000-0000-00001BA90000}"/>
    <cellStyle name="Вычисление 2 2 9 5" xfId="45253" xr:uid="{00000000-0005-0000-0000-00001CA90000}"/>
    <cellStyle name="Вычисление 2 2 9 5 2" xfId="45254" xr:uid="{00000000-0005-0000-0000-00001DA90000}"/>
    <cellStyle name="Вычисление 2 2 9 6" xfId="45255" xr:uid="{00000000-0005-0000-0000-00001EA90000}"/>
    <cellStyle name="Вычисление 2 2 9 6 2" xfId="45256" xr:uid="{00000000-0005-0000-0000-00001FA90000}"/>
    <cellStyle name="Вычисление 2 2 9 6 3" xfId="45257" xr:uid="{00000000-0005-0000-0000-000020A90000}"/>
    <cellStyle name="Вычисление 2 2 9 7" xfId="45258" xr:uid="{00000000-0005-0000-0000-000021A90000}"/>
    <cellStyle name="Вычисление 2 2 9 7 2" xfId="45259" xr:uid="{00000000-0005-0000-0000-000022A90000}"/>
    <cellStyle name="Вычисление 2 2 9 7 3" xfId="45260" xr:uid="{00000000-0005-0000-0000-000023A90000}"/>
    <cellStyle name="Вычисление 2 2 9 8" xfId="45261" xr:uid="{00000000-0005-0000-0000-000024A90000}"/>
    <cellStyle name="Вычисление 2 2_2013Прогноз" xfId="26829" xr:uid="{00000000-0005-0000-0000-000025A90000}"/>
    <cellStyle name="Вычисление 2 20" xfId="45262" xr:uid="{00000000-0005-0000-0000-000026A90000}"/>
    <cellStyle name="Вычисление 2 20 2" xfId="45263" xr:uid="{00000000-0005-0000-0000-000027A90000}"/>
    <cellStyle name="Вычисление 2 20 3" xfId="45264" xr:uid="{00000000-0005-0000-0000-000028A90000}"/>
    <cellStyle name="Вычисление 2 21" xfId="45265" xr:uid="{00000000-0005-0000-0000-000029A90000}"/>
    <cellStyle name="Вычисление 2 21 2" xfId="45266" xr:uid="{00000000-0005-0000-0000-00002AA90000}"/>
    <cellStyle name="Вычисление 2 21 3" xfId="45267" xr:uid="{00000000-0005-0000-0000-00002BA90000}"/>
    <cellStyle name="Вычисление 2 22" xfId="45268" xr:uid="{00000000-0005-0000-0000-00002CA90000}"/>
    <cellStyle name="Вычисление 2 3" xfId="26830" xr:uid="{00000000-0005-0000-0000-00002DA90000}"/>
    <cellStyle name="Вычисление 2 3 2" xfId="26831" xr:uid="{00000000-0005-0000-0000-00002EA90000}"/>
    <cellStyle name="Вычисление 2 3 2 2" xfId="26832" xr:uid="{00000000-0005-0000-0000-00002FA90000}"/>
    <cellStyle name="Вычисление 2 3 2 2 2" xfId="26833" xr:uid="{00000000-0005-0000-0000-000030A90000}"/>
    <cellStyle name="Вычисление 2 3 2 2 2 2" xfId="45269" xr:uid="{00000000-0005-0000-0000-000031A90000}"/>
    <cellStyle name="Вычисление 2 3 2 2 3" xfId="45270" xr:uid="{00000000-0005-0000-0000-000032A90000}"/>
    <cellStyle name="Вычисление 2 3 2 2 3 2" xfId="45271" xr:uid="{00000000-0005-0000-0000-000033A90000}"/>
    <cellStyle name="Вычисление 2 3 2 2 3 3" xfId="45272" xr:uid="{00000000-0005-0000-0000-000034A90000}"/>
    <cellStyle name="Вычисление 2 3 2 2 4" xfId="45273" xr:uid="{00000000-0005-0000-0000-000035A90000}"/>
    <cellStyle name="Вычисление 2 3 2 2 4 2" xfId="45274" xr:uid="{00000000-0005-0000-0000-000036A90000}"/>
    <cellStyle name="Вычисление 2 3 2 2 4 3" xfId="45275" xr:uid="{00000000-0005-0000-0000-000037A90000}"/>
    <cellStyle name="Вычисление 2 3 2 2 5" xfId="45276" xr:uid="{00000000-0005-0000-0000-000038A90000}"/>
    <cellStyle name="Вычисление 2 3 2 2 5 2" xfId="45277" xr:uid="{00000000-0005-0000-0000-000039A90000}"/>
    <cellStyle name="Вычисление 2 3 2 2 5 3" xfId="45278" xr:uid="{00000000-0005-0000-0000-00003AA90000}"/>
    <cellStyle name="Вычисление 2 3 2 2 6" xfId="45279" xr:uid="{00000000-0005-0000-0000-00003BA90000}"/>
    <cellStyle name="Вычисление 2 3 2 2 7" xfId="45280" xr:uid="{00000000-0005-0000-0000-00003CA90000}"/>
    <cellStyle name="Вычисление 2 3 2 3" xfId="26834" xr:uid="{00000000-0005-0000-0000-00003DA90000}"/>
    <cellStyle name="Вычисление 2 3 2 3 2" xfId="26835" xr:uid="{00000000-0005-0000-0000-00003EA90000}"/>
    <cellStyle name="Вычисление 2 3 2 3 3" xfId="45281" xr:uid="{00000000-0005-0000-0000-00003FA90000}"/>
    <cellStyle name="Вычисление 2 3 2 4" xfId="26836" xr:uid="{00000000-0005-0000-0000-000040A90000}"/>
    <cellStyle name="Вычисление 2 3 2 4 2" xfId="26837" xr:uid="{00000000-0005-0000-0000-000041A90000}"/>
    <cellStyle name="Вычисление 2 3 2 4 3" xfId="45282" xr:uid="{00000000-0005-0000-0000-000042A90000}"/>
    <cellStyle name="Вычисление 2 3 2 5" xfId="26838" xr:uid="{00000000-0005-0000-0000-000043A90000}"/>
    <cellStyle name="Вычисление 2 3 2 5 2" xfId="26839" xr:uid="{00000000-0005-0000-0000-000044A90000}"/>
    <cellStyle name="Вычисление 2 3 2 5 3" xfId="45283" xr:uid="{00000000-0005-0000-0000-000045A90000}"/>
    <cellStyle name="Вычисление 2 3 2 6" xfId="26840" xr:uid="{00000000-0005-0000-0000-000046A90000}"/>
    <cellStyle name="Вычисление 2 3 2 7" xfId="26841" xr:uid="{00000000-0005-0000-0000-000047A90000}"/>
    <cellStyle name="Вычисление 2 3 2 8" xfId="45284" xr:uid="{00000000-0005-0000-0000-000048A90000}"/>
    <cellStyle name="Вычисление 2 3 2_2014БП" xfId="26842" xr:uid="{00000000-0005-0000-0000-000049A90000}"/>
    <cellStyle name="Вычисление 2 3 3" xfId="26843" xr:uid="{00000000-0005-0000-0000-00004AA90000}"/>
    <cellStyle name="Вычисление 2 3 3 2" xfId="26844" xr:uid="{00000000-0005-0000-0000-00004BA90000}"/>
    <cellStyle name="Вычисление 2 3 3 2 2" xfId="45285" xr:uid="{00000000-0005-0000-0000-00004CA90000}"/>
    <cellStyle name="Вычисление 2 3 3 3" xfId="45286" xr:uid="{00000000-0005-0000-0000-00004DA90000}"/>
    <cellStyle name="Вычисление 2 3 3 3 2" xfId="45287" xr:uid="{00000000-0005-0000-0000-00004EA90000}"/>
    <cellStyle name="Вычисление 2 3 3 3 3" xfId="45288" xr:uid="{00000000-0005-0000-0000-00004FA90000}"/>
    <cellStyle name="Вычисление 2 3 3 4" xfId="45289" xr:uid="{00000000-0005-0000-0000-000050A90000}"/>
    <cellStyle name="Вычисление 2 3 3 4 2" xfId="45290" xr:uid="{00000000-0005-0000-0000-000051A90000}"/>
    <cellStyle name="Вычисление 2 3 3 4 3" xfId="45291" xr:uid="{00000000-0005-0000-0000-000052A90000}"/>
    <cellStyle name="Вычисление 2 3 3 5" xfId="45292" xr:uid="{00000000-0005-0000-0000-000053A90000}"/>
    <cellStyle name="Вычисление 2 3 3 5 2" xfId="45293" xr:uid="{00000000-0005-0000-0000-000054A90000}"/>
    <cellStyle name="Вычисление 2 3 3 5 3" xfId="45294" xr:uid="{00000000-0005-0000-0000-000055A90000}"/>
    <cellStyle name="Вычисление 2 3 3 6" xfId="45295" xr:uid="{00000000-0005-0000-0000-000056A90000}"/>
    <cellStyle name="Вычисление 2 3 3 7" xfId="45296" xr:uid="{00000000-0005-0000-0000-000057A90000}"/>
    <cellStyle name="Вычисление 2 3 4" xfId="26845" xr:uid="{00000000-0005-0000-0000-000058A90000}"/>
    <cellStyle name="Вычисление 2 3 4 2" xfId="26846" xr:uid="{00000000-0005-0000-0000-000059A90000}"/>
    <cellStyle name="Вычисление 2 3 4 2 2" xfId="45297" xr:uid="{00000000-0005-0000-0000-00005AA90000}"/>
    <cellStyle name="Вычисление 2 3 4 3" xfId="45298" xr:uid="{00000000-0005-0000-0000-00005BA90000}"/>
    <cellStyle name="Вычисление 2 3 4 3 2" xfId="45299" xr:uid="{00000000-0005-0000-0000-00005CA90000}"/>
    <cellStyle name="Вычисление 2 3 4 3 3" xfId="45300" xr:uid="{00000000-0005-0000-0000-00005DA90000}"/>
    <cellStyle name="Вычисление 2 3 4 4" xfId="45301" xr:uid="{00000000-0005-0000-0000-00005EA90000}"/>
    <cellStyle name="Вычисление 2 3 4 4 2" xfId="45302" xr:uid="{00000000-0005-0000-0000-00005FA90000}"/>
    <cellStyle name="Вычисление 2 3 4 4 3" xfId="45303" xr:uid="{00000000-0005-0000-0000-000060A90000}"/>
    <cellStyle name="Вычисление 2 3 4 5" xfId="45304" xr:uid="{00000000-0005-0000-0000-000061A90000}"/>
    <cellStyle name="Вычисление 2 3 4 5 2" xfId="45305" xr:uid="{00000000-0005-0000-0000-000062A90000}"/>
    <cellStyle name="Вычисление 2 3 4 5 3" xfId="45306" xr:uid="{00000000-0005-0000-0000-000063A90000}"/>
    <cellStyle name="Вычисление 2 3 4 6" xfId="45307" xr:uid="{00000000-0005-0000-0000-000064A90000}"/>
    <cellStyle name="Вычисление 2 3 4 7" xfId="45308" xr:uid="{00000000-0005-0000-0000-000065A90000}"/>
    <cellStyle name="Вычисление 2 3 5" xfId="26847" xr:uid="{00000000-0005-0000-0000-000066A90000}"/>
    <cellStyle name="Вычисление 2 3 5 2" xfId="26848" xr:uid="{00000000-0005-0000-0000-000067A90000}"/>
    <cellStyle name="Вычисление 2 3 6" xfId="26849" xr:uid="{00000000-0005-0000-0000-000068A90000}"/>
    <cellStyle name="Вычисление 2 3 6 2" xfId="26850" xr:uid="{00000000-0005-0000-0000-000069A90000}"/>
    <cellStyle name="Вычисление 2 3 6 3" xfId="45309" xr:uid="{00000000-0005-0000-0000-00006AA90000}"/>
    <cellStyle name="Вычисление 2 3 7" xfId="26851" xr:uid="{00000000-0005-0000-0000-00006BA90000}"/>
    <cellStyle name="Вычисление 2 3 7 2" xfId="45310" xr:uid="{00000000-0005-0000-0000-00006CA90000}"/>
    <cellStyle name="Вычисление 2 3 7 3" xfId="45311" xr:uid="{00000000-0005-0000-0000-00006DA90000}"/>
    <cellStyle name="Вычисление 2 3 8" xfId="26852" xr:uid="{00000000-0005-0000-0000-00006EA90000}"/>
    <cellStyle name="Вычисление 2 3 9" xfId="45312" xr:uid="{00000000-0005-0000-0000-00006FA90000}"/>
    <cellStyle name="Вычисление 2 3_2013Прогноз" xfId="26853" xr:uid="{00000000-0005-0000-0000-000070A90000}"/>
    <cellStyle name="Вычисление 2 4" xfId="26854" xr:uid="{00000000-0005-0000-0000-000071A90000}"/>
    <cellStyle name="Вычисление 2 4 2" xfId="26855" xr:uid="{00000000-0005-0000-0000-000072A90000}"/>
    <cellStyle name="Вычисление 2 4 2 2" xfId="26856" xr:uid="{00000000-0005-0000-0000-000073A90000}"/>
    <cellStyle name="Вычисление 2 4 2 2 2" xfId="45313" xr:uid="{00000000-0005-0000-0000-000074A90000}"/>
    <cellStyle name="Вычисление 2 4 2 2 2 2" xfId="45314" xr:uid="{00000000-0005-0000-0000-000075A90000}"/>
    <cellStyle name="Вычисление 2 4 2 2 3" xfId="45315" xr:uid="{00000000-0005-0000-0000-000076A90000}"/>
    <cellStyle name="Вычисление 2 4 2 2 3 2" xfId="45316" xr:uid="{00000000-0005-0000-0000-000077A90000}"/>
    <cellStyle name="Вычисление 2 4 2 2 3 3" xfId="45317" xr:uid="{00000000-0005-0000-0000-000078A90000}"/>
    <cellStyle name="Вычисление 2 4 2 2 4" xfId="45318" xr:uid="{00000000-0005-0000-0000-000079A90000}"/>
    <cellStyle name="Вычисление 2 4 2 2 4 2" xfId="45319" xr:uid="{00000000-0005-0000-0000-00007AA90000}"/>
    <cellStyle name="Вычисление 2 4 2 2 4 3" xfId="45320" xr:uid="{00000000-0005-0000-0000-00007BA90000}"/>
    <cellStyle name="Вычисление 2 4 2 2 5" xfId="45321" xr:uid="{00000000-0005-0000-0000-00007CA90000}"/>
    <cellStyle name="Вычисление 2 4 2 2 5 2" xfId="45322" xr:uid="{00000000-0005-0000-0000-00007DA90000}"/>
    <cellStyle name="Вычисление 2 4 2 2 5 3" xfId="45323" xr:uid="{00000000-0005-0000-0000-00007EA90000}"/>
    <cellStyle name="Вычисление 2 4 2 2 6" xfId="45324" xr:uid="{00000000-0005-0000-0000-00007FA90000}"/>
    <cellStyle name="Вычисление 2 4 2 2 7" xfId="45325" xr:uid="{00000000-0005-0000-0000-000080A90000}"/>
    <cellStyle name="Вычисление 2 4 2 3" xfId="45326" xr:uid="{00000000-0005-0000-0000-000081A90000}"/>
    <cellStyle name="Вычисление 2 4 2 3 2" xfId="45327" xr:uid="{00000000-0005-0000-0000-000082A90000}"/>
    <cellStyle name="Вычисление 2 4 2 4" xfId="45328" xr:uid="{00000000-0005-0000-0000-000083A90000}"/>
    <cellStyle name="Вычисление 2 4 2 4 2" xfId="45329" xr:uid="{00000000-0005-0000-0000-000084A90000}"/>
    <cellStyle name="Вычисление 2 4 2 4 3" xfId="45330" xr:uid="{00000000-0005-0000-0000-000085A90000}"/>
    <cellStyle name="Вычисление 2 4 2 5" xfId="45331" xr:uid="{00000000-0005-0000-0000-000086A90000}"/>
    <cellStyle name="Вычисление 2 4 2 5 2" xfId="45332" xr:uid="{00000000-0005-0000-0000-000087A90000}"/>
    <cellStyle name="Вычисление 2 4 2 5 3" xfId="45333" xr:uid="{00000000-0005-0000-0000-000088A90000}"/>
    <cellStyle name="Вычисление 2 4 2 6" xfId="45334" xr:uid="{00000000-0005-0000-0000-000089A90000}"/>
    <cellStyle name="Вычисление 2 4 3" xfId="26857" xr:uid="{00000000-0005-0000-0000-00008AA90000}"/>
    <cellStyle name="Вычисление 2 4 3 2" xfId="26858" xr:uid="{00000000-0005-0000-0000-00008BA90000}"/>
    <cellStyle name="Вычисление 2 4 3 2 2" xfId="45335" xr:uid="{00000000-0005-0000-0000-00008CA90000}"/>
    <cellStyle name="Вычисление 2 4 3 3" xfId="45336" xr:uid="{00000000-0005-0000-0000-00008DA90000}"/>
    <cellStyle name="Вычисление 2 4 3 3 2" xfId="45337" xr:uid="{00000000-0005-0000-0000-00008EA90000}"/>
    <cellStyle name="Вычисление 2 4 3 3 3" xfId="45338" xr:uid="{00000000-0005-0000-0000-00008FA90000}"/>
    <cellStyle name="Вычисление 2 4 3 4" xfId="45339" xr:uid="{00000000-0005-0000-0000-000090A90000}"/>
    <cellStyle name="Вычисление 2 4 3 4 2" xfId="45340" xr:uid="{00000000-0005-0000-0000-000091A90000}"/>
    <cellStyle name="Вычисление 2 4 3 4 3" xfId="45341" xr:uid="{00000000-0005-0000-0000-000092A90000}"/>
    <cellStyle name="Вычисление 2 4 3 5" xfId="45342" xr:uid="{00000000-0005-0000-0000-000093A90000}"/>
    <cellStyle name="Вычисление 2 4 3 5 2" xfId="45343" xr:uid="{00000000-0005-0000-0000-000094A90000}"/>
    <cellStyle name="Вычисление 2 4 3 5 3" xfId="45344" xr:uid="{00000000-0005-0000-0000-000095A90000}"/>
    <cellStyle name="Вычисление 2 4 3 6" xfId="45345" xr:uid="{00000000-0005-0000-0000-000096A90000}"/>
    <cellStyle name="Вычисление 2 4 3 7" xfId="45346" xr:uid="{00000000-0005-0000-0000-000097A90000}"/>
    <cellStyle name="Вычисление 2 4 4" xfId="26859" xr:uid="{00000000-0005-0000-0000-000098A90000}"/>
    <cellStyle name="Вычисление 2 4 4 2" xfId="26860" xr:uid="{00000000-0005-0000-0000-000099A90000}"/>
    <cellStyle name="Вычисление 2 4 4 2 2" xfId="45347" xr:uid="{00000000-0005-0000-0000-00009AA90000}"/>
    <cellStyle name="Вычисление 2 4 4 3" xfId="45348" xr:uid="{00000000-0005-0000-0000-00009BA90000}"/>
    <cellStyle name="Вычисление 2 4 4 3 2" xfId="45349" xr:uid="{00000000-0005-0000-0000-00009CA90000}"/>
    <cellStyle name="Вычисление 2 4 4 3 3" xfId="45350" xr:uid="{00000000-0005-0000-0000-00009DA90000}"/>
    <cellStyle name="Вычисление 2 4 4 4" xfId="45351" xr:uid="{00000000-0005-0000-0000-00009EA90000}"/>
    <cellStyle name="Вычисление 2 4 4 4 2" xfId="45352" xr:uid="{00000000-0005-0000-0000-00009FA90000}"/>
    <cellStyle name="Вычисление 2 4 4 4 3" xfId="45353" xr:uid="{00000000-0005-0000-0000-0000A0A90000}"/>
    <cellStyle name="Вычисление 2 4 4 5" xfId="45354" xr:uid="{00000000-0005-0000-0000-0000A1A90000}"/>
    <cellStyle name="Вычисление 2 4 4 5 2" xfId="45355" xr:uid="{00000000-0005-0000-0000-0000A2A90000}"/>
    <cellStyle name="Вычисление 2 4 4 5 3" xfId="45356" xr:uid="{00000000-0005-0000-0000-0000A3A90000}"/>
    <cellStyle name="Вычисление 2 4 4 6" xfId="45357" xr:uid="{00000000-0005-0000-0000-0000A4A90000}"/>
    <cellStyle name="Вычисление 2 4 4 7" xfId="45358" xr:uid="{00000000-0005-0000-0000-0000A5A90000}"/>
    <cellStyle name="Вычисление 2 4 5" xfId="26861" xr:uid="{00000000-0005-0000-0000-0000A6A90000}"/>
    <cellStyle name="Вычисление 2 4 5 2" xfId="26862" xr:uid="{00000000-0005-0000-0000-0000A7A90000}"/>
    <cellStyle name="Вычисление 2 4 5 3" xfId="45359" xr:uid="{00000000-0005-0000-0000-0000A8A90000}"/>
    <cellStyle name="Вычисление 2 4 6" xfId="26863" xr:uid="{00000000-0005-0000-0000-0000A9A90000}"/>
    <cellStyle name="Вычисление 2 4 6 2" xfId="45360" xr:uid="{00000000-0005-0000-0000-0000AAA90000}"/>
    <cellStyle name="Вычисление 2 4 6 3" xfId="45361" xr:uid="{00000000-0005-0000-0000-0000ABA90000}"/>
    <cellStyle name="Вычисление 2 4 7" xfId="26864" xr:uid="{00000000-0005-0000-0000-0000ACA90000}"/>
    <cellStyle name="Вычисление 2 4 7 2" xfId="45362" xr:uid="{00000000-0005-0000-0000-0000ADA90000}"/>
    <cellStyle name="Вычисление 2 4 7 3" xfId="45363" xr:uid="{00000000-0005-0000-0000-0000AEA90000}"/>
    <cellStyle name="Вычисление 2 4 8" xfId="45364" xr:uid="{00000000-0005-0000-0000-0000AFA90000}"/>
    <cellStyle name="Вычисление 2 4_2014БП" xfId="26865" xr:uid="{00000000-0005-0000-0000-0000B0A90000}"/>
    <cellStyle name="Вычисление 2 5" xfId="26866" xr:uid="{00000000-0005-0000-0000-0000B1A90000}"/>
    <cellStyle name="Вычисление 2 5 2" xfId="26867" xr:uid="{00000000-0005-0000-0000-0000B2A90000}"/>
    <cellStyle name="Вычисление 2 5 2 2" xfId="45365" xr:uid="{00000000-0005-0000-0000-0000B3A90000}"/>
    <cellStyle name="Вычисление 2 5 2 2 2" xfId="45366" xr:uid="{00000000-0005-0000-0000-0000B4A90000}"/>
    <cellStyle name="Вычисление 2 5 2 2 2 2" xfId="45367" xr:uid="{00000000-0005-0000-0000-0000B5A90000}"/>
    <cellStyle name="Вычисление 2 5 2 2 3" xfId="45368" xr:uid="{00000000-0005-0000-0000-0000B6A90000}"/>
    <cellStyle name="Вычисление 2 5 2 2 3 2" xfId="45369" xr:uid="{00000000-0005-0000-0000-0000B7A90000}"/>
    <cellStyle name="Вычисление 2 5 2 2 3 3" xfId="45370" xr:uid="{00000000-0005-0000-0000-0000B8A90000}"/>
    <cellStyle name="Вычисление 2 5 2 2 4" xfId="45371" xr:uid="{00000000-0005-0000-0000-0000B9A90000}"/>
    <cellStyle name="Вычисление 2 5 2 2 4 2" xfId="45372" xr:uid="{00000000-0005-0000-0000-0000BAA90000}"/>
    <cellStyle name="Вычисление 2 5 2 2 4 3" xfId="45373" xr:uid="{00000000-0005-0000-0000-0000BBA90000}"/>
    <cellStyle name="Вычисление 2 5 2 2 5" xfId="45374" xr:uid="{00000000-0005-0000-0000-0000BCA90000}"/>
    <cellStyle name="Вычисление 2 5 2 2 5 2" xfId="45375" xr:uid="{00000000-0005-0000-0000-0000BDA90000}"/>
    <cellStyle name="Вычисление 2 5 2 2 5 3" xfId="45376" xr:uid="{00000000-0005-0000-0000-0000BEA90000}"/>
    <cellStyle name="Вычисление 2 5 2 2 6" xfId="45377" xr:uid="{00000000-0005-0000-0000-0000BFA90000}"/>
    <cellStyle name="Вычисление 2 5 2 2 7" xfId="45378" xr:uid="{00000000-0005-0000-0000-0000C0A90000}"/>
    <cellStyle name="Вычисление 2 5 2 3" xfId="45379" xr:uid="{00000000-0005-0000-0000-0000C1A90000}"/>
    <cellStyle name="Вычисление 2 5 2 3 2" xfId="45380" xr:uid="{00000000-0005-0000-0000-0000C2A90000}"/>
    <cellStyle name="Вычисление 2 5 2 4" xfId="45381" xr:uid="{00000000-0005-0000-0000-0000C3A90000}"/>
    <cellStyle name="Вычисление 2 5 2 4 2" xfId="45382" xr:uid="{00000000-0005-0000-0000-0000C4A90000}"/>
    <cellStyle name="Вычисление 2 5 2 4 3" xfId="45383" xr:uid="{00000000-0005-0000-0000-0000C5A90000}"/>
    <cellStyle name="Вычисление 2 5 2 5" xfId="45384" xr:uid="{00000000-0005-0000-0000-0000C6A90000}"/>
    <cellStyle name="Вычисление 2 5 2 5 2" xfId="45385" xr:uid="{00000000-0005-0000-0000-0000C7A90000}"/>
    <cellStyle name="Вычисление 2 5 2 5 3" xfId="45386" xr:uid="{00000000-0005-0000-0000-0000C8A90000}"/>
    <cellStyle name="Вычисление 2 5 2 6" xfId="45387" xr:uid="{00000000-0005-0000-0000-0000C9A90000}"/>
    <cellStyle name="Вычисление 2 5 3" xfId="45388" xr:uid="{00000000-0005-0000-0000-0000CAA90000}"/>
    <cellStyle name="Вычисление 2 5 3 2" xfId="45389" xr:uid="{00000000-0005-0000-0000-0000CBA90000}"/>
    <cellStyle name="Вычисление 2 5 3 2 2" xfId="45390" xr:uid="{00000000-0005-0000-0000-0000CCA90000}"/>
    <cellStyle name="Вычисление 2 5 3 3" xfId="45391" xr:uid="{00000000-0005-0000-0000-0000CDA90000}"/>
    <cellStyle name="Вычисление 2 5 3 3 2" xfId="45392" xr:uid="{00000000-0005-0000-0000-0000CEA90000}"/>
    <cellStyle name="Вычисление 2 5 3 3 3" xfId="45393" xr:uid="{00000000-0005-0000-0000-0000CFA90000}"/>
    <cellStyle name="Вычисление 2 5 3 4" xfId="45394" xr:uid="{00000000-0005-0000-0000-0000D0A90000}"/>
    <cellStyle name="Вычисление 2 5 3 4 2" xfId="45395" xr:uid="{00000000-0005-0000-0000-0000D1A90000}"/>
    <cellStyle name="Вычисление 2 5 3 4 3" xfId="45396" xr:uid="{00000000-0005-0000-0000-0000D2A90000}"/>
    <cellStyle name="Вычисление 2 5 3 5" xfId="45397" xr:uid="{00000000-0005-0000-0000-0000D3A90000}"/>
    <cellStyle name="Вычисление 2 5 3 5 2" xfId="45398" xr:uid="{00000000-0005-0000-0000-0000D4A90000}"/>
    <cellStyle name="Вычисление 2 5 3 5 3" xfId="45399" xr:uid="{00000000-0005-0000-0000-0000D5A90000}"/>
    <cellStyle name="Вычисление 2 5 3 6" xfId="45400" xr:uid="{00000000-0005-0000-0000-0000D6A90000}"/>
    <cellStyle name="Вычисление 2 5 3 7" xfId="45401" xr:uid="{00000000-0005-0000-0000-0000D7A90000}"/>
    <cellStyle name="Вычисление 2 5 4" xfId="45402" xr:uid="{00000000-0005-0000-0000-0000D8A90000}"/>
    <cellStyle name="Вычисление 2 5 4 2" xfId="45403" xr:uid="{00000000-0005-0000-0000-0000D9A90000}"/>
    <cellStyle name="Вычисление 2 5 4 2 2" xfId="45404" xr:uid="{00000000-0005-0000-0000-0000DAA90000}"/>
    <cellStyle name="Вычисление 2 5 4 3" xfId="45405" xr:uid="{00000000-0005-0000-0000-0000DBA90000}"/>
    <cellStyle name="Вычисление 2 5 4 3 2" xfId="45406" xr:uid="{00000000-0005-0000-0000-0000DCA90000}"/>
    <cellStyle name="Вычисление 2 5 4 3 3" xfId="45407" xr:uid="{00000000-0005-0000-0000-0000DDA90000}"/>
    <cellStyle name="Вычисление 2 5 4 4" xfId="45408" xr:uid="{00000000-0005-0000-0000-0000DEA90000}"/>
    <cellStyle name="Вычисление 2 5 4 4 2" xfId="45409" xr:uid="{00000000-0005-0000-0000-0000DFA90000}"/>
    <cellStyle name="Вычисление 2 5 4 4 3" xfId="45410" xr:uid="{00000000-0005-0000-0000-0000E0A90000}"/>
    <cellStyle name="Вычисление 2 5 4 5" xfId="45411" xr:uid="{00000000-0005-0000-0000-0000E1A90000}"/>
    <cellStyle name="Вычисление 2 5 4 5 2" xfId="45412" xr:uid="{00000000-0005-0000-0000-0000E2A90000}"/>
    <cellStyle name="Вычисление 2 5 4 5 3" xfId="45413" xr:uid="{00000000-0005-0000-0000-0000E3A90000}"/>
    <cellStyle name="Вычисление 2 5 4 6" xfId="45414" xr:uid="{00000000-0005-0000-0000-0000E4A90000}"/>
    <cellStyle name="Вычисление 2 5 4 7" xfId="45415" xr:uid="{00000000-0005-0000-0000-0000E5A90000}"/>
    <cellStyle name="Вычисление 2 5 5" xfId="45416" xr:uid="{00000000-0005-0000-0000-0000E6A90000}"/>
    <cellStyle name="Вычисление 2 5 5 2" xfId="45417" xr:uid="{00000000-0005-0000-0000-0000E7A90000}"/>
    <cellStyle name="Вычисление 2 5 6" xfId="45418" xr:uid="{00000000-0005-0000-0000-0000E8A90000}"/>
    <cellStyle name="Вычисление 2 5 6 2" xfId="45419" xr:uid="{00000000-0005-0000-0000-0000E9A90000}"/>
    <cellStyle name="Вычисление 2 5 6 3" xfId="45420" xr:uid="{00000000-0005-0000-0000-0000EAA90000}"/>
    <cellStyle name="Вычисление 2 5 7" xfId="45421" xr:uid="{00000000-0005-0000-0000-0000EBA90000}"/>
    <cellStyle name="Вычисление 2 5 7 2" xfId="45422" xr:uid="{00000000-0005-0000-0000-0000ECA90000}"/>
    <cellStyle name="Вычисление 2 5 7 3" xfId="45423" xr:uid="{00000000-0005-0000-0000-0000EDA90000}"/>
    <cellStyle name="Вычисление 2 5 8" xfId="45424" xr:uid="{00000000-0005-0000-0000-0000EEA90000}"/>
    <cellStyle name="Вычисление 2 6" xfId="26868" xr:uid="{00000000-0005-0000-0000-0000EFA90000}"/>
    <cellStyle name="Вычисление 2 6 2" xfId="26869" xr:uid="{00000000-0005-0000-0000-0000F0A90000}"/>
    <cellStyle name="Вычисление 2 6 2 2" xfId="45425" xr:uid="{00000000-0005-0000-0000-0000F1A90000}"/>
    <cellStyle name="Вычисление 2 6 2 2 2" xfId="45426" xr:uid="{00000000-0005-0000-0000-0000F2A90000}"/>
    <cellStyle name="Вычисление 2 6 2 2 2 2" xfId="45427" xr:uid="{00000000-0005-0000-0000-0000F3A90000}"/>
    <cellStyle name="Вычисление 2 6 2 2 3" xfId="45428" xr:uid="{00000000-0005-0000-0000-0000F4A90000}"/>
    <cellStyle name="Вычисление 2 6 2 2 3 2" xfId="45429" xr:uid="{00000000-0005-0000-0000-0000F5A90000}"/>
    <cellStyle name="Вычисление 2 6 2 2 3 3" xfId="45430" xr:uid="{00000000-0005-0000-0000-0000F6A90000}"/>
    <cellStyle name="Вычисление 2 6 2 2 4" xfId="45431" xr:uid="{00000000-0005-0000-0000-0000F7A90000}"/>
    <cellStyle name="Вычисление 2 6 2 2 4 2" xfId="45432" xr:uid="{00000000-0005-0000-0000-0000F8A90000}"/>
    <cellStyle name="Вычисление 2 6 2 2 4 3" xfId="45433" xr:uid="{00000000-0005-0000-0000-0000F9A90000}"/>
    <cellStyle name="Вычисление 2 6 2 2 5" xfId="45434" xr:uid="{00000000-0005-0000-0000-0000FAA90000}"/>
    <cellStyle name="Вычисление 2 6 2 2 5 2" xfId="45435" xr:uid="{00000000-0005-0000-0000-0000FBA90000}"/>
    <cellStyle name="Вычисление 2 6 2 2 5 3" xfId="45436" xr:uid="{00000000-0005-0000-0000-0000FCA90000}"/>
    <cellStyle name="Вычисление 2 6 2 2 6" xfId="45437" xr:uid="{00000000-0005-0000-0000-0000FDA90000}"/>
    <cellStyle name="Вычисление 2 6 2 2 7" xfId="45438" xr:uid="{00000000-0005-0000-0000-0000FEA90000}"/>
    <cellStyle name="Вычисление 2 6 2 3" xfId="45439" xr:uid="{00000000-0005-0000-0000-0000FFA90000}"/>
    <cellStyle name="Вычисление 2 6 2 3 2" xfId="45440" xr:uid="{00000000-0005-0000-0000-000000AA0000}"/>
    <cellStyle name="Вычисление 2 6 2 4" xfId="45441" xr:uid="{00000000-0005-0000-0000-000001AA0000}"/>
    <cellStyle name="Вычисление 2 6 2 4 2" xfId="45442" xr:uid="{00000000-0005-0000-0000-000002AA0000}"/>
    <cellStyle name="Вычисление 2 6 2 4 3" xfId="45443" xr:uid="{00000000-0005-0000-0000-000003AA0000}"/>
    <cellStyle name="Вычисление 2 6 2 5" xfId="45444" xr:uid="{00000000-0005-0000-0000-000004AA0000}"/>
    <cellStyle name="Вычисление 2 6 2 5 2" xfId="45445" xr:uid="{00000000-0005-0000-0000-000005AA0000}"/>
    <cellStyle name="Вычисление 2 6 2 5 3" xfId="45446" xr:uid="{00000000-0005-0000-0000-000006AA0000}"/>
    <cellStyle name="Вычисление 2 6 2 6" xfId="45447" xr:uid="{00000000-0005-0000-0000-000007AA0000}"/>
    <cellStyle name="Вычисление 2 6 3" xfId="45448" xr:uid="{00000000-0005-0000-0000-000008AA0000}"/>
    <cellStyle name="Вычисление 2 6 3 2" xfId="45449" xr:uid="{00000000-0005-0000-0000-000009AA0000}"/>
    <cellStyle name="Вычисление 2 6 3 2 2" xfId="45450" xr:uid="{00000000-0005-0000-0000-00000AAA0000}"/>
    <cellStyle name="Вычисление 2 6 3 3" xfId="45451" xr:uid="{00000000-0005-0000-0000-00000BAA0000}"/>
    <cellStyle name="Вычисление 2 6 3 3 2" xfId="45452" xr:uid="{00000000-0005-0000-0000-00000CAA0000}"/>
    <cellStyle name="Вычисление 2 6 3 3 3" xfId="45453" xr:uid="{00000000-0005-0000-0000-00000DAA0000}"/>
    <cellStyle name="Вычисление 2 6 3 4" xfId="45454" xr:uid="{00000000-0005-0000-0000-00000EAA0000}"/>
    <cellStyle name="Вычисление 2 6 3 4 2" xfId="45455" xr:uid="{00000000-0005-0000-0000-00000FAA0000}"/>
    <cellStyle name="Вычисление 2 6 3 4 3" xfId="45456" xr:uid="{00000000-0005-0000-0000-000010AA0000}"/>
    <cellStyle name="Вычисление 2 6 3 5" xfId="45457" xr:uid="{00000000-0005-0000-0000-000011AA0000}"/>
    <cellStyle name="Вычисление 2 6 3 5 2" xfId="45458" xr:uid="{00000000-0005-0000-0000-000012AA0000}"/>
    <cellStyle name="Вычисление 2 6 3 5 3" xfId="45459" xr:uid="{00000000-0005-0000-0000-000013AA0000}"/>
    <cellStyle name="Вычисление 2 6 3 6" xfId="45460" xr:uid="{00000000-0005-0000-0000-000014AA0000}"/>
    <cellStyle name="Вычисление 2 6 3 7" xfId="45461" xr:uid="{00000000-0005-0000-0000-000015AA0000}"/>
    <cellStyle name="Вычисление 2 6 4" xfId="45462" xr:uid="{00000000-0005-0000-0000-000016AA0000}"/>
    <cellStyle name="Вычисление 2 6 4 2" xfId="45463" xr:uid="{00000000-0005-0000-0000-000017AA0000}"/>
    <cellStyle name="Вычисление 2 6 4 2 2" xfId="45464" xr:uid="{00000000-0005-0000-0000-000018AA0000}"/>
    <cellStyle name="Вычисление 2 6 4 3" xfId="45465" xr:uid="{00000000-0005-0000-0000-000019AA0000}"/>
    <cellStyle name="Вычисление 2 6 4 3 2" xfId="45466" xr:uid="{00000000-0005-0000-0000-00001AAA0000}"/>
    <cellStyle name="Вычисление 2 6 4 3 3" xfId="45467" xr:uid="{00000000-0005-0000-0000-00001BAA0000}"/>
    <cellStyle name="Вычисление 2 6 4 4" xfId="45468" xr:uid="{00000000-0005-0000-0000-00001CAA0000}"/>
    <cellStyle name="Вычисление 2 6 4 4 2" xfId="45469" xr:uid="{00000000-0005-0000-0000-00001DAA0000}"/>
    <cellStyle name="Вычисление 2 6 4 4 3" xfId="45470" xr:uid="{00000000-0005-0000-0000-00001EAA0000}"/>
    <cellStyle name="Вычисление 2 6 4 5" xfId="45471" xr:uid="{00000000-0005-0000-0000-00001FAA0000}"/>
    <cellStyle name="Вычисление 2 6 4 5 2" xfId="45472" xr:uid="{00000000-0005-0000-0000-000020AA0000}"/>
    <cellStyle name="Вычисление 2 6 4 5 3" xfId="45473" xr:uid="{00000000-0005-0000-0000-000021AA0000}"/>
    <cellStyle name="Вычисление 2 6 4 6" xfId="45474" xr:uid="{00000000-0005-0000-0000-000022AA0000}"/>
    <cellStyle name="Вычисление 2 6 4 7" xfId="45475" xr:uid="{00000000-0005-0000-0000-000023AA0000}"/>
    <cellStyle name="Вычисление 2 6 5" xfId="45476" xr:uid="{00000000-0005-0000-0000-000024AA0000}"/>
    <cellStyle name="Вычисление 2 6 5 2" xfId="45477" xr:uid="{00000000-0005-0000-0000-000025AA0000}"/>
    <cellStyle name="Вычисление 2 6 6" xfId="45478" xr:uid="{00000000-0005-0000-0000-000026AA0000}"/>
    <cellStyle name="Вычисление 2 6 6 2" xfId="45479" xr:uid="{00000000-0005-0000-0000-000027AA0000}"/>
    <cellStyle name="Вычисление 2 6 6 3" xfId="45480" xr:uid="{00000000-0005-0000-0000-000028AA0000}"/>
    <cellStyle name="Вычисление 2 6 7" xfId="45481" xr:uid="{00000000-0005-0000-0000-000029AA0000}"/>
    <cellStyle name="Вычисление 2 6 7 2" xfId="45482" xr:uid="{00000000-0005-0000-0000-00002AAA0000}"/>
    <cellStyle name="Вычисление 2 6 7 3" xfId="45483" xr:uid="{00000000-0005-0000-0000-00002BAA0000}"/>
    <cellStyle name="Вычисление 2 6 8" xfId="45484" xr:uid="{00000000-0005-0000-0000-00002CAA0000}"/>
    <cellStyle name="Вычисление 2 7" xfId="26870" xr:uid="{00000000-0005-0000-0000-00002DAA0000}"/>
    <cellStyle name="Вычисление 2 7 2" xfId="26871" xr:uid="{00000000-0005-0000-0000-00002EAA0000}"/>
    <cellStyle name="Вычисление 2 7 2 2" xfId="45485" xr:uid="{00000000-0005-0000-0000-00002FAA0000}"/>
    <cellStyle name="Вычисление 2 7 2 2 2" xfId="45486" xr:uid="{00000000-0005-0000-0000-000030AA0000}"/>
    <cellStyle name="Вычисление 2 7 2 2 2 2" xfId="45487" xr:uid="{00000000-0005-0000-0000-000031AA0000}"/>
    <cellStyle name="Вычисление 2 7 2 2 3" xfId="45488" xr:uid="{00000000-0005-0000-0000-000032AA0000}"/>
    <cellStyle name="Вычисление 2 7 2 2 3 2" xfId="45489" xr:uid="{00000000-0005-0000-0000-000033AA0000}"/>
    <cellStyle name="Вычисление 2 7 2 2 3 3" xfId="45490" xr:uid="{00000000-0005-0000-0000-000034AA0000}"/>
    <cellStyle name="Вычисление 2 7 2 2 4" xfId="45491" xr:uid="{00000000-0005-0000-0000-000035AA0000}"/>
    <cellStyle name="Вычисление 2 7 2 2 4 2" xfId="45492" xr:uid="{00000000-0005-0000-0000-000036AA0000}"/>
    <cellStyle name="Вычисление 2 7 2 2 4 3" xfId="45493" xr:uid="{00000000-0005-0000-0000-000037AA0000}"/>
    <cellStyle name="Вычисление 2 7 2 2 5" xfId="45494" xr:uid="{00000000-0005-0000-0000-000038AA0000}"/>
    <cellStyle name="Вычисление 2 7 2 2 5 2" xfId="45495" xr:uid="{00000000-0005-0000-0000-000039AA0000}"/>
    <cellStyle name="Вычисление 2 7 2 2 5 3" xfId="45496" xr:uid="{00000000-0005-0000-0000-00003AAA0000}"/>
    <cellStyle name="Вычисление 2 7 2 2 6" xfId="45497" xr:uid="{00000000-0005-0000-0000-00003BAA0000}"/>
    <cellStyle name="Вычисление 2 7 2 2 7" xfId="45498" xr:uid="{00000000-0005-0000-0000-00003CAA0000}"/>
    <cellStyle name="Вычисление 2 7 2 3" xfId="45499" xr:uid="{00000000-0005-0000-0000-00003DAA0000}"/>
    <cellStyle name="Вычисление 2 7 2 3 2" xfId="45500" xr:uid="{00000000-0005-0000-0000-00003EAA0000}"/>
    <cellStyle name="Вычисление 2 7 2 4" xfId="45501" xr:uid="{00000000-0005-0000-0000-00003FAA0000}"/>
    <cellStyle name="Вычисление 2 7 2 4 2" xfId="45502" xr:uid="{00000000-0005-0000-0000-000040AA0000}"/>
    <cellStyle name="Вычисление 2 7 2 4 3" xfId="45503" xr:uid="{00000000-0005-0000-0000-000041AA0000}"/>
    <cellStyle name="Вычисление 2 7 2 5" xfId="45504" xr:uid="{00000000-0005-0000-0000-000042AA0000}"/>
    <cellStyle name="Вычисление 2 7 2 5 2" xfId="45505" xr:uid="{00000000-0005-0000-0000-000043AA0000}"/>
    <cellStyle name="Вычисление 2 7 2 5 3" xfId="45506" xr:uid="{00000000-0005-0000-0000-000044AA0000}"/>
    <cellStyle name="Вычисление 2 7 2 6" xfId="45507" xr:uid="{00000000-0005-0000-0000-000045AA0000}"/>
    <cellStyle name="Вычисление 2 7 3" xfId="45508" xr:uid="{00000000-0005-0000-0000-000046AA0000}"/>
    <cellStyle name="Вычисление 2 7 3 2" xfId="45509" xr:uid="{00000000-0005-0000-0000-000047AA0000}"/>
    <cellStyle name="Вычисление 2 7 3 2 2" xfId="45510" xr:uid="{00000000-0005-0000-0000-000048AA0000}"/>
    <cellStyle name="Вычисление 2 7 3 3" xfId="45511" xr:uid="{00000000-0005-0000-0000-000049AA0000}"/>
    <cellStyle name="Вычисление 2 7 3 3 2" xfId="45512" xr:uid="{00000000-0005-0000-0000-00004AAA0000}"/>
    <cellStyle name="Вычисление 2 7 3 3 3" xfId="45513" xr:uid="{00000000-0005-0000-0000-00004BAA0000}"/>
    <cellStyle name="Вычисление 2 7 3 4" xfId="45514" xr:uid="{00000000-0005-0000-0000-00004CAA0000}"/>
    <cellStyle name="Вычисление 2 7 3 4 2" xfId="45515" xr:uid="{00000000-0005-0000-0000-00004DAA0000}"/>
    <cellStyle name="Вычисление 2 7 3 4 3" xfId="45516" xr:uid="{00000000-0005-0000-0000-00004EAA0000}"/>
    <cellStyle name="Вычисление 2 7 3 5" xfId="45517" xr:uid="{00000000-0005-0000-0000-00004FAA0000}"/>
    <cellStyle name="Вычисление 2 7 3 5 2" xfId="45518" xr:uid="{00000000-0005-0000-0000-000050AA0000}"/>
    <cellStyle name="Вычисление 2 7 3 5 3" xfId="45519" xr:uid="{00000000-0005-0000-0000-000051AA0000}"/>
    <cellStyle name="Вычисление 2 7 3 6" xfId="45520" xr:uid="{00000000-0005-0000-0000-000052AA0000}"/>
    <cellStyle name="Вычисление 2 7 3 7" xfId="45521" xr:uid="{00000000-0005-0000-0000-000053AA0000}"/>
    <cellStyle name="Вычисление 2 7 4" xfId="45522" xr:uid="{00000000-0005-0000-0000-000054AA0000}"/>
    <cellStyle name="Вычисление 2 7 4 2" xfId="45523" xr:uid="{00000000-0005-0000-0000-000055AA0000}"/>
    <cellStyle name="Вычисление 2 7 4 2 2" xfId="45524" xr:uid="{00000000-0005-0000-0000-000056AA0000}"/>
    <cellStyle name="Вычисление 2 7 4 3" xfId="45525" xr:uid="{00000000-0005-0000-0000-000057AA0000}"/>
    <cellStyle name="Вычисление 2 7 4 3 2" xfId="45526" xr:uid="{00000000-0005-0000-0000-000058AA0000}"/>
    <cellStyle name="Вычисление 2 7 4 3 3" xfId="45527" xr:uid="{00000000-0005-0000-0000-000059AA0000}"/>
    <cellStyle name="Вычисление 2 7 4 4" xfId="45528" xr:uid="{00000000-0005-0000-0000-00005AAA0000}"/>
    <cellStyle name="Вычисление 2 7 4 4 2" xfId="45529" xr:uid="{00000000-0005-0000-0000-00005BAA0000}"/>
    <cellStyle name="Вычисление 2 7 4 4 3" xfId="45530" xr:uid="{00000000-0005-0000-0000-00005CAA0000}"/>
    <cellStyle name="Вычисление 2 7 4 5" xfId="45531" xr:uid="{00000000-0005-0000-0000-00005DAA0000}"/>
    <cellStyle name="Вычисление 2 7 4 5 2" xfId="45532" xr:uid="{00000000-0005-0000-0000-00005EAA0000}"/>
    <cellStyle name="Вычисление 2 7 4 5 3" xfId="45533" xr:uid="{00000000-0005-0000-0000-00005FAA0000}"/>
    <cellStyle name="Вычисление 2 7 4 6" xfId="45534" xr:uid="{00000000-0005-0000-0000-000060AA0000}"/>
    <cellStyle name="Вычисление 2 7 4 7" xfId="45535" xr:uid="{00000000-0005-0000-0000-000061AA0000}"/>
    <cellStyle name="Вычисление 2 7 5" xfId="45536" xr:uid="{00000000-0005-0000-0000-000062AA0000}"/>
    <cellStyle name="Вычисление 2 7 5 2" xfId="45537" xr:uid="{00000000-0005-0000-0000-000063AA0000}"/>
    <cellStyle name="Вычисление 2 7 6" xfId="45538" xr:uid="{00000000-0005-0000-0000-000064AA0000}"/>
    <cellStyle name="Вычисление 2 7 6 2" xfId="45539" xr:uid="{00000000-0005-0000-0000-000065AA0000}"/>
    <cellStyle name="Вычисление 2 7 6 3" xfId="45540" xr:uid="{00000000-0005-0000-0000-000066AA0000}"/>
    <cellStyle name="Вычисление 2 7 7" xfId="45541" xr:uid="{00000000-0005-0000-0000-000067AA0000}"/>
    <cellStyle name="Вычисление 2 7 7 2" xfId="45542" xr:uid="{00000000-0005-0000-0000-000068AA0000}"/>
    <cellStyle name="Вычисление 2 7 7 3" xfId="45543" xr:uid="{00000000-0005-0000-0000-000069AA0000}"/>
    <cellStyle name="Вычисление 2 7 8" xfId="45544" xr:uid="{00000000-0005-0000-0000-00006AAA0000}"/>
    <cellStyle name="Вычисление 2 8" xfId="26872" xr:uid="{00000000-0005-0000-0000-00006BAA0000}"/>
    <cellStyle name="Вычисление 2 8 2" xfId="26873" xr:uid="{00000000-0005-0000-0000-00006CAA0000}"/>
    <cellStyle name="Вычисление 2 8 2 2" xfId="45545" xr:uid="{00000000-0005-0000-0000-00006DAA0000}"/>
    <cellStyle name="Вычисление 2 8 2 2 2" xfId="45546" xr:uid="{00000000-0005-0000-0000-00006EAA0000}"/>
    <cellStyle name="Вычисление 2 8 2 2 2 2" xfId="45547" xr:uid="{00000000-0005-0000-0000-00006FAA0000}"/>
    <cellStyle name="Вычисление 2 8 2 2 3" xfId="45548" xr:uid="{00000000-0005-0000-0000-000070AA0000}"/>
    <cellStyle name="Вычисление 2 8 2 2 3 2" xfId="45549" xr:uid="{00000000-0005-0000-0000-000071AA0000}"/>
    <cellStyle name="Вычисление 2 8 2 2 3 3" xfId="45550" xr:uid="{00000000-0005-0000-0000-000072AA0000}"/>
    <cellStyle name="Вычисление 2 8 2 2 4" xfId="45551" xr:uid="{00000000-0005-0000-0000-000073AA0000}"/>
    <cellStyle name="Вычисление 2 8 2 2 4 2" xfId="45552" xr:uid="{00000000-0005-0000-0000-000074AA0000}"/>
    <cellStyle name="Вычисление 2 8 2 2 4 3" xfId="45553" xr:uid="{00000000-0005-0000-0000-000075AA0000}"/>
    <cellStyle name="Вычисление 2 8 2 2 5" xfId="45554" xr:uid="{00000000-0005-0000-0000-000076AA0000}"/>
    <cellStyle name="Вычисление 2 8 2 2 5 2" xfId="45555" xr:uid="{00000000-0005-0000-0000-000077AA0000}"/>
    <cellStyle name="Вычисление 2 8 2 2 5 3" xfId="45556" xr:uid="{00000000-0005-0000-0000-000078AA0000}"/>
    <cellStyle name="Вычисление 2 8 2 2 6" xfId="45557" xr:uid="{00000000-0005-0000-0000-000079AA0000}"/>
    <cellStyle name="Вычисление 2 8 2 2 7" xfId="45558" xr:uid="{00000000-0005-0000-0000-00007AAA0000}"/>
    <cellStyle name="Вычисление 2 8 2 3" xfId="45559" xr:uid="{00000000-0005-0000-0000-00007BAA0000}"/>
    <cellStyle name="Вычисление 2 8 2 3 2" xfId="45560" xr:uid="{00000000-0005-0000-0000-00007CAA0000}"/>
    <cellStyle name="Вычисление 2 8 2 4" xfId="45561" xr:uid="{00000000-0005-0000-0000-00007DAA0000}"/>
    <cellStyle name="Вычисление 2 8 2 4 2" xfId="45562" xr:uid="{00000000-0005-0000-0000-00007EAA0000}"/>
    <cellStyle name="Вычисление 2 8 2 4 3" xfId="45563" xr:uid="{00000000-0005-0000-0000-00007FAA0000}"/>
    <cellStyle name="Вычисление 2 8 2 5" xfId="45564" xr:uid="{00000000-0005-0000-0000-000080AA0000}"/>
    <cellStyle name="Вычисление 2 8 2 5 2" xfId="45565" xr:uid="{00000000-0005-0000-0000-000081AA0000}"/>
    <cellStyle name="Вычисление 2 8 2 5 3" xfId="45566" xr:uid="{00000000-0005-0000-0000-000082AA0000}"/>
    <cellStyle name="Вычисление 2 8 2 6" xfId="45567" xr:uid="{00000000-0005-0000-0000-000083AA0000}"/>
    <cellStyle name="Вычисление 2 8 3" xfId="45568" xr:uid="{00000000-0005-0000-0000-000084AA0000}"/>
    <cellStyle name="Вычисление 2 8 3 2" xfId="45569" xr:uid="{00000000-0005-0000-0000-000085AA0000}"/>
    <cellStyle name="Вычисление 2 8 3 2 2" xfId="45570" xr:uid="{00000000-0005-0000-0000-000086AA0000}"/>
    <cellStyle name="Вычисление 2 8 3 3" xfId="45571" xr:uid="{00000000-0005-0000-0000-000087AA0000}"/>
    <cellStyle name="Вычисление 2 8 3 3 2" xfId="45572" xr:uid="{00000000-0005-0000-0000-000088AA0000}"/>
    <cellStyle name="Вычисление 2 8 3 3 3" xfId="45573" xr:uid="{00000000-0005-0000-0000-000089AA0000}"/>
    <cellStyle name="Вычисление 2 8 3 4" xfId="45574" xr:uid="{00000000-0005-0000-0000-00008AAA0000}"/>
    <cellStyle name="Вычисление 2 8 3 4 2" xfId="45575" xr:uid="{00000000-0005-0000-0000-00008BAA0000}"/>
    <cellStyle name="Вычисление 2 8 3 4 3" xfId="45576" xr:uid="{00000000-0005-0000-0000-00008CAA0000}"/>
    <cellStyle name="Вычисление 2 8 3 5" xfId="45577" xr:uid="{00000000-0005-0000-0000-00008DAA0000}"/>
    <cellStyle name="Вычисление 2 8 3 5 2" xfId="45578" xr:uid="{00000000-0005-0000-0000-00008EAA0000}"/>
    <cellStyle name="Вычисление 2 8 3 5 3" xfId="45579" xr:uid="{00000000-0005-0000-0000-00008FAA0000}"/>
    <cellStyle name="Вычисление 2 8 3 6" xfId="45580" xr:uid="{00000000-0005-0000-0000-000090AA0000}"/>
    <cellStyle name="Вычисление 2 8 3 7" xfId="45581" xr:uid="{00000000-0005-0000-0000-000091AA0000}"/>
    <cellStyle name="Вычисление 2 8 4" xfId="45582" xr:uid="{00000000-0005-0000-0000-000092AA0000}"/>
    <cellStyle name="Вычисление 2 8 4 2" xfId="45583" xr:uid="{00000000-0005-0000-0000-000093AA0000}"/>
    <cellStyle name="Вычисление 2 8 4 2 2" xfId="45584" xr:uid="{00000000-0005-0000-0000-000094AA0000}"/>
    <cellStyle name="Вычисление 2 8 4 3" xfId="45585" xr:uid="{00000000-0005-0000-0000-000095AA0000}"/>
    <cellStyle name="Вычисление 2 8 4 3 2" xfId="45586" xr:uid="{00000000-0005-0000-0000-000096AA0000}"/>
    <cellStyle name="Вычисление 2 8 4 3 3" xfId="45587" xr:uid="{00000000-0005-0000-0000-000097AA0000}"/>
    <cellStyle name="Вычисление 2 8 4 4" xfId="45588" xr:uid="{00000000-0005-0000-0000-000098AA0000}"/>
    <cellStyle name="Вычисление 2 8 4 4 2" xfId="45589" xr:uid="{00000000-0005-0000-0000-000099AA0000}"/>
    <cellStyle name="Вычисление 2 8 4 4 3" xfId="45590" xr:uid="{00000000-0005-0000-0000-00009AAA0000}"/>
    <cellStyle name="Вычисление 2 8 4 5" xfId="45591" xr:uid="{00000000-0005-0000-0000-00009BAA0000}"/>
    <cellStyle name="Вычисление 2 8 4 5 2" xfId="45592" xr:uid="{00000000-0005-0000-0000-00009CAA0000}"/>
    <cellStyle name="Вычисление 2 8 4 5 3" xfId="45593" xr:uid="{00000000-0005-0000-0000-00009DAA0000}"/>
    <cellStyle name="Вычисление 2 8 4 6" xfId="45594" xr:uid="{00000000-0005-0000-0000-00009EAA0000}"/>
    <cellStyle name="Вычисление 2 8 4 7" xfId="45595" xr:uid="{00000000-0005-0000-0000-00009FAA0000}"/>
    <cellStyle name="Вычисление 2 8 5" xfId="45596" xr:uid="{00000000-0005-0000-0000-0000A0AA0000}"/>
    <cellStyle name="Вычисление 2 8 5 2" xfId="45597" xr:uid="{00000000-0005-0000-0000-0000A1AA0000}"/>
    <cellStyle name="Вычисление 2 8 6" xfId="45598" xr:uid="{00000000-0005-0000-0000-0000A2AA0000}"/>
    <cellStyle name="Вычисление 2 8 6 2" xfId="45599" xr:uid="{00000000-0005-0000-0000-0000A3AA0000}"/>
    <cellStyle name="Вычисление 2 8 6 3" xfId="45600" xr:uid="{00000000-0005-0000-0000-0000A4AA0000}"/>
    <cellStyle name="Вычисление 2 8 7" xfId="45601" xr:uid="{00000000-0005-0000-0000-0000A5AA0000}"/>
    <cellStyle name="Вычисление 2 8 7 2" xfId="45602" xr:uid="{00000000-0005-0000-0000-0000A6AA0000}"/>
    <cellStyle name="Вычисление 2 8 7 3" xfId="45603" xr:uid="{00000000-0005-0000-0000-0000A7AA0000}"/>
    <cellStyle name="Вычисление 2 8 8" xfId="45604" xr:uid="{00000000-0005-0000-0000-0000A8AA0000}"/>
    <cellStyle name="Вычисление 2 9" xfId="26874" xr:uid="{00000000-0005-0000-0000-0000A9AA0000}"/>
    <cellStyle name="Вычисление 2 9 2" xfId="26875" xr:uid="{00000000-0005-0000-0000-0000AAAA0000}"/>
    <cellStyle name="Вычисление 2 9 2 2" xfId="45605" xr:uid="{00000000-0005-0000-0000-0000ABAA0000}"/>
    <cellStyle name="Вычисление 2 9 2 2 2" xfId="45606" xr:uid="{00000000-0005-0000-0000-0000ACAA0000}"/>
    <cellStyle name="Вычисление 2 9 2 2 2 2" xfId="45607" xr:uid="{00000000-0005-0000-0000-0000ADAA0000}"/>
    <cellStyle name="Вычисление 2 9 2 2 3" xfId="45608" xr:uid="{00000000-0005-0000-0000-0000AEAA0000}"/>
    <cellStyle name="Вычисление 2 9 2 2 3 2" xfId="45609" xr:uid="{00000000-0005-0000-0000-0000AFAA0000}"/>
    <cellStyle name="Вычисление 2 9 2 2 3 3" xfId="45610" xr:uid="{00000000-0005-0000-0000-0000B0AA0000}"/>
    <cellStyle name="Вычисление 2 9 2 2 4" xfId="45611" xr:uid="{00000000-0005-0000-0000-0000B1AA0000}"/>
    <cellStyle name="Вычисление 2 9 2 2 4 2" xfId="45612" xr:uid="{00000000-0005-0000-0000-0000B2AA0000}"/>
    <cellStyle name="Вычисление 2 9 2 2 4 3" xfId="45613" xr:uid="{00000000-0005-0000-0000-0000B3AA0000}"/>
    <cellStyle name="Вычисление 2 9 2 2 5" xfId="45614" xr:uid="{00000000-0005-0000-0000-0000B4AA0000}"/>
    <cellStyle name="Вычисление 2 9 2 2 5 2" xfId="45615" xr:uid="{00000000-0005-0000-0000-0000B5AA0000}"/>
    <cellStyle name="Вычисление 2 9 2 2 5 3" xfId="45616" xr:uid="{00000000-0005-0000-0000-0000B6AA0000}"/>
    <cellStyle name="Вычисление 2 9 2 2 6" xfId="45617" xr:uid="{00000000-0005-0000-0000-0000B7AA0000}"/>
    <cellStyle name="Вычисление 2 9 2 2 7" xfId="45618" xr:uid="{00000000-0005-0000-0000-0000B8AA0000}"/>
    <cellStyle name="Вычисление 2 9 2 3" xfId="45619" xr:uid="{00000000-0005-0000-0000-0000B9AA0000}"/>
    <cellStyle name="Вычисление 2 9 2 3 2" xfId="45620" xr:uid="{00000000-0005-0000-0000-0000BAAA0000}"/>
    <cellStyle name="Вычисление 2 9 2 4" xfId="45621" xr:uid="{00000000-0005-0000-0000-0000BBAA0000}"/>
    <cellStyle name="Вычисление 2 9 2 4 2" xfId="45622" xr:uid="{00000000-0005-0000-0000-0000BCAA0000}"/>
    <cellStyle name="Вычисление 2 9 2 4 3" xfId="45623" xr:uid="{00000000-0005-0000-0000-0000BDAA0000}"/>
    <cellStyle name="Вычисление 2 9 2 5" xfId="45624" xr:uid="{00000000-0005-0000-0000-0000BEAA0000}"/>
    <cellStyle name="Вычисление 2 9 2 5 2" xfId="45625" xr:uid="{00000000-0005-0000-0000-0000BFAA0000}"/>
    <cellStyle name="Вычисление 2 9 2 5 3" xfId="45626" xr:uid="{00000000-0005-0000-0000-0000C0AA0000}"/>
    <cellStyle name="Вычисление 2 9 2 6" xfId="45627" xr:uid="{00000000-0005-0000-0000-0000C1AA0000}"/>
    <cellStyle name="Вычисление 2 9 3" xfId="45628" xr:uid="{00000000-0005-0000-0000-0000C2AA0000}"/>
    <cellStyle name="Вычисление 2 9 3 2" xfId="45629" xr:uid="{00000000-0005-0000-0000-0000C3AA0000}"/>
    <cellStyle name="Вычисление 2 9 3 2 2" xfId="45630" xr:uid="{00000000-0005-0000-0000-0000C4AA0000}"/>
    <cellStyle name="Вычисление 2 9 3 3" xfId="45631" xr:uid="{00000000-0005-0000-0000-0000C5AA0000}"/>
    <cellStyle name="Вычисление 2 9 3 3 2" xfId="45632" xr:uid="{00000000-0005-0000-0000-0000C6AA0000}"/>
    <cellStyle name="Вычисление 2 9 3 3 3" xfId="45633" xr:uid="{00000000-0005-0000-0000-0000C7AA0000}"/>
    <cellStyle name="Вычисление 2 9 3 4" xfId="45634" xr:uid="{00000000-0005-0000-0000-0000C8AA0000}"/>
    <cellStyle name="Вычисление 2 9 3 4 2" xfId="45635" xr:uid="{00000000-0005-0000-0000-0000C9AA0000}"/>
    <cellStyle name="Вычисление 2 9 3 4 3" xfId="45636" xr:uid="{00000000-0005-0000-0000-0000CAAA0000}"/>
    <cellStyle name="Вычисление 2 9 3 5" xfId="45637" xr:uid="{00000000-0005-0000-0000-0000CBAA0000}"/>
    <cellStyle name="Вычисление 2 9 3 5 2" xfId="45638" xr:uid="{00000000-0005-0000-0000-0000CCAA0000}"/>
    <cellStyle name="Вычисление 2 9 3 5 3" xfId="45639" xr:uid="{00000000-0005-0000-0000-0000CDAA0000}"/>
    <cellStyle name="Вычисление 2 9 3 6" xfId="45640" xr:uid="{00000000-0005-0000-0000-0000CEAA0000}"/>
    <cellStyle name="Вычисление 2 9 3 7" xfId="45641" xr:uid="{00000000-0005-0000-0000-0000CFAA0000}"/>
    <cellStyle name="Вычисление 2 9 4" xfId="45642" xr:uid="{00000000-0005-0000-0000-0000D0AA0000}"/>
    <cellStyle name="Вычисление 2 9 4 2" xfId="45643" xr:uid="{00000000-0005-0000-0000-0000D1AA0000}"/>
    <cellStyle name="Вычисление 2 9 4 2 2" xfId="45644" xr:uid="{00000000-0005-0000-0000-0000D2AA0000}"/>
    <cellStyle name="Вычисление 2 9 4 3" xfId="45645" xr:uid="{00000000-0005-0000-0000-0000D3AA0000}"/>
    <cellStyle name="Вычисление 2 9 4 3 2" xfId="45646" xr:uid="{00000000-0005-0000-0000-0000D4AA0000}"/>
    <cellStyle name="Вычисление 2 9 4 3 3" xfId="45647" xr:uid="{00000000-0005-0000-0000-0000D5AA0000}"/>
    <cellStyle name="Вычисление 2 9 4 4" xfId="45648" xr:uid="{00000000-0005-0000-0000-0000D6AA0000}"/>
    <cellStyle name="Вычисление 2 9 4 4 2" xfId="45649" xr:uid="{00000000-0005-0000-0000-0000D7AA0000}"/>
    <cellStyle name="Вычисление 2 9 4 4 3" xfId="45650" xr:uid="{00000000-0005-0000-0000-0000D8AA0000}"/>
    <cellStyle name="Вычисление 2 9 4 5" xfId="45651" xr:uid="{00000000-0005-0000-0000-0000D9AA0000}"/>
    <cellStyle name="Вычисление 2 9 4 5 2" xfId="45652" xr:uid="{00000000-0005-0000-0000-0000DAAA0000}"/>
    <cellStyle name="Вычисление 2 9 4 5 3" xfId="45653" xr:uid="{00000000-0005-0000-0000-0000DBAA0000}"/>
    <cellStyle name="Вычисление 2 9 4 6" xfId="45654" xr:uid="{00000000-0005-0000-0000-0000DCAA0000}"/>
    <cellStyle name="Вычисление 2 9 4 7" xfId="45655" xr:uid="{00000000-0005-0000-0000-0000DDAA0000}"/>
    <cellStyle name="Вычисление 2 9 5" xfId="45656" xr:uid="{00000000-0005-0000-0000-0000DEAA0000}"/>
    <cellStyle name="Вычисление 2 9 5 2" xfId="45657" xr:uid="{00000000-0005-0000-0000-0000DFAA0000}"/>
    <cellStyle name="Вычисление 2 9 6" xfId="45658" xr:uid="{00000000-0005-0000-0000-0000E0AA0000}"/>
    <cellStyle name="Вычисление 2 9 6 2" xfId="45659" xr:uid="{00000000-0005-0000-0000-0000E1AA0000}"/>
    <cellStyle name="Вычисление 2 9 6 3" xfId="45660" xr:uid="{00000000-0005-0000-0000-0000E2AA0000}"/>
    <cellStyle name="Вычисление 2 9 7" xfId="45661" xr:uid="{00000000-0005-0000-0000-0000E3AA0000}"/>
    <cellStyle name="Вычисление 2 9 7 2" xfId="45662" xr:uid="{00000000-0005-0000-0000-0000E4AA0000}"/>
    <cellStyle name="Вычисление 2 9 7 3" xfId="45663" xr:uid="{00000000-0005-0000-0000-0000E5AA0000}"/>
    <cellStyle name="Вычисление 2 9 8" xfId="45664" xr:uid="{00000000-0005-0000-0000-0000E6AA0000}"/>
    <cellStyle name="Вычисление 2_2013Прогноз" xfId="26876" xr:uid="{00000000-0005-0000-0000-0000E7AA0000}"/>
    <cellStyle name="Вычисление 20" xfId="26877" xr:uid="{00000000-0005-0000-0000-0000E8AA0000}"/>
    <cellStyle name="Вычисление 20 2" xfId="26878" xr:uid="{00000000-0005-0000-0000-0000E9AA0000}"/>
    <cellStyle name="Вычисление 20 2 2" xfId="45665" xr:uid="{00000000-0005-0000-0000-0000EAAA0000}"/>
    <cellStyle name="Вычисление 20 2 2 2" xfId="45666" xr:uid="{00000000-0005-0000-0000-0000EBAA0000}"/>
    <cellStyle name="Вычисление 20 2 2 2 2" xfId="45667" xr:uid="{00000000-0005-0000-0000-0000ECAA0000}"/>
    <cellStyle name="Вычисление 20 2 2 3" xfId="45668" xr:uid="{00000000-0005-0000-0000-0000EDAA0000}"/>
    <cellStyle name="Вычисление 20 2 2 3 2" xfId="45669" xr:uid="{00000000-0005-0000-0000-0000EEAA0000}"/>
    <cellStyle name="Вычисление 20 2 2 3 3" xfId="45670" xr:uid="{00000000-0005-0000-0000-0000EFAA0000}"/>
    <cellStyle name="Вычисление 20 2 2 4" xfId="45671" xr:uid="{00000000-0005-0000-0000-0000F0AA0000}"/>
    <cellStyle name="Вычисление 20 2 2 4 2" xfId="45672" xr:uid="{00000000-0005-0000-0000-0000F1AA0000}"/>
    <cellStyle name="Вычисление 20 2 2 4 3" xfId="45673" xr:uid="{00000000-0005-0000-0000-0000F2AA0000}"/>
    <cellStyle name="Вычисление 20 2 2 5" xfId="45674" xr:uid="{00000000-0005-0000-0000-0000F3AA0000}"/>
    <cellStyle name="Вычисление 20 2 2 5 2" xfId="45675" xr:uid="{00000000-0005-0000-0000-0000F4AA0000}"/>
    <cellStyle name="Вычисление 20 2 2 5 3" xfId="45676" xr:uid="{00000000-0005-0000-0000-0000F5AA0000}"/>
    <cellStyle name="Вычисление 20 2 2 6" xfId="45677" xr:uid="{00000000-0005-0000-0000-0000F6AA0000}"/>
    <cellStyle name="Вычисление 20 2 2 7" xfId="45678" xr:uid="{00000000-0005-0000-0000-0000F7AA0000}"/>
    <cellStyle name="Вычисление 20 2 3" xfId="45679" xr:uid="{00000000-0005-0000-0000-0000F8AA0000}"/>
    <cellStyle name="Вычисление 20 2 3 2" xfId="45680" xr:uid="{00000000-0005-0000-0000-0000F9AA0000}"/>
    <cellStyle name="Вычисление 20 2 4" xfId="45681" xr:uid="{00000000-0005-0000-0000-0000FAAA0000}"/>
    <cellStyle name="Вычисление 20 2 4 2" xfId="45682" xr:uid="{00000000-0005-0000-0000-0000FBAA0000}"/>
    <cellStyle name="Вычисление 20 2 4 3" xfId="45683" xr:uid="{00000000-0005-0000-0000-0000FCAA0000}"/>
    <cellStyle name="Вычисление 20 2 5" xfId="45684" xr:uid="{00000000-0005-0000-0000-0000FDAA0000}"/>
    <cellStyle name="Вычисление 20 2 5 2" xfId="45685" xr:uid="{00000000-0005-0000-0000-0000FEAA0000}"/>
    <cellStyle name="Вычисление 20 2 5 3" xfId="45686" xr:uid="{00000000-0005-0000-0000-0000FFAA0000}"/>
    <cellStyle name="Вычисление 20 2 6" xfId="45687" xr:uid="{00000000-0005-0000-0000-000000AB0000}"/>
    <cellStyle name="Вычисление 20 3" xfId="45688" xr:uid="{00000000-0005-0000-0000-000001AB0000}"/>
    <cellStyle name="Вычисление 20 3 2" xfId="45689" xr:uid="{00000000-0005-0000-0000-000002AB0000}"/>
    <cellStyle name="Вычисление 20 3 2 2" xfId="45690" xr:uid="{00000000-0005-0000-0000-000003AB0000}"/>
    <cellStyle name="Вычисление 20 3 3" xfId="45691" xr:uid="{00000000-0005-0000-0000-000004AB0000}"/>
    <cellStyle name="Вычисление 20 3 3 2" xfId="45692" xr:uid="{00000000-0005-0000-0000-000005AB0000}"/>
    <cellStyle name="Вычисление 20 3 3 3" xfId="45693" xr:uid="{00000000-0005-0000-0000-000006AB0000}"/>
    <cellStyle name="Вычисление 20 3 4" xfId="45694" xr:uid="{00000000-0005-0000-0000-000007AB0000}"/>
    <cellStyle name="Вычисление 20 3 4 2" xfId="45695" xr:uid="{00000000-0005-0000-0000-000008AB0000}"/>
    <cellStyle name="Вычисление 20 3 4 3" xfId="45696" xr:uid="{00000000-0005-0000-0000-000009AB0000}"/>
    <cellStyle name="Вычисление 20 3 5" xfId="45697" xr:uid="{00000000-0005-0000-0000-00000AAB0000}"/>
    <cellStyle name="Вычисление 20 3 5 2" xfId="45698" xr:uid="{00000000-0005-0000-0000-00000BAB0000}"/>
    <cellStyle name="Вычисление 20 3 5 3" xfId="45699" xr:uid="{00000000-0005-0000-0000-00000CAB0000}"/>
    <cellStyle name="Вычисление 20 3 6" xfId="45700" xr:uid="{00000000-0005-0000-0000-00000DAB0000}"/>
    <cellStyle name="Вычисление 20 3 7" xfId="45701" xr:uid="{00000000-0005-0000-0000-00000EAB0000}"/>
    <cellStyle name="Вычисление 20 4" xfId="45702" xr:uid="{00000000-0005-0000-0000-00000FAB0000}"/>
    <cellStyle name="Вычисление 20 4 2" xfId="45703" xr:uid="{00000000-0005-0000-0000-000010AB0000}"/>
    <cellStyle name="Вычисление 20 4 2 2" xfId="45704" xr:uid="{00000000-0005-0000-0000-000011AB0000}"/>
    <cellStyle name="Вычисление 20 4 3" xfId="45705" xr:uid="{00000000-0005-0000-0000-000012AB0000}"/>
    <cellStyle name="Вычисление 20 4 3 2" xfId="45706" xr:uid="{00000000-0005-0000-0000-000013AB0000}"/>
    <cellStyle name="Вычисление 20 4 3 3" xfId="45707" xr:uid="{00000000-0005-0000-0000-000014AB0000}"/>
    <cellStyle name="Вычисление 20 4 4" xfId="45708" xr:uid="{00000000-0005-0000-0000-000015AB0000}"/>
    <cellStyle name="Вычисление 20 4 4 2" xfId="45709" xr:uid="{00000000-0005-0000-0000-000016AB0000}"/>
    <cellStyle name="Вычисление 20 4 4 3" xfId="45710" xr:uid="{00000000-0005-0000-0000-000017AB0000}"/>
    <cellStyle name="Вычисление 20 4 5" xfId="45711" xr:uid="{00000000-0005-0000-0000-000018AB0000}"/>
    <cellStyle name="Вычисление 20 4 5 2" xfId="45712" xr:uid="{00000000-0005-0000-0000-000019AB0000}"/>
    <cellStyle name="Вычисление 20 4 5 3" xfId="45713" xr:uid="{00000000-0005-0000-0000-00001AAB0000}"/>
    <cellStyle name="Вычисление 20 4 6" xfId="45714" xr:uid="{00000000-0005-0000-0000-00001BAB0000}"/>
    <cellStyle name="Вычисление 20 4 7" xfId="45715" xr:uid="{00000000-0005-0000-0000-00001CAB0000}"/>
    <cellStyle name="Вычисление 20 5" xfId="45716" xr:uid="{00000000-0005-0000-0000-00001DAB0000}"/>
    <cellStyle name="Вычисление 20 5 2" xfId="45717" xr:uid="{00000000-0005-0000-0000-00001EAB0000}"/>
    <cellStyle name="Вычисление 20 6" xfId="45718" xr:uid="{00000000-0005-0000-0000-00001FAB0000}"/>
    <cellStyle name="Вычисление 20 6 2" xfId="45719" xr:uid="{00000000-0005-0000-0000-000020AB0000}"/>
    <cellStyle name="Вычисление 20 6 3" xfId="45720" xr:uid="{00000000-0005-0000-0000-000021AB0000}"/>
    <cellStyle name="Вычисление 20 7" xfId="45721" xr:uid="{00000000-0005-0000-0000-000022AB0000}"/>
    <cellStyle name="Вычисление 20 7 2" xfId="45722" xr:uid="{00000000-0005-0000-0000-000023AB0000}"/>
    <cellStyle name="Вычисление 20 7 3" xfId="45723" xr:uid="{00000000-0005-0000-0000-000024AB0000}"/>
    <cellStyle name="Вычисление 20 8" xfId="45724" xr:uid="{00000000-0005-0000-0000-000025AB0000}"/>
    <cellStyle name="Вычисление 21" xfId="26879" xr:uid="{00000000-0005-0000-0000-000026AB0000}"/>
    <cellStyle name="Вычисление 21 2" xfId="26880" xr:uid="{00000000-0005-0000-0000-000027AB0000}"/>
    <cellStyle name="Вычисление 21 2 2" xfId="45725" xr:uid="{00000000-0005-0000-0000-000028AB0000}"/>
    <cellStyle name="Вычисление 21 2 2 2" xfId="45726" xr:uid="{00000000-0005-0000-0000-000029AB0000}"/>
    <cellStyle name="Вычисление 21 2 2 2 2" xfId="45727" xr:uid="{00000000-0005-0000-0000-00002AAB0000}"/>
    <cellStyle name="Вычисление 21 2 2 3" xfId="45728" xr:uid="{00000000-0005-0000-0000-00002BAB0000}"/>
    <cellStyle name="Вычисление 21 2 2 3 2" xfId="45729" xr:uid="{00000000-0005-0000-0000-00002CAB0000}"/>
    <cellStyle name="Вычисление 21 2 2 3 3" xfId="45730" xr:uid="{00000000-0005-0000-0000-00002DAB0000}"/>
    <cellStyle name="Вычисление 21 2 2 4" xfId="45731" xr:uid="{00000000-0005-0000-0000-00002EAB0000}"/>
    <cellStyle name="Вычисление 21 2 2 4 2" xfId="45732" xr:uid="{00000000-0005-0000-0000-00002FAB0000}"/>
    <cellStyle name="Вычисление 21 2 2 4 3" xfId="45733" xr:uid="{00000000-0005-0000-0000-000030AB0000}"/>
    <cellStyle name="Вычисление 21 2 2 5" xfId="45734" xr:uid="{00000000-0005-0000-0000-000031AB0000}"/>
    <cellStyle name="Вычисление 21 2 2 5 2" xfId="45735" xr:uid="{00000000-0005-0000-0000-000032AB0000}"/>
    <cellStyle name="Вычисление 21 2 2 5 3" xfId="45736" xr:uid="{00000000-0005-0000-0000-000033AB0000}"/>
    <cellStyle name="Вычисление 21 2 2 6" xfId="45737" xr:uid="{00000000-0005-0000-0000-000034AB0000}"/>
    <cellStyle name="Вычисление 21 2 2 7" xfId="45738" xr:uid="{00000000-0005-0000-0000-000035AB0000}"/>
    <cellStyle name="Вычисление 21 2 3" xfId="45739" xr:uid="{00000000-0005-0000-0000-000036AB0000}"/>
    <cellStyle name="Вычисление 21 2 3 2" xfId="45740" xr:uid="{00000000-0005-0000-0000-000037AB0000}"/>
    <cellStyle name="Вычисление 21 2 4" xfId="45741" xr:uid="{00000000-0005-0000-0000-000038AB0000}"/>
    <cellStyle name="Вычисление 21 2 4 2" xfId="45742" xr:uid="{00000000-0005-0000-0000-000039AB0000}"/>
    <cellStyle name="Вычисление 21 2 4 3" xfId="45743" xr:uid="{00000000-0005-0000-0000-00003AAB0000}"/>
    <cellStyle name="Вычисление 21 2 5" xfId="45744" xr:uid="{00000000-0005-0000-0000-00003BAB0000}"/>
    <cellStyle name="Вычисление 21 2 5 2" xfId="45745" xr:uid="{00000000-0005-0000-0000-00003CAB0000}"/>
    <cellStyle name="Вычисление 21 2 5 3" xfId="45746" xr:uid="{00000000-0005-0000-0000-00003DAB0000}"/>
    <cellStyle name="Вычисление 21 2 6" xfId="45747" xr:uid="{00000000-0005-0000-0000-00003EAB0000}"/>
    <cellStyle name="Вычисление 21 3" xfId="45748" xr:uid="{00000000-0005-0000-0000-00003FAB0000}"/>
    <cellStyle name="Вычисление 21 3 2" xfId="45749" xr:uid="{00000000-0005-0000-0000-000040AB0000}"/>
    <cellStyle name="Вычисление 21 3 2 2" xfId="45750" xr:uid="{00000000-0005-0000-0000-000041AB0000}"/>
    <cellStyle name="Вычисление 21 3 3" xfId="45751" xr:uid="{00000000-0005-0000-0000-000042AB0000}"/>
    <cellStyle name="Вычисление 21 3 3 2" xfId="45752" xr:uid="{00000000-0005-0000-0000-000043AB0000}"/>
    <cellStyle name="Вычисление 21 3 3 3" xfId="45753" xr:uid="{00000000-0005-0000-0000-000044AB0000}"/>
    <cellStyle name="Вычисление 21 3 4" xfId="45754" xr:uid="{00000000-0005-0000-0000-000045AB0000}"/>
    <cellStyle name="Вычисление 21 3 4 2" xfId="45755" xr:uid="{00000000-0005-0000-0000-000046AB0000}"/>
    <cellStyle name="Вычисление 21 3 4 3" xfId="45756" xr:uid="{00000000-0005-0000-0000-000047AB0000}"/>
    <cellStyle name="Вычисление 21 3 5" xfId="45757" xr:uid="{00000000-0005-0000-0000-000048AB0000}"/>
    <cellStyle name="Вычисление 21 3 5 2" xfId="45758" xr:uid="{00000000-0005-0000-0000-000049AB0000}"/>
    <cellStyle name="Вычисление 21 3 5 3" xfId="45759" xr:uid="{00000000-0005-0000-0000-00004AAB0000}"/>
    <cellStyle name="Вычисление 21 3 6" xfId="45760" xr:uid="{00000000-0005-0000-0000-00004BAB0000}"/>
    <cellStyle name="Вычисление 21 3 7" xfId="45761" xr:uid="{00000000-0005-0000-0000-00004CAB0000}"/>
    <cellStyle name="Вычисление 21 4" xfId="45762" xr:uid="{00000000-0005-0000-0000-00004DAB0000}"/>
    <cellStyle name="Вычисление 21 4 2" xfId="45763" xr:uid="{00000000-0005-0000-0000-00004EAB0000}"/>
    <cellStyle name="Вычисление 21 4 2 2" xfId="45764" xr:uid="{00000000-0005-0000-0000-00004FAB0000}"/>
    <cellStyle name="Вычисление 21 4 3" xfId="45765" xr:uid="{00000000-0005-0000-0000-000050AB0000}"/>
    <cellStyle name="Вычисление 21 4 3 2" xfId="45766" xr:uid="{00000000-0005-0000-0000-000051AB0000}"/>
    <cellStyle name="Вычисление 21 4 3 3" xfId="45767" xr:uid="{00000000-0005-0000-0000-000052AB0000}"/>
    <cellStyle name="Вычисление 21 4 4" xfId="45768" xr:uid="{00000000-0005-0000-0000-000053AB0000}"/>
    <cellStyle name="Вычисление 21 4 4 2" xfId="45769" xr:uid="{00000000-0005-0000-0000-000054AB0000}"/>
    <cellStyle name="Вычисление 21 4 4 3" xfId="45770" xr:uid="{00000000-0005-0000-0000-000055AB0000}"/>
    <cellStyle name="Вычисление 21 4 5" xfId="45771" xr:uid="{00000000-0005-0000-0000-000056AB0000}"/>
    <cellStyle name="Вычисление 21 4 5 2" xfId="45772" xr:uid="{00000000-0005-0000-0000-000057AB0000}"/>
    <cellStyle name="Вычисление 21 4 5 3" xfId="45773" xr:uid="{00000000-0005-0000-0000-000058AB0000}"/>
    <cellStyle name="Вычисление 21 4 6" xfId="45774" xr:uid="{00000000-0005-0000-0000-000059AB0000}"/>
    <cellStyle name="Вычисление 21 4 7" xfId="45775" xr:uid="{00000000-0005-0000-0000-00005AAB0000}"/>
    <cellStyle name="Вычисление 21 5" xfId="45776" xr:uid="{00000000-0005-0000-0000-00005BAB0000}"/>
    <cellStyle name="Вычисление 21 5 2" xfId="45777" xr:uid="{00000000-0005-0000-0000-00005CAB0000}"/>
    <cellStyle name="Вычисление 21 6" xfId="45778" xr:uid="{00000000-0005-0000-0000-00005DAB0000}"/>
    <cellStyle name="Вычисление 21 6 2" xfId="45779" xr:uid="{00000000-0005-0000-0000-00005EAB0000}"/>
    <cellStyle name="Вычисление 21 6 3" xfId="45780" xr:uid="{00000000-0005-0000-0000-00005FAB0000}"/>
    <cellStyle name="Вычисление 21 7" xfId="45781" xr:uid="{00000000-0005-0000-0000-000060AB0000}"/>
    <cellStyle name="Вычисление 21 7 2" xfId="45782" xr:uid="{00000000-0005-0000-0000-000061AB0000}"/>
    <cellStyle name="Вычисление 21 7 3" xfId="45783" xr:uid="{00000000-0005-0000-0000-000062AB0000}"/>
    <cellStyle name="Вычисление 21 8" xfId="45784" xr:uid="{00000000-0005-0000-0000-000063AB0000}"/>
    <cellStyle name="Вычисление 22" xfId="45785" xr:uid="{00000000-0005-0000-0000-000064AB0000}"/>
    <cellStyle name="Вычисление 22 2" xfId="45786" xr:uid="{00000000-0005-0000-0000-000065AB0000}"/>
    <cellStyle name="Вычисление 22 2 2" xfId="45787" xr:uid="{00000000-0005-0000-0000-000066AB0000}"/>
    <cellStyle name="Вычисление 22 2 2 2" xfId="45788" xr:uid="{00000000-0005-0000-0000-000067AB0000}"/>
    <cellStyle name="Вычисление 22 2 2 2 2" xfId="45789" xr:uid="{00000000-0005-0000-0000-000068AB0000}"/>
    <cellStyle name="Вычисление 22 2 2 3" xfId="45790" xr:uid="{00000000-0005-0000-0000-000069AB0000}"/>
    <cellStyle name="Вычисление 22 2 2 3 2" xfId="45791" xr:uid="{00000000-0005-0000-0000-00006AAB0000}"/>
    <cellStyle name="Вычисление 22 2 2 3 3" xfId="45792" xr:uid="{00000000-0005-0000-0000-00006BAB0000}"/>
    <cellStyle name="Вычисление 22 2 2 4" xfId="45793" xr:uid="{00000000-0005-0000-0000-00006CAB0000}"/>
    <cellStyle name="Вычисление 22 2 2 4 2" xfId="45794" xr:uid="{00000000-0005-0000-0000-00006DAB0000}"/>
    <cellStyle name="Вычисление 22 2 2 4 3" xfId="45795" xr:uid="{00000000-0005-0000-0000-00006EAB0000}"/>
    <cellStyle name="Вычисление 22 2 2 5" xfId="45796" xr:uid="{00000000-0005-0000-0000-00006FAB0000}"/>
    <cellStyle name="Вычисление 22 2 2 5 2" xfId="45797" xr:uid="{00000000-0005-0000-0000-000070AB0000}"/>
    <cellStyle name="Вычисление 22 2 2 5 3" xfId="45798" xr:uid="{00000000-0005-0000-0000-000071AB0000}"/>
    <cellStyle name="Вычисление 22 2 2 6" xfId="45799" xr:uid="{00000000-0005-0000-0000-000072AB0000}"/>
    <cellStyle name="Вычисление 22 2 2 7" xfId="45800" xr:uid="{00000000-0005-0000-0000-000073AB0000}"/>
    <cellStyle name="Вычисление 22 2 3" xfId="45801" xr:uid="{00000000-0005-0000-0000-000074AB0000}"/>
    <cellStyle name="Вычисление 22 2 3 2" xfId="45802" xr:uid="{00000000-0005-0000-0000-000075AB0000}"/>
    <cellStyle name="Вычисление 22 2 4" xfId="45803" xr:uid="{00000000-0005-0000-0000-000076AB0000}"/>
    <cellStyle name="Вычисление 22 2 4 2" xfId="45804" xr:uid="{00000000-0005-0000-0000-000077AB0000}"/>
    <cellStyle name="Вычисление 22 2 4 3" xfId="45805" xr:uid="{00000000-0005-0000-0000-000078AB0000}"/>
    <cellStyle name="Вычисление 22 2 5" xfId="45806" xr:uid="{00000000-0005-0000-0000-000079AB0000}"/>
    <cellStyle name="Вычисление 22 2 5 2" xfId="45807" xr:uid="{00000000-0005-0000-0000-00007AAB0000}"/>
    <cellStyle name="Вычисление 22 2 5 3" xfId="45808" xr:uid="{00000000-0005-0000-0000-00007BAB0000}"/>
    <cellStyle name="Вычисление 22 2 6" xfId="45809" xr:uid="{00000000-0005-0000-0000-00007CAB0000}"/>
    <cellStyle name="Вычисление 22 3" xfId="45810" xr:uid="{00000000-0005-0000-0000-00007DAB0000}"/>
    <cellStyle name="Вычисление 22 3 2" xfId="45811" xr:uid="{00000000-0005-0000-0000-00007EAB0000}"/>
    <cellStyle name="Вычисление 22 3 2 2" xfId="45812" xr:uid="{00000000-0005-0000-0000-00007FAB0000}"/>
    <cellStyle name="Вычисление 22 3 3" xfId="45813" xr:uid="{00000000-0005-0000-0000-000080AB0000}"/>
    <cellStyle name="Вычисление 22 3 3 2" xfId="45814" xr:uid="{00000000-0005-0000-0000-000081AB0000}"/>
    <cellStyle name="Вычисление 22 3 3 3" xfId="45815" xr:uid="{00000000-0005-0000-0000-000082AB0000}"/>
    <cellStyle name="Вычисление 22 3 4" xfId="45816" xr:uid="{00000000-0005-0000-0000-000083AB0000}"/>
    <cellStyle name="Вычисление 22 3 4 2" xfId="45817" xr:uid="{00000000-0005-0000-0000-000084AB0000}"/>
    <cellStyle name="Вычисление 22 3 4 3" xfId="45818" xr:uid="{00000000-0005-0000-0000-000085AB0000}"/>
    <cellStyle name="Вычисление 22 3 5" xfId="45819" xr:uid="{00000000-0005-0000-0000-000086AB0000}"/>
    <cellStyle name="Вычисление 22 3 5 2" xfId="45820" xr:uid="{00000000-0005-0000-0000-000087AB0000}"/>
    <cellStyle name="Вычисление 22 3 5 3" xfId="45821" xr:uid="{00000000-0005-0000-0000-000088AB0000}"/>
    <cellStyle name="Вычисление 22 3 6" xfId="45822" xr:uid="{00000000-0005-0000-0000-000089AB0000}"/>
    <cellStyle name="Вычисление 22 3 7" xfId="45823" xr:uid="{00000000-0005-0000-0000-00008AAB0000}"/>
    <cellStyle name="Вычисление 22 4" xfId="45824" xr:uid="{00000000-0005-0000-0000-00008BAB0000}"/>
    <cellStyle name="Вычисление 22 4 2" xfId="45825" xr:uid="{00000000-0005-0000-0000-00008CAB0000}"/>
    <cellStyle name="Вычисление 22 4 2 2" xfId="45826" xr:uid="{00000000-0005-0000-0000-00008DAB0000}"/>
    <cellStyle name="Вычисление 22 4 3" xfId="45827" xr:uid="{00000000-0005-0000-0000-00008EAB0000}"/>
    <cellStyle name="Вычисление 22 4 3 2" xfId="45828" xr:uid="{00000000-0005-0000-0000-00008FAB0000}"/>
    <cellStyle name="Вычисление 22 4 3 3" xfId="45829" xr:uid="{00000000-0005-0000-0000-000090AB0000}"/>
    <cellStyle name="Вычисление 22 4 4" xfId="45830" xr:uid="{00000000-0005-0000-0000-000091AB0000}"/>
    <cellStyle name="Вычисление 22 4 4 2" xfId="45831" xr:uid="{00000000-0005-0000-0000-000092AB0000}"/>
    <cellStyle name="Вычисление 22 4 4 3" xfId="45832" xr:uid="{00000000-0005-0000-0000-000093AB0000}"/>
    <cellStyle name="Вычисление 22 4 5" xfId="45833" xr:uid="{00000000-0005-0000-0000-000094AB0000}"/>
    <cellStyle name="Вычисление 22 4 5 2" xfId="45834" xr:uid="{00000000-0005-0000-0000-000095AB0000}"/>
    <cellStyle name="Вычисление 22 4 5 3" xfId="45835" xr:uid="{00000000-0005-0000-0000-000096AB0000}"/>
    <cellStyle name="Вычисление 22 4 6" xfId="45836" xr:uid="{00000000-0005-0000-0000-000097AB0000}"/>
    <cellStyle name="Вычисление 22 4 7" xfId="45837" xr:uid="{00000000-0005-0000-0000-000098AB0000}"/>
    <cellStyle name="Вычисление 22 5" xfId="45838" xr:uid="{00000000-0005-0000-0000-000099AB0000}"/>
    <cellStyle name="Вычисление 22 5 2" xfId="45839" xr:uid="{00000000-0005-0000-0000-00009AAB0000}"/>
    <cellStyle name="Вычисление 22 6" xfId="45840" xr:uid="{00000000-0005-0000-0000-00009BAB0000}"/>
    <cellStyle name="Вычисление 22 6 2" xfId="45841" xr:uid="{00000000-0005-0000-0000-00009CAB0000}"/>
    <cellStyle name="Вычисление 22 6 3" xfId="45842" xr:uid="{00000000-0005-0000-0000-00009DAB0000}"/>
    <cellStyle name="Вычисление 22 7" xfId="45843" xr:uid="{00000000-0005-0000-0000-00009EAB0000}"/>
    <cellStyle name="Вычисление 22 7 2" xfId="45844" xr:uid="{00000000-0005-0000-0000-00009FAB0000}"/>
    <cellStyle name="Вычисление 22 7 3" xfId="45845" xr:uid="{00000000-0005-0000-0000-0000A0AB0000}"/>
    <cellStyle name="Вычисление 22 8" xfId="45846" xr:uid="{00000000-0005-0000-0000-0000A1AB0000}"/>
    <cellStyle name="Вычисление 23" xfId="45847" xr:uid="{00000000-0005-0000-0000-0000A2AB0000}"/>
    <cellStyle name="Вычисление 23 2" xfId="45848" xr:uid="{00000000-0005-0000-0000-0000A3AB0000}"/>
    <cellStyle name="Вычисление 23 2 2" xfId="45849" xr:uid="{00000000-0005-0000-0000-0000A4AB0000}"/>
    <cellStyle name="Вычисление 23 2 2 2" xfId="45850" xr:uid="{00000000-0005-0000-0000-0000A5AB0000}"/>
    <cellStyle name="Вычисление 23 2 2 2 2" xfId="45851" xr:uid="{00000000-0005-0000-0000-0000A6AB0000}"/>
    <cellStyle name="Вычисление 23 2 2 2 2 2" xfId="45852" xr:uid="{00000000-0005-0000-0000-0000A7AB0000}"/>
    <cellStyle name="Вычисление 23 2 2 2 3" xfId="45853" xr:uid="{00000000-0005-0000-0000-0000A8AB0000}"/>
    <cellStyle name="Вычисление 23 2 2 2 3 2" xfId="45854" xr:uid="{00000000-0005-0000-0000-0000A9AB0000}"/>
    <cellStyle name="Вычисление 23 2 2 2 3 3" xfId="45855" xr:uid="{00000000-0005-0000-0000-0000AAAB0000}"/>
    <cellStyle name="Вычисление 23 2 2 2 4" xfId="45856" xr:uid="{00000000-0005-0000-0000-0000ABAB0000}"/>
    <cellStyle name="Вычисление 23 2 2 2 4 2" xfId="45857" xr:uid="{00000000-0005-0000-0000-0000ACAB0000}"/>
    <cellStyle name="Вычисление 23 2 2 2 4 3" xfId="45858" xr:uid="{00000000-0005-0000-0000-0000ADAB0000}"/>
    <cellStyle name="Вычисление 23 2 2 2 5" xfId="45859" xr:uid="{00000000-0005-0000-0000-0000AEAB0000}"/>
    <cellStyle name="Вычисление 23 2 2 2 5 2" xfId="45860" xr:uid="{00000000-0005-0000-0000-0000AFAB0000}"/>
    <cellStyle name="Вычисление 23 2 2 2 5 3" xfId="45861" xr:uid="{00000000-0005-0000-0000-0000B0AB0000}"/>
    <cellStyle name="Вычисление 23 2 2 2 6" xfId="45862" xr:uid="{00000000-0005-0000-0000-0000B1AB0000}"/>
    <cellStyle name="Вычисление 23 2 2 2 7" xfId="45863" xr:uid="{00000000-0005-0000-0000-0000B2AB0000}"/>
    <cellStyle name="Вычисление 23 2 2 3" xfId="45864" xr:uid="{00000000-0005-0000-0000-0000B3AB0000}"/>
    <cellStyle name="Вычисление 23 2 2 3 2" xfId="45865" xr:uid="{00000000-0005-0000-0000-0000B4AB0000}"/>
    <cellStyle name="Вычисление 23 2 2 4" xfId="45866" xr:uid="{00000000-0005-0000-0000-0000B5AB0000}"/>
    <cellStyle name="Вычисление 23 2 2 4 2" xfId="45867" xr:uid="{00000000-0005-0000-0000-0000B6AB0000}"/>
    <cellStyle name="Вычисление 23 2 2 4 3" xfId="45868" xr:uid="{00000000-0005-0000-0000-0000B7AB0000}"/>
    <cellStyle name="Вычисление 23 2 2 5" xfId="45869" xr:uid="{00000000-0005-0000-0000-0000B8AB0000}"/>
    <cellStyle name="Вычисление 23 2 2 5 2" xfId="45870" xr:uid="{00000000-0005-0000-0000-0000B9AB0000}"/>
    <cellStyle name="Вычисление 23 2 2 5 3" xfId="45871" xr:uid="{00000000-0005-0000-0000-0000BAAB0000}"/>
    <cellStyle name="Вычисление 23 2 2 6" xfId="45872" xr:uid="{00000000-0005-0000-0000-0000BBAB0000}"/>
    <cellStyle name="Вычисление 23 2 3" xfId="45873" xr:uid="{00000000-0005-0000-0000-0000BCAB0000}"/>
    <cellStyle name="Вычисление 23 2 3 2" xfId="45874" xr:uid="{00000000-0005-0000-0000-0000BDAB0000}"/>
    <cellStyle name="Вычисление 23 2 3 2 2" xfId="45875" xr:uid="{00000000-0005-0000-0000-0000BEAB0000}"/>
    <cellStyle name="Вычисление 23 2 3 3" xfId="45876" xr:uid="{00000000-0005-0000-0000-0000BFAB0000}"/>
    <cellStyle name="Вычисление 23 2 3 3 2" xfId="45877" xr:uid="{00000000-0005-0000-0000-0000C0AB0000}"/>
    <cellStyle name="Вычисление 23 2 3 3 3" xfId="45878" xr:uid="{00000000-0005-0000-0000-0000C1AB0000}"/>
    <cellStyle name="Вычисление 23 2 3 4" xfId="45879" xr:uid="{00000000-0005-0000-0000-0000C2AB0000}"/>
    <cellStyle name="Вычисление 23 2 3 4 2" xfId="45880" xr:uid="{00000000-0005-0000-0000-0000C3AB0000}"/>
    <cellStyle name="Вычисление 23 2 3 4 3" xfId="45881" xr:uid="{00000000-0005-0000-0000-0000C4AB0000}"/>
    <cellStyle name="Вычисление 23 2 3 5" xfId="45882" xr:uid="{00000000-0005-0000-0000-0000C5AB0000}"/>
    <cellStyle name="Вычисление 23 2 3 5 2" xfId="45883" xr:uid="{00000000-0005-0000-0000-0000C6AB0000}"/>
    <cellStyle name="Вычисление 23 2 3 5 3" xfId="45884" xr:uid="{00000000-0005-0000-0000-0000C7AB0000}"/>
    <cellStyle name="Вычисление 23 2 3 6" xfId="45885" xr:uid="{00000000-0005-0000-0000-0000C8AB0000}"/>
    <cellStyle name="Вычисление 23 2 3 7" xfId="45886" xr:uid="{00000000-0005-0000-0000-0000C9AB0000}"/>
    <cellStyle name="Вычисление 23 2 4" xfId="45887" xr:uid="{00000000-0005-0000-0000-0000CAAB0000}"/>
    <cellStyle name="Вычисление 23 2 4 2" xfId="45888" xr:uid="{00000000-0005-0000-0000-0000CBAB0000}"/>
    <cellStyle name="Вычисление 23 2 4 2 2" xfId="45889" xr:uid="{00000000-0005-0000-0000-0000CCAB0000}"/>
    <cellStyle name="Вычисление 23 2 4 3" xfId="45890" xr:uid="{00000000-0005-0000-0000-0000CDAB0000}"/>
    <cellStyle name="Вычисление 23 2 4 3 2" xfId="45891" xr:uid="{00000000-0005-0000-0000-0000CEAB0000}"/>
    <cellStyle name="Вычисление 23 2 4 3 3" xfId="45892" xr:uid="{00000000-0005-0000-0000-0000CFAB0000}"/>
    <cellStyle name="Вычисление 23 2 4 4" xfId="45893" xr:uid="{00000000-0005-0000-0000-0000D0AB0000}"/>
    <cellStyle name="Вычисление 23 2 4 4 2" xfId="45894" xr:uid="{00000000-0005-0000-0000-0000D1AB0000}"/>
    <cellStyle name="Вычисление 23 2 4 4 3" xfId="45895" xr:uid="{00000000-0005-0000-0000-0000D2AB0000}"/>
    <cellStyle name="Вычисление 23 2 4 5" xfId="45896" xr:uid="{00000000-0005-0000-0000-0000D3AB0000}"/>
    <cellStyle name="Вычисление 23 2 4 5 2" xfId="45897" xr:uid="{00000000-0005-0000-0000-0000D4AB0000}"/>
    <cellStyle name="Вычисление 23 2 4 5 3" xfId="45898" xr:uid="{00000000-0005-0000-0000-0000D5AB0000}"/>
    <cellStyle name="Вычисление 23 2 4 6" xfId="45899" xr:uid="{00000000-0005-0000-0000-0000D6AB0000}"/>
    <cellStyle name="Вычисление 23 2 4 7" xfId="45900" xr:uid="{00000000-0005-0000-0000-0000D7AB0000}"/>
    <cellStyle name="Вычисление 23 2 5" xfId="45901" xr:uid="{00000000-0005-0000-0000-0000D8AB0000}"/>
    <cellStyle name="Вычисление 23 2 5 2" xfId="45902" xr:uid="{00000000-0005-0000-0000-0000D9AB0000}"/>
    <cellStyle name="Вычисление 23 2 6" xfId="45903" xr:uid="{00000000-0005-0000-0000-0000DAAB0000}"/>
    <cellStyle name="Вычисление 23 2 6 2" xfId="45904" xr:uid="{00000000-0005-0000-0000-0000DBAB0000}"/>
    <cellStyle name="Вычисление 23 2 6 3" xfId="45905" xr:uid="{00000000-0005-0000-0000-0000DCAB0000}"/>
    <cellStyle name="Вычисление 23 2 7" xfId="45906" xr:uid="{00000000-0005-0000-0000-0000DDAB0000}"/>
    <cellStyle name="Вычисление 23 2 7 2" xfId="45907" xr:uid="{00000000-0005-0000-0000-0000DEAB0000}"/>
    <cellStyle name="Вычисление 23 2 7 3" xfId="45908" xr:uid="{00000000-0005-0000-0000-0000DFAB0000}"/>
    <cellStyle name="Вычисление 23 2 8" xfId="45909" xr:uid="{00000000-0005-0000-0000-0000E0AB0000}"/>
    <cellStyle name="Вычисление 23 3" xfId="45910" xr:uid="{00000000-0005-0000-0000-0000E1AB0000}"/>
    <cellStyle name="Вычисление 23 3 2" xfId="45911" xr:uid="{00000000-0005-0000-0000-0000E2AB0000}"/>
    <cellStyle name="Вычисление 23 3 2 2" xfId="45912" xr:uid="{00000000-0005-0000-0000-0000E3AB0000}"/>
    <cellStyle name="Вычисление 23 3 2 2 2" xfId="45913" xr:uid="{00000000-0005-0000-0000-0000E4AB0000}"/>
    <cellStyle name="Вычисление 23 3 2 3" xfId="45914" xr:uid="{00000000-0005-0000-0000-0000E5AB0000}"/>
    <cellStyle name="Вычисление 23 3 2 3 2" xfId="45915" xr:uid="{00000000-0005-0000-0000-0000E6AB0000}"/>
    <cellStyle name="Вычисление 23 3 2 3 3" xfId="45916" xr:uid="{00000000-0005-0000-0000-0000E7AB0000}"/>
    <cellStyle name="Вычисление 23 3 2 4" xfId="45917" xr:uid="{00000000-0005-0000-0000-0000E8AB0000}"/>
    <cellStyle name="Вычисление 23 3 2 4 2" xfId="45918" xr:uid="{00000000-0005-0000-0000-0000E9AB0000}"/>
    <cellStyle name="Вычисление 23 3 2 4 3" xfId="45919" xr:uid="{00000000-0005-0000-0000-0000EAAB0000}"/>
    <cellStyle name="Вычисление 23 3 2 5" xfId="45920" xr:uid="{00000000-0005-0000-0000-0000EBAB0000}"/>
    <cellStyle name="Вычисление 23 3 2 5 2" xfId="45921" xr:uid="{00000000-0005-0000-0000-0000ECAB0000}"/>
    <cellStyle name="Вычисление 23 3 2 5 3" xfId="45922" xr:uid="{00000000-0005-0000-0000-0000EDAB0000}"/>
    <cellStyle name="Вычисление 23 3 2 6" xfId="45923" xr:uid="{00000000-0005-0000-0000-0000EEAB0000}"/>
    <cellStyle name="Вычисление 23 3 2 7" xfId="45924" xr:uid="{00000000-0005-0000-0000-0000EFAB0000}"/>
    <cellStyle name="Вычисление 23 3 3" xfId="45925" xr:uid="{00000000-0005-0000-0000-0000F0AB0000}"/>
    <cellStyle name="Вычисление 23 3 3 2" xfId="45926" xr:uid="{00000000-0005-0000-0000-0000F1AB0000}"/>
    <cellStyle name="Вычисление 23 3 4" xfId="45927" xr:uid="{00000000-0005-0000-0000-0000F2AB0000}"/>
    <cellStyle name="Вычисление 23 3 4 2" xfId="45928" xr:uid="{00000000-0005-0000-0000-0000F3AB0000}"/>
    <cellStyle name="Вычисление 23 3 4 3" xfId="45929" xr:uid="{00000000-0005-0000-0000-0000F4AB0000}"/>
    <cellStyle name="Вычисление 23 3 5" xfId="45930" xr:uid="{00000000-0005-0000-0000-0000F5AB0000}"/>
    <cellStyle name="Вычисление 23 3 5 2" xfId="45931" xr:uid="{00000000-0005-0000-0000-0000F6AB0000}"/>
    <cellStyle name="Вычисление 23 3 5 3" xfId="45932" xr:uid="{00000000-0005-0000-0000-0000F7AB0000}"/>
    <cellStyle name="Вычисление 23 3 6" xfId="45933" xr:uid="{00000000-0005-0000-0000-0000F8AB0000}"/>
    <cellStyle name="Вычисление 23 4" xfId="45934" xr:uid="{00000000-0005-0000-0000-0000F9AB0000}"/>
    <cellStyle name="Вычисление 23 4 2" xfId="45935" xr:uid="{00000000-0005-0000-0000-0000FAAB0000}"/>
    <cellStyle name="Вычисление 23 4 2 2" xfId="45936" xr:uid="{00000000-0005-0000-0000-0000FBAB0000}"/>
    <cellStyle name="Вычисление 23 4 3" xfId="45937" xr:uid="{00000000-0005-0000-0000-0000FCAB0000}"/>
    <cellStyle name="Вычисление 23 4 3 2" xfId="45938" xr:uid="{00000000-0005-0000-0000-0000FDAB0000}"/>
    <cellStyle name="Вычисление 23 4 3 3" xfId="45939" xr:uid="{00000000-0005-0000-0000-0000FEAB0000}"/>
    <cellStyle name="Вычисление 23 4 4" xfId="45940" xr:uid="{00000000-0005-0000-0000-0000FFAB0000}"/>
    <cellStyle name="Вычисление 23 4 4 2" xfId="45941" xr:uid="{00000000-0005-0000-0000-000000AC0000}"/>
    <cellStyle name="Вычисление 23 4 4 3" xfId="45942" xr:uid="{00000000-0005-0000-0000-000001AC0000}"/>
    <cellStyle name="Вычисление 23 4 5" xfId="45943" xr:uid="{00000000-0005-0000-0000-000002AC0000}"/>
    <cellStyle name="Вычисление 23 4 5 2" xfId="45944" xr:uid="{00000000-0005-0000-0000-000003AC0000}"/>
    <cellStyle name="Вычисление 23 4 5 3" xfId="45945" xr:uid="{00000000-0005-0000-0000-000004AC0000}"/>
    <cellStyle name="Вычисление 23 4 6" xfId="45946" xr:uid="{00000000-0005-0000-0000-000005AC0000}"/>
    <cellStyle name="Вычисление 23 4 7" xfId="45947" xr:uid="{00000000-0005-0000-0000-000006AC0000}"/>
    <cellStyle name="Вычисление 23 5" xfId="45948" xr:uid="{00000000-0005-0000-0000-000007AC0000}"/>
    <cellStyle name="Вычисление 23 5 2" xfId="45949" xr:uid="{00000000-0005-0000-0000-000008AC0000}"/>
    <cellStyle name="Вычисление 23 5 2 2" xfId="45950" xr:uid="{00000000-0005-0000-0000-000009AC0000}"/>
    <cellStyle name="Вычисление 23 5 3" xfId="45951" xr:uid="{00000000-0005-0000-0000-00000AAC0000}"/>
    <cellStyle name="Вычисление 23 5 3 2" xfId="45952" xr:uid="{00000000-0005-0000-0000-00000BAC0000}"/>
    <cellStyle name="Вычисление 23 5 3 3" xfId="45953" xr:uid="{00000000-0005-0000-0000-00000CAC0000}"/>
    <cellStyle name="Вычисление 23 5 4" xfId="45954" xr:uid="{00000000-0005-0000-0000-00000DAC0000}"/>
    <cellStyle name="Вычисление 23 5 4 2" xfId="45955" xr:uid="{00000000-0005-0000-0000-00000EAC0000}"/>
    <cellStyle name="Вычисление 23 5 4 3" xfId="45956" xr:uid="{00000000-0005-0000-0000-00000FAC0000}"/>
    <cellStyle name="Вычисление 23 5 5" xfId="45957" xr:uid="{00000000-0005-0000-0000-000010AC0000}"/>
    <cellStyle name="Вычисление 23 5 5 2" xfId="45958" xr:uid="{00000000-0005-0000-0000-000011AC0000}"/>
    <cellStyle name="Вычисление 23 5 5 3" xfId="45959" xr:uid="{00000000-0005-0000-0000-000012AC0000}"/>
    <cellStyle name="Вычисление 23 5 6" xfId="45960" xr:uid="{00000000-0005-0000-0000-000013AC0000}"/>
    <cellStyle name="Вычисление 23 5 7" xfId="45961" xr:uid="{00000000-0005-0000-0000-000014AC0000}"/>
    <cellStyle name="Вычисление 23 6" xfId="45962" xr:uid="{00000000-0005-0000-0000-000015AC0000}"/>
    <cellStyle name="Вычисление 23 6 2" xfId="45963" xr:uid="{00000000-0005-0000-0000-000016AC0000}"/>
    <cellStyle name="Вычисление 23 7" xfId="45964" xr:uid="{00000000-0005-0000-0000-000017AC0000}"/>
    <cellStyle name="Вычисление 23 7 2" xfId="45965" xr:uid="{00000000-0005-0000-0000-000018AC0000}"/>
    <cellStyle name="Вычисление 23 7 3" xfId="45966" xr:uid="{00000000-0005-0000-0000-000019AC0000}"/>
    <cellStyle name="Вычисление 23 8" xfId="45967" xr:uid="{00000000-0005-0000-0000-00001AAC0000}"/>
    <cellStyle name="Вычисление 23 8 2" xfId="45968" xr:uid="{00000000-0005-0000-0000-00001BAC0000}"/>
    <cellStyle name="Вычисление 23 8 3" xfId="45969" xr:uid="{00000000-0005-0000-0000-00001CAC0000}"/>
    <cellStyle name="Вычисление 23 9" xfId="45970" xr:uid="{00000000-0005-0000-0000-00001DAC0000}"/>
    <cellStyle name="Вычисление 24" xfId="45971" xr:uid="{00000000-0005-0000-0000-00001EAC0000}"/>
    <cellStyle name="Вычисление 24 2" xfId="45972" xr:uid="{00000000-0005-0000-0000-00001FAC0000}"/>
    <cellStyle name="Вычисление 24 2 2" xfId="45973" xr:uid="{00000000-0005-0000-0000-000020AC0000}"/>
    <cellStyle name="Вычисление 24 2 2 2" xfId="45974" xr:uid="{00000000-0005-0000-0000-000021AC0000}"/>
    <cellStyle name="Вычисление 24 2 2 2 2" xfId="45975" xr:uid="{00000000-0005-0000-0000-000022AC0000}"/>
    <cellStyle name="Вычисление 24 2 2 2 2 2" xfId="45976" xr:uid="{00000000-0005-0000-0000-000023AC0000}"/>
    <cellStyle name="Вычисление 24 2 2 2 3" xfId="45977" xr:uid="{00000000-0005-0000-0000-000024AC0000}"/>
    <cellStyle name="Вычисление 24 2 2 2 3 2" xfId="45978" xr:uid="{00000000-0005-0000-0000-000025AC0000}"/>
    <cellStyle name="Вычисление 24 2 2 2 3 3" xfId="45979" xr:uid="{00000000-0005-0000-0000-000026AC0000}"/>
    <cellStyle name="Вычисление 24 2 2 2 4" xfId="45980" xr:uid="{00000000-0005-0000-0000-000027AC0000}"/>
    <cellStyle name="Вычисление 24 2 2 2 4 2" xfId="45981" xr:uid="{00000000-0005-0000-0000-000028AC0000}"/>
    <cellStyle name="Вычисление 24 2 2 2 4 3" xfId="45982" xr:uid="{00000000-0005-0000-0000-000029AC0000}"/>
    <cellStyle name="Вычисление 24 2 2 2 5" xfId="45983" xr:uid="{00000000-0005-0000-0000-00002AAC0000}"/>
    <cellStyle name="Вычисление 24 2 2 2 5 2" xfId="45984" xr:uid="{00000000-0005-0000-0000-00002BAC0000}"/>
    <cellStyle name="Вычисление 24 2 2 2 5 3" xfId="45985" xr:uid="{00000000-0005-0000-0000-00002CAC0000}"/>
    <cellStyle name="Вычисление 24 2 2 2 6" xfId="45986" xr:uid="{00000000-0005-0000-0000-00002DAC0000}"/>
    <cellStyle name="Вычисление 24 2 2 2 7" xfId="45987" xr:uid="{00000000-0005-0000-0000-00002EAC0000}"/>
    <cellStyle name="Вычисление 24 2 2 3" xfId="45988" xr:uid="{00000000-0005-0000-0000-00002FAC0000}"/>
    <cellStyle name="Вычисление 24 2 2 3 2" xfId="45989" xr:uid="{00000000-0005-0000-0000-000030AC0000}"/>
    <cellStyle name="Вычисление 24 2 2 4" xfId="45990" xr:uid="{00000000-0005-0000-0000-000031AC0000}"/>
    <cellStyle name="Вычисление 24 2 2 4 2" xfId="45991" xr:uid="{00000000-0005-0000-0000-000032AC0000}"/>
    <cellStyle name="Вычисление 24 2 2 4 3" xfId="45992" xr:uid="{00000000-0005-0000-0000-000033AC0000}"/>
    <cellStyle name="Вычисление 24 2 2 5" xfId="45993" xr:uid="{00000000-0005-0000-0000-000034AC0000}"/>
    <cellStyle name="Вычисление 24 2 2 5 2" xfId="45994" xr:uid="{00000000-0005-0000-0000-000035AC0000}"/>
    <cellStyle name="Вычисление 24 2 2 5 3" xfId="45995" xr:uid="{00000000-0005-0000-0000-000036AC0000}"/>
    <cellStyle name="Вычисление 24 2 2 6" xfId="45996" xr:uid="{00000000-0005-0000-0000-000037AC0000}"/>
    <cellStyle name="Вычисление 24 2 3" xfId="45997" xr:uid="{00000000-0005-0000-0000-000038AC0000}"/>
    <cellStyle name="Вычисление 24 2 3 2" xfId="45998" xr:uid="{00000000-0005-0000-0000-000039AC0000}"/>
    <cellStyle name="Вычисление 24 2 3 2 2" xfId="45999" xr:uid="{00000000-0005-0000-0000-00003AAC0000}"/>
    <cellStyle name="Вычисление 24 2 3 3" xfId="46000" xr:uid="{00000000-0005-0000-0000-00003BAC0000}"/>
    <cellStyle name="Вычисление 24 2 3 3 2" xfId="46001" xr:uid="{00000000-0005-0000-0000-00003CAC0000}"/>
    <cellStyle name="Вычисление 24 2 3 3 3" xfId="46002" xr:uid="{00000000-0005-0000-0000-00003DAC0000}"/>
    <cellStyle name="Вычисление 24 2 3 4" xfId="46003" xr:uid="{00000000-0005-0000-0000-00003EAC0000}"/>
    <cellStyle name="Вычисление 24 2 3 4 2" xfId="46004" xr:uid="{00000000-0005-0000-0000-00003FAC0000}"/>
    <cellStyle name="Вычисление 24 2 3 4 3" xfId="46005" xr:uid="{00000000-0005-0000-0000-000040AC0000}"/>
    <cellStyle name="Вычисление 24 2 3 5" xfId="46006" xr:uid="{00000000-0005-0000-0000-000041AC0000}"/>
    <cellStyle name="Вычисление 24 2 3 5 2" xfId="46007" xr:uid="{00000000-0005-0000-0000-000042AC0000}"/>
    <cellStyle name="Вычисление 24 2 3 5 3" xfId="46008" xr:uid="{00000000-0005-0000-0000-000043AC0000}"/>
    <cellStyle name="Вычисление 24 2 3 6" xfId="46009" xr:uid="{00000000-0005-0000-0000-000044AC0000}"/>
    <cellStyle name="Вычисление 24 2 3 7" xfId="46010" xr:uid="{00000000-0005-0000-0000-000045AC0000}"/>
    <cellStyle name="Вычисление 24 2 4" xfId="46011" xr:uid="{00000000-0005-0000-0000-000046AC0000}"/>
    <cellStyle name="Вычисление 24 2 4 2" xfId="46012" xr:uid="{00000000-0005-0000-0000-000047AC0000}"/>
    <cellStyle name="Вычисление 24 2 4 2 2" xfId="46013" xr:uid="{00000000-0005-0000-0000-000048AC0000}"/>
    <cellStyle name="Вычисление 24 2 4 3" xfId="46014" xr:uid="{00000000-0005-0000-0000-000049AC0000}"/>
    <cellStyle name="Вычисление 24 2 4 3 2" xfId="46015" xr:uid="{00000000-0005-0000-0000-00004AAC0000}"/>
    <cellStyle name="Вычисление 24 2 4 3 3" xfId="46016" xr:uid="{00000000-0005-0000-0000-00004BAC0000}"/>
    <cellStyle name="Вычисление 24 2 4 4" xfId="46017" xr:uid="{00000000-0005-0000-0000-00004CAC0000}"/>
    <cellStyle name="Вычисление 24 2 4 4 2" xfId="46018" xr:uid="{00000000-0005-0000-0000-00004DAC0000}"/>
    <cellStyle name="Вычисление 24 2 4 4 3" xfId="46019" xr:uid="{00000000-0005-0000-0000-00004EAC0000}"/>
    <cellStyle name="Вычисление 24 2 4 5" xfId="46020" xr:uid="{00000000-0005-0000-0000-00004FAC0000}"/>
    <cellStyle name="Вычисление 24 2 4 5 2" xfId="46021" xr:uid="{00000000-0005-0000-0000-000050AC0000}"/>
    <cellStyle name="Вычисление 24 2 4 5 3" xfId="46022" xr:uid="{00000000-0005-0000-0000-000051AC0000}"/>
    <cellStyle name="Вычисление 24 2 4 6" xfId="46023" xr:uid="{00000000-0005-0000-0000-000052AC0000}"/>
    <cellStyle name="Вычисление 24 2 4 7" xfId="46024" xr:uid="{00000000-0005-0000-0000-000053AC0000}"/>
    <cellStyle name="Вычисление 24 2 5" xfId="46025" xr:uid="{00000000-0005-0000-0000-000054AC0000}"/>
    <cellStyle name="Вычисление 24 2 5 2" xfId="46026" xr:uid="{00000000-0005-0000-0000-000055AC0000}"/>
    <cellStyle name="Вычисление 24 2 6" xfId="46027" xr:uid="{00000000-0005-0000-0000-000056AC0000}"/>
    <cellStyle name="Вычисление 24 2 6 2" xfId="46028" xr:uid="{00000000-0005-0000-0000-000057AC0000}"/>
    <cellStyle name="Вычисление 24 2 6 3" xfId="46029" xr:uid="{00000000-0005-0000-0000-000058AC0000}"/>
    <cellStyle name="Вычисление 24 2 7" xfId="46030" xr:uid="{00000000-0005-0000-0000-000059AC0000}"/>
    <cellStyle name="Вычисление 24 2 7 2" xfId="46031" xr:uid="{00000000-0005-0000-0000-00005AAC0000}"/>
    <cellStyle name="Вычисление 24 2 7 3" xfId="46032" xr:uid="{00000000-0005-0000-0000-00005BAC0000}"/>
    <cellStyle name="Вычисление 24 2 8" xfId="46033" xr:uid="{00000000-0005-0000-0000-00005CAC0000}"/>
    <cellStyle name="Вычисление 24 3" xfId="46034" xr:uid="{00000000-0005-0000-0000-00005DAC0000}"/>
    <cellStyle name="Вычисление 24 3 2" xfId="46035" xr:uid="{00000000-0005-0000-0000-00005EAC0000}"/>
    <cellStyle name="Вычисление 24 3 2 2" xfId="46036" xr:uid="{00000000-0005-0000-0000-00005FAC0000}"/>
    <cellStyle name="Вычисление 24 3 2 2 2" xfId="46037" xr:uid="{00000000-0005-0000-0000-000060AC0000}"/>
    <cellStyle name="Вычисление 24 3 2 3" xfId="46038" xr:uid="{00000000-0005-0000-0000-000061AC0000}"/>
    <cellStyle name="Вычисление 24 3 2 3 2" xfId="46039" xr:uid="{00000000-0005-0000-0000-000062AC0000}"/>
    <cellStyle name="Вычисление 24 3 2 3 3" xfId="46040" xr:uid="{00000000-0005-0000-0000-000063AC0000}"/>
    <cellStyle name="Вычисление 24 3 2 4" xfId="46041" xr:uid="{00000000-0005-0000-0000-000064AC0000}"/>
    <cellStyle name="Вычисление 24 3 2 4 2" xfId="46042" xr:uid="{00000000-0005-0000-0000-000065AC0000}"/>
    <cellStyle name="Вычисление 24 3 2 4 3" xfId="46043" xr:uid="{00000000-0005-0000-0000-000066AC0000}"/>
    <cellStyle name="Вычисление 24 3 2 5" xfId="46044" xr:uid="{00000000-0005-0000-0000-000067AC0000}"/>
    <cellStyle name="Вычисление 24 3 2 5 2" xfId="46045" xr:uid="{00000000-0005-0000-0000-000068AC0000}"/>
    <cellStyle name="Вычисление 24 3 2 5 3" xfId="46046" xr:uid="{00000000-0005-0000-0000-000069AC0000}"/>
    <cellStyle name="Вычисление 24 3 2 6" xfId="46047" xr:uid="{00000000-0005-0000-0000-00006AAC0000}"/>
    <cellStyle name="Вычисление 24 3 2 7" xfId="46048" xr:uid="{00000000-0005-0000-0000-00006BAC0000}"/>
    <cellStyle name="Вычисление 24 3 3" xfId="46049" xr:uid="{00000000-0005-0000-0000-00006CAC0000}"/>
    <cellStyle name="Вычисление 24 3 3 2" xfId="46050" xr:uid="{00000000-0005-0000-0000-00006DAC0000}"/>
    <cellStyle name="Вычисление 24 3 4" xfId="46051" xr:uid="{00000000-0005-0000-0000-00006EAC0000}"/>
    <cellStyle name="Вычисление 24 3 4 2" xfId="46052" xr:uid="{00000000-0005-0000-0000-00006FAC0000}"/>
    <cellStyle name="Вычисление 24 3 4 3" xfId="46053" xr:uid="{00000000-0005-0000-0000-000070AC0000}"/>
    <cellStyle name="Вычисление 24 3 5" xfId="46054" xr:uid="{00000000-0005-0000-0000-000071AC0000}"/>
    <cellStyle name="Вычисление 24 3 5 2" xfId="46055" xr:uid="{00000000-0005-0000-0000-000072AC0000}"/>
    <cellStyle name="Вычисление 24 3 5 3" xfId="46056" xr:uid="{00000000-0005-0000-0000-000073AC0000}"/>
    <cellStyle name="Вычисление 24 3 6" xfId="46057" xr:uid="{00000000-0005-0000-0000-000074AC0000}"/>
    <cellStyle name="Вычисление 24 4" xfId="46058" xr:uid="{00000000-0005-0000-0000-000075AC0000}"/>
    <cellStyle name="Вычисление 24 4 2" xfId="46059" xr:uid="{00000000-0005-0000-0000-000076AC0000}"/>
    <cellStyle name="Вычисление 24 4 2 2" xfId="46060" xr:uid="{00000000-0005-0000-0000-000077AC0000}"/>
    <cellStyle name="Вычисление 24 4 3" xfId="46061" xr:uid="{00000000-0005-0000-0000-000078AC0000}"/>
    <cellStyle name="Вычисление 24 4 3 2" xfId="46062" xr:uid="{00000000-0005-0000-0000-000079AC0000}"/>
    <cellStyle name="Вычисление 24 4 3 3" xfId="46063" xr:uid="{00000000-0005-0000-0000-00007AAC0000}"/>
    <cellStyle name="Вычисление 24 4 4" xfId="46064" xr:uid="{00000000-0005-0000-0000-00007BAC0000}"/>
    <cellStyle name="Вычисление 24 4 4 2" xfId="46065" xr:uid="{00000000-0005-0000-0000-00007CAC0000}"/>
    <cellStyle name="Вычисление 24 4 4 3" xfId="46066" xr:uid="{00000000-0005-0000-0000-00007DAC0000}"/>
    <cellStyle name="Вычисление 24 4 5" xfId="46067" xr:uid="{00000000-0005-0000-0000-00007EAC0000}"/>
    <cellStyle name="Вычисление 24 4 5 2" xfId="46068" xr:uid="{00000000-0005-0000-0000-00007FAC0000}"/>
    <cellStyle name="Вычисление 24 4 5 3" xfId="46069" xr:uid="{00000000-0005-0000-0000-000080AC0000}"/>
    <cellStyle name="Вычисление 24 4 6" xfId="46070" xr:uid="{00000000-0005-0000-0000-000081AC0000}"/>
    <cellStyle name="Вычисление 24 4 7" xfId="46071" xr:uid="{00000000-0005-0000-0000-000082AC0000}"/>
    <cellStyle name="Вычисление 24 5" xfId="46072" xr:uid="{00000000-0005-0000-0000-000083AC0000}"/>
    <cellStyle name="Вычисление 24 5 2" xfId="46073" xr:uid="{00000000-0005-0000-0000-000084AC0000}"/>
    <cellStyle name="Вычисление 24 5 2 2" xfId="46074" xr:uid="{00000000-0005-0000-0000-000085AC0000}"/>
    <cellStyle name="Вычисление 24 5 3" xfId="46075" xr:uid="{00000000-0005-0000-0000-000086AC0000}"/>
    <cellStyle name="Вычисление 24 5 3 2" xfId="46076" xr:uid="{00000000-0005-0000-0000-000087AC0000}"/>
    <cellStyle name="Вычисление 24 5 3 3" xfId="46077" xr:uid="{00000000-0005-0000-0000-000088AC0000}"/>
    <cellStyle name="Вычисление 24 5 4" xfId="46078" xr:uid="{00000000-0005-0000-0000-000089AC0000}"/>
    <cellStyle name="Вычисление 24 5 4 2" xfId="46079" xr:uid="{00000000-0005-0000-0000-00008AAC0000}"/>
    <cellStyle name="Вычисление 24 5 4 3" xfId="46080" xr:uid="{00000000-0005-0000-0000-00008BAC0000}"/>
    <cellStyle name="Вычисление 24 5 5" xfId="46081" xr:uid="{00000000-0005-0000-0000-00008CAC0000}"/>
    <cellStyle name="Вычисление 24 5 5 2" xfId="46082" xr:uid="{00000000-0005-0000-0000-00008DAC0000}"/>
    <cellStyle name="Вычисление 24 5 5 3" xfId="46083" xr:uid="{00000000-0005-0000-0000-00008EAC0000}"/>
    <cellStyle name="Вычисление 24 5 6" xfId="46084" xr:uid="{00000000-0005-0000-0000-00008FAC0000}"/>
    <cellStyle name="Вычисление 24 5 7" xfId="46085" xr:uid="{00000000-0005-0000-0000-000090AC0000}"/>
    <cellStyle name="Вычисление 24 6" xfId="46086" xr:uid="{00000000-0005-0000-0000-000091AC0000}"/>
    <cellStyle name="Вычисление 24 6 2" xfId="46087" xr:uid="{00000000-0005-0000-0000-000092AC0000}"/>
    <cellStyle name="Вычисление 24 7" xfId="46088" xr:uid="{00000000-0005-0000-0000-000093AC0000}"/>
    <cellStyle name="Вычисление 24 7 2" xfId="46089" xr:uid="{00000000-0005-0000-0000-000094AC0000}"/>
    <cellStyle name="Вычисление 24 7 3" xfId="46090" xr:uid="{00000000-0005-0000-0000-000095AC0000}"/>
    <cellStyle name="Вычисление 24 8" xfId="46091" xr:uid="{00000000-0005-0000-0000-000096AC0000}"/>
    <cellStyle name="Вычисление 24 8 2" xfId="46092" xr:uid="{00000000-0005-0000-0000-000097AC0000}"/>
    <cellStyle name="Вычисление 24 8 3" xfId="46093" xr:uid="{00000000-0005-0000-0000-000098AC0000}"/>
    <cellStyle name="Вычисление 24 9" xfId="46094" xr:uid="{00000000-0005-0000-0000-000099AC0000}"/>
    <cellStyle name="Вычисление 25" xfId="46095" xr:uid="{00000000-0005-0000-0000-00009AAC0000}"/>
    <cellStyle name="Вычисление 25 2" xfId="46096" xr:uid="{00000000-0005-0000-0000-00009BAC0000}"/>
    <cellStyle name="Вычисление 25 2 2" xfId="46097" xr:uid="{00000000-0005-0000-0000-00009CAC0000}"/>
    <cellStyle name="Вычисление 25 2 2 2" xfId="46098" xr:uid="{00000000-0005-0000-0000-00009DAC0000}"/>
    <cellStyle name="Вычисление 25 2 2 2 2" xfId="46099" xr:uid="{00000000-0005-0000-0000-00009EAC0000}"/>
    <cellStyle name="Вычисление 25 2 2 3" xfId="46100" xr:uid="{00000000-0005-0000-0000-00009FAC0000}"/>
    <cellStyle name="Вычисление 25 2 2 3 2" xfId="46101" xr:uid="{00000000-0005-0000-0000-0000A0AC0000}"/>
    <cellStyle name="Вычисление 25 2 2 3 3" xfId="46102" xr:uid="{00000000-0005-0000-0000-0000A1AC0000}"/>
    <cellStyle name="Вычисление 25 2 2 4" xfId="46103" xr:uid="{00000000-0005-0000-0000-0000A2AC0000}"/>
    <cellStyle name="Вычисление 25 2 2 4 2" xfId="46104" xr:uid="{00000000-0005-0000-0000-0000A3AC0000}"/>
    <cellStyle name="Вычисление 25 2 2 4 3" xfId="46105" xr:uid="{00000000-0005-0000-0000-0000A4AC0000}"/>
    <cellStyle name="Вычисление 25 2 2 5" xfId="46106" xr:uid="{00000000-0005-0000-0000-0000A5AC0000}"/>
    <cellStyle name="Вычисление 25 2 2 5 2" xfId="46107" xr:uid="{00000000-0005-0000-0000-0000A6AC0000}"/>
    <cellStyle name="Вычисление 25 2 2 5 3" xfId="46108" xr:uid="{00000000-0005-0000-0000-0000A7AC0000}"/>
    <cellStyle name="Вычисление 25 2 2 6" xfId="46109" xr:uid="{00000000-0005-0000-0000-0000A8AC0000}"/>
    <cellStyle name="Вычисление 25 2 2 7" xfId="46110" xr:uid="{00000000-0005-0000-0000-0000A9AC0000}"/>
    <cellStyle name="Вычисление 25 2 3" xfId="46111" xr:uid="{00000000-0005-0000-0000-0000AAAC0000}"/>
    <cellStyle name="Вычисление 25 2 3 2" xfId="46112" xr:uid="{00000000-0005-0000-0000-0000ABAC0000}"/>
    <cellStyle name="Вычисление 25 2 4" xfId="46113" xr:uid="{00000000-0005-0000-0000-0000ACAC0000}"/>
    <cellStyle name="Вычисление 25 2 4 2" xfId="46114" xr:uid="{00000000-0005-0000-0000-0000ADAC0000}"/>
    <cellStyle name="Вычисление 25 2 4 3" xfId="46115" xr:uid="{00000000-0005-0000-0000-0000AEAC0000}"/>
    <cellStyle name="Вычисление 25 2 5" xfId="46116" xr:uid="{00000000-0005-0000-0000-0000AFAC0000}"/>
    <cellStyle name="Вычисление 25 2 5 2" xfId="46117" xr:uid="{00000000-0005-0000-0000-0000B0AC0000}"/>
    <cellStyle name="Вычисление 25 2 5 3" xfId="46118" xr:uid="{00000000-0005-0000-0000-0000B1AC0000}"/>
    <cellStyle name="Вычисление 25 2 6" xfId="46119" xr:uid="{00000000-0005-0000-0000-0000B2AC0000}"/>
    <cellStyle name="Вычисление 25 3" xfId="46120" xr:uid="{00000000-0005-0000-0000-0000B3AC0000}"/>
    <cellStyle name="Вычисление 25 3 2" xfId="46121" xr:uid="{00000000-0005-0000-0000-0000B4AC0000}"/>
    <cellStyle name="Вычисление 25 3 2 2" xfId="46122" xr:uid="{00000000-0005-0000-0000-0000B5AC0000}"/>
    <cellStyle name="Вычисление 25 3 3" xfId="46123" xr:uid="{00000000-0005-0000-0000-0000B6AC0000}"/>
    <cellStyle name="Вычисление 25 3 3 2" xfId="46124" xr:uid="{00000000-0005-0000-0000-0000B7AC0000}"/>
    <cellStyle name="Вычисление 25 3 3 3" xfId="46125" xr:uid="{00000000-0005-0000-0000-0000B8AC0000}"/>
    <cellStyle name="Вычисление 25 3 4" xfId="46126" xr:uid="{00000000-0005-0000-0000-0000B9AC0000}"/>
    <cellStyle name="Вычисление 25 3 4 2" xfId="46127" xr:uid="{00000000-0005-0000-0000-0000BAAC0000}"/>
    <cellStyle name="Вычисление 25 3 4 3" xfId="46128" xr:uid="{00000000-0005-0000-0000-0000BBAC0000}"/>
    <cellStyle name="Вычисление 25 3 5" xfId="46129" xr:uid="{00000000-0005-0000-0000-0000BCAC0000}"/>
    <cellStyle name="Вычисление 25 3 5 2" xfId="46130" xr:uid="{00000000-0005-0000-0000-0000BDAC0000}"/>
    <cellStyle name="Вычисление 25 3 5 3" xfId="46131" xr:uid="{00000000-0005-0000-0000-0000BEAC0000}"/>
    <cellStyle name="Вычисление 25 3 6" xfId="46132" xr:uid="{00000000-0005-0000-0000-0000BFAC0000}"/>
    <cellStyle name="Вычисление 25 3 7" xfId="46133" xr:uid="{00000000-0005-0000-0000-0000C0AC0000}"/>
    <cellStyle name="Вычисление 25 4" xfId="46134" xr:uid="{00000000-0005-0000-0000-0000C1AC0000}"/>
    <cellStyle name="Вычисление 25 4 2" xfId="46135" xr:uid="{00000000-0005-0000-0000-0000C2AC0000}"/>
    <cellStyle name="Вычисление 25 4 2 2" xfId="46136" xr:uid="{00000000-0005-0000-0000-0000C3AC0000}"/>
    <cellStyle name="Вычисление 25 4 3" xfId="46137" xr:uid="{00000000-0005-0000-0000-0000C4AC0000}"/>
    <cellStyle name="Вычисление 25 4 3 2" xfId="46138" xr:uid="{00000000-0005-0000-0000-0000C5AC0000}"/>
    <cellStyle name="Вычисление 25 4 3 3" xfId="46139" xr:uid="{00000000-0005-0000-0000-0000C6AC0000}"/>
    <cellStyle name="Вычисление 25 4 4" xfId="46140" xr:uid="{00000000-0005-0000-0000-0000C7AC0000}"/>
    <cellStyle name="Вычисление 25 4 4 2" xfId="46141" xr:uid="{00000000-0005-0000-0000-0000C8AC0000}"/>
    <cellStyle name="Вычисление 25 4 4 3" xfId="46142" xr:uid="{00000000-0005-0000-0000-0000C9AC0000}"/>
    <cellStyle name="Вычисление 25 4 5" xfId="46143" xr:uid="{00000000-0005-0000-0000-0000CAAC0000}"/>
    <cellStyle name="Вычисление 25 4 5 2" xfId="46144" xr:uid="{00000000-0005-0000-0000-0000CBAC0000}"/>
    <cellStyle name="Вычисление 25 4 5 3" xfId="46145" xr:uid="{00000000-0005-0000-0000-0000CCAC0000}"/>
    <cellStyle name="Вычисление 25 4 6" xfId="46146" xr:uid="{00000000-0005-0000-0000-0000CDAC0000}"/>
    <cellStyle name="Вычисление 25 4 7" xfId="46147" xr:uid="{00000000-0005-0000-0000-0000CEAC0000}"/>
    <cellStyle name="Вычисление 25 5" xfId="46148" xr:uid="{00000000-0005-0000-0000-0000CFAC0000}"/>
    <cellStyle name="Вычисление 25 5 2" xfId="46149" xr:uid="{00000000-0005-0000-0000-0000D0AC0000}"/>
    <cellStyle name="Вычисление 25 6" xfId="46150" xr:uid="{00000000-0005-0000-0000-0000D1AC0000}"/>
    <cellStyle name="Вычисление 25 6 2" xfId="46151" xr:uid="{00000000-0005-0000-0000-0000D2AC0000}"/>
    <cellStyle name="Вычисление 25 6 3" xfId="46152" xr:uid="{00000000-0005-0000-0000-0000D3AC0000}"/>
    <cellStyle name="Вычисление 25 7" xfId="46153" xr:uid="{00000000-0005-0000-0000-0000D4AC0000}"/>
    <cellStyle name="Вычисление 25 7 2" xfId="46154" xr:uid="{00000000-0005-0000-0000-0000D5AC0000}"/>
    <cellStyle name="Вычисление 25 7 3" xfId="46155" xr:uid="{00000000-0005-0000-0000-0000D6AC0000}"/>
    <cellStyle name="Вычисление 25 8" xfId="46156" xr:uid="{00000000-0005-0000-0000-0000D7AC0000}"/>
    <cellStyle name="Вычисление 26" xfId="46157" xr:uid="{00000000-0005-0000-0000-0000D8AC0000}"/>
    <cellStyle name="Вычисление 26 2" xfId="46158" xr:uid="{00000000-0005-0000-0000-0000D9AC0000}"/>
    <cellStyle name="Вычисление 26 2 2" xfId="46159" xr:uid="{00000000-0005-0000-0000-0000DAAC0000}"/>
    <cellStyle name="Вычисление 26 2 2 2" xfId="46160" xr:uid="{00000000-0005-0000-0000-0000DBAC0000}"/>
    <cellStyle name="Вычисление 26 2 2 2 2" xfId="46161" xr:uid="{00000000-0005-0000-0000-0000DCAC0000}"/>
    <cellStyle name="Вычисление 26 2 2 3" xfId="46162" xr:uid="{00000000-0005-0000-0000-0000DDAC0000}"/>
    <cellStyle name="Вычисление 26 2 2 3 2" xfId="46163" xr:uid="{00000000-0005-0000-0000-0000DEAC0000}"/>
    <cellStyle name="Вычисление 26 2 2 3 3" xfId="46164" xr:uid="{00000000-0005-0000-0000-0000DFAC0000}"/>
    <cellStyle name="Вычисление 26 2 2 4" xfId="46165" xr:uid="{00000000-0005-0000-0000-0000E0AC0000}"/>
    <cellStyle name="Вычисление 26 2 2 4 2" xfId="46166" xr:uid="{00000000-0005-0000-0000-0000E1AC0000}"/>
    <cellStyle name="Вычисление 26 2 2 4 3" xfId="46167" xr:uid="{00000000-0005-0000-0000-0000E2AC0000}"/>
    <cellStyle name="Вычисление 26 2 2 5" xfId="46168" xr:uid="{00000000-0005-0000-0000-0000E3AC0000}"/>
    <cellStyle name="Вычисление 26 2 2 5 2" xfId="46169" xr:uid="{00000000-0005-0000-0000-0000E4AC0000}"/>
    <cellStyle name="Вычисление 26 2 2 5 3" xfId="46170" xr:uid="{00000000-0005-0000-0000-0000E5AC0000}"/>
    <cellStyle name="Вычисление 26 2 2 6" xfId="46171" xr:uid="{00000000-0005-0000-0000-0000E6AC0000}"/>
    <cellStyle name="Вычисление 26 2 2 7" xfId="46172" xr:uid="{00000000-0005-0000-0000-0000E7AC0000}"/>
    <cellStyle name="Вычисление 26 2 3" xfId="46173" xr:uid="{00000000-0005-0000-0000-0000E8AC0000}"/>
    <cellStyle name="Вычисление 26 2 3 2" xfId="46174" xr:uid="{00000000-0005-0000-0000-0000E9AC0000}"/>
    <cellStyle name="Вычисление 26 2 4" xfId="46175" xr:uid="{00000000-0005-0000-0000-0000EAAC0000}"/>
    <cellStyle name="Вычисление 26 2 4 2" xfId="46176" xr:uid="{00000000-0005-0000-0000-0000EBAC0000}"/>
    <cellStyle name="Вычисление 26 2 4 3" xfId="46177" xr:uid="{00000000-0005-0000-0000-0000ECAC0000}"/>
    <cellStyle name="Вычисление 26 2 5" xfId="46178" xr:uid="{00000000-0005-0000-0000-0000EDAC0000}"/>
    <cellStyle name="Вычисление 26 2 5 2" xfId="46179" xr:uid="{00000000-0005-0000-0000-0000EEAC0000}"/>
    <cellStyle name="Вычисление 26 2 5 3" xfId="46180" xr:uid="{00000000-0005-0000-0000-0000EFAC0000}"/>
    <cellStyle name="Вычисление 26 2 6" xfId="46181" xr:uid="{00000000-0005-0000-0000-0000F0AC0000}"/>
    <cellStyle name="Вычисление 26 3" xfId="46182" xr:uid="{00000000-0005-0000-0000-0000F1AC0000}"/>
    <cellStyle name="Вычисление 26 3 2" xfId="46183" xr:uid="{00000000-0005-0000-0000-0000F2AC0000}"/>
    <cellStyle name="Вычисление 26 3 2 2" xfId="46184" xr:uid="{00000000-0005-0000-0000-0000F3AC0000}"/>
    <cellStyle name="Вычисление 26 3 3" xfId="46185" xr:uid="{00000000-0005-0000-0000-0000F4AC0000}"/>
    <cellStyle name="Вычисление 26 3 3 2" xfId="46186" xr:uid="{00000000-0005-0000-0000-0000F5AC0000}"/>
    <cellStyle name="Вычисление 26 3 3 3" xfId="46187" xr:uid="{00000000-0005-0000-0000-0000F6AC0000}"/>
    <cellStyle name="Вычисление 26 3 4" xfId="46188" xr:uid="{00000000-0005-0000-0000-0000F7AC0000}"/>
    <cellStyle name="Вычисление 26 3 4 2" xfId="46189" xr:uid="{00000000-0005-0000-0000-0000F8AC0000}"/>
    <cellStyle name="Вычисление 26 3 4 3" xfId="46190" xr:uid="{00000000-0005-0000-0000-0000F9AC0000}"/>
    <cellStyle name="Вычисление 26 3 5" xfId="46191" xr:uid="{00000000-0005-0000-0000-0000FAAC0000}"/>
    <cellStyle name="Вычисление 26 3 5 2" xfId="46192" xr:uid="{00000000-0005-0000-0000-0000FBAC0000}"/>
    <cellStyle name="Вычисление 26 3 5 3" xfId="46193" xr:uid="{00000000-0005-0000-0000-0000FCAC0000}"/>
    <cellStyle name="Вычисление 26 3 6" xfId="46194" xr:uid="{00000000-0005-0000-0000-0000FDAC0000}"/>
    <cellStyle name="Вычисление 26 3 7" xfId="46195" xr:uid="{00000000-0005-0000-0000-0000FEAC0000}"/>
    <cellStyle name="Вычисление 26 4" xfId="46196" xr:uid="{00000000-0005-0000-0000-0000FFAC0000}"/>
    <cellStyle name="Вычисление 26 4 2" xfId="46197" xr:uid="{00000000-0005-0000-0000-000000AD0000}"/>
    <cellStyle name="Вычисление 26 4 2 2" xfId="46198" xr:uid="{00000000-0005-0000-0000-000001AD0000}"/>
    <cellStyle name="Вычисление 26 4 3" xfId="46199" xr:uid="{00000000-0005-0000-0000-000002AD0000}"/>
    <cellStyle name="Вычисление 26 4 3 2" xfId="46200" xr:uid="{00000000-0005-0000-0000-000003AD0000}"/>
    <cellStyle name="Вычисление 26 4 3 3" xfId="46201" xr:uid="{00000000-0005-0000-0000-000004AD0000}"/>
    <cellStyle name="Вычисление 26 4 4" xfId="46202" xr:uid="{00000000-0005-0000-0000-000005AD0000}"/>
    <cellStyle name="Вычисление 26 4 4 2" xfId="46203" xr:uid="{00000000-0005-0000-0000-000006AD0000}"/>
    <cellStyle name="Вычисление 26 4 4 3" xfId="46204" xr:uid="{00000000-0005-0000-0000-000007AD0000}"/>
    <cellStyle name="Вычисление 26 4 5" xfId="46205" xr:uid="{00000000-0005-0000-0000-000008AD0000}"/>
    <cellStyle name="Вычисление 26 4 5 2" xfId="46206" xr:uid="{00000000-0005-0000-0000-000009AD0000}"/>
    <cellStyle name="Вычисление 26 4 5 3" xfId="46207" xr:uid="{00000000-0005-0000-0000-00000AAD0000}"/>
    <cellStyle name="Вычисление 26 4 6" xfId="46208" xr:uid="{00000000-0005-0000-0000-00000BAD0000}"/>
    <cellStyle name="Вычисление 26 4 7" xfId="46209" xr:uid="{00000000-0005-0000-0000-00000CAD0000}"/>
    <cellStyle name="Вычисление 26 5" xfId="46210" xr:uid="{00000000-0005-0000-0000-00000DAD0000}"/>
    <cellStyle name="Вычисление 26 5 2" xfId="46211" xr:uid="{00000000-0005-0000-0000-00000EAD0000}"/>
    <cellStyle name="Вычисление 26 6" xfId="46212" xr:uid="{00000000-0005-0000-0000-00000FAD0000}"/>
    <cellStyle name="Вычисление 26 6 2" xfId="46213" xr:uid="{00000000-0005-0000-0000-000010AD0000}"/>
    <cellStyle name="Вычисление 26 6 3" xfId="46214" xr:uid="{00000000-0005-0000-0000-000011AD0000}"/>
    <cellStyle name="Вычисление 26 7" xfId="46215" xr:uid="{00000000-0005-0000-0000-000012AD0000}"/>
    <cellStyle name="Вычисление 26 7 2" xfId="46216" xr:uid="{00000000-0005-0000-0000-000013AD0000}"/>
    <cellStyle name="Вычисление 26 7 3" xfId="46217" xr:uid="{00000000-0005-0000-0000-000014AD0000}"/>
    <cellStyle name="Вычисление 26 8" xfId="46218" xr:uid="{00000000-0005-0000-0000-000015AD0000}"/>
    <cellStyle name="Вычисление 27" xfId="46219" xr:uid="{00000000-0005-0000-0000-000016AD0000}"/>
    <cellStyle name="Вычисление 27 2" xfId="46220" xr:uid="{00000000-0005-0000-0000-000017AD0000}"/>
    <cellStyle name="Вычисление 27 2 2" xfId="46221" xr:uid="{00000000-0005-0000-0000-000018AD0000}"/>
    <cellStyle name="Вычисление 27 2 2 2" xfId="46222" xr:uid="{00000000-0005-0000-0000-000019AD0000}"/>
    <cellStyle name="Вычисление 27 2 2 2 2" xfId="46223" xr:uid="{00000000-0005-0000-0000-00001AAD0000}"/>
    <cellStyle name="Вычисление 27 2 2 3" xfId="46224" xr:uid="{00000000-0005-0000-0000-00001BAD0000}"/>
    <cellStyle name="Вычисление 27 2 2 3 2" xfId="46225" xr:uid="{00000000-0005-0000-0000-00001CAD0000}"/>
    <cellStyle name="Вычисление 27 2 2 3 3" xfId="46226" xr:uid="{00000000-0005-0000-0000-00001DAD0000}"/>
    <cellStyle name="Вычисление 27 2 2 4" xfId="46227" xr:uid="{00000000-0005-0000-0000-00001EAD0000}"/>
    <cellStyle name="Вычисление 27 2 2 4 2" xfId="46228" xr:uid="{00000000-0005-0000-0000-00001FAD0000}"/>
    <cellStyle name="Вычисление 27 2 2 4 3" xfId="46229" xr:uid="{00000000-0005-0000-0000-000020AD0000}"/>
    <cellStyle name="Вычисление 27 2 2 5" xfId="46230" xr:uid="{00000000-0005-0000-0000-000021AD0000}"/>
    <cellStyle name="Вычисление 27 2 2 5 2" xfId="46231" xr:uid="{00000000-0005-0000-0000-000022AD0000}"/>
    <cellStyle name="Вычисление 27 2 2 5 3" xfId="46232" xr:uid="{00000000-0005-0000-0000-000023AD0000}"/>
    <cellStyle name="Вычисление 27 2 2 6" xfId="46233" xr:uid="{00000000-0005-0000-0000-000024AD0000}"/>
    <cellStyle name="Вычисление 27 2 2 7" xfId="46234" xr:uid="{00000000-0005-0000-0000-000025AD0000}"/>
    <cellStyle name="Вычисление 27 2 3" xfId="46235" xr:uid="{00000000-0005-0000-0000-000026AD0000}"/>
    <cellStyle name="Вычисление 27 2 3 2" xfId="46236" xr:uid="{00000000-0005-0000-0000-000027AD0000}"/>
    <cellStyle name="Вычисление 27 2 4" xfId="46237" xr:uid="{00000000-0005-0000-0000-000028AD0000}"/>
    <cellStyle name="Вычисление 27 2 4 2" xfId="46238" xr:uid="{00000000-0005-0000-0000-000029AD0000}"/>
    <cellStyle name="Вычисление 27 2 4 3" xfId="46239" xr:uid="{00000000-0005-0000-0000-00002AAD0000}"/>
    <cellStyle name="Вычисление 27 2 5" xfId="46240" xr:uid="{00000000-0005-0000-0000-00002BAD0000}"/>
    <cellStyle name="Вычисление 27 2 5 2" xfId="46241" xr:uid="{00000000-0005-0000-0000-00002CAD0000}"/>
    <cellStyle name="Вычисление 27 2 5 3" xfId="46242" xr:uid="{00000000-0005-0000-0000-00002DAD0000}"/>
    <cellStyle name="Вычисление 27 2 6" xfId="46243" xr:uid="{00000000-0005-0000-0000-00002EAD0000}"/>
    <cellStyle name="Вычисление 27 3" xfId="46244" xr:uid="{00000000-0005-0000-0000-00002FAD0000}"/>
    <cellStyle name="Вычисление 27 3 2" xfId="46245" xr:uid="{00000000-0005-0000-0000-000030AD0000}"/>
    <cellStyle name="Вычисление 27 3 2 2" xfId="46246" xr:uid="{00000000-0005-0000-0000-000031AD0000}"/>
    <cellStyle name="Вычисление 27 3 3" xfId="46247" xr:uid="{00000000-0005-0000-0000-000032AD0000}"/>
    <cellStyle name="Вычисление 27 3 3 2" xfId="46248" xr:uid="{00000000-0005-0000-0000-000033AD0000}"/>
    <cellStyle name="Вычисление 27 3 3 3" xfId="46249" xr:uid="{00000000-0005-0000-0000-000034AD0000}"/>
    <cellStyle name="Вычисление 27 3 4" xfId="46250" xr:uid="{00000000-0005-0000-0000-000035AD0000}"/>
    <cellStyle name="Вычисление 27 3 4 2" xfId="46251" xr:uid="{00000000-0005-0000-0000-000036AD0000}"/>
    <cellStyle name="Вычисление 27 3 4 3" xfId="46252" xr:uid="{00000000-0005-0000-0000-000037AD0000}"/>
    <cellStyle name="Вычисление 27 3 5" xfId="46253" xr:uid="{00000000-0005-0000-0000-000038AD0000}"/>
    <cellStyle name="Вычисление 27 3 5 2" xfId="46254" xr:uid="{00000000-0005-0000-0000-000039AD0000}"/>
    <cellStyle name="Вычисление 27 3 5 3" xfId="46255" xr:uid="{00000000-0005-0000-0000-00003AAD0000}"/>
    <cellStyle name="Вычисление 27 3 6" xfId="46256" xr:uid="{00000000-0005-0000-0000-00003BAD0000}"/>
    <cellStyle name="Вычисление 27 3 7" xfId="46257" xr:uid="{00000000-0005-0000-0000-00003CAD0000}"/>
    <cellStyle name="Вычисление 27 4" xfId="46258" xr:uid="{00000000-0005-0000-0000-00003DAD0000}"/>
    <cellStyle name="Вычисление 27 4 2" xfId="46259" xr:uid="{00000000-0005-0000-0000-00003EAD0000}"/>
    <cellStyle name="Вычисление 27 4 2 2" xfId="46260" xr:uid="{00000000-0005-0000-0000-00003FAD0000}"/>
    <cellStyle name="Вычисление 27 4 3" xfId="46261" xr:uid="{00000000-0005-0000-0000-000040AD0000}"/>
    <cellStyle name="Вычисление 27 4 3 2" xfId="46262" xr:uid="{00000000-0005-0000-0000-000041AD0000}"/>
    <cellStyle name="Вычисление 27 4 3 3" xfId="46263" xr:uid="{00000000-0005-0000-0000-000042AD0000}"/>
    <cellStyle name="Вычисление 27 4 4" xfId="46264" xr:uid="{00000000-0005-0000-0000-000043AD0000}"/>
    <cellStyle name="Вычисление 27 4 4 2" xfId="46265" xr:uid="{00000000-0005-0000-0000-000044AD0000}"/>
    <cellStyle name="Вычисление 27 4 4 3" xfId="46266" xr:uid="{00000000-0005-0000-0000-000045AD0000}"/>
    <cellStyle name="Вычисление 27 4 5" xfId="46267" xr:uid="{00000000-0005-0000-0000-000046AD0000}"/>
    <cellStyle name="Вычисление 27 4 5 2" xfId="46268" xr:uid="{00000000-0005-0000-0000-000047AD0000}"/>
    <cellStyle name="Вычисление 27 4 5 3" xfId="46269" xr:uid="{00000000-0005-0000-0000-000048AD0000}"/>
    <cellStyle name="Вычисление 27 4 6" xfId="46270" xr:uid="{00000000-0005-0000-0000-000049AD0000}"/>
    <cellStyle name="Вычисление 27 4 7" xfId="46271" xr:uid="{00000000-0005-0000-0000-00004AAD0000}"/>
    <cellStyle name="Вычисление 27 5" xfId="46272" xr:uid="{00000000-0005-0000-0000-00004BAD0000}"/>
    <cellStyle name="Вычисление 27 5 2" xfId="46273" xr:uid="{00000000-0005-0000-0000-00004CAD0000}"/>
    <cellStyle name="Вычисление 27 6" xfId="46274" xr:uid="{00000000-0005-0000-0000-00004DAD0000}"/>
    <cellStyle name="Вычисление 27 6 2" xfId="46275" xr:uid="{00000000-0005-0000-0000-00004EAD0000}"/>
    <cellStyle name="Вычисление 27 6 3" xfId="46276" xr:uid="{00000000-0005-0000-0000-00004FAD0000}"/>
    <cellStyle name="Вычисление 27 7" xfId="46277" xr:uid="{00000000-0005-0000-0000-000050AD0000}"/>
    <cellStyle name="Вычисление 27 7 2" xfId="46278" xr:uid="{00000000-0005-0000-0000-000051AD0000}"/>
    <cellStyle name="Вычисление 27 7 3" xfId="46279" xr:uid="{00000000-0005-0000-0000-000052AD0000}"/>
    <cellStyle name="Вычисление 27 8" xfId="46280" xr:uid="{00000000-0005-0000-0000-000053AD0000}"/>
    <cellStyle name="Вычисление 3" xfId="26881" xr:uid="{00000000-0005-0000-0000-000054AD0000}"/>
    <cellStyle name="Вычисление 3 10" xfId="26882" xr:uid="{00000000-0005-0000-0000-000055AD0000}"/>
    <cellStyle name="Вычисление 3 10 2" xfId="26883" xr:uid="{00000000-0005-0000-0000-000056AD0000}"/>
    <cellStyle name="Вычисление 3 10 2 2" xfId="46281" xr:uid="{00000000-0005-0000-0000-000057AD0000}"/>
    <cellStyle name="Вычисление 3 10 2 2 2" xfId="46282" xr:uid="{00000000-0005-0000-0000-000058AD0000}"/>
    <cellStyle name="Вычисление 3 10 2 2 2 2" xfId="46283" xr:uid="{00000000-0005-0000-0000-000059AD0000}"/>
    <cellStyle name="Вычисление 3 10 2 2 3" xfId="46284" xr:uid="{00000000-0005-0000-0000-00005AAD0000}"/>
    <cellStyle name="Вычисление 3 10 2 2 3 2" xfId="46285" xr:uid="{00000000-0005-0000-0000-00005BAD0000}"/>
    <cellStyle name="Вычисление 3 10 2 2 3 3" xfId="46286" xr:uid="{00000000-0005-0000-0000-00005CAD0000}"/>
    <cellStyle name="Вычисление 3 10 2 2 4" xfId="46287" xr:uid="{00000000-0005-0000-0000-00005DAD0000}"/>
    <cellStyle name="Вычисление 3 10 2 2 4 2" xfId="46288" xr:uid="{00000000-0005-0000-0000-00005EAD0000}"/>
    <cellStyle name="Вычисление 3 10 2 2 4 3" xfId="46289" xr:uid="{00000000-0005-0000-0000-00005FAD0000}"/>
    <cellStyle name="Вычисление 3 10 2 2 5" xfId="46290" xr:uid="{00000000-0005-0000-0000-000060AD0000}"/>
    <cellStyle name="Вычисление 3 10 2 2 5 2" xfId="46291" xr:uid="{00000000-0005-0000-0000-000061AD0000}"/>
    <cellStyle name="Вычисление 3 10 2 2 5 3" xfId="46292" xr:uid="{00000000-0005-0000-0000-000062AD0000}"/>
    <cellStyle name="Вычисление 3 10 2 2 6" xfId="46293" xr:uid="{00000000-0005-0000-0000-000063AD0000}"/>
    <cellStyle name="Вычисление 3 10 2 2 7" xfId="46294" xr:uid="{00000000-0005-0000-0000-000064AD0000}"/>
    <cellStyle name="Вычисление 3 10 2 3" xfId="46295" xr:uid="{00000000-0005-0000-0000-000065AD0000}"/>
    <cellStyle name="Вычисление 3 10 2 3 2" xfId="46296" xr:uid="{00000000-0005-0000-0000-000066AD0000}"/>
    <cellStyle name="Вычисление 3 10 2 4" xfId="46297" xr:uid="{00000000-0005-0000-0000-000067AD0000}"/>
    <cellStyle name="Вычисление 3 10 2 4 2" xfId="46298" xr:uid="{00000000-0005-0000-0000-000068AD0000}"/>
    <cellStyle name="Вычисление 3 10 2 4 3" xfId="46299" xr:uid="{00000000-0005-0000-0000-000069AD0000}"/>
    <cellStyle name="Вычисление 3 10 2 5" xfId="46300" xr:uid="{00000000-0005-0000-0000-00006AAD0000}"/>
    <cellStyle name="Вычисление 3 10 2 5 2" xfId="46301" xr:uid="{00000000-0005-0000-0000-00006BAD0000}"/>
    <cellStyle name="Вычисление 3 10 2 5 3" xfId="46302" xr:uid="{00000000-0005-0000-0000-00006CAD0000}"/>
    <cellStyle name="Вычисление 3 10 2 6" xfId="46303" xr:uid="{00000000-0005-0000-0000-00006DAD0000}"/>
    <cellStyle name="Вычисление 3 10 3" xfId="46304" xr:uid="{00000000-0005-0000-0000-00006EAD0000}"/>
    <cellStyle name="Вычисление 3 10 3 2" xfId="46305" xr:uid="{00000000-0005-0000-0000-00006FAD0000}"/>
    <cellStyle name="Вычисление 3 10 3 2 2" xfId="46306" xr:uid="{00000000-0005-0000-0000-000070AD0000}"/>
    <cellStyle name="Вычисление 3 10 3 3" xfId="46307" xr:uid="{00000000-0005-0000-0000-000071AD0000}"/>
    <cellStyle name="Вычисление 3 10 3 3 2" xfId="46308" xr:uid="{00000000-0005-0000-0000-000072AD0000}"/>
    <cellStyle name="Вычисление 3 10 3 3 3" xfId="46309" xr:uid="{00000000-0005-0000-0000-000073AD0000}"/>
    <cellStyle name="Вычисление 3 10 3 4" xfId="46310" xr:uid="{00000000-0005-0000-0000-000074AD0000}"/>
    <cellStyle name="Вычисление 3 10 3 4 2" xfId="46311" xr:uid="{00000000-0005-0000-0000-000075AD0000}"/>
    <cellStyle name="Вычисление 3 10 3 4 3" xfId="46312" xr:uid="{00000000-0005-0000-0000-000076AD0000}"/>
    <cellStyle name="Вычисление 3 10 3 5" xfId="46313" xr:uid="{00000000-0005-0000-0000-000077AD0000}"/>
    <cellStyle name="Вычисление 3 10 3 5 2" xfId="46314" xr:uid="{00000000-0005-0000-0000-000078AD0000}"/>
    <cellStyle name="Вычисление 3 10 3 5 3" xfId="46315" xr:uid="{00000000-0005-0000-0000-000079AD0000}"/>
    <cellStyle name="Вычисление 3 10 3 6" xfId="46316" xr:uid="{00000000-0005-0000-0000-00007AAD0000}"/>
    <cellStyle name="Вычисление 3 10 3 7" xfId="46317" xr:uid="{00000000-0005-0000-0000-00007BAD0000}"/>
    <cellStyle name="Вычисление 3 10 4" xfId="46318" xr:uid="{00000000-0005-0000-0000-00007CAD0000}"/>
    <cellStyle name="Вычисление 3 10 4 2" xfId="46319" xr:uid="{00000000-0005-0000-0000-00007DAD0000}"/>
    <cellStyle name="Вычисление 3 10 4 2 2" xfId="46320" xr:uid="{00000000-0005-0000-0000-00007EAD0000}"/>
    <cellStyle name="Вычисление 3 10 4 3" xfId="46321" xr:uid="{00000000-0005-0000-0000-00007FAD0000}"/>
    <cellStyle name="Вычисление 3 10 4 3 2" xfId="46322" xr:uid="{00000000-0005-0000-0000-000080AD0000}"/>
    <cellStyle name="Вычисление 3 10 4 3 3" xfId="46323" xr:uid="{00000000-0005-0000-0000-000081AD0000}"/>
    <cellStyle name="Вычисление 3 10 4 4" xfId="46324" xr:uid="{00000000-0005-0000-0000-000082AD0000}"/>
    <cellStyle name="Вычисление 3 10 4 4 2" xfId="46325" xr:uid="{00000000-0005-0000-0000-000083AD0000}"/>
    <cellStyle name="Вычисление 3 10 4 4 3" xfId="46326" xr:uid="{00000000-0005-0000-0000-000084AD0000}"/>
    <cellStyle name="Вычисление 3 10 4 5" xfId="46327" xr:uid="{00000000-0005-0000-0000-000085AD0000}"/>
    <cellStyle name="Вычисление 3 10 4 5 2" xfId="46328" xr:uid="{00000000-0005-0000-0000-000086AD0000}"/>
    <cellStyle name="Вычисление 3 10 4 5 3" xfId="46329" xr:uid="{00000000-0005-0000-0000-000087AD0000}"/>
    <cellStyle name="Вычисление 3 10 4 6" xfId="46330" xr:uid="{00000000-0005-0000-0000-000088AD0000}"/>
    <cellStyle name="Вычисление 3 10 4 7" xfId="46331" xr:uid="{00000000-0005-0000-0000-000089AD0000}"/>
    <cellStyle name="Вычисление 3 10 5" xfId="46332" xr:uid="{00000000-0005-0000-0000-00008AAD0000}"/>
    <cellStyle name="Вычисление 3 10 5 2" xfId="46333" xr:uid="{00000000-0005-0000-0000-00008BAD0000}"/>
    <cellStyle name="Вычисление 3 10 6" xfId="46334" xr:uid="{00000000-0005-0000-0000-00008CAD0000}"/>
    <cellStyle name="Вычисление 3 10 6 2" xfId="46335" xr:uid="{00000000-0005-0000-0000-00008DAD0000}"/>
    <cellStyle name="Вычисление 3 10 6 3" xfId="46336" xr:uid="{00000000-0005-0000-0000-00008EAD0000}"/>
    <cellStyle name="Вычисление 3 10 7" xfId="46337" xr:uid="{00000000-0005-0000-0000-00008FAD0000}"/>
    <cellStyle name="Вычисление 3 10 7 2" xfId="46338" xr:uid="{00000000-0005-0000-0000-000090AD0000}"/>
    <cellStyle name="Вычисление 3 10 7 3" xfId="46339" xr:uid="{00000000-0005-0000-0000-000091AD0000}"/>
    <cellStyle name="Вычисление 3 10 8" xfId="46340" xr:uid="{00000000-0005-0000-0000-000092AD0000}"/>
    <cellStyle name="Вычисление 3 11" xfId="26884" xr:uid="{00000000-0005-0000-0000-000093AD0000}"/>
    <cellStyle name="Вычисление 3 11 2" xfId="46341" xr:uid="{00000000-0005-0000-0000-000094AD0000}"/>
    <cellStyle name="Вычисление 3 11 2 2" xfId="46342" xr:uid="{00000000-0005-0000-0000-000095AD0000}"/>
    <cellStyle name="Вычисление 3 11 2 2 2" xfId="46343" xr:uid="{00000000-0005-0000-0000-000096AD0000}"/>
    <cellStyle name="Вычисление 3 11 2 2 2 2" xfId="46344" xr:uid="{00000000-0005-0000-0000-000097AD0000}"/>
    <cellStyle name="Вычисление 3 11 2 2 3" xfId="46345" xr:uid="{00000000-0005-0000-0000-000098AD0000}"/>
    <cellStyle name="Вычисление 3 11 2 2 3 2" xfId="46346" xr:uid="{00000000-0005-0000-0000-000099AD0000}"/>
    <cellStyle name="Вычисление 3 11 2 2 3 3" xfId="46347" xr:uid="{00000000-0005-0000-0000-00009AAD0000}"/>
    <cellStyle name="Вычисление 3 11 2 2 4" xfId="46348" xr:uid="{00000000-0005-0000-0000-00009BAD0000}"/>
    <cellStyle name="Вычисление 3 11 2 2 4 2" xfId="46349" xr:uid="{00000000-0005-0000-0000-00009CAD0000}"/>
    <cellStyle name="Вычисление 3 11 2 2 4 3" xfId="46350" xr:uid="{00000000-0005-0000-0000-00009DAD0000}"/>
    <cellStyle name="Вычисление 3 11 2 2 5" xfId="46351" xr:uid="{00000000-0005-0000-0000-00009EAD0000}"/>
    <cellStyle name="Вычисление 3 11 2 2 5 2" xfId="46352" xr:uid="{00000000-0005-0000-0000-00009FAD0000}"/>
    <cellStyle name="Вычисление 3 11 2 2 5 3" xfId="46353" xr:uid="{00000000-0005-0000-0000-0000A0AD0000}"/>
    <cellStyle name="Вычисление 3 11 2 2 6" xfId="46354" xr:uid="{00000000-0005-0000-0000-0000A1AD0000}"/>
    <cellStyle name="Вычисление 3 11 2 2 7" xfId="46355" xr:uid="{00000000-0005-0000-0000-0000A2AD0000}"/>
    <cellStyle name="Вычисление 3 11 2 3" xfId="46356" xr:uid="{00000000-0005-0000-0000-0000A3AD0000}"/>
    <cellStyle name="Вычисление 3 11 2 3 2" xfId="46357" xr:uid="{00000000-0005-0000-0000-0000A4AD0000}"/>
    <cellStyle name="Вычисление 3 11 2 4" xfId="46358" xr:uid="{00000000-0005-0000-0000-0000A5AD0000}"/>
    <cellStyle name="Вычисление 3 11 2 4 2" xfId="46359" xr:uid="{00000000-0005-0000-0000-0000A6AD0000}"/>
    <cellStyle name="Вычисление 3 11 2 4 3" xfId="46360" xr:uid="{00000000-0005-0000-0000-0000A7AD0000}"/>
    <cellStyle name="Вычисление 3 11 2 5" xfId="46361" xr:uid="{00000000-0005-0000-0000-0000A8AD0000}"/>
    <cellStyle name="Вычисление 3 11 2 5 2" xfId="46362" xr:uid="{00000000-0005-0000-0000-0000A9AD0000}"/>
    <cellStyle name="Вычисление 3 11 2 5 3" xfId="46363" xr:uid="{00000000-0005-0000-0000-0000AAAD0000}"/>
    <cellStyle name="Вычисление 3 11 2 6" xfId="46364" xr:uid="{00000000-0005-0000-0000-0000ABAD0000}"/>
    <cellStyle name="Вычисление 3 11 3" xfId="46365" xr:uid="{00000000-0005-0000-0000-0000ACAD0000}"/>
    <cellStyle name="Вычисление 3 11 3 2" xfId="46366" xr:uid="{00000000-0005-0000-0000-0000ADAD0000}"/>
    <cellStyle name="Вычисление 3 11 3 2 2" xfId="46367" xr:uid="{00000000-0005-0000-0000-0000AEAD0000}"/>
    <cellStyle name="Вычисление 3 11 3 3" xfId="46368" xr:uid="{00000000-0005-0000-0000-0000AFAD0000}"/>
    <cellStyle name="Вычисление 3 11 3 3 2" xfId="46369" xr:uid="{00000000-0005-0000-0000-0000B0AD0000}"/>
    <cellStyle name="Вычисление 3 11 3 3 3" xfId="46370" xr:uid="{00000000-0005-0000-0000-0000B1AD0000}"/>
    <cellStyle name="Вычисление 3 11 3 4" xfId="46371" xr:uid="{00000000-0005-0000-0000-0000B2AD0000}"/>
    <cellStyle name="Вычисление 3 11 3 4 2" xfId="46372" xr:uid="{00000000-0005-0000-0000-0000B3AD0000}"/>
    <cellStyle name="Вычисление 3 11 3 4 3" xfId="46373" xr:uid="{00000000-0005-0000-0000-0000B4AD0000}"/>
    <cellStyle name="Вычисление 3 11 3 5" xfId="46374" xr:uid="{00000000-0005-0000-0000-0000B5AD0000}"/>
    <cellStyle name="Вычисление 3 11 3 5 2" xfId="46375" xr:uid="{00000000-0005-0000-0000-0000B6AD0000}"/>
    <cellStyle name="Вычисление 3 11 3 5 3" xfId="46376" xr:uid="{00000000-0005-0000-0000-0000B7AD0000}"/>
    <cellStyle name="Вычисление 3 11 3 6" xfId="46377" xr:uid="{00000000-0005-0000-0000-0000B8AD0000}"/>
    <cellStyle name="Вычисление 3 11 3 7" xfId="46378" xr:uid="{00000000-0005-0000-0000-0000B9AD0000}"/>
    <cellStyle name="Вычисление 3 11 4" xfId="46379" xr:uid="{00000000-0005-0000-0000-0000BAAD0000}"/>
    <cellStyle name="Вычисление 3 11 4 2" xfId="46380" xr:uid="{00000000-0005-0000-0000-0000BBAD0000}"/>
    <cellStyle name="Вычисление 3 11 4 2 2" xfId="46381" xr:uid="{00000000-0005-0000-0000-0000BCAD0000}"/>
    <cellStyle name="Вычисление 3 11 4 3" xfId="46382" xr:uid="{00000000-0005-0000-0000-0000BDAD0000}"/>
    <cellStyle name="Вычисление 3 11 4 3 2" xfId="46383" xr:uid="{00000000-0005-0000-0000-0000BEAD0000}"/>
    <cellStyle name="Вычисление 3 11 4 3 3" xfId="46384" xr:uid="{00000000-0005-0000-0000-0000BFAD0000}"/>
    <cellStyle name="Вычисление 3 11 4 4" xfId="46385" xr:uid="{00000000-0005-0000-0000-0000C0AD0000}"/>
    <cellStyle name="Вычисление 3 11 4 4 2" xfId="46386" xr:uid="{00000000-0005-0000-0000-0000C1AD0000}"/>
    <cellStyle name="Вычисление 3 11 4 4 3" xfId="46387" xr:uid="{00000000-0005-0000-0000-0000C2AD0000}"/>
    <cellStyle name="Вычисление 3 11 4 5" xfId="46388" xr:uid="{00000000-0005-0000-0000-0000C3AD0000}"/>
    <cellStyle name="Вычисление 3 11 4 5 2" xfId="46389" xr:uid="{00000000-0005-0000-0000-0000C4AD0000}"/>
    <cellStyle name="Вычисление 3 11 4 5 3" xfId="46390" xr:uid="{00000000-0005-0000-0000-0000C5AD0000}"/>
    <cellStyle name="Вычисление 3 11 4 6" xfId="46391" xr:uid="{00000000-0005-0000-0000-0000C6AD0000}"/>
    <cellStyle name="Вычисление 3 11 4 7" xfId="46392" xr:uid="{00000000-0005-0000-0000-0000C7AD0000}"/>
    <cellStyle name="Вычисление 3 11 5" xfId="46393" xr:uid="{00000000-0005-0000-0000-0000C8AD0000}"/>
    <cellStyle name="Вычисление 3 11 5 2" xfId="46394" xr:uid="{00000000-0005-0000-0000-0000C9AD0000}"/>
    <cellStyle name="Вычисление 3 11 6" xfId="46395" xr:uid="{00000000-0005-0000-0000-0000CAAD0000}"/>
    <cellStyle name="Вычисление 3 11 6 2" xfId="46396" xr:uid="{00000000-0005-0000-0000-0000CBAD0000}"/>
    <cellStyle name="Вычисление 3 11 6 3" xfId="46397" xr:uid="{00000000-0005-0000-0000-0000CCAD0000}"/>
    <cellStyle name="Вычисление 3 11 7" xfId="46398" xr:uid="{00000000-0005-0000-0000-0000CDAD0000}"/>
    <cellStyle name="Вычисление 3 11 7 2" xfId="46399" xr:uid="{00000000-0005-0000-0000-0000CEAD0000}"/>
    <cellStyle name="Вычисление 3 11 7 3" xfId="46400" xr:uid="{00000000-0005-0000-0000-0000CFAD0000}"/>
    <cellStyle name="Вычисление 3 11 8" xfId="46401" xr:uid="{00000000-0005-0000-0000-0000D0AD0000}"/>
    <cellStyle name="Вычисление 3 12" xfId="26885" xr:uid="{00000000-0005-0000-0000-0000D1AD0000}"/>
    <cellStyle name="Вычисление 3 12 2" xfId="46402" xr:uid="{00000000-0005-0000-0000-0000D2AD0000}"/>
    <cellStyle name="Вычисление 3 12 2 2" xfId="46403" xr:uid="{00000000-0005-0000-0000-0000D3AD0000}"/>
    <cellStyle name="Вычисление 3 12 2 2 2" xfId="46404" xr:uid="{00000000-0005-0000-0000-0000D4AD0000}"/>
    <cellStyle name="Вычисление 3 12 2 2 2 2" xfId="46405" xr:uid="{00000000-0005-0000-0000-0000D5AD0000}"/>
    <cellStyle name="Вычисление 3 12 2 2 3" xfId="46406" xr:uid="{00000000-0005-0000-0000-0000D6AD0000}"/>
    <cellStyle name="Вычисление 3 12 2 2 3 2" xfId="46407" xr:uid="{00000000-0005-0000-0000-0000D7AD0000}"/>
    <cellStyle name="Вычисление 3 12 2 2 3 3" xfId="46408" xr:uid="{00000000-0005-0000-0000-0000D8AD0000}"/>
    <cellStyle name="Вычисление 3 12 2 2 4" xfId="46409" xr:uid="{00000000-0005-0000-0000-0000D9AD0000}"/>
    <cellStyle name="Вычисление 3 12 2 2 4 2" xfId="46410" xr:uid="{00000000-0005-0000-0000-0000DAAD0000}"/>
    <cellStyle name="Вычисление 3 12 2 2 4 3" xfId="46411" xr:uid="{00000000-0005-0000-0000-0000DBAD0000}"/>
    <cellStyle name="Вычисление 3 12 2 2 5" xfId="46412" xr:uid="{00000000-0005-0000-0000-0000DCAD0000}"/>
    <cellStyle name="Вычисление 3 12 2 2 5 2" xfId="46413" xr:uid="{00000000-0005-0000-0000-0000DDAD0000}"/>
    <cellStyle name="Вычисление 3 12 2 2 5 3" xfId="46414" xr:uid="{00000000-0005-0000-0000-0000DEAD0000}"/>
    <cellStyle name="Вычисление 3 12 2 2 6" xfId="46415" xr:uid="{00000000-0005-0000-0000-0000DFAD0000}"/>
    <cellStyle name="Вычисление 3 12 2 2 7" xfId="46416" xr:uid="{00000000-0005-0000-0000-0000E0AD0000}"/>
    <cellStyle name="Вычисление 3 12 2 3" xfId="46417" xr:uid="{00000000-0005-0000-0000-0000E1AD0000}"/>
    <cellStyle name="Вычисление 3 12 2 3 2" xfId="46418" xr:uid="{00000000-0005-0000-0000-0000E2AD0000}"/>
    <cellStyle name="Вычисление 3 12 2 4" xfId="46419" xr:uid="{00000000-0005-0000-0000-0000E3AD0000}"/>
    <cellStyle name="Вычисление 3 12 2 4 2" xfId="46420" xr:uid="{00000000-0005-0000-0000-0000E4AD0000}"/>
    <cellStyle name="Вычисление 3 12 2 4 3" xfId="46421" xr:uid="{00000000-0005-0000-0000-0000E5AD0000}"/>
    <cellStyle name="Вычисление 3 12 2 5" xfId="46422" xr:uid="{00000000-0005-0000-0000-0000E6AD0000}"/>
    <cellStyle name="Вычисление 3 12 2 5 2" xfId="46423" xr:uid="{00000000-0005-0000-0000-0000E7AD0000}"/>
    <cellStyle name="Вычисление 3 12 2 5 3" xfId="46424" xr:uid="{00000000-0005-0000-0000-0000E8AD0000}"/>
    <cellStyle name="Вычисление 3 12 2 6" xfId="46425" xr:uid="{00000000-0005-0000-0000-0000E9AD0000}"/>
    <cellStyle name="Вычисление 3 12 3" xfId="46426" xr:uid="{00000000-0005-0000-0000-0000EAAD0000}"/>
    <cellStyle name="Вычисление 3 12 3 2" xfId="46427" xr:uid="{00000000-0005-0000-0000-0000EBAD0000}"/>
    <cellStyle name="Вычисление 3 12 3 2 2" xfId="46428" xr:uid="{00000000-0005-0000-0000-0000ECAD0000}"/>
    <cellStyle name="Вычисление 3 12 3 3" xfId="46429" xr:uid="{00000000-0005-0000-0000-0000EDAD0000}"/>
    <cellStyle name="Вычисление 3 12 3 3 2" xfId="46430" xr:uid="{00000000-0005-0000-0000-0000EEAD0000}"/>
    <cellStyle name="Вычисление 3 12 3 3 3" xfId="46431" xr:uid="{00000000-0005-0000-0000-0000EFAD0000}"/>
    <cellStyle name="Вычисление 3 12 3 4" xfId="46432" xr:uid="{00000000-0005-0000-0000-0000F0AD0000}"/>
    <cellStyle name="Вычисление 3 12 3 4 2" xfId="46433" xr:uid="{00000000-0005-0000-0000-0000F1AD0000}"/>
    <cellStyle name="Вычисление 3 12 3 4 3" xfId="46434" xr:uid="{00000000-0005-0000-0000-0000F2AD0000}"/>
    <cellStyle name="Вычисление 3 12 3 5" xfId="46435" xr:uid="{00000000-0005-0000-0000-0000F3AD0000}"/>
    <cellStyle name="Вычисление 3 12 3 5 2" xfId="46436" xr:uid="{00000000-0005-0000-0000-0000F4AD0000}"/>
    <cellStyle name="Вычисление 3 12 3 5 3" xfId="46437" xr:uid="{00000000-0005-0000-0000-0000F5AD0000}"/>
    <cellStyle name="Вычисление 3 12 3 6" xfId="46438" xr:uid="{00000000-0005-0000-0000-0000F6AD0000}"/>
    <cellStyle name="Вычисление 3 12 3 7" xfId="46439" xr:uid="{00000000-0005-0000-0000-0000F7AD0000}"/>
    <cellStyle name="Вычисление 3 12 4" xfId="46440" xr:uid="{00000000-0005-0000-0000-0000F8AD0000}"/>
    <cellStyle name="Вычисление 3 12 4 2" xfId="46441" xr:uid="{00000000-0005-0000-0000-0000F9AD0000}"/>
    <cellStyle name="Вычисление 3 12 4 2 2" xfId="46442" xr:uid="{00000000-0005-0000-0000-0000FAAD0000}"/>
    <cellStyle name="Вычисление 3 12 4 3" xfId="46443" xr:uid="{00000000-0005-0000-0000-0000FBAD0000}"/>
    <cellStyle name="Вычисление 3 12 4 3 2" xfId="46444" xr:uid="{00000000-0005-0000-0000-0000FCAD0000}"/>
    <cellStyle name="Вычисление 3 12 4 3 3" xfId="46445" xr:uid="{00000000-0005-0000-0000-0000FDAD0000}"/>
    <cellStyle name="Вычисление 3 12 4 4" xfId="46446" xr:uid="{00000000-0005-0000-0000-0000FEAD0000}"/>
    <cellStyle name="Вычисление 3 12 4 4 2" xfId="46447" xr:uid="{00000000-0005-0000-0000-0000FFAD0000}"/>
    <cellStyle name="Вычисление 3 12 4 4 3" xfId="46448" xr:uid="{00000000-0005-0000-0000-000000AE0000}"/>
    <cellStyle name="Вычисление 3 12 4 5" xfId="46449" xr:uid="{00000000-0005-0000-0000-000001AE0000}"/>
    <cellStyle name="Вычисление 3 12 4 5 2" xfId="46450" xr:uid="{00000000-0005-0000-0000-000002AE0000}"/>
    <cellStyle name="Вычисление 3 12 4 5 3" xfId="46451" xr:uid="{00000000-0005-0000-0000-000003AE0000}"/>
    <cellStyle name="Вычисление 3 12 4 6" xfId="46452" xr:uid="{00000000-0005-0000-0000-000004AE0000}"/>
    <cellStyle name="Вычисление 3 12 4 7" xfId="46453" xr:uid="{00000000-0005-0000-0000-000005AE0000}"/>
    <cellStyle name="Вычисление 3 12 5" xfId="46454" xr:uid="{00000000-0005-0000-0000-000006AE0000}"/>
    <cellStyle name="Вычисление 3 12 5 2" xfId="46455" xr:uid="{00000000-0005-0000-0000-000007AE0000}"/>
    <cellStyle name="Вычисление 3 12 6" xfId="46456" xr:uid="{00000000-0005-0000-0000-000008AE0000}"/>
    <cellStyle name="Вычисление 3 12 6 2" xfId="46457" xr:uid="{00000000-0005-0000-0000-000009AE0000}"/>
    <cellStyle name="Вычисление 3 12 6 3" xfId="46458" xr:uid="{00000000-0005-0000-0000-00000AAE0000}"/>
    <cellStyle name="Вычисление 3 12 7" xfId="46459" xr:uid="{00000000-0005-0000-0000-00000BAE0000}"/>
    <cellStyle name="Вычисление 3 12 7 2" xfId="46460" xr:uid="{00000000-0005-0000-0000-00000CAE0000}"/>
    <cellStyle name="Вычисление 3 12 7 3" xfId="46461" xr:uid="{00000000-0005-0000-0000-00000DAE0000}"/>
    <cellStyle name="Вычисление 3 12 8" xfId="46462" xr:uid="{00000000-0005-0000-0000-00000EAE0000}"/>
    <cellStyle name="Вычисление 3 13" xfId="46463" xr:uid="{00000000-0005-0000-0000-00000FAE0000}"/>
    <cellStyle name="Вычисление 3 13 2" xfId="46464" xr:uid="{00000000-0005-0000-0000-000010AE0000}"/>
    <cellStyle name="Вычисление 3 13 2 2" xfId="46465" xr:uid="{00000000-0005-0000-0000-000011AE0000}"/>
    <cellStyle name="Вычисление 3 13 2 2 2" xfId="46466" xr:uid="{00000000-0005-0000-0000-000012AE0000}"/>
    <cellStyle name="Вычисление 3 13 2 2 2 2" xfId="46467" xr:uid="{00000000-0005-0000-0000-000013AE0000}"/>
    <cellStyle name="Вычисление 3 13 2 2 3" xfId="46468" xr:uid="{00000000-0005-0000-0000-000014AE0000}"/>
    <cellStyle name="Вычисление 3 13 2 2 3 2" xfId="46469" xr:uid="{00000000-0005-0000-0000-000015AE0000}"/>
    <cellStyle name="Вычисление 3 13 2 2 3 3" xfId="46470" xr:uid="{00000000-0005-0000-0000-000016AE0000}"/>
    <cellStyle name="Вычисление 3 13 2 2 4" xfId="46471" xr:uid="{00000000-0005-0000-0000-000017AE0000}"/>
    <cellStyle name="Вычисление 3 13 2 2 4 2" xfId="46472" xr:uid="{00000000-0005-0000-0000-000018AE0000}"/>
    <cellStyle name="Вычисление 3 13 2 2 4 3" xfId="46473" xr:uid="{00000000-0005-0000-0000-000019AE0000}"/>
    <cellStyle name="Вычисление 3 13 2 2 5" xfId="46474" xr:uid="{00000000-0005-0000-0000-00001AAE0000}"/>
    <cellStyle name="Вычисление 3 13 2 2 5 2" xfId="46475" xr:uid="{00000000-0005-0000-0000-00001BAE0000}"/>
    <cellStyle name="Вычисление 3 13 2 2 5 3" xfId="46476" xr:uid="{00000000-0005-0000-0000-00001CAE0000}"/>
    <cellStyle name="Вычисление 3 13 2 2 6" xfId="46477" xr:uid="{00000000-0005-0000-0000-00001DAE0000}"/>
    <cellStyle name="Вычисление 3 13 2 2 7" xfId="46478" xr:uid="{00000000-0005-0000-0000-00001EAE0000}"/>
    <cellStyle name="Вычисление 3 13 2 3" xfId="46479" xr:uid="{00000000-0005-0000-0000-00001FAE0000}"/>
    <cellStyle name="Вычисление 3 13 2 3 2" xfId="46480" xr:uid="{00000000-0005-0000-0000-000020AE0000}"/>
    <cellStyle name="Вычисление 3 13 2 4" xfId="46481" xr:uid="{00000000-0005-0000-0000-000021AE0000}"/>
    <cellStyle name="Вычисление 3 13 2 4 2" xfId="46482" xr:uid="{00000000-0005-0000-0000-000022AE0000}"/>
    <cellStyle name="Вычисление 3 13 2 4 3" xfId="46483" xr:uid="{00000000-0005-0000-0000-000023AE0000}"/>
    <cellStyle name="Вычисление 3 13 2 5" xfId="46484" xr:uid="{00000000-0005-0000-0000-000024AE0000}"/>
    <cellStyle name="Вычисление 3 13 2 5 2" xfId="46485" xr:uid="{00000000-0005-0000-0000-000025AE0000}"/>
    <cellStyle name="Вычисление 3 13 2 5 3" xfId="46486" xr:uid="{00000000-0005-0000-0000-000026AE0000}"/>
    <cellStyle name="Вычисление 3 13 2 6" xfId="46487" xr:uid="{00000000-0005-0000-0000-000027AE0000}"/>
    <cellStyle name="Вычисление 3 13 3" xfId="46488" xr:uid="{00000000-0005-0000-0000-000028AE0000}"/>
    <cellStyle name="Вычисление 3 13 3 2" xfId="46489" xr:uid="{00000000-0005-0000-0000-000029AE0000}"/>
    <cellStyle name="Вычисление 3 13 3 2 2" xfId="46490" xr:uid="{00000000-0005-0000-0000-00002AAE0000}"/>
    <cellStyle name="Вычисление 3 13 3 3" xfId="46491" xr:uid="{00000000-0005-0000-0000-00002BAE0000}"/>
    <cellStyle name="Вычисление 3 13 3 3 2" xfId="46492" xr:uid="{00000000-0005-0000-0000-00002CAE0000}"/>
    <cellStyle name="Вычисление 3 13 3 3 3" xfId="46493" xr:uid="{00000000-0005-0000-0000-00002DAE0000}"/>
    <cellStyle name="Вычисление 3 13 3 4" xfId="46494" xr:uid="{00000000-0005-0000-0000-00002EAE0000}"/>
    <cellStyle name="Вычисление 3 13 3 4 2" xfId="46495" xr:uid="{00000000-0005-0000-0000-00002FAE0000}"/>
    <cellStyle name="Вычисление 3 13 3 4 3" xfId="46496" xr:uid="{00000000-0005-0000-0000-000030AE0000}"/>
    <cellStyle name="Вычисление 3 13 3 5" xfId="46497" xr:uid="{00000000-0005-0000-0000-000031AE0000}"/>
    <cellStyle name="Вычисление 3 13 3 5 2" xfId="46498" xr:uid="{00000000-0005-0000-0000-000032AE0000}"/>
    <cellStyle name="Вычисление 3 13 3 5 3" xfId="46499" xr:uid="{00000000-0005-0000-0000-000033AE0000}"/>
    <cellStyle name="Вычисление 3 13 3 6" xfId="46500" xr:uid="{00000000-0005-0000-0000-000034AE0000}"/>
    <cellStyle name="Вычисление 3 13 3 7" xfId="46501" xr:uid="{00000000-0005-0000-0000-000035AE0000}"/>
    <cellStyle name="Вычисление 3 13 4" xfId="46502" xr:uid="{00000000-0005-0000-0000-000036AE0000}"/>
    <cellStyle name="Вычисление 3 13 4 2" xfId="46503" xr:uid="{00000000-0005-0000-0000-000037AE0000}"/>
    <cellStyle name="Вычисление 3 13 4 2 2" xfId="46504" xr:uid="{00000000-0005-0000-0000-000038AE0000}"/>
    <cellStyle name="Вычисление 3 13 4 3" xfId="46505" xr:uid="{00000000-0005-0000-0000-000039AE0000}"/>
    <cellStyle name="Вычисление 3 13 4 3 2" xfId="46506" xr:uid="{00000000-0005-0000-0000-00003AAE0000}"/>
    <cellStyle name="Вычисление 3 13 4 3 3" xfId="46507" xr:uid="{00000000-0005-0000-0000-00003BAE0000}"/>
    <cellStyle name="Вычисление 3 13 4 4" xfId="46508" xr:uid="{00000000-0005-0000-0000-00003CAE0000}"/>
    <cellStyle name="Вычисление 3 13 4 4 2" xfId="46509" xr:uid="{00000000-0005-0000-0000-00003DAE0000}"/>
    <cellStyle name="Вычисление 3 13 4 4 3" xfId="46510" xr:uid="{00000000-0005-0000-0000-00003EAE0000}"/>
    <cellStyle name="Вычисление 3 13 4 5" xfId="46511" xr:uid="{00000000-0005-0000-0000-00003FAE0000}"/>
    <cellStyle name="Вычисление 3 13 4 5 2" xfId="46512" xr:uid="{00000000-0005-0000-0000-000040AE0000}"/>
    <cellStyle name="Вычисление 3 13 4 5 3" xfId="46513" xr:uid="{00000000-0005-0000-0000-000041AE0000}"/>
    <cellStyle name="Вычисление 3 13 4 6" xfId="46514" xr:uid="{00000000-0005-0000-0000-000042AE0000}"/>
    <cellStyle name="Вычисление 3 13 4 7" xfId="46515" xr:uid="{00000000-0005-0000-0000-000043AE0000}"/>
    <cellStyle name="Вычисление 3 13 5" xfId="46516" xr:uid="{00000000-0005-0000-0000-000044AE0000}"/>
    <cellStyle name="Вычисление 3 13 5 2" xfId="46517" xr:uid="{00000000-0005-0000-0000-000045AE0000}"/>
    <cellStyle name="Вычисление 3 13 6" xfId="46518" xr:uid="{00000000-0005-0000-0000-000046AE0000}"/>
    <cellStyle name="Вычисление 3 13 6 2" xfId="46519" xr:uid="{00000000-0005-0000-0000-000047AE0000}"/>
    <cellStyle name="Вычисление 3 13 6 3" xfId="46520" xr:uid="{00000000-0005-0000-0000-000048AE0000}"/>
    <cellStyle name="Вычисление 3 13 7" xfId="46521" xr:uid="{00000000-0005-0000-0000-000049AE0000}"/>
    <cellStyle name="Вычисление 3 13 7 2" xfId="46522" xr:uid="{00000000-0005-0000-0000-00004AAE0000}"/>
    <cellStyle name="Вычисление 3 13 7 3" xfId="46523" xr:uid="{00000000-0005-0000-0000-00004BAE0000}"/>
    <cellStyle name="Вычисление 3 13 8" xfId="46524" xr:uid="{00000000-0005-0000-0000-00004CAE0000}"/>
    <cellStyle name="Вычисление 3 14" xfId="46525" xr:uid="{00000000-0005-0000-0000-00004DAE0000}"/>
    <cellStyle name="Вычисление 3 14 2" xfId="46526" xr:uid="{00000000-0005-0000-0000-00004EAE0000}"/>
    <cellStyle name="Вычисление 3 14 2 2" xfId="46527" xr:uid="{00000000-0005-0000-0000-00004FAE0000}"/>
    <cellStyle name="Вычисление 3 14 2 2 2" xfId="46528" xr:uid="{00000000-0005-0000-0000-000050AE0000}"/>
    <cellStyle name="Вычисление 3 14 2 2 2 2" xfId="46529" xr:uid="{00000000-0005-0000-0000-000051AE0000}"/>
    <cellStyle name="Вычисление 3 14 2 2 3" xfId="46530" xr:uid="{00000000-0005-0000-0000-000052AE0000}"/>
    <cellStyle name="Вычисление 3 14 2 2 3 2" xfId="46531" xr:uid="{00000000-0005-0000-0000-000053AE0000}"/>
    <cellStyle name="Вычисление 3 14 2 2 3 3" xfId="46532" xr:uid="{00000000-0005-0000-0000-000054AE0000}"/>
    <cellStyle name="Вычисление 3 14 2 2 4" xfId="46533" xr:uid="{00000000-0005-0000-0000-000055AE0000}"/>
    <cellStyle name="Вычисление 3 14 2 2 4 2" xfId="46534" xr:uid="{00000000-0005-0000-0000-000056AE0000}"/>
    <cellStyle name="Вычисление 3 14 2 2 4 3" xfId="46535" xr:uid="{00000000-0005-0000-0000-000057AE0000}"/>
    <cellStyle name="Вычисление 3 14 2 2 5" xfId="46536" xr:uid="{00000000-0005-0000-0000-000058AE0000}"/>
    <cellStyle name="Вычисление 3 14 2 2 5 2" xfId="46537" xr:uid="{00000000-0005-0000-0000-000059AE0000}"/>
    <cellStyle name="Вычисление 3 14 2 2 5 3" xfId="46538" xr:uid="{00000000-0005-0000-0000-00005AAE0000}"/>
    <cellStyle name="Вычисление 3 14 2 2 6" xfId="46539" xr:uid="{00000000-0005-0000-0000-00005BAE0000}"/>
    <cellStyle name="Вычисление 3 14 2 2 7" xfId="46540" xr:uid="{00000000-0005-0000-0000-00005CAE0000}"/>
    <cellStyle name="Вычисление 3 14 2 3" xfId="46541" xr:uid="{00000000-0005-0000-0000-00005DAE0000}"/>
    <cellStyle name="Вычисление 3 14 2 3 2" xfId="46542" xr:uid="{00000000-0005-0000-0000-00005EAE0000}"/>
    <cellStyle name="Вычисление 3 14 2 4" xfId="46543" xr:uid="{00000000-0005-0000-0000-00005FAE0000}"/>
    <cellStyle name="Вычисление 3 14 2 4 2" xfId="46544" xr:uid="{00000000-0005-0000-0000-000060AE0000}"/>
    <cellStyle name="Вычисление 3 14 2 4 3" xfId="46545" xr:uid="{00000000-0005-0000-0000-000061AE0000}"/>
    <cellStyle name="Вычисление 3 14 2 5" xfId="46546" xr:uid="{00000000-0005-0000-0000-000062AE0000}"/>
    <cellStyle name="Вычисление 3 14 2 5 2" xfId="46547" xr:uid="{00000000-0005-0000-0000-000063AE0000}"/>
    <cellStyle name="Вычисление 3 14 2 5 3" xfId="46548" xr:uid="{00000000-0005-0000-0000-000064AE0000}"/>
    <cellStyle name="Вычисление 3 14 2 6" xfId="46549" xr:uid="{00000000-0005-0000-0000-000065AE0000}"/>
    <cellStyle name="Вычисление 3 14 3" xfId="46550" xr:uid="{00000000-0005-0000-0000-000066AE0000}"/>
    <cellStyle name="Вычисление 3 14 3 2" xfId="46551" xr:uid="{00000000-0005-0000-0000-000067AE0000}"/>
    <cellStyle name="Вычисление 3 14 3 2 2" xfId="46552" xr:uid="{00000000-0005-0000-0000-000068AE0000}"/>
    <cellStyle name="Вычисление 3 14 3 3" xfId="46553" xr:uid="{00000000-0005-0000-0000-000069AE0000}"/>
    <cellStyle name="Вычисление 3 14 3 3 2" xfId="46554" xr:uid="{00000000-0005-0000-0000-00006AAE0000}"/>
    <cellStyle name="Вычисление 3 14 3 3 3" xfId="46555" xr:uid="{00000000-0005-0000-0000-00006BAE0000}"/>
    <cellStyle name="Вычисление 3 14 3 4" xfId="46556" xr:uid="{00000000-0005-0000-0000-00006CAE0000}"/>
    <cellStyle name="Вычисление 3 14 3 4 2" xfId="46557" xr:uid="{00000000-0005-0000-0000-00006DAE0000}"/>
    <cellStyle name="Вычисление 3 14 3 4 3" xfId="46558" xr:uid="{00000000-0005-0000-0000-00006EAE0000}"/>
    <cellStyle name="Вычисление 3 14 3 5" xfId="46559" xr:uid="{00000000-0005-0000-0000-00006FAE0000}"/>
    <cellStyle name="Вычисление 3 14 3 5 2" xfId="46560" xr:uid="{00000000-0005-0000-0000-000070AE0000}"/>
    <cellStyle name="Вычисление 3 14 3 5 3" xfId="46561" xr:uid="{00000000-0005-0000-0000-000071AE0000}"/>
    <cellStyle name="Вычисление 3 14 3 6" xfId="46562" xr:uid="{00000000-0005-0000-0000-000072AE0000}"/>
    <cellStyle name="Вычисление 3 14 3 7" xfId="46563" xr:uid="{00000000-0005-0000-0000-000073AE0000}"/>
    <cellStyle name="Вычисление 3 14 4" xfId="46564" xr:uid="{00000000-0005-0000-0000-000074AE0000}"/>
    <cellStyle name="Вычисление 3 14 4 2" xfId="46565" xr:uid="{00000000-0005-0000-0000-000075AE0000}"/>
    <cellStyle name="Вычисление 3 14 4 2 2" xfId="46566" xr:uid="{00000000-0005-0000-0000-000076AE0000}"/>
    <cellStyle name="Вычисление 3 14 4 3" xfId="46567" xr:uid="{00000000-0005-0000-0000-000077AE0000}"/>
    <cellStyle name="Вычисление 3 14 4 3 2" xfId="46568" xr:uid="{00000000-0005-0000-0000-000078AE0000}"/>
    <cellStyle name="Вычисление 3 14 4 3 3" xfId="46569" xr:uid="{00000000-0005-0000-0000-000079AE0000}"/>
    <cellStyle name="Вычисление 3 14 4 4" xfId="46570" xr:uid="{00000000-0005-0000-0000-00007AAE0000}"/>
    <cellStyle name="Вычисление 3 14 4 4 2" xfId="46571" xr:uid="{00000000-0005-0000-0000-00007BAE0000}"/>
    <cellStyle name="Вычисление 3 14 4 4 3" xfId="46572" xr:uid="{00000000-0005-0000-0000-00007CAE0000}"/>
    <cellStyle name="Вычисление 3 14 4 5" xfId="46573" xr:uid="{00000000-0005-0000-0000-00007DAE0000}"/>
    <cellStyle name="Вычисление 3 14 4 5 2" xfId="46574" xr:uid="{00000000-0005-0000-0000-00007EAE0000}"/>
    <cellStyle name="Вычисление 3 14 4 5 3" xfId="46575" xr:uid="{00000000-0005-0000-0000-00007FAE0000}"/>
    <cellStyle name="Вычисление 3 14 4 6" xfId="46576" xr:uid="{00000000-0005-0000-0000-000080AE0000}"/>
    <cellStyle name="Вычисление 3 14 4 7" xfId="46577" xr:uid="{00000000-0005-0000-0000-000081AE0000}"/>
    <cellStyle name="Вычисление 3 14 5" xfId="46578" xr:uid="{00000000-0005-0000-0000-000082AE0000}"/>
    <cellStyle name="Вычисление 3 14 5 2" xfId="46579" xr:uid="{00000000-0005-0000-0000-000083AE0000}"/>
    <cellStyle name="Вычисление 3 14 6" xfId="46580" xr:uid="{00000000-0005-0000-0000-000084AE0000}"/>
    <cellStyle name="Вычисление 3 14 6 2" xfId="46581" xr:uid="{00000000-0005-0000-0000-000085AE0000}"/>
    <cellStyle name="Вычисление 3 14 6 3" xfId="46582" xr:uid="{00000000-0005-0000-0000-000086AE0000}"/>
    <cellStyle name="Вычисление 3 14 7" xfId="46583" xr:uid="{00000000-0005-0000-0000-000087AE0000}"/>
    <cellStyle name="Вычисление 3 14 7 2" xfId="46584" xr:uid="{00000000-0005-0000-0000-000088AE0000}"/>
    <cellStyle name="Вычисление 3 14 7 3" xfId="46585" xr:uid="{00000000-0005-0000-0000-000089AE0000}"/>
    <cellStyle name="Вычисление 3 14 8" xfId="46586" xr:uid="{00000000-0005-0000-0000-00008AAE0000}"/>
    <cellStyle name="Вычисление 3 15" xfId="46587" xr:uid="{00000000-0005-0000-0000-00008BAE0000}"/>
    <cellStyle name="Вычисление 3 15 2" xfId="46588" xr:uid="{00000000-0005-0000-0000-00008CAE0000}"/>
    <cellStyle name="Вычисление 3 15 2 2" xfId="46589" xr:uid="{00000000-0005-0000-0000-00008DAE0000}"/>
    <cellStyle name="Вычисление 3 15 2 2 2" xfId="46590" xr:uid="{00000000-0005-0000-0000-00008EAE0000}"/>
    <cellStyle name="Вычисление 3 15 2 2 2 2" xfId="46591" xr:uid="{00000000-0005-0000-0000-00008FAE0000}"/>
    <cellStyle name="Вычисление 3 15 2 2 3" xfId="46592" xr:uid="{00000000-0005-0000-0000-000090AE0000}"/>
    <cellStyle name="Вычисление 3 15 2 2 3 2" xfId="46593" xr:uid="{00000000-0005-0000-0000-000091AE0000}"/>
    <cellStyle name="Вычисление 3 15 2 2 3 3" xfId="46594" xr:uid="{00000000-0005-0000-0000-000092AE0000}"/>
    <cellStyle name="Вычисление 3 15 2 2 4" xfId="46595" xr:uid="{00000000-0005-0000-0000-000093AE0000}"/>
    <cellStyle name="Вычисление 3 15 2 2 4 2" xfId="46596" xr:uid="{00000000-0005-0000-0000-000094AE0000}"/>
    <cellStyle name="Вычисление 3 15 2 2 4 3" xfId="46597" xr:uid="{00000000-0005-0000-0000-000095AE0000}"/>
    <cellStyle name="Вычисление 3 15 2 2 5" xfId="46598" xr:uid="{00000000-0005-0000-0000-000096AE0000}"/>
    <cellStyle name="Вычисление 3 15 2 2 5 2" xfId="46599" xr:uid="{00000000-0005-0000-0000-000097AE0000}"/>
    <cellStyle name="Вычисление 3 15 2 2 5 3" xfId="46600" xr:uid="{00000000-0005-0000-0000-000098AE0000}"/>
    <cellStyle name="Вычисление 3 15 2 2 6" xfId="46601" xr:uid="{00000000-0005-0000-0000-000099AE0000}"/>
    <cellStyle name="Вычисление 3 15 2 2 7" xfId="46602" xr:uid="{00000000-0005-0000-0000-00009AAE0000}"/>
    <cellStyle name="Вычисление 3 15 2 3" xfId="46603" xr:uid="{00000000-0005-0000-0000-00009BAE0000}"/>
    <cellStyle name="Вычисление 3 15 2 3 2" xfId="46604" xr:uid="{00000000-0005-0000-0000-00009CAE0000}"/>
    <cellStyle name="Вычисление 3 15 2 4" xfId="46605" xr:uid="{00000000-0005-0000-0000-00009DAE0000}"/>
    <cellStyle name="Вычисление 3 15 2 4 2" xfId="46606" xr:uid="{00000000-0005-0000-0000-00009EAE0000}"/>
    <cellStyle name="Вычисление 3 15 2 4 3" xfId="46607" xr:uid="{00000000-0005-0000-0000-00009FAE0000}"/>
    <cellStyle name="Вычисление 3 15 2 5" xfId="46608" xr:uid="{00000000-0005-0000-0000-0000A0AE0000}"/>
    <cellStyle name="Вычисление 3 15 2 5 2" xfId="46609" xr:uid="{00000000-0005-0000-0000-0000A1AE0000}"/>
    <cellStyle name="Вычисление 3 15 2 5 3" xfId="46610" xr:uid="{00000000-0005-0000-0000-0000A2AE0000}"/>
    <cellStyle name="Вычисление 3 15 2 6" xfId="46611" xr:uid="{00000000-0005-0000-0000-0000A3AE0000}"/>
    <cellStyle name="Вычисление 3 15 3" xfId="46612" xr:uid="{00000000-0005-0000-0000-0000A4AE0000}"/>
    <cellStyle name="Вычисление 3 15 3 2" xfId="46613" xr:uid="{00000000-0005-0000-0000-0000A5AE0000}"/>
    <cellStyle name="Вычисление 3 15 3 2 2" xfId="46614" xr:uid="{00000000-0005-0000-0000-0000A6AE0000}"/>
    <cellStyle name="Вычисление 3 15 3 3" xfId="46615" xr:uid="{00000000-0005-0000-0000-0000A7AE0000}"/>
    <cellStyle name="Вычисление 3 15 3 3 2" xfId="46616" xr:uid="{00000000-0005-0000-0000-0000A8AE0000}"/>
    <cellStyle name="Вычисление 3 15 3 3 3" xfId="46617" xr:uid="{00000000-0005-0000-0000-0000A9AE0000}"/>
    <cellStyle name="Вычисление 3 15 3 4" xfId="46618" xr:uid="{00000000-0005-0000-0000-0000AAAE0000}"/>
    <cellStyle name="Вычисление 3 15 3 4 2" xfId="46619" xr:uid="{00000000-0005-0000-0000-0000ABAE0000}"/>
    <cellStyle name="Вычисление 3 15 3 4 3" xfId="46620" xr:uid="{00000000-0005-0000-0000-0000ACAE0000}"/>
    <cellStyle name="Вычисление 3 15 3 5" xfId="46621" xr:uid="{00000000-0005-0000-0000-0000ADAE0000}"/>
    <cellStyle name="Вычисление 3 15 3 5 2" xfId="46622" xr:uid="{00000000-0005-0000-0000-0000AEAE0000}"/>
    <cellStyle name="Вычисление 3 15 3 5 3" xfId="46623" xr:uid="{00000000-0005-0000-0000-0000AFAE0000}"/>
    <cellStyle name="Вычисление 3 15 3 6" xfId="46624" xr:uid="{00000000-0005-0000-0000-0000B0AE0000}"/>
    <cellStyle name="Вычисление 3 15 3 7" xfId="46625" xr:uid="{00000000-0005-0000-0000-0000B1AE0000}"/>
    <cellStyle name="Вычисление 3 15 4" xfId="46626" xr:uid="{00000000-0005-0000-0000-0000B2AE0000}"/>
    <cellStyle name="Вычисление 3 15 4 2" xfId="46627" xr:uid="{00000000-0005-0000-0000-0000B3AE0000}"/>
    <cellStyle name="Вычисление 3 15 4 2 2" xfId="46628" xr:uid="{00000000-0005-0000-0000-0000B4AE0000}"/>
    <cellStyle name="Вычисление 3 15 4 3" xfId="46629" xr:uid="{00000000-0005-0000-0000-0000B5AE0000}"/>
    <cellStyle name="Вычисление 3 15 4 3 2" xfId="46630" xr:uid="{00000000-0005-0000-0000-0000B6AE0000}"/>
    <cellStyle name="Вычисление 3 15 4 3 3" xfId="46631" xr:uid="{00000000-0005-0000-0000-0000B7AE0000}"/>
    <cellStyle name="Вычисление 3 15 4 4" xfId="46632" xr:uid="{00000000-0005-0000-0000-0000B8AE0000}"/>
    <cellStyle name="Вычисление 3 15 4 4 2" xfId="46633" xr:uid="{00000000-0005-0000-0000-0000B9AE0000}"/>
    <cellStyle name="Вычисление 3 15 4 4 3" xfId="46634" xr:uid="{00000000-0005-0000-0000-0000BAAE0000}"/>
    <cellStyle name="Вычисление 3 15 4 5" xfId="46635" xr:uid="{00000000-0005-0000-0000-0000BBAE0000}"/>
    <cellStyle name="Вычисление 3 15 4 5 2" xfId="46636" xr:uid="{00000000-0005-0000-0000-0000BCAE0000}"/>
    <cellStyle name="Вычисление 3 15 4 5 3" xfId="46637" xr:uid="{00000000-0005-0000-0000-0000BDAE0000}"/>
    <cellStyle name="Вычисление 3 15 4 6" xfId="46638" xr:uid="{00000000-0005-0000-0000-0000BEAE0000}"/>
    <cellStyle name="Вычисление 3 15 4 7" xfId="46639" xr:uid="{00000000-0005-0000-0000-0000BFAE0000}"/>
    <cellStyle name="Вычисление 3 15 5" xfId="46640" xr:uid="{00000000-0005-0000-0000-0000C0AE0000}"/>
    <cellStyle name="Вычисление 3 15 5 2" xfId="46641" xr:uid="{00000000-0005-0000-0000-0000C1AE0000}"/>
    <cellStyle name="Вычисление 3 15 6" xfId="46642" xr:uid="{00000000-0005-0000-0000-0000C2AE0000}"/>
    <cellStyle name="Вычисление 3 15 6 2" xfId="46643" xr:uid="{00000000-0005-0000-0000-0000C3AE0000}"/>
    <cellStyle name="Вычисление 3 15 6 3" xfId="46644" xr:uid="{00000000-0005-0000-0000-0000C4AE0000}"/>
    <cellStyle name="Вычисление 3 15 7" xfId="46645" xr:uid="{00000000-0005-0000-0000-0000C5AE0000}"/>
    <cellStyle name="Вычисление 3 15 7 2" xfId="46646" xr:uid="{00000000-0005-0000-0000-0000C6AE0000}"/>
    <cellStyle name="Вычисление 3 15 7 3" xfId="46647" xr:uid="{00000000-0005-0000-0000-0000C7AE0000}"/>
    <cellStyle name="Вычисление 3 15 8" xfId="46648" xr:uid="{00000000-0005-0000-0000-0000C8AE0000}"/>
    <cellStyle name="Вычисление 3 16" xfId="46649" xr:uid="{00000000-0005-0000-0000-0000C9AE0000}"/>
    <cellStyle name="Вычисление 3 16 2" xfId="46650" xr:uid="{00000000-0005-0000-0000-0000CAAE0000}"/>
    <cellStyle name="Вычисление 3 16 2 2" xfId="46651" xr:uid="{00000000-0005-0000-0000-0000CBAE0000}"/>
    <cellStyle name="Вычисление 3 16 2 2 2" xfId="46652" xr:uid="{00000000-0005-0000-0000-0000CCAE0000}"/>
    <cellStyle name="Вычисление 3 16 2 3" xfId="46653" xr:uid="{00000000-0005-0000-0000-0000CDAE0000}"/>
    <cellStyle name="Вычисление 3 16 2 3 2" xfId="46654" xr:uid="{00000000-0005-0000-0000-0000CEAE0000}"/>
    <cellStyle name="Вычисление 3 16 2 3 3" xfId="46655" xr:uid="{00000000-0005-0000-0000-0000CFAE0000}"/>
    <cellStyle name="Вычисление 3 16 2 4" xfId="46656" xr:uid="{00000000-0005-0000-0000-0000D0AE0000}"/>
    <cellStyle name="Вычисление 3 16 2 4 2" xfId="46657" xr:uid="{00000000-0005-0000-0000-0000D1AE0000}"/>
    <cellStyle name="Вычисление 3 16 2 4 3" xfId="46658" xr:uid="{00000000-0005-0000-0000-0000D2AE0000}"/>
    <cellStyle name="Вычисление 3 16 2 5" xfId="46659" xr:uid="{00000000-0005-0000-0000-0000D3AE0000}"/>
    <cellStyle name="Вычисление 3 16 2 5 2" xfId="46660" xr:uid="{00000000-0005-0000-0000-0000D4AE0000}"/>
    <cellStyle name="Вычисление 3 16 2 5 3" xfId="46661" xr:uid="{00000000-0005-0000-0000-0000D5AE0000}"/>
    <cellStyle name="Вычисление 3 16 2 6" xfId="46662" xr:uid="{00000000-0005-0000-0000-0000D6AE0000}"/>
    <cellStyle name="Вычисление 3 16 2 7" xfId="46663" xr:uid="{00000000-0005-0000-0000-0000D7AE0000}"/>
    <cellStyle name="Вычисление 3 16 3" xfId="46664" xr:uid="{00000000-0005-0000-0000-0000D8AE0000}"/>
    <cellStyle name="Вычисление 3 16 3 2" xfId="46665" xr:uid="{00000000-0005-0000-0000-0000D9AE0000}"/>
    <cellStyle name="Вычисление 3 16 4" xfId="46666" xr:uid="{00000000-0005-0000-0000-0000DAAE0000}"/>
    <cellStyle name="Вычисление 3 16 4 2" xfId="46667" xr:uid="{00000000-0005-0000-0000-0000DBAE0000}"/>
    <cellStyle name="Вычисление 3 16 4 3" xfId="46668" xr:uid="{00000000-0005-0000-0000-0000DCAE0000}"/>
    <cellStyle name="Вычисление 3 16 5" xfId="46669" xr:uid="{00000000-0005-0000-0000-0000DDAE0000}"/>
    <cellStyle name="Вычисление 3 16 5 2" xfId="46670" xr:uid="{00000000-0005-0000-0000-0000DEAE0000}"/>
    <cellStyle name="Вычисление 3 16 5 3" xfId="46671" xr:uid="{00000000-0005-0000-0000-0000DFAE0000}"/>
    <cellStyle name="Вычисление 3 16 6" xfId="46672" xr:uid="{00000000-0005-0000-0000-0000E0AE0000}"/>
    <cellStyle name="Вычисление 3 17" xfId="46673" xr:uid="{00000000-0005-0000-0000-0000E1AE0000}"/>
    <cellStyle name="Вычисление 3 17 2" xfId="46674" xr:uid="{00000000-0005-0000-0000-0000E2AE0000}"/>
    <cellStyle name="Вычисление 3 17 2 2" xfId="46675" xr:uid="{00000000-0005-0000-0000-0000E3AE0000}"/>
    <cellStyle name="Вычисление 3 17 3" xfId="46676" xr:uid="{00000000-0005-0000-0000-0000E4AE0000}"/>
    <cellStyle name="Вычисление 3 17 3 2" xfId="46677" xr:uid="{00000000-0005-0000-0000-0000E5AE0000}"/>
    <cellStyle name="Вычисление 3 17 3 3" xfId="46678" xr:uid="{00000000-0005-0000-0000-0000E6AE0000}"/>
    <cellStyle name="Вычисление 3 17 4" xfId="46679" xr:uid="{00000000-0005-0000-0000-0000E7AE0000}"/>
    <cellStyle name="Вычисление 3 17 4 2" xfId="46680" xr:uid="{00000000-0005-0000-0000-0000E8AE0000}"/>
    <cellStyle name="Вычисление 3 17 4 3" xfId="46681" xr:uid="{00000000-0005-0000-0000-0000E9AE0000}"/>
    <cellStyle name="Вычисление 3 17 5" xfId="46682" xr:uid="{00000000-0005-0000-0000-0000EAAE0000}"/>
    <cellStyle name="Вычисление 3 17 5 2" xfId="46683" xr:uid="{00000000-0005-0000-0000-0000EBAE0000}"/>
    <cellStyle name="Вычисление 3 17 5 3" xfId="46684" xr:uid="{00000000-0005-0000-0000-0000ECAE0000}"/>
    <cellStyle name="Вычисление 3 17 6" xfId="46685" xr:uid="{00000000-0005-0000-0000-0000EDAE0000}"/>
    <cellStyle name="Вычисление 3 17 7" xfId="46686" xr:uid="{00000000-0005-0000-0000-0000EEAE0000}"/>
    <cellStyle name="Вычисление 3 18" xfId="46687" xr:uid="{00000000-0005-0000-0000-0000EFAE0000}"/>
    <cellStyle name="Вычисление 3 18 2" xfId="46688" xr:uid="{00000000-0005-0000-0000-0000F0AE0000}"/>
    <cellStyle name="Вычисление 3 18 2 2" xfId="46689" xr:uid="{00000000-0005-0000-0000-0000F1AE0000}"/>
    <cellStyle name="Вычисление 3 18 3" xfId="46690" xr:uid="{00000000-0005-0000-0000-0000F2AE0000}"/>
    <cellStyle name="Вычисление 3 18 3 2" xfId="46691" xr:uid="{00000000-0005-0000-0000-0000F3AE0000}"/>
    <cellStyle name="Вычисление 3 18 3 3" xfId="46692" xr:uid="{00000000-0005-0000-0000-0000F4AE0000}"/>
    <cellStyle name="Вычисление 3 18 4" xfId="46693" xr:uid="{00000000-0005-0000-0000-0000F5AE0000}"/>
    <cellStyle name="Вычисление 3 18 4 2" xfId="46694" xr:uid="{00000000-0005-0000-0000-0000F6AE0000}"/>
    <cellStyle name="Вычисление 3 18 4 3" xfId="46695" xr:uid="{00000000-0005-0000-0000-0000F7AE0000}"/>
    <cellStyle name="Вычисление 3 18 5" xfId="46696" xr:uid="{00000000-0005-0000-0000-0000F8AE0000}"/>
    <cellStyle name="Вычисление 3 18 5 2" xfId="46697" xr:uid="{00000000-0005-0000-0000-0000F9AE0000}"/>
    <cellStyle name="Вычисление 3 18 5 3" xfId="46698" xr:uid="{00000000-0005-0000-0000-0000FAAE0000}"/>
    <cellStyle name="Вычисление 3 18 6" xfId="46699" xr:uid="{00000000-0005-0000-0000-0000FBAE0000}"/>
    <cellStyle name="Вычисление 3 18 7" xfId="46700" xr:uid="{00000000-0005-0000-0000-0000FCAE0000}"/>
    <cellStyle name="Вычисление 3 19" xfId="46701" xr:uid="{00000000-0005-0000-0000-0000FDAE0000}"/>
    <cellStyle name="Вычисление 3 19 2" xfId="46702" xr:uid="{00000000-0005-0000-0000-0000FEAE0000}"/>
    <cellStyle name="Вычисление 3 2" xfId="26886" xr:uid="{00000000-0005-0000-0000-0000FFAE0000}"/>
    <cellStyle name="Вычисление 3 2 10" xfId="46703" xr:uid="{00000000-0005-0000-0000-000000AF0000}"/>
    <cellStyle name="Вычисление 3 2 10 2" xfId="46704" xr:uid="{00000000-0005-0000-0000-000001AF0000}"/>
    <cellStyle name="Вычисление 3 2 10 2 2" xfId="46705" xr:uid="{00000000-0005-0000-0000-000002AF0000}"/>
    <cellStyle name="Вычисление 3 2 10 2 2 2" xfId="46706" xr:uid="{00000000-0005-0000-0000-000003AF0000}"/>
    <cellStyle name="Вычисление 3 2 10 2 2 2 2" xfId="46707" xr:uid="{00000000-0005-0000-0000-000004AF0000}"/>
    <cellStyle name="Вычисление 3 2 10 2 2 3" xfId="46708" xr:uid="{00000000-0005-0000-0000-000005AF0000}"/>
    <cellStyle name="Вычисление 3 2 10 2 2 3 2" xfId="46709" xr:uid="{00000000-0005-0000-0000-000006AF0000}"/>
    <cellStyle name="Вычисление 3 2 10 2 2 3 3" xfId="46710" xr:uid="{00000000-0005-0000-0000-000007AF0000}"/>
    <cellStyle name="Вычисление 3 2 10 2 2 4" xfId="46711" xr:uid="{00000000-0005-0000-0000-000008AF0000}"/>
    <cellStyle name="Вычисление 3 2 10 2 2 4 2" xfId="46712" xr:uid="{00000000-0005-0000-0000-000009AF0000}"/>
    <cellStyle name="Вычисление 3 2 10 2 2 4 3" xfId="46713" xr:uid="{00000000-0005-0000-0000-00000AAF0000}"/>
    <cellStyle name="Вычисление 3 2 10 2 2 5" xfId="46714" xr:uid="{00000000-0005-0000-0000-00000BAF0000}"/>
    <cellStyle name="Вычисление 3 2 10 2 2 5 2" xfId="46715" xr:uid="{00000000-0005-0000-0000-00000CAF0000}"/>
    <cellStyle name="Вычисление 3 2 10 2 2 5 3" xfId="46716" xr:uid="{00000000-0005-0000-0000-00000DAF0000}"/>
    <cellStyle name="Вычисление 3 2 10 2 2 6" xfId="46717" xr:uid="{00000000-0005-0000-0000-00000EAF0000}"/>
    <cellStyle name="Вычисление 3 2 10 2 2 7" xfId="46718" xr:uid="{00000000-0005-0000-0000-00000FAF0000}"/>
    <cellStyle name="Вычисление 3 2 10 2 3" xfId="46719" xr:uid="{00000000-0005-0000-0000-000010AF0000}"/>
    <cellStyle name="Вычисление 3 2 10 2 3 2" xfId="46720" xr:uid="{00000000-0005-0000-0000-000011AF0000}"/>
    <cellStyle name="Вычисление 3 2 10 2 4" xfId="46721" xr:uid="{00000000-0005-0000-0000-000012AF0000}"/>
    <cellStyle name="Вычисление 3 2 10 2 4 2" xfId="46722" xr:uid="{00000000-0005-0000-0000-000013AF0000}"/>
    <cellStyle name="Вычисление 3 2 10 2 4 3" xfId="46723" xr:uid="{00000000-0005-0000-0000-000014AF0000}"/>
    <cellStyle name="Вычисление 3 2 10 2 5" xfId="46724" xr:uid="{00000000-0005-0000-0000-000015AF0000}"/>
    <cellStyle name="Вычисление 3 2 10 2 5 2" xfId="46725" xr:uid="{00000000-0005-0000-0000-000016AF0000}"/>
    <cellStyle name="Вычисление 3 2 10 2 5 3" xfId="46726" xr:uid="{00000000-0005-0000-0000-000017AF0000}"/>
    <cellStyle name="Вычисление 3 2 10 2 6" xfId="46727" xr:uid="{00000000-0005-0000-0000-000018AF0000}"/>
    <cellStyle name="Вычисление 3 2 10 3" xfId="46728" xr:uid="{00000000-0005-0000-0000-000019AF0000}"/>
    <cellStyle name="Вычисление 3 2 10 3 2" xfId="46729" xr:uid="{00000000-0005-0000-0000-00001AAF0000}"/>
    <cellStyle name="Вычисление 3 2 10 3 2 2" xfId="46730" xr:uid="{00000000-0005-0000-0000-00001BAF0000}"/>
    <cellStyle name="Вычисление 3 2 10 3 3" xfId="46731" xr:uid="{00000000-0005-0000-0000-00001CAF0000}"/>
    <cellStyle name="Вычисление 3 2 10 3 3 2" xfId="46732" xr:uid="{00000000-0005-0000-0000-00001DAF0000}"/>
    <cellStyle name="Вычисление 3 2 10 3 3 3" xfId="46733" xr:uid="{00000000-0005-0000-0000-00001EAF0000}"/>
    <cellStyle name="Вычисление 3 2 10 3 4" xfId="46734" xr:uid="{00000000-0005-0000-0000-00001FAF0000}"/>
    <cellStyle name="Вычисление 3 2 10 3 4 2" xfId="46735" xr:uid="{00000000-0005-0000-0000-000020AF0000}"/>
    <cellStyle name="Вычисление 3 2 10 3 4 3" xfId="46736" xr:uid="{00000000-0005-0000-0000-000021AF0000}"/>
    <cellStyle name="Вычисление 3 2 10 3 5" xfId="46737" xr:uid="{00000000-0005-0000-0000-000022AF0000}"/>
    <cellStyle name="Вычисление 3 2 10 3 5 2" xfId="46738" xr:uid="{00000000-0005-0000-0000-000023AF0000}"/>
    <cellStyle name="Вычисление 3 2 10 3 5 3" xfId="46739" xr:uid="{00000000-0005-0000-0000-000024AF0000}"/>
    <cellStyle name="Вычисление 3 2 10 3 6" xfId="46740" xr:uid="{00000000-0005-0000-0000-000025AF0000}"/>
    <cellStyle name="Вычисление 3 2 10 3 7" xfId="46741" xr:uid="{00000000-0005-0000-0000-000026AF0000}"/>
    <cellStyle name="Вычисление 3 2 10 4" xfId="46742" xr:uid="{00000000-0005-0000-0000-000027AF0000}"/>
    <cellStyle name="Вычисление 3 2 10 4 2" xfId="46743" xr:uid="{00000000-0005-0000-0000-000028AF0000}"/>
    <cellStyle name="Вычисление 3 2 10 4 2 2" xfId="46744" xr:uid="{00000000-0005-0000-0000-000029AF0000}"/>
    <cellStyle name="Вычисление 3 2 10 4 3" xfId="46745" xr:uid="{00000000-0005-0000-0000-00002AAF0000}"/>
    <cellStyle name="Вычисление 3 2 10 4 3 2" xfId="46746" xr:uid="{00000000-0005-0000-0000-00002BAF0000}"/>
    <cellStyle name="Вычисление 3 2 10 4 3 3" xfId="46747" xr:uid="{00000000-0005-0000-0000-00002CAF0000}"/>
    <cellStyle name="Вычисление 3 2 10 4 4" xfId="46748" xr:uid="{00000000-0005-0000-0000-00002DAF0000}"/>
    <cellStyle name="Вычисление 3 2 10 4 4 2" xfId="46749" xr:uid="{00000000-0005-0000-0000-00002EAF0000}"/>
    <cellStyle name="Вычисление 3 2 10 4 4 3" xfId="46750" xr:uid="{00000000-0005-0000-0000-00002FAF0000}"/>
    <cellStyle name="Вычисление 3 2 10 4 5" xfId="46751" xr:uid="{00000000-0005-0000-0000-000030AF0000}"/>
    <cellStyle name="Вычисление 3 2 10 4 5 2" xfId="46752" xr:uid="{00000000-0005-0000-0000-000031AF0000}"/>
    <cellStyle name="Вычисление 3 2 10 4 5 3" xfId="46753" xr:uid="{00000000-0005-0000-0000-000032AF0000}"/>
    <cellStyle name="Вычисление 3 2 10 4 6" xfId="46754" xr:uid="{00000000-0005-0000-0000-000033AF0000}"/>
    <cellStyle name="Вычисление 3 2 10 4 7" xfId="46755" xr:uid="{00000000-0005-0000-0000-000034AF0000}"/>
    <cellStyle name="Вычисление 3 2 10 5" xfId="46756" xr:uid="{00000000-0005-0000-0000-000035AF0000}"/>
    <cellStyle name="Вычисление 3 2 10 5 2" xfId="46757" xr:uid="{00000000-0005-0000-0000-000036AF0000}"/>
    <cellStyle name="Вычисление 3 2 10 6" xfId="46758" xr:uid="{00000000-0005-0000-0000-000037AF0000}"/>
    <cellStyle name="Вычисление 3 2 10 6 2" xfId="46759" xr:uid="{00000000-0005-0000-0000-000038AF0000}"/>
    <cellStyle name="Вычисление 3 2 10 6 3" xfId="46760" xr:uid="{00000000-0005-0000-0000-000039AF0000}"/>
    <cellStyle name="Вычисление 3 2 10 7" xfId="46761" xr:uid="{00000000-0005-0000-0000-00003AAF0000}"/>
    <cellStyle name="Вычисление 3 2 10 7 2" xfId="46762" xr:uid="{00000000-0005-0000-0000-00003BAF0000}"/>
    <cellStyle name="Вычисление 3 2 10 7 3" xfId="46763" xr:uid="{00000000-0005-0000-0000-00003CAF0000}"/>
    <cellStyle name="Вычисление 3 2 10 8" xfId="46764" xr:uid="{00000000-0005-0000-0000-00003DAF0000}"/>
    <cellStyle name="Вычисление 3 2 11" xfId="46765" xr:uid="{00000000-0005-0000-0000-00003EAF0000}"/>
    <cellStyle name="Вычисление 3 2 11 2" xfId="46766" xr:uid="{00000000-0005-0000-0000-00003FAF0000}"/>
    <cellStyle name="Вычисление 3 2 11 2 2" xfId="46767" xr:uid="{00000000-0005-0000-0000-000040AF0000}"/>
    <cellStyle name="Вычисление 3 2 11 2 2 2" xfId="46768" xr:uid="{00000000-0005-0000-0000-000041AF0000}"/>
    <cellStyle name="Вычисление 3 2 11 2 3" xfId="46769" xr:uid="{00000000-0005-0000-0000-000042AF0000}"/>
    <cellStyle name="Вычисление 3 2 11 2 3 2" xfId="46770" xr:uid="{00000000-0005-0000-0000-000043AF0000}"/>
    <cellStyle name="Вычисление 3 2 11 2 3 3" xfId="46771" xr:uid="{00000000-0005-0000-0000-000044AF0000}"/>
    <cellStyle name="Вычисление 3 2 11 2 4" xfId="46772" xr:uid="{00000000-0005-0000-0000-000045AF0000}"/>
    <cellStyle name="Вычисление 3 2 11 2 4 2" xfId="46773" xr:uid="{00000000-0005-0000-0000-000046AF0000}"/>
    <cellStyle name="Вычисление 3 2 11 2 4 3" xfId="46774" xr:uid="{00000000-0005-0000-0000-000047AF0000}"/>
    <cellStyle name="Вычисление 3 2 11 2 5" xfId="46775" xr:uid="{00000000-0005-0000-0000-000048AF0000}"/>
    <cellStyle name="Вычисление 3 2 11 2 5 2" xfId="46776" xr:uid="{00000000-0005-0000-0000-000049AF0000}"/>
    <cellStyle name="Вычисление 3 2 11 2 5 3" xfId="46777" xr:uid="{00000000-0005-0000-0000-00004AAF0000}"/>
    <cellStyle name="Вычисление 3 2 11 2 6" xfId="46778" xr:uid="{00000000-0005-0000-0000-00004BAF0000}"/>
    <cellStyle name="Вычисление 3 2 11 2 7" xfId="46779" xr:uid="{00000000-0005-0000-0000-00004CAF0000}"/>
    <cellStyle name="Вычисление 3 2 11 3" xfId="46780" xr:uid="{00000000-0005-0000-0000-00004DAF0000}"/>
    <cellStyle name="Вычисление 3 2 11 3 2" xfId="46781" xr:uid="{00000000-0005-0000-0000-00004EAF0000}"/>
    <cellStyle name="Вычисление 3 2 11 4" xfId="46782" xr:uid="{00000000-0005-0000-0000-00004FAF0000}"/>
    <cellStyle name="Вычисление 3 2 11 4 2" xfId="46783" xr:uid="{00000000-0005-0000-0000-000050AF0000}"/>
    <cellStyle name="Вычисление 3 2 11 4 3" xfId="46784" xr:uid="{00000000-0005-0000-0000-000051AF0000}"/>
    <cellStyle name="Вычисление 3 2 11 5" xfId="46785" xr:uid="{00000000-0005-0000-0000-000052AF0000}"/>
    <cellStyle name="Вычисление 3 2 11 5 2" xfId="46786" xr:uid="{00000000-0005-0000-0000-000053AF0000}"/>
    <cellStyle name="Вычисление 3 2 11 5 3" xfId="46787" xr:uid="{00000000-0005-0000-0000-000054AF0000}"/>
    <cellStyle name="Вычисление 3 2 11 6" xfId="46788" xr:uid="{00000000-0005-0000-0000-000055AF0000}"/>
    <cellStyle name="Вычисление 3 2 12" xfId="46789" xr:uid="{00000000-0005-0000-0000-000056AF0000}"/>
    <cellStyle name="Вычисление 3 2 12 2" xfId="46790" xr:uid="{00000000-0005-0000-0000-000057AF0000}"/>
    <cellStyle name="Вычисление 3 2 12 2 2" xfId="46791" xr:uid="{00000000-0005-0000-0000-000058AF0000}"/>
    <cellStyle name="Вычисление 3 2 12 3" xfId="46792" xr:uid="{00000000-0005-0000-0000-000059AF0000}"/>
    <cellStyle name="Вычисление 3 2 12 3 2" xfId="46793" xr:uid="{00000000-0005-0000-0000-00005AAF0000}"/>
    <cellStyle name="Вычисление 3 2 12 3 3" xfId="46794" xr:uid="{00000000-0005-0000-0000-00005BAF0000}"/>
    <cellStyle name="Вычисление 3 2 12 4" xfId="46795" xr:uid="{00000000-0005-0000-0000-00005CAF0000}"/>
    <cellStyle name="Вычисление 3 2 12 4 2" xfId="46796" xr:uid="{00000000-0005-0000-0000-00005DAF0000}"/>
    <cellStyle name="Вычисление 3 2 12 4 3" xfId="46797" xr:uid="{00000000-0005-0000-0000-00005EAF0000}"/>
    <cellStyle name="Вычисление 3 2 12 5" xfId="46798" xr:uid="{00000000-0005-0000-0000-00005FAF0000}"/>
    <cellStyle name="Вычисление 3 2 12 5 2" xfId="46799" xr:uid="{00000000-0005-0000-0000-000060AF0000}"/>
    <cellStyle name="Вычисление 3 2 12 5 3" xfId="46800" xr:uid="{00000000-0005-0000-0000-000061AF0000}"/>
    <cellStyle name="Вычисление 3 2 12 6" xfId="46801" xr:uid="{00000000-0005-0000-0000-000062AF0000}"/>
    <cellStyle name="Вычисление 3 2 12 7" xfId="46802" xr:uid="{00000000-0005-0000-0000-000063AF0000}"/>
    <cellStyle name="Вычисление 3 2 13" xfId="46803" xr:uid="{00000000-0005-0000-0000-000064AF0000}"/>
    <cellStyle name="Вычисление 3 2 13 2" xfId="46804" xr:uid="{00000000-0005-0000-0000-000065AF0000}"/>
    <cellStyle name="Вычисление 3 2 13 2 2" xfId="46805" xr:uid="{00000000-0005-0000-0000-000066AF0000}"/>
    <cellStyle name="Вычисление 3 2 13 3" xfId="46806" xr:uid="{00000000-0005-0000-0000-000067AF0000}"/>
    <cellStyle name="Вычисление 3 2 13 3 2" xfId="46807" xr:uid="{00000000-0005-0000-0000-000068AF0000}"/>
    <cellStyle name="Вычисление 3 2 13 3 3" xfId="46808" xr:uid="{00000000-0005-0000-0000-000069AF0000}"/>
    <cellStyle name="Вычисление 3 2 13 4" xfId="46809" xr:uid="{00000000-0005-0000-0000-00006AAF0000}"/>
    <cellStyle name="Вычисление 3 2 13 4 2" xfId="46810" xr:uid="{00000000-0005-0000-0000-00006BAF0000}"/>
    <cellStyle name="Вычисление 3 2 13 4 3" xfId="46811" xr:uid="{00000000-0005-0000-0000-00006CAF0000}"/>
    <cellStyle name="Вычисление 3 2 13 5" xfId="46812" xr:uid="{00000000-0005-0000-0000-00006DAF0000}"/>
    <cellStyle name="Вычисление 3 2 13 5 2" xfId="46813" xr:uid="{00000000-0005-0000-0000-00006EAF0000}"/>
    <cellStyle name="Вычисление 3 2 13 5 3" xfId="46814" xr:uid="{00000000-0005-0000-0000-00006FAF0000}"/>
    <cellStyle name="Вычисление 3 2 13 6" xfId="46815" xr:uid="{00000000-0005-0000-0000-000070AF0000}"/>
    <cellStyle name="Вычисление 3 2 13 7" xfId="46816" xr:uid="{00000000-0005-0000-0000-000071AF0000}"/>
    <cellStyle name="Вычисление 3 2 14" xfId="46817" xr:uid="{00000000-0005-0000-0000-000072AF0000}"/>
    <cellStyle name="Вычисление 3 2 14 2" xfId="46818" xr:uid="{00000000-0005-0000-0000-000073AF0000}"/>
    <cellStyle name="Вычисление 3 2 15" xfId="46819" xr:uid="{00000000-0005-0000-0000-000074AF0000}"/>
    <cellStyle name="Вычисление 3 2 15 2" xfId="46820" xr:uid="{00000000-0005-0000-0000-000075AF0000}"/>
    <cellStyle name="Вычисление 3 2 15 3" xfId="46821" xr:uid="{00000000-0005-0000-0000-000076AF0000}"/>
    <cellStyle name="Вычисление 3 2 16" xfId="46822" xr:uid="{00000000-0005-0000-0000-000077AF0000}"/>
    <cellStyle name="Вычисление 3 2 16 2" xfId="46823" xr:uid="{00000000-0005-0000-0000-000078AF0000}"/>
    <cellStyle name="Вычисление 3 2 16 3" xfId="46824" xr:uid="{00000000-0005-0000-0000-000079AF0000}"/>
    <cellStyle name="Вычисление 3 2 17" xfId="46825" xr:uid="{00000000-0005-0000-0000-00007AAF0000}"/>
    <cellStyle name="Вычисление 3 2 2" xfId="26887" xr:uid="{00000000-0005-0000-0000-00007BAF0000}"/>
    <cellStyle name="Вычисление 3 2 2 2" xfId="26888" xr:uid="{00000000-0005-0000-0000-00007CAF0000}"/>
    <cellStyle name="Вычисление 3 2 2 2 2" xfId="46826" xr:uid="{00000000-0005-0000-0000-00007DAF0000}"/>
    <cellStyle name="Вычисление 3 2 2 2 2 2" xfId="46827" xr:uid="{00000000-0005-0000-0000-00007EAF0000}"/>
    <cellStyle name="Вычисление 3 2 2 2 2 2 2" xfId="46828" xr:uid="{00000000-0005-0000-0000-00007FAF0000}"/>
    <cellStyle name="Вычисление 3 2 2 2 2 3" xfId="46829" xr:uid="{00000000-0005-0000-0000-000080AF0000}"/>
    <cellStyle name="Вычисление 3 2 2 2 2 3 2" xfId="46830" xr:uid="{00000000-0005-0000-0000-000081AF0000}"/>
    <cellStyle name="Вычисление 3 2 2 2 2 3 3" xfId="46831" xr:uid="{00000000-0005-0000-0000-000082AF0000}"/>
    <cellStyle name="Вычисление 3 2 2 2 2 4" xfId="46832" xr:uid="{00000000-0005-0000-0000-000083AF0000}"/>
    <cellStyle name="Вычисление 3 2 2 2 2 4 2" xfId="46833" xr:uid="{00000000-0005-0000-0000-000084AF0000}"/>
    <cellStyle name="Вычисление 3 2 2 2 2 4 3" xfId="46834" xr:uid="{00000000-0005-0000-0000-000085AF0000}"/>
    <cellStyle name="Вычисление 3 2 2 2 2 5" xfId="46835" xr:uid="{00000000-0005-0000-0000-000086AF0000}"/>
    <cellStyle name="Вычисление 3 2 2 2 2 5 2" xfId="46836" xr:uid="{00000000-0005-0000-0000-000087AF0000}"/>
    <cellStyle name="Вычисление 3 2 2 2 2 5 3" xfId="46837" xr:uid="{00000000-0005-0000-0000-000088AF0000}"/>
    <cellStyle name="Вычисление 3 2 2 2 2 6" xfId="46838" xr:uid="{00000000-0005-0000-0000-000089AF0000}"/>
    <cellStyle name="Вычисление 3 2 2 2 2 7" xfId="46839" xr:uid="{00000000-0005-0000-0000-00008AAF0000}"/>
    <cellStyle name="Вычисление 3 2 2 2 3" xfId="46840" xr:uid="{00000000-0005-0000-0000-00008BAF0000}"/>
    <cellStyle name="Вычисление 3 2 2 2 3 2" xfId="46841" xr:uid="{00000000-0005-0000-0000-00008CAF0000}"/>
    <cellStyle name="Вычисление 3 2 2 2 4" xfId="46842" xr:uid="{00000000-0005-0000-0000-00008DAF0000}"/>
    <cellStyle name="Вычисление 3 2 2 2 4 2" xfId="46843" xr:uid="{00000000-0005-0000-0000-00008EAF0000}"/>
    <cellStyle name="Вычисление 3 2 2 2 4 3" xfId="46844" xr:uid="{00000000-0005-0000-0000-00008FAF0000}"/>
    <cellStyle name="Вычисление 3 2 2 2 5" xfId="46845" xr:uid="{00000000-0005-0000-0000-000090AF0000}"/>
    <cellStyle name="Вычисление 3 2 2 2 5 2" xfId="46846" xr:uid="{00000000-0005-0000-0000-000091AF0000}"/>
    <cellStyle name="Вычисление 3 2 2 2 5 3" xfId="46847" xr:uid="{00000000-0005-0000-0000-000092AF0000}"/>
    <cellStyle name="Вычисление 3 2 2 2 6" xfId="46848" xr:uid="{00000000-0005-0000-0000-000093AF0000}"/>
    <cellStyle name="Вычисление 3 2 2 3" xfId="46849" xr:uid="{00000000-0005-0000-0000-000094AF0000}"/>
    <cellStyle name="Вычисление 3 2 2 3 2" xfId="46850" xr:uid="{00000000-0005-0000-0000-000095AF0000}"/>
    <cellStyle name="Вычисление 3 2 2 3 2 2" xfId="46851" xr:uid="{00000000-0005-0000-0000-000096AF0000}"/>
    <cellStyle name="Вычисление 3 2 2 3 3" xfId="46852" xr:uid="{00000000-0005-0000-0000-000097AF0000}"/>
    <cellStyle name="Вычисление 3 2 2 3 3 2" xfId="46853" xr:uid="{00000000-0005-0000-0000-000098AF0000}"/>
    <cellStyle name="Вычисление 3 2 2 3 3 3" xfId="46854" xr:uid="{00000000-0005-0000-0000-000099AF0000}"/>
    <cellStyle name="Вычисление 3 2 2 3 4" xfId="46855" xr:uid="{00000000-0005-0000-0000-00009AAF0000}"/>
    <cellStyle name="Вычисление 3 2 2 3 4 2" xfId="46856" xr:uid="{00000000-0005-0000-0000-00009BAF0000}"/>
    <cellStyle name="Вычисление 3 2 2 3 4 3" xfId="46857" xr:uid="{00000000-0005-0000-0000-00009CAF0000}"/>
    <cellStyle name="Вычисление 3 2 2 3 5" xfId="46858" xr:uid="{00000000-0005-0000-0000-00009DAF0000}"/>
    <cellStyle name="Вычисление 3 2 2 3 5 2" xfId="46859" xr:uid="{00000000-0005-0000-0000-00009EAF0000}"/>
    <cellStyle name="Вычисление 3 2 2 3 5 3" xfId="46860" xr:uid="{00000000-0005-0000-0000-00009FAF0000}"/>
    <cellStyle name="Вычисление 3 2 2 3 6" xfId="46861" xr:uid="{00000000-0005-0000-0000-0000A0AF0000}"/>
    <cellStyle name="Вычисление 3 2 2 3 7" xfId="46862" xr:uid="{00000000-0005-0000-0000-0000A1AF0000}"/>
    <cellStyle name="Вычисление 3 2 2 4" xfId="46863" xr:uid="{00000000-0005-0000-0000-0000A2AF0000}"/>
    <cellStyle name="Вычисление 3 2 2 4 2" xfId="46864" xr:uid="{00000000-0005-0000-0000-0000A3AF0000}"/>
    <cellStyle name="Вычисление 3 2 2 4 2 2" xfId="46865" xr:uid="{00000000-0005-0000-0000-0000A4AF0000}"/>
    <cellStyle name="Вычисление 3 2 2 4 3" xfId="46866" xr:uid="{00000000-0005-0000-0000-0000A5AF0000}"/>
    <cellStyle name="Вычисление 3 2 2 4 3 2" xfId="46867" xr:uid="{00000000-0005-0000-0000-0000A6AF0000}"/>
    <cellStyle name="Вычисление 3 2 2 4 3 3" xfId="46868" xr:uid="{00000000-0005-0000-0000-0000A7AF0000}"/>
    <cellStyle name="Вычисление 3 2 2 4 4" xfId="46869" xr:uid="{00000000-0005-0000-0000-0000A8AF0000}"/>
    <cellStyle name="Вычисление 3 2 2 4 4 2" xfId="46870" xr:uid="{00000000-0005-0000-0000-0000A9AF0000}"/>
    <cellStyle name="Вычисление 3 2 2 4 4 3" xfId="46871" xr:uid="{00000000-0005-0000-0000-0000AAAF0000}"/>
    <cellStyle name="Вычисление 3 2 2 4 5" xfId="46872" xr:uid="{00000000-0005-0000-0000-0000ABAF0000}"/>
    <cellStyle name="Вычисление 3 2 2 4 5 2" xfId="46873" xr:uid="{00000000-0005-0000-0000-0000ACAF0000}"/>
    <cellStyle name="Вычисление 3 2 2 4 5 3" xfId="46874" xr:uid="{00000000-0005-0000-0000-0000ADAF0000}"/>
    <cellStyle name="Вычисление 3 2 2 4 6" xfId="46875" xr:uid="{00000000-0005-0000-0000-0000AEAF0000}"/>
    <cellStyle name="Вычисление 3 2 2 4 7" xfId="46876" xr:uid="{00000000-0005-0000-0000-0000AFAF0000}"/>
    <cellStyle name="Вычисление 3 2 2 5" xfId="46877" xr:uid="{00000000-0005-0000-0000-0000B0AF0000}"/>
    <cellStyle name="Вычисление 3 2 2 5 2" xfId="46878" xr:uid="{00000000-0005-0000-0000-0000B1AF0000}"/>
    <cellStyle name="Вычисление 3 2 2 6" xfId="46879" xr:uid="{00000000-0005-0000-0000-0000B2AF0000}"/>
    <cellStyle name="Вычисление 3 2 2 6 2" xfId="46880" xr:uid="{00000000-0005-0000-0000-0000B3AF0000}"/>
    <cellStyle name="Вычисление 3 2 2 6 3" xfId="46881" xr:uid="{00000000-0005-0000-0000-0000B4AF0000}"/>
    <cellStyle name="Вычисление 3 2 2 7" xfId="46882" xr:uid="{00000000-0005-0000-0000-0000B5AF0000}"/>
    <cellStyle name="Вычисление 3 2 2 7 2" xfId="46883" xr:uid="{00000000-0005-0000-0000-0000B6AF0000}"/>
    <cellStyle name="Вычисление 3 2 2 7 3" xfId="46884" xr:uid="{00000000-0005-0000-0000-0000B7AF0000}"/>
    <cellStyle name="Вычисление 3 2 2 8" xfId="46885" xr:uid="{00000000-0005-0000-0000-0000B8AF0000}"/>
    <cellStyle name="Вычисление 3 2 3" xfId="26889" xr:uid="{00000000-0005-0000-0000-0000B9AF0000}"/>
    <cellStyle name="Вычисление 3 2 3 2" xfId="26890" xr:uid="{00000000-0005-0000-0000-0000BAAF0000}"/>
    <cellStyle name="Вычисление 3 2 3 2 2" xfId="46886" xr:uid="{00000000-0005-0000-0000-0000BBAF0000}"/>
    <cellStyle name="Вычисление 3 2 3 2 2 2" xfId="46887" xr:uid="{00000000-0005-0000-0000-0000BCAF0000}"/>
    <cellStyle name="Вычисление 3 2 3 2 2 2 2" xfId="46888" xr:uid="{00000000-0005-0000-0000-0000BDAF0000}"/>
    <cellStyle name="Вычисление 3 2 3 2 2 3" xfId="46889" xr:uid="{00000000-0005-0000-0000-0000BEAF0000}"/>
    <cellStyle name="Вычисление 3 2 3 2 2 3 2" xfId="46890" xr:uid="{00000000-0005-0000-0000-0000BFAF0000}"/>
    <cellStyle name="Вычисление 3 2 3 2 2 3 3" xfId="46891" xr:uid="{00000000-0005-0000-0000-0000C0AF0000}"/>
    <cellStyle name="Вычисление 3 2 3 2 2 4" xfId="46892" xr:uid="{00000000-0005-0000-0000-0000C1AF0000}"/>
    <cellStyle name="Вычисление 3 2 3 2 2 4 2" xfId="46893" xr:uid="{00000000-0005-0000-0000-0000C2AF0000}"/>
    <cellStyle name="Вычисление 3 2 3 2 2 4 3" xfId="46894" xr:uid="{00000000-0005-0000-0000-0000C3AF0000}"/>
    <cellStyle name="Вычисление 3 2 3 2 2 5" xfId="46895" xr:uid="{00000000-0005-0000-0000-0000C4AF0000}"/>
    <cellStyle name="Вычисление 3 2 3 2 2 5 2" xfId="46896" xr:uid="{00000000-0005-0000-0000-0000C5AF0000}"/>
    <cellStyle name="Вычисление 3 2 3 2 2 5 3" xfId="46897" xr:uid="{00000000-0005-0000-0000-0000C6AF0000}"/>
    <cellStyle name="Вычисление 3 2 3 2 2 6" xfId="46898" xr:uid="{00000000-0005-0000-0000-0000C7AF0000}"/>
    <cellStyle name="Вычисление 3 2 3 2 2 7" xfId="46899" xr:uid="{00000000-0005-0000-0000-0000C8AF0000}"/>
    <cellStyle name="Вычисление 3 2 3 2 3" xfId="46900" xr:uid="{00000000-0005-0000-0000-0000C9AF0000}"/>
    <cellStyle name="Вычисление 3 2 3 2 3 2" xfId="46901" xr:uid="{00000000-0005-0000-0000-0000CAAF0000}"/>
    <cellStyle name="Вычисление 3 2 3 2 4" xfId="46902" xr:uid="{00000000-0005-0000-0000-0000CBAF0000}"/>
    <cellStyle name="Вычисление 3 2 3 2 4 2" xfId="46903" xr:uid="{00000000-0005-0000-0000-0000CCAF0000}"/>
    <cellStyle name="Вычисление 3 2 3 2 4 3" xfId="46904" xr:uid="{00000000-0005-0000-0000-0000CDAF0000}"/>
    <cellStyle name="Вычисление 3 2 3 2 5" xfId="46905" xr:uid="{00000000-0005-0000-0000-0000CEAF0000}"/>
    <cellStyle name="Вычисление 3 2 3 2 5 2" xfId="46906" xr:uid="{00000000-0005-0000-0000-0000CFAF0000}"/>
    <cellStyle name="Вычисление 3 2 3 2 5 3" xfId="46907" xr:uid="{00000000-0005-0000-0000-0000D0AF0000}"/>
    <cellStyle name="Вычисление 3 2 3 2 6" xfId="46908" xr:uid="{00000000-0005-0000-0000-0000D1AF0000}"/>
    <cellStyle name="Вычисление 3 2 3 3" xfId="46909" xr:uid="{00000000-0005-0000-0000-0000D2AF0000}"/>
    <cellStyle name="Вычисление 3 2 3 3 2" xfId="46910" xr:uid="{00000000-0005-0000-0000-0000D3AF0000}"/>
    <cellStyle name="Вычисление 3 2 3 3 2 2" xfId="46911" xr:uid="{00000000-0005-0000-0000-0000D4AF0000}"/>
    <cellStyle name="Вычисление 3 2 3 3 3" xfId="46912" xr:uid="{00000000-0005-0000-0000-0000D5AF0000}"/>
    <cellStyle name="Вычисление 3 2 3 3 3 2" xfId="46913" xr:uid="{00000000-0005-0000-0000-0000D6AF0000}"/>
    <cellStyle name="Вычисление 3 2 3 3 3 3" xfId="46914" xr:uid="{00000000-0005-0000-0000-0000D7AF0000}"/>
    <cellStyle name="Вычисление 3 2 3 3 4" xfId="46915" xr:uid="{00000000-0005-0000-0000-0000D8AF0000}"/>
    <cellStyle name="Вычисление 3 2 3 3 4 2" xfId="46916" xr:uid="{00000000-0005-0000-0000-0000D9AF0000}"/>
    <cellStyle name="Вычисление 3 2 3 3 4 3" xfId="46917" xr:uid="{00000000-0005-0000-0000-0000DAAF0000}"/>
    <cellStyle name="Вычисление 3 2 3 3 5" xfId="46918" xr:uid="{00000000-0005-0000-0000-0000DBAF0000}"/>
    <cellStyle name="Вычисление 3 2 3 3 5 2" xfId="46919" xr:uid="{00000000-0005-0000-0000-0000DCAF0000}"/>
    <cellStyle name="Вычисление 3 2 3 3 5 3" xfId="46920" xr:uid="{00000000-0005-0000-0000-0000DDAF0000}"/>
    <cellStyle name="Вычисление 3 2 3 3 6" xfId="46921" xr:uid="{00000000-0005-0000-0000-0000DEAF0000}"/>
    <cellStyle name="Вычисление 3 2 3 3 7" xfId="46922" xr:uid="{00000000-0005-0000-0000-0000DFAF0000}"/>
    <cellStyle name="Вычисление 3 2 3 4" xfId="46923" xr:uid="{00000000-0005-0000-0000-0000E0AF0000}"/>
    <cellStyle name="Вычисление 3 2 3 4 2" xfId="46924" xr:uid="{00000000-0005-0000-0000-0000E1AF0000}"/>
    <cellStyle name="Вычисление 3 2 3 4 2 2" xfId="46925" xr:uid="{00000000-0005-0000-0000-0000E2AF0000}"/>
    <cellStyle name="Вычисление 3 2 3 4 3" xfId="46926" xr:uid="{00000000-0005-0000-0000-0000E3AF0000}"/>
    <cellStyle name="Вычисление 3 2 3 4 3 2" xfId="46927" xr:uid="{00000000-0005-0000-0000-0000E4AF0000}"/>
    <cellStyle name="Вычисление 3 2 3 4 3 3" xfId="46928" xr:uid="{00000000-0005-0000-0000-0000E5AF0000}"/>
    <cellStyle name="Вычисление 3 2 3 4 4" xfId="46929" xr:uid="{00000000-0005-0000-0000-0000E6AF0000}"/>
    <cellStyle name="Вычисление 3 2 3 4 4 2" xfId="46930" xr:uid="{00000000-0005-0000-0000-0000E7AF0000}"/>
    <cellStyle name="Вычисление 3 2 3 4 4 3" xfId="46931" xr:uid="{00000000-0005-0000-0000-0000E8AF0000}"/>
    <cellStyle name="Вычисление 3 2 3 4 5" xfId="46932" xr:uid="{00000000-0005-0000-0000-0000E9AF0000}"/>
    <cellStyle name="Вычисление 3 2 3 4 5 2" xfId="46933" xr:uid="{00000000-0005-0000-0000-0000EAAF0000}"/>
    <cellStyle name="Вычисление 3 2 3 4 5 3" xfId="46934" xr:uid="{00000000-0005-0000-0000-0000EBAF0000}"/>
    <cellStyle name="Вычисление 3 2 3 4 6" xfId="46935" xr:uid="{00000000-0005-0000-0000-0000ECAF0000}"/>
    <cellStyle name="Вычисление 3 2 3 4 7" xfId="46936" xr:uid="{00000000-0005-0000-0000-0000EDAF0000}"/>
    <cellStyle name="Вычисление 3 2 3 5" xfId="46937" xr:uid="{00000000-0005-0000-0000-0000EEAF0000}"/>
    <cellStyle name="Вычисление 3 2 3 5 2" xfId="46938" xr:uid="{00000000-0005-0000-0000-0000EFAF0000}"/>
    <cellStyle name="Вычисление 3 2 3 6" xfId="46939" xr:uid="{00000000-0005-0000-0000-0000F0AF0000}"/>
    <cellStyle name="Вычисление 3 2 3 6 2" xfId="46940" xr:uid="{00000000-0005-0000-0000-0000F1AF0000}"/>
    <cellStyle name="Вычисление 3 2 3 6 3" xfId="46941" xr:uid="{00000000-0005-0000-0000-0000F2AF0000}"/>
    <cellStyle name="Вычисление 3 2 3 7" xfId="46942" xr:uid="{00000000-0005-0000-0000-0000F3AF0000}"/>
    <cellStyle name="Вычисление 3 2 3 7 2" xfId="46943" xr:uid="{00000000-0005-0000-0000-0000F4AF0000}"/>
    <cellStyle name="Вычисление 3 2 3 7 3" xfId="46944" xr:uid="{00000000-0005-0000-0000-0000F5AF0000}"/>
    <cellStyle name="Вычисление 3 2 3 8" xfId="46945" xr:uid="{00000000-0005-0000-0000-0000F6AF0000}"/>
    <cellStyle name="Вычисление 3 2 4" xfId="26891" xr:uid="{00000000-0005-0000-0000-0000F7AF0000}"/>
    <cellStyle name="Вычисление 3 2 4 2" xfId="26892" xr:uid="{00000000-0005-0000-0000-0000F8AF0000}"/>
    <cellStyle name="Вычисление 3 2 4 2 2" xfId="46946" xr:uid="{00000000-0005-0000-0000-0000F9AF0000}"/>
    <cellStyle name="Вычисление 3 2 4 2 2 2" xfId="46947" xr:uid="{00000000-0005-0000-0000-0000FAAF0000}"/>
    <cellStyle name="Вычисление 3 2 4 2 2 2 2" xfId="46948" xr:uid="{00000000-0005-0000-0000-0000FBAF0000}"/>
    <cellStyle name="Вычисление 3 2 4 2 2 3" xfId="46949" xr:uid="{00000000-0005-0000-0000-0000FCAF0000}"/>
    <cellStyle name="Вычисление 3 2 4 2 2 3 2" xfId="46950" xr:uid="{00000000-0005-0000-0000-0000FDAF0000}"/>
    <cellStyle name="Вычисление 3 2 4 2 2 3 3" xfId="46951" xr:uid="{00000000-0005-0000-0000-0000FEAF0000}"/>
    <cellStyle name="Вычисление 3 2 4 2 2 4" xfId="46952" xr:uid="{00000000-0005-0000-0000-0000FFAF0000}"/>
    <cellStyle name="Вычисление 3 2 4 2 2 4 2" xfId="46953" xr:uid="{00000000-0005-0000-0000-000000B00000}"/>
    <cellStyle name="Вычисление 3 2 4 2 2 4 3" xfId="46954" xr:uid="{00000000-0005-0000-0000-000001B00000}"/>
    <cellStyle name="Вычисление 3 2 4 2 2 5" xfId="46955" xr:uid="{00000000-0005-0000-0000-000002B00000}"/>
    <cellStyle name="Вычисление 3 2 4 2 2 5 2" xfId="46956" xr:uid="{00000000-0005-0000-0000-000003B00000}"/>
    <cellStyle name="Вычисление 3 2 4 2 2 5 3" xfId="46957" xr:uid="{00000000-0005-0000-0000-000004B00000}"/>
    <cellStyle name="Вычисление 3 2 4 2 2 6" xfId="46958" xr:uid="{00000000-0005-0000-0000-000005B00000}"/>
    <cellStyle name="Вычисление 3 2 4 2 2 7" xfId="46959" xr:uid="{00000000-0005-0000-0000-000006B00000}"/>
    <cellStyle name="Вычисление 3 2 4 2 3" xfId="46960" xr:uid="{00000000-0005-0000-0000-000007B00000}"/>
    <cellStyle name="Вычисление 3 2 4 2 3 2" xfId="46961" xr:uid="{00000000-0005-0000-0000-000008B00000}"/>
    <cellStyle name="Вычисление 3 2 4 2 4" xfId="46962" xr:uid="{00000000-0005-0000-0000-000009B00000}"/>
    <cellStyle name="Вычисление 3 2 4 2 4 2" xfId="46963" xr:uid="{00000000-0005-0000-0000-00000AB00000}"/>
    <cellStyle name="Вычисление 3 2 4 2 4 3" xfId="46964" xr:uid="{00000000-0005-0000-0000-00000BB00000}"/>
    <cellStyle name="Вычисление 3 2 4 2 5" xfId="46965" xr:uid="{00000000-0005-0000-0000-00000CB00000}"/>
    <cellStyle name="Вычисление 3 2 4 2 5 2" xfId="46966" xr:uid="{00000000-0005-0000-0000-00000DB00000}"/>
    <cellStyle name="Вычисление 3 2 4 2 5 3" xfId="46967" xr:uid="{00000000-0005-0000-0000-00000EB00000}"/>
    <cellStyle name="Вычисление 3 2 4 2 6" xfId="46968" xr:uid="{00000000-0005-0000-0000-00000FB00000}"/>
    <cellStyle name="Вычисление 3 2 4 3" xfId="46969" xr:uid="{00000000-0005-0000-0000-000010B00000}"/>
    <cellStyle name="Вычисление 3 2 4 3 2" xfId="46970" xr:uid="{00000000-0005-0000-0000-000011B00000}"/>
    <cellStyle name="Вычисление 3 2 4 3 2 2" xfId="46971" xr:uid="{00000000-0005-0000-0000-000012B00000}"/>
    <cellStyle name="Вычисление 3 2 4 3 3" xfId="46972" xr:uid="{00000000-0005-0000-0000-000013B00000}"/>
    <cellStyle name="Вычисление 3 2 4 3 3 2" xfId="46973" xr:uid="{00000000-0005-0000-0000-000014B00000}"/>
    <cellStyle name="Вычисление 3 2 4 3 3 3" xfId="46974" xr:uid="{00000000-0005-0000-0000-000015B00000}"/>
    <cellStyle name="Вычисление 3 2 4 3 4" xfId="46975" xr:uid="{00000000-0005-0000-0000-000016B00000}"/>
    <cellStyle name="Вычисление 3 2 4 3 4 2" xfId="46976" xr:uid="{00000000-0005-0000-0000-000017B00000}"/>
    <cellStyle name="Вычисление 3 2 4 3 4 3" xfId="46977" xr:uid="{00000000-0005-0000-0000-000018B00000}"/>
    <cellStyle name="Вычисление 3 2 4 3 5" xfId="46978" xr:uid="{00000000-0005-0000-0000-000019B00000}"/>
    <cellStyle name="Вычисление 3 2 4 3 5 2" xfId="46979" xr:uid="{00000000-0005-0000-0000-00001AB00000}"/>
    <cellStyle name="Вычисление 3 2 4 3 5 3" xfId="46980" xr:uid="{00000000-0005-0000-0000-00001BB00000}"/>
    <cellStyle name="Вычисление 3 2 4 3 6" xfId="46981" xr:uid="{00000000-0005-0000-0000-00001CB00000}"/>
    <cellStyle name="Вычисление 3 2 4 3 7" xfId="46982" xr:uid="{00000000-0005-0000-0000-00001DB00000}"/>
    <cellStyle name="Вычисление 3 2 4 4" xfId="46983" xr:uid="{00000000-0005-0000-0000-00001EB00000}"/>
    <cellStyle name="Вычисление 3 2 4 4 2" xfId="46984" xr:uid="{00000000-0005-0000-0000-00001FB00000}"/>
    <cellStyle name="Вычисление 3 2 4 4 2 2" xfId="46985" xr:uid="{00000000-0005-0000-0000-000020B00000}"/>
    <cellStyle name="Вычисление 3 2 4 4 3" xfId="46986" xr:uid="{00000000-0005-0000-0000-000021B00000}"/>
    <cellStyle name="Вычисление 3 2 4 4 3 2" xfId="46987" xr:uid="{00000000-0005-0000-0000-000022B00000}"/>
    <cellStyle name="Вычисление 3 2 4 4 3 3" xfId="46988" xr:uid="{00000000-0005-0000-0000-000023B00000}"/>
    <cellStyle name="Вычисление 3 2 4 4 4" xfId="46989" xr:uid="{00000000-0005-0000-0000-000024B00000}"/>
    <cellStyle name="Вычисление 3 2 4 4 4 2" xfId="46990" xr:uid="{00000000-0005-0000-0000-000025B00000}"/>
    <cellStyle name="Вычисление 3 2 4 4 4 3" xfId="46991" xr:uid="{00000000-0005-0000-0000-000026B00000}"/>
    <cellStyle name="Вычисление 3 2 4 4 5" xfId="46992" xr:uid="{00000000-0005-0000-0000-000027B00000}"/>
    <cellStyle name="Вычисление 3 2 4 4 5 2" xfId="46993" xr:uid="{00000000-0005-0000-0000-000028B00000}"/>
    <cellStyle name="Вычисление 3 2 4 4 5 3" xfId="46994" xr:uid="{00000000-0005-0000-0000-000029B00000}"/>
    <cellStyle name="Вычисление 3 2 4 4 6" xfId="46995" xr:uid="{00000000-0005-0000-0000-00002AB00000}"/>
    <cellStyle name="Вычисление 3 2 4 4 7" xfId="46996" xr:uid="{00000000-0005-0000-0000-00002BB00000}"/>
    <cellStyle name="Вычисление 3 2 4 5" xfId="46997" xr:uid="{00000000-0005-0000-0000-00002CB00000}"/>
    <cellStyle name="Вычисление 3 2 4 5 2" xfId="46998" xr:uid="{00000000-0005-0000-0000-00002DB00000}"/>
    <cellStyle name="Вычисление 3 2 4 6" xfId="46999" xr:uid="{00000000-0005-0000-0000-00002EB00000}"/>
    <cellStyle name="Вычисление 3 2 4 6 2" xfId="47000" xr:uid="{00000000-0005-0000-0000-00002FB00000}"/>
    <cellStyle name="Вычисление 3 2 4 6 3" xfId="47001" xr:uid="{00000000-0005-0000-0000-000030B00000}"/>
    <cellStyle name="Вычисление 3 2 4 7" xfId="47002" xr:uid="{00000000-0005-0000-0000-000031B00000}"/>
    <cellStyle name="Вычисление 3 2 4 7 2" xfId="47003" xr:uid="{00000000-0005-0000-0000-000032B00000}"/>
    <cellStyle name="Вычисление 3 2 4 7 3" xfId="47004" xr:uid="{00000000-0005-0000-0000-000033B00000}"/>
    <cellStyle name="Вычисление 3 2 4 8" xfId="47005" xr:uid="{00000000-0005-0000-0000-000034B00000}"/>
    <cellStyle name="Вычисление 3 2 5" xfId="26893" xr:uid="{00000000-0005-0000-0000-000035B00000}"/>
    <cellStyle name="Вычисление 3 2 5 2" xfId="26894" xr:uid="{00000000-0005-0000-0000-000036B00000}"/>
    <cellStyle name="Вычисление 3 2 5 2 2" xfId="47006" xr:uid="{00000000-0005-0000-0000-000037B00000}"/>
    <cellStyle name="Вычисление 3 2 5 2 2 2" xfId="47007" xr:uid="{00000000-0005-0000-0000-000038B00000}"/>
    <cellStyle name="Вычисление 3 2 5 2 2 2 2" xfId="47008" xr:uid="{00000000-0005-0000-0000-000039B00000}"/>
    <cellStyle name="Вычисление 3 2 5 2 2 3" xfId="47009" xr:uid="{00000000-0005-0000-0000-00003AB00000}"/>
    <cellStyle name="Вычисление 3 2 5 2 2 3 2" xfId="47010" xr:uid="{00000000-0005-0000-0000-00003BB00000}"/>
    <cellStyle name="Вычисление 3 2 5 2 2 3 3" xfId="47011" xr:uid="{00000000-0005-0000-0000-00003CB00000}"/>
    <cellStyle name="Вычисление 3 2 5 2 2 4" xfId="47012" xr:uid="{00000000-0005-0000-0000-00003DB00000}"/>
    <cellStyle name="Вычисление 3 2 5 2 2 4 2" xfId="47013" xr:uid="{00000000-0005-0000-0000-00003EB00000}"/>
    <cellStyle name="Вычисление 3 2 5 2 2 4 3" xfId="47014" xr:uid="{00000000-0005-0000-0000-00003FB00000}"/>
    <cellStyle name="Вычисление 3 2 5 2 2 5" xfId="47015" xr:uid="{00000000-0005-0000-0000-000040B00000}"/>
    <cellStyle name="Вычисление 3 2 5 2 2 5 2" xfId="47016" xr:uid="{00000000-0005-0000-0000-000041B00000}"/>
    <cellStyle name="Вычисление 3 2 5 2 2 5 3" xfId="47017" xr:uid="{00000000-0005-0000-0000-000042B00000}"/>
    <cellStyle name="Вычисление 3 2 5 2 2 6" xfId="47018" xr:uid="{00000000-0005-0000-0000-000043B00000}"/>
    <cellStyle name="Вычисление 3 2 5 2 2 7" xfId="47019" xr:uid="{00000000-0005-0000-0000-000044B00000}"/>
    <cellStyle name="Вычисление 3 2 5 2 3" xfId="47020" xr:uid="{00000000-0005-0000-0000-000045B00000}"/>
    <cellStyle name="Вычисление 3 2 5 2 3 2" xfId="47021" xr:uid="{00000000-0005-0000-0000-000046B00000}"/>
    <cellStyle name="Вычисление 3 2 5 2 4" xfId="47022" xr:uid="{00000000-0005-0000-0000-000047B00000}"/>
    <cellStyle name="Вычисление 3 2 5 2 4 2" xfId="47023" xr:uid="{00000000-0005-0000-0000-000048B00000}"/>
    <cellStyle name="Вычисление 3 2 5 2 4 3" xfId="47024" xr:uid="{00000000-0005-0000-0000-000049B00000}"/>
    <cellStyle name="Вычисление 3 2 5 2 5" xfId="47025" xr:uid="{00000000-0005-0000-0000-00004AB00000}"/>
    <cellStyle name="Вычисление 3 2 5 2 5 2" xfId="47026" xr:uid="{00000000-0005-0000-0000-00004BB00000}"/>
    <cellStyle name="Вычисление 3 2 5 2 5 3" xfId="47027" xr:uid="{00000000-0005-0000-0000-00004CB00000}"/>
    <cellStyle name="Вычисление 3 2 5 2 6" xfId="47028" xr:uid="{00000000-0005-0000-0000-00004DB00000}"/>
    <cellStyle name="Вычисление 3 2 5 3" xfId="47029" xr:uid="{00000000-0005-0000-0000-00004EB00000}"/>
    <cellStyle name="Вычисление 3 2 5 3 2" xfId="47030" xr:uid="{00000000-0005-0000-0000-00004FB00000}"/>
    <cellStyle name="Вычисление 3 2 5 3 2 2" xfId="47031" xr:uid="{00000000-0005-0000-0000-000050B00000}"/>
    <cellStyle name="Вычисление 3 2 5 3 3" xfId="47032" xr:uid="{00000000-0005-0000-0000-000051B00000}"/>
    <cellStyle name="Вычисление 3 2 5 3 3 2" xfId="47033" xr:uid="{00000000-0005-0000-0000-000052B00000}"/>
    <cellStyle name="Вычисление 3 2 5 3 3 3" xfId="47034" xr:uid="{00000000-0005-0000-0000-000053B00000}"/>
    <cellStyle name="Вычисление 3 2 5 3 4" xfId="47035" xr:uid="{00000000-0005-0000-0000-000054B00000}"/>
    <cellStyle name="Вычисление 3 2 5 3 4 2" xfId="47036" xr:uid="{00000000-0005-0000-0000-000055B00000}"/>
    <cellStyle name="Вычисление 3 2 5 3 4 3" xfId="47037" xr:uid="{00000000-0005-0000-0000-000056B00000}"/>
    <cellStyle name="Вычисление 3 2 5 3 5" xfId="47038" xr:uid="{00000000-0005-0000-0000-000057B00000}"/>
    <cellStyle name="Вычисление 3 2 5 3 5 2" xfId="47039" xr:uid="{00000000-0005-0000-0000-000058B00000}"/>
    <cellStyle name="Вычисление 3 2 5 3 5 3" xfId="47040" xr:uid="{00000000-0005-0000-0000-000059B00000}"/>
    <cellStyle name="Вычисление 3 2 5 3 6" xfId="47041" xr:uid="{00000000-0005-0000-0000-00005AB00000}"/>
    <cellStyle name="Вычисление 3 2 5 3 7" xfId="47042" xr:uid="{00000000-0005-0000-0000-00005BB00000}"/>
    <cellStyle name="Вычисление 3 2 5 4" xfId="47043" xr:uid="{00000000-0005-0000-0000-00005CB00000}"/>
    <cellStyle name="Вычисление 3 2 5 4 2" xfId="47044" xr:uid="{00000000-0005-0000-0000-00005DB00000}"/>
    <cellStyle name="Вычисление 3 2 5 4 2 2" xfId="47045" xr:uid="{00000000-0005-0000-0000-00005EB00000}"/>
    <cellStyle name="Вычисление 3 2 5 4 3" xfId="47046" xr:uid="{00000000-0005-0000-0000-00005FB00000}"/>
    <cellStyle name="Вычисление 3 2 5 4 3 2" xfId="47047" xr:uid="{00000000-0005-0000-0000-000060B00000}"/>
    <cellStyle name="Вычисление 3 2 5 4 3 3" xfId="47048" xr:uid="{00000000-0005-0000-0000-000061B00000}"/>
    <cellStyle name="Вычисление 3 2 5 4 4" xfId="47049" xr:uid="{00000000-0005-0000-0000-000062B00000}"/>
    <cellStyle name="Вычисление 3 2 5 4 4 2" xfId="47050" xr:uid="{00000000-0005-0000-0000-000063B00000}"/>
    <cellStyle name="Вычисление 3 2 5 4 4 3" xfId="47051" xr:uid="{00000000-0005-0000-0000-000064B00000}"/>
    <cellStyle name="Вычисление 3 2 5 4 5" xfId="47052" xr:uid="{00000000-0005-0000-0000-000065B00000}"/>
    <cellStyle name="Вычисление 3 2 5 4 5 2" xfId="47053" xr:uid="{00000000-0005-0000-0000-000066B00000}"/>
    <cellStyle name="Вычисление 3 2 5 4 5 3" xfId="47054" xr:uid="{00000000-0005-0000-0000-000067B00000}"/>
    <cellStyle name="Вычисление 3 2 5 4 6" xfId="47055" xr:uid="{00000000-0005-0000-0000-000068B00000}"/>
    <cellStyle name="Вычисление 3 2 5 4 7" xfId="47056" xr:uid="{00000000-0005-0000-0000-000069B00000}"/>
    <cellStyle name="Вычисление 3 2 5 5" xfId="47057" xr:uid="{00000000-0005-0000-0000-00006AB00000}"/>
    <cellStyle name="Вычисление 3 2 5 5 2" xfId="47058" xr:uid="{00000000-0005-0000-0000-00006BB00000}"/>
    <cellStyle name="Вычисление 3 2 5 6" xfId="47059" xr:uid="{00000000-0005-0000-0000-00006CB00000}"/>
    <cellStyle name="Вычисление 3 2 5 6 2" xfId="47060" xr:uid="{00000000-0005-0000-0000-00006DB00000}"/>
    <cellStyle name="Вычисление 3 2 5 6 3" xfId="47061" xr:uid="{00000000-0005-0000-0000-00006EB00000}"/>
    <cellStyle name="Вычисление 3 2 5 7" xfId="47062" xr:uid="{00000000-0005-0000-0000-00006FB00000}"/>
    <cellStyle name="Вычисление 3 2 5 7 2" xfId="47063" xr:uid="{00000000-0005-0000-0000-000070B00000}"/>
    <cellStyle name="Вычисление 3 2 5 7 3" xfId="47064" xr:uid="{00000000-0005-0000-0000-000071B00000}"/>
    <cellStyle name="Вычисление 3 2 5 8" xfId="47065" xr:uid="{00000000-0005-0000-0000-000072B00000}"/>
    <cellStyle name="Вычисление 3 2 6" xfId="26895" xr:uid="{00000000-0005-0000-0000-000073B00000}"/>
    <cellStyle name="Вычисление 3 2 6 2" xfId="47066" xr:uid="{00000000-0005-0000-0000-000074B00000}"/>
    <cellStyle name="Вычисление 3 2 6 2 2" xfId="47067" xr:uid="{00000000-0005-0000-0000-000075B00000}"/>
    <cellStyle name="Вычисление 3 2 6 2 2 2" xfId="47068" xr:uid="{00000000-0005-0000-0000-000076B00000}"/>
    <cellStyle name="Вычисление 3 2 6 2 2 2 2" xfId="47069" xr:uid="{00000000-0005-0000-0000-000077B00000}"/>
    <cellStyle name="Вычисление 3 2 6 2 2 3" xfId="47070" xr:uid="{00000000-0005-0000-0000-000078B00000}"/>
    <cellStyle name="Вычисление 3 2 6 2 2 3 2" xfId="47071" xr:uid="{00000000-0005-0000-0000-000079B00000}"/>
    <cellStyle name="Вычисление 3 2 6 2 2 3 3" xfId="47072" xr:uid="{00000000-0005-0000-0000-00007AB00000}"/>
    <cellStyle name="Вычисление 3 2 6 2 2 4" xfId="47073" xr:uid="{00000000-0005-0000-0000-00007BB00000}"/>
    <cellStyle name="Вычисление 3 2 6 2 2 4 2" xfId="47074" xr:uid="{00000000-0005-0000-0000-00007CB00000}"/>
    <cellStyle name="Вычисление 3 2 6 2 2 4 3" xfId="47075" xr:uid="{00000000-0005-0000-0000-00007DB00000}"/>
    <cellStyle name="Вычисление 3 2 6 2 2 5" xfId="47076" xr:uid="{00000000-0005-0000-0000-00007EB00000}"/>
    <cellStyle name="Вычисление 3 2 6 2 2 5 2" xfId="47077" xr:uid="{00000000-0005-0000-0000-00007FB00000}"/>
    <cellStyle name="Вычисление 3 2 6 2 2 5 3" xfId="47078" xr:uid="{00000000-0005-0000-0000-000080B00000}"/>
    <cellStyle name="Вычисление 3 2 6 2 2 6" xfId="47079" xr:uid="{00000000-0005-0000-0000-000081B00000}"/>
    <cellStyle name="Вычисление 3 2 6 2 2 7" xfId="47080" xr:uid="{00000000-0005-0000-0000-000082B00000}"/>
    <cellStyle name="Вычисление 3 2 6 2 3" xfId="47081" xr:uid="{00000000-0005-0000-0000-000083B00000}"/>
    <cellStyle name="Вычисление 3 2 6 2 3 2" xfId="47082" xr:uid="{00000000-0005-0000-0000-000084B00000}"/>
    <cellStyle name="Вычисление 3 2 6 2 4" xfId="47083" xr:uid="{00000000-0005-0000-0000-000085B00000}"/>
    <cellStyle name="Вычисление 3 2 6 2 4 2" xfId="47084" xr:uid="{00000000-0005-0000-0000-000086B00000}"/>
    <cellStyle name="Вычисление 3 2 6 2 4 3" xfId="47085" xr:uid="{00000000-0005-0000-0000-000087B00000}"/>
    <cellStyle name="Вычисление 3 2 6 2 5" xfId="47086" xr:uid="{00000000-0005-0000-0000-000088B00000}"/>
    <cellStyle name="Вычисление 3 2 6 2 5 2" xfId="47087" xr:uid="{00000000-0005-0000-0000-000089B00000}"/>
    <cellStyle name="Вычисление 3 2 6 2 5 3" xfId="47088" xr:uid="{00000000-0005-0000-0000-00008AB00000}"/>
    <cellStyle name="Вычисление 3 2 6 2 6" xfId="47089" xr:uid="{00000000-0005-0000-0000-00008BB00000}"/>
    <cellStyle name="Вычисление 3 2 6 3" xfId="47090" xr:uid="{00000000-0005-0000-0000-00008CB00000}"/>
    <cellStyle name="Вычисление 3 2 6 3 2" xfId="47091" xr:uid="{00000000-0005-0000-0000-00008DB00000}"/>
    <cellStyle name="Вычисление 3 2 6 3 2 2" xfId="47092" xr:uid="{00000000-0005-0000-0000-00008EB00000}"/>
    <cellStyle name="Вычисление 3 2 6 3 3" xfId="47093" xr:uid="{00000000-0005-0000-0000-00008FB00000}"/>
    <cellStyle name="Вычисление 3 2 6 3 3 2" xfId="47094" xr:uid="{00000000-0005-0000-0000-000090B00000}"/>
    <cellStyle name="Вычисление 3 2 6 3 3 3" xfId="47095" xr:uid="{00000000-0005-0000-0000-000091B00000}"/>
    <cellStyle name="Вычисление 3 2 6 3 4" xfId="47096" xr:uid="{00000000-0005-0000-0000-000092B00000}"/>
    <cellStyle name="Вычисление 3 2 6 3 4 2" xfId="47097" xr:uid="{00000000-0005-0000-0000-000093B00000}"/>
    <cellStyle name="Вычисление 3 2 6 3 4 3" xfId="47098" xr:uid="{00000000-0005-0000-0000-000094B00000}"/>
    <cellStyle name="Вычисление 3 2 6 3 5" xfId="47099" xr:uid="{00000000-0005-0000-0000-000095B00000}"/>
    <cellStyle name="Вычисление 3 2 6 3 5 2" xfId="47100" xr:uid="{00000000-0005-0000-0000-000096B00000}"/>
    <cellStyle name="Вычисление 3 2 6 3 5 3" xfId="47101" xr:uid="{00000000-0005-0000-0000-000097B00000}"/>
    <cellStyle name="Вычисление 3 2 6 3 6" xfId="47102" xr:uid="{00000000-0005-0000-0000-000098B00000}"/>
    <cellStyle name="Вычисление 3 2 6 3 7" xfId="47103" xr:uid="{00000000-0005-0000-0000-000099B00000}"/>
    <cellStyle name="Вычисление 3 2 6 4" xfId="47104" xr:uid="{00000000-0005-0000-0000-00009AB00000}"/>
    <cellStyle name="Вычисление 3 2 6 4 2" xfId="47105" xr:uid="{00000000-0005-0000-0000-00009BB00000}"/>
    <cellStyle name="Вычисление 3 2 6 4 2 2" xfId="47106" xr:uid="{00000000-0005-0000-0000-00009CB00000}"/>
    <cellStyle name="Вычисление 3 2 6 4 3" xfId="47107" xr:uid="{00000000-0005-0000-0000-00009DB00000}"/>
    <cellStyle name="Вычисление 3 2 6 4 3 2" xfId="47108" xr:uid="{00000000-0005-0000-0000-00009EB00000}"/>
    <cellStyle name="Вычисление 3 2 6 4 3 3" xfId="47109" xr:uid="{00000000-0005-0000-0000-00009FB00000}"/>
    <cellStyle name="Вычисление 3 2 6 4 4" xfId="47110" xr:uid="{00000000-0005-0000-0000-0000A0B00000}"/>
    <cellStyle name="Вычисление 3 2 6 4 4 2" xfId="47111" xr:uid="{00000000-0005-0000-0000-0000A1B00000}"/>
    <cellStyle name="Вычисление 3 2 6 4 4 3" xfId="47112" xr:uid="{00000000-0005-0000-0000-0000A2B00000}"/>
    <cellStyle name="Вычисление 3 2 6 4 5" xfId="47113" xr:uid="{00000000-0005-0000-0000-0000A3B00000}"/>
    <cellStyle name="Вычисление 3 2 6 4 5 2" xfId="47114" xr:uid="{00000000-0005-0000-0000-0000A4B00000}"/>
    <cellStyle name="Вычисление 3 2 6 4 5 3" xfId="47115" xr:uid="{00000000-0005-0000-0000-0000A5B00000}"/>
    <cellStyle name="Вычисление 3 2 6 4 6" xfId="47116" xr:uid="{00000000-0005-0000-0000-0000A6B00000}"/>
    <cellStyle name="Вычисление 3 2 6 4 7" xfId="47117" xr:uid="{00000000-0005-0000-0000-0000A7B00000}"/>
    <cellStyle name="Вычисление 3 2 6 5" xfId="47118" xr:uid="{00000000-0005-0000-0000-0000A8B00000}"/>
    <cellStyle name="Вычисление 3 2 6 5 2" xfId="47119" xr:uid="{00000000-0005-0000-0000-0000A9B00000}"/>
    <cellStyle name="Вычисление 3 2 6 6" xfId="47120" xr:uid="{00000000-0005-0000-0000-0000AAB00000}"/>
    <cellStyle name="Вычисление 3 2 6 6 2" xfId="47121" xr:uid="{00000000-0005-0000-0000-0000ABB00000}"/>
    <cellStyle name="Вычисление 3 2 6 6 3" xfId="47122" xr:uid="{00000000-0005-0000-0000-0000ACB00000}"/>
    <cellStyle name="Вычисление 3 2 6 7" xfId="47123" xr:uid="{00000000-0005-0000-0000-0000ADB00000}"/>
    <cellStyle name="Вычисление 3 2 6 7 2" xfId="47124" xr:uid="{00000000-0005-0000-0000-0000AEB00000}"/>
    <cellStyle name="Вычисление 3 2 6 7 3" xfId="47125" xr:uid="{00000000-0005-0000-0000-0000AFB00000}"/>
    <cellStyle name="Вычисление 3 2 6 8" xfId="47126" xr:uid="{00000000-0005-0000-0000-0000B0B00000}"/>
    <cellStyle name="Вычисление 3 2 7" xfId="26896" xr:uid="{00000000-0005-0000-0000-0000B1B00000}"/>
    <cellStyle name="Вычисление 3 2 7 2" xfId="47127" xr:uid="{00000000-0005-0000-0000-0000B2B00000}"/>
    <cellStyle name="Вычисление 3 2 7 2 2" xfId="47128" xr:uid="{00000000-0005-0000-0000-0000B3B00000}"/>
    <cellStyle name="Вычисление 3 2 7 2 2 2" xfId="47129" xr:uid="{00000000-0005-0000-0000-0000B4B00000}"/>
    <cellStyle name="Вычисление 3 2 7 2 2 2 2" xfId="47130" xr:uid="{00000000-0005-0000-0000-0000B5B00000}"/>
    <cellStyle name="Вычисление 3 2 7 2 2 3" xfId="47131" xr:uid="{00000000-0005-0000-0000-0000B6B00000}"/>
    <cellStyle name="Вычисление 3 2 7 2 2 3 2" xfId="47132" xr:uid="{00000000-0005-0000-0000-0000B7B00000}"/>
    <cellStyle name="Вычисление 3 2 7 2 2 3 3" xfId="47133" xr:uid="{00000000-0005-0000-0000-0000B8B00000}"/>
    <cellStyle name="Вычисление 3 2 7 2 2 4" xfId="47134" xr:uid="{00000000-0005-0000-0000-0000B9B00000}"/>
    <cellStyle name="Вычисление 3 2 7 2 2 4 2" xfId="47135" xr:uid="{00000000-0005-0000-0000-0000BAB00000}"/>
    <cellStyle name="Вычисление 3 2 7 2 2 4 3" xfId="47136" xr:uid="{00000000-0005-0000-0000-0000BBB00000}"/>
    <cellStyle name="Вычисление 3 2 7 2 2 5" xfId="47137" xr:uid="{00000000-0005-0000-0000-0000BCB00000}"/>
    <cellStyle name="Вычисление 3 2 7 2 2 5 2" xfId="47138" xr:uid="{00000000-0005-0000-0000-0000BDB00000}"/>
    <cellStyle name="Вычисление 3 2 7 2 2 5 3" xfId="47139" xr:uid="{00000000-0005-0000-0000-0000BEB00000}"/>
    <cellStyle name="Вычисление 3 2 7 2 2 6" xfId="47140" xr:uid="{00000000-0005-0000-0000-0000BFB00000}"/>
    <cellStyle name="Вычисление 3 2 7 2 2 7" xfId="47141" xr:uid="{00000000-0005-0000-0000-0000C0B00000}"/>
    <cellStyle name="Вычисление 3 2 7 2 3" xfId="47142" xr:uid="{00000000-0005-0000-0000-0000C1B00000}"/>
    <cellStyle name="Вычисление 3 2 7 2 3 2" xfId="47143" xr:uid="{00000000-0005-0000-0000-0000C2B00000}"/>
    <cellStyle name="Вычисление 3 2 7 2 4" xfId="47144" xr:uid="{00000000-0005-0000-0000-0000C3B00000}"/>
    <cellStyle name="Вычисление 3 2 7 2 4 2" xfId="47145" xr:uid="{00000000-0005-0000-0000-0000C4B00000}"/>
    <cellStyle name="Вычисление 3 2 7 2 4 3" xfId="47146" xr:uid="{00000000-0005-0000-0000-0000C5B00000}"/>
    <cellStyle name="Вычисление 3 2 7 2 5" xfId="47147" xr:uid="{00000000-0005-0000-0000-0000C6B00000}"/>
    <cellStyle name="Вычисление 3 2 7 2 5 2" xfId="47148" xr:uid="{00000000-0005-0000-0000-0000C7B00000}"/>
    <cellStyle name="Вычисление 3 2 7 2 5 3" xfId="47149" xr:uid="{00000000-0005-0000-0000-0000C8B00000}"/>
    <cellStyle name="Вычисление 3 2 7 2 6" xfId="47150" xr:uid="{00000000-0005-0000-0000-0000C9B00000}"/>
    <cellStyle name="Вычисление 3 2 7 3" xfId="47151" xr:uid="{00000000-0005-0000-0000-0000CAB00000}"/>
    <cellStyle name="Вычисление 3 2 7 3 2" xfId="47152" xr:uid="{00000000-0005-0000-0000-0000CBB00000}"/>
    <cellStyle name="Вычисление 3 2 7 3 2 2" xfId="47153" xr:uid="{00000000-0005-0000-0000-0000CCB00000}"/>
    <cellStyle name="Вычисление 3 2 7 3 3" xfId="47154" xr:uid="{00000000-0005-0000-0000-0000CDB00000}"/>
    <cellStyle name="Вычисление 3 2 7 3 3 2" xfId="47155" xr:uid="{00000000-0005-0000-0000-0000CEB00000}"/>
    <cellStyle name="Вычисление 3 2 7 3 3 3" xfId="47156" xr:uid="{00000000-0005-0000-0000-0000CFB00000}"/>
    <cellStyle name="Вычисление 3 2 7 3 4" xfId="47157" xr:uid="{00000000-0005-0000-0000-0000D0B00000}"/>
    <cellStyle name="Вычисление 3 2 7 3 4 2" xfId="47158" xr:uid="{00000000-0005-0000-0000-0000D1B00000}"/>
    <cellStyle name="Вычисление 3 2 7 3 4 3" xfId="47159" xr:uid="{00000000-0005-0000-0000-0000D2B00000}"/>
    <cellStyle name="Вычисление 3 2 7 3 5" xfId="47160" xr:uid="{00000000-0005-0000-0000-0000D3B00000}"/>
    <cellStyle name="Вычисление 3 2 7 3 5 2" xfId="47161" xr:uid="{00000000-0005-0000-0000-0000D4B00000}"/>
    <cellStyle name="Вычисление 3 2 7 3 5 3" xfId="47162" xr:uid="{00000000-0005-0000-0000-0000D5B00000}"/>
    <cellStyle name="Вычисление 3 2 7 3 6" xfId="47163" xr:uid="{00000000-0005-0000-0000-0000D6B00000}"/>
    <cellStyle name="Вычисление 3 2 7 3 7" xfId="47164" xr:uid="{00000000-0005-0000-0000-0000D7B00000}"/>
    <cellStyle name="Вычисление 3 2 7 4" xfId="47165" xr:uid="{00000000-0005-0000-0000-0000D8B00000}"/>
    <cellStyle name="Вычисление 3 2 7 4 2" xfId="47166" xr:uid="{00000000-0005-0000-0000-0000D9B00000}"/>
    <cellStyle name="Вычисление 3 2 7 4 2 2" xfId="47167" xr:uid="{00000000-0005-0000-0000-0000DAB00000}"/>
    <cellStyle name="Вычисление 3 2 7 4 3" xfId="47168" xr:uid="{00000000-0005-0000-0000-0000DBB00000}"/>
    <cellStyle name="Вычисление 3 2 7 4 3 2" xfId="47169" xr:uid="{00000000-0005-0000-0000-0000DCB00000}"/>
    <cellStyle name="Вычисление 3 2 7 4 3 3" xfId="47170" xr:uid="{00000000-0005-0000-0000-0000DDB00000}"/>
    <cellStyle name="Вычисление 3 2 7 4 4" xfId="47171" xr:uid="{00000000-0005-0000-0000-0000DEB00000}"/>
    <cellStyle name="Вычисление 3 2 7 4 4 2" xfId="47172" xr:uid="{00000000-0005-0000-0000-0000DFB00000}"/>
    <cellStyle name="Вычисление 3 2 7 4 4 3" xfId="47173" xr:uid="{00000000-0005-0000-0000-0000E0B00000}"/>
    <cellStyle name="Вычисление 3 2 7 4 5" xfId="47174" xr:uid="{00000000-0005-0000-0000-0000E1B00000}"/>
    <cellStyle name="Вычисление 3 2 7 4 5 2" xfId="47175" xr:uid="{00000000-0005-0000-0000-0000E2B00000}"/>
    <cellStyle name="Вычисление 3 2 7 4 5 3" xfId="47176" xr:uid="{00000000-0005-0000-0000-0000E3B00000}"/>
    <cellStyle name="Вычисление 3 2 7 4 6" xfId="47177" xr:uid="{00000000-0005-0000-0000-0000E4B00000}"/>
    <cellStyle name="Вычисление 3 2 7 4 7" xfId="47178" xr:uid="{00000000-0005-0000-0000-0000E5B00000}"/>
    <cellStyle name="Вычисление 3 2 7 5" xfId="47179" xr:uid="{00000000-0005-0000-0000-0000E6B00000}"/>
    <cellStyle name="Вычисление 3 2 7 5 2" xfId="47180" xr:uid="{00000000-0005-0000-0000-0000E7B00000}"/>
    <cellStyle name="Вычисление 3 2 7 6" xfId="47181" xr:uid="{00000000-0005-0000-0000-0000E8B00000}"/>
    <cellStyle name="Вычисление 3 2 7 6 2" xfId="47182" xr:uid="{00000000-0005-0000-0000-0000E9B00000}"/>
    <cellStyle name="Вычисление 3 2 7 6 3" xfId="47183" xr:uid="{00000000-0005-0000-0000-0000EAB00000}"/>
    <cellStyle name="Вычисление 3 2 7 7" xfId="47184" xr:uid="{00000000-0005-0000-0000-0000EBB00000}"/>
    <cellStyle name="Вычисление 3 2 7 7 2" xfId="47185" xr:uid="{00000000-0005-0000-0000-0000ECB00000}"/>
    <cellStyle name="Вычисление 3 2 7 7 3" xfId="47186" xr:uid="{00000000-0005-0000-0000-0000EDB00000}"/>
    <cellStyle name="Вычисление 3 2 7 8" xfId="47187" xr:uid="{00000000-0005-0000-0000-0000EEB00000}"/>
    <cellStyle name="Вычисление 3 2 8" xfId="47188" xr:uid="{00000000-0005-0000-0000-0000EFB00000}"/>
    <cellStyle name="Вычисление 3 2 8 2" xfId="47189" xr:uid="{00000000-0005-0000-0000-0000F0B00000}"/>
    <cellStyle name="Вычисление 3 2 8 2 2" xfId="47190" xr:uid="{00000000-0005-0000-0000-0000F1B00000}"/>
    <cellStyle name="Вычисление 3 2 8 2 2 2" xfId="47191" xr:uid="{00000000-0005-0000-0000-0000F2B00000}"/>
    <cellStyle name="Вычисление 3 2 8 2 2 2 2" xfId="47192" xr:uid="{00000000-0005-0000-0000-0000F3B00000}"/>
    <cellStyle name="Вычисление 3 2 8 2 2 3" xfId="47193" xr:uid="{00000000-0005-0000-0000-0000F4B00000}"/>
    <cellStyle name="Вычисление 3 2 8 2 2 3 2" xfId="47194" xr:uid="{00000000-0005-0000-0000-0000F5B00000}"/>
    <cellStyle name="Вычисление 3 2 8 2 2 3 3" xfId="47195" xr:uid="{00000000-0005-0000-0000-0000F6B00000}"/>
    <cellStyle name="Вычисление 3 2 8 2 2 4" xfId="47196" xr:uid="{00000000-0005-0000-0000-0000F7B00000}"/>
    <cellStyle name="Вычисление 3 2 8 2 2 4 2" xfId="47197" xr:uid="{00000000-0005-0000-0000-0000F8B00000}"/>
    <cellStyle name="Вычисление 3 2 8 2 2 4 3" xfId="47198" xr:uid="{00000000-0005-0000-0000-0000F9B00000}"/>
    <cellStyle name="Вычисление 3 2 8 2 2 5" xfId="47199" xr:uid="{00000000-0005-0000-0000-0000FAB00000}"/>
    <cellStyle name="Вычисление 3 2 8 2 2 5 2" xfId="47200" xr:uid="{00000000-0005-0000-0000-0000FBB00000}"/>
    <cellStyle name="Вычисление 3 2 8 2 2 5 3" xfId="47201" xr:uid="{00000000-0005-0000-0000-0000FCB00000}"/>
    <cellStyle name="Вычисление 3 2 8 2 2 6" xfId="47202" xr:uid="{00000000-0005-0000-0000-0000FDB00000}"/>
    <cellStyle name="Вычисление 3 2 8 2 2 7" xfId="47203" xr:uid="{00000000-0005-0000-0000-0000FEB00000}"/>
    <cellStyle name="Вычисление 3 2 8 2 3" xfId="47204" xr:uid="{00000000-0005-0000-0000-0000FFB00000}"/>
    <cellStyle name="Вычисление 3 2 8 2 3 2" xfId="47205" xr:uid="{00000000-0005-0000-0000-000000B10000}"/>
    <cellStyle name="Вычисление 3 2 8 2 4" xfId="47206" xr:uid="{00000000-0005-0000-0000-000001B10000}"/>
    <cellStyle name="Вычисление 3 2 8 2 4 2" xfId="47207" xr:uid="{00000000-0005-0000-0000-000002B10000}"/>
    <cellStyle name="Вычисление 3 2 8 2 4 3" xfId="47208" xr:uid="{00000000-0005-0000-0000-000003B10000}"/>
    <cellStyle name="Вычисление 3 2 8 2 5" xfId="47209" xr:uid="{00000000-0005-0000-0000-000004B10000}"/>
    <cellStyle name="Вычисление 3 2 8 2 5 2" xfId="47210" xr:uid="{00000000-0005-0000-0000-000005B10000}"/>
    <cellStyle name="Вычисление 3 2 8 2 5 3" xfId="47211" xr:uid="{00000000-0005-0000-0000-000006B10000}"/>
    <cellStyle name="Вычисление 3 2 8 2 6" xfId="47212" xr:uid="{00000000-0005-0000-0000-000007B10000}"/>
    <cellStyle name="Вычисление 3 2 8 3" xfId="47213" xr:uid="{00000000-0005-0000-0000-000008B10000}"/>
    <cellStyle name="Вычисление 3 2 8 3 2" xfId="47214" xr:uid="{00000000-0005-0000-0000-000009B10000}"/>
    <cellStyle name="Вычисление 3 2 8 3 2 2" xfId="47215" xr:uid="{00000000-0005-0000-0000-00000AB10000}"/>
    <cellStyle name="Вычисление 3 2 8 3 3" xfId="47216" xr:uid="{00000000-0005-0000-0000-00000BB10000}"/>
    <cellStyle name="Вычисление 3 2 8 3 3 2" xfId="47217" xr:uid="{00000000-0005-0000-0000-00000CB10000}"/>
    <cellStyle name="Вычисление 3 2 8 3 3 3" xfId="47218" xr:uid="{00000000-0005-0000-0000-00000DB10000}"/>
    <cellStyle name="Вычисление 3 2 8 3 4" xfId="47219" xr:uid="{00000000-0005-0000-0000-00000EB10000}"/>
    <cellStyle name="Вычисление 3 2 8 3 4 2" xfId="47220" xr:uid="{00000000-0005-0000-0000-00000FB10000}"/>
    <cellStyle name="Вычисление 3 2 8 3 4 3" xfId="47221" xr:uid="{00000000-0005-0000-0000-000010B10000}"/>
    <cellStyle name="Вычисление 3 2 8 3 5" xfId="47222" xr:uid="{00000000-0005-0000-0000-000011B10000}"/>
    <cellStyle name="Вычисление 3 2 8 3 5 2" xfId="47223" xr:uid="{00000000-0005-0000-0000-000012B10000}"/>
    <cellStyle name="Вычисление 3 2 8 3 5 3" xfId="47224" xr:uid="{00000000-0005-0000-0000-000013B10000}"/>
    <cellStyle name="Вычисление 3 2 8 3 6" xfId="47225" xr:uid="{00000000-0005-0000-0000-000014B10000}"/>
    <cellStyle name="Вычисление 3 2 8 3 7" xfId="47226" xr:uid="{00000000-0005-0000-0000-000015B10000}"/>
    <cellStyle name="Вычисление 3 2 8 4" xfId="47227" xr:uid="{00000000-0005-0000-0000-000016B10000}"/>
    <cellStyle name="Вычисление 3 2 8 4 2" xfId="47228" xr:uid="{00000000-0005-0000-0000-000017B10000}"/>
    <cellStyle name="Вычисление 3 2 8 4 2 2" xfId="47229" xr:uid="{00000000-0005-0000-0000-000018B10000}"/>
    <cellStyle name="Вычисление 3 2 8 4 3" xfId="47230" xr:uid="{00000000-0005-0000-0000-000019B10000}"/>
    <cellStyle name="Вычисление 3 2 8 4 3 2" xfId="47231" xr:uid="{00000000-0005-0000-0000-00001AB10000}"/>
    <cellStyle name="Вычисление 3 2 8 4 3 3" xfId="47232" xr:uid="{00000000-0005-0000-0000-00001BB10000}"/>
    <cellStyle name="Вычисление 3 2 8 4 4" xfId="47233" xr:uid="{00000000-0005-0000-0000-00001CB10000}"/>
    <cellStyle name="Вычисление 3 2 8 4 4 2" xfId="47234" xr:uid="{00000000-0005-0000-0000-00001DB10000}"/>
    <cellStyle name="Вычисление 3 2 8 4 4 3" xfId="47235" xr:uid="{00000000-0005-0000-0000-00001EB10000}"/>
    <cellStyle name="Вычисление 3 2 8 4 5" xfId="47236" xr:uid="{00000000-0005-0000-0000-00001FB10000}"/>
    <cellStyle name="Вычисление 3 2 8 4 5 2" xfId="47237" xr:uid="{00000000-0005-0000-0000-000020B10000}"/>
    <cellStyle name="Вычисление 3 2 8 4 5 3" xfId="47238" xr:uid="{00000000-0005-0000-0000-000021B10000}"/>
    <cellStyle name="Вычисление 3 2 8 4 6" xfId="47239" xr:uid="{00000000-0005-0000-0000-000022B10000}"/>
    <cellStyle name="Вычисление 3 2 8 4 7" xfId="47240" xr:uid="{00000000-0005-0000-0000-000023B10000}"/>
    <cellStyle name="Вычисление 3 2 8 5" xfId="47241" xr:uid="{00000000-0005-0000-0000-000024B10000}"/>
    <cellStyle name="Вычисление 3 2 8 5 2" xfId="47242" xr:uid="{00000000-0005-0000-0000-000025B10000}"/>
    <cellStyle name="Вычисление 3 2 8 6" xfId="47243" xr:uid="{00000000-0005-0000-0000-000026B10000}"/>
    <cellStyle name="Вычисление 3 2 8 6 2" xfId="47244" xr:uid="{00000000-0005-0000-0000-000027B10000}"/>
    <cellStyle name="Вычисление 3 2 8 6 3" xfId="47245" xr:uid="{00000000-0005-0000-0000-000028B10000}"/>
    <cellStyle name="Вычисление 3 2 8 7" xfId="47246" xr:uid="{00000000-0005-0000-0000-000029B10000}"/>
    <cellStyle name="Вычисление 3 2 8 7 2" xfId="47247" xr:uid="{00000000-0005-0000-0000-00002AB10000}"/>
    <cellStyle name="Вычисление 3 2 8 7 3" xfId="47248" xr:uid="{00000000-0005-0000-0000-00002BB10000}"/>
    <cellStyle name="Вычисление 3 2 8 8" xfId="47249" xr:uid="{00000000-0005-0000-0000-00002CB10000}"/>
    <cellStyle name="Вычисление 3 2 9" xfId="47250" xr:uid="{00000000-0005-0000-0000-00002DB10000}"/>
    <cellStyle name="Вычисление 3 2 9 2" xfId="47251" xr:uid="{00000000-0005-0000-0000-00002EB10000}"/>
    <cellStyle name="Вычисление 3 2 9 2 2" xfId="47252" xr:uid="{00000000-0005-0000-0000-00002FB10000}"/>
    <cellStyle name="Вычисление 3 2 9 2 2 2" xfId="47253" xr:uid="{00000000-0005-0000-0000-000030B10000}"/>
    <cellStyle name="Вычисление 3 2 9 2 2 2 2" xfId="47254" xr:uid="{00000000-0005-0000-0000-000031B10000}"/>
    <cellStyle name="Вычисление 3 2 9 2 2 3" xfId="47255" xr:uid="{00000000-0005-0000-0000-000032B10000}"/>
    <cellStyle name="Вычисление 3 2 9 2 2 3 2" xfId="47256" xr:uid="{00000000-0005-0000-0000-000033B10000}"/>
    <cellStyle name="Вычисление 3 2 9 2 2 3 3" xfId="47257" xr:uid="{00000000-0005-0000-0000-000034B10000}"/>
    <cellStyle name="Вычисление 3 2 9 2 2 4" xfId="47258" xr:uid="{00000000-0005-0000-0000-000035B10000}"/>
    <cellStyle name="Вычисление 3 2 9 2 2 4 2" xfId="47259" xr:uid="{00000000-0005-0000-0000-000036B10000}"/>
    <cellStyle name="Вычисление 3 2 9 2 2 4 3" xfId="47260" xr:uid="{00000000-0005-0000-0000-000037B10000}"/>
    <cellStyle name="Вычисление 3 2 9 2 2 5" xfId="47261" xr:uid="{00000000-0005-0000-0000-000038B10000}"/>
    <cellStyle name="Вычисление 3 2 9 2 2 5 2" xfId="47262" xr:uid="{00000000-0005-0000-0000-000039B10000}"/>
    <cellStyle name="Вычисление 3 2 9 2 2 5 3" xfId="47263" xr:uid="{00000000-0005-0000-0000-00003AB10000}"/>
    <cellStyle name="Вычисление 3 2 9 2 2 6" xfId="47264" xr:uid="{00000000-0005-0000-0000-00003BB10000}"/>
    <cellStyle name="Вычисление 3 2 9 2 2 7" xfId="47265" xr:uid="{00000000-0005-0000-0000-00003CB10000}"/>
    <cellStyle name="Вычисление 3 2 9 2 3" xfId="47266" xr:uid="{00000000-0005-0000-0000-00003DB10000}"/>
    <cellStyle name="Вычисление 3 2 9 2 3 2" xfId="47267" xr:uid="{00000000-0005-0000-0000-00003EB10000}"/>
    <cellStyle name="Вычисление 3 2 9 2 4" xfId="47268" xr:uid="{00000000-0005-0000-0000-00003FB10000}"/>
    <cellStyle name="Вычисление 3 2 9 2 4 2" xfId="47269" xr:uid="{00000000-0005-0000-0000-000040B10000}"/>
    <cellStyle name="Вычисление 3 2 9 2 4 3" xfId="47270" xr:uid="{00000000-0005-0000-0000-000041B10000}"/>
    <cellStyle name="Вычисление 3 2 9 2 5" xfId="47271" xr:uid="{00000000-0005-0000-0000-000042B10000}"/>
    <cellStyle name="Вычисление 3 2 9 2 5 2" xfId="47272" xr:uid="{00000000-0005-0000-0000-000043B10000}"/>
    <cellStyle name="Вычисление 3 2 9 2 5 3" xfId="47273" xr:uid="{00000000-0005-0000-0000-000044B10000}"/>
    <cellStyle name="Вычисление 3 2 9 2 6" xfId="47274" xr:uid="{00000000-0005-0000-0000-000045B10000}"/>
    <cellStyle name="Вычисление 3 2 9 3" xfId="47275" xr:uid="{00000000-0005-0000-0000-000046B10000}"/>
    <cellStyle name="Вычисление 3 2 9 3 2" xfId="47276" xr:uid="{00000000-0005-0000-0000-000047B10000}"/>
    <cellStyle name="Вычисление 3 2 9 3 2 2" xfId="47277" xr:uid="{00000000-0005-0000-0000-000048B10000}"/>
    <cellStyle name="Вычисление 3 2 9 3 3" xfId="47278" xr:uid="{00000000-0005-0000-0000-000049B10000}"/>
    <cellStyle name="Вычисление 3 2 9 3 3 2" xfId="47279" xr:uid="{00000000-0005-0000-0000-00004AB10000}"/>
    <cellStyle name="Вычисление 3 2 9 3 3 3" xfId="47280" xr:uid="{00000000-0005-0000-0000-00004BB10000}"/>
    <cellStyle name="Вычисление 3 2 9 3 4" xfId="47281" xr:uid="{00000000-0005-0000-0000-00004CB10000}"/>
    <cellStyle name="Вычисление 3 2 9 3 4 2" xfId="47282" xr:uid="{00000000-0005-0000-0000-00004DB10000}"/>
    <cellStyle name="Вычисление 3 2 9 3 4 3" xfId="47283" xr:uid="{00000000-0005-0000-0000-00004EB10000}"/>
    <cellStyle name="Вычисление 3 2 9 3 5" xfId="47284" xr:uid="{00000000-0005-0000-0000-00004FB10000}"/>
    <cellStyle name="Вычисление 3 2 9 3 5 2" xfId="47285" xr:uid="{00000000-0005-0000-0000-000050B10000}"/>
    <cellStyle name="Вычисление 3 2 9 3 5 3" xfId="47286" xr:uid="{00000000-0005-0000-0000-000051B10000}"/>
    <cellStyle name="Вычисление 3 2 9 3 6" xfId="47287" xr:uid="{00000000-0005-0000-0000-000052B10000}"/>
    <cellStyle name="Вычисление 3 2 9 3 7" xfId="47288" xr:uid="{00000000-0005-0000-0000-000053B10000}"/>
    <cellStyle name="Вычисление 3 2 9 4" xfId="47289" xr:uid="{00000000-0005-0000-0000-000054B10000}"/>
    <cellStyle name="Вычисление 3 2 9 4 2" xfId="47290" xr:uid="{00000000-0005-0000-0000-000055B10000}"/>
    <cellStyle name="Вычисление 3 2 9 4 2 2" xfId="47291" xr:uid="{00000000-0005-0000-0000-000056B10000}"/>
    <cellStyle name="Вычисление 3 2 9 4 3" xfId="47292" xr:uid="{00000000-0005-0000-0000-000057B10000}"/>
    <cellStyle name="Вычисление 3 2 9 4 3 2" xfId="47293" xr:uid="{00000000-0005-0000-0000-000058B10000}"/>
    <cellStyle name="Вычисление 3 2 9 4 3 3" xfId="47294" xr:uid="{00000000-0005-0000-0000-000059B10000}"/>
    <cellStyle name="Вычисление 3 2 9 4 4" xfId="47295" xr:uid="{00000000-0005-0000-0000-00005AB10000}"/>
    <cellStyle name="Вычисление 3 2 9 4 4 2" xfId="47296" xr:uid="{00000000-0005-0000-0000-00005BB10000}"/>
    <cellStyle name="Вычисление 3 2 9 4 4 3" xfId="47297" xr:uid="{00000000-0005-0000-0000-00005CB10000}"/>
    <cellStyle name="Вычисление 3 2 9 4 5" xfId="47298" xr:uid="{00000000-0005-0000-0000-00005DB10000}"/>
    <cellStyle name="Вычисление 3 2 9 4 5 2" xfId="47299" xr:uid="{00000000-0005-0000-0000-00005EB10000}"/>
    <cellStyle name="Вычисление 3 2 9 4 5 3" xfId="47300" xr:uid="{00000000-0005-0000-0000-00005FB10000}"/>
    <cellStyle name="Вычисление 3 2 9 4 6" xfId="47301" xr:uid="{00000000-0005-0000-0000-000060B10000}"/>
    <cellStyle name="Вычисление 3 2 9 4 7" xfId="47302" xr:uid="{00000000-0005-0000-0000-000061B10000}"/>
    <cellStyle name="Вычисление 3 2 9 5" xfId="47303" xr:uid="{00000000-0005-0000-0000-000062B10000}"/>
    <cellStyle name="Вычисление 3 2 9 5 2" xfId="47304" xr:uid="{00000000-0005-0000-0000-000063B10000}"/>
    <cellStyle name="Вычисление 3 2 9 6" xfId="47305" xr:uid="{00000000-0005-0000-0000-000064B10000}"/>
    <cellStyle name="Вычисление 3 2 9 6 2" xfId="47306" xr:uid="{00000000-0005-0000-0000-000065B10000}"/>
    <cellStyle name="Вычисление 3 2 9 6 3" xfId="47307" xr:uid="{00000000-0005-0000-0000-000066B10000}"/>
    <cellStyle name="Вычисление 3 2 9 7" xfId="47308" xr:uid="{00000000-0005-0000-0000-000067B10000}"/>
    <cellStyle name="Вычисление 3 2 9 7 2" xfId="47309" xr:uid="{00000000-0005-0000-0000-000068B10000}"/>
    <cellStyle name="Вычисление 3 2 9 7 3" xfId="47310" xr:uid="{00000000-0005-0000-0000-000069B10000}"/>
    <cellStyle name="Вычисление 3 2 9 8" xfId="47311" xr:uid="{00000000-0005-0000-0000-00006AB10000}"/>
    <cellStyle name="Вычисление 3 2_2014БП" xfId="26897" xr:uid="{00000000-0005-0000-0000-00006BB10000}"/>
    <cellStyle name="Вычисление 3 20" xfId="47312" xr:uid="{00000000-0005-0000-0000-00006CB10000}"/>
    <cellStyle name="Вычисление 3 20 2" xfId="47313" xr:uid="{00000000-0005-0000-0000-00006DB10000}"/>
    <cellStyle name="Вычисление 3 20 3" xfId="47314" xr:uid="{00000000-0005-0000-0000-00006EB10000}"/>
    <cellStyle name="Вычисление 3 21" xfId="47315" xr:uid="{00000000-0005-0000-0000-00006FB10000}"/>
    <cellStyle name="Вычисление 3 21 2" xfId="47316" xr:uid="{00000000-0005-0000-0000-000070B10000}"/>
    <cellStyle name="Вычисление 3 21 3" xfId="47317" xr:uid="{00000000-0005-0000-0000-000071B10000}"/>
    <cellStyle name="Вычисление 3 22" xfId="47318" xr:uid="{00000000-0005-0000-0000-000072B10000}"/>
    <cellStyle name="Вычисление 3 3" xfId="26898" xr:uid="{00000000-0005-0000-0000-000073B10000}"/>
    <cellStyle name="Вычисление 3 3 2" xfId="26899" xr:uid="{00000000-0005-0000-0000-000074B10000}"/>
    <cellStyle name="Вычисление 3 3 2 2" xfId="47319" xr:uid="{00000000-0005-0000-0000-000075B10000}"/>
    <cellStyle name="Вычисление 3 3 2 2 2" xfId="47320" xr:uid="{00000000-0005-0000-0000-000076B10000}"/>
    <cellStyle name="Вычисление 3 3 2 2 2 2" xfId="47321" xr:uid="{00000000-0005-0000-0000-000077B10000}"/>
    <cellStyle name="Вычисление 3 3 2 2 3" xfId="47322" xr:uid="{00000000-0005-0000-0000-000078B10000}"/>
    <cellStyle name="Вычисление 3 3 2 2 3 2" xfId="47323" xr:uid="{00000000-0005-0000-0000-000079B10000}"/>
    <cellStyle name="Вычисление 3 3 2 2 3 3" xfId="47324" xr:uid="{00000000-0005-0000-0000-00007AB10000}"/>
    <cellStyle name="Вычисление 3 3 2 2 4" xfId="47325" xr:uid="{00000000-0005-0000-0000-00007BB10000}"/>
    <cellStyle name="Вычисление 3 3 2 2 4 2" xfId="47326" xr:uid="{00000000-0005-0000-0000-00007CB10000}"/>
    <cellStyle name="Вычисление 3 3 2 2 4 3" xfId="47327" xr:uid="{00000000-0005-0000-0000-00007DB10000}"/>
    <cellStyle name="Вычисление 3 3 2 2 5" xfId="47328" xr:uid="{00000000-0005-0000-0000-00007EB10000}"/>
    <cellStyle name="Вычисление 3 3 2 2 5 2" xfId="47329" xr:uid="{00000000-0005-0000-0000-00007FB10000}"/>
    <cellStyle name="Вычисление 3 3 2 2 5 3" xfId="47330" xr:uid="{00000000-0005-0000-0000-000080B10000}"/>
    <cellStyle name="Вычисление 3 3 2 2 6" xfId="47331" xr:uid="{00000000-0005-0000-0000-000081B10000}"/>
    <cellStyle name="Вычисление 3 3 2 2 7" xfId="47332" xr:uid="{00000000-0005-0000-0000-000082B10000}"/>
    <cellStyle name="Вычисление 3 3 2 3" xfId="47333" xr:uid="{00000000-0005-0000-0000-000083B10000}"/>
    <cellStyle name="Вычисление 3 3 2 3 2" xfId="47334" xr:uid="{00000000-0005-0000-0000-000084B10000}"/>
    <cellStyle name="Вычисление 3 3 2 4" xfId="47335" xr:uid="{00000000-0005-0000-0000-000085B10000}"/>
    <cellStyle name="Вычисление 3 3 2 4 2" xfId="47336" xr:uid="{00000000-0005-0000-0000-000086B10000}"/>
    <cellStyle name="Вычисление 3 3 2 4 3" xfId="47337" xr:uid="{00000000-0005-0000-0000-000087B10000}"/>
    <cellStyle name="Вычисление 3 3 2 5" xfId="47338" xr:uid="{00000000-0005-0000-0000-000088B10000}"/>
    <cellStyle name="Вычисление 3 3 2 5 2" xfId="47339" xr:uid="{00000000-0005-0000-0000-000089B10000}"/>
    <cellStyle name="Вычисление 3 3 2 5 3" xfId="47340" xr:uid="{00000000-0005-0000-0000-00008AB10000}"/>
    <cellStyle name="Вычисление 3 3 2 6" xfId="47341" xr:uid="{00000000-0005-0000-0000-00008BB10000}"/>
    <cellStyle name="Вычисление 3 3 3" xfId="47342" xr:uid="{00000000-0005-0000-0000-00008CB10000}"/>
    <cellStyle name="Вычисление 3 3 3 2" xfId="47343" xr:uid="{00000000-0005-0000-0000-00008DB10000}"/>
    <cellStyle name="Вычисление 3 3 3 2 2" xfId="47344" xr:uid="{00000000-0005-0000-0000-00008EB10000}"/>
    <cellStyle name="Вычисление 3 3 3 3" xfId="47345" xr:uid="{00000000-0005-0000-0000-00008FB10000}"/>
    <cellStyle name="Вычисление 3 3 3 3 2" xfId="47346" xr:uid="{00000000-0005-0000-0000-000090B10000}"/>
    <cellStyle name="Вычисление 3 3 3 3 3" xfId="47347" xr:uid="{00000000-0005-0000-0000-000091B10000}"/>
    <cellStyle name="Вычисление 3 3 3 4" xfId="47348" xr:uid="{00000000-0005-0000-0000-000092B10000}"/>
    <cellStyle name="Вычисление 3 3 3 4 2" xfId="47349" xr:uid="{00000000-0005-0000-0000-000093B10000}"/>
    <cellStyle name="Вычисление 3 3 3 4 3" xfId="47350" xr:uid="{00000000-0005-0000-0000-000094B10000}"/>
    <cellStyle name="Вычисление 3 3 3 5" xfId="47351" xr:uid="{00000000-0005-0000-0000-000095B10000}"/>
    <cellStyle name="Вычисление 3 3 3 5 2" xfId="47352" xr:uid="{00000000-0005-0000-0000-000096B10000}"/>
    <cellStyle name="Вычисление 3 3 3 5 3" xfId="47353" xr:uid="{00000000-0005-0000-0000-000097B10000}"/>
    <cellStyle name="Вычисление 3 3 3 6" xfId="47354" xr:uid="{00000000-0005-0000-0000-000098B10000}"/>
    <cellStyle name="Вычисление 3 3 3 7" xfId="47355" xr:uid="{00000000-0005-0000-0000-000099B10000}"/>
    <cellStyle name="Вычисление 3 3 4" xfId="47356" xr:uid="{00000000-0005-0000-0000-00009AB10000}"/>
    <cellStyle name="Вычисление 3 3 4 2" xfId="47357" xr:uid="{00000000-0005-0000-0000-00009BB10000}"/>
    <cellStyle name="Вычисление 3 3 4 2 2" xfId="47358" xr:uid="{00000000-0005-0000-0000-00009CB10000}"/>
    <cellStyle name="Вычисление 3 3 4 3" xfId="47359" xr:uid="{00000000-0005-0000-0000-00009DB10000}"/>
    <cellStyle name="Вычисление 3 3 4 3 2" xfId="47360" xr:uid="{00000000-0005-0000-0000-00009EB10000}"/>
    <cellStyle name="Вычисление 3 3 4 3 3" xfId="47361" xr:uid="{00000000-0005-0000-0000-00009FB10000}"/>
    <cellStyle name="Вычисление 3 3 4 4" xfId="47362" xr:uid="{00000000-0005-0000-0000-0000A0B10000}"/>
    <cellStyle name="Вычисление 3 3 4 4 2" xfId="47363" xr:uid="{00000000-0005-0000-0000-0000A1B10000}"/>
    <cellStyle name="Вычисление 3 3 4 4 3" xfId="47364" xr:uid="{00000000-0005-0000-0000-0000A2B10000}"/>
    <cellStyle name="Вычисление 3 3 4 5" xfId="47365" xr:uid="{00000000-0005-0000-0000-0000A3B10000}"/>
    <cellStyle name="Вычисление 3 3 4 5 2" xfId="47366" xr:uid="{00000000-0005-0000-0000-0000A4B10000}"/>
    <cellStyle name="Вычисление 3 3 4 5 3" xfId="47367" xr:uid="{00000000-0005-0000-0000-0000A5B10000}"/>
    <cellStyle name="Вычисление 3 3 4 6" xfId="47368" xr:uid="{00000000-0005-0000-0000-0000A6B10000}"/>
    <cellStyle name="Вычисление 3 3 4 7" xfId="47369" xr:uid="{00000000-0005-0000-0000-0000A7B10000}"/>
    <cellStyle name="Вычисление 3 3 5" xfId="47370" xr:uid="{00000000-0005-0000-0000-0000A8B10000}"/>
    <cellStyle name="Вычисление 3 3 5 2" xfId="47371" xr:uid="{00000000-0005-0000-0000-0000A9B10000}"/>
    <cellStyle name="Вычисление 3 3 6" xfId="47372" xr:uid="{00000000-0005-0000-0000-0000AAB10000}"/>
    <cellStyle name="Вычисление 3 3 6 2" xfId="47373" xr:uid="{00000000-0005-0000-0000-0000ABB10000}"/>
    <cellStyle name="Вычисление 3 3 6 3" xfId="47374" xr:uid="{00000000-0005-0000-0000-0000ACB10000}"/>
    <cellStyle name="Вычисление 3 3 7" xfId="47375" xr:uid="{00000000-0005-0000-0000-0000ADB10000}"/>
    <cellStyle name="Вычисление 3 3 7 2" xfId="47376" xr:uid="{00000000-0005-0000-0000-0000AEB10000}"/>
    <cellStyle name="Вычисление 3 3 7 3" xfId="47377" xr:uid="{00000000-0005-0000-0000-0000AFB10000}"/>
    <cellStyle name="Вычисление 3 3 8" xfId="47378" xr:uid="{00000000-0005-0000-0000-0000B0B10000}"/>
    <cellStyle name="Вычисление 3 4" xfId="26900" xr:uid="{00000000-0005-0000-0000-0000B1B10000}"/>
    <cellStyle name="Вычисление 3 4 2" xfId="26901" xr:uid="{00000000-0005-0000-0000-0000B2B10000}"/>
    <cellStyle name="Вычисление 3 4 2 2" xfId="47379" xr:uid="{00000000-0005-0000-0000-0000B3B10000}"/>
    <cellStyle name="Вычисление 3 4 2 2 2" xfId="47380" xr:uid="{00000000-0005-0000-0000-0000B4B10000}"/>
    <cellStyle name="Вычисление 3 4 2 2 2 2" xfId="47381" xr:uid="{00000000-0005-0000-0000-0000B5B10000}"/>
    <cellStyle name="Вычисление 3 4 2 2 3" xfId="47382" xr:uid="{00000000-0005-0000-0000-0000B6B10000}"/>
    <cellStyle name="Вычисление 3 4 2 2 3 2" xfId="47383" xr:uid="{00000000-0005-0000-0000-0000B7B10000}"/>
    <cellStyle name="Вычисление 3 4 2 2 3 3" xfId="47384" xr:uid="{00000000-0005-0000-0000-0000B8B10000}"/>
    <cellStyle name="Вычисление 3 4 2 2 4" xfId="47385" xr:uid="{00000000-0005-0000-0000-0000B9B10000}"/>
    <cellStyle name="Вычисление 3 4 2 2 4 2" xfId="47386" xr:uid="{00000000-0005-0000-0000-0000BAB10000}"/>
    <cellStyle name="Вычисление 3 4 2 2 4 3" xfId="47387" xr:uid="{00000000-0005-0000-0000-0000BBB10000}"/>
    <cellStyle name="Вычисление 3 4 2 2 5" xfId="47388" xr:uid="{00000000-0005-0000-0000-0000BCB10000}"/>
    <cellStyle name="Вычисление 3 4 2 2 5 2" xfId="47389" xr:uid="{00000000-0005-0000-0000-0000BDB10000}"/>
    <cellStyle name="Вычисление 3 4 2 2 5 3" xfId="47390" xr:uid="{00000000-0005-0000-0000-0000BEB10000}"/>
    <cellStyle name="Вычисление 3 4 2 2 6" xfId="47391" xr:uid="{00000000-0005-0000-0000-0000BFB10000}"/>
    <cellStyle name="Вычисление 3 4 2 2 7" xfId="47392" xr:uid="{00000000-0005-0000-0000-0000C0B10000}"/>
    <cellStyle name="Вычисление 3 4 2 3" xfId="47393" xr:uid="{00000000-0005-0000-0000-0000C1B10000}"/>
    <cellStyle name="Вычисление 3 4 2 3 2" xfId="47394" xr:uid="{00000000-0005-0000-0000-0000C2B10000}"/>
    <cellStyle name="Вычисление 3 4 2 4" xfId="47395" xr:uid="{00000000-0005-0000-0000-0000C3B10000}"/>
    <cellStyle name="Вычисление 3 4 2 4 2" xfId="47396" xr:uid="{00000000-0005-0000-0000-0000C4B10000}"/>
    <cellStyle name="Вычисление 3 4 2 4 3" xfId="47397" xr:uid="{00000000-0005-0000-0000-0000C5B10000}"/>
    <cellStyle name="Вычисление 3 4 2 5" xfId="47398" xr:uid="{00000000-0005-0000-0000-0000C6B10000}"/>
    <cellStyle name="Вычисление 3 4 2 5 2" xfId="47399" xr:uid="{00000000-0005-0000-0000-0000C7B10000}"/>
    <cellStyle name="Вычисление 3 4 2 5 3" xfId="47400" xr:uid="{00000000-0005-0000-0000-0000C8B10000}"/>
    <cellStyle name="Вычисление 3 4 2 6" xfId="47401" xr:uid="{00000000-0005-0000-0000-0000C9B10000}"/>
    <cellStyle name="Вычисление 3 4 3" xfId="47402" xr:uid="{00000000-0005-0000-0000-0000CAB10000}"/>
    <cellStyle name="Вычисление 3 4 3 2" xfId="47403" xr:uid="{00000000-0005-0000-0000-0000CBB10000}"/>
    <cellStyle name="Вычисление 3 4 3 2 2" xfId="47404" xr:uid="{00000000-0005-0000-0000-0000CCB10000}"/>
    <cellStyle name="Вычисление 3 4 3 3" xfId="47405" xr:uid="{00000000-0005-0000-0000-0000CDB10000}"/>
    <cellStyle name="Вычисление 3 4 3 3 2" xfId="47406" xr:uid="{00000000-0005-0000-0000-0000CEB10000}"/>
    <cellStyle name="Вычисление 3 4 3 3 3" xfId="47407" xr:uid="{00000000-0005-0000-0000-0000CFB10000}"/>
    <cellStyle name="Вычисление 3 4 3 4" xfId="47408" xr:uid="{00000000-0005-0000-0000-0000D0B10000}"/>
    <cellStyle name="Вычисление 3 4 3 4 2" xfId="47409" xr:uid="{00000000-0005-0000-0000-0000D1B10000}"/>
    <cellStyle name="Вычисление 3 4 3 4 3" xfId="47410" xr:uid="{00000000-0005-0000-0000-0000D2B10000}"/>
    <cellStyle name="Вычисление 3 4 3 5" xfId="47411" xr:uid="{00000000-0005-0000-0000-0000D3B10000}"/>
    <cellStyle name="Вычисление 3 4 3 5 2" xfId="47412" xr:uid="{00000000-0005-0000-0000-0000D4B10000}"/>
    <cellStyle name="Вычисление 3 4 3 5 3" xfId="47413" xr:uid="{00000000-0005-0000-0000-0000D5B10000}"/>
    <cellStyle name="Вычисление 3 4 3 6" xfId="47414" xr:uid="{00000000-0005-0000-0000-0000D6B10000}"/>
    <cellStyle name="Вычисление 3 4 3 7" xfId="47415" xr:uid="{00000000-0005-0000-0000-0000D7B10000}"/>
    <cellStyle name="Вычисление 3 4 4" xfId="47416" xr:uid="{00000000-0005-0000-0000-0000D8B10000}"/>
    <cellStyle name="Вычисление 3 4 4 2" xfId="47417" xr:uid="{00000000-0005-0000-0000-0000D9B10000}"/>
    <cellStyle name="Вычисление 3 4 4 2 2" xfId="47418" xr:uid="{00000000-0005-0000-0000-0000DAB10000}"/>
    <cellStyle name="Вычисление 3 4 4 3" xfId="47419" xr:uid="{00000000-0005-0000-0000-0000DBB10000}"/>
    <cellStyle name="Вычисление 3 4 4 3 2" xfId="47420" xr:uid="{00000000-0005-0000-0000-0000DCB10000}"/>
    <cellStyle name="Вычисление 3 4 4 3 3" xfId="47421" xr:uid="{00000000-0005-0000-0000-0000DDB10000}"/>
    <cellStyle name="Вычисление 3 4 4 4" xfId="47422" xr:uid="{00000000-0005-0000-0000-0000DEB10000}"/>
    <cellStyle name="Вычисление 3 4 4 4 2" xfId="47423" xr:uid="{00000000-0005-0000-0000-0000DFB10000}"/>
    <cellStyle name="Вычисление 3 4 4 4 3" xfId="47424" xr:uid="{00000000-0005-0000-0000-0000E0B10000}"/>
    <cellStyle name="Вычисление 3 4 4 5" xfId="47425" xr:uid="{00000000-0005-0000-0000-0000E1B10000}"/>
    <cellStyle name="Вычисление 3 4 4 5 2" xfId="47426" xr:uid="{00000000-0005-0000-0000-0000E2B10000}"/>
    <cellStyle name="Вычисление 3 4 4 5 3" xfId="47427" xr:uid="{00000000-0005-0000-0000-0000E3B10000}"/>
    <cellStyle name="Вычисление 3 4 4 6" xfId="47428" xr:uid="{00000000-0005-0000-0000-0000E4B10000}"/>
    <cellStyle name="Вычисление 3 4 4 7" xfId="47429" xr:uid="{00000000-0005-0000-0000-0000E5B10000}"/>
    <cellStyle name="Вычисление 3 4 5" xfId="47430" xr:uid="{00000000-0005-0000-0000-0000E6B10000}"/>
    <cellStyle name="Вычисление 3 4 5 2" xfId="47431" xr:uid="{00000000-0005-0000-0000-0000E7B10000}"/>
    <cellStyle name="Вычисление 3 4 6" xfId="47432" xr:uid="{00000000-0005-0000-0000-0000E8B10000}"/>
    <cellStyle name="Вычисление 3 4 6 2" xfId="47433" xr:uid="{00000000-0005-0000-0000-0000E9B10000}"/>
    <cellStyle name="Вычисление 3 4 6 3" xfId="47434" xr:uid="{00000000-0005-0000-0000-0000EAB10000}"/>
    <cellStyle name="Вычисление 3 4 7" xfId="47435" xr:uid="{00000000-0005-0000-0000-0000EBB10000}"/>
    <cellStyle name="Вычисление 3 4 7 2" xfId="47436" xr:uid="{00000000-0005-0000-0000-0000ECB10000}"/>
    <cellStyle name="Вычисление 3 4 7 3" xfId="47437" xr:uid="{00000000-0005-0000-0000-0000EDB10000}"/>
    <cellStyle name="Вычисление 3 4 8" xfId="47438" xr:uid="{00000000-0005-0000-0000-0000EEB10000}"/>
    <cellStyle name="Вычисление 3 5" xfId="26902" xr:uid="{00000000-0005-0000-0000-0000EFB10000}"/>
    <cellStyle name="Вычисление 3 5 2" xfId="26903" xr:uid="{00000000-0005-0000-0000-0000F0B10000}"/>
    <cellStyle name="Вычисление 3 5 2 2" xfId="47439" xr:uid="{00000000-0005-0000-0000-0000F1B10000}"/>
    <cellStyle name="Вычисление 3 5 2 2 2" xfId="47440" xr:uid="{00000000-0005-0000-0000-0000F2B10000}"/>
    <cellStyle name="Вычисление 3 5 2 2 2 2" xfId="47441" xr:uid="{00000000-0005-0000-0000-0000F3B10000}"/>
    <cellStyle name="Вычисление 3 5 2 2 3" xfId="47442" xr:uid="{00000000-0005-0000-0000-0000F4B10000}"/>
    <cellStyle name="Вычисление 3 5 2 2 3 2" xfId="47443" xr:uid="{00000000-0005-0000-0000-0000F5B10000}"/>
    <cellStyle name="Вычисление 3 5 2 2 3 3" xfId="47444" xr:uid="{00000000-0005-0000-0000-0000F6B10000}"/>
    <cellStyle name="Вычисление 3 5 2 2 4" xfId="47445" xr:uid="{00000000-0005-0000-0000-0000F7B10000}"/>
    <cellStyle name="Вычисление 3 5 2 2 4 2" xfId="47446" xr:uid="{00000000-0005-0000-0000-0000F8B10000}"/>
    <cellStyle name="Вычисление 3 5 2 2 4 3" xfId="47447" xr:uid="{00000000-0005-0000-0000-0000F9B10000}"/>
    <cellStyle name="Вычисление 3 5 2 2 5" xfId="47448" xr:uid="{00000000-0005-0000-0000-0000FAB10000}"/>
    <cellStyle name="Вычисление 3 5 2 2 5 2" xfId="47449" xr:uid="{00000000-0005-0000-0000-0000FBB10000}"/>
    <cellStyle name="Вычисление 3 5 2 2 5 3" xfId="47450" xr:uid="{00000000-0005-0000-0000-0000FCB10000}"/>
    <cellStyle name="Вычисление 3 5 2 2 6" xfId="47451" xr:uid="{00000000-0005-0000-0000-0000FDB10000}"/>
    <cellStyle name="Вычисление 3 5 2 2 7" xfId="47452" xr:uid="{00000000-0005-0000-0000-0000FEB10000}"/>
    <cellStyle name="Вычисление 3 5 2 3" xfId="47453" xr:uid="{00000000-0005-0000-0000-0000FFB10000}"/>
    <cellStyle name="Вычисление 3 5 2 3 2" xfId="47454" xr:uid="{00000000-0005-0000-0000-000000B20000}"/>
    <cellStyle name="Вычисление 3 5 2 4" xfId="47455" xr:uid="{00000000-0005-0000-0000-000001B20000}"/>
    <cellStyle name="Вычисление 3 5 2 4 2" xfId="47456" xr:uid="{00000000-0005-0000-0000-000002B20000}"/>
    <cellStyle name="Вычисление 3 5 2 4 3" xfId="47457" xr:uid="{00000000-0005-0000-0000-000003B20000}"/>
    <cellStyle name="Вычисление 3 5 2 5" xfId="47458" xr:uid="{00000000-0005-0000-0000-000004B20000}"/>
    <cellStyle name="Вычисление 3 5 2 5 2" xfId="47459" xr:uid="{00000000-0005-0000-0000-000005B20000}"/>
    <cellStyle name="Вычисление 3 5 2 5 3" xfId="47460" xr:uid="{00000000-0005-0000-0000-000006B20000}"/>
    <cellStyle name="Вычисление 3 5 2 6" xfId="47461" xr:uid="{00000000-0005-0000-0000-000007B20000}"/>
    <cellStyle name="Вычисление 3 5 3" xfId="47462" xr:uid="{00000000-0005-0000-0000-000008B20000}"/>
    <cellStyle name="Вычисление 3 5 3 2" xfId="47463" xr:uid="{00000000-0005-0000-0000-000009B20000}"/>
    <cellStyle name="Вычисление 3 5 3 2 2" xfId="47464" xr:uid="{00000000-0005-0000-0000-00000AB20000}"/>
    <cellStyle name="Вычисление 3 5 3 3" xfId="47465" xr:uid="{00000000-0005-0000-0000-00000BB20000}"/>
    <cellStyle name="Вычисление 3 5 3 3 2" xfId="47466" xr:uid="{00000000-0005-0000-0000-00000CB20000}"/>
    <cellStyle name="Вычисление 3 5 3 3 3" xfId="47467" xr:uid="{00000000-0005-0000-0000-00000DB20000}"/>
    <cellStyle name="Вычисление 3 5 3 4" xfId="47468" xr:uid="{00000000-0005-0000-0000-00000EB20000}"/>
    <cellStyle name="Вычисление 3 5 3 4 2" xfId="47469" xr:uid="{00000000-0005-0000-0000-00000FB20000}"/>
    <cellStyle name="Вычисление 3 5 3 4 3" xfId="47470" xr:uid="{00000000-0005-0000-0000-000010B20000}"/>
    <cellStyle name="Вычисление 3 5 3 5" xfId="47471" xr:uid="{00000000-0005-0000-0000-000011B20000}"/>
    <cellStyle name="Вычисление 3 5 3 5 2" xfId="47472" xr:uid="{00000000-0005-0000-0000-000012B20000}"/>
    <cellStyle name="Вычисление 3 5 3 5 3" xfId="47473" xr:uid="{00000000-0005-0000-0000-000013B20000}"/>
    <cellStyle name="Вычисление 3 5 3 6" xfId="47474" xr:uid="{00000000-0005-0000-0000-000014B20000}"/>
    <cellStyle name="Вычисление 3 5 3 7" xfId="47475" xr:uid="{00000000-0005-0000-0000-000015B20000}"/>
    <cellStyle name="Вычисление 3 5 4" xfId="47476" xr:uid="{00000000-0005-0000-0000-000016B20000}"/>
    <cellStyle name="Вычисление 3 5 4 2" xfId="47477" xr:uid="{00000000-0005-0000-0000-000017B20000}"/>
    <cellStyle name="Вычисление 3 5 4 2 2" xfId="47478" xr:uid="{00000000-0005-0000-0000-000018B20000}"/>
    <cellStyle name="Вычисление 3 5 4 3" xfId="47479" xr:uid="{00000000-0005-0000-0000-000019B20000}"/>
    <cellStyle name="Вычисление 3 5 4 3 2" xfId="47480" xr:uid="{00000000-0005-0000-0000-00001AB20000}"/>
    <cellStyle name="Вычисление 3 5 4 3 3" xfId="47481" xr:uid="{00000000-0005-0000-0000-00001BB20000}"/>
    <cellStyle name="Вычисление 3 5 4 4" xfId="47482" xr:uid="{00000000-0005-0000-0000-00001CB20000}"/>
    <cellStyle name="Вычисление 3 5 4 4 2" xfId="47483" xr:uid="{00000000-0005-0000-0000-00001DB20000}"/>
    <cellStyle name="Вычисление 3 5 4 4 3" xfId="47484" xr:uid="{00000000-0005-0000-0000-00001EB20000}"/>
    <cellStyle name="Вычисление 3 5 4 5" xfId="47485" xr:uid="{00000000-0005-0000-0000-00001FB20000}"/>
    <cellStyle name="Вычисление 3 5 4 5 2" xfId="47486" xr:uid="{00000000-0005-0000-0000-000020B20000}"/>
    <cellStyle name="Вычисление 3 5 4 5 3" xfId="47487" xr:uid="{00000000-0005-0000-0000-000021B20000}"/>
    <cellStyle name="Вычисление 3 5 4 6" xfId="47488" xr:uid="{00000000-0005-0000-0000-000022B20000}"/>
    <cellStyle name="Вычисление 3 5 4 7" xfId="47489" xr:uid="{00000000-0005-0000-0000-000023B20000}"/>
    <cellStyle name="Вычисление 3 5 5" xfId="47490" xr:uid="{00000000-0005-0000-0000-000024B20000}"/>
    <cellStyle name="Вычисление 3 5 5 2" xfId="47491" xr:uid="{00000000-0005-0000-0000-000025B20000}"/>
    <cellStyle name="Вычисление 3 5 6" xfId="47492" xr:uid="{00000000-0005-0000-0000-000026B20000}"/>
    <cellStyle name="Вычисление 3 5 6 2" xfId="47493" xr:uid="{00000000-0005-0000-0000-000027B20000}"/>
    <cellStyle name="Вычисление 3 5 6 3" xfId="47494" xr:uid="{00000000-0005-0000-0000-000028B20000}"/>
    <cellStyle name="Вычисление 3 5 7" xfId="47495" xr:uid="{00000000-0005-0000-0000-000029B20000}"/>
    <cellStyle name="Вычисление 3 5 7 2" xfId="47496" xr:uid="{00000000-0005-0000-0000-00002AB20000}"/>
    <cellStyle name="Вычисление 3 5 7 3" xfId="47497" xr:uid="{00000000-0005-0000-0000-00002BB20000}"/>
    <cellStyle name="Вычисление 3 5 8" xfId="47498" xr:uid="{00000000-0005-0000-0000-00002CB20000}"/>
    <cellStyle name="Вычисление 3 6" xfId="26904" xr:uid="{00000000-0005-0000-0000-00002DB20000}"/>
    <cellStyle name="Вычисление 3 6 2" xfId="26905" xr:uid="{00000000-0005-0000-0000-00002EB20000}"/>
    <cellStyle name="Вычисление 3 6 2 2" xfId="47499" xr:uid="{00000000-0005-0000-0000-00002FB20000}"/>
    <cellStyle name="Вычисление 3 6 2 2 2" xfId="47500" xr:uid="{00000000-0005-0000-0000-000030B20000}"/>
    <cellStyle name="Вычисление 3 6 2 2 2 2" xfId="47501" xr:uid="{00000000-0005-0000-0000-000031B20000}"/>
    <cellStyle name="Вычисление 3 6 2 2 3" xfId="47502" xr:uid="{00000000-0005-0000-0000-000032B20000}"/>
    <cellStyle name="Вычисление 3 6 2 2 3 2" xfId="47503" xr:uid="{00000000-0005-0000-0000-000033B20000}"/>
    <cellStyle name="Вычисление 3 6 2 2 3 3" xfId="47504" xr:uid="{00000000-0005-0000-0000-000034B20000}"/>
    <cellStyle name="Вычисление 3 6 2 2 4" xfId="47505" xr:uid="{00000000-0005-0000-0000-000035B20000}"/>
    <cellStyle name="Вычисление 3 6 2 2 4 2" xfId="47506" xr:uid="{00000000-0005-0000-0000-000036B20000}"/>
    <cellStyle name="Вычисление 3 6 2 2 4 3" xfId="47507" xr:uid="{00000000-0005-0000-0000-000037B20000}"/>
    <cellStyle name="Вычисление 3 6 2 2 5" xfId="47508" xr:uid="{00000000-0005-0000-0000-000038B20000}"/>
    <cellStyle name="Вычисление 3 6 2 2 5 2" xfId="47509" xr:uid="{00000000-0005-0000-0000-000039B20000}"/>
    <cellStyle name="Вычисление 3 6 2 2 5 3" xfId="47510" xr:uid="{00000000-0005-0000-0000-00003AB20000}"/>
    <cellStyle name="Вычисление 3 6 2 2 6" xfId="47511" xr:uid="{00000000-0005-0000-0000-00003BB20000}"/>
    <cellStyle name="Вычисление 3 6 2 2 7" xfId="47512" xr:uid="{00000000-0005-0000-0000-00003CB20000}"/>
    <cellStyle name="Вычисление 3 6 2 3" xfId="47513" xr:uid="{00000000-0005-0000-0000-00003DB20000}"/>
    <cellStyle name="Вычисление 3 6 2 3 2" xfId="47514" xr:uid="{00000000-0005-0000-0000-00003EB20000}"/>
    <cellStyle name="Вычисление 3 6 2 4" xfId="47515" xr:uid="{00000000-0005-0000-0000-00003FB20000}"/>
    <cellStyle name="Вычисление 3 6 2 4 2" xfId="47516" xr:uid="{00000000-0005-0000-0000-000040B20000}"/>
    <cellStyle name="Вычисление 3 6 2 4 3" xfId="47517" xr:uid="{00000000-0005-0000-0000-000041B20000}"/>
    <cellStyle name="Вычисление 3 6 2 5" xfId="47518" xr:uid="{00000000-0005-0000-0000-000042B20000}"/>
    <cellStyle name="Вычисление 3 6 2 5 2" xfId="47519" xr:uid="{00000000-0005-0000-0000-000043B20000}"/>
    <cellStyle name="Вычисление 3 6 2 5 3" xfId="47520" xr:uid="{00000000-0005-0000-0000-000044B20000}"/>
    <cellStyle name="Вычисление 3 6 2 6" xfId="47521" xr:uid="{00000000-0005-0000-0000-000045B20000}"/>
    <cellStyle name="Вычисление 3 6 3" xfId="47522" xr:uid="{00000000-0005-0000-0000-000046B20000}"/>
    <cellStyle name="Вычисление 3 6 3 2" xfId="47523" xr:uid="{00000000-0005-0000-0000-000047B20000}"/>
    <cellStyle name="Вычисление 3 6 3 2 2" xfId="47524" xr:uid="{00000000-0005-0000-0000-000048B20000}"/>
    <cellStyle name="Вычисление 3 6 3 3" xfId="47525" xr:uid="{00000000-0005-0000-0000-000049B20000}"/>
    <cellStyle name="Вычисление 3 6 3 3 2" xfId="47526" xr:uid="{00000000-0005-0000-0000-00004AB20000}"/>
    <cellStyle name="Вычисление 3 6 3 3 3" xfId="47527" xr:uid="{00000000-0005-0000-0000-00004BB20000}"/>
    <cellStyle name="Вычисление 3 6 3 4" xfId="47528" xr:uid="{00000000-0005-0000-0000-00004CB20000}"/>
    <cellStyle name="Вычисление 3 6 3 4 2" xfId="47529" xr:uid="{00000000-0005-0000-0000-00004DB20000}"/>
    <cellStyle name="Вычисление 3 6 3 4 3" xfId="47530" xr:uid="{00000000-0005-0000-0000-00004EB20000}"/>
    <cellStyle name="Вычисление 3 6 3 5" xfId="47531" xr:uid="{00000000-0005-0000-0000-00004FB20000}"/>
    <cellStyle name="Вычисление 3 6 3 5 2" xfId="47532" xr:uid="{00000000-0005-0000-0000-000050B20000}"/>
    <cellStyle name="Вычисление 3 6 3 5 3" xfId="47533" xr:uid="{00000000-0005-0000-0000-000051B20000}"/>
    <cellStyle name="Вычисление 3 6 3 6" xfId="47534" xr:uid="{00000000-0005-0000-0000-000052B20000}"/>
    <cellStyle name="Вычисление 3 6 3 7" xfId="47535" xr:uid="{00000000-0005-0000-0000-000053B20000}"/>
    <cellStyle name="Вычисление 3 6 4" xfId="47536" xr:uid="{00000000-0005-0000-0000-000054B20000}"/>
    <cellStyle name="Вычисление 3 6 4 2" xfId="47537" xr:uid="{00000000-0005-0000-0000-000055B20000}"/>
    <cellStyle name="Вычисление 3 6 4 2 2" xfId="47538" xr:uid="{00000000-0005-0000-0000-000056B20000}"/>
    <cellStyle name="Вычисление 3 6 4 3" xfId="47539" xr:uid="{00000000-0005-0000-0000-000057B20000}"/>
    <cellStyle name="Вычисление 3 6 4 3 2" xfId="47540" xr:uid="{00000000-0005-0000-0000-000058B20000}"/>
    <cellStyle name="Вычисление 3 6 4 3 3" xfId="47541" xr:uid="{00000000-0005-0000-0000-000059B20000}"/>
    <cellStyle name="Вычисление 3 6 4 4" xfId="47542" xr:uid="{00000000-0005-0000-0000-00005AB20000}"/>
    <cellStyle name="Вычисление 3 6 4 4 2" xfId="47543" xr:uid="{00000000-0005-0000-0000-00005BB20000}"/>
    <cellStyle name="Вычисление 3 6 4 4 3" xfId="47544" xr:uid="{00000000-0005-0000-0000-00005CB20000}"/>
    <cellStyle name="Вычисление 3 6 4 5" xfId="47545" xr:uid="{00000000-0005-0000-0000-00005DB20000}"/>
    <cellStyle name="Вычисление 3 6 4 5 2" xfId="47546" xr:uid="{00000000-0005-0000-0000-00005EB20000}"/>
    <cellStyle name="Вычисление 3 6 4 5 3" xfId="47547" xr:uid="{00000000-0005-0000-0000-00005FB20000}"/>
    <cellStyle name="Вычисление 3 6 4 6" xfId="47548" xr:uid="{00000000-0005-0000-0000-000060B20000}"/>
    <cellStyle name="Вычисление 3 6 4 7" xfId="47549" xr:uid="{00000000-0005-0000-0000-000061B20000}"/>
    <cellStyle name="Вычисление 3 6 5" xfId="47550" xr:uid="{00000000-0005-0000-0000-000062B20000}"/>
    <cellStyle name="Вычисление 3 6 5 2" xfId="47551" xr:uid="{00000000-0005-0000-0000-000063B20000}"/>
    <cellStyle name="Вычисление 3 6 6" xfId="47552" xr:uid="{00000000-0005-0000-0000-000064B20000}"/>
    <cellStyle name="Вычисление 3 6 6 2" xfId="47553" xr:uid="{00000000-0005-0000-0000-000065B20000}"/>
    <cellStyle name="Вычисление 3 6 6 3" xfId="47554" xr:uid="{00000000-0005-0000-0000-000066B20000}"/>
    <cellStyle name="Вычисление 3 6 7" xfId="47555" xr:uid="{00000000-0005-0000-0000-000067B20000}"/>
    <cellStyle name="Вычисление 3 6 7 2" xfId="47556" xr:uid="{00000000-0005-0000-0000-000068B20000}"/>
    <cellStyle name="Вычисление 3 6 7 3" xfId="47557" xr:uid="{00000000-0005-0000-0000-000069B20000}"/>
    <cellStyle name="Вычисление 3 6 8" xfId="47558" xr:uid="{00000000-0005-0000-0000-00006AB20000}"/>
    <cellStyle name="Вычисление 3 7" xfId="26906" xr:uid="{00000000-0005-0000-0000-00006BB20000}"/>
    <cellStyle name="Вычисление 3 7 2" xfId="26907" xr:uid="{00000000-0005-0000-0000-00006CB20000}"/>
    <cellStyle name="Вычисление 3 7 2 2" xfId="47559" xr:uid="{00000000-0005-0000-0000-00006DB20000}"/>
    <cellStyle name="Вычисление 3 7 2 2 2" xfId="47560" xr:uid="{00000000-0005-0000-0000-00006EB20000}"/>
    <cellStyle name="Вычисление 3 7 2 2 2 2" xfId="47561" xr:uid="{00000000-0005-0000-0000-00006FB20000}"/>
    <cellStyle name="Вычисление 3 7 2 2 3" xfId="47562" xr:uid="{00000000-0005-0000-0000-000070B20000}"/>
    <cellStyle name="Вычисление 3 7 2 2 3 2" xfId="47563" xr:uid="{00000000-0005-0000-0000-000071B20000}"/>
    <cellStyle name="Вычисление 3 7 2 2 3 3" xfId="47564" xr:uid="{00000000-0005-0000-0000-000072B20000}"/>
    <cellStyle name="Вычисление 3 7 2 2 4" xfId="47565" xr:uid="{00000000-0005-0000-0000-000073B20000}"/>
    <cellStyle name="Вычисление 3 7 2 2 4 2" xfId="47566" xr:uid="{00000000-0005-0000-0000-000074B20000}"/>
    <cellStyle name="Вычисление 3 7 2 2 4 3" xfId="47567" xr:uid="{00000000-0005-0000-0000-000075B20000}"/>
    <cellStyle name="Вычисление 3 7 2 2 5" xfId="47568" xr:uid="{00000000-0005-0000-0000-000076B20000}"/>
    <cellStyle name="Вычисление 3 7 2 2 5 2" xfId="47569" xr:uid="{00000000-0005-0000-0000-000077B20000}"/>
    <cellStyle name="Вычисление 3 7 2 2 5 3" xfId="47570" xr:uid="{00000000-0005-0000-0000-000078B20000}"/>
    <cellStyle name="Вычисление 3 7 2 2 6" xfId="47571" xr:uid="{00000000-0005-0000-0000-000079B20000}"/>
    <cellStyle name="Вычисление 3 7 2 2 7" xfId="47572" xr:uid="{00000000-0005-0000-0000-00007AB20000}"/>
    <cellStyle name="Вычисление 3 7 2 3" xfId="47573" xr:uid="{00000000-0005-0000-0000-00007BB20000}"/>
    <cellStyle name="Вычисление 3 7 2 3 2" xfId="47574" xr:uid="{00000000-0005-0000-0000-00007CB20000}"/>
    <cellStyle name="Вычисление 3 7 2 4" xfId="47575" xr:uid="{00000000-0005-0000-0000-00007DB20000}"/>
    <cellStyle name="Вычисление 3 7 2 4 2" xfId="47576" xr:uid="{00000000-0005-0000-0000-00007EB20000}"/>
    <cellStyle name="Вычисление 3 7 2 4 3" xfId="47577" xr:uid="{00000000-0005-0000-0000-00007FB20000}"/>
    <cellStyle name="Вычисление 3 7 2 5" xfId="47578" xr:uid="{00000000-0005-0000-0000-000080B20000}"/>
    <cellStyle name="Вычисление 3 7 2 5 2" xfId="47579" xr:uid="{00000000-0005-0000-0000-000081B20000}"/>
    <cellStyle name="Вычисление 3 7 2 5 3" xfId="47580" xr:uid="{00000000-0005-0000-0000-000082B20000}"/>
    <cellStyle name="Вычисление 3 7 2 6" xfId="47581" xr:uid="{00000000-0005-0000-0000-000083B20000}"/>
    <cellStyle name="Вычисление 3 7 3" xfId="47582" xr:uid="{00000000-0005-0000-0000-000084B20000}"/>
    <cellStyle name="Вычисление 3 7 3 2" xfId="47583" xr:uid="{00000000-0005-0000-0000-000085B20000}"/>
    <cellStyle name="Вычисление 3 7 3 2 2" xfId="47584" xr:uid="{00000000-0005-0000-0000-000086B20000}"/>
    <cellStyle name="Вычисление 3 7 3 3" xfId="47585" xr:uid="{00000000-0005-0000-0000-000087B20000}"/>
    <cellStyle name="Вычисление 3 7 3 3 2" xfId="47586" xr:uid="{00000000-0005-0000-0000-000088B20000}"/>
    <cellStyle name="Вычисление 3 7 3 3 3" xfId="47587" xr:uid="{00000000-0005-0000-0000-000089B20000}"/>
    <cellStyle name="Вычисление 3 7 3 4" xfId="47588" xr:uid="{00000000-0005-0000-0000-00008AB20000}"/>
    <cellStyle name="Вычисление 3 7 3 4 2" xfId="47589" xr:uid="{00000000-0005-0000-0000-00008BB20000}"/>
    <cellStyle name="Вычисление 3 7 3 4 3" xfId="47590" xr:uid="{00000000-0005-0000-0000-00008CB20000}"/>
    <cellStyle name="Вычисление 3 7 3 5" xfId="47591" xr:uid="{00000000-0005-0000-0000-00008DB20000}"/>
    <cellStyle name="Вычисление 3 7 3 5 2" xfId="47592" xr:uid="{00000000-0005-0000-0000-00008EB20000}"/>
    <cellStyle name="Вычисление 3 7 3 5 3" xfId="47593" xr:uid="{00000000-0005-0000-0000-00008FB20000}"/>
    <cellStyle name="Вычисление 3 7 3 6" xfId="47594" xr:uid="{00000000-0005-0000-0000-000090B20000}"/>
    <cellStyle name="Вычисление 3 7 3 7" xfId="47595" xr:uid="{00000000-0005-0000-0000-000091B20000}"/>
    <cellStyle name="Вычисление 3 7 4" xfId="47596" xr:uid="{00000000-0005-0000-0000-000092B20000}"/>
    <cellStyle name="Вычисление 3 7 4 2" xfId="47597" xr:uid="{00000000-0005-0000-0000-000093B20000}"/>
    <cellStyle name="Вычисление 3 7 4 2 2" xfId="47598" xr:uid="{00000000-0005-0000-0000-000094B20000}"/>
    <cellStyle name="Вычисление 3 7 4 3" xfId="47599" xr:uid="{00000000-0005-0000-0000-000095B20000}"/>
    <cellStyle name="Вычисление 3 7 4 3 2" xfId="47600" xr:uid="{00000000-0005-0000-0000-000096B20000}"/>
    <cellStyle name="Вычисление 3 7 4 3 3" xfId="47601" xr:uid="{00000000-0005-0000-0000-000097B20000}"/>
    <cellStyle name="Вычисление 3 7 4 4" xfId="47602" xr:uid="{00000000-0005-0000-0000-000098B20000}"/>
    <cellStyle name="Вычисление 3 7 4 4 2" xfId="47603" xr:uid="{00000000-0005-0000-0000-000099B20000}"/>
    <cellStyle name="Вычисление 3 7 4 4 3" xfId="47604" xr:uid="{00000000-0005-0000-0000-00009AB20000}"/>
    <cellStyle name="Вычисление 3 7 4 5" xfId="47605" xr:uid="{00000000-0005-0000-0000-00009BB20000}"/>
    <cellStyle name="Вычисление 3 7 4 5 2" xfId="47606" xr:uid="{00000000-0005-0000-0000-00009CB20000}"/>
    <cellStyle name="Вычисление 3 7 4 5 3" xfId="47607" xr:uid="{00000000-0005-0000-0000-00009DB20000}"/>
    <cellStyle name="Вычисление 3 7 4 6" xfId="47608" xr:uid="{00000000-0005-0000-0000-00009EB20000}"/>
    <cellStyle name="Вычисление 3 7 4 7" xfId="47609" xr:uid="{00000000-0005-0000-0000-00009FB20000}"/>
    <cellStyle name="Вычисление 3 7 5" xfId="47610" xr:uid="{00000000-0005-0000-0000-0000A0B20000}"/>
    <cellStyle name="Вычисление 3 7 5 2" xfId="47611" xr:uid="{00000000-0005-0000-0000-0000A1B20000}"/>
    <cellStyle name="Вычисление 3 7 6" xfId="47612" xr:uid="{00000000-0005-0000-0000-0000A2B20000}"/>
    <cellStyle name="Вычисление 3 7 6 2" xfId="47613" xr:uid="{00000000-0005-0000-0000-0000A3B20000}"/>
    <cellStyle name="Вычисление 3 7 6 3" xfId="47614" xr:uid="{00000000-0005-0000-0000-0000A4B20000}"/>
    <cellStyle name="Вычисление 3 7 7" xfId="47615" xr:uid="{00000000-0005-0000-0000-0000A5B20000}"/>
    <cellStyle name="Вычисление 3 7 7 2" xfId="47616" xr:uid="{00000000-0005-0000-0000-0000A6B20000}"/>
    <cellStyle name="Вычисление 3 7 7 3" xfId="47617" xr:uid="{00000000-0005-0000-0000-0000A7B20000}"/>
    <cellStyle name="Вычисление 3 7 8" xfId="47618" xr:uid="{00000000-0005-0000-0000-0000A8B20000}"/>
    <cellStyle name="Вычисление 3 8" xfId="26908" xr:uid="{00000000-0005-0000-0000-0000A9B20000}"/>
    <cellStyle name="Вычисление 3 8 2" xfId="26909" xr:uid="{00000000-0005-0000-0000-0000AAB20000}"/>
    <cellStyle name="Вычисление 3 8 2 2" xfId="47619" xr:uid="{00000000-0005-0000-0000-0000ABB20000}"/>
    <cellStyle name="Вычисление 3 8 2 2 2" xfId="47620" xr:uid="{00000000-0005-0000-0000-0000ACB20000}"/>
    <cellStyle name="Вычисление 3 8 2 2 2 2" xfId="47621" xr:uid="{00000000-0005-0000-0000-0000ADB20000}"/>
    <cellStyle name="Вычисление 3 8 2 2 3" xfId="47622" xr:uid="{00000000-0005-0000-0000-0000AEB20000}"/>
    <cellStyle name="Вычисление 3 8 2 2 3 2" xfId="47623" xr:uid="{00000000-0005-0000-0000-0000AFB20000}"/>
    <cellStyle name="Вычисление 3 8 2 2 3 3" xfId="47624" xr:uid="{00000000-0005-0000-0000-0000B0B20000}"/>
    <cellStyle name="Вычисление 3 8 2 2 4" xfId="47625" xr:uid="{00000000-0005-0000-0000-0000B1B20000}"/>
    <cellStyle name="Вычисление 3 8 2 2 4 2" xfId="47626" xr:uid="{00000000-0005-0000-0000-0000B2B20000}"/>
    <cellStyle name="Вычисление 3 8 2 2 4 3" xfId="47627" xr:uid="{00000000-0005-0000-0000-0000B3B20000}"/>
    <cellStyle name="Вычисление 3 8 2 2 5" xfId="47628" xr:uid="{00000000-0005-0000-0000-0000B4B20000}"/>
    <cellStyle name="Вычисление 3 8 2 2 5 2" xfId="47629" xr:uid="{00000000-0005-0000-0000-0000B5B20000}"/>
    <cellStyle name="Вычисление 3 8 2 2 5 3" xfId="47630" xr:uid="{00000000-0005-0000-0000-0000B6B20000}"/>
    <cellStyle name="Вычисление 3 8 2 2 6" xfId="47631" xr:uid="{00000000-0005-0000-0000-0000B7B20000}"/>
    <cellStyle name="Вычисление 3 8 2 2 7" xfId="47632" xr:uid="{00000000-0005-0000-0000-0000B8B20000}"/>
    <cellStyle name="Вычисление 3 8 2 3" xfId="47633" xr:uid="{00000000-0005-0000-0000-0000B9B20000}"/>
    <cellStyle name="Вычисление 3 8 2 3 2" xfId="47634" xr:uid="{00000000-0005-0000-0000-0000BAB20000}"/>
    <cellStyle name="Вычисление 3 8 2 4" xfId="47635" xr:uid="{00000000-0005-0000-0000-0000BBB20000}"/>
    <cellStyle name="Вычисление 3 8 2 4 2" xfId="47636" xr:uid="{00000000-0005-0000-0000-0000BCB20000}"/>
    <cellStyle name="Вычисление 3 8 2 4 3" xfId="47637" xr:uid="{00000000-0005-0000-0000-0000BDB20000}"/>
    <cellStyle name="Вычисление 3 8 2 5" xfId="47638" xr:uid="{00000000-0005-0000-0000-0000BEB20000}"/>
    <cellStyle name="Вычисление 3 8 2 5 2" xfId="47639" xr:uid="{00000000-0005-0000-0000-0000BFB20000}"/>
    <cellStyle name="Вычисление 3 8 2 5 3" xfId="47640" xr:uid="{00000000-0005-0000-0000-0000C0B20000}"/>
    <cellStyle name="Вычисление 3 8 2 6" xfId="47641" xr:uid="{00000000-0005-0000-0000-0000C1B20000}"/>
    <cellStyle name="Вычисление 3 8 3" xfId="47642" xr:uid="{00000000-0005-0000-0000-0000C2B20000}"/>
    <cellStyle name="Вычисление 3 8 3 2" xfId="47643" xr:uid="{00000000-0005-0000-0000-0000C3B20000}"/>
    <cellStyle name="Вычисление 3 8 3 2 2" xfId="47644" xr:uid="{00000000-0005-0000-0000-0000C4B20000}"/>
    <cellStyle name="Вычисление 3 8 3 3" xfId="47645" xr:uid="{00000000-0005-0000-0000-0000C5B20000}"/>
    <cellStyle name="Вычисление 3 8 3 3 2" xfId="47646" xr:uid="{00000000-0005-0000-0000-0000C6B20000}"/>
    <cellStyle name="Вычисление 3 8 3 3 3" xfId="47647" xr:uid="{00000000-0005-0000-0000-0000C7B20000}"/>
    <cellStyle name="Вычисление 3 8 3 4" xfId="47648" xr:uid="{00000000-0005-0000-0000-0000C8B20000}"/>
    <cellStyle name="Вычисление 3 8 3 4 2" xfId="47649" xr:uid="{00000000-0005-0000-0000-0000C9B20000}"/>
    <cellStyle name="Вычисление 3 8 3 4 3" xfId="47650" xr:uid="{00000000-0005-0000-0000-0000CAB20000}"/>
    <cellStyle name="Вычисление 3 8 3 5" xfId="47651" xr:uid="{00000000-0005-0000-0000-0000CBB20000}"/>
    <cellStyle name="Вычисление 3 8 3 5 2" xfId="47652" xr:uid="{00000000-0005-0000-0000-0000CCB20000}"/>
    <cellStyle name="Вычисление 3 8 3 5 3" xfId="47653" xr:uid="{00000000-0005-0000-0000-0000CDB20000}"/>
    <cellStyle name="Вычисление 3 8 3 6" xfId="47654" xr:uid="{00000000-0005-0000-0000-0000CEB20000}"/>
    <cellStyle name="Вычисление 3 8 3 7" xfId="47655" xr:uid="{00000000-0005-0000-0000-0000CFB20000}"/>
    <cellStyle name="Вычисление 3 8 4" xfId="47656" xr:uid="{00000000-0005-0000-0000-0000D0B20000}"/>
    <cellStyle name="Вычисление 3 8 4 2" xfId="47657" xr:uid="{00000000-0005-0000-0000-0000D1B20000}"/>
    <cellStyle name="Вычисление 3 8 4 2 2" xfId="47658" xr:uid="{00000000-0005-0000-0000-0000D2B20000}"/>
    <cellStyle name="Вычисление 3 8 4 3" xfId="47659" xr:uid="{00000000-0005-0000-0000-0000D3B20000}"/>
    <cellStyle name="Вычисление 3 8 4 3 2" xfId="47660" xr:uid="{00000000-0005-0000-0000-0000D4B20000}"/>
    <cellStyle name="Вычисление 3 8 4 3 3" xfId="47661" xr:uid="{00000000-0005-0000-0000-0000D5B20000}"/>
    <cellStyle name="Вычисление 3 8 4 4" xfId="47662" xr:uid="{00000000-0005-0000-0000-0000D6B20000}"/>
    <cellStyle name="Вычисление 3 8 4 4 2" xfId="47663" xr:uid="{00000000-0005-0000-0000-0000D7B20000}"/>
    <cellStyle name="Вычисление 3 8 4 4 3" xfId="47664" xr:uid="{00000000-0005-0000-0000-0000D8B20000}"/>
    <cellStyle name="Вычисление 3 8 4 5" xfId="47665" xr:uid="{00000000-0005-0000-0000-0000D9B20000}"/>
    <cellStyle name="Вычисление 3 8 4 5 2" xfId="47666" xr:uid="{00000000-0005-0000-0000-0000DAB20000}"/>
    <cellStyle name="Вычисление 3 8 4 5 3" xfId="47667" xr:uid="{00000000-0005-0000-0000-0000DBB20000}"/>
    <cellStyle name="Вычисление 3 8 4 6" xfId="47668" xr:uid="{00000000-0005-0000-0000-0000DCB20000}"/>
    <cellStyle name="Вычисление 3 8 4 7" xfId="47669" xr:uid="{00000000-0005-0000-0000-0000DDB20000}"/>
    <cellStyle name="Вычисление 3 8 5" xfId="47670" xr:uid="{00000000-0005-0000-0000-0000DEB20000}"/>
    <cellStyle name="Вычисление 3 8 5 2" xfId="47671" xr:uid="{00000000-0005-0000-0000-0000DFB20000}"/>
    <cellStyle name="Вычисление 3 8 6" xfId="47672" xr:uid="{00000000-0005-0000-0000-0000E0B20000}"/>
    <cellStyle name="Вычисление 3 8 6 2" xfId="47673" xr:uid="{00000000-0005-0000-0000-0000E1B20000}"/>
    <cellStyle name="Вычисление 3 8 6 3" xfId="47674" xr:uid="{00000000-0005-0000-0000-0000E2B20000}"/>
    <cellStyle name="Вычисление 3 8 7" xfId="47675" xr:uid="{00000000-0005-0000-0000-0000E3B20000}"/>
    <cellStyle name="Вычисление 3 8 7 2" xfId="47676" xr:uid="{00000000-0005-0000-0000-0000E4B20000}"/>
    <cellStyle name="Вычисление 3 8 7 3" xfId="47677" xr:uid="{00000000-0005-0000-0000-0000E5B20000}"/>
    <cellStyle name="Вычисление 3 8 8" xfId="47678" xr:uid="{00000000-0005-0000-0000-0000E6B20000}"/>
    <cellStyle name="Вычисление 3 9" xfId="26910" xr:uid="{00000000-0005-0000-0000-0000E7B20000}"/>
    <cellStyle name="Вычисление 3 9 2" xfId="26911" xr:uid="{00000000-0005-0000-0000-0000E8B20000}"/>
    <cellStyle name="Вычисление 3 9 2 2" xfId="47679" xr:uid="{00000000-0005-0000-0000-0000E9B20000}"/>
    <cellStyle name="Вычисление 3 9 2 2 2" xfId="47680" xr:uid="{00000000-0005-0000-0000-0000EAB20000}"/>
    <cellStyle name="Вычисление 3 9 2 2 2 2" xfId="47681" xr:uid="{00000000-0005-0000-0000-0000EBB20000}"/>
    <cellStyle name="Вычисление 3 9 2 2 3" xfId="47682" xr:uid="{00000000-0005-0000-0000-0000ECB20000}"/>
    <cellStyle name="Вычисление 3 9 2 2 3 2" xfId="47683" xr:uid="{00000000-0005-0000-0000-0000EDB20000}"/>
    <cellStyle name="Вычисление 3 9 2 2 3 3" xfId="47684" xr:uid="{00000000-0005-0000-0000-0000EEB20000}"/>
    <cellStyle name="Вычисление 3 9 2 2 4" xfId="47685" xr:uid="{00000000-0005-0000-0000-0000EFB20000}"/>
    <cellStyle name="Вычисление 3 9 2 2 4 2" xfId="47686" xr:uid="{00000000-0005-0000-0000-0000F0B20000}"/>
    <cellStyle name="Вычисление 3 9 2 2 4 3" xfId="47687" xr:uid="{00000000-0005-0000-0000-0000F1B20000}"/>
    <cellStyle name="Вычисление 3 9 2 2 5" xfId="47688" xr:uid="{00000000-0005-0000-0000-0000F2B20000}"/>
    <cellStyle name="Вычисление 3 9 2 2 5 2" xfId="47689" xr:uid="{00000000-0005-0000-0000-0000F3B20000}"/>
    <cellStyle name="Вычисление 3 9 2 2 5 3" xfId="47690" xr:uid="{00000000-0005-0000-0000-0000F4B20000}"/>
    <cellStyle name="Вычисление 3 9 2 2 6" xfId="47691" xr:uid="{00000000-0005-0000-0000-0000F5B20000}"/>
    <cellStyle name="Вычисление 3 9 2 2 7" xfId="47692" xr:uid="{00000000-0005-0000-0000-0000F6B20000}"/>
    <cellStyle name="Вычисление 3 9 2 3" xfId="47693" xr:uid="{00000000-0005-0000-0000-0000F7B20000}"/>
    <cellStyle name="Вычисление 3 9 2 3 2" xfId="47694" xr:uid="{00000000-0005-0000-0000-0000F8B20000}"/>
    <cellStyle name="Вычисление 3 9 2 4" xfId="47695" xr:uid="{00000000-0005-0000-0000-0000F9B20000}"/>
    <cellStyle name="Вычисление 3 9 2 4 2" xfId="47696" xr:uid="{00000000-0005-0000-0000-0000FAB20000}"/>
    <cellStyle name="Вычисление 3 9 2 4 3" xfId="47697" xr:uid="{00000000-0005-0000-0000-0000FBB20000}"/>
    <cellStyle name="Вычисление 3 9 2 5" xfId="47698" xr:uid="{00000000-0005-0000-0000-0000FCB20000}"/>
    <cellStyle name="Вычисление 3 9 2 5 2" xfId="47699" xr:uid="{00000000-0005-0000-0000-0000FDB20000}"/>
    <cellStyle name="Вычисление 3 9 2 5 3" xfId="47700" xr:uid="{00000000-0005-0000-0000-0000FEB20000}"/>
    <cellStyle name="Вычисление 3 9 2 6" xfId="47701" xr:uid="{00000000-0005-0000-0000-0000FFB20000}"/>
    <cellStyle name="Вычисление 3 9 3" xfId="47702" xr:uid="{00000000-0005-0000-0000-000000B30000}"/>
    <cellStyle name="Вычисление 3 9 3 2" xfId="47703" xr:uid="{00000000-0005-0000-0000-000001B30000}"/>
    <cellStyle name="Вычисление 3 9 3 2 2" xfId="47704" xr:uid="{00000000-0005-0000-0000-000002B30000}"/>
    <cellStyle name="Вычисление 3 9 3 3" xfId="47705" xr:uid="{00000000-0005-0000-0000-000003B30000}"/>
    <cellStyle name="Вычисление 3 9 3 3 2" xfId="47706" xr:uid="{00000000-0005-0000-0000-000004B30000}"/>
    <cellStyle name="Вычисление 3 9 3 3 3" xfId="47707" xr:uid="{00000000-0005-0000-0000-000005B30000}"/>
    <cellStyle name="Вычисление 3 9 3 4" xfId="47708" xr:uid="{00000000-0005-0000-0000-000006B30000}"/>
    <cellStyle name="Вычисление 3 9 3 4 2" xfId="47709" xr:uid="{00000000-0005-0000-0000-000007B30000}"/>
    <cellStyle name="Вычисление 3 9 3 4 3" xfId="47710" xr:uid="{00000000-0005-0000-0000-000008B30000}"/>
    <cellStyle name="Вычисление 3 9 3 5" xfId="47711" xr:uid="{00000000-0005-0000-0000-000009B30000}"/>
    <cellStyle name="Вычисление 3 9 3 5 2" xfId="47712" xr:uid="{00000000-0005-0000-0000-00000AB30000}"/>
    <cellStyle name="Вычисление 3 9 3 5 3" xfId="47713" xr:uid="{00000000-0005-0000-0000-00000BB30000}"/>
    <cellStyle name="Вычисление 3 9 3 6" xfId="47714" xr:uid="{00000000-0005-0000-0000-00000CB30000}"/>
    <cellStyle name="Вычисление 3 9 3 7" xfId="47715" xr:uid="{00000000-0005-0000-0000-00000DB30000}"/>
    <cellStyle name="Вычисление 3 9 4" xfId="47716" xr:uid="{00000000-0005-0000-0000-00000EB30000}"/>
    <cellStyle name="Вычисление 3 9 4 2" xfId="47717" xr:uid="{00000000-0005-0000-0000-00000FB30000}"/>
    <cellStyle name="Вычисление 3 9 4 2 2" xfId="47718" xr:uid="{00000000-0005-0000-0000-000010B30000}"/>
    <cellStyle name="Вычисление 3 9 4 3" xfId="47719" xr:uid="{00000000-0005-0000-0000-000011B30000}"/>
    <cellStyle name="Вычисление 3 9 4 3 2" xfId="47720" xr:uid="{00000000-0005-0000-0000-000012B30000}"/>
    <cellStyle name="Вычисление 3 9 4 3 3" xfId="47721" xr:uid="{00000000-0005-0000-0000-000013B30000}"/>
    <cellStyle name="Вычисление 3 9 4 4" xfId="47722" xr:uid="{00000000-0005-0000-0000-000014B30000}"/>
    <cellStyle name="Вычисление 3 9 4 4 2" xfId="47723" xr:uid="{00000000-0005-0000-0000-000015B30000}"/>
    <cellStyle name="Вычисление 3 9 4 4 3" xfId="47724" xr:uid="{00000000-0005-0000-0000-000016B30000}"/>
    <cellStyle name="Вычисление 3 9 4 5" xfId="47725" xr:uid="{00000000-0005-0000-0000-000017B30000}"/>
    <cellStyle name="Вычисление 3 9 4 5 2" xfId="47726" xr:uid="{00000000-0005-0000-0000-000018B30000}"/>
    <cellStyle name="Вычисление 3 9 4 5 3" xfId="47727" xr:uid="{00000000-0005-0000-0000-000019B30000}"/>
    <cellStyle name="Вычисление 3 9 4 6" xfId="47728" xr:uid="{00000000-0005-0000-0000-00001AB30000}"/>
    <cellStyle name="Вычисление 3 9 4 7" xfId="47729" xr:uid="{00000000-0005-0000-0000-00001BB30000}"/>
    <cellStyle name="Вычисление 3 9 5" xfId="47730" xr:uid="{00000000-0005-0000-0000-00001CB30000}"/>
    <cellStyle name="Вычисление 3 9 5 2" xfId="47731" xr:uid="{00000000-0005-0000-0000-00001DB30000}"/>
    <cellStyle name="Вычисление 3 9 6" xfId="47732" xr:uid="{00000000-0005-0000-0000-00001EB30000}"/>
    <cellStyle name="Вычисление 3 9 6 2" xfId="47733" xr:uid="{00000000-0005-0000-0000-00001FB30000}"/>
    <cellStyle name="Вычисление 3 9 6 3" xfId="47734" xr:uid="{00000000-0005-0000-0000-000020B30000}"/>
    <cellStyle name="Вычисление 3 9 7" xfId="47735" xr:uid="{00000000-0005-0000-0000-000021B30000}"/>
    <cellStyle name="Вычисление 3 9 7 2" xfId="47736" xr:uid="{00000000-0005-0000-0000-000022B30000}"/>
    <cellStyle name="Вычисление 3 9 7 3" xfId="47737" xr:uid="{00000000-0005-0000-0000-000023B30000}"/>
    <cellStyle name="Вычисление 3 9 8" xfId="47738" xr:uid="{00000000-0005-0000-0000-000024B30000}"/>
    <cellStyle name="Вычисление 3_2013Прогноз" xfId="26912" xr:uid="{00000000-0005-0000-0000-000025B30000}"/>
    <cellStyle name="Вычисление 4" xfId="26913" xr:uid="{00000000-0005-0000-0000-000026B30000}"/>
    <cellStyle name="Вычисление 4 10" xfId="26914" xr:uid="{00000000-0005-0000-0000-000027B30000}"/>
    <cellStyle name="Вычисление 4 10 2" xfId="26915" xr:uid="{00000000-0005-0000-0000-000028B30000}"/>
    <cellStyle name="Вычисление 4 11" xfId="26916" xr:uid="{00000000-0005-0000-0000-000029B30000}"/>
    <cellStyle name="Вычисление 4 12" xfId="26917" xr:uid="{00000000-0005-0000-0000-00002AB30000}"/>
    <cellStyle name="Вычисление 4 2" xfId="26918" xr:uid="{00000000-0005-0000-0000-00002BB30000}"/>
    <cellStyle name="Вычисление 4 2 2" xfId="26919" xr:uid="{00000000-0005-0000-0000-00002CB30000}"/>
    <cellStyle name="Вычисление 4 2 2 2" xfId="26920" xr:uid="{00000000-0005-0000-0000-00002DB30000}"/>
    <cellStyle name="Вычисление 4 2 2 2 2" xfId="47739" xr:uid="{00000000-0005-0000-0000-00002EB30000}"/>
    <cellStyle name="Вычисление 4 2 2 3" xfId="47740" xr:uid="{00000000-0005-0000-0000-00002FB30000}"/>
    <cellStyle name="Вычисление 4 2 2 3 2" xfId="47741" xr:uid="{00000000-0005-0000-0000-000030B30000}"/>
    <cellStyle name="Вычисление 4 2 2 3 3" xfId="47742" xr:uid="{00000000-0005-0000-0000-000031B30000}"/>
    <cellStyle name="Вычисление 4 2 2 4" xfId="47743" xr:uid="{00000000-0005-0000-0000-000032B30000}"/>
    <cellStyle name="Вычисление 4 2 2 4 2" xfId="47744" xr:uid="{00000000-0005-0000-0000-000033B30000}"/>
    <cellStyle name="Вычисление 4 2 2 4 3" xfId="47745" xr:uid="{00000000-0005-0000-0000-000034B30000}"/>
    <cellStyle name="Вычисление 4 2 2 5" xfId="47746" xr:uid="{00000000-0005-0000-0000-000035B30000}"/>
    <cellStyle name="Вычисление 4 2 2 5 2" xfId="47747" xr:uid="{00000000-0005-0000-0000-000036B30000}"/>
    <cellStyle name="Вычисление 4 2 2 5 3" xfId="47748" xr:uid="{00000000-0005-0000-0000-000037B30000}"/>
    <cellStyle name="Вычисление 4 2 2 6" xfId="47749" xr:uid="{00000000-0005-0000-0000-000038B30000}"/>
    <cellStyle name="Вычисление 4 2 2 7" xfId="47750" xr:uid="{00000000-0005-0000-0000-000039B30000}"/>
    <cellStyle name="Вычисление 4 2 3" xfId="26921" xr:uid="{00000000-0005-0000-0000-00003AB30000}"/>
    <cellStyle name="Вычисление 4 2 3 2" xfId="26922" xr:uid="{00000000-0005-0000-0000-00003BB30000}"/>
    <cellStyle name="Вычисление 4 2 4" xfId="26923" xr:uid="{00000000-0005-0000-0000-00003CB30000}"/>
    <cellStyle name="Вычисление 4 2 4 2" xfId="26924" xr:uid="{00000000-0005-0000-0000-00003DB30000}"/>
    <cellStyle name="Вычисление 4 2 4 3" xfId="47751" xr:uid="{00000000-0005-0000-0000-00003EB30000}"/>
    <cellStyle name="Вычисление 4 2 5" xfId="26925" xr:uid="{00000000-0005-0000-0000-00003FB30000}"/>
    <cellStyle name="Вычисление 4 2 5 2" xfId="26926" xr:uid="{00000000-0005-0000-0000-000040B30000}"/>
    <cellStyle name="Вычисление 4 2 5 3" xfId="47752" xr:uid="{00000000-0005-0000-0000-000041B30000}"/>
    <cellStyle name="Вычисление 4 2 6" xfId="26927" xr:uid="{00000000-0005-0000-0000-000042B30000}"/>
    <cellStyle name="Вычисление 4 2 7" xfId="26928" xr:uid="{00000000-0005-0000-0000-000043B30000}"/>
    <cellStyle name="Вычисление 4 2_2014БП" xfId="26929" xr:uid="{00000000-0005-0000-0000-000044B30000}"/>
    <cellStyle name="Вычисление 4 3" xfId="26930" xr:uid="{00000000-0005-0000-0000-000045B30000}"/>
    <cellStyle name="Вычисление 4 3 2" xfId="26931" xr:uid="{00000000-0005-0000-0000-000046B30000}"/>
    <cellStyle name="Вычисление 4 3 2 2" xfId="47753" xr:uid="{00000000-0005-0000-0000-000047B30000}"/>
    <cellStyle name="Вычисление 4 3 3" xfId="47754" xr:uid="{00000000-0005-0000-0000-000048B30000}"/>
    <cellStyle name="Вычисление 4 3 3 2" xfId="47755" xr:uid="{00000000-0005-0000-0000-000049B30000}"/>
    <cellStyle name="Вычисление 4 3 3 3" xfId="47756" xr:uid="{00000000-0005-0000-0000-00004AB30000}"/>
    <cellStyle name="Вычисление 4 3 4" xfId="47757" xr:uid="{00000000-0005-0000-0000-00004BB30000}"/>
    <cellStyle name="Вычисление 4 3 4 2" xfId="47758" xr:uid="{00000000-0005-0000-0000-00004CB30000}"/>
    <cellStyle name="Вычисление 4 3 4 3" xfId="47759" xr:uid="{00000000-0005-0000-0000-00004DB30000}"/>
    <cellStyle name="Вычисление 4 3 5" xfId="47760" xr:uid="{00000000-0005-0000-0000-00004EB30000}"/>
    <cellStyle name="Вычисление 4 3 5 2" xfId="47761" xr:uid="{00000000-0005-0000-0000-00004FB30000}"/>
    <cellStyle name="Вычисление 4 3 5 3" xfId="47762" xr:uid="{00000000-0005-0000-0000-000050B30000}"/>
    <cellStyle name="Вычисление 4 3 6" xfId="47763" xr:uid="{00000000-0005-0000-0000-000051B30000}"/>
    <cellStyle name="Вычисление 4 3 7" xfId="47764" xr:uid="{00000000-0005-0000-0000-000052B30000}"/>
    <cellStyle name="Вычисление 4 4" xfId="26932" xr:uid="{00000000-0005-0000-0000-000053B30000}"/>
    <cellStyle name="Вычисление 4 4 2" xfId="26933" xr:uid="{00000000-0005-0000-0000-000054B30000}"/>
    <cellStyle name="Вычисление 4 4 2 2" xfId="47765" xr:uid="{00000000-0005-0000-0000-000055B30000}"/>
    <cellStyle name="Вычисление 4 4 3" xfId="47766" xr:uid="{00000000-0005-0000-0000-000056B30000}"/>
    <cellStyle name="Вычисление 4 4 3 2" xfId="47767" xr:uid="{00000000-0005-0000-0000-000057B30000}"/>
    <cellStyle name="Вычисление 4 4 3 3" xfId="47768" xr:uid="{00000000-0005-0000-0000-000058B30000}"/>
    <cellStyle name="Вычисление 4 4 4" xfId="47769" xr:uid="{00000000-0005-0000-0000-000059B30000}"/>
    <cellStyle name="Вычисление 4 4 4 2" xfId="47770" xr:uid="{00000000-0005-0000-0000-00005AB30000}"/>
    <cellStyle name="Вычисление 4 4 4 3" xfId="47771" xr:uid="{00000000-0005-0000-0000-00005BB30000}"/>
    <cellStyle name="Вычисление 4 4 5" xfId="47772" xr:uid="{00000000-0005-0000-0000-00005CB30000}"/>
    <cellStyle name="Вычисление 4 4 5 2" xfId="47773" xr:uid="{00000000-0005-0000-0000-00005DB30000}"/>
    <cellStyle name="Вычисление 4 4 5 3" xfId="47774" xr:uid="{00000000-0005-0000-0000-00005EB30000}"/>
    <cellStyle name="Вычисление 4 4 6" xfId="47775" xr:uid="{00000000-0005-0000-0000-00005FB30000}"/>
    <cellStyle name="Вычисление 4 4 7" xfId="47776" xr:uid="{00000000-0005-0000-0000-000060B30000}"/>
    <cellStyle name="Вычисление 4 5" xfId="26934" xr:uid="{00000000-0005-0000-0000-000061B30000}"/>
    <cellStyle name="Вычисление 4 5 2" xfId="26935" xr:uid="{00000000-0005-0000-0000-000062B30000}"/>
    <cellStyle name="Вычисление 4 6" xfId="26936" xr:uid="{00000000-0005-0000-0000-000063B30000}"/>
    <cellStyle name="Вычисление 4 6 2" xfId="26937" xr:uid="{00000000-0005-0000-0000-000064B30000}"/>
    <cellStyle name="Вычисление 4 6 3" xfId="47777" xr:uid="{00000000-0005-0000-0000-000065B30000}"/>
    <cellStyle name="Вычисление 4 7" xfId="26938" xr:uid="{00000000-0005-0000-0000-000066B30000}"/>
    <cellStyle name="Вычисление 4 7 2" xfId="26939" xr:uid="{00000000-0005-0000-0000-000067B30000}"/>
    <cellStyle name="Вычисление 4 7 3" xfId="47778" xr:uid="{00000000-0005-0000-0000-000068B30000}"/>
    <cellStyle name="Вычисление 4 8" xfId="26940" xr:uid="{00000000-0005-0000-0000-000069B30000}"/>
    <cellStyle name="Вычисление 4 8 2" xfId="26941" xr:uid="{00000000-0005-0000-0000-00006AB30000}"/>
    <cellStyle name="Вычисление 4 9" xfId="26942" xr:uid="{00000000-0005-0000-0000-00006BB30000}"/>
    <cellStyle name="Вычисление 4 9 2" xfId="26943" xr:uid="{00000000-0005-0000-0000-00006CB30000}"/>
    <cellStyle name="Вычисление 4_2013Прогноз" xfId="26944" xr:uid="{00000000-0005-0000-0000-00006DB30000}"/>
    <cellStyle name="Вычисление 5" xfId="26945" xr:uid="{00000000-0005-0000-0000-00006EB30000}"/>
    <cellStyle name="Вычисление 5 2" xfId="26946" xr:uid="{00000000-0005-0000-0000-00006FB30000}"/>
    <cellStyle name="Вычисление 5 2 2" xfId="26947" xr:uid="{00000000-0005-0000-0000-000070B30000}"/>
    <cellStyle name="Вычисление 5 2 2 2" xfId="47779" xr:uid="{00000000-0005-0000-0000-000071B30000}"/>
    <cellStyle name="Вычисление 5 2 2 2 2" xfId="47780" xr:uid="{00000000-0005-0000-0000-000072B30000}"/>
    <cellStyle name="Вычисление 5 2 2 3" xfId="47781" xr:uid="{00000000-0005-0000-0000-000073B30000}"/>
    <cellStyle name="Вычисление 5 2 2 3 2" xfId="47782" xr:uid="{00000000-0005-0000-0000-000074B30000}"/>
    <cellStyle name="Вычисление 5 2 2 3 3" xfId="47783" xr:uid="{00000000-0005-0000-0000-000075B30000}"/>
    <cellStyle name="Вычисление 5 2 2 4" xfId="47784" xr:uid="{00000000-0005-0000-0000-000076B30000}"/>
    <cellStyle name="Вычисление 5 2 2 4 2" xfId="47785" xr:uid="{00000000-0005-0000-0000-000077B30000}"/>
    <cellStyle name="Вычисление 5 2 2 4 3" xfId="47786" xr:uid="{00000000-0005-0000-0000-000078B30000}"/>
    <cellStyle name="Вычисление 5 2 2 5" xfId="47787" xr:uid="{00000000-0005-0000-0000-000079B30000}"/>
    <cellStyle name="Вычисление 5 2 2 5 2" xfId="47788" xr:uid="{00000000-0005-0000-0000-00007AB30000}"/>
    <cellStyle name="Вычисление 5 2 2 5 3" xfId="47789" xr:uid="{00000000-0005-0000-0000-00007BB30000}"/>
    <cellStyle name="Вычисление 5 2 2 6" xfId="47790" xr:uid="{00000000-0005-0000-0000-00007CB30000}"/>
    <cellStyle name="Вычисление 5 2 2 7" xfId="47791" xr:uid="{00000000-0005-0000-0000-00007DB30000}"/>
    <cellStyle name="Вычисление 5 2 3" xfId="47792" xr:uid="{00000000-0005-0000-0000-00007EB30000}"/>
    <cellStyle name="Вычисление 5 2 3 2" xfId="47793" xr:uid="{00000000-0005-0000-0000-00007FB30000}"/>
    <cellStyle name="Вычисление 5 2 4" xfId="47794" xr:uid="{00000000-0005-0000-0000-000080B30000}"/>
    <cellStyle name="Вычисление 5 2 4 2" xfId="47795" xr:uid="{00000000-0005-0000-0000-000081B30000}"/>
    <cellStyle name="Вычисление 5 2 4 3" xfId="47796" xr:uid="{00000000-0005-0000-0000-000082B30000}"/>
    <cellStyle name="Вычисление 5 2 5" xfId="47797" xr:uid="{00000000-0005-0000-0000-000083B30000}"/>
    <cellStyle name="Вычисление 5 2 5 2" xfId="47798" xr:uid="{00000000-0005-0000-0000-000084B30000}"/>
    <cellStyle name="Вычисление 5 2 5 3" xfId="47799" xr:uid="{00000000-0005-0000-0000-000085B30000}"/>
    <cellStyle name="Вычисление 5 2 6" xfId="47800" xr:uid="{00000000-0005-0000-0000-000086B30000}"/>
    <cellStyle name="Вычисление 5 3" xfId="26948" xr:uid="{00000000-0005-0000-0000-000087B30000}"/>
    <cellStyle name="Вычисление 5 3 2" xfId="47801" xr:uid="{00000000-0005-0000-0000-000088B30000}"/>
    <cellStyle name="Вычисление 5 3 2 2" xfId="47802" xr:uid="{00000000-0005-0000-0000-000089B30000}"/>
    <cellStyle name="Вычисление 5 3 3" xfId="47803" xr:uid="{00000000-0005-0000-0000-00008AB30000}"/>
    <cellStyle name="Вычисление 5 3 3 2" xfId="47804" xr:uid="{00000000-0005-0000-0000-00008BB30000}"/>
    <cellStyle name="Вычисление 5 3 3 3" xfId="47805" xr:uid="{00000000-0005-0000-0000-00008CB30000}"/>
    <cellStyle name="Вычисление 5 3 4" xfId="47806" xr:uid="{00000000-0005-0000-0000-00008DB30000}"/>
    <cellStyle name="Вычисление 5 3 4 2" xfId="47807" xr:uid="{00000000-0005-0000-0000-00008EB30000}"/>
    <cellStyle name="Вычисление 5 3 4 3" xfId="47808" xr:uid="{00000000-0005-0000-0000-00008FB30000}"/>
    <cellStyle name="Вычисление 5 3 5" xfId="47809" xr:uid="{00000000-0005-0000-0000-000090B30000}"/>
    <cellStyle name="Вычисление 5 3 5 2" xfId="47810" xr:uid="{00000000-0005-0000-0000-000091B30000}"/>
    <cellStyle name="Вычисление 5 3 5 3" xfId="47811" xr:uid="{00000000-0005-0000-0000-000092B30000}"/>
    <cellStyle name="Вычисление 5 3 6" xfId="47812" xr:uid="{00000000-0005-0000-0000-000093B30000}"/>
    <cellStyle name="Вычисление 5 3 7" xfId="47813" xr:uid="{00000000-0005-0000-0000-000094B30000}"/>
    <cellStyle name="Вычисление 5 4" xfId="47814" xr:uid="{00000000-0005-0000-0000-000095B30000}"/>
    <cellStyle name="Вычисление 5 4 2" xfId="47815" xr:uid="{00000000-0005-0000-0000-000096B30000}"/>
    <cellStyle name="Вычисление 5 4 2 2" xfId="47816" xr:uid="{00000000-0005-0000-0000-000097B30000}"/>
    <cellStyle name="Вычисление 5 4 3" xfId="47817" xr:uid="{00000000-0005-0000-0000-000098B30000}"/>
    <cellStyle name="Вычисление 5 4 3 2" xfId="47818" xr:uid="{00000000-0005-0000-0000-000099B30000}"/>
    <cellStyle name="Вычисление 5 4 3 3" xfId="47819" xr:uid="{00000000-0005-0000-0000-00009AB30000}"/>
    <cellStyle name="Вычисление 5 4 4" xfId="47820" xr:uid="{00000000-0005-0000-0000-00009BB30000}"/>
    <cellStyle name="Вычисление 5 4 4 2" xfId="47821" xr:uid="{00000000-0005-0000-0000-00009CB30000}"/>
    <cellStyle name="Вычисление 5 4 4 3" xfId="47822" xr:uid="{00000000-0005-0000-0000-00009DB30000}"/>
    <cellStyle name="Вычисление 5 4 5" xfId="47823" xr:uid="{00000000-0005-0000-0000-00009EB30000}"/>
    <cellStyle name="Вычисление 5 4 5 2" xfId="47824" xr:uid="{00000000-0005-0000-0000-00009FB30000}"/>
    <cellStyle name="Вычисление 5 4 5 3" xfId="47825" xr:uid="{00000000-0005-0000-0000-0000A0B30000}"/>
    <cellStyle name="Вычисление 5 4 6" xfId="47826" xr:uid="{00000000-0005-0000-0000-0000A1B30000}"/>
    <cellStyle name="Вычисление 5 4 7" xfId="47827" xr:uid="{00000000-0005-0000-0000-0000A2B30000}"/>
    <cellStyle name="Вычисление 5 5" xfId="47828" xr:uid="{00000000-0005-0000-0000-0000A3B30000}"/>
    <cellStyle name="Вычисление 5 5 2" xfId="47829" xr:uid="{00000000-0005-0000-0000-0000A4B30000}"/>
    <cellStyle name="Вычисление 5 6" xfId="47830" xr:uid="{00000000-0005-0000-0000-0000A5B30000}"/>
    <cellStyle name="Вычисление 5 6 2" xfId="47831" xr:uid="{00000000-0005-0000-0000-0000A6B30000}"/>
    <cellStyle name="Вычисление 5 6 3" xfId="47832" xr:uid="{00000000-0005-0000-0000-0000A7B30000}"/>
    <cellStyle name="Вычисление 5 7" xfId="47833" xr:uid="{00000000-0005-0000-0000-0000A8B30000}"/>
    <cellStyle name="Вычисление 5 7 2" xfId="47834" xr:uid="{00000000-0005-0000-0000-0000A9B30000}"/>
    <cellStyle name="Вычисление 5 7 3" xfId="47835" xr:uid="{00000000-0005-0000-0000-0000AAB30000}"/>
    <cellStyle name="Вычисление 5 8" xfId="47836" xr:uid="{00000000-0005-0000-0000-0000ABB30000}"/>
    <cellStyle name="Вычисление 6" xfId="26949" xr:uid="{00000000-0005-0000-0000-0000ACB30000}"/>
    <cellStyle name="Вычисление 6 2" xfId="26950" xr:uid="{00000000-0005-0000-0000-0000ADB30000}"/>
    <cellStyle name="Вычисление 6 2 2" xfId="26951" xr:uid="{00000000-0005-0000-0000-0000AEB30000}"/>
    <cellStyle name="Вычисление 6 2 2 2" xfId="47837" xr:uid="{00000000-0005-0000-0000-0000AFB30000}"/>
    <cellStyle name="Вычисление 6 2 2 2 2" xfId="47838" xr:uid="{00000000-0005-0000-0000-0000B0B30000}"/>
    <cellStyle name="Вычисление 6 2 2 2 2 2" xfId="47839" xr:uid="{00000000-0005-0000-0000-0000B1B30000}"/>
    <cellStyle name="Вычисление 6 2 2 2 3" xfId="47840" xr:uid="{00000000-0005-0000-0000-0000B2B30000}"/>
    <cellStyle name="Вычисление 6 2 2 2 3 2" xfId="47841" xr:uid="{00000000-0005-0000-0000-0000B3B30000}"/>
    <cellStyle name="Вычисление 6 2 2 2 3 3" xfId="47842" xr:uid="{00000000-0005-0000-0000-0000B4B30000}"/>
    <cellStyle name="Вычисление 6 2 2 2 4" xfId="47843" xr:uid="{00000000-0005-0000-0000-0000B5B30000}"/>
    <cellStyle name="Вычисление 6 2 2 2 4 2" xfId="47844" xr:uid="{00000000-0005-0000-0000-0000B6B30000}"/>
    <cellStyle name="Вычисление 6 2 2 2 4 3" xfId="47845" xr:uid="{00000000-0005-0000-0000-0000B7B30000}"/>
    <cellStyle name="Вычисление 6 2 2 2 5" xfId="47846" xr:uid="{00000000-0005-0000-0000-0000B8B30000}"/>
    <cellStyle name="Вычисление 6 2 2 2 5 2" xfId="47847" xr:uid="{00000000-0005-0000-0000-0000B9B30000}"/>
    <cellStyle name="Вычисление 6 2 2 2 5 3" xfId="47848" xr:uid="{00000000-0005-0000-0000-0000BAB30000}"/>
    <cellStyle name="Вычисление 6 2 2 2 6" xfId="47849" xr:uid="{00000000-0005-0000-0000-0000BBB30000}"/>
    <cellStyle name="Вычисление 6 2 2 2 7" xfId="47850" xr:uid="{00000000-0005-0000-0000-0000BCB30000}"/>
    <cellStyle name="Вычисление 6 2 2 3" xfId="47851" xr:uid="{00000000-0005-0000-0000-0000BDB30000}"/>
    <cellStyle name="Вычисление 6 2 2 3 2" xfId="47852" xr:uid="{00000000-0005-0000-0000-0000BEB30000}"/>
    <cellStyle name="Вычисление 6 2 2 4" xfId="47853" xr:uid="{00000000-0005-0000-0000-0000BFB30000}"/>
    <cellStyle name="Вычисление 6 2 2 4 2" xfId="47854" xr:uid="{00000000-0005-0000-0000-0000C0B30000}"/>
    <cellStyle name="Вычисление 6 2 2 4 3" xfId="47855" xr:uid="{00000000-0005-0000-0000-0000C1B30000}"/>
    <cellStyle name="Вычисление 6 2 2 5" xfId="47856" xr:uid="{00000000-0005-0000-0000-0000C2B30000}"/>
    <cellStyle name="Вычисление 6 2 2 5 2" xfId="47857" xr:uid="{00000000-0005-0000-0000-0000C3B30000}"/>
    <cellStyle name="Вычисление 6 2 2 5 3" xfId="47858" xr:uid="{00000000-0005-0000-0000-0000C4B30000}"/>
    <cellStyle name="Вычисление 6 2 2 6" xfId="47859" xr:uid="{00000000-0005-0000-0000-0000C5B30000}"/>
    <cellStyle name="Вычисление 6 2 3" xfId="47860" xr:uid="{00000000-0005-0000-0000-0000C6B30000}"/>
    <cellStyle name="Вычисление 6 2 3 2" xfId="47861" xr:uid="{00000000-0005-0000-0000-0000C7B30000}"/>
    <cellStyle name="Вычисление 6 2 3 2 2" xfId="47862" xr:uid="{00000000-0005-0000-0000-0000C8B30000}"/>
    <cellStyle name="Вычисление 6 2 3 3" xfId="47863" xr:uid="{00000000-0005-0000-0000-0000C9B30000}"/>
    <cellStyle name="Вычисление 6 2 3 3 2" xfId="47864" xr:uid="{00000000-0005-0000-0000-0000CAB30000}"/>
    <cellStyle name="Вычисление 6 2 3 3 3" xfId="47865" xr:uid="{00000000-0005-0000-0000-0000CBB30000}"/>
    <cellStyle name="Вычисление 6 2 3 4" xfId="47866" xr:uid="{00000000-0005-0000-0000-0000CCB30000}"/>
    <cellStyle name="Вычисление 6 2 3 4 2" xfId="47867" xr:uid="{00000000-0005-0000-0000-0000CDB30000}"/>
    <cellStyle name="Вычисление 6 2 3 4 3" xfId="47868" xr:uid="{00000000-0005-0000-0000-0000CEB30000}"/>
    <cellStyle name="Вычисление 6 2 3 5" xfId="47869" xr:uid="{00000000-0005-0000-0000-0000CFB30000}"/>
    <cellStyle name="Вычисление 6 2 3 5 2" xfId="47870" xr:uid="{00000000-0005-0000-0000-0000D0B30000}"/>
    <cellStyle name="Вычисление 6 2 3 5 3" xfId="47871" xr:uid="{00000000-0005-0000-0000-0000D1B30000}"/>
    <cellStyle name="Вычисление 6 2 3 6" xfId="47872" xr:uid="{00000000-0005-0000-0000-0000D2B30000}"/>
    <cellStyle name="Вычисление 6 2 3 7" xfId="47873" xr:uid="{00000000-0005-0000-0000-0000D3B30000}"/>
    <cellStyle name="Вычисление 6 2 4" xfId="47874" xr:uid="{00000000-0005-0000-0000-0000D4B30000}"/>
    <cellStyle name="Вычисление 6 2 4 2" xfId="47875" xr:uid="{00000000-0005-0000-0000-0000D5B30000}"/>
    <cellStyle name="Вычисление 6 2 4 2 2" xfId="47876" xr:uid="{00000000-0005-0000-0000-0000D6B30000}"/>
    <cellStyle name="Вычисление 6 2 4 3" xfId="47877" xr:uid="{00000000-0005-0000-0000-0000D7B30000}"/>
    <cellStyle name="Вычисление 6 2 4 3 2" xfId="47878" xr:uid="{00000000-0005-0000-0000-0000D8B30000}"/>
    <cellStyle name="Вычисление 6 2 4 3 3" xfId="47879" xr:uid="{00000000-0005-0000-0000-0000D9B30000}"/>
    <cellStyle name="Вычисление 6 2 4 4" xfId="47880" xr:uid="{00000000-0005-0000-0000-0000DAB30000}"/>
    <cellStyle name="Вычисление 6 2 4 4 2" xfId="47881" xr:uid="{00000000-0005-0000-0000-0000DBB30000}"/>
    <cellStyle name="Вычисление 6 2 4 4 3" xfId="47882" xr:uid="{00000000-0005-0000-0000-0000DCB30000}"/>
    <cellStyle name="Вычисление 6 2 4 5" xfId="47883" xr:uid="{00000000-0005-0000-0000-0000DDB30000}"/>
    <cellStyle name="Вычисление 6 2 4 5 2" xfId="47884" xr:uid="{00000000-0005-0000-0000-0000DEB30000}"/>
    <cellStyle name="Вычисление 6 2 4 5 3" xfId="47885" xr:uid="{00000000-0005-0000-0000-0000DFB30000}"/>
    <cellStyle name="Вычисление 6 2 4 6" xfId="47886" xr:uid="{00000000-0005-0000-0000-0000E0B30000}"/>
    <cellStyle name="Вычисление 6 2 4 7" xfId="47887" xr:uid="{00000000-0005-0000-0000-0000E1B30000}"/>
    <cellStyle name="Вычисление 6 2 5" xfId="47888" xr:uid="{00000000-0005-0000-0000-0000E2B30000}"/>
    <cellStyle name="Вычисление 6 2 5 2" xfId="47889" xr:uid="{00000000-0005-0000-0000-0000E3B30000}"/>
    <cellStyle name="Вычисление 6 2 6" xfId="47890" xr:uid="{00000000-0005-0000-0000-0000E4B30000}"/>
    <cellStyle name="Вычисление 6 2 6 2" xfId="47891" xr:uid="{00000000-0005-0000-0000-0000E5B30000}"/>
    <cellStyle name="Вычисление 6 2 6 3" xfId="47892" xr:uid="{00000000-0005-0000-0000-0000E6B30000}"/>
    <cellStyle name="Вычисление 6 2 7" xfId="47893" xr:uid="{00000000-0005-0000-0000-0000E7B30000}"/>
    <cellStyle name="Вычисление 6 2 7 2" xfId="47894" xr:uid="{00000000-0005-0000-0000-0000E8B30000}"/>
    <cellStyle name="Вычисление 6 2 7 3" xfId="47895" xr:uid="{00000000-0005-0000-0000-0000E9B30000}"/>
    <cellStyle name="Вычисление 6 2 8" xfId="47896" xr:uid="{00000000-0005-0000-0000-0000EAB30000}"/>
    <cellStyle name="Вычисление 6 3" xfId="26952" xr:uid="{00000000-0005-0000-0000-0000EBB30000}"/>
    <cellStyle name="Вычисление 6 3 2" xfId="47897" xr:uid="{00000000-0005-0000-0000-0000ECB30000}"/>
    <cellStyle name="Вычисление 6 3 2 2" xfId="47898" xr:uid="{00000000-0005-0000-0000-0000EDB30000}"/>
    <cellStyle name="Вычисление 6 3 2 2 2" xfId="47899" xr:uid="{00000000-0005-0000-0000-0000EEB30000}"/>
    <cellStyle name="Вычисление 6 3 2 3" xfId="47900" xr:uid="{00000000-0005-0000-0000-0000EFB30000}"/>
    <cellStyle name="Вычисление 6 3 2 3 2" xfId="47901" xr:uid="{00000000-0005-0000-0000-0000F0B30000}"/>
    <cellStyle name="Вычисление 6 3 2 3 3" xfId="47902" xr:uid="{00000000-0005-0000-0000-0000F1B30000}"/>
    <cellStyle name="Вычисление 6 3 2 4" xfId="47903" xr:uid="{00000000-0005-0000-0000-0000F2B30000}"/>
    <cellStyle name="Вычисление 6 3 2 4 2" xfId="47904" xr:uid="{00000000-0005-0000-0000-0000F3B30000}"/>
    <cellStyle name="Вычисление 6 3 2 4 3" xfId="47905" xr:uid="{00000000-0005-0000-0000-0000F4B30000}"/>
    <cellStyle name="Вычисление 6 3 2 5" xfId="47906" xr:uid="{00000000-0005-0000-0000-0000F5B30000}"/>
    <cellStyle name="Вычисление 6 3 2 5 2" xfId="47907" xr:uid="{00000000-0005-0000-0000-0000F6B30000}"/>
    <cellStyle name="Вычисление 6 3 2 5 3" xfId="47908" xr:uid="{00000000-0005-0000-0000-0000F7B30000}"/>
    <cellStyle name="Вычисление 6 3 2 6" xfId="47909" xr:uid="{00000000-0005-0000-0000-0000F8B30000}"/>
    <cellStyle name="Вычисление 6 3 2 7" xfId="47910" xr:uid="{00000000-0005-0000-0000-0000F9B30000}"/>
    <cellStyle name="Вычисление 6 3 3" xfId="47911" xr:uid="{00000000-0005-0000-0000-0000FAB30000}"/>
    <cellStyle name="Вычисление 6 3 3 2" xfId="47912" xr:uid="{00000000-0005-0000-0000-0000FBB30000}"/>
    <cellStyle name="Вычисление 6 3 4" xfId="47913" xr:uid="{00000000-0005-0000-0000-0000FCB30000}"/>
    <cellStyle name="Вычисление 6 3 4 2" xfId="47914" xr:uid="{00000000-0005-0000-0000-0000FDB30000}"/>
    <cellStyle name="Вычисление 6 3 4 3" xfId="47915" xr:uid="{00000000-0005-0000-0000-0000FEB30000}"/>
    <cellStyle name="Вычисление 6 3 5" xfId="47916" xr:uid="{00000000-0005-0000-0000-0000FFB30000}"/>
    <cellStyle name="Вычисление 6 3 5 2" xfId="47917" xr:uid="{00000000-0005-0000-0000-000000B40000}"/>
    <cellStyle name="Вычисление 6 3 5 3" xfId="47918" xr:uid="{00000000-0005-0000-0000-000001B40000}"/>
    <cellStyle name="Вычисление 6 3 6" xfId="47919" xr:uid="{00000000-0005-0000-0000-000002B40000}"/>
    <cellStyle name="Вычисление 6 4" xfId="47920" xr:uid="{00000000-0005-0000-0000-000003B40000}"/>
    <cellStyle name="Вычисление 6 4 2" xfId="47921" xr:uid="{00000000-0005-0000-0000-000004B40000}"/>
    <cellStyle name="Вычисление 6 4 2 2" xfId="47922" xr:uid="{00000000-0005-0000-0000-000005B40000}"/>
    <cellStyle name="Вычисление 6 4 3" xfId="47923" xr:uid="{00000000-0005-0000-0000-000006B40000}"/>
    <cellStyle name="Вычисление 6 4 3 2" xfId="47924" xr:uid="{00000000-0005-0000-0000-000007B40000}"/>
    <cellStyle name="Вычисление 6 4 3 3" xfId="47925" xr:uid="{00000000-0005-0000-0000-000008B40000}"/>
    <cellStyle name="Вычисление 6 4 4" xfId="47926" xr:uid="{00000000-0005-0000-0000-000009B40000}"/>
    <cellStyle name="Вычисление 6 4 4 2" xfId="47927" xr:uid="{00000000-0005-0000-0000-00000AB40000}"/>
    <cellStyle name="Вычисление 6 4 4 3" xfId="47928" xr:uid="{00000000-0005-0000-0000-00000BB40000}"/>
    <cellStyle name="Вычисление 6 4 5" xfId="47929" xr:uid="{00000000-0005-0000-0000-00000CB40000}"/>
    <cellStyle name="Вычисление 6 4 5 2" xfId="47930" xr:uid="{00000000-0005-0000-0000-00000DB40000}"/>
    <cellStyle name="Вычисление 6 4 5 3" xfId="47931" xr:uid="{00000000-0005-0000-0000-00000EB40000}"/>
    <cellStyle name="Вычисление 6 4 6" xfId="47932" xr:uid="{00000000-0005-0000-0000-00000FB40000}"/>
    <cellStyle name="Вычисление 6 4 7" xfId="47933" xr:uid="{00000000-0005-0000-0000-000010B40000}"/>
    <cellStyle name="Вычисление 6 5" xfId="47934" xr:uid="{00000000-0005-0000-0000-000011B40000}"/>
    <cellStyle name="Вычисление 6 5 2" xfId="47935" xr:uid="{00000000-0005-0000-0000-000012B40000}"/>
    <cellStyle name="Вычисление 6 5 2 2" xfId="47936" xr:uid="{00000000-0005-0000-0000-000013B40000}"/>
    <cellStyle name="Вычисление 6 5 3" xfId="47937" xr:uid="{00000000-0005-0000-0000-000014B40000}"/>
    <cellStyle name="Вычисление 6 5 3 2" xfId="47938" xr:uid="{00000000-0005-0000-0000-000015B40000}"/>
    <cellStyle name="Вычисление 6 5 3 3" xfId="47939" xr:uid="{00000000-0005-0000-0000-000016B40000}"/>
    <cellStyle name="Вычисление 6 5 4" xfId="47940" xr:uid="{00000000-0005-0000-0000-000017B40000}"/>
    <cellStyle name="Вычисление 6 5 4 2" xfId="47941" xr:uid="{00000000-0005-0000-0000-000018B40000}"/>
    <cellStyle name="Вычисление 6 5 4 3" xfId="47942" xr:uid="{00000000-0005-0000-0000-000019B40000}"/>
    <cellStyle name="Вычисление 6 5 5" xfId="47943" xr:uid="{00000000-0005-0000-0000-00001AB40000}"/>
    <cellStyle name="Вычисление 6 5 5 2" xfId="47944" xr:uid="{00000000-0005-0000-0000-00001BB40000}"/>
    <cellStyle name="Вычисление 6 5 5 3" xfId="47945" xr:uid="{00000000-0005-0000-0000-00001CB40000}"/>
    <cellStyle name="Вычисление 6 5 6" xfId="47946" xr:uid="{00000000-0005-0000-0000-00001DB40000}"/>
    <cellStyle name="Вычисление 6 5 7" xfId="47947" xr:uid="{00000000-0005-0000-0000-00001EB40000}"/>
    <cellStyle name="Вычисление 6 6" xfId="47948" xr:uid="{00000000-0005-0000-0000-00001FB40000}"/>
    <cellStyle name="Вычисление 6 6 2" xfId="47949" xr:uid="{00000000-0005-0000-0000-000020B40000}"/>
    <cellStyle name="Вычисление 6 7" xfId="47950" xr:uid="{00000000-0005-0000-0000-000021B40000}"/>
    <cellStyle name="Вычисление 6 7 2" xfId="47951" xr:uid="{00000000-0005-0000-0000-000022B40000}"/>
    <cellStyle name="Вычисление 6 7 3" xfId="47952" xr:uid="{00000000-0005-0000-0000-000023B40000}"/>
    <cellStyle name="Вычисление 6 8" xfId="47953" xr:uid="{00000000-0005-0000-0000-000024B40000}"/>
    <cellStyle name="Вычисление 6 8 2" xfId="47954" xr:uid="{00000000-0005-0000-0000-000025B40000}"/>
    <cellStyle name="Вычисление 6 8 3" xfId="47955" xr:uid="{00000000-0005-0000-0000-000026B40000}"/>
    <cellStyle name="Вычисление 6 9" xfId="47956" xr:uid="{00000000-0005-0000-0000-000027B40000}"/>
    <cellStyle name="Вычисление 7" xfId="26953" xr:uid="{00000000-0005-0000-0000-000028B40000}"/>
    <cellStyle name="Вычисление 7 2" xfId="26954" xr:uid="{00000000-0005-0000-0000-000029B40000}"/>
    <cellStyle name="Вычисление 7 2 2" xfId="47957" xr:uid="{00000000-0005-0000-0000-00002AB40000}"/>
    <cellStyle name="Вычисление 7 2 2 2" xfId="47958" xr:uid="{00000000-0005-0000-0000-00002BB40000}"/>
    <cellStyle name="Вычисление 7 2 2 2 2" xfId="47959" xr:uid="{00000000-0005-0000-0000-00002CB40000}"/>
    <cellStyle name="Вычисление 7 2 2 3" xfId="47960" xr:uid="{00000000-0005-0000-0000-00002DB40000}"/>
    <cellStyle name="Вычисление 7 2 2 3 2" xfId="47961" xr:uid="{00000000-0005-0000-0000-00002EB40000}"/>
    <cellStyle name="Вычисление 7 2 2 3 3" xfId="47962" xr:uid="{00000000-0005-0000-0000-00002FB40000}"/>
    <cellStyle name="Вычисление 7 2 2 4" xfId="47963" xr:uid="{00000000-0005-0000-0000-000030B40000}"/>
    <cellStyle name="Вычисление 7 2 2 4 2" xfId="47964" xr:uid="{00000000-0005-0000-0000-000031B40000}"/>
    <cellStyle name="Вычисление 7 2 2 4 3" xfId="47965" xr:uid="{00000000-0005-0000-0000-000032B40000}"/>
    <cellStyle name="Вычисление 7 2 2 5" xfId="47966" xr:uid="{00000000-0005-0000-0000-000033B40000}"/>
    <cellStyle name="Вычисление 7 2 2 5 2" xfId="47967" xr:uid="{00000000-0005-0000-0000-000034B40000}"/>
    <cellStyle name="Вычисление 7 2 2 5 3" xfId="47968" xr:uid="{00000000-0005-0000-0000-000035B40000}"/>
    <cellStyle name="Вычисление 7 2 2 6" xfId="47969" xr:uid="{00000000-0005-0000-0000-000036B40000}"/>
    <cellStyle name="Вычисление 7 2 2 7" xfId="47970" xr:uid="{00000000-0005-0000-0000-000037B40000}"/>
    <cellStyle name="Вычисление 7 2 3" xfId="47971" xr:uid="{00000000-0005-0000-0000-000038B40000}"/>
    <cellStyle name="Вычисление 7 2 3 2" xfId="47972" xr:uid="{00000000-0005-0000-0000-000039B40000}"/>
    <cellStyle name="Вычисление 7 2 4" xfId="47973" xr:uid="{00000000-0005-0000-0000-00003AB40000}"/>
    <cellStyle name="Вычисление 7 2 4 2" xfId="47974" xr:uid="{00000000-0005-0000-0000-00003BB40000}"/>
    <cellStyle name="Вычисление 7 2 4 3" xfId="47975" xr:uid="{00000000-0005-0000-0000-00003CB40000}"/>
    <cellStyle name="Вычисление 7 2 5" xfId="47976" xr:uid="{00000000-0005-0000-0000-00003DB40000}"/>
    <cellStyle name="Вычисление 7 2 5 2" xfId="47977" xr:uid="{00000000-0005-0000-0000-00003EB40000}"/>
    <cellStyle name="Вычисление 7 2 5 3" xfId="47978" xr:uid="{00000000-0005-0000-0000-00003FB40000}"/>
    <cellStyle name="Вычисление 7 2 6" xfId="47979" xr:uid="{00000000-0005-0000-0000-000040B40000}"/>
    <cellStyle name="Вычисление 7 3" xfId="47980" xr:uid="{00000000-0005-0000-0000-000041B40000}"/>
    <cellStyle name="Вычисление 7 3 2" xfId="47981" xr:uid="{00000000-0005-0000-0000-000042B40000}"/>
    <cellStyle name="Вычисление 7 3 2 2" xfId="47982" xr:uid="{00000000-0005-0000-0000-000043B40000}"/>
    <cellStyle name="Вычисление 7 3 3" xfId="47983" xr:uid="{00000000-0005-0000-0000-000044B40000}"/>
    <cellStyle name="Вычисление 7 3 3 2" xfId="47984" xr:uid="{00000000-0005-0000-0000-000045B40000}"/>
    <cellStyle name="Вычисление 7 3 3 3" xfId="47985" xr:uid="{00000000-0005-0000-0000-000046B40000}"/>
    <cellStyle name="Вычисление 7 3 4" xfId="47986" xr:uid="{00000000-0005-0000-0000-000047B40000}"/>
    <cellStyle name="Вычисление 7 3 4 2" xfId="47987" xr:uid="{00000000-0005-0000-0000-000048B40000}"/>
    <cellStyle name="Вычисление 7 3 4 3" xfId="47988" xr:uid="{00000000-0005-0000-0000-000049B40000}"/>
    <cellStyle name="Вычисление 7 3 5" xfId="47989" xr:uid="{00000000-0005-0000-0000-00004AB40000}"/>
    <cellStyle name="Вычисление 7 3 5 2" xfId="47990" xr:uid="{00000000-0005-0000-0000-00004BB40000}"/>
    <cellStyle name="Вычисление 7 3 5 3" xfId="47991" xr:uid="{00000000-0005-0000-0000-00004CB40000}"/>
    <cellStyle name="Вычисление 7 3 6" xfId="47992" xr:uid="{00000000-0005-0000-0000-00004DB40000}"/>
    <cellStyle name="Вычисление 7 3 7" xfId="47993" xr:uid="{00000000-0005-0000-0000-00004EB40000}"/>
    <cellStyle name="Вычисление 7 4" xfId="47994" xr:uid="{00000000-0005-0000-0000-00004FB40000}"/>
    <cellStyle name="Вычисление 7 4 2" xfId="47995" xr:uid="{00000000-0005-0000-0000-000050B40000}"/>
    <cellStyle name="Вычисление 7 4 2 2" xfId="47996" xr:uid="{00000000-0005-0000-0000-000051B40000}"/>
    <cellStyle name="Вычисление 7 4 3" xfId="47997" xr:uid="{00000000-0005-0000-0000-000052B40000}"/>
    <cellStyle name="Вычисление 7 4 3 2" xfId="47998" xr:uid="{00000000-0005-0000-0000-000053B40000}"/>
    <cellStyle name="Вычисление 7 4 3 3" xfId="47999" xr:uid="{00000000-0005-0000-0000-000054B40000}"/>
    <cellStyle name="Вычисление 7 4 4" xfId="48000" xr:uid="{00000000-0005-0000-0000-000055B40000}"/>
    <cellStyle name="Вычисление 7 4 4 2" xfId="48001" xr:uid="{00000000-0005-0000-0000-000056B40000}"/>
    <cellStyle name="Вычисление 7 4 4 3" xfId="48002" xr:uid="{00000000-0005-0000-0000-000057B40000}"/>
    <cellStyle name="Вычисление 7 4 5" xfId="48003" xr:uid="{00000000-0005-0000-0000-000058B40000}"/>
    <cellStyle name="Вычисление 7 4 5 2" xfId="48004" xr:uid="{00000000-0005-0000-0000-000059B40000}"/>
    <cellStyle name="Вычисление 7 4 5 3" xfId="48005" xr:uid="{00000000-0005-0000-0000-00005AB40000}"/>
    <cellStyle name="Вычисление 7 4 6" xfId="48006" xr:uid="{00000000-0005-0000-0000-00005BB40000}"/>
    <cellStyle name="Вычисление 7 4 7" xfId="48007" xr:uid="{00000000-0005-0000-0000-00005CB40000}"/>
    <cellStyle name="Вычисление 7 5" xfId="48008" xr:uid="{00000000-0005-0000-0000-00005DB40000}"/>
    <cellStyle name="Вычисление 7 5 2" xfId="48009" xr:uid="{00000000-0005-0000-0000-00005EB40000}"/>
    <cellStyle name="Вычисление 7 6" xfId="48010" xr:uid="{00000000-0005-0000-0000-00005FB40000}"/>
    <cellStyle name="Вычисление 7 6 2" xfId="48011" xr:uid="{00000000-0005-0000-0000-000060B40000}"/>
    <cellStyle name="Вычисление 7 6 3" xfId="48012" xr:uid="{00000000-0005-0000-0000-000061B40000}"/>
    <cellStyle name="Вычисление 7 7" xfId="48013" xr:uid="{00000000-0005-0000-0000-000062B40000}"/>
    <cellStyle name="Вычисление 7 7 2" xfId="48014" xr:uid="{00000000-0005-0000-0000-000063B40000}"/>
    <cellStyle name="Вычисление 7 7 3" xfId="48015" xr:uid="{00000000-0005-0000-0000-000064B40000}"/>
    <cellStyle name="Вычисление 7 8" xfId="48016" xr:uid="{00000000-0005-0000-0000-000065B40000}"/>
    <cellStyle name="Вычисление 8" xfId="26955" xr:uid="{00000000-0005-0000-0000-000066B40000}"/>
    <cellStyle name="Вычисление 8 2" xfId="26956" xr:uid="{00000000-0005-0000-0000-000067B40000}"/>
    <cellStyle name="Вычисление 8 2 2" xfId="48017" xr:uid="{00000000-0005-0000-0000-000068B40000}"/>
    <cellStyle name="Вычисление 8 2 2 2" xfId="48018" xr:uid="{00000000-0005-0000-0000-000069B40000}"/>
    <cellStyle name="Вычисление 8 2 2 2 2" xfId="48019" xr:uid="{00000000-0005-0000-0000-00006AB40000}"/>
    <cellStyle name="Вычисление 8 2 2 3" xfId="48020" xr:uid="{00000000-0005-0000-0000-00006BB40000}"/>
    <cellStyle name="Вычисление 8 2 2 3 2" xfId="48021" xr:uid="{00000000-0005-0000-0000-00006CB40000}"/>
    <cellStyle name="Вычисление 8 2 2 3 3" xfId="48022" xr:uid="{00000000-0005-0000-0000-00006DB40000}"/>
    <cellStyle name="Вычисление 8 2 2 4" xfId="48023" xr:uid="{00000000-0005-0000-0000-00006EB40000}"/>
    <cellStyle name="Вычисление 8 2 2 4 2" xfId="48024" xr:uid="{00000000-0005-0000-0000-00006FB40000}"/>
    <cellStyle name="Вычисление 8 2 2 4 3" xfId="48025" xr:uid="{00000000-0005-0000-0000-000070B40000}"/>
    <cellStyle name="Вычисление 8 2 2 5" xfId="48026" xr:uid="{00000000-0005-0000-0000-000071B40000}"/>
    <cellStyle name="Вычисление 8 2 2 5 2" xfId="48027" xr:uid="{00000000-0005-0000-0000-000072B40000}"/>
    <cellStyle name="Вычисление 8 2 2 5 3" xfId="48028" xr:uid="{00000000-0005-0000-0000-000073B40000}"/>
    <cellStyle name="Вычисление 8 2 2 6" xfId="48029" xr:uid="{00000000-0005-0000-0000-000074B40000}"/>
    <cellStyle name="Вычисление 8 2 2 7" xfId="48030" xr:uid="{00000000-0005-0000-0000-000075B40000}"/>
    <cellStyle name="Вычисление 8 2 3" xfId="48031" xr:uid="{00000000-0005-0000-0000-000076B40000}"/>
    <cellStyle name="Вычисление 8 2 3 2" xfId="48032" xr:uid="{00000000-0005-0000-0000-000077B40000}"/>
    <cellStyle name="Вычисление 8 2 4" xfId="48033" xr:uid="{00000000-0005-0000-0000-000078B40000}"/>
    <cellStyle name="Вычисление 8 2 4 2" xfId="48034" xr:uid="{00000000-0005-0000-0000-000079B40000}"/>
    <cellStyle name="Вычисление 8 2 4 3" xfId="48035" xr:uid="{00000000-0005-0000-0000-00007AB40000}"/>
    <cellStyle name="Вычисление 8 2 5" xfId="48036" xr:uid="{00000000-0005-0000-0000-00007BB40000}"/>
    <cellStyle name="Вычисление 8 2 5 2" xfId="48037" xr:uid="{00000000-0005-0000-0000-00007CB40000}"/>
    <cellStyle name="Вычисление 8 2 5 3" xfId="48038" xr:uid="{00000000-0005-0000-0000-00007DB40000}"/>
    <cellStyle name="Вычисление 8 2 6" xfId="48039" xr:uid="{00000000-0005-0000-0000-00007EB40000}"/>
    <cellStyle name="Вычисление 8 3" xfId="48040" xr:uid="{00000000-0005-0000-0000-00007FB40000}"/>
    <cellStyle name="Вычисление 8 3 2" xfId="48041" xr:uid="{00000000-0005-0000-0000-000080B40000}"/>
    <cellStyle name="Вычисление 8 3 2 2" xfId="48042" xr:uid="{00000000-0005-0000-0000-000081B40000}"/>
    <cellStyle name="Вычисление 8 3 3" xfId="48043" xr:uid="{00000000-0005-0000-0000-000082B40000}"/>
    <cellStyle name="Вычисление 8 3 3 2" xfId="48044" xr:uid="{00000000-0005-0000-0000-000083B40000}"/>
    <cellStyle name="Вычисление 8 3 3 3" xfId="48045" xr:uid="{00000000-0005-0000-0000-000084B40000}"/>
    <cellStyle name="Вычисление 8 3 4" xfId="48046" xr:uid="{00000000-0005-0000-0000-000085B40000}"/>
    <cellStyle name="Вычисление 8 3 4 2" xfId="48047" xr:uid="{00000000-0005-0000-0000-000086B40000}"/>
    <cellStyle name="Вычисление 8 3 4 3" xfId="48048" xr:uid="{00000000-0005-0000-0000-000087B40000}"/>
    <cellStyle name="Вычисление 8 3 5" xfId="48049" xr:uid="{00000000-0005-0000-0000-000088B40000}"/>
    <cellStyle name="Вычисление 8 3 5 2" xfId="48050" xr:uid="{00000000-0005-0000-0000-000089B40000}"/>
    <cellStyle name="Вычисление 8 3 5 3" xfId="48051" xr:uid="{00000000-0005-0000-0000-00008AB40000}"/>
    <cellStyle name="Вычисление 8 3 6" xfId="48052" xr:uid="{00000000-0005-0000-0000-00008BB40000}"/>
    <cellStyle name="Вычисление 8 3 7" xfId="48053" xr:uid="{00000000-0005-0000-0000-00008CB40000}"/>
    <cellStyle name="Вычисление 8 4" xfId="48054" xr:uid="{00000000-0005-0000-0000-00008DB40000}"/>
    <cellStyle name="Вычисление 8 4 2" xfId="48055" xr:uid="{00000000-0005-0000-0000-00008EB40000}"/>
    <cellStyle name="Вычисление 8 4 2 2" xfId="48056" xr:uid="{00000000-0005-0000-0000-00008FB40000}"/>
    <cellStyle name="Вычисление 8 4 3" xfId="48057" xr:uid="{00000000-0005-0000-0000-000090B40000}"/>
    <cellStyle name="Вычисление 8 4 3 2" xfId="48058" xr:uid="{00000000-0005-0000-0000-000091B40000}"/>
    <cellStyle name="Вычисление 8 4 3 3" xfId="48059" xr:uid="{00000000-0005-0000-0000-000092B40000}"/>
    <cellStyle name="Вычисление 8 4 4" xfId="48060" xr:uid="{00000000-0005-0000-0000-000093B40000}"/>
    <cellStyle name="Вычисление 8 4 4 2" xfId="48061" xr:uid="{00000000-0005-0000-0000-000094B40000}"/>
    <cellStyle name="Вычисление 8 4 4 3" xfId="48062" xr:uid="{00000000-0005-0000-0000-000095B40000}"/>
    <cellStyle name="Вычисление 8 4 5" xfId="48063" xr:uid="{00000000-0005-0000-0000-000096B40000}"/>
    <cellStyle name="Вычисление 8 4 5 2" xfId="48064" xr:uid="{00000000-0005-0000-0000-000097B40000}"/>
    <cellStyle name="Вычисление 8 4 5 3" xfId="48065" xr:uid="{00000000-0005-0000-0000-000098B40000}"/>
    <cellStyle name="Вычисление 8 4 6" xfId="48066" xr:uid="{00000000-0005-0000-0000-000099B40000}"/>
    <cellStyle name="Вычисление 8 4 7" xfId="48067" xr:uid="{00000000-0005-0000-0000-00009AB40000}"/>
    <cellStyle name="Вычисление 8 5" xfId="48068" xr:uid="{00000000-0005-0000-0000-00009BB40000}"/>
    <cellStyle name="Вычисление 8 5 2" xfId="48069" xr:uid="{00000000-0005-0000-0000-00009CB40000}"/>
    <cellStyle name="Вычисление 8 6" xfId="48070" xr:uid="{00000000-0005-0000-0000-00009DB40000}"/>
    <cellStyle name="Вычисление 8 6 2" xfId="48071" xr:uid="{00000000-0005-0000-0000-00009EB40000}"/>
    <cellStyle name="Вычисление 8 6 3" xfId="48072" xr:uid="{00000000-0005-0000-0000-00009FB40000}"/>
    <cellStyle name="Вычисление 8 7" xfId="48073" xr:uid="{00000000-0005-0000-0000-0000A0B40000}"/>
    <cellStyle name="Вычисление 8 7 2" xfId="48074" xr:uid="{00000000-0005-0000-0000-0000A1B40000}"/>
    <cellStyle name="Вычисление 8 7 3" xfId="48075" xr:uid="{00000000-0005-0000-0000-0000A2B40000}"/>
    <cellStyle name="Вычисление 8 8" xfId="48076" xr:uid="{00000000-0005-0000-0000-0000A3B40000}"/>
    <cellStyle name="Вычисление 9" xfId="26957" xr:uid="{00000000-0005-0000-0000-0000A4B40000}"/>
    <cellStyle name="Вычисление 9 2" xfId="26958" xr:uid="{00000000-0005-0000-0000-0000A5B40000}"/>
    <cellStyle name="Вычисление 9 2 2" xfId="48077" xr:uid="{00000000-0005-0000-0000-0000A6B40000}"/>
    <cellStyle name="Вычисление 9 2 2 2" xfId="48078" xr:uid="{00000000-0005-0000-0000-0000A7B40000}"/>
    <cellStyle name="Вычисление 9 2 2 2 2" xfId="48079" xr:uid="{00000000-0005-0000-0000-0000A8B40000}"/>
    <cellStyle name="Вычисление 9 2 2 3" xfId="48080" xr:uid="{00000000-0005-0000-0000-0000A9B40000}"/>
    <cellStyle name="Вычисление 9 2 2 3 2" xfId="48081" xr:uid="{00000000-0005-0000-0000-0000AAB40000}"/>
    <cellStyle name="Вычисление 9 2 2 3 3" xfId="48082" xr:uid="{00000000-0005-0000-0000-0000ABB40000}"/>
    <cellStyle name="Вычисление 9 2 2 4" xfId="48083" xr:uid="{00000000-0005-0000-0000-0000ACB40000}"/>
    <cellStyle name="Вычисление 9 2 2 4 2" xfId="48084" xr:uid="{00000000-0005-0000-0000-0000ADB40000}"/>
    <cellStyle name="Вычисление 9 2 2 4 3" xfId="48085" xr:uid="{00000000-0005-0000-0000-0000AEB40000}"/>
    <cellStyle name="Вычисление 9 2 2 5" xfId="48086" xr:uid="{00000000-0005-0000-0000-0000AFB40000}"/>
    <cellStyle name="Вычисление 9 2 2 5 2" xfId="48087" xr:uid="{00000000-0005-0000-0000-0000B0B40000}"/>
    <cellStyle name="Вычисление 9 2 2 5 3" xfId="48088" xr:uid="{00000000-0005-0000-0000-0000B1B40000}"/>
    <cellStyle name="Вычисление 9 2 2 6" xfId="48089" xr:uid="{00000000-0005-0000-0000-0000B2B40000}"/>
    <cellStyle name="Вычисление 9 2 2 7" xfId="48090" xr:uid="{00000000-0005-0000-0000-0000B3B40000}"/>
    <cellStyle name="Вычисление 9 2 3" xfId="48091" xr:uid="{00000000-0005-0000-0000-0000B4B40000}"/>
    <cellStyle name="Вычисление 9 2 3 2" xfId="48092" xr:uid="{00000000-0005-0000-0000-0000B5B40000}"/>
    <cellStyle name="Вычисление 9 2 4" xfId="48093" xr:uid="{00000000-0005-0000-0000-0000B6B40000}"/>
    <cellStyle name="Вычисление 9 2 4 2" xfId="48094" xr:uid="{00000000-0005-0000-0000-0000B7B40000}"/>
    <cellStyle name="Вычисление 9 2 4 3" xfId="48095" xr:uid="{00000000-0005-0000-0000-0000B8B40000}"/>
    <cellStyle name="Вычисление 9 2 5" xfId="48096" xr:uid="{00000000-0005-0000-0000-0000B9B40000}"/>
    <cellStyle name="Вычисление 9 2 5 2" xfId="48097" xr:uid="{00000000-0005-0000-0000-0000BAB40000}"/>
    <cellStyle name="Вычисление 9 2 5 3" xfId="48098" xr:uid="{00000000-0005-0000-0000-0000BBB40000}"/>
    <cellStyle name="Вычисление 9 2 6" xfId="48099" xr:uid="{00000000-0005-0000-0000-0000BCB40000}"/>
    <cellStyle name="Вычисление 9 3" xfId="48100" xr:uid="{00000000-0005-0000-0000-0000BDB40000}"/>
    <cellStyle name="Вычисление 9 3 2" xfId="48101" xr:uid="{00000000-0005-0000-0000-0000BEB40000}"/>
    <cellStyle name="Вычисление 9 3 2 2" xfId="48102" xr:uid="{00000000-0005-0000-0000-0000BFB40000}"/>
    <cellStyle name="Вычисление 9 3 3" xfId="48103" xr:uid="{00000000-0005-0000-0000-0000C0B40000}"/>
    <cellStyle name="Вычисление 9 3 3 2" xfId="48104" xr:uid="{00000000-0005-0000-0000-0000C1B40000}"/>
    <cellStyle name="Вычисление 9 3 3 3" xfId="48105" xr:uid="{00000000-0005-0000-0000-0000C2B40000}"/>
    <cellStyle name="Вычисление 9 3 4" xfId="48106" xr:uid="{00000000-0005-0000-0000-0000C3B40000}"/>
    <cellStyle name="Вычисление 9 3 4 2" xfId="48107" xr:uid="{00000000-0005-0000-0000-0000C4B40000}"/>
    <cellStyle name="Вычисление 9 3 4 3" xfId="48108" xr:uid="{00000000-0005-0000-0000-0000C5B40000}"/>
    <cellStyle name="Вычисление 9 3 5" xfId="48109" xr:uid="{00000000-0005-0000-0000-0000C6B40000}"/>
    <cellStyle name="Вычисление 9 3 5 2" xfId="48110" xr:uid="{00000000-0005-0000-0000-0000C7B40000}"/>
    <cellStyle name="Вычисление 9 3 5 3" xfId="48111" xr:uid="{00000000-0005-0000-0000-0000C8B40000}"/>
    <cellStyle name="Вычисление 9 3 6" xfId="48112" xr:uid="{00000000-0005-0000-0000-0000C9B40000}"/>
    <cellStyle name="Вычисление 9 3 7" xfId="48113" xr:uid="{00000000-0005-0000-0000-0000CAB40000}"/>
    <cellStyle name="Вычисление 9 4" xfId="48114" xr:uid="{00000000-0005-0000-0000-0000CBB40000}"/>
    <cellStyle name="Вычисление 9 4 2" xfId="48115" xr:uid="{00000000-0005-0000-0000-0000CCB40000}"/>
    <cellStyle name="Вычисление 9 4 2 2" xfId="48116" xr:uid="{00000000-0005-0000-0000-0000CDB40000}"/>
    <cellStyle name="Вычисление 9 4 3" xfId="48117" xr:uid="{00000000-0005-0000-0000-0000CEB40000}"/>
    <cellStyle name="Вычисление 9 4 3 2" xfId="48118" xr:uid="{00000000-0005-0000-0000-0000CFB40000}"/>
    <cellStyle name="Вычисление 9 4 3 3" xfId="48119" xr:uid="{00000000-0005-0000-0000-0000D0B40000}"/>
    <cellStyle name="Вычисление 9 4 4" xfId="48120" xr:uid="{00000000-0005-0000-0000-0000D1B40000}"/>
    <cellStyle name="Вычисление 9 4 4 2" xfId="48121" xr:uid="{00000000-0005-0000-0000-0000D2B40000}"/>
    <cellStyle name="Вычисление 9 4 4 3" xfId="48122" xr:uid="{00000000-0005-0000-0000-0000D3B40000}"/>
    <cellStyle name="Вычисление 9 4 5" xfId="48123" xr:uid="{00000000-0005-0000-0000-0000D4B40000}"/>
    <cellStyle name="Вычисление 9 4 5 2" xfId="48124" xr:uid="{00000000-0005-0000-0000-0000D5B40000}"/>
    <cellStyle name="Вычисление 9 4 5 3" xfId="48125" xr:uid="{00000000-0005-0000-0000-0000D6B40000}"/>
    <cellStyle name="Вычисление 9 4 6" xfId="48126" xr:uid="{00000000-0005-0000-0000-0000D7B40000}"/>
    <cellStyle name="Вычисление 9 4 7" xfId="48127" xr:uid="{00000000-0005-0000-0000-0000D8B40000}"/>
    <cellStyle name="Вычисление 9 5" xfId="48128" xr:uid="{00000000-0005-0000-0000-0000D9B40000}"/>
    <cellStyle name="Вычисление 9 5 2" xfId="48129" xr:uid="{00000000-0005-0000-0000-0000DAB40000}"/>
    <cellStyle name="Вычисление 9 6" xfId="48130" xr:uid="{00000000-0005-0000-0000-0000DBB40000}"/>
    <cellStyle name="Вычисление 9 6 2" xfId="48131" xr:uid="{00000000-0005-0000-0000-0000DCB40000}"/>
    <cellStyle name="Вычисление 9 6 3" xfId="48132" xr:uid="{00000000-0005-0000-0000-0000DDB40000}"/>
    <cellStyle name="Вычисление 9 7" xfId="48133" xr:uid="{00000000-0005-0000-0000-0000DEB40000}"/>
    <cellStyle name="Вычисление 9 7 2" xfId="48134" xr:uid="{00000000-0005-0000-0000-0000DFB40000}"/>
    <cellStyle name="Вычисление 9 7 3" xfId="48135" xr:uid="{00000000-0005-0000-0000-0000E0B40000}"/>
    <cellStyle name="Вычисление 9 8" xfId="48136" xr:uid="{00000000-0005-0000-0000-0000E1B40000}"/>
    <cellStyle name="Гиперссылка 2" xfId="26959" xr:uid="{00000000-0005-0000-0000-0000E3B40000}"/>
    <cellStyle name="Гиперссылка 2 2" xfId="26960" xr:uid="{00000000-0005-0000-0000-0000E4B40000}"/>
    <cellStyle name="Гиперссылка 2 3" xfId="26961" xr:uid="{00000000-0005-0000-0000-0000E5B40000}"/>
    <cellStyle name="Гиперссылка 2 4" xfId="48137" xr:uid="{00000000-0005-0000-0000-0000E6B40000}"/>
    <cellStyle name="Гиперссылка 3" xfId="26962" xr:uid="{00000000-0005-0000-0000-0000E7B40000}"/>
    <cellStyle name="Гиперссылка 4" xfId="26963" xr:uid="{00000000-0005-0000-0000-0000E8B40000}"/>
    <cellStyle name="Группа" xfId="26964" xr:uid="{00000000-0005-0000-0000-0000E9B40000}"/>
    <cellStyle name="Группа 2" xfId="26965" xr:uid="{00000000-0005-0000-0000-0000EAB40000}"/>
    <cellStyle name="Группа 3" xfId="26966" xr:uid="{00000000-0005-0000-0000-0000EBB40000}"/>
    <cellStyle name="Группа 4" xfId="26967" xr:uid="{00000000-0005-0000-0000-0000ECB40000}"/>
    <cellStyle name="Группа 5" xfId="26968" xr:uid="{00000000-0005-0000-0000-0000EDB40000}"/>
    <cellStyle name="Группа_2014БП" xfId="26969" xr:uid="{00000000-0005-0000-0000-0000EEB40000}"/>
    <cellStyle name="Дата" xfId="26970" xr:uid="{00000000-0005-0000-0000-0000EFB40000}"/>
    <cellStyle name="Дата 2" xfId="26971" xr:uid="{00000000-0005-0000-0000-0000F0B40000}"/>
    <cellStyle name="Дата 3" xfId="26972" xr:uid="{00000000-0005-0000-0000-0000F1B40000}"/>
    <cellStyle name="Дата 4" xfId="26973" xr:uid="{00000000-0005-0000-0000-0000F2B40000}"/>
    <cellStyle name="Дата UTL" xfId="26974" xr:uid="{00000000-0005-0000-0000-0000F3B40000}"/>
    <cellStyle name="Дата_2014БП" xfId="26975" xr:uid="{00000000-0005-0000-0000-0000F4B40000}"/>
    <cellStyle name="Денежный 2" xfId="26976" xr:uid="{00000000-0005-0000-0000-0000F5B40000}"/>
    <cellStyle name="Денежный 2 2" xfId="26977" xr:uid="{00000000-0005-0000-0000-0000F6B40000}"/>
    <cellStyle name="Денежный 2 2 2" xfId="48138" xr:uid="{00000000-0005-0000-0000-0000F7B40000}"/>
    <cellStyle name="Денежный 2 3" xfId="48139" xr:uid="{00000000-0005-0000-0000-0000F8B40000}"/>
    <cellStyle name="Денежный 2 4" xfId="48140" xr:uid="{00000000-0005-0000-0000-0000F9B40000}"/>
    <cellStyle name="Денежный 3" xfId="26978" xr:uid="{00000000-0005-0000-0000-0000FAB40000}"/>
    <cellStyle name="Денежный 3 2" xfId="48141" xr:uid="{00000000-0005-0000-0000-0000FBB40000}"/>
    <cellStyle name="Денежный 4" xfId="48142" xr:uid="{00000000-0005-0000-0000-0000FCB40000}"/>
    <cellStyle name="Денежный 5" xfId="63432" xr:uid="{00000000-0005-0000-0000-0000FDB40000}"/>
    <cellStyle name="Заголовок" xfId="26979" xr:uid="{00000000-0005-0000-0000-0000FEB40000}"/>
    <cellStyle name="Заголовок 1 10" xfId="48143" xr:uid="{00000000-0005-0000-0000-0000FFB40000}"/>
    <cellStyle name="Заголовок 1 10 2" xfId="48144" xr:uid="{00000000-0005-0000-0000-000000B50000}"/>
    <cellStyle name="Заголовок 1 10 2 2" xfId="48145" xr:uid="{00000000-0005-0000-0000-000001B50000}"/>
    <cellStyle name="Заголовок 1 10 2 3" xfId="48146" xr:uid="{00000000-0005-0000-0000-000002B50000}"/>
    <cellStyle name="Заголовок 1 11" xfId="48147" xr:uid="{00000000-0005-0000-0000-000003B50000}"/>
    <cellStyle name="Заголовок 1 11 2" xfId="48148" xr:uid="{00000000-0005-0000-0000-000004B50000}"/>
    <cellStyle name="Заголовок 1 11 2 2" xfId="48149" xr:uid="{00000000-0005-0000-0000-000005B50000}"/>
    <cellStyle name="Заголовок 1 11 2 3" xfId="48150" xr:uid="{00000000-0005-0000-0000-000006B50000}"/>
    <cellStyle name="Заголовок 1 12" xfId="48151" xr:uid="{00000000-0005-0000-0000-000007B50000}"/>
    <cellStyle name="Заголовок 1 12 2" xfId="48152" xr:uid="{00000000-0005-0000-0000-000008B50000}"/>
    <cellStyle name="Заголовок 1 12 2 2" xfId="48153" xr:uid="{00000000-0005-0000-0000-000009B50000}"/>
    <cellStyle name="Заголовок 1 12 2 3" xfId="48154" xr:uid="{00000000-0005-0000-0000-00000AB50000}"/>
    <cellStyle name="Заголовок 1 13" xfId="48155" xr:uid="{00000000-0005-0000-0000-00000BB50000}"/>
    <cellStyle name="Заголовок 1 13 2" xfId="48156" xr:uid="{00000000-0005-0000-0000-00000CB50000}"/>
    <cellStyle name="Заголовок 1 13 2 2" xfId="48157" xr:uid="{00000000-0005-0000-0000-00000DB50000}"/>
    <cellStyle name="Заголовок 1 13 2 3" xfId="48158" xr:uid="{00000000-0005-0000-0000-00000EB50000}"/>
    <cellStyle name="Заголовок 1 14" xfId="48159" xr:uid="{00000000-0005-0000-0000-00000FB50000}"/>
    <cellStyle name="Заголовок 1 14 2" xfId="48160" xr:uid="{00000000-0005-0000-0000-000010B50000}"/>
    <cellStyle name="Заголовок 1 14 2 2" xfId="48161" xr:uid="{00000000-0005-0000-0000-000011B50000}"/>
    <cellStyle name="Заголовок 1 14 2 3" xfId="48162" xr:uid="{00000000-0005-0000-0000-000012B50000}"/>
    <cellStyle name="Заголовок 1 15" xfId="48163" xr:uid="{00000000-0005-0000-0000-000013B50000}"/>
    <cellStyle name="Заголовок 1 15 2" xfId="48164" xr:uid="{00000000-0005-0000-0000-000014B50000}"/>
    <cellStyle name="Заголовок 1 15 2 2" xfId="48165" xr:uid="{00000000-0005-0000-0000-000015B50000}"/>
    <cellStyle name="Заголовок 1 15 2 3" xfId="48166" xr:uid="{00000000-0005-0000-0000-000016B50000}"/>
    <cellStyle name="Заголовок 1 16" xfId="48167" xr:uid="{00000000-0005-0000-0000-000017B50000}"/>
    <cellStyle name="Заголовок 1 16 2" xfId="48168" xr:uid="{00000000-0005-0000-0000-000018B50000}"/>
    <cellStyle name="Заголовок 1 16 2 2" xfId="48169" xr:uid="{00000000-0005-0000-0000-000019B50000}"/>
    <cellStyle name="Заголовок 1 16 2 3" xfId="48170" xr:uid="{00000000-0005-0000-0000-00001AB50000}"/>
    <cellStyle name="Заголовок 1 17" xfId="48171" xr:uid="{00000000-0005-0000-0000-00001BB50000}"/>
    <cellStyle name="Заголовок 1 17 2" xfId="48172" xr:uid="{00000000-0005-0000-0000-00001CB50000}"/>
    <cellStyle name="Заголовок 1 17 2 2" xfId="48173" xr:uid="{00000000-0005-0000-0000-00001DB50000}"/>
    <cellStyle name="Заголовок 1 17 2 3" xfId="48174" xr:uid="{00000000-0005-0000-0000-00001EB50000}"/>
    <cellStyle name="Заголовок 1 18" xfId="48175" xr:uid="{00000000-0005-0000-0000-00001FB50000}"/>
    <cellStyle name="Заголовок 1 18 2" xfId="48176" xr:uid="{00000000-0005-0000-0000-000020B50000}"/>
    <cellStyle name="Заголовок 1 18 2 2" xfId="48177" xr:uid="{00000000-0005-0000-0000-000021B50000}"/>
    <cellStyle name="Заголовок 1 18 2 3" xfId="48178" xr:uid="{00000000-0005-0000-0000-000022B50000}"/>
    <cellStyle name="Заголовок 1 19" xfId="48179" xr:uid="{00000000-0005-0000-0000-000023B50000}"/>
    <cellStyle name="Заголовок 1 19 2" xfId="48180" xr:uid="{00000000-0005-0000-0000-000024B50000}"/>
    <cellStyle name="Заголовок 1 19 2 2" xfId="48181" xr:uid="{00000000-0005-0000-0000-000025B50000}"/>
    <cellStyle name="Заголовок 1 19 2 3" xfId="48182" xr:uid="{00000000-0005-0000-0000-000026B50000}"/>
    <cellStyle name="Заголовок 1 2" xfId="26980" xr:uid="{00000000-0005-0000-0000-000027B50000}"/>
    <cellStyle name="Заголовок 1 2 10" xfId="48183" xr:uid="{00000000-0005-0000-0000-000028B50000}"/>
    <cellStyle name="Заголовок 1 2 10 2" xfId="48184" xr:uid="{00000000-0005-0000-0000-000029B50000}"/>
    <cellStyle name="Заголовок 1 2 10 2 2" xfId="48185" xr:uid="{00000000-0005-0000-0000-00002AB50000}"/>
    <cellStyle name="Заголовок 1 2 10 2 3" xfId="48186" xr:uid="{00000000-0005-0000-0000-00002BB50000}"/>
    <cellStyle name="Заголовок 1 2 11" xfId="48187" xr:uid="{00000000-0005-0000-0000-00002CB50000}"/>
    <cellStyle name="Заголовок 1 2 11 2" xfId="48188" xr:uid="{00000000-0005-0000-0000-00002DB50000}"/>
    <cellStyle name="Заголовок 1 2 11 2 2" xfId="48189" xr:uid="{00000000-0005-0000-0000-00002EB50000}"/>
    <cellStyle name="Заголовок 1 2 11 2 3" xfId="48190" xr:uid="{00000000-0005-0000-0000-00002FB50000}"/>
    <cellStyle name="Заголовок 1 2 12" xfId="48191" xr:uid="{00000000-0005-0000-0000-000030B50000}"/>
    <cellStyle name="Заголовок 1 2 12 2" xfId="48192" xr:uid="{00000000-0005-0000-0000-000031B50000}"/>
    <cellStyle name="Заголовок 1 2 12 2 2" xfId="48193" xr:uid="{00000000-0005-0000-0000-000032B50000}"/>
    <cellStyle name="Заголовок 1 2 12 2 3" xfId="48194" xr:uid="{00000000-0005-0000-0000-000033B50000}"/>
    <cellStyle name="Заголовок 1 2 13" xfId="48195" xr:uid="{00000000-0005-0000-0000-000034B50000}"/>
    <cellStyle name="Заголовок 1 2 13 2" xfId="48196" xr:uid="{00000000-0005-0000-0000-000035B50000}"/>
    <cellStyle name="Заголовок 1 2 13 2 2" xfId="48197" xr:uid="{00000000-0005-0000-0000-000036B50000}"/>
    <cellStyle name="Заголовок 1 2 13 2 3" xfId="48198" xr:uid="{00000000-0005-0000-0000-000037B50000}"/>
    <cellStyle name="Заголовок 1 2 14" xfId="48199" xr:uid="{00000000-0005-0000-0000-000038B50000}"/>
    <cellStyle name="Заголовок 1 2 14 2" xfId="48200" xr:uid="{00000000-0005-0000-0000-000039B50000}"/>
    <cellStyle name="Заголовок 1 2 14 2 2" xfId="48201" xr:uid="{00000000-0005-0000-0000-00003AB50000}"/>
    <cellStyle name="Заголовок 1 2 14 2 3" xfId="48202" xr:uid="{00000000-0005-0000-0000-00003BB50000}"/>
    <cellStyle name="Заголовок 1 2 15" xfId="48203" xr:uid="{00000000-0005-0000-0000-00003CB50000}"/>
    <cellStyle name="Заголовок 1 2 15 2" xfId="48204" xr:uid="{00000000-0005-0000-0000-00003DB50000}"/>
    <cellStyle name="Заголовок 1 2 15 2 2" xfId="48205" xr:uid="{00000000-0005-0000-0000-00003EB50000}"/>
    <cellStyle name="Заголовок 1 2 15 2 3" xfId="48206" xr:uid="{00000000-0005-0000-0000-00003FB50000}"/>
    <cellStyle name="Заголовок 1 2 16" xfId="48207" xr:uid="{00000000-0005-0000-0000-000040B50000}"/>
    <cellStyle name="Заголовок 1 2 16 2" xfId="48208" xr:uid="{00000000-0005-0000-0000-000041B50000}"/>
    <cellStyle name="Заголовок 1 2 16 3" xfId="48209" xr:uid="{00000000-0005-0000-0000-000042B50000}"/>
    <cellStyle name="Заголовок 1 2 2" xfId="26981" xr:uid="{00000000-0005-0000-0000-000043B50000}"/>
    <cellStyle name="Заголовок 1 2 2 10" xfId="48210" xr:uid="{00000000-0005-0000-0000-000044B50000}"/>
    <cellStyle name="Заголовок 1 2 2 10 2" xfId="48211" xr:uid="{00000000-0005-0000-0000-000045B50000}"/>
    <cellStyle name="Заголовок 1 2 2 10 2 2" xfId="48212" xr:uid="{00000000-0005-0000-0000-000046B50000}"/>
    <cellStyle name="Заголовок 1 2 2 10 2 3" xfId="48213" xr:uid="{00000000-0005-0000-0000-000047B50000}"/>
    <cellStyle name="Заголовок 1 2 2 11" xfId="48214" xr:uid="{00000000-0005-0000-0000-000048B50000}"/>
    <cellStyle name="Заголовок 1 2 2 11 2" xfId="48215" xr:uid="{00000000-0005-0000-0000-000049B50000}"/>
    <cellStyle name="Заголовок 1 2 2 11 3" xfId="48216" xr:uid="{00000000-0005-0000-0000-00004AB50000}"/>
    <cellStyle name="Заголовок 1 2 2 2" xfId="48217" xr:uid="{00000000-0005-0000-0000-00004BB50000}"/>
    <cellStyle name="Заголовок 1 2 2 2 2" xfId="48218" xr:uid="{00000000-0005-0000-0000-00004CB50000}"/>
    <cellStyle name="Заголовок 1 2 2 2 2 2" xfId="48219" xr:uid="{00000000-0005-0000-0000-00004DB50000}"/>
    <cellStyle name="Заголовок 1 2 2 2 2 3" xfId="48220" xr:uid="{00000000-0005-0000-0000-00004EB50000}"/>
    <cellStyle name="Заголовок 1 2 2 3" xfId="48221" xr:uid="{00000000-0005-0000-0000-00004FB50000}"/>
    <cellStyle name="Заголовок 1 2 2 3 2" xfId="48222" xr:uid="{00000000-0005-0000-0000-000050B50000}"/>
    <cellStyle name="Заголовок 1 2 2 3 2 2" xfId="48223" xr:uid="{00000000-0005-0000-0000-000051B50000}"/>
    <cellStyle name="Заголовок 1 2 2 3 2 3" xfId="48224" xr:uid="{00000000-0005-0000-0000-000052B50000}"/>
    <cellStyle name="Заголовок 1 2 2 4" xfId="48225" xr:uid="{00000000-0005-0000-0000-000053B50000}"/>
    <cellStyle name="Заголовок 1 2 2 4 2" xfId="48226" xr:uid="{00000000-0005-0000-0000-000054B50000}"/>
    <cellStyle name="Заголовок 1 2 2 4 2 2" xfId="48227" xr:uid="{00000000-0005-0000-0000-000055B50000}"/>
    <cellStyle name="Заголовок 1 2 2 4 2 3" xfId="48228" xr:uid="{00000000-0005-0000-0000-000056B50000}"/>
    <cellStyle name="Заголовок 1 2 2 5" xfId="48229" xr:uid="{00000000-0005-0000-0000-000057B50000}"/>
    <cellStyle name="Заголовок 1 2 2 5 2" xfId="48230" xr:uid="{00000000-0005-0000-0000-000058B50000}"/>
    <cellStyle name="Заголовок 1 2 2 5 2 2" xfId="48231" xr:uid="{00000000-0005-0000-0000-000059B50000}"/>
    <cellStyle name="Заголовок 1 2 2 5 2 3" xfId="48232" xr:uid="{00000000-0005-0000-0000-00005AB50000}"/>
    <cellStyle name="Заголовок 1 2 2 6" xfId="48233" xr:uid="{00000000-0005-0000-0000-00005BB50000}"/>
    <cellStyle name="Заголовок 1 2 2 6 2" xfId="48234" xr:uid="{00000000-0005-0000-0000-00005CB50000}"/>
    <cellStyle name="Заголовок 1 2 2 6 2 2" xfId="48235" xr:uid="{00000000-0005-0000-0000-00005DB50000}"/>
    <cellStyle name="Заголовок 1 2 2 6 2 3" xfId="48236" xr:uid="{00000000-0005-0000-0000-00005EB50000}"/>
    <cellStyle name="Заголовок 1 2 2 7" xfId="48237" xr:uid="{00000000-0005-0000-0000-00005FB50000}"/>
    <cellStyle name="Заголовок 1 2 2 7 2" xfId="48238" xr:uid="{00000000-0005-0000-0000-000060B50000}"/>
    <cellStyle name="Заголовок 1 2 2 7 2 2" xfId="48239" xr:uid="{00000000-0005-0000-0000-000061B50000}"/>
    <cellStyle name="Заголовок 1 2 2 7 2 3" xfId="48240" xr:uid="{00000000-0005-0000-0000-000062B50000}"/>
    <cellStyle name="Заголовок 1 2 2 8" xfId="48241" xr:uid="{00000000-0005-0000-0000-000063B50000}"/>
    <cellStyle name="Заголовок 1 2 2 8 2" xfId="48242" xr:uid="{00000000-0005-0000-0000-000064B50000}"/>
    <cellStyle name="Заголовок 1 2 2 8 2 2" xfId="48243" xr:uid="{00000000-0005-0000-0000-000065B50000}"/>
    <cellStyle name="Заголовок 1 2 2 8 2 3" xfId="48244" xr:uid="{00000000-0005-0000-0000-000066B50000}"/>
    <cellStyle name="Заголовок 1 2 2 9" xfId="48245" xr:uid="{00000000-0005-0000-0000-000067B50000}"/>
    <cellStyle name="Заголовок 1 2 2 9 2" xfId="48246" xr:uid="{00000000-0005-0000-0000-000068B50000}"/>
    <cellStyle name="Заголовок 1 2 2 9 2 2" xfId="48247" xr:uid="{00000000-0005-0000-0000-000069B50000}"/>
    <cellStyle name="Заголовок 1 2 2 9 2 3" xfId="48248" xr:uid="{00000000-0005-0000-0000-00006AB50000}"/>
    <cellStyle name="Заголовок 1 2 3" xfId="26982" xr:uid="{00000000-0005-0000-0000-00006BB50000}"/>
    <cellStyle name="Заголовок 1 2 3 2" xfId="48249" xr:uid="{00000000-0005-0000-0000-00006CB50000}"/>
    <cellStyle name="Заголовок 1 2 3 2 2" xfId="48250" xr:uid="{00000000-0005-0000-0000-00006DB50000}"/>
    <cellStyle name="Заголовок 1 2 3 2 3" xfId="48251" xr:uid="{00000000-0005-0000-0000-00006EB50000}"/>
    <cellStyle name="Заголовок 1 2 4" xfId="48252" xr:uid="{00000000-0005-0000-0000-00006FB50000}"/>
    <cellStyle name="Заголовок 1 2 4 2" xfId="48253" xr:uid="{00000000-0005-0000-0000-000070B50000}"/>
    <cellStyle name="Заголовок 1 2 4 2 2" xfId="48254" xr:uid="{00000000-0005-0000-0000-000071B50000}"/>
    <cellStyle name="Заголовок 1 2 4 2 3" xfId="48255" xr:uid="{00000000-0005-0000-0000-000072B50000}"/>
    <cellStyle name="Заголовок 1 2 5" xfId="48256" xr:uid="{00000000-0005-0000-0000-000073B50000}"/>
    <cellStyle name="Заголовок 1 2 5 2" xfId="48257" xr:uid="{00000000-0005-0000-0000-000074B50000}"/>
    <cellStyle name="Заголовок 1 2 5 2 2" xfId="48258" xr:uid="{00000000-0005-0000-0000-000075B50000}"/>
    <cellStyle name="Заголовок 1 2 5 2 3" xfId="48259" xr:uid="{00000000-0005-0000-0000-000076B50000}"/>
    <cellStyle name="Заголовок 1 2 6" xfId="48260" xr:uid="{00000000-0005-0000-0000-000077B50000}"/>
    <cellStyle name="Заголовок 1 2 6 2" xfId="48261" xr:uid="{00000000-0005-0000-0000-000078B50000}"/>
    <cellStyle name="Заголовок 1 2 6 2 2" xfId="48262" xr:uid="{00000000-0005-0000-0000-000079B50000}"/>
    <cellStyle name="Заголовок 1 2 6 2 3" xfId="48263" xr:uid="{00000000-0005-0000-0000-00007AB50000}"/>
    <cellStyle name="Заголовок 1 2 7" xfId="48264" xr:uid="{00000000-0005-0000-0000-00007BB50000}"/>
    <cellStyle name="Заголовок 1 2 7 2" xfId="48265" xr:uid="{00000000-0005-0000-0000-00007CB50000}"/>
    <cellStyle name="Заголовок 1 2 7 2 2" xfId="48266" xr:uid="{00000000-0005-0000-0000-00007DB50000}"/>
    <cellStyle name="Заголовок 1 2 7 2 3" xfId="48267" xr:uid="{00000000-0005-0000-0000-00007EB50000}"/>
    <cellStyle name="Заголовок 1 2 8" xfId="48268" xr:uid="{00000000-0005-0000-0000-00007FB50000}"/>
    <cellStyle name="Заголовок 1 2 8 2" xfId="48269" xr:uid="{00000000-0005-0000-0000-000080B50000}"/>
    <cellStyle name="Заголовок 1 2 8 2 2" xfId="48270" xr:uid="{00000000-0005-0000-0000-000081B50000}"/>
    <cellStyle name="Заголовок 1 2 8 2 3" xfId="48271" xr:uid="{00000000-0005-0000-0000-000082B50000}"/>
    <cellStyle name="Заголовок 1 2 9" xfId="48272" xr:uid="{00000000-0005-0000-0000-000083B50000}"/>
    <cellStyle name="Заголовок 1 2 9 2" xfId="48273" xr:uid="{00000000-0005-0000-0000-000084B50000}"/>
    <cellStyle name="Заголовок 1 2 9 2 2" xfId="48274" xr:uid="{00000000-0005-0000-0000-000085B50000}"/>
    <cellStyle name="Заголовок 1 2 9 2 3" xfId="48275" xr:uid="{00000000-0005-0000-0000-000086B50000}"/>
    <cellStyle name="Заголовок 1 20" xfId="48276" xr:uid="{00000000-0005-0000-0000-000087B50000}"/>
    <cellStyle name="Заголовок 1 20 2" xfId="48277" xr:uid="{00000000-0005-0000-0000-000088B50000}"/>
    <cellStyle name="Заголовок 1 20 2 2" xfId="48278" xr:uid="{00000000-0005-0000-0000-000089B50000}"/>
    <cellStyle name="Заголовок 1 20 2 3" xfId="48279" xr:uid="{00000000-0005-0000-0000-00008AB50000}"/>
    <cellStyle name="Заголовок 1 21" xfId="48280" xr:uid="{00000000-0005-0000-0000-00008BB50000}"/>
    <cellStyle name="Заголовок 1 21 2" xfId="48281" xr:uid="{00000000-0005-0000-0000-00008CB50000}"/>
    <cellStyle name="Заголовок 1 21 2 2" xfId="48282" xr:uid="{00000000-0005-0000-0000-00008DB50000}"/>
    <cellStyle name="Заголовок 1 21 2 3" xfId="48283" xr:uid="{00000000-0005-0000-0000-00008EB50000}"/>
    <cellStyle name="Заголовок 1 22" xfId="48284" xr:uid="{00000000-0005-0000-0000-00008FB50000}"/>
    <cellStyle name="Заголовок 1 22 2" xfId="48285" xr:uid="{00000000-0005-0000-0000-000090B50000}"/>
    <cellStyle name="Заголовок 1 22 2 2" xfId="48286" xr:uid="{00000000-0005-0000-0000-000091B50000}"/>
    <cellStyle name="Заголовок 1 22 2 3" xfId="48287" xr:uid="{00000000-0005-0000-0000-000092B50000}"/>
    <cellStyle name="Заголовок 1 23" xfId="48288" xr:uid="{00000000-0005-0000-0000-000093B50000}"/>
    <cellStyle name="Заголовок 1 23 2" xfId="48289" xr:uid="{00000000-0005-0000-0000-000094B50000}"/>
    <cellStyle name="Заголовок 1 23 2 2" xfId="48290" xr:uid="{00000000-0005-0000-0000-000095B50000}"/>
    <cellStyle name="Заголовок 1 23 2 2 2" xfId="48291" xr:uid="{00000000-0005-0000-0000-000096B50000}"/>
    <cellStyle name="Заголовок 1 23 2 2 3" xfId="48292" xr:uid="{00000000-0005-0000-0000-000097B50000}"/>
    <cellStyle name="Заголовок 1 23 3" xfId="48293" xr:uid="{00000000-0005-0000-0000-000098B50000}"/>
    <cellStyle name="Заголовок 1 23 3 2" xfId="48294" xr:uid="{00000000-0005-0000-0000-000099B50000}"/>
    <cellStyle name="Заголовок 1 23 3 3" xfId="48295" xr:uid="{00000000-0005-0000-0000-00009AB50000}"/>
    <cellStyle name="Заголовок 1 24" xfId="48296" xr:uid="{00000000-0005-0000-0000-00009BB50000}"/>
    <cellStyle name="Заголовок 1 24 2" xfId="48297" xr:uid="{00000000-0005-0000-0000-00009CB50000}"/>
    <cellStyle name="Заголовок 1 24 2 2" xfId="48298" xr:uid="{00000000-0005-0000-0000-00009DB50000}"/>
    <cellStyle name="Заголовок 1 24 2 2 2" xfId="48299" xr:uid="{00000000-0005-0000-0000-00009EB50000}"/>
    <cellStyle name="Заголовок 1 24 2 2 3" xfId="48300" xr:uid="{00000000-0005-0000-0000-00009FB50000}"/>
    <cellStyle name="Заголовок 1 24 3" xfId="48301" xr:uid="{00000000-0005-0000-0000-0000A0B50000}"/>
    <cellStyle name="Заголовок 1 24 3 2" xfId="48302" xr:uid="{00000000-0005-0000-0000-0000A1B50000}"/>
    <cellStyle name="Заголовок 1 24 3 3" xfId="48303" xr:uid="{00000000-0005-0000-0000-0000A2B50000}"/>
    <cellStyle name="Заголовок 1 25" xfId="48304" xr:uid="{00000000-0005-0000-0000-0000A3B50000}"/>
    <cellStyle name="Заголовок 1 25 2" xfId="48305" xr:uid="{00000000-0005-0000-0000-0000A4B50000}"/>
    <cellStyle name="Заголовок 1 25 2 2" xfId="48306" xr:uid="{00000000-0005-0000-0000-0000A5B50000}"/>
    <cellStyle name="Заголовок 1 25 2 3" xfId="48307" xr:uid="{00000000-0005-0000-0000-0000A6B50000}"/>
    <cellStyle name="Заголовок 1 26" xfId="48308" xr:uid="{00000000-0005-0000-0000-0000A7B50000}"/>
    <cellStyle name="Заголовок 1 26 2" xfId="48309" xr:uid="{00000000-0005-0000-0000-0000A8B50000}"/>
    <cellStyle name="Заголовок 1 26 2 2" xfId="48310" xr:uid="{00000000-0005-0000-0000-0000A9B50000}"/>
    <cellStyle name="Заголовок 1 26 2 3" xfId="48311" xr:uid="{00000000-0005-0000-0000-0000AAB50000}"/>
    <cellStyle name="Заголовок 1 27" xfId="48312" xr:uid="{00000000-0005-0000-0000-0000ABB50000}"/>
    <cellStyle name="Заголовок 1 27 2" xfId="48313" xr:uid="{00000000-0005-0000-0000-0000ACB50000}"/>
    <cellStyle name="Заголовок 1 27 2 2" xfId="48314" xr:uid="{00000000-0005-0000-0000-0000ADB50000}"/>
    <cellStyle name="Заголовок 1 27 2 3" xfId="48315" xr:uid="{00000000-0005-0000-0000-0000AEB50000}"/>
    <cellStyle name="Заголовок 1 3" xfId="26983" xr:uid="{00000000-0005-0000-0000-0000AFB50000}"/>
    <cellStyle name="Заголовок 1 3 10" xfId="48316" xr:uid="{00000000-0005-0000-0000-0000B0B50000}"/>
    <cellStyle name="Заголовок 1 3 10 2" xfId="48317" xr:uid="{00000000-0005-0000-0000-0000B1B50000}"/>
    <cellStyle name="Заголовок 1 3 10 2 2" xfId="48318" xr:uid="{00000000-0005-0000-0000-0000B2B50000}"/>
    <cellStyle name="Заголовок 1 3 10 2 3" xfId="48319" xr:uid="{00000000-0005-0000-0000-0000B3B50000}"/>
    <cellStyle name="Заголовок 1 3 11" xfId="48320" xr:uid="{00000000-0005-0000-0000-0000B4B50000}"/>
    <cellStyle name="Заголовок 1 3 11 2" xfId="48321" xr:uid="{00000000-0005-0000-0000-0000B5B50000}"/>
    <cellStyle name="Заголовок 1 3 11 2 2" xfId="48322" xr:uid="{00000000-0005-0000-0000-0000B6B50000}"/>
    <cellStyle name="Заголовок 1 3 11 2 3" xfId="48323" xr:uid="{00000000-0005-0000-0000-0000B7B50000}"/>
    <cellStyle name="Заголовок 1 3 12" xfId="48324" xr:uid="{00000000-0005-0000-0000-0000B8B50000}"/>
    <cellStyle name="Заголовок 1 3 12 2" xfId="48325" xr:uid="{00000000-0005-0000-0000-0000B9B50000}"/>
    <cellStyle name="Заголовок 1 3 12 2 2" xfId="48326" xr:uid="{00000000-0005-0000-0000-0000BAB50000}"/>
    <cellStyle name="Заголовок 1 3 12 2 3" xfId="48327" xr:uid="{00000000-0005-0000-0000-0000BBB50000}"/>
    <cellStyle name="Заголовок 1 3 13" xfId="48328" xr:uid="{00000000-0005-0000-0000-0000BCB50000}"/>
    <cellStyle name="Заголовок 1 3 13 2" xfId="48329" xr:uid="{00000000-0005-0000-0000-0000BDB50000}"/>
    <cellStyle name="Заголовок 1 3 13 2 2" xfId="48330" xr:uid="{00000000-0005-0000-0000-0000BEB50000}"/>
    <cellStyle name="Заголовок 1 3 13 2 3" xfId="48331" xr:uid="{00000000-0005-0000-0000-0000BFB50000}"/>
    <cellStyle name="Заголовок 1 3 14" xfId="48332" xr:uid="{00000000-0005-0000-0000-0000C0B50000}"/>
    <cellStyle name="Заголовок 1 3 14 2" xfId="48333" xr:uid="{00000000-0005-0000-0000-0000C1B50000}"/>
    <cellStyle name="Заголовок 1 3 14 2 2" xfId="48334" xr:uid="{00000000-0005-0000-0000-0000C2B50000}"/>
    <cellStyle name="Заголовок 1 3 14 2 3" xfId="48335" xr:uid="{00000000-0005-0000-0000-0000C3B50000}"/>
    <cellStyle name="Заголовок 1 3 15" xfId="48336" xr:uid="{00000000-0005-0000-0000-0000C4B50000}"/>
    <cellStyle name="Заголовок 1 3 15 2" xfId="48337" xr:uid="{00000000-0005-0000-0000-0000C5B50000}"/>
    <cellStyle name="Заголовок 1 3 15 2 2" xfId="48338" xr:uid="{00000000-0005-0000-0000-0000C6B50000}"/>
    <cellStyle name="Заголовок 1 3 15 2 3" xfId="48339" xr:uid="{00000000-0005-0000-0000-0000C7B50000}"/>
    <cellStyle name="Заголовок 1 3 16" xfId="48340" xr:uid="{00000000-0005-0000-0000-0000C8B50000}"/>
    <cellStyle name="Заголовок 1 3 16 2" xfId="48341" xr:uid="{00000000-0005-0000-0000-0000C9B50000}"/>
    <cellStyle name="Заголовок 1 3 16 3" xfId="48342" xr:uid="{00000000-0005-0000-0000-0000CAB50000}"/>
    <cellStyle name="Заголовок 1 3 2" xfId="48343" xr:uid="{00000000-0005-0000-0000-0000CBB50000}"/>
    <cellStyle name="Заголовок 1 3 2 10" xfId="48344" xr:uid="{00000000-0005-0000-0000-0000CCB50000}"/>
    <cellStyle name="Заголовок 1 3 2 10 2" xfId="48345" xr:uid="{00000000-0005-0000-0000-0000CDB50000}"/>
    <cellStyle name="Заголовок 1 3 2 10 2 2" xfId="48346" xr:uid="{00000000-0005-0000-0000-0000CEB50000}"/>
    <cellStyle name="Заголовок 1 3 2 10 2 3" xfId="48347" xr:uid="{00000000-0005-0000-0000-0000CFB50000}"/>
    <cellStyle name="Заголовок 1 3 2 11" xfId="48348" xr:uid="{00000000-0005-0000-0000-0000D0B50000}"/>
    <cellStyle name="Заголовок 1 3 2 11 2" xfId="48349" xr:uid="{00000000-0005-0000-0000-0000D1B50000}"/>
    <cellStyle name="Заголовок 1 3 2 11 3" xfId="48350" xr:uid="{00000000-0005-0000-0000-0000D2B50000}"/>
    <cellStyle name="Заголовок 1 3 2 2" xfId="48351" xr:uid="{00000000-0005-0000-0000-0000D3B50000}"/>
    <cellStyle name="Заголовок 1 3 2 2 2" xfId="48352" xr:uid="{00000000-0005-0000-0000-0000D4B50000}"/>
    <cellStyle name="Заголовок 1 3 2 2 2 2" xfId="48353" xr:uid="{00000000-0005-0000-0000-0000D5B50000}"/>
    <cellStyle name="Заголовок 1 3 2 2 2 3" xfId="48354" xr:uid="{00000000-0005-0000-0000-0000D6B50000}"/>
    <cellStyle name="Заголовок 1 3 2 3" xfId="48355" xr:uid="{00000000-0005-0000-0000-0000D7B50000}"/>
    <cellStyle name="Заголовок 1 3 2 3 2" xfId="48356" xr:uid="{00000000-0005-0000-0000-0000D8B50000}"/>
    <cellStyle name="Заголовок 1 3 2 3 2 2" xfId="48357" xr:uid="{00000000-0005-0000-0000-0000D9B50000}"/>
    <cellStyle name="Заголовок 1 3 2 3 2 3" xfId="48358" xr:uid="{00000000-0005-0000-0000-0000DAB50000}"/>
    <cellStyle name="Заголовок 1 3 2 4" xfId="48359" xr:uid="{00000000-0005-0000-0000-0000DBB50000}"/>
    <cellStyle name="Заголовок 1 3 2 4 2" xfId="48360" xr:uid="{00000000-0005-0000-0000-0000DCB50000}"/>
    <cellStyle name="Заголовок 1 3 2 4 2 2" xfId="48361" xr:uid="{00000000-0005-0000-0000-0000DDB50000}"/>
    <cellStyle name="Заголовок 1 3 2 4 2 3" xfId="48362" xr:uid="{00000000-0005-0000-0000-0000DEB50000}"/>
    <cellStyle name="Заголовок 1 3 2 5" xfId="48363" xr:uid="{00000000-0005-0000-0000-0000DFB50000}"/>
    <cellStyle name="Заголовок 1 3 2 5 2" xfId="48364" xr:uid="{00000000-0005-0000-0000-0000E0B50000}"/>
    <cellStyle name="Заголовок 1 3 2 5 2 2" xfId="48365" xr:uid="{00000000-0005-0000-0000-0000E1B50000}"/>
    <cellStyle name="Заголовок 1 3 2 5 2 3" xfId="48366" xr:uid="{00000000-0005-0000-0000-0000E2B50000}"/>
    <cellStyle name="Заголовок 1 3 2 6" xfId="48367" xr:uid="{00000000-0005-0000-0000-0000E3B50000}"/>
    <cellStyle name="Заголовок 1 3 2 6 2" xfId="48368" xr:uid="{00000000-0005-0000-0000-0000E4B50000}"/>
    <cellStyle name="Заголовок 1 3 2 6 2 2" xfId="48369" xr:uid="{00000000-0005-0000-0000-0000E5B50000}"/>
    <cellStyle name="Заголовок 1 3 2 6 2 3" xfId="48370" xr:uid="{00000000-0005-0000-0000-0000E6B50000}"/>
    <cellStyle name="Заголовок 1 3 2 7" xfId="48371" xr:uid="{00000000-0005-0000-0000-0000E7B50000}"/>
    <cellStyle name="Заголовок 1 3 2 7 2" xfId="48372" xr:uid="{00000000-0005-0000-0000-0000E8B50000}"/>
    <cellStyle name="Заголовок 1 3 2 7 2 2" xfId="48373" xr:uid="{00000000-0005-0000-0000-0000E9B50000}"/>
    <cellStyle name="Заголовок 1 3 2 7 2 3" xfId="48374" xr:uid="{00000000-0005-0000-0000-0000EAB50000}"/>
    <cellStyle name="Заголовок 1 3 2 8" xfId="48375" xr:uid="{00000000-0005-0000-0000-0000EBB50000}"/>
    <cellStyle name="Заголовок 1 3 2 8 2" xfId="48376" xr:uid="{00000000-0005-0000-0000-0000ECB50000}"/>
    <cellStyle name="Заголовок 1 3 2 8 2 2" xfId="48377" xr:uid="{00000000-0005-0000-0000-0000EDB50000}"/>
    <cellStyle name="Заголовок 1 3 2 8 2 3" xfId="48378" xr:uid="{00000000-0005-0000-0000-0000EEB50000}"/>
    <cellStyle name="Заголовок 1 3 2 9" xfId="48379" xr:uid="{00000000-0005-0000-0000-0000EFB50000}"/>
    <cellStyle name="Заголовок 1 3 2 9 2" xfId="48380" xr:uid="{00000000-0005-0000-0000-0000F0B50000}"/>
    <cellStyle name="Заголовок 1 3 2 9 2 2" xfId="48381" xr:uid="{00000000-0005-0000-0000-0000F1B50000}"/>
    <cellStyle name="Заголовок 1 3 2 9 2 3" xfId="48382" xr:uid="{00000000-0005-0000-0000-0000F2B50000}"/>
    <cellStyle name="Заголовок 1 3 3" xfId="48383" xr:uid="{00000000-0005-0000-0000-0000F3B50000}"/>
    <cellStyle name="Заголовок 1 3 3 2" xfId="48384" xr:uid="{00000000-0005-0000-0000-0000F4B50000}"/>
    <cellStyle name="Заголовок 1 3 3 2 2" xfId="48385" xr:uid="{00000000-0005-0000-0000-0000F5B50000}"/>
    <cellStyle name="Заголовок 1 3 3 2 3" xfId="48386" xr:uid="{00000000-0005-0000-0000-0000F6B50000}"/>
    <cellStyle name="Заголовок 1 3 4" xfId="48387" xr:uid="{00000000-0005-0000-0000-0000F7B50000}"/>
    <cellStyle name="Заголовок 1 3 4 2" xfId="48388" xr:uid="{00000000-0005-0000-0000-0000F8B50000}"/>
    <cellStyle name="Заголовок 1 3 4 2 2" xfId="48389" xr:uid="{00000000-0005-0000-0000-0000F9B50000}"/>
    <cellStyle name="Заголовок 1 3 4 2 3" xfId="48390" xr:uid="{00000000-0005-0000-0000-0000FAB50000}"/>
    <cellStyle name="Заголовок 1 3 5" xfId="48391" xr:uid="{00000000-0005-0000-0000-0000FBB50000}"/>
    <cellStyle name="Заголовок 1 3 5 2" xfId="48392" xr:uid="{00000000-0005-0000-0000-0000FCB50000}"/>
    <cellStyle name="Заголовок 1 3 5 2 2" xfId="48393" xr:uid="{00000000-0005-0000-0000-0000FDB50000}"/>
    <cellStyle name="Заголовок 1 3 5 2 3" xfId="48394" xr:uid="{00000000-0005-0000-0000-0000FEB50000}"/>
    <cellStyle name="Заголовок 1 3 6" xfId="48395" xr:uid="{00000000-0005-0000-0000-0000FFB50000}"/>
    <cellStyle name="Заголовок 1 3 6 2" xfId="48396" xr:uid="{00000000-0005-0000-0000-000000B60000}"/>
    <cellStyle name="Заголовок 1 3 6 2 2" xfId="48397" xr:uid="{00000000-0005-0000-0000-000001B60000}"/>
    <cellStyle name="Заголовок 1 3 6 2 3" xfId="48398" xr:uid="{00000000-0005-0000-0000-000002B60000}"/>
    <cellStyle name="Заголовок 1 3 7" xfId="48399" xr:uid="{00000000-0005-0000-0000-000003B60000}"/>
    <cellStyle name="Заголовок 1 3 7 2" xfId="48400" xr:uid="{00000000-0005-0000-0000-000004B60000}"/>
    <cellStyle name="Заголовок 1 3 7 2 2" xfId="48401" xr:uid="{00000000-0005-0000-0000-000005B60000}"/>
    <cellStyle name="Заголовок 1 3 7 2 3" xfId="48402" xr:uid="{00000000-0005-0000-0000-000006B60000}"/>
    <cellStyle name="Заголовок 1 3 8" xfId="48403" xr:uid="{00000000-0005-0000-0000-000007B60000}"/>
    <cellStyle name="Заголовок 1 3 8 2" xfId="48404" xr:uid="{00000000-0005-0000-0000-000008B60000}"/>
    <cellStyle name="Заголовок 1 3 8 2 2" xfId="48405" xr:uid="{00000000-0005-0000-0000-000009B60000}"/>
    <cellStyle name="Заголовок 1 3 8 2 3" xfId="48406" xr:uid="{00000000-0005-0000-0000-00000AB60000}"/>
    <cellStyle name="Заголовок 1 3 9" xfId="48407" xr:uid="{00000000-0005-0000-0000-00000BB60000}"/>
    <cellStyle name="Заголовок 1 3 9 2" xfId="48408" xr:uid="{00000000-0005-0000-0000-00000CB60000}"/>
    <cellStyle name="Заголовок 1 3 9 2 2" xfId="48409" xr:uid="{00000000-0005-0000-0000-00000DB60000}"/>
    <cellStyle name="Заголовок 1 3 9 2 3" xfId="48410" xr:uid="{00000000-0005-0000-0000-00000EB60000}"/>
    <cellStyle name="Заголовок 1 4" xfId="26984" xr:uid="{00000000-0005-0000-0000-00000FB60000}"/>
    <cellStyle name="Заголовок 1 4 2" xfId="48411" xr:uid="{00000000-0005-0000-0000-000010B60000}"/>
    <cellStyle name="Заголовок 1 4 2 2" xfId="48412" xr:uid="{00000000-0005-0000-0000-000011B60000}"/>
    <cellStyle name="Заголовок 1 4 2 3" xfId="48413" xr:uid="{00000000-0005-0000-0000-000012B60000}"/>
    <cellStyle name="Заголовок 1 5" xfId="26985" xr:uid="{00000000-0005-0000-0000-000013B60000}"/>
    <cellStyle name="Заголовок 1 5 2" xfId="48414" xr:uid="{00000000-0005-0000-0000-000014B60000}"/>
    <cellStyle name="Заголовок 1 5 2 2" xfId="48415" xr:uid="{00000000-0005-0000-0000-000015B60000}"/>
    <cellStyle name="Заголовок 1 5 2 3" xfId="48416" xr:uid="{00000000-0005-0000-0000-000016B60000}"/>
    <cellStyle name="Заголовок 1 6" xfId="26986" xr:uid="{00000000-0005-0000-0000-000017B60000}"/>
    <cellStyle name="Заголовок 1 6 2" xfId="48417" xr:uid="{00000000-0005-0000-0000-000018B60000}"/>
    <cellStyle name="Заголовок 1 6 2 2" xfId="48418" xr:uid="{00000000-0005-0000-0000-000019B60000}"/>
    <cellStyle name="Заголовок 1 6 2 2 2" xfId="48419" xr:uid="{00000000-0005-0000-0000-00001AB60000}"/>
    <cellStyle name="Заголовок 1 6 2 2 3" xfId="48420" xr:uid="{00000000-0005-0000-0000-00001BB60000}"/>
    <cellStyle name="Заголовок 1 6 3" xfId="48421" xr:uid="{00000000-0005-0000-0000-00001CB60000}"/>
    <cellStyle name="Заголовок 1 6 3 2" xfId="48422" xr:uid="{00000000-0005-0000-0000-00001DB60000}"/>
    <cellStyle name="Заголовок 1 6 3 3" xfId="48423" xr:uid="{00000000-0005-0000-0000-00001EB60000}"/>
    <cellStyle name="Заголовок 1 7" xfId="26987" xr:uid="{00000000-0005-0000-0000-00001FB60000}"/>
    <cellStyle name="Заголовок 1 7 2" xfId="48424" xr:uid="{00000000-0005-0000-0000-000020B60000}"/>
    <cellStyle name="Заголовок 1 7 2 2" xfId="48425" xr:uid="{00000000-0005-0000-0000-000021B60000}"/>
    <cellStyle name="Заголовок 1 7 2 3" xfId="48426" xr:uid="{00000000-0005-0000-0000-000022B60000}"/>
    <cellStyle name="Заголовок 1 8" xfId="26988" xr:uid="{00000000-0005-0000-0000-000023B60000}"/>
    <cellStyle name="Заголовок 1 8 2" xfId="48427" xr:uid="{00000000-0005-0000-0000-000024B60000}"/>
    <cellStyle name="Заголовок 1 8 2 2" xfId="48428" xr:uid="{00000000-0005-0000-0000-000025B60000}"/>
    <cellStyle name="Заголовок 1 8 2 3" xfId="48429" xr:uid="{00000000-0005-0000-0000-000026B60000}"/>
    <cellStyle name="Заголовок 1 9" xfId="26989" xr:uid="{00000000-0005-0000-0000-000027B60000}"/>
    <cellStyle name="Заголовок 1 9 2" xfId="48430" xr:uid="{00000000-0005-0000-0000-000028B60000}"/>
    <cellStyle name="Заголовок 1 9 2 2" xfId="48431" xr:uid="{00000000-0005-0000-0000-000029B60000}"/>
    <cellStyle name="Заголовок 1 9 2 3" xfId="48432" xr:uid="{00000000-0005-0000-0000-00002AB60000}"/>
    <cellStyle name="Заголовок 2 10" xfId="48433" xr:uid="{00000000-0005-0000-0000-00002BB60000}"/>
    <cellStyle name="Заголовок 2 10 2" xfId="48434" xr:uid="{00000000-0005-0000-0000-00002CB60000}"/>
    <cellStyle name="Заголовок 2 10 2 2" xfId="48435" xr:uid="{00000000-0005-0000-0000-00002DB60000}"/>
    <cellStyle name="Заголовок 2 10 2 3" xfId="48436" xr:uid="{00000000-0005-0000-0000-00002EB60000}"/>
    <cellStyle name="Заголовок 2 11" xfId="48437" xr:uid="{00000000-0005-0000-0000-00002FB60000}"/>
    <cellStyle name="Заголовок 2 11 2" xfId="48438" xr:uid="{00000000-0005-0000-0000-000030B60000}"/>
    <cellStyle name="Заголовок 2 11 2 2" xfId="48439" xr:uid="{00000000-0005-0000-0000-000031B60000}"/>
    <cellStyle name="Заголовок 2 11 2 3" xfId="48440" xr:uid="{00000000-0005-0000-0000-000032B60000}"/>
    <cellStyle name="Заголовок 2 12" xfId="48441" xr:uid="{00000000-0005-0000-0000-000033B60000}"/>
    <cellStyle name="Заголовок 2 12 2" xfId="48442" xr:uid="{00000000-0005-0000-0000-000034B60000}"/>
    <cellStyle name="Заголовок 2 12 2 2" xfId="48443" xr:uid="{00000000-0005-0000-0000-000035B60000}"/>
    <cellStyle name="Заголовок 2 12 2 3" xfId="48444" xr:uid="{00000000-0005-0000-0000-000036B60000}"/>
    <cellStyle name="Заголовок 2 13" xfId="48445" xr:uid="{00000000-0005-0000-0000-000037B60000}"/>
    <cellStyle name="Заголовок 2 13 2" xfId="48446" xr:uid="{00000000-0005-0000-0000-000038B60000}"/>
    <cellStyle name="Заголовок 2 13 2 2" xfId="48447" xr:uid="{00000000-0005-0000-0000-000039B60000}"/>
    <cellStyle name="Заголовок 2 13 2 3" xfId="48448" xr:uid="{00000000-0005-0000-0000-00003AB60000}"/>
    <cellStyle name="Заголовок 2 14" xfId="48449" xr:uid="{00000000-0005-0000-0000-00003BB60000}"/>
    <cellStyle name="Заголовок 2 14 2" xfId="48450" xr:uid="{00000000-0005-0000-0000-00003CB60000}"/>
    <cellStyle name="Заголовок 2 14 2 2" xfId="48451" xr:uid="{00000000-0005-0000-0000-00003DB60000}"/>
    <cellStyle name="Заголовок 2 14 2 3" xfId="48452" xr:uid="{00000000-0005-0000-0000-00003EB60000}"/>
    <cellStyle name="Заголовок 2 15" xfId="48453" xr:uid="{00000000-0005-0000-0000-00003FB60000}"/>
    <cellStyle name="Заголовок 2 15 2" xfId="48454" xr:uid="{00000000-0005-0000-0000-000040B60000}"/>
    <cellStyle name="Заголовок 2 15 2 2" xfId="48455" xr:uid="{00000000-0005-0000-0000-000041B60000}"/>
    <cellStyle name="Заголовок 2 15 2 3" xfId="48456" xr:uid="{00000000-0005-0000-0000-000042B60000}"/>
    <cellStyle name="Заголовок 2 16" xfId="48457" xr:uid="{00000000-0005-0000-0000-000043B60000}"/>
    <cellStyle name="Заголовок 2 16 2" xfId="48458" xr:uid="{00000000-0005-0000-0000-000044B60000}"/>
    <cellStyle name="Заголовок 2 16 2 2" xfId="48459" xr:uid="{00000000-0005-0000-0000-000045B60000}"/>
    <cellStyle name="Заголовок 2 16 2 3" xfId="48460" xr:uid="{00000000-0005-0000-0000-000046B60000}"/>
    <cellStyle name="Заголовок 2 17" xfId="48461" xr:uid="{00000000-0005-0000-0000-000047B60000}"/>
    <cellStyle name="Заголовок 2 17 2" xfId="48462" xr:uid="{00000000-0005-0000-0000-000048B60000}"/>
    <cellStyle name="Заголовок 2 17 2 2" xfId="48463" xr:uid="{00000000-0005-0000-0000-000049B60000}"/>
    <cellStyle name="Заголовок 2 17 2 3" xfId="48464" xr:uid="{00000000-0005-0000-0000-00004AB60000}"/>
    <cellStyle name="Заголовок 2 18" xfId="48465" xr:uid="{00000000-0005-0000-0000-00004BB60000}"/>
    <cellStyle name="Заголовок 2 18 2" xfId="48466" xr:uid="{00000000-0005-0000-0000-00004CB60000}"/>
    <cellStyle name="Заголовок 2 18 2 2" xfId="48467" xr:uid="{00000000-0005-0000-0000-00004DB60000}"/>
    <cellStyle name="Заголовок 2 18 2 3" xfId="48468" xr:uid="{00000000-0005-0000-0000-00004EB60000}"/>
    <cellStyle name="Заголовок 2 19" xfId="48469" xr:uid="{00000000-0005-0000-0000-00004FB60000}"/>
    <cellStyle name="Заголовок 2 19 2" xfId="48470" xr:uid="{00000000-0005-0000-0000-000050B60000}"/>
    <cellStyle name="Заголовок 2 19 2 2" xfId="48471" xr:uid="{00000000-0005-0000-0000-000051B60000}"/>
    <cellStyle name="Заголовок 2 19 2 3" xfId="48472" xr:uid="{00000000-0005-0000-0000-000052B60000}"/>
    <cellStyle name="Заголовок 2 2" xfId="26990" xr:uid="{00000000-0005-0000-0000-000053B60000}"/>
    <cellStyle name="Заголовок 2 2 10" xfId="48473" xr:uid="{00000000-0005-0000-0000-000054B60000}"/>
    <cellStyle name="Заголовок 2 2 10 2" xfId="48474" xr:uid="{00000000-0005-0000-0000-000055B60000}"/>
    <cellStyle name="Заголовок 2 2 10 2 2" xfId="48475" xr:uid="{00000000-0005-0000-0000-000056B60000}"/>
    <cellStyle name="Заголовок 2 2 10 2 3" xfId="48476" xr:uid="{00000000-0005-0000-0000-000057B60000}"/>
    <cellStyle name="Заголовок 2 2 11" xfId="48477" xr:uid="{00000000-0005-0000-0000-000058B60000}"/>
    <cellStyle name="Заголовок 2 2 11 2" xfId="48478" xr:uid="{00000000-0005-0000-0000-000059B60000}"/>
    <cellStyle name="Заголовок 2 2 11 2 2" xfId="48479" xr:uid="{00000000-0005-0000-0000-00005AB60000}"/>
    <cellStyle name="Заголовок 2 2 11 2 3" xfId="48480" xr:uid="{00000000-0005-0000-0000-00005BB60000}"/>
    <cellStyle name="Заголовок 2 2 12" xfId="48481" xr:uid="{00000000-0005-0000-0000-00005CB60000}"/>
    <cellStyle name="Заголовок 2 2 12 2" xfId="48482" xr:uid="{00000000-0005-0000-0000-00005DB60000}"/>
    <cellStyle name="Заголовок 2 2 12 2 2" xfId="48483" xr:uid="{00000000-0005-0000-0000-00005EB60000}"/>
    <cellStyle name="Заголовок 2 2 12 2 3" xfId="48484" xr:uid="{00000000-0005-0000-0000-00005FB60000}"/>
    <cellStyle name="Заголовок 2 2 13" xfId="48485" xr:uid="{00000000-0005-0000-0000-000060B60000}"/>
    <cellStyle name="Заголовок 2 2 13 2" xfId="48486" xr:uid="{00000000-0005-0000-0000-000061B60000}"/>
    <cellStyle name="Заголовок 2 2 13 2 2" xfId="48487" xr:uid="{00000000-0005-0000-0000-000062B60000}"/>
    <cellStyle name="Заголовок 2 2 13 2 3" xfId="48488" xr:uid="{00000000-0005-0000-0000-000063B60000}"/>
    <cellStyle name="Заголовок 2 2 14" xfId="48489" xr:uid="{00000000-0005-0000-0000-000064B60000}"/>
    <cellStyle name="Заголовок 2 2 14 2" xfId="48490" xr:uid="{00000000-0005-0000-0000-000065B60000}"/>
    <cellStyle name="Заголовок 2 2 14 2 2" xfId="48491" xr:uid="{00000000-0005-0000-0000-000066B60000}"/>
    <cellStyle name="Заголовок 2 2 14 2 3" xfId="48492" xr:uid="{00000000-0005-0000-0000-000067B60000}"/>
    <cellStyle name="Заголовок 2 2 15" xfId="48493" xr:uid="{00000000-0005-0000-0000-000068B60000}"/>
    <cellStyle name="Заголовок 2 2 15 2" xfId="48494" xr:uid="{00000000-0005-0000-0000-000069B60000}"/>
    <cellStyle name="Заголовок 2 2 15 2 2" xfId="48495" xr:uid="{00000000-0005-0000-0000-00006AB60000}"/>
    <cellStyle name="Заголовок 2 2 15 2 3" xfId="48496" xr:uid="{00000000-0005-0000-0000-00006BB60000}"/>
    <cellStyle name="Заголовок 2 2 16" xfId="48497" xr:uid="{00000000-0005-0000-0000-00006CB60000}"/>
    <cellStyle name="Заголовок 2 2 16 2" xfId="48498" xr:uid="{00000000-0005-0000-0000-00006DB60000}"/>
    <cellStyle name="Заголовок 2 2 16 3" xfId="48499" xr:uid="{00000000-0005-0000-0000-00006EB60000}"/>
    <cellStyle name="Заголовок 2 2 2" xfId="26991" xr:uid="{00000000-0005-0000-0000-00006FB60000}"/>
    <cellStyle name="Заголовок 2 2 2 10" xfId="48500" xr:uid="{00000000-0005-0000-0000-000070B60000}"/>
    <cellStyle name="Заголовок 2 2 2 10 2" xfId="48501" xr:uid="{00000000-0005-0000-0000-000071B60000}"/>
    <cellStyle name="Заголовок 2 2 2 10 2 2" xfId="48502" xr:uid="{00000000-0005-0000-0000-000072B60000}"/>
    <cellStyle name="Заголовок 2 2 2 10 2 3" xfId="48503" xr:uid="{00000000-0005-0000-0000-000073B60000}"/>
    <cellStyle name="Заголовок 2 2 2 11" xfId="48504" xr:uid="{00000000-0005-0000-0000-000074B60000}"/>
    <cellStyle name="Заголовок 2 2 2 11 2" xfId="48505" xr:uid="{00000000-0005-0000-0000-000075B60000}"/>
    <cellStyle name="Заголовок 2 2 2 11 3" xfId="48506" xr:uid="{00000000-0005-0000-0000-000076B60000}"/>
    <cellStyle name="Заголовок 2 2 2 2" xfId="48507" xr:uid="{00000000-0005-0000-0000-000077B60000}"/>
    <cellStyle name="Заголовок 2 2 2 2 2" xfId="48508" xr:uid="{00000000-0005-0000-0000-000078B60000}"/>
    <cellStyle name="Заголовок 2 2 2 2 2 2" xfId="48509" xr:uid="{00000000-0005-0000-0000-000079B60000}"/>
    <cellStyle name="Заголовок 2 2 2 2 2 3" xfId="48510" xr:uid="{00000000-0005-0000-0000-00007AB60000}"/>
    <cellStyle name="Заголовок 2 2 2 3" xfId="48511" xr:uid="{00000000-0005-0000-0000-00007BB60000}"/>
    <cellStyle name="Заголовок 2 2 2 3 2" xfId="48512" xr:uid="{00000000-0005-0000-0000-00007CB60000}"/>
    <cellStyle name="Заголовок 2 2 2 3 2 2" xfId="48513" xr:uid="{00000000-0005-0000-0000-00007DB60000}"/>
    <cellStyle name="Заголовок 2 2 2 3 2 3" xfId="48514" xr:uid="{00000000-0005-0000-0000-00007EB60000}"/>
    <cellStyle name="Заголовок 2 2 2 4" xfId="48515" xr:uid="{00000000-0005-0000-0000-00007FB60000}"/>
    <cellStyle name="Заголовок 2 2 2 4 2" xfId="48516" xr:uid="{00000000-0005-0000-0000-000080B60000}"/>
    <cellStyle name="Заголовок 2 2 2 4 2 2" xfId="48517" xr:uid="{00000000-0005-0000-0000-000081B60000}"/>
    <cellStyle name="Заголовок 2 2 2 4 2 3" xfId="48518" xr:uid="{00000000-0005-0000-0000-000082B60000}"/>
    <cellStyle name="Заголовок 2 2 2 5" xfId="48519" xr:uid="{00000000-0005-0000-0000-000083B60000}"/>
    <cellStyle name="Заголовок 2 2 2 5 2" xfId="48520" xr:uid="{00000000-0005-0000-0000-000084B60000}"/>
    <cellStyle name="Заголовок 2 2 2 5 2 2" xfId="48521" xr:uid="{00000000-0005-0000-0000-000085B60000}"/>
    <cellStyle name="Заголовок 2 2 2 5 2 3" xfId="48522" xr:uid="{00000000-0005-0000-0000-000086B60000}"/>
    <cellStyle name="Заголовок 2 2 2 6" xfId="48523" xr:uid="{00000000-0005-0000-0000-000087B60000}"/>
    <cellStyle name="Заголовок 2 2 2 6 2" xfId="48524" xr:uid="{00000000-0005-0000-0000-000088B60000}"/>
    <cellStyle name="Заголовок 2 2 2 6 2 2" xfId="48525" xr:uid="{00000000-0005-0000-0000-000089B60000}"/>
    <cellStyle name="Заголовок 2 2 2 6 2 3" xfId="48526" xr:uid="{00000000-0005-0000-0000-00008AB60000}"/>
    <cellStyle name="Заголовок 2 2 2 7" xfId="48527" xr:uid="{00000000-0005-0000-0000-00008BB60000}"/>
    <cellStyle name="Заголовок 2 2 2 7 2" xfId="48528" xr:uid="{00000000-0005-0000-0000-00008CB60000}"/>
    <cellStyle name="Заголовок 2 2 2 7 2 2" xfId="48529" xr:uid="{00000000-0005-0000-0000-00008DB60000}"/>
    <cellStyle name="Заголовок 2 2 2 7 2 3" xfId="48530" xr:uid="{00000000-0005-0000-0000-00008EB60000}"/>
    <cellStyle name="Заголовок 2 2 2 8" xfId="48531" xr:uid="{00000000-0005-0000-0000-00008FB60000}"/>
    <cellStyle name="Заголовок 2 2 2 8 2" xfId="48532" xr:uid="{00000000-0005-0000-0000-000090B60000}"/>
    <cellStyle name="Заголовок 2 2 2 8 2 2" xfId="48533" xr:uid="{00000000-0005-0000-0000-000091B60000}"/>
    <cellStyle name="Заголовок 2 2 2 8 2 3" xfId="48534" xr:uid="{00000000-0005-0000-0000-000092B60000}"/>
    <cellStyle name="Заголовок 2 2 2 9" xfId="48535" xr:uid="{00000000-0005-0000-0000-000093B60000}"/>
    <cellStyle name="Заголовок 2 2 2 9 2" xfId="48536" xr:uid="{00000000-0005-0000-0000-000094B60000}"/>
    <cellStyle name="Заголовок 2 2 2 9 2 2" xfId="48537" xr:uid="{00000000-0005-0000-0000-000095B60000}"/>
    <cellStyle name="Заголовок 2 2 2 9 2 3" xfId="48538" xr:uid="{00000000-0005-0000-0000-000096B60000}"/>
    <cellStyle name="Заголовок 2 2 3" xfId="26992" xr:uid="{00000000-0005-0000-0000-000097B60000}"/>
    <cellStyle name="Заголовок 2 2 3 2" xfId="48539" xr:uid="{00000000-0005-0000-0000-000098B60000}"/>
    <cellStyle name="Заголовок 2 2 3 2 2" xfId="48540" xr:uid="{00000000-0005-0000-0000-000099B60000}"/>
    <cellStyle name="Заголовок 2 2 3 2 3" xfId="48541" xr:uid="{00000000-0005-0000-0000-00009AB60000}"/>
    <cellStyle name="Заголовок 2 2 4" xfId="48542" xr:uid="{00000000-0005-0000-0000-00009BB60000}"/>
    <cellStyle name="Заголовок 2 2 4 2" xfId="48543" xr:uid="{00000000-0005-0000-0000-00009CB60000}"/>
    <cellStyle name="Заголовок 2 2 4 2 2" xfId="48544" xr:uid="{00000000-0005-0000-0000-00009DB60000}"/>
    <cellStyle name="Заголовок 2 2 4 2 3" xfId="48545" xr:uid="{00000000-0005-0000-0000-00009EB60000}"/>
    <cellStyle name="Заголовок 2 2 5" xfId="48546" xr:uid="{00000000-0005-0000-0000-00009FB60000}"/>
    <cellStyle name="Заголовок 2 2 5 2" xfId="48547" xr:uid="{00000000-0005-0000-0000-0000A0B60000}"/>
    <cellStyle name="Заголовок 2 2 5 2 2" xfId="48548" xr:uid="{00000000-0005-0000-0000-0000A1B60000}"/>
    <cellStyle name="Заголовок 2 2 5 2 3" xfId="48549" xr:uid="{00000000-0005-0000-0000-0000A2B60000}"/>
    <cellStyle name="Заголовок 2 2 6" xfId="48550" xr:uid="{00000000-0005-0000-0000-0000A3B60000}"/>
    <cellStyle name="Заголовок 2 2 6 2" xfId="48551" xr:uid="{00000000-0005-0000-0000-0000A4B60000}"/>
    <cellStyle name="Заголовок 2 2 6 2 2" xfId="48552" xr:uid="{00000000-0005-0000-0000-0000A5B60000}"/>
    <cellStyle name="Заголовок 2 2 6 2 3" xfId="48553" xr:uid="{00000000-0005-0000-0000-0000A6B60000}"/>
    <cellStyle name="Заголовок 2 2 7" xfId="48554" xr:uid="{00000000-0005-0000-0000-0000A7B60000}"/>
    <cellStyle name="Заголовок 2 2 7 2" xfId="48555" xr:uid="{00000000-0005-0000-0000-0000A8B60000}"/>
    <cellStyle name="Заголовок 2 2 7 2 2" xfId="48556" xr:uid="{00000000-0005-0000-0000-0000A9B60000}"/>
    <cellStyle name="Заголовок 2 2 7 2 3" xfId="48557" xr:uid="{00000000-0005-0000-0000-0000AAB60000}"/>
    <cellStyle name="Заголовок 2 2 8" xfId="48558" xr:uid="{00000000-0005-0000-0000-0000ABB60000}"/>
    <cellStyle name="Заголовок 2 2 8 2" xfId="48559" xr:uid="{00000000-0005-0000-0000-0000ACB60000}"/>
    <cellStyle name="Заголовок 2 2 8 2 2" xfId="48560" xr:uid="{00000000-0005-0000-0000-0000ADB60000}"/>
    <cellStyle name="Заголовок 2 2 8 2 3" xfId="48561" xr:uid="{00000000-0005-0000-0000-0000AEB60000}"/>
    <cellStyle name="Заголовок 2 2 9" xfId="48562" xr:uid="{00000000-0005-0000-0000-0000AFB60000}"/>
    <cellStyle name="Заголовок 2 2 9 2" xfId="48563" xr:uid="{00000000-0005-0000-0000-0000B0B60000}"/>
    <cellStyle name="Заголовок 2 2 9 2 2" xfId="48564" xr:uid="{00000000-0005-0000-0000-0000B1B60000}"/>
    <cellStyle name="Заголовок 2 2 9 2 3" xfId="48565" xr:uid="{00000000-0005-0000-0000-0000B2B60000}"/>
    <cellStyle name="Заголовок 2 20" xfId="48566" xr:uid="{00000000-0005-0000-0000-0000B3B60000}"/>
    <cellStyle name="Заголовок 2 20 2" xfId="48567" xr:uid="{00000000-0005-0000-0000-0000B4B60000}"/>
    <cellStyle name="Заголовок 2 20 2 2" xfId="48568" xr:uid="{00000000-0005-0000-0000-0000B5B60000}"/>
    <cellStyle name="Заголовок 2 20 2 3" xfId="48569" xr:uid="{00000000-0005-0000-0000-0000B6B60000}"/>
    <cellStyle name="Заголовок 2 21" xfId="48570" xr:uid="{00000000-0005-0000-0000-0000B7B60000}"/>
    <cellStyle name="Заголовок 2 21 2" xfId="48571" xr:uid="{00000000-0005-0000-0000-0000B8B60000}"/>
    <cellStyle name="Заголовок 2 21 2 2" xfId="48572" xr:uid="{00000000-0005-0000-0000-0000B9B60000}"/>
    <cellStyle name="Заголовок 2 21 2 3" xfId="48573" xr:uid="{00000000-0005-0000-0000-0000BAB60000}"/>
    <cellStyle name="Заголовок 2 22" xfId="48574" xr:uid="{00000000-0005-0000-0000-0000BBB60000}"/>
    <cellStyle name="Заголовок 2 22 2" xfId="48575" xr:uid="{00000000-0005-0000-0000-0000BCB60000}"/>
    <cellStyle name="Заголовок 2 22 2 2" xfId="48576" xr:uid="{00000000-0005-0000-0000-0000BDB60000}"/>
    <cellStyle name="Заголовок 2 22 2 3" xfId="48577" xr:uid="{00000000-0005-0000-0000-0000BEB60000}"/>
    <cellStyle name="Заголовок 2 23" xfId="48578" xr:uid="{00000000-0005-0000-0000-0000BFB60000}"/>
    <cellStyle name="Заголовок 2 23 2" xfId="48579" xr:uid="{00000000-0005-0000-0000-0000C0B60000}"/>
    <cellStyle name="Заголовок 2 23 2 2" xfId="48580" xr:uid="{00000000-0005-0000-0000-0000C1B60000}"/>
    <cellStyle name="Заголовок 2 23 2 2 2" xfId="48581" xr:uid="{00000000-0005-0000-0000-0000C2B60000}"/>
    <cellStyle name="Заголовок 2 23 2 2 3" xfId="48582" xr:uid="{00000000-0005-0000-0000-0000C3B60000}"/>
    <cellStyle name="Заголовок 2 23 3" xfId="48583" xr:uid="{00000000-0005-0000-0000-0000C4B60000}"/>
    <cellStyle name="Заголовок 2 23 3 2" xfId="48584" xr:uid="{00000000-0005-0000-0000-0000C5B60000}"/>
    <cellStyle name="Заголовок 2 23 3 3" xfId="48585" xr:uid="{00000000-0005-0000-0000-0000C6B60000}"/>
    <cellStyle name="Заголовок 2 24" xfId="48586" xr:uid="{00000000-0005-0000-0000-0000C7B60000}"/>
    <cellStyle name="Заголовок 2 24 2" xfId="48587" xr:uid="{00000000-0005-0000-0000-0000C8B60000}"/>
    <cellStyle name="Заголовок 2 24 2 2" xfId="48588" xr:uid="{00000000-0005-0000-0000-0000C9B60000}"/>
    <cellStyle name="Заголовок 2 24 2 2 2" xfId="48589" xr:uid="{00000000-0005-0000-0000-0000CAB60000}"/>
    <cellStyle name="Заголовок 2 24 2 2 3" xfId="48590" xr:uid="{00000000-0005-0000-0000-0000CBB60000}"/>
    <cellStyle name="Заголовок 2 24 3" xfId="48591" xr:uid="{00000000-0005-0000-0000-0000CCB60000}"/>
    <cellStyle name="Заголовок 2 24 3 2" xfId="48592" xr:uid="{00000000-0005-0000-0000-0000CDB60000}"/>
    <cellStyle name="Заголовок 2 24 3 3" xfId="48593" xr:uid="{00000000-0005-0000-0000-0000CEB60000}"/>
    <cellStyle name="Заголовок 2 25" xfId="48594" xr:uid="{00000000-0005-0000-0000-0000CFB60000}"/>
    <cellStyle name="Заголовок 2 25 2" xfId="48595" xr:uid="{00000000-0005-0000-0000-0000D0B60000}"/>
    <cellStyle name="Заголовок 2 25 2 2" xfId="48596" xr:uid="{00000000-0005-0000-0000-0000D1B60000}"/>
    <cellStyle name="Заголовок 2 25 2 3" xfId="48597" xr:uid="{00000000-0005-0000-0000-0000D2B60000}"/>
    <cellStyle name="Заголовок 2 26" xfId="48598" xr:uid="{00000000-0005-0000-0000-0000D3B60000}"/>
    <cellStyle name="Заголовок 2 26 2" xfId="48599" xr:uid="{00000000-0005-0000-0000-0000D4B60000}"/>
    <cellStyle name="Заголовок 2 26 2 2" xfId="48600" xr:uid="{00000000-0005-0000-0000-0000D5B60000}"/>
    <cellStyle name="Заголовок 2 26 2 3" xfId="48601" xr:uid="{00000000-0005-0000-0000-0000D6B60000}"/>
    <cellStyle name="Заголовок 2 27" xfId="48602" xr:uid="{00000000-0005-0000-0000-0000D7B60000}"/>
    <cellStyle name="Заголовок 2 27 2" xfId="48603" xr:uid="{00000000-0005-0000-0000-0000D8B60000}"/>
    <cellStyle name="Заголовок 2 27 2 2" xfId="48604" xr:uid="{00000000-0005-0000-0000-0000D9B60000}"/>
    <cellStyle name="Заголовок 2 27 2 3" xfId="48605" xr:uid="{00000000-0005-0000-0000-0000DAB60000}"/>
    <cellStyle name="Заголовок 2 3" xfId="26993" xr:uid="{00000000-0005-0000-0000-0000DBB60000}"/>
    <cellStyle name="Заголовок 2 3 10" xfId="48606" xr:uid="{00000000-0005-0000-0000-0000DCB60000}"/>
    <cellStyle name="Заголовок 2 3 10 2" xfId="48607" xr:uid="{00000000-0005-0000-0000-0000DDB60000}"/>
    <cellStyle name="Заголовок 2 3 10 2 2" xfId="48608" xr:uid="{00000000-0005-0000-0000-0000DEB60000}"/>
    <cellStyle name="Заголовок 2 3 10 2 3" xfId="48609" xr:uid="{00000000-0005-0000-0000-0000DFB60000}"/>
    <cellStyle name="Заголовок 2 3 11" xfId="48610" xr:uid="{00000000-0005-0000-0000-0000E0B60000}"/>
    <cellStyle name="Заголовок 2 3 11 2" xfId="48611" xr:uid="{00000000-0005-0000-0000-0000E1B60000}"/>
    <cellStyle name="Заголовок 2 3 11 2 2" xfId="48612" xr:uid="{00000000-0005-0000-0000-0000E2B60000}"/>
    <cellStyle name="Заголовок 2 3 11 2 3" xfId="48613" xr:uid="{00000000-0005-0000-0000-0000E3B60000}"/>
    <cellStyle name="Заголовок 2 3 12" xfId="48614" xr:uid="{00000000-0005-0000-0000-0000E4B60000}"/>
    <cellStyle name="Заголовок 2 3 12 2" xfId="48615" xr:uid="{00000000-0005-0000-0000-0000E5B60000}"/>
    <cellStyle name="Заголовок 2 3 12 2 2" xfId="48616" xr:uid="{00000000-0005-0000-0000-0000E6B60000}"/>
    <cellStyle name="Заголовок 2 3 12 2 3" xfId="48617" xr:uid="{00000000-0005-0000-0000-0000E7B60000}"/>
    <cellStyle name="Заголовок 2 3 13" xfId="48618" xr:uid="{00000000-0005-0000-0000-0000E8B60000}"/>
    <cellStyle name="Заголовок 2 3 13 2" xfId="48619" xr:uid="{00000000-0005-0000-0000-0000E9B60000}"/>
    <cellStyle name="Заголовок 2 3 13 2 2" xfId="48620" xr:uid="{00000000-0005-0000-0000-0000EAB60000}"/>
    <cellStyle name="Заголовок 2 3 13 2 3" xfId="48621" xr:uid="{00000000-0005-0000-0000-0000EBB60000}"/>
    <cellStyle name="Заголовок 2 3 14" xfId="48622" xr:uid="{00000000-0005-0000-0000-0000ECB60000}"/>
    <cellStyle name="Заголовок 2 3 14 2" xfId="48623" xr:uid="{00000000-0005-0000-0000-0000EDB60000}"/>
    <cellStyle name="Заголовок 2 3 14 2 2" xfId="48624" xr:uid="{00000000-0005-0000-0000-0000EEB60000}"/>
    <cellStyle name="Заголовок 2 3 14 2 3" xfId="48625" xr:uid="{00000000-0005-0000-0000-0000EFB60000}"/>
    <cellStyle name="Заголовок 2 3 15" xfId="48626" xr:uid="{00000000-0005-0000-0000-0000F0B60000}"/>
    <cellStyle name="Заголовок 2 3 15 2" xfId="48627" xr:uid="{00000000-0005-0000-0000-0000F1B60000}"/>
    <cellStyle name="Заголовок 2 3 15 2 2" xfId="48628" xr:uid="{00000000-0005-0000-0000-0000F2B60000}"/>
    <cellStyle name="Заголовок 2 3 15 2 3" xfId="48629" xr:uid="{00000000-0005-0000-0000-0000F3B60000}"/>
    <cellStyle name="Заголовок 2 3 16" xfId="48630" xr:uid="{00000000-0005-0000-0000-0000F4B60000}"/>
    <cellStyle name="Заголовок 2 3 16 2" xfId="48631" xr:uid="{00000000-0005-0000-0000-0000F5B60000}"/>
    <cellStyle name="Заголовок 2 3 16 3" xfId="48632" xr:uid="{00000000-0005-0000-0000-0000F6B60000}"/>
    <cellStyle name="Заголовок 2 3 2" xfId="48633" xr:uid="{00000000-0005-0000-0000-0000F7B60000}"/>
    <cellStyle name="Заголовок 2 3 2 10" xfId="48634" xr:uid="{00000000-0005-0000-0000-0000F8B60000}"/>
    <cellStyle name="Заголовок 2 3 2 10 2" xfId="48635" xr:uid="{00000000-0005-0000-0000-0000F9B60000}"/>
    <cellStyle name="Заголовок 2 3 2 10 2 2" xfId="48636" xr:uid="{00000000-0005-0000-0000-0000FAB60000}"/>
    <cellStyle name="Заголовок 2 3 2 10 2 3" xfId="48637" xr:uid="{00000000-0005-0000-0000-0000FBB60000}"/>
    <cellStyle name="Заголовок 2 3 2 11" xfId="48638" xr:uid="{00000000-0005-0000-0000-0000FCB60000}"/>
    <cellStyle name="Заголовок 2 3 2 11 2" xfId="48639" xr:uid="{00000000-0005-0000-0000-0000FDB60000}"/>
    <cellStyle name="Заголовок 2 3 2 11 3" xfId="48640" xr:uid="{00000000-0005-0000-0000-0000FEB60000}"/>
    <cellStyle name="Заголовок 2 3 2 2" xfId="48641" xr:uid="{00000000-0005-0000-0000-0000FFB60000}"/>
    <cellStyle name="Заголовок 2 3 2 2 2" xfId="48642" xr:uid="{00000000-0005-0000-0000-000000B70000}"/>
    <cellStyle name="Заголовок 2 3 2 2 2 2" xfId="48643" xr:uid="{00000000-0005-0000-0000-000001B70000}"/>
    <cellStyle name="Заголовок 2 3 2 2 2 3" xfId="48644" xr:uid="{00000000-0005-0000-0000-000002B70000}"/>
    <cellStyle name="Заголовок 2 3 2 3" xfId="48645" xr:uid="{00000000-0005-0000-0000-000003B70000}"/>
    <cellStyle name="Заголовок 2 3 2 3 2" xfId="48646" xr:uid="{00000000-0005-0000-0000-000004B70000}"/>
    <cellStyle name="Заголовок 2 3 2 3 2 2" xfId="48647" xr:uid="{00000000-0005-0000-0000-000005B70000}"/>
    <cellStyle name="Заголовок 2 3 2 3 2 3" xfId="48648" xr:uid="{00000000-0005-0000-0000-000006B70000}"/>
    <cellStyle name="Заголовок 2 3 2 4" xfId="48649" xr:uid="{00000000-0005-0000-0000-000007B70000}"/>
    <cellStyle name="Заголовок 2 3 2 4 2" xfId="48650" xr:uid="{00000000-0005-0000-0000-000008B70000}"/>
    <cellStyle name="Заголовок 2 3 2 4 2 2" xfId="48651" xr:uid="{00000000-0005-0000-0000-000009B70000}"/>
    <cellStyle name="Заголовок 2 3 2 4 2 3" xfId="48652" xr:uid="{00000000-0005-0000-0000-00000AB70000}"/>
    <cellStyle name="Заголовок 2 3 2 5" xfId="48653" xr:uid="{00000000-0005-0000-0000-00000BB70000}"/>
    <cellStyle name="Заголовок 2 3 2 5 2" xfId="48654" xr:uid="{00000000-0005-0000-0000-00000CB70000}"/>
    <cellStyle name="Заголовок 2 3 2 5 2 2" xfId="48655" xr:uid="{00000000-0005-0000-0000-00000DB70000}"/>
    <cellStyle name="Заголовок 2 3 2 5 2 3" xfId="48656" xr:uid="{00000000-0005-0000-0000-00000EB70000}"/>
    <cellStyle name="Заголовок 2 3 2 6" xfId="48657" xr:uid="{00000000-0005-0000-0000-00000FB70000}"/>
    <cellStyle name="Заголовок 2 3 2 6 2" xfId="48658" xr:uid="{00000000-0005-0000-0000-000010B70000}"/>
    <cellStyle name="Заголовок 2 3 2 6 2 2" xfId="48659" xr:uid="{00000000-0005-0000-0000-000011B70000}"/>
    <cellStyle name="Заголовок 2 3 2 6 2 3" xfId="48660" xr:uid="{00000000-0005-0000-0000-000012B70000}"/>
    <cellStyle name="Заголовок 2 3 2 7" xfId="48661" xr:uid="{00000000-0005-0000-0000-000013B70000}"/>
    <cellStyle name="Заголовок 2 3 2 7 2" xfId="48662" xr:uid="{00000000-0005-0000-0000-000014B70000}"/>
    <cellStyle name="Заголовок 2 3 2 7 2 2" xfId="48663" xr:uid="{00000000-0005-0000-0000-000015B70000}"/>
    <cellStyle name="Заголовок 2 3 2 7 2 3" xfId="48664" xr:uid="{00000000-0005-0000-0000-000016B70000}"/>
    <cellStyle name="Заголовок 2 3 2 8" xfId="48665" xr:uid="{00000000-0005-0000-0000-000017B70000}"/>
    <cellStyle name="Заголовок 2 3 2 8 2" xfId="48666" xr:uid="{00000000-0005-0000-0000-000018B70000}"/>
    <cellStyle name="Заголовок 2 3 2 8 2 2" xfId="48667" xr:uid="{00000000-0005-0000-0000-000019B70000}"/>
    <cellStyle name="Заголовок 2 3 2 8 2 3" xfId="48668" xr:uid="{00000000-0005-0000-0000-00001AB70000}"/>
    <cellStyle name="Заголовок 2 3 2 9" xfId="48669" xr:uid="{00000000-0005-0000-0000-00001BB70000}"/>
    <cellStyle name="Заголовок 2 3 2 9 2" xfId="48670" xr:uid="{00000000-0005-0000-0000-00001CB70000}"/>
    <cellStyle name="Заголовок 2 3 2 9 2 2" xfId="48671" xr:uid="{00000000-0005-0000-0000-00001DB70000}"/>
    <cellStyle name="Заголовок 2 3 2 9 2 3" xfId="48672" xr:uid="{00000000-0005-0000-0000-00001EB70000}"/>
    <cellStyle name="Заголовок 2 3 3" xfId="48673" xr:uid="{00000000-0005-0000-0000-00001FB70000}"/>
    <cellStyle name="Заголовок 2 3 3 2" xfId="48674" xr:uid="{00000000-0005-0000-0000-000020B70000}"/>
    <cellStyle name="Заголовок 2 3 3 2 2" xfId="48675" xr:uid="{00000000-0005-0000-0000-000021B70000}"/>
    <cellStyle name="Заголовок 2 3 3 2 3" xfId="48676" xr:uid="{00000000-0005-0000-0000-000022B70000}"/>
    <cellStyle name="Заголовок 2 3 4" xfId="48677" xr:uid="{00000000-0005-0000-0000-000023B70000}"/>
    <cellStyle name="Заголовок 2 3 4 2" xfId="48678" xr:uid="{00000000-0005-0000-0000-000024B70000}"/>
    <cellStyle name="Заголовок 2 3 4 2 2" xfId="48679" xr:uid="{00000000-0005-0000-0000-000025B70000}"/>
    <cellStyle name="Заголовок 2 3 4 2 3" xfId="48680" xr:uid="{00000000-0005-0000-0000-000026B70000}"/>
    <cellStyle name="Заголовок 2 3 5" xfId="48681" xr:uid="{00000000-0005-0000-0000-000027B70000}"/>
    <cellStyle name="Заголовок 2 3 5 2" xfId="48682" xr:uid="{00000000-0005-0000-0000-000028B70000}"/>
    <cellStyle name="Заголовок 2 3 5 2 2" xfId="48683" xr:uid="{00000000-0005-0000-0000-000029B70000}"/>
    <cellStyle name="Заголовок 2 3 5 2 3" xfId="48684" xr:uid="{00000000-0005-0000-0000-00002AB70000}"/>
    <cellStyle name="Заголовок 2 3 6" xfId="48685" xr:uid="{00000000-0005-0000-0000-00002BB70000}"/>
    <cellStyle name="Заголовок 2 3 6 2" xfId="48686" xr:uid="{00000000-0005-0000-0000-00002CB70000}"/>
    <cellStyle name="Заголовок 2 3 6 2 2" xfId="48687" xr:uid="{00000000-0005-0000-0000-00002DB70000}"/>
    <cellStyle name="Заголовок 2 3 6 2 3" xfId="48688" xr:uid="{00000000-0005-0000-0000-00002EB70000}"/>
    <cellStyle name="Заголовок 2 3 7" xfId="48689" xr:uid="{00000000-0005-0000-0000-00002FB70000}"/>
    <cellStyle name="Заголовок 2 3 7 2" xfId="48690" xr:uid="{00000000-0005-0000-0000-000030B70000}"/>
    <cellStyle name="Заголовок 2 3 7 2 2" xfId="48691" xr:uid="{00000000-0005-0000-0000-000031B70000}"/>
    <cellStyle name="Заголовок 2 3 7 2 3" xfId="48692" xr:uid="{00000000-0005-0000-0000-000032B70000}"/>
    <cellStyle name="Заголовок 2 3 8" xfId="48693" xr:uid="{00000000-0005-0000-0000-000033B70000}"/>
    <cellStyle name="Заголовок 2 3 8 2" xfId="48694" xr:uid="{00000000-0005-0000-0000-000034B70000}"/>
    <cellStyle name="Заголовок 2 3 8 2 2" xfId="48695" xr:uid="{00000000-0005-0000-0000-000035B70000}"/>
    <cellStyle name="Заголовок 2 3 8 2 3" xfId="48696" xr:uid="{00000000-0005-0000-0000-000036B70000}"/>
    <cellStyle name="Заголовок 2 3 9" xfId="48697" xr:uid="{00000000-0005-0000-0000-000037B70000}"/>
    <cellStyle name="Заголовок 2 3 9 2" xfId="48698" xr:uid="{00000000-0005-0000-0000-000038B70000}"/>
    <cellStyle name="Заголовок 2 3 9 2 2" xfId="48699" xr:uid="{00000000-0005-0000-0000-000039B70000}"/>
    <cellStyle name="Заголовок 2 3 9 2 3" xfId="48700" xr:uid="{00000000-0005-0000-0000-00003AB70000}"/>
    <cellStyle name="Заголовок 2 4" xfId="26994" xr:uid="{00000000-0005-0000-0000-00003BB70000}"/>
    <cellStyle name="Заголовок 2 4 2" xfId="48701" xr:uid="{00000000-0005-0000-0000-00003CB70000}"/>
    <cellStyle name="Заголовок 2 4 2 2" xfId="48702" xr:uid="{00000000-0005-0000-0000-00003DB70000}"/>
    <cellStyle name="Заголовок 2 4 2 3" xfId="48703" xr:uid="{00000000-0005-0000-0000-00003EB70000}"/>
    <cellStyle name="Заголовок 2 5" xfId="26995" xr:uid="{00000000-0005-0000-0000-00003FB70000}"/>
    <cellStyle name="Заголовок 2 5 2" xfId="48704" xr:uid="{00000000-0005-0000-0000-000040B70000}"/>
    <cellStyle name="Заголовок 2 5 2 2" xfId="48705" xr:uid="{00000000-0005-0000-0000-000041B70000}"/>
    <cellStyle name="Заголовок 2 5 2 3" xfId="48706" xr:uid="{00000000-0005-0000-0000-000042B70000}"/>
    <cellStyle name="Заголовок 2 6" xfId="26996" xr:uid="{00000000-0005-0000-0000-000043B70000}"/>
    <cellStyle name="Заголовок 2 6 2" xfId="48707" xr:uid="{00000000-0005-0000-0000-000044B70000}"/>
    <cellStyle name="Заголовок 2 6 2 2" xfId="48708" xr:uid="{00000000-0005-0000-0000-000045B70000}"/>
    <cellStyle name="Заголовок 2 6 2 2 2" xfId="48709" xr:uid="{00000000-0005-0000-0000-000046B70000}"/>
    <cellStyle name="Заголовок 2 6 2 2 3" xfId="48710" xr:uid="{00000000-0005-0000-0000-000047B70000}"/>
    <cellStyle name="Заголовок 2 6 3" xfId="48711" xr:uid="{00000000-0005-0000-0000-000048B70000}"/>
    <cellStyle name="Заголовок 2 6 3 2" xfId="48712" xr:uid="{00000000-0005-0000-0000-000049B70000}"/>
    <cellStyle name="Заголовок 2 6 3 3" xfId="48713" xr:uid="{00000000-0005-0000-0000-00004AB70000}"/>
    <cellStyle name="Заголовок 2 7" xfId="26997" xr:uid="{00000000-0005-0000-0000-00004BB70000}"/>
    <cellStyle name="Заголовок 2 7 2" xfId="48714" xr:uid="{00000000-0005-0000-0000-00004CB70000}"/>
    <cellStyle name="Заголовок 2 7 2 2" xfId="48715" xr:uid="{00000000-0005-0000-0000-00004DB70000}"/>
    <cellStyle name="Заголовок 2 7 2 3" xfId="48716" xr:uid="{00000000-0005-0000-0000-00004EB70000}"/>
    <cellStyle name="Заголовок 2 8" xfId="26998" xr:uid="{00000000-0005-0000-0000-00004FB70000}"/>
    <cellStyle name="Заголовок 2 8 2" xfId="48717" xr:uid="{00000000-0005-0000-0000-000050B70000}"/>
    <cellStyle name="Заголовок 2 8 2 2" xfId="48718" xr:uid="{00000000-0005-0000-0000-000051B70000}"/>
    <cellStyle name="Заголовок 2 8 2 3" xfId="48719" xr:uid="{00000000-0005-0000-0000-000052B70000}"/>
    <cellStyle name="Заголовок 2 9" xfId="26999" xr:uid="{00000000-0005-0000-0000-000053B70000}"/>
    <cellStyle name="Заголовок 2 9 2" xfId="48720" xr:uid="{00000000-0005-0000-0000-000054B70000}"/>
    <cellStyle name="Заголовок 2 9 2 2" xfId="48721" xr:uid="{00000000-0005-0000-0000-000055B70000}"/>
    <cellStyle name="Заголовок 2 9 2 3" xfId="48722" xr:uid="{00000000-0005-0000-0000-000056B70000}"/>
    <cellStyle name="Заголовок 3 10" xfId="48723" xr:uid="{00000000-0005-0000-0000-000057B70000}"/>
    <cellStyle name="Заголовок 3 10 2" xfId="48724" xr:uid="{00000000-0005-0000-0000-000058B70000}"/>
    <cellStyle name="Заголовок 3 10 2 2" xfId="48725" xr:uid="{00000000-0005-0000-0000-000059B70000}"/>
    <cellStyle name="Заголовок 3 10 2 3" xfId="48726" xr:uid="{00000000-0005-0000-0000-00005AB70000}"/>
    <cellStyle name="Заголовок 3 11" xfId="48727" xr:uid="{00000000-0005-0000-0000-00005BB70000}"/>
    <cellStyle name="Заголовок 3 11 2" xfId="48728" xr:uid="{00000000-0005-0000-0000-00005CB70000}"/>
    <cellStyle name="Заголовок 3 11 2 2" xfId="48729" xr:uid="{00000000-0005-0000-0000-00005DB70000}"/>
    <cellStyle name="Заголовок 3 11 2 3" xfId="48730" xr:uid="{00000000-0005-0000-0000-00005EB70000}"/>
    <cellStyle name="Заголовок 3 12" xfId="48731" xr:uid="{00000000-0005-0000-0000-00005FB70000}"/>
    <cellStyle name="Заголовок 3 12 2" xfId="48732" xr:uid="{00000000-0005-0000-0000-000060B70000}"/>
    <cellStyle name="Заголовок 3 12 2 2" xfId="48733" xr:uid="{00000000-0005-0000-0000-000061B70000}"/>
    <cellStyle name="Заголовок 3 12 2 3" xfId="48734" xr:uid="{00000000-0005-0000-0000-000062B70000}"/>
    <cellStyle name="Заголовок 3 13" xfId="48735" xr:uid="{00000000-0005-0000-0000-000063B70000}"/>
    <cellStyle name="Заголовок 3 13 2" xfId="48736" xr:uid="{00000000-0005-0000-0000-000064B70000}"/>
    <cellStyle name="Заголовок 3 13 2 2" xfId="48737" xr:uid="{00000000-0005-0000-0000-000065B70000}"/>
    <cellStyle name="Заголовок 3 13 2 3" xfId="48738" xr:uid="{00000000-0005-0000-0000-000066B70000}"/>
    <cellStyle name="Заголовок 3 14" xfId="48739" xr:uid="{00000000-0005-0000-0000-000067B70000}"/>
    <cellStyle name="Заголовок 3 14 2" xfId="48740" xr:uid="{00000000-0005-0000-0000-000068B70000}"/>
    <cellStyle name="Заголовок 3 14 2 2" xfId="48741" xr:uid="{00000000-0005-0000-0000-000069B70000}"/>
    <cellStyle name="Заголовок 3 14 2 3" xfId="48742" xr:uid="{00000000-0005-0000-0000-00006AB70000}"/>
    <cellStyle name="Заголовок 3 15" xfId="48743" xr:uid="{00000000-0005-0000-0000-00006BB70000}"/>
    <cellStyle name="Заголовок 3 15 2" xfId="48744" xr:uid="{00000000-0005-0000-0000-00006CB70000}"/>
    <cellStyle name="Заголовок 3 15 2 2" xfId="48745" xr:uid="{00000000-0005-0000-0000-00006DB70000}"/>
    <cellStyle name="Заголовок 3 15 2 3" xfId="48746" xr:uid="{00000000-0005-0000-0000-00006EB70000}"/>
    <cellStyle name="Заголовок 3 16" xfId="48747" xr:uid="{00000000-0005-0000-0000-00006FB70000}"/>
    <cellStyle name="Заголовок 3 16 2" xfId="48748" xr:uid="{00000000-0005-0000-0000-000070B70000}"/>
    <cellStyle name="Заголовок 3 16 2 2" xfId="48749" xr:uid="{00000000-0005-0000-0000-000071B70000}"/>
    <cellStyle name="Заголовок 3 16 2 3" xfId="48750" xr:uid="{00000000-0005-0000-0000-000072B70000}"/>
    <cellStyle name="Заголовок 3 17" xfId="48751" xr:uid="{00000000-0005-0000-0000-000073B70000}"/>
    <cellStyle name="Заголовок 3 17 2" xfId="48752" xr:uid="{00000000-0005-0000-0000-000074B70000}"/>
    <cellStyle name="Заголовок 3 17 2 2" xfId="48753" xr:uid="{00000000-0005-0000-0000-000075B70000}"/>
    <cellStyle name="Заголовок 3 17 2 3" xfId="48754" xr:uid="{00000000-0005-0000-0000-000076B70000}"/>
    <cellStyle name="Заголовок 3 18" xfId="48755" xr:uid="{00000000-0005-0000-0000-000077B70000}"/>
    <cellStyle name="Заголовок 3 18 2" xfId="48756" xr:uid="{00000000-0005-0000-0000-000078B70000}"/>
    <cellStyle name="Заголовок 3 18 2 2" xfId="48757" xr:uid="{00000000-0005-0000-0000-000079B70000}"/>
    <cellStyle name="Заголовок 3 18 2 3" xfId="48758" xr:uid="{00000000-0005-0000-0000-00007AB70000}"/>
    <cellStyle name="Заголовок 3 19" xfId="48759" xr:uid="{00000000-0005-0000-0000-00007BB70000}"/>
    <cellStyle name="Заголовок 3 19 2" xfId="48760" xr:uid="{00000000-0005-0000-0000-00007CB70000}"/>
    <cellStyle name="Заголовок 3 19 2 2" xfId="48761" xr:uid="{00000000-0005-0000-0000-00007DB70000}"/>
    <cellStyle name="Заголовок 3 19 2 3" xfId="48762" xr:uid="{00000000-0005-0000-0000-00007EB70000}"/>
    <cellStyle name="Заголовок 3 2" xfId="27000" xr:uid="{00000000-0005-0000-0000-00007FB70000}"/>
    <cellStyle name="Заголовок 3 2 10" xfId="48763" xr:uid="{00000000-0005-0000-0000-000080B70000}"/>
    <cellStyle name="Заголовок 3 2 10 2" xfId="48764" xr:uid="{00000000-0005-0000-0000-000081B70000}"/>
    <cellStyle name="Заголовок 3 2 10 2 2" xfId="48765" xr:uid="{00000000-0005-0000-0000-000082B70000}"/>
    <cellStyle name="Заголовок 3 2 10 2 3" xfId="48766" xr:uid="{00000000-0005-0000-0000-000083B70000}"/>
    <cellStyle name="Заголовок 3 2 11" xfId="48767" xr:uid="{00000000-0005-0000-0000-000084B70000}"/>
    <cellStyle name="Заголовок 3 2 11 2" xfId="48768" xr:uid="{00000000-0005-0000-0000-000085B70000}"/>
    <cellStyle name="Заголовок 3 2 11 2 2" xfId="48769" xr:uid="{00000000-0005-0000-0000-000086B70000}"/>
    <cellStyle name="Заголовок 3 2 11 2 3" xfId="48770" xr:uid="{00000000-0005-0000-0000-000087B70000}"/>
    <cellStyle name="Заголовок 3 2 12" xfId="48771" xr:uid="{00000000-0005-0000-0000-000088B70000}"/>
    <cellStyle name="Заголовок 3 2 12 2" xfId="48772" xr:uid="{00000000-0005-0000-0000-000089B70000}"/>
    <cellStyle name="Заголовок 3 2 12 2 2" xfId="48773" xr:uid="{00000000-0005-0000-0000-00008AB70000}"/>
    <cellStyle name="Заголовок 3 2 12 2 3" xfId="48774" xr:uid="{00000000-0005-0000-0000-00008BB70000}"/>
    <cellStyle name="Заголовок 3 2 13" xfId="48775" xr:uid="{00000000-0005-0000-0000-00008CB70000}"/>
    <cellStyle name="Заголовок 3 2 13 2" xfId="48776" xr:uid="{00000000-0005-0000-0000-00008DB70000}"/>
    <cellStyle name="Заголовок 3 2 13 2 2" xfId="48777" xr:uid="{00000000-0005-0000-0000-00008EB70000}"/>
    <cellStyle name="Заголовок 3 2 13 2 3" xfId="48778" xr:uid="{00000000-0005-0000-0000-00008FB70000}"/>
    <cellStyle name="Заголовок 3 2 14" xfId="48779" xr:uid="{00000000-0005-0000-0000-000090B70000}"/>
    <cellStyle name="Заголовок 3 2 14 2" xfId="48780" xr:uid="{00000000-0005-0000-0000-000091B70000}"/>
    <cellStyle name="Заголовок 3 2 14 2 2" xfId="48781" xr:uid="{00000000-0005-0000-0000-000092B70000}"/>
    <cellStyle name="Заголовок 3 2 14 2 3" xfId="48782" xr:uid="{00000000-0005-0000-0000-000093B70000}"/>
    <cellStyle name="Заголовок 3 2 15" xfId="48783" xr:uid="{00000000-0005-0000-0000-000094B70000}"/>
    <cellStyle name="Заголовок 3 2 15 2" xfId="48784" xr:uid="{00000000-0005-0000-0000-000095B70000}"/>
    <cellStyle name="Заголовок 3 2 15 2 2" xfId="48785" xr:uid="{00000000-0005-0000-0000-000096B70000}"/>
    <cellStyle name="Заголовок 3 2 15 2 3" xfId="48786" xr:uid="{00000000-0005-0000-0000-000097B70000}"/>
    <cellStyle name="Заголовок 3 2 16" xfId="48787" xr:uid="{00000000-0005-0000-0000-000098B70000}"/>
    <cellStyle name="Заголовок 3 2 16 2" xfId="48788" xr:uid="{00000000-0005-0000-0000-000099B70000}"/>
    <cellStyle name="Заголовок 3 2 16 3" xfId="48789" xr:uid="{00000000-0005-0000-0000-00009AB70000}"/>
    <cellStyle name="Заголовок 3 2 2" xfId="27001" xr:uid="{00000000-0005-0000-0000-00009BB70000}"/>
    <cellStyle name="Заголовок 3 2 2 10" xfId="48790" xr:uid="{00000000-0005-0000-0000-00009CB70000}"/>
    <cellStyle name="Заголовок 3 2 2 10 2" xfId="48791" xr:uid="{00000000-0005-0000-0000-00009DB70000}"/>
    <cellStyle name="Заголовок 3 2 2 10 2 2" xfId="48792" xr:uid="{00000000-0005-0000-0000-00009EB70000}"/>
    <cellStyle name="Заголовок 3 2 2 10 2 3" xfId="48793" xr:uid="{00000000-0005-0000-0000-00009FB70000}"/>
    <cellStyle name="Заголовок 3 2 2 11" xfId="48794" xr:uid="{00000000-0005-0000-0000-0000A0B70000}"/>
    <cellStyle name="Заголовок 3 2 2 11 2" xfId="48795" xr:uid="{00000000-0005-0000-0000-0000A1B70000}"/>
    <cellStyle name="Заголовок 3 2 2 11 3" xfId="48796" xr:uid="{00000000-0005-0000-0000-0000A2B70000}"/>
    <cellStyle name="Заголовок 3 2 2 2" xfId="48797" xr:uid="{00000000-0005-0000-0000-0000A3B70000}"/>
    <cellStyle name="Заголовок 3 2 2 2 2" xfId="48798" xr:uid="{00000000-0005-0000-0000-0000A4B70000}"/>
    <cellStyle name="Заголовок 3 2 2 2 2 2" xfId="48799" xr:uid="{00000000-0005-0000-0000-0000A5B70000}"/>
    <cellStyle name="Заголовок 3 2 2 2 2 3" xfId="48800" xr:uid="{00000000-0005-0000-0000-0000A6B70000}"/>
    <cellStyle name="Заголовок 3 2 2 3" xfId="48801" xr:uid="{00000000-0005-0000-0000-0000A7B70000}"/>
    <cellStyle name="Заголовок 3 2 2 3 2" xfId="48802" xr:uid="{00000000-0005-0000-0000-0000A8B70000}"/>
    <cellStyle name="Заголовок 3 2 2 3 2 2" xfId="48803" xr:uid="{00000000-0005-0000-0000-0000A9B70000}"/>
    <cellStyle name="Заголовок 3 2 2 3 2 3" xfId="48804" xr:uid="{00000000-0005-0000-0000-0000AAB70000}"/>
    <cellStyle name="Заголовок 3 2 2 4" xfId="48805" xr:uid="{00000000-0005-0000-0000-0000ABB70000}"/>
    <cellStyle name="Заголовок 3 2 2 4 2" xfId="48806" xr:uid="{00000000-0005-0000-0000-0000ACB70000}"/>
    <cellStyle name="Заголовок 3 2 2 4 2 2" xfId="48807" xr:uid="{00000000-0005-0000-0000-0000ADB70000}"/>
    <cellStyle name="Заголовок 3 2 2 4 2 3" xfId="48808" xr:uid="{00000000-0005-0000-0000-0000AEB70000}"/>
    <cellStyle name="Заголовок 3 2 2 5" xfId="48809" xr:uid="{00000000-0005-0000-0000-0000AFB70000}"/>
    <cellStyle name="Заголовок 3 2 2 5 2" xfId="48810" xr:uid="{00000000-0005-0000-0000-0000B0B70000}"/>
    <cellStyle name="Заголовок 3 2 2 5 2 2" xfId="48811" xr:uid="{00000000-0005-0000-0000-0000B1B70000}"/>
    <cellStyle name="Заголовок 3 2 2 5 2 3" xfId="48812" xr:uid="{00000000-0005-0000-0000-0000B2B70000}"/>
    <cellStyle name="Заголовок 3 2 2 6" xfId="48813" xr:uid="{00000000-0005-0000-0000-0000B3B70000}"/>
    <cellStyle name="Заголовок 3 2 2 6 2" xfId="48814" xr:uid="{00000000-0005-0000-0000-0000B4B70000}"/>
    <cellStyle name="Заголовок 3 2 2 6 2 2" xfId="48815" xr:uid="{00000000-0005-0000-0000-0000B5B70000}"/>
    <cellStyle name="Заголовок 3 2 2 6 2 3" xfId="48816" xr:uid="{00000000-0005-0000-0000-0000B6B70000}"/>
    <cellStyle name="Заголовок 3 2 2 7" xfId="48817" xr:uid="{00000000-0005-0000-0000-0000B7B70000}"/>
    <cellStyle name="Заголовок 3 2 2 7 2" xfId="48818" xr:uid="{00000000-0005-0000-0000-0000B8B70000}"/>
    <cellStyle name="Заголовок 3 2 2 7 2 2" xfId="48819" xr:uid="{00000000-0005-0000-0000-0000B9B70000}"/>
    <cellStyle name="Заголовок 3 2 2 7 2 3" xfId="48820" xr:uid="{00000000-0005-0000-0000-0000BAB70000}"/>
    <cellStyle name="Заголовок 3 2 2 8" xfId="48821" xr:uid="{00000000-0005-0000-0000-0000BBB70000}"/>
    <cellStyle name="Заголовок 3 2 2 8 2" xfId="48822" xr:uid="{00000000-0005-0000-0000-0000BCB70000}"/>
    <cellStyle name="Заголовок 3 2 2 8 2 2" xfId="48823" xr:uid="{00000000-0005-0000-0000-0000BDB70000}"/>
    <cellStyle name="Заголовок 3 2 2 8 2 3" xfId="48824" xr:uid="{00000000-0005-0000-0000-0000BEB70000}"/>
    <cellStyle name="Заголовок 3 2 2 9" xfId="48825" xr:uid="{00000000-0005-0000-0000-0000BFB70000}"/>
    <cellStyle name="Заголовок 3 2 2 9 2" xfId="48826" xr:uid="{00000000-0005-0000-0000-0000C0B70000}"/>
    <cellStyle name="Заголовок 3 2 2 9 2 2" xfId="48827" xr:uid="{00000000-0005-0000-0000-0000C1B70000}"/>
    <cellStyle name="Заголовок 3 2 2 9 2 3" xfId="48828" xr:uid="{00000000-0005-0000-0000-0000C2B70000}"/>
    <cellStyle name="Заголовок 3 2 3" xfId="27002" xr:uid="{00000000-0005-0000-0000-0000C3B70000}"/>
    <cellStyle name="Заголовок 3 2 3 2" xfId="48829" xr:uid="{00000000-0005-0000-0000-0000C4B70000}"/>
    <cellStyle name="Заголовок 3 2 3 2 2" xfId="48830" xr:uid="{00000000-0005-0000-0000-0000C5B70000}"/>
    <cellStyle name="Заголовок 3 2 3 2 3" xfId="48831" xr:uid="{00000000-0005-0000-0000-0000C6B70000}"/>
    <cellStyle name="Заголовок 3 2 4" xfId="48832" xr:uid="{00000000-0005-0000-0000-0000C7B70000}"/>
    <cellStyle name="Заголовок 3 2 4 2" xfId="48833" xr:uid="{00000000-0005-0000-0000-0000C8B70000}"/>
    <cellStyle name="Заголовок 3 2 4 2 2" xfId="48834" xr:uid="{00000000-0005-0000-0000-0000C9B70000}"/>
    <cellStyle name="Заголовок 3 2 4 2 3" xfId="48835" xr:uid="{00000000-0005-0000-0000-0000CAB70000}"/>
    <cellStyle name="Заголовок 3 2 5" xfId="48836" xr:uid="{00000000-0005-0000-0000-0000CBB70000}"/>
    <cellStyle name="Заголовок 3 2 5 2" xfId="48837" xr:uid="{00000000-0005-0000-0000-0000CCB70000}"/>
    <cellStyle name="Заголовок 3 2 5 2 2" xfId="48838" xr:uid="{00000000-0005-0000-0000-0000CDB70000}"/>
    <cellStyle name="Заголовок 3 2 5 2 3" xfId="48839" xr:uid="{00000000-0005-0000-0000-0000CEB70000}"/>
    <cellStyle name="Заголовок 3 2 6" xfId="48840" xr:uid="{00000000-0005-0000-0000-0000CFB70000}"/>
    <cellStyle name="Заголовок 3 2 6 2" xfId="48841" xr:uid="{00000000-0005-0000-0000-0000D0B70000}"/>
    <cellStyle name="Заголовок 3 2 6 2 2" xfId="48842" xr:uid="{00000000-0005-0000-0000-0000D1B70000}"/>
    <cellStyle name="Заголовок 3 2 6 2 3" xfId="48843" xr:uid="{00000000-0005-0000-0000-0000D2B70000}"/>
    <cellStyle name="Заголовок 3 2 7" xfId="48844" xr:uid="{00000000-0005-0000-0000-0000D3B70000}"/>
    <cellStyle name="Заголовок 3 2 7 2" xfId="48845" xr:uid="{00000000-0005-0000-0000-0000D4B70000}"/>
    <cellStyle name="Заголовок 3 2 7 2 2" xfId="48846" xr:uid="{00000000-0005-0000-0000-0000D5B70000}"/>
    <cellStyle name="Заголовок 3 2 7 2 3" xfId="48847" xr:uid="{00000000-0005-0000-0000-0000D6B70000}"/>
    <cellStyle name="Заголовок 3 2 8" xfId="48848" xr:uid="{00000000-0005-0000-0000-0000D7B70000}"/>
    <cellStyle name="Заголовок 3 2 8 2" xfId="48849" xr:uid="{00000000-0005-0000-0000-0000D8B70000}"/>
    <cellStyle name="Заголовок 3 2 8 2 2" xfId="48850" xr:uid="{00000000-0005-0000-0000-0000D9B70000}"/>
    <cellStyle name="Заголовок 3 2 8 2 3" xfId="48851" xr:uid="{00000000-0005-0000-0000-0000DAB70000}"/>
    <cellStyle name="Заголовок 3 2 9" xfId="48852" xr:uid="{00000000-0005-0000-0000-0000DBB70000}"/>
    <cellStyle name="Заголовок 3 2 9 2" xfId="48853" xr:uid="{00000000-0005-0000-0000-0000DCB70000}"/>
    <cellStyle name="Заголовок 3 2 9 2 2" xfId="48854" xr:uid="{00000000-0005-0000-0000-0000DDB70000}"/>
    <cellStyle name="Заголовок 3 2 9 2 3" xfId="48855" xr:uid="{00000000-0005-0000-0000-0000DEB70000}"/>
    <cellStyle name="Заголовок 3 20" xfId="48856" xr:uid="{00000000-0005-0000-0000-0000DFB70000}"/>
    <cellStyle name="Заголовок 3 20 2" xfId="48857" xr:uid="{00000000-0005-0000-0000-0000E0B70000}"/>
    <cellStyle name="Заголовок 3 20 2 2" xfId="48858" xr:uid="{00000000-0005-0000-0000-0000E1B70000}"/>
    <cellStyle name="Заголовок 3 20 2 3" xfId="48859" xr:uid="{00000000-0005-0000-0000-0000E2B70000}"/>
    <cellStyle name="Заголовок 3 21" xfId="48860" xr:uid="{00000000-0005-0000-0000-0000E3B70000}"/>
    <cellStyle name="Заголовок 3 21 2" xfId="48861" xr:uid="{00000000-0005-0000-0000-0000E4B70000}"/>
    <cellStyle name="Заголовок 3 21 2 2" xfId="48862" xr:uid="{00000000-0005-0000-0000-0000E5B70000}"/>
    <cellStyle name="Заголовок 3 21 2 3" xfId="48863" xr:uid="{00000000-0005-0000-0000-0000E6B70000}"/>
    <cellStyle name="Заголовок 3 22" xfId="48864" xr:uid="{00000000-0005-0000-0000-0000E7B70000}"/>
    <cellStyle name="Заголовок 3 22 2" xfId="48865" xr:uid="{00000000-0005-0000-0000-0000E8B70000}"/>
    <cellStyle name="Заголовок 3 22 2 2" xfId="48866" xr:uid="{00000000-0005-0000-0000-0000E9B70000}"/>
    <cellStyle name="Заголовок 3 22 2 3" xfId="48867" xr:uid="{00000000-0005-0000-0000-0000EAB70000}"/>
    <cellStyle name="Заголовок 3 23" xfId="48868" xr:uid="{00000000-0005-0000-0000-0000EBB70000}"/>
    <cellStyle name="Заголовок 3 23 2" xfId="48869" xr:uid="{00000000-0005-0000-0000-0000ECB70000}"/>
    <cellStyle name="Заголовок 3 23 2 2" xfId="48870" xr:uid="{00000000-0005-0000-0000-0000EDB70000}"/>
    <cellStyle name="Заголовок 3 23 2 2 2" xfId="48871" xr:uid="{00000000-0005-0000-0000-0000EEB70000}"/>
    <cellStyle name="Заголовок 3 23 2 2 3" xfId="48872" xr:uid="{00000000-0005-0000-0000-0000EFB70000}"/>
    <cellStyle name="Заголовок 3 23 3" xfId="48873" xr:uid="{00000000-0005-0000-0000-0000F0B70000}"/>
    <cellStyle name="Заголовок 3 23 3 2" xfId="48874" xr:uid="{00000000-0005-0000-0000-0000F1B70000}"/>
    <cellStyle name="Заголовок 3 23 3 3" xfId="48875" xr:uid="{00000000-0005-0000-0000-0000F2B70000}"/>
    <cellStyle name="Заголовок 3 24" xfId="48876" xr:uid="{00000000-0005-0000-0000-0000F3B70000}"/>
    <cellStyle name="Заголовок 3 24 2" xfId="48877" xr:uid="{00000000-0005-0000-0000-0000F4B70000}"/>
    <cellStyle name="Заголовок 3 24 2 2" xfId="48878" xr:uid="{00000000-0005-0000-0000-0000F5B70000}"/>
    <cellStyle name="Заголовок 3 24 2 2 2" xfId="48879" xr:uid="{00000000-0005-0000-0000-0000F6B70000}"/>
    <cellStyle name="Заголовок 3 24 2 2 3" xfId="48880" xr:uid="{00000000-0005-0000-0000-0000F7B70000}"/>
    <cellStyle name="Заголовок 3 24 3" xfId="48881" xr:uid="{00000000-0005-0000-0000-0000F8B70000}"/>
    <cellStyle name="Заголовок 3 24 3 2" xfId="48882" xr:uid="{00000000-0005-0000-0000-0000F9B70000}"/>
    <cellStyle name="Заголовок 3 24 3 3" xfId="48883" xr:uid="{00000000-0005-0000-0000-0000FAB70000}"/>
    <cellStyle name="Заголовок 3 25" xfId="48884" xr:uid="{00000000-0005-0000-0000-0000FBB70000}"/>
    <cellStyle name="Заголовок 3 25 2" xfId="48885" xr:uid="{00000000-0005-0000-0000-0000FCB70000}"/>
    <cellStyle name="Заголовок 3 25 2 2" xfId="48886" xr:uid="{00000000-0005-0000-0000-0000FDB70000}"/>
    <cellStyle name="Заголовок 3 25 2 3" xfId="48887" xr:uid="{00000000-0005-0000-0000-0000FEB70000}"/>
    <cellStyle name="Заголовок 3 26" xfId="48888" xr:uid="{00000000-0005-0000-0000-0000FFB70000}"/>
    <cellStyle name="Заголовок 3 26 2" xfId="48889" xr:uid="{00000000-0005-0000-0000-000000B80000}"/>
    <cellStyle name="Заголовок 3 26 2 2" xfId="48890" xr:uid="{00000000-0005-0000-0000-000001B80000}"/>
    <cellStyle name="Заголовок 3 26 2 3" xfId="48891" xr:uid="{00000000-0005-0000-0000-000002B80000}"/>
    <cellStyle name="Заголовок 3 27" xfId="48892" xr:uid="{00000000-0005-0000-0000-000003B80000}"/>
    <cellStyle name="Заголовок 3 27 2" xfId="48893" xr:uid="{00000000-0005-0000-0000-000004B80000}"/>
    <cellStyle name="Заголовок 3 27 2 2" xfId="48894" xr:uid="{00000000-0005-0000-0000-000005B80000}"/>
    <cellStyle name="Заголовок 3 27 2 3" xfId="48895" xr:uid="{00000000-0005-0000-0000-000006B80000}"/>
    <cellStyle name="Заголовок 3 3" xfId="27003" xr:uid="{00000000-0005-0000-0000-000007B80000}"/>
    <cellStyle name="Заголовок 3 3 10" xfId="48896" xr:uid="{00000000-0005-0000-0000-000008B80000}"/>
    <cellStyle name="Заголовок 3 3 10 2" xfId="48897" xr:uid="{00000000-0005-0000-0000-000009B80000}"/>
    <cellStyle name="Заголовок 3 3 10 2 2" xfId="48898" xr:uid="{00000000-0005-0000-0000-00000AB80000}"/>
    <cellStyle name="Заголовок 3 3 10 2 3" xfId="48899" xr:uid="{00000000-0005-0000-0000-00000BB80000}"/>
    <cellStyle name="Заголовок 3 3 11" xfId="48900" xr:uid="{00000000-0005-0000-0000-00000CB80000}"/>
    <cellStyle name="Заголовок 3 3 11 2" xfId="48901" xr:uid="{00000000-0005-0000-0000-00000DB80000}"/>
    <cellStyle name="Заголовок 3 3 11 2 2" xfId="48902" xr:uid="{00000000-0005-0000-0000-00000EB80000}"/>
    <cellStyle name="Заголовок 3 3 11 2 3" xfId="48903" xr:uid="{00000000-0005-0000-0000-00000FB80000}"/>
    <cellStyle name="Заголовок 3 3 12" xfId="48904" xr:uid="{00000000-0005-0000-0000-000010B80000}"/>
    <cellStyle name="Заголовок 3 3 12 2" xfId="48905" xr:uid="{00000000-0005-0000-0000-000011B80000}"/>
    <cellStyle name="Заголовок 3 3 12 2 2" xfId="48906" xr:uid="{00000000-0005-0000-0000-000012B80000}"/>
    <cellStyle name="Заголовок 3 3 12 2 3" xfId="48907" xr:uid="{00000000-0005-0000-0000-000013B80000}"/>
    <cellStyle name="Заголовок 3 3 13" xfId="48908" xr:uid="{00000000-0005-0000-0000-000014B80000}"/>
    <cellStyle name="Заголовок 3 3 13 2" xfId="48909" xr:uid="{00000000-0005-0000-0000-000015B80000}"/>
    <cellStyle name="Заголовок 3 3 13 2 2" xfId="48910" xr:uid="{00000000-0005-0000-0000-000016B80000}"/>
    <cellStyle name="Заголовок 3 3 13 2 3" xfId="48911" xr:uid="{00000000-0005-0000-0000-000017B80000}"/>
    <cellStyle name="Заголовок 3 3 14" xfId="48912" xr:uid="{00000000-0005-0000-0000-000018B80000}"/>
    <cellStyle name="Заголовок 3 3 14 2" xfId="48913" xr:uid="{00000000-0005-0000-0000-000019B80000}"/>
    <cellStyle name="Заголовок 3 3 14 2 2" xfId="48914" xr:uid="{00000000-0005-0000-0000-00001AB80000}"/>
    <cellStyle name="Заголовок 3 3 14 2 3" xfId="48915" xr:uid="{00000000-0005-0000-0000-00001BB80000}"/>
    <cellStyle name="Заголовок 3 3 15" xfId="48916" xr:uid="{00000000-0005-0000-0000-00001CB80000}"/>
    <cellStyle name="Заголовок 3 3 15 2" xfId="48917" xr:uid="{00000000-0005-0000-0000-00001DB80000}"/>
    <cellStyle name="Заголовок 3 3 15 2 2" xfId="48918" xr:uid="{00000000-0005-0000-0000-00001EB80000}"/>
    <cellStyle name="Заголовок 3 3 15 2 3" xfId="48919" xr:uid="{00000000-0005-0000-0000-00001FB80000}"/>
    <cellStyle name="Заголовок 3 3 16" xfId="48920" xr:uid="{00000000-0005-0000-0000-000020B80000}"/>
    <cellStyle name="Заголовок 3 3 16 2" xfId="48921" xr:uid="{00000000-0005-0000-0000-000021B80000}"/>
    <cellStyle name="Заголовок 3 3 16 3" xfId="48922" xr:uid="{00000000-0005-0000-0000-000022B80000}"/>
    <cellStyle name="Заголовок 3 3 2" xfId="48923" xr:uid="{00000000-0005-0000-0000-000023B80000}"/>
    <cellStyle name="Заголовок 3 3 2 10" xfId="48924" xr:uid="{00000000-0005-0000-0000-000024B80000}"/>
    <cellStyle name="Заголовок 3 3 2 10 2" xfId="48925" xr:uid="{00000000-0005-0000-0000-000025B80000}"/>
    <cellStyle name="Заголовок 3 3 2 10 2 2" xfId="48926" xr:uid="{00000000-0005-0000-0000-000026B80000}"/>
    <cellStyle name="Заголовок 3 3 2 10 2 3" xfId="48927" xr:uid="{00000000-0005-0000-0000-000027B80000}"/>
    <cellStyle name="Заголовок 3 3 2 11" xfId="48928" xr:uid="{00000000-0005-0000-0000-000028B80000}"/>
    <cellStyle name="Заголовок 3 3 2 11 2" xfId="48929" xr:uid="{00000000-0005-0000-0000-000029B80000}"/>
    <cellStyle name="Заголовок 3 3 2 11 3" xfId="48930" xr:uid="{00000000-0005-0000-0000-00002AB80000}"/>
    <cellStyle name="Заголовок 3 3 2 2" xfId="48931" xr:uid="{00000000-0005-0000-0000-00002BB80000}"/>
    <cellStyle name="Заголовок 3 3 2 2 2" xfId="48932" xr:uid="{00000000-0005-0000-0000-00002CB80000}"/>
    <cellStyle name="Заголовок 3 3 2 2 2 2" xfId="48933" xr:uid="{00000000-0005-0000-0000-00002DB80000}"/>
    <cellStyle name="Заголовок 3 3 2 2 2 3" xfId="48934" xr:uid="{00000000-0005-0000-0000-00002EB80000}"/>
    <cellStyle name="Заголовок 3 3 2 3" xfId="48935" xr:uid="{00000000-0005-0000-0000-00002FB80000}"/>
    <cellStyle name="Заголовок 3 3 2 3 2" xfId="48936" xr:uid="{00000000-0005-0000-0000-000030B80000}"/>
    <cellStyle name="Заголовок 3 3 2 3 2 2" xfId="48937" xr:uid="{00000000-0005-0000-0000-000031B80000}"/>
    <cellStyle name="Заголовок 3 3 2 3 2 3" xfId="48938" xr:uid="{00000000-0005-0000-0000-000032B80000}"/>
    <cellStyle name="Заголовок 3 3 2 4" xfId="48939" xr:uid="{00000000-0005-0000-0000-000033B80000}"/>
    <cellStyle name="Заголовок 3 3 2 4 2" xfId="48940" xr:uid="{00000000-0005-0000-0000-000034B80000}"/>
    <cellStyle name="Заголовок 3 3 2 4 2 2" xfId="48941" xr:uid="{00000000-0005-0000-0000-000035B80000}"/>
    <cellStyle name="Заголовок 3 3 2 4 2 3" xfId="48942" xr:uid="{00000000-0005-0000-0000-000036B80000}"/>
    <cellStyle name="Заголовок 3 3 2 5" xfId="48943" xr:uid="{00000000-0005-0000-0000-000037B80000}"/>
    <cellStyle name="Заголовок 3 3 2 5 2" xfId="48944" xr:uid="{00000000-0005-0000-0000-000038B80000}"/>
    <cellStyle name="Заголовок 3 3 2 5 2 2" xfId="48945" xr:uid="{00000000-0005-0000-0000-000039B80000}"/>
    <cellStyle name="Заголовок 3 3 2 5 2 3" xfId="48946" xr:uid="{00000000-0005-0000-0000-00003AB80000}"/>
    <cellStyle name="Заголовок 3 3 2 6" xfId="48947" xr:uid="{00000000-0005-0000-0000-00003BB80000}"/>
    <cellStyle name="Заголовок 3 3 2 6 2" xfId="48948" xr:uid="{00000000-0005-0000-0000-00003CB80000}"/>
    <cellStyle name="Заголовок 3 3 2 6 2 2" xfId="48949" xr:uid="{00000000-0005-0000-0000-00003DB80000}"/>
    <cellStyle name="Заголовок 3 3 2 6 2 3" xfId="48950" xr:uid="{00000000-0005-0000-0000-00003EB80000}"/>
    <cellStyle name="Заголовок 3 3 2 7" xfId="48951" xr:uid="{00000000-0005-0000-0000-00003FB80000}"/>
    <cellStyle name="Заголовок 3 3 2 7 2" xfId="48952" xr:uid="{00000000-0005-0000-0000-000040B80000}"/>
    <cellStyle name="Заголовок 3 3 2 7 2 2" xfId="48953" xr:uid="{00000000-0005-0000-0000-000041B80000}"/>
    <cellStyle name="Заголовок 3 3 2 7 2 3" xfId="48954" xr:uid="{00000000-0005-0000-0000-000042B80000}"/>
    <cellStyle name="Заголовок 3 3 2 8" xfId="48955" xr:uid="{00000000-0005-0000-0000-000043B80000}"/>
    <cellStyle name="Заголовок 3 3 2 8 2" xfId="48956" xr:uid="{00000000-0005-0000-0000-000044B80000}"/>
    <cellStyle name="Заголовок 3 3 2 8 2 2" xfId="48957" xr:uid="{00000000-0005-0000-0000-000045B80000}"/>
    <cellStyle name="Заголовок 3 3 2 8 2 3" xfId="48958" xr:uid="{00000000-0005-0000-0000-000046B80000}"/>
    <cellStyle name="Заголовок 3 3 2 9" xfId="48959" xr:uid="{00000000-0005-0000-0000-000047B80000}"/>
    <cellStyle name="Заголовок 3 3 2 9 2" xfId="48960" xr:uid="{00000000-0005-0000-0000-000048B80000}"/>
    <cellStyle name="Заголовок 3 3 2 9 2 2" xfId="48961" xr:uid="{00000000-0005-0000-0000-000049B80000}"/>
    <cellStyle name="Заголовок 3 3 2 9 2 3" xfId="48962" xr:uid="{00000000-0005-0000-0000-00004AB80000}"/>
    <cellStyle name="Заголовок 3 3 3" xfId="48963" xr:uid="{00000000-0005-0000-0000-00004BB80000}"/>
    <cellStyle name="Заголовок 3 3 3 2" xfId="48964" xr:uid="{00000000-0005-0000-0000-00004CB80000}"/>
    <cellStyle name="Заголовок 3 3 3 2 2" xfId="48965" xr:uid="{00000000-0005-0000-0000-00004DB80000}"/>
    <cellStyle name="Заголовок 3 3 3 2 3" xfId="48966" xr:uid="{00000000-0005-0000-0000-00004EB80000}"/>
    <cellStyle name="Заголовок 3 3 4" xfId="48967" xr:uid="{00000000-0005-0000-0000-00004FB80000}"/>
    <cellStyle name="Заголовок 3 3 4 2" xfId="48968" xr:uid="{00000000-0005-0000-0000-000050B80000}"/>
    <cellStyle name="Заголовок 3 3 4 2 2" xfId="48969" xr:uid="{00000000-0005-0000-0000-000051B80000}"/>
    <cellStyle name="Заголовок 3 3 4 2 3" xfId="48970" xr:uid="{00000000-0005-0000-0000-000052B80000}"/>
    <cellStyle name="Заголовок 3 3 5" xfId="48971" xr:uid="{00000000-0005-0000-0000-000053B80000}"/>
    <cellStyle name="Заголовок 3 3 5 2" xfId="48972" xr:uid="{00000000-0005-0000-0000-000054B80000}"/>
    <cellStyle name="Заголовок 3 3 5 2 2" xfId="48973" xr:uid="{00000000-0005-0000-0000-000055B80000}"/>
    <cellStyle name="Заголовок 3 3 5 2 3" xfId="48974" xr:uid="{00000000-0005-0000-0000-000056B80000}"/>
    <cellStyle name="Заголовок 3 3 6" xfId="48975" xr:uid="{00000000-0005-0000-0000-000057B80000}"/>
    <cellStyle name="Заголовок 3 3 6 2" xfId="48976" xr:uid="{00000000-0005-0000-0000-000058B80000}"/>
    <cellStyle name="Заголовок 3 3 6 2 2" xfId="48977" xr:uid="{00000000-0005-0000-0000-000059B80000}"/>
    <cellStyle name="Заголовок 3 3 6 2 3" xfId="48978" xr:uid="{00000000-0005-0000-0000-00005AB80000}"/>
    <cellStyle name="Заголовок 3 3 7" xfId="48979" xr:uid="{00000000-0005-0000-0000-00005BB80000}"/>
    <cellStyle name="Заголовок 3 3 7 2" xfId="48980" xr:uid="{00000000-0005-0000-0000-00005CB80000}"/>
    <cellStyle name="Заголовок 3 3 7 2 2" xfId="48981" xr:uid="{00000000-0005-0000-0000-00005DB80000}"/>
    <cellStyle name="Заголовок 3 3 7 2 3" xfId="48982" xr:uid="{00000000-0005-0000-0000-00005EB80000}"/>
    <cellStyle name="Заголовок 3 3 8" xfId="48983" xr:uid="{00000000-0005-0000-0000-00005FB80000}"/>
    <cellStyle name="Заголовок 3 3 8 2" xfId="48984" xr:uid="{00000000-0005-0000-0000-000060B80000}"/>
    <cellStyle name="Заголовок 3 3 8 2 2" xfId="48985" xr:uid="{00000000-0005-0000-0000-000061B80000}"/>
    <cellStyle name="Заголовок 3 3 8 2 3" xfId="48986" xr:uid="{00000000-0005-0000-0000-000062B80000}"/>
    <cellStyle name="Заголовок 3 3 9" xfId="48987" xr:uid="{00000000-0005-0000-0000-000063B80000}"/>
    <cellStyle name="Заголовок 3 3 9 2" xfId="48988" xr:uid="{00000000-0005-0000-0000-000064B80000}"/>
    <cellStyle name="Заголовок 3 3 9 2 2" xfId="48989" xr:uid="{00000000-0005-0000-0000-000065B80000}"/>
    <cellStyle name="Заголовок 3 3 9 2 3" xfId="48990" xr:uid="{00000000-0005-0000-0000-000066B80000}"/>
    <cellStyle name="Заголовок 3 4" xfId="27004" xr:uid="{00000000-0005-0000-0000-000067B80000}"/>
    <cellStyle name="Заголовок 3 4 2" xfId="48991" xr:uid="{00000000-0005-0000-0000-000068B80000}"/>
    <cellStyle name="Заголовок 3 4 2 2" xfId="48992" xr:uid="{00000000-0005-0000-0000-000069B80000}"/>
    <cellStyle name="Заголовок 3 4 2 3" xfId="48993" xr:uid="{00000000-0005-0000-0000-00006AB80000}"/>
    <cellStyle name="Заголовок 3 5" xfId="27005" xr:uid="{00000000-0005-0000-0000-00006BB80000}"/>
    <cellStyle name="Заголовок 3 5 2" xfId="48994" xr:uid="{00000000-0005-0000-0000-00006CB80000}"/>
    <cellStyle name="Заголовок 3 5 2 2" xfId="48995" xr:uid="{00000000-0005-0000-0000-00006DB80000}"/>
    <cellStyle name="Заголовок 3 5 2 3" xfId="48996" xr:uid="{00000000-0005-0000-0000-00006EB80000}"/>
    <cellStyle name="Заголовок 3 6" xfId="27006" xr:uid="{00000000-0005-0000-0000-00006FB80000}"/>
    <cellStyle name="Заголовок 3 6 2" xfId="48997" xr:uid="{00000000-0005-0000-0000-000070B80000}"/>
    <cellStyle name="Заголовок 3 6 2 2" xfId="48998" xr:uid="{00000000-0005-0000-0000-000071B80000}"/>
    <cellStyle name="Заголовок 3 6 2 2 2" xfId="48999" xr:uid="{00000000-0005-0000-0000-000072B80000}"/>
    <cellStyle name="Заголовок 3 6 2 2 3" xfId="49000" xr:uid="{00000000-0005-0000-0000-000073B80000}"/>
    <cellStyle name="Заголовок 3 6 3" xfId="49001" xr:uid="{00000000-0005-0000-0000-000074B80000}"/>
    <cellStyle name="Заголовок 3 6 3 2" xfId="49002" xr:uid="{00000000-0005-0000-0000-000075B80000}"/>
    <cellStyle name="Заголовок 3 6 3 3" xfId="49003" xr:uid="{00000000-0005-0000-0000-000076B80000}"/>
    <cellStyle name="Заголовок 3 7" xfId="27007" xr:uid="{00000000-0005-0000-0000-000077B80000}"/>
    <cellStyle name="Заголовок 3 7 2" xfId="49004" xr:uid="{00000000-0005-0000-0000-000078B80000}"/>
    <cellStyle name="Заголовок 3 7 2 2" xfId="49005" xr:uid="{00000000-0005-0000-0000-000079B80000}"/>
    <cellStyle name="Заголовок 3 7 2 3" xfId="49006" xr:uid="{00000000-0005-0000-0000-00007AB80000}"/>
    <cellStyle name="Заголовок 3 8" xfId="27008" xr:uid="{00000000-0005-0000-0000-00007BB80000}"/>
    <cellStyle name="Заголовок 3 8 2" xfId="49007" xr:uid="{00000000-0005-0000-0000-00007CB80000}"/>
    <cellStyle name="Заголовок 3 8 2 2" xfId="49008" xr:uid="{00000000-0005-0000-0000-00007DB80000}"/>
    <cellStyle name="Заголовок 3 8 2 3" xfId="49009" xr:uid="{00000000-0005-0000-0000-00007EB80000}"/>
    <cellStyle name="Заголовок 3 9" xfId="27009" xr:uid="{00000000-0005-0000-0000-00007FB80000}"/>
    <cellStyle name="Заголовок 3 9 2" xfId="49010" xr:uid="{00000000-0005-0000-0000-000080B80000}"/>
    <cellStyle name="Заголовок 3 9 2 2" xfId="49011" xr:uid="{00000000-0005-0000-0000-000081B80000}"/>
    <cellStyle name="Заголовок 3 9 2 3" xfId="49012" xr:uid="{00000000-0005-0000-0000-000082B80000}"/>
    <cellStyle name="Заголовок 4 10" xfId="49013" xr:uid="{00000000-0005-0000-0000-000083B80000}"/>
    <cellStyle name="Заголовок 4 10 2" xfId="49014" xr:uid="{00000000-0005-0000-0000-000084B80000}"/>
    <cellStyle name="Заголовок 4 10 2 2" xfId="49015" xr:uid="{00000000-0005-0000-0000-000085B80000}"/>
    <cellStyle name="Заголовок 4 10 2 3" xfId="49016" xr:uid="{00000000-0005-0000-0000-000086B80000}"/>
    <cellStyle name="Заголовок 4 11" xfId="49017" xr:uid="{00000000-0005-0000-0000-000087B80000}"/>
    <cellStyle name="Заголовок 4 11 2" xfId="49018" xr:uid="{00000000-0005-0000-0000-000088B80000}"/>
    <cellStyle name="Заголовок 4 11 2 2" xfId="49019" xr:uid="{00000000-0005-0000-0000-000089B80000}"/>
    <cellStyle name="Заголовок 4 11 2 3" xfId="49020" xr:uid="{00000000-0005-0000-0000-00008AB80000}"/>
    <cellStyle name="Заголовок 4 12" xfId="49021" xr:uid="{00000000-0005-0000-0000-00008BB80000}"/>
    <cellStyle name="Заголовок 4 12 2" xfId="49022" xr:uid="{00000000-0005-0000-0000-00008CB80000}"/>
    <cellStyle name="Заголовок 4 12 2 2" xfId="49023" xr:uid="{00000000-0005-0000-0000-00008DB80000}"/>
    <cellStyle name="Заголовок 4 12 2 3" xfId="49024" xr:uid="{00000000-0005-0000-0000-00008EB80000}"/>
    <cellStyle name="Заголовок 4 13" xfId="49025" xr:uid="{00000000-0005-0000-0000-00008FB80000}"/>
    <cellStyle name="Заголовок 4 13 2" xfId="49026" xr:uid="{00000000-0005-0000-0000-000090B80000}"/>
    <cellStyle name="Заголовок 4 13 2 2" xfId="49027" xr:uid="{00000000-0005-0000-0000-000091B80000}"/>
    <cellStyle name="Заголовок 4 13 2 3" xfId="49028" xr:uid="{00000000-0005-0000-0000-000092B80000}"/>
    <cellStyle name="Заголовок 4 14" xfId="49029" xr:uid="{00000000-0005-0000-0000-000093B80000}"/>
    <cellStyle name="Заголовок 4 14 2" xfId="49030" xr:uid="{00000000-0005-0000-0000-000094B80000}"/>
    <cellStyle name="Заголовок 4 14 2 2" xfId="49031" xr:uid="{00000000-0005-0000-0000-000095B80000}"/>
    <cellStyle name="Заголовок 4 14 2 3" xfId="49032" xr:uid="{00000000-0005-0000-0000-000096B80000}"/>
    <cellStyle name="Заголовок 4 15" xfId="49033" xr:uid="{00000000-0005-0000-0000-000097B80000}"/>
    <cellStyle name="Заголовок 4 15 2" xfId="49034" xr:uid="{00000000-0005-0000-0000-000098B80000}"/>
    <cellStyle name="Заголовок 4 15 2 2" xfId="49035" xr:uid="{00000000-0005-0000-0000-000099B80000}"/>
    <cellStyle name="Заголовок 4 15 2 3" xfId="49036" xr:uid="{00000000-0005-0000-0000-00009AB80000}"/>
    <cellStyle name="Заголовок 4 16" xfId="49037" xr:uid="{00000000-0005-0000-0000-00009BB80000}"/>
    <cellStyle name="Заголовок 4 16 2" xfId="49038" xr:uid="{00000000-0005-0000-0000-00009CB80000}"/>
    <cellStyle name="Заголовок 4 16 2 2" xfId="49039" xr:uid="{00000000-0005-0000-0000-00009DB80000}"/>
    <cellStyle name="Заголовок 4 16 2 3" xfId="49040" xr:uid="{00000000-0005-0000-0000-00009EB80000}"/>
    <cellStyle name="Заголовок 4 17" xfId="49041" xr:uid="{00000000-0005-0000-0000-00009FB80000}"/>
    <cellStyle name="Заголовок 4 17 2" xfId="49042" xr:uid="{00000000-0005-0000-0000-0000A0B80000}"/>
    <cellStyle name="Заголовок 4 17 2 2" xfId="49043" xr:uid="{00000000-0005-0000-0000-0000A1B80000}"/>
    <cellStyle name="Заголовок 4 17 2 3" xfId="49044" xr:uid="{00000000-0005-0000-0000-0000A2B80000}"/>
    <cellStyle name="Заголовок 4 18" xfId="49045" xr:uid="{00000000-0005-0000-0000-0000A3B80000}"/>
    <cellStyle name="Заголовок 4 18 2" xfId="49046" xr:uid="{00000000-0005-0000-0000-0000A4B80000}"/>
    <cellStyle name="Заголовок 4 18 2 2" xfId="49047" xr:uid="{00000000-0005-0000-0000-0000A5B80000}"/>
    <cellStyle name="Заголовок 4 18 2 3" xfId="49048" xr:uid="{00000000-0005-0000-0000-0000A6B80000}"/>
    <cellStyle name="Заголовок 4 19" xfId="49049" xr:uid="{00000000-0005-0000-0000-0000A7B80000}"/>
    <cellStyle name="Заголовок 4 19 2" xfId="49050" xr:uid="{00000000-0005-0000-0000-0000A8B80000}"/>
    <cellStyle name="Заголовок 4 19 2 2" xfId="49051" xr:uid="{00000000-0005-0000-0000-0000A9B80000}"/>
    <cellStyle name="Заголовок 4 19 2 3" xfId="49052" xr:uid="{00000000-0005-0000-0000-0000AAB80000}"/>
    <cellStyle name="Заголовок 4 2" xfId="27010" xr:uid="{00000000-0005-0000-0000-0000ABB80000}"/>
    <cellStyle name="Заголовок 4 2 10" xfId="49053" xr:uid="{00000000-0005-0000-0000-0000ACB80000}"/>
    <cellStyle name="Заголовок 4 2 10 2" xfId="49054" xr:uid="{00000000-0005-0000-0000-0000ADB80000}"/>
    <cellStyle name="Заголовок 4 2 10 2 2" xfId="49055" xr:uid="{00000000-0005-0000-0000-0000AEB80000}"/>
    <cellStyle name="Заголовок 4 2 10 2 3" xfId="49056" xr:uid="{00000000-0005-0000-0000-0000AFB80000}"/>
    <cellStyle name="Заголовок 4 2 11" xfId="49057" xr:uid="{00000000-0005-0000-0000-0000B0B80000}"/>
    <cellStyle name="Заголовок 4 2 11 2" xfId="49058" xr:uid="{00000000-0005-0000-0000-0000B1B80000}"/>
    <cellStyle name="Заголовок 4 2 11 2 2" xfId="49059" xr:uid="{00000000-0005-0000-0000-0000B2B80000}"/>
    <cellStyle name="Заголовок 4 2 11 2 3" xfId="49060" xr:uid="{00000000-0005-0000-0000-0000B3B80000}"/>
    <cellStyle name="Заголовок 4 2 12" xfId="49061" xr:uid="{00000000-0005-0000-0000-0000B4B80000}"/>
    <cellStyle name="Заголовок 4 2 12 2" xfId="49062" xr:uid="{00000000-0005-0000-0000-0000B5B80000}"/>
    <cellStyle name="Заголовок 4 2 12 2 2" xfId="49063" xr:uid="{00000000-0005-0000-0000-0000B6B80000}"/>
    <cellStyle name="Заголовок 4 2 12 2 3" xfId="49064" xr:uid="{00000000-0005-0000-0000-0000B7B80000}"/>
    <cellStyle name="Заголовок 4 2 13" xfId="49065" xr:uid="{00000000-0005-0000-0000-0000B8B80000}"/>
    <cellStyle name="Заголовок 4 2 13 2" xfId="49066" xr:uid="{00000000-0005-0000-0000-0000B9B80000}"/>
    <cellStyle name="Заголовок 4 2 13 2 2" xfId="49067" xr:uid="{00000000-0005-0000-0000-0000BAB80000}"/>
    <cellStyle name="Заголовок 4 2 13 2 3" xfId="49068" xr:uid="{00000000-0005-0000-0000-0000BBB80000}"/>
    <cellStyle name="Заголовок 4 2 14" xfId="49069" xr:uid="{00000000-0005-0000-0000-0000BCB80000}"/>
    <cellStyle name="Заголовок 4 2 14 2" xfId="49070" xr:uid="{00000000-0005-0000-0000-0000BDB80000}"/>
    <cellStyle name="Заголовок 4 2 14 2 2" xfId="49071" xr:uid="{00000000-0005-0000-0000-0000BEB80000}"/>
    <cellStyle name="Заголовок 4 2 14 2 3" xfId="49072" xr:uid="{00000000-0005-0000-0000-0000BFB80000}"/>
    <cellStyle name="Заголовок 4 2 15" xfId="49073" xr:uid="{00000000-0005-0000-0000-0000C0B80000}"/>
    <cellStyle name="Заголовок 4 2 15 2" xfId="49074" xr:uid="{00000000-0005-0000-0000-0000C1B80000}"/>
    <cellStyle name="Заголовок 4 2 15 2 2" xfId="49075" xr:uid="{00000000-0005-0000-0000-0000C2B80000}"/>
    <cellStyle name="Заголовок 4 2 15 2 3" xfId="49076" xr:uid="{00000000-0005-0000-0000-0000C3B80000}"/>
    <cellStyle name="Заголовок 4 2 16" xfId="49077" xr:uid="{00000000-0005-0000-0000-0000C4B80000}"/>
    <cellStyle name="Заголовок 4 2 16 2" xfId="49078" xr:uid="{00000000-0005-0000-0000-0000C5B80000}"/>
    <cellStyle name="Заголовок 4 2 16 3" xfId="49079" xr:uid="{00000000-0005-0000-0000-0000C6B80000}"/>
    <cellStyle name="Заголовок 4 2 2" xfId="27011" xr:uid="{00000000-0005-0000-0000-0000C7B80000}"/>
    <cellStyle name="Заголовок 4 2 2 10" xfId="49080" xr:uid="{00000000-0005-0000-0000-0000C8B80000}"/>
    <cellStyle name="Заголовок 4 2 2 10 2" xfId="49081" xr:uid="{00000000-0005-0000-0000-0000C9B80000}"/>
    <cellStyle name="Заголовок 4 2 2 10 2 2" xfId="49082" xr:uid="{00000000-0005-0000-0000-0000CAB80000}"/>
    <cellStyle name="Заголовок 4 2 2 10 2 3" xfId="49083" xr:uid="{00000000-0005-0000-0000-0000CBB80000}"/>
    <cellStyle name="Заголовок 4 2 2 11" xfId="49084" xr:uid="{00000000-0005-0000-0000-0000CCB80000}"/>
    <cellStyle name="Заголовок 4 2 2 11 2" xfId="49085" xr:uid="{00000000-0005-0000-0000-0000CDB80000}"/>
    <cellStyle name="Заголовок 4 2 2 11 3" xfId="49086" xr:uid="{00000000-0005-0000-0000-0000CEB80000}"/>
    <cellStyle name="Заголовок 4 2 2 2" xfId="49087" xr:uid="{00000000-0005-0000-0000-0000CFB80000}"/>
    <cellStyle name="Заголовок 4 2 2 2 2" xfId="49088" xr:uid="{00000000-0005-0000-0000-0000D0B80000}"/>
    <cellStyle name="Заголовок 4 2 2 2 2 2" xfId="49089" xr:uid="{00000000-0005-0000-0000-0000D1B80000}"/>
    <cellStyle name="Заголовок 4 2 2 2 2 3" xfId="49090" xr:uid="{00000000-0005-0000-0000-0000D2B80000}"/>
    <cellStyle name="Заголовок 4 2 2 3" xfId="49091" xr:uid="{00000000-0005-0000-0000-0000D3B80000}"/>
    <cellStyle name="Заголовок 4 2 2 3 2" xfId="49092" xr:uid="{00000000-0005-0000-0000-0000D4B80000}"/>
    <cellStyle name="Заголовок 4 2 2 3 2 2" xfId="49093" xr:uid="{00000000-0005-0000-0000-0000D5B80000}"/>
    <cellStyle name="Заголовок 4 2 2 3 2 3" xfId="49094" xr:uid="{00000000-0005-0000-0000-0000D6B80000}"/>
    <cellStyle name="Заголовок 4 2 2 4" xfId="49095" xr:uid="{00000000-0005-0000-0000-0000D7B80000}"/>
    <cellStyle name="Заголовок 4 2 2 4 2" xfId="49096" xr:uid="{00000000-0005-0000-0000-0000D8B80000}"/>
    <cellStyle name="Заголовок 4 2 2 4 2 2" xfId="49097" xr:uid="{00000000-0005-0000-0000-0000D9B80000}"/>
    <cellStyle name="Заголовок 4 2 2 4 2 3" xfId="49098" xr:uid="{00000000-0005-0000-0000-0000DAB80000}"/>
    <cellStyle name="Заголовок 4 2 2 5" xfId="49099" xr:uid="{00000000-0005-0000-0000-0000DBB80000}"/>
    <cellStyle name="Заголовок 4 2 2 5 2" xfId="49100" xr:uid="{00000000-0005-0000-0000-0000DCB80000}"/>
    <cellStyle name="Заголовок 4 2 2 5 2 2" xfId="49101" xr:uid="{00000000-0005-0000-0000-0000DDB80000}"/>
    <cellStyle name="Заголовок 4 2 2 5 2 3" xfId="49102" xr:uid="{00000000-0005-0000-0000-0000DEB80000}"/>
    <cellStyle name="Заголовок 4 2 2 6" xfId="49103" xr:uid="{00000000-0005-0000-0000-0000DFB80000}"/>
    <cellStyle name="Заголовок 4 2 2 6 2" xfId="49104" xr:uid="{00000000-0005-0000-0000-0000E0B80000}"/>
    <cellStyle name="Заголовок 4 2 2 6 2 2" xfId="49105" xr:uid="{00000000-0005-0000-0000-0000E1B80000}"/>
    <cellStyle name="Заголовок 4 2 2 6 2 3" xfId="49106" xr:uid="{00000000-0005-0000-0000-0000E2B80000}"/>
    <cellStyle name="Заголовок 4 2 2 7" xfId="49107" xr:uid="{00000000-0005-0000-0000-0000E3B80000}"/>
    <cellStyle name="Заголовок 4 2 2 7 2" xfId="49108" xr:uid="{00000000-0005-0000-0000-0000E4B80000}"/>
    <cellStyle name="Заголовок 4 2 2 7 2 2" xfId="49109" xr:uid="{00000000-0005-0000-0000-0000E5B80000}"/>
    <cellStyle name="Заголовок 4 2 2 7 2 3" xfId="49110" xr:uid="{00000000-0005-0000-0000-0000E6B80000}"/>
    <cellStyle name="Заголовок 4 2 2 8" xfId="49111" xr:uid="{00000000-0005-0000-0000-0000E7B80000}"/>
    <cellStyle name="Заголовок 4 2 2 8 2" xfId="49112" xr:uid="{00000000-0005-0000-0000-0000E8B80000}"/>
    <cellStyle name="Заголовок 4 2 2 8 2 2" xfId="49113" xr:uid="{00000000-0005-0000-0000-0000E9B80000}"/>
    <cellStyle name="Заголовок 4 2 2 8 2 3" xfId="49114" xr:uid="{00000000-0005-0000-0000-0000EAB80000}"/>
    <cellStyle name="Заголовок 4 2 2 9" xfId="49115" xr:uid="{00000000-0005-0000-0000-0000EBB80000}"/>
    <cellStyle name="Заголовок 4 2 2 9 2" xfId="49116" xr:uid="{00000000-0005-0000-0000-0000ECB80000}"/>
    <cellStyle name="Заголовок 4 2 2 9 2 2" xfId="49117" xr:uid="{00000000-0005-0000-0000-0000EDB80000}"/>
    <cellStyle name="Заголовок 4 2 2 9 2 3" xfId="49118" xr:uid="{00000000-0005-0000-0000-0000EEB80000}"/>
    <cellStyle name="Заголовок 4 2 3" xfId="27012" xr:uid="{00000000-0005-0000-0000-0000EFB80000}"/>
    <cellStyle name="Заголовок 4 2 3 2" xfId="49119" xr:uid="{00000000-0005-0000-0000-0000F0B80000}"/>
    <cellStyle name="Заголовок 4 2 3 2 2" xfId="49120" xr:uid="{00000000-0005-0000-0000-0000F1B80000}"/>
    <cellStyle name="Заголовок 4 2 3 2 3" xfId="49121" xr:uid="{00000000-0005-0000-0000-0000F2B80000}"/>
    <cellStyle name="Заголовок 4 2 4" xfId="49122" xr:uid="{00000000-0005-0000-0000-0000F3B80000}"/>
    <cellStyle name="Заголовок 4 2 4 2" xfId="49123" xr:uid="{00000000-0005-0000-0000-0000F4B80000}"/>
    <cellStyle name="Заголовок 4 2 4 2 2" xfId="49124" xr:uid="{00000000-0005-0000-0000-0000F5B80000}"/>
    <cellStyle name="Заголовок 4 2 4 2 3" xfId="49125" xr:uid="{00000000-0005-0000-0000-0000F6B80000}"/>
    <cellStyle name="Заголовок 4 2 5" xfId="49126" xr:uid="{00000000-0005-0000-0000-0000F7B80000}"/>
    <cellStyle name="Заголовок 4 2 5 2" xfId="49127" xr:uid="{00000000-0005-0000-0000-0000F8B80000}"/>
    <cellStyle name="Заголовок 4 2 5 2 2" xfId="49128" xr:uid="{00000000-0005-0000-0000-0000F9B80000}"/>
    <cellStyle name="Заголовок 4 2 5 2 3" xfId="49129" xr:uid="{00000000-0005-0000-0000-0000FAB80000}"/>
    <cellStyle name="Заголовок 4 2 6" xfId="49130" xr:uid="{00000000-0005-0000-0000-0000FBB80000}"/>
    <cellStyle name="Заголовок 4 2 6 2" xfId="49131" xr:uid="{00000000-0005-0000-0000-0000FCB80000}"/>
    <cellStyle name="Заголовок 4 2 6 2 2" xfId="49132" xr:uid="{00000000-0005-0000-0000-0000FDB80000}"/>
    <cellStyle name="Заголовок 4 2 6 2 3" xfId="49133" xr:uid="{00000000-0005-0000-0000-0000FEB80000}"/>
    <cellStyle name="Заголовок 4 2 7" xfId="49134" xr:uid="{00000000-0005-0000-0000-0000FFB80000}"/>
    <cellStyle name="Заголовок 4 2 7 2" xfId="49135" xr:uid="{00000000-0005-0000-0000-000000B90000}"/>
    <cellStyle name="Заголовок 4 2 7 2 2" xfId="49136" xr:uid="{00000000-0005-0000-0000-000001B90000}"/>
    <cellStyle name="Заголовок 4 2 7 2 3" xfId="49137" xr:uid="{00000000-0005-0000-0000-000002B90000}"/>
    <cellStyle name="Заголовок 4 2 8" xfId="49138" xr:uid="{00000000-0005-0000-0000-000003B90000}"/>
    <cellStyle name="Заголовок 4 2 8 2" xfId="49139" xr:uid="{00000000-0005-0000-0000-000004B90000}"/>
    <cellStyle name="Заголовок 4 2 8 2 2" xfId="49140" xr:uid="{00000000-0005-0000-0000-000005B90000}"/>
    <cellStyle name="Заголовок 4 2 8 2 3" xfId="49141" xr:uid="{00000000-0005-0000-0000-000006B90000}"/>
    <cellStyle name="Заголовок 4 2 9" xfId="49142" xr:uid="{00000000-0005-0000-0000-000007B90000}"/>
    <cellStyle name="Заголовок 4 2 9 2" xfId="49143" xr:uid="{00000000-0005-0000-0000-000008B90000}"/>
    <cellStyle name="Заголовок 4 2 9 2 2" xfId="49144" xr:uid="{00000000-0005-0000-0000-000009B90000}"/>
    <cellStyle name="Заголовок 4 2 9 2 3" xfId="49145" xr:uid="{00000000-0005-0000-0000-00000AB90000}"/>
    <cellStyle name="Заголовок 4 20" xfId="49146" xr:uid="{00000000-0005-0000-0000-00000BB90000}"/>
    <cellStyle name="Заголовок 4 20 2" xfId="49147" xr:uid="{00000000-0005-0000-0000-00000CB90000}"/>
    <cellStyle name="Заголовок 4 20 2 2" xfId="49148" xr:uid="{00000000-0005-0000-0000-00000DB90000}"/>
    <cellStyle name="Заголовок 4 20 2 3" xfId="49149" xr:uid="{00000000-0005-0000-0000-00000EB90000}"/>
    <cellStyle name="Заголовок 4 21" xfId="49150" xr:uid="{00000000-0005-0000-0000-00000FB90000}"/>
    <cellStyle name="Заголовок 4 21 2" xfId="49151" xr:uid="{00000000-0005-0000-0000-000010B90000}"/>
    <cellStyle name="Заголовок 4 21 2 2" xfId="49152" xr:uid="{00000000-0005-0000-0000-000011B90000}"/>
    <cellStyle name="Заголовок 4 21 2 3" xfId="49153" xr:uid="{00000000-0005-0000-0000-000012B90000}"/>
    <cellStyle name="Заголовок 4 22" xfId="49154" xr:uid="{00000000-0005-0000-0000-000013B90000}"/>
    <cellStyle name="Заголовок 4 22 2" xfId="49155" xr:uid="{00000000-0005-0000-0000-000014B90000}"/>
    <cellStyle name="Заголовок 4 22 2 2" xfId="49156" xr:uid="{00000000-0005-0000-0000-000015B90000}"/>
    <cellStyle name="Заголовок 4 22 2 3" xfId="49157" xr:uid="{00000000-0005-0000-0000-000016B90000}"/>
    <cellStyle name="Заголовок 4 23" xfId="49158" xr:uid="{00000000-0005-0000-0000-000017B90000}"/>
    <cellStyle name="Заголовок 4 23 2" xfId="49159" xr:uid="{00000000-0005-0000-0000-000018B90000}"/>
    <cellStyle name="Заголовок 4 23 2 2" xfId="49160" xr:uid="{00000000-0005-0000-0000-000019B90000}"/>
    <cellStyle name="Заголовок 4 23 2 2 2" xfId="49161" xr:uid="{00000000-0005-0000-0000-00001AB90000}"/>
    <cellStyle name="Заголовок 4 23 2 2 3" xfId="49162" xr:uid="{00000000-0005-0000-0000-00001BB90000}"/>
    <cellStyle name="Заголовок 4 23 3" xfId="49163" xr:uid="{00000000-0005-0000-0000-00001CB90000}"/>
    <cellStyle name="Заголовок 4 23 3 2" xfId="49164" xr:uid="{00000000-0005-0000-0000-00001DB90000}"/>
    <cellStyle name="Заголовок 4 23 3 3" xfId="49165" xr:uid="{00000000-0005-0000-0000-00001EB90000}"/>
    <cellStyle name="Заголовок 4 24" xfId="49166" xr:uid="{00000000-0005-0000-0000-00001FB90000}"/>
    <cellStyle name="Заголовок 4 24 2" xfId="49167" xr:uid="{00000000-0005-0000-0000-000020B90000}"/>
    <cellStyle name="Заголовок 4 24 2 2" xfId="49168" xr:uid="{00000000-0005-0000-0000-000021B90000}"/>
    <cellStyle name="Заголовок 4 24 2 2 2" xfId="49169" xr:uid="{00000000-0005-0000-0000-000022B90000}"/>
    <cellStyle name="Заголовок 4 24 2 2 3" xfId="49170" xr:uid="{00000000-0005-0000-0000-000023B90000}"/>
    <cellStyle name="Заголовок 4 24 3" xfId="49171" xr:uid="{00000000-0005-0000-0000-000024B90000}"/>
    <cellStyle name="Заголовок 4 24 3 2" xfId="49172" xr:uid="{00000000-0005-0000-0000-000025B90000}"/>
    <cellStyle name="Заголовок 4 24 3 3" xfId="49173" xr:uid="{00000000-0005-0000-0000-000026B90000}"/>
    <cellStyle name="Заголовок 4 25" xfId="49174" xr:uid="{00000000-0005-0000-0000-000027B90000}"/>
    <cellStyle name="Заголовок 4 25 2" xfId="49175" xr:uid="{00000000-0005-0000-0000-000028B90000}"/>
    <cellStyle name="Заголовок 4 25 2 2" xfId="49176" xr:uid="{00000000-0005-0000-0000-000029B90000}"/>
    <cellStyle name="Заголовок 4 25 2 3" xfId="49177" xr:uid="{00000000-0005-0000-0000-00002AB90000}"/>
    <cellStyle name="Заголовок 4 26" xfId="49178" xr:uid="{00000000-0005-0000-0000-00002BB90000}"/>
    <cellStyle name="Заголовок 4 26 2" xfId="49179" xr:uid="{00000000-0005-0000-0000-00002CB90000}"/>
    <cellStyle name="Заголовок 4 26 2 2" xfId="49180" xr:uid="{00000000-0005-0000-0000-00002DB90000}"/>
    <cellStyle name="Заголовок 4 26 2 3" xfId="49181" xr:uid="{00000000-0005-0000-0000-00002EB90000}"/>
    <cellStyle name="Заголовок 4 27" xfId="49182" xr:uid="{00000000-0005-0000-0000-00002FB90000}"/>
    <cellStyle name="Заголовок 4 27 2" xfId="49183" xr:uid="{00000000-0005-0000-0000-000030B90000}"/>
    <cellStyle name="Заголовок 4 27 2 2" xfId="49184" xr:uid="{00000000-0005-0000-0000-000031B90000}"/>
    <cellStyle name="Заголовок 4 27 2 3" xfId="49185" xr:uid="{00000000-0005-0000-0000-000032B90000}"/>
    <cellStyle name="Заголовок 4 3" xfId="27013" xr:uid="{00000000-0005-0000-0000-000033B90000}"/>
    <cellStyle name="Заголовок 4 3 10" xfId="49186" xr:uid="{00000000-0005-0000-0000-000034B90000}"/>
    <cellStyle name="Заголовок 4 3 10 2" xfId="49187" xr:uid="{00000000-0005-0000-0000-000035B90000}"/>
    <cellStyle name="Заголовок 4 3 10 2 2" xfId="49188" xr:uid="{00000000-0005-0000-0000-000036B90000}"/>
    <cellStyle name="Заголовок 4 3 10 2 3" xfId="49189" xr:uid="{00000000-0005-0000-0000-000037B90000}"/>
    <cellStyle name="Заголовок 4 3 11" xfId="49190" xr:uid="{00000000-0005-0000-0000-000038B90000}"/>
    <cellStyle name="Заголовок 4 3 11 2" xfId="49191" xr:uid="{00000000-0005-0000-0000-000039B90000}"/>
    <cellStyle name="Заголовок 4 3 11 2 2" xfId="49192" xr:uid="{00000000-0005-0000-0000-00003AB90000}"/>
    <cellStyle name="Заголовок 4 3 11 2 3" xfId="49193" xr:uid="{00000000-0005-0000-0000-00003BB90000}"/>
    <cellStyle name="Заголовок 4 3 12" xfId="49194" xr:uid="{00000000-0005-0000-0000-00003CB90000}"/>
    <cellStyle name="Заголовок 4 3 12 2" xfId="49195" xr:uid="{00000000-0005-0000-0000-00003DB90000}"/>
    <cellStyle name="Заголовок 4 3 12 2 2" xfId="49196" xr:uid="{00000000-0005-0000-0000-00003EB90000}"/>
    <cellStyle name="Заголовок 4 3 12 2 3" xfId="49197" xr:uid="{00000000-0005-0000-0000-00003FB90000}"/>
    <cellStyle name="Заголовок 4 3 13" xfId="49198" xr:uid="{00000000-0005-0000-0000-000040B90000}"/>
    <cellStyle name="Заголовок 4 3 13 2" xfId="49199" xr:uid="{00000000-0005-0000-0000-000041B90000}"/>
    <cellStyle name="Заголовок 4 3 13 2 2" xfId="49200" xr:uid="{00000000-0005-0000-0000-000042B90000}"/>
    <cellStyle name="Заголовок 4 3 13 2 3" xfId="49201" xr:uid="{00000000-0005-0000-0000-000043B90000}"/>
    <cellStyle name="Заголовок 4 3 14" xfId="49202" xr:uid="{00000000-0005-0000-0000-000044B90000}"/>
    <cellStyle name="Заголовок 4 3 14 2" xfId="49203" xr:uid="{00000000-0005-0000-0000-000045B90000}"/>
    <cellStyle name="Заголовок 4 3 14 2 2" xfId="49204" xr:uid="{00000000-0005-0000-0000-000046B90000}"/>
    <cellStyle name="Заголовок 4 3 14 2 3" xfId="49205" xr:uid="{00000000-0005-0000-0000-000047B90000}"/>
    <cellStyle name="Заголовок 4 3 15" xfId="49206" xr:uid="{00000000-0005-0000-0000-000048B90000}"/>
    <cellStyle name="Заголовок 4 3 15 2" xfId="49207" xr:uid="{00000000-0005-0000-0000-000049B90000}"/>
    <cellStyle name="Заголовок 4 3 15 2 2" xfId="49208" xr:uid="{00000000-0005-0000-0000-00004AB90000}"/>
    <cellStyle name="Заголовок 4 3 15 2 3" xfId="49209" xr:uid="{00000000-0005-0000-0000-00004BB90000}"/>
    <cellStyle name="Заголовок 4 3 16" xfId="49210" xr:uid="{00000000-0005-0000-0000-00004CB90000}"/>
    <cellStyle name="Заголовок 4 3 16 2" xfId="49211" xr:uid="{00000000-0005-0000-0000-00004DB90000}"/>
    <cellStyle name="Заголовок 4 3 16 3" xfId="49212" xr:uid="{00000000-0005-0000-0000-00004EB90000}"/>
    <cellStyle name="Заголовок 4 3 2" xfId="49213" xr:uid="{00000000-0005-0000-0000-00004FB90000}"/>
    <cellStyle name="Заголовок 4 3 2 10" xfId="49214" xr:uid="{00000000-0005-0000-0000-000050B90000}"/>
    <cellStyle name="Заголовок 4 3 2 10 2" xfId="49215" xr:uid="{00000000-0005-0000-0000-000051B90000}"/>
    <cellStyle name="Заголовок 4 3 2 10 2 2" xfId="49216" xr:uid="{00000000-0005-0000-0000-000052B90000}"/>
    <cellStyle name="Заголовок 4 3 2 10 2 3" xfId="49217" xr:uid="{00000000-0005-0000-0000-000053B90000}"/>
    <cellStyle name="Заголовок 4 3 2 11" xfId="49218" xr:uid="{00000000-0005-0000-0000-000054B90000}"/>
    <cellStyle name="Заголовок 4 3 2 11 2" xfId="49219" xr:uid="{00000000-0005-0000-0000-000055B90000}"/>
    <cellStyle name="Заголовок 4 3 2 11 3" xfId="49220" xr:uid="{00000000-0005-0000-0000-000056B90000}"/>
    <cellStyle name="Заголовок 4 3 2 2" xfId="49221" xr:uid="{00000000-0005-0000-0000-000057B90000}"/>
    <cellStyle name="Заголовок 4 3 2 2 2" xfId="49222" xr:uid="{00000000-0005-0000-0000-000058B90000}"/>
    <cellStyle name="Заголовок 4 3 2 2 2 2" xfId="49223" xr:uid="{00000000-0005-0000-0000-000059B90000}"/>
    <cellStyle name="Заголовок 4 3 2 2 2 3" xfId="49224" xr:uid="{00000000-0005-0000-0000-00005AB90000}"/>
    <cellStyle name="Заголовок 4 3 2 3" xfId="49225" xr:uid="{00000000-0005-0000-0000-00005BB90000}"/>
    <cellStyle name="Заголовок 4 3 2 3 2" xfId="49226" xr:uid="{00000000-0005-0000-0000-00005CB90000}"/>
    <cellStyle name="Заголовок 4 3 2 3 2 2" xfId="49227" xr:uid="{00000000-0005-0000-0000-00005DB90000}"/>
    <cellStyle name="Заголовок 4 3 2 3 2 3" xfId="49228" xr:uid="{00000000-0005-0000-0000-00005EB90000}"/>
    <cellStyle name="Заголовок 4 3 2 4" xfId="49229" xr:uid="{00000000-0005-0000-0000-00005FB90000}"/>
    <cellStyle name="Заголовок 4 3 2 4 2" xfId="49230" xr:uid="{00000000-0005-0000-0000-000060B90000}"/>
    <cellStyle name="Заголовок 4 3 2 4 2 2" xfId="49231" xr:uid="{00000000-0005-0000-0000-000061B90000}"/>
    <cellStyle name="Заголовок 4 3 2 4 2 3" xfId="49232" xr:uid="{00000000-0005-0000-0000-000062B90000}"/>
    <cellStyle name="Заголовок 4 3 2 5" xfId="49233" xr:uid="{00000000-0005-0000-0000-000063B90000}"/>
    <cellStyle name="Заголовок 4 3 2 5 2" xfId="49234" xr:uid="{00000000-0005-0000-0000-000064B90000}"/>
    <cellStyle name="Заголовок 4 3 2 5 2 2" xfId="49235" xr:uid="{00000000-0005-0000-0000-000065B90000}"/>
    <cellStyle name="Заголовок 4 3 2 5 2 3" xfId="49236" xr:uid="{00000000-0005-0000-0000-000066B90000}"/>
    <cellStyle name="Заголовок 4 3 2 6" xfId="49237" xr:uid="{00000000-0005-0000-0000-000067B90000}"/>
    <cellStyle name="Заголовок 4 3 2 6 2" xfId="49238" xr:uid="{00000000-0005-0000-0000-000068B90000}"/>
    <cellStyle name="Заголовок 4 3 2 6 2 2" xfId="49239" xr:uid="{00000000-0005-0000-0000-000069B90000}"/>
    <cellStyle name="Заголовок 4 3 2 6 2 3" xfId="49240" xr:uid="{00000000-0005-0000-0000-00006AB90000}"/>
    <cellStyle name="Заголовок 4 3 2 7" xfId="49241" xr:uid="{00000000-0005-0000-0000-00006BB90000}"/>
    <cellStyle name="Заголовок 4 3 2 7 2" xfId="49242" xr:uid="{00000000-0005-0000-0000-00006CB90000}"/>
    <cellStyle name="Заголовок 4 3 2 7 2 2" xfId="49243" xr:uid="{00000000-0005-0000-0000-00006DB90000}"/>
    <cellStyle name="Заголовок 4 3 2 7 2 3" xfId="49244" xr:uid="{00000000-0005-0000-0000-00006EB90000}"/>
    <cellStyle name="Заголовок 4 3 2 8" xfId="49245" xr:uid="{00000000-0005-0000-0000-00006FB90000}"/>
    <cellStyle name="Заголовок 4 3 2 8 2" xfId="49246" xr:uid="{00000000-0005-0000-0000-000070B90000}"/>
    <cellStyle name="Заголовок 4 3 2 8 2 2" xfId="49247" xr:uid="{00000000-0005-0000-0000-000071B90000}"/>
    <cellStyle name="Заголовок 4 3 2 8 2 3" xfId="49248" xr:uid="{00000000-0005-0000-0000-000072B90000}"/>
    <cellStyle name="Заголовок 4 3 2 9" xfId="49249" xr:uid="{00000000-0005-0000-0000-000073B90000}"/>
    <cellStyle name="Заголовок 4 3 2 9 2" xfId="49250" xr:uid="{00000000-0005-0000-0000-000074B90000}"/>
    <cellStyle name="Заголовок 4 3 2 9 2 2" xfId="49251" xr:uid="{00000000-0005-0000-0000-000075B90000}"/>
    <cellStyle name="Заголовок 4 3 2 9 2 3" xfId="49252" xr:uid="{00000000-0005-0000-0000-000076B90000}"/>
    <cellStyle name="Заголовок 4 3 3" xfId="49253" xr:uid="{00000000-0005-0000-0000-000077B90000}"/>
    <cellStyle name="Заголовок 4 3 3 2" xfId="49254" xr:uid="{00000000-0005-0000-0000-000078B90000}"/>
    <cellStyle name="Заголовок 4 3 3 2 2" xfId="49255" xr:uid="{00000000-0005-0000-0000-000079B90000}"/>
    <cellStyle name="Заголовок 4 3 3 2 3" xfId="49256" xr:uid="{00000000-0005-0000-0000-00007AB90000}"/>
    <cellStyle name="Заголовок 4 3 4" xfId="49257" xr:uid="{00000000-0005-0000-0000-00007BB90000}"/>
    <cellStyle name="Заголовок 4 3 4 2" xfId="49258" xr:uid="{00000000-0005-0000-0000-00007CB90000}"/>
    <cellStyle name="Заголовок 4 3 4 2 2" xfId="49259" xr:uid="{00000000-0005-0000-0000-00007DB90000}"/>
    <cellStyle name="Заголовок 4 3 4 2 3" xfId="49260" xr:uid="{00000000-0005-0000-0000-00007EB90000}"/>
    <cellStyle name="Заголовок 4 3 5" xfId="49261" xr:uid="{00000000-0005-0000-0000-00007FB90000}"/>
    <cellStyle name="Заголовок 4 3 5 2" xfId="49262" xr:uid="{00000000-0005-0000-0000-000080B90000}"/>
    <cellStyle name="Заголовок 4 3 5 2 2" xfId="49263" xr:uid="{00000000-0005-0000-0000-000081B90000}"/>
    <cellStyle name="Заголовок 4 3 5 2 3" xfId="49264" xr:uid="{00000000-0005-0000-0000-000082B90000}"/>
    <cellStyle name="Заголовок 4 3 6" xfId="49265" xr:uid="{00000000-0005-0000-0000-000083B90000}"/>
    <cellStyle name="Заголовок 4 3 6 2" xfId="49266" xr:uid="{00000000-0005-0000-0000-000084B90000}"/>
    <cellStyle name="Заголовок 4 3 6 2 2" xfId="49267" xr:uid="{00000000-0005-0000-0000-000085B90000}"/>
    <cellStyle name="Заголовок 4 3 6 2 3" xfId="49268" xr:uid="{00000000-0005-0000-0000-000086B90000}"/>
    <cellStyle name="Заголовок 4 3 7" xfId="49269" xr:uid="{00000000-0005-0000-0000-000087B90000}"/>
    <cellStyle name="Заголовок 4 3 7 2" xfId="49270" xr:uid="{00000000-0005-0000-0000-000088B90000}"/>
    <cellStyle name="Заголовок 4 3 7 2 2" xfId="49271" xr:uid="{00000000-0005-0000-0000-000089B90000}"/>
    <cellStyle name="Заголовок 4 3 7 2 3" xfId="49272" xr:uid="{00000000-0005-0000-0000-00008AB90000}"/>
    <cellStyle name="Заголовок 4 3 8" xfId="49273" xr:uid="{00000000-0005-0000-0000-00008BB90000}"/>
    <cellStyle name="Заголовок 4 3 8 2" xfId="49274" xr:uid="{00000000-0005-0000-0000-00008CB90000}"/>
    <cellStyle name="Заголовок 4 3 8 2 2" xfId="49275" xr:uid="{00000000-0005-0000-0000-00008DB90000}"/>
    <cellStyle name="Заголовок 4 3 8 2 3" xfId="49276" xr:uid="{00000000-0005-0000-0000-00008EB90000}"/>
    <cellStyle name="Заголовок 4 3 9" xfId="49277" xr:uid="{00000000-0005-0000-0000-00008FB90000}"/>
    <cellStyle name="Заголовок 4 3 9 2" xfId="49278" xr:uid="{00000000-0005-0000-0000-000090B90000}"/>
    <cellStyle name="Заголовок 4 3 9 2 2" xfId="49279" xr:uid="{00000000-0005-0000-0000-000091B90000}"/>
    <cellStyle name="Заголовок 4 3 9 2 3" xfId="49280" xr:uid="{00000000-0005-0000-0000-000092B90000}"/>
    <cellStyle name="Заголовок 4 4" xfId="27014" xr:uid="{00000000-0005-0000-0000-000093B90000}"/>
    <cellStyle name="Заголовок 4 4 2" xfId="49281" xr:uid="{00000000-0005-0000-0000-000094B90000}"/>
    <cellStyle name="Заголовок 4 4 2 2" xfId="49282" xr:uid="{00000000-0005-0000-0000-000095B90000}"/>
    <cellStyle name="Заголовок 4 4 2 3" xfId="49283" xr:uid="{00000000-0005-0000-0000-000096B90000}"/>
    <cellStyle name="Заголовок 4 5" xfId="27015" xr:uid="{00000000-0005-0000-0000-000097B90000}"/>
    <cellStyle name="Заголовок 4 5 2" xfId="49284" xr:uid="{00000000-0005-0000-0000-000098B90000}"/>
    <cellStyle name="Заголовок 4 5 2 2" xfId="49285" xr:uid="{00000000-0005-0000-0000-000099B90000}"/>
    <cellStyle name="Заголовок 4 5 2 3" xfId="49286" xr:uid="{00000000-0005-0000-0000-00009AB90000}"/>
    <cellStyle name="Заголовок 4 6" xfId="27016" xr:uid="{00000000-0005-0000-0000-00009BB90000}"/>
    <cellStyle name="Заголовок 4 6 2" xfId="49287" xr:uid="{00000000-0005-0000-0000-00009CB90000}"/>
    <cellStyle name="Заголовок 4 6 2 2" xfId="49288" xr:uid="{00000000-0005-0000-0000-00009DB90000}"/>
    <cellStyle name="Заголовок 4 6 2 2 2" xfId="49289" xr:uid="{00000000-0005-0000-0000-00009EB90000}"/>
    <cellStyle name="Заголовок 4 6 2 2 3" xfId="49290" xr:uid="{00000000-0005-0000-0000-00009FB90000}"/>
    <cellStyle name="Заголовок 4 6 3" xfId="49291" xr:uid="{00000000-0005-0000-0000-0000A0B90000}"/>
    <cellStyle name="Заголовок 4 6 3 2" xfId="49292" xr:uid="{00000000-0005-0000-0000-0000A1B90000}"/>
    <cellStyle name="Заголовок 4 6 3 3" xfId="49293" xr:uid="{00000000-0005-0000-0000-0000A2B90000}"/>
    <cellStyle name="Заголовок 4 7" xfId="27017" xr:uid="{00000000-0005-0000-0000-0000A3B90000}"/>
    <cellStyle name="Заголовок 4 7 2" xfId="49294" xr:uid="{00000000-0005-0000-0000-0000A4B90000}"/>
    <cellStyle name="Заголовок 4 7 2 2" xfId="49295" xr:uid="{00000000-0005-0000-0000-0000A5B90000}"/>
    <cellStyle name="Заголовок 4 7 2 3" xfId="49296" xr:uid="{00000000-0005-0000-0000-0000A6B90000}"/>
    <cellStyle name="Заголовок 4 8" xfId="27018" xr:uid="{00000000-0005-0000-0000-0000A7B90000}"/>
    <cellStyle name="Заголовок 4 8 2" xfId="49297" xr:uid="{00000000-0005-0000-0000-0000A8B90000}"/>
    <cellStyle name="Заголовок 4 8 2 2" xfId="49298" xr:uid="{00000000-0005-0000-0000-0000A9B90000}"/>
    <cellStyle name="Заголовок 4 8 2 3" xfId="49299" xr:uid="{00000000-0005-0000-0000-0000AAB90000}"/>
    <cellStyle name="Заголовок 4 9" xfId="27019" xr:uid="{00000000-0005-0000-0000-0000ABB90000}"/>
    <cellStyle name="Заголовок 4 9 2" xfId="49300" xr:uid="{00000000-0005-0000-0000-0000ACB90000}"/>
    <cellStyle name="Заголовок 4 9 2 2" xfId="49301" xr:uid="{00000000-0005-0000-0000-0000ADB90000}"/>
    <cellStyle name="Заголовок 4 9 2 3" xfId="49302" xr:uid="{00000000-0005-0000-0000-0000AEB90000}"/>
    <cellStyle name="Звезды" xfId="27020" xr:uid="{00000000-0005-0000-0000-0000AFB90000}"/>
    <cellStyle name="Звезды 10" xfId="27021" xr:uid="{00000000-0005-0000-0000-0000B0B90000}"/>
    <cellStyle name="Звезды 10 2" xfId="27022" xr:uid="{00000000-0005-0000-0000-0000B1B90000}"/>
    <cellStyle name="Звезды 11" xfId="27023" xr:uid="{00000000-0005-0000-0000-0000B2B90000}"/>
    <cellStyle name="Звезды 12" xfId="27024" xr:uid="{00000000-0005-0000-0000-0000B3B90000}"/>
    <cellStyle name="Звезды 2" xfId="27025" xr:uid="{00000000-0005-0000-0000-0000B4B90000}"/>
    <cellStyle name="Звезды 2 2" xfId="27026" xr:uid="{00000000-0005-0000-0000-0000B5B90000}"/>
    <cellStyle name="Звезды 2 2 2" xfId="27027" xr:uid="{00000000-0005-0000-0000-0000B6B90000}"/>
    <cellStyle name="Звезды 2 2 2 2" xfId="27028" xr:uid="{00000000-0005-0000-0000-0000B7B90000}"/>
    <cellStyle name="Звезды 2 2 2 3" xfId="27029" xr:uid="{00000000-0005-0000-0000-0000B8B90000}"/>
    <cellStyle name="Звезды 2 2 2 4" xfId="27030" xr:uid="{00000000-0005-0000-0000-0000B9B90000}"/>
    <cellStyle name="Звезды 2 2 2 5" xfId="27031" xr:uid="{00000000-0005-0000-0000-0000BAB90000}"/>
    <cellStyle name="Звезды 2 2 2_2014БП" xfId="27032" xr:uid="{00000000-0005-0000-0000-0000BBB90000}"/>
    <cellStyle name="Звезды 2 2 3" xfId="27033" xr:uid="{00000000-0005-0000-0000-0000BCB90000}"/>
    <cellStyle name="Звезды 2 2 3 2" xfId="27034" xr:uid="{00000000-0005-0000-0000-0000BDB90000}"/>
    <cellStyle name="Звезды 2 2 4" xfId="27035" xr:uid="{00000000-0005-0000-0000-0000BEB90000}"/>
    <cellStyle name="Звезды 2 2 4 2" xfId="27036" xr:uid="{00000000-0005-0000-0000-0000BFB90000}"/>
    <cellStyle name="Звезды 2 2 5" xfId="27037" xr:uid="{00000000-0005-0000-0000-0000C0B90000}"/>
    <cellStyle name="Звезды 2 2 5 2" xfId="27038" xr:uid="{00000000-0005-0000-0000-0000C1B90000}"/>
    <cellStyle name="Звезды 2 2 6" xfId="27039" xr:uid="{00000000-0005-0000-0000-0000C2B90000}"/>
    <cellStyle name="Звезды 2 2 6 2" xfId="27040" xr:uid="{00000000-0005-0000-0000-0000C3B90000}"/>
    <cellStyle name="Звезды 2 2 7" xfId="27041" xr:uid="{00000000-0005-0000-0000-0000C4B90000}"/>
    <cellStyle name="Звезды 2 2 8" xfId="27042" xr:uid="{00000000-0005-0000-0000-0000C5B90000}"/>
    <cellStyle name="Звезды 2 2_2013Прогноз" xfId="27043" xr:uid="{00000000-0005-0000-0000-0000C6B90000}"/>
    <cellStyle name="Звезды 2 3" xfId="27044" xr:uid="{00000000-0005-0000-0000-0000C7B90000}"/>
    <cellStyle name="Звезды 2 3 2" xfId="27045" xr:uid="{00000000-0005-0000-0000-0000C8B90000}"/>
    <cellStyle name="Звезды 2 3 3" xfId="27046" xr:uid="{00000000-0005-0000-0000-0000C9B90000}"/>
    <cellStyle name="Звезды 2 3 4" xfId="27047" xr:uid="{00000000-0005-0000-0000-0000CAB90000}"/>
    <cellStyle name="Звезды 2 3 5" xfId="27048" xr:uid="{00000000-0005-0000-0000-0000CBB90000}"/>
    <cellStyle name="Звезды 2 3_2014БП" xfId="27049" xr:uid="{00000000-0005-0000-0000-0000CCB90000}"/>
    <cellStyle name="Звезды 2_2013Прогноз" xfId="27050" xr:uid="{00000000-0005-0000-0000-0000CDB90000}"/>
    <cellStyle name="Звезды 3" xfId="27051" xr:uid="{00000000-0005-0000-0000-0000CEB90000}"/>
    <cellStyle name="Звезды 3 2" xfId="27052" xr:uid="{00000000-0005-0000-0000-0000CFB90000}"/>
    <cellStyle name="Звезды 3 2 2" xfId="27053" xr:uid="{00000000-0005-0000-0000-0000D0B90000}"/>
    <cellStyle name="Звезды 3 2 2 2" xfId="27054" xr:uid="{00000000-0005-0000-0000-0000D1B90000}"/>
    <cellStyle name="Звезды 3 2 2 3" xfId="27055" xr:uid="{00000000-0005-0000-0000-0000D2B90000}"/>
    <cellStyle name="Звезды 3 2 2 4" xfId="27056" xr:uid="{00000000-0005-0000-0000-0000D3B90000}"/>
    <cellStyle name="Звезды 3 2 2 5" xfId="27057" xr:uid="{00000000-0005-0000-0000-0000D4B90000}"/>
    <cellStyle name="Звезды 3 2 2_2014БП" xfId="27058" xr:uid="{00000000-0005-0000-0000-0000D5B90000}"/>
    <cellStyle name="Звезды 3 2 3" xfId="27059" xr:uid="{00000000-0005-0000-0000-0000D6B90000}"/>
    <cellStyle name="Звезды 3 2 3 2" xfId="27060" xr:uid="{00000000-0005-0000-0000-0000D7B90000}"/>
    <cellStyle name="Звезды 3 2 4" xfId="27061" xr:uid="{00000000-0005-0000-0000-0000D8B90000}"/>
    <cellStyle name="Звезды 3 2 4 2" xfId="27062" xr:uid="{00000000-0005-0000-0000-0000D9B90000}"/>
    <cellStyle name="Звезды 3 2 5" xfId="27063" xr:uid="{00000000-0005-0000-0000-0000DAB90000}"/>
    <cellStyle name="Звезды 3 2 5 2" xfId="27064" xr:uid="{00000000-0005-0000-0000-0000DBB90000}"/>
    <cellStyle name="Звезды 3 2 6" xfId="27065" xr:uid="{00000000-0005-0000-0000-0000DCB90000}"/>
    <cellStyle name="Звезды 3 2 6 2" xfId="27066" xr:uid="{00000000-0005-0000-0000-0000DDB90000}"/>
    <cellStyle name="Звезды 3 2 7" xfId="27067" xr:uid="{00000000-0005-0000-0000-0000DEB90000}"/>
    <cellStyle name="Звезды 3 2 8" xfId="27068" xr:uid="{00000000-0005-0000-0000-0000DFB90000}"/>
    <cellStyle name="Звезды 3 2_2013Прогноз" xfId="27069" xr:uid="{00000000-0005-0000-0000-0000E0B90000}"/>
    <cellStyle name="Звезды 3 3" xfId="27070" xr:uid="{00000000-0005-0000-0000-0000E1B90000}"/>
    <cellStyle name="Звезды 3 3 2" xfId="27071" xr:uid="{00000000-0005-0000-0000-0000E2B90000}"/>
    <cellStyle name="Звезды 3 3 3" xfId="27072" xr:uid="{00000000-0005-0000-0000-0000E3B90000}"/>
    <cellStyle name="Звезды 3 3 4" xfId="27073" xr:uid="{00000000-0005-0000-0000-0000E4B90000}"/>
    <cellStyle name="Звезды 3 3 5" xfId="27074" xr:uid="{00000000-0005-0000-0000-0000E5B90000}"/>
    <cellStyle name="Звезды 3 3_2014БП" xfId="27075" xr:uid="{00000000-0005-0000-0000-0000E6B90000}"/>
    <cellStyle name="Звезды 3_2013Прогноз" xfId="27076" xr:uid="{00000000-0005-0000-0000-0000E7B90000}"/>
    <cellStyle name="Звезды 4" xfId="27077" xr:uid="{00000000-0005-0000-0000-0000E8B90000}"/>
    <cellStyle name="Звезды 4 2" xfId="27078" xr:uid="{00000000-0005-0000-0000-0000E9B90000}"/>
    <cellStyle name="Звезды 4 2 2" xfId="27079" xr:uid="{00000000-0005-0000-0000-0000EAB90000}"/>
    <cellStyle name="Звезды 4 2 2 2" xfId="27080" xr:uid="{00000000-0005-0000-0000-0000EBB90000}"/>
    <cellStyle name="Звезды 4 2 2 3" xfId="27081" xr:uid="{00000000-0005-0000-0000-0000ECB90000}"/>
    <cellStyle name="Звезды 4 2 2 4" xfId="27082" xr:uid="{00000000-0005-0000-0000-0000EDB90000}"/>
    <cellStyle name="Звезды 4 2 2 5" xfId="27083" xr:uid="{00000000-0005-0000-0000-0000EEB90000}"/>
    <cellStyle name="Звезды 4 2 2_2014БП" xfId="27084" xr:uid="{00000000-0005-0000-0000-0000EFB90000}"/>
    <cellStyle name="Звезды 4 2 3" xfId="27085" xr:uid="{00000000-0005-0000-0000-0000F0B90000}"/>
    <cellStyle name="Звезды 4 2 3 2" xfId="27086" xr:uid="{00000000-0005-0000-0000-0000F1B90000}"/>
    <cellStyle name="Звезды 4 2 4" xfId="27087" xr:uid="{00000000-0005-0000-0000-0000F2B90000}"/>
    <cellStyle name="Звезды 4 2 4 2" xfId="27088" xr:uid="{00000000-0005-0000-0000-0000F3B90000}"/>
    <cellStyle name="Звезды 4 2 5" xfId="27089" xr:uid="{00000000-0005-0000-0000-0000F4B90000}"/>
    <cellStyle name="Звезды 4 2 5 2" xfId="27090" xr:uid="{00000000-0005-0000-0000-0000F5B90000}"/>
    <cellStyle name="Звезды 4 2 6" xfId="27091" xr:uid="{00000000-0005-0000-0000-0000F6B90000}"/>
    <cellStyle name="Звезды 4 2 6 2" xfId="27092" xr:uid="{00000000-0005-0000-0000-0000F7B90000}"/>
    <cellStyle name="Звезды 4 2 7" xfId="27093" xr:uid="{00000000-0005-0000-0000-0000F8B90000}"/>
    <cellStyle name="Звезды 4 2 8" xfId="27094" xr:uid="{00000000-0005-0000-0000-0000F9B90000}"/>
    <cellStyle name="Звезды 4 2_2013Прогноз" xfId="27095" xr:uid="{00000000-0005-0000-0000-0000FAB90000}"/>
    <cellStyle name="Звезды 4 3" xfId="27096" xr:uid="{00000000-0005-0000-0000-0000FBB90000}"/>
    <cellStyle name="Звезды 4 3 2" xfId="27097" xr:uid="{00000000-0005-0000-0000-0000FCB90000}"/>
    <cellStyle name="Звезды 4 3 3" xfId="27098" xr:uid="{00000000-0005-0000-0000-0000FDB90000}"/>
    <cellStyle name="Звезды 4 3 4" xfId="27099" xr:uid="{00000000-0005-0000-0000-0000FEB90000}"/>
    <cellStyle name="Звезды 4 3 5" xfId="27100" xr:uid="{00000000-0005-0000-0000-0000FFB90000}"/>
    <cellStyle name="Звезды 4 3_2014БП" xfId="27101" xr:uid="{00000000-0005-0000-0000-000000BA0000}"/>
    <cellStyle name="Звезды 4_2013Прогноз" xfId="27102" xr:uid="{00000000-0005-0000-0000-000001BA0000}"/>
    <cellStyle name="Звезды 5" xfId="27103" xr:uid="{00000000-0005-0000-0000-000002BA0000}"/>
    <cellStyle name="Звезды 5 2" xfId="27104" xr:uid="{00000000-0005-0000-0000-000003BA0000}"/>
    <cellStyle name="Звезды 5 2 2" xfId="27105" xr:uid="{00000000-0005-0000-0000-000004BA0000}"/>
    <cellStyle name="Звезды 5 2 2 2" xfId="27106" xr:uid="{00000000-0005-0000-0000-000005BA0000}"/>
    <cellStyle name="Звезды 5 2 2 3" xfId="27107" xr:uid="{00000000-0005-0000-0000-000006BA0000}"/>
    <cellStyle name="Звезды 5 2 2 4" xfId="27108" xr:uid="{00000000-0005-0000-0000-000007BA0000}"/>
    <cellStyle name="Звезды 5 2 2 5" xfId="27109" xr:uid="{00000000-0005-0000-0000-000008BA0000}"/>
    <cellStyle name="Звезды 5 2 2_2014БП" xfId="27110" xr:uid="{00000000-0005-0000-0000-000009BA0000}"/>
    <cellStyle name="Звезды 5 2 3" xfId="27111" xr:uid="{00000000-0005-0000-0000-00000ABA0000}"/>
    <cellStyle name="Звезды 5 2 3 2" xfId="27112" xr:uid="{00000000-0005-0000-0000-00000BBA0000}"/>
    <cellStyle name="Звезды 5 2 4" xfId="27113" xr:uid="{00000000-0005-0000-0000-00000CBA0000}"/>
    <cellStyle name="Звезды 5 2 4 2" xfId="27114" xr:uid="{00000000-0005-0000-0000-00000DBA0000}"/>
    <cellStyle name="Звезды 5 2 5" xfId="27115" xr:uid="{00000000-0005-0000-0000-00000EBA0000}"/>
    <cellStyle name="Звезды 5 2 5 2" xfId="27116" xr:uid="{00000000-0005-0000-0000-00000FBA0000}"/>
    <cellStyle name="Звезды 5 2 6" xfId="27117" xr:uid="{00000000-0005-0000-0000-000010BA0000}"/>
    <cellStyle name="Звезды 5 2 6 2" xfId="27118" xr:uid="{00000000-0005-0000-0000-000011BA0000}"/>
    <cellStyle name="Звезды 5 2 7" xfId="27119" xr:uid="{00000000-0005-0000-0000-000012BA0000}"/>
    <cellStyle name="Звезды 5 2 8" xfId="27120" xr:uid="{00000000-0005-0000-0000-000013BA0000}"/>
    <cellStyle name="Звезды 5 2_2013Прогноз" xfId="27121" xr:uid="{00000000-0005-0000-0000-000014BA0000}"/>
    <cellStyle name="Звезды 5 3" xfId="27122" xr:uid="{00000000-0005-0000-0000-000015BA0000}"/>
    <cellStyle name="Звезды 5 3 2" xfId="27123" xr:uid="{00000000-0005-0000-0000-000016BA0000}"/>
    <cellStyle name="Звезды 5 3 3" xfId="27124" xr:uid="{00000000-0005-0000-0000-000017BA0000}"/>
    <cellStyle name="Звезды 5 3 4" xfId="27125" xr:uid="{00000000-0005-0000-0000-000018BA0000}"/>
    <cellStyle name="Звезды 5 3 5" xfId="27126" xr:uid="{00000000-0005-0000-0000-000019BA0000}"/>
    <cellStyle name="Звезды 5 3_2014БП" xfId="27127" xr:uid="{00000000-0005-0000-0000-00001ABA0000}"/>
    <cellStyle name="Звезды 5 4" xfId="27128" xr:uid="{00000000-0005-0000-0000-00001BBA0000}"/>
    <cellStyle name="Звезды 5_2013Прогноз" xfId="27129" xr:uid="{00000000-0005-0000-0000-00001CBA0000}"/>
    <cellStyle name="Звезды 6" xfId="27130" xr:uid="{00000000-0005-0000-0000-00001DBA0000}"/>
    <cellStyle name="Звезды 6 2" xfId="27131" xr:uid="{00000000-0005-0000-0000-00001EBA0000}"/>
    <cellStyle name="Звезды 6 2 2" xfId="27132" xr:uid="{00000000-0005-0000-0000-00001FBA0000}"/>
    <cellStyle name="Звезды 6 2 3" xfId="27133" xr:uid="{00000000-0005-0000-0000-000020BA0000}"/>
    <cellStyle name="Звезды 6 2 4" xfId="27134" xr:uid="{00000000-0005-0000-0000-000021BA0000}"/>
    <cellStyle name="Звезды 6 2 5" xfId="27135" xr:uid="{00000000-0005-0000-0000-000022BA0000}"/>
    <cellStyle name="Звезды 6 2_2014БП" xfId="27136" xr:uid="{00000000-0005-0000-0000-000023BA0000}"/>
    <cellStyle name="Звезды 6 3" xfId="27137" xr:uid="{00000000-0005-0000-0000-000024BA0000}"/>
    <cellStyle name="Звезды 6 3 2" xfId="27138" xr:uid="{00000000-0005-0000-0000-000025BA0000}"/>
    <cellStyle name="Звезды 6 4" xfId="27139" xr:uid="{00000000-0005-0000-0000-000026BA0000}"/>
    <cellStyle name="Звезды 6 4 2" xfId="27140" xr:uid="{00000000-0005-0000-0000-000027BA0000}"/>
    <cellStyle name="Звезды 6 5" xfId="27141" xr:uid="{00000000-0005-0000-0000-000028BA0000}"/>
    <cellStyle name="Звезды 6 5 2" xfId="27142" xr:uid="{00000000-0005-0000-0000-000029BA0000}"/>
    <cellStyle name="Звезды 6 6" xfId="27143" xr:uid="{00000000-0005-0000-0000-00002ABA0000}"/>
    <cellStyle name="Звезды 6 6 2" xfId="27144" xr:uid="{00000000-0005-0000-0000-00002BBA0000}"/>
    <cellStyle name="Звезды 6 7" xfId="27145" xr:uid="{00000000-0005-0000-0000-00002CBA0000}"/>
    <cellStyle name="Звезды 6 8" xfId="27146" xr:uid="{00000000-0005-0000-0000-00002DBA0000}"/>
    <cellStyle name="Звезды 6 9" xfId="27147" xr:uid="{00000000-0005-0000-0000-00002EBA0000}"/>
    <cellStyle name="Звезды 6_2013Прогноз" xfId="27148" xr:uid="{00000000-0005-0000-0000-00002FBA0000}"/>
    <cellStyle name="Звезды 7" xfId="27149" xr:uid="{00000000-0005-0000-0000-000030BA0000}"/>
    <cellStyle name="Звезды 7 2" xfId="27150" xr:uid="{00000000-0005-0000-0000-000031BA0000}"/>
    <cellStyle name="Звезды 7 3" xfId="27151" xr:uid="{00000000-0005-0000-0000-000032BA0000}"/>
    <cellStyle name="Звезды 7 4" xfId="27152" xr:uid="{00000000-0005-0000-0000-000033BA0000}"/>
    <cellStyle name="Звезды 7 5" xfId="27153" xr:uid="{00000000-0005-0000-0000-000034BA0000}"/>
    <cellStyle name="Звезды 7 6" xfId="27154" xr:uid="{00000000-0005-0000-0000-000035BA0000}"/>
    <cellStyle name="Звезды 7_2014БП" xfId="27155" xr:uid="{00000000-0005-0000-0000-000036BA0000}"/>
    <cellStyle name="Звезды 8" xfId="27156" xr:uid="{00000000-0005-0000-0000-000037BA0000}"/>
    <cellStyle name="Звезды 8 2" xfId="27157" xr:uid="{00000000-0005-0000-0000-000038BA0000}"/>
    <cellStyle name="Звезды 9" xfId="27158" xr:uid="{00000000-0005-0000-0000-000039BA0000}"/>
    <cellStyle name="Звезды 9 2" xfId="27159" xr:uid="{00000000-0005-0000-0000-00003ABA0000}"/>
    <cellStyle name="Звезды_2013Прогноз" xfId="27160" xr:uid="{00000000-0005-0000-0000-00003BBA0000}"/>
    <cellStyle name="Итог 10" xfId="27161" xr:uid="{00000000-0005-0000-0000-00003CBA0000}"/>
    <cellStyle name="Итог 10 2" xfId="27162" xr:uid="{00000000-0005-0000-0000-00003DBA0000}"/>
    <cellStyle name="Итог 10 2 2" xfId="49303" xr:uid="{00000000-0005-0000-0000-00003EBA0000}"/>
    <cellStyle name="Итог 10 2 2 2" xfId="49304" xr:uid="{00000000-0005-0000-0000-00003FBA0000}"/>
    <cellStyle name="Итог 10 2 2 2 2" xfId="49305" xr:uid="{00000000-0005-0000-0000-000040BA0000}"/>
    <cellStyle name="Итог 10 2 2 2 3" xfId="49306" xr:uid="{00000000-0005-0000-0000-000041BA0000}"/>
    <cellStyle name="Итог 10 2 2 3" xfId="49307" xr:uid="{00000000-0005-0000-0000-000042BA0000}"/>
    <cellStyle name="Итог 10 2 2 3 2" xfId="49308" xr:uid="{00000000-0005-0000-0000-000043BA0000}"/>
    <cellStyle name="Итог 10 2 2 3 3" xfId="49309" xr:uid="{00000000-0005-0000-0000-000044BA0000}"/>
    <cellStyle name="Итог 10 2 2 4" xfId="49310" xr:uid="{00000000-0005-0000-0000-000045BA0000}"/>
    <cellStyle name="Итог 10 2 2 4 2" xfId="49311" xr:uid="{00000000-0005-0000-0000-000046BA0000}"/>
    <cellStyle name="Итог 10 2 2 4 3" xfId="49312" xr:uid="{00000000-0005-0000-0000-000047BA0000}"/>
    <cellStyle name="Итог 10 2 2 5" xfId="49313" xr:uid="{00000000-0005-0000-0000-000048BA0000}"/>
    <cellStyle name="Итог 10 2 2 6" xfId="49314" xr:uid="{00000000-0005-0000-0000-000049BA0000}"/>
    <cellStyle name="Итог 10 2 2 7" xfId="49315" xr:uid="{00000000-0005-0000-0000-00004ABA0000}"/>
    <cellStyle name="Итог 10 2 3" xfId="49316" xr:uid="{00000000-0005-0000-0000-00004BBA0000}"/>
    <cellStyle name="Итог 10 2 3 2" xfId="49317" xr:uid="{00000000-0005-0000-0000-00004CBA0000}"/>
    <cellStyle name="Итог 10 2 3 3" xfId="49318" xr:uid="{00000000-0005-0000-0000-00004DBA0000}"/>
    <cellStyle name="Итог 10 2 4" xfId="49319" xr:uid="{00000000-0005-0000-0000-00004EBA0000}"/>
    <cellStyle name="Итог 10 2 4 2" xfId="49320" xr:uid="{00000000-0005-0000-0000-00004FBA0000}"/>
    <cellStyle name="Итог 10 2 4 3" xfId="49321" xr:uid="{00000000-0005-0000-0000-000050BA0000}"/>
    <cellStyle name="Итог 10 2 5" xfId="49322" xr:uid="{00000000-0005-0000-0000-000051BA0000}"/>
    <cellStyle name="Итог 10 2 5 2" xfId="49323" xr:uid="{00000000-0005-0000-0000-000052BA0000}"/>
    <cellStyle name="Итог 10 2 5 3" xfId="49324" xr:uid="{00000000-0005-0000-0000-000053BA0000}"/>
    <cellStyle name="Итог 10 2 6" xfId="49325" xr:uid="{00000000-0005-0000-0000-000054BA0000}"/>
    <cellStyle name="Итог 10 2 7" xfId="49326" xr:uid="{00000000-0005-0000-0000-000055BA0000}"/>
    <cellStyle name="Итог 10 3" xfId="49327" xr:uid="{00000000-0005-0000-0000-000056BA0000}"/>
    <cellStyle name="Итог 10 3 2" xfId="49328" xr:uid="{00000000-0005-0000-0000-000057BA0000}"/>
    <cellStyle name="Итог 10 3 2 2" xfId="49329" xr:uid="{00000000-0005-0000-0000-000058BA0000}"/>
    <cellStyle name="Итог 10 3 2 3" xfId="49330" xr:uid="{00000000-0005-0000-0000-000059BA0000}"/>
    <cellStyle name="Итог 10 3 3" xfId="49331" xr:uid="{00000000-0005-0000-0000-00005ABA0000}"/>
    <cellStyle name="Итог 10 3 3 2" xfId="49332" xr:uid="{00000000-0005-0000-0000-00005BBA0000}"/>
    <cellStyle name="Итог 10 3 3 3" xfId="49333" xr:uid="{00000000-0005-0000-0000-00005CBA0000}"/>
    <cellStyle name="Итог 10 3 4" xfId="49334" xr:uid="{00000000-0005-0000-0000-00005DBA0000}"/>
    <cellStyle name="Итог 10 3 4 2" xfId="49335" xr:uid="{00000000-0005-0000-0000-00005EBA0000}"/>
    <cellStyle name="Итог 10 3 4 3" xfId="49336" xr:uid="{00000000-0005-0000-0000-00005FBA0000}"/>
    <cellStyle name="Итог 10 3 5" xfId="49337" xr:uid="{00000000-0005-0000-0000-000060BA0000}"/>
    <cellStyle name="Итог 10 3 6" xfId="49338" xr:uid="{00000000-0005-0000-0000-000061BA0000}"/>
    <cellStyle name="Итог 10 3 7" xfId="49339" xr:uid="{00000000-0005-0000-0000-000062BA0000}"/>
    <cellStyle name="Итог 10 4" xfId="49340" xr:uid="{00000000-0005-0000-0000-000063BA0000}"/>
    <cellStyle name="Итог 10 4 2" xfId="49341" xr:uid="{00000000-0005-0000-0000-000064BA0000}"/>
    <cellStyle name="Итог 10 4 2 2" xfId="49342" xr:uid="{00000000-0005-0000-0000-000065BA0000}"/>
    <cellStyle name="Итог 10 4 2 3" xfId="49343" xr:uid="{00000000-0005-0000-0000-000066BA0000}"/>
    <cellStyle name="Итог 10 4 3" xfId="49344" xr:uid="{00000000-0005-0000-0000-000067BA0000}"/>
    <cellStyle name="Итог 10 4 3 2" xfId="49345" xr:uid="{00000000-0005-0000-0000-000068BA0000}"/>
    <cellStyle name="Итог 10 4 3 3" xfId="49346" xr:uid="{00000000-0005-0000-0000-000069BA0000}"/>
    <cellStyle name="Итог 10 4 4" xfId="49347" xr:uid="{00000000-0005-0000-0000-00006ABA0000}"/>
    <cellStyle name="Итог 10 4 4 2" xfId="49348" xr:uid="{00000000-0005-0000-0000-00006BBA0000}"/>
    <cellStyle name="Итог 10 4 4 3" xfId="49349" xr:uid="{00000000-0005-0000-0000-00006CBA0000}"/>
    <cellStyle name="Итог 10 4 5" xfId="49350" xr:uid="{00000000-0005-0000-0000-00006DBA0000}"/>
    <cellStyle name="Итог 10 4 6" xfId="49351" xr:uid="{00000000-0005-0000-0000-00006EBA0000}"/>
    <cellStyle name="Итог 10 4 7" xfId="49352" xr:uid="{00000000-0005-0000-0000-00006FBA0000}"/>
    <cellStyle name="Итог 10 5" xfId="49353" xr:uid="{00000000-0005-0000-0000-000070BA0000}"/>
    <cellStyle name="Итог 10 5 2" xfId="49354" xr:uid="{00000000-0005-0000-0000-000071BA0000}"/>
    <cellStyle name="Итог 10 5 3" xfId="49355" xr:uid="{00000000-0005-0000-0000-000072BA0000}"/>
    <cellStyle name="Итог 10 6" xfId="49356" xr:uid="{00000000-0005-0000-0000-000073BA0000}"/>
    <cellStyle name="Итог 10 6 2" xfId="49357" xr:uid="{00000000-0005-0000-0000-000074BA0000}"/>
    <cellStyle name="Итог 10 6 3" xfId="49358" xr:uid="{00000000-0005-0000-0000-000075BA0000}"/>
    <cellStyle name="Итог 10 7" xfId="49359" xr:uid="{00000000-0005-0000-0000-000076BA0000}"/>
    <cellStyle name="Итог 10 8" xfId="49360" xr:uid="{00000000-0005-0000-0000-000077BA0000}"/>
    <cellStyle name="Итог 11" xfId="27163" xr:uid="{00000000-0005-0000-0000-000078BA0000}"/>
    <cellStyle name="Итог 11 2" xfId="27164" xr:uid="{00000000-0005-0000-0000-000079BA0000}"/>
    <cellStyle name="Итог 11 2 2" xfId="49361" xr:uid="{00000000-0005-0000-0000-00007ABA0000}"/>
    <cellStyle name="Итог 11 2 2 2" xfId="49362" xr:uid="{00000000-0005-0000-0000-00007BBA0000}"/>
    <cellStyle name="Итог 11 2 2 2 2" xfId="49363" xr:uid="{00000000-0005-0000-0000-00007CBA0000}"/>
    <cellStyle name="Итог 11 2 2 2 3" xfId="49364" xr:uid="{00000000-0005-0000-0000-00007DBA0000}"/>
    <cellStyle name="Итог 11 2 2 3" xfId="49365" xr:uid="{00000000-0005-0000-0000-00007EBA0000}"/>
    <cellStyle name="Итог 11 2 2 3 2" xfId="49366" xr:uid="{00000000-0005-0000-0000-00007FBA0000}"/>
    <cellStyle name="Итог 11 2 2 3 3" xfId="49367" xr:uid="{00000000-0005-0000-0000-000080BA0000}"/>
    <cellStyle name="Итог 11 2 2 4" xfId="49368" xr:uid="{00000000-0005-0000-0000-000081BA0000}"/>
    <cellStyle name="Итог 11 2 2 4 2" xfId="49369" xr:uid="{00000000-0005-0000-0000-000082BA0000}"/>
    <cellStyle name="Итог 11 2 2 4 3" xfId="49370" xr:uid="{00000000-0005-0000-0000-000083BA0000}"/>
    <cellStyle name="Итог 11 2 2 5" xfId="49371" xr:uid="{00000000-0005-0000-0000-000084BA0000}"/>
    <cellStyle name="Итог 11 2 2 6" xfId="49372" xr:uid="{00000000-0005-0000-0000-000085BA0000}"/>
    <cellStyle name="Итог 11 2 2 7" xfId="49373" xr:uid="{00000000-0005-0000-0000-000086BA0000}"/>
    <cellStyle name="Итог 11 2 3" xfId="49374" xr:uid="{00000000-0005-0000-0000-000087BA0000}"/>
    <cellStyle name="Итог 11 2 3 2" xfId="49375" xr:uid="{00000000-0005-0000-0000-000088BA0000}"/>
    <cellStyle name="Итог 11 2 3 3" xfId="49376" xr:uid="{00000000-0005-0000-0000-000089BA0000}"/>
    <cellStyle name="Итог 11 2 4" xfId="49377" xr:uid="{00000000-0005-0000-0000-00008ABA0000}"/>
    <cellStyle name="Итог 11 2 4 2" xfId="49378" xr:uid="{00000000-0005-0000-0000-00008BBA0000}"/>
    <cellStyle name="Итог 11 2 4 3" xfId="49379" xr:uid="{00000000-0005-0000-0000-00008CBA0000}"/>
    <cellStyle name="Итог 11 2 5" xfId="49380" xr:uid="{00000000-0005-0000-0000-00008DBA0000}"/>
    <cellStyle name="Итог 11 2 5 2" xfId="49381" xr:uid="{00000000-0005-0000-0000-00008EBA0000}"/>
    <cellStyle name="Итог 11 2 5 3" xfId="49382" xr:uid="{00000000-0005-0000-0000-00008FBA0000}"/>
    <cellStyle name="Итог 11 2 6" xfId="49383" xr:uid="{00000000-0005-0000-0000-000090BA0000}"/>
    <cellStyle name="Итог 11 2 7" xfId="49384" xr:uid="{00000000-0005-0000-0000-000091BA0000}"/>
    <cellStyle name="Итог 11 3" xfId="49385" xr:uid="{00000000-0005-0000-0000-000092BA0000}"/>
    <cellStyle name="Итог 11 3 2" xfId="49386" xr:uid="{00000000-0005-0000-0000-000093BA0000}"/>
    <cellStyle name="Итог 11 3 2 2" xfId="49387" xr:uid="{00000000-0005-0000-0000-000094BA0000}"/>
    <cellStyle name="Итог 11 3 2 3" xfId="49388" xr:uid="{00000000-0005-0000-0000-000095BA0000}"/>
    <cellStyle name="Итог 11 3 3" xfId="49389" xr:uid="{00000000-0005-0000-0000-000096BA0000}"/>
    <cellStyle name="Итог 11 3 3 2" xfId="49390" xr:uid="{00000000-0005-0000-0000-000097BA0000}"/>
    <cellStyle name="Итог 11 3 3 3" xfId="49391" xr:uid="{00000000-0005-0000-0000-000098BA0000}"/>
    <cellStyle name="Итог 11 3 4" xfId="49392" xr:uid="{00000000-0005-0000-0000-000099BA0000}"/>
    <cellStyle name="Итог 11 3 4 2" xfId="49393" xr:uid="{00000000-0005-0000-0000-00009ABA0000}"/>
    <cellStyle name="Итог 11 3 4 3" xfId="49394" xr:uid="{00000000-0005-0000-0000-00009BBA0000}"/>
    <cellStyle name="Итог 11 3 5" xfId="49395" xr:uid="{00000000-0005-0000-0000-00009CBA0000}"/>
    <cellStyle name="Итог 11 3 6" xfId="49396" xr:uid="{00000000-0005-0000-0000-00009DBA0000}"/>
    <cellStyle name="Итог 11 3 7" xfId="49397" xr:uid="{00000000-0005-0000-0000-00009EBA0000}"/>
    <cellStyle name="Итог 11 4" xfId="49398" xr:uid="{00000000-0005-0000-0000-00009FBA0000}"/>
    <cellStyle name="Итог 11 4 2" xfId="49399" xr:uid="{00000000-0005-0000-0000-0000A0BA0000}"/>
    <cellStyle name="Итог 11 4 2 2" xfId="49400" xr:uid="{00000000-0005-0000-0000-0000A1BA0000}"/>
    <cellStyle name="Итог 11 4 2 3" xfId="49401" xr:uid="{00000000-0005-0000-0000-0000A2BA0000}"/>
    <cellStyle name="Итог 11 4 3" xfId="49402" xr:uid="{00000000-0005-0000-0000-0000A3BA0000}"/>
    <cellStyle name="Итог 11 4 3 2" xfId="49403" xr:uid="{00000000-0005-0000-0000-0000A4BA0000}"/>
    <cellStyle name="Итог 11 4 3 3" xfId="49404" xr:uid="{00000000-0005-0000-0000-0000A5BA0000}"/>
    <cellStyle name="Итог 11 4 4" xfId="49405" xr:uid="{00000000-0005-0000-0000-0000A6BA0000}"/>
    <cellStyle name="Итог 11 4 4 2" xfId="49406" xr:uid="{00000000-0005-0000-0000-0000A7BA0000}"/>
    <cellStyle name="Итог 11 4 4 3" xfId="49407" xr:uid="{00000000-0005-0000-0000-0000A8BA0000}"/>
    <cellStyle name="Итог 11 4 5" xfId="49408" xr:uid="{00000000-0005-0000-0000-0000A9BA0000}"/>
    <cellStyle name="Итог 11 4 6" xfId="49409" xr:uid="{00000000-0005-0000-0000-0000AABA0000}"/>
    <cellStyle name="Итог 11 4 7" xfId="49410" xr:uid="{00000000-0005-0000-0000-0000ABBA0000}"/>
    <cellStyle name="Итог 11 5" xfId="49411" xr:uid="{00000000-0005-0000-0000-0000ACBA0000}"/>
    <cellStyle name="Итог 11 5 2" xfId="49412" xr:uid="{00000000-0005-0000-0000-0000ADBA0000}"/>
    <cellStyle name="Итог 11 5 3" xfId="49413" xr:uid="{00000000-0005-0000-0000-0000AEBA0000}"/>
    <cellStyle name="Итог 11 6" xfId="49414" xr:uid="{00000000-0005-0000-0000-0000AFBA0000}"/>
    <cellStyle name="Итог 11 6 2" xfId="49415" xr:uid="{00000000-0005-0000-0000-0000B0BA0000}"/>
    <cellStyle name="Итог 11 6 3" xfId="49416" xr:uid="{00000000-0005-0000-0000-0000B1BA0000}"/>
    <cellStyle name="Итог 11 7" xfId="49417" xr:uid="{00000000-0005-0000-0000-0000B2BA0000}"/>
    <cellStyle name="Итог 11 8" xfId="49418" xr:uid="{00000000-0005-0000-0000-0000B3BA0000}"/>
    <cellStyle name="Итог 12" xfId="27165" xr:uid="{00000000-0005-0000-0000-0000B4BA0000}"/>
    <cellStyle name="Итог 12 2" xfId="27166" xr:uid="{00000000-0005-0000-0000-0000B5BA0000}"/>
    <cellStyle name="Итог 12 2 2" xfId="49419" xr:uid="{00000000-0005-0000-0000-0000B6BA0000}"/>
    <cellStyle name="Итог 12 2 2 2" xfId="49420" xr:uid="{00000000-0005-0000-0000-0000B7BA0000}"/>
    <cellStyle name="Итог 12 2 2 2 2" xfId="49421" xr:uid="{00000000-0005-0000-0000-0000B8BA0000}"/>
    <cellStyle name="Итог 12 2 2 2 3" xfId="49422" xr:uid="{00000000-0005-0000-0000-0000B9BA0000}"/>
    <cellStyle name="Итог 12 2 2 3" xfId="49423" xr:uid="{00000000-0005-0000-0000-0000BABA0000}"/>
    <cellStyle name="Итог 12 2 2 3 2" xfId="49424" xr:uid="{00000000-0005-0000-0000-0000BBBA0000}"/>
    <cellStyle name="Итог 12 2 2 3 3" xfId="49425" xr:uid="{00000000-0005-0000-0000-0000BCBA0000}"/>
    <cellStyle name="Итог 12 2 2 4" xfId="49426" xr:uid="{00000000-0005-0000-0000-0000BDBA0000}"/>
    <cellStyle name="Итог 12 2 2 4 2" xfId="49427" xr:uid="{00000000-0005-0000-0000-0000BEBA0000}"/>
    <cellStyle name="Итог 12 2 2 4 3" xfId="49428" xr:uid="{00000000-0005-0000-0000-0000BFBA0000}"/>
    <cellStyle name="Итог 12 2 2 5" xfId="49429" xr:uid="{00000000-0005-0000-0000-0000C0BA0000}"/>
    <cellStyle name="Итог 12 2 2 6" xfId="49430" xr:uid="{00000000-0005-0000-0000-0000C1BA0000}"/>
    <cellStyle name="Итог 12 2 2 7" xfId="49431" xr:uid="{00000000-0005-0000-0000-0000C2BA0000}"/>
    <cellStyle name="Итог 12 2 3" xfId="49432" xr:uid="{00000000-0005-0000-0000-0000C3BA0000}"/>
    <cellStyle name="Итог 12 2 3 2" xfId="49433" xr:uid="{00000000-0005-0000-0000-0000C4BA0000}"/>
    <cellStyle name="Итог 12 2 3 3" xfId="49434" xr:uid="{00000000-0005-0000-0000-0000C5BA0000}"/>
    <cellStyle name="Итог 12 2 4" xfId="49435" xr:uid="{00000000-0005-0000-0000-0000C6BA0000}"/>
    <cellStyle name="Итог 12 2 4 2" xfId="49436" xr:uid="{00000000-0005-0000-0000-0000C7BA0000}"/>
    <cellStyle name="Итог 12 2 4 3" xfId="49437" xr:uid="{00000000-0005-0000-0000-0000C8BA0000}"/>
    <cellStyle name="Итог 12 2 5" xfId="49438" xr:uid="{00000000-0005-0000-0000-0000C9BA0000}"/>
    <cellStyle name="Итог 12 2 5 2" xfId="49439" xr:uid="{00000000-0005-0000-0000-0000CABA0000}"/>
    <cellStyle name="Итог 12 2 5 3" xfId="49440" xr:uid="{00000000-0005-0000-0000-0000CBBA0000}"/>
    <cellStyle name="Итог 12 2 6" xfId="49441" xr:uid="{00000000-0005-0000-0000-0000CCBA0000}"/>
    <cellStyle name="Итог 12 2 7" xfId="49442" xr:uid="{00000000-0005-0000-0000-0000CDBA0000}"/>
    <cellStyle name="Итог 12 3" xfId="49443" xr:uid="{00000000-0005-0000-0000-0000CEBA0000}"/>
    <cellStyle name="Итог 12 3 2" xfId="49444" xr:uid="{00000000-0005-0000-0000-0000CFBA0000}"/>
    <cellStyle name="Итог 12 3 2 2" xfId="49445" xr:uid="{00000000-0005-0000-0000-0000D0BA0000}"/>
    <cellStyle name="Итог 12 3 2 3" xfId="49446" xr:uid="{00000000-0005-0000-0000-0000D1BA0000}"/>
    <cellStyle name="Итог 12 3 3" xfId="49447" xr:uid="{00000000-0005-0000-0000-0000D2BA0000}"/>
    <cellStyle name="Итог 12 3 3 2" xfId="49448" xr:uid="{00000000-0005-0000-0000-0000D3BA0000}"/>
    <cellStyle name="Итог 12 3 3 3" xfId="49449" xr:uid="{00000000-0005-0000-0000-0000D4BA0000}"/>
    <cellStyle name="Итог 12 3 4" xfId="49450" xr:uid="{00000000-0005-0000-0000-0000D5BA0000}"/>
    <cellStyle name="Итог 12 3 4 2" xfId="49451" xr:uid="{00000000-0005-0000-0000-0000D6BA0000}"/>
    <cellStyle name="Итог 12 3 4 3" xfId="49452" xr:uid="{00000000-0005-0000-0000-0000D7BA0000}"/>
    <cellStyle name="Итог 12 3 5" xfId="49453" xr:uid="{00000000-0005-0000-0000-0000D8BA0000}"/>
    <cellStyle name="Итог 12 3 6" xfId="49454" xr:uid="{00000000-0005-0000-0000-0000D9BA0000}"/>
    <cellStyle name="Итог 12 3 7" xfId="49455" xr:uid="{00000000-0005-0000-0000-0000DABA0000}"/>
    <cellStyle name="Итог 12 4" xfId="49456" xr:uid="{00000000-0005-0000-0000-0000DBBA0000}"/>
    <cellStyle name="Итог 12 4 2" xfId="49457" xr:uid="{00000000-0005-0000-0000-0000DCBA0000}"/>
    <cellStyle name="Итог 12 4 2 2" xfId="49458" xr:uid="{00000000-0005-0000-0000-0000DDBA0000}"/>
    <cellStyle name="Итог 12 4 2 3" xfId="49459" xr:uid="{00000000-0005-0000-0000-0000DEBA0000}"/>
    <cellStyle name="Итог 12 4 3" xfId="49460" xr:uid="{00000000-0005-0000-0000-0000DFBA0000}"/>
    <cellStyle name="Итог 12 4 3 2" xfId="49461" xr:uid="{00000000-0005-0000-0000-0000E0BA0000}"/>
    <cellStyle name="Итог 12 4 3 3" xfId="49462" xr:uid="{00000000-0005-0000-0000-0000E1BA0000}"/>
    <cellStyle name="Итог 12 4 4" xfId="49463" xr:uid="{00000000-0005-0000-0000-0000E2BA0000}"/>
    <cellStyle name="Итог 12 4 4 2" xfId="49464" xr:uid="{00000000-0005-0000-0000-0000E3BA0000}"/>
    <cellStyle name="Итог 12 4 4 3" xfId="49465" xr:uid="{00000000-0005-0000-0000-0000E4BA0000}"/>
    <cellStyle name="Итог 12 4 5" xfId="49466" xr:uid="{00000000-0005-0000-0000-0000E5BA0000}"/>
    <cellStyle name="Итог 12 4 6" xfId="49467" xr:uid="{00000000-0005-0000-0000-0000E6BA0000}"/>
    <cellStyle name="Итог 12 4 7" xfId="49468" xr:uid="{00000000-0005-0000-0000-0000E7BA0000}"/>
    <cellStyle name="Итог 12 5" xfId="49469" xr:uid="{00000000-0005-0000-0000-0000E8BA0000}"/>
    <cellStyle name="Итог 12 5 2" xfId="49470" xr:uid="{00000000-0005-0000-0000-0000E9BA0000}"/>
    <cellStyle name="Итог 12 5 3" xfId="49471" xr:uid="{00000000-0005-0000-0000-0000EABA0000}"/>
    <cellStyle name="Итог 12 6" xfId="49472" xr:uid="{00000000-0005-0000-0000-0000EBBA0000}"/>
    <cellStyle name="Итог 12 6 2" xfId="49473" xr:uid="{00000000-0005-0000-0000-0000ECBA0000}"/>
    <cellStyle name="Итог 12 6 3" xfId="49474" xr:uid="{00000000-0005-0000-0000-0000EDBA0000}"/>
    <cellStyle name="Итог 12 7" xfId="49475" xr:uid="{00000000-0005-0000-0000-0000EEBA0000}"/>
    <cellStyle name="Итог 12 8" xfId="49476" xr:uid="{00000000-0005-0000-0000-0000EFBA0000}"/>
    <cellStyle name="Итог 13" xfId="27167" xr:uid="{00000000-0005-0000-0000-0000F0BA0000}"/>
    <cellStyle name="Итог 13 2" xfId="27168" xr:uid="{00000000-0005-0000-0000-0000F1BA0000}"/>
    <cellStyle name="Итог 13 2 2" xfId="49477" xr:uid="{00000000-0005-0000-0000-0000F2BA0000}"/>
    <cellStyle name="Итог 13 2 2 2" xfId="49478" xr:uid="{00000000-0005-0000-0000-0000F3BA0000}"/>
    <cellStyle name="Итог 13 2 2 2 2" xfId="49479" xr:uid="{00000000-0005-0000-0000-0000F4BA0000}"/>
    <cellStyle name="Итог 13 2 2 2 3" xfId="49480" xr:uid="{00000000-0005-0000-0000-0000F5BA0000}"/>
    <cellStyle name="Итог 13 2 2 3" xfId="49481" xr:uid="{00000000-0005-0000-0000-0000F6BA0000}"/>
    <cellStyle name="Итог 13 2 2 3 2" xfId="49482" xr:uid="{00000000-0005-0000-0000-0000F7BA0000}"/>
    <cellStyle name="Итог 13 2 2 3 3" xfId="49483" xr:uid="{00000000-0005-0000-0000-0000F8BA0000}"/>
    <cellStyle name="Итог 13 2 2 4" xfId="49484" xr:uid="{00000000-0005-0000-0000-0000F9BA0000}"/>
    <cellStyle name="Итог 13 2 2 4 2" xfId="49485" xr:uid="{00000000-0005-0000-0000-0000FABA0000}"/>
    <cellStyle name="Итог 13 2 2 4 3" xfId="49486" xr:uid="{00000000-0005-0000-0000-0000FBBA0000}"/>
    <cellStyle name="Итог 13 2 2 5" xfId="49487" xr:uid="{00000000-0005-0000-0000-0000FCBA0000}"/>
    <cellStyle name="Итог 13 2 2 6" xfId="49488" xr:uid="{00000000-0005-0000-0000-0000FDBA0000}"/>
    <cellStyle name="Итог 13 2 2 7" xfId="49489" xr:uid="{00000000-0005-0000-0000-0000FEBA0000}"/>
    <cellStyle name="Итог 13 2 3" xfId="49490" xr:uid="{00000000-0005-0000-0000-0000FFBA0000}"/>
    <cellStyle name="Итог 13 2 3 2" xfId="49491" xr:uid="{00000000-0005-0000-0000-000000BB0000}"/>
    <cellStyle name="Итог 13 2 3 3" xfId="49492" xr:uid="{00000000-0005-0000-0000-000001BB0000}"/>
    <cellStyle name="Итог 13 2 4" xfId="49493" xr:uid="{00000000-0005-0000-0000-000002BB0000}"/>
    <cellStyle name="Итог 13 2 4 2" xfId="49494" xr:uid="{00000000-0005-0000-0000-000003BB0000}"/>
    <cellStyle name="Итог 13 2 4 3" xfId="49495" xr:uid="{00000000-0005-0000-0000-000004BB0000}"/>
    <cellStyle name="Итог 13 2 5" xfId="49496" xr:uid="{00000000-0005-0000-0000-000005BB0000}"/>
    <cellStyle name="Итог 13 2 5 2" xfId="49497" xr:uid="{00000000-0005-0000-0000-000006BB0000}"/>
    <cellStyle name="Итог 13 2 5 3" xfId="49498" xr:uid="{00000000-0005-0000-0000-000007BB0000}"/>
    <cellStyle name="Итог 13 2 6" xfId="49499" xr:uid="{00000000-0005-0000-0000-000008BB0000}"/>
    <cellStyle name="Итог 13 2 7" xfId="49500" xr:uid="{00000000-0005-0000-0000-000009BB0000}"/>
    <cellStyle name="Итог 13 3" xfId="49501" xr:uid="{00000000-0005-0000-0000-00000ABB0000}"/>
    <cellStyle name="Итог 13 3 2" xfId="49502" xr:uid="{00000000-0005-0000-0000-00000BBB0000}"/>
    <cellStyle name="Итог 13 3 2 2" xfId="49503" xr:uid="{00000000-0005-0000-0000-00000CBB0000}"/>
    <cellStyle name="Итог 13 3 2 3" xfId="49504" xr:uid="{00000000-0005-0000-0000-00000DBB0000}"/>
    <cellStyle name="Итог 13 3 3" xfId="49505" xr:uid="{00000000-0005-0000-0000-00000EBB0000}"/>
    <cellStyle name="Итог 13 3 3 2" xfId="49506" xr:uid="{00000000-0005-0000-0000-00000FBB0000}"/>
    <cellStyle name="Итог 13 3 3 3" xfId="49507" xr:uid="{00000000-0005-0000-0000-000010BB0000}"/>
    <cellStyle name="Итог 13 3 4" xfId="49508" xr:uid="{00000000-0005-0000-0000-000011BB0000}"/>
    <cellStyle name="Итог 13 3 4 2" xfId="49509" xr:uid="{00000000-0005-0000-0000-000012BB0000}"/>
    <cellStyle name="Итог 13 3 4 3" xfId="49510" xr:uid="{00000000-0005-0000-0000-000013BB0000}"/>
    <cellStyle name="Итог 13 3 5" xfId="49511" xr:uid="{00000000-0005-0000-0000-000014BB0000}"/>
    <cellStyle name="Итог 13 3 6" xfId="49512" xr:uid="{00000000-0005-0000-0000-000015BB0000}"/>
    <cellStyle name="Итог 13 3 7" xfId="49513" xr:uid="{00000000-0005-0000-0000-000016BB0000}"/>
    <cellStyle name="Итог 13 4" xfId="49514" xr:uid="{00000000-0005-0000-0000-000017BB0000}"/>
    <cellStyle name="Итог 13 4 2" xfId="49515" xr:uid="{00000000-0005-0000-0000-000018BB0000}"/>
    <cellStyle name="Итог 13 4 2 2" xfId="49516" xr:uid="{00000000-0005-0000-0000-000019BB0000}"/>
    <cellStyle name="Итог 13 4 2 3" xfId="49517" xr:uid="{00000000-0005-0000-0000-00001ABB0000}"/>
    <cellStyle name="Итог 13 4 3" xfId="49518" xr:uid="{00000000-0005-0000-0000-00001BBB0000}"/>
    <cellStyle name="Итог 13 4 3 2" xfId="49519" xr:uid="{00000000-0005-0000-0000-00001CBB0000}"/>
    <cellStyle name="Итог 13 4 3 3" xfId="49520" xr:uid="{00000000-0005-0000-0000-00001DBB0000}"/>
    <cellStyle name="Итог 13 4 4" xfId="49521" xr:uid="{00000000-0005-0000-0000-00001EBB0000}"/>
    <cellStyle name="Итог 13 4 4 2" xfId="49522" xr:uid="{00000000-0005-0000-0000-00001FBB0000}"/>
    <cellStyle name="Итог 13 4 4 3" xfId="49523" xr:uid="{00000000-0005-0000-0000-000020BB0000}"/>
    <cellStyle name="Итог 13 4 5" xfId="49524" xr:uid="{00000000-0005-0000-0000-000021BB0000}"/>
    <cellStyle name="Итог 13 4 6" xfId="49525" xr:uid="{00000000-0005-0000-0000-000022BB0000}"/>
    <cellStyle name="Итог 13 4 7" xfId="49526" xr:uid="{00000000-0005-0000-0000-000023BB0000}"/>
    <cellStyle name="Итог 13 5" xfId="49527" xr:uid="{00000000-0005-0000-0000-000024BB0000}"/>
    <cellStyle name="Итог 13 5 2" xfId="49528" xr:uid="{00000000-0005-0000-0000-000025BB0000}"/>
    <cellStyle name="Итог 13 5 3" xfId="49529" xr:uid="{00000000-0005-0000-0000-000026BB0000}"/>
    <cellStyle name="Итог 13 6" xfId="49530" xr:uid="{00000000-0005-0000-0000-000027BB0000}"/>
    <cellStyle name="Итог 13 6 2" xfId="49531" xr:uid="{00000000-0005-0000-0000-000028BB0000}"/>
    <cellStyle name="Итог 13 6 3" xfId="49532" xr:uid="{00000000-0005-0000-0000-000029BB0000}"/>
    <cellStyle name="Итог 13 7" xfId="49533" xr:uid="{00000000-0005-0000-0000-00002ABB0000}"/>
    <cellStyle name="Итог 13 8" xfId="49534" xr:uid="{00000000-0005-0000-0000-00002BBB0000}"/>
    <cellStyle name="Итог 14" xfId="27169" xr:uid="{00000000-0005-0000-0000-00002CBB0000}"/>
    <cellStyle name="Итог 14 2" xfId="27170" xr:uid="{00000000-0005-0000-0000-00002DBB0000}"/>
    <cellStyle name="Итог 14 2 2" xfId="49535" xr:uid="{00000000-0005-0000-0000-00002EBB0000}"/>
    <cellStyle name="Итог 14 2 2 2" xfId="49536" xr:uid="{00000000-0005-0000-0000-00002FBB0000}"/>
    <cellStyle name="Итог 14 2 2 2 2" xfId="49537" xr:uid="{00000000-0005-0000-0000-000030BB0000}"/>
    <cellStyle name="Итог 14 2 2 2 3" xfId="49538" xr:uid="{00000000-0005-0000-0000-000031BB0000}"/>
    <cellStyle name="Итог 14 2 2 3" xfId="49539" xr:uid="{00000000-0005-0000-0000-000032BB0000}"/>
    <cellStyle name="Итог 14 2 2 3 2" xfId="49540" xr:uid="{00000000-0005-0000-0000-000033BB0000}"/>
    <cellStyle name="Итог 14 2 2 3 3" xfId="49541" xr:uid="{00000000-0005-0000-0000-000034BB0000}"/>
    <cellStyle name="Итог 14 2 2 4" xfId="49542" xr:uid="{00000000-0005-0000-0000-000035BB0000}"/>
    <cellStyle name="Итог 14 2 2 4 2" xfId="49543" xr:uid="{00000000-0005-0000-0000-000036BB0000}"/>
    <cellStyle name="Итог 14 2 2 4 3" xfId="49544" xr:uid="{00000000-0005-0000-0000-000037BB0000}"/>
    <cellStyle name="Итог 14 2 2 5" xfId="49545" xr:uid="{00000000-0005-0000-0000-000038BB0000}"/>
    <cellStyle name="Итог 14 2 2 6" xfId="49546" xr:uid="{00000000-0005-0000-0000-000039BB0000}"/>
    <cellStyle name="Итог 14 2 2 7" xfId="49547" xr:uid="{00000000-0005-0000-0000-00003ABB0000}"/>
    <cellStyle name="Итог 14 2 3" xfId="49548" xr:uid="{00000000-0005-0000-0000-00003BBB0000}"/>
    <cellStyle name="Итог 14 2 3 2" xfId="49549" xr:uid="{00000000-0005-0000-0000-00003CBB0000}"/>
    <cellStyle name="Итог 14 2 3 3" xfId="49550" xr:uid="{00000000-0005-0000-0000-00003DBB0000}"/>
    <cellStyle name="Итог 14 2 4" xfId="49551" xr:uid="{00000000-0005-0000-0000-00003EBB0000}"/>
    <cellStyle name="Итог 14 2 4 2" xfId="49552" xr:uid="{00000000-0005-0000-0000-00003FBB0000}"/>
    <cellStyle name="Итог 14 2 4 3" xfId="49553" xr:uid="{00000000-0005-0000-0000-000040BB0000}"/>
    <cellStyle name="Итог 14 2 5" xfId="49554" xr:uid="{00000000-0005-0000-0000-000041BB0000}"/>
    <cellStyle name="Итог 14 2 5 2" xfId="49555" xr:uid="{00000000-0005-0000-0000-000042BB0000}"/>
    <cellStyle name="Итог 14 2 5 3" xfId="49556" xr:uid="{00000000-0005-0000-0000-000043BB0000}"/>
    <cellStyle name="Итог 14 2 6" xfId="49557" xr:uid="{00000000-0005-0000-0000-000044BB0000}"/>
    <cellStyle name="Итог 14 2 7" xfId="49558" xr:uid="{00000000-0005-0000-0000-000045BB0000}"/>
    <cellStyle name="Итог 14 3" xfId="49559" xr:uid="{00000000-0005-0000-0000-000046BB0000}"/>
    <cellStyle name="Итог 14 3 2" xfId="49560" xr:uid="{00000000-0005-0000-0000-000047BB0000}"/>
    <cellStyle name="Итог 14 3 2 2" xfId="49561" xr:uid="{00000000-0005-0000-0000-000048BB0000}"/>
    <cellStyle name="Итог 14 3 2 3" xfId="49562" xr:uid="{00000000-0005-0000-0000-000049BB0000}"/>
    <cellStyle name="Итог 14 3 3" xfId="49563" xr:uid="{00000000-0005-0000-0000-00004ABB0000}"/>
    <cellStyle name="Итог 14 3 3 2" xfId="49564" xr:uid="{00000000-0005-0000-0000-00004BBB0000}"/>
    <cellStyle name="Итог 14 3 3 3" xfId="49565" xr:uid="{00000000-0005-0000-0000-00004CBB0000}"/>
    <cellStyle name="Итог 14 3 4" xfId="49566" xr:uid="{00000000-0005-0000-0000-00004DBB0000}"/>
    <cellStyle name="Итог 14 3 4 2" xfId="49567" xr:uid="{00000000-0005-0000-0000-00004EBB0000}"/>
    <cellStyle name="Итог 14 3 4 3" xfId="49568" xr:uid="{00000000-0005-0000-0000-00004FBB0000}"/>
    <cellStyle name="Итог 14 3 5" xfId="49569" xr:uid="{00000000-0005-0000-0000-000050BB0000}"/>
    <cellStyle name="Итог 14 3 6" xfId="49570" xr:uid="{00000000-0005-0000-0000-000051BB0000}"/>
    <cellStyle name="Итог 14 3 7" xfId="49571" xr:uid="{00000000-0005-0000-0000-000052BB0000}"/>
    <cellStyle name="Итог 14 4" xfId="49572" xr:uid="{00000000-0005-0000-0000-000053BB0000}"/>
    <cellStyle name="Итог 14 4 2" xfId="49573" xr:uid="{00000000-0005-0000-0000-000054BB0000}"/>
    <cellStyle name="Итог 14 4 2 2" xfId="49574" xr:uid="{00000000-0005-0000-0000-000055BB0000}"/>
    <cellStyle name="Итог 14 4 2 3" xfId="49575" xr:uid="{00000000-0005-0000-0000-000056BB0000}"/>
    <cellStyle name="Итог 14 4 3" xfId="49576" xr:uid="{00000000-0005-0000-0000-000057BB0000}"/>
    <cellStyle name="Итог 14 4 3 2" xfId="49577" xr:uid="{00000000-0005-0000-0000-000058BB0000}"/>
    <cellStyle name="Итог 14 4 3 3" xfId="49578" xr:uid="{00000000-0005-0000-0000-000059BB0000}"/>
    <cellStyle name="Итог 14 4 4" xfId="49579" xr:uid="{00000000-0005-0000-0000-00005ABB0000}"/>
    <cellStyle name="Итог 14 4 4 2" xfId="49580" xr:uid="{00000000-0005-0000-0000-00005BBB0000}"/>
    <cellStyle name="Итог 14 4 4 3" xfId="49581" xr:uid="{00000000-0005-0000-0000-00005CBB0000}"/>
    <cellStyle name="Итог 14 4 5" xfId="49582" xr:uid="{00000000-0005-0000-0000-00005DBB0000}"/>
    <cellStyle name="Итог 14 4 6" xfId="49583" xr:uid="{00000000-0005-0000-0000-00005EBB0000}"/>
    <cellStyle name="Итог 14 4 7" xfId="49584" xr:uid="{00000000-0005-0000-0000-00005FBB0000}"/>
    <cellStyle name="Итог 14 5" xfId="49585" xr:uid="{00000000-0005-0000-0000-000060BB0000}"/>
    <cellStyle name="Итог 14 5 2" xfId="49586" xr:uid="{00000000-0005-0000-0000-000061BB0000}"/>
    <cellStyle name="Итог 14 5 3" xfId="49587" xr:uid="{00000000-0005-0000-0000-000062BB0000}"/>
    <cellStyle name="Итог 14 6" xfId="49588" xr:uid="{00000000-0005-0000-0000-000063BB0000}"/>
    <cellStyle name="Итог 14 6 2" xfId="49589" xr:uid="{00000000-0005-0000-0000-000064BB0000}"/>
    <cellStyle name="Итог 14 6 3" xfId="49590" xr:uid="{00000000-0005-0000-0000-000065BB0000}"/>
    <cellStyle name="Итог 14 7" xfId="49591" xr:uid="{00000000-0005-0000-0000-000066BB0000}"/>
    <cellStyle name="Итог 14 8" xfId="49592" xr:uid="{00000000-0005-0000-0000-000067BB0000}"/>
    <cellStyle name="Итог 15" xfId="27171" xr:uid="{00000000-0005-0000-0000-000068BB0000}"/>
    <cellStyle name="Итог 15 2" xfId="27172" xr:uid="{00000000-0005-0000-0000-000069BB0000}"/>
    <cellStyle name="Итог 15 2 2" xfId="49593" xr:uid="{00000000-0005-0000-0000-00006ABB0000}"/>
    <cellStyle name="Итог 15 2 2 2" xfId="49594" xr:uid="{00000000-0005-0000-0000-00006BBB0000}"/>
    <cellStyle name="Итог 15 2 2 2 2" xfId="49595" xr:uid="{00000000-0005-0000-0000-00006CBB0000}"/>
    <cellStyle name="Итог 15 2 2 2 3" xfId="49596" xr:uid="{00000000-0005-0000-0000-00006DBB0000}"/>
    <cellStyle name="Итог 15 2 2 3" xfId="49597" xr:uid="{00000000-0005-0000-0000-00006EBB0000}"/>
    <cellStyle name="Итог 15 2 2 3 2" xfId="49598" xr:uid="{00000000-0005-0000-0000-00006FBB0000}"/>
    <cellStyle name="Итог 15 2 2 3 3" xfId="49599" xr:uid="{00000000-0005-0000-0000-000070BB0000}"/>
    <cellStyle name="Итог 15 2 2 4" xfId="49600" xr:uid="{00000000-0005-0000-0000-000071BB0000}"/>
    <cellStyle name="Итог 15 2 2 4 2" xfId="49601" xr:uid="{00000000-0005-0000-0000-000072BB0000}"/>
    <cellStyle name="Итог 15 2 2 4 3" xfId="49602" xr:uid="{00000000-0005-0000-0000-000073BB0000}"/>
    <cellStyle name="Итог 15 2 2 5" xfId="49603" xr:uid="{00000000-0005-0000-0000-000074BB0000}"/>
    <cellStyle name="Итог 15 2 2 6" xfId="49604" xr:uid="{00000000-0005-0000-0000-000075BB0000}"/>
    <cellStyle name="Итог 15 2 2 7" xfId="49605" xr:uid="{00000000-0005-0000-0000-000076BB0000}"/>
    <cellStyle name="Итог 15 2 3" xfId="49606" xr:uid="{00000000-0005-0000-0000-000077BB0000}"/>
    <cellStyle name="Итог 15 2 3 2" xfId="49607" xr:uid="{00000000-0005-0000-0000-000078BB0000}"/>
    <cellStyle name="Итог 15 2 3 3" xfId="49608" xr:uid="{00000000-0005-0000-0000-000079BB0000}"/>
    <cellStyle name="Итог 15 2 4" xfId="49609" xr:uid="{00000000-0005-0000-0000-00007ABB0000}"/>
    <cellStyle name="Итог 15 2 4 2" xfId="49610" xr:uid="{00000000-0005-0000-0000-00007BBB0000}"/>
    <cellStyle name="Итог 15 2 4 3" xfId="49611" xr:uid="{00000000-0005-0000-0000-00007CBB0000}"/>
    <cellStyle name="Итог 15 2 5" xfId="49612" xr:uid="{00000000-0005-0000-0000-00007DBB0000}"/>
    <cellStyle name="Итог 15 2 5 2" xfId="49613" xr:uid="{00000000-0005-0000-0000-00007EBB0000}"/>
    <cellStyle name="Итог 15 2 5 3" xfId="49614" xr:uid="{00000000-0005-0000-0000-00007FBB0000}"/>
    <cellStyle name="Итог 15 2 6" xfId="49615" xr:uid="{00000000-0005-0000-0000-000080BB0000}"/>
    <cellStyle name="Итог 15 2 7" xfId="49616" xr:uid="{00000000-0005-0000-0000-000081BB0000}"/>
    <cellStyle name="Итог 15 3" xfId="49617" xr:uid="{00000000-0005-0000-0000-000082BB0000}"/>
    <cellStyle name="Итог 15 3 2" xfId="49618" xr:uid="{00000000-0005-0000-0000-000083BB0000}"/>
    <cellStyle name="Итог 15 3 2 2" xfId="49619" xr:uid="{00000000-0005-0000-0000-000084BB0000}"/>
    <cellStyle name="Итог 15 3 2 3" xfId="49620" xr:uid="{00000000-0005-0000-0000-000085BB0000}"/>
    <cellStyle name="Итог 15 3 3" xfId="49621" xr:uid="{00000000-0005-0000-0000-000086BB0000}"/>
    <cellStyle name="Итог 15 3 3 2" xfId="49622" xr:uid="{00000000-0005-0000-0000-000087BB0000}"/>
    <cellStyle name="Итог 15 3 3 3" xfId="49623" xr:uid="{00000000-0005-0000-0000-000088BB0000}"/>
    <cellStyle name="Итог 15 3 4" xfId="49624" xr:uid="{00000000-0005-0000-0000-000089BB0000}"/>
    <cellStyle name="Итог 15 3 4 2" xfId="49625" xr:uid="{00000000-0005-0000-0000-00008ABB0000}"/>
    <cellStyle name="Итог 15 3 4 3" xfId="49626" xr:uid="{00000000-0005-0000-0000-00008BBB0000}"/>
    <cellStyle name="Итог 15 3 5" xfId="49627" xr:uid="{00000000-0005-0000-0000-00008CBB0000}"/>
    <cellStyle name="Итог 15 3 6" xfId="49628" xr:uid="{00000000-0005-0000-0000-00008DBB0000}"/>
    <cellStyle name="Итог 15 3 7" xfId="49629" xr:uid="{00000000-0005-0000-0000-00008EBB0000}"/>
    <cellStyle name="Итог 15 4" xfId="49630" xr:uid="{00000000-0005-0000-0000-00008FBB0000}"/>
    <cellStyle name="Итог 15 4 2" xfId="49631" xr:uid="{00000000-0005-0000-0000-000090BB0000}"/>
    <cellStyle name="Итог 15 4 2 2" xfId="49632" xr:uid="{00000000-0005-0000-0000-000091BB0000}"/>
    <cellStyle name="Итог 15 4 2 3" xfId="49633" xr:uid="{00000000-0005-0000-0000-000092BB0000}"/>
    <cellStyle name="Итог 15 4 3" xfId="49634" xr:uid="{00000000-0005-0000-0000-000093BB0000}"/>
    <cellStyle name="Итог 15 4 3 2" xfId="49635" xr:uid="{00000000-0005-0000-0000-000094BB0000}"/>
    <cellStyle name="Итог 15 4 3 3" xfId="49636" xr:uid="{00000000-0005-0000-0000-000095BB0000}"/>
    <cellStyle name="Итог 15 4 4" xfId="49637" xr:uid="{00000000-0005-0000-0000-000096BB0000}"/>
    <cellStyle name="Итог 15 4 4 2" xfId="49638" xr:uid="{00000000-0005-0000-0000-000097BB0000}"/>
    <cellStyle name="Итог 15 4 4 3" xfId="49639" xr:uid="{00000000-0005-0000-0000-000098BB0000}"/>
    <cellStyle name="Итог 15 4 5" xfId="49640" xr:uid="{00000000-0005-0000-0000-000099BB0000}"/>
    <cellStyle name="Итог 15 4 6" xfId="49641" xr:uid="{00000000-0005-0000-0000-00009ABB0000}"/>
    <cellStyle name="Итог 15 4 7" xfId="49642" xr:uid="{00000000-0005-0000-0000-00009BBB0000}"/>
    <cellStyle name="Итог 15 5" xfId="49643" xr:uid="{00000000-0005-0000-0000-00009CBB0000}"/>
    <cellStyle name="Итог 15 5 2" xfId="49644" xr:uid="{00000000-0005-0000-0000-00009DBB0000}"/>
    <cellStyle name="Итог 15 5 3" xfId="49645" xr:uid="{00000000-0005-0000-0000-00009EBB0000}"/>
    <cellStyle name="Итог 15 6" xfId="49646" xr:uid="{00000000-0005-0000-0000-00009FBB0000}"/>
    <cellStyle name="Итог 15 6 2" xfId="49647" xr:uid="{00000000-0005-0000-0000-0000A0BB0000}"/>
    <cellStyle name="Итог 15 6 3" xfId="49648" xr:uid="{00000000-0005-0000-0000-0000A1BB0000}"/>
    <cellStyle name="Итог 15 7" xfId="49649" xr:uid="{00000000-0005-0000-0000-0000A2BB0000}"/>
    <cellStyle name="Итог 15 8" xfId="49650" xr:uid="{00000000-0005-0000-0000-0000A3BB0000}"/>
    <cellStyle name="Итог 16" xfId="27173" xr:uid="{00000000-0005-0000-0000-0000A4BB0000}"/>
    <cellStyle name="Итог 16 2" xfId="27174" xr:uid="{00000000-0005-0000-0000-0000A5BB0000}"/>
    <cellStyle name="Итог 16 2 2" xfId="49651" xr:uid="{00000000-0005-0000-0000-0000A6BB0000}"/>
    <cellStyle name="Итог 16 2 2 2" xfId="49652" xr:uid="{00000000-0005-0000-0000-0000A7BB0000}"/>
    <cellStyle name="Итог 16 2 2 2 2" xfId="49653" xr:uid="{00000000-0005-0000-0000-0000A8BB0000}"/>
    <cellStyle name="Итог 16 2 2 2 3" xfId="49654" xr:uid="{00000000-0005-0000-0000-0000A9BB0000}"/>
    <cellStyle name="Итог 16 2 2 3" xfId="49655" xr:uid="{00000000-0005-0000-0000-0000AABB0000}"/>
    <cellStyle name="Итог 16 2 2 3 2" xfId="49656" xr:uid="{00000000-0005-0000-0000-0000ABBB0000}"/>
    <cellStyle name="Итог 16 2 2 3 3" xfId="49657" xr:uid="{00000000-0005-0000-0000-0000ACBB0000}"/>
    <cellStyle name="Итог 16 2 2 4" xfId="49658" xr:uid="{00000000-0005-0000-0000-0000ADBB0000}"/>
    <cellStyle name="Итог 16 2 2 4 2" xfId="49659" xr:uid="{00000000-0005-0000-0000-0000AEBB0000}"/>
    <cellStyle name="Итог 16 2 2 4 3" xfId="49660" xr:uid="{00000000-0005-0000-0000-0000AFBB0000}"/>
    <cellStyle name="Итог 16 2 2 5" xfId="49661" xr:uid="{00000000-0005-0000-0000-0000B0BB0000}"/>
    <cellStyle name="Итог 16 2 2 6" xfId="49662" xr:uid="{00000000-0005-0000-0000-0000B1BB0000}"/>
    <cellStyle name="Итог 16 2 2 7" xfId="49663" xr:uid="{00000000-0005-0000-0000-0000B2BB0000}"/>
    <cellStyle name="Итог 16 2 3" xfId="49664" xr:uid="{00000000-0005-0000-0000-0000B3BB0000}"/>
    <cellStyle name="Итог 16 2 3 2" xfId="49665" xr:uid="{00000000-0005-0000-0000-0000B4BB0000}"/>
    <cellStyle name="Итог 16 2 3 3" xfId="49666" xr:uid="{00000000-0005-0000-0000-0000B5BB0000}"/>
    <cellStyle name="Итог 16 2 4" xfId="49667" xr:uid="{00000000-0005-0000-0000-0000B6BB0000}"/>
    <cellStyle name="Итог 16 2 4 2" xfId="49668" xr:uid="{00000000-0005-0000-0000-0000B7BB0000}"/>
    <cellStyle name="Итог 16 2 4 3" xfId="49669" xr:uid="{00000000-0005-0000-0000-0000B8BB0000}"/>
    <cellStyle name="Итог 16 2 5" xfId="49670" xr:uid="{00000000-0005-0000-0000-0000B9BB0000}"/>
    <cellStyle name="Итог 16 2 5 2" xfId="49671" xr:uid="{00000000-0005-0000-0000-0000BABB0000}"/>
    <cellStyle name="Итог 16 2 5 3" xfId="49672" xr:uid="{00000000-0005-0000-0000-0000BBBB0000}"/>
    <cellStyle name="Итог 16 2 6" xfId="49673" xr:uid="{00000000-0005-0000-0000-0000BCBB0000}"/>
    <cellStyle name="Итог 16 2 7" xfId="49674" xr:uid="{00000000-0005-0000-0000-0000BDBB0000}"/>
    <cellStyle name="Итог 16 3" xfId="49675" xr:uid="{00000000-0005-0000-0000-0000BEBB0000}"/>
    <cellStyle name="Итог 16 3 2" xfId="49676" xr:uid="{00000000-0005-0000-0000-0000BFBB0000}"/>
    <cellStyle name="Итог 16 3 2 2" xfId="49677" xr:uid="{00000000-0005-0000-0000-0000C0BB0000}"/>
    <cellStyle name="Итог 16 3 2 3" xfId="49678" xr:uid="{00000000-0005-0000-0000-0000C1BB0000}"/>
    <cellStyle name="Итог 16 3 3" xfId="49679" xr:uid="{00000000-0005-0000-0000-0000C2BB0000}"/>
    <cellStyle name="Итог 16 3 3 2" xfId="49680" xr:uid="{00000000-0005-0000-0000-0000C3BB0000}"/>
    <cellStyle name="Итог 16 3 3 3" xfId="49681" xr:uid="{00000000-0005-0000-0000-0000C4BB0000}"/>
    <cellStyle name="Итог 16 3 4" xfId="49682" xr:uid="{00000000-0005-0000-0000-0000C5BB0000}"/>
    <cellStyle name="Итог 16 3 4 2" xfId="49683" xr:uid="{00000000-0005-0000-0000-0000C6BB0000}"/>
    <cellStyle name="Итог 16 3 4 3" xfId="49684" xr:uid="{00000000-0005-0000-0000-0000C7BB0000}"/>
    <cellStyle name="Итог 16 3 5" xfId="49685" xr:uid="{00000000-0005-0000-0000-0000C8BB0000}"/>
    <cellStyle name="Итог 16 3 6" xfId="49686" xr:uid="{00000000-0005-0000-0000-0000C9BB0000}"/>
    <cellStyle name="Итог 16 3 7" xfId="49687" xr:uid="{00000000-0005-0000-0000-0000CABB0000}"/>
    <cellStyle name="Итог 16 4" xfId="49688" xr:uid="{00000000-0005-0000-0000-0000CBBB0000}"/>
    <cellStyle name="Итог 16 4 2" xfId="49689" xr:uid="{00000000-0005-0000-0000-0000CCBB0000}"/>
    <cellStyle name="Итог 16 4 2 2" xfId="49690" xr:uid="{00000000-0005-0000-0000-0000CDBB0000}"/>
    <cellStyle name="Итог 16 4 2 3" xfId="49691" xr:uid="{00000000-0005-0000-0000-0000CEBB0000}"/>
    <cellStyle name="Итог 16 4 3" xfId="49692" xr:uid="{00000000-0005-0000-0000-0000CFBB0000}"/>
    <cellStyle name="Итог 16 4 3 2" xfId="49693" xr:uid="{00000000-0005-0000-0000-0000D0BB0000}"/>
    <cellStyle name="Итог 16 4 3 3" xfId="49694" xr:uid="{00000000-0005-0000-0000-0000D1BB0000}"/>
    <cellStyle name="Итог 16 4 4" xfId="49695" xr:uid="{00000000-0005-0000-0000-0000D2BB0000}"/>
    <cellStyle name="Итог 16 4 4 2" xfId="49696" xr:uid="{00000000-0005-0000-0000-0000D3BB0000}"/>
    <cellStyle name="Итог 16 4 4 3" xfId="49697" xr:uid="{00000000-0005-0000-0000-0000D4BB0000}"/>
    <cellStyle name="Итог 16 4 5" xfId="49698" xr:uid="{00000000-0005-0000-0000-0000D5BB0000}"/>
    <cellStyle name="Итог 16 4 6" xfId="49699" xr:uid="{00000000-0005-0000-0000-0000D6BB0000}"/>
    <cellStyle name="Итог 16 4 7" xfId="49700" xr:uid="{00000000-0005-0000-0000-0000D7BB0000}"/>
    <cellStyle name="Итог 16 5" xfId="49701" xr:uid="{00000000-0005-0000-0000-0000D8BB0000}"/>
    <cellStyle name="Итог 16 5 2" xfId="49702" xr:uid="{00000000-0005-0000-0000-0000D9BB0000}"/>
    <cellStyle name="Итог 16 5 3" xfId="49703" xr:uid="{00000000-0005-0000-0000-0000DABB0000}"/>
    <cellStyle name="Итог 16 6" xfId="49704" xr:uid="{00000000-0005-0000-0000-0000DBBB0000}"/>
    <cellStyle name="Итог 16 6 2" xfId="49705" xr:uid="{00000000-0005-0000-0000-0000DCBB0000}"/>
    <cellStyle name="Итог 16 6 3" xfId="49706" xr:uid="{00000000-0005-0000-0000-0000DDBB0000}"/>
    <cellStyle name="Итог 16 7" xfId="49707" xr:uid="{00000000-0005-0000-0000-0000DEBB0000}"/>
    <cellStyle name="Итог 16 8" xfId="49708" xr:uid="{00000000-0005-0000-0000-0000DFBB0000}"/>
    <cellStyle name="Итог 17" xfId="27175" xr:uid="{00000000-0005-0000-0000-0000E0BB0000}"/>
    <cellStyle name="Итог 17 2" xfId="27176" xr:uid="{00000000-0005-0000-0000-0000E1BB0000}"/>
    <cellStyle name="Итог 17 2 2" xfId="49709" xr:uid="{00000000-0005-0000-0000-0000E2BB0000}"/>
    <cellStyle name="Итог 17 2 2 2" xfId="49710" xr:uid="{00000000-0005-0000-0000-0000E3BB0000}"/>
    <cellStyle name="Итог 17 2 2 2 2" xfId="49711" xr:uid="{00000000-0005-0000-0000-0000E4BB0000}"/>
    <cellStyle name="Итог 17 2 2 2 3" xfId="49712" xr:uid="{00000000-0005-0000-0000-0000E5BB0000}"/>
    <cellStyle name="Итог 17 2 2 3" xfId="49713" xr:uid="{00000000-0005-0000-0000-0000E6BB0000}"/>
    <cellStyle name="Итог 17 2 2 3 2" xfId="49714" xr:uid="{00000000-0005-0000-0000-0000E7BB0000}"/>
    <cellStyle name="Итог 17 2 2 3 3" xfId="49715" xr:uid="{00000000-0005-0000-0000-0000E8BB0000}"/>
    <cellStyle name="Итог 17 2 2 4" xfId="49716" xr:uid="{00000000-0005-0000-0000-0000E9BB0000}"/>
    <cellStyle name="Итог 17 2 2 4 2" xfId="49717" xr:uid="{00000000-0005-0000-0000-0000EABB0000}"/>
    <cellStyle name="Итог 17 2 2 4 3" xfId="49718" xr:uid="{00000000-0005-0000-0000-0000EBBB0000}"/>
    <cellStyle name="Итог 17 2 2 5" xfId="49719" xr:uid="{00000000-0005-0000-0000-0000ECBB0000}"/>
    <cellStyle name="Итог 17 2 2 6" xfId="49720" xr:uid="{00000000-0005-0000-0000-0000EDBB0000}"/>
    <cellStyle name="Итог 17 2 2 7" xfId="49721" xr:uid="{00000000-0005-0000-0000-0000EEBB0000}"/>
    <cellStyle name="Итог 17 2 3" xfId="49722" xr:uid="{00000000-0005-0000-0000-0000EFBB0000}"/>
    <cellStyle name="Итог 17 2 3 2" xfId="49723" xr:uid="{00000000-0005-0000-0000-0000F0BB0000}"/>
    <cellStyle name="Итог 17 2 3 3" xfId="49724" xr:uid="{00000000-0005-0000-0000-0000F1BB0000}"/>
    <cellStyle name="Итог 17 2 4" xfId="49725" xr:uid="{00000000-0005-0000-0000-0000F2BB0000}"/>
    <cellStyle name="Итог 17 2 4 2" xfId="49726" xr:uid="{00000000-0005-0000-0000-0000F3BB0000}"/>
    <cellStyle name="Итог 17 2 4 3" xfId="49727" xr:uid="{00000000-0005-0000-0000-0000F4BB0000}"/>
    <cellStyle name="Итог 17 2 5" xfId="49728" xr:uid="{00000000-0005-0000-0000-0000F5BB0000}"/>
    <cellStyle name="Итог 17 2 5 2" xfId="49729" xr:uid="{00000000-0005-0000-0000-0000F6BB0000}"/>
    <cellStyle name="Итог 17 2 5 3" xfId="49730" xr:uid="{00000000-0005-0000-0000-0000F7BB0000}"/>
    <cellStyle name="Итог 17 2 6" xfId="49731" xr:uid="{00000000-0005-0000-0000-0000F8BB0000}"/>
    <cellStyle name="Итог 17 2 7" xfId="49732" xr:uid="{00000000-0005-0000-0000-0000F9BB0000}"/>
    <cellStyle name="Итог 17 3" xfId="49733" xr:uid="{00000000-0005-0000-0000-0000FABB0000}"/>
    <cellStyle name="Итог 17 3 2" xfId="49734" xr:uid="{00000000-0005-0000-0000-0000FBBB0000}"/>
    <cellStyle name="Итог 17 3 2 2" xfId="49735" xr:uid="{00000000-0005-0000-0000-0000FCBB0000}"/>
    <cellStyle name="Итог 17 3 2 3" xfId="49736" xr:uid="{00000000-0005-0000-0000-0000FDBB0000}"/>
    <cellStyle name="Итог 17 3 3" xfId="49737" xr:uid="{00000000-0005-0000-0000-0000FEBB0000}"/>
    <cellStyle name="Итог 17 3 3 2" xfId="49738" xr:uid="{00000000-0005-0000-0000-0000FFBB0000}"/>
    <cellStyle name="Итог 17 3 3 3" xfId="49739" xr:uid="{00000000-0005-0000-0000-000000BC0000}"/>
    <cellStyle name="Итог 17 3 4" xfId="49740" xr:uid="{00000000-0005-0000-0000-000001BC0000}"/>
    <cellStyle name="Итог 17 3 4 2" xfId="49741" xr:uid="{00000000-0005-0000-0000-000002BC0000}"/>
    <cellStyle name="Итог 17 3 4 3" xfId="49742" xr:uid="{00000000-0005-0000-0000-000003BC0000}"/>
    <cellStyle name="Итог 17 3 5" xfId="49743" xr:uid="{00000000-0005-0000-0000-000004BC0000}"/>
    <cellStyle name="Итог 17 3 6" xfId="49744" xr:uid="{00000000-0005-0000-0000-000005BC0000}"/>
    <cellStyle name="Итог 17 3 7" xfId="49745" xr:uid="{00000000-0005-0000-0000-000006BC0000}"/>
    <cellStyle name="Итог 17 4" xfId="49746" xr:uid="{00000000-0005-0000-0000-000007BC0000}"/>
    <cellStyle name="Итог 17 4 2" xfId="49747" xr:uid="{00000000-0005-0000-0000-000008BC0000}"/>
    <cellStyle name="Итог 17 4 2 2" xfId="49748" xr:uid="{00000000-0005-0000-0000-000009BC0000}"/>
    <cellStyle name="Итог 17 4 2 3" xfId="49749" xr:uid="{00000000-0005-0000-0000-00000ABC0000}"/>
    <cellStyle name="Итог 17 4 3" xfId="49750" xr:uid="{00000000-0005-0000-0000-00000BBC0000}"/>
    <cellStyle name="Итог 17 4 3 2" xfId="49751" xr:uid="{00000000-0005-0000-0000-00000CBC0000}"/>
    <cellStyle name="Итог 17 4 3 3" xfId="49752" xr:uid="{00000000-0005-0000-0000-00000DBC0000}"/>
    <cellStyle name="Итог 17 4 4" xfId="49753" xr:uid="{00000000-0005-0000-0000-00000EBC0000}"/>
    <cellStyle name="Итог 17 4 4 2" xfId="49754" xr:uid="{00000000-0005-0000-0000-00000FBC0000}"/>
    <cellStyle name="Итог 17 4 4 3" xfId="49755" xr:uid="{00000000-0005-0000-0000-000010BC0000}"/>
    <cellStyle name="Итог 17 4 5" xfId="49756" xr:uid="{00000000-0005-0000-0000-000011BC0000}"/>
    <cellStyle name="Итог 17 4 6" xfId="49757" xr:uid="{00000000-0005-0000-0000-000012BC0000}"/>
    <cellStyle name="Итог 17 4 7" xfId="49758" xr:uid="{00000000-0005-0000-0000-000013BC0000}"/>
    <cellStyle name="Итог 17 5" xfId="49759" xr:uid="{00000000-0005-0000-0000-000014BC0000}"/>
    <cellStyle name="Итог 17 5 2" xfId="49760" xr:uid="{00000000-0005-0000-0000-000015BC0000}"/>
    <cellStyle name="Итог 17 5 3" xfId="49761" xr:uid="{00000000-0005-0000-0000-000016BC0000}"/>
    <cellStyle name="Итог 17 6" xfId="49762" xr:uid="{00000000-0005-0000-0000-000017BC0000}"/>
    <cellStyle name="Итог 17 6 2" xfId="49763" xr:uid="{00000000-0005-0000-0000-000018BC0000}"/>
    <cellStyle name="Итог 17 6 3" xfId="49764" xr:uid="{00000000-0005-0000-0000-000019BC0000}"/>
    <cellStyle name="Итог 17 7" xfId="49765" xr:uid="{00000000-0005-0000-0000-00001ABC0000}"/>
    <cellStyle name="Итог 17 8" xfId="49766" xr:uid="{00000000-0005-0000-0000-00001BBC0000}"/>
    <cellStyle name="Итог 18" xfId="27177" xr:uid="{00000000-0005-0000-0000-00001CBC0000}"/>
    <cellStyle name="Итог 18 2" xfId="27178" xr:uid="{00000000-0005-0000-0000-00001DBC0000}"/>
    <cellStyle name="Итог 18 2 2" xfId="49767" xr:uid="{00000000-0005-0000-0000-00001EBC0000}"/>
    <cellStyle name="Итог 18 2 2 2" xfId="49768" xr:uid="{00000000-0005-0000-0000-00001FBC0000}"/>
    <cellStyle name="Итог 18 2 2 2 2" xfId="49769" xr:uid="{00000000-0005-0000-0000-000020BC0000}"/>
    <cellStyle name="Итог 18 2 2 2 3" xfId="49770" xr:uid="{00000000-0005-0000-0000-000021BC0000}"/>
    <cellStyle name="Итог 18 2 2 3" xfId="49771" xr:uid="{00000000-0005-0000-0000-000022BC0000}"/>
    <cellStyle name="Итог 18 2 2 3 2" xfId="49772" xr:uid="{00000000-0005-0000-0000-000023BC0000}"/>
    <cellStyle name="Итог 18 2 2 3 3" xfId="49773" xr:uid="{00000000-0005-0000-0000-000024BC0000}"/>
    <cellStyle name="Итог 18 2 2 4" xfId="49774" xr:uid="{00000000-0005-0000-0000-000025BC0000}"/>
    <cellStyle name="Итог 18 2 2 4 2" xfId="49775" xr:uid="{00000000-0005-0000-0000-000026BC0000}"/>
    <cellStyle name="Итог 18 2 2 4 3" xfId="49776" xr:uid="{00000000-0005-0000-0000-000027BC0000}"/>
    <cellStyle name="Итог 18 2 2 5" xfId="49777" xr:uid="{00000000-0005-0000-0000-000028BC0000}"/>
    <cellStyle name="Итог 18 2 2 6" xfId="49778" xr:uid="{00000000-0005-0000-0000-000029BC0000}"/>
    <cellStyle name="Итог 18 2 2 7" xfId="49779" xr:uid="{00000000-0005-0000-0000-00002ABC0000}"/>
    <cellStyle name="Итог 18 2 3" xfId="49780" xr:uid="{00000000-0005-0000-0000-00002BBC0000}"/>
    <cellStyle name="Итог 18 2 3 2" xfId="49781" xr:uid="{00000000-0005-0000-0000-00002CBC0000}"/>
    <cellStyle name="Итог 18 2 3 3" xfId="49782" xr:uid="{00000000-0005-0000-0000-00002DBC0000}"/>
    <cellStyle name="Итог 18 2 4" xfId="49783" xr:uid="{00000000-0005-0000-0000-00002EBC0000}"/>
    <cellStyle name="Итог 18 2 4 2" xfId="49784" xr:uid="{00000000-0005-0000-0000-00002FBC0000}"/>
    <cellStyle name="Итог 18 2 4 3" xfId="49785" xr:uid="{00000000-0005-0000-0000-000030BC0000}"/>
    <cellStyle name="Итог 18 2 5" xfId="49786" xr:uid="{00000000-0005-0000-0000-000031BC0000}"/>
    <cellStyle name="Итог 18 2 5 2" xfId="49787" xr:uid="{00000000-0005-0000-0000-000032BC0000}"/>
    <cellStyle name="Итог 18 2 5 3" xfId="49788" xr:uid="{00000000-0005-0000-0000-000033BC0000}"/>
    <cellStyle name="Итог 18 2 6" xfId="49789" xr:uid="{00000000-0005-0000-0000-000034BC0000}"/>
    <cellStyle name="Итог 18 2 7" xfId="49790" xr:uid="{00000000-0005-0000-0000-000035BC0000}"/>
    <cellStyle name="Итог 18 3" xfId="49791" xr:uid="{00000000-0005-0000-0000-000036BC0000}"/>
    <cellStyle name="Итог 18 3 2" xfId="49792" xr:uid="{00000000-0005-0000-0000-000037BC0000}"/>
    <cellStyle name="Итог 18 3 2 2" xfId="49793" xr:uid="{00000000-0005-0000-0000-000038BC0000}"/>
    <cellStyle name="Итог 18 3 2 3" xfId="49794" xr:uid="{00000000-0005-0000-0000-000039BC0000}"/>
    <cellStyle name="Итог 18 3 3" xfId="49795" xr:uid="{00000000-0005-0000-0000-00003ABC0000}"/>
    <cellStyle name="Итог 18 3 3 2" xfId="49796" xr:uid="{00000000-0005-0000-0000-00003BBC0000}"/>
    <cellStyle name="Итог 18 3 3 3" xfId="49797" xr:uid="{00000000-0005-0000-0000-00003CBC0000}"/>
    <cellStyle name="Итог 18 3 4" xfId="49798" xr:uid="{00000000-0005-0000-0000-00003DBC0000}"/>
    <cellStyle name="Итог 18 3 4 2" xfId="49799" xr:uid="{00000000-0005-0000-0000-00003EBC0000}"/>
    <cellStyle name="Итог 18 3 4 3" xfId="49800" xr:uid="{00000000-0005-0000-0000-00003FBC0000}"/>
    <cellStyle name="Итог 18 3 5" xfId="49801" xr:uid="{00000000-0005-0000-0000-000040BC0000}"/>
    <cellStyle name="Итог 18 3 6" xfId="49802" xr:uid="{00000000-0005-0000-0000-000041BC0000}"/>
    <cellStyle name="Итог 18 3 7" xfId="49803" xr:uid="{00000000-0005-0000-0000-000042BC0000}"/>
    <cellStyle name="Итог 18 4" xfId="49804" xr:uid="{00000000-0005-0000-0000-000043BC0000}"/>
    <cellStyle name="Итог 18 4 2" xfId="49805" xr:uid="{00000000-0005-0000-0000-000044BC0000}"/>
    <cellStyle name="Итог 18 4 2 2" xfId="49806" xr:uid="{00000000-0005-0000-0000-000045BC0000}"/>
    <cellStyle name="Итог 18 4 2 3" xfId="49807" xr:uid="{00000000-0005-0000-0000-000046BC0000}"/>
    <cellStyle name="Итог 18 4 3" xfId="49808" xr:uid="{00000000-0005-0000-0000-000047BC0000}"/>
    <cellStyle name="Итог 18 4 3 2" xfId="49809" xr:uid="{00000000-0005-0000-0000-000048BC0000}"/>
    <cellStyle name="Итог 18 4 3 3" xfId="49810" xr:uid="{00000000-0005-0000-0000-000049BC0000}"/>
    <cellStyle name="Итог 18 4 4" xfId="49811" xr:uid="{00000000-0005-0000-0000-00004ABC0000}"/>
    <cellStyle name="Итог 18 4 4 2" xfId="49812" xr:uid="{00000000-0005-0000-0000-00004BBC0000}"/>
    <cellStyle name="Итог 18 4 4 3" xfId="49813" xr:uid="{00000000-0005-0000-0000-00004CBC0000}"/>
    <cellStyle name="Итог 18 4 5" xfId="49814" xr:uid="{00000000-0005-0000-0000-00004DBC0000}"/>
    <cellStyle name="Итог 18 4 6" xfId="49815" xr:uid="{00000000-0005-0000-0000-00004EBC0000}"/>
    <cellStyle name="Итог 18 4 7" xfId="49816" xr:uid="{00000000-0005-0000-0000-00004FBC0000}"/>
    <cellStyle name="Итог 18 5" xfId="49817" xr:uid="{00000000-0005-0000-0000-000050BC0000}"/>
    <cellStyle name="Итог 18 5 2" xfId="49818" xr:uid="{00000000-0005-0000-0000-000051BC0000}"/>
    <cellStyle name="Итог 18 5 3" xfId="49819" xr:uid="{00000000-0005-0000-0000-000052BC0000}"/>
    <cellStyle name="Итог 18 6" xfId="49820" xr:uid="{00000000-0005-0000-0000-000053BC0000}"/>
    <cellStyle name="Итог 18 6 2" xfId="49821" xr:uid="{00000000-0005-0000-0000-000054BC0000}"/>
    <cellStyle name="Итог 18 6 3" xfId="49822" xr:uid="{00000000-0005-0000-0000-000055BC0000}"/>
    <cellStyle name="Итог 18 7" xfId="49823" xr:uid="{00000000-0005-0000-0000-000056BC0000}"/>
    <cellStyle name="Итог 18 8" xfId="49824" xr:uid="{00000000-0005-0000-0000-000057BC0000}"/>
    <cellStyle name="Итог 19" xfId="27179" xr:uid="{00000000-0005-0000-0000-000058BC0000}"/>
    <cellStyle name="Итог 19 2" xfId="27180" xr:uid="{00000000-0005-0000-0000-000059BC0000}"/>
    <cellStyle name="Итог 19 2 2" xfId="49825" xr:uid="{00000000-0005-0000-0000-00005ABC0000}"/>
    <cellStyle name="Итог 19 2 2 2" xfId="49826" xr:uid="{00000000-0005-0000-0000-00005BBC0000}"/>
    <cellStyle name="Итог 19 2 2 2 2" xfId="49827" xr:uid="{00000000-0005-0000-0000-00005CBC0000}"/>
    <cellStyle name="Итог 19 2 2 2 3" xfId="49828" xr:uid="{00000000-0005-0000-0000-00005DBC0000}"/>
    <cellStyle name="Итог 19 2 2 3" xfId="49829" xr:uid="{00000000-0005-0000-0000-00005EBC0000}"/>
    <cellStyle name="Итог 19 2 2 3 2" xfId="49830" xr:uid="{00000000-0005-0000-0000-00005FBC0000}"/>
    <cellStyle name="Итог 19 2 2 3 3" xfId="49831" xr:uid="{00000000-0005-0000-0000-000060BC0000}"/>
    <cellStyle name="Итог 19 2 2 4" xfId="49832" xr:uid="{00000000-0005-0000-0000-000061BC0000}"/>
    <cellStyle name="Итог 19 2 2 4 2" xfId="49833" xr:uid="{00000000-0005-0000-0000-000062BC0000}"/>
    <cellStyle name="Итог 19 2 2 4 3" xfId="49834" xr:uid="{00000000-0005-0000-0000-000063BC0000}"/>
    <cellStyle name="Итог 19 2 2 5" xfId="49835" xr:uid="{00000000-0005-0000-0000-000064BC0000}"/>
    <cellStyle name="Итог 19 2 2 6" xfId="49836" xr:uid="{00000000-0005-0000-0000-000065BC0000}"/>
    <cellStyle name="Итог 19 2 2 7" xfId="49837" xr:uid="{00000000-0005-0000-0000-000066BC0000}"/>
    <cellStyle name="Итог 19 2 3" xfId="49838" xr:uid="{00000000-0005-0000-0000-000067BC0000}"/>
    <cellStyle name="Итог 19 2 3 2" xfId="49839" xr:uid="{00000000-0005-0000-0000-000068BC0000}"/>
    <cellStyle name="Итог 19 2 3 3" xfId="49840" xr:uid="{00000000-0005-0000-0000-000069BC0000}"/>
    <cellStyle name="Итог 19 2 4" xfId="49841" xr:uid="{00000000-0005-0000-0000-00006ABC0000}"/>
    <cellStyle name="Итог 19 2 4 2" xfId="49842" xr:uid="{00000000-0005-0000-0000-00006BBC0000}"/>
    <cellStyle name="Итог 19 2 4 3" xfId="49843" xr:uid="{00000000-0005-0000-0000-00006CBC0000}"/>
    <cellStyle name="Итог 19 2 5" xfId="49844" xr:uid="{00000000-0005-0000-0000-00006DBC0000}"/>
    <cellStyle name="Итог 19 2 5 2" xfId="49845" xr:uid="{00000000-0005-0000-0000-00006EBC0000}"/>
    <cellStyle name="Итог 19 2 5 3" xfId="49846" xr:uid="{00000000-0005-0000-0000-00006FBC0000}"/>
    <cellStyle name="Итог 19 2 6" xfId="49847" xr:uid="{00000000-0005-0000-0000-000070BC0000}"/>
    <cellStyle name="Итог 19 2 7" xfId="49848" xr:uid="{00000000-0005-0000-0000-000071BC0000}"/>
    <cellStyle name="Итог 19 3" xfId="49849" xr:uid="{00000000-0005-0000-0000-000072BC0000}"/>
    <cellStyle name="Итог 19 3 2" xfId="49850" xr:uid="{00000000-0005-0000-0000-000073BC0000}"/>
    <cellStyle name="Итог 19 3 2 2" xfId="49851" xr:uid="{00000000-0005-0000-0000-000074BC0000}"/>
    <cellStyle name="Итог 19 3 2 3" xfId="49852" xr:uid="{00000000-0005-0000-0000-000075BC0000}"/>
    <cellStyle name="Итог 19 3 3" xfId="49853" xr:uid="{00000000-0005-0000-0000-000076BC0000}"/>
    <cellStyle name="Итог 19 3 3 2" xfId="49854" xr:uid="{00000000-0005-0000-0000-000077BC0000}"/>
    <cellStyle name="Итог 19 3 3 3" xfId="49855" xr:uid="{00000000-0005-0000-0000-000078BC0000}"/>
    <cellStyle name="Итог 19 3 4" xfId="49856" xr:uid="{00000000-0005-0000-0000-000079BC0000}"/>
    <cellStyle name="Итог 19 3 4 2" xfId="49857" xr:uid="{00000000-0005-0000-0000-00007ABC0000}"/>
    <cellStyle name="Итог 19 3 4 3" xfId="49858" xr:uid="{00000000-0005-0000-0000-00007BBC0000}"/>
    <cellStyle name="Итог 19 3 5" xfId="49859" xr:uid="{00000000-0005-0000-0000-00007CBC0000}"/>
    <cellStyle name="Итог 19 3 6" xfId="49860" xr:uid="{00000000-0005-0000-0000-00007DBC0000}"/>
    <cellStyle name="Итог 19 3 7" xfId="49861" xr:uid="{00000000-0005-0000-0000-00007EBC0000}"/>
    <cellStyle name="Итог 19 4" xfId="49862" xr:uid="{00000000-0005-0000-0000-00007FBC0000}"/>
    <cellStyle name="Итог 19 4 2" xfId="49863" xr:uid="{00000000-0005-0000-0000-000080BC0000}"/>
    <cellStyle name="Итог 19 4 2 2" xfId="49864" xr:uid="{00000000-0005-0000-0000-000081BC0000}"/>
    <cellStyle name="Итог 19 4 2 3" xfId="49865" xr:uid="{00000000-0005-0000-0000-000082BC0000}"/>
    <cellStyle name="Итог 19 4 3" xfId="49866" xr:uid="{00000000-0005-0000-0000-000083BC0000}"/>
    <cellStyle name="Итог 19 4 3 2" xfId="49867" xr:uid="{00000000-0005-0000-0000-000084BC0000}"/>
    <cellStyle name="Итог 19 4 3 3" xfId="49868" xr:uid="{00000000-0005-0000-0000-000085BC0000}"/>
    <cellStyle name="Итог 19 4 4" xfId="49869" xr:uid="{00000000-0005-0000-0000-000086BC0000}"/>
    <cellStyle name="Итог 19 4 4 2" xfId="49870" xr:uid="{00000000-0005-0000-0000-000087BC0000}"/>
    <cellStyle name="Итог 19 4 4 3" xfId="49871" xr:uid="{00000000-0005-0000-0000-000088BC0000}"/>
    <cellStyle name="Итог 19 4 5" xfId="49872" xr:uid="{00000000-0005-0000-0000-000089BC0000}"/>
    <cellStyle name="Итог 19 4 6" xfId="49873" xr:uid="{00000000-0005-0000-0000-00008ABC0000}"/>
    <cellStyle name="Итог 19 4 7" xfId="49874" xr:uid="{00000000-0005-0000-0000-00008BBC0000}"/>
    <cellStyle name="Итог 19 5" xfId="49875" xr:uid="{00000000-0005-0000-0000-00008CBC0000}"/>
    <cellStyle name="Итог 19 5 2" xfId="49876" xr:uid="{00000000-0005-0000-0000-00008DBC0000}"/>
    <cellStyle name="Итог 19 5 3" xfId="49877" xr:uid="{00000000-0005-0000-0000-00008EBC0000}"/>
    <cellStyle name="Итог 19 6" xfId="49878" xr:uid="{00000000-0005-0000-0000-00008FBC0000}"/>
    <cellStyle name="Итог 19 6 2" xfId="49879" xr:uid="{00000000-0005-0000-0000-000090BC0000}"/>
    <cellStyle name="Итог 19 6 3" xfId="49880" xr:uid="{00000000-0005-0000-0000-000091BC0000}"/>
    <cellStyle name="Итог 19 7" xfId="49881" xr:uid="{00000000-0005-0000-0000-000092BC0000}"/>
    <cellStyle name="Итог 19 8" xfId="49882" xr:uid="{00000000-0005-0000-0000-000093BC0000}"/>
    <cellStyle name="Итог 2" xfId="27181" xr:uid="{00000000-0005-0000-0000-000094BC0000}"/>
    <cellStyle name="Итог 2 10" xfId="27182" xr:uid="{00000000-0005-0000-0000-000095BC0000}"/>
    <cellStyle name="Итог 2 10 2" xfId="49883" xr:uid="{00000000-0005-0000-0000-000096BC0000}"/>
    <cellStyle name="Итог 2 10 2 2" xfId="49884" xr:uid="{00000000-0005-0000-0000-000097BC0000}"/>
    <cellStyle name="Итог 2 10 2 2 2" xfId="49885" xr:uid="{00000000-0005-0000-0000-000098BC0000}"/>
    <cellStyle name="Итог 2 10 2 2 2 2" xfId="49886" xr:uid="{00000000-0005-0000-0000-000099BC0000}"/>
    <cellStyle name="Итог 2 10 2 2 2 3" xfId="49887" xr:uid="{00000000-0005-0000-0000-00009ABC0000}"/>
    <cellStyle name="Итог 2 10 2 2 3" xfId="49888" xr:uid="{00000000-0005-0000-0000-00009BBC0000}"/>
    <cellStyle name="Итог 2 10 2 2 3 2" xfId="49889" xr:uid="{00000000-0005-0000-0000-00009CBC0000}"/>
    <cellStyle name="Итог 2 10 2 2 3 3" xfId="49890" xr:uid="{00000000-0005-0000-0000-00009DBC0000}"/>
    <cellStyle name="Итог 2 10 2 2 4" xfId="49891" xr:uid="{00000000-0005-0000-0000-00009EBC0000}"/>
    <cellStyle name="Итог 2 10 2 2 4 2" xfId="49892" xr:uid="{00000000-0005-0000-0000-00009FBC0000}"/>
    <cellStyle name="Итог 2 10 2 2 4 3" xfId="49893" xr:uid="{00000000-0005-0000-0000-0000A0BC0000}"/>
    <cellStyle name="Итог 2 10 2 2 5" xfId="49894" xr:uid="{00000000-0005-0000-0000-0000A1BC0000}"/>
    <cellStyle name="Итог 2 10 2 2 6" xfId="49895" xr:uid="{00000000-0005-0000-0000-0000A2BC0000}"/>
    <cellStyle name="Итог 2 10 2 2 7" xfId="49896" xr:uid="{00000000-0005-0000-0000-0000A3BC0000}"/>
    <cellStyle name="Итог 2 10 2 3" xfId="49897" xr:uid="{00000000-0005-0000-0000-0000A4BC0000}"/>
    <cellStyle name="Итог 2 10 2 3 2" xfId="49898" xr:uid="{00000000-0005-0000-0000-0000A5BC0000}"/>
    <cellStyle name="Итог 2 10 2 3 3" xfId="49899" xr:uid="{00000000-0005-0000-0000-0000A6BC0000}"/>
    <cellStyle name="Итог 2 10 2 4" xfId="49900" xr:uid="{00000000-0005-0000-0000-0000A7BC0000}"/>
    <cellStyle name="Итог 2 10 2 4 2" xfId="49901" xr:uid="{00000000-0005-0000-0000-0000A8BC0000}"/>
    <cellStyle name="Итог 2 10 2 4 3" xfId="49902" xr:uid="{00000000-0005-0000-0000-0000A9BC0000}"/>
    <cellStyle name="Итог 2 10 2 5" xfId="49903" xr:uid="{00000000-0005-0000-0000-0000AABC0000}"/>
    <cellStyle name="Итог 2 10 2 5 2" xfId="49904" xr:uid="{00000000-0005-0000-0000-0000ABBC0000}"/>
    <cellStyle name="Итог 2 10 2 5 3" xfId="49905" xr:uid="{00000000-0005-0000-0000-0000ACBC0000}"/>
    <cellStyle name="Итог 2 10 2 6" xfId="49906" xr:uid="{00000000-0005-0000-0000-0000ADBC0000}"/>
    <cellStyle name="Итог 2 10 2 7" xfId="49907" xr:uid="{00000000-0005-0000-0000-0000AEBC0000}"/>
    <cellStyle name="Итог 2 10 3" xfId="49908" xr:uid="{00000000-0005-0000-0000-0000AFBC0000}"/>
    <cellStyle name="Итог 2 10 3 2" xfId="49909" xr:uid="{00000000-0005-0000-0000-0000B0BC0000}"/>
    <cellStyle name="Итог 2 10 3 2 2" xfId="49910" xr:uid="{00000000-0005-0000-0000-0000B1BC0000}"/>
    <cellStyle name="Итог 2 10 3 2 3" xfId="49911" xr:uid="{00000000-0005-0000-0000-0000B2BC0000}"/>
    <cellStyle name="Итог 2 10 3 3" xfId="49912" xr:uid="{00000000-0005-0000-0000-0000B3BC0000}"/>
    <cellStyle name="Итог 2 10 3 3 2" xfId="49913" xr:uid="{00000000-0005-0000-0000-0000B4BC0000}"/>
    <cellStyle name="Итог 2 10 3 3 3" xfId="49914" xr:uid="{00000000-0005-0000-0000-0000B5BC0000}"/>
    <cellStyle name="Итог 2 10 3 4" xfId="49915" xr:uid="{00000000-0005-0000-0000-0000B6BC0000}"/>
    <cellStyle name="Итог 2 10 3 4 2" xfId="49916" xr:uid="{00000000-0005-0000-0000-0000B7BC0000}"/>
    <cellStyle name="Итог 2 10 3 4 3" xfId="49917" xr:uid="{00000000-0005-0000-0000-0000B8BC0000}"/>
    <cellStyle name="Итог 2 10 3 5" xfId="49918" xr:uid="{00000000-0005-0000-0000-0000B9BC0000}"/>
    <cellStyle name="Итог 2 10 3 6" xfId="49919" xr:uid="{00000000-0005-0000-0000-0000BABC0000}"/>
    <cellStyle name="Итог 2 10 3 7" xfId="49920" xr:uid="{00000000-0005-0000-0000-0000BBBC0000}"/>
    <cellStyle name="Итог 2 10 4" xfId="49921" xr:uid="{00000000-0005-0000-0000-0000BCBC0000}"/>
    <cellStyle name="Итог 2 10 4 2" xfId="49922" xr:uid="{00000000-0005-0000-0000-0000BDBC0000}"/>
    <cellStyle name="Итог 2 10 4 2 2" xfId="49923" xr:uid="{00000000-0005-0000-0000-0000BEBC0000}"/>
    <cellStyle name="Итог 2 10 4 2 3" xfId="49924" xr:uid="{00000000-0005-0000-0000-0000BFBC0000}"/>
    <cellStyle name="Итог 2 10 4 3" xfId="49925" xr:uid="{00000000-0005-0000-0000-0000C0BC0000}"/>
    <cellStyle name="Итог 2 10 4 3 2" xfId="49926" xr:uid="{00000000-0005-0000-0000-0000C1BC0000}"/>
    <cellStyle name="Итог 2 10 4 3 3" xfId="49927" xr:uid="{00000000-0005-0000-0000-0000C2BC0000}"/>
    <cellStyle name="Итог 2 10 4 4" xfId="49928" xr:uid="{00000000-0005-0000-0000-0000C3BC0000}"/>
    <cellStyle name="Итог 2 10 4 4 2" xfId="49929" xr:uid="{00000000-0005-0000-0000-0000C4BC0000}"/>
    <cellStyle name="Итог 2 10 4 4 3" xfId="49930" xr:uid="{00000000-0005-0000-0000-0000C5BC0000}"/>
    <cellStyle name="Итог 2 10 4 5" xfId="49931" xr:uid="{00000000-0005-0000-0000-0000C6BC0000}"/>
    <cellStyle name="Итог 2 10 4 6" xfId="49932" xr:uid="{00000000-0005-0000-0000-0000C7BC0000}"/>
    <cellStyle name="Итог 2 10 4 7" xfId="49933" xr:uid="{00000000-0005-0000-0000-0000C8BC0000}"/>
    <cellStyle name="Итог 2 10 5" xfId="49934" xr:uid="{00000000-0005-0000-0000-0000C9BC0000}"/>
    <cellStyle name="Итог 2 10 5 2" xfId="49935" xr:uid="{00000000-0005-0000-0000-0000CABC0000}"/>
    <cellStyle name="Итог 2 10 5 3" xfId="49936" xr:uid="{00000000-0005-0000-0000-0000CBBC0000}"/>
    <cellStyle name="Итог 2 10 6" xfId="49937" xr:uid="{00000000-0005-0000-0000-0000CCBC0000}"/>
    <cellStyle name="Итог 2 10 6 2" xfId="49938" xr:uid="{00000000-0005-0000-0000-0000CDBC0000}"/>
    <cellStyle name="Итог 2 10 6 3" xfId="49939" xr:uid="{00000000-0005-0000-0000-0000CEBC0000}"/>
    <cellStyle name="Итог 2 10 7" xfId="49940" xr:uid="{00000000-0005-0000-0000-0000CFBC0000}"/>
    <cellStyle name="Итог 2 10 8" xfId="49941" xr:uid="{00000000-0005-0000-0000-0000D0BC0000}"/>
    <cellStyle name="Итог 2 11" xfId="27183" xr:uid="{00000000-0005-0000-0000-0000D1BC0000}"/>
    <cellStyle name="Итог 2 11 2" xfId="49942" xr:uid="{00000000-0005-0000-0000-0000D2BC0000}"/>
    <cellStyle name="Итог 2 11 2 2" xfId="49943" xr:uid="{00000000-0005-0000-0000-0000D3BC0000}"/>
    <cellStyle name="Итог 2 11 2 2 2" xfId="49944" xr:uid="{00000000-0005-0000-0000-0000D4BC0000}"/>
    <cellStyle name="Итог 2 11 2 2 2 2" xfId="49945" xr:uid="{00000000-0005-0000-0000-0000D5BC0000}"/>
    <cellStyle name="Итог 2 11 2 2 2 3" xfId="49946" xr:uid="{00000000-0005-0000-0000-0000D6BC0000}"/>
    <cellStyle name="Итог 2 11 2 2 3" xfId="49947" xr:uid="{00000000-0005-0000-0000-0000D7BC0000}"/>
    <cellStyle name="Итог 2 11 2 2 3 2" xfId="49948" xr:uid="{00000000-0005-0000-0000-0000D8BC0000}"/>
    <cellStyle name="Итог 2 11 2 2 3 3" xfId="49949" xr:uid="{00000000-0005-0000-0000-0000D9BC0000}"/>
    <cellStyle name="Итог 2 11 2 2 4" xfId="49950" xr:uid="{00000000-0005-0000-0000-0000DABC0000}"/>
    <cellStyle name="Итог 2 11 2 2 4 2" xfId="49951" xr:uid="{00000000-0005-0000-0000-0000DBBC0000}"/>
    <cellStyle name="Итог 2 11 2 2 4 3" xfId="49952" xr:uid="{00000000-0005-0000-0000-0000DCBC0000}"/>
    <cellStyle name="Итог 2 11 2 2 5" xfId="49953" xr:uid="{00000000-0005-0000-0000-0000DDBC0000}"/>
    <cellStyle name="Итог 2 11 2 2 6" xfId="49954" xr:uid="{00000000-0005-0000-0000-0000DEBC0000}"/>
    <cellStyle name="Итог 2 11 2 2 7" xfId="49955" xr:uid="{00000000-0005-0000-0000-0000DFBC0000}"/>
    <cellStyle name="Итог 2 11 2 3" xfId="49956" xr:uid="{00000000-0005-0000-0000-0000E0BC0000}"/>
    <cellStyle name="Итог 2 11 2 3 2" xfId="49957" xr:uid="{00000000-0005-0000-0000-0000E1BC0000}"/>
    <cellStyle name="Итог 2 11 2 3 3" xfId="49958" xr:uid="{00000000-0005-0000-0000-0000E2BC0000}"/>
    <cellStyle name="Итог 2 11 2 4" xfId="49959" xr:uid="{00000000-0005-0000-0000-0000E3BC0000}"/>
    <cellStyle name="Итог 2 11 2 4 2" xfId="49960" xr:uid="{00000000-0005-0000-0000-0000E4BC0000}"/>
    <cellStyle name="Итог 2 11 2 4 3" xfId="49961" xr:uid="{00000000-0005-0000-0000-0000E5BC0000}"/>
    <cellStyle name="Итог 2 11 2 5" xfId="49962" xr:uid="{00000000-0005-0000-0000-0000E6BC0000}"/>
    <cellStyle name="Итог 2 11 2 5 2" xfId="49963" xr:uid="{00000000-0005-0000-0000-0000E7BC0000}"/>
    <cellStyle name="Итог 2 11 2 5 3" xfId="49964" xr:uid="{00000000-0005-0000-0000-0000E8BC0000}"/>
    <cellStyle name="Итог 2 11 2 6" xfId="49965" xr:uid="{00000000-0005-0000-0000-0000E9BC0000}"/>
    <cellStyle name="Итог 2 11 2 7" xfId="49966" xr:uid="{00000000-0005-0000-0000-0000EABC0000}"/>
    <cellStyle name="Итог 2 11 3" xfId="49967" xr:uid="{00000000-0005-0000-0000-0000EBBC0000}"/>
    <cellStyle name="Итог 2 11 3 2" xfId="49968" xr:uid="{00000000-0005-0000-0000-0000ECBC0000}"/>
    <cellStyle name="Итог 2 11 3 2 2" xfId="49969" xr:uid="{00000000-0005-0000-0000-0000EDBC0000}"/>
    <cellStyle name="Итог 2 11 3 2 3" xfId="49970" xr:uid="{00000000-0005-0000-0000-0000EEBC0000}"/>
    <cellStyle name="Итог 2 11 3 3" xfId="49971" xr:uid="{00000000-0005-0000-0000-0000EFBC0000}"/>
    <cellStyle name="Итог 2 11 3 3 2" xfId="49972" xr:uid="{00000000-0005-0000-0000-0000F0BC0000}"/>
    <cellStyle name="Итог 2 11 3 3 3" xfId="49973" xr:uid="{00000000-0005-0000-0000-0000F1BC0000}"/>
    <cellStyle name="Итог 2 11 3 4" xfId="49974" xr:uid="{00000000-0005-0000-0000-0000F2BC0000}"/>
    <cellStyle name="Итог 2 11 3 4 2" xfId="49975" xr:uid="{00000000-0005-0000-0000-0000F3BC0000}"/>
    <cellStyle name="Итог 2 11 3 4 3" xfId="49976" xr:uid="{00000000-0005-0000-0000-0000F4BC0000}"/>
    <cellStyle name="Итог 2 11 3 5" xfId="49977" xr:uid="{00000000-0005-0000-0000-0000F5BC0000}"/>
    <cellStyle name="Итог 2 11 3 6" xfId="49978" xr:uid="{00000000-0005-0000-0000-0000F6BC0000}"/>
    <cellStyle name="Итог 2 11 3 7" xfId="49979" xr:uid="{00000000-0005-0000-0000-0000F7BC0000}"/>
    <cellStyle name="Итог 2 11 4" xfId="49980" xr:uid="{00000000-0005-0000-0000-0000F8BC0000}"/>
    <cellStyle name="Итог 2 11 4 2" xfId="49981" xr:uid="{00000000-0005-0000-0000-0000F9BC0000}"/>
    <cellStyle name="Итог 2 11 4 2 2" xfId="49982" xr:uid="{00000000-0005-0000-0000-0000FABC0000}"/>
    <cellStyle name="Итог 2 11 4 2 3" xfId="49983" xr:uid="{00000000-0005-0000-0000-0000FBBC0000}"/>
    <cellStyle name="Итог 2 11 4 3" xfId="49984" xr:uid="{00000000-0005-0000-0000-0000FCBC0000}"/>
    <cellStyle name="Итог 2 11 4 3 2" xfId="49985" xr:uid="{00000000-0005-0000-0000-0000FDBC0000}"/>
    <cellStyle name="Итог 2 11 4 3 3" xfId="49986" xr:uid="{00000000-0005-0000-0000-0000FEBC0000}"/>
    <cellStyle name="Итог 2 11 4 4" xfId="49987" xr:uid="{00000000-0005-0000-0000-0000FFBC0000}"/>
    <cellStyle name="Итог 2 11 4 4 2" xfId="49988" xr:uid="{00000000-0005-0000-0000-000000BD0000}"/>
    <cellStyle name="Итог 2 11 4 4 3" xfId="49989" xr:uid="{00000000-0005-0000-0000-000001BD0000}"/>
    <cellStyle name="Итог 2 11 4 5" xfId="49990" xr:uid="{00000000-0005-0000-0000-000002BD0000}"/>
    <cellStyle name="Итог 2 11 4 6" xfId="49991" xr:uid="{00000000-0005-0000-0000-000003BD0000}"/>
    <cellStyle name="Итог 2 11 4 7" xfId="49992" xr:uid="{00000000-0005-0000-0000-000004BD0000}"/>
    <cellStyle name="Итог 2 11 5" xfId="49993" xr:uid="{00000000-0005-0000-0000-000005BD0000}"/>
    <cellStyle name="Итог 2 11 5 2" xfId="49994" xr:uid="{00000000-0005-0000-0000-000006BD0000}"/>
    <cellStyle name="Итог 2 11 5 3" xfId="49995" xr:uid="{00000000-0005-0000-0000-000007BD0000}"/>
    <cellStyle name="Итог 2 11 6" xfId="49996" xr:uid="{00000000-0005-0000-0000-000008BD0000}"/>
    <cellStyle name="Итог 2 11 6 2" xfId="49997" xr:uid="{00000000-0005-0000-0000-000009BD0000}"/>
    <cellStyle name="Итог 2 11 6 3" xfId="49998" xr:uid="{00000000-0005-0000-0000-00000ABD0000}"/>
    <cellStyle name="Итог 2 11 7" xfId="49999" xr:uid="{00000000-0005-0000-0000-00000BBD0000}"/>
    <cellStyle name="Итог 2 11 8" xfId="50000" xr:uid="{00000000-0005-0000-0000-00000CBD0000}"/>
    <cellStyle name="Итог 2 12" xfId="50001" xr:uid="{00000000-0005-0000-0000-00000DBD0000}"/>
    <cellStyle name="Итог 2 12 2" xfId="50002" xr:uid="{00000000-0005-0000-0000-00000EBD0000}"/>
    <cellStyle name="Итог 2 12 2 2" xfId="50003" xr:uid="{00000000-0005-0000-0000-00000FBD0000}"/>
    <cellStyle name="Итог 2 12 2 2 2" xfId="50004" xr:uid="{00000000-0005-0000-0000-000010BD0000}"/>
    <cellStyle name="Итог 2 12 2 2 2 2" xfId="50005" xr:uid="{00000000-0005-0000-0000-000011BD0000}"/>
    <cellStyle name="Итог 2 12 2 2 2 3" xfId="50006" xr:uid="{00000000-0005-0000-0000-000012BD0000}"/>
    <cellStyle name="Итог 2 12 2 2 3" xfId="50007" xr:uid="{00000000-0005-0000-0000-000013BD0000}"/>
    <cellStyle name="Итог 2 12 2 2 3 2" xfId="50008" xr:uid="{00000000-0005-0000-0000-000014BD0000}"/>
    <cellStyle name="Итог 2 12 2 2 3 3" xfId="50009" xr:uid="{00000000-0005-0000-0000-000015BD0000}"/>
    <cellStyle name="Итог 2 12 2 2 4" xfId="50010" xr:uid="{00000000-0005-0000-0000-000016BD0000}"/>
    <cellStyle name="Итог 2 12 2 2 4 2" xfId="50011" xr:uid="{00000000-0005-0000-0000-000017BD0000}"/>
    <cellStyle name="Итог 2 12 2 2 4 3" xfId="50012" xr:uid="{00000000-0005-0000-0000-000018BD0000}"/>
    <cellStyle name="Итог 2 12 2 2 5" xfId="50013" xr:uid="{00000000-0005-0000-0000-000019BD0000}"/>
    <cellStyle name="Итог 2 12 2 2 6" xfId="50014" xr:uid="{00000000-0005-0000-0000-00001ABD0000}"/>
    <cellStyle name="Итог 2 12 2 2 7" xfId="50015" xr:uid="{00000000-0005-0000-0000-00001BBD0000}"/>
    <cellStyle name="Итог 2 12 2 3" xfId="50016" xr:uid="{00000000-0005-0000-0000-00001CBD0000}"/>
    <cellStyle name="Итог 2 12 2 3 2" xfId="50017" xr:uid="{00000000-0005-0000-0000-00001DBD0000}"/>
    <cellStyle name="Итог 2 12 2 3 3" xfId="50018" xr:uid="{00000000-0005-0000-0000-00001EBD0000}"/>
    <cellStyle name="Итог 2 12 2 4" xfId="50019" xr:uid="{00000000-0005-0000-0000-00001FBD0000}"/>
    <cellStyle name="Итог 2 12 2 4 2" xfId="50020" xr:uid="{00000000-0005-0000-0000-000020BD0000}"/>
    <cellStyle name="Итог 2 12 2 4 3" xfId="50021" xr:uid="{00000000-0005-0000-0000-000021BD0000}"/>
    <cellStyle name="Итог 2 12 2 5" xfId="50022" xr:uid="{00000000-0005-0000-0000-000022BD0000}"/>
    <cellStyle name="Итог 2 12 2 5 2" xfId="50023" xr:uid="{00000000-0005-0000-0000-000023BD0000}"/>
    <cellStyle name="Итог 2 12 2 5 3" xfId="50024" xr:uid="{00000000-0005-0000-0000-000024BD0000}"/>
    <cellStyle name="Итог 2 12 2 6" xfId="50025" xr:uid="{00000000-0005-0000-0000-000025BD0000}"/>
    <cellStyle name="Итог 2 12 2 7" xfId="50026" xr:uid="{00000000-0005-0000-0000-000026BD0000}"/>
    <cellStyle name="Итог 2 12 3" xfId="50027" xr:uid="{00000000-0005-0000-0000-000027BD0000}"/>
    <cellStyle name="Итог 2 12 3 2" xfId="50028" xr:uid="{00000000-0005-0000-0000-000028BD0000}"/>
    <cellStyle name="Итог 2 12 3 2 2" xfId="50029" xr:uid="{00000000-0005-0000-0000-000029BD0000}"/>
    <cellStyle name="Итог 2 12 3 2 3" xfId="50030" xr:uid="{00000000-0005-0000-0000-00002ABD0000}"/>
    <cellStyle name="Итог 2 12 3 3" xfId="50031" xr:uid="{00000000-0005-0000-0000-00002BBD0000}"/>
    <cellStyle name="Итог 2 12 3 3 2" xfId="50032" xr:uid="{00000000-0005-0000-0000-00002CBD0000}"/>
    <cellStyle name="Итог 2 12 3 3 3" xfId="50033" xr:uid="{00000000-0005-0000-0000-00002DBD0000}"/>
    <cellStyle name="Итог 2 12 3 4" xfId="50034" xr:uid="{00000000-0005-0000-0000-00002EBD0000}"/>
    <cellStyle name="Итог 2 12 3 4 2" xfId="50035" xr:uid="{00000000-0005-0000-0000-00002FBD0000}"/>
    <cellStyle name="Итог 2 12 3 4 3" xfId="50036" xr:uid="{00000000-0005-0000-0000-000030BD0000}"/>
    <cellStyle name="Итог 2 12 3 5" xfId="50037" xr:uid="{00000000-0005-0000-0000-000031BD0000}"/>
    <cellStyle name="Итог 2 12 3 6" xfId="50038" xr:uid="{00000000-0005-0000-0000-000032BD0000}"/>
    <cellStyle name="Итог 2 12 3 7" xfId="50039" xr:uid="{00000000-0005-0000-0000-000033BD0000}"/>
    <cellStyle name="Итог 2 12 4" xfId="50040" xr:uid="{00000000-0005-0000-0000-000034BD0000}"/>
    <cellStyle name="Итог 2 12 4 2" xfId="50041" xr:uid="{00000000-0005-0000-0000-000035BD0000}"/>
    <cellStyle name="Итог 2 12 4 2 2" xfId="50042" xr:uid="{00000000-0005-0000-0000-000036BD0000}"/>
    <cellStyle name="Итог 2 12 4 2 3" xfId="50043" xr:uid="{00000000-0005-0000-0000-000037BD0000}"/>
    <cellStyle name="Итог 2 12 4 3" xfId="50044" xr:uid="{00000000-0005-0000-0000-000038BD0000}"/>
    <cellStyle name="Итог 2 12 4 3 2" xfId="50045" xr:uid="{00000000-0005-0000-0000-000039BD0000}"/>
    <cellStyle name="Итог 2 12 4 3 3" xfId="50046" xr:uid="{00000000-0005-0000-0000-00003ABD0000}"/>
    <cellStyle name="Итог 2 12 4 4" xfId="50047" xr:uid="{00000000-0005-0000-0000-00003BBD0000}"/>
    <cellStyle name="Итог 2 12 4 4 2" xfId="50048" xr:uid="{00000000-0005-0000-0000-00003CBD0000}"/>
    <cellStyle name="Итог 2 12 4 4 3" xfId="50049" xr:uid="{00000000-0005-0000-0000-00003DBD0000}"/>
    <cellStyle name="Итог 2 12 4 5" xfId="50050" xr:uid="{00000000-0005-0000-0000-00003EBD0000}"/>
    <cellStyle name="Итог 2 12 4 6" xfId="50051" xr:uid="{00000000-0005-0000-0000-00003FBD0000}"/>
    <cellStyle name="Итог 2 12 4 7" xfId="50052" xr:uid="{00000000-0005-0000-0000-000040BD0000}"/>
    <cellStyle name="Итог 2 12 5" xfId="50053" xr:uid="{00000000-0005-0000-0000-000041BD0000}"/>
    <cellStyle name="Итог 2 12 5 2" xfId="50054" xr:uid="{00000000-0005-0000-0000-000042BD0000}"/>
    <cellStyle name="Итог 2 12 5 3" xfId="50055" xr:uid="{00000000-0005-0000-0000-000043BD0000}"/>
    <cellStyle name="Итог 2 12 6" xfId="50056" xr:uid="{00000000-0005-0000-0000-000044BD0000}"/>
    <cellStyle name="Итог 2 12 6 2" xfId="50057" xr:uid="{00000000-0005-0000-0000-000045BD0000}"/>
    <cellStyle name="Итог 2 12 6 3" xfId="50058" xr:uid="{00000000-0005-0000-0000-000046BD0000}"/>
    <cellStyle name="Итог 2 12 7" xfId="50059" xr:uid="{00000000-0005-0000-0000-000047BD0000}"/>
    <cellStyle name="Итог 2 12 8" xfId="50060" xr:uid="{00000000-0005-0000-0000-000048BD0000}"/>
    <cellStyle name="Итог 2 13" xfId="50061" xr:uid="{00000000-0005-0000-0000-000049BD0000}"/>
    <cellStyle name="Итог 2 13 2" xfId="50062" xr:uid="{00000000-0005-0000-0000-00004ABD0000}"/>
    <cellStyle name="Итог 2 13 2 2" xfId="50063" xr:uid="{00000000-0005-0000-0000-00004BBD0000}"/>
    <cellStyle name="Итог 2 13 2 2 2" xfId="50064" xr:uid="{00000000-0005-0000-0000-00004CBD0000}"/>
    <cellStyle name="Итог 2 13 2 2 2 2" xfId="50065" xr:uid="{00000000-0005-0000-0000-00004DBD0000}"/>
    <cellStyle name="Итог 2 13 2 2 2 3" xfId="50066" xr:uid="{00000000-0005-0000-0000-00004EBD0000}"/>
    <cellStyle name="Итог 2 13 2 2 3" xfId="50067" xr:uid="{00000000-0005-0000-0000-00004FBD0000}"/>
    <cellStyle name="Итог 2 13 2 2 3 2" xfId="50068" xr:uid="{00000000-0005-0000-0000-000050BD0000}"/>
    <cellStyle name="Итог 2 13 2 2 3 3" xfId="50069" xr:uid="{00000000-0005-0000-0000-000051BD0000}"/>
    <cellStyle name="Итог 2 13 2 2 4" xfId="50070" xr:uid="{00000000-0005-0000-0000-000052BD0000}"/>
    <cellStyle name="Итог 2 13 2 2 4 2" xfId="50071" xr:uid="{00000000-0005-0000-0000-000053BD0000}"/>
    <cellStyle name="Итог 2 13 2 2 4 3" xfId="50072" xr:uid="{00000000-0005-0000-0000-000054BD0000}"/>
    <cellStyle name="Итог 2 13 2 2 5" xfId="50073" xr:uid="{00000000-0005-0000-0000-000055BD0000}"/>
    <cellStyle name="Итог 2 13 2 2 6" xfId="50074" xr:uid="{00000000-0005-0000-0000-000056BD0000}"/>
    <cellStyle name="Итог 2 13 2 2 7" xfId="50075" xr:uid="{00000000-0005-0000-0000-000057BD0000}"/>
    <cellStyle name="Итог 2 13 2 3" xfId="50076" xr:uid="{00000000-0005-0000-0000-000058BD0000}"/>
    <cellStyle name="Итог 2 13 2 3 2" xfId="50077" xr:uid="{00000000-0005-0000-0000-000059BD0000}"/>
    <cellStyle name="Итог 2 13 2 3 3" xfId="50078" xr:uid="{00000000-0005-0000-0000-00005ABD0000}"/>
    <cellStyle name="Итог 2 13 2 4" xfId="50079" xr:uid="{00000000-0005-0000-0000-00005BBD0000}"/>
    <cellStyle name="Итог 2 13 2 4 2" xfId="50080" xr:uid="{00000000-0005-0000-0000-00005CBD0000}"/>
    <cellStyle name="Итог 2 13 2 4 3" xfId="50081" xr:uid="{00000000-0005-0000-0000-00005DBD0000}"/>
    <cellStyle name="Итог 2 13 2 5" xfId="50082" xr:uid="{00000000-0005-0000-0000-00005EBD0000}"/>
    <cellStyle name="Итог 2 13 2 5 2" xfId="50083" xr:uid="{00000000-0005-0000-0000-00005FBD0000}"/>
    <cellStyle name="Итог 2 13 2 5 3" xfId="50084" xr:uid="{00000000-0005-0000-0000-000060BD0000}"/>
    <cellStyle name="Итог 2 13 2 6" xfId="50085" xr:uid="{00000000-0005-0000-0000-000061BD0000}"/>
    <cellStyle name="Итог 2 13 2 7" xfId="50086" xr:uid="{00000000-0005-0000-0000-000062BD0000}"/>
    <cellStyle name="Итог 2 13 3" xfId="50087" xr:uid="{00000000-0005-0000-0000-000063BD0000}"/>
    <cellStyle name="Итог 2 13 3 2" xfId="50088" xr:uid="{00000000-0005-0000-0000-000064BD0000}"/>
    <cellStyle name="Итог 2 13 3 2 2" xfId="50089" xr:uid="{00000000-0005-0000-0000-000065BD0000}"/>
    <cellStyle name="Итог 2 13 3 2 3" xfId="50090" xr:uid="{00000000-0005-0000-0000-000066BD0000}"/>
    <cellStyle name="Итог 2 13 3 3" xfId="50091" xr:uid="{00000000-0005-0000-0000-000067BD0000}"/>
    <cellStyle name="Итог 2 13 3 3 2" xfId="50092" xr:uid="{00000000-0005-0000-0000-000068BD0000}"/>
    <cellStyle name="Итог 2 13 3 3 3" xfId="50093" xr:uid="{00000000-0005-0000-0000-000069BD0000}"/>
    <cellStyle name="Итог 2 13 3 4" xfId="50094" xr:uid="{00000000-0005-0000-0000-00006ABD0000}"/>
    <cellStyle name="Итог 2 13 3 4 2" xfId="50095" xr:uid="{00000000-0005-0000-0000-00006BBD0000}"/>
    <cellStyle name="Итог 2 13 3 4 3" xfId="50096" xr:uid="{00000000-0005-0000-0000-00006CBD0000}"/>
    <cellStyle name="Итог 2 13 3 5" xfId="50097" xr:uid="{00000000-0005-0000-0000-00006DBD0000}"/>
    <cellStyle name="Итог 2 13 3 6" xfId="50098" xr:uid="{00000000-0005-0000-0000-00006EBD0000}"/>
    <cellStyle name="Итог 2 13 3 7" xfId="50099" xr:uid="{00000000-0005-0000-0000-00006FBD0000}"/>
    <cellStyle name="Итог 2 13 4" xfId="50100" xr:uid="{00000000-0005-0000-0000-000070BD0000}"/>
    <cellStyle name="Итог 2 13 4 2" xfId="50101" xr:uid="{00000000-0005-0000-0000-000071BD0000}"/>
    <cellStyle name="Итог 2 13 4 2 2" xfId="50102" xr:uid="{00000000-0005-0000-0000-000072BD0000}"/>
    <cellStyle name="Итог 2 13 4 2 3" xfId="50103" xr:uid="{00000000-0005-0000-0000-000073BD0000}"/>
    <cellStyle name="Итог 2 13 4 3" xfId="50104" xr:uid="{00000000-0005-0000-0000-000074BD0000}"/>
    <cellStyle name="Итог 2 13 4 3 2" xfId="50105" xr:uid="{00000000-0005-0000-0000-000075BD0000}"/>
    <cellStyle name="Итог 2 13 4 3 3" xfId="50106" xr:uid="{00000000-0005-0000-0000-000076BD0000}"/>
    <cellStyle name="Итог 2 13 4 4" xfId="50107" xr:uid="{00000000-0005-0000-0000-000077BD0000}"/>
    <cellStyle name="Итог 2 13 4 4 2" xfId="50108" xr:uid="{00000000-0005-0000-0000-000078BD0000}"/>
    <cellStyle name="Итог 2 13 4 4 3" xfId="50109" xr:uid="{00000000-0005-0000-0000-000079BD0000}"/>
    <cellStyle name="Итог 2 13 4 5" xfId="50110" xr:uid="{00000000-0005-0000-0000-00007ABD0000}"/>
    <cellStyle name="Итог 2 13 4 6" xfId="50111" xr:uid="{00000000-0005-0000-0000-00007BBD0000}"/>
    <cellStyle name="Итог 2 13 4 7" xfId="50112" xr:uid="{00000000-0005-0000-0000-00007CBD0000}"/>
    <cellStyle name="Итог 2 13 5" xfId="50113" xr:uid="{00000000-0005-0000-0000-00007DBD0000}"/>
    <cellStyle name="Итог 2 13 5 2" xfId="50114" xr:uid="{00000000-0005-0000-0000-00007EBD0000}"/>
    <cellStyle name="Итог 2 13 5 3" xfId="50115" xr:uid="{00000000-0005-0000-0000-00007FBD0000}"/>
    <cellStyle name="Итог 2 13 6" xfId="50116" xr:uid="{00000000-0005-0000-0000-000080BD0000}"/>
    <cellStyle name="Итог 2 13 6 2" xfId="50117" xr:uid="{00000000-0005-0000-0000-000081BD0000}"/>
    <cellStyle name="Итог 2 13 6 3" xfId="50118" xr:uid="{00000000-0005-0000-0000-000082BD0000}"/>
    <cellStyle name="Итог 2 13 7" xfId="50119" xr:uid="{00000000-0005-0000-0000-000083BD0000}"/>
    <cellStyle name="Итог 2 13 8" xfId="50120" xr:uid="{00000000-0005-0000-0000-000084BD0000}"/>
    <cellStyle name="Итог 2 14" xfId="50121" xr:uid="{00000000-0005-0000-0000-000085BD0000}"/>
    <cellStyle name="Итог 2 14 2" xfId="50122" xr:uid="{00000000-0005-0000-0000-000086BD0000}"/>
    <cellStyle name="Итог 2 14 2 2" xfId="50123" xr:uid="{00000000-0005-0000-0000-000087BD0000}"/>
    <cellStyle name="Итог 2 14 2 2 2" xfId="50124" xr:uid="{00000000-0005-0000-0000-000088BD0000}"/>
    <cellStyle name="Итог 2 14 2 2 2 2" xfId="50125" xr:uid="{00000000-0005-0000-0000-000089BD0000}"/>
    <cellStyle name="Итог 2 14 2 2 2 3" xfId="50126" xr:uid="{00000000-0005-0000-0000-00008ABD0000}"/>
    <cellStyle name="Итог 2 14 2 2 3" xfId="50127" xr:uid="{00000000-0005-0000-0000-00008BBD0000}"/>
    <cellStyle name="Итог 2 14 2 2 3 2" xfId="50128" xr:uid="{00000000-0005-0000-0000-00008CBD0000}"/>
    <cellStyle name="Итог 2 14 2 2 3 3" xfId="50129" xr:uid="{00000000-0005-0000-0000-00008DBD0000}"/>
    <cellStyle name="Итог 2 14 2 2 4" xfId="50130" xr:uid="{00000000-0005-0000-0000-00008EBD0000}"/>
    <cellStyle name="Итог 2 14 2 2 4 2" xfId="50131" xr:uid="{00000000-0005-0000-0000-00008FBD0000}"/>
    <cellStyle name="Итог 2 14 2 2 4 3" xfId="50132" xr:uid="{00000000-0005-0000-0000-000090BD0000}"/>
    <cellStyle name="Итог 2 14 2 2 5" xfId="50133" xr:uid="{00000000-0005-0000-0000-000091BD0000}"/>
    <cellStyle name="Итог 2 14 2 2 6" xfId="50134" xr:uid="{00000000-0005-0000-0000-000092BD0000}"/>
    <cellStyle name="Итог 2 14 2 2 7" xfId="50135" xr:uid="{00000000-0005-0000-0000-000093BD0000}"/>
    <cellStyle name="Итог 2 14 2 3" xfId="50136" xr:uid="{00000000-0005-0000-0000-000094BD0000}"/>
    <cellStyle name="Итог 2 14 2 3 2" xfId="50137" xr:uid="{00000000-0005-0000-0000-000095BD0000}"/>
    <cellStyle name="Итог 2 14 2 3 3" xfId="50138" xr:uid="{00000000-0005-0000-0000-000096BD0000}"/>
    <cellStyle name="Итог 2 14 2 4" xfId="50139" xr:uid="{00000000-0005-0000-0000-000097BD0000}"/>
    <cellStyle name="Итог 2 14 2 4 2" xfId="50140" xr:uid="{00000000-0005-0000-0000-000098BD0000}"/>
    <cellStyle name="Итог 2 14 2 4 3" xfId="50141" xr:uid="{00000000-0005-0000-0000-000099BD0000}"/>
    <cellStyle name="Итог 2 14 2 5" xfId="50142" xr:uid="{00000000-0005-0000-0000-00009ABD0000}"/>
    <cellStyle name="Итог 2 14 2 5 2" xfId="50143" xr:uid="{00000000-0005-0000-0000-00009BBD0000}"/>
    <cellStyle name="Итог 2 14 2 5 3" xfId="50144" xr:uid="{00000000-0005-0000-0000-00009CBD0000}"/>
    <cellStyle name="Итог 2 14 2 6" xfId="50145" xr:uid="{00000000-0005-0000-0000-00009DBD0000}"/>
    <cellStyle name="Итог 2 14 2 7" xfId="50146" xr:uid="{00000000-0005-0000-0000-00009EBD0000}"/>
    <cellStyle name="Итог 2 14 3" xfId="50147" xr:uid="{00000000-0005-0000-0000-00009FBD0000}"/>
    <cellStyle name="Итог 2 14 3 2" xfId="50148" xr:uid="{00000000-0005-0000-0000-0000A0BD0000}"/>
    <cellStyle name="Итог 2 14 3 2 2" xfId="50149" xr:uid="{00000000-0005-0000-0000-0000A1BD0000}"/>
    <cellStyle name="Итог 2 14 3 2 3" xfId="50150" xr:uid="{00000000-0005-0000-0000-0000A2BD0000}"/>
    <cellStyle name="Итог 2 14 3 3" xfId="50151" xr:uid="{00000000-0005-0000-0000-0000A3BD0000}"/>
    <cellStyle name="Итог 2 14 3 3 2" xfId="50152" xr:uid="{00000000-0005-0000-0000-0000A4BD0000}"/>
    <cellStyle name="Итог 2 14 3 3 3" xfId="50153" xr:uid="{00000000-0005-0000-0000-0000A5BD0000}"/>
    <cellStyle name="Итог 2 14 3 4" xfId="50154" xr:uid="{00000000-0005-0000-0000-0000A6BD0000}"/>
    <cellStyle name="Итог 2 14 3 4 2" xfId="50155" xr:uid="{00000000-0005-0000-0000-0000A7BD0000}"/>
    <cellStyle name="Итог 2 14 3 4 3" xfId="50156" xr:uid="{00000000-0005-0000-0000-0000A8BD0000}"/>
    <cellStyle name="Итог 2 14 3 5" xfId="50157" xr:uid="{00000000-0005-0000-0000-0000A9BD0000}"/>
    <cellStyle name="Итог 2 14 3 6" xfId="50158" xr:uid="{00000000-0005-0000-0000-0000AABD0000}"/>
    <cellStyle name="Итог 2 14 3 7" xfId="50159" xr:uid="{00000000-0005-0000-0000-0000ABBD0000}"/>
    <cellStyle name="Итог 2 14 4" xfId="50160" xr:uid="{00000000-0005-0000-0000-0000ACBD0000}"/>
    <cellStyle name="Итог 2 14 4 2" xfId="50161" xr:uid="{00000000-0005-0000-0000-0000ADBD0000}"/>
    <cellStyle name="Итог 2 14 4 2 2" xfId="50162" xr:uid="{00000000-0005-0000-0000-0000AEBD0000}"/>
    <cellStyle name="Итог 2 14 4 2 3" xfId="50163" xr:uid="{00000000-0005-0000-0000-0000AFBD0000}"/>
    <cellStyle name="Итог 2 14 4 3" xfId="50164" xr:uid="{00000000-0005-0000-0000-0000B0BD0000}"/>
    <cellStyle name="Итог 2 14 4 3 2" xfId="50165" xr:uid="{00000000-0005-0000-0000-0000B1BD0000}"/>
    <cellStyle name="Итог 2 14 4 3 3" xfId="50166" xr:uid="{00000000-0005-0000-0000-0000B2BD0000}"/>
    <cellStyle name="Итог 2 14 4 4" xfId="50167" xr:uid="{00000000-0005-0000-0000-0000B3BD0000}"/>
    <cellStyle name="Итог 2 14 4 4 2" xfId="50168" xr:uid="{00000000-0005-0000-0000-0000B4BD0000}"/>
    <cellStyle name="Итог 2 14 4 4 3" xfId="50169" xr:uid="{00000000-0005-0000-0000-0000B5BD0000}"/>
    <cellStyle name="Итог 2 14 4 5" xfId="50170" xr:uid="{00000000-0005-0000-0000-0000B6BD0000}"/>
    <cellStyle name="Итог 2 14 4 6" xfId="50171" xr:uid="{00000000-0005-0000-0000-0000B7BD0000}"/>
    <cellStyle name="Итог 2 14 4 7" xfId="50172" xr:uid="{00000000-0005-0000-0000-0000B8BD0000}"/>
    <cellStyle name="Итог 2 14 5" xfId="50173" xr:uid="{00000000-0005-0000-0000-0000B9BD0000}"/>
    <cellStyle name="Итог 2 14 5 2" xfId="50174" xr:uid="{00000000-0005-0000-0000-0000BABD0000}"/>
    <cellStyle name="Итог 2 14 5 3" xfId="50175" xr:uid="{00000000-0005-0000-0000-0000BBBD0000}"/>
    <cellStyle name="Итог 2 14 6" xfId="50176" xr:uid="{00000000-0005-0000-0000-0000BCBD0000}"/>
    <cellStyle name="Итог 2 14 6 2" xfId="50177" xr:uid="{00000000-0005-0000-0000-0000BDBD0000}"/>
    <cellStyle name="Итог 2 14 6 3" xfId="50178" xr:uid="{00000000-0005-0000-0000-0000BEBD0000}"/>
    <cellStyle name="Итог 2 14 7" xfId="50179" xr:uid="{00000000-0005-0000-0000-0000BFBD0000}"/>
    <cellStyle name="Итог 2 14 8" xfId="50180" xr:uid="{00000000-0005-0000-0000-0000C0BD0000}"/>
    <cellStyle name="Итог 2 15" xfId="50181" xr:uid="{00000000-0005-0000-0000-0000C1BD0000}"/>
    <cellStyle name="Итог 2 15 2" xfId="50182" xr:uid="{00000000-0005-0000-0000-0000C2BD0000}"/>
    <cellStyle name="Итог 2 15 2 2" xfId="50183" xr:uid="{00000000-0005-0000-0000-0000C3BD0000}"/>
    <cellStyle name="Итог 2 15 2 2 2" xfId="50184" xr:uid="{00000000-0005-0000-0000-0000C4BD0000}"/>
    <cellStyle name="Итог 2 15 2 2 2 2" xfId="50185" xr:uid="{00000000-0005-0000-0000-0000C5BD0000}"/>
    <cellStyle name="Итог 2 15 2 2 2 3" xfId="50186" xr:uid="{00000000-0005-0000-0000-0000C6BD0000}"/>
    <cellStyle name="Итог 2 15 2 2 3" xfId="50187" xr:uid="{00000000-0005-0000-0000-0000C7BD0000}"/>
    <cellStyle name="Итог 2 15 2 2 3 2" xfId="50188" xr:uid="{00000000-0005-0000-0000-0000C8BD0000}"/>
    <cellStyle name="Итог 2 15 2 2 3 3" xfId="50189" xr:uid="{00000000-0005-0000-0000-0000C9BD0000}"/>
    <cellStyle name="Итог 2 15 2 2 4" xfId="50190" xr:uid="{00000000-0005-0000-0000-0000CABD0000}"/>
    <cellStyle name="Итог 2 15 2 2 4 2" xfId="50191" xr:uid="{00000000-0005-0000-0000-0000CBBD0000}"/>
    <cellStyle name="Итог 2 15 2 2 4 3" xfId="50192" xr:uid="{00000000-0005-0000-0000-0000CCBD0000}"/>
    <cellStyle name="Итог 2 15 2 2 5" xfId="50193" xr:uid="{00000000-0005-0000-0000-0000CDBD0000}"/>
    <cellStyle name="Итог 2 15 2 2 6" xfId="50194" xr:uid="{00000000-0005-0000-0000-0000CEBD0000}"/>
    <cellStyle name="Итог 2 15 2 2 7" xfId="50195" xr:uid="{00000000-0005-0000-0000-0000CFBD0000}"/>
    <cellStyle name="Итог 2 15 2 3" xfId="50196" xr:uid="{00000000-0005-0000-0000-0000D0BD0000}"/>
    <cellStyle name="Итог 2 15 2 3 2" xfId="50197" xr:uid="{00000000-0005-0000-0000-0000D1BD0000}"/>
    <cellStyle name="Итог 2 15 2 3 3" xfId="50198" xr:uid="{00000000-0005-0000-0000-0000D2BD0000}"/>
    <cellStyle name="Итог 2 15 2 4" xfId="50199" xr:uid="{00000000-0005-0000-0000-0000D3BD0000}"/>
    <cellStyle name="Итог 2 15 2 4 2" xfId="50200" xr:uid="{00000000-0005-0000-0000-0000D4BD0000}"/>
    <cellStyle name="Итог 2 15 2 4 3" xfId="50201" xr:uid="{00000000-0005-0000-0000-0000D5BD0000}"/>
    <cellStyle name="Итог 2 15 2 5" xfId="50202" xr:uid="{00000000-0005-0000-0000-0000D6BD0000}"/>
    <cellStyle name="Итог 2 15 2 5 2" xfId="50203" xr:uid="{00000000-0005-0000-0000-0000D7BD0000}"/>
    <cellStyle name="Итог 2 15 2 5 3" xfId="50204" xr:uid="{00000000-0005-0000-0000-0000D8BD0000}"/>
    <cellStyle name="Итог 2 15 2 6" xfId="50205" xr:uid="{00000000-0005-0000-0000-0000D9BD0000}"/>
    <cellStyle name="Итог 2 15 2 7" xfId="50206" xr:uid="{00000000-0005-0000-0000-0000DABD0000}"/>
    <cellStyle name="Итог 2 15 3" xfId="50207" xr:uid="{00000000-0005-0000-0000-0000DBBD0000}"/>
    <cellStyle name="Итог 2 15 3 2" xfId="50208" xr:uid="{00000000-0005-0000-0000-0000DCBD0000}"/>
    <cellStyle name="Итог 2 15 3 2 2" xfId="50209" xr:uid="{00000000-0005-0000-0000-0000DDBD0000}"/>
    <cellStyle name="Итог 2 15 3 2 3" xfId="50210" xr:uid="{00000000-0005-0000-0000-0000DEBD0000}"/>
    <cellStyle name="Итог 2 15 3 3" xfId="50211" xr:uid="{00000000-0005-0000-0000-0000DFBD0000}"/>
    <cellStyle name="Итог 2 15 3 3 2" xfId="50212" xr:uid="{00000000-0005-0000-0000-0000E0BD0000}"/>
    <cellStyle name="Итог 2 15 3 3 3" xfId="50213" xr:uid="{00000000-0005-0000-0000-0000E1BD0000}"/>
    <cellStyle name="Итог 2 15 3 4" xfId="50214" xr:uid="{00000000-0005-0000-0000-0000E2BD0000}"/>
    <cellStyle name="Итог 2 15 3 4 2" xfId="50215" xr:uid="{00000000-0005-0000-0000-0000E3BD0000}"/>
    <cellStyle name="Итог 2 15 3 4 3" xfId="50216" xr:uid="{00000000-0005-0000-0000-0000E4BD0000}"/>
    <cellStyle name="Итог 2 15 3 5" xfId="50217" xr:uid="{00000000-0005-0000-0000-0000E5BD0000}"/>
    <cellStyle name="Итог 2 15 3 6" xfId="50218" xr:uid="{00000000-0005-0000-0000-0000E6BD0000}"/>
    <cellStyle name="Итог 2 15 3 7" xfId="50219" xr:uid="{00000000-0005-0000-0000-0000E7BD0000}"/>
    <cellStyle name="Итог 2 15 4" xfId="50220" xr:uid="{00000000-0005-0000-0000-0000E8BD0000}"/>
    <cellStyle name="Итог 2 15 4 2" xfId="50221" xr:uid="{00000000-0005-0000-0000-0000E9BD0000}"/>
    <cellStyle name="Итог 2 15 4 2 2" xfId="50222" xr:uid="{00000000-0005-0000-0000-0000EABD0000}"/>
    <cellStyle name="Итог 2 15 4 2 3" xfId="50223" xr:uid="{00000000-0005-0000-0000-0000EBBD0000}"/>
    <cellStyle name="Итог 2 15 4 3" xfId="50224" xr:uid="{00000000-0005-0000-0000-0000ECBD0000}"/>
    <cellStyle name="Итог 2 15 4 3 2" xfId="50225" xr:uid="{00000000-0005-0000-0000-0000EDBD0000}"/>
    <cellStyle name="Итог 2 15 4 3 3" xfId="50226" xr:uid="{00000000-0005-0000-0000-0000EEBD0000}"/>
    <cellStyle name="Итог 2 15 4 4" xfId="50227" xr:uid="{00000000-0005-0000-0000-0000EFBD0000}"/>
    <cellStyle name="Итог 2 15 4 4 2" xfId="50228" xr:uid="{00000000-0005-0000-0000-0000F0BD0000}"/>
    <cellStyle name="Итог 2 15 4 4 3" xfId="50229" xr:uid="{00000000-0005-0000-0000-0000F1BD0000}"/>
    <cellStyle name="Итог 2 15 4 5" xfId="50230" xr:uid="{00000000-0005-0000-0000-0000F2BD0000}"/>
    <cellStyle name="Итог 2 15 4 6" xfId="50231" xr:uid="{00000000-0005-0000-0000-0000F3BD0000}"/>
    <cellStyle name="Итог 2 15 4 7" xfId="50232" xr:uid="{00000000-0005-0000-0000-0000F4BD0000}"/>
    <cellStyle name="Итог 2 15 5" xfId="50233" xr:uid="{00000000-0005-0000-0000-0000F5BD0000}"/>
    <cellStyle name="Итог 2 15 5 2" xfId="50234" xr:uid="{00000000-0005-0000-0000-0000F6BD0000}"/>
    <cellStyle name="Итог 2 15 5 3" xfId="50235" xr:uid="{00000000-0005-0000-0000-0000F7BD0000}"/>
    <cellStyle name="Итог 2 15 6" xfId="50236" xr:uid="{00000000-0005-0000-0000-0000F8BD0000}"/>
    <cellStyle name="Итог 2 15 6 2" xfId="50237" xr:uid="{00000000-0005-0000-0000-0000F9BD0000}"/>
    <cellStyle name="Итог 2 15 6 3" xfId="50238" xr:uid="{00000000-0005-0000-0000-0000FABD0000}"/>
    <cellStyle name="Итог 2 15 7" xfId="50239" xr:uid="{00000000-0005-0000-0000-0000FBBD0000}"/>
    <cellStyle name="Итог 2 15 8" xfId="50240" xr:uid="{00000000-0005-0000-0000-0000FCBD0000}"/>
    <cellStyle name="Итог 2 16" xfId="50241" xr:uid="{00000000-0005-0000-0000-0000FDBD0000}"/>
    <cellStyle name="Итог 2 16 2" xfId="50242" xr:uid="{00000000-0005-0000-0000-0000FEBD0000}"/>
    <cellStyle name="Итог 2 16 2 2" xfId="50243" xr:uid="{00000000-0005-0000-0000-0000FFBD0000}"/>
    <cellStyle name="Итог 2 16 2 2 2" xfId="50244" xr:uid="{00000000-0005-0000-0000-000000BE0000}"/>
    <cellStyle name="Итог 2 16 2 2 3" xfId="50245" xr:uid="{00000000-0005-0000-0000-000001BE0000}"/>
    <cellStyle name="Итог 2 16 2 3" xfId="50246" xr:uid="{00000000-0005-0000-0000-000002BE0000}"/>
    <cellStyle name="Итог 2 16 2 3 2" xfId="50247" xr:uid="{00000000-0005-0000-0000-000003BE0000}"/>
    <cellStyle name="Итог 2 16 2 3 3" xfId="50248" xr:uid="{00000000-0005-0000-0000-000004BE0000}"/>
    <cellStyle name="Итог 2 16 2 4" xfId="50249" xr:uid="{00000000-0005-0000-0000-000005BE0000}"/>
    <cellStyle name="Итог 2 16 2 4 2" xfId="50250" xr:uid="{00000000-0005-0000-0000-000006BE0000}"/>
    <cellStyle name="Итог 2 16 2 4 3" xfId="50251" xr:uid="{00000000-0005-0000-0000-000007BE0000}"/>
    <cellStyle name="Итог 2 16 2 5" xfId="50252" xr:uid="{00000000-0005-0000-0000-000008BE0000}"/>
    <cellStyle name="Итог 2 16 2 6" xfId="50253" xr:uid="{00000000-0005-0000-0000-000009BE0000}"/>
    <cellStyle name="Итог 2 16 2 7" xfId="50254" xr:uid="{00000000-0005-0000-0000-00000ABE0000}"/>
    <cellStyle name="Итог 2 16 3" xfId="50255" xr:uid="{00000000-0005-0000-0000-00000BBE0000}"/>
    <cellStyle name="Итог 2 16 3 2" xfId="50256" xr:uid="{00000000-0005-0000-0000-00000CBE0000}"/>
    <cellStyle name="Итог 2 16 3 3" xfId="50257" xr:uid="{00000000-0005-0000-0000-00000DBE0000}"/>
    <cellStyle name="Итог 2 16 4" xfId="50258" xr:uid="{00000000-0005-0000-0000-00000EBE0000}"/>
    <cellStyle name="Итог 2 16 4 2" xfId="50259" xr:uid="{00000000-0005-0000-0000-00000FBE0000}"/>
    <cellStyle name="Итог 2 16 4 3" xfId="50260" xr:uid="{00000000-0005-0000-0000-000010BE0000}"/>
    <cellStyle name="Итог 2 16 5" xfId="50261" xr:uid="{00000000-0005-0000-0000-000011BE0000}"/>
    <cellStyle name="Итог 2 16 5 2" xfId="50262" xr:uid="{00000000-0005-0000-0000-000012BE0000}"/>
    <cellStyle name="Итог 2 16 5 3" xfId="50263" xr:uid="{00000000-0005-0000-0000-000013BE0000}"/>
    <cellStyle name="Итог 2 16 6" xfId="50264" xr:uid="{00000000-0005-0000-0000-000014BE0000}"/>
    <cellStyle name="Итог 2 16 7" xfId="50265" xr:uid="{00000000-0005-0000-0000-000015BE0000}"/>
    <cellStyle name="Итог 2 17" xfId="50266" xr:uid="{00000000-0005-0000-0000-000016BE0000}"/>
    <cellStyle name="Итог 2 17 2" xfId="50267" xr:uid="{00000000-0005-0000-0000-000017BE0000}"/>
    <cellStyle name="Итог 2 17 2 2" xfId="50268" xr:uid="{00000000-0005-0000-0000-000018BE0000}"/>
    <cellStyle name="Итог 2 17 2 3" xfId="50269" xr:uid="{00000000-0005-0000-0000-000019BE0000}"/>
    <cellStyle name="Итог 2 17 3" xfId="50270" xr:uid="{00000000-0005-0000-0000-00001ABE0000}"/>
    <cellStyle name="Итог 2 17 3 2" xfId="50271" xr:uid="{00000000-0005-0000-0000-00001BBE0000}"/>
    <cellStyle name="Итог 2 17 3 3" xfId="50272" xr:uid="{00000000-0005-0000-0000-00001CBE0000}"/>
    <cellStyle name="Итог 2 17 4" xfId="50273" xr:uid="{00000000-0005-0000-0000-00001DBE0000}"/>
    <cellStyle name="Итог 2 17 4 2" xfId="50274" xr:uid="{00000000-0005-0000-0000-00001EBE0000}"/>
    <cellStyle name="Итог 2 17 4 3" xfId="50275" xr:uid="{00000000-0005-0000-0000-00001FBE0000}"/>
    <cellStyle name="Итог 2 17 5" xfId="50276" xr:uid="{00000000-0005-0000-0000-000020BE0000}"/>
    <cellStyle name="Итог 2 17 6" xfId="50277" xr:uid="{00000000-0005-0000-0000-000021BE0000}"/>
    <cellStyle name="Итог 2 17 7" xfId="50278" xr:uid="{00000000-0005-0000-0000-000022BE0000}"/>
    <cellStyle name="Итог 2 18" xfId="50279" xr:uid="{00000000-0005-0000-0000-000023BE0000}"/>
    <cellStyle name="Итог 2 18 2" xfId="50280" xr:uid="{00000000-0005-0000-0000-000024BE0000}"/>
    <cellStyle name="Итог 2 18 2 2" xfId="50281" xr:uid="{00000000-0005-0000-0000-000025BE0000}"/>
    <cellStyle name="Итог 2 18 2 3" xfId="50282" xr:uid="{00000000-0005-0000-0000-000026BE0000}"/>
    <cellStyle name="Итог 2 18 3" xfId="50283" xr:uid="{00000000-0005-0000-0000-000027BE0000}"/>
    <cellStyle name="Итог 2 18 3 2" xfId="50284" xr:uid="{00000000-0005-0000-0000-000028BE0000}"/>
    <cellStyle name="Итог 2 18 3 3" xfId="50285" xr:uid="{00000000-0005-0000-0000-000029BE0000}"/>
    <cellStyle name="Итог 2 18 4" xfId="50286" xr:uid="{00000000-0005-0000-0000-00002ABE0000}"/>
    <cellStyle name="Итог 2 18 4 2" xfId="50287" xr:uid="{00000000-0005-0000-0000-00002BBE0000}"/>
    <cellStyle name="Итог 2 18 4 3" xfId="50288" xr:uid="{00000000-0005-0000-0000-00002CBE0000}"/>
    <cellStyle name="Итог 2 18 5" xfId="50289" xr:uid="{00000000-0005-0000-0000-00002DBE0000}"/>
    <cellStyle name="Итог 2 18 6" xfId="50290" xr:uid="{00000000-0005-0000-0000-00002EBE0000}"/>
    <cellStyle name="Итог 2 18 7" xfId="50291" xr:uid="{00000000-0005-0000-0000-00002FBE0000}"/>
    <cellStyle name="Итог 2 19" xfId="50292" xr:uid="{00000000-0005-0000-0000-000030BE0000}"/>
    <cellStyle name="Итог 2 19 2" xfId="50293" xr:uid="{00000000-0005-0000-0000-000031BE0000}"/>
    <cellStyle name="Итог 2 19 3" xfId="50294" xr:uid="{00000000-0005-0000-0000-000032BE0000}"/>
    <cellStyle name="Итог 2 2" xfId="27184" xr:uid="{00000000-0005-0000-0000-000033BE0000}"/>
    <cellStyle name="Итог 2 2 10" xfId="50295" xr:uid="{00000000-0005-0000-0000-000034BE0000}"/>
    <cellStyle name="Итог 2 2 10 2" xfId="50296" xr:uid="{00000000-0005-0000-0000-000035BE0000}"/>
    <cellStyle name="Итог 2 2 10 2 2" xfId="50297" xr:uid="{00000000-0005-0000-0000-000036BE0000}"/>
    <cellStyle name="Итог 2 2 10 2 2 2" xfId="50298" xr:uid="{00000000-0005-0000-0000-000037BE0000}"/>
    <cellStyle name="Итог 2 2 10 2 2 2 2" xfId="50299" xr:uid="{00000000-0005-0000-0000-000038BE0000}"/>
    <cellStyle name="Итог 2 2 10 2 2 2 3" xfId="50300" xr:uid="{00000000-0005-0000-0000-000039BE0000}"/>
    <cellStyle name="Итог 2 2 10 2 2 3" xfId="50301" xr:uid="{00000000-0005-0000-0000-00003ABE0000}"/>
    <cellStyle name="Итог 2 2 10 2 2 3 2" xfId="50302" xr:uid="{00000000-0005-0000-0000-00003BBE0000}"/>
    <cellStyle name="Итог 2 2 10 2 2 3 3" xfId="50303" xr:uid="{00000000-0005-0000-0000-00003CBE0000}"/>
    <cellStyle name="Итог 2 2 10 2 2 4" xfId="50304" xr:uid="{00000000-0005-0000-0000-00003DBE0000}"/>
    <cellStyle name="Итог 2 2 10 2 2 4 2" xfId="50305" xr:uid="{00000000-0005-0000-0000-00003EBE0000}"/>
    <cellStyle name="Итог 2 2 10 2 2 4 3" xfId="50306" xr:uid="{00000000-0005-0000-0000-00003FBE0000}"/>
    <cellStyle name="Итог 2 2 10 2 2 5" xfId="50307" xr:uid="{00000000-0005-0000-0000-000040BE0000}"/>
    <cellStyle name="Итог 2 2 10 2 2 6" xfId="50308" xr:uid="{00000000-0005-0000-0000-000041BE0000}"/>
    <cellStyle name="Итог 2 2 10 2 2 7" xfId="50309" xr:uid="{00000000-0005-0000-0000-000042BE0000}"/>
    <cellStyle name="Итог 2 2 10 2 3" xfId="50310" xr:uid="{00000000-0005-0000-0000-000043BE0000}"/>
    <cellStyle name="Итог 2 2 10 2 3 2" xfId="50311" xr:uid="{00000000-0005-0000-0000-000044BE0000}"/>
    <cellStyle name="Итог 2 2 10 2 3 3" xfId="50312" xr:uid="{00000000-0005-0000-0000-000045BE0000}"/>
    <cellStyle name="Итог 2 2 10 2 4" xfId="50313" xr:uid="{00000000-0005-0000-0000-000046BE0000}"/>
    <cellStyle name="Итог 2 2 10 2 4 2" xfId="50314" xr:uid="{00000000-0005-0000-0000-000047BE0000}"/>
    <cellStyle name="Итог 2 2 10 2 4 3" xfId="50315" xr:uid="{00000000-0005-0000-0000-000048BE0000}"/>
    <cellStyle name="Итог 2 2 10 2 5" xfId="50316" xr:uid="{00000000-0005-0000-0000-000049BE0000}"/>
    <cellStyle name="Итог 2 2 10 2 5 2" xfId="50317" xr:uid="{00000000-0005-0000-0000-00004ABE0000}"/>
    <cellStyle name="Итог 2 2 10 2 5 3" xfId="50318" xr:uid="{00000000-0005-0000-0000-00004BBE0000}"/>
    <cellStyle name="Итог 2 2 10 2 6" xfId="50319" xr:uid="{00000000-0005-0000-0000-00004CBE0000}"/>
    <cellStyle name="Итог 2 2 10 2 7" xfId="50320" xr:uid="{00000000-0005-0000-0000-00004DBE0000}"/>
    <cellStyle name="Итог 2 2 10 3" xfId="50321" xr:uid="{00000000-0005-0000-0000-00004EBE0000}"/>
    <cellStyle name="Итог 2 2 10 3 2" xfId="50322" xr:uid="{00000000-0005-0000-0000-00004FBE0000}"/>
    <cellStyle name="Итог 2 2 10 3 2 2" xfId="50323" xr:uid="{00000000-0005-0000-0000-000050BE0000}"/>
    <cellStyle name="Итог 2 2 10 3 2 3" xfId="50324" xr:uid="{00000000-0005-0000-0000-000051BE0000}"/>
    <cellStyle name="Итог 2 2 10 3 3" xfId="50325" xr:uid="{00000000-0005-0000-0000-000052BE0000}"/>
    <cellStyle name="Итог 2 2 10 3 3 2" xfId="50326" xr:uid="{00000000-0005-0000-0000-000053BE0000}"/>
    <cellStyle name="Итог 2 2 10 3 3 3" xfId="50327" xr:uid="{00000000-0005-0000-0000-000054BE0000}"/>
    <cellStyle name="Итог 2 2 10 3 4" xfId="50328" xr:uid="{00000000-0005-0000-0000-000055BE0000}"/>
    <cellStyle name="Итог 2 2 10 3 4 2" xfId="50329" xr:uid="{00000000-0005-0000-0000-000056BE0000}"/>
    <cellStyle name="Итог 2 2 10 3 4 3" xfId="50330" xr:uid="{00000000-0005-0000-0000-000057BE0000}"/>
    <cellStyle name="Итог 2 2 10 3 5" xfId="50331" xr:uid="{00000000-0005-0000-0000-000058BE0000}"/>
    <cellStyle name="Итог 2 2 10 3 6" xfId="50332" xr:uid="{00000000-0005-0000-0000-000059BE0000}"/>
    <cellStyle name="Итог 2 2 10 3 7" xfId="50333" xr:uid="{00000000-0005-0000-0000-00005ABE0000}"/>
    <cellStyle name="Итог 2 2 10 4" xfId="50334" xr:uid="{00000000-0005-0000-0000-00005BBE0000}"/>
    <cellStyle name="Итог 2 2 10 4 2" xfId="50335" xr:uid="{00000000-0005-0000-0000-00005CBE0000}"/>
    <cellStyle name="Итог 2 2 10 4 2 2" xfId="50336" xr:uid="{00000000-0005-0000-0000-00005DBE0000}"/>
    <cellStyle name="Итог 2 2 10 4 2 3" xfId="50337" xr:uid="{00000000-0005-0000-0000-00005EBE0000}"/>
    <cellStyle name="Итог 2 2 10 4 3" xfId="50338" xr:uid="{00000000-0005-0000-0000-00005FBE0000}"/>
    <cellStyle name="Итог 2 2 10 4 3 2" xfId="50339" xr:uid="{00000000-0005-0000-0000-000060BE0000}"/>
    <cellStyle name="Итог 2 2 10 4 3 3" xfId="50340" xr:uid="{00000000-0005-0000-0000-000061BE0000}"/>
    <cellStyle name="Итог 2 2 10 4 4" xfId="50341" xr:uid="{00000000-0005-0000-0000-000062BE0000}"/>
    <cellStyle name="Итог 2 2 10 4 4 2" xfId="50342" xr:uid="{00000000-0005-0000-0000-000063BE0000}"/>
    <cellStyle name="Итог 2 2 10 4 4 3" xfId="50343" xr:uid="{00000000-0005-0000-0000-000064BE0000}"/>
    <cellStyle name="Итог 2 2 10 4 5" xfId="50344" xr:uid="{00000000-0005-0000-0000-000065BE0000}"/>
    <cellStyle name="Итог 2 2 10 4 6" xfId="50345" xr:uid="{00000000-0005-0000-0000-000066BE0000}"/>
    <cellStyle name="Итог 2 2 10 4 7" xfId="50346" xr:uid="{00000000-0005-0000-0000-000067BE0000}"/>
    <cellStyle name="Итог 2 2 10 5" xfId="50347" xr:uid="{00000000-0005-0000-0000-000068BE0000}"/>
    <cellStyle name="Итог 2 2 10 5 2" xfId="50348" xr:uid="{00000000-0005-0000-0000-000069BE0000}"/>
    <cellStyle name="Итог 2 2 10 5 3" xfId="50349" xr:uid="{00000000-0005-0000-0000-00006ABE0000}"/>
    <cellStyle name="Итог 2 2 10 6" xfId="50350" xr:uid="{00000000-0005-0000-0000-00006BBE0000}"/>
    <cellStyle name="Итог 2 2 10 6 2" xfId="50351" xr:uid="{00000000-0005-0000-0000-00006CBE0000}"/>
    <cellStyle name="Итог 2 2 10 6 3" xfId="50352" xr:uid="{00000000-0005-0000-0000-00006DBE0000}"/>
    <cellStyle name="Итог 2 2 10 7" xfId="50353" xr:uid="{00000000-0005-0000-0000-00006EBE0000}"/>
    <cellStyle name="Итог 2 2 10 8" xfId="50354" xr:uid="{00000000-0005-0000-0000-00006FBE0000}"/>
    <cellStyle name="Итог 2 2 11" xfId="50355" xr:uid="{00000000-0005-0000-0000-000070BE0000}"/>
    <cellStyle name="Итог 2 2 11 2" xfId="50356" xr:uid="{00000000-0005-0000-0000-000071BE0000}"/>
    <cellStyle name="Итог 2 2 11 2 2" xfId="50357" xr:uid="{00000000-0005-0000-0000-000072BE0000}"/>
    <cellStyle name="Итог 2 2 11 2 2 2" xfId="50358" xr:uid="{00000000-0005-0000-0000-000073BE0000}"/>
    <cellStyle name="Итог 2 2 11 2 2 3" xfId="50359" xr:uid="{00000000-0005-0000-0000-000074BE0000}"/>
    <cellStyle name="Итог 2 2 11 2 3" xfId="50360" xr:uid="{00000000-0005-0000-0000-000075BE0000}"/>
    <cellStyle name="Итог 2 2 11 2 3 2" xfId="50361" xr:uid="{00000000-0005-0000-0000-000076BE0000}"/>
    <cellStyle name="Итог 2 2 11 2 3 3" xfId="50362" xr:uid="{00000000-0005-0000-0000-000077BE0000}"/>
    <cellStyle name="Итог 2 2 11 2 4" xfId="50363" xr:uid="{00000000-0005-0000-0000-000078BE0000}"/>
    <cellStyle name="Итог 2 2 11 2 4 2" xfId="50364" xr:uid="{00000000-0005-0000-0000-000079BE0000}"/>
    <cellStyle name="Итог 2 2 11 2 4 3" xfId="50365" xr:uid="{00000000-0005-0000-0000-00007ABE0000}"/>
    <cellStyle name="Итог 2 2 11 2 5" xfId="50366" xr:uid="{00000000-0005-0000-0000-00007BBE0000}"/>
    <cellStyle name="Итог 2 2 11 2 6" xfId="50367" xr:uid="{00000000-0005-0000-0000-00007CBE0000}"/>
    <cellStyle name="Итог 2 2 11 2 7" xfId="50368" xr:uid="{00000000-0005-0000-0000-00007DBE0000}"/>
    <cellStyle name="Итог 2 2 11 3" xfId="50369" xr:uid="{00000000-0005-0000-0000-00007EBE0000}"/>
    <cellStyle name="Итог 2 2 11 3 2" xfId="50370" xr:uid="{00000000-0005-0000-0000-00007FBE0000}"/>
    <cellStyle name="Итог 2 2 11 3 3" xfId="50371" xr:uid="{00000000-0005-0000-0000-000080BE0000}"/>
    <cellStyle name="Итог 2 2 11 4" xfId="50372" xr:uid="{00000000-0005-0000-0000-000081BE0000}"/>
    <cellStyle name="Итог 2 2 11 4 2" xfId="50373" xr:uid="{00000000-0005-0000-0000-000082BE0000}"/>
    <cellStyle name="Итог 2 2 11 4 3" xfId="50374" xr:uid="{00000000-0005-0000-0000-000083BE0000}"/>
    <cellStyle name="Итог 2 2 11 5" xfId="50375" xr:uid="{00000000-0005-0000-0000-000084BE0000}"/>
    <cellStyle name="Итог 2 2 11 5 2" xfId="50376" xr:uid="{00000000-0005-0000-0000-000085BE0000}"/>
    <cellStyle name="Итог 2 2 11 5 3" xfId="50377" xr:uid="{00000000-0005-0000-0000-000086BE0000}"/>
    <cellStyle name="Итог 2 2 11 6" xfId="50378" xr:uid="{00000000-0005-0000-0000-000087BE0000}"/>
    <cellStyle name="Итог 2 2 11 7" xfId="50379" xr:uid="{00000000-0005-0000-0000-000088BE0000}"/>
    <cellStyle name="Итог 2 2 12" xfId="50380" xr:uid="{00000000-0005-0000-0000-000089BE0000}"/>
    <cellStyle name="Итог 2 2 12 2" xfId="50381" xr:uid="{00000000-0005-0000-0000-00008ABE0000}"/>
    <cellStyle name="Итог 2 2 12 2 2" xfId="50382" xr:uid="{00000000-0005-0000-0000-00008BBE0000}"/>
    <cellStyle name="Итог 2 2 12 2 3" xfId="50383" xr:uid="{00000000-0005-0000-0000-00008CBE0000}"/>
    <cellStyle name="Итог 2 2 12 3" xfId="50384" xr:uid="{00000000-0005-0000-0000-00008DBE0000}"/>
    <cellStyle name="Итог 2 2 12 3 2" xfId="50385" xr:uid="{00000000-0005-0000-0000-00008EBE0000}"/>
    <cellStyle name="Итог 2 2 12 3 3" xfId="50386" xr:uid="{00000000-0005-0000-0000-00008FBE0000}"/>
    <cellStyle name="Итог 2 2 12 4" xfId="50387" xr:uid="{00000000-0005-0000-0000-000090BE0000}"/>
    <cellStyle name="Итог 2 2 12 4 2" xfId="50388" xr:uid="{00000000-0005-0000-0000-000091BE0000}"/>
    <cellStyle name="Итог 2 2 12 4 3" xfId="50389" xr:uid="{00000000-0005-0000-0000-000092BE0000}"/>
    <cellStyle name="Итог 2 2 12 5" xfId="50390" xr:uid="{00000000-0005-0000-0000-000093BE0000}"/>
    <cellStyle name="Итог 2 2 12 6" xfId="50391" xr:uid="{00000000-0005-0000-0000-000094BE0000}"/>
    <cellStyle name="Итог 2 2 12 7" xfId="50392" xr:uid="{00000000-0005-0000-0000-000095BE0000}"/>
    <cellStyle name="Итог 2 2 13" xfId="50393" xr:uid="{00000000-0005-0000-0000-000096BE0000}"/>
    <cellStyle name="Итог 2 2 13 2" xfId="50394" xr:uid="{00000000-0005-0000-0000-000097BE0000}"/>
    <cellStyle name="Итог 2 2 13 2 2" xfId="50395" xr:uid="{00000000-0005-0000-0000-000098BE0000}"/>
    <cellStyle name="Итог 2 2 13 2 3" xfId="50396" xr:uid="{00000000-0005-0000-0000-000099BE0000}"/>
    <cellStyle name="Итог 2 2 13 3" xfId="50397" xr:uid="{00000000-0005-0000-0000-00009ABE0000}"/>
    <cellStyle name="Итог 2 2 13 3 2" xfId="50398" xr:uid="{00000000-0005-0000-0000-00009BBE0000}"/>
    <cellStyle name="Итог 2 2 13 3 3" xfId="50399" xr:uid="{00000000-0005-0000-0000-00009CBE0000}"/>
    <cellStyle name="Итог 2 2 13 4" xfId="50400" xr:uid="{00000000-0005-0000-0000-00009DBE0000}"/>
    <cellStyle name="Итог 2 2 13 4 2" xfId="50401" xr:uid="{00000000-0005-0000-0000-00009EBE0000}"/>
    <cellStyle name="Итог 2 2 13 4 3" xfId="50402" xr:uid="{00000000-0005-0000-0000-00009FBE0000}"/>
    <cellStyle name="Итог 2 2 13 5" xfId="50403" xr:uid="{00000000-0005-0000-0000-0000A0BE0000}"/>
    <cellStyle name="Итог 2 2 13 6" xfId="50404" xr:uid="{00000000-0005-0000-0000-0000A1BE0000}"/>
    <cellStyle name="Итог 2 2 13 7" xfId="50405" xr:uid="{00000000-0005-0000-0000-0000A2BE0000}"/>
    <cellStyle name="Итог 2 2 14" xfId="50406" xr:uid="{00000000-0005-0000-0000-0000A3BE0000}"/>
    <cellStyle name="Итог 2 2 14 2" xfId="50407" xr:uid="{00000000-0005-0000-0000-0000A4BE0000}"/>
    <cellStyle name="Итог 2 2 14 3" xfId="50408" xr:uid="{00000000-0005-0000-0000-0000A5BE0000}"/>
    <cellStyle name="Итог 2 2 15" xfId="50409" xr:uid="{00000000-0005-0000-0000-0000A6BE0000}"/>
    <cellStyle name="Итог 2 2 15 2" xfId="50410" xr:uid="{00000000-0005-0000-0000-0000A7BE0000}"/>
    <cellStyle name="Итог 2 2 15 3" xfId="50411" xr:uid="{00000000-0005-0000-0000-0000A8BE0000}"/>
    <cellStyle name="Итог 2 2 16" xfId="50412" xr:uid="{00000000-0005-0000-0000-0000A9BE0000}"/>
    <cellStyle name="Итог 2 2 17" xfId="50413" xr:uid="{00000000-0005-0000-0000-0000AABE0000}"/>
    <cellStyle name="Итог 2 2 2" xfId="27185" xr:uid="{00000000-0005-0000-0000-0000ABBE0000}"/>
    <cellStyle name="Итог 2 2 2 2" xfId="27186" xr:uid="{00000000-0005-0000-0000-0000ACBE0000}"/>
    <cellStyle name="Итог 2 2 2 2 2" xfId="27187" xr:uid="{00000000-0005-0000-0000-0000ADBE0000}"/>
    <cellStyle name="Итог 2 2 2 2 2 2" xfId="50414" xr:uid="{00000000-0005-0000-0000-0000AEBE0000}"/>
    <cellStyle name="Итог 2 2 2 2 2 2 2" xfId="50415" xr:uid="{00000000-0005-0000-0000-0000AFBE0000}"/>
    <cellStyle name="Итог 2 2 2 2 2 2 3" xfId="50416" xr:uid="{00000000-0005-0000-0000-0000B0BE0000}"/>
    <cellStyle name="Итог 2 2 2 2 2 3" xfId="50417" xr:uid="{00000000-0005-0000-0000-0000B1BE0000}"/>
    <cellStyle name="Итог 2 2 2 2 2 3 2" xfId="50418" xr:uid="{00000000-0005-0000-0000-0000B2BE0000}"/>
    <cellStyle name="Итог 2 2 2 2 2 3 3" xfId="50419" xr:uid="{00000000-0005-0000-0000-0000B3BE0000}"/>
    <cellStyle name="Итог 2 2 2 2 2 4" xfId="50420" xr:uid="{00000000-0005-0000-0000-0000B4BE0000}"/>
    <cellStyle name="Итог 2 2 2 2 2 4 2" xfId="50421" xr:uid="{00000000-0005-0000-0000-0000B5BE0000}"/>
    <cellStyle name="Итог 2 2 2 2 2 4 3" xfId="50422" xr:uid="{00000000-0005-0000-0000-0000B6BE0000}"/>
    <cellStyle name="Итог 2 2 2 2 2 5" xfId="50423" xr:uid="{00000000-0005-0000-0000-0000B7BE0000}"/>
    <cellStyle name="Итог 2 2 2 2 2 6" xfId="50424" xr:uid="{00000000-0005-0000-0000-0000B8BE0000}"/>
    <cellStyle name="Итог 2 2 2 2 2 7" xfId="50425" xr:uid="{00000000-0005-0000-0000-0000B9BE0000}"/>
    <cellStyle name="Итог 2 2 2 2 3" xfId="50426" xr:uid="{00000000-0005-0000-0000-0000BABE0000}"/>
    <cellStyle name="Итог 2 2 2 2 3 2" xfId="50427" xr:uid="{00000000-0005-0000-0000-0000BBBE0000}"/>
    <cellStyle name="Итог 2 2 2 2 3 3" xfId="50428" xr:uid="{00000000-0005-0000-0000-0000BCBE0000}"/>
    <cellStyle name="Итог 2 2 2 2 4" xfId="50429" xr:uid="{00000000-0005-0000-0000-0000BDBE0000}"/>
    <cellStyle name="Итог 2 2 2 2 4 2" xfId="50430" xr:uid="{00000000-0005-0000-0000-0000BEBE0000}"/>
    <cellStyle name="Итог 2 2 2 2 4 3" xfId="50431" xr:uid="{00000000-0005-0000-0000-0000BFBE0000}"/>
    <cellStyle name="Итог 2 2 2 2 5" xfId="50432" xr:uid="{00000000-0005-0000-0000-0000C0BE0000}"/>
    <cellStyle name="Итог 2 2 2 2 5 2" xfId="50433" xr:uid="{00000000-0005-0000-0000-0000C1BE0000}"/>
    <cellStyle name="Итог 2 2 2 2 5 3" xfId="50434" xr:uid="{00000000-0005-0000-0000-0000C2BE0000}"/>
    <cellStyle name="Итог 2 2 2 2 6" xfId="50435" xr:uid="{00000000-0005-0000-0000-0000C3BE0000}"/>
    <cellStyle name="Итог 2 2 2 2 7" xfId="50436" xr:uid="{00000000-0005-0000-0000-0000C4BE0000}"/>
    <cellStyle name="Итог 2 2 2 3" xfId="27188" xr:uid="{00000000-0005-0000-0000-0000C5BE0000}"/>
    <cellStyle name="Итог 2 2 2 3 2" xfId="27189" xr:uid="{00000000-0005-0000-0000-0000C6BE0000}"/>
    <cellStyle name="Итог 2 2 2 3 2 2" xfId="50437" xr:uid="{00000000-0005-0000-0000-0000C7BE0000}"/>
    <cellStyle name="Итог 2 2 2 3 2 3" xfId="50438" xr:uid="{00000000-0005-0000-0000-0000C8BE0000}"/>
    <cellStyle name="Итог 2 2 2 3 3" xfId="50439" xr:uid="{00000000-0005-0000-0000-0000C9BE0000}"/>
    <cellStyle name="Итог 2 2 2 3 3 2" xfId="50440" xr:uid="{00000000-0005-0000-0000-0000CABE0000}"/>
    <cellStyle name="Итог 2 2 2 3 3 3" xfId="50441" xr:uid="{00000000-0005-0000-0000-0000CBBE0000}"/>
    <cellStyle name="Итог 2 2 2 3 4" xfId="50442" xr:uid="{00000000-0005-0000-0000-0000CCBE0000}"/>
    <cellStyle name="Итог 2 2 2 3 4 2" xfId="50443" xr:uid="{00000000-0005-0000-0000-0000CDBE0000}"/>
    <cellStyle name="Итог 2 2 2 3 4 3" xfId="50444" xr:uid="{00000000-0005-0000-0000-0000CEBE0000}"/>
    <cellStyle name="Итог 2 2 2 3 5" xfId="50445" xr:uid="{00000000-0005-0000-0000-0000CFBE0000}"/>
    <cellStyle name="Итог 2 2 2 3 6" xfId="50446" xr:uid="{00000000-0005-0000-0000-0000D0BE0000}"/>
    <cellStyle name="Итог 2 2 2 3 7" xfId="50447" xr:uid="{00000000-0005-0000-0000-0000D1BE0000}"/>
    <cellStyle name="Итог 2 2 2 4" xfId="27190" xr:uid="{00000000-0005-0000-0000-0000D2BE0000}"/>
    <cellStyle name="Итог 2 2 2 4 2" xfId="27191" xr:uid="{00000000-0005-0000-0000-0000D3BE0000}"/>
    <cellStyle name="Итог 2 2 2 4 2 2" xfId="50448" xr:uid="{00000000-0005-0000-0000-0000D4BE0000}"/>
    <cellStyle name="Итог 2 2 2 4 2 3" xfId="50449" xr:uid="{00000000-0005-0000-0000-0000D5BE0000}"/>
    <cellStyle name="Итог 2 2 2 4 3" xfId="50450" xr:uid="{00000000-0005-0000-0000-0000D6BE0000}"/>
    <cellStyle name="Итог 2 2 2 4 3 2" xfId="50451" xr:uid="{00000000-0005-0000-0000-0000D7BE0000}"/>
    <cellStyle name="Итог 2 2 2 4 3 3" xfId="50452" xr:uid="{00000000-0005-0000-0000-0000D8BE0000}"/>
    <cellStyle name="Итог 2 2 2 4 4" xfId="50453" xr:uid="{00000000-0005-0000-0000-0000D9BE0000}"/>
    <cellStyle name="Итог 2 2 2 4 4 2" xfId="50454" xr:uid="{00000000-0005-0000-0000-0000DABE0000}"/>
    <cellStyle name="Итог 2 2 2 4 4 3" xfId="50455" xr:uid="{00000000-0005-0000-0000-0000DBBE0000}"/>
    <cellStyle name="Итог 2 2 2 4 5" xfId="50456" xr:uid="{00000000-0005-0000-0000-0000DCBE0000}"/>
    <cellStyle name="Итог 2 2 2 4 6" xfId="50457" xr:uid="{00000000-0005-0000-0000-0000DDBE0000}"/>
    <cellStyle name="Итог 2 2 2 4 7" xfId="50458" xr:uid="{00000000-0005-0000-0000-0000DEBE0000}"/>
    <cellStyle name="Итог 2 2 2 5" xfId="27192" xr:uid="{00000000-0005-0000-0000-0000DFBE0000}"/>
    <cellStyle name="Итог 2 2 2 5 2" xfId="27193" xr:uid="{00000000-0005-0000-0000-0000E0BE0000}"/>
    <cellStyle name="Итог 2 2 2 5 3" xfId="50459" xr:uid="{00000000-0005-0000-0000-0000E1BE0000}"/>
    <cellStyle name="Итог 2 2 2 6" xfId="27194" xr:uid="{00000000-0005-0000-0000-0000E2BE0000}"/>
    <cellStyle name="Итог 2 2 2 6 2" xfId="50460" xr:uid="{00000000-0005-0000-0000-0000E3BE0000}"/>
    <cellStyle name="Итог 2 2 2 6 3" xfId="50461" xr:uid="{00000000-0005-0000-0000-0000E4BE0000}"/>
    <cellStyle name="Итог 2 2 2 7" xfId="27195" xr:uid="{00000000-0005-0000-0000-0000E5BE0000}"/>
    <cellStyle name="Итог 2 2 2 8" xfId="50462" xr:uid="{00000000-0005-0000-0000-0000E6BE0000}"/>
    <cellStyle name="Итог 2 2 2_2014БП" xfId="27196" xr:uid="{00000000-0005-0000-0000-0000E7BE0000}"/>
    <cellStyle name="Итог 2 2 3" xfId="27197" xr:uid="{00000000-0005-0000-0000-0000E8BE0000}"/>
    <cellStyle name="Итог 2 2 3 2" xfId="27198" xr:uid="{00000000-0005-0000-0000-0000E9BE0000}"/>
    <cellStyle name="Итог 2 2 3 2 2" xfId="50463" xr:uid="{00000000-0005-0000-0000-0000EABE0000}"/>
    <cellStyle name="Итог 2 2 3 2 2 2" xfId="50464" xr:uid="{00000000-0005-0000-0000-0000EBBE0000}"/>
    <cellStyle name="Итог 2 2 3 2 2 2 2" xfId="50465" xr:uid="{00000000-0005-0000-0000-0000ECBE0000}"/>
    <cellStyle name="Итог 2 2 3 2 2 2 3" xfId="50466" xr:uid="{00000000-0005-0000-0000-0000EDBE0000}"/>
    <cellStyle name="Итог 2 2 3 2 2 3" xfId="50467" xr:uid="{00000000-0005-0000-0000-0000EEBE0000}"/>
    <cellStyle name="Итог 2 2 3 2 2 3 2" xfId="50468" xr:uid="{00000000-0005-0000-0000-0000EFBE0000}"/>
    <cellStyle name="Итог 2 2 3 2 2 3 3" xfId="50469" xr:uid="{00000000-0005-0000-0000-0000F0BE0000}"/>
    <cellStyle name="Итог 2 2 3 2 2 4" xfId="50470" xr:uid="{00000000-0005-0000-0000-0000F1BE0000}"/>
    <cellStyle name="Итог 2 2 3 2 2 4 2" xfId="50471" xr:uid="{00000000-0005-0000-0000-0000F2BE0000}"/>
    <cellStyle name="Итог 2 2 3 2 2 4 3" xfId="50472" xr:uid="{00000000-0005-0000-0000-0000F3BE0000}"/>
    <cellStyle name="Итог 2 2 3 2 2 5" xfId="50473" xr:uid="{00000000-0005-0000-0000-0000F4BE0000}"/>
    <cellStyle name="Итог 2 2 3 2 2 6" xfId="50474" xr:uid="{00000000-0005-0000-0000-0000F5BE0000}"/>
    <cellStyle name="Итог 2 2 3 2 2 7" xfId="50475" xr:uid="{00000000-0005-0000-0000-0000F6BE0000}"/>
    <cellStyle name="Итог 2 2 3 2 3" xfId="50476" xr:uid="{00000000-0005-0000-0000-0000F7BE0000}"/>
    <cellStyle name="Итог 2 2 3 2 3 2" xfId="50477" xr:uid="{00000000-0005-0000-0000-0000F8BE0000}"/>
    <cellStyle name="Итог 2 2 3 2 3 3" xfId="50478" xr:uid="{00000000-0005-0000-0000-0000F9BE0000}"/>
    <cellStyle name="Итог 2 2 3 2 4" xfId="50479" xr:uid="{00000000-0005-0000-0000-0000FABE0000}"/>
    <cellStyle name="Итог 2 2 3 2 4 2" xfId="50480" xr:uid="{00000000-0005-0000-0000-0000FBBE0000}"/>
    <cellStyle name="Итог 2 2 3 2 4 3" xfId="50481" xr:uid="{00000000-0005-0000-0000-0000FCBE0000}"/>
    <cellStyle name="Итог 2 2 3 2 5" xfId="50482" xr:uid="{00000000-0005-0000-0000-0000FDBE0000}"/>
    <cellStyle name="Итог 2 2 3 2 5 2" xfId="50483" xr:uid="{00000000-0005-0000-0000-0000FEBE0000}"/>
    <cellStyle name="Итог 2 2 3 2 5 3" xfId="50484" xr:uid="{00000000-0005-0000-0000-0000FFBE0000}"/>
    <cellStyle name="Итог 2 2 3 2 6" xfId="50485" xr:uid="{00000000-0005-0000-0000-000000BF0000}"/>
    <cellStyle name="Итог 2 2 3 2 7" xfId="50486" xr:uid="{00000000-0005-0000-0000-000001BF0000}"/>
    <cellStyle name="Итог 2 2 3 3" xfId="50487" xr:uid="{00000000-0005-0000-0000-000002BF0000}"/>
    <cellStyle name="Итог 2 2 3 3 2" xfId="50488" xr:uid="{00000000-0005-0000-0000-000003BF0000}"/>
    <cellStyle name="Итог 2 2 3 3 2 2" xfId="50489" xr:uid="{00000000-0005-0000-0000-000004BF0000}"/>
    <cellStyle name="Итог 2 2 3 3 2 3" xfId="50490" xr:uid="{00000000-0005-0000-0000-000005BF0000}"/>
    <cellStyle name="Итог 2 2 3 3 3" xfId="50491" xr:uid="{00000000-0005-0000-0000-000006BF0000}"/>
    <cellStyle name="Итог 2 2 3 3 3 2" xfId="50492" xr:uid="{00000000-0005-0000-0000-000007BF0000}"/>
    <cellStyle name="Итог 2 2 3 3 3 3" xfId="50493" xr:uid="{00000000-0005-0000-0000-000008BF0000}"/>
    <cellStyle name="Итог 2 2 3 3 4" xfId="50494" xr:uid="{00000000-0005-0000-0000-000009BF0000}"/>
    <cellStyle name="Итог 2 2 3 3 4 2" xfId="50495" xr:uid="{00000000-0005-0000-0000-00000ABF0000}"/>
    <cellStyle name="Итог 2 2 3 3 4 3" xfId="50496" xr:uid="{00000000-0005-0000-0000-00000BBF0000}"/>
    <cellStyle name="Итог 2 2 3 3 5" xfId="50497" xr:uid="{00000000-0005-0000-0000-00000CBF0000}"/>
    <cellStyle name="Итог 2 2 3 3 6" xfId="50498" xr:uid="{00000000-0005-0000-0000-00000DBF0000}"/>
    <cellStyle name="Итог 2 2 3 3 7" xfId="50499" xr:uid="{00000000-0005-0000-0000-00000EBF0000}"/>
    <cellStyle name="Итог 2 2 3 4" xfId="50500" xr:uid="{00000000-0005-0000-0000-00000FBF0000}"/>
    <cellStyle name="Итог 2 2 3 4 2" xfId="50501" xr:uid="{00000000-0005-0000-0000-000010BF0000}"/>
    <cellStyle name="Итог 2 2 3 4 2 2" xfId="50502" xr:uid="{00000000-0005-0000-0000-000011BF0000}"/>
    <cellStyle name="Итог 2 2 3 4 2 3" xfId="50503" xr:uid="{00000000-0005-0000-0000-000012BF0000}"/>
    <cellStyle name="Итог 2 2 3 4 3" xfId="50504" xr:uid="{00000000-0005-0000-0000-000013BF0000}"/>
    <cellStyle name="Итог 2 2 3 4 3 2" xfId="50505" xr:uid="{00000000-0005-0000-0000-000014BF0000}"/>
    <cellStyle name="Итог 2 2 3 4 3 3" xfId="50506" xr:uid="{00000000-0005-0000-0000-000015BF0000}"/>
    <cellStyle name="Итог 2 2 3 4 4" xfId="50507" xr:uid="{00000000-0005-0000-0000-000016BF0000}"/>
    <cellStyle name="Итог 2 2 3 4 4 2" xfId="50508" xr:uid="{00000000-0005-0000-0000-000017BF0000}"/>
    <cellStyle name="Итог 2 2 3 4 4 3" xfId="50509" xr:uid="{00000000-0005-0000-0000-000018BF0000}"/>
    <cellStyle name="Итог 2 2 3 4 5" xfId="50510" xr:uid="{00000000-0005-0000-0000-000019BF0000}"/>
    <cellStyle name="Итог 2 2 3 4 6" xfId="50511" xr:uid="{00000000-0005-0000-0000-00001ABF0000}"/>
    <cellStyle name="Итог 2 2 3 4 7" xfId="50512" xr:uid="{00000000-0005-0000-0000-00001BBF0000}"/>
    <cellStyle name="Итог 2 2 3 5" xfId="50513" xr:uid="{00000000-0005-0000-0000-00001CBF0000}"/>
    <cellStyle name="Итог 2 2 3 5 2" xfId="50514" xr:uid="{00000000-0005-0000-0000-00001DBF0000}"/>
    <cellStyle name="Итог 2 2 3 5 3" xfId="50515" xr:uid="{00000000-0005-0000-0000-00001EBF0000}"/>
    <cellStyle name="Итог 2 2 3 6" xfId="50516" xr:uid="{00000000-0005-0000-0000-00001FBF0000}"/>
    <cellStyle name="Итог 2 2 3 6 2" xfId="50517" xr:uid="{00000000-0005-0000-0000-000020BF0000}"/>
    <cellStyle name="Итог 2 2 3 6 3" xfId="50518" xr:uid="{00000000-0005-0000-0000-000021BF0000}"/>
    <cellStyle name="Итог 2 2 3 7" xfId="50519" xr:uid="{00000000-0005-0000-0000-000022BF0000}"/>
    <cellStyle name="Итог 2 2 3 8" xfId="50520" xr:uid="{00000000-0005-0000-0000-000023BF0000}"/>
    <cellStyle name="Итог 2 2 4" xfId="27199" xr:uid="{00000000-0005-0000-0000-000024BF0000}"/>
    <cellStyle name="Итог 2 2 4 2" xfId="27200" xr:uid="{00000000-0005-0000-0000-000025BF0000}"/>
    <cellStyle name="Итог 2 2 4 2 2" xfId="50521" xr:uid="{00000000-0005-0000-0000-000026BF0000}"/>
    <cellStyle name="Итог 2 2 4 2 2 2" xfId="50522" xr:uid="{00000000-0005-0000-0000-000027BF0000}"/>
    <cellStyle name="Итог 2 2 4 2 2 2 2" xfId="50523" xr:uid="{00000000-0005-0000-0000-000028BF0000}"/>
    <cellStyle name="Итог 2 2 4 2 2 2 3" xfId="50524" xr:uid="{00000000-0005-0000-0000-000029BF0000}"/>
    <cellStyle name="Итог 2 2 4 2 2 3" xfId="50525" xr:uid="{00000000-0005-0000-0000-00002ABF0000}"/>
    <cellStyle name="Итог 2 2 4 2 2 3 2" xfId="50526" xr:uid="{00000000-0005-0000-0000-00002BBF0000}"/>
    <cellStyle name="Итог 2 2 4 2 2 3 3" xfId="50527" xr:uid="{00000000-0005-0000-0000-00002CBF0000}"/>
    <cellStyle name="Итог 2 2 4 2 2 4" xfId="50528" xr:uid="{00000000-0005-0000-0000-00002DBF0000}"/>
    <cellStyle name="Итог 2 2 4 2 2 4 2" xfId="50529" xr:uid="{00000000-0005-0000-0000-00002EBF0000}"/>
    <cellStyle name="Итог 2 2 4 2 2 4 3" xfId="50530" xr:uid="{00000000-0005-0000-0000-00002FBF0000}"/>
    <cellStyle name="Итог 2 2 4 2 2 5" xfId="50531" xr:uid="{00000000-0005-0000-0000-000030BF0000}"/>
    <cellStyle name="Итог 2 2 4 2 2 6" xfId="50532" xr:uid="{00000000-0005-0000-0000-000031BF0000}"/>
    <cellStyle name="Итог 2 2 4 2 2 7" xfId="50533" xr:uid="{00000000-0005-0000-0000-000032BF0000}"/>
    <cellStyle name="Итог 2 2 4 2 3" xfId="50534" xr:uid="{00000000-0005-0000-0000-000033BF0000}"/>
    <cellStyle name="Итог 2 2 4 2 3 2" xfId="50535" xr:uid="{00000000-0005-0000-0000-000034BF0000}"/>
    <cellStyle name="Итог 2 2 4 2 3 3" xfId="50536" xr:uid="{00000000-0005-0000-0000-000035BF0000}"/>
    <cellStyle name="Итог 2 2 4 2 4" xfId="50537" xr:uid="{00000000-0005-0000-0000-000036BF0000}"/>
    <cellStyle name="Итог 2 2 4 2 4 2" xfId="50538" xr:uid="{00000000-0005-0000-0000-000037BF0000}"/>
    <cellStyle name="Итог 2 2 4 2 4 3" xfId="50539" xr:uid="{00000000-0005-0000-0000-000038BF0000}"/>
    <cellStyle name="Итог 2 2 4 2 5" xfId="50540" xr:uid="{00000000-0005-0000-0000-000039BF0000}"/>
    <cellStyle name="Итог 2 2 4 2 5 2" xfId="50541" xr:uid="{00000000-0005-0000-0000-00003ABF0000}"/>
    <cellStyle name="Итог 2 2 4 2 5 3" xfId="50542" xr:uid="{00000000-0005-0000-0000-00003BBF0000}"/>
    <cellStyle name="Итог 2 2 4 2 6" xfId="50543" xr:uid="{00000000-0005-0000-0000-00003CBF0000}"/>
    <cellStyle name="Итог 2 2 4 2 7" xfId="50544" xr:uid="{00000000-0005-0000-0000-00003DBF0000}"/>
    <cellStyle name="Итог 2 2 4 3" xfId="50545" xr:uid="{00000000-0005-0000-0000-00003EBF0000}"/>
    <cellStyle name="Итог 2 2 4 3 2" xfId="50546" xr:uid="{00000000-0005-0000-0000-00003FBF0000}"/>
    <cellStyle name="Итог 2 2 4 3 2 2" xfId="50547" xr:uid="{00000000-0005-0000-0000-000040BF0000}"/>
    <cellStyle name="Итог 2 2 4 3 2 3" xfId="50548" xr:uid="{00000000-0005-0000-0000-000041BF0000}"/>
    <cellStyle name="Итог 2 2 4 3 3" xfId="50549" xr:uid="{00000000-0005-0000-0000-000042BF0000}"/>
    <cellStyle name="Итог 2 2 4 3 3 2" xfId="50550" xr:uid="{00000000-0005-0000-0000-000043BF0000}"/>
    <cellStyle name="Итог 2 2 4 3 3 3" xfId="50551" xr:uid="{00000000-0005-0000-0000-000044BF0000}"/>
    <cellStyle name="Итог 2 2 4 3 4" xfId="50552" xr:uid="{00000000-0005-0000-0000-000045BF0000}"/>
    <cellStyle name="Итог 2 2 4 3 4 2" xfId="50553" xr:uid="{00000000-0005-0000-0000-000046BF0000}"/>
    <cellStyle name="Итог 2 2 4 3 4 3" xfId="50554" xr:uid="{00000000-0005-0000-0000-000047BF0000}"/>
    <cellStyle name="Итог 2 2 4 3 5" xfId="50555" xr:uid="{00000000-0005-0000-0000-000048BF0000}"/>
    <cellStyle name="Итог 2 2 4 3 6" xfId="50556" xr:uid="{00000000-0005-0000-0000-000049BF0000}"/>
    <cellStyle name="Итог 2 2 4 3 7" xfId="50557" xr:uid="{00000000-0005-0000-0000-00004ABF0000}"/>
    <cellStyle name="Итог 2 2 4 4" xfId="50558" xr:uid="{00000000-0005-0000-0000-00004BBF0000}"/>
    <cellStyle name="Итог 2 2 4 4 2" xfId="50559" xr:uid="{00000000-0005-0000-0000-00004CBF0000}"/>
    <cellStyle name="Итог 2 2 4 4 2 2" xfId="50560" xr:uid="{00000000-0005-0000-0000-00004DBF0000}"/>
    <cellStyle name="Итог 2 2 4 4 2 3" xfId="50561" xr:uid="{00000000-0005-0000-0000-00004EBF0000}"/>
    <cellStyle name="Итог 2 2 4 4 3" xfId="50562" xr:uid="{00000000-0005-0000-0000-00004FBF0000}"/>
    <cellStyle name="Итог 2 2 4 4 3 2" xfId="50563" xr:uid="{00000000-0005-0000-0000-000050BF0000}"/>
    <cellStyle name="Итог 2 2 4 4 3 3" xfId="50564" xr:uid="{00000000-0005-0000-0000-000051BF0000}"/>
    <cellStyle name="Итог 2 2 4 4 4" xfId="50565" xr:uid="{00000000-0005-0000-0000-000052BF0000}"/>
    <cellStyle name="Итог 2 2 4 4 4 2" xfId="50566" xr:uid="{00000000-0005-0000-0000-000053BF0000}"/>
    <cellStyle name="Итог 2 2 4 4 4 3" xfId="50567" xr:uid="{00000000-0005-0000-0000-000054BF0000}"/>
    <cellStyle name="Итог 2 2 4 4 5" xfId="50568" xr:uid="{00000000-0005-0000-0000-000055BF0000}"/>
    <cellStyle name="Итог 2 2 4 4 6" xfId="50569" xr:uid="{00000000-0005-0000-0000-000056BF0000}"/>
    <cellStyle name="Итог 2 2 4 4 7" xfId="50570" xr:uid="{00000000-0005-0000-0000-000057BF0000}"/>
    <cellStyle name="Итог 2 2 4 5" xfId="50571" xr:uid="{00000000-0005-0000-0000-000058BF0000}"/>
    <cellStyle name="Итог 2 2 4 5 2" xfId="50572" xr:uid="{00000000-0005-0000-0000-000059BF0000}"/>
    <cellStyle name="Итог 2 2 4 5 3" xfId="50573" xr:uid="{00000000-0005-0000-0000-00005ABF0000}"/>
    <cellStyle name="Итог 2 2 4 6" xfId="50574" xr:uid="{00000000-0005-0000-0000-00005BBF0000}"/>
    <cellStyle name="Итог 2 2 4 6 2" xfId="50575" xr:uid="{00000000-0005-0000-0000-00005CBF0000}"/>
    <cellStyle name="Итог 2 2 4 6 3" xfId="50576" xr:uid="{00000000-0005-0000-0000-00005DBF0000}"/>
    <cellStyle name="Итог 2 2 4 7" xfId="50577" xr:uid="{00000000-0005-0000-0000-00005EBF0000}"/>
    <cellStyle name="Итог 2 2 4 8" xfId="50578" xr:uid="{00000000-0005-0000-0000-00005FBF0000}"/>
    <cellStyle name="Итог 2 2 5" xfId="27201" xr:uid="{00000000-0005-0000-0000-000060BF0000}"/>
    <cellStyle name="Итог 2 2 5 2" xfId="27202" xr:uid="{00000000-0005-0000-0000-000061BF0000}"/>
    <cellStyle name="Итог 2 2 5 2 2" xfId="50579" xr:uid="{00000000-0005-0000-0000-000062BF0000}"/>
    <cellStyle name="Итог 2 2 5 2 2 2" xfId="50580" xr:uid="{00000000-0005-0000-0000-000063BF0000}"/>
    <cellStyle name="Итог 2 2 5 2 2 2 2" xfId="50581" xr:uid="{00000000-0005-0000-0000-000064BF0000}"/>
    <cellStyle name="Итог 2 2 5 2 2 2 3" xfId="50582" xr:uid="{00000000-0005-0000-0000-000065BF0000}"/>
    <cellStyle name="Итог 2 2 5 2 2 3" xfId="50583" xr:uid="{00000000-0005-0000-0000-000066BF0000}"/>
    <cellStyle name="Итог 2 2 5 2 2 3 2" xfId="50584" xr:uid="{00000000-0005-0000-0000-000067BF0000}"/>
    <cellStyle name="Итог 2 2 5 2 2 3 3" xfId="50585" xr:uid="{00000000-0005-0000-0000-000068BF0000}"/>
    <cellStyle name="Итог 2 2 5 2 2 4" xfId="50586" xr:uid="{00000000-0005-0000-0000-000069BF0000}"/>
    <cellStyle name="Итог 2 2 5 2 2 4 2" xfId="50587" xr:uid="{00000000-0005-0000-0000-00006ABF0000}"/>
    <cellStyle name="Итог 2 2 5 2 2 4 3" xfId="50588" xr:uid="{00000000-0005-0000-0000-00006BBF0000}"/>
    <cellStyle name="Итог 2 2 5 2 2 5" xfId="50589" xr:uid="{00000000-0005-0000-0000-00006CBF0000}"/>
    <cellStyle name="Итог 2 2 5 2 2 6" xfId="50590" xr:uid="{00000000-0005-0000-0000-00006DBF0000}"/>
    <cellStyle name="Итог 2 2 5 2 2 7" xfId="50591" xr:uid="{00000000-0005-0000-0000-00006EBF0000}"/>
    <cellStyle name="Итог 2 2 5 2 3" xfId="50592" xr:uid="{00000000-0005-0000-0000-00006FBF0000}"/>
    <cellStyle name="Итог 2 2 5 2 3 2" xfId="50593" xr:uid="{00000000-0005-0000-0000-000070BF0000}"/>
    <cellStyle name="Итог 2 2 5 2 3 3" xfId="50594" xr:uid="{00000000-0005-0000-0000-000071BF0000}"/>
    <cellStyle name="Итог 2 2 5 2 4" xfId="50595" xr:uid="{00000000-0005-0000-0000-000072BF0000}"/>
    <cellStyle name="Итог 2 2 5 2 4 2" xfId="50596" xr:uid="{00000000-0005-0000-0000-000073BF0000}"/>
    <cellStyle name="Итог 2 2 5 2 4 3" xfId="50597" xr:uid="{00000000-0005-0000-0000-000074BF0000}"/>
    <cellStyle name="Итог 2 2 5 2 5" xfId="50598" xr:uid="{00000000-0005-0000-0000-000075BF0000}"/>
    <cellStyle name="Итог 2 2 5 2 5 2" xfId="50599" xr:uid="{00000000-0005-0000-0000-000076BF0000}"/>
    <cellStyle name="Итог 2 2 5 2 5 3" xfId="50600" xr:uid="{00000000-0005-0000-0000-000077BF0000}"/>
    <cellStyle name="Итог 2 2 5 2 6" xfId="50601" xr:uid="{00000000-0005-0000-0000-000078BF0000}"/>
    <cellStyle name="Итог 2 2 5 2 7" xfId="50602" xr:uid="{00000000-0005-0000-0000-000079BF0000}"/>
    <cellStyle name="Итог 2 2 5 3" xfId="50603" xr:uid="{00000000-0005-0000-0000-00007ABF0000}"/>
    <cellStyle name="Итог 2 2 5 3 2" xfId="50604" xr:uid="{00000000-0005-0000-0000-00007BBF0000}"/>
    <cellStyle name="Итог 2 2 5 3 2 2" xfId="50605" xr:uid="{00000000-0005-0000-0000-00007CBF0000}"/>
    <cellStyle name="Итог 2 2 5 3 2 3" xfId="50606" xr:uid="{00000000-0005-0000-0000-00007DBF0000}"/>
    <cellStyle name="Итог 2 2 5 3 3" xfId="50607" xr:uid="{00000000-0005-0000-0000-00007EBF0000}"/>
    <cellStyle name="Итог 2 2 5 3 3 2" xfId="50608" xr:uid="{00000000-0005-0000-0000-00007FBF0000}"/>
    <cellStyle name="Итог 2 2 5 3 3 3" xfId="50609" xr:uid="{00000000-0005-0000-0000-000080BF0000}"/>
    <cellStyle name="Итог 2 2 5 3 4" xfId="50610" xr:uid="{00000000-0005-0000-0000-000081BF0000}"/>
    <cellStyle name="Итог 2 2 5 3 4 2" xfId="50611" xr:uid="{00000000-0005-0000-0000-000082BF0000}"/>
    <cellStyle name="Итог 2 2 5 3 4 3" xfId="50612" xr:uid="{00000000-0005-0000-0000-000083BF0000}"/>
    <cellStyle name="Итог 2 2 5 3 5" xfId="50613" xr:uid="{00000000-0005-0000-0000-000084BF0000}"/>
    <cellStyle name="Итог 2 2 5 3 6" xfId="50614" xr:uid="{00000000-0005-0000-0000-000085BF0000}"/>
    <cellStyle name="Итог 2 2 5 3 7" xfId="50615" xr:uid="{00000000-0005-0000-0000-000086BF0000}"/>
    <cellStyle name="Итог 2 2 5 4" xfId="50616" xr:uid="{00000000-0005-0000-0000-000087BF0000}"/>
    <cellStyle name="Итог 2 2 5 4 2" xfId="50617" xr:uid="{00000000-0005-0000-0000-000088BF0000}"/>
    <cellStyle name="Итог 2 2 5 4 2 2" xfId="50618" xr:uid="{00000000-0005-0000-0000-000089BF0000}"/>
    <cellStyle name="Итог 2 2 5 4 2 3" xfId="50619" xr:uid="{00000000-0005-0000-0000-00008ABF0000}"/>
    <cellStyle name="Итог 2 2 5 4 3" xfId="50620" xr:uid="{00000000-0005-0000-0000-00008BBF0000}"/>
    <cellStyle name="Итог 2 2 5 4 3 2" xfId="50621" xr:uid="{00000000-0005-0000-0000-00008CBF0000}"/>
    <cellStyle name="Итог 2 2 5 4 3 3" xfId="50622" xr:uid="{00000000-0005-0000-0000-00008DBF0000}"/>
    <cellStyle name="Итог 2 2 5 4 4" xfId="50623" xr:uid="{00000000-0005-0000-0000-00008EBF0000}"/>
    <cellStyle name="Итог 2 2 5 4 4 2" xfId="50624" xr:uid="{00000000-0005-0000-0000-00008FBF0000}"/>
    <cellStyle name="Итог 2 2 5 4 4 3" xfId="50625" xr:uid="{00000000-0005-0000-0000-000090BF0000}"/>
    <cellStyle name="Итог 2 2 5 4 5" xfId="50626" xr:uid="{00000000-0005-0000-0000-000091BF0000}"/>
    <cellStyle name="Итог 2 2 5 4 6" xfId="50627" xr:uid="{00000000-0005-0000-0000-000092BF0000}"/>
    <cellStyle name="Итог 2 2 5 4 7" xfId="50628" xr:uid="{00000000-0005-0000-0000-000093BF0000}"/>
    <cellStyle name="Итог 2 2 5 5" xfId="50629" xr:uid="{00000000-0005-0000-0000-000094BF0000}"/>
    <cellStyle name="Итог 2 2 5 5 2" xfId="50630" xr:uid="{00000000-0005-0000-0000-000095BF0000}"/>
    <cellStyle name="Итог 2 2 5 5 3" xfId="50631" xr:uid="{00000000-0005-0000-0000-000096BF0000}"/>
    <cellStyle name="Итог 2 2 5 6" xfId="50632" xr:uid="{00000000-0005-0000-0000-000097BF0000}"/>
    <cellStyle name="Итог 2 2 5 6 2" xfId="50633" xr:uid="{00000000-0005-0000-0000-000098BF0000}"/>
    <cellStyle name="Итог 2 2 5 6 3" xfId="50634" xr:uid="{00000000-0005-0000-0000-000099BF0000}"/>
    <cellStyle name="Итог 2 2 5 7" xfId="50635" xr:uid="{00000000-0005-0000-0000-00009ABF0000}"/>
    <cellStyle name="Итог 2 2 5 8" xfId="50636" xr:uid="{00000000-0005-0000-0000-00009BBF0000}"/>
    <cellStyle name="Итог 2 2 6" xfId="27203" xr:uid="{00000000-0005-0000-0000-00009CBF0000}"/>
    <cellStyle name="Итог 2 2 6 2" xfId="27204" xr:uid="{00000000-0005-0000-0000-00009DBF0000}"/>
    <cellStyle name="Итог 2 2 6 2 2" xfId="50637" xr:uid="{00000000-0005-0000-0000-00009EBF0000}"/>
    <cellStyle name="Итог 2 2 6 2 2 2" xfId="50638" xr:uid="{00000000-0005-0000-0000-00009FBF0000}"/>
    <cellStyle name="Итог 2 2 6 2 2 2 2" xfId="50639" xr:uid="{00000000-0005-0000-0000-0000A0BF0000}"/>
    <cellStyle name="Итог 2 2 6 2 2 2 3" xfId="50640" xr:uid="{00000000-0005-0000-0000-0000A1BF0000}"/>
    <cellStyle name="Итог 2 2 6 2 2 3" xfId="50641" xr:uid="{00000000-0005-0000-0000-0000A2BF0000}"/>
    <cellStyle name="Итог 2 2 6 2 2 3 2" xfId="50642" xr:uid="{00000000-0005-0000-0000-0000A3BF0000}"/>
    <cellStyle name="Итог 2 2 6 2 2 3 3" xfId="50643" xr:uid="{00000000-0005-0000-0000-0000A4BF0000}"/>
    <cellStyle name="Итог 2 2 6 2 2 4" xfId="50644" xr:uid="{00000000-0005-0000-0000-0000A5BF0000}"/>
    <cellStyle name="Итог 2 2 6 2 2 4 2" xfId="50645" xr:uid="{00000000-0005-0000-0000-0000A6BF0000}"/>
    <cellStyle name="Итог 2 2 6 2 2 4 3" xfId="50646" xr:uid="{00000000-0005-0000-0000-0000A7BF0000}"/>
    <cellStyle name="Итог 2 2 6 2 2 5" xfId="50647" xr:uid="{00000000-0005-0000-0000-0000A8BF0000}"/>
    <cellStyle name="Итог 2 2 6 2 2 6" xfId="50648" xr:uid="{00000000-0005-0000-0000-0000A9BF0000}"/>
    <cellStyle name="Итог 2 2 6 2 2 7" xfId="50649" xr:uid="{00000000-0005-0000-0000-0000AABF0000}"/>
    <cellStyle name="Итог 2 2 6 2 3" xfId="50650" xr:uid="{00000000-0005-0000-0000-0000ABBF0000}"/>
    <cellStyle name="Итог 2 2 6 2 3 2" xfId="50651" xr:uid="{00000000-0005-0000-0000-0000ACBF0000}"/>
    <cellStyle name="Итог 2 2 6 2 3 3" xfId="50652" xr:uid="{00000000-0005-0000-0000-0000ADBF0000}"/>
    <cellStyle name="Итог 2 2 6 2 4" xfId="50653" xr:uid="{00000000-0005-0000-0000-0000AEBF0000}"/>
    <cellStyle name="Итог 2 2 6 2 4 2" xfId="50654" xr:uid="{00000000-0005-0000-0000-0000AFBF0000}"/>
    <cellStyle name="Итог 2 2 6 2 4 3" xfId="50655" xr:uid="{00000000-0005-0000-0000-0000B0BF0000}"/>
    <cellStyle name="Итог 2 2 6 2 5" xfId="50656" xr:uid="{00000000-0005-0000-0000-0000B1BF0000}"/>
    <cellStyle name="Итог 2 2 6 2 5 2" xfId="50657" xr:uid="{00000000-0005-0000-0000-0000B2BF0000}"/>
    <cellStyle name="Итог 2 2 6 2 5 3" xfId="50658" xr:uid="{00000000-0005-0000-0000-0000B3BF0000}"/>
    <cellStyle name="Итог 2 2 6 2 6" xfId="50659" xr:uid="{00000000-0005-0000-0000-0000B4BF0000}"/>
    <cellStyle name="Итог 2 2 6 2 7" xfId="50660" xr:uid="{00000000-0005-0000-0000-0000B5BF0000}"/>
    <cellStyle name="Итог 2 2 6 3" xfId="50661" xr:uid="{00000000-0005-0000-0000-0000B6BF0000}"/>
    <cellStyle name="Итог 2 2 6 3 2" xfId="50662" xr:uid="{00000000-0005-0000-0000-0000B7BF0000}"/>
    <cellStyle name="Итог 2 2 6 3 2 2" xfId="50663" xr:uid="{00000000-0005-0000-0000-0000B8BF0000}"/>
    <cellStyle name="Итог 2 2 6 3 2 3" xfId="50664" xr:uid="{00000000-0005-0000-0000-0000B9BF0000}"/>
    <cellStyle name="Итог 2 2 6 3 3" xfId="50665" xr:uid="{00000000-0005-0000-0000-0000BABF0000}"/>
    <cellStyle name="Итог 2 2 6 3 3 2" xfId="50666" xr:uid="{00000000-0005-0000-0000-0000BBBF0000}"/>
    <cellStyle name="Итог 2 2 6 3 3 3" xfId="50667" xr:uid="{00000000-0005-0000-0000-0000BCBF0000}"/>
    <cellStyle name="Итог 2 2 6 3 4" xfId="50668" xr:uid="{00000000-0005-0000-0000-0000BDBF0000}"/>
    <cellStyle name="Итог 2 2 6 3 4 2" xfId="50669" xr:uid="{00000000-0005-0000-0000-0000BEBF0000}"/>
    <cellStyle name="Итог 2 2 6 3 4 3" xfId="50670" xr:uid="{00000000-0005-0000-0000-0000BFBF0000}"/>
    <cellStyle name="Итог 2 2 6 3 5" xfId="50671" xr:uid="{00000000-0005-0000-0000-0000C0BF0000}"/>
    <cellStyle name="Итог 2 2 6 3 6" xfId="50672" xr:uid="{00000000-0005-0000-0000-0000C1BF0000}"/>
    <cellStyle name="Итог 2 2 6 3 7" xfId="50673" xr:uid="{00000000-0005-0000-0000-0000C2BF0000}"/>
    <cellStyle name="Итог 2 2 6 4" xfId="50674" xr:uid="{00000000-0005-0000-0000-0000C3BF0000}"/>
    <cellStyle name="Итог 2 2 6 4 2" xfId="50675" xr:uid="{00000000-0005-0000-0000-0000C4BF0000}"/>
    <cellStyle name="Итог 2 2 6 4 2 2" xfId="50676" xr:uid="{00000000-0005-0000-0000-0000C5BF0000}"/>
    <cellStyle name="Итог 2 2 6 4 2 3" xfId="50677" xr:uid="{00000000-0005-0000-0000-0000C6BF0000}"/>
    <cellStyle name="Итог 2 2 6 4 3" xfId="50678" xr:uid="{00000000-0005-0000-0000-0000C7BF0000}"/>
    <cellStyle name="Итог 2 2 6 4 3 2" xfId="50679" xr:uid="{00000000-0005-0000-0000-0000C8BF0000}"/>
    <cellStyle name="Итог 2 2 6 4 3 3" xfId="50680" xr:uid="{00000000-0005-0000-0000-0000C9BF0000}"/>
    <cellStyle name="Итог 2 2 6 4 4" xfId="50681" xr:uid="{00000000-0005-0000-0000-0000CABF0000}"/>
    <cellStyle name="Итог 2 2 6 4 4 2" xfId="50682" xr:uid="{00000000-0005-0000-0000-0000CBBF0000}"/>
    <cellStyle name="Итог 2 2 6 4 4 3" xfId="50683" xr:uid="{00000000-0005-0000-0000-0000CCBF0000}"/>
    <cellStyle name="Итог 2 2 6 4 5" xfId="50684" xr:uid="{00000000-0005-0000-0000-0000CDBF0000}"/>
    <cellStyle name="Итог 2 2 6 4 6" xfId="50685" xr:uid="{00000000-0005-0000-0000-0000CEBF0000}"/>
    <cellStyle name="Итог 2 2 6 4 7" xfId="50686" xr:uid="{00000000-0005-0000-0000-0000CFBF0000}"/>
    <cellStyle name="Итог 2 2 6 5" xfId="50687" xr:uid="{00000000-0005-0000-0000-0000D0BF0000}"/>
    <cellStyle name="Итог 2 2 6 5 2" xfId="50688" xr:uid="{00000000-0005-0000-0000-0000D1BF0000}"/>
    <cellStyle name="Итог 2 2 6 5 3" xfId="50689" xr:uid="{00000000-0005-0000-0000-0000D2BF0000}"/>
    <cellStyle name="Итог 2 2 6 6" xfId="50690" xr:uid="{00000000-0005-0000-0000-0000D3BF0000}"/>
    <cellStyle name="Итог 2 2 6 6 2" xfId="50691" xr:uid="{00000000-0005-0000-0000-0000D4BF0000}"/>
    <cellStyle name="Итог 2 2 6 6 3" xfId="50692" xr:uid="{00000000-0005-0000-0000-0000D5BF0000}"/>
    <cellStyle name="Итог 2 2 6 7" xfId="50693" xr:uid="{00000000-0005-0000-0000-0000D6BF0000}"/>
    <cellStyle name="Итог 2 2 6 8" xfId="50694" xr:uid="{00000000-0005-0000-0000-0000D7BF0000}"/>
    <cellStyle name="Итог 2 2 7" xfId="27205" xr:uid="{00000000-0005-0000-0000-0000D8BF0000}"/>
    <cellStyle name="Итог 2 2 7 2" xfId="50695" xr:uid="{00000000-0005-0000-0000-0000D9BF0000}"/>
    <cellStyle name="Итог 2 2 7 2 2" xfId="50696" xr:uid="{00000000-0005-0000-0000-0000DABF0000}"/>
    <cellStyle name="Итог 2 2 7 2 2 2" xfId="50697" xr:uid="{00000000-0005-0000-0000-0000DBBF0000}"/>
    <cellStyle name="Итог 2 2 7 2 2 2 2" xfId="50698" xr:uid="{00000000-0005-0000-0000-0000DCBF0000}"/>
    <cellStyle name="Итог 2 2 7 2 2 2 3" xfId="50699" xr:uid="{00000000-0005-0000-0000-0000DDBF0000}"/>
    <cellStyle name="Итог 2 2 7 2 2 3" xfId="50700" xr:uid="{00000000-0005-0000-0000-0000DEBF0000}"/>
    <cellStyle name="Итог 2 2 7 2 2 3 2" xfId="50701" xr:uid="{00000000-0005-0000-0000-0000DFBF0000}"/>
    <cellStyle name="Итог 2 2 7 2 2 3 3" xfId="50702" xr:uid="{00000000-0005-0000-0000-0000E0BF0000}"/>
    <cellStyle name="Итог 2 2 7 2 2 4" xfId="50703" xr:uid="{00000000-0005-0000-0000-0000E1BF0000}"/>
    <cellStyle name="Итог 2 2 7 2 2 4 2" xfId="50704" xr:uid="{00000000-0005-0000-0000-0000E2BF0000}"/>
    <cellStyle name="Итог 2 2 7 2 2 4 3" xfId="50705" xr:uid="{00000000-0005-0000-0000-0000E3BF0000}"/>
    <cellStyle name="Итог 2 2 7 2 2 5" xfId="50706" xr:uid="{00000000-0005-0000-0000-0000E4BF0000}"/>
    <cellStyle name="Итог 2 2 7 2 2 6" xfId="50707" xr:uid="{00000000-0005-0000-0000-0000E5BF0000}"/>
    <cellStyle name="Итог 2 2 7 2 2 7" xfId="50708" xr:uid="{00000000-0005-0000-0000-0000E6BF0000}"/>
    <cellStyle name="Итог 2 2 7 2 3" xfId="50709" xr:uid="{00000000-0005-0000-0000-0000E7BF0000}"/>
    <cellStyle name="Итог 2 2 7 2 3 2" xfId="50710" xr:uid="{00000000-0005-0000-0000-0000E8BF0000}"/>
    <cellStyle name="Итог 2 2 7 2 3 3" xfId="50711" xr:uid="{00000000-0005-0000-0000-0000E9BF0000}"/>
    <cellStyle name="Итог 2 2 7 2 4" xfId="50712" xr:uid="{00000000-0005-0000-0000-0000EABF0000}"/>
    <cellStyle name="Итог 2 2 7 2 4 2" xfId="50713" xr:uid="{00000000-0005-0000-0000-0000EBBF0000}"/>
    <cellStyle name="Итог 2 2 7 2 4 3" xfId="50714" xr:uid="{00000000-0005-0000-0000-0000ECBF0000}"/>
    <cellStyle name="Итог 2 2 7 2 5" xfId="50715" xr:uid="{00000000-0005-0000-0000-0000EDBF0000}"/>
    <cellStyle name="Итог 2 2 7 2 5 2" xfId="50716" xr:uid="{00000000-0005-0000-0000-0000EEBF0000}"/>
    <cellStyle name="Итог 2 2 7 2 5 3" xfId="50717" xr:uid="{00000000-0005-0000-0000-0000EFBF0000}"/>
    <cellStyle name="Итог 2 2 7 2 6" xfId="50718" xr:uid="{00000000-0005-0000-0000-0000F0BF0000}"/>
    <cellStyle name="Итог 2 2 7 2 7" xfId="50719" xr:uid="{00000000-0005-0000-0000-0000F1BF0000}"/>
    <cellStyle name="Итог 2 2 7 3" xfId="50720" xr:uid="{00000000-0005-0000-0000-0000F2BF0000}"/>
    <cellStyle name="Итог 2 2 7 3 2" xfId="50721" xr:uid="{00000000-0005-0000-0000-0000F3BF0000}"/>
    <cellStyle name="Итог 2 2 7 3 2 2" xfId="50722" xr:uid="{00000000-0005-0000-0000-0000F4BF0000}"/>
    <cellStyle name="Итог 2 2 7 3 2 3" xfId="50723" xr:uid="{00000000-0005-0000-0000-0000F5BF0000}"/>
    <cellStyle name="Итог 2 2 7 3 3" xfId="50724" xr:uid="{00000000-0005-0000-0000-0000F6BF0000}"/>
    <cellStyle name="Итог 2 2 7 3 3 2" xfId="50725" xr:uid="{00000000-0005-0000-0000-0000F7BF0000}"/>
    <cellStyle name="Итог 2 2 7 3 3 3" xfId="50726" xr:uid="{00000000-0005-0000-0000-0000F8BF0000}"/>
    <cellStyle name="Итог 2 2 7 3 4" xfId="50727" xr:uid="{00000000-0005-0000-0000-0000F9BF0000}"/>
    <cellStyle name="Итог 2 2 7 3 4 2" xfId="50728" xr:uid="{00000000-0005-0000-0000-0000FABF0000}"/>
    <cellStyle name="Итог 2 2 7 3 4 3" xfId="50729" xr:uid="{00000000-0005-0000-0000-0000FBBF0000}"/>
    <cellStyle name="Итог 2 2 7 3 5" xfId="50730" xr:uid="{00000000-0005-0000-0000-0000FCBF0000}"/>
    <cellStyle name="Итог 2 2 7 3 6" xfId="50731" xr:uid="{00000000-0005-0000-0000-0000FDBF0000}"/>
    <cellStyle name="Итог 2 2 7 3 7" xfId="50732" xr:uid="{00000000-0005-0000-0000-0000FEBF0000}"/>
    <cellStyle name="Итог 2 2 7 4" xfId="50733" xr:uid="{00000000-0005-0000-0000-0000FFBF0000}"/>
    <cellStyle name="Итог 2 2 7 4 2" xfId="50734" xr:uid="{00000000-0005-0000-0000-000000C00000}"/>
    <cellStyle name="Итог 2 2 7 4 2 2" xfId="50735" xr:uid="{00000000-0005-0000-0000-000001C00000}"/>
    <cellStyle name="Итог 2 2 7 4 2 3" xfId="50736" xr:uid="{00000000-0005-0000-0000-000002C00000}"/>
    <cellStyle name="Итог 2 2 7 4 3" xfId="50737" xr:uid="{00000000-0005-0000-0000-000003C00000}"/>
    <cellStyle name="Итог 2 2 7 4 3 2" xfId="50738" xr:uid="{00000000-0005-0000-0000-000004C00000}"/>
    <cellStyle name="Итог 2 2 7 4 3 3" xfId="50739" xr:uid="{00000000-0005-0000-0000-000005C00000}"/>
    <cellStyle name="Итог 2 2 7 4 4" xfId="50740" xr:uid="{00000000-0005-0000-0000-000006C00000}"/>
    <cellStyle name="Итог 2 2 7 4 4 2" xfId="50741" xr:uid="{00000000-0005-0000-0000-000007C00000}"/>
    <cellStyle name="Итог 2 2 7 4 4 3" xfId="50742" xr:uid="{00000000-0005-0000-0000-000008C00000}"/>
    <cellStyle name="Итог 2 2 7 4 5" xfId="50743" xr:uid="{00000000-0005-0000-0000-000009C00000}"/>
    <cellStyle name="Итог 2 2 7 4 6" xfId="50744" xr:uid="{00000000-0005-0000-0000-00000AC00000}"/>
    <cellStyle name="Итог 2 2 7 4 7" xfId="50745" xr:uid="{00000000-0005-0000-0000-00000BC00000}"/>
    <cellStyle name="Итог 2 2 7 5" xfId="50746" xr:uid="{00000000-0005-0000-0000-00000CC00000}"/>
    <cellStyle name="Итог 2 2 7 5 2" xfId="50747" xr:uid="{00000000-0005-0000-0000-00000DC00000}"/>
    <cellStyle name="Итог 2 2 7 5 3" xfId="50748" xr:uid="{00000000-0005-0000-0000-00000EC00000}"/>
    <cellStyle name="Итог 2 2 7 6" xfId="50749" xr:uid="{00000000-0005-0000-0000-00000FC00000}"/>
    <cellStyle name="Итог 2 2 7 6 2" xfId="50750" xr:uid="{00000000-0005-0000-0000-000010C00000}"/>
    <cellStyle name="Итог 2 2 7 6 3" xfId="50751" xr:uid="{00000000-0005-0000-0000-000011C00000}"/>
    <cellStyle name="Итог 2 2 7 7" xfId="50752" xr:uid="{00000000-0005-0000-0000-000012C00000}"/>
    <cellStyle name="Итог 2 2 7 8" xfId="50753" xr:uid="{00000000-0005-0000-0000-000013C00000}"/>
    <cellStyle name="Итог 2 2 8" xfId="27206" xr:uid="{00000000-0005-0000-0000-000014C00000}"/>
    <cellStyle name="Итог 2 2 8 2" xfId="50754" xr:uid="{00000000-0005-0000-0000-000015C00000}"/>
    <cellStyle name="Итог 2 2 8 2 2" xfId="50755" xr:uid="{00000000-0005-0000-0000-000016C00000}"/>
    <cellStyle name="Итог 2 2 8 2 2 2" xfId="50756" xr:uid="{00000000-0005-0000-0000-000017C00000}"/>
    <cellStyle name="Итог 2 2 8 2 2 2 2" xfId="50757" xr:uid="{00000000-0005-0000-0000-000018C00000}"/>
    <cellStyle name="Итог 2 2 8 2 2 2 3" xfId="50758" xr:uid="{00000000-0005-0000-0000-000019C00000}"/>
    <cellStyle name="Итог 2 2 8 2 2 3" xfId="50759" xr:uid="{00000000-0005-0000-0000-00001AC00000}"/>
    <cellStyle name="Итог 2 2 8 2 2 3 2" xfId="50760" xr:uid="{00000000-0005-0000-0000-00001BC00000}"/>
    <cellStyle name="Итог 2 2 8 2 2 3 3" xfId="50761" xr:uid="{00000000-0005-0000-0000-00001CC00000}"/>
    <cellStyle name="Итог 2 2 8 2 2 4" xfId="50762" xr:uid="{00000000-0005-0000-0000-00001DC00000}"/>
    <cellStyle name="Итог 2 2 8 2 2 4 2" xfId="50763" xr:uid="{00000000-0005-0000-0000-00001EC00000}"/>
    <cellStyle name="Итог 2 2 8 2 2 4 3" xfId="50764" xr:uid="{00000000-0005-0000-0000-00001FC00000}"/>
    <cellStyle name="Итог 2 2 8 2 2 5" xfId="50765" xr:uid="{00000000-0005-0000-0000-000020C00000}"/>
    <cellStyle name="Итог 2 2 8 2 2 6" xfId="50766" xr:uid="{00000000-0005-0000-0000-000021C00000}"/>
    <cellStyle name="Итог 2 2 8 2 2 7" xfId="50767" xr:uid="{00000000-0005-0000-0000-000022C00000}"/>
    <cellStyle name="Итог 2 2 8 2 3" xfId="50768" xr:uid="{00000000-0005-0000-0000-000023C00000}"/>
    <cellStyle name="Итог 2 2 8 2 3 2" xfId="50769" xr:uid="{00000000-0005-0000-0000-000024C00000}"/>
    <cellStyle name="Итог 2 2 8 2 3 3" xfId="50770" xr:uid="{00000000-0005-0000-0000-000025C00000}"/>
    <cellStyle name="Итог 2 2 8 2 4" xfId="50771" xr:uid="{00000000-0005-0000-0000-000026C00000}"/>
    <cellStyle name="Итог 2 2 8 2 4 2" xfId="50772" xr:uid="{00000000-0005-0000-0000-000027C00000}"/>
    <cellStyle name="Итог 2 2 8 2 4 3" xfId="50773" xr:uid="{00000000-0005-0000-0000-000028C00000}"/>
    <cellStyle name="Итог 2 2 8 2 5" xfId="50774" xr:uid="{00000000-0005-0000-0000-000029C00000}"/>
    <cellStyle name="Итог 2 2 8 2 5 2" xfId="50775" xr:uid="{00000000-0005-0000-0000-00002AC00000}"/>
    <cellStyle name="Итог 2 2 8 2 5 3" xfId="50776" xr:uid="{00000000-0005-0000-0000-00002BC00000}"/>
    <cellStyle name="Итог 2 2 8 2 6" xfId="50777" xr:uid="{00000000-0005-0000-0000-00002CC00000}"/>
    <cellStyle name="Итог 2 2 8 2 7" xfId="50778" xr:uid="{00000000-0005-0000-0000-00002DC00000}"/>
    <cellStyle name="Итог 2 2 8 3" xfId="50779" xr:uid="{00000000-0005-0000-0000-00002EC00000}"/>
    <cellStyle name="Итог 2 2 8 3 2" xfId="50780" xr:uid="{00000000-0005-0000-0000-00002FC00000}"/>
    <cellStyle name="Итог 2 2 8 3 2 2" xfId="50781" xr:uid="{00000000-0005-0000-0000-000030C00000}"/>
    <cellStyle name="Итог 2 2 8 3 2 3" xfId="50782" xr:uid="{00000000-0005-0000-0000-000031C00000}"/>
    <cellStyle name="Итог 2 2 8 3 3" xfId="50783" xr:uid="{00000000-0005-0000-0000-000032C00000}"/>
    <cellStyle name="Итог 2 2 8 3 3 2" xfId="50784" xr:uid="{00000000-0005-0000-0000-000033C00000}"/>
    <cellStyle name="Итог 2 2 8 3 3 3" xfId="50785" xr:uid="{00000000-0005-0000-0000-000034C00000}"/>
    <cellStyle name="Итог 2 2 8 3 4" xfId="50786" xr:uid="{00000000-0005-0000-0000-000035C00000}"/>
    <cellStyle name="Итог 2 2 8 3 4 2" xfId="50787" xr:uid="{00000000-0005-0000-0000-000036C00000}"/>
    <cellStyle name="Итог 2 2 8 3 4 3" xfId="50788" xr:uid="{00000000-0005-0000-0000-000037C00000}"/>
    <cellStyle name="Итог 2 2 8 3 5" xfId="50789" xr:uid="{00000000-0005-0000-0000-000038C00000}"/>
    <cellStyle name="Итог 2 2 8 3 6" xfId="50790" xr:uid="{00000000-0005-0000-0000-000039C00000}"/>
    <cellStyle name="Итог 2 2 8 3 7" xfId="50791" xr:uid="{00000000-0005-0000-0000-00003AC00000}"/>
    <cellStyle name="Итог 2 2 8 4" xfId="50792" xr:uid="{00000000-0005-0000-0000-00003BC00000}"/>
    <cellStyle name="Итог 2 2 8 4 2" xfId="50793" xr:uid="{00000000-0005-0000-0000-00003CC00000}"/>
    <cellStyle name="Итог 2 2 8 4 2 2" xfId="50794" xr:uid="{00000000-0005-0000-0000-00003DC00000}"/>
    <cellStyle name="Итог 2 2 8 4 2 3" xfId="50795" xr:uid="{00000000-0005-0000-0000-00003EC00000}"/>
    <cellStyle name="Итог 2 2 8 4 3" xfId="50796" xr:uid="{00000000-0005-0000-0000-00003FC00000}"/>
    <cellStyle name="Итог 2 2 8 4 3 2" xfId="50797" xr:uid="{00000000-0005-0000-0000-000040C00000}"/>
    <cellStyle name="Итог 2 2 8 4 3 3" xfId="50798" xr:uid="{00000000-0005-0000-0000-000041C00000}"/>
    <cellStyle name="Итог 2 2 8 4 4" xfId="50799" xr:uid="{00000000-0005-0000-0000-000042C00000}"/>
    <cellStyle name="Итог 2 2 8 4 4 2" xfId="50800" xr:uid="{00000000-0005-0000-0000-000043C00000}"/>
    <cellStyle name="Итог 2 2 8 4 4 3" xfId="50801" xr:uid="{00000000-0005-0000-0000-000044C00000}"/>
    <cellStyle name="Итог 2 2 8 4 5" xfId="50802" xr:uid="{00000000-0005-0000-0000-000045C00000}"/>
    <cellStyle name="Итог 2 2 8 4 6" xfId="50803" xr:uid="{00000000-0005-0000-0000-000046C00000}"/>
    <cellStyle name="Итог 2 2 8 4 7" xfId="50804" xr:uid="{00000000-0005-0000-0000-000047C00000}"/>
    <cellStyle name="Итог 2 2 8 5" xfId="50805" xr:uid="{00000000-0005-0000-0000-000048C00000}"/>
    <cellStyle name="Итог 2 2 8 5 2" xfId="50806" xr:uid="{00000000-0005-0000-0000-000049C00000}"/>
    <cellStyle name="Итог 2 2 8 5 3" xfId="50807" xr:uid="{00000000-0005-0000-0000-00004AC00000}"/>
    <cellStyle name="Итог 2 2 8 6" xfId="50808" xr:uid="{00000000-0005-0000-0000-00004BC00000}"/>
    <cellStyle name="Итог 2 2 8 6 2" xfId="50809" xr:uid="{00000000-0005-0000-0000-00004CC00000}"/>
    <cellStyle name="Итог 2 2 8 6 3" xfId="50810" xr:uid="{00000000-0005-0000-0000-00004DC00000}"/>
    <cellStyle name="Итог 2 2 8 7" xfId="50811" xr:uid="{00000000-0005-0000-0000-00004EC00000}"/>
    <cellStyle name="Итог 2 2 8 8" xfId="50812" xr:uid="{00000000-0005-0000-0000-00004FC00000}"/>
    <cellStyle name="Итог 2 2 9" xfId="50813" xr:uid="{00000000-0005-0000-0000-000050C00000}"/>
    <cellStyle name="Итог 2 2 9 2" xfId="50814" xr:uid="{00000000-0005-0000-0000-000051C00000}"/>
    <cellStyle name="Итог 2 2 9 2 2" xfId="50815" xr:uid="{00000000-0005-0000-0000-000052C00000}"/>
    <cellStyle name="Итог 2 2 9 2 2 2" xfId="50816" xr:uid="{00000000-0005-0000-0000-000053C00000}"/>
    <cellStyle name="Итог 2 2 9 2 2 2 2" xfId="50817" xr:uid="{00000000-0005-0000-0000-000054C00000}"/>
    <cellStyle name="Итог 2 2 9 2 2 2 3" xfId="50818" xr:uid="{00000000-0005-0000-0000-000055C00000}"/>
    <cellStyle name="Итог 2 2 9 2 2 3" xfId="50819" xr:uid="{00000000-0005-0000-0000-000056C00000}"/>
    <cellStyle name="Итог 2 2 9 2 2 3 2" xfId="50820" xr:uid="{00000000-0005-0000-0000-000057C00000}"/>
    <cellStyle name="Итог 2 2 9 2 2 3 3" xfId="50821" xr:uid="{00000000-0005-0000-0000-000058C00000}"/>
    <cellStyle name="Итог 2 2 9 2 2 4" xfId="50822" xr:uid="{00000000-0005-0000-0000-000059C00000}"/>
    <cellStyle name="Итог 2 2 9 2 2 4 2" xfId="50823" xr:uid="{00000000-0005-0000-0000-00005AC00000}"/>
    <cellStyle name="Итог 2 2 9 2 2 4 3" xfId="50824" xr:uid="{00000000-0005-0000-0000-00005BC00000}"/>
    <cellStyle name="Итог 2 2 9 2 2 5" xfId="50825" xr:uid="{00000000-0005-0000-0000-00005CC00000}"/>
    <cellStyle name="Итог 2 2 9 2 2 6" xfId="50826" xr:uid="{00000000-0005-0000-0000-00005DC00000}"/>
    <cellStyle name="Итог 2 2 9 2 2 7" xfId="50827" xr:uid="{00000000-0005-0000-0000-00005EC00000}"/>
    <cellStyle name="Итог 2 2 9 2 3" xfId="50828" xr:uid="{00000000-0005-0000-0000-00005FC00000}"/>
    <cellStyle name="Итог 2 2 9 2 3 2" xfId="50829" xr:uid="{00000000-0005-0000-0000-000060C00000}"/>
    <cellStyle name="Итог 2 2 9 2 3 3" xfId="50830" xr:uid="{00000000-0005-0000-0000-000061C00000}"/>
    <cellStyle name="Итог 2 2 9 2 4" xfId="50831" xr:uid="{00000000-0005-0000-0000-000062C00000}"/>
    <cellStyle name="Итог 2 2 9 2 4 2" xfId="50832" xr:uid="{00000000-0005-0000-0000-000063C00000}"/>
    <cellStyle name="Итог 2 2 9 2 4 3" xfId="50833" xr:uid="{00000000-0005-0000-0000-000064C00000}"/>
    <cellStyle name="Итог 2 2 9 2 5" xfId="50834" xr:uid="{00000000-0005-0000-0000-000065C00000}"/>
    <cellStyle name="Итог 2 2 9 2 5 2" xfId="50835" xr:uid="{00000000-0005-0000-0000-000066C00000}"/>
    <cellStyle name="Итог 2 2 9 2 5 3" xfId="50836" xr:uid="{00000000-0005-0000-0000-000067C00000}"/>
    <cellStyle name="Итог 2 2 9 2 6" xfId="50837" xr:uid="{00000000-0005-0000-0000-000068C00000}"/>
    <cellStyle name="Итог 2 2 9 2 7" xfId="50838" xr:uid="{00000000-0005-0000-0000-000069C00000}"/>
    <cellStyle name="Итог 2 2 9 3" xfId="50839" xr:uid="{00000000-0005-0000-0000-00006AC00000}"/>
    <cellStyle name="Итог 2 2 9 3 2" xfId="50840" xr:uid="{00000000-0005-0000-0000-00006BC00000}"/>
    <cellStyle name="Итог 2 2 9 3 2 2" xfId="50841" xr:uid="{00000000-0005-0000-0000-00006CC00000}"/>
    <cellStyle name="Итог 2 2 9 3 2 3" xfId="50842" xr:uid="{00000000-0005-0000-0000-00006DC00000}"/>
    <cellStyle name="Итог 2 2 9 3 3" xfId="50843" xr:uid="{00000000-0005-0000-0000-00006EC00000}"/>
    <cellStyle name="Итог 2 2 9 3 3 2" xfId="50844" xr:uid="{00000000-0005-0000-0000-00006FC00000}"/>
    <cellStyle name="Итог 2 2 9 3 3 3" xfId="50845" xr:uid="{00000000-0005-0000-0000-000070C00000}"/>
    <cellStyle name="Итог 2 2 9 3 4" xfId="50846" xr:uid="{00000000-0005-0000-0000-000071C00000}"/>
    <cellStyle name="Итог 2 2 9 3 4 2" xfId="50847" xr:uid="{00000000-0005-0000-0000-000072C00000}"/>
    <cellStyle name="Итог 2 2 9 3 4 3" xfId="50848" xr:uid="{00000000-0005-0000-0000-000073C00000}"/>
    <cellStyle name="Итог 2 2 9 3 5" xfId="50849" xr:uid="{00000000-0005-0000-0000-000074C00000}"/>
    <cellStyle name="Итог 2 2 9 3 6" xfId="50850" xr:uid="{00000000-0005-0000-0000-000075C00000}"/>
    <cellStyle name="Итог 2 2 9 3 7" xfId="50851" xr:uid="{00000000-0005-0000-0000-000076C00000}"/>
    <cellStyle name="Итог 2 2 9 4" xfId="50852" xr:uid="{00000000-0005-0000-0000-000077C00000}"/>
    <cellStyle name="Итог 2 2 9 4 2" xfId="50853" xr:uid="{00000000-0005-0000-0000-000078C00000}"/>
    <cellStyle name="Итог 2 2 9 4 2 2" xfId="50854" xr:uid="{00000000-0005-0000-0000-000079C00000}"/>
    <cellStyle name="Итог 2 2 9 4 2 3" xfId="50855" xr:uid="{00000000-0005-0000-0000-00007AC00000}"/>
    <cellStyle name="Итог 2 2 9 4 3" xfId="50856" xr:uid="{00000000-0005-0000-0000-00007BC00000}"/>
    <cellStyle name="Итог 2 2 9 4 3 2" xfId="50857" xr:uid="{00000000-0005-0000-0000-00007CC00000}"/>
    <cellStyle name="Итог 2 2 9 4 3 3" xfId="50858" xr:uid="{00000000-0005-0000-0000-00007DC00000}"/>
    <cellStyle name="Итог 2 2 9 4 4" xfId="50859" xr:uid="{00000000-0005-0000-0000-00007EC00000}"/>
    <cellStyle name="Итог 2 2 9 4 4 2" xfId="50860" xr:uid="{00000000-0005-0000-0000-00007FC00000}"/>
    <cellStyle name="Итог 2 2 9 4 4 3" xfId="50861" xr:uid="{00000000-0005-0000-0000-000080C00000}"/>
    <cellStyle name="Итог 2 2 9 4 5" xfId="50862" xr:uid="{00000000-0005-0000-0000-000081C00000}"/>
    <cellStyle name="Итог 2 2 9 4 6" xfId="50863" xr:uid="{00000000-0005-0000-0000-000082C00000}"/>
    <cellStyle name="Итог 2 2 9 4 7" xfId="50864" xr:uid="{00000000-0005-0000-0000-000083C00000}"/>
    <cellStyle name="Итог 2 2 9 5" xfId="50865" xr:uid="{00000000-0005-0000-0000-000084C00000}"/>
    <cellStyle name="Итог 2 2 9 5 2" xfId="50866" xr:uid="{00000000-0005-0000-0000-000085C00000}"/>
    <cellStyle name="Итог 2 2 9 5 3" xfId="50867" xr:uid="{00000000-0005-0000-0000-000086C00000}"/>
    <cellStyle name="Итог 2 2 9 6" xfId="50868" xr:uid="{00000000-0005-0000-0000-000087C00000}"/>
    <cellStyle name="Итог 2 2 9 6 2" xfId="50869" xr:uid="{00000000-0005-0000-0000-000088C00000}"/>
    <cellStyle name="Итог 2 2 9 6 3" xfId="50870" xr:uid="{00000000-0005-0000-0000-000089C00000}"/>
    <cellStyle name="Итог 2 2 9 7" xfId="50871" xr:uid="{00000000-0005-0000-0000-00008AC00000}"/>
    <cellStyle name="Итог 2 2 9 8" xfId="50872" xr:uid="{00000000-0005-0000-0000-00008BC00000}"/>
    <cellStyle name="Итог 2 2_2013Прогноз" xfId="27207" xr:uid="{00000000-0005-0000-0000-00008CC00000}"/>
    <cellStyle name="Итог 2 20" xfId="50873" xr:uid="{00000000-0005-0000-0000-00008DC00000}"/>
    <cellStyle name="Итог 2 20 2" xfId="50874" xr:uid="{00000000-0005-0000-0000-00008EC00000}"/>
    <cellStyle name="Итог 2 20 3" xfId="50875" xr:uid="{00000000-0005-0000-0000-00008FC00000}"/>
    <cellStyle name="Итог 2 21" xfId="50876" xr:uid="{00000000-0005-0000-0000-000090C00000}"/>
    <cellStyle name="Итог 2 22" xfId="50877" xr:uid="{00000000-0005-0000-0000-000091C00000}"/>
    <cellStyle name="Итог 2 3" xfId="27208" xr:uid="{00000000-0005-0000-0000-000092C00000}"/>
    <cellStyle name="Итог 2 3 2" xfId="27209" xr:uid="{00000000-0005-0000-0000-000093C00000}"/>
    <cellStyle name="Итог 2 3 2 2" xfId="27210" xr:uid="{00000000-0005-0000-0000-000094C00000}"/>
    <cellStyle name="Итог 2 3 2 2 2" xfId="27211" xr:uid="{00000000-0005-0000-0000-000095C00000}"/>
    <cellStyle name="Итог 2 3 2 2 2 2" xfId="50878" xr:uid="{00000000-0005-0000-0000-000096C00000}"/>
    <cellStyle name="Итог 2 3 2 2 2 3" xfId="50879" xr:uid="{00000000-0005-0000-0000-000097C00000}"/>
    <cellStyle name="Итог 2 3 2 2 3" xfId="50880" xr:uid="{00000000-0005-0000-0000-000098C00000}"/>
    <cellStyle name="Итог 2 3 2 2 3 2" xfId="50881" xr:uid="{00000000-0005-0000-0000-000099C00000}"/>
    <cellStyle name="Итог 2 3 2 2 3 3" xfId="50882" xr:uid="{00000000-0005-0000-0000-00009AC00000}"/>
    <cellStyle name="Итог 2 3 2 2 4" xfId="50883" xr:uid="{00000000-0005-0000-0000-00009BC00000}"/>
    <cellStyle name="Итог 2 3 2 2 4 2" xfId="50884" xr:uid="{00000000-0005-0000-0000-00009CC00000}"/>
    <cellStyle name="Итог 2 3 2 2 4 3" xfId="50885" xr:uid="{00000000-0005-0000-0000-00009DC00000}"/>
    <cellStyle name="Итог 2 3 2 2 5" xfId="50886" xr:uid="{00000000-0005-0000-0000-00009EC00000}"/>
    <cellStyle name="Итог 2 3 2 2 6" xfId="50887" xr:uid="{00000000-0005-0000-0000-00009FC00000}"/>
    <cellStyle name="Итог 2 3 2 2 7" xfId="50888" xr:uid="{00000000-0005-0000-0000-0000A0C00000}"/>
    <cellStyle name="Итог 2 3 2 3" xfId="27212" xr:uid="{00000000-0005-0000-0000-0000A1C00000}"/>
    <cellStyle name="Итог 2 3 2 3 2" xfId="27213" xr:uid="{00000000-0005-0000-0000-0000A2C00000}"/>
    <cellStyle name="Итог 2 3 2 3 3" xfId="50889" xr:uid="{00000000-0005-0000-0000-0000A3C00000}"/>
    <cellStyle name="Итог 2 3 2 4" xfId="27214" xr:uid="{00000000-0005-0000-0000-0000A4C00000}"/>
    <cellStyle name="Итог 2 3 2 4 2" xfId="27215" xr:uid="{00000000-0005-0000-0000-0000A5C00000}"/>
    <cellStyle name="Итог 2 3 2 4 3" xfId="50890" xr:uid="{00000000-0005-0000-0000-0000A6C00000}"/>
    <cellStyle name="Итог 2 3 2 5" xfId="27216" xr:uid="{00000000-0005-0000-0000-0000A7C00000}"/>
    <cellStyle name="Итог 2 3 2 5 2" xfId="27217" xr:uid="{00000000-0005-0000-0000-0000A8C00000}"/>
    <cellStyle name="Итог 2 3 2 5 3" xfId="50891" xr:uid="{00000000-0005-0000-0000-0000A9C00000}"/>
    <cellStyle name="Итог 2 3 2 6" xfId="27218" xr:uid="{00000000-0005-0000-0000-0000AAC00000}"/>
    <cellStyle name="Итог 2 3 2 7" xfId="27219" xr:uid="{00000000-0005-0000-0000-0000ABC00000}"/>
    <cellStyle name="Итог 2 3 2 8" xfId="50892" xr:uid="{00000000-0005-0000-0000-0000ACC00000}"/>
    <cellStyle name="Итог 2 3 2_2014БП" xfId="27220" xr:uid="{00000000-0005-0000-0000-0000ADC00000}"/>
    <cellStyle name="Итог 2 3 3" xfId="27221" xr:uid="{00000000-0005-0000-0000-0000AEC00000}"/>
    <cellStyle name="Итог 2 3 3 2" xfId="27222" xr:uid="{00000000-0005-0000-0000-0000AFC00000}"/>
    <cellStyle name="Итог 2 3 3 2 2" xfId="50893" xr:uid="{00000000-0005-0000-0000-0000B0C00000}"/>
    <cellStyle name="Итог 2 3 3 2 3" xfId="50894" xr:uid="{00000000-0005-0000-0000-0000B1C00000}"/>
    <cellStyle name="Итог 2 3 3 3" xfId="50895" xr:uid="{00000000-0005-0000-0000-0000B2C00000}"/>
    <cellStyle name="Итог 2 3 3 3 2" xfId="50896" xr:uid="{00000000-0005-0000-0000-0000B3C00000}"/>
    <cellStyle name="Итог 2 3 3 3 3" xfId="50897" xr:uid="{00000000-0005-0000-0000-0000B4C00000}"/>
    <cellStyle name="Итог 2 3 3 4" xfId="50898" xr:uid="{00000000-0005-0000-0000-0000B5C00000}"/>
    <cellStyle name="Итог 2 3 3 4 2" xfId="50899" xr:uid="{00000000-0005-0000-0000-0000B6C00000}"/>
    <cellStyle name="Итог 2 3 3 4 3" xfId="50900" xr:uid="{00000000-0005-0000-0000-0000B7C00000}"/>
    <cellStyle name="Итог 2 3 3 5" xfId="50901" xr:uid="{00000000-0005-0000-0000-0000B8C00000}"/>
    <cellStyle name="Итог 2 3 3 6" xfId="50902" xr:uid="{00000000-0005-0000-0000-0000B9C00000}"/>
    <cellStyle name="Итог 2 3 3 7" xfId="50903" xr:uid="{00000000-0005-0000-0000-0000BAC00000}"/>
    <cellStyle name="Итог 2 3 4" xfId="27223" xr:uid="{00000000-0005-0000-0000-0000BBC00000}"/>
    <cellStyle name="Итог 2 3 4 2" xfId="27224" xr:uid="{00000000-0005-0000-0000-0000BCC00000}"/>
    <cellStyle name="Итог 2 3 4 2 2" xfId="50904" xr:uid="{00000000-0005-0000-0000-0000BDC00000}"/>
    <cellStyle name="Итог 2 3 4 2 3" xfId="50905" xr:uid="{00000000-0005-0000-0000-0000BEC00000}"/>
    <cellStyle name="Итог 2 3 4 3" xfId="50906" xr:uid="{00000000-0005-0000-0000-0000BFC00000}"/>
    <cellStyle name="Итог 2 3 4 3 2" xfId="50907" xr:uid="{00000000-0005-0000-0000-0000C0C00000}"/>
    <cellStyle name="Итог 2 3 4 3 3" xfId="50908" xr:uid="{00000000-0005-0000-0000-0000C1C00000}"/>
    <cellStyle name="Итог 2 3 4 4" xfId="50909" xr:uid="{00000000-0005-0000-0000-0000C2C00000}"/>
    <cellStyle name="Итог 2 3 4 4 2" xfId="50910" xr:uid="{00000000-0005-0000-0000-0000C3C00000}"/>
    <cellStyle name="Итог 2 3 4 4 3" xfId="50911" xr:uid="{00000000-0005-0000-0000-0000C4C00000}"/>
    <cellStyle name="Итог 2 3 4 5" xfId="50912" xr:uid="{00000000-0005-0000-0000-0000C5C00000}"/>
    <cellStyle name="Итог 2 3 4 6" xfId="50913" xr:uid="{00000000-0005-0000-0000-0000C6C00000}"/>
    <cellStyle name="Итог 2 3 4 7" xfId="50914" xr:uid="{00000000-0005-0000-0000-0000C7C00000}"/>
    <cellStyle name="Итог 2 3 5" xfId="27225" xr:uid="{00000000-0005-0000-0000-0000C8C00000}"/>
    <cellStyle name="Итог 2 3 5 2" xfId="27226" xr:uid="{00000000-0005-0000-0000-0000C9C00000}"/>
    <cellStyle name="Итог 2 3 5 3" xfId="50915" xr:uid="{00000000-0005-0000-0000-0000CAC00000}"/>
    <cellStyle name="Итог 2 3 6" xfId="27227" xr:uid="{00000000-0005-0000-0000-0000CBC00000}"/>
    <cellStyle name="Итог 2 3 6 2" xfId="27228" xr:uid="{00000000-0005-0000-0000-0000CCC00000}"/>
    <cellStyle name="Итог 2 3 6 3" xfId="50916" xr:uid="{00000000-0005-0000-0000-0000CDC00000}"/>
    <cellStyle name="Итог 2 3 7" xfId="27229" xr:uid="{00000000-0005-0000-0000-0000CEC00000}"/>
    <cellStyle name="Итог 2 3 8" xfId="27230" xr:uid="{00000000-0005-0000-0000-0000CFC00000}"/>
    <cellStyle name="Итог 2 3 9" xfId="50917" xr:uid="{00000000-0005-0000-0000-0000D0C00000}"/>
    <cellStyle name="Итог 2 3_2013Прогноз" xfId="27231" xr:uid="{00000000-0005-0000-0000-0000D1C00000}"/>
    <cellStyle name="Итог 2 4" xfId="27232" xr:uid="{00000000-0005-0000-0000-0000D2C00000}"/>
    <cellStyle name="Итог 2 4 2" xfId="27233" xr:uid="{00000000-0005-0000-0000-0000D3C00000}"/>
    <cellStyle name="Итог 2 4 2 2" xfId="27234" xr:uid="{00000000-0005-0000-0000-0000D4C00000}"/>
    <cellStyle name="Итог 2 4 2 2 2" xfId="50918" xr:uid="{00000000-0005-0000-0000-0000D5C00000}"/>
    <cellStyle name="Итог 2 4 2 2 2 2" xfId="50919" xr:uid="{00000000-0005-0000-0000-0000D6C00000}"/>
    <cellStyle name="Итог 2 4 2 2 2 3" xfId="50920" xr:uid="{00000000-0005-0000-0000-0000D7C00000}"/>
    <cellStyle name="Итог 2 4 2 2 3" xfId="50921" xr:uid="{00000000-0005-0000-0000-0000D8C00000}"/>
    <cellStyle name="Итог 2 4 2 2 3 2" xfId="50922" xr:uid="{00000000-0005-0000-0000-0000D9C00000}"/>
    <cellStyle name="Итог 2 4 2 2 3 3" xfId="50923" xr:uid="{00000000-0005-0000-0000-0000DAC00000}"/>
    <cellStyle name="Итог 2 4 2 2 4" xfId="50924" xr:uid="{00000000-0005-0000-0000-0000DBC00000}"/>
    <cellStyle name="Итог 2 4 2 2 4 2" xfId="50925" xr:uid="{00000000-0005-0000-0000-0000DCC00000}"/>
    <cellStyle name="Итог 2 4 2 2 4 3" xfId="50926" xr:uid="{00000000-0005-0000-0000-0000DDC00000}"/>
    <cellStyle name="Итог 2 4 2 2 5" xfId="50927" xr:uid="{00000000-0005-0000-0000-0000DEC00000}"/>
    <cellStyle name="Итог 2 4 2 2 6" xfId="50928" xr:uid="{00000000-0005-0000-0000-0000DFC00000}"/>
    <cellStyle name="Итог 2 4 2 2 7" xfId="50929" xr:uid="{00000000-0005-0000-0000-0000E0C00000}"/>
    <cellStyle name="Итог 2 4 2 3" xfId="50930" xr:uid="{00000000-0005-0000-0000-0000E1C00000}"/>
    <cellStyle name="Итог 2 4 2 3 2" xfId="50931" xr:uid="{00000000-0005-0000-0000-0000E2C00000}"/>
    <cellStyle name="Итог 2 4 2 3 3" xfId="50932" xr:uid="{00000000-0005-0000-0000-0000E3C00000}"/>
    <cellStyle name="Итог 2 4 2 4" xfId="50933" xr:uid="{00000000-0005-0000-0000-0000E4C00000}"/>
    <cellStyle name="Итог 2 4 2 4 2" xfId="50934" xr:uid="{00000000-0005-0000-0000-0000E5C00000}"/>
    <cellStyle name="Итог 2 4 2 4 3" xfId="50935" xr:uid="{00000000-0005-0000-0000-0000E6C00000}"/>
    <cellStyle name="Итог 2 4 2 5" xfId="50936" xr:uid="{00000000-0005-0000-0000-0000E7C00000}"/>
    <cellStyle name="Итог 2 4 2 5 2" xfId="50937" xr:uid="{00000000-0005-0000-0000-0000E8C00000}"/>
    <cellStyle name="Итог 2 4 2 5 3" xfId="50938" xr:uid="{00000000-0005-0000-0000-0000E9C00000}"/>
    <cellStyle name="Итог 2 4 2 6" xfId="50939" xr:uid="{00000000-0005-0000-0000-0000EAC00000}"/>
    <cellStyle name="Итог 2 4 2 7" xfId="50940" xr:uid="{00000000-0005-0000-0000-0000EBC00000}"/>
    <cellStyle name="Итог 2 4 3" xfId="27235" xr:uid="{00000000-0005-0000-0000-0000ECC00000}"/>
    <cellStyle name="Итог 2 4 3 2" xfId="27236" xr:uid="{00000000-0005-0000-0000-0000EDC00000}"/>
    <cellStyle name="Итог 2 4 3 2 2" xfId="50941" xr:uid="{00000000-0005-0000-0000-0000EEC00000}"/>
    <cellStyle name="Итог 2 4 3 2 3" xfId="50942" xr:uid="{00000000-0005-0000-0000-0000EFC00000}"/>
    <cellStyle name="Итог 2 4 3 3" xfId="50943" xr:uid="{00000000-0005-0000-0000-0000F0C00000}"/>
    <cellStyle name="Итог 2 4 3 3 2" xfId="50944" xr:uid="{00000000-0005-0000-0000-0000F1C00000}"/>
    <cellStyle name="Итог 2 4 3 3 3" xfId="50945" xr:uid="{00000000-0005-0000-0000-0000F2C00000}"/>
    <cellStyle name="Итог 2 4 3 4" xfId="50946" xr:uid="{00000000-0005-0000-0000-0000F3C00000}"/>
    <cellStyle name="Итог 2 4 3 4 2" xfId="50947" xr:uid="{00000000-0005-0000-0000-0000F4C00000}"/>
    <cellStyle name="Итог 2 4 3 4 3" xfId="50948" xr:uid="{00000000-0005-0000-0000-0000F5C00000}"/>
    <cellStyle name="Итог 2 4 3 5" xfId="50949" xr:uid="{00000000-0005-0000-0000-0000F6C00000}"/>
    <cellStyle name="Итог 2 4 3 6" xfId="50950" xr:uid="{00000000-0005-0000-0000-0000F7C00000}"/>
    <cellStyle name="Итог 2 4 3 7" xfId="50951" xr:uid="{00000000-0005-0000-0000-0000F8C00000}"/>
    <cellStyle name="Итог 2 4 4" xfId="27237" xr:uid="{00000000-0005-0000-0000-0000F9C00000}"/>
    <cellStyle name="Итог 2 4 4 2" xfId="27238" xr:uid="{00000000-0005-0000-0000-0000FAC00000}"/>
    <cellStyle name="Итог 2 4 4 2 2" xfId="50952" xr:uid="{00000000-0005-0000-0000-0000FBC00000}"/>
    <cellStyle name="Итог 2 4 4 2 3" xfId="50953" xr:uid="{00000000-0005-0000-0000-0000FCC00000}"/>
    <cellStyle name="Итог 2 4 4 3" xfId="50954" xr:uid="{00000000-0005-0000-0000-0000FDC00000}"/>
    <cellStyle name="Итог 2 4 4 3 2" xfId="50955" xr:uid="{00000000-0005-0000-0000-0000FEC00000}"/>
    <cellStyle name="Итог 2 4 4 3 3" xfId="50956" xr:uid="{00000000-0005-0000-0000-0000FFC00000}"/>
    <cellStyle name="Итог 2 4 4 4" xfId="50957" xr:uid="{00000000-0005-0000-0000-000000C10000}"/>
    <cellStyle name="Итог 2 4 4 4 2" xfId="50958" xr:uid="{00000000-0005-0000-0000-000001C10000}"/>
    <cellStyle name="Итог 2 4 4 4 3" xfId="50959" xr:uid="{00000000-0005-0000-0000-000002C10000}"/>
    <cellStyle name="Итог 2 4 4 5" xfId="50960" xr:uid="{00000000-0005-0000-0000-000003C10000}"/>
    <cellStyle name="Итог 2 4 4 6" xfId="50961" xr:uid="{00000000-0005-0000-0000-000004C10000}"/>
    <cellStyle name="Итог 2 4 4 7" xfId="50962" xr:uid="{00000000-0005-0000-0000-000005C10000}"/>
    <cellStyle name="Итог 2 4 5" xfId="27239" xr:uid="{00000000-0005-0000-0000-000006C10000}"/>
    <cellStyle name="Итог 2 4 5 2" xfId="27240" xr:uid="{00000000-0005-0000-0000-000007C10000}"/>
    <cellStyle name="Итог 2 4 5 3" xfId="50963" xr:uid="{00000000-0005-0000-0000-000008C10000}"/>
    <cellStyle name="Итог 2 4 6" xfId="27241" xr:uid="{00000000-0005-0000-0000-000009C10000}"/>
    <cellStyle name="Итог 2 4 6 2" xfId="50964" xr:uid="{00000000-0005-0000-0000-00000AC10000}"/>
    <cellStyle name="Итог 2 4 6 3" xfId="50965" xr:uid="{00000000-0005-0000-0000-00000BC10000}"/>
    <cellStyle name="Итог 2 4 7" xfId="27242" xr:uid="{00000000-0005-0000-0000-00000CC10000}"/>
    <cellStyle name="Итог 2 4 8" xfId="50966" xr:uid="{00000000-0005-0000-0000-00000DC10000}"/>
    <cellStyle name="Итог 2 4_2014БП" xfId="27243" xr:uid="{00000000-0005-0000-0000-00000EC10000}"/>
    <cellStyle name="Итог 2 5" xfId="27244" xr:uid="{00000000-0005-0000-0000-00000FC10000}"/>
    <cellStyle name="Итог 2 5 2" xfId="27245" xr:uid="{00000000-0005-0000-0000-000010C10000}"/>
    <cellStyle name="Итог 2 5 2 2" xfId="50967" xr:uid="{00000000-0005-0000-0000-000011C10000}"/>
    <cellStyle name="Итог 2 5 2 2 2" xfId="50968" xr:uid="{00000000-0005-0000-0000-000012C10000}"/>
    <cellStyle name="Итог 2 5 2 2 2 2" xfId="50969" xr:uid="{00000000-0005-0000-0000-000013C10000}"/>
    <cellStyle name="Итог 2 5 2 2 2 3" xfId="50970" xr:uid="{00000000-0005-0000-0000-000014C10000}"/>
    <cellStyle name="Итог 2 5 2 2 3" xfId="50971" xr:uid="{00000000-0005-0000-0000-000015C10000}"/>
    <cellStyle name="Итог 2 5 2 2 3 2" xfId="50972" xr:uid="{00000000-0005-0000-0000-000016C10000}"/>
    <cellStyle name="Итог 2 5 2 2 3 3" xfId="50973" xr:uid="{00000000-0005-0000-0000-000017C10000}"/>
    <cellStyle name="Итог 2 5 2 2 4" xfId="50974" xr:uid="{00000000-0005-0000-0000-000018C10000}"/>
    <cellStyle name="Итог 2 5 2 2 4 2" xfId="50975" xr:uid="{00000000-0005-0000-0000-000019C10000}"/>
    <cellStyle name="Итог 2 5 2 2 4 3" xfId="50976" xr:uid="{00000000-0005-0000-0000-00001AC10000}"/>
    <cellStyle name="Итог 2 5 2 2 5" xfId="50977" xr:uid="{00000000-0005-0000-0000-00001BC10000}"/>
    <cellStyle name="Итог 2 5 2 2 6" xfId="50978" xr:uid="{00000000-0005-0000-0000-00001CC10000}"/>
    <cellStyle name="Итог 2 5 2 2 7" xfId="50979" xr:uid="{00000000-0005-0000-0000-00001DC10000}"/>
    <cellStyle name="Итог 2 5 2 3" xfId="50980" xr:uid="{00000000-0005-0000-0000-00001EC10000}"/>
    <cellStyle name="Итог 2 5 2 3 2" xfId="50981" xr:uid="{00000000-0005-0000-0000-00001FC10000}"/>
    <cellStyle name="Итог 2 5 2 3 3" xfId="50982" xr:uid="{00000000-0005-0000-0000-000020C10000}"/>
    <cellStyle name="Итог 2 5 2 4" xfId="50983" xr:uid="{00000000-0005-0000-0000-000021C10000}"/>
    <cellStyle name="Итог 2 5 2 4 2" xfId="50984" xr:uid="{00000000-0005-0000-0000-000022C10000}"/>
    <cellStyle name="Итог 2 5 2 4 3" xfId="50985" xr:uid="{00000000-0005-0000-0000-000023C10000}"/>
    <cellStyle name="Итог 2 5 2 5" xfId="50986" xr:uid="{00000000-0005-0000-0000-000024C10000}"/>
    <cellStyle name="Итог 2 5 2 5 2" xfId="50987" xr:uid="{00000000-0005-0000-0000-000025C10000}"/>
    <cellStyle name="Итог 2 5 2 5 3" xfId="50988" xr:uid="{00000000-0005-0000-0000-000026C10000}"/>
    <cellStyle name="Итог 2 5 2 6" xfId="50989" xr:uid="{00000000-0005-0000-0000-000027C10000}"/>
    <cellStyle name="Итог 2 5 2 7" xfId="50990" xr:uid="{00000000-0005-0000-0000-000028C10000}"/>
    <cellStyle name="Итог 2 5 3" xfId="50991" xr:uid="{00000000-0005-0000-0000-000029C10000}"/>
    <cellStyle name="Итог 2 5 3 2" xfId="50992" xr:uid="{00000000-0005-0000-0000-00002AC10000}"/>
    <cellStyle name="Итог 2 5 3 2 2" xfId="50993" xr:uid="{00000000-0005-0000-0000-00002BC10000}"/>
    <cellStyle name="Итог 2 5 3 2 3" xfId="50994" xr:uid="{00000000-0005-0000-0000-00002CC10000}"/>
    <cellStyle name="Итог 2 5 3 3" xfId="50995" xr:uid="{00000000-0005-0000-0000-00002DC10000}"/>
    <cellStyle name="Итог 2 5 3 3 2" xfId="50996" xr:uid="{00000000-0005-0000-0000-00002EC10000}"/>
    <cellStyle name="Итог 2 5 3 3 3" xfId="50997" xr:uid="{00000000-0005-0000-0000-00002FC10000}"/>
    <cellStyle name="Итог 2 5 3 4" xfId="50998" xr:uid="{00000000-0005-0000-0000-000030C10000}"/>
    <cellStyle name="Итог 2 5 3 4 2" xfId="50999" xr:uid="{00000000-0005-0000-0000-000031C10000}"/>
    <cellStyle name="Итог 2 5 3 4 3" xfId="51000" xr:uid="{00000000-0005-0000-0000-000032C10000}"/>
    <cellStyle name="Итог 2 5 3 5" xfId="51001" xr:uid="{00000000-0005-0000-0000-000033C10000}"/>
    <cellStyle name="Итог 2 5 3 6" xfId="51002" xr:uid="{00000000-0005-0000-0000-000034C10000}"/>
    <cellStyle name="Итог 2 5 3 7" xfId="51003" xr:uid="{00000000-0005-0000-0000-000035C10000}"/>
    <cellStyle name="Итог 2 5 4" xfId="51004" xr:uid="{00000000-0005-0000-0000-000036C10000}"/>
    <cellStyle name="Итог 2 5 4 2" xfId="51005" xr:uid="{00000000-0005-0000-0000-000037C10000}"/>
    <cellStyle name="Итог 2 5 4 2 2" xfId="51006" xr:uid="{00000000-0005-0000-0000-000038C10000}"/>
    <cellStyle name="Итог 2 5 4 2 3" xfId="51007" xr:uid="{00000000-0005-0000-0000-000039C10000}"/>
    <cellStyle name="Итог 2 5 4 3" xfId="51008" xr:uid="{00000000-0005-0000-0000-00003AC10000}"/>
    <cellStyle name="Итог 2 5 4 3 2" xfId="51009" xr:uid="{00000000-0005-0000-0000-00003BC10000}"/>
    <cellStyle name="Итог 2 5 4 3 3" xfId="51010" xr:uid="{00000000-0005-0000-0000-00003CC10000}"/>
    <cellStyle name="Итог 2 5 4 4" xfId="51011" xr:uid="{00000000-0005-0000-0000-00003DC10000}"/>
    <cellStyle name="Итог 2 5 4 4 2" xfId="51012" xr:uid="{00000000-0005-0000-0000-00003EC10000}"/>
    <cellStyle name="Итог 2 5 4 4 3" xfId="51013" xr:uid="{00000000-0005-0000-0000-00003FC10000}"/>
    <cellStyle name="Итог 2 5 4 5" xfId="51014" xr:uid="{00000000-0005-0000-0000-000040C10000}"/>
    <cellStyle name="Итог 2 5 4 6" xfId="51015" xr:uid="{00000000-0005-0000-0000-000041C10000}"/>
    <cellStyle name="Итог 2 5 4 7" xfId="51016" xr:uid="{00000000-0005-0000-0000-000042C10000}"/>
    <cellStyle name="Итог 2 5 5" xfId="51017" xr:uid="{00000000-0005-0000-0000-000043C10000}"/>
    <cellStyle name="Итог 2 5 5 2" xfId="51018" xr:uid="{00000000-0005-0000-0000-000044C10000}"/>
    <cellStyle name="Итог 2 5 5 3" xfId="51019" xr:uid="{00000000-0005-0000-0000-000045C10000}"/>
    <cellStyle name="Итог 2 5 6" xfId="51020" xr:uid="{00000000-0005-0000-0000-000046C10000}"/>
    <cellStyle name="Итог 2 5 6 2" xfId="51021" xr:uid="{00000000-0005-0000-0000-000047C10000}"/>
    <cellStyle name="Итог 2 5 6 3" xfId="51022" xr:uid="{00000000-0005-0000-0000-000048C10000}"/>
    <cellStyle name="Итог 2 5 7" xfId="51023" xr:uid="{00000000-0005-0000-0000-000049C10000}"/>
    <cellStyle name="Итог 2 5 8" xfId="51024" xr:uid="{00000000-0005-0000-0000-00004AC10000}"/>
    <cellStyle name="Итог 2 6" xfId="27246" xr:uid="{00000000-0005-0000-0000-00004BC10000}"/>
    <cellStyle name="Итог 2 6 2" xfId="27247" xr:uid="{00000000-0005-0000-0000-00004CC10000}"/>
    <cellStyle name="Итог 2 6 2 2" xfId="51025" xr:uid="{00000000-0005-0000-0000-00004DC10000}"/>
    <cellStyle name="Итог 2 6 2 2 2" xfId="51026" xr:uid="{00000000-0005-0000-0000-00004EC10000}"/>
    <cellStyle name="Итог 2 6 2 2 2 2" xfId="51027" xr:uid="{00000000-0005-0000-0000-00004FC10000}"/>
    <cellStyle name="Итог 2 6 2 2 2 3" xfId="51028" xr:uid="{00000000-0005-0000-0000-000050C10000}"/>
    <cellStyle name="Итог 2 6 2 2 3" xfId="51029" xr:uid="{00000000-0005-0000-0000-000051C10000}"/>
    <cellStyle name="Итог 2 6 2 2 3 2" xfId="51030" xr:uid="{00000000-0005-0000-0000-000052C10000}"/>
    <cellStyle name="Итог 2 6 2 2 3 3" xfId="51031" xr:uid="{00000000-0005-0000-0000-000053C10000}"/>
    <cellStyle name="Итог 2 6 2 2 4" xfId="51032" xr:uid="{00000000-0005-0000-0000-000054C10000}"/>
    <cellStyle name="Итог 2 6 2 2 4 2" xfId="51033" xr:uid="{00000000-0005-0000-0000-000055C10000}"/>
    <cellStyle name="Итог 2 6 2 2 4 3" xfId="51034" xr:uid="{00000000-0005-0000-0000-000056C10000}"/>
    <cellStyle name="Итог 2 6 2 2 5" xfId="51035" xr:uid="{00000000-0005-0000-0000-000057C10000}"/>
    <cellStyle name="Итог 2 6 2 2 6" xfId="51036" xr:uid="{00000000-0005-0000-0000-000058C10000}"/>
    <cellStyle name="Итог 2 6 2 2 7" xfId="51037" xr:uid="{00000000-0005-0000-0000-000059C10000}"/>
    <cellStyle name="Итог 2 6 2 3" xfId="51038" xr:uid="{00000000-0005-0000-0000-00005AC10000}"/>
    <cellStyle name="Итог 2 6 2 3 2" xfId="51039" xr:uid="{00000000-0005-0000-0000-00005BC10000}"/>
    <cellStyle name="Итог 2 6 2 3 3" xfId="51040" xr:uid="{00000000-0005-0000-0000-00005CC10000}"/>
    <cellStyle name="Итог 2 6 2 4" xfId="51041" xr:uid="{00000000-0005-0000-0000-00005DC10000}"/>
    <cellStyle name="Итог 2 6 2 4 2" xfId="51042" xr:uid="{00000000-0005-0000-0000-00005EC10000}"/>
    <cellStyle name="Итог 2 6 2 4 3" xfId="51043" xr:uid="{00000000-0005-0000-0000-00005FC10000}"/>
    <cellStyle name="Итог 2 6 2 5" xfId="51044" xr:uid="{00000000-0005-0000-0000-000060C10000}"/>
    <cellStyle name="Итог 2 6 2 5 2" xfId="51045" xr:uid="{00000000-0005-0000-0000-000061C10000}"/>
    <cellStyle name="Итог 2 6 2 5 3" xfId="51046" xr:uid="{00000000-0005-0000-0000-000062C10000}"/>
    <cellStyle name="Итог 2 6 2 6" xfId="51047" xr:uid="{00000000-0005-0000-0000-000063C10000}"/>
    <cellStyle name="Итог 2 6 2 7" xfId="51048" xr:uid="{00000000-0005-0000-0000-000064C10000}"/>
    <cellStyle name="Итог 2 6 3" xfId="51049" xr:uid="{00000000-0005-0000-0000-000065C10000}"/>
    <cellStyle name="Итог 2 6 3 2" xfId="51050" xr:uid="{00000000-0005-0000-0000-000066C10000}"/>
    <cellStyle name="Итог 2 6 3 2 2" xfId="51051" xr:uid="{00000000-0005-0000-0000-000067C10000}"/>
    <cellStyle name="Итог 2 6 3 2 3" xfId="51052" xr:uid="{00000000-0005-0000-0000-000068C10000}"/>
    <cellStyle name="Итог 2 6 3 3" xfId="51053" xr:uid="{00000000-0005-0000-0000-000069C10000}"/>
    <cellStyle name="Итог 2 6 3 3 2" xfId="51054" xr:uid="{00000000-0005-0000-0000-00006AC10000}"/>
    <cellStyle name="Итог 2 6 3 3 3" xfId="51055" xr:uid="{00000000-0005-0000-0000-00006BC10000}"/>
    <cellStyle name="Итог 2 6 3 4" xfId="51056" xr:uid="{00000000-0005-0000-0000-00006CC10000}"/>
    <cellStyle name="Итог 2 6 3 4 2" xfId="51057" xr:uid="{00000000-0005-0000-0000-00006DC10000}"/>
    <cellStyle name="Итог 2 6 3 4 3" xfId="51058" xr:uid="{00000000-0005-0000-0000-00006EC10000}"/>
    <cellStyle name="Итог 2 6 3 5" xfId="51059" xr:uid="{00000000-0005-0000-0000-00006FC10000}"/>
    <cellStyle name="Итог 2 6 3 6" xfId="51060" xr:uid="{00000000-0005-0000-0000-000070C10000}"/>
    <cellStyle name="Итог 2 6 3 7" xfId="51061" xr:uid="{00000000-0005-0000-0000-000071C10000}"/>
    <cellStyle name="Итог 2 6 4" xfId="51062" xr:uid="{00000000-0005-0000-0000-000072C10000}"/>
    <cellStyle name="Итог 2 6 4 2" xfId="51063" xr:uid="{00000000-0005-0000-0000-000073C10000}"/>
    <cellStyle name="Итог 2 6 4 2 2" xfId="51064" xr:uid="{00000000-0005-0000-0000-000074C10000}"/>
    <cellStyle name="Итог 2 6 4 2 3" xfId="51065" xr:uid="{00000000-0005-0000-0000-000075C10000}"/>
    <cellStyle name="Итог 2 6 4 3" xfId="51066" xr:uid="{00000000-0005-0000-0000-000076C10000}"/>
    <cellStyle name="Итог 2 6 4 3 2" xfId="51067" xr:uid="{00000000-0005-0000-0000-000077C10000}"/>
    <cellStyle name="Итог 2 6 4 3 3" xfId="51068" xr:uid="{00000000-0005-0000-0000-000078C10000}"/>
    <cellStyle name="Итог 2 6 4 4" xfId="51069" xr:uid="{00000000-0005-0000-0000-000079C10000}"/>
    <cellStyle name="Итог 2 6 4 4 2" xfId="51070" xr:uid="{00000000-0005-0000-0000-00007AC10000}"/>
    <cellStyle name="Итог 2 6 4 4 3" xfId="51071" xr:uid="{00000000-0005-0000-0000-00007BC10000}"/>
    <cellStyle name="Итог 2 6 4 5" xfId="51072" xr:uid="{00000000-0005-0000-0000-00007CC10000}"/>
    <cellStyle name="Итог 2 6 4 6" xfId="51073" xr:uid="{00000000-0005-0000-0000-00007DC10000}"/>
    <cellStyle name="Итог 2 6 4 7" xfId="51074" xr:uid="{00000000-0005-0000-0000-00007EC10000}"/>
    <cellStyle name="Итог 2 6 5" xfId="51075" xr:uid="{00000000-0005-0000-0000-00007FC10000}"/>
    <cellStyle name="Итог 2 6 5 2" xfId="51076" xr:uid="{00000000-0005-0000-0000-000080C10000}"/>
    <cellStyle name="Итог 2 6 5 3" xfId="51077" xr:uid="{00000000-0005-0000-0000-000081C10000}"/>
    <cellStyle name="Итог 2 6 6" xfId="51078" xr:uid="{00000000-0005-0000-0000-000082C10000}"/>
    <cellStyle name="Итог 2 6 6 2" xfId="51079" xr:uid="{00000000-0005-0000-0000-000083C10000}"/>
    <cellStyle name="Итог 2 6 6 3" xfId="51080" xr:uid="{00000000-0005-0000-0000-000084C10000}"/>
    <cellStyle name="Итог 2 6 7" xfId="51081" xr:uid="{00000000-0005-0000-0000-000085C10000}"/>
    <cellStyle name="Итог 2 6 8" xfId="51082" xr:uid="{00000000-0005-0000-0000-000086C10000}"/>
    <cellStyle name="Итог 2 7" xfId="27248" xr:uid="{00000000-0005-0000-0000-000087C10000}"/>
    <cellStyle name="Итог 2 7 2" xfId="27249" xr:uid="{00000000-0005-0000-0000-000088C10000}"/>
    <cellStyle name="Итог 2 7 2 2" xfId="51083" xr:uid="{00000000-0005-0000-0000-000089C10000}"/>
    <cellStyle name="Итог 2 7 2 2 2" xfId="51084" xr:uid="{00000000-0005-0000-0000-00008AC10000}"/>
    <cellStyle name="Итог 2 7 2 2 2 2" xfId="51085" xr:uid="{00000000-0005-0000-0000-00008BC10000}"/>
    <cellStyle name="Итог 2 7 2 2 2 3" xfId="51086" xr:uid="{00000000-0005-0000-0000-00008CC10000}"/>
    <cellStyle name="Итог 2 7 2 2 3" xfId="51087" xr:uid="{00000000-0005-0000-0000-00008DC10000}"/>
    <cellStyle name="Итог 2 7 2 2 3 2" xfId="51088" xr:uid="{00000000-0005-0000-0000-00008EC10000}"/>
    <cellStyle name="Итог 2 7 2 2 3 3" xfId="51089" xr:uid="{00000000-0005-0000-0000-00008FC10000}"/>
    <cellStyle name="Итог 2 7 2 2 4" xfId="51090" xr:uid="{00000000-0005-0000-0000-000090C10000}"/>
    <cellStyle name="Итог 2 7 2 2 4 2" xfId="51091" xr:uid="{00000000-0005-0000-0000-000091C10000}"/>
    <cellStyle name="Итог 2 7 2 2 4 3" xfId="51092" xr:uid="{00000000-0005-0000-0000-000092C10000}"/>
    <cellStyle name="Итог 2 7 2 2 5" xfId="51093" xr:uid="{00000000-0005-0000-0000-000093C10000}"/>
    <cellStyle name="Итог 2 7 2 2 6" xfId="51094" xr:uid="{00000000-0005-0000-0000-000094C10000}"/>
    <cellStyle name="Итог 2 7 2 2 7" xfId="51095" xr:uid="{00000000-0005-0000-0000-000095C10000}"/>
    <cellStyle name="Итог 2 7 2 3" xfId="51096" xr:uid="{00000000-0005-0000-0000-000096C10000}"/>
    <cellStyle name="Итог 2 7 2 3 2" xfId="51097" xr:uid="{00000000-0005-0000-0000-000097C10000}"/>
    <cellStyle name="Итог 2 7 2 3 3" xfId="51098" xr:uid="{00000000-0005-0000-0000-000098C10000}"/>
    <cellStyle name="Итог 2 7 2 4" xfId="51099" xr:uid="{00000000-0005-0000-0000-000099C10000}"/>
    <cellStyle name="Итог 2 7 2 4 2" xfId="51100" xr:uid="{00000000-0005-0000-0000-00009AC10000}"/>
    <cellStyle name="Итог 2 7 2 4 3" xfId="51101" xr:uid="{00000000-0005-0000-0000-00009BC10000}"/>
    <cellStyle name="Итог 2 7 2 5" xfId="51102" xr:uid="{00000000-0005-0000-0000-00009CC10000}"/>
    <cellStyle name="Итог 2 7 2 5 2" xfId="51103" xr:uid="{00000000-0005-0000-0000-00009DC10000}"/>
    <cellStyle name="Итог 2 7 2 5 3" xfId="51104" xr:uid="{00000000-0005-0000-0000-00009EC10000}"/>
    <cellStyle name="Итог 2 7 2 6" xfId="51105" xr:uid="{00000000-0005-0000-0000-00009FC10000}"/>
    <cellStyle name="Итог 2 7 2 7" xfId="51106" xr:uid="{00000000-0005-0000-0000-0000A0C10000}"/>
    <cellStyle name="Итог 2 7 3" xfId="51107" xr:uid="{00000000-0005-0000-0000-0000A1C10000}"/>
    <cellStyle name="Итог 2 7 3 2" xfId="51108" xr:uid="{00000000-0005-0000-0000-0000A2C10000}"/>
    <cellStyle name="Итог 2 7 3 2 2" xfId="51109" xr:uid="{00000000-0005-0000-0000-0000A3C10000}"/>
    <cellStyle name="Итог 2 7 3 2 3" xfId="51110" xr:uid="{00000000-0005-0000-0000-0000A4C10000}"/>
    <cellStyle name="Итог 2 7 3 3" xfId="51111" xr:uid="{00000000-0005-0000-0000-0000A5C10000}"/>
    <cellStyle name="Итог 2 7 3 3 2" xfId="51112" xr:uid="{00000000-0005-0000-0000-0000A6C10000}"/>
    <cellStyle name="Итог 2 7 3 3 3" xfId="51113" xr:uid="{00000000-0005-0000-0000-0000A7C10000}"/>
    <cellStyle name="Итог 2 7 3 4" xfId="51114" xr:uid="{00000000-0005-0000-0000-0000A8C10000}"/>
    <cellStyle name="Итог 2 7 3 4 2" xfId="51115" xr:uid="{00000000-0005-0000-0000-0000A9C10000}"/>
    <cellStyle name="Итог 2 7 3 4 3" xfId="51116" xr:uid="{00000000-0005-0000-0000-0000AAC10000}"/>
    <cellStyle name="Итог 2 7 3 5" xfId="51117" xr:uid="{00000000-0005-0000-0000-0000ABC10000}"/>
    <cellStyle name="Итог 2 7 3 6" xfId="51118" xr:uid="{00000000-0005-0000-0000-0000ACC10000}"/>
    <cellStyle name="Итог 2 7 3 7" xfId="51119" xr:uid="{00000000-0005-0000-0000-0000ADC10000}"/>
    <cellStyle name="Итог 2 7 4" xfId="51120" xr:uid="{00000000-0005-0000-0000-0000AEC10000}"/>
    <cellStyle name="Итог 2 7 4 2" xfId="51121" xr:uid="{00000000-0005-0000-0000-0000AFC10000}"/>
    <cellStyle name="Итог 2 7 4 2 2" xfId="51122" xr:uid="{00000000-0005-0000-0000-0000B0C10000}"/>
    <cellStyle name="Итог 2 7 4 2 3" xfId="51123" xr:uid="{00000000-0005-0000-0000-0000B1C10000}"/>
    <cellStyle name="Итог 2 7 4 3" xfId="51124" xr:uid="{00000000-0005-0000-0000-0000B2C10000}"/>
    <cellStyle name="Итог 2 7 4 3 2" xfId="51125" xr:uid="{00000000-0005-0000-0000-0000B3C10000}"/>
    <cellStyle name="Итог 2 7 4 3 3" xfId="51126" xr:uid="{00000000-0005-0000-0000-0000B4C10000}"/>
    <cellStyle name="Итог 2 7 4 4" xfId="51127" xr:uid="{00000000-0005-0000-0000-0000B5C10000}"/>
    <cellStyle name="Итог 2 7 4 4 2" xfId="51128" xr:uid="{00000000-0005-0000-0000-0000B6C10000}"/>
    <cellStyle name="Итог 2 7 4 4 3" xfId="51129" xr:uid="{00000000-0005-0000-0000-0000B7C10000}"/>
    <cellStyle name="Итог 2 7 4 5" xfId="51130" xr:uid="{00000000-0005-0000-0000-0000B8C10000}"/>
    <cellStyle name="Итог 2 7 4 6" xfId="51131" xr:uid="{00000000-0005-0000-0000-0000B9C10000}"/>
    <cellStyle name="Итог 2 7 4 7" xfId="51132" xr:uid="{00000000-0005-0000-0000-0000BAC10000}"/>
    <cellStyle name="Итог 2 7 5" xfId="51133" xr:uid="{00000000-0005-0000-0000-0000BBC10000}"/>
    <cellStyle name="Итог 2 7 5 2" xfId="51134" xr:uid="{00000000-0005-0000-0000-0000BCC10000}"/>
    <cellStyle name="Итог 2 7 5 3" xfId="51135" xr:uid="{00000000-0005-0000-0000-0000BDC10000}"/>
    <cellStyle name="Итог 2 7 6" xfId="51136" xr:uid="{00000000-0005-0000-0000-0000BEC10000}"/>
    <cellStyle name="Итог 2 7 6 2" xfId="51137" xr:uid="{00000000-0005-0000-0000-0000BFC10000}"/>
    <cellStyle name="Итог 2 7 6 3" xfId="51138" xr:uid="{00000000-0005-0000-0000-0000C0C10000}"/>
    <cellStyle name="Итог 2 7 7" xfId="51139" xr:uid="{00000000-0005-0000-0000-0000C1C10000}"/>
    <cellStyle name="Итог 2 7 8" xfId="51140" xr:uid="{00000000-0005-0000-0000-0000C2C10000}"/>
    <cellStyle name="Итог 2 8" xfId="27250" xr:uid="{00000000-0005-0000-0000-0000C3C10000}"/>
    <cellStyle name="Итог 2 8 2" xfId="27251" xr:uid="{00000000-0005-0000-0000-0000C4C10000}"/>
    <cellStyle name="Итог 2 8 2 2" xfId="51141" xr:uid="{00000000-0005-0000-0000-0000C5C10000}"/>
    <cellStyle name="Итог 2 8 2 2 2" xfId="51142" xr:uid="{00000000-0005-0000-0000-0000C6C10000}"/>
    <cellStyle name="Итог 2 8 2 2 2 2" xfId="51143" xr:uid="{00000000-0005-0000-0000-0000C7C10000}"/>
    <cellStyle name="Итог 2 8 2 2 2 3" xfId="51144" xr:uid="{00000000-0005-0000-0000-0000C8C10000}"/>
    <cellStyle name="Итог 2 8 2 2 3" xfId="51145" xr:uid="{00000000-0005-0000-0000-0000C9C10000}"/>
    <cellStyle name="Итог 2 8 2 2 3 2" xfId="51146" xr:uid="{00000000-0005-0000-0000-0000CAC10000}"/>
    <cellStyle name="Итог 2 8 2 2 3 3" xfId="51147" xr:uid="{00000000-0005-0000-0000-0000CBC10000}"/>
    <cellStyle name="Итог 2 8 2 2 4" xfId="51148" xr:uid="{00000000-0005-0000-0000-0000CCC10000}"/>
    <cellStyle name="Итог 2 8 2 2 4 2" xfId="51149" xr:uid="{00000000-0005-0000-0000-0000CDC10000}"/>
    <cellStyle name="Итог 2 8 2 2 4 3" xfId="51150" xr:uid="{00000000-0005-0000-0000-0000CEC10000}"/>
    <cellStyle name="Итог 2 8 2 2 5" xfId="51151" xr:uid="{00000000-0005-0000-0000-0000CFC10000}"/>
    <cellStyle name="Итог 2 8 2 2 6" xfId="51152" xr:uid="{00000000-0005-0000-0000-0000D0C10000}"/>
    <cellStyle name="Итог 2 8 2 2 7" xfId="51153" xr:uid="{00000000-0005-0000-0000-0000D1C10000}"/>
    <cellStyle name="Итог 2 8 2 3" xfId="51154" xr:uid="{00000000-0005-0000-0000-0000D2C10000}"/>
    <cellStyle name="Итог 2 8 2 3 2" xfId="51155" xr:uid="{00000000-0005-0000-0000-0000D3C10000}"/>
    <cellStyle name="Итог 2 8 2 3 3" xfId="51156" xr:uid="{00000000-0005-0000-0000-0000D4C10000}"/>
    <cellStyle name="Итог 2 8 2 4" xfId="51157" xr:uid="{00000000-0005-0000-0000-0000D5C10000}"/>
    <cellStyle name="Итог 2 8 2 4 2" xfId="51158" xr:uid="{00000000-0005-0000-0000-0000D6C10000}"/>
    <cellStyle name="Итог 2 8 2 4 3" xfId="51159" xr:uid="{00000000-0005-0000-0000-0000D7C10000}"/>
    <cellStyle name="Итог 2 8 2 5" xfId="51160" xr:uid="{00000000-0005-0000-0000-0000D8C10000}"/>
    <cellStyle name="Итог 2 8 2 5 2" xfId="51161" xr:uid="{00000000-0005-0000-0000-0000D9C10000}"/>
    <cellStyle name="Итог 2 8 2 5 3" xfId="51162" xr:uid="{00000000-0005-0000-0000-0000DAC10000}"/>
    <cellStyle name="Итог 2 8 2 6" xfId="51163" xr:uid="{00000000-0005-0000-0000-0000DBC10000}"/>
    <cellStyle name="Итог 2 8 2 7" xfId="51164" xr:uid="{00000000-0005-0000-0000-0000DCC10000}"/>
    <cellStyle name="Итог 2 8 3" xfId="51165" xr:uid="{00000000-0005-0000-0000-0000DDC10000}"/>
    <cellStyle name="Итог 2 8 3 2" xfId="51166" xr:uid="{00000000-0005-0000-0000-0000DEC10000}"/>
    <cellStyle name="Итог 2 8 3 2 2" xfId="51167" xr:uid="{00000000-0005-0000-0000-0000DFC10000}"/>
    <cellStyle name="Итог 2 8 3 2 3" xfId="51168" xr:uid="{00000000-0005-0000-0000-0000E0C10000}"/>
    <cellStyle name="Итог 2 8 3 3" xfId="51169" xr:uid="{00000000-0005-0000-0000-0000E1C10000}"/>
    <cellStyle name="Итог 2 8 3 3 2" xfId="51170" xr:uid="{00000000-0005-0000-0000-0000E2C10000}"/>
    <cellStyle name="Итог 2 8 3 3 3" xfId="51171" xr:uid="{00000000-0005-0000-0000-0000E3C10000}"/>
    <cellStyle name="Итог 2 8 3 4" xfId="51172" xr:uid="{00000000-0005-0000-0000-0000E4C10000}"/>
    <cellStyle name="Итог 2 8 3 4 2" xfId="51173" xr:uid="{00000000-0005-0000-0000-0000E5C10000}"/>
    <cellStyle name="Итог 2 8 3 4 3" xfId="51174" xr:uid="{00000000-0005-0000-0000-0000E6C10000}"/>
    <cellStyle name="Итог 2 8 3 5" xfId="51175" xr:uid="{00000000-0005-0000-0000-0000E7C10000}"/>
    <cellStyle name="Итог 2 8 3 6" xfId="51176" xr:uid="{00000000-0005-0000-0000-0000E8C10000}"/>
    <cellStyle name="Итог 2 8 3 7" xfId="51177" xr:uid="{00000000-0005-0000-0000-0000E9C10000}"/>
    <cellStyle name="Итог 2 8 4" xfId="51178" xr:uid="{00000000-0005-0000-0000-0000EAC10000}"/>
    <cellStyle name="Итог 2 8 4 2" xfId="51179" xr:uid="{00000000-0005-0000-0000-0000EBC10000}"/>
    <cellStyle name="Итог 2 8 4 2 2" xfId="51180" xr:uid="{00000000-0005-0000-0000-0000ECC10000}"/>
    <cellStyle name="Итог 2 8 4 2 3" xfId="51181" xr:uid="{00000000-0005-0000-0000-0000EDC10000}"/>
    <cellStyle name="Итог 2 8 4 3" xfId="51182" xr:uid="{00000000-0005-0000-0000-0000EEC10000}"/>
    <cellStyle name="Итог 2 8 4 3 2" xfId="51183" xr:uid="{00000000-0005-0000-0000-0000EFC10000}"/>
    <cellStyle name="Итог 2 8 4 3 3" xfId="51184" xr:uid="{00000000-0005-0000-0000-0000F0C10000}"/>
    <cellStyle name="Итог 2 8 4 4" xfId="51185" xr:uid="{00000000-0005-0000-0000-0000F1C10000}"/>
    <cellStyle name="Итог 2 8 4 4 2" xfId="51186" xr:uid="{00000000-0005-0000-0000-0000F2C10000}"/>
    <cellStyle name="Итог 2 8 4 4 3" xfId="51187" xr:uid="{00000000-0005-0000-0000-0000F3C10000}"/>
    <cellStyle name="Итог 2 8 4 5" xfId="51188" xr:uid="{00000000-0005-0000-0000-0000F4C10000}"/>
    <cellStyle name="Итог 2 8 4 6" xfId="51189" xr:uid="{00000000-0005-0000-0000-0000F5C10000}"/>
    <cellStyle name="Итог 2 8 4 7" xfId="51190" xr:uid="{00000000-0005-0000-0000-0000F6C10000}"/>
    <cellStyle name="Итог 2 8 5" xfId="51191" xr:uid="{00000000-0005-0000-0000-0000F7C10000}"/>
    <cellStyle name="Итог 2 8 5 2" xfId="51192" xr:uid="{00000000-0005-0000-0000-0000F8C10000}"/>
    <cellStyle name="Итог 2 8 5 3" xfId="51193" xr:uid="{00000000-0005-0000-0000-0000F9C10000}"/>
    <cellStyle name="Итог 2 8 6" xfId="51194" xr:uid="{00000000-0005-0000-0000-0000FAC10000}"/>
    <cellStyle name="Итог 2 8 6 2" xfId="51195" xr:uid="{00000000-0005-0000-0000-0000FBC10000}"/>
    <cellStyle name="Итог 2 8 6 3" xfId="51196" xr:uid="{00000000-0005-0000-0000-0000FCC10000}"/>
    <cellStyle name="Итог 2 8 7" xfId="51197" xr:uid="{00000000-0005-0000-0000-0000FDC10000}"/>
    <cellStyle name="Итог 2 8 8" xfId="51198" xr:uid="{00000000-0005-0000-0000-0000FEC10000}"/>
    <cellStyle name="Итог 2 9" xfId="27252" xr:uid="{00000000-0005-0000-0000-0000FFC10000}"/>
    <cellStyle name="Итог 2 9 2" xfId="27253" xr:uid="{00000000-0005-0000-0000-000000C20000}"/>
    <cellStyle name="Итог 2 9 2 2" xfId="51199" xr:uid="{00000000-0005-0000-0000-000001C20000}"/>
    <cellStyle name="Итог 2 9 2 2 2" xfId="51200" xr:uid="{00000000-0005-0000-0000-000002C20000}"/>
    <cellStyle name="Итог 2 9 2 2 2 2" xfId="51201" xr:uid="{00000000-0005-0000-0000-000003C20000}"/>
    <cellStyle name="Итог 2 9 2 2 2 3" xfId="51202" xr:uid="{00000000-0005-0000-0000-000004C20000}"/>
    <cellStyle name="Итог 2 9 2 2 3" xfId="51203" xr:uid="{00000000-0005-0000-0000-000005C20000}"/>
    <cellStyle name="Итог 2 9 2 2 3 2" xfId="51204" xr:uid="{00000000-0005-0000-0000-000006C20000}"/>
    <cellStyle name="Итог 2 9 2 2 3 3" xfId="51205" xr:uid="{00000000-0005-0000-0000-000007C20000}"/>
    <cellStyle name="Итог 2 9 2 2 4" xfId="51206" xr:uid="{00000000-0005-0000-0000-000008C20000}"/>
    <cellStyle name="Итог 2 9 2 2 4 2" xfId="51207" xr:uid="{00000000-0005-0000-0000-000009C20000}"/>
    <cellStyle name="Итог 2 9 2 2 4 3" xfId="51208" xr:uid="{00000000-0005-0000-0000-00000AC20000}"/>
    <cellStyle name="Итог 2 9 2 2 5" xfId="51209" xr:uid="{00000000-0005-0000-0000-00000BC20000}"/>
    <cellStyle name="Итог 2 9 2 2 6" xfId="51210" xr:uid="{00000000-0005-0000-0000-00000CC20000}"/>
    <cellStyle name="Итог 2 9 2 2 7" xfId="51211" xr:uid="{00000000-0005-0000-0000-00000DC20000}"/>
    <cellStyle name="Итог 2 9 2 3" xfId="51212" xr:uid="{00000000-0005-0000-0000-00000EC20000}"/>
    <cellStyle name="Итог 2 9 2 3 2" xfId="51213" xr:uid="{00000000-0005-0000-0000-00000FC20000}"/>
    <cellStyle name="Итог 2 9 2 3 3" xfId="51214" xr:uid="{00000000-0005-0000-0000-000010C20000}"/>
    <cellStyle name="Итог 2 9 2 4" xfId="51215" xr:uid="{00000000-0005-0000-0000-000011C20000}"/>
    <cellStyle name="Итог 2 9 2 4 2" xfId="51216" xr:uid="{00000000-0005-0000-0000-000012C20000}"/>
    <cellStyle name="Итог 2 9 2 4 3" xfId="51217" xr:uid="{00000000-0005-0000-0000-000013C20000}"/>
    <cellStyle name="Итог 2 9 2 5" xfId="51218" xr:uid="{00000000-0005-0000-0000-000014C20000}"/>
    <cellStyle name="Итог 2 9 2 5 2" xfId="51219" xr:uid="{00000000-0005-0000-0000-000015C20000}"/>
    <cellStyle name="Итог 2 9 2 5 3" xfId="51220" xr:uid="{00000000-0005-0000-0000-000016C20000}"/>
    <cellStyle name="Итог 2 9 2 6" xfId="51221" xr:uid="{00000000-0005-0000-0000-000017C20000}"/>
    <cellStyle name="Итог 2 9 2 7" xfId="51222" xr:uid="{00000000-0005-0000-0000-000018C20000}"/>
    <cellStyle name="Итог 2 9 3" xfId="51223" xr:uid="{00000000-0005-0000-0000-000019C20000}"/>
    <cellStyle name="Итог 2 9 3 2" xfId="51224" xr:uid="{00000000-0005-0000-0000-00001AC20000}"/>
    <cellStyle name="Итог 2 9 3 2 2" xfId="51225" xr:uid="{00000000-0005-0000-0000-00001BC20000}"/>
    <cellStyle name="Итог 2 9 3 2 3" xfId="51226" xr:uid="{00000000-0005-0000-0000-00001CC20000}"/>
    <cellStyle name="Итог 2 9 3 3" xfId="51227" xr:uid="{00000000-0005-0000-0000-00001DC20000}"/>
    <cellStyle name="Итог 2 9 3 3 2" xfId="51228" xr:uid="{00000000-0005-0000-0000-00001EC20000}"/>
    <cellStyle name="Итог 2 9 3 3 3" xfId="51229" xr:uid="{00000000-0005-0000-0000-00001FC20000}"/>
    <cellStyle name="Итог 2 9 3 4" xfId="51230" xr:uid="{00000000-0005-0000-0000-000020C20000}"/>
    <cellStyle name="Итог 2 9 3 4 2" xfId="51231" xr:uid="{00000000-0005-0000-0000-000021C20000}"/>
    <cellStyle name="Итог 2 9 3 4 3" xfId="51232" xr:uid="{00000000-0005-0000-0000-000022C20000}"/>
    <cellStyle name="Итог 2 9 3 5" xfId="51233" xr:uid="{00000000-0005-0000-0000-000023C20000}"/>
    <cellStyle name="Итог 2 9 3 6" xfId="51234" xr:uid="{00000000-0005-0000-0000-000024C20000}"/>
    <cellStyle name="Итог 2 9 3 7" xfId="51235" xr:uid="{00000000-0005-0000-0000-000025C20000}"/>
    <cellStyle name="Итог 2 9 4" xfId="51236" xr:uid="{00000000-0005-0000-0000-000026C20000}"/>
    <cellStyle name="Итог 2 9 4 2" xfId="51237" xr:uid="{00000000-0005-0000-0000-000027C20000}"/>
    <cellStyle name="Итог 2 9 4 2 2" xfId="51238" xr:uid="{00000000-0005-0000-0000-000028C20000}"/>
    <cellStyle name="Итог 2 9 4 2 3" xfId="51239" xr:uid="{00000000-0005-0000-0000-000029C20000}"/>
    <cellStyle name="Итог 2 9 4 3" xfId="51240" xr:uid="{00000000-0005-0000-0000-00002AC20000}"/>
    <cellStyle name="Итог 2 9 4 3 2" xfId="51241" xr:uid="{00000000-0005-0000-0000-00002BC20000}"/>
    <cellStyle name="Итог 2 9 4 3 3" xfId="51242" xr:uid="{00000000-0005-0000-0000-00002CC20000}"/>
    <cellStyle name="Итог 2 9 4 4" xfId="51243" xr:uid="{00000000-0005-0000-0000-00002DC20000}"/>
    <cellStyle name="Итог 2 9 4 4 2" xfId="51244" xr:uid="{00000000-0005-0000-0000-00002EC20000}"/>
    <cellStyle name="Итог 2 9 4 4 3" xfId="51245" xr:uid="{00000000-0005-0000-0000-00002FC20000}"/>
    <cellStyle name="Итог 2 9 4 5" xfId="51246" xr:uid="{00000000-0005-0000-0000-000030C20000}"/>
    <cellStyle name="Итог 2 9 4 6" xfId="51247" xr:uid="{00000000-0005-0000-0000-000031C20000}"/>
    <cellStyle name="Итог 2 9 4 7" xfId="51248" xr:uid="{00000000-0005-0000-0000-000032C20000}"/>
    <cellStyle name="Итог 2 9 5" xfId="51249" xr:uid="{00000000-0005-0000-0000-000033C20000}"/>
    <cellStyle name="Итог 2 9 5 2" xfId="51250" xr:uid="{00000000-0005-0000-0000-000034C20000}"/>
    <cellStyle name="Итог 2 9 5 3" xfId="51251" xr:uid="{00000000-0005-0000-0000-000035C20000}"/>
    <cellStyle name="Итог 2 9 6" xfId="51252" xr:uid="{00000000-0005-0000-0000-000036C20000}"/>
    <cellStyle name="Итог 2 9 6 2" xfId="51253" xr:uid="{00000000-0005-0000-0000-000037C20000}"/>
    <cellStyle name="Итог 2 9 6 3" xfId="51254" xr:uid="{00000000-0005-0000-0000-000038C20000}"/>
    <cellStyle name="Итог 2 9 7" xfId="51255" xr:uid="{00000000-0005-0000-0000-000039C20000}"/>
    <cellStyle name="Итог 2 9 8" xfId="51256" xr:uid="{00000000-0005-0000-0000-00003AC20000}"/>
    <cellStyle name="Итог 2_2013Прогноз" xfId="27254" xr:uid="{00000000-0005-0000-0000-00003BC20000}"/>
    <cellStyle name="Итог 20" xfId="27255" xr:uid="{00000000-0005-0000-0000-00003CC20000}"/>
    <cellStyle name="Итог 20 2" xfId="27256" xr:uid="{00000000-0005-0000-0000-00003DC20000}"/>
    <cellStyle name="Итог 20 2 2" xfId="51257" xr:uid="{00000000-0005-0000-0000-00003EC20000}"/>
    <cellStyle name="Итог 20 2 2 2" xfId="51258" xr:uid="{00000000-0005-0000-0000-00003FC20000}"/>
    <cellStyle name="Итог 20 2 2 2 2" xfId="51259" xr:uid="{00000000-0005-0000-0000-000040C20000}"/>
    <cellStyle name="Итог 20 2 2 2 3" xfId="51260" xr:uid="{00000000-0005-0000-0000-000041C20000}"/>
    <cellStyle name="Итог 20 2 2 3" xfId="51261" xr:uid="{00000000-0005-0000-0000-000042C20000}"/>
    <cellStyle name="Итог 20 2 2 3 2" xfId="51262" xr:uid="{00000000-0005-0000-0000-000043C20000}"/>
    <cellStyle name="Итог 20 2 2 3 3" xfId="51263" xr:uid="{00000000-0005-0000-0000-000044C20000}"/>
    <cellStyle name="Итог 20 2 2 4" xfId="51264" xr:uid="{00000000-0005-0000-0000-000045C20000}"/>
    <cellStyle name="Итог 20 2 2 4 2" xfId="51265" xr:uid="{00000000-0005-0000-0000-000046C20000}"/>
    <cellStyle name="Итог 20 2 2 4 3" xfId="51266" xr:uid="{00000000-0005-0000-0000-000047C20000}"/>
    <cellStyle name="Итог 20 2 2 5" xfId="51267" xr:uid="{00000000-0005-0000-0000-000048C20000}"/>
    <cellStyle name="Итог 20 2 2 6" xfId="51268" xr:uid="{00000000-0005-0000-0000-000049C20000}"/>
    <cellStyle name="Итог 20 2 2 7" xfId="51269" xr:uid="{00000000-0005-0000-0000-00004AC20000}"/>
    <cellStyle name="Итог 20 2 3" xfId="51270" xr:uid="{00000000-0005-0000-0000-00004BC20000}"/>
    <cellStyle name="Итог 20 2 3 2" xfId="51271" xr:uid="{00000000-0005-0000-0000-00004CC20000}"/>
    <cellStyle name="Итог 20 2 3 3" xfId="51272" xr:uid="{00000000-0005-0000-0000-00004DC20000}"/>
    <cellStyle name="Итог 20 2 4" xfId="51273" xr:uid="{00000000-0005-0000-0000-00004EC20000}"/>
    <cellStyle name="Итог 20 2 4 2" xfId="51274" xr:uid="{00000000-0005-0000-0000-00004FC20000}"/>
    <cellStyle name="Итог 20 2 4 3" xfId="51275" xr:uid="{00000000-0005-0000-0000-000050C20000}"/>
    <cellStyle name="Итог 20 2 5" xfId="51276" xr:uid="{00000000-0005-0000-0000-000051C20000}"/>
    <cellStyle name="Итог 20 2 5 2" xfId="51277" xr:uid="{00000000-0005-0000-0000-000052C20000}"/>
    <cellStyle name="Итог 20 2 5 3" xfId="51278" xr:uid="{00000000-0005-0000-0000-000053C20000}"/>
    <cellStyle name="Итог 20 2 6" xfId="51279" xr:uid="{00000000-0005-0000-0000-000054C20000}"/>
    <cellStyle name="Итог 20 2 7" xfId="51280" xr:uid="{00000000-0005-0000-0000-000055C20000}"/>
    <cellStyle name="Итог 20 3" xfId="51281" xr:uid="{00000000-0005-0000-0000-000056C20000}"/>
    <cellStyle name="Итог 20 3 2" xfId="51282" xr:uid="{00000000-0005-0000-0000-000057C20000}"/>
    <cellStyle name="Итог 20 3 2 2" xfId="51283" xr:uid="{00000000-0005-0000-0000-000058C20000}"/>
    <cellStyle name="Итог 20 3 2 3" xfId="51284" xr:uid="{00000000-0005-0000-0000-000059C20000}"/>
    <cellStyle name="Итог 20 3 3" xfId="51285" xr:uid="{00000000-0005-0000-0000-00005AC20000}"/>
    <cellStyle name="Итог 20 3 3 2" xfId="51286" xr:uid="{00000000-0005-0000-0000-00005BC20000}"/>
    <cellStyle name="Итог 20 3 3 3" xfId="51287" xr:uid="{00000000-0005-0000-0000-00005CC20000}"/>
    <cellStyle name="Итог 20 3 4" xfId="51288" xr:uid="{00000000-0005-0000-0000-00005DC20000}"/>
    <cellStyle name="Итог 20 3 4 2" xfId="51289" xr:uid="{00000000-0005-0000-0000-00005EC20000}"/>
    <cellStyle name="Итог 20 3 4 3" xfId="51290" xr:uid="{00000000-0005-0000-0000-00005FC20000}"/>
    <cellStyle name="Итог 20 3 5" xfId="51291" xr:uid="{00000000-0005-0000-0000-000060C20000}"/>
    <cellStyle name="Итог 20 3 6" xfId="51292" xr:uid="{00000000-0005-0000-0000-000061C20000}"/>
    <cellStyle name="Итог 20 3 7" xfId="51293" xr:uid="{00000000-0005-0000-0000-000062C20000}"/>
    <cellStyle name="Итог 20 4" xfId="51294" xr:uid="{00000000-0005-0000-0000-000063C20000}"/>
    <cellStyle name="Итог 20 4 2" xfId="51295" xr:uid="{00000000-0005-0000-0000-000064C20000}"/>
    <cellStyle name="Итог 20 4 2 2" xfId="51296" xr:uid="{00000000-0005-0000-0000-000065C20000}"/>
    <cellStyle name="Итог 20 4 2 3" xfId="51297" xr:uid="{00000000-0005-0000-0000-000066C20000}"/>
    <cellStyle name="Итог 20 4 3" xfId="51298" xr:uid="{00000000-0005-0000-0000-000067C20000}"/>
    <cellStyle name="Итог 20 4 3 2" xfId="51299" xr:uid="{00000000-0005-0000-0000-000068C20000}"/>
    <cellStyle name="Итог 20 4 3 3" xfId="51300" xr:uid="{00000000-0005-0000-0000-000069C20000}"/>
    <cellStyle name="Итог 20 4 4" xfId="51301" xr:uid="{00000000-0005-0000-0000-00006AC20000}"/>
    <cellStyle name="Итог 20 4 4 2" xfId="51302" xr:uid="{00000000-0005-0000-0000-00006BC20000}"/>
    <cellStyle name="Итог 20 4 4 3" xfId="51303" xr:uid="{00000000-0005-0000-0000-00006CC20000}"/>
    <cellStyle name="Итог 20 4 5" xfId="51304" xr:uid="{00000000-0005-0000-0000-00006DC20000}"/>
    <cellStyle name="Итог 20 4 6" xfId="51305" xr:uid="{00000000-0005-0000-0000-00006EC20000}"/>
    <cellStyle name="Итог 20 4 7" xfId="51306" xr:uid="{00000000-0005-0000-0000-00006FC20000}"/>
    <cellStyle name="Итог 20 5" xfId="51307" xr:uid="{00000000-0005-0000-0000-000070C20000}"/>
    <cellStyle name="Итог 20 5 2" xfId="51308" xr:uid="{00000000-0005-0000-0000-000071C20000}"/>
    <cellStyle name="Итог 20 5 3" xfId="51309" xr:uid="{00000000-0005-0000-0000-000072C20000}"/>
    <cellStyle name="Итог 20 6" xfId="51310" xr:uid="{00000000-0005-0000-0000-000073C20000}"/>
    <cellStyle name="Итог 20 6 2" xfId="51311" xr:uid="{00000000-0005-0000-0000-000074C20000}"/>
    <cellStyle name="Итог 20 6 3" xfId="51312" xr:uid="{00000000-0005-0000-0000-000075C20000}"/>
    <cellStyle name="Итог 20 7" xfId="51313" xr:uid="{00000000-0005-0000-0000-000076C20000}"/>
    <cellStyle name="Итог 20 8" xfId="51314" xr:uid="{00000000-0005-0000-0000-000077C20000}"/>
    <cellStyle name="Итог 21" xfId="27257" xr:uid="{00000000-0005-0000-0000-000078C20000}"/>
    <cellStyle name="Итог 21 2" xfId="27258" xr:uid="{00000000-0005-0000-0000-000079C20000}"/>
    <cellStyle name="Итог 21 2 2" xfId="51315" xr:uid="{00000000-0005-0000-0000-00007AC20000}"/>
    <cellStyle name="Итог 21 2 2 2" xfId="51316" xr:uid="{00000000-0005-0000-0000-00007BC20000}"/>
    <cellStyle name="Итог 21 2 2 2 2" xfId="51317" xr:uid="{00000000-0005-0000-0000-00007CC20000}"/>
    <cellStyle name="Итог 21 2 2 2 3" xfId="51318" xr:uid="{00000000-0005-0000-0000-00007DC20000}"/>
    <cellStyle name="Итог 21 2 2 3" xfId="51319" xr:uid="{00000000-0005-0000-0000-00007EC20000}"/>
    <cellStyle name="Итог 21 2 2 3 2" xfId="51320" xr:uid="{00000000-0005-0000-0000-00007FC20000}"/>
    <cellStyle name="Итог 21 2 2 3 3" xfId="51321" xr:uid="{00000000-0005-0000-0000-000080C20000}"/>
    <cellStyle name="Итог 21 2 2 4" xfId="51322" xr:uid="{00000000-0005-0000-0000-000081C20000}"/>
    <cellStyle name="Итог 21 2 2 4 2" xfId="51323" xr:uid="{00000000-0005-0000-0000-000082C20000}"/>
    <cellStyle name="Итог 21 2 2 4 3" xfId="51324" xr:uid="{00000000-0005-0000-0000-000083C20000}"/>
    <cellStyle name="Итог 21 2 2 5" xfId="51325" xr:uid="{00000000-0005-0000-0000-000084C20000}"/>
    <cellStyle name="Итог 21 2 2 6" xfId="51326" xr:uid="{00000000-0005-0000-0000-000085C20000}"/>
    <cellStyle name="Итог 21 2 2 7" xfId="51327" xr:uid="{00000000-0005-0000-0000-000086C20000}"/>
    <cellStyle name="Итог 21 2 3" xfId="51328" xr:uid="{00000000-0005-0000-0000-000087C20000}"/>
    <cellStyle name="Итог 21 2 3 2" xfId="51329" xr:uid="{00000000-0005-0000-0000-000088C20000}"/>
    <cellStyle name="Итог 21 2 3 3" xfId="51330" xr:uid="{00000000-0005-0000-0000-000089C20000}"/>
    <cellStyle name="Итог 21 2 4" xfId="51331" xr:uid="{00000000-0005-0000-0000-00008AC20000}"/>
    <cellStyle name="Итог 21 2 4 2" xfId="51332" xr:uid="{00000000-0005-0000-0000-00008BC20000}"/>
    <cellStyle name="Итог 21 2 4 3" xfId="51333" xr:uid="{00000000-0005-0000-0000-00008CC20000}"/>
    <cellStyle name="Итог 21 2 5" xfId="51334" xr:uid="{00000000-0005-0000-0000-00008DC20000}"/>
    <cellStyle name="Итог 21 2 5 2" xfId="51335" xr:uid="{00000000-0005-0000-0000-00008EC20000}"/>
    <cellStyle name="Итог 21 2 5 3" xfId="51336" xr:uid="{00000000-0005-0000-0000-00008FC20000}"/>
    <cellStyle name="Итог 21 2 6" xfId="51337" xr:uid="{00000000-0005-0000-0000-000090C20000}"/>
    <cellStyle name="Итог 21 2 7" xfId="51338" xr:uid="{00000000-0005-0000-0000-000091C20000}"/>
    <cellStyle name="Итог 21 3" xfId="51339" xr:uid="{00000000-0005-0000-0000-000092C20000}"/>
    <cellStyle name="Итог 21 3 2" xfId="51340" xr:uid="{00000000-0005-0000-0000-000093C20000}"/>
    <cellStyle name="Итог 21 3 2 2" xfId="51341" xr:uid="{00000000-0005-0000-0000-000094C20000}"/>
    <cellStyle name="Итог 21 3 2 3" xfId="51342" xr:uid="{00000000-0005-0000-0000-000095C20000}"/>
    <cellStyle name="Итог 21 3 3" xfId="51343" xr:uid="{00000000-0005-0000-0000-000096C20000}"/>
    <cellStyle name="Итог 21 3 3 2" xfId="51344" xr:uid="{00000000-0005-0000-0000-000097C20000}"/>
    <cellStyle name="Итог 21 3 3 3" xfId="51345" xr:uid="{00000000-0005-0000-0000-000098C20000}"/>
    <cellStyle name="Итог 21 3 4" xfId="51346" xr:uid="{00000000-0005-0000-0000-000099C20000}"/>
    <cellStyle name="Итог 21 3 4 2" xfId="51347" xr:uid="{00000000-0005-0000-0000-00009AC20000}"/>
    <cellStyle name="Итог 21 3 4 3" xfId="51348" xr:uid="{00000000-0005-0000-0000-00009BC20000}"/>
    <cellStyle name="Итог 21 3 5" xfId="51349" xr:uid="{00000000-0005-0000-0000-00009CC20000}"/>
    <cellStyle name="Итог 21 3 6" xfId="51350" xr:uid="{00000000-0005-0000-0000-00009DC20000}"/>
    <cellStyle name="Итог 21 3 7" xfId="51351" xr:uid="{00000000-0005-0000-0000-00009EC20000}"/>
    <cellStyle name="Итог 21 4" xfId="51352" xr:uid="{00000000-0005-0000-0000-00009FC20000}"/>
    <cellStyle name="Итог 21 4 2" xfId="51353" xr:uid="{00000000-0005-0000-0000-0000A0C20000}"/>
    <cellStyle name="Итог 21 4 2 2" xfId="51354" xr:uid="{00000000-0005-0000-0000-0000A1C20000}"/>
    <cellStyle name="Итог 21 4 2 3" xfId="51355" xr:uid="{00000000-0005-0000-0000-0000A2C20000}"/>
    <cellStyle name="Итог 21 4 3" xfId="51356" xr:uid="{00000000-0005-0000-0000-0000A3C20000}"/>
    <cellStyle name="Итог 21 4 3 2" xfId="51357" xr:uid="{00000000-0005-0000-0000-0000A4C20000}"/>
    <cellStyle name="Итог 21 4 3 3" xfId="51358" xr:uid="{00000000-0005-0000-0000-0000A5C20000}"/>
    <cellStyle name="Итог 21 4 4" xfId="51359" xr:uid="{00000000-0005-0000-0000-0000A6C20000}"/>
    <cellStyle name="Итог 21 4 4 2" xfId="51360" xr:uid="{00000000-0005-0000-0000-0000A7C20000}"/>
    <cellStyle name="Итог 21 4 4 3" xfId="51361" xr:uid="{00000000-0005-0000-0000-0000A8C20000}"/>
    <cellStyle name="Итог 21 4 5" xfId="51362" xr:uid="{00000000-0005-0000-0000-0000A9C20000}"/>
    <cellStyle name="Итог 21 4 6" xfId="51363" xr:uid="{00000000-0005-0000-0000-0000AAC20000}"/>
    <cellStyle name="Итог 21 4 7" xfId="51364" xr:uid="{00000000-0005-0000-0000-0000ABC20000}"/>
    <cellStyle name="Итог 21 5" xfId="51365" xr:uid="{00000000-0005-0000-0000-0000ACC20000}"/>
    <cellStyle name="Итог 21 5 2" xfId="51366" xr:uid="{00000000-0005-0000-0000-0000ADC20000}"/>
    <cellStyle name="Итог 21 5 3" xfId="51367" xr:uid="{00000000-0005-0000-0000-0000AEC20000}"/>
    <cellStyle name="Итог 21 6" xfId="51368" xr:uid="{00000000-0005-0000-0000-0000AFC20000}"/>
    <cellStyle name="Итог 21 6 2" xfId="51369" xr:uid="{00000000-0005-0000-0000-0000B0C20000}"/>
    <cellStyle name="Итог 21 6 3" xfId="51370" xr:uid="{00000000-0005-0000-0000-0000B1C20000}"/>
    <cellStyle name="Итог 21 7" xfId="51371" xr:uid="{00000000-0005-0000-0000-0000B2C20000}"/>
    <cellStyle name="Итог 21 8" xfId="51372" xr:uid="{00000000-0005-0000-0000-0000B3C20000}"/>
    <cellStyle name="Итог 22" xfId="51373" xr:uid="{00000000-0005-0000-0000-0000B4C20000}"/>
    <cellStyle name="Итог 22 2" xfId="51374" xr:uid="{00000000-0005-0000-0000-0000B5C20000}"/>
    <cellStyle name="Итог 22 2 2" xfId="51375" xr:uid="{00000000-0005-0000-0000-0000B6C20000}"/>
    <cellStyle name="Итог 22 2 2 2" xfId="51376" xr:uid="{00000000-0005-0000-0000-0000B7C20000}"/>
    <cellStyle name="Итог 22 2 2 2 2" xfId="51377" xr:uid="{00000000-0005-0000-0000-0000B8C20000}"/>
    <cellStyle name="Итог 22 2 2 2 3" xfId="51378" xr:uid="{00000000-0005-0000-0000-0000B9C20000}"/>
    <cellStyle name="Итог 22 2 2 3" xfId="51379" xr:uid="{00000000-0005-0000-0000-0000BAC20000}"/>
    <cellStyle name="Итог 22 2 2 3 2" xfId="51380" xr:uid="{00000000-0005-0000-0000-0000BBC20000}"/>
    <cellStyle name="Итог 22 2 2 3 3" xfId="51381" xr:uid="{00000000-0005-0000-0000-0000BCC20000}"/>
    <cellStyle name="Итог 22 2 2 4" xfId="51382" xr:uid="{00000000-0005-0000-0000-0000BDC20000}"/>
    <cellStyle name="Итог 22 2 2 4 2" xfId="51383" xr:uid="{00000000-0005-0000-0000-0000BEC20000}"/>
    <cellStyle name="Итог 22 2 2 4 3" xfId="51384" xr:uid="{00000000-0005-0000-0000-0000BFC20000}"/>
    <cellStyle name="Итог 22 2 2 5" xfId="51385" xr:uid="{00000000-0005-0000-0000-0000C0C20000}"/>
    <cellStyle name="Итог 22 2 2 6" xfId="51386" xr:uid="{00000000-0005-0000-0000-0000C1C20000}"/>
    <cellStyle name="Итог 22 2 2 7" xfId="51387" xr:uid="{00000000-0005-0000-0000-0000C2C20000}"/>
    <cellStyle name="Итог 22 2 3" xfId="51388" xr:uid="{00000000-0005-0000-0000-0000C3C20000}"/>
    <cellStyle name="Итог 22 2 3 2" xfId="51389" xr:uid="{00000000-0005-0000-0000-0000C4C20000}"/>
    <cellStyle name="Итог 22 2 3 3" xfId="51390" xr:uid="{00000000-0005-0000-0000-0000C5C20000}"/>
    <cellStyle name="Итог 22 2 4" xfId="51391" xr:uid="{00000000-0005-0000-0000-0000C6C20000}"/>
    <cellStyle name="Итог 22 2 4 2" xfId="51392" xr:uid="{00000000-0005-0000-0000-0000C7C20000}"/>
    <cellStyle name="Итог 22 2 4 3" xfId="51393" xr:uid="{00000000-0005-0000-0000-0000C8C20000}"/>
    <cellStyle name="Итог 22 2 5" xfId="51394" xr:uid="{00000000-0005-0000-0000-0000C9C20000}"/>
    <cellStyle name="Итог 22 2 5 2" xfId="51395" xr:uid="{00000000-0005-0000-0000-0000CAC20000}"/>
    <cellStyle name="Итог 22 2 5 3" xfId="51396" xr:uid="{00000000-0005-0000-0000-0000CBC20000}"/>
    <cellStyle name="Итог 22 2 6" xfId="51397" xr:uid="{00000000-0005-0000-0000-0000CCC20000}"/>
    <cellStyle name="Итог 22 2 7" xfId="51398" xr:uid="{00000000-0005-0000-0000-0000CDC20000}"/>
    <cellStyle name="Итог 22 3" xfId="51399" xr:uid="{00000000-0005-0000-0000-0000CEC20000}"/>
    <cellStyle name="Итог 22 3 2" xfId="51400" xr:uid="{00000000-0005-0000-0000-0000CFC20000}"/>
    <cellStyle name="Итог 22 3 2 2" xfId="51401" xr:uid="{00000000-0005-0000-0000-0000D0C20000}"/>
    <cellStyle name="Итог 22 3 2 3" xfId="51402" xr:uid="{00000000-0005-0000-0000-0000D1C20000}"/>
    <cellStyle name="Итог 22 3 3" xfId="51403" xr:uid="{00000000-0005-0000-0000-0000D2C20000}"/>
    <cellStyle name="Итог 22 3 3 2" xfId="51404" xr:uid="{00000000-0005-0000-0000-0000D3C20000}"/>
    <cellStyle name="Итог 22 3 3 3" xfId="51405" xr:uid="{00000000-0005-0000-0000-0000D4C20000}"/>
    <cellStyle name="Итог 22 3 4" xfId="51406" xr:uid="{00000000-0005-0000-0000-0000D5C20000}"/>
    <cellStyle name="Итог 22 3 4 2" xfId="51407" xr:uid="{00000000-0005-0000-0000-0000D6C20000}"/>
    <cellStyle name="Итог 22 3 4 3" xfId="51408" xr:uid="{00000000-0005-0000-0000-0000D7C20000}"/>
    <cellStyle name="Итог 22 3 5" xfId="51409" xr:uid="{00000000-0005-0000-0000-0000D8C20000}"/>
    <cellStyle name="Итог 22 3 6" xfId="51410" xr:uid="{00000000-0005-0000-0000-0000D9C20000}"/>
    <cellStyle name="Итог 22 3 7" xfId="51411" xr:uid="{00000000-0005-0000-0000-0000DAC20000}"/>
    <cellStyle name="Итог 22 4" xfId="51412" xr:uid="{00000000-0005-0000-0000-0000DBC20000}"/>
    <cellStyle name="Итог 22 4 2" xfId="51413" xr:uid="{00000000-0005-0000-0000-0000DCC20000}"/>
    <cellStyle name="Итог 22 4 2 2" xfId="51414" xr:uid="{00000000-0005-0000-0000-0000DDC20000}"/>
    <cellStyle name="Итог 22 4 2 3" xfId="51415" xr:uid="{00000000-0005-0000-0000-0000DEC20000}"/>
    <cellStyle name="Итог 22 4 3" xfId="51416" xr:uid="{00000000-0005-0000-0000-0000DFC20000}"/>
    <cellStyle name="Итог 22 4 3 2" xfId="51417" xr:uid="{00000000-0005-0000-0000-0000E0C20000}"/>
    <cellStyle name="Итог 22 4 3 3" xfId="51418" xr:uid="{00000000-0005-0000-0000-0000E1C20000}"/>
    <cellStyle name="Итог 22 4 4" xfId="51419" xr:uid="{00000000-0005-0000-0000-0000E2C20000}"/>
    <cellStyle name="Итог 22 4 4 2" xfId="51420" xr:uid="{00000000-0005-0000-0000-0000E3C20000}"/>
    <cellStyle name="Итог 22 4 4 3" xfId="51421" xr:uid="{00000000-0005-0000-0000-0000E4C20000}"/>
    <cellStyle name="Итог 22 4 5" xfId="51422" xr:uid="{00000000-0005-0000-0000-0000E5C20000}"/>
    <cellStyle name="Итог 22 4 6" xfId="51423" xr:uid="{00000000-0005-0000-0000-0000E6C20000}"/>
    <cellStyle name="Итог 22 4 7" xfId="51424" xr:uid="{00000000-0005-0000-0000-0000E7C20000}"/>
    <cellStyle name="Итог 22 5" xfId="51425" xr:uid="{00000000-0005-0000-0000-0000E8C20000}"/>
    <cellStyle name="Итог 22 5 2" xfId="51426" xr:uid="{00000000-0005-0000-0000-0000E9C20000}"/>
    <cellStyle name="Итог 22 5 3" xfId="51427" xr:uid="{00000000-0005-0000-0000-0000EAC20000}"/>
    <cellStyle name="Итог 22 6" xfId="51428" xr:uid="{00000000-0005-0000-0000-0000EBC20000}"/>
    <cellStyle name="Итог 22 6 2" xfId="51429" xr:uid="{00000000-0005-0000-0000-0000ECC20000}"/>
    <cellStyle name="Итог 22 6 3" xfId="51430" xr:uid="{00000000-0005-0000-0000-0000EDC20000}"/>
    <cellStyle name="Итог 22 7" xfId="51431" xr:uid="{00000000-0005-0000-0000-0000EEC20000}"/>
    <cellStyle name="Итог 22 8" xfId="51432" xr:uid="{00000000-0005-0000-0000-0000EFC20000}"/>
    <cellStyle name="Итог 23" xfId="51433" xr:uid="{00000000-0005-0000-0000-0000F0C20000}"/>
    <cellStyle name="Итог 23 2" xfId="51434" xr:uid="{00000000-0005-0000-0000-0000F1C20000}"/>
    <cellStyle name="Итог 23 2 2" xfId="51435" xr:uid="{00000000-0005-0000-0000-0000F2C20000}"/>
    <cellStyle name="Итог 23 2 2 2" xfId="51436" xr:uid="{00000000-0005-0000-0000-0000F3C20000}"/>
    <cellStyle name="Итог 23 2 2 2 2" xfId="51437" xr:uid="{00000000-0005-0000-0000-0000F4C20000}"/>
    <cellStyle name="Итог 23 2 2 2 2 2" xfId="51438" xr:uid="{00000000-0005-0000-0000-0000F5C20000}"/>
    <cellStyle name="Итог 23 2 2 2 2 3" xfId="51439" xr:uid="{00000000-0005-0000-0000-0000F6C20000}"/>
    <cellStyle name="Итог 23 2 2 2 3" xfId="51440" xr:uid="{00000000-0005-0000-0000-0000F7C20000}"/>
    <cellStyle name="Итог 23 2 2 2 3 2" xfId="51441" xr:uid="{00000000-0005-0000-0000-0000F8C20000}"/>
    <cellStyle name="Итог 23 2 2 2 3 3" xfId="51442" xr:uid="{00000000-0005-0000-0000-0000F9C20000}"/>
    <cellStyle name="Итог 23 2 2 2 4" xfId="51443" xr:uid="{00000000-0005-0000-0000-0000FAC20000}"/>
    <cellStyle name="Итог 23 2 2 2 4 2" xfId="51444" xr:uid="{00000000-0005-0000-0000-0000FBC20000}"/>
    <cellStyle name="Итог 23 2 2 2 4 3" xfId="51445" xr:uid="{00000000-0005-0000-0000-0000FCC20000}"/>
    <cellStyle name="Итог 23 2 2 2 5" xfId="51446" xr:uid="{00000000-0005-0000-0000-0000FDC20000}"/>
    <cellStyle name="Итог 23 2 2 2 6" xfId="51447" xr:uid="{00000000-0005-0000-0000-0000FEC20000}"/>
    <cellStyle name="Итог 23 2 2 2 7" xfId="51448" xr:uid="{00000000-0005-0000-0000-0000FFC20000}"/>
    <cellStyle name="Итог 23 2 2 3" xfId="51449" xr:uid="{00000000-0005-0000-0000-000000C30000}"/>
    <cellStyle name="Итог 23 2 2 3 2" xfId="51450" xr:uid="{00000000-0005-0000-0000-000001C30000}"/>
    <cellStyle name="Итог 23 2 2 3 3" xfId="51451" xr:uid="{00000000-0005-0000-0000-000002C30000}"/>
    <cellStyle name="Итог 23 2 2 4" xfId="51452" xr:uid="{00000000-0005-0000-0000-000003C30000}"/>
    <cellStyle name="Итог 23 2 2 4 2" xfId="51453" xr:uid="{00000000-0005-0000-0000-000004C30000}"/>
    <cellStyle name="Итог 23 2 2 4 3" xfId="51454" xr:uid="{00000000-0005-0000-0000-000005C30000}"/>
    <cellStyle name="Итог 23 2 2 5" xfId="51455" xr:uid="{00000000-0005-0000-0000-000006C30000}"/>
    <cellStyle name="Итог 23 2 2 5 2" xfId="51456" xr:uid="{00000000-0005-0000-0000-000007C30000}"/>
    <cellStyle name="Итог 23 2 2 5 3" xfId="51457" xr:uid="{00000000-0005-0000-0000-000008C30000}"/>
    <cellStyle name="Итог 23 2 2 6" xfId="51458" xr:uid="{00000000-0005-0000-0000-000009C30000}"/>
    <cellStyle name="Итог 23 2 2 7" xfId="51459" xr:uid="{00000000-0005-0000-0000-00000AC30000}"/>
    <cellStyle name="Итог 23 2 3" xfId="51460" xr:uid="{00000000-0005-0000-0000-00000BC30000}"/>
    <cellStyle name="Итог 23 2 3 2" xfId="51461" xr:uid="{00000000-0005-0000-0000-00000CC30000}"/>
    <cellStyle name="Итог 23 2 3 2 2" xfId="51462" xr:uid="{00000000-0005-0000-0000-00000DC30000}"/>
    <cellStyle name="Итог 23 2 3 2 3" xfId="51463" xr:uid="{00000000-0005-0000-0000-00000EC30000}"/>
    <cellStyle name="Итог 23 2 3 3" xfId="51464" xr:uid="{00000000-0005-0000-0000-00000FC30000}"/>
    <cellStyle name="Итог 23 2 3 3 2" xfId="51465" xr:uid="{00000000-0005-0000-0000-000010C30000}"/>
    <cellStyle name="Итог 23 2 3 3 3" xfId="51466" xr:uid="{00000000-0005-0000-0000-000011C30000}"/>
    <cellStyle name="Итог 23 2 3 4" xfId="51467" xr:uid="{00000000-0005-0000-0000-000012C30000}"/>
    <cellStyle name="Итог 23 2 3 4 2" xfId="51468" xr:uid="{00000000-0005-0000-0000-000013C30000}"/>
    <cellStyle name="Итог 23 2 3 4 3" xfId="51469" xr:uid="{00000000-0005-0000-0000-000014C30000}"/>
    <cellStyle name="Итог 23 2 3 5" xfId="51470" xr:uid="{00000000-0005-0000-0000-000015C30000}"/>
    <cellStyle name="Итог 23 2 3 6" xfId="51471" xr:uid="{00000000-0005-0000-0000-000016C30000}"/>
    <cellStyle name="Итог 23 2 3 7" xfId="51472" xr:uid="{00000000-0005-0000-0000-000017C30000}"/>
    <cellStyle name="Итог 23 2 4" xfId="51473" xr:uid="{00000000-0005-0000-0000-000018C30000}"/>
    <cellStyle name="Итог 23 2 4 2" xfId="51474" xr:uid="{00000000-0005-0000-0000-000019C30000}"/>
    <cellStyle name="Итог 23 2 4 2 2" xfId="51475" xr:uid="{00000000-0005-0000-0000-00001AC30000}"/>
    <cellStyle name="Итог 23 2 4 2 3" xfId="51476" xr:uid="{00000000-0005-0000-0000-00001BC30000}"/>
    <cellStyle name="Итог 23 2 4 3" xfId="51477" xr:uid="{00000000-0005-0000-0000-00001CC30000}"/>
    <cellStyle name="Итог 23 2 4 3 2" xfId="51478" xr:uid="{00000000-0005-0000-0000-00001DC30000}"/>
    <cellStyle name="Итог 23 2 4 3 3" xfId="51479" xr:uid="{00000000-0005-0000-0000-00001EC30000}"/>
    <cellStyle name="Итог 23 2 4 4" xfId="51480" xr:uid="{00000000-0005-0000-0000-00001FC30000}"/>
    <cellStyle name="Итог 23 2 4 4 2" xfId="51481" xr:uid="{00000000-0005-0000-0000-000020C30000}"/>
    <cellStyle name="Итог 23 2 4 4 3" xfId="51482" xr:uid="{00000000-0005-0000-0000-000021C30000}"/>
    <cellStyle name="Итог 23 2 4 5" xfId="51483" xr:uid="{00000000-0005-0000-0000-000022C30000}"/>
    <cellStyle name="Итог 23 2 4 6" xfId="51484" xr:uid="{00000000-0005-0000-0000-000023C30000}"/>
    <cellStyle name="Итог 23 2 4 7" xfId="51485" xr:uid="{00000000-0005-0000-0000-000024C30000}"/>
    <cellStyle name="Итог 23 2 5" xfId="51486" xr:uid="{00000000-0005-0000-0000-000025C30000}"/>
    <cellStyle name="Итог 23 2 5 2" xfId="51487" xr:uid="{00000000-0005-0000-0000-000026C30000}"/>
    <cellStyle name="Итог 23 2 5 3" xfId="51488" xr:uid="{00000000-0005-0000-0000-000027C30000}"/>
    <cellStyle name="Итог 23 2 6" xfId="51489" xr:uid="{00000000-0005-0000-0000-000028C30000}"/>
    <cellStyle name="Итог 23 2 6 2" xfId="51490" xr:uid="{00000000-0005-0000-0000-000029C30000}"/>
    <cellStyle name="Итог 23 2 6 3" xfId="51491" xr:uid="{00000000-0005-0000-0000-00002AC30000}"/>
    <cellStyle name="Итог 23 2 7" xfId="51492" xr:uid="{00000000-0005-0000-0000-00002BC30000}"/>
    <cellStyle name="Итог 23 2 8" xfId="51493" xr:uid="{00000000-0005-0000-0000-00002CC30000}"/>
    <cellStyle name="Итог 23 3" xfId="51494" xr:uid="{00000000-0005-0000-0000-00002DC30000}"/>
    <cellStyle name="Итог 23 3 2" xfId="51495" xr:uid="{00000000-0005-0000-0000-00002EC30000}"/>
    <cellStyle name="Итог 23 3 2 2" xfId="51496" xr:uid="{00000000-0005-0000-0000-00002FC30000}"/>
    <cellStyle name="Итог 23 3 2 2 2" xfId="51497" xr:uid="{00000000-0005-0000-0000-000030C30000}"/>
    <cellStyle name="Итог 23 3 2 2 3" xfId="51498" xr:uid="{00000000-0005-0000-0000-000031C30000}"/>
    <cellStyle name="Итог 23 3 2 3" xfId="51499" xr:uid="{00000000-0005-0000-0000-000032C30000}"/>
    <cellStyle name="Итог 23 3 2 3 2" xfId="51500" xr:uid="{00000000-0005-0000-0000-000033C30000}"/>
    <cellStyle name="Итог 23 3 2 3 3" xfId="51501" xr:uid="{00000000-0005-0000-0000-000034C30000}"/>
    <cellStyle name="Итог 23 3 2 4" xfId="51502" xr:uid="{00000000-0005-0000-0000-000035C30000}"/>
    <cellStyle name="Итог 23 3 2 4 2" xfId="51503" xr:uid="{00000000-0005-0000-0000-000036C30000}"/>
    <cellStyle name="Итог 23 3 2 4 3" xfId="51504" xr:uid="{00000000-0005-0000-0000-000037C30000}"/>
    <cellStyle name="Итог 23 3 2 5" xfId="51505" xr:uid="{00000000-0005-0000-0000-000038C30000}"/>
    <cellStyle name="Итог 23 3 2 6" xfId="51506" xr:uid="{00000000-0005-0000-0000-000039C30000}"/>
    <cellStyle name="Итог 23 3 2 7" xfId="51507" xr:uid="{00000000-0005-0000-0000-00003AC30000}"/>
    <cellStyle name="Итог 23 3 3" xfId="51508" xr:uid="{00000000-0005-0000-0000-00003BC30000}"/>
    <cellStyle name="Итог 23 3 3 2" xfId="51509" xr:uid="{00000000-0005-0000-0000-00003CC30000}"/>
    <cellStyle name="Итог 23 3 3 3" xfId="51510" xr:uid="{00000000-0005-0000-0000-00003DC30000}"/>
    <cellStyle name="Итог 23 3 4" xfId="51511" xr:uid="{00000000-0005-0000-0000-00003EC30000}"/>
    <cellStyle name="Итог 23 3 4 2" xfId="51512" xr:uid="{00000000-0005-0000-0000-00003FC30000}"/>
    <cellStyle name="Итог 23 3 4 3" xfId="51513" xr:uid="{00000000-0005-0000-0000-000040C30000}"/>
    <cellStyle name="Итог 23 3 5" xfId="51514" xr:uid="{00000000-0005-0000-0000-000041C30000}"/>
    <cellStyle name="Итог 23 3 5 2" xfId="51515" xr:uid="{00000000-0005-0000-0000-000042C30000}"/>
    <cellStyle name="Итог 23 3 5 3" xfId="51516" xr:uid="{00000000-0005-0000-0000-000043C30000}"/>
    <cellStyle name="Итог 23 3 6" xfId="51517" xr:uid="{00000000-0005-0000-0000-000044C30000}"/>
    <cellStyle name="Итог 23 3 7" xfId="51518" xr:uid="{00000000-0005-0000-0000-000045C30000}"/>
    <cellStyle name="Итог 23 4" xfId="51519" xr:uid="{00000000-0005-0000-0000-000046C30000}"/>
    <cellStyle name="Итог 23 4 2" xfId="51520" xr:uid="{00000000-0005-0000-0000-000047C30000}"/>
    <cellStyle name="Итог 23 4 2 2" xfId="51521" xr:uid="{00000000-0005-0000-0000-000048C30000}"/>
    <cellStyle name="Итог 23 4 2 3" xfId="51522" xr:uid="{00000000-0005-0000-0000-000049C30000}"/>
    <cellStyle name="Итог 23 4 3" xfId="51523" xr:uid="{00000000-0005-0000-0000-00004AC30000}"/>
    <cellStyle name="Итог 23 4 3 2" xfId="51524" xr:uid="{00000000-0005-0000-0000-00004BC30000}"/>
    <cellStyle name="Итог 23 4 3 3" xfId="51525" xr:uid="{00000000-0005-0000-0000-00004CC30000}"/>
    <cellStyle name="Итог 23 4 4" xfId="51526" xr:uid="{00000000-0005-0000-0000-00004DC30000}"/>
    <cellStyle name="Итог 23 4 4 2" xfId="51527" xr:uid="{00000000-0005-0000-0000-00004EC30000}"/>
    <cellStyle name="Итог 23 4 4 3" xfId="51528" xr:uid="{00000000-0005-0000-0000-00004FC30000}"/>
    <cellStyle name="Итог 23 4 5" xfId="51529" xr:uid="{00000000-0005-0000-0000-000050C30000}"/>
    <cellStyle name="Итог 23 4 6" xfId="51530" xr:uid="{00000000-0005-0000-0000-000051C30000}"/>
    <cellStyle name="Итог 23 4 7" xfId="51531" xr:uid="{00000000-0005-0000-0000-000052C30000}"/>
    <cellStyle name="Итог 23 5" xfId="51532" xr:uid="{00000000-0005-0000-0000-000053C30000}"/>
    <cellStyle name="Итог 23 5 2" xfId="51533" xr:uid="{00000000-0005-0000-0000-000054C30000}"/>
    <cellStyle name="Итог 23 5 2 2" xfId="51534" xr:uid="{00000000-0005-0000-0000-000055C30000}"/>
    <cellStyle name="Итог 23 5 2 3" xfId="51535" xr:uid="{00000000-0005-0000-0000-000056C30000}"/>
    <cellStyle name="Итог 23 5 3" xfId="51536" xr:uid="{00000000-0005-0000-0000-000057C30000}"/>
    <cellStyle name="Итог 23 5 3 2" xfId="51537" xr:uid="{00000000-0005-0000-0000-000058C30000}"/>
    <cellStyle name="Итог 23 5 3 3" xfId="51538" xr:uid="{00000000-0005-0000-0000-000059C30000}"/>
    <cellStyle name="Итог 23 5 4" xfId="51539" xr:uid="{00000000-0005-0000-0000-00005AC30000}"/>
    <cellStyle name="Итог 23 5 4 2" xfId="51540" xr:uid="{00000000-0005-0000-0000-00005BC30000}"/>
    <cellStyle name="Итог 23 5 4 3" xfId="51541" xr:uid="{00000000-0005-0000-0000-00005CC30000}"/>
    <cellStyle name="Итог 23 5 5" xfId="51542" xr:uid="{00000000-0005-0000-0000-00005DC30000}"/>
    <cellStyle name="Итог 23 5 6" xfId="51543" xr:uid="{00000000-0005-0000-0000-00005EC30000}"/>
    <cellStyle name="Итог 23 5 7" xfId="51544" xr:uid="{00000000-0005-0000-0000-00005FC30000}"/>
    <cellStyle name="Итог 23 6" xfId="51545" xr:uid="{00000000-0005-0000-0000-000060C30000}"/>
    <cellStyle name="Итог 23 6 2" xfId="51546" xr:uid="{00000000-0005-0000-0000-000061C30000}"/>
    <cellStyle name="Итог 23 6 3" xfId="51547" xr:uid="{00000000-0005-0000-0000-000062C30000}"/>
    <cellStyle name="Итог 23 7" xfId="51548" xr:uid="{00000000-0005-0000-0000-000063C30000}"/>
    <cellStyle name="Итог 23 7 2" xfId="51549" xr:uid="{00000000-0005-0000-0000-000064C30000}"/>
    <cellStyle name="Итог 23 7 3" xfId="51550" xr:uid="{00000000-0005-0000-0000-000065C30000}"/>
    <cellStyle name="Итог 23 8" xfId="51551" xr:uid="{00000000-0005-0000-0000-000066C30000}"/>
    <cellStyle name="Итог 23 9" xfId="51552" xr:uid="{00000000-0005-0000-0000-000067C30000}"/>
    <cellStyle name="Итог 24" xfId="51553" xr:uid="{00000000-0005-0000-0000-000068C30000}"/>
    <cellStyle name="Итог 24 2" xfId="51554" xr:uid="{00000000-0005-0000-0000-000069C30000}"/>
    <cellStyle name="Итог 24 2 2" xfId="51555" xr:uid="{00000000-0005-0000-0000-00006AC30000}"/>
    <cellStyle name="Итог 24 2 2 2" xfId="51556" xr:uid="{00000000-0005-0000-0000-00006BC30000}"/>
    <cellStyle name="Итог 24 2 2 2 2" xfId="51557" xr:uid="{00000000-0005-0000-0000-00006CC30000}"/>
    <cellStyle name="Итог 24 2 2 2 2 2" xfId="51558" xr:uid="{00000000-0005-0000-0000-00006DC30000}"/>
    <cellStyle name="Итог 24 2 2 2 2 3" xfId="51559" xr:uid="{00000000-0005-0000-0000-00006EC30000}"/>
    <cellStyle name="Итог 24 2 2 2 3" xfId="51560" xr:uid="{00000000-0005-0000-0000-00006FC30000}"/>
    <cellStyle name="Итог 24 2 2 2 3 2" xfId="51561" xr:uid="{00000000-0005-0000-0000-000070C30000}"/>
    <cellStyle name="Итог 24 2 2 2 3 3" xfId="51562" xr:uid="{00000000-0005-0000-0000-000071C30000}"/>
    <cellStyle name="Итог 24 2 2 2 4" xfId="51563" xr:uid="{00000000-0005-0000-0000-000072C30000}"/>
    <cellStyle name="Итог 24 2 2 2 4 2" xfId="51564" xr:uid="{00000000-0005-0000-0000-000073C30000}"/>
    <cellStyle name="Итог 24 2 2 2 4 3" xfId="51565" xr:uid="{00000000-0005-0000-0000-000074C30000}"/>
    <cellStyle name="Итог 24 2 2 2 5" xfId="51566" xr:uid="{00000000-0005-0000-0000-000075C30000}"/>
    <cellStyle name="Итог 24 2 2 2 6" xfId="51567" xr:uid="{00000000-0005-0000-0000-000076C30000}"/>
    <cellStyle name="Итог 24 2 2 2 7" xfId="51568" xr:uid="{00000000-0005-0000-0000-000077C30000}"/>
    <cellStyle name="Итог 24 2 2 3" xfId="51569" xr:uid="{00000000-0005-0000-0000-000078C30000}"/>
    <cellStyle name="Итог 24 2 2 3 2" xfId="51570" xr:uid="{00000000-0005-0000-0000-000079C30000}"/>
    <cellStyle name="Итог 24 2 2 3 3" xfId="51571" xr:uid="{00000000-0005-0000-0000-00007AC30000}"/>
    <cellStyle name="Итог 24 2 2 4" xfId="51572" xr:uid="{00000000-0005-0000-0000-00007BC30000}"/>
    <cellStyle name="Итог 24 2 2 4 2" xfId="51573" xr:uid="{00000000-0005-0000-0000-00007CC30000}"/>
    <cellStyle name="Итог 24 2 2 4 3" xfId="51574" xr:uid="{00000000-0005-0000-0000-00007DC30000}"/>
    <cellStyle name="Итог 24 2 2 5" xfId="51575" xr:uid="{00000000-0005-0000-0000-00007EC30000}"/>
    <cellStyle name="Итог 24 2 2 5 2" xfId="51576" xr:uid="{00000000-0005-0000-0000-00007FC30000}"/>
    <cellStyle name="Итог 24 2 2 5 3" xfId="51577" xr:uid="{00000000-0005-0000-0000-000080C30000}"/>
    <cellStyle name="Итог 24 2 2 6" xfId="51578" xr:uid="{00000000-0005-0000-0000-000081C30000}"/>
    <cellStyle name="Итог 24 2 2 7" xfId="51579" xr:uid="{00000000-0005-0000-0000-000082C30000}"/>
    <cellStyle name="Итог 24 2 3" xfId="51580" xr:uid="{00000000-0005-0000-0000-000083C30000}"/>
    <cellStyle name="Итог 24 2 3 2" xfId="51581" xr:uid="{00000000-0005-0000-0000-000084C30000}"/>
    <cellStyle name="Итог 24 2 3 2 2" xfId="51582" xr:uid="{00000000-0005-0000-0000-000085C30000}"/>
    <cellStyle name="Итог 24 2 3 2 3" xfId="51583" xr:uid="{00000000-0005-0000-0000-000086C30000}"/>
    <cellStyle name="Итог 24 2 3 3" xfId="51584" xr:uid="{00000000-0005-0000-0000-000087C30000}"/>
    <cellStyle name="Итог 24 2 3 3 2" xfId="51585" xr:uid="{00000000-0005-0000-0000-000088C30000}"/>
    <cellStyle name="Итог 24 2 3 3 3" xfId="51586" xr:uid="{00000000-0005-0000-0000-000089C30000}"/>
    <cellStyle name="Итог 24 2 3 4" xfId="51587" xr:uid="{00000000-0005-0000-0000-00008AC30000}"/>
    <cellStyle name="Итог 24 2 3 4 2" xfId="51588" xr:uid="{00000000-0005-0000-0000-00008BC30000}"/>
    <cellStyle name="Итог 24 2 3 4 3" xfId="51589" xr:uid="{00000000-0005-0000-0000-00008CC30000}"/>
    <cellStyle name="Итог 24 2 3 5" xfId="51590" xr:uid="{00000000-0005-0000-0000-00008DC30000}"/>
    <cellStyle name="Итог 24 2 3 6" xfId="51591" xr:uid="{00000000-0005-0000-0000-00008EC30000}"/>
    <cellStyle name="Итог 24 2 3 7" xfId="51592" xr:uid="{00000000-0005-0000-0000-00008FC30000}"/>
    <cellStyle name="Итог 24 2 4" xfId="51593" xr:uid="{00000000-0005-0000-0000-000090C30000}"/>
    <cellStyle name="Итог 24 2 4 2" xfId="51594" xr:uid="{00000000-0005-0000-0000-000091C30000}"/>
    <cellStyle name="Итог 24 2 4 2 2" xfId="51595" xr:uid="{00000000-0005-0000-0000-000092C30000}"/>
    <cellStyle name="Итог 24 2 4 2 3" xfId="51596" xr:uid="{00000000-0005-0000-0000-000093C30000}"/>
    <cellStyle name="Итог 24 2 4 3" xfId="51597" xr:uid="{00000000-0005-0000-0000-000094C30000}"/>
    <cellStyle name="Итог 24 2 4 3 2" xfId="51598" xr:uid="{00000000-0005-0000-0000-000095C30000}"/>
    <cellStyle name="Итог 24 2 4 3 3" xfId="51599" xr:uid="{00000000-0005-0000-0000-000096C30000}"/>
    <cellStyle name="Итог 24 2 4 4" xfId="51600" xr:uid="{00000000-0005-0000-0000-000097C30000}"/>
    <cellStyle name="Итог 24 2 4 4 2" xfId="51601" xr:uid="{00000000-0005-0000-0000-000098C30000}"/>
    <cellStyle name="Итог 24 2 4 4 3" xfId="51602" xr:uid="{00000000-0005-0000-0000-000099C30000}"/>
    <cellStyle name="Итог 24 2 4 5" xfId="51603" xr:uid="{00000000-0005-0000-0000-00009AC30000}"/>
    <cellStyle name="Итог 24 2 4 6" xfId="51604" xr:uid="{00000000-0005-0000-0000-00009BC30000}"/>
    <cellStyle name="Итог 24 2 4 7" xfId="51605" xr:uid="{00000000-0005-0000-0000-00009CC30000}"/>
    <cellStyle name="Итог 24 2 5" xfId="51606" xr:uid="{00000000-0005-0000-0000-00009DC30000}"/>
    <cellStyle name="Итог 24 2 5 2" xfId="51607" xr:uid="{00000000-0005-0000-0000-00009EC30000}"/>
    <cellStyle name="Итог 24 2 5 3" xfId="51608" xr:uid="{00000000-0005-0000-0000-00009FC30000}"/>
    <cellStyle name="Итог 24 2 6" xfId="51609" xr:uid="{00000000-0005-0000-0000-0000A0C30000}"/>
    <cellStyle name="Итог 24 2 6 2" xfId="51610" xr:uid="{00000000-0005-0000-0000-0000A1C30000}"/>
    <cellStyle name="Итог 24 2 6 3" xfId="51611" xr:uid="{00000000-0005-0000-0000-0000A2C30000}"/>
    <cellStyle name="Итог 24 2 7" xfId="51612" xr:uid="{00000000-0005-0000-0000-0000A3C30000}"/>
    <cellStyle name="Итог 24 2 8" xfId="51613" xr:uid="{00000000-0005-0000-0000-0000A4C30000}"/>
    <cellStyle name="Итог 24 3" xfId="51614" xr:uid="{00000000-0005-0000-0000-0000A5C30000}"/>
    <cellStyle name="Итог 24 3 2" xfId="51615" xr:uid="{00000000-0005-0000-0000-0000A6C30000}"/>
    <cellStyle name="Итог 24 3 2 2" xfId="51616" xr:uid="{00000000-0005-0000-0000-0000A7C30000}"/>
    <cellStyle name="Итог 24 3 2 2 2" xfId="51617" xr:uid="{00000000-0005-0000-0000-0000A8C30000}"/>
    <cellStyle name="Итог 24 3 2 2 3" xfId="51618" xr:uid="{00000000-0005-0000-0000-0000A9C30000}"/>
    <cellStyle name="Итог 24 3 2 3" xfId="51619" xr:uid="{00000000-0005-0000-0000-0000AAC30000}"/>
    <cellStyle name="Итог 24 3 2 3 2" xfId="51620" xr:uid="{00000000-0005-0000-0000-0000ABC30000}"/>
    <cellStyle name="Итог 24 3 2 3 3" xfId="51621" xr:uid="{00000000-0005-0000-0000-0000ACC30000}"/>
    <cellStyle name="Итог 24 3 2 4" xfId="51622" xr:uid="{00000000-0005-0000-0000-0000ADC30000}"/>
    <cellStyle name="Итог 24 3 2 4 2" xfId="51623" xr:uid="{00000000-0005-0000-0000-0000AEC30000}"/>
    <cellStyle name="Итог 24 3 2 4 3" xfId="51624" xr:uid="{00000000-0005-0000-0000-0000AFC30000}"/>
    <cellStyle name="Итог 24 3 2 5" xfId="51625" xr:uid="{00000000-0005-0000-0000-0000B0C30000}"/>
    <cellStyle name="Итог 24 3 2 6" xfId="51626" xr:uid="{00000000-0005-0000-0000-0000B1C30000}"/>
    <cellStyle name="Итог 24 3 2 7" xfId="51627" xr:uid="{00000000-0005-0000-0000-0000B2C30000}"/>
    <cellStyle name="Итог 24 3 3" xfId="51628" xr:uid="{00000000-0005-0000-0000-0000B3C30000}"/>
    <cellStyle name="Итог 24 3 3 2" xfId="51629" xr:uid="{00000000-0005-0000-0000-0000B4C30000}"/>
    <cellStyle name="Итог 24 3 3 3" xfId="51630" xr:uid="{00000000-0005-0000-0000-0000B5C30000}"/>
    <cellStyle name="Итог 24 3 4" xfId="51631" xr:uid="{00000000-0005-0000-0000-0000B6C30000}"/>
    <cellStyle name="Итог 24 3 4 2" xfId="51632" xr:uid="{00000000-0005-0000-0000-0000B7C30000}"/>
    <cellStyle name="Итог 24 3 4 3" xfId="51633" xr:uid="{00000000-0005-0000-0000-0000B8C30000}"/>
    <cellStyle name="Итог 24 3 5" xfId="51634" xr:uid="{00000000-0005-0000-0000-0000B9C30000}"/>
    <cellStyle name="Итог 24 3 5 2" xfId="51635" xr:uid="{00000000-0005-0000-0000-0000BAC30000}"/>
    <cellStyle name="Итог 24 3 5 3" xfId="51636" xr:uid="{00000000-0005-0000-0000-0000BBC30000}"/>
    <cellStyle name="Итог 24 3 6" xfId="51637" xr:uid="{00000000-0005-0000-0000-0000BCC30000}"/>
    <cellStyle name="Итог 24 3 7" xfId="51638" xr:uid="{00000000-0005-0000-0000-0000BDC30000}"/>
    <cellStyle name="Итог 24 4" xfId="51639" xr:uid="{00000000-0005-0000-0000-0000BEC30000}"/>
    <cellStyle name="Итог 24 4 2" xfId="51640" xr:uid="{00000000-0005-0000-0000-0000BFC30000}"/>
    <cellStyle name="Итог 24 4 2 2" xfId="51641" xr:uid="{00000000-0005-0000-0000-0000C0C30000}"/>
    <cellStyle name="Итог 24 4 2 3" xfId="51642" xr:uid="{00000000-0005-0000-0000-0000C1C30000}"/>
    <cellStyle name="Итог 24 4 3" xfId="51643" xr:uid="{00000000-0005-0000-0000-0000C2C30000}"/>
    <cellStyle name="Итог 24 4 3 2" xfId="51644" xr:uid="{00000000-0005-0000-0000-0000C3C30000}"/>
    <cellStyle name="Итог 24 4 3 3" xfId="51645" xr:uid="{00000000-0005-0000-0000-0000C4C30000}"/>
    <cellStyle name="Итог 24 4 4" xfId="51646" xr:uid="{00000000-0005-0000-0000-0000C5C30000}"/>
    <cellStyle name="Итог 24 4 4 2" xfId="51647" xr:uid="{00000000-0005-0000-0000-0000C6C30000}"/>
    <cellStyle name="Итог 24 4 4 3" xfId="51648" xr:uid="{00000000-0005-0000-0000-0000C7C30000}"/>
    <cellStyle name="Итог 24 4 5" xfId="51649" xr:uid="{00000000-0005-0000-0000-0000C8C30000}"/>
    <cellStyle name="Итог 24 4 6" xfId="51650" xr:uid="{00000000-0005-0000-0000-0000C9C30000}"/>
    <cellStyle name="Итог 24 4 7" xfId="51651" xr:uid="{00000000-0005-0000-0000-0000CAC30000}"/>
    <cellStyle name="Итог 24 5" xfId="51652" xr:uid="{00000000-0005-0000-0000-0000CBC30000}"/>
    <cellStyle name="Итог 24 5 2" xfId="51653" xr:uid="{00000000-0005-0000-0000-0000CCC30000}"/>
    <cellStyle name="Итог 24 5 2 2" xfId="51654" xr:uid="{00000000-0005-0000-0000-0000CDC30000}"/>
    <cellStyle name="Итог 24 5 2 3" xfId="51655" xr:uid="{00000000-0005-0000-0000-0000CEC30000}"/>
    <cellStyle name="Итог 24 5 3" xfId="51656" xr:uid="{00000000-0005-0000-0000-0000CFC30000}"/>
    <cellStyle name="Итог 24 5 3 2" xfId="51657" xr:uid="{00000000-0005-0000-0000-0000D0C30000}"/>
    <cellStyle name="Итог 24 5 3 3" xfId="51658" xr:uid="{00000000-0005-0000-0000-0000D1C30000}"/>
    <cellStyle name="Итог 24 5 4" xfId="51659" xr:uid="{00000000-0005-0000-0000-0000D2C30000}"/>
    <cellStyle name="Итог 24 5 4 2" xfId="51660" xr:uid="{00000000-0005-0000-0000-0000D3C30000}"/>
    <cellStyle name="Итог 24 5 4 3" xfId="51661" xr:uid="{00000000-0005-0000-0000-0000D4C30000}"/>
    <cellStyle name="Итог 24 5 5" xfId="51662" xr:uid="{00000000-0005-0000-0000-0000D5C30000}"/>
    <cellStyle name="Итог 24 5 6" xfId="51663" xr:uid="{00000000-0005-0000-0000-0000D6C30000}"/>
    <cellStyle name="Итог 24 5 7" xfId="51664" xr:uid="{00000000-0005-0000-0000-0000D7C30000}"/>
    <cellStyle name="Итог 24 6" xfId="51665" xr:uid="{00000000-0005-0000-0000-0000D8C30000}"/>
    <cellStyle name="Итог 24 6 2" xfId="51666" xr:uid="{00000000-0005-0000-0000-0000D9C30000}"/>
    <cellStyle name="Итог 24 6 3" xfId="51667" xr:uid="{00000000-0005-0000-0000-0000DAC30000}"/>
    <cellStyle name="Итог 24 7" xfId="51668" xr:uid="{00000000-0005-0000-0000-0000DBC30000}"/>
    <cellStyle name="Итог 24 7 2" xfId="51669" xr:uid="{00000000-0005-0000-0000-0000DCC30000}"/>
    <cellStyle name="Итог 24 7 3" xfId="51670" xr:uid="{00000000-0005-0000-0000-0000DDC30000}"/>
    <cellStyle name="Итог 24 8" xfId="51671" xr:uid="{00000000-0005-0000-0000-0000DEC30000}"/>
    <cellStyle name="Итог 24 9" xfId="51672" xr:uid="{00000000-0005-0000-0000-0000DFC30000}"/>
    <cellStyle name="Итог 25" xfId="51673" xr:uid="{00000000-0005-0000-0000-0000E0C30000}"/>
    <cellStyle name="Итог 25 2" xfId="51674" xr:uid="{00000000-0005-0000-0000-0000E1C30000}"/>
    <cellStyle name="Итог 25 2 2" xfId="51675" xr:uid="{00000000-0005-0000-0000-0000E2C30000}"/>
    <cellStyle name="Итог 25 2 2 2" xfId="51676" xr:uid="{00000000-0005-0000-0000-0000E3C30000}"/>
    <cellStyle name="Итог 25 2 2 2 2" xfId="51677" xr:uid="{00000000-0005-0000-0000-0000E4C30000}"/>
    <cellStyle name="Итог 25 2 2 2 3" xfId="51678" xr:uid="{00000000-0005-0000-0000-0000E5C30000}"/>
    <cellStyle name="Итог 25 2 2 3" xfId="51679" xr:uid="{00000000-0005-0000-0000-0000E6C30000}"/>
    <cellStyle name="Итог 25 2 2 3 2" xfId="51680" xr:uid="{00000000-0005-0000-0000-0000E7C30000}"/>
    <cellStyle name="Итог 25 2 2 3 3" xfId="51681" xr:uid="{00000000-0005-0000-0000-0000E8C30000}"/>
    <cellStyle name="Итог 25 2 2 4" xfId="51682" xr:uid="{00000000-0005-0000-0000-0000E9C30000}"/>
    <cellStyle name="Итог 25 2 2 4 2" xfId="51683" xr:uid="{00000000-0005-0000-0000-0000EAC30000}"/>
    <cellStyle name="Итог 25 2 2 4 3" xfId="51684" xr:uid="{00000000-0005-0000-0000-0000EBC30000}"/>
    <cellStyle name="Итог 25 2 2 5" xfId="51685" xr:uid="{00000000-0005-0000-0000-0000ECC30000}"/>
    <cellStyle name="Итог 25 2 2 6" xfId="51686" xr:uid="{00000000-0005-0000-0000-0000EDC30000}"/>
    <cellStyle name="Итог 25 2 2 7" xfId="51687" xr:uid="{00000000-0005-0000-0000-0000EEC30000}"/>
    <cellStyle name="Итог 25 2 3" xfId="51688" xr:uid="{00000000-0005-0000-0000-0000EFC30000}"/>
    <cellStyle name="Итог 25 2 3 2" xfId="51689" xr:uid="{00000000-0005-0000-0000-0000F0C30000}"/>
    <cellStyle name="Итог 25 2 3 3" xfId="51690" xr:uid="{00000000-0005-0000-0000-0000F1C30000}"/>
    <cellStyle name="Итог 25 2 4" xfId="51691" xr:uid="{00000000-0005-0000-0000-0000F2C30000}"/>
    <cellStyle name="Итог 25 2 4 2" xfId="51692" xr:uid="{00000000-0005-0000-0000-0000F3C30000}"/>
    <cellStyle name="Итог 25 2 4 3" xfId="51693" xr:uid="{00000000-0005-0000-0000-0000F4C30000}"/>
    <cellStyle name="Итог 25 2 5" xfId="51694" xr:uid="{00000000-0005-0000-0000-0000F5C30000}"/>
    <cellStyle name="Итог 25 2 5 2" xfId="51695" xr:uid="{00000000-0005-0000-0000-0000F6C30000}"/>
    <cellStyle name="Итог 25 2 5 3" xfId="51696" xr:uid="{00000000-0005-0000-0000-0000F7C30000}"/>
    <cellStyle name="Итог 25 2 6" xfId="51697" xr:uid="{00000000-0005-0000-0000-0000F8C30000}"/>
    <cellStyle name="Итог 25 2 7" xfId="51698" xr:uid="{00000000-0005-0000-0000-0000F9C30000}"/>
    <cellStyle name="Итог 25 3" xfId="51699" xr:uid="{00000000-0005-0000-0000-0000FAC30000}"/>
    <cellStyle name="Итог 25 3 2" xfId="51700" xr:uid="{00000000-0005-0000-0000-0000FBC30000}"/>
    <cellStyle name="Итог 25 3 2 2" xfId="51701" xr:uid="{00000000-0005-0000-0000-0000FCC30000}"/>
    <cellStyle name="Итог 25 3 2 3" xfId="51702" xr:uid="{00000000-0005-0000-0000-0000FDC30000}"/>
    <cellStyle name="Итог 25 3 3" xfId="51703" xr:uid="{00000000-0005-0000-0000-0000FEC30000}"/>
    <cellStyle name="Итог 25 3 3 2" xfId="51704" xr:uid="{00000000-0005-0000-0000-0000FFC30000}"/>
    <cellStyle name="Итог 25 3 3 3" xfId="51705" xr:uid="{00000000-0005-0000-0000-000000C40000}"/>
    <cellStyle name="Итог 25 3 4" xfId="51706" xr:uid="{00000000-0005-0000-0000-000001C40000}"/>
    <cellStyle name="Итог 25 3 4 2" xfId="51707" xr:uid="{00000000-0005-0000-0000-000002C40000}"/>
    <cellStyle name="Итог 25 3 4 3" xfId="51708" xr:uid="{00000000-0005-0000-0000-000003C40000}"/>
    <cellStyle name="Итог 25 3 5" xfId="51709" xr:uid="{00000000-0005-0000-0000-000004C40000}"/>
    <cellStyle name="Итог 25 3 6" xfId="51710" xr:uid="{00000000-0005-0000-0000-000005C40000}"/>
    <cellStyle name="Итог 25 3 7" xfId="51711" xr:uid="{00000000-0005-0000-0000-000006C40000}"/>
    <cellStyle name="Итог 25 4" xfId="51712" xr:uid="{00000000-0005-0000-0000-000007C40000}"/>
    <cellStyle name="Итог 25 4 2" xfId="51713" xr:uid="{00000000-0005-0000-0000-000008C40000}"/>
    <cellStyle name="Итог 25 4 2 2" xfId="51714" xr:uid="{00000000-0005-0000-0000-000009C40000}"/>
    <cellStyle name="Итог 25 4 2 3" xfId="51715" xr:uid="{00000000-0005-0000-0000-00000AC40000}"/>
    <cellStyle name="Итог 25 4 3" xfId="51716" xr:uid="{00000000-0005-0000-0000-00000BC40000}"/>
    <cellStyle name="Итог 25 4 3 2" xfId="51717" xr:uid="{00000000-0005-0000-0000-00000CC40000}"/>
    <cellStyle name="Итог 25 4 3 3" xfId="51718" xr:uid="{00000000-0005-0000-0000-00000DC40000}"/>
    <cellStyle name="Итог 25 4 4" xfId="51719" xr:uid="{00000000-0005-0000-0000-00000EC40000}"/>
    <cellStyle name="Итог 25 4 4 2" xfId="51720" xr:uid="{00000000-0005-0000-0000-00000FC40000}"/>
    <cellStyle name="Итог 25 4 4 3" xfId="51721" xr:uid="{00000000-0005-0000-0000-000010C40000}"/>
    <cellStyle name="Итог 25 4 5" xfId="51722" xr:uid="{00000000-0005-0000-0000-000011C40000}"/>
    <cellStyle name="Итог 25 4 6" xfId="51723" xr:uid="{00000000-0005-0000-0000-000012C40000}"/>
    <cellStyle name="Итог 25 4 7" xfId="51724" xr:uid="{00000000-0005-0000-0000-000013C40000}"/>
    <cellStyle name="Итог 25 5" xfId="51725" xr:uid="{00000000-0005-0000-0000-000014C40000}"/>
    <cellStyle name="Итог 25 5 2" xfId="51726" xr:uid="{00000000-0005-0000-0000-000015C40000}"/>
    <cellStyle name="Итог 25 5 3" xfId="51727" xr:uid="{00000000-0005-0000-0000-000016C40000}"/>
    <cellStyle name="Итог 25 6" xfId="51728" xr:uid="{00000000-0005-0000-0000-000017C40000}"/>
    <cellStyle name="Итог 25 6 2" xfId="51729" xr:uid="{00000000-0005-0000-0000-000018C40000}"/>
    <cellStyle name="Итог 25 6 3" xfId="51730" xr:uid="{00000000-0005-0000-0000-000019C40000}"/>
    <cellStyle name="Итог 25 7" xfId="51731" xr:uid="{00000000-0005-0000-0000-00001AC40000}"/>
    <cellStyle name="Итог 25 8" xfId="51732" xr:uid="{00000000-0005-0000-0000-00001BC40000}"/>
    <cellStyle name="Итог 26" xfId="51733" xr:uid="{00000000-0005-0000-0000-00001CC40000}"/>
    <cellStyle name="Итог 26 2" xfId="51734" xr:uid="{00000000-0005-0000-0000-00001DC40000}"/>
    <cellStyle name="Итог 26 2 2" xfId="51735" xr:uid="{00000000-0005-0000-0000-00001EC40000}"/>
    <cellStyle name="Итог 26 2 2 2" xfId="51736" xr:uid="{00000000-0005-0000-0000-00001FC40000}"/>
    <cellStyle name="Итог 26 2 2 2 2" xfId="51737" xr:uid="{00000000-0005-0000-0000-000020C40000}"/>
    <cellStyle name="Итог 26 2 2 2 3" xfId="51738" xr:uid="{00000000-0005-0000-0000-000021C40000}"/>
    <cellStyle name="Итог 26 2 2 3" xfId="51739" xr:uid="{00000000-0005-0000-0000-000022C40000}"/>
    <cellStyle name="Итог 26 2 2 3 2" xfId="51740" xr:uid="{00000000-0005-0000-0000-000023C40000}"/>
    <cellStyle name="Итог 26 2 2 3 3" xfId="51741" xr:uid="{00000000-0005-0000-0000-000024C40000}"/>
    <cellStyle name="Итог 26 2 2 4" xfId="51742" xr:uid="{00000000-0005-0000-0000-000025C40000}"/>
    <cellStyle name="Итог 26 2 2 4 2" xfId="51743" xr:uid="{00000000-0005-0000-0000-000026C40000}"/>
    <cellStyle name="Итог 26 2 2 4 3" xfId="51744" xr:uid="{00000000-0005-0000-0000-000027C40000}"/>
    <cellStyle name="Итог 26 2 2 5" xfId="51745" xr:uid="{00000000-0005-0000-0000-000028C40000}"/>
    <cellStyle name="Итог 26 2 2 6" xfId="51746" xr:uid="{00000000-0005-0000-0000-000029C40000}"/>
    <cellStyle name="Итог 26 2 2 7" xfId="51747" xr:uid="{00000000-0005-0000-0000-00002AC40000}"/>
    <cellStyle name="Итог 26 2 3" xfId="51748" xr:uid="{00000000-0005-0000-0000-00002BC40000}"/>
    <cellStyle name="Итог 26 2 3 2" xfId="51749" xr:uid="{00000000-0005-0000-0000-00002CC40000}"/>
    <cellStyle name="Итог 26 2 3 3" xfId="51750" xr:uid="{00000000-0005-0000-0000-00002DC40000}"/>
    <cellStyle name="Итог 26 2 4" xfId="51751" xr:uid="{00000000-0005-0000-0000-00002EC40000}"/>
    <cellStyle name="Итог 26 2 4 2" xfId="51752" xr:uid="{00000000-0005-0000-0000-00002FC40000}"/>
    <cellStyle name="Итог 26 2 4 3" xfId="51753" xr:uid="{00000000-0005-0000-0000-000030C40000}"/>
    <cellStyle name="Итог 26 2 5" xfId="51754" xr:uid="{00000000-0005-0000-0000-000031C40000}"/>
    <cellStyle name="Итог 26 2 5 2" xfId="51755" xr:uid="{00000000-0005-0000-0000-000032C40000}"/>
    <cellStyle name="Итог 26 2 5 3" xfId="51756" xr:uid="{00000000-0005-0000-0000-000033C40000}"/>
    <cellStyle name="Итог 26 2 6" xfId="51757" xr:uid="{00000000-0005-0000-0000-000034C40000}"/>
    <cellStyle name="Итог 26 2 7" xfId="51758" xr:uid="{00000000-0005-0000-0000-000035C40000}"/>
    <cellStyle name="Итог 26 3" xfId="51759" xr:uid="{00000000-0005-0000-0000-000036C40000}"/>
    <cellStyle name="Итог 26 3 2" xfId="51760" xr:uid="{00000000-0005-0000-0000-000037C40000}"/>
    <cellStyle name="Итог 26 3 2 2" xfId="51761" xr:uid="{00000000-0005-0000-0000-000038C40000}"/>
    <cellStyle name="Итог 26 3 2 3" xfId="51762" xr:uid="{00000000-0005-0000-0000-000039C40000}"/>
    <cellStyle name="Итог 26 3 3" xfId="51763" xr:uid="{00000000-0005-0000-0000-00003AC40000}"/>
    <cellStyle name="Итог 26 3 3 2" xfId="51764" xr:uid="{00000000-0005-0000-0000-00003BC40000}"/>
    <cellStyle name="Итог 26 3 3 3" xfId="51765" xr:uid="{00000000-0005-0000-0000-00003CC40000}"/>
    <cellStyle name="Итог 26 3 4" xfId="51766" xr:uid="{00000000-0005-0000-0000-00003DC40000}"/>
    <cellStyle name="Итог 26 3 4 2" xfId="51767" xr:uid="{00000000-0005-0000-0000-00003EC40000}"/>
    <cellStyle name="Итог 26 3 4 3" xfId="51768" xr:uid="{00000000-0005-0000-0000-00003FC40000}"/>
    <cellStyle name="Итог 26 3 5" xfId="51769" xr:uid="{00000000-0005-0000-0000-000040C40000}"/>
    <cellStyle name="Итог 26 3 6" xfId="51770" xr:uid="{00000000-0005-0000-0000-000041C40000}"/>
    <cellStyle name="Итог 26 3 7" xfId="51771" xr:uid="{00000000-0005-0000-0000-000042C40000}"/>
    <cellStyle name="Итог 26 4" xfId="51772" xr:uid="{00000000-0005-0000-0000-000043C40000}"/>
    <cellStyle name="Итог 26 4 2" xfId="51773" xr:uid="{00000000-0005-0000-0000-000044C40000}"/>
    <cellStyle name="Итог 26 4 2 2" xfId="51774" xr:uid="{00000000-0005-0000-0000-000045C40000}"/>
    <cellStyle name="Итог 26 4 2 3" xfId="51775" xr:uid="{00000000-0005-0000-0000-000046C40000}"/>
    <cellStyle name="Итог 26 4 3" xfId="51776" xr:uid="{00000000-0005-0000-0000-000047C40000}"/>
    <cellStyle name="Итог 26 4 3 2" xfId="51777" xr:uid="{00000000-0005-0000-0000-000048C40000}"/>
    <cellStyle name="Итог 26 4 3 3" xfId="51778" xr:uid="{00000000-0005-0000-0000-000049C40000}"/>
    <cellStyle name="Итог 26 4 4" xfId="51779" xr:uid="{00000000-0005-0000-0000-00004AC40000}"/>
    <cellStyle name="Итог 26 4 4 2" xfId="51780" xr:uid="{00000000-0005-0000-0000-00004BC40000}"/>
    <cellStyle name="Итог 26 4 4 3" xfId="51781" xr:uid="{00000000-0005-0000-0000-00004CC40000}"/>
    <cellStyle name="Итог 26 4 5" xfId="51782" xr:uid="{00000000-0005-0000-0000-00004DC40000}"/>
    <cellStyle name="Итог 26 4 6" xfId="51783" xr:uid="{00000000-0005-0000-0000-00004EC40000}"/>
    <cellStyle name="Итог 26 4 7" xfId="51784" xr:uid="{00000000-0005-0000-0000-00004FC40000}"/>
    <cellStyle name="Итог 26 5" xfId="51785" xr:uid="{00000000-0005-0000-0000-000050C40000}"/>
    <cellStyle name="Итог 26 5 2" xfId="51786" xr:uid="{00000000-0005-0000-0000-000051C40000}"/>
    <cellStyle name="Итог 26 5 3" xfId="51787" xr:uid="{00000000-0005-0000-0000-000052C40000}"/>
    <cellStyle name="Итог 26 6" xfId="51788" xr:uid="{00000000-0005-0000-0000-000053C40000}"/>
    <cellStyle name="Итог 26 6 2" xfId="51789" xr:uid="{00000000-0005-0000-0000-000054C40000}"/>
    <cellStyle name="Итог 26 6 3" xfId="51790" xr:uid="{00000000-0005-0000-0000-000055C40000}"/>
    <cellStyle name="Итог 26 7" xfId="51791" xr:uid="{00000000-0005-0000-0000-000056C40000}"/>
    <cellStyle name="Итог 26 8" xfId="51792" xr:uid="{00000000-0005-0000-0000-000057C40000}"/>
    <cellStyle name="Итог 27" xfId="51793" xr:uid="{00000000-0005-0000-0000-000058C40000}"/>
    <cellStyle name="Итог 27 2" xfId="51794" xr:uid="{00000000-0005-0000-0000-000059C40000}"/>
    <cellStyle name="Итог 27 2 2" xfId="51795" xr:uid="{00000000-0005-0000-0000-00005AC40000}"/>
    <cellStyle name="Итог 27 2 2 2" xfId="51796" xr:uid="{00000000-0005-0000-0000-00005BC40000}"/>
    <cellStyle name="Итог 27 2 2 2 2" xfId="51797" xr:uid="{00000000-0005-0000-0000-00005CC40000}"/>
    <cellStyle name="Итог 27 2 2 2 3" xfId="51798" xr:uid="{00000000-0005-0000-0000-00005DC40000}"/>
    <cellStyle name="Итог 27 2 2 3" xfId="51799" xr:uid="{00000000-0005-0000-0000-00005EC40000}"/>
    <cellStyle name="Итог 27 2 2 3 2" xfId="51800" xr:uid="{00000000-0005-0000-0000-00005FC40000}"/>
    <cellStyle name="Итог 27 2 2 3 3" xfId="51801" xr:uid="{00000000-0005-0000-0000-000060C40000}"/>
    <cellStyle name="Итог 27 2 2 4" xfId="51802" xr:uid="{00000000-0005-0000-0000-000061C40000}"/>
    <cellStyle name="Итог 27 2 2 4 2" xfId="51803" xr:uid="{00000000-0005-0000-0000-000062C40000}"/>
    <cellStyle name="Итог 27 2 2 4 3" xfId="51804" xr:uid="{00000000-0005-0000-0000-000063C40000}"/>
    <cellStyle name="Итог 27 2 2 5" xfId="51805" xr:uid="{00000000-0005-0000-0000-000064C40000}"/>
    <cellStyle name="Итог 27 2 2 6" xfId="51806" xr:uid="{00000000-0005-0000-0000-000065C40000}"/>
    <cellStyle name="Итог 27 2 2 7" xfId="51807" xr:uid="{00000000-0005-0000-0000-000066C40000}"/>
    <cellStyle name="Итог 27 2 3" xfId="51808" xr:uid="{00000000-0005-0000-0000-000067C40000}"/>
    <cellStyle name="Итог 27 2 3 2" xfId="51809" xr:uid="{00000000-0005-0000-0000-000068C40000}"/>
    <cellStyle name="Итог 27 2 3 3" xfId="51810" xr:uid="{00000000-0005-0000-0000-000069C40000}"/>
    <cellStyle name="Итог 27 2 4" xfId="51811" xr:uid="{00000000-0005-0000-0000-00006AC40000}"/>
    <cellStyle name="Итог 27 2 4 2" xfId="51812" xr:uid="{00000000-0005-0000-0000-00006BC40000}"/>
    <cellStyle name="Итог 27 2 4 3" xfId="51813" xr:uid="{00000000-0005-0000-0000-00006CC40000}"/>
    <cellStyle name="Итог 27 2 5" xfId="51814" xr:uid="{00000000-0005-0000-0000-00006DC40000}"/>
    <cellStyle name="Итог 27 2 5 2" xfId="51815" xr:uid="{00000000-0005-0000-0000-00006EC40000}"/>
    <cellStyle name="Итог 27 2 5 3" xfId="51816" xr:uid="{00000000-0005-0000-0000-00006FC40000}"/>
    <cellStyle name="Итог 27 2 6" xfId="51817" xr:uid="{00000000-0005-0000-0000-000070C40000}"/>
    <cellStyle name="Итог 27 2 7" xfId="51818" xr:uid="{00000000-0005-0000-0000-000071C40000}"/>
    <cellStyle name="Итог 27 3" xfId="51819" xr:uid="{00000000-0005-0000-0000-000072C40000}"/>
    <cellStyle name="Итог 27 3 2" xfId="51820" xr:uid="{00000000-0005-0000-0000-000073C40000}"/>
    <cellStyle name="Итог 27 3 2 2" xfId="51821" xr:uid="{00000000-0005-0000-0000-000074C40000}"/>
    <cellStyle name="Итог 27 3 2 3" xfId="51822" xr:uid="{00000000-0005-0000-0000-000075C40000}"/>
    <cellStyle name="Итог 27 3 3" xfId="51823" xr:uid="{00000000-0005-0000-0000-000076C40000}"/>
    <cellStyle name="Итог 27 3 3 2" xfId="51824" xr:uid="{00000000-0005-0000-0000-000077C40000}"/>
    <cellStyle name="Итог 27 3 3 3" xfId="51825" xr:uid="{00000000-0005-0000-0000-000078C40000}"/>
    <cellStyle name="Итог 27 3 4" xfId="51826" xr:uid="{00000000-0005-0000-0000-000079C40000}"/>
    <cellStyle name="Итог 27 3 4 2" xfId="51827" xr:uid="{00000000-0005-0000-0000-00007AC40000}"/>
    <cellStyle name="Итог 27 3 4 3" xfId="51828" xr:uid="{00000000-0005-0000-0000-00007BC40000}"/>
    <cellStyle name="Итог 27 3 5" xfId="51829" xr:uid="{00000000-0005-0000-0000-00007CC40000}"/>
    <cellStyle name="Итог 27 3 6" xfId="51830" xr:uid="{00000000-0005-0000-0000-00007DC40000}"/>
    <cellStyle name="Итог 27 3 7" xfId="51831" xr:uid="{00000000-0005-0000-0000-00007EC40000}"/>
    <cellStyle name="Итог 27 4" xfId="51832" xr:uid="{00000000-0005-0000-0000-00007FC40000}"/>
    <cellStyle name="Итог 27 4 2" xfId="51833" xr:uid="{00000000-0005-0000-0000-000080C40000}"/>
    <cellStyle name="Итог 27 4 2 2" xfId="51834" xr:uid="{00000000-0005-0000-0000-000081C40000}"/>
    <cellStyle name="Итог 27 4 2 3" xfId="51835" xr:uid="{00000000-0005-0000-0000-000082C40000}"/>
    <cellStyle name="Итог 27 4 3" xfId="51836" xr:uid="{00000000-0005-0000-0000-000083C40000}"/>
    <cellStyle name="Итог 27 4 3 2" xfId="51837" xr:uid="{00000000-0005-0000-0000-000084C40000}"/>
    <cellStyle name="Итог 27 4 3 3" xfId="51838" xr:uid="{00000000-0005-0000-0000-000085C40000}"/>
    <cellStyle name="Итог 27 4 4" xfId="51839" xr:uid="{00000000-0005-0000-0000-000086C40000}"/>
    <cellStyle name="Итог 27 4 4 2" xfId="51840" xr:uid="{00000000-0005-0000-0000-000087C40000}"/>
    <cellStyle name="Итог 27 4 4 3" xfId="51841" xr:uid="{00000000-0005-0000-0000-000088C40000}"/>
    <cellStyle name="Итог 27 4 5" xfId="51842" xr:uid="{00000000-0005-0000-0000-000089C40000}"/>
    <cellStyle name="Итог 27 4 6" xfId="51843" xr:uid="{00000000-0005-0000-0000-00008AC40000}"/>
    <cellStyle name="Итог 27 4 7" xfId="51844" xr:uid="{00000000-0005-0000-0000-00008BC40000}"/>
    <cellStyle name="Итог 27 5" xfId="51845" xr:uid="{00000000-0005-0000-0000-00008CC40000}"/>
    <cellStyle name="Итог 27 5 2" xfId="51846" xr:uid="{00000000-0005-0000-0000-00008DC40000}"/>
    <cellStyle name="Итог 27 5 3" xfId="51847" xr:uid="{00000000-0005-0000-0000-00008EC40000}"/>
    <cellStyle name="Итог 27 6" xfId="51848" xr:uid="{00000000-0005-0000-0000-00008FC40000}"/>
    <cellStyle name="Итог 27 6 2" xfId="51849" xr:uid="{00000000-0005-0000-0000-000090C40000}"/>
    <cellStyle name="Итог 27 6 3" xfId="51850" xr:uid="{00000000-0005-0000-0000-000091C40000}"/>
    <cellStyle name="Итог 27 7" xfId="51851" xr:uid="{00000000-0005-0000-0000-000092C40000}"/>
    <cellStyle name="Итог 27 8" xfId="51852" xr:uid="{00000000-0005-0000-0000-000093C40000}"/>
    <cellStyle name="Итог 3" xfId="27259" xr:uid="{00000000-0005-0000-0000-000094C40000}"/>
    <cellStyle name="Итог 3 10" xfId="27260" xr:uid="{00000000-0005-0000-0000-000095C40000}"/>
    <cellStyle name="Итог 3 10 2" xfId="27261" xr:uid="{00000000-0005-0000-0000-000096C40000}"/>
    <cellStyle name="Итог 3 10 2 2" xfId="51853" xr:uid="{00000000-0005-0000-0000-000097C40000}"/>
    <cellStyle name="Итог 3 10 2 2 2" xfId="51854" xr:uid="{00000000-0005-0000-0000-000098C40000}"/>
    <cellStyle name="Итог 3 10 2 2 2 2" xfId="51855" xr:uid="{00000000-0005-0000-0000-000099C40000}"/>
    <cellStyle name="Итог 3 10 2 2 2 3" xfId="51856" xr:uid="{00000000-0005-0000-0000-00009AC40000}"/>
    <cellStyle name="Итог 3 10 2 2 3" xfId="51857" xr:uid="{00000000-0005-0000-0000-00009BC40000}"/>
    <cellStyle name="Итог 3 10 2 2 3 2" xfId="51858" xr:uid="{00000000-0005-0000-0000-00009CC40000}"/>
    <cellStyle name="Итог 3 10 2 2 3 3" xfId="51859" xr:uid="{00000000-0005-0000-0000-00009DC40000}"/>
    <cellStyle name="Итог 3 10 2 2 4" xfId="51860" xr:uid="{00000000-0005-0000-0000-00009EC40000}"/>
    <cellStyle name="Итог 3 10 2 2 4 2" xfId="51861" xr:uid="{00000000-0005-0000-0000-00009FC40000}"/>
    <cellStyle name="Итог 3 10 2 2 4 3" xfId="51862" xr:uid="{00000000-0005-0000-0000-0000A0C40000}"/>
    <cellStyle name="Итог 3 10 2 2 5" xfId="51863" xr:uid="{00000000-0005-0000-0000-0000A1C40000}"/>
    <cellStyle name="Итог 3 10 2 2 6" xfId="51864" xr:uid="{00000000-0005-0000-0000-0000A2C40000}"/>
    <cellStyle name="Итог 3 10 2 2 7" xfId="51865" xr:uid="{00000000-0005-0000-0000-0000A3C40000}"/>
    <cellStyle name="Итог 3 10 2 3" xfId="51866" xr:uid="{00000000-0005-0000-0000-0000A4C40000}"/>
    <cellStyle name="Итог 3 10 2 3 2" xfId="51867" xr:uid="{00000000-0005-0000-0000-0000A5C40000}"/>
    <cellStyle name="Итог 3 10 2 3 3" xfId="51868" xr:uid="{00000000-0005-0000-0000-0000A6C40000}"/>
    <cellStyle name="Итог 3 10 2 4" xfId="51869" xr:uid="{00000000-0005-0000-0000-0000A7C40000}"/>
    <cellStyle name="Итог 3 10 2 4 2" xfId="51870" xr:uid="{00000000-0005-0000-0000-0000A8C40000}"/>
    <cellStyle name="Итог 3 10 2 4 3" xfId="51871" xr:uid="{00000000-0005-0000-0000-0000A9C40000}"/>
    <cellStyle name="Итог 3 10 2 5" xfId="51872" xr:uid="{00000000-0005-0000-0000-0000AAC40000}"/>
    <cellStyle name="Итог 3 10 2 5 2" xfId="51873" xr:uid="{00000000-0005-0000-0000-0000ABC40000}"/>
    <cellStyle name="Итог 3 10 2 5 3" xfId="51874" xr:uid="{00000000-0005-0000-0000-0000ACC40000}"/>
    <cellStyle name="Итог 3 10 2 6" xfId="51875" xr:uid="{00000000-0005-0000-0000-0000ADC40000}"/>
    <cellStyle name="Итог 3 10 2 7" xfId="51876" xr:uid="{00000000-0005-0000-0000-0000AEC40000}"/>
    <cellStyle name="Итог 3 10 3" xfId="51877" xr:uid="{00000000-0005-0000-0000-0000AFC40000}"/>
    <cellStyle name="Итог 3 10 3 2" xfId="51878" xr:uid="{00000000-0005-0000-0000-0000B0C40000}"/>
    <cellStyle name="Итог 3 10 3 2 2" xfId="51879" xr:uid="{00000000-0005-0000-0000-0000B1C40000}"/>
    <cellStyle name="Итог 3 10 3 2 3" xfId="51880" xr:uid="{00000000-0005-0000-0000-0000B2C40000}"/>
    <cellStyle name="Итог 3 10 3 3" xfId="51881" xr:uid="{00000000-0005-0000-0000-0000B3C40000}"/>
    <cellStyle name="Итог 3 10 3 3 2" xfId="51882" xr:uid="{00000000-0005-0000-0000-0000B4C40000}"/>
    <cellStyle name="Итог 3 10 3 3 3" xfId="51883" xr:uid="{00000000-0005-0000-0000-0000B5C40000}"/>
    <cellStyle name="Итог 3 10 3 4" xfId="51884" xr:uid="{00000000-0005-0000-0000-0000B6C40000}"/>
    <cellStyle name="Итог 3 10 3 4 2" xfId="51885" xr:uid="{00000000-0005-0000-0000-0000B7C40000}"/>
    <cellStyle name="Итог 3 10 3 4 3" xfId="51886" xr:uid="{00000000-0005-0000-0000-0000B8C40000}"/>
    <cellStyle name="Итог 3 10 3 5" xfId="51887" xr:uid="{00000000-0005-0000-0000-0000B9C40000}"/>
    <cellStyle name="Итог 3 10 3 6" xfId="51888" xr:uid="{00000000-0005-0000-0000-0000BAC40000}"/>
    <cellStyle name="Итог 3 10 3 7" xfId="51889" xr:uid="{00000000-0005-0000-0000-0000BBC40000}"/>
    <cellStyle name="Итог 3 10 4" xfId="51890" xr:uid="{00000000-0005-0000-0000-0000BCC40000}"/>
    <cellStyle name="Итог 3 10 4 2" xfId="51891" xr:uid="{00000000-0005-0000-0000-0000BDC40000}"/>
    <cellStyle name="Итог 3 10 4 2 2" xfId="51892" xr:uid="{00000000-0005-0000-0000-0000BEC40000}"/>
    <cellStyle name="Итог 3 10 4 2 3" xfId="51893" xr:uid="{00000000-0005-0000-0000-0000BFC40000}"/>
    <cellStyle name="Итог 3 10 4 3" xfId="51894" xr:uid="{00000000-0005-0000-0000-0000C0C40000}"/>
    <cellStyle name="Итог 3 10 4 3 2" xfId="51895" xr:uid="{00000000-0005-0000-0000-0000C1C40000}"/>
    <cellStyle name="Итог 3 10 4 3 3" xfId="51896" xr:uid="{00000000-0005-0000-0000-0000C2C40000}"/>
    <cellStyle name="Итог 3 10 4 4" xfId="51897" xr:uid="{00000000-0005-0000-0000-0000C3C40000}"/>
    <cellStyle name="Итог 3 10 4 4 2" xfId="51898" xr:uid="{00000000-0005-0000-0000-0000C4C40000}"/>
    <cellStyle name="Итог 3 10 4 4 3" xfId="51899" xr:uid="{00000000-0005-0000-0000-0000C5C40000}"/>
    <cellStyle name="Итог 3 10 4 5" xfId="51900" xr:uid="{00000000-0005-0000-0000-0000C6C40000}"/>
    <cellStyle name="Итог 3 10 4 6" xfId="51901" xr:uid="{00000000-0005-0000-0000-0000C7C40000}"/>
    <cellStyle name="Итог 3 10 4 7" xfId="51902" xr:uid="{00000000-0005-0000-0000-0000C8C40000}"/>
    <cellStyle name="Итог 3 10 5" xfId="51903" xr:uid="{00000000-0005-0000-0000-0000C9C40000}"/>
    <cellStyle name="Итог 3 10 5 2" xfId="51904" xr:uid="{00000000-0005-0000-0000-0000CAC40000}"/>
    <cellStyle name="Итог 3 10 5 3" xfId="51905" xr:uid="{00000000-0005-0000-0000-0000CBC40000}"/>
    <cellStyle name="Итог 3 10 6" xfId="51906" xr:uid="{00000000-0005-0000-0000-0000CCC40000}"/>
    <cellStyle name="Итог 3 10 6 2" xfId="51907" xr:uid="{00000000-0005-0000-0000-0000CDC40000}"/>
    <cellStyle name="Итог 3 10 6 3" xfId="51908" xr:uid="{00000000-0005-0000-0000-0000CEC40000}"/>
    <cellStyle name="Итог 3 10 7" xfId="51909" xr:uid="{00000000-0005-0000-0000-0000CFC40000}"/>
    <cellStyle name="Итог 3 10 8" xfId="51910" xr:uid="{00000000-0005-0000-0000-0000D0C40000}"/>
    <cellStyle name="Итог 3 11" xfId="27262" xr:uid="{00000000-0005-0000-0000-0000D1C40000}"/>
    <cellStyle name="Итог 3 11 2" xfId="51911" xr:uid="{00000000-0005-0000-0000-0000D2C40000}"/>
    <cellStyle name="Итог 3 11 2 2" xfId="51912" xr:uid="{00000000-0005-0000-0000-0000D3C40000}"/>
    <cellStyle name="Итог 3 11 2 2 2" xfId="51913" xr:uid="{00000000-0005-0000-0000-0000D4C40000}"/>
    <cellStyle name="Итог 3 11 2 2 2 2" xfId="51914" xr:uid="{00000000-0005-0000-0000-0000D5C40000}"/>
    <cellStyle name="Итог 3 11 2 2 2 3" xfId="51915" xr:uid="{00000000-0005-0000-0000-0000D6C40000}"/>
    <cellStyle name="Итог 3 11 2 2 3" xfId="51916" xr:uid="{00000000-0005-0000-0000-0000D7C40000}"/>
    <cellStyle name="Итог 3 11 2 2 3 2" xfId="51917" xr:uid="{00000000-0005-0000-0000-0000D8C40000}"/>
    <cellStyle name="Итог 3 11 2 2 3 3" xfId="51918" xr:uid="{00000000-0005-0000-0000-0000D9C40000}"/>
    <cellStyle name="Итог 3 11 2 2 4" xfId="51919" xr:uid="{00000000-0005-0000-0000-0000DAC40000}"/>
    <cellStyle name="Итог 3 11 2 2 4 2" xfId="51920" xr:uid="{00000000-0005-0000-0000-0000DBC40000}"/>
    <cellStyle name="Итог 3 11 2 2 4 3" xfId="51921" xr:uid="{00000000-0005-0000-0000-0000DCC40000}"/>
    <cellStyle name="Итог 3 11 2 2 5" xfId="51922" xr:uid="{00000000-0005-0000-0000-0000DDC40000}"/>
    <cellStyle name="Итог 3 11 2 2 6" xfId="51923" xr:uid="{00000000-0005-0000-0000-0000DEC40000}"/>
    <cellStyle name="Итог 3 11 2 2 7" xfId="51924" xr:uid="{00000000-0005-0000-0000-0000DFC40000}"/>
    <cellStyle name="Итог 3 11 2 3" xfId="51925" xr:uid="{00000000-0005-0000-0000-0000E0C40000}"/>
    <cellStyle name="Итог 3 11 2 3 2" xfId="51926" xr:uid="{00000000-0005-0000-0000-0000E1C40000}"/>
    <cellStyle name="Итог 3 11 2 3 3" xfId="51927" xr:uid="{00000000-0005-0000-0000-0000E2C40000}"/>
    <cellStyle name="Итог 3 11 2 4" xfId="51928" xr:uid="{00000000-0005-0000-0000-0000E3C40000}"/>
    <cellStyle name="Итог 3 11 2 4 2" xfId="51929" xr:uid="{00000000-0005-0000-0000-0000E4C40000}"/>
    <cellStyle name="Итог 3 11 2 4 3" xfId="51930" xr:uid="{00000000-0005-0000-0000-0000E5C40000}"/>
    <cellStyle name="Итог 3 11 2 5" xfId="51931" xr:uid="{00000000-0005-0000-0000-0000E6C40000}"/>
    <cellStyle name="Итог 3 11 2 5 2" xfId="51932" xr:uid="{00000000-0005-0000-0000-0000E7C40000}"/>
    <cellStyle name="Итог 3 11 2 5 3" xfId="51933" xr:uid="{00000000-0005-0000-0000-0000E8C40000}"/>
    <cellStyle name="Итог 3 11 2 6" xfId="51934" xr:uid="{00000000-0005-0000-0000-0000E9C40000}"/>
    <cellStyle name="Итог 3 11 2 7" xfId="51935" xr:uid="{00000000-0005-0000-0000-0000EAC40000}"/>
    <cellStyle name="Итог 3 11 3" xfId="51936" xr:uid="{00000000-0005-0000-0000-0000EBC40000}"/>
    <cellStyle name="Итог 3 11 3 2" xfId="51937" xr:uid="{00000000-0005-0000-0000-0000ECC40000}"/>
    <cellStyle name="Итог 3 11 3 2 2" xfId="51938" xr:uid="{00000000-0005-0000-0000-0000EDC40000}"/>
    <cellStyle name="Итог 3 11 3 2 3" xfId="51939" xr:uid="{00000000-0005-0000-0000-0000EEC40000}"/>
    <cellStyle name="Итог 3 11 3 3" xfId="51940" xr:uid="{00000000-0005-0000-0000-0000EFC40000}"/>
    <cellStyle name="Итог 3 11 3 3 2" xfId="51941" xr:uid="{00000000-0005-0000-0000-0000F0C40000}"/>
    <cellStyle name="Итог 3 11 3 3 3" xfId="51942" xr:uid="{00000000-0005-0000-0000-0000F1C40000}"/>
    <cellStyle name="Итог 3 11 3 4" xfId="51943" xr:uid="{00000000-0005-0000-0000-0000F2C40000}"/>
    <cellStyle name="Итог 3 11 3 4 2" xfId="51944" xr:uid="{00000000-0005-0000-0000-0000F3C40000}"/>
    <cellStyle name="Итог 3 11 3 4 3" xfId="51945" xr:uid="{00000000-0005-0000-0000-0000F4C40000}"/>
    <cellStyle name="Итог 3 11 3 5" xfId="51946" xr:uid="{00000000-0005-0000-0000-0000F5C40000}"/>
    <cellStyle name="Итог 3 11 3 6" xfId="51947" xr:uid="{00000000-0005-0000-0000-0000F6C40000}"/>
    <cellStyle name="Итог 3 11 3 7" xfId="51948" xr:uid="{00000000-0005-0000-0000-0000F7C40000}"/>
    <cellStyle name="Итог 3 11 4" xfId="51949" xr:uid="{00000000-0005-0000-0000-0000F8C40000}"/>
    <cellStyle name="Итог 3 11 4 2" xfId="51950" xr:uid="{00000000-0005-0000-0000-0000F9C40000}"/>
    <cellStyle name="Итог 3 11 4 2 2" xfId="51951" xr:uid="{00000000-0005-0000-0000-0000FAC40000}"/>
    <cellStyle name="Итог 3 11 4 2 3" xfId="51952" xr:uid="{00000000-0005-0000-0000-0000FBC40000}"/>
    <cellStyle name="Итог 3 11 4 3" xfId="51953" xr:uid="{00000000-0005-0000-0000-0000FCC40000}"/>
    <cellStyle name="Итог 3 11 4 3 2" xfId="51954" xr:uid="{00000000-0005-0000-0000-0000FDC40000}"/>
    <cellStyle name="Итог 3 11 4 3 3" xfId="51955" xr:uid="{00000000-0005-0000-0000-0000FEC40000}"/>
    <cellStyle name="Итог 3 11 4 4" xfId="51956" xr:uid="{00000000-0005-0000-0000-0000FFC40000}"/>
    <cellStyle name="Итог 3 11 4 4 2" xfId="51957" xr:uid="{00000000-0005-0000-0000-000000C50000}"/>
    <cellStyle name="Итог 3 11 4 4 3" xfId="51958" xr:uid="{00000000-0005-0000-0000-000001C50000}"/>
    <cellStyle name="Итог 3 11 4 5" xfId="51959" xr:uid="{00000000-0005-0000-0000-000002C50000}"/>
    <cellStyle name="Итог 3 11 4 6" xfId="51960" xr:uid="{00000000-0005-0000-0000-000003C50000}"/>
    <cellStyle name="Итог 3 11 4 7" xfId="51961" xr:uid="{00000000-0005-0000-0000-000004C50000}"/>
    <cellStyle name="Итог 3 11 5" xfId="51962" xr:uid="{00000000-0005-0000-0000-000005C50000}"/>
    <cellStyle name="Итог 3 11 5 2" xfId="51963" xr:uid="{00000000-0005-0000-0000-000006C50000}"/>
    <cellStyle name="Итог 3 11 5 3" xfId="51964" xr:uid="{00000000-0005-0000-0000-000007C50000}"/>
    <cellStyle name="Итог 3 11 6" xfId="51965" xr:uid="{00000000-0005-0000-0000-000008C50000}"/>
    <cellStyle name="Итог 3 11 6 2" xfId="51966" xr:uid="{00000000-0005-0000-0000-000009C50000}"/>
    <cellStyle name="Итог 3 11 6 3" xfId="51967" xr:uid="{00000000-0005-0000-0000-00000AC50000}"/>
    <cellStyle name="Итог 3 11 7" xfId="51968" xr:uid="{00000000-0005-0000-0000-00000BC50000}"/>
    <cellStyle name="Итог 3 11 8" xfId="51969" xr:uid="{00000000-0005-0000-0000-00000CC50000}"/>
    <cellStyle name="Итог 3 12" xfId="27263" xr:uid="{00000000-0005-0000-0000-00000DC50000}"/>
    <cellStyle name="Итог 3 12 2" xfId="51970" xr:uid="{00000000-0005-0000-0000-00000EC50000}"/>
    <cellStyle name="Итог 3 12 2 2" xfId="51971" xr:uid="{00000000-0005-0000-0000-00000FC50000}"/>
    <cellStyle name="Итог 3 12 2 2 2" xfId="51972" xr:uid="{00000000-0005-0000-0000-000010C50000}"/>
    <cellStyle name="Итог 3 12 2 2 2 2" xfId="51973" xr:uid="{00000000-0005-0000-0000-000011C50000}"/>
    <cellStyle name="Итог 3 12 2 2 2 3" xfId="51974" xr:uid="{00000000-0005-0000-0000-000012C50000}"/>
    <cellStyle name="Итог 3 12 2 2 3" xfId="51975" xr:uid="{00000000-0005-0000-0000-000013C50000}"/>
    <cellStyle name="Итог 3 12 2 2 3 2" xfId="51976" xr:uid="{00000000-0005-0000-0000-000014C50000}"/>
    <cellStyle name="Итог 3 12 2 2 3 3" xfId="51977" xr:uid="{00000000-0005-0000-0000-000015C50000}"/>
    <cellStyle name="Итог 3 12 2 2 4" xfId="51978" xr:uid="{00000000-0005-0000-0000-000016C50000}"/>
    <cellStyle name="Итог 3 12 2 2 4 2" xfId="51979" xr:uid="{00000000-0005-0000-0000-000017C50000}"/>
    <cellStyle name="Итог 3 12 2 2 4 3" xfId="51980" xr:uid="{00000000-0005-0000-0000-000018C50000}"/>
    <cellStyle name="Итог 3 12 2 2 5" xfId="51981" xr:uid="{00000000-0005-0000-0000-000019C50000}"/>
    <cellStyle name="Итог 3 12 2 2 6" xfId="51982" xr:uid="{00000000-0005-0000-0000-00001AC50000}"/>
    <cellStyle name="Итог 3 12 2 2 7" xfId="51983" xr:uid="{00000000-0005-0000-0000-00001BC50000}"/>
    <cellStyle name="Итог 3 12 2 3" xfId="51984" xr:uid="{00000000-0005-0000-0000-00001CC50000}"/>
    <cellStyle name="Итог 3 12 2 3 2" xfId="51985" xr:uid="{00000000-0005-0000-0000-00001DC50000}"/>
    <cellStyle name="Итог 3 12 2 3 3" xfId="51986" xr:uid="{00000000-0005-0000-0000-00001EC50000}"/>
    <cellStyle name="Итог 3 12 2 4" xfId="51987" xr:uid="{00000000-0005-0000-0000-00001FC50000}"/>
    <cellStyle name="Итог 3 12 2 4 2" xfId="51988" xr:uid="{00000000-0005-0000-0000-000020C50000}"/>
    <cellStyle name="Итог 3 12 2 4 3" xfId="51989" xr:uid="{00000000-0005-0000-0000-000021C50000}"/>
    <cellStyle name="Итог 3 12 2 5" xfId="51990" xr:uid="{00000000-0005-0000-0000-000022C50000}"/>
    <cellStyle name="Итог 3 12 2 5 2" xfId="51991" xr:uid="{00000000-0005-0000-0000-000023C50000}"/>
    <cellStyle name="Итог 3 12 2 5 3" xfId="51992" xr:uid="{00000000-0005-0000-0000-000024C50000}"/>
    <cellStyle name="Итог 3 12 2 6" xfId="51993" xr:uid="{00000000-0005-0000-0000-000025C50000}"/>
    <cellStyle name="Итог 3 12 2 7" xfId="51994" xr:uid="{00000000-0005-0000-0000-000026C50000}"/>
    <cellStyle name="Итог 3 12 3" xfId="51995" xr:uid="{00000000-0005-0000-0000-000027C50000}"/>
    <cellStyle name="Итог 3 12 3 2" xfId="51996" xr:uid="{00000000-0005-0000-0000-000028C50000}"/>
    <cellStyle name="Итог 3 12 3 2 2" xfId="51997" xr:uid="{00000000-0005-0000-0000-000029C50000}"/>
    <cellStyle name="Итог 3 12 3 2 3" xfId="51998" xr:uid="{00000000-0005-0000-0000-00002AC50000}"/>
    <cellStyle name="Итог 3 12 3 3" xfId="51999" xr:uid="{00000000-0005-0000-0000-00002BC50000}"/>
    <cellStyle name="Итог 3 12 3 3 2" xfId="52000" xr:uid="{00000000-0005-0000-0000-00002CC50000}"/>
    <cellStyle name="Итог 3 12 3 3 3" xfId="52001" xr:uid="{00000000-0005-0000-0000-00002DC50000}"/>
    <cellStyle name="Итог 3 12 3 4" xfId="52002" xr:uid="{00000000-0005-0000-0000-00002EC50000}"/>
    <cellStyle name="Итог 3 12 3 4 2" xfId="52003" xr:uid="{00000000-0005-0000-0000-00002FC50000}"/>
    <cellStyle name="Итог 3 12 3 4 3" xfId="52004" xr:uid="{00000000-0005-0000-0000-000030C50000}"/>
    <cellStyle name="Итог 3 12 3 5" xfId="52005" xr:uid="{00000000-0005-0000-0000-000031C50000}"/>
    <cellStyle name="Итог 3 12 3 6" xfId="52006" xr:uid="{00000000-0005-0000-0000-000032C50000}"/>
    <cellStyle name="Итог 3 12 3 7" xfId="52007" xr:uid="{00000000-0005-0000-0000-000033C50000}"/>
    <cellStyle name="Итог 3 12 4" xfId="52008" xr:uid="{00000000-0005-0000-0000-000034C50000}"/>
    <cellStyle name="Итог 3 12 4 2" xfId="52009" xr:uid="{00000000-0005-0000-0000-000035C50000}"/>
    <cellStyle name="Итог 3 12 4 2 2" xfId="52010" xr:uid="{00000000-0005-0000-0000-000036C50000}"/>
    <cellStyle name="Итог 3 12 4 2 3" xfId="52011" xr:uid="{00000000-0005-0000-0000-000037C50000}"/>
    <cellStyle name="Итог 3 12 4 3" xfId="52012" xr:uid="{00000000-0005-0000-0000-000038C50000}"/>
    <cellStyle name="Итог 3 12 4 3 2" xfId="52013" xr:uid="{00000000-0005-0000-0000-000039C50000}"/>
    <cellStyle name="Итог 3 12 4 3 3" xfId="52014" xr:uid="{00000000-0005-0000-0000-00003AC50000}"/>
    <cellStyle name="Итог 3 12 4 4" xfId="52015" xr:uid="{00000000-0005-0000-0000-00003BC50000}"/>
    <cellStyle name="Итог 3 12 4 4 2" xfId="52016" xr:uid="{00000000-0005-0000-0000-00003CC50000}"/>
    <cellStyle name="Итог 3 12 4 4 3" xfId="52017" xr:uid="{00000000-0005-0000-0000-00003DC50000}"/>
    <cellStyle name="Итог 3 12 4 5" xfId="52018" xr:uid="{00000000-0005-0000-0000-00003EC50000}"/>
    <cellStyle name="Итог 3 12 4 6" xfId="52019" xr:uid="{00000000-0005-0000-0000-00003FC50000}"/>
    <cellStyle name="Итог 3 12 4 7" xfId="52020" xr:uid="{00000000-0005-0000-0000-000040C50000}"/>
    <cellStyle name="Итог 3 12 5" xfId="52021" xr:uid="{00000000-0005-0000-0000-000041C50000}"/>
    <cellStyle name="Итог 3 12 5 2" xfId="52022" xr:uid="{00000000-0005-0000-0000-000042C50000}"/>
    <cellStyle name="Итог 3 12 5 3" xfId="52023" xr:uid="{00000000-0005-0000-0000-000043C50000}"/>
    <cellStyle name="Итог 3 12 6" xfId="52024" xr:uid="{00000000-0005-0000-0000-000044C50000}"/>
    <cellStyle name="Итог 3 12 6 2" xfId="52025" xr:uid="{00000000-0005-0000-0000-000045C50000}"/>
    <cellStyle name="Итог 3 12 6 3" xfId="52026" xr:uid="{00000000-0005-0000-0000-000046C50000}"/>
    <cellStyle name="Итог 3 12 7" xfId="52027" xr:uid="{00000000-0005-0000-0000-000047C50000}"/>
    <cellStyle name="Итог 3 12 8" xfId="52028" xr:uid="{00000000-0005-0000-0000-000048C50000}"/>
    <cellStyle name="Итог 3 13" xfId="52029" xr:uid="{00000000-0005-0000-0000-000049C50000}"/>
    <cellStyle name="Итог 3 13 2" xfId="52030" xr:uid="{00000000-0005-0000-0000-00004AC50000}"/>
    <cellStyle name="Итог 3 13 2 2" xfId="52031" xr:uid="{00000000-0005-0000-0000-00004BC50000}"/>
    <cellStyle name="Итог 3 13 2 2 2" xfId="52032" xr:uid="{00000000-0005-0000-0000-00004CC50000}"/>
    <cellStyle name="Итог 3 13 2 2 2 2" xfId="52033" xr:uid="{00000000-0005-0000-0000-00004DC50000}"/>
    <cellStyle name="Итог 3 13 2 2 2 3" xfId="52034" xr:uid="{00000000-0005-0000-0000-00004EC50000}"/>
    <cellStyle name="Итог 3 13 2 2 3" xfId="52035" xr:uid="{00000000-0005-0000-0000-00004FC50000}"/>
    <cellStyle name="Итог 3 13 2 2 3 2" xfId="52036" xr:uid="{00000000-0005-0000-0000-000050C50000}"/>
    <cellStyle name="Итог 3 13 2 2 3 3" xfId="52037" xr:uid="{00000000-0005-0000-0000-000051C50000}"/>
    <cellStyle name="Итог 3 13 2 2 4" xfId="52038" xr:uid="{00000000-0005-0000-0000-000052C50000}"/>
    <cellStyle name="Итог 3 13 2 2 4 2" xfId="52039" xr:uid="{00000000-0005-0000-0000-000053C50000}"/>
    <cellStyle name="Итог 3 13 2 2 4 3" xfId="52040" xr:uid="{00000000-0005-0000-0000-000054C50000}"/>
    <cellStyle name="Итог 3 13 2 2 5" xfId="52041" xr:uid="{00000000-0005-0000-0000-000055C50000}"/>
    <cellStyle name="Итог 3 13 2 2 6" xfId="52042" xr:uid="{00000000-0005-0000-0000-000056C50000}"/>
    <cellStyle name="Итог 3 13 2 2 7" xfId="52043" xr:uid="{00000000-0005-0000-0000-000057C50000}"/>
    <cellStyle name="Итог 3 13 2 3" xfId="52044" xr:uid="{00000000-0005-0000-0000-000058C50000}"/>
    <cellStyle name="Итог 3 13 2 3 2" xfId="52045" xr:uid="{00000000-0005-0000-0000-000059C50000}"/>
    <cellStyle name="Итог 3 13 2 3 3" xfId="52046" xr:uid="{00000000-0005-0000-0000-00005AC50000}"/>
    <cellStyle name="Итог 3 13 2 4" xfId="52047" xr:uid="{00000000-0005-0000-0000-00005BC50000}"/>
    <cellStyle name="Итог 3 13 2 4 2" xfId="52048" xr:uid="{00000000-0005-0000-0000-00005CC50000}"/>
    <cellStyle name="Итог 3 13 2 4 3" xfId="52049" xr:uid="{00000000-0005-0000-0000-00005DC50000}"/>
    <cellStyle name="Итог 3 13 2 5" xfId="52050" xr:uid="{00000000-0005-0000-0000-00005EC50000}"/>
    <cellStyle name="Итог 3 13 2 5 2" xfId="52051" xr:uid="{00000000-0005-0000-0000-00005FC50000}"/>
    <cellStyle name="Итог 3 13 2 5 3" xfId="52052" xr:uid="{00000000-0005-0000-0000-000060C50000}"/>
    <cellStyle name="Итог 3 13 2 6" xfId="52053" xr:uid="{00000000-0005-0000-0000-000061C50000}"/>
    <cellStyle name="Итог 3 13 2 7" xfId="52054" xr:uid="{00000000-0005-0000-0000-000062C50000}"/>
    <cellStyle name="Итог 3 13 3" xfId="52055" xr:uid="{00000000-0005-0000-0000-000063C50000}"/>
    <cellStyle name="Итог 3 13 3 2" xfId="52056" xr:uid="{00000000-0005-0000-0000-000064C50000}"/>
    <cellStyle name="Итог 3 13 3 2 2" xfId="52057" xr:uid="{00000000-0005-0000-0000-000065C50000}"/>
    <cellStyle name="Итог 3 13 3 2 3" xfId="52058" xr:uid="{00000000-0005-0000-0000-000066C50000}"/>
    <cellStyle name="Итог 3 13 3 3" xfId="52059" xr:uid="{00000000-0005-0000-0000-000067C50000}"/>
    <cellStyle name="Итог 3 13 3 3 2" xfId="52060" xr:uid="{00000000-0005-0000-0000-000068C50000}"/>
    <cellStyle name="Итог 3 13 3 3 3" xfId="52061" xr:uid="{00000000-0005-0000-0000-000069C50000}"/>
    <cellStyle name="Итог 3 13 3 4" xfId="52062" xr:uid="{00000000-0005-0000-0000-00006AC50000}"/>
    <cellStyle name="Итог 3 13 3 4 2" xfId="52063" xr:uid="{00000000-0005-0000-0000-00006BC50000}"/>
    <cellStyle name="Итог 3 13 3 4 3" xfId="52064" xr:uid="{00000000-0005-0000-0000-00006CC50000}"/>
    <cellStyle name="Итог 3 13 3 5" xfId="52065" xr:uid="{00000000-0005-0000-0000-00006DC50000}"/>
    <cellStyle name="Итог 3 13 3 6" xfId="52066" xr:uid="{00000000-0005-0000-0000-00006EC50000}"/>
    <cellStyle name="Итог 3 13 3 7" xfId="52067" xr:uid="{00000000-0005-0000-0000-00006FC50000}"/>
    <cellStyle name="Итог 3 13 4" xfId="52068" xr:uid="{00000000-0005-0000-0000-000070C50000}"/>
    <cellStyle name="Итог 3 13 4 2" xfId="52069" xr:uid="{00000000-0005-0000-0000-000071C50000}"/>
    <cellStyle name="Итог 3 13 4 2 2" xfId="52070" xr:uid="{00000000-0005-0000-0000-000072C50000}"/>
    <cellStyle name="Итог 3 13 4 2 3" xfId="52071" xr:uid="{00000000-0005-0000-0000-000073C50000}"/>
    <cellStyle name="Итог 3 13 4 3" xfId="52072" xr:uid="{00000000-0005-0000-0000-000074C50000}"/>
    <cellStyle name="Итог 3 13 4 3 2" xfId="52073" xr:uid="{00000000-0005-0000-0000-000075C50000}"/>
    <cellStyle name="Итог 3 13 4 3 3" xfId="52074" xr:uid="{00000000-0005-0000-0000-000076C50000}"/>
    <cellStyle name="Итог 3 13 4 4" xfId="52075" xr:uid="{00000000-0005-0000-0000-000077C50000}"/>
    <cellStyle name="Итог 3 13 4 4 2" xfId="52076" xr:uid="{00000000-0005-0000-0000-000078C50000}"/>
    <cellStyle name="Итог 3 13 4 4 3" xfId="52077" xr:uid="{00000000-0005-0000-0000-000079C50000}"/>
    <cellStyle name="Итог 3 13 4 5" xfId="52078" xr:uid="{00000000-0005-0000-0000-00007AC50000}"/>
    <cellStyle name="Итог 3 13 4 6" xfId="52079" xr:uid="{00000000-0005-0000-0000-00007BC50000}"/>
    <cellStyle name="Итог 3 13 4 7" xfId="52080" xr:uid="{00000000-0005-0000-0000-00007CC50000}"/>
    <cellStyle name="Итог 3 13 5" xfId="52081" xr:uid="{00000000-0005-0000-0000-00007DC50000}"/>
    <cellStyle name="Итог 3 13 5 2" xfId="52082" xr:uid="{00000000-0005-0000-0000-00007EC50000}"/>
    <cellStyle name="Итог 3 13 5 3" xfId="52083" xr:uid="{00000000-0005-0000-0000-00007FC50000}"/>
    <cellStyle name="Итог 3 13 6" xfId="52084" xr:uid="{00000000-0005-0000-0000-000080C50000}"/>
    <cellStyle name="Итог 3 13 6 2" xfId="52085" xr:uid="{00000000-0005-0000-0000-000081C50000}"/>
    <cellStyle name="Итог 3 13 6 3" xfId="52086" xr:uid="{00000000-0005-0000-0000-000082C50000}"/>
    <cellStyle name="Итог 3 13 7" xfId="52087" xr:uid="{00000000-0005-0000-0000-000083C50000}"/>
    <cellStyle name="Итог 3 13 8" xfId="52088" xr:uid="{00000000-0005-0000-0000-000084C50000}"/>
    <cellStyle name="Итог 3 14" xfId="52089" xr:uid="{00000000-0005-0000-0000-000085C50000}"/>
    <cellStyle name="Итог 3 14 2" xfId="52090" xr:uid="{00000000-0005-0000-0000-000086C50000}"/>
    <cellStyle name="Итог 3 14 2 2" xfId="52091" xr:uid="{00000000-0005-0000-0000-000087C50000}"/>
    <cellStyle name="Итог 3 14 2 2 2" xfId="52092" xr:uid="{00000000-0005-0000-0000-000088C50000}"/>
    <cellStyle name="Итог 3 14 2 2 2 2" xfId="52093" xr:uid="{00000000-0005-0000-0000-000089C50000}"/>
    <cellStyle name="Итог 3 14 2 2 2 3" xfId="52094" xr:uid="{00000000-0005-0000-0000-00008AC50000}"/>
    <cellStyle name="Итог 3 14 2 2 3" xfId="52095" xr:uid="{00000000-0005-0000-0000-00008BC50000}"/>
    <cellStyle name="Итог 3 14 2 2 3 2" xfId="52096" xr:uid="{00000000-0005-0000-0000-00008CC50000}"/>
    <cellStyle name="Итог 3 14 2 2 3 3" xfId="52097" xr:uid="{00000000-0005-0000-0000-00008DC50000}"/>
    <cellStyle name="Итог 3 14 2 2 4" xfId="52098" xr:uid="{00000000-0005-0000-0000-00008EC50000}"/>
    <cellStyle name="Итог 3 14 2 2 4 2" xfId="52099" xr:uid="{00000000-0005-0000-0000-00008FC50000}"/>
    <cellStyle name="Итог 3 14 2 2 4 3" xfId="52100" xr:uid="{00000000-0005-0000-0000-000090C50000}"/>
    <cellStyle name="Итог 3 14 2 2 5" xfId="52101" xr:uid="{00000000-0005-0000-0000-000091C50000}"/>
    <cellStyle name="Итог 3 14 2 2 6" xfId="52102" xr:uid="{00000000-0005-0000-0000-000092C50000}"/>
    <cellStyle name="Итог 3 14 2 2 7" xfId="52103" xr:uid="{00000000-0005-0000-0000-000093C50000}"/>
    <cellStyle name="Итог 3 14 2 3" xfId="52104" xr:uid="{00000000-0005-0000-0000-000094C50000}"/>
    <cellStyle name="Итог 3 14 2 3 2" xfId="52105" xr:uid="{00000000-0005-0000-0000-000095C50000}"/>
    <cellStyle name="Итог 3 14 2 3 3" xfId="52106" xr:uid="{00000000-0005-0000-0000-000096C50000}"/>
    <cellStyle name="Итог 3 14 2 4" xfId="52107" xr:uid="{00000000-0005-0000-0000-000097C50000}"/>
    <cellStyle name="Итог 3 14 2 4 2" xfId="52108" xr:uid="{00000000-0005-0000-0000-000098C50000}"/>
    <cellStyle name="Итог 3 14 2 4 3" xfId="52109" xr:uid="{00000000-0005-0000-0000-000099C50000}"/>
    <cellStyle name="Итог 3 14 2 5" xfId="52110" xr:uid="{00000000-0005-0000-0000-00009AC50000}"/>
    <cellStyle name="Итог 3 14 2 5 2" xfId="52111" xr:uid="{00000000-0005-0000-0000-00009BC50000}"/>
    <cellStyle name="Итог 3 14 2 5 3" xfId="52112" xr:uid="{00000000-0005-0000-0000-00009CC50000}"/>
    <cellStyle name="Итог 3 14 2 6" xfId="52113" xr:uid="{00000000-0005-0000-0000-00009DC50000}"/>
    <cellStyle name="Итог 3 14 2 7" xfId="52114" xr:uid="{00000000-0005-0000-0000-00009EC50000}"/>
    <cellStyle name="Итог 3 14 3" xfId="52115" xr:uid="{00000000-0005-0000-0000-00009FC50000}"/>
    <cellStyle name="Итог 3 14 3 2" xfId="52116" xr:uid="{00000000-0005-0000-0000-0000A0C50000}"/>
    <cellStyle name="Итог 3 14 3 2 2" xfId="52117" xr:uid="{00000000-0005-0000-0000-0000A1C50000}"/>
    <cellStyle name="Итог 3 14 3 2 3" xfId="52118" xr:uid="{00000000-0005-0000-0000-0000A2C50000}"/>
    <cellStyle name="Итог 3 14 3 3" xfId="52119" xr:uid="{00000000-0005-0000-0000-0000A3C50000}"/>
    <cellStyle name="Итог 3 14 3 3 2" xfId="52120" xr:uid="{00000000-0005-0000-0000-0000A4C50000}"/>
    <cellStyle name="Итог 3 14 3 3 3" xfId="52121" xr:uid="{00000000-0005-0000-0000-0000A5C50000}"/>
    <cellStyle name="Итог 3 14 3 4" xfId="52122" xr:uid="{00000000-0005-0000-0000-0000A6C50000}"/>
    <cellStyle name="Итог 3 14 3 4 2" xfId="52123" xr:uid="{00000000-0005-0000-0000-0000A7C50000}"/>
    <cellStyle name="Итог 3 14 3 4 3" xfId="52124" xr:uid="{00000000-0005-0000-0000-0000A8C50000}"/>
    <cellStyle name="Итог 3 14 3 5" xfId="52125" xr:uid="{00000000-0005-0000-0000-0000A9C50000}"/>
    <cellStyle name="Итог 3 14 3 6" xfId="52126" xr:uid="{00000000-0005-0000-0000-0000AAC50000}"/>
    <cellStyle name="Итог 3 14 3 7" xfId="52127" xr:uid="{00000000-0005-0000-0000-0000ABC50000}"/>
    <cellStyle name="Итог 3 14 4" xfId="52128" xr:uid="{00000000-0005-0000-0000-0000ACC50000}"/>
    <cellStyle name="Итог 3 14 4 2" xfId="52129" xr:uid="{00000000-0005-0000-0000-0000ADC50000}"/>
    <cellStyle name="Итог 3 14 4 2 2" xfId="52130" xr:uid="{00000000-0005-0000-0000-0000AEC50000}"/>
    <cellStyle name="Итог 3 14 4 2 3" xfId="52131" xr:uid="{00000000-0005-0000-0000-0000AFC50000}"/>
    <cellStyle name="Итог 3 14 4 3" xfId="52132" xr:uid="{00000000-0005-0000-0000-0000B0C50000}"/>
    <cellStyle name="Итог 3 14 4 3 2" xfId="52133" xr:uid="{00000000-0005-0000-0000-0000B1C50000}"/>
    <cellStyle name="Итог 3 14 4 3 3" xfId="52134" xr:uid="{00000000-0005-0000-0000-0000B2C50000}"/>
    <cellStyle name="Итог 3 14 4 4" xfId="52135" xr:uid="{00000000-0005-0000-0000-0000B3C50000}"/>
    <cellStyle name="Итог 3 14 4 4 2" xfId="52136" xr:uid="{00000000-0005-0000-0000-0000B4C50000}"/>
    <cellStyle name="Итог 3 14 4 4 3" xfId="52137" xr:uid="{00000000-0005-0000-0000-0000B5C50000}"/>
    <cellStyle name="Итог 3 14 4 5" xfId="52138" xr:uid="{00000000-0005-0000-0000-0000B6C50000}"/>
    <cellStyle name="Итог 3 14 4 6" xfId="52139" xr:uid="{00000000-0005-0000-0000-0000B7C50000}"/>
    <cellStyle name="Итог 3 14 4 7" xfId="52140" xr:uid="{00000000-0005-0000-0000-0000B8C50000}"/>
    <cellStyle name="Итог 3 14 5" xfId="52141" xr:uid="{00000000-0005-0000-0000-0000B9C50000}"/>
    <cellStyle name="Итог 3 14 5 2" xfId="52142" xr:uid="{00000000-0005-0000-0000-0000BAC50000}"/>
    <cellStyle name="Итог 3 14 5 3" xfId="52143" xr:uid="{00000000-0005-0000-0000-0000BBC50000}"/>
    <cellStyle name="Итог 3 14 6" xfId="52144" xr:uid="{00000000-0005-0000-0000-0000BCC50000}"/>
    <cellStyle name="Итог 3 14 6 2" xfId="52145" xr:uid="{00000000-0005-0000-0000-0000BDC50000}"/>
    <cellStyle name="Итог 3 14 6 3" xfId="52146" xr:uid="{00000000-0005-0000-0000-0000BEC50000}"/>
    <cellStyle name="Итог 3 14 7" xfId="52147" xr:uid="{00000000-0005-0000-0000-0000BFC50000}"/>
    <cellStyle name="Итог 3 14 8" xfId="52148" xr:uid="{00000000-0005-0000-0000-0000C0C50000}"/>
    <cellStyle name="Итог 3 15" xfId="52149" xr:uid="{00000000-0005-0000-0000-0000C1C50000}"/>
    <cellStyle name="Итог 3 15 2" xfId="52150" xr:uid="{00000000-0005-0000-0000-0000C2C50000}"/>
    <cellStyle name="Итог 3 15 2 2" xfId="52151" xr:uid="{00000000-0005-0000-0000-0000C3C50000}"/>
    <cellStyle name="Итог 3 15 2 2 2" xfId="52152" xr:uid="{00000000-0005-0000-0000-0000C4C50000}"/>
    <cellStyle name="Итог 3 15 2 2 2 2" xfId="52153" xr:uid="{00000000-0005-0000-0000-0000C5C50000}"/>
    <cellStyle name="Итог 3 15 2 2 2 3" xfId="52154" xr:uid="{00000000-0005-0000-0000-0000C6C50000}"/>
    <cellStyle name="Итог 3 15 2 2 3" xfId="52155" xr:uid="{00000000-0005-0000-0000-0000C7C50000}"/>
    <cellStyle name="Итог 3 15 2 2 3 2" xfId="52156" xr:uid="{00000000-0005-0000-0000-0000C8C50000}"/>
    <cellStyle name="Итог 3 15 2 2 3 3" xfId="52157" xr:uid="{00000000-0005-0000-0000-0000C9C50000}"/>
    <cellStyle name="Итог 3 15 2 2 4" xfId="52158" xr:uid="{00000000-0005-0000-0000-0000CAC50000}"/>
    <cellStyle name="Итог 3 15 2 2 4 2" xfId="52159" xr:uid="{00000000-0005-0000-0000-0000CBC50000}"/>
    <cellStyle name="Итог 3 15 2 2 4 3" xfId="52160" xr:uid="{00000000-0005-0000-0000-0000CCC50000}"/>
    <cellStyle name="Итог 3 15 2 2 5" xfId="52161" xr:uid="{00000000-0005-0000-0000-0000CDC50000}"/>
    <cellStyle name="Итог 3 15 2 2 6" xfId="52162" xr:uid="{00000000-0005-0000-0000-0000CEC50000}"/>
    <cellStyle name="Итог 3 15 2 2 7" xfId="52163" xr:uid="{00000000-0005-0000-0000-0000CFC50000}"/>
    <cellStyle name="Итог 3 15 2 3" xfId="52164" xr:uid="{00000000-0005-0000-0000-0000D0C50000}"/>
    <cellStyle name="Итог 3 15 2 3 2" xfId="52165" xr:uid="{00000000-0005-0000-0000-0000D1C50000}"/>
    <cellStyle name="Итог 3 15 2 3 3" xfId="52166" xr:uid="{00000000-0005-0000-0000-0000D2C50000}"/>
    <cellStyle name="Итог 3 15 2 4" xfId="52167" xr:uid="{00000000-0005-0000-0000-0000D3C50000}"/>
    <cellStyle name="Итог 3 15 2 4 2" xfId="52168" xr:uid="{00000000-0005-0000-0000-0000D4C50000}"/>
    <cellStyle name="Итог 3 15 2 4 3" xfId="52169" xr:uid="{00000000-0005-0000-0000-0000D5C50000}"/>
    <cellStyle name="Итог 3 15 2 5" xfId="52170" xr:uid="{00000000-0005-0000-0000-0000D6C50000}"/>
    <cellStyle name="Итог 3 15 2 5 2" xfId="52171" xr:uid="{00000000-0005-0000-0000-0000D7C50000}"/>
    <cellStyle name="Итог 3 15 2 5 3" xfId="52172" xr:uid="{00000000-0005-0000-0000-0000D8C50000}"/>
    <cellStyle name="Итог 3 15 2 6" xfId="52173" xr:uid="{00000000-0005-0000-0000-0000D9C50000}"/>
    <cellStyle name="Итог 3 15 2 7" xfId="52174" xr:uid="{00000000-0005-0000-0000-0000DAC50000}"/>
    <cellStyle name="Итог 3 15 3" xfId="52175" xr:uid="{00000000-0005-0000-0000-0000DBC50000}"/>
    <cellStyle name="Итог 3 15 3 2" xfId="52176" xr:uid="{00000000-0005-0000-0000-0000DCC50000}"/>
    <cellStyle name="Итог 3 15 3 2 2" xfId="52177" xr:uid="{00000000-0005-0000-0000-0000DDC50000}"/>
    <cellStyle name="Итог 3 15 3 2 3" xfId="52178" xr:uid="{00000000-0005-0000-0000-0000DEC50000}"/>
    <cellStyle name="Итог 3 15 3 3" xfId="52179" xr:uid="{00000000-0005-0000-0000-0000DFC50000}"/>
    <cellStyle name="Итог 3 15 3 3 2" xfId="52180" xr:uid="{00000000-0005-0000-0000-0000E0C50000}"/>
    <cellStyle name="Итог 3 15 3 3 3" xfId="52181" xr:uid="{00000000-0005-0000-0000-0000E1C50000}"/>
    <cellStyle name="Итог 3 15 3 4" xfId="52182" xr:uid="{00000000-0005-0000-0000-0000E2C50000}"/>
    <cellStyle name="Итог 3 15 3 4 2" xfId="52183" xr:uid="{00000000-0005-0000-0000-0000E3C50000}"/>
    <cellStyle name="Итог 3 15 3 4 3" xfId="52184" xr:uid="{00000000-0005-0000-0000-0000E4C50000}"/>
    <cellStyle name="Итог 3 15 3 5" xfId="52185" xr:uid="{00000000-0005-0000-0000-0000E5C50000}"/>
    <cellStyle name="Итог 3 15 3 6" xfId="52186" xr:uid="{00000000-0005-0000-0000-0000E6C50000}"/>
    <cellStyle name="Итог 3 15 3 7" xfId="52187" xr:uid="{00000000-0005-0000-0000-0000E7C50000}"/>
    <cellStyle name="Итог 3 15 4" xfId="52188" xr:uid="{00000000-0005-0000-0000-0000E8C50000}"/>
    <cellStyle name="Итог 3 15 4 2" xfId="52189" xr:uid="{00000000-0005-0000-0000-0000E9C50000}"/>
    <cellStyle name="Итог 3 15 4 2 2" xfId="52190" xr:uid="{00000000-0005-0000-0000-0000EAC50000}"/>
    <cellStyle name="Итог 3 15 4 2 3" xfId="52191" xr:uid="{00000000-0005-0000-0000-0000EBC50000}"/>
    <cellStyle name="Итог 3 15 4 3" xfId="52192" xr:uid="{00000000-0005-0000-0000-0000ECC50000}"/>
    <cellStyle name="Итог 3 15 4 3 2" xfId="52193" xr:uid="{00000000-0005-0000-0000-0000EDC50000}"/>
    <cellStyle name="Итог 3 15 4 3 3" xfId="52194" xr:uid="{00000000-0005-0000-0000-0000EEC50000}"/>
    <cellStyle name="Итог 3 15 4 4" xfId="52195" xr:uid="{00000000-0005-0000-0000-0000EFC50000}"/>
    <cellStyle name="Итог 3 15 4 4 2" xfId="52196" xr:uid="{00000000-0005-0000-0000-0000F0C50000}"/>
    <cellStyle name="Итог 3 15 4 4 3" xfId="52197" xr:uid="{00000000-0005-0000-0000-0000F1C50000}"/>
    <cellStyle name="Итог 3 15 4 5" xfId="52198" xr:uid="{00000000-0005-0000-0000-0000F2C50000}"/>
    <cellStyle name="Итог 3 15 4 6" xfId="52199" xr:uid="{00000000-0005-0000-0000-0000F3C50000}"/>
    <cellStyle name="Итог 3 15 4 7" xfId="52200" xr:uid="{00000000-0005-0000-0000-0000F4C50000}"/>
    <cellStyle name="Итог 3 15 5" xfId="52201" xr:uid="{00000000-0005-0000-0000-0000F5C50000}"/>
    <cellStyle name="Итог 3 15 5 2" xfId="52202" xr:uid="{00000000-0005-0000-0000-0000F6C50000}"/>
    <cellStyle name="Итог 3 15 5 3" xfId="52203" xr:uid="{00000000-0005-0000-0000-0000F7C50000}"/>
    <cellStyle name="Итог 3 15 6" xfId="52204" xr:uid="{00000000-0005-0000-0000-0000F8C50000}"/>
    <cellStyle name="Итог 3 15 6 2" xfId="52205" xr:uid="{00000000-0005-0000-0000-0000F9C50000}"/>
    <cellStyle name="Итог 3 15 6 3" xfId="52206" xr:uid="{00000000-0005-0000-0000-0000FAC50000}"/>
    <cellStyle name="Итог 3 15 7" xfId="52207" xr:uid="{00000000-0005-0000-0000-0000FBC50000}"/>
    <cellStyle name="Итог 3 15 8" xfId="52208" xr:uid="{00000000-0005-0000-0000-0000FCC50000}"/>
    <cellStyle name="Итог 3 16" xfId="52209" xr:uid="{00000000-0005-0000-0000-0000FDC50000}"/>
    <cellStyle name="Итог 3 16 2" xfId="52210" xr:uid="{00000000-0005-0000-0000-0000FEC50000}"/>
    <cellStyle name="Итог 3 16 2 2" xfId="52211" xr:uid="{00000000-0005-0000-0000-0000FFC50000}"/>
    <cellStyle name="Итог 3 16 2 2 2" xfId="52212" xr:uid="{00000000-0005-0000-0000-000000C60000}"/>
    <cellStyle name="Итог 3 16 2 2 3" xfId="52213" xr:uid="{00000000-0005-0000-0000-000001C60000}"/>
    <cellStyle name="Итог 3 16 2 3" xfId="52214" xr:uid="{00000000-0005-0000-0000-000002C60000}"/>
    <cellStyle name="Итог 3 16 2 3 2" xfId="52215" xr:uid="{00000000-0005-0000-0000-000003C60000}"/>
    <cellStyle name="Итог 3 16 2 3 3" xfId="52216" xr:uid="{00000000-0005-0000-0000-000004C60000}"/>
    <cellStyle name="Итог 3 16 2 4" xfId="52217" xr:uid="{00000000-0005-0000-0000-000005C60000}"/>
    <cellStyle name="Итог 3 16 2 4 2" xfId="52218" xr:uid="{00000000-0005-0000-0000-000006C60000}"/>
    <cellStyle name="Итог 3 16 2 4 3" xfId="52219" xr:uid="{00000000-0005-0000-0000-000007C60000}"/>
    <cellStyle name="Итог 3 16 2 5" xfId="52220" xr:uid="{00000000-0005-0000-0000-000008C60000}"/>
    <cellStyle name="Итог 3 16 2 6" xfId="52221" xr:uid="{00000000-0005-0000-0000-000009C60000}"/>
    <cellStyle name="Итог 3 16 2 7" xfId="52222" xr:uid="{00000000-0005-0000-0000-00000AC60000}"/>
    <cellStyle name="Итог 3 16 3" xfId="52223" xr:uid="{00000000-0005-0000-0000-00000BC60000}"/>
    <cellStyle name="Итог 3 16 3 2" xfId="52224" xr:uid="{00000000-0005-0000-0000-00000CC60000}"/>
    <cellStyle name="Итог 3 16 3 3" xfId="52225" xr:uid="{00000000-0005-0000-0000-00000DC60000}"/>
    <cellStyle name="Итог 3 16 4" xfId="52226" xr:uid="{00000000-0005-0000-0000-00000EC60000}"/>
    <cellStyle name="Итог 3 16 4 2" xfId="52227" xr:uid="{00000000-0005-0000-0000-00000FC60000}"/>
    <cellStyle name="Итог 3 16 4 3" xfId="52228" xr:uid="{00000000-0005-0000-0000-000010C60000}"/>
    <cellStyle name="Итог 3 16 5" xfId="52229" xr:uid="{00000000-0005-0000-0000-000011C60000}"/>
    <cellStyle name="Итог 3 16 5 2" xfId="52230" xr:uid="{00000000-0005-0000-0000-000012C60000}"/>
    <cellStyle name="Итог 3 16 5 3" xfId="52231" xr:uid="{00000000-0005-0000-0000-000013C60000}"/>
    <cellStyle name="Итог 3 16 6" xfId="52232" xr:uid="{00000000-0005-0000-0000-000014C60000}"/>
    <cellStyle name="Итог 3 16 7" xfId="52233" xr:uid="{00000000-0005-0000-0000-000015C60000}"/>
    <cellStyle name="Итог 3 17" xfId="52234" xr:uid="{00000000-0005-0000-0000-000016C60000}"/>
    <cellStyle name="Итог 3 17 2" xfId="52235" xr:uid="{00000000-0005-0000-0000-000017C60000}"/>
    <cellStyle name="Итог 3 17 2 2" xfId="52236" xr:uid="{00000000-0005-0000-0000-000018C60000}"/>
    <cellStyle name="Итог 3 17 2 3" xfId="52237" xr:uid="{00000000-0005-0000-0000-000019C60000}"/>
    <cellStyle name="Итог 3 17 3" xfId="52238" xr:uid="{00000000-0005-0000-0000-00001AC60000}"/>
    <cellStyle name="Итог 3 17 3 2" xfId="52239" xr:uid="{00000000-0005-0000-0000-00001BC60000}"/>
    <cellStyle name="Итог 3 17 3 3" xfId="52240" xr:uid="{00000000-0005-0000-0000-00001CC60000}"/>
    <cellStyle name="Итог 3 17 4" xfId="52241" xr:uid="{00000000-0005-0000-0000-00001DC60000}"/>
    <cellStyle name="Итог 3 17 4 2" xfId="52242" xr:uid="{00000000-0005-0000-0000-00001EC60000}"/>
    <cellStyle name="Итог 3 17 4 3" xfId="52243" xr:uid="{00000000-0005-0000-0000-00001FC60000}"/>
    <cellStyle name="Итог 3 17 5" xfId="52244" xr:uid="{00000000-0005-0000-0000-000020C60000}"/>
    <cellStyle name="Итог 3 17 6" xfId="52245" xr:uid="{00000000-0005-0000-0000-000021C60000}"/>
    <cellStyle name="Итог 3 17 7" xfId="52246" xr:uid="{00000000-0005-0000-0000-000022C60000}"/>
    <cellStyle name="Итог 3 18" xfId="52247" xr:uid="{00000000-0005-0000-0000-000023C60000}"/>
    <cellStyle name="Итог 3 18 2" xfId="52248" xr:uid="{00000000-0005-0000-0000-000024C60000}"/>
    <cellStyle name="Итог 3 18 2 2" xfId="52249" xr:uid="{00000000-0005-0000-0000-000025C60000}"/>
    <cellStyle name="Итог 3 18 2 3" xfId="52250" xr:uid="{00000000-0005-0000-0000-000026C60000}"/>
    <cellStyle name="Итог 3 18 3" xfId="52251" xr:uid="{00000000-0005-0000-0000-000027C60000}"/>
    <cellStyle name="Итог 3 18 3 2" xfId="52252" xr:uid="{00000000-0005-0000-0000-000028C60000}"/>
    <cellStyle name="Итог 3 18 3 3" xfId="52253" xr:uid="{00000000-0005-0000-0000-000029C60000}"/>
    <cellStyle name="Итог 3 18 4" xfId="52254" xr:uid="{00000000-0005-0000-0000-00002AC60000}"/>
    <cellStyle name="Итог 3 18 4 2" xfId="52255" xr:uid="{00000000-0005-0000-0000-00002BC60000}"/>
    <cellStyle name="Итог 3 18 4 3" xfId="52256" xr:uid="{00000000-0005-0000-0000-00002CC60000}"/>
    <cellStyle name="Итог 3 18 5" xfId="52257" xr:uid="{00000000-0005-0000-0000-00002DC60000}"/>
    <cellStyle name="Итог 3 18 6" xfId="52258" xr:uid="{00000000-0005-0000-0000-00002EC60000}"/>
    <cellStyle name="Итог 3 18 7" xfId="52259" xr:uid="{00000000-0005-0000-0000-00002FC60000}"/>
    <cellStyle name="Итог 3 19" xfId="52260" xr:uid="{00000000-0005-0000-0000-000030C60000}"/>
    <cellStyle name="Итог 3 19 2" xfId="52261" xr:uid="{00000000-0005-0000-0000-000031C60000}"/>
    <cellStyle name="Итог 3 19 3" xfId="52262" xr:uid="{00000000-0005-0000-0000-000032C60000}"/>
    <cellStyle name="Итог 3 2" xfId="27264" xr:uid="{00000000-0005-0000-0000-000033C60000}"/>
    <cellStyle name="Итог 3 2 10" xfId="52263" xr:uid="{00000000-0005-0000-0000-000034C60000}"/>
    <cellStyle name="Итог 3 2 10 2" xfId="52264" xr:uid="{00000000-0005-0000-0000-000035C60000}"/>
    <cellStyle name="Итог 3 2 10 2 2" xfId="52265" xr:uid="{00000000-0005-0000-0000-000036C60000}"/>
    <cellStyle name="Итог 3 2 10 2 2 2" xfId="52266" xr:uid="{00000000-0005-0000-0000-000037C60000}"/>
    <cellStyle name="Итог 3 2 10 2 2 2 2" xfId="52267" xr:uid="{00000000-0005-0000-0000-000038C60000}"/>
    <cellStyle name="Итог 3 2 10 2 2 2 3" xfId="52268" xr:uid="{00000000-0005-0000-0000-000039C60000}"/>
    <cellStyle name="Итог 3 2 10 2 2 3" xfId="52269" xr:uid="{00000000-0005-0000-0000-00003AC60000}"/>
    <cellStyle name="Итог 3 2 10 2 2 3 2" xfId="52270" xr:uid="{00000000-0005-0000-0000-00003BC60000}"/>
    <cellStyle name="Итог 3 2 10 2 2 3 3" xfId="52271" xr:uid="{00000000-0005-0000-0000-00003CC60000}"/>
    <cellStyle name="Итог 3 2 10 2 2 4" xfId="52272" xr:uid="{00000000-0005-0000-0000-00003DC60000}"/>
    <cellStyle name="Итог 3 2 10 2 2 4 2" xfId="52273" xr:uid="{00000000-0005-0000-0000-00003EC60000}"/>
    <cellStyle name="Итог 3 2 10 2 2 4 3" xfId="52274" xr:uid="{00000000-0005-0000-0000-00003FC60000}"/>
    <cellStyle name="Итог 3 2 10 2 2 5" xfId="52275" xr:uid="{00000000-0005-0000-0000-000040C60000}"/>
    <cellStyle name="Итог 3 2 10 2 2 6" xfId="52276" xr:uid="{00000000-0005-0000-0000-000041C60000}"/>
    <cellStyle name="Итог 3 2 10 2 2 7" xfId="52277" xr:uid="{00000000-0005-0000-0000-000042C60000}"/>
    <cellStyle name="Итог 3 2 10 2 3" xfId="52278" xr:uid="{00000000-0005-0000-0000-000043C60000}"/>
    <cellStyle name="Итог 3 2 10 2 3 2" xfId="52279" xr:uid="{00000000-0005-0000-0000-000044C60000}"/>
    <cellStyle name="Итог 3 2 10 2 3 3" xfId="52280" xr:uid="{00000000-0005-0000-0000-000045C60000}"/>
    <cellStyle name="Итог 3 2 10 2 4" xfId="52281" xr:uid="{00000000-0005-0000-0000-000046C60000}"/>
    <cellStyle name="Итог 3 2 10 2 4 2" xfId="52282" xr:uid="{00000000-0005-0000-0000-000047C60000}"/>
    <cellStyle name="Итог 3 2 10 2 4 3" xfId="52283" xr:uid="{00000000-0005-0000-0000-000048C60000}"/>
    <cellStyle name="Итог 3 2 10 2 5" xfId="52284" xr:uid="{00000000-0005-0000-0000-000049C60000}"/>
    <cellStyle name="Итог 3 2 10 2 5 2" xfId="52285" xr:uid="{00000000-0005-0000-0000-00004AC60000}"/>
    <cellStyle name="Итог 3 2 10 2 5 3" xfId="52286" xr:uid="{00000000-0005-0000-0000-00004BC60000}"/>
    <cellStyle name="Итог 3 2 10 2 6" xfId="52287" xr:uid="{00000000-0005-0000-0000-00004CC60000}"/>
    <cellStyle name="Итог 3 2 10 2 7" xfId="52288" xr:uid="{00000000-0005-0000-0000-00004DC60000}"/>
    <cellStyle name="Итог 3 2 10 3" xfId="52289" xr:uid="{00000000-0005-0000-0000-00004EC60000}"/>
    <cellStyle name="Итог 3 2 10 3 2" xfId="52290" xr:uid="{00000000-0005-0000-0000-00004FC60000}"/>
    <cellStyle name="Итог 3 2 10 3 2 2" xfId="52291" xr:uid="{00000000-0005-0000-0000-000050C60000}"/>
    <cellStyle name="Итог 3 2 10 3 2 3" xfId="52292" xr:uid="{00000000-0005-0000-0000-000051C60000}"/>
    <cellStyle name="Итог 3 2 10 3 3" xfId="52293" xr:uid="{00000000-0005-0000-0000-000052C60000}"/>
    <cellStyle name="Итог 3 2 10 3 3 2" xfId="52294" xr:uid="{00000000-0005-0000-0000-000053C60000}"/>
    <cellStyle name="Итог 3 2 10 3 3 3" xfId="52295" xr:uid="{00000000-0005-0000-0000-000054C60000}"/>
    <cellStyle name="Итог 3 2 10 3 4" xfId="52296" xr:uid="{00000000-0005-0000-0000-000055C60000}"/>
    <cellStyle name="Итог 3 2 10 3 4 2" xfId="52297" xr:uid="{00000000-0005-0000-0000-000056C60000}"/>
    <cellStyle name="Итог 3 2 10 3 4 3" xfId="52298" xr:uid="{00000000-0005-0000-0000-000057C60000}"/>
    <cellStyle name="Итог 3 2 10 3 5" xfId="52299" xr:uid="{00000000-0005-0000-0000-000058C60000}"/>
    <cellStyle name="Итог 3 2 10 3 6" xfId="52300" xr:uid="{00000000-0005-0000-0000-000059C60000}"/>
    <cellStyle name="Итог 3 2 10 3 7" xfId="52301" xr:uid="{00000000-0005-0000-0000-00005AC60000}"/>
    <cellStyle name="Итог 3 2 10 4" xfId="52302" xr:uid="{00000000-0005-0000-0000-00005BC60000}"/>
    <cellStyle name="Итог 3 2 10 4 2" xfId="52303" xr:uid="{00000000-0005-0000-0000-00005CC60000}"/>
    <cellStyle name="Итог 3 2 10 4 2 2" xfId="52304" xr:uid="{00000000-0005-0000-0000-00005DC60000}"/>
    <cellStyle name="Итог 3 2 10 4 2 3" xfId="52305" xr:uid="{00000000-0005-0000-0000-00005EC60000}"/>
    <cellStyle name="Итог 3 2 10 4 3" xfId="52306" xr:uid="{00000000-0005-0000-0000-00005FC60000}"/>
    <cellStyle name="Итог 3 2 10 4 3 2" xfId="52307" xr:uid="{00000000-0005-0000-0000-000060C60000}"/>
    <cellStyle name="Итог 3 2 10 4 3 3" xfId="52308" xr:uid="{00000000-0005-0000-0000-000061C60000}"/>
    <cellStyle name="Итог 3 2 10 4 4" xfId="52309" xr:uid="{00000000-0005-0000-0000-000062C60000}"/>
    <cellStyle name="Итог 3 2 10 4 4 2" xfId="52310" xr:uid="{00000000-0005-0000-0000-000063C60000}"/>
    <cellStyle name="Итог 3 2 10 4 4 3" xfId="52311" xr:uid="{00000000-0005-0000-0000-000064C60000}"/>
    <cellStyle name="Итог 3 2 10 4 5" xfId="52312" xr:uid="{00000000-0005-0000-0000-000065C60000}"/>
    <cellStyle name="Итог 3 2 10 4 6" xfId="52313" xr:uid="{00000000-0005-0000-0000-000066C60000}"/>
    <cellStyle name="Итог 3 2 10 4 7" xfId="52314" xr:uid="{00000000-0005-0000-0000-000067C60000}"/>
    <cellStyle name="Итог 3 2 10 5" xfId="52315" xr:uid="{00000000-0005-0000-0000-000068C60000}"/>
    <cellStyle name="Итог 3 2 10 5 2" xfId="52316" xr:uid="{00000000-0005-0000-0000-000069C60000}"/>
    <cellStyle name="Итог 3 2 10 5 3" xfId="52317" xr:uid="{00000000-0005-0000-0000-00006AC60000}"/>
    <cellStyle name="Итог 3 2 10 6" xfId="52318" xr:uid="{00000000-0005-0000-0000-00006BC60000}"/>
    <cellStyle name="Итог 3 2 10 6 2" xfId="52319" xr:uid="{00000000-0005-0000-0000-00006CC60000}"/>
    <cellStyle name="Итог 3 2 10 6 3" xfId="52320" xr:uid="{00000000-0005-0000-0000-00006DC60000}"/>
    <cellStyle name="Итог 3 2 10 7" xfId="52321" xr:uid="{00000000-0005-0000-0000-00006EC60000}"/>
    <cellStyle name="Итог 3 2 10 8" xfId="52322" xr:uid="{00000000-0005-0000-0000-00006FC60000}"/>
    <cellStyle name="Итог 3 2 11" xfId="52323" xr:uid="{00000000-0005-0000-0000-000070C60000}"/>
    <cellStyle name="Итог 3 2 11 2" xfId="52324" xr:uid="{00000000-0005-0000-0000-000071C60000}"/>
    <cellStyle name="Итог 3 2 11 2 2" xfId="52325" xr:uid="{00000000-0005-0000-0000-000072C60000}"/>
    <cellStyle name="Итог 3 2 11 2 2 2" xfId="52326" xr:uid="{00000000-0005-0000-0000-000073C60000}"/>
    <cellStyle name="Итог 3 2 11 2 2 3" xfId="52327" xr:uid="{00000000-0005-0000-0000-000074C60000}"/>
    <cellStyle name="Итог 3 2 11 2 3" xfId="52328" xr:uid="{00000000-0005-0000-0000-000075C60000}"/>
    <cellStyle name="Итог 3 2 11 2 3 2" xfId="52329" xr:uid="{00000000-0005-0000-0000-000076C60000}"/>
    <cellStyle name="Итог 3 2 11 2 3 3" xfId="52330" xr:uid="{00000000-0005-0000-0000-000077C60000}"/>
    <cellStyle name="Итог 3 2 11 2 4" xfId="52331" xr:uid="{00000000-0005-0000-0000-000078C60000}"/>
    <cellStyle name="Итог 3 2 11 2 4 2" xfId="52332" xr:uid="{00000000-0005-0000-0000-000079C60000}"/>
    <cellStyle name="Итог 3 2 11 2 4 3" xfId="52333" xr:uid="{00000000-0005-0000-0000-00007AC60000}"/>
    <cellStyle name="Итог 3 2 11 2 5" xfId="52334" xr:uid="{00000000-0005-0000-0000-00007BC60000}"/>
    <cellStyle name="Итог 3 2 11 2 6" xfId="52335" xr:uid="{00000000-0005-0000-0000-00007CC60000}"/>
    <cellStyle name="Итог 3 2 11 2 7" xfId="52336" xr:uid="{00000000-0005-0000-0000-00007DC60000}"/>
    <cellStyle name="Итог 3 2 11 3" xfId="52337" xr:uid="{00000000-0005-0000-0000-00007EC60000}"/>
    <cellStyle name="Итог 3 2 11 3 2" xfId="52338" xr:uid="{00000000-0005-0000-0000-00007FC60000}"/>
    <cellStyle name="Итог 3 2 11 3 3" xfId="52339" xr:uid="{00000000-0005-0000-0000-000080C60000}"/>
    <cellStyle name="Итог 3 2 11 4" xfId="52340" xr:uid="{00000000-0005-0000-0000-000081C60000}"/>
    <cellStyle name="Итог 3 2 11 4 2" xfId="52341" xr:uid="{00000000-0005-0000-0000-000082C60000}"/>
    <cellStyle name="Итог 3 2 11 4 3" xfId="52342" xr:uid="{00000000-0005-0000-0000-000083C60000}"/>
    <cellStyle name="Итог 3 2 11 5" xfId="52343" xr:uid="{00000000-0005-0000-0000-000084C60000}"/>
    <cellStyle name="Итог 3 2 11 5 2" xfId="52344" xr:uid="{00000000-0005-0000-0000-000085C60000}"/>
    <cellStyle name="Итог 3 2 11 5 3" xfId="52345" xr:uid="{00000000-0005-0000-0000-000086C60000}"/>
    <cellStyle name="Итог 3 2 11 6" xfId="52346" xr:uid="{00000000-0005-0000-0000-000087C60000}"/>
    <cellStyle name="Итог 3 2 11 7" xfId="52347" xr:uid="{00000000-0005-0000-0000-000088C60000}"/>
    <cellStyle name="Итог 3 2 12" xfId="52348" xr:uid="{00000000-0005-0000-0000-000089C60000}"/>
    <cellStyle name="Итог 3 2 12 2" xfId="52349" xr:uid="{00000000-0005-0000-0000-00008AC60000}"/>
    <cellStyle name="Итог 3 2 12 2 2" xfId="52350" xr:uid="{00000000-0005-0000-0000-00008BC60000}"/>
    <cellStyle name="Итог 3 2 12 2 3" xfId="52351" xr:uid="{00000000-0005-0000-0000-00008CC60000}"/>
    <cellStyle name="Итог 3 2 12 3" xfId="52352" xr:uid="{00000000-0005-0000-0000-00008DC60000}"/>
    <cellStyle name="Итог 3 2 12 3 2" xfId="52353" xr:uid="{00000000-0005-0000-0000-00008EC60000}"/>
    <cellStyle name="Итог 3 2 12 3 3" xfId="52354" xr:uid="{00000000-0005-0000-0000-00008FC60000}"/>
    <cellStyle name="Итог 3 2 12 4" xfId="52355" xr:uid="{00000000-0005-0000-0000-000090C60000}"/>
    <cellStyle name="Итог 3 2 12 4 2" xfId="52356" xr:uid="{00000000-0005-0000-0000-000091C60000}"/>
    <cellStyle name="Итог 3 2 12 4 3" xfId="52357" xr:uid="{00000000-0005-0000-0000-000092C60000}"/>
    <cellStyle name="Итог 3 2 12 5" xfId="52358" xr:uid="{00000000-0005-0000-0000-000093C60000}"/>
    <cellStyle name="Итог 3 2 12 6" xfId="52359" xr:uid="{00000000-0005-0000-0000-000094C60000}"/>
    <cellStyle name="Итог 3 2 12 7" xfId="52360" xr:uid="{00000000-0005-0000-0000-000095C60000}"/>
    <cellStyle name="Итог 3 2 13" xfId="52361" xr:uid="{00000000-0005-0000-0000-000096C60000}"/>
    <cellStyle name="Итог 3 2 13 2" xfId="52362" xr:uid="{00000000-0005-0000-0000-000097C60000}"/>
    <cellStyle name="Итог 3 2 13 2 2" xfId="52363" xr:uid="{00000000-0005-0000-0000-000098C60000}"/>
    <cellStyle name="Итог 3 2 13 2 3" xfId="52364" xr:uid="{00000000-0005-0000-0000-000099C60000}"/>
    <cellStyle name="Итог 3 2 13 3" xfId="52365" xr:uid="{00000000-0005-0000-0000-00009AC60000}"/>
    <cellStyle name="Итог 3 2 13 3 2" xfId="52366" xr:uid="{00000000-0005-0000-0000-00009BC60000}"/>
    <cellStyle name="Итог 3 2 13 3 3" xfId="52367" xr:uid="{00000000-0005-0000-0000-00009CC60000}"/>
    <cellStyle name="Итог 3 2 13 4" xfId="52368" xr:uid="{00000000-0005-0000-0000-00009DC60000}"/>
    <cellStyle name="Итог 3 2 13 4 2" xfId="52369" xr:uid="{00000000-0005-0000-0000-00009EC60000}"/>
    <cellStyle name="Итог 3 2 13 4 3" xfId="52370" xr:uid="{00000000-0005-0000-0000-00009FC60000}"/>
    <cellStyle name="Итог 3 2 13 5" xfId="52371" xr:uid="{00000000-0005-0000-0000-0000A0C60000}"/>
    <cellStyle name="Итог 3 2 13 6" xfId="52372" xr:uid="{00000000-0005-0000-0000-0000A1C60000}"/>
    <cellStyle name="Итог 3 2 13 7" xfId="52373" xr:uid="{00000000-0005-0000-0000-0000A2C60000}"/>
    <cellStyle name="Итог 3 2 14" xfId="52374" xr:uid="{00000000-0005-0000-0000-0000A3C60000}"/>
    <cellStyle name="Итог 3 2 14 2" xfId="52375" xr:uid="{00000000-0005-0000-0000-0000A4C60000}"/>
    <cellStyle name="Итог 3 2 14 3" xfId="52376" xr:uid="{00000000-0005-0000-0000-0000A5C60000}"/>
    <cellStyle name="Итог 3 2 15" xfId="52377" xr:uid="{00000000-0005-0000-0000-0000A6C60000}"/>
    <cellStyle name="Итог 3 2 15 2" xfId="52378" xr:uid="{00000000-0005-0000-0000-0000A7C60000}"/>
    <cellStyle name="Итог 3 2 15 3" xfId="52379" xr:uid="{00000000-0005-0000-0000-0000A8C60000}"/>
    <cellStyle name="Итог 3 2 16" xfId="52380" xr:uid="{00000000-0005-0000-0000-0000A9C60000}"/>
    <cellStyle name="Итог 3 2 17" xfId="52381" xr:uid="{00000000-0005-0000-0000-0000AAC60000}"/>
    <cellStyle name="Итог 3 2 2" xfId="27265" xr:uid="{00000000-0005-0000-0000-0000ABC60000}"/>
    <cellStyle name="Итог 3 2 2 2" xfId="27266" xr:uid="{00000000-0005-0000-0000-0000ACC60000}"/>
    <cellStyle name="Итог 3 2 2 2 2" xfId="52382" xr:uid="{00000000-0005-0000-0000-0000ADC60000}"/>
    <cellStyle name="Итог 3 2 2 2 2 2" xfId="52383" xr:uid="{00000000-0005-0000-0000-0000AEC60000}"/>
    <cellStyle name="Итог 3 2 2 2 2 2 2" xfId="52384" xr:uid="{00000000-0005-0000-0000-0000AFC60000}"/>
    <cellStyle name="Итог 3 2 2 2 2 2 3" xfId="52385" xr:uid="{00000000-0005-0000-0000-0000B0C60000}"/>
    <cellStyle name="Итог 3 2 2 2 2 3" xfId="52386" xr:uid="{00000000-0005-0000-0000-0000B1C60000}"/>
    <cellStyle name="Итог 3 2 2 2 2 3 2" xfId="52387" xr:uid="{00000000-0005-0000-0000-0000B2C60000}"/>
    <cellStyle name="Итог 3 2 2 2 2 3 3" xfId="52388" xr:uid="{00000000-0005-0000-0000-0000B3C60000}"/>
    <cellStyle name="Итог 3 2 2 2 2 4" xfId="52389" xr:uid="{00000000-0005-0000-0000-0000B4C60000}"/>
    <cellStyle name="Итог 3 2 2 2 2 4 2" xfId="52390" xr:uid="{00000000-0005-0000-0000-0000B5C60000}"/>
    <cellStyle name="Итог 3 2 2 2 2 4 3" xfId="52391" xr:uid="{00000000-0005-0000-0000-0000B6C60000}"/>
    <cellStyle name="Итог 3 2 2 2 2 5" xfId="52392" xr:uid="{00000000-0005-0000-0000-0000B7C60000}"/>
    <cellStyle name="Итог 3 2 2 2 2 6" xfId="52393" xr:uid="{00000000-0005-0000-0000-0000B8C60000}"/>
    <cellStyle name="Итог 3 2 2 2 2 7" xfId="52394" xr:uid="{00000000-0005-0000-0000-0000B9C60000}"/>
    <cellStyle name="Итог 3 2 2 2 3" xfId="52395" xr:uid="{00000000-0005-0000-0000-0000BAC60000}"/>
    <cellStyle name="Итог 3 2 2 2 3 2" xfId="52396" xr:uid="{00000000-0005-0000-0000-0000BBC60000}"/>
    <cellStyle name="Итог 3 2 2 2 3 3" xfId="52397" xr:uid="{00000000-0005-0000-0000-0000BCC60000}"/>
    <cellStyle name="Итог 3 2 2 2 4" xfId="52398" xr:uid="{00000000-0005-0000-0000-0000BDC60000}"/>
    <cellStyle name="Итог 3 2 2 2 4 2" xfId="52399" xr:uid="{00000000-0005-0000-0000-0000BEC60000}"/>
    <cellStyle name="Итог 3 2 2 2 4 3" xfId="52400" xr:uid="{00000000-0005-0000-0000-0000BFC60000}"/>
    <cellStyle name="Итог 3 2 2 2 5" xfId="52401" xr:uid="{00000000-0005-0000-0000-0000C0C60000}"/>
    <cellStyle name="Итог 3 2 2 2 5 2" xfId="52402" xr:uid="{00000000-0005-0000-0000-0000C1C60000}"/>
    <cellStyle name="Итог 3 2 2 2 5 3" xfId="52403" xr:uid="{00000000-0005-0000-0000-0000C2C60000}"/>
    <cellStyle name="Итог 3 2 2 2 6" xfId="52404" xr:uid="{00000000-0005-0000-0000-0000C3C60000}"/>
    <cellStyle name="Итог 3 2 2 2 7" xfId="52405" xr:uid="{00000000-0005-0000-0000-0000C4C60000}"/>
    <cellStyle name="Итог 3 2 2 3" xfId="52406" xr:uid="{00000000-0005-0000-0000-0000C5C60000}"/>
    <cellStyle name="Итог 3 2 2 3 2" xfId="52407" xr:uid="{00000000-0005-0000-0000-0000C6C60000}"/>
    <cellStyle name="Итог 3 2 2 3 2 2" xfId="52408" xr:uid="{00000000-0005-0000-0000-0000C7C60000}"/>
    <cellStyle name="Итог 3 2 2 3 2 3" xfId="52409" xr:uid="{00000000-0005-0000-0000-0000C8C60000}"/>
    <cellStyle name="Итог 3 2 2 3 3" xfId="52410" xr:uid="{00000000-0005-0000-0000-0000C9C60000}"/>
    <cellStyle name="Итог 3 2 2 3 3 2" xfId="52411" xr:uid="{00000000-0005-0000-0000-0000CAC60000}"/>
    <cellStyle name="Итог 3 2 2 3 3 3" xfId="52412" xr:uid="{00000000-0005-0000-0000-0000CBC60000}"/>
    <cellStyle name="Итог 3 2 2 3 4" xfId="52413" xr:uid="{00000000-0005-0000-0000-0000CCC60000}"/>
    <cellStyle name="Итог 3 2 2 3 4 2" xfId="52414" xr:uid="{00000000-0005-0000-0000-0000CDC60000}"/>
    <cellStyle name="Итог 3 2 2 3 4 3" xfId="52415" xr:uid="{00000000-0005-0000-0000-0000CEC60000}"/>
    <cellStyle name="Итог 3 2 2 3 5" xfId="52416" xr:uid="{00000000-0005-0000-0000-0000CFC60000}"/>
    <cellStyle name="Итог 3 2 2 3 6" xfId="52417" xr:uid="{00000000-0005-0000-0000-0000D0C60000}"/>
    <cellStyle name="Итог 3 2 2 3 7" xfId="52418" xr:uid="{00000000-0005-0000-0000-0000D1C60000}"/>
    <cellStyle name="Итог 3 2 2 4" xfId="52419" xr:uid="{00000000-0005-0000-0000-0000D2C60000}"/>
    <cellStyle name="Итог 3 2 2 4 2" xfId="52420" xr:uid="{00000000-0005-0000-0000-0000D3C60000}"/>
    <cellStyle name="Итог 3 2 2 4 2 2" xfId="52421" xr:uid="{00000000-0005-0000-0000-0000D4C60000}"/>
    <cellStyle name="Итог 3 2 2 4 2 3" xfId="52422" xr:uid="{00000000-0005-0000-0000-0000D5C60000}"/>
    <cellStyle name="Итог 3 2 2 4 3" xfId="52423" xr:uid="{00000000-0005-0000-0000-0000D6C60000}"/>
    <cellStyle name="Итог 3 2 2 4 3 2" xfId="52424" xr:uid="{00000000-0005-0000-0000-0000D7C60000}"/>
    <cellStyle name="Итог 3 2 2 4 3 3" xfId="52425" xr:uid="{00000000-0005-0000-0000-0000D8C60000}"/>
    <cellStyle name="Итог 3 2 2 4 4" xfId="52426" xr:uid="{00000000-0005-0000-0000-0000D9C60000}"/>
    <cellStyle name="Итог 3 2 2 4 4 2" xfId="52427" xr:uid="{00000000-0005-0000-0000-0000DAC60000}"/>
    <cellStyle name="Итог 3 2 2 4 4 3" xfId="52428" xr:uid="{00000000-0005-0000-0000-0000DBC60000}"/>
    <cellStyle name="Итог 3 2 2 4 5" xfId="52429" xr:uid="{00000000-0005-0000-0000-0000DCC60000}"/>
    <cellStyle name="Итог 3 2 2 4 6" xfId="52430" xr:uid="{00000000-0005-0000-0000-0000DDC60000}"/>
    <cellStyle name="Итог 3 2 2 4 7" xfId="52431" xr:uid="{00000000-0005-0000-0000-0000DEC60000}"/>
    <cellStyle name="Итог 3 2 2 5" xfId="52432" xr:uid="{00000000-0005-0000-0000-0000DFC60000}"/>
    <cellStyle name="Итог 3 2 2 5 2" xfId="52433" xr:uid="{00000000-0005-0000-0000-0000E0C60000}"/>
    <cellStyle name="Итог 3 2 2 5 3" xfId="52434" xr:uid="{00000000-0005-0000-0000-0000E1C60000}"/>
    <cellStyle name="Итог 3 2 2 6" xfId="52435" xr:uid="{00000000-0005-0000-0000-0000E2C60000}"/>
    <cellStyle name="Итог 3 2 2 6 2" xfId="52436" xr:uid="{00000000-0005-0000-0000-0000E3C60000}"/>
    <cellStyle name="Итог 3 2 2 6 3" xfId="52437" xr:uid="{00000000-0005-0000-0000-0000E4C60000}"/>
    <cellStyle name="Итог 3 2 2 7" xfId="52438" xr:uid="{00000000-0005-0000-0000-0000E5C60000}"/>
    <cellStyle name="Итог 3 2 2 8" xfId="52439" xr:uid="{00000000-0005-0000-0000-0000E6C60000}"/>
    <cellStyle name="Итог 3 2 3" xfId="27267" xr:uid="{00000000-0005-0000-0000-0000E7C60000}"/>
    <cellStyle name="Итог 3 2 3 2" xfId="27268" xr:uid="{00000000-0005-0000-0000-0000E8C60000}"/>
    <cellStyle name="Итог 3 2 3 2 2" xfId="52440" xr:uid="{00000000-0005-0000-0000-0000E9C60000}"/>
    <cellStyle name="Итог 3 2 3 2 2 2" xfId="52441" xr:uid="{00000000-0005-0000-0000-0000EAC60000}"/>
    <cellStyle name="Итог 3 2 3 2 2 2 2" xfId="52442" xr:uid="{00000000-0005-0000-0000-0000EBC60000}"/>
    <cellStyle name="Итог 3 2 3 2 2 2 3" xfId="52443" xr:uid="{00000000-0005-0000-0000-0000ECC60000}"/>
    <cellStyle name="Итог 3 2 3 2 2 3" xfId="52444" xr:uid="{00000000-0005-0000-0000-0000EDC60000}"/>
    <cellStyle name="Итог 3 2 3 2 2 3 2" xfId="52445" xr:uid="{00000000-0005-0000-0000-0000EEC60000}"/>
    <cellStyle name="Итог 3 2 3 2 2 3 3" xfId="52446" xr:uid="{00000000-0005-0000-0000-0000EFC60000}"/>
    <cellStyle name="Итог 3 2 3 2 2 4" xfId="52447" xr:uid="{00000000-0005-0000-0000-0000F0C60000}"/>
    <cellStyle name="Итог 3 2 3 2 2 4 2" xfId="52448" xr:uid="{00000000-0005-0000-0000-0000F1C60000}"/>
    <cellStyle name="Итог 3 2 3 2 2 4 3" xfId="52449" xr:uid="{00000000-0005-0000-0000-0000F2C60000}"/>
    <cellStyle name="Итог 3 2 3 2 2 5" xfId="52450" xr:uid="{00000000-0005-0000-0000-0000F3C60000}"/>
    <cellStyle name="Итог 3 2 3 2 2 6" xfId="52451" xr:uid="{00000000-0005-0000-0000-0000F4C60000}"/>
    <cellStyle name="Итог 3 2 3 2 2 7" xfId="52452" xr:uid="{00000000-0005-0000-0000-0000F5C60000}"/>
    <cellStyle name="Итог 3 2 3 2 3" xfId="52453" xr:uid="{00000000-0005-0000-0000-0000F6C60000}"/>
    <cellStyle name="Итог 3 2 3 2 3 2" xfId="52454" xr:uid="{00000000-0005-0000-0000-0000F7C60000}"/>
    <cellStyle name="Итог 3 2 3 2 3 3" xfId="52455" xr:uid="{00000000-0005-0000-0000-0000F8C60000}"/>
    <cellStyle name="Итог 3 2 3 2 4" xfId="52456" xr:uid="{00000000-0005-0000-0000-0000F9C60000}"/>
    <cellStyle name="Итог 3 2 3 2 4 2" xfId="52457" xr:uid="{00000000-0005-0000-0000-0000FAC60000}"/>
    <cellStyle name="Итог 3 2 3 2 4 3" xfId="52458" xr:uid="{00000000-0005-0000-0000-0000FBC60000}"/>
    <cellStyle name="Итог 3 2 3 2 5" xfId="52459" xr:uid="{00000000-0005-0000-0000-0000FCC60000}"/>
    <cellStyle name="Итог 3 2 3 2 5 2" xfId="52460" xr:uid="{00000000-0005-0000-0000-0000FDC60000}"/>
    <cellStyle name="Итог 3 2 3 2 5 3" xfId="52461" xr:uid="{00000000-0005-0000-0000-0000FEC60000}"/>
    <cellStyle name="Итог 3 2 3 2 6" xfId="52462" xr:uid="{00000000-0005-0000-0000-0000FFC60000}"/>
    <cellStyle name="Итог 3 2 3 2 7" xfId="52463" xr:uid="{00000000-0005-0000-0000-000000C70000}"/>
    <cellStyle name="Итог 3 2 3 3" xfId="52464" xr:uid="{00000000-0005-0000-0000-000001C70000}"/>
    <cellStyle name="Итог 3 2 3 3 2" xfId="52465" xr:uid="{00000000-0005-0000-0000-000002C70000}"/>
    <cellStyle name="Итог 3 2 3 3 2 2" xfId="52466" xr:uid="{00000000-0005-0000-0000-000003C70000}"/>
    <cellStyle name="Итог 3 2 3 3 2 3" xfId="52467" xr:uid="{00000000-0005-0000-0000-000004C70000}"/>
    <cellStyle name="Итог 3 2 3 3 3" xfId="52468" xr:uid="{00000000-0005-0000-0000-000005C70000}"/>
    <cellStyle name="Итог 3 2 3 3 3 2" xfId="52469" xr:uid="{00000000-0005-0000-0000-000006C70000}"/>
    <cellStyle name="Итог 3 2 3 3 3 3" xfId="52470" xr:uid="{00000000-0005-0000-0000-000007C70000}"/>
    <cellStyle name="Итог 3 2 3 3 4" xfId="52471" xr:uid="{00000000-0005-0000-0000-000008C70000}"/>
    <cellStyle name="Итог 3 2 3 3 4 2" xfId="52472" xr:uid="{00000000-0005-0000-0000-000009C70000}"/>
    <cellStyle name="Итог 3 2 3 3 4 3" xfId="52473" xr:uid="{00000000-0005-0000-0000-00000AC70000}"/>
    <cellStyle name="Итог 3 2 3 3 5" xfId="52474" xr:uid="{00000000-0005-0000-0000-00000BC70000}"/>
    <cellStyle name="Итог 3 2 3 3 6" xfId="52475" xr:uid="{00000000-0005-0000-0000-00000CC70000}"/>
    <cellStyle name="Итог 3 2 3 3 7" xfId="52476" xr:uid="{00000000-0005-0000-0000-00000DC70000}"/>
    <cellStyle name="Итог 3 2 3 4" xfId="52477" xr:uid="{00000000-0005-0000-0000-00000EC70000}"/>
    <cellStyle name="Итог 3 2 3 4 2" xfId="52478" xr:uid="{00000000-0005-0000-0000-00000FC70000}"/>
    <cellStyle name="Итог 3 2 3 4 2 2" xfId="52479" xr:uid="{00000000-0005-0000-0000-000010C70000}"/>
    <cellStyle name="Итог 3 2 3 4 2 3" xfId="52480" xr:uid="{00000000-0005-0000-0000-000011C70000}"/>
    <cellStyle name="Итог 3 2 3 4 3" xfId="52481" xr:uid="{00000000-0005-0000-0000-000012C70000}"/>
    <cellStyle name="Итог 3 2 3 4 3 2" xfId="52482" xr:uid="{00000000-0005-0000-0000-000013C70000}"/>
    <cellStyle name="Итог 3 2 3 4 3 3" xfId="52483" xr:uid="{00000000-0005-0000-0000-000014C70000}"/>
    <cellStyle name="Итог 3 2 3 4 4" xfId="52484" xr:uid="{00000000-0005-0000-0000-000015C70000}"/>
    <cellStyle name="Итог 3 2 3 4 4 2" xfId="52485" xr:uid="{00000000-0005-0000-0000-000016C70000}"/>
    <cellStyle name="Итог 3 2 3 4 4 3" xfId="52486" xr:uid="{00000000-0005-0000-0000-000017C70000}"/>
    <cellStyle name="Итог 3 2 3 4 5" xfId="52487" xr:uid="{00000000-0005-0000-0000-000018C70000}"/>
    <cellStyle name="Итог 3 2 3 4 6" xfId="52488" xr:uid="{00000000-0005-0000-0000-000019C70000}"/>
    <cellStyle name="Итог 3 2 3 4 7" xfId="52489" xr:uid="{00000000-0005-0000-0000-00001AC70000}"/>
    <cellStyle name="Итог 3 2 3 5" xfId="52490" xr:uid="{00000000-0005-0000-0000-00001BC70000}"/>
    <cellStyle name="Итог 3 2 3 5 2" xfId="52491" xr:uid="{00000000-0005-0000-0000-00001CC70000}"/>
    <cellStyle name="Итог 3 2 3 5 3" xfId="52492" xr:uid="{00000000-0005-0000-0000-00001DC70000}"/>
    <cellStyle name="Итог 3 2 3 6" xfId="52493" xr:uid="{00000000-0005-0000-0000-00001EC70000}"/>
    <cellStyle name="Итог 3 2 3 6 2" xfId="52494" xr:uid="{00000000-0005-0000-0000-00001FC70000}"/>
    <cellStyle name="Итог 3 2 3 6 3" xfId="52495" xr:uid="{00000000-0005-0000-0000-000020C70000}"/>
    <cellStyle name="Итог 3 2 3 7" xfId="52496" xr:uid="{00000000-0005-0000-0000-000021C70000}"/>
    <cellStyle name="Итог 3 2 3 8" xfId="52497" xr:uid="{00000000-0005-0000-0000-000022C70000}"/>
    <cellStyle name="Итог 3 2 4" xfId="27269" xr:uid="{00000000-0005-0000-0000-000023C70000}"/>
    <cellStyle name="Итог 3 2 4 2" xfId="27270" xr:uid="{00000000-0005-0000-0000-000024C70000}"/>
    <cellStyle name="Итог 3 2 4 2 2" xfId="52498" xr:uid="{00000000-0005-0000-0000-000025C70000}"/>
    <cellStyle name="Итог 3 2 4 2 2 2" xfId="52499" xr:uid="{00000000-0005-0000-0000-000026C70000}"/>
    <cellStyle name="Итог 3 2 4 2 2 2 2" xfId="52500" xr:uid="{00000000-0005-0000-0000-000027C70000}"/>
    <cellStyle name="Итог 3 2 4 2 2 2 3" xfId="52501" xr:uid="{00000000-0005-0000-0000-000028C70000}"/>
    <cellStyle name="Итог 3 2 4 2 2 3" xfId="52502" xr:uid="{00000000-0005-0000-0000-000029C70000}"/>
    <cellStyle name="Итог 3 2 4 2 2 3 2" xfId="52503" xr:uid="{00000000-0005-0000-0000-00002AC70000}"/>
    <cellStyle name="Итог 3 2 4 2 2 3 3" xfId="52504" xr:uid="{00000000-0005-0000-0000-00002BC70000}"/>
    <cellStyle name="Итог 3 2 4 2 2 4" xfId="52505" xr:uid="{00000000-0005-0000-0000-00002CC70000}"/>
    <cellStyle name="Итог 3 2 4 2 2 4 2" xfId="52506" xr:uid="{00000000-0005-0000-0000-00002DC70000}"/>
    <cellStyle name="Итог 3 2 4 2 2 4 3" xfId="52507" xr:uid="{00000000-0005-0000-0000-00002EC70000}"/>
    <cellStyle name="Итог 3 2 4 2 2 5" xfId="52508" xr:uid="{00000000-0005-0000-0000-00002FC70000}"/>
    <cellStyle name="Итог 3 2 4 2 2 6" xfId="52509" xr:uid="{00000000-0005-0000-0000-000030C70000}"/>
    <cellStyle name="Итог 3 2 4 2 2 7" xfId="52510" xr:uid="{00000000-0005-0000-0000-000031C70000}"/>
    <cellStyle name="Итог 3 2 4 2 3" xfId="52511" xr:uid="{00000000-0005-0000-0000-000032C70000}"/>
    <cellStyle name="Итог 3 2 4 2 3 2" xfId="52512" xr:uid="{00000000-0005-0000-0000-000033C70000}"/>
    <cellStyle name="Итог 3 2 4 2 3 3" xfId="52513" xr:uid="{00000000-0005-0000-0000-000034C70000}"/>
    <cellStyle name="Итог 3 2 4 2 4" xfId="52514" xr:uid="{00000000-0005-0000-0000-000035C70000}"/>
    <cellStyle name="Итог 3 2 4 2 4 2" xfId="52515" xr:uid="{00000000-0005-0000-0000-000036C70000}"/>
    <cellStyle name="Итог 3 2 4 2 4 3" xfId="52516" xr:uid="{00000000-0005-0000-0000-000037C70000}"/>
    <cellStyle name="Итог 3 2 4 2 5" xfId="52517" xr:uid="{00000000-0005-0000-0000-000038C70000}"/>
    <cellStyle name="Итог 3 2 4 2 5 2" xfId="52518" xr:uid="{00000000-0005-0000-0000-000039C70000}"/>
    <cellStyle name="Итог 3 2 4 2 5 3" xfId="52519" xr:uid="{00000000-0005-0000-0000-00003AC70000}"/>
    <cellStyle name="Итог 3 2 4 2 6" xfId="52520" xr:uid="{00000000-0005-0000-0000-00003BC70000}"/>
    <cellStyle name="Итог 3 2 4 2 7" xfId="52521" xr:uid="{00000000-0005-0000-0000-00003CC70000}"/>
    <cellStyle name="Итог 3 2 4 3" xfId="52522" xr:uid="{00000000-0005-0000-0000-00003DC70000}"/>
    <cellStyle name="Итог 3 2 4 3 2" xfId="52523" xr:uid="{00000000-0005-0000-0000-00003EC70000}"/>
    <cellStyle name="Итог 3 2 4 3 2 2" xfId="52524" xr:uid="{00000000-0005-0000-0000-00003FC70000}"/>
    <cellStyle name="Итог 3 2 4 3 2 3" xfId="52525" xr:uid="{00000000-0005-0000-0000-000040C70000}"/>
    <cellStyle name="Итог 3 2 4 3 3" xfId="52526" xr:uid="{00000000-0005-0000-0000-000041C70000}"/>
    <cellStyle name="Итог 3 2 4 3 3 2" xfId="52527" xr:uid="{00000000-0005-0000-0000-000042C70000}"/>
    <cellStyle name="Итог 3 2 4 3 3 3" xfId="52528" xr:uid="{00000000-0005-0000-0000-000043C70000}"/>
    <cellStyle name="Итог 3 2 4 3 4" xfId="52529" xr:uid="{00000000-0005-0000-0000-000044C70000}"/>
    <cellStyle name="Итог 3 2 4 3 4 2" xfId="52530" xr:uid="{00000000-0005-0000-0000-000045C70000}"/>
    <cellStyle name="Итог 3 2 4 3 4 3" xfId="52531" xr:uid="{00000000-0005-0000-0000-000046C70000}"/>
    <cellStyle name="Итог 3 2 4 3 5" xfId="52532" xr:uid="{00000000-0005-0000-0000-000047C70000}"/>
    <cellStyle name="Итог 3 2 4 3 6" xfId="52533" xr:uid="{00000000-0005-0000-0000-000048C70000}"/>
    <cellStyle name="Итог 3 2 4 3 7" xfId="52534" xr:uid="{00000000-0005-0000-0000-000049C70000}"/>
    <cellStyle name="Итог 3 2 4 4" xfId="52535" xr:uid="{00000000-0005-0000-0000-00004AC70000}"/>
    <cellStyle name="Итог 3 2 4 4 2" xfId="52536" xr:uid="{00000000-0005-0000-0000-00004BC70000}"/>
    <cellStyle name="Итог 3 2 4 4 2 2" xfId="52537" xr:uid="{00000000-0005-0000-0000-00004CC70000}"/>
    <cellStyle name="Итог 3 2 4 4 2 3" xfId="52538" xr:uid="{00000000-0005-0000-0000-00004DC70000}"/>
    <cellStyle name="Итог 3 2 4 4 3" xfId="52539" xr:uid="{00000000-0005-0000-0000-00004EC70000}"/>
    <cellStyle name="Итог 3 2 4 4 3 2" xfId="52540" xr:uid="{00000000-0005-0000-0000-00004FC70000}"/>
    <cellStyle name="Итог 3 2 4 4 3 3" xfId="52541" xr:uid="{00000000-0005-0000-0000-000050C70000}"/>
    <cellStyle name="Итог 3 2 4 4 4" xfId="52542" xr:uid="{00000000-0005-0000-0000-000051C70000}"/>
    <cellStyle name="Итог 3 2 4 4 4 2" xfId="52543" xr:uid="{00000000-0005-0000-0000-000052C70000}"/>
    <cellStyle name="Итог 3 2 4 4 4 3" xfId="52544" xr:uid="{00000000-0005-0000-0000-000053C70000}"/>
    <cellStyle name="Итог 3 2 4 4 5" xfId="52545" xr:uid="{00000000-0005-0000-0000-000054C70000}"/>
    <cellStyle name="Итог 3 2 4 4 6" xfId="52546" xr:uid="{00000000-0005-0000-0000-000055C70000}"/>
    <cellStyle name="Итог 3 2 4 4 7" xfId="52547" xr:uid="{00000000-0005-0000-0000-000056C70000}"/>
    <cellStyle name="Итог 3 2 4 5" xfId="52548" xr:uid="{00000000-0005-0000-0000-000057C70000}"/>
    <cellStyle name="Итог 3 2 4 5 2" xfId="52549" xr:uid="{00000000-0005-0000-0000-000058C70000}"/>
    <cellStyle name="Итог 3 2 4 5 3" xfId="52550" xr:uid="{00000000-0005-0000-0000-000059C70000}"/>
    <cellStyle name="Итог 3 2 4 6" xfId="52551" xr:uid="{00000000-0005-0000-0000-00005AC70000}"/>
    <cellStyle name="Итог 3 2 4 6 2" xfId="52552" xr:uid="{00000000-0005-0000-0000-00005BC70000}"/>
    <cellStyle name="Итог 3 2 4 6 3" xfId="52553" xr:uid="{00000000-0005-0000-0000-00005CC70000}"/>
    <cellStyle name="Итог 3 2 4 7" xfId="52554" xr:uid="{00000000-0005-0000-0000-00005DC70000}"/>
    <cellStyle name="Итог 3 2 4 8" xfId="52555" xr:uid="{00000000-0005-0000-0000-00005EC70000}"/>
    <cellStyle name="Итог 3 2 5" xfId="27271" xr:uid="{00000000-0005-0000-0000-00005FC70000}"/>
    <cellStyle name="Итог 3 2 5 2" xfId="27272" xr:uid="{00000000-0005-0000-0000-000060C70000}"/>
    <cellStyle name="Итог 3 2 5 2 2" xfId="52556" xr:uid="{00000000-0005-0000-0000-000061C70000}"/>
    <cellStyle name="Итог 3 2 5 2 2 2" xfId="52557" xr:uid="{00000000-0005-0000-0000-000062C70000}"/>
    <cellStyle name="Итог 3 2 5 2 2 2 2" xfId="52558" xr:uid="{00000000-0005-0000-0000-000063C70000}"/>
    <cellStyle name="Итог 3 2 5 2 2 2 3" xfId="52559" xr:uid="{00000000-0005-0000-0000-000064C70000}"/>
    <cellStyle name="Итог 3 2 5 2 2 3" xfId="52560" xr:uid="{00000000-0005-0000-0000-000065C70000}"/>
    <cellStyle name="Итог 3 2 5 2 2 3 2" xfId="52561" xr:uid="{00000000-0005-0000-0000-000066C70000}"/>
    <cellStyle name="Итог 3 2 5 2 2 3 3" xfId="52562" xr:uid="{00000000-0005-0000-0000-000067C70000}"/>
    <cellStyle name="Итог 3 2 5 2 2 4" xfId="52563" xr:uid="{00000000-0005-0000-0000-000068C70000}"/>
    <cellStyle name="Итог 3 2 5 2 2 4 2" xfId="52564" xr:uid="{00000000-0005-0000-0000-000069C70000}"/>
    <cellStyle name="Итог 3 2 5 2 2 4 3" xfId="52565" xr:uid="{00000000-0005-0000-0000-00006AC70000}"/>
    <cellStyle name="Итог 3 2 5 2 2 5" xfId="52566" xr:uid="{00000000-0005-0000-0000-00006BC70000}"/>
    <cellStyle name="Итог 3 2 5 2 2 6" xfId="52567" xr:uid="{00000000-0005-0000-0000-00006CC70000}"/>
    <cellStyle name="Итог 3 2 5 2 2 7" xfId="52568" xr:uid="{00000000-0005-0000-0000-00006DC70000}"/>
    <cellStyle name="Итог 3 2 5 2 3" xfId="52569" xr:uid="{00000000-0005-0000-0000-00006EC70000}"/>
    <cellStyle name="Итог 3 2 5 2 3 2" xfId="52570" xr:uid="{00000000-0005-0000-0000-00006FC70000}"/>
    <cellStyle name="Итог 3 2 5 2 3 3" xfId="52571" xr:uid="{00000000-0005-0000-0000-000070C70000}"/>
    <cellStyle name="Итог 3 2 5 2 4" xfId="52572" xr:uid="{00000000-0005-0000-0000-000071C70000}"/>
    <cellStyle name="Итог 3 2 5 2 4 2" xfId="52573" xr:uid="{00000000-0005-0000-0000-000072C70000}"/>
    <cellStyle name="Итог 3 2 5 2 4 3" xfId="52574" xr:uid="{00000000-0005-0000-0000-000073C70000}"/>
    <cellStyle name="Итог 3 2 5 2 5" xfId="52575" xr:uid="{00000000-0005-0000-0000-000074C70000}"/>
    <cellStyle name="Итог 3 2 5 2 5 2" xfId="52576" xr:uid="{00000000-0005-0000-0000-000075C70000}"/>
    <cellStyle name="Итог 3 2 5 2 5 3" xfId="52577" xr:uid="{00000000-0005-0000-0000-000076C70000}"/>
    <cellStyle name="Итог 3 2 5 2 6" xfId="52578" xr:uid="{00000000-0005-0000-0000-000077C70000}"/>
    <cellStyle name="Итог 3 2 5 2 7" xfId="52579" xr:uid="{00000000-0005-0000-0000-000078C70000}"/>
    <cellStyle name="Итог 3 2 5 3" xfId="52580" xr:uid="{00000000-0005-0000-0000-000079C70000}"/>
    <cellStyle name="Итог 3 2 5 3 2" xfId="52581" xr:uid="{00000000-0005-0000-0000-00007AC70000}"/>
    <cellStyle name="Итог 3 2 5 3 2 2" xfId="52582" xr:uid="{00000000-0005-0000-0000-00007BC70000}"/>
    <cellStyle name="Итог 3 2 5 3 2 3" xfId="52583" xr:uid="{00000000-0005-0000-0000-00007CC70000}"/>
    <cellStyle name="Итог 3 2 5 3 3" xfId="52584" xr:uid="{00000000-0005-0000-0000-00007DC70000}"/>
    <cellStyle name="Итог 3 2 5 3 3 2" xfId="52585" xr:uid="{00000000-0005-0000-0000-00007EC70000}"/>
    <cellStyle name="Итог 3 2 5 3 3 3" xfId="52586" xr:uid="{00000000-0005-0000-0000-00007FC70000}"/>
    <cellStyle name="Итог 3 2 5 3 4" xfId="52587" xr:uid="{00000000-0005-0000-0000-000080C70000}"/>
    <cellStyle name="Итог 3 2 5 3 4 2" xfId="52588" xr:uid="{00000000-0005-0000-0000-000081C70000}"/>
    <cellStyle name="Итог 3 2 5 3 4 3" xfId="52589" xr:uid="{00000000-0005-0000-0000-000082C70000}"/>
    <cellStyle name="Итог 3 2 5 3 5" xfId="52590" xr:uid="{00000000-0005-0000-0000-000083C70000}"/>
    <cellStyle name="Итог 3 2 5 3 6" xfId="52591" xr:uid="{00000000-0005-0000-0000-000084C70000}"/>
    <cellStyle name="Итог 3 2 5 3 7" xfId="52592" xr:uid="{00000000-0005-0000-0000-000085C70000}"/>
    <cellStyle name="Итог 3 2 5 4" xfId="52593" xr:uid="{00000000-0005-0000-0000-000086C70000}"/>
    <cellStyle name="Итог 3 2 5 4 2" xfId="52594" xr:uid="{00000000-0005-0000-0000-000087C70000}"/>
    <cellStyle name="Итог 3 2 5 4 2 2" xfId="52595" xr:uid="{00000000-0005-0000-0000-000088C70000}"/>
    <cellStyle name="Итог 3 2 5 4 2 3" xfId="52596" xr:uid="{00000000-0005-0000-0000-000089C70000}"/>
    <cellStyle name="Итог 3 2 5 4 3" xfId="52597" xr:uid="{00000000-0005-0000-0000-00008AC70000}"/>
    <cellStyle name="Итог 3 2 5 4 3 2" xfId="52598" xr:uid="{00000000-0005-0000-0000-00008BC70000}"/>
    <cellStyle name="Итог 3 2 5 4 3 3" xfId="52599" xr:uid="{00000000-0005-0000-0000-00008CC70000}"/>
    <cellStyle name="Итог 3 2 5 4 4" xfId="52600" xr:uid="{00000000-0005-0000-0000-00008DC70000}"/>
    <cellStyle name="Итог 3 2 5 4 4 2" xfId="52601" xr:uid="{00000000-0005-0000-0000-00008EC70000}"/>
    <cellStyle name="Итог 3 2 5 4 4 3" xfId="52602" xr:uid="{00000000-0005-0000-0000-00008FC70000}"/>
    <cellStyle name="Итог 3 2 5 4 5" xfId="52603" xr:uid="{00000000-0005-0000-0000-000090C70000}"/>
    <cellStyle name="Итог 3 2 5 4 6" xfId="52604" xr:uid="{00000000-0005-0000-0000-000091C70000}"/>
    <cellStyle name="Итог 3 2 5 4 7" xfId="52605" xr:uid="{00000000-0005-0000-0000-000092C70000}"/>
    <cellStyle name="Итог 3 2 5 5" xfId="52606" xr:uid="{00000000-0005-0000-0000-000093C70000}"/>
    <cellStyle name="Итог 3 2 5 5 2" xfId="52607" xr:uid="{00000000-0005-0000-0000-000094C70000}"/>
    <cellStyle name="Итог 3 2 5 5 3" xfId="52608" xr:uid="{00000000-0005-0000-0000-000095C70000}"/>
    <cellStyle name="Итог 3 2 5 6" xfId="52609" xr:uid="{00000000-0005-0000-0000-000096C70000}"/>
    <cellStyle name="Итог 3 2 5 6 2" xfId="52610" xr:uid="{00000000-0005-0000-0000-000097C70000}"/>
    <cellStyle name="Итог 3 2 5 6 3" xfId="52611" xr:uid="{00000000-0005-0000-0000-000098C70000}"/>
    <cellStyle name="Итог 3 2 5 7" xfId="52612" xr:uid="{00000000-0005-0000-0000-000099C70000}"/>
    <cellStyle name="Итог 3 2 5 8" xfId="52613" xr:uid="{00000000-0005-0000-0000-00009AC70000}"/>
    <cellStyle name="Итог 3 2 6" xfId="27273" xr:uid="{00000000-0005-0000-0000-00009BC70000}"/>
    <cellStyle name="Итог 3 2 6 2" xfId="52614" xr:uid="{00000000-0005-0000-0000-00009CC70000}"/>
    <cellStyle name="Итог 3 2 6 2 2" xfId="52615" xr:uid="{00000000-0005-0000-0000-00009DC70000}"/>
    <cellStyle name="Итог 3 2 6 2 2 2" xfId="52616" xr:uid="{00000000-0005-0000-0000-00009EC70000}"/>
    <cellStyle name="Итог 3 2 6 2 2 2 2" xfId="52617" xr:uid="{00000000-0005-0000-0000-00009FC70000}"/>
    <cellStyle name="Итог 3 2 6 2 2 2 3" xfId="52618" xr:uid="{00000000-0005-0000-0000-0000A0C70000}"/>
    <cellStyle name="Итог 3 2 6 2 2 3" xfId="52619" xr:uid="{00000000-0005-0000-0000-0000A1C70000}"/>
    <cellStyle name="Итог 3 2 6 2 2 3 2" xfId="52620" xr:uid="{00000000-0005-0000-0000-0000A2C70000}"/>
    <cellStyle name="Итог 3 2 6 2 2 3 3" xfId="52621" xr:uid="{00000000-0005-0000-0000-0000A3C70000}"/>
    <cellStyle name="Итог 3 2 6 2 2 4" xfId="52622" xr:uid="{00000000-0005-0000-0000-0000A4C70000}"/>
    <cellStyle name="Итог 3 2 6 2 2 4 2" xfId="52623" xr:uid="{00000000-0005-0000-0000-0000A5C70000}"/>
    <cellStyle name="Итог 3 2 6 2 2 4 3" xfId="52624" xr:uid="{00000000-0005-0000-0000-0000A6C70000}"/>
    <cellStyle name="Итог 3 2 6 2 2 5" xfId="52625" xr:uid="{00000000-0005-0000-0000-0000A7C70000}"/>
    <cellStyle name="Итог 3 2 6 2 2 6" xfId="52626" xr:uid="{00000000-0005-0000-0000-0000A8C70000}"/>
    <cellStyle name="Итог 3 2 6 2 2 7" xfId="52627" xr:uid="{00000000-0005-0000-0000-0000A9C70000}"/>
    <cellStyle name="Итог 3 2 6 2 3" xfId="52628" xr:uid="{00000000-0005-0000-0000-0000AAC70000}"/>
    <cellStyle name="Итог 3 2 6 2 3 2" xfId="52629" xr:uid="{00000000-0005-0000-0000-0000ABC70000}"/>
    <cellStyle name="Итог 3 2 6 2 3 3" xfId="52630" xr:uid="{00000000-0005-0000-0000-0000ACC70000}"/>
    <cellStyle name="Итог 3 2 6 2 4" xfId="52631" xr:uid="{00000000-0005-0000-0000-0000ADC70000}"/>
    <cellStyle name="Итог 3 2 6 2 4 2" xfId="52632" xr:uid="{00000000-0005-0000-0000-0000AEC70000}"/>
    <cellStyle name="Итог 3 2 6 2 4 3" xfId="52633" xr:uid="{00000000-0005-0000-0000-0000AFC70000}"/>
    <cellStyle name="Итог 3 2 6 2 5" xfId="52634" xr:uid="{00000000-0005-0000-0000-0000B0C70000}"/>
    <cellStyle name="Итог 3 2 6 2 5 2" xfId="52635" xr:uid="{00000000-0005-0000-0000-0000B1C70000}"/>
    <cellStyle name="Итог 3 2 6 2 5 3" xfId="52636" xr:uid="{00000000-0005-0000-0000-0000B2C70000}"/>
    <cellStyle name="Итог 3 2 6 2 6" xfId="52637" xr:uid="{00000000-0005-0000-0000-0000B3C70000}"/>
    <cellStyle name="Итог 3 2 6 2 7" xfId="52638" xr:uid="{00000000-0005-0000-0000-0000B4C70000}"/>
    <cellStyle name="Итог 3 2 6 3" xfId="52639" xr:uid="{00000000-0005-0000-0000-0000B5C70000}"/>
    <cellStyle name="Итог 3 2 6 3 2" xfId="52640" xr:uid="{00000000-0005-0000-0000-0000B6C70000}"/>
    <cellStyle name="Итог 3 2 6 3 2 2" xfId="52641" xr:uid="{00000000-0005-0000-0000-0000B7C70000}"/>
    <cellStyle name="Итог 3 2 6 3 2 3" xfId="52642" xr:uid="{00000000-0005-0000-0000-0000B8C70000}"/>
    <cellStyle name="Итог 3 2 6 3 3" xfId="52643" xr:uid="{00000000-0005-0000-0000-0000B9C70000}"/>
    <cellStyle name="Итог 3 2 6 3 3 2" xfId="52644" xr:uid="{00000000-0005-0000-0000-0000BAC70000}"/>
    <cellStyle name="Итог 3 2 6 3 3 3" xfId="52645" xr:uid="{00000000-0005-0000-0000-0000BBC70000}"/>
    <cellStyle name="Итог 3 2 6 3 4" xfId="52646" xr:uid="{00000000-0005-0000-0000-0000BCC70000}"/>
    <cellStyle name="Итог 3 2 6 3 4 2" xfId="52647" xr:uid="{00000000-0005-0000-0000-0000BDC70000}"/>
    <cellStyle name="Итог 3 2 6 3 4 3" xfId="52648" xr:uid="{00000000-0005-0000-0000-0000BEC70000}"/>
    <cellStyle name="Итог 3 2 6 3 5" xfId="52649" xr:uid="{00000000-0005-0000-0000-0000BFC70000}"/>
    <cellStyle name="Итог 3 2 6 3 6" xfId="52650" xr:uid="{00000000-0005-0000-0000-0000C0C70000}"/>
    <cellStyle name="Итог 3 2 6 3 7" xfId="52651" xr:uid="{00000000-0005-0000-0000-0000C1C70000}"/>
    <cellStyle name="Итог 3 2 6 4" xfId="52652" xr:uid="{00000000-0005-0000-0000-0000C2C70000}"/>
    <cellStyle name="Итог 3 2 6 4 2" xfId="52653" xr:uid="{00000000-0005-0000-0000-0000C3C70000}"/>
    <cellStyle name="Итог 3 2 6 4 2 2" xfId="52654" xr:uid="{00000000-0005-0000-0000-0000C4C70000}"/>
    <cellStyle name="Итог 3 2 6 4 2 3" xfId="52655" xr:uid="{00000000-0005-0000-0000-0000C5C70000}"/>
    <cellStyle name="Итог 3 2 6 4 3" xfId="52656" xr:uid="{00000000-0005-0000-0000-0000C6C70000}"/>
    <cellStyle name="Итог 3 2 6 4 3 2" xfId="52657" xr:uid="{00000000-0005-0000-0000-0000C7C70000}"/>
    <cellStyle name="Итог 3 2 6 4 3 3" xfId="52658" xr:uid="{00000000-0005-0000-0000-0000C8C70000}"/>
    <cellStyle name="Итог 3 2 6 4 4" xfId="52659" xr:uid="{00000000-0005-0000-0000-0000C9C70000}"/>
    <cellStyle name="Итог 3 2 6 4 4 2" xfId="52660" xr:uid="{00000000-0005-0000-0000-0000CAC70000}"/>
    <cellStyle name="Итог 3 2 6 4 4 3" xfId="52661" xr:uid="{00000000-0005-0000-0000-0000CBC70000}"/>
    <cellStyle name="Итог 3 2 6 4 5" xfId="52662" xr:uid="{00000000-0005-0000-0000-0000CCC70000}"/>
    <cellStyle name="Итог 3 2 6 4 6" xfId="52663" xr:uid="{00000000-0005-0000-0000-0000CDC70000}"/>
    <cellStyle name="Итог 3 2 6 4 7" xfId="52664" xr:uid="{00000000-0005-0000-0000-0000CEC70000}"/>
    <cellStyle name="Итог 3 2 6 5" xfId="52665" xr:uid="{00000000-0005-0000-0000-0000CFC70000}"/>
    <cellStyle name="Итог 3 2 6 5 2" xfId="52666" xr:uid="{00000000-0005-0000-0000-0000D0C70000}"/>
    <cellStyle name="Итог 3 2 6 5 3" xfId="52667" xr:uid="{00000000-0005-0000-0000-0000D1C70000}"/>
    <cellStyle name="Итог 3 2 6 6" xfId="52668" xr:uid="{00000000-0005-0000-0000-0000D2C70000}"/>
    <cellStyle name="Итог 3 2 6 6 2" xfId="52669" xr:uid="{00000000-0005-0000-0000-0000D3C70000}"/>
    <cellStyle name="Итог 3 2 6 6 3" xfId="52670" xr:uid="{00000000-0005-0000-0000-0000D4C70000}"/>
    <cellStyle name="Итог 3 2 6 7" xfId="52671" xr:uid="{00000000-0005-0000-0000-0000D5C70000}"/>
    <cellStyle name="Итог 3 2 6 8" xfId="52672" xr:uid="{00000000-0005-0000-0000-0000D6C70000}"/>
    <cellStyle name="Итог 3 2 7" xfId="27274" xr:uid="{00000000-0005-0000-0000-0000D7C70000}"/>
    <cellStyle name="Итог 3 2 7 2" xfId="52673" xr:uid="{00000000-0005-0000-0000-0000D8C70000}"/>
    <cellStyle name="Итог 3 2 7 2 2" xfId="52674" xr:uid="{00000000-0005-0000-0000-0000D9C70000}"/>
    <cellStyle name="Итог 3 2 7 2 2 2" xfId="52675" xr:uid="{00000000-0005-0000-0000-0000DAC70000}"/>
    <cellStyle name="Итог 3 2 7 2 2 2 2" xfId="52676" xr:uid="{00000000-0005-0000-0000-0000DBC70000}"/>
    <cellStyle name="Итог 3 2 7 2 2 2 3" xfId="52677" xr:uid="{00000000-0005-0000-0000-0000DCC70000}"/>
    <cellStyle name="Итог 3 2 7 2 2 3" xfId="52678" xr:uid="{00000000-0005-0000-0000-0000DDC70000}"/>
    <cellStyle name="Итог 3 2 7 2 2 3 2" xfId="52679" xr:uid="{00000000-0005-0000-0000-0000DEC70000}"/>
    <cellStyle name="Итог 3 2 7 2 2 3 3" xfId="52680" xr:uid="{00000000-0005-0000-0000-0000DFC70000}"/>
    <cellStyle name="Итог 3 2 7 2 2 4" xfId="52681" xr:uid="{00000000-0005-0000-0000-0000E0C70000}"/>
    <cellStyle name="Итог 3 2 7 2 2 4 2" xfId="52682" xr:uid="{00000000-0005-0000-0000-0000E1C70000}"/>
    <cellStyle name="Итог 3 2 7 2 2 4 3" xfId="52683" xr:uid="{00000000-0005-0000-0000-0000E2C70000}"/>
    <cellStyle name="Итог 3 2 7 2 2 5" xfId="52684" xr:uid="{00000000-0005-0000-0000-0000E3C70000}"/>
    <cellStyle name="Итог 3 2 7 2 2 6" xfId="52685" xr:uid="{00000000-0005-0000-0000-0000E4C70000}"/>
    <cellStyle name="Итог 3 2 7 2 2 7" xfId="52686" xr:uid="{00000000-0005-0000-0000-0000E5C70000}"/>
    <cellStyle name="Итог 3 2 7 2 3" xfId="52687" xr:uid="{00000000-0005-0000-0000-0000E6C70000}"/>
    <cellStyle name="Итог 3 2 7 2 3 2" xfId="52688" xr:uid="{00000000-0005-0000-0000-0000E7C70000}"/>
    <cellStyle name="Итог 3 2 7 2 3 3" xfId="52689" xr:uid="{00000000-0005-0000-0000-0000E8C70000}"/>
    <cellStyle name="Итог 3 2 7 2 4" xfId="52690" xr:uid="{00000000-0005-0000-0000-0000E9C70000}"/>
    <cellStyle name="Итог 3 2 7 2 4 2" xfId="52691" xr:uid="{00000000-0005-0000-0000-0000EAC70000}"/>
    <cellStyle name="Итог 3 2 7 2 4 3" xfId="52692" xr:uid="{00000000-0005-0000-0000-0000EBC70000}"/>
    <cellStyle name="Итог 3 2 7 2 5" xfId="52693" xr:uid="{00000000-0005-0000-0000-0000ECC70000}"/>
    <cellStyle name="Итог 3 2 7 2 5 2" xfId="52694" xr:uid="{00000000-0005-0000-0000-0000EDC70000}"/>
    <cellStyle name="Итог 3 2 7 2 5 3" xfId="52695" xr:uid="{00000000-0005-0000-0000-0000EEC70000}"/>
    <cellStyle name="Итог 3 2 7 2 6" xfId="52696" xr:uid="{00000000-0005-0000-0000-0000EFC70000}"/>
    <cellStyle name="Итог 3 2 7 2 7" xfId="52697" xr:uid="{00000000-0005-0000-0000-0000F0C70000}"/>
    <cellStyle name="Итог 3 2 7 3" xfId="52698" xr:uid="{00000000-0005-0000-0000-0000F1C70000}"/>
    <cellStyle name="Итог 3 2 7 3 2" xfId="52699" xr:uid="{00000000-0005-0000-0000-0000F2C70000}"/>
    <cellStyle name="Итог 3 2 7 3 2 2" xfId="52700" xr:uid="{00000000-0005-0000-0000-0000F3C70000}"/>
    <cellStyle name="Итог 3 2 7 3 2 3" xfId="52701" xr:uid="{00000000-0005-0000-0000-0000F4C70000}"/>
    <cellStyle name="Итог 3 2 7 3 3" xfId="52702" xr:uid="{00000000-0005-0000-0000-0000F5C70000}"/>
    <cellStyle name="Итог 3 2 7 3 3 2" xfId="52703" xr:uid="{00000000-0005-0000-0000-0000F6C70000}"/>
    <cellStyle name="Итог 3 2 7 3 3 3" xfId="52704" xr:uid="{00000000-0005-0000-0000-0000F7C70000}"/>
    <cellStyle name="Итог 3 2 7 3 4" xfId="52705" xr:uid="{00000000-0005-0000-0000-0000F8C70000}"/>
    <cellStyle name="Итог 3 2 7 3 4 2" xfId="52706" xr:uid="{00000000-0005-0000-0000-0000F9C70000}"/>
    <cellStyle name="Итог 3 2 7 3 4 3" xfId="52707" xr:uid="{00000000-0005-0000-0000-0000FAC70000}"/>
    <cellStyle name="Итог 3 2 7 3 5" xfId="52708" xr:uid="{00000000-0005-0000-0000-0000FBC70000}"/>
    <cellStyle name="Итог 3 2 7 3 6" xfId="52709" xr:uid="{00000000-0005-0000-0000-0000FCC70000}"/>
    <cellStyle name="Итог 3 2 7 3 7" xfId="52710" xr:uid="{00000000-0005-0000-0000-0000FDC70000}"/>
    <cellStyle name="Итог 3 2 7 4" xfId="52711" xr:uid="{00000000-0005-0000-0000-0000FEC70000}"/>
    <cellStyle name="Итог 3 2 7 4 2" xfId="52712" xr:uid="{00000000-0005-0000-0000-0000FFC70000}"/>
    <cellStyle name="Итог 3 2 7 4 2 2" xfId="52713" xr:uid="{00000000-0005-0000-0000-000000C80000}"/>
    <cellStyle name="Итог 3 2 7 4 2 3" xfId="52714" xr:uid="{00000000-0005-0000-0000-000001C80000}"/>
    <cellStyle name="Итог 3 2 7 4 3" xfId="52715" xr:uid="{00000000-0005-0000-0000-000002C80000}"/>
    <cellStyle name="Итог 3 2 7 4 3 2" xfId="52716" xr:uid="{00000000-0005-0000-0000-000003C80000}"/>
    <cellStyle name="Итог 3 2 7 4 3 3" xfId="52717" xr:uid="{00000000-0005-0000-0000-000004C80000}"/>
    <cellStyle name="Итог 3 2 7 4 4" xfId="52718" xr:uid="{00000000-0005-0000-0000-000005C80000}"/>
    <cellStyle name="Итог 3 2 7 4 4 2" xfId="52719" xr:uid="{00000000-0005-0000-0000-000006C80000}"/>
    <cellStyle name="Итог 3 2 7 4 4 3" xfId="52720" xr:uid="{00000000-0005-0000-0000-000007C80000}"/>
    <cellStyle name="Итог 3 2 7 4 5" xfId="52721" xr:uid="{00000000-0005-0000-0000-000008C80000}"/>
    <cellStyle name="Итог 3 2 7 4 6" xfId="52722" xr:uid="{00000000-0005-0000-0000-000009C80000}"/>
    <cellStyle name="Итог 3 2 7 4 7" xfId="52723" xr:uid="{00000000-0005-0000-0000-00000AC80000}"/>
    <cellStyle name="Итог 3 2 7 5" xfId="52724" xr:uid="{00000000-0005-0000-0000-00000BC80000}"/>
    <cellStyle name="Итог 3 2 7 5 2" xfId="52725" xr:uid="{00000000-0005-0000-0000-00000CC80000}"/>
    <cellStyle name="Итог 3 2 7 5 3" xfId="52726" xr:uid="{00000000-0005-0000-0000-00000DC80000}"/>
    <cellStyle name="Итог 3 2 7 6" xfId="52727" xr:uid="{00000000-0005-0000-0000-00000EC80000}"/>
    <cellStyle name="Итог 3 2 7 6 2" xfId="52728" xr:uid="{00000000-0005-0000-0000-00000FC80000}"/>
    <cellStyle name="Итог 3 2 7 6 3" xfId="52729" xr:uid="{00000000-0005-0000-0000-000010C80000}"/>
    <cellStyle name="Итог 3 2 7 7" xfId="52730" xr:uid="{00000000-0005-0000-0000-000011C80000}"/>
    <cellStyle name="Итог 3 2 7 8" xfId="52731" xr:uid="{00000000-0005-0000-0000-000012C80000}"/>
    <cellStyle name="Итог 3 2 8" xfId="52732" xr:uid="{00000000-0005-0000-0000-000013C80000}"/>
    <cellStyle name="Итог 3 2 8 2" xfId="52733" xr:uid="{00000000-0005-0000-0000-000014C80000}"/>
    <cellStyle name="Итог 3 2 8 2 2" xfId="52734" xr:uid="{00000000-0005-0000-0000-000015C80000}"/>
    <cellStyle name="Итог 3 2 8 2 2 2" xfId="52735" xr:uid="{00000000-0005-0000-0000-000016C80000}"/>
    <cellStyle name="Итог 3 2 8 2 2 2 2" xfId="52736" xr:uid="{00000000-0005-0000-0000-000017C80000}"/>
    <cellStyle name="Итог 3 2 8 2 2 2 3" xfId="52737" xr:uid="{00000000-0005-0000-0000-000018C80000}"/>
    <cellStyle name="Итог 3 2 8 2 2 3" xfId="52738" xr:uid="{00000000-0005-0000-0000-000019C80000}"/>
    <cellStyle name="Итог 3 2 8 2 2 3 2" xfId="52739" xr:uid="{00000000-0005-0000-0000-00001AC80000}"/>
    <cellStyle name="Итог 3 2 8 2 2 3 3" xfId="52740" xr:uid="{00000000-0005-0000-0000-00001BC80000}"/>
    <cellStyle name="Итог 3 2 8 2 2 4" xfId="52741" xr:uid="{00000000-0005-0000-0000-00001CC80000}"/>
    <cellStyle name="Итог 3 2 8 2 2 4 2" xfId="52742" xr:uid="{00000000-0005-0000-0000-00001DC80000}"/>
    <cellStyle name="Итог 3 2 8 2 2 4 3" xfId="52743" xr:uid="{00000000-0005-0000-0000-00001EC80000}"/>
    <cellStyle name="Итог 3 2 8 2 2 5" xfId="52744" xr:uid="{00000000-0005-0000-0000-00001FC80000}"/>
    <cellStyle name="Итог 3 2 8 2 2 6" xfId="52745" xr:uid="{00000000-0005-0000-0000-000020C80000}"/>
    <cellStyle name="Итог 3 2 8 2 2 7" xfId="52746" xr:uid="{00000000-0005-0000-0000-000021C80000}"/>
    <cellStyle name="Итог 3 2 8 2 3" xfId="52747" xr:uid="{00000000-0005-0000-0000-000022C80000}"/>
    <cellStyle name="Итог 3 2 8 2 3 2" xfId="52748" xr:uid="{00000000-0005-0000-0000-000023C80000}"/>
    <cellStyle name="Итог 3 2 8 2 3 3" xfId="52749" xr:uid="{00000000-0005-0000-0000-000024C80000}"/>
    <cellStyle name="Итог 3 2 8 2 4" xfId="52750" xr:uid="{00000000-0005-0000-0000-000025C80000}"/>
    <cellStyle name="Итог 3 2 8 2 4 2" xfId="52751" xr:uid="{00000000-0005-0000-0000-000026C80000}"/>
    <cellStyle name="Итог 3 2 8 2 4 3" xfId="52752" xr:uid="{00000000-0005-0000-0000-000027C80000}"/>
    <cellStyle name="Итог 3 2 8 2 5" xfId="52753" xr:uid="{00000000-0005-0000-0000-000028C80000}"/>
    <cellStyle name="Итог 3 2 8 2 5 2" xfId="52754" xr:uid="{00000000-0005-0000-0000-000029C80000}"/>
    <cellStyle name="Итог 3 2 8 2 5 3" xfId="52755" xr:uid="{00000000-0005-0000-0000-00002AC80000}"/>
    <cellStyle name="Итог 3 2 8 2 6" xfId="52756" xr:uid="{00000000-0005-0000-0000-00002BC80000}"/>
    <cellStyle name="Итог 3 2 8 2 7" xfId="52757" xr:uid="{00000000-0005-0000-0000-00002CC80000}"/>
    <cellStyle name="Итог 3 2 8 3" xfId="52758" xr:uid="{00000000-0005-0000-0000-00002DC80000}"/>
    <cellStyle name="Итог 3 2 8 3 2" xfId="52759" xr:uid="{00000000-0005-0000-0000-00002EC80000}"/>
    <cellStyle name="Итог 3 2 8 3 2 2" xfId="52760" xr:uid="{00000000-0005-0000-0000-00002FC80000}"/>
    <cellStyle name="Итог 3 2 8 3 2 3" xfId="52761" xr:uid="{00000000-0005-0000-0000-000030C80000}"/>
    <cellStyle name="Итог 3 2 8 3 3" xfId="52762" xr:uid="{00000000-0005-0000-0000-000031C80000}"/>
    <cellStyle name="Итог 3 2 8 3 3 2" xfId="52763" xr:uid="{00000000-0005-0000-0000-000032C80000}"/>
    <cellStyle name="Итог 3 2 8 3 3 3" xfId="52764" xr:uid="{00000000-0005-0000-0000-000033C80000}"/>
    <cellStyle name="Итог 3 2 8 3 4" xfId="52765" xr:uid="{00000000-0005-0000-0000-000034C80000}"/>
    <cellStyle name="Итог 3 2 8 3 4 2" xfId="52766" xr:uid="{00000000-0005-0000-0000-000035C80000}"/>
    <cellStyle name="Итог 3 2 8 3 4 3" xfId="52767" xr:uid="{00000000-0005-0000-0000-000036C80000}"/>
    <cellStyle name="Итог 3 2 8 3 5" xfId="52768" xr:uid="{00000000-0005-0000-0000-000037C80000}"/>
    <cellStyle name="Итог 3 2 8 3 6" xfId="52769" xr:uid="{00000000-0005-0000-0000-000038C80000}"/>
    <cellStyle name="Итог 3 2 8 3 7" xfId="52770" xr:uid="{00000000-0005-0000-0000-000039C80000}"/>
    <cellStyle name="Итог 3 2 8 4" xfId="52771" xr:uid="{00000000-0005-0000-0000-00003AC80000}"/>
    <cellStyle name="Итог 3 2 8 4 2" xfId="52772" xr:uid="{00000000-0005-0000-0000-00003BC80000}"/>
    <cellStyle name="Итог 3 2 8 4 2 2" xfId="52773" xr:uid="{00000000-0005-0000-0000-00003CC80000}"/>
    <cellStyle name="Итог 3 2 8 4 2 3" xfId="52774" xr:uid="{00000000-0005-0000-0000-00003DC80000}"/>
    <cellStyle name="Итог 3 2 8 4 3" xfId="52775" xr:uid="{00000000-0005-0000-0000-00003EC80000}"/>
    <cellStyle name="Итог 3 2 8 4 3 2" xfId="52776" xr:uid="{00000000-0005-0000-0000-00003FC80000}"/>
    <cellStyle name="Итог 3 2 8 4 3 3" xfId="52777" xr:uid="{00000000-0005-0000-0000-000040C80000}"/>
    <cellStyle name="Итог 3 2 8 4 4" xfId="52778" xr:uid="{00000000-0005-0000-0000-000041C80000}"/>
    <cellStyle name="Итог 3 2 8 4 4 2" xfId="52779" xr:uid="{00000000-0005-0000-0000-000042C80000}"/>
    <cellStyle name="Итог 3 2 8 4 4 3" xfId="52780" xr:uid="{00000000-0005-0000-0000-000043C80000}"/>
    <cellStyle name="Итог 3 2 8 4 5" xfId="52781" xr:uid="{00000000-0005-0000-0000-000044C80000}"/>
    <cellStyle name="Итог 3 2 8 4 6" xfId="52782" xr:uid="{00000000-0005-0000-0000-000045C80000}"/>
    <cellStyle name="Итог 3 2 8 4 7" xfId="52783" xr:uid="{00000000-0005-0000-0000-000046C80000}"/>
    <cellStyle name="Итог 3 2 8 5" xfId="52784" xr:uid="{00000000-0005-0000-0000-000047C80000}"/>
    <cellStyle name="Итог 3 2 8 5 2" xfId="52785" xr:uid="{00000000-0005-0000-0000-000048C80000}"/>
    <cellStyle name="Итог 3 2 8 5 3" xfId="52786" xr:uid="{00000000-0005-0000-0000-000049C80000}"/>
    <cellStyle name="Итог 3 2 8 6" xfId="52787" xr:uid="{00000000-0005-0000-0000-00004AC80000}"/>
    <cellStyle name="Итог 3 2 8 6 2" xfId="52788" xr:uid="{00000000-0005-0000-0000-00004BC80000}"/>
    <cellStyle name="Итог 3 2 8 6 3" xfId="52789" xr:uid="{00000000-0005-0000-0000-00004CC80000}"/>
    <cellStyle name="Итог 3 2 8 7" xfId="52790" xr:uid="{00000000-0005-0000-0000-00004DC80000}"/>
    <cellStyle name="Итог 3 2 8 8" xfId="52791" xr:uid="{00000000-0005-0000-0000-00004EC80000}"/>
    <cellStyle name="Итог 3 2 9" xfId="52792" xr:uid="{00000000-0005-0000-0000-00004FC80000}"/>
    <cellStyle name="Итог 3 2 9 2" xfId="52793" xr:uid="{00000000-0005-0000-0000-000050C80000}"/>
    <cellStyle name="Итог 3 2 9 2 2" xfId="52794" xr:uid="{00000000-0005-0000-0000-000051C80000}"/>
    <cellStyle name="Итог 3 2 9 2 2 2" xfId="52795" xr:uid="{00000000-0005-0000-0000-000052C80000}"/>
    <cellStyle name="Итог 3 2 9 2 2 2 2" xfId="52796" xr:uid="{00000000-0005-0000-0000-000053C80000}"/>
    <cellStyle name="Итог 3 2 9 2 2 2 3" xfId="52797" xr:uid="{00000000-0005-0000-0000-000054C80000}"/>
    <cellStyle name="Итог 3 2 9 2 2 3" xfId="52798" xr:uid="{00000000-0005-0000-0000-000055C80000}"/>
    <cellStyle name="Итог 3 2 9 2 2 3 2" xfId="52799" xr:uid="{00000000-0005-0000-0000-000056C80000}"/>
    <cellStyle name="Итог 3 2 9 2 2 3 3" xfId="52800" xr:uid="{00000000-0005-0000-0000-000057C80000}"/>
    <cellStyle name="Итог 3 2 9 2 2 4" xfId="52801" xr:uid="{00000000-0005-0000-0000-000058C80000}"/>
    <cellStyle name="Итог 3 2 9 2 2 4 2" xfId="52802" xr:uid="{00000000-0005-0000-0000-000059C80000}"/>
    <cellStyle name="Итог 3 2 9 2 2 4 3" xfId="52803" xr:uid="{00000000-0005-0000-0000-00005AC80000}"/>
    <cellStyle name="Итог 3 2 9 2 2 5" xfId="52804" xr:uid="{00000000-0005-0000-0000-00005BC80000}"/>
    <cellStyle name="Итог 3 2 9 2 2 6" xfId="52805" xr:uid="{00000000-0005-0000-0000-00005CC80000}"/>
    <cellStyle name="Итог 3 2 9 2 2 7" xfId="52806" xr:uid="{00000000-0005-0000-0000-00005DC80000}"/>
    <cellStyle name="Итог 3 2 9 2 3" xfId="52807" xr:uid="{00000000-0005-0000-0000-00005EC80000}"/>
    <cellStyle name="Итог 3 2 9 2 3 2" xfId="52808" xr:uid="{00000000-0005-0000-0000-00005FC80000}"/>
    <cellStyle name="Итог 3 2 9 2 3 3" xfId="52809" xr:uid="{00000000-0005-0000-0000-000060C80000}"/>
    <cellStyle name="Итог 3 2 9 2 4" xfId="52810" xr:uid="{00000000-0005-0000-0000-000061C80000}"/>
    <cellStyle name="Итог 3 2 9 2 4 2" xfId="52811" xr:uid="{00000000-0005-0000-0000-000062C80000}"/>
    <cellStyle name="Итог 3 2 9 2 4 3" xfId="52812" xr:uid="{00000000-0005-0000-0000-000063C80000}"/>
    <cellStyle name="Итог 3 2 9 2 5" xfId="52813" xr:uid="{00000000-0005-0000-0000-000064C80000}"/>
    <cellStyle name="Итог 3 2 9 2 5 2" xfId="52814" xr:uid="{00000000-0005-0000-0000-000065C80000}"/>
    <cellStyle name="Итог 3 2 9 2 5 3" xfId="52815" xr:uid="{00000000-0005-0000-0000-000066C80000}"/>
    <cellStyle name="Итог 3 2 9 2 6" xfId="52816" xr:uid="{00000000-0005-0000-0000-000067C80000}"/>
    <cellStyle name="Итог 3 2 9 2 7" xfId="52817" xr:uid="{00000000-0005-0000-0000-000068C80000}"/>
    <cellStyle name="Итог 3 2 9 3" xfId="52818" xr:uid="{00000000-0005-0000-0000-000069C80000}"/>
    <cellStyle name="Итог 3 2 9 3 2" xfId="52819" xr:uid="{00000000-0005-0000-0000-00006AC80000}"/>
    <cellStyle name="Итог 3 2 9 3 2 2" xfId="52820" xr:uid="{00000000-0005-0000-0000-00006BC80000}"/>
    <cellStyle name="Итог 3 2 9 3 2 3" xfId="52821" xr:uid="{00000000-0005-0000-0000-00006CC80000}"/>
    <cellStyle name="Итог 3 2 9 3 3" xfId="52822" xr:uid="{00000000-0005-0000-0000-00006DC80000}"/>
    <cellStyle name="Итог 3 2 9 3 3 2" xfId="52823" xr:uid="{00000000-0005-0000-0000-00006EC80000}"/>
    <cellStyle name="Итог 3 2 9 3 3 3" xfId="52824" xr:uid="{00000000-0005-0000-0000-00006FC80000}"/>
    <cellStyle name="Итог 3 2 9 3 4" xfId="52825" xr:uid="{00000000-0005-0000-0000-000070C80000}"/>
    <cellStyle name="Итог 3 2 9 3 4 2" xfId="52826" xr:uid="{00000000-0005-0000-0000-000071C80000}"/>
    <cellStyle name="Итог 3 2 9 3 4 3" xfId="52827" xr:uid="{00000000-0005-0000-0000-000072C80000}"/>
    <cellStyle name="Итог 3 2 9 3 5" xfId="52828" xr:uid="{00000000-0005-0000-0000-000073C80000}"/>
    <cellStyle name="Итог 3 2 9 3 6" xfId="52829" xr:uid="{00000000-0005-0000-0000-000074C80000}"/>
    <cellStyle name="Итог 3 2 9 3 7" xfId="52830" xr:uid="{00000000-0005-0000-0000-000075C80000}"/>
    <cellStyle name="Итог 3 2 9 4" xfId="52831" xr:uid="{00000000-0005-0000-0000-000076C80000}"/>
    <cellStyle name="Итог 3 2 9 4 2" xfId="52832" xr:uid="{00000000-0005-0000-0000-000077C80000}"/>
    <cellStyle name="Итог 3 2 9 4 2 2" xfId="52833" xr:uid="{00000000-0005-0000-0000-000078C80000}"/>
    <cellStyle name="Итог 3 2 9 4 2 3" xfId="52834" xr:uid="{00000000-0005-0000-0000-000079C80000}"/>
    <cellStyle name="Итог 3 2 9 4 3" xfId="52835" xr:uid="{00000000-0005-0000-0000-00007AC80000}"/>
    <cellStyle name="Итог 3 2 9 4 3 2" xfId="52836" xr:uid="{00000000-0005-0000-0000-00007BC80000}"/>
    <cellStyle name="Итог 3 2 9 4 3 3" xfId="52837" xr:uid="{00000000-0005-0000-0000-00007CC80000}"/>
    <cellStyle name="Итог 3 2 9 4 4" xfId="52838" xr:uid="{00000000-0005-0000-0000-00007DC80000}"/>
    <cellStyle name="Итог 3 2 9 4 4 2" xfId="52839" xr:uid="{00000000-0005-0000-0000-00007EC80000}"/>
    <cellStyle name="Итог 3 2 9 4 4 3" xfId="52840" xr:uid="{00000000-0005-0000-0000-00007FC80000}"/>
    <cellStyle name="Итог 3 2 9 4 5" xfId="52841" xr:uid="{00000000-0005-0000-0000-000080C80000}"/>
    <cellStyle name="Итог 3 2 9 4 6" xfId="52842" xr:uid="{00000000-0005-0000-0000-000081C80000}"/>
    <cellStyle name="Итог 3 2 9 4 7" xfId="52843" xr:uid="{00000000-0005-0000-0000-000082C80000}"/>
    <cellStyle name="Итог 3 2 9 5" xfId="52844" xr:uid="{00000000-0005-0000-0000-000083C80000}"/>
    <cellStyle name="Итог 3 2 9 5 2" xfId="52845" xr:uid="{00000000-0005-0000-0000-000084C80000}"/>
    <cellStyle name="Итог 3 2 9 5 3" xfId="52846" xr:uid="{00000000-0005-0000-0000-000085C80000}"/>
    <cellStyle name="Итог 3 2 9 6" xfId="52847" xr:uid="{00000000-0005-0000-0000-000086C80000}"/>
    <cellStyle name="Итог 3 2 9 6 2" xfId="52848" xr:uid="{00000000-0005-0000-0000-000087C80000}"/>
    <cellStyle name="Итог 3 2 9 6 3" xfId="52849" xr:uid="{00000000-0005-0000-0000-000088C80000}"/>
    <cellStyle name="Итог 3 2 9 7" xfId="52850" xr:uid="{00000000-0005-0000-0000-000089C80000}"/>
    <cellStyle name="Итог 3 2 9 8" xfId="52851" xr:uid="{00000000-0005-0000-0000-00008AC80000}"/>
    <cellStyle name="Итог 3 2_2014БП" xfId="27275" xr:uid="{00000000-0005-0000-0000-00008BC80000}"/>
    <cellStyle name="Итог 3 20" xfId="52852" xr:uid="{00000000-0005-0000-0000-00008CC80000}"/>
    <cellStyle name="Итог 3 20 2" xfId="52853" xr:uid="{00000000-0005-0000-0000-00008DC80000}"/>
    <cellStyle name="Итог 3 20 3" xfId="52854" xr:uid="{00000000-0005-0000-0000-00008EC80000}"/>
    <cellStyle name="Итог 3 21" xfId="52855" xr:uid="{00000000-0005-0000-0000-00008FC80000}"/>
    <cellStyle name="Итог 3 22" xfId="52856" xr:uid="{00000000-0005-0000-0000-000090C80000}"/>
    <cellStyle name="Итог 3 3" xfId="27276" xr:uid="{00000000-0005-0000-0000-000091C80000}"/>
    <cellStyle name="Итог 3 3 2" xfId="27277" xr:uid="{00000000-0005-0000-0000-000092C80000}"/>
    <cellStyle name="Итог 3 3 2 2" xfId="52857" xr:uid="{00000000-0005-0000-0000-000093C80000}"/>
    <cellStyle name="Итог 3 3 2 2 2" xfId="52858" xr:uid="{00000000-0005-0000-0000-000094C80000}"/>
    <cellStyle name="Итог 3 3 2 2 2 2" xfId="52859" xr:uid="{00000000-0005-0000-0000-000095C80000}"/>
    <cellStyle name="Итог 3 3 2 2 2 3" xfId="52860" xr:uid="{00000000-0005-0000-0000-000096C80000}"/>
    <cellStyle name="Итог 3 3 2 2 3" xfId="52861" xr:uid="{00000000-0005-0000-0000-000097C80000}"/>
    <cellStyle name="Итог 3 3 2 2 3 2" xfId="52862" xr:uid="{00000000-0005-0000-0000-000098C80000}"/>
    <cellStyle name="Итог 3 3 2 2 3 3" xfId="52863" xr:uid="{00000000-0005-0000-0000-000099C80000}"/>
    <cellStyle name="Итог 3 3 2 2 4" xfId="52864" xr:uid="{00000000-0005-0000-0000-00009AC80000}"/>
    <cellStyle name="Итог 3 3 2 2 4 2" xfId="52865" xr:uid="{00000000-0005-0000-0000-00009BC80000}"/>
    <cellStyle name="Итог 3 3 2 2 4 3" xfId="52866" xr:uid="{00000000-0005-0000-0000-00009CC80000}"/>
    <cellStyle name="Итог 3 3 2 2 5" xfId="52867" xr:uid="{00000000-0005-0000-0000-00009DC80000}"/>
    <cellStyle name="Итог 3 3 2 2 6" xfId="52868" xr:uid="{00000000-0005-0000-0000-00009EC80000}"/>
    <cellStyle name="Итог 3 3 2 2 7" xfId="52869" xr:uid="{00000000-0005-0000-0000-00009FC80000}"/>
    <cellStyle name="Итог 3 3 2 3" xfId="52870" xr:uid="{00000000-0005-0000-0000-0000A0C80000}"/>
    <cellStyle name="Итог 3 3 2 3 2" xfId="52871" xr:uid="{00000000-0005-0000-0000-0000A1C80000}"/>
    <cellStyle name="Итог 3 3 2 3 3" xfId="52872" xr:uid="{00000000-0005-0000-0000-0000A2C80000}"/>
    <cellStyle name="Итог 3 3 2 4" xfId="52873" xr:uid="{00000000-0005-0000-0000-0000A3C80000}"/>
    <cellStyle name="Итог 3 3 2 4 2" xfId="52874" xr:uid="{00000000-0005-0000-0000-0000A4C80000}"/>
    <cellStyle name="Итог 3 3 2 4 3" xfId="52875" xr:uid="{00000000-0005-0000-0000-0000A5C80000}"/>
    <cellStyle name="Итог 3 3 2 5" xfId="52876" xr:uid="{00000000-0005-0000-0000-0000A6C80000}"/>
    <cellStyle name="Итог 3 3 2 5 2" xfId="52877" xr:uid="{00000000-0005-0000-0000-0000A7C80000}"/>
    <cellStyle name="Итог 3 3 2 5 3" xfId="52878" xr:uid="{00000000-0005-0000-0000-0000A8C80000}"/>
    <cellStyle name="Итог 3 3 2 6" xfId="52879" xr:uid="{00000000-0005-0000-0000-0000A9C80000}"/>
    <cellStyle name="Итог 3 3 2 7" xfId="52880" xr:uid="{00000000-0005-0000-0000-0000AAC80000}"/>
    <cellStyle name="Итог 3 3 3" xfId="52881" xr:uid="{00000000-0005-0000-0000-0000ABC80000}"/>
    <cellStyle name="Итог 3 3 3 2" xfId="52882" xr:uid="{00000000-0005-0000-0000-0000ACC80000}"/>
    <cellStyle name="Итог 3 3 3 2 2" xfId="52883" xr:uid="{00000000-0005-0000-0000-0000ADC80000}"/>
    <cellStyle name="Итог 3 3 3 2 3" xfId="52884" xr:uid="{00000000-0005-0000-0000-0000AEC80000}"/>
    <cellStyle name="Итог 3 3 3 3" xfId="52885" xr:uid="{00000000-0005-0000-0000-0000AFC80000}"/>
    <cellStyle name="Итог 3 3 3 3 2" xfId="52886" xr:uid="{00000000-0005-0000-0000-0000B0C80000}"/>
    <cellStyle name="Итог 3 3 3 3 3" xfId="52887" xr:uid="{00000000-0005-0000-0000-0000B1C80000}"/>
    <cellStyle name="Итог 3 3 3 4" xfId="52888" xr:uid="{00000000-0005-0000-0000-0000B2C80000}"/>
    <cellStyle name="Итог 3 3 3 4 2" xfId="52889" xr:uid="{00000000-0005-0000-0000-0000B3C80000}"/>
    <cellStyle name="Итог 3 3 3 4 3" xfId="52890" xr:uid="{00000000-0005-0000-0000-0000B4C80000}"/>
    <cellStyle name="Итог 3 3 3 5" xfId="52891" xr:uid="{00000000-0005-0000-0000-0000B5C80000}"/>
    <cellStyle name="Итог 3 3 3 6" xfId="52892" xr:uid="{00000000-0005-0000-0000-0000B6C80000}"/>
    <cellStyle name="Итог 3 3 3 7" xfId="52893" xr:uid="{00000000-0005-0000-0000-0000B7C80000}"/>
    <cellStyle name="Итог 3 3 4" xfId="52894" xr:uid="{00000000-0005-0000-0000-0000B8C80000}"/>
    <cellStyle name="Итог 3 3 4 2" xfId="52895" xr:uid="{00000000-0005-0000-0000-0000B9C80000}"/>
    <cellStyle name="Итог 3 3 4 2 2" xfId="52896" xr:uid="{00000000-0005-0000-0000-0000BAC80000}"/>
    <cellStyle name="Итог 3 3 4 2 3" xfId="52897" xr:uid="{00000000-0005-0000-0000-0000BBC80000}"/>
    <cellStyle name="Итог 3 3 4 3" xfId="52898" xr:uid="{00000000-0005-0000-0000-0000BCC80000}"/>
    <cellStyle name="Итог 3 3 4 3 2" xfId="52899" xr:uid="{00000000-0005-0000-0000-0000BDC80000}"/>
    <cellStyle name="Итог 3 3 4 3 3" xfId="52900" xr:uid="{00000000-0005-0000-0000-0000BEC80000}"/>
    <cellStyle name="Итог 3 3 4 4" xfId="52901" xr:uid="{00000000-0005-0000-0000-0000BFC80000}"/>
    <cellStyle name="Итог 3 3 4 4 2" xfId="52902" xr:uid="{00000000-0005-0000-0000-0000C0C80000}"/>
    <cellStyle name="Итог 3 3 4 4 3" xfId="52903" xr:uid="{00000000-0005-0000-0000-0000C1C80000}"/>
    <cellStyle name="Итог 3 3 4 5" xfId="52904" xr:uid="{00000000-0005-0000-0000-0000C2C80000}"/>
    <cellStyle name="Итог 3 3 4 6" xfId="52905" xr:uid="{00000000-0005-0000-0000-0000C3C80000}"/>
    <cellStyle name="Итог 3 3 4 7" xfId="52906" xr:uid="{00000000-0005-0000-0000-0000C4C80000}"/>
    <cellStyle name="Итог 3 3 5" xfId="52907" xr:uid="{00000000-0005-0000-0000-0000C5C80000}"/>
    <cellStyle name="Итог 3 3 5 2" xfId="52908" xr:uid="{00000000-0005-0000-0000-0000C6C80000}"/>
    <cellStyle name="Итог 3 3 5 3" xfId="52909" xr:uid="{00000000-0005-0000-0000-0000C7C80000}"/>
    <cellStyle name="Итог 3 3 6" xfId="52910" xr:uid="{00000000-0005-0000-0000-0000C8C80000}"/>
    <cellStyle name="Итог 3 3 6 2" xfId="52911" xr:uid="{00000000-0005-0000-0000-0000C9C80000}"/>
    <cellStyle name="Итог 3 3 6 3" xfId="52912" xr:uid="{00000000-0005-0000-0000-0000CAC80000}"/>
    <cellStyle name="Итог 3 3 7" xfId="52913" xr:uid="{00000000-0005-0000-0000-0000CBC80000}"/>
    <cellStyle name="Итог 3 3 8" xfId="52914" xr:uid="{00000000-0005-0000-0000-0000CCC80000}"/>
    <cellStyle name="Итог 3 4" xfId="27278" xr:uid="{00000000-0005-0000-0000-0000CDC80000}"/>
    <cellStyle name="Итог 3 4 2" xfId="27279" xr:uid="{00000000-0005-0000-0000-0000CEC80000}"/>
    <cellStyle name="Итог 3 4 2 2" xfId="52915" xr:uid="{00000000-0005-0000-0000-0000CFC80000}"/>
    <cellStyle name="Итог 3 4 2 2 2" xfId="52916" xr:uid="{00000000-0005-0000-0000-0000D0C80000}"/>
    <cellStyle name="Итог 3 4 2 2 2 2" xfId="52917" xr:uid="{00000000-0005-0000-0000-0000D1C80000}"/>
    <cellStyle name="Итог 3 4 2 2 2 3" xfId="52918" xr:uid="{00000000-0005-0000-0000-0000D2C80000}"/>
    <cellStyle name="Итог 3 4 2 2 3" xfId="52919" xr:uid="{00000000-0005-0000-0000-0000D3C80000}"/>
    <cellStyle name="Итог 3 4 2 2 3 2" xfId="52920" xr:uid="{00000000-0005-0000-0000-0000D4C80000}"/>
    <cellStyle name="Итог 3 4 2 2 3 3" xfId="52921" xr:uid="{00000000-0005-0000-0000-0000D5C80000}"/>
    <cellStyle name="Итог 3 4 2 2 4" xfId="52922" xr:uid="{00000000-0005-0000-0000-0000D6C80000}"/>
    <cellStyle name="Итог 3 4 2 2 4 2" xfId="52923" xr:uid="{00000000-0005-0000-0000-0000D7C80000}"/>
    <cellStyle name="Итог 3 4 2 2 4 3" xfId="52924" xr:uid="{00000000-0005-0000-0000-0000D8C80000}"/>
    <cellStyle name="Итог 3 4 2 2 5" xfId="52925" xr:uid="{00000000-0005-0000-0000-0000D9C80000}"/>
    <cellStyle name="Итог 3 4 2 2 6" xfId="52926" xr:uid="{00000000-0005-0000-0000-0000DAC80000}"/>
    <cellStyle name="Итог 3 4 2 2 7" xfId="52927" xr:uid="{00000000-0005-0000-0000-0000DBC80000}"/>
    <cellStyle name="Итог 3 4 2 3" xfId="52928" xr:uid="{00000000-0005-0000-0000-0000DCC80000}"/>
    <cellStyle name="Итог 3 4 2 3 2" xfId="52929" xr:uid="{00000000-0005-0000-0000-0000DDC80000}"/>
    <cellStyle name="Итог 3 4 2 3 3" xfId="52930" xr:uid="{00000000-0005-0000-0000-0000DEC80000}"/>
    <cellStyle name="Итог 3 4 2 4" xfId="52931" xr:uid="{00000000-0005-0000-0000-0000DFC80000}"/>
    <cellStyle name="Итог 3 4 2 4 2" xfId="52932" xr:uid="{00000000-0005-0000-0000-0000E0C80000}"/>
    <cellStyle name="Итог 3 4 2 4 3" xfId="52933" xr:uid="{00000000-0005-0000-0000-0000E1C80000}"/>
    <cellStyle name="Итог 3 4 2 5" xfId="52934" xr:uid="{00000000-0005-0000-0000-0000E2C80000}"/>
    <cellStyle name="Итог 3 4 2 5 2" xfId="52935" xr:uid="{00000000-0005-0000-0000-0000E3C80000}"/>
    <cellStyle name="Итог 3 4 2 5 3" xfId="52936" xr:uid="{00000000-0005-0000-0000-0000E4C80000}"/>
    <cellStyle name="Итог 3 4 2 6" xfId="52937" xr:uid="{00000000-0005-0000-0000-0000E5C80000}"/>
    <cellStyle name="Итог 3 4 2 7" xfId="52938" xr:uid="{00000000-0005-0000-0000-0000E6C80000}"/>
    <cellStyle name="Итог 3 4 3" xfId="52939" xr:uid="{00000000-0005-0000-0000-0000E7C80000}"/>
    <cellStyle name="Итог 3 4 3 2" xfId="52940" xr:uid="{00000000-0005-0000-0000-0000E8C80000}"/>
    <cellStyle name="Итог 3 4 3 2 2" xfId="52941" xr:uid="{00000000-0005-0000-0000-0000E9C80000}"/>
    <cellStyle name="Итог 3 4 3 2 3" xfId="52942" xr:uid="{00000000-0005-0000-0000-0000EAC80000}"/>
    <cellStyle name="Итог 3 4 3 3" xfId="52943" xr:uid="{00000000-0005-0000-0000-0000EBC80000}"/>
    <cellStyle name="Итог 3 4 3 3 2" xfId="52944" xr:uid="{00000000-0005-0000-0000-0000ECC80000}"/>
    <cellStyle name="Итог 3 4 3 3 3" xfId="52945" xr:uid="{00000000-0005-0000-0000-0000EDC80000}"/>
    <cellStyle name="Итог 3 4 3 4" xfId="52946" xr:uid="{00000000-0005-0000-0000-0000EEC80000}"/>
    <cellStyle name="Итог 3 4 3 4 2" xfId="52947" xr:uid="{00000000-0005-0000-0000-0000EFC80000}"/>
    <cellStyle name="Итог 3 4 3 4 3" xfId="52948" xr:uid="{00000000-0005-0000-0000-0000F0C80000}"/>
    <cellStyle name="Итог 3 4 3 5" xfId="52949" xr:uid="{00000000-0005-0000-0000-0000F1C80000}"/>
    <cellStyle name="Итог 3 4 3 6" xfId="52950" xr:uid="{00000000-0005-0000-0000-0000F2C80000}"/>
    <cellStyle name="Итог 3 4 3 7" xfId="52951" xr:uid="{00000000-0005-0000-0000-0000F3C80000}"/>
    <cellStyle name="Итог 3 4 4" xfId="52952" xr:uid="{00000000-0005-0000-0000-0000F4C80000}"/>
    <cellStyle name="Итог 3 4 4 2" xfId="52953" xr:uid="{00000000-0005-0000-0000-0000F5C80000}"/>
    <cellStyle name="Итог 3 4 4 2 2" xfId="52954" xr:uid="{00000000-0005-0000-0000-0000F6C80000}"/>
    <cellStyle name="Итог 3 4 4 2 3" xfId="52955" xr:uid="{00000000-0005-0000-0000-0000F7C80000}"/>
    <cellStyle name="Итог 3 4 4 3" xfId="52956" xr:uid="{00000000-0005-0000-0000-0000F8C80000}"/>
    <cellStyle name="Итог 3 4 4 3 2" xfId="52957" xr:uid="{00000000-0005-0000-0000-0000F9C80000}"/>
    <cellStyle name="Итог 3 4 4 3 3" xfId="52958" xr:uid="{00000000-0005-0000-0000-0000FAC80000}"/>
    <cellStyle name="Итог 3 4 4 4" xfId="52959" xr:uid="{00000000-0005-0000-0000-0000FBC80000}"/>
    <cellStyle name="Итог 3 4 4 4 2" xfId="52960" xr:uid="{00000000-0005-0000-0000-0000FCC80000}"/>
    <cellStyle name="Итог 3 4 4 4 3" xfId="52961" xr:uid="{00000000-0005-0000-0000-0000FDC80000}"/>
    <cellStyle name="Итог 3 4 4 5" xfId="52962" xr:uid="{00000000-0005-0000-0000-0000FEC80000}"/>
    <cellStyle name="Итог 3 4 4 6" xfId="52963" xr:uid="{00000000-0005-0000-0000-0000FFC80000}"/>
    <cellStyle name="Итог 3 4 4 7" xfId="52964" xr:uid="{00000000-0005-0000-0000-000000C90000}"/>
    <cellStyle name="Итог 3 4 5" xfId="52965" xr:uid="{00000000-0005-0000-0000-000001C90000}"/>
    <cellStyle name="Итог 3 4 5 2" xfId="52966" xr:uid="{00000000-0005-0000-0000-000002C90000}"/>
    <cellStyle name="Итог 3 4 5 3" xfId="52967" xr:uid="{00000000-0005-0000-0000-000003C90000}"/>
    <cellStyle name="Итог 3 4 6" xfId="52968" xr:uid="{00000000-0005-0000-0000-000004C90000}"/>
    <cellStyle name="Итог 3 4 6 2" xfId="52969" xr:uid="{00000000-0005-0000-0000-000005C90000}"/>
    <cellStyle name="Итог 3 4 6 3" xfId="52970" xr:uid="{00000000-0005-0000-0000-000006C90000}"/>
    <cellStyle name="Итог 3 4 7" xfId="52971" xr:uid="{00000000-0005-0000-0000-000007C90000}"/>
    <cellStyle name="Итог 3 4 8" xfId="52972" xr:uid="{00000000-0005-0000-0000-000008C90000}"/>
    <cellStyle name="Итог 3 5" xfId="27280" xr:uid="{00000000-0005-0000-0000-000009C90000}"/>
    <cellStyle name="Итог 3 5 2" xfId="27281" xr:uid="{00000000-0005-0000-0000-00000AC90000}"/>
    <cellStyle name="Итог 3 5 2 2" xfId="52973" xr:uid="{00000000-0005-0000-0000-00000BC90000}"/>
    <cellStyle name="Итог 3 5 2 2 2" xfId="52974" xr:uid="{00000000-0005-0000-0000-00000CC90000}"/>
    <cellStyle name="Итог 3 5 2 2 2 2" xfId="52975" xr:uid="{00000000-0005-0000-0000-00000DC90000}"/>
    <cellStyle name="Итог 3 5 2 2 2 3" xfId="52976" xr:uid="{00000000-0005-0000-0000-00000EC90000}"/>
    <cellStyle name="Итог 3 5 2 2 3" xfId="52977" xr:uid="{00000000-0005-0000-0000-00000FC90000}"/>
    <cellStyle name="Итог 3 5 2 2 3 2" xfId="52978" xr:uid="{00000000-0005-0000-0000-000010C90000}"/>
    <cellStyle name="Итог 3 5 2 2 3 3" xfId="52979" xr:uid="{00000000-0005-0000-0000-000011C90000}"/>
    <cellStyle name="Итог 3 5 2 2 4" xfId="52980" xr:uid="{00000000-0005-0000-0000-000012C90000}"/>
    <cellStyle name="Итог 3 5 2 2 4 2" xfId="52981" xr:uid="{00000000-0005-0000-0000-000013C90000}"/>
    <cellStyle name="Итог 3 5 2 2 4 3" xfId="52982" xr:uid="{00000000-0005-0000-0000-000014C90000}"/>
    <cellStyle name="Итог 3 5 2 2 5" xfId="52983" xr:uid="{00000000-0005-0000-0000-000015C90000}"/>
    <cellStyle name="Итог 3 5 2 2 6" xfId="52984" xr:uid="{00000000-0005-0000-0000-000016C90000}"/>
    <cellStyle name="Итог 3 5 2 2 7" xfId="52985" xr:uid="{00000000-0005-0000-0000-000017C90000}"/>
    <cellStyle name="Итог 3 5 2 3" xfId="52986" xr:uid="{00000000-0005-0000-0000-000018C90000}"/>
    <cellStyle name="Итог 3 5 2 3 2" xfId="52987" xr:uid="{00000000-0005-0000-0000-000019C90000}"/>
    <cellStyle name="Итог 3 5 2 3 3" xfId="52988" xr:uid="{00000000-0005-0000-0000-00001AC90000}"/>
    <cellStyle name="Итог 3 5 2 4" xfId="52989" xr:uid="{00000000-0005-0000-0000-00001BC90000}"/>
    <cellStyle name="Итог 3 5 2 4 2" xfId="52990" xr:uid="{00000000-0005-0000-0000-00001CC90000}"/>
    <cellStyle name="Итог 3 5 2 4 3" xfId="52991" xr:uid="{00000000-0005-0000-0000-00001DC90000}"/>
    <cellStyle name="Итог 3 5 2 5" xfId="52992" xr:uid="{00000000-0005-0000-0000-00001EC90000}"/>
    <cellStyle name="Итог 3 5 2 5 2" xfId="52993" xr:uid="{00000000-0005-0000-0000-00001FC90000}"/>
    <cellStyle name="Итог 3 5 2 5 3" xfId="52994" xr:uid="{00000000-0005-0000-0000-000020C90000}"/>
    <cellStyle name="Итог 3 5 2 6" xfId="52995" xr:uid="{00000000-0005-0000-0000-000021C90000}"/>
    <cellStyle name="Итог 3 5 2 7" xfId="52996" xr:uid="{00000000-0005-0000-0000-000022C90000}"/>
    <cellStyle name="Итог 3 5 3" xfId="52997" xr:uid="{00000000-0005-0000-0000-000023C90000}"/>
    <cellStyle name="Итог 3 5 3 2" xfId="52998" xr:uid="{00000000-0005-0000-0000-000024C90000}"/>
    <cellStyle name="Итог 3 5 3 2 2" xfId="52999" xr:uid="{00000000-0005-0000-0000-000025C90000}"/>
    <cellStyle name="Итог 3 5 3 2 3" xfId="53000" xr:uid="{00000000-0005-0000-0000-000026C90000}"/>
    <cellStyle name="Итог 3 5 3 3" xfId="53001" xr:uid="{00000000-0005-0000-0000-000027C90000}"/>
    <cellStyle name="Итог 3 5 3 3 2" xfId="53002" xr:uid="{00000000-0005-0000-0000-000028C90000}"/>
    <cellStyle name="Итог 3 5 3 3 3" xfId="53003" xr:uid="{00000000-0005-0000-0000-000029C90000}"/>
    <cellStyle name="Итог 3 5 3 4" xfId="53004" xr:uid="{00000000-0005-0000-0000-00002AC90000}"/>
    <cellStyle name="Итог 3 5 3 4 2" xfId="53005" xr:uid="{00000000-0005-0000-0000-00002BC90000}"/>
    <cellStyle name="Итог 3 5 3 4 3" xfId="53006" xr:uid="{00000000-0005-0000-0000-00002CC90000}"/>
    <cellStyle name="Итог 3 5 3 5" xfId="53007" xr:uid="{00000000-0005-0000-0000-00002DC90000}"/>
    <cellStyle name="Итог 3 5 3 6" xfId="53008" xr:uid="{00000000-0005-0000-0000-00002EC90000}"/>
    <cellStyle name="Итог 3 5 3 7" xfId="53009" xr:uid="{00000000-0005-0000-0000-00002FC90000}"/>
    <cellStyle name="Итог 3 5 4" xfId="53010" xr:uid="{00000000-0005-0000-0000-000030C90000}"/>
    <cellStyle name="Итог 3 5 4 2" xfId="53011" xr:uid="{00000000-0005-0000-0000-000031C90000}"/>
    <cellStyle name="Итог 3 5 4 2 2" xfId="53012" xr:uid="{00000000-0005-0000-0000-000032C90000}"/>
    <cellStyle name="Итог 3 5 4 2 3" xfId="53013" xr:uid="{00000000-0005-0000-0000-000033C90000}"/>
    <cellStyle name="Итог 3 5 4 3" xfId="53014" xr:uid="{00000000-0005-0000-0000-000034C90000}"/>
    <cellStyle name="Итог 3 5 4 3 2" xfId="53015" xr:uid="{00000000-0005-0000-0000-000035C90000}"/>
    <cellStyle name="Итог 3 5 4 3 3" xfId="53016" xr:uid="{00000000-0005-0000-0000-000036C90000}"/>
    <cellStyle name="Итог 3 5 4 4" xfId="53017" xr:uid="{00000000-0005-0000-0000-000037C90000}"/>
    <cellStyle name="Итог 3 5 4 4 2" xfId="53018" xr:uid="{00000000-0005-0000-0000-000038C90000}"/>
    <cellStyle name="Итог 3 5 4 4 3" xfId="53019" xr:uid="{00000000-0005-0000-0000-000039C90000}"/>
    <cellStyle name="Итог 3 5 4 5" xfId="53020" xr:uid="{00000000-0005-0000-0000-00003AC90000}"/>
    <cellStyle name="Итог 3 5 4 6" xfId="53021" xr:uid="{00000000-0005-0000-0000-00003BC90000}"/>
    <cellStyle name="Итог 3 5 4 7" xfId="53022" xr:uid="{00000000-0005-0000-0000-00003CC90000}"/>
    <cellStyle name="Итог 3 5 5" xfId="53023" xr:uid="{00000000-0005-0000-0000-00003DC90000}"/>
    <cellStyle name="Итог 3 5 5 2" xfId="53024" xr:uid="{00000000-0005-0000-0000-00003EC90000}"/>
    <cellStyle name="Итог 3 5 5 3" xfId="53025" xr:uid="{00000000-0005-0000-0000-00003FC90000}"/>
    <cellStyle name="Итог 3 5 6" xfId="53026" xr:uid="{00000000-0005-0000-0000-000040C90000}"/>
    <cellStyle name="Итог 3 5 6 2" xfId="53027" xr:uid="{00000000-0005-0000-0000-000041C90000}"/>
    <cellStyle name="Итог 3 5 6 3" xfId="53028" xr:uid="{00000000-0005-0000-0000-000042C90000}"/>
    <cellStyle name="Итог 3 5 7" xfId="53029" xr:uid="{00000000-0005-0000-0000-000043C90000}"/>
    <cellStyle name="Итог 3 5 8" xfId="53030" xr:uid="{00000000-0005-0000-0000-000044C90000}"/>
    <cellStyle name="Итог 3 6" xfId="27282" xr:uid="{00000000-0005-0000-0000-000045C90000}"/>
    <cellStyle name="Итог 3 6 2" xfId="27283" xr:uid="{00000000-0005-0000-0000-000046C90000}"/>
    <cellStyle name="Итог 3 6 2 2" xfId="53031" xr:uid="{00000000-0005-0000-0000-000047C90000}"/>
    <cellStyle name="Итог 3 6 2 2 2" xfId="53032" xr:uid="{00000000-0005-0000-0000-000048C90000}"/>
    <cellStyle name="Итог 3 6 2 2 2 2" xfId="53033" xr:uid="{00000000-0005-0000-0000-000049C90000}"/>
    <cellStyle name="Итог 3 6 2 2 2 3" xfId="53034" xr:uid="{00000000-0005-0000-0000-00004AC90000}"/>
    <cellStyle name="Итог 3 6 2 2 3" xfId="53035" xr:uid="{00000000-0005-0000-0000-00004BC90000}"/>
    <cellStyle name="Итог 3 6 2 2 3 2" xfId="53036" xr:uid="{00000000-0005-0000-0000-00004CC90000}"/>
    <cellStyle name="Итог 3 6 2 2 3 3" xfId="53037" xr:uid="{00000000-0005-0000-0000-00004DC90000}"/>
    <cellStyle name="Итог 3 6 2 2 4" xfId="53038" xr:uid="{00000000-0005-0000-0000-00004EC90000}"/>
    <cellStyle name="Итог 3 6 2 2 4 2" xfId="53039" xr:uid="{00000000-0005-0000-0000-00004FC90000}"/>
    <cellStyle name="Итог 3 6 2 2 4 3" xfId="53040" xr:uid="{00000000-0005-0000-0000-000050C90000}"/>
    <cellStyle name="Итог 3 6 2 2 5" xfId="53041" xr:uid="{00000000-0005-0000-0000-000051C90000}"/>
    <cellStyle name="Итог 3 6 2 2 6" xfId="53042" xr:uid="{00000000-0005-0000-0000-000052C90000}"/>
    <cellStyle name="Итог 3 6 2 2 7" xfId="53043" xr:uid="{00000000-0005-0000-0000-000053C90000}"/>
    <cellStyle name="Итог 3 6 2 3" xfId="53044" xr:uid="{00000000-0005-0000-0000-000054C90000}"/>
    <cellStyle name="Итог 3 6 2 3 2" xfId="53045" xr:uid="{00000000-0005-0000-0000-000055C90000}"/>
    <cellStyle name="Итог 3 6 2 3 3" xfId="53046" xr:uid="{00000000-0005-0000-0000-000056C90000}"/>
    <cellStyle name="Итог 3 6 2 4" xfId="53047" xr:uid="{00000000-0005-0000-0000-000057C90000}"/>
    <cellStyle name="Итог 3 6 2 4 2" xfId="53048" xr:uid="{00000000-0005-0000-0000-000058C90000}"/>
    <cellStyle name="Итог 3 6 2 4 3" xfId="53049" xr:uid="{00000000-0005-0000-0000-000059C90000}"/>
    <cellStyle name="Итог 3 6 2 5" xfId="53050" xr:uid="{00000000-0005-0000-0000-00005AC90000}"/>
    <cellStyle name="Итог 3 6 2 5 2" xfId="53051" xr:uid="{00000000-0005-0000-0000-00005BC90000}"/>
    <cellStyle name="Итог 3 6 2 5 3" xfId="53052" xr:uid="{00000000-0005-0000-0000-00005CC90000}"/>
    <cellStyle name="Итог 3 6 2 6" xfId="53053" xr:uid="{00000000-0005-0000-0000-00005DC90000}"/>
    <cellStyle name="Итог 3 6 2 7" xfId="53054" xr:uid="{00000000-0005-0000-0000-00005EC90000}"/>
    <cellStyle name="Итог 3 6 3" xfId="53055" xr:uid="{00000000-0005-0000-0000-00005FC90000}"/>
    <cellStyle name="Итог 3 6 3 2" xfId="53056" xr:uid="{00000000-0005-0000-0000-000060C90000}"/>
    <cellStyle name="Итог 3 6 3 2 2" xfId="53057" xr:uid="{00000000-0005-0000-0000-000061C90000}"/>
    <cellStyle name="Итог 3 6 3 2 3" xfId="53058" xr:uid="{00000000-0005-0000-0000-000062C90000}"/>
    <cellStyle name="Итог 3 6 3 3" xfId="53059" xr:uid="{00000000-0005-0000-0000-000063C90000}"/>
    <cellStyle name="Итог 3 6 3 3 2" xfId="53060" xr:uid="{00000000-0005-0000-0000-000064C90000}"/>
    <cellStyle name="Итог 3 6 3 3 3" xfId="53061" xr:uid="{00000000-0005-0000-0000-000065C90000}"/>
    <cellStyle name="Итог 3 6 3 4" xfId="53062" xr:uid="{00000000-0005-0000-0000-000066C90000}"/>
    <cellStyle name="Итог 3 6 3 4 2" xfId="53063" xr:uid="{00000000-0005-0000-0000-000067C90000}"/>
    <cellStyle name="Итог 3 6 3 4 3" xfId="53064" xr:uid="{00000000-0005-0000-0000-000068C90000}"/>
    <cellStyle name="Итог 3 6 3 5" xfId="53065" xr:uid="{00000000-0005-0000-0000-000069C90000}"/>
    <cellStyle name="Итог 3 6 3 6" xfId="53066" xr:uid="{00000000-0005-0000-0000-00006AC90000}"/>
    <cellStyle name="Итог 3 6 3 7" xfId="53067" xr:uid="{00000000-0005-0000-0000-00006BC90000}"/>
    <cellStyle name="Итог 3 6 4" xfId="53068" xr:uid="{00000000-0005-0000-0000-00006CC90000}"/>
    <cellStyle name="Итог 3 6 4 2" xfId="53069" xr:uid="{00000000-0005-0000-0000-00006DC90000}"/>
    <cellStyle name="Итог 3 6 4 2 2" xfId="53070" xr:uid="{00000000-0005-0000-0000-00006EC90000}"/>
    <cellStyle name="Итог 3 6 4 2 3" xfId="53071" xr:uid="{00000000-0005-0000-0000-00006FC90000}"/>
    <cellStyle name="Итог 3 6 4 3" xfId="53072" xr:uid="{00000000-0005-0000-0000-000070C90000}"/>
    <cellStyle name="Итог 3 6 4 3 2" xfId="53073" xr:uid="{00000000-0005-0000-0000-000071C90000}"/>
    <cellStyle name="Итог 3 6 4 3 3" xfId="53074" xr:uid="{00000000-0005-0000-0000-000072C90000}"/>
    <cellStyle name="Итог 3 6 4 4" xfId="53075" xr:uid="{00000000-0005-0000-0000-000073C90000}"/>
    <cellStyle name="Итог 3 6 4 4 2" xfId="53076" xr:uid="{00000000-0005-0000-0000-000074C90000}"/>
    <cellStyle name="Итог 3 6 4 4 3" xfId="53077" xr:uid="{00000000-0005-0000-0000-000075C90000}"/>
    <cellStyle name="Итог 3 6 4 5" xfId="53078" xr:uid="{00000000-0005-0000-0000-000076C90000}"/>
    <cellStyle name="Итог 3 6 4 6" xfId="53079" xr:uid="{00000000-0005-0000-0000-000077C90000}"/>
    <cellStyle name="Итог 3 6 4 7" xfId="53080" xr:uid="{00000000-0005-0000-0000-000078C90000}"/>
    <cellStyle name="Итог 3 6 5" xfId="53081" xr:uid="{00000000-0005-0000-0000-000079C90000}"/>
    <cellStyle name="Итог 3 6 5 2" xfId="53082" xr:uid="{00000000-0005-0000-0000-00007AC90000}"/>
    <cellStyle name="Итог 3 6 5 3" xfId="53083" xr:uid="{00000000-0005-0000-0000-00007BC90000}"/>
    <cellStyle name="Итог 3 6 6" xfId="53084" xr:uid="{00000000-0005-0000-0000-00007CC90000}"/>
    <cellStyle name="Итог 3 6 6 2" xfId="53085" xr:uid="{00000000-0005-0000-0000-00007DC90000}"/>
    <cellStyle name="Итог 3 6 6 3" xfId="53086" xr:uid="{00000000-0005-0000-0000-00007EC90000}"/>
    <cellStyle name="Итог 3 6 7" xfId="53087" xr:uid="{00000000-0005-0000-0000-00007FC90000}"/>
    <cellStyle name="Итог 3 6 8" xfId="53088" xr:uid="{00000000-0005-0000-0000-000080C90000}"/>
    <cellStyle name="Итог 3 7" xfId="27284" xr:uid="{00000000-0005-0000-0000-000081C90000}"/>
    <cellStyle name="Итог 3 7 2" xfId="27285" xr:uid="{00000000-0005-0000-0000-000082C90000}"/>
    <cellStyle name="Итог 3 7 2 2" xfId="53089" xr:uid="{00000000-0005-0000-0000-000083C90000}"/>
    <cellStyle name="Итог 3 7 2 2 2" xfId="53090" xr:uid="{00000000-0005-0000-0000-000084C90000}"/>
    <cellStyle name="Итог 3 7 2 2 2 2" xfId="53091" xr:uid="{00000000-0005-0000-0000-000085C90000}"/>
    <cellStyle name="Итог 3 7 2 2 2 3" xfId="53092" xr:uid="{00000000-0005-0000-0000-000086C90000}"/>
    <cellStyle name="Итог 3 7 2 2 3" xfId="53093" xr:uid="{00000000-0005-0000-0000-000087C90000}"/>
    <cellStyle name="Итог 3 7 2 2 3 2" xfId="53094" xr:uid="{00000000-0005-0000-0000-000088C90000}"/>
    <cellStyle name="Итог 3 7 2 2 3 3" xfId="53095" xr:uid="{00000000-0005-0000-0000-000089C90000}"/>
    <cellStyle name="Итог 3 7 2 2 4" xfId="53096" xr:uid="{00000000-0005-0000-0000-00008AC90000}"/>
    <cellStyle name="Итог 3 7 2 2 4 2" xfId="53097" xr:uid="{00000000-0005-0000-0000-00008BC90000}"/>
    <cellStyle name="Итог 3 7 2 2 4 3" xfId="53098" xr:uid="{00000000-0005-0000-0000-00008CC90000}"/>
    <cellStyle name="Итог 3 7 2 2 5" xfId="53099" xr:uid="{00000000-0005-0000-0000-00008DC90000}"/>
    <cellStyle name="Итог 3 7 2 2 6" xfId="53100" xr:uid="{00000000-0005-0000-0000-00008EC90000}"/>
    <cellStyle name="Итог 3 7 2 2 7" xfId="53101" xr:uid="{00000000-0005-0000-0000-00008FC90000}"/>
    <cellStyle name="Итог 3 7 2 3" xfId="53102" xr:uid="{00000000-0005-0000-0000-000090C90000}"/>
    <cellStyle name="Итог 3 7 2 3 2" xfId="53103" xr:uid="{00000000-0005-0000-0000-000091C90000}"/>
    <cellStyle name="Итог 3 7 2 3 3" xfId="53104" xr:uid="{00000000-0005-0000-0000-000092C90000}"/>
    <cellStyle name="Итог 3 7 2 4" xfId="53105" xr:uid="{00000000-0005-0000-0000-000093C90000}"/>
    <cellStyle name="Итог 3 7 2 4 2" xfId="53106" xr:uid="{00000000-0005-0000-0000-000094C90000}"/>
    <cellStyle name="Итог 3 7 2 4 3" xfId="53107" xr:uid="{00000000-0005-0000-0000-000095C90000}"/>
    <cellStyle name="Итог 3 7 2 5" xfId="53108" xr:uid="{00000000-0005-0000-0000-000096C90000}"/>
    <cellStyle name="Итог 3 7 2 5 2" xfId="53109" xr:uid="{00000000-0005-0000-0000-000097C90000}"/>
    <cellStyle name="Итог 3 7 2 5 3" xfId="53110" xr:uid="{00000000-0005-0000-0000-000098C90000}"/>
    <cellStyle name="Итог 3 7 2 6" xfId="53111" xr:uid="{00000000-0005-0000-0000-000099C90000}"/>
    <cellStyle name="Итог 3 7 2 7" xfId="53112" xr:uid="{00000000-0005-0000-0000-00009AC90000}"/>
    <cellStyle name="Итог 3 7 3" xfId="53113" xr:uid="{00000000-0005-0000-0000-00009BC90000}"/>
    <cellStyle name="Итог 3 7 3 2" xfId="53114" xr:uid="{00000000-0005-0000-0000-00009CC90000}"/>
    <cellStyle name="Итог 3 7 3 2 2" xfId="53115" xr:uid="{00000000-0005-0000-0000-00009DC90000}"/>
    <cellStyle name="Итог 3 7 3 2 3" xfId="53116" xr:uid="{00000000-0005-0000-0000-00009EC90000}"/>
    <cellStyle name="Итог 3 7 3 3" xfId="53117" xr:uid="{00000000-0005-0000-0000-00009FC90000}"/>
    <cellStyle name="Итог 3 7 3 3 2" xfId="53118" xr:uid="{00000000-0005-0000-0000-0000A0C90000}"/>
    <cellStyle name="Итог 3 7 3 3 3" xfId="53119" xr:uid="{00000000-0005-0000-0000-0000A1C90000}"/>
    <cellStyle name="Итог 3 7 3 4" xfId="53120" xr:uid="{00000000-0005-0000-0000-0000A2C90000}"/>
    <cellStyle name="Итог 3 7 3 4 2" xfId="53121" xr:uid="{00000000-0005-0000-0000-0000A3C90000}"/>
    <cellStyle name="Итог 3 7 3 4 3" xfId="53122" xr:uid="{00000000-0005-0000-0000-0000A4C90000}"/>
    <cellStyle name="Итог 3 7 3 5" xfId="53123" xr:uid="{00000000-0005-0000-0000-0000A5C90000}"/>
    <cellStyle name="Итог 3 7 3 6" xfId="53124" xr:uid="{00000000-0005-0000-0000-0000A6C90000}"/>
    <cellStyle name="Итог 3 7 3 7" xfId="53125" xr:uid="{00000000-0005-0000-0000-0000A7C90000}"/>
    <cellStyle name="Итог 3 7 4" xfId="53126" xr:uid="{00000000-0005-0000-0000-0000A8C90000}"/>
    <cellStyle name="Итог 3 7 4 2" xfId="53127" xr:uid="{00000000-0005-0000-0000-0000A9C90000}"/>
    <cellStyle name="Итог 3 7 4 2 2" xfId="53128" xr:uid="{00000000-0005-0000-0000-0000AAC90000}"/>
    <cellStyle name="Итог 3 7 4 2 3" xfId="53129" xr:uid="{00000000-0005-0000-0000-0000ABC90000}"/>
    <cellStyle name="Итог 3 7 4 3" xfId="53130" xr:uid="{00000000-0005-0000-0000-0000ACC90000}"/>
    <cellStyle name="Итог 3 7 4 3 2" xfId="53131" xr:uid="{00000000-0005-0000-0000-0000ADC90000}"/>
    <cellStyle name="Итог 3 7 4 3 3" xfId="53132" xr:uid="{00000000-0005-0000-0000-0000AEC90000}"/>
    <cellStyle name="Итог 3 7 4 4" xfId="53133" xr:uid="{00000000-0005-0000-0000-0000AFC90000}"/>
    <cellStyle name="Итог 3 7 4 4 2" xfId="53134" xr:uid="{00000000-0005-0000-0000-0000B0C90000}"/>
    <cellStyle name="Итог 3 7 4 4 3" xfId="53135" xr:uid="{00000000-0005-0000-0000-0000B1C90000}"/>
    <cellStyle name="Итог 3 7 4 5" xfId="53136" xr:uid="{00000000-0005-0000-0000-0000B2C90000}"/>
    <cellStyle name="Итог 3 7 4 6" xfId="53137" xr:uid="{00000000-0005-0000-0000-0000B3C90000}"/>
    <cellStyle name="Итог 3 7 4 7" xfId="53138" xr:uid="{00000000-0005-0000-0000-0000B4C90000}"/>
    <cellStyle name="Итог 3 7 5" xfId="53139" xr:uid="{00000000-0005-0000-0000-0000B5C90000}"/>
    <cellStyle name="Итог 3 7 5 2" xfId="53140" xr:uid="{00000000-0005-0000-0000-0000B6C90000}"/>
    <cellStyle name="Итог 3 7 5 3" xfId="53141" xr:uid="{00000000-0005-0000-0000-0000B7C90000}"/>
    <cellStyle name="Итог 3 7 6" xfId="53142" xr:uid="{00000000-0005-0000-0000-0000B8C90000}"/>
    <cellStyle name="Итог 3 7 6 2" xfId="53143" xr:uid="{00000000-0005-0000-0000-0000B9C90000}"/>
    <cellStyle name="Итог 3 7 6 3" xfId="53144" xr:uid="{00000000-0005-0000-0000-0000BAC90000}"/>
    <cellStyle name="Итог 3 7 7" xfId="53145" xr:uid="{00000000-0005-0000-0000-0000BBC90000}"/>
    <cellStyle name="Итог 3 7 8" xfId="53146" xr:uid="{00000000-0005-0000-0000-0000BCC90000}"/>
    <cellStyle name="Итог 3 8" xfId="27286" xr:uid="{00000000-0005-0000-0000-0000BDC90000}"/>
    <cellStyle name="Итог 3 8 2" xfId="27287" xr:uid="{00000000-0005-0000-0000-0000BEC90000}"/>
    <cellStyle name="Итог 3 8 2 2" xfId="53147" xr:uid="{00000000-0005-0000-0000-0000BFC90000}"/>
    <cellStyle name="Итог 3 8 2 2 2" xfId="53148" xr:uid="{00000000-0005-0000-0000-0000C0C90000}"/>
    <cellStyle name="Итог 3 8 2 2 2 2" xfId="53149" xr:uid="{00000000-0005-0000-0000-0000C1C90000}"/>
    <cellStyle name="Итог 3 8 2 2 2 3" xfId="53150" xr:uid="{00000000-0005-0000-0000-0000C2C90000}"/>
    <cellStyle name="Итог 3 8 2 2 3" xfId="53151" xr:uid="{00000000-0005-0000-0000-0000C3C90000}"/>
    <cellStyle name="Итог 3 8 2 2 3 2" xfId="53152" xr:uid="{00000000-0005-0000-0000-0000C4C90000}"/>
    <cellStyle name="Итог 3 8 2 2 3 3" xfId="53153" xr:uid="{00000000-0005-0000-0000-0000C5C90000}"/>
    <cellStyle name="Итог 3 8 2 2 4" xfId="53154" xr:uid="{00000000-0005-0000-0000-0000C6C90000}"/>
    <cellStyle name="Итог 3 8 2 2 4 2" xfId="53155" xr:uid="{00000000-0005-0000-0000-0000C7C90000}"/>
    <cellStyle name="Итог 3 8 2 2 4 3" xfId="53156" xr:uid="{00000000-0005-0000-0000-0000C8C90000}"/>
    <cellStyle name="Итог 3 8 2 2 5" xfId="53157" xr:uid="{00000000-0005-0000-0000-0000C9C90000}"/>
    <cellStyle name="Итог 3 8 2 2 6" xfId="53158" xr:uid="{00000000-0005-0000-0000-0000CAC90000}"/>
    <cellStyle name="Итог 3 8 2 2 7" xfId="53159" xr:uid="{00000000-0005-0000-0000-0000CBC90000}"/>
    <cellStyle name="Итог 3 8 2 3" xfId="53160" xr:uid="{00000000-0005-0000-0000-0000CCC90000}"/>
    <cellStyle name="Итог 3 8 2 3 2" xfId="53161" xr:uid="{00000000-0005-0000-0000-0000CDC90000}"/>
    <cellStyle name="Итог 3 8 2 3 3" xfId="53162" xr:uid="{00000000-0005-0000-0000-0000CEC90000}"/>
    <cellStyle name="Итог 3 8 2 4" xfId="53163" xr:uid="{00000000-0005-0000-0000-0000CFC90000}"/>
    <cellStyle name="Итог 3 8 2 4 2" xfId="53164" xr:uid="{00000000-0005-0000-0000-0000D0C90000}"/>
    <cellStyle name="Итог 3 8 2 4 3" xfId="53165" xr:uid="{00000000-0005-0000-0000-0000D1C90000}"/>
    <cellStyle name="Итог 3 8 2 5" xfId="53166" xr:uid="{00000000-0005-0000-0000-0000D2C90000}"/>
    <cellStyle name="Итог 3 8 2 5 2" xfId="53167" xr:uid="{00000000-0005-0000-0000-0000D3C90000}"/>
    <cellStyle name="Итог 3 8 2 5 3" xfId="53168" xr:uid="{00000000-0005-0000-0000-0000D4C90000}"/>
    <cellStyle name="Итог 3 8 2 6" xfId="53169" xr:uid="{00000000-0005-0000-0000-0000D5C90000}"/>
    <cellStyle name="Итог 3 8 2 7" xfId="53170" xr:uid="{00000000-0005-0000-0000-0000D6C90000}"/>
    <cellStyle name="Итог 3 8 3" xfId="53171" xr:uid="{00000000-0005-0000-0000-0000D7C90000}"/>
    <cellStyle name="Итог 3 8 3 2" xfId="53172" xr:uid="{00000000-0005-0000-0000-0000D8C90000}"/>
    <cellStyle name="Итог 3 8 3 2 2" xfId="53173" xr:uid="{00000000-0005-0000-0000-0000D9C90000}"/>
    <cellStyle name="Итог 3 8 3 2 3" xfId="53174" xr:uid="{00000000-0005-0000-0000-0000DAC90000}"/>
    <cellStyle name="Итог 3 8 3 3" xfId="53175" xr:uid="{00000000-0005-0000-0000-0000DBC90000}"/>
    <cellStyle name="Итог 3 8 3 3 2" xfId="53176" xr:uid="{00000000-0005-0000-0000-0000DCC90000}"/>
    <cellStyle name="Итог 3 8 3 3 3" xfId="53177" xr:uid="{00000000-0005-0000-0000-0000DDC90000}"/>
    <cellStyle name="Итог 3 8 3 4" xfId="53178" xr:uid="{00000000-0005-0000-0000-0000DEC90000}"/>
    <cellStyle name="Итог 3 8 3 4 2" xfId="53179" xr:uid="{00000000-0005-0000-0000-0000DFC90000}"/>
    <cellStyle name="Итог 3 8 3 4 3" xfId="53180" xr:uid="{00000000-0005-0000-0000-0000E0C90000}"/>
    <cellStyle name="Итог 3 8 3 5" xfId="53181" xr:uid="{00000000-0005-0000-0000-0000E1C90000}"/>
    <cellStyle name="Итог 3 8 3 6" xfId="53182" xr:uid="{00000000-0005-0000-0000-0000E2C90000}"/>
    <cellStyle name="Итог 3 8 3 7" xfId="53183" xr:uid="{00000000-0005-0000-0000-0000E3C90000}"/>
    <cellStyle name="Итог 3 8 4" xfId="53184" xr:uid="{00000000-0005-0000-0000-0000E4C90000}"/>
    <cellStyle name="Итог 3 8 4 2" xfId="53185" xr:uid="{00000000-0005-0000-0000-0000E5C90000}"/>
    <cellStyle name="Итог 3 8 4 2 2" xfId="53186" xr:uid="{00000000-0005-0000-0000-0000E6C90000}"/>
    <cellStyle name="Итог 3 8 4 2 3" xfId="53187" xr:uid="{00000000-0005-0000-0000-0000E7C90000}"/>
    <cellStyle name="Итог 3 8 4 3" xfId="53188" xr:uid="{00000000-0005-0000-0000-0000E8C90000}"/>
    <cellStyle name="Итог 3 8 4 3 2" xfId="53189" xr:uid="{00000000-0005-0000-0000-0000E9C90000}"/>
    <cellStyle name="Итог 3 8 4 3 3" xfId="53190" xr:uid="{00000000-0005-0000-0000-0000EAC90000}"/>
    <cellStyle name="Итог 3 8 4 4" xfId="53191" xr:uid="{00000000-0005-0000-0000-0000EBC90000}"/>
    <cellStyle name="Итог 3 8 4 4 2" xfId="53192" xr:uid="{00000000-0005-0000-0000-0000ECC90000}"/>
    <cellStyle name="Итог 3 8 4 4 3" xfId="53193" xr:uid="{00000000-0005-0000-0000-0000EDC90000}"/>
    <cellStyle name="Итог 3 8 4 5" xfId="53194" xr:uid="{00000000-0005-0000-0000-0000EEC90000}"/>
    <cellStyle name="Итог 3 8 4 6" xfId="53195" xr:uid="{00000000-0005-0000-0000-0000EFC90000}"/>
    <cellStyle name="Итог 3 8 4 7" xfId="53196" xr:uid="{00000000-0005-0000-0000-0000F0C90000}"/>
    <cellStyle name="Итог 3 8 5" xfId="53197" xr:uid="{00000000-0005-0000-0000-0000F1C90000}"/>
    <cellStyle name="Итог 3 8 5 2" xfId="53198" xr:uid="{00000000-0005-0000-0000-0000F2C90000}"/>
    <cellStyle name="Итог 3 8 5 3" xfId="53199" xr:uid="{00000000-0005-0000-0000-0000F3C90000}"/>
    <cellStyle name="Итог 3 8 6" xfId="53200" xr:uid="{00000000-0005-0000-0000-0000F4C90000}"/>
    <cellStyle name="Итог 3 8 6 2" xfId="53201" xr:uid="{00000000-0005-0000-0000-0000F5C90000}"/>
    <cellStyle name="Итог 3 8 6 3" xfId="53202" xr:uid="{00000000-0005-0000-0000-0000F6C90000}"/>
    <cellStyle name="Итог 3 8 7" xfId="53203" xr:uid="{00000000-0005-0000-0000-0000F7C90000}"/>
    <cellStyle name="Итог 3 8 8" xfId="53204" xr:uid="{00000000-0005-0000-0000-0000F8C90000}"/>
    <cellStyle name="Итог 3 9" xfId="27288" xr:uid="{00000000-0005-0000-0000-0000F9C90000}"/>
    <cellStyle name="Итог 3 9 2" xfId="27289" xr:uid="{00000000-0005-0000-0000-0000FAC90000}"/>
    <cellStyle name="Итог 3 9 2 2" xfId="53205" xr:uid="{00000000-0005-0000-0000-0000FBC90000}"/>
    <cellStyle name="Итог 3 9 2 2 2" xfId="53206" xr:uid="{00000000-0005-0000-0000-0000FCC90000}"/>
    <cellStyle name="Итог 3 9 2 2 2 2" xfId="53207" xr:uid="{00000000-0005-0000-0000-0000FDC90000}"/>
    <cellStyle name="Итог 3 9 2 2 2 3" xfId="53208" xr:uid="{00000000-0005-0000-0000-0000FEC90000}"/>
    <cellStyle name="Итог 3 9 2 2 3" xfId="53209" xr:uid="{00000000-0005-0000-0000-0000FFC90000}"/>
    <cellStyle name="Итог 3 9 2 2 3 2" xfId="53210" xr:uid="{00000000-0005-0000-0000-000000CA0000}"/>
    <cellStyle name="Итог 3 9 2 2 3 3" xfId="53211" xr:uid="{00000000-0005-0000-0000-000001CA0000}"/>
    <cellStyle name="Итог 3 9 2 2 4" xfId="53212" xr:uid="{00000000-0005-0000-0000-000002CA0000}"/>
    <cellStyle name="Итог 3 9 2 2 4 2" xfId="53213" xr:uid="{00000000-0005-0000-0000-000003CA0000}"/>
    <cellStyle name="Итог 3 9 2 2 4 3" xfId="53214" xr:uid="{00000000-0005-0000-0000-000004CA0000}"/>
    <cellStyle name="Итог 3 9 2 2 5" xfId="53215" xr:uid="{00000000-0005-0000-0000-000005CA0000}"/>
    <cellStyle name="Итог 3 9 2 2 6" xfId="53216" xr:uid="{00000000-0005-0000-0000-000006CA0000}"/>
    <cellStyle name="Итог 3 9 2 2 7" xfId="53217" xr:uid="{00000000-0005-0000-0000-000007CA0000}"/>
    <cellStyle name="Итог 3 9 2 3" xfId="53218" xr:uid="{00000000-0005-0000-0000-000008CA0000}"/>
    <cellStyle name="Итог 3 9 2 3 2" xfId="53219" xr:uid="{00000000-0005-0000-0000-000009CA0000}"/>
    <cellStyle name="Итог 3 9 2 3 3" xfId="53220" xr:uid="{00000000-0005-0000-0000-00000ACA0000}"/>
    <cellStyle name="Итог 3 9 2 4" xfId="53221" xr:uid="{00000000-0005-0000-0000-00000BCA0000}"/>
    <cellStyle name="Итог 3 9 2 4 2" xfId="53222" xr:uid="{00000000-0005-0000-0000-00000CCA0000}"/>
    <cellStyle name="Итог 3 9 2 4 3" xfId="53223" xr:uid="{00000000-0005-0000-0000-00000DCA0000}"/>
    <cellStyle name="Итог 3 9 2 5" xfId="53224" xr:uid="{00000000-0005-0000-0000-00000ECA0000}"/>
    <cellStyle name="Итог 3 9 2 5 2" xfId="53225" xr:uid="{00000000-0005-0000-0000-00000FCA0000}"/>
    <cellStyle name="Итог 3 9 2 5 3" xfId="53226" xr:uid="{00000000-0005-0000-0000-000010CA0000}"/>
    <cellStyle name="Итог 3 9 2 6" xfId="53227" xr:uid="{00000000-0005-0000-0000-000011CA0000}"/>
    <cellStyle name="Итог 3 9 2 7" xfId="53228" xr:uid="{00000000-0005-0000-0000-000012CA0000}"/>
    <cellStyle name="Итог 3 9 3" xfId="53229" xr:uid="{00000000-0005-0000-0000-000013CA0000}"/>
    <cellStyle name="Итог 3 9 3 2" xfId="53230" xr:uid="{00000000-0005-0000-0000-000014CA0000}"/>
    <cellStyle name="Итог 3 9 3 2 2" xfId="53231" xr:uid="{00000000-0005-0000-0000-000015CA0000}"/>
    <cellStyle name="Итог 3 9 3 2 3" xfId="53232" xr:uid="{00000000-0005-0000-0000-000016CA0000}"/>
    <cellStyle name="Итог 3 9 3 3" xfId="53233" xr:uid="{00000000-0005-0000-0000-000017CA0000}"/>
    <cellStyle name="Итог 3 9 3 3 2" xfId="53234" xr:uid="{00000000-0005-0000-0000-000018CA0000}"/>
    <cellStyle name="Итог 3 9 3 3 3" xfId="53235" xr:uid="{00000000-0005-0000-0000-000019CA0000}"/>
    <cellStyle name="Итог 3 9 3 4" xfId="53236" xr:uid="{00000000-0005-0000-0000-00001ACA0000}"/>
    <cellStyle name="Итог 3 9 3 4 2" xfId="53237" xr:uid="{00000000-0005-0000-0000-00001BCA0000}"/>
    <cellStyle name="Итог 3 9 3 4 3" xfId="53238" xr:uid="{00000000-0005-0000-0000-00001CCA0000}"/>
    <cellStyle name="Итог 3 9 3 5" xfId="53239" xr:uid="{00000000-0005-0000-0000-00001DCA0000}"/>
    <cellStyle name="Итог 3 9 3 6" xfId="53240" xr:uid="{00000000-0005-0000-0000-00001ECA0000}"/>
    <cellStyle name="Итог 3 9 3 7" xfId="53241" xr:uid="{00000000-0005-0000-0000-00001FCA0000}"/>
    <cellStyle name="Итог 3 9 4" xfId="53242" xr:uid="{00000000-0005-0000-0000-000020CA0000}"/>
    <cellStyle name="Итог 3 9 4 2" xfId="53243" xr:uid="{00000000-0005-0000-0000-000021CA0000}"/>
    <cellStyle name="Итог 3 9 4 2 2" xfId="53244" xr:uid="{00000000-0005-0000-0000-000022CA0000}"/>
    <cellStyle name="Итог 3 9 4 2 3" xfId="53245" xr:uid="{00000000-0005-0000-0000-000023CA0000}"/>
    <cellStyle name="Итог 3 9 4 3" xfId="53246" xr:uid="{00000000-0005-0000-0000-000024CA0000}"/>
    <cellStyle name="Итог 3 9 4 3 2" xfId="53247" xr:uid="{00000000-0005-0000-0000-000025CA0000}"/>
    <cellStyle name="Итог 3 9 4 3 3" xfId="53248" xr:uid="{00000000-0005-0000-0000-000026CA0000}"/>
    <cellStyle name="Итог 3 9 4 4" xfId="53249" xr:uid="{00000000-0005-0000-0000-000027CA0000}"/>
    <cellStyle name="Итог 3 9 4 4 2" xfId="53250" xr:uid="{00000000-0005-0000-0000-000028CA0000}"/>
    <cellStyle name="Итог 3 9 4 4 3" xfId="53251" xr:uid="{00000000-0005-0000-0000-000029CA0000}"/>
    <cellStyle name="Итог 3 9 4 5" xfId="53252" xr:uid="{00000000-0005-0000-0000-00002ACA0000}"/>
    <cellStyle name="Итог 3 9 4 6" xfId="53253" xr:uid="{00000000-0005-0000-0000-00002BCA0000}"/>
    <cellStyle name="Итог 3 9 4 7" xfId="53254" xr:uid="{00000000-0005-0000-0000-00002CCA0000}"/>
    <cellStyle name="Итог 3 9 5" xfId="53255" xr:uid="{00000000-0005-0000-0000-00002DCA0000}"/>
    <cellStyle name="Итог 3 9 5 2" xfId="53256" xr:uid="{00000000-0005-0000-0000-00002ECA0000}"/>
    <cellStyle name="Итог 3 9 5 3" xfId="53257" xr:uid="{00000000-0005-0000-0000-00002FCA0000}"/>
    <cellStyle name="Итог 3 9 6" xfId="53258" xr:uid="{00000000-0005-0000-0000-000030CA0000}"/>
    <cellStyle name="Итог 3 9 6 2" xfId="53259" xr:uid="{00000000-0005-0000-0000-000031CA0000}"/>
    <cellStyle name="Итог 3 9 6 3" xfId="53260" xr:uid="{00000000-0005-0000-0000-000032CA0000}"/>
    <cellStyle name="Итог 3 9 7" xfId="53261" xr:uid="{00000000-0005-0000-0000-000033CA0000}"/>
    <cellStyle name="Итог 3 9 8" xfId="53262" xr:uid="{00000000-0005-0000-0000-000034CA0000}"/>
    <cellStyle name="Итог 3_2013Прогноз" xfId="27290" xr:uid="{00000000-0005-0000-0000-000035CA0000}"/>
    <cellStyle name="Итог 4" xfId="27291" xr:uid="{00000000-0005-0000-0000-000036CA0000}"/>
    <cellStyle name="Итог 4 10" xfId="27292" xr:uid="{00000000-0005-0000-0000-000037CA0000}"/>
    <cellStyle name="Итог 4 10 2" xfId="27293" xr:uid="{00000000-0005-0000-0000-000038CA0000}"/>
    <cellStyle name="Итог 4 11" xfId="27294" xr:uid="{00000000-0005-0000-0000-000039CA0000}"/>
    <cellStyle name="Итог 4 12" xfId="27295" xr:uid="{00000000-0005-0000-0000-00003ACA0000}"/>
    <cellStyle name="Итог 4 2" xfId="27296" xr:uid="{00000000-0005-0000-0000-00003BCA0000}"/>
    <cellStyle name="Итог 4 2 2" xfId="27297" xr:uid="{00000000-0005-0000-0000-00003CCA0000}"/>
    <cellStyle name="Итог 4 2 2 2" xfId="27298" xr:uid="{00000000-0005-0000-0000-00003DCA0000}"/>
    <cellStyle name="Итог 4 2 2 2 2" xfId="53263" xr:uid="{00000000-0005-0000-0000-00003ECA0000}"/>
    <cellStyle name="Итог 4 2 2 2 3" xfId="53264" xr:uid="{00000000-0005-0000-0000-00003FCA0000}"/>
    <cellStyle name="Итог 4 2 2 3" xfId="53265" xr:uid="{00000000-0005-0000-0000-000040CA0000}"/>
    <cellStyle name="Итог 4 2 2 3 2" xfId="53266" xr:uid="{00000000-0005-0000-0000-000041CA0000}"/>
    <cellStyle name="Итог 4 2 2 3 3" xfId="53267" xr:uid="{00000000-0005-0000-0000-000042CA0000}"/>
    <cellStyle name="Итог 4 2 2 4" xfId="53268" xr:uid="{00000000-0005-0000-0000-000043CA0000}"/>
    <cellStyle name="Итог 4 2 2 4 2" xfId="53269" xr:uid="{00000000-0005-0000-0000-000044CA0000}"/>
    <cellStyle name="Итог 4 2 2 4 3" xfId="53270" xr:uid="{00000000-0005-0000-0000-000045CA0000}"/>
    <cellStyle name="Итог 4 2 2 5" xfId="53271" xr:uid="{00000000-0005-0000-0000-000046CA0000}"/>
    <cellStyle name="Итог 4 2 2 6" xfId="53272" xr:uid="{00000000-0005-0000-0000-000047CA0000}"/>
    <cellStyle name="Итог 4 2 2 7" xfId="53273" xr:uid="{00000000-0005-0000-0000-000048CA0000}"/>
    <cellStyle name="Итог 4 2 3" xfId="27299" xr:uid="{00000000-0005-0000-0000-000049CA0000}"/>
    <cellStyle name="Итог 4 2 3 2" xfId="27300" xr:uid="{00000000-0005-0000-0000-00004ACA0000}"/>
    <cellStyle name="Итог 4 2 3 3" xfId="53274" xr:uid="{00000000-0005-0000-0000-00004BCA0000}"/>
    <cellStyle name="Итог 4 2 4" xfId="27301" xr:uid="{00000000-0005-0000-0000-00004CCA0000}"/>
    <cellStyle name="Итог 4 2 4 2" xfId="27302" xr:uid="{00000000-0005-0000-0000-00004DCA0000}"/>
    <cellStyle name="Итог 4 2 4 3" xfId="53275" xr:uid="{00000000-0005-0000-0000-00004ECA0000}"/>
    <cellStyle name="Итог 4 2 5" xfId="27303" xr:uid="{00000000-0005-0000-0000-00004FCA0000}"/>
    <cellStyle name="Итог 4 2 5 2" xfId="27304" xr:uid="{00000000-0005-0000-0000-000050CA0000}"/>
    <cellStyle name="Итог 4 2 5 3" xfId="53276" xr:uid="{00000000-0005-0000-0000-000051CA0000}"/>
    <cellStyle name="Итог 4 2 6" xfId="27305" xr:uid="{00000000-0005-0000-0000-000052CA0000}"/>
    <cellStyle name="Итог 4 2 7" xfId="27306" xr:uid="{00000000-0005-0000-0000-000053CA0000}"/>
    <cellStyle name="Итог 4 2_2014БП" xfId="27307" xr:uid="{00000000-0005-0000-0000-000054CA0000}"/>
    <cellStyle name="Итог 4 3" xfId="27308" xr:uid="{00000000-0005-0000-0000-000055CA0000}"/>
    <cellStyle name="Итог 4 3 2" xfId="27309" xr:uid="{00000000-0005-0000-0000-000056CA0000}"/>
    <cellStyle name="Итог 4 3 2 2" xfId="53277" xr:uid="{00000000-0005-0000-0000-000057CA0000}"/>
    <cellStyle name="Итог 4 3 2 3" xfId="53278" xr:uid="{00000000-0005-0000-0000-000058CA0000}"/>
    <cellStyle name="Итог 4 3 3" xfId="53279" xr:uid="{00000000-0005-0000-0000-000059CA0000}"/>
    <cellStyle name="Итог 4 3 3 2" xfId="53280" xr:uid="{00000000-0005-0000-0000-00005ACA0000}"/>
    <cellStyle name="Итог 4 3 3 3" xfId="53281" xr:uid="{00000000-0005-0000-0000-00005BCA0000}"/>
    <cellStyle name="Итог 4 3 4" xfId="53282" xr:uid="{00000000-0005-0000-0000-00005CCA0000}"/>
    <cellStyle name="Итог 4 3 4 2" xfId="53283" xr:uid="{00000000-0005-0000-0000-00005DCA0000}"/>
    <cellStyle name="Итог 4 3 4 3" xfId="53284" xr:uid="{00000000-0005-0000-0000-00005ECA0000}"/>
    <cellStyle name="Итог 4 3 5" xfId="53285" xr:uid="{00000000-0005-0000-0000-00005FCA0000}"/>
    <cellStyle name="Итог 4 3 6" xfId="53286" xr:uid="{00000000-0005-0000-0000-000060CA0000}"/>
    <cellStyle name="Итог 4 3 7" xfId="53287" xr:uid="{00000000-0005-0000-0000-000061CA0000}"/>
    <cellStyle name="Итог 4 4" xfId="27310" xr:uid="{00000000-0005-0000-0000-000062CA0000}"/>
    <cellStyle name="Итог 4 4 2" xfId="27311" xr:uid="{00000000-0005-0000-0000-000063CA0000}"/>
    <cellStyle name="Итог 4 4 2 2" xfId="53288" xr:uid="{00000000-0005-0000-0000-000064CA0000}"/>
    <cellStyle name="Итог 4 4 2 3" xfId="53289" xr:uid="{00000000-0005-0000-0000-000065CA0000}"/>
    <cellStyle name="Итог 4 4 3" xfId="53290" xr:uid="{00000000-0005-0000-0000-000066CA0000}"/>
    <cellStyle name="Итог 4 4 3 2" xfId="53291" xr:uid="{00000000-0005-0000-0000-000067CA0000}"/>
    <cellStyle name="Итог 4 4 3 3" xfId="53292" xr:uid="{00000000-0005-0000-0000-000068CA0000}"/>
    <cellStyle name="Итог 4 4 4" xfId="53293" xr:uid="{00000000-0005-0000-0000-000069CA0000}"/>
    <cellStyle name="Итог 4 4 4 2" xfId="53294" xr:uid="{00000000-0005-0000-0000-00006ACA0000}"/>
    <cellStyle name="Итог 4 4 4 3" xfId="53295" xr:uid="{00000000-0005-0000-0000-00006BCA0000}"/>
    <cellStyle name="Итог 4 4 5" xfId="53296" xr:uid="{00000000-0005-0000-0000-00006CCA0000}"/>
    <cellStyle name="Итог 4 4 6" xfId="53297" xr:uid="{00000000-0005-0000-0000-00006DCA0000}"/>
    <cellStyle name="Итог 4 4 7" xfId="53298" xr:uid="{00000000-0005-0000-0000-00006ECA0000}"/>
    <cellStyle name="Итог 4 5" xfId="27312" xr:uid="{00000000-0005-0000-0000-00006FCA0000}"/>
    <cellStyle name="Итог 4 5 2" xfId="27313" xr:uid="{00000000-0005-0000-0000-000070CA0000}"/>
    <cellStyle name="Итог 4 5 3" xfId="53299" xr:uid="{00000000-0005-0000-0000-000071CA0000}"/>
    <cellStyle name="Итог 4 6" xfId="27314" xr:uid="{00000000-0005-0000-0000-000072CA0000}"/>
    <cellStyle name="Итог 4 6 2" xfId="27315" xr:uid="{00000000-0005-0000-0000-000073CA0000}"/>
    <cellStyle name="Итог 4 6 3" xfId="53300" xr:uid="{00000000-0005-0000-0000-000074CA0000}"/>
    <cellStyle name="Итог 4 7" xfId="27316" xr:uid="{00000000-0005-0000-0000-000075CA0000}"/>
    <cellStyle name="Итог 4 7 2" xfId="27317" xr:uid="{00000000-0005-0000-0000-000076CA0000}"/>
    <cellStyle name="Итог 4 8" xfId="27318" xr:uid="{00000000-0005-0000-0000-000077CA0000}"/>
    <cellStyle name="Итог 4 8 2" xfId="27319" xr:uid="{00000000-0005-0000-0000-000078CA0000}"/>
    <cellStyle name="Итог 4 9" xfId="27320" xr:uid="{00000000-0005-0000-0000-000079CA0000}"/>
    <cellStyle name="Итог 4 9 2" xfId="27321" xr:uid="{00000000-0005-0000-0000-00007ACA0000}"/>
    <cellStyle name="Итог 4_2013Прогноз" xfId="27322" xr:uid="{00000000-0005-0000-0000-00007BCA0000}"/>
    <cellStyle name="Итог 5" xfId="27323" xr:uid="{00000000-0005-0000-0000-00007CCA0000}"/>
    <cellStyle name="Итог 5 2" xfId="27324" xr:uid="{00000000-0005-0000-0000-00007DCA0000}"/>
    <cellStyle name="Итог 5 2 2" xfId="27325" xr:uid="{00000000-0005-0000-0000-00007ECA0000}"/>
    <cellStyle name="Итог 5 2 2 2" xfId="53301" xr:uid="{00000000-0005-0000-0000-00007FCA0000}"/>
    <cellStyle name="Итог 5 2 2 2 2" xfId="53302" xr:uid="{00000000-0005-0000-0000-000080CA0000}"/>
    <cellStyle name="Итог 5 2 2 2 3" xfId="53303" xr:uid="{00000000-0005-0000-0000-000081CA0000}"/>
    <cellStyle name="Итог 5 2 2 3" xfId="53304" xr:uid="{00000000-0005-0000-0000-000082CA0000}"/>
    <cellStyle name="Итог 5 2 2 3 2" xfId="53305" xr:uid="{00000000-0005-0000-0000-000083CA0000}"/>
    <cellStyle name="Итог 5 2 2 3 3" xfId="53306" xr:uid="{00000000-0005-0000-0000-000084CA0000}"/>
    <cellStyle name="Итог 5 2 2 4" xfId="53307" xr:uid="{00000000-0005-0000-0000-000085CA0000}"/>
    <cellStyle name="Итог 5 2 2 4 2" xfId="53308" xr:uid="{00000000-0005-0000-0000-000086CA0000}"/>
    <cellStyle name="Итог 5 2 2 4 3" xfId="53309" xr:uid="{00000000-0005-0000-0000-000087CA0000}"/>
    <cellStyle name="Итог 5 2 2 5" xfId="53310" xr:uid="{00000000-0005-0000-0000-000088CA0000}"/>
    <cellStyle name="Итог 5 2 2 6" xfId="53311" xr:uid="{00000000-0005-0000-0000-000089CA0000}"/>
    <cellStyle name="Итог 5 2 2 7" xfId="53312" xr:uid="{00000000-0005-0000-0000-00008ACA0000}"/>
    <cellStyle name="Итог 5 2 3" xfId="53313" xr:uid="{00000000-0005-0000-0000-00008BCA0000}"/>
    <cellStyle name="Итог 5 2 3 2" xfId="53314" xr:uid="{00000000-0005-0000-0000-00008CCA0000}"/>
    <cellStyle name="Итог 5 2 3 3" xfId="53315" xr:uid="{00000000-0005-0000-0000-00008DCA0000}"/>
    <cellStyle name="Итог 5 2 4" xfId="53316" xr:uid="{00000000-0005-0000-0000-00008ECA0000}"/>
    <cellStyle name="Итог 5 2 4 2" xfId="53317" xr:uid="{00000000-0005-0000-0000-00008FCA0000}"/>
    <cellStyle name="Итог 5 2 4 3" xfId="53318" xr:uid="{00000000-0005-0000-0000-000090CA0000}"/>
    <cellStyle name="Итог 5 2 5" xfId="53319" xr:uid="{00000000-0005-0000-0000-000091CA0000}"/>
    <cellStyle name="Итог 5 2 5 2" xfId="53320" xr:uid="{00000000-0005-0000-0000-000092CA0000}"/>
    <cellStyle name="Итог 5 2 5 3" xfId="53321" xr:uid="{00000000-0005-0000-0000-000093CA0000}"/>
    <cellStyle name="Итог 5 2 6" xfId="53322" xr:uid="{00000000-0005-0000-0000-000094CA0000}"/>
    <cellStyle name="Итог 5 2 7" xfId="53323" xr:uid="{00000000-0005-0000-0000-000095CA0000}"/>
    <cellStyle name="Итог 5 3" xfId="27326" xr:uid="{00000000-0005-0000-0000-000096CA0000}"/>
    <cellStyle name="Итог 5 3 2" xfId="53324" xr:uid="{00000000-0005-0000-0000-000097CA0000}"/>
    <cellStyle name="Итог 5 3 2 2" xfId="53325" xr:uid="{00000000-0005-0000-0000-000098CA0000}"/>
    <cellStyle name="Итог 5 3 2 3" xfId="53326" xr:uid="{00000000-0005-0000-0000-000099CA0000}"/>
    <cellStyle name="Итог 5 3 3" xfId="53327" xr:uid="{00000000-0005-0000-0000-00009ACA0000}"/>
    <cellStyle name="Итог 5 3 3 2" xfId="53328" xr:uid="{00000000-0005-0000-0000-00009BCA0000}"/>
    <cellStyle name="Итог 5 3 3 3" xfId="53329" xr:uid="{00000000-0005-0000-0000-00009CCA0000}"/>
    <cellStyle name="Итог 5 3 4" xfId="53330" xr:uid="{00000000-0005-0000-0000-00009DCA0000}"/>
    <cellStyle name="Итог 5 3 4 2" xfId="53331" xr:uid="{00000000-0005-0000-0000-00009ECA0000}"/>
    <cellStyle name="Итог 5 3 4 3" xfId="53332" xr:uid="{00000000-0005-0000-0000-00009FCA0000}"/>
    <cellStyle name="Итог 5 3 5" xfId="53333" xr:uid="{00000000-0005-0000-0000-0000A0CA0000}"/>
    <cellStyle name="Итог 5 3 6" xfId="53334" xr:uid="{00000000-0005-0000-0000-0000A1CA0000}"/>
    <cellStyle name="Итог 5 3 7" xfId="53335" xr:uid="{00000000-0005-0000-0000-0000A2CA0000}"/>
    <cellStyle name="Итог 5 4" xfId="53336" xr:uid="{00000000-0005-0000-0000-0000A3CA0000}"/>
    <cellStyle name="Итог 5 4 2" xfId="53337" xr:uid="{00000000-0005-0000-0000-0000A4CA0000}"/>
    <cellStyle name="Итог 5 4 2 2" xfId="53338" xr:uid="{00000000-0005-0000-0000-0000A5CA0000}"/>
    <cellStyle name="Итог 5 4 2 3" xfId="53339" xr:uid="{00000000-0005-0000-0000-0000A6CA0000}"/>
    <cellStyle name="Итог 5 4 3" xfId="53340" xr:uid="{00000000-0005-0000-0000-0000A7CA0000}"/>
    <cellStyle name="Итог 5 4 3 2" xfId="53341" xr:uid="{00000000-0005-0000-0000-0000A8CA0000}"/>
    <cellStyle name="Итог 5 4 3 3" xfId="53342" xr:uid="{00000000-0005-0000-0000-0000A9CA0000}"/>
    <cellStyle name="Итог 5 4 4" xfId="53343" xr:uid="{00000000-0005-0000-0000-0000AACA0000}"/>
    <cellStyle name="Итог 5 4 4 2" xfId="53344" xr:uid="{00000000-0005-0000-0000-0000ABCA0000}"/>
    <cellStyle name="Итог 5 4 4 3" xfId="53345" xr:uid="{00000000-0005-0000-0000-0000ACCA0000}"/>
    <cellStyle name="Итог 5 4 5" xfId="53346" xr:uid="{00000000-0005-0000-0000-0000ADCA0000}"/>
    <cellStyle name="Итог 5 4 6" xfId="53347" xr:uid="{00000000-0005-0000-0000-0000AECA0000}"/>
    <cellStyle name="Итог 5 4 7" xfId="53348" xr:uid="{00000000-0005-0000-0000-0000AFCA0000}"/>
    <cellStyle name="Итог 5 5" xfId="53349" xr:uid="{00000000-0005-0000-0000-0000B0CA0000}"/>
    <cellStyle name="Итог 5 5 2" xfId="53350" xr:uid="{00000000-0005-0000-0000-0000B1CA0000}"/>
    <cellStyle name="Итог 5 5 3" xfId="53351" xr:uid="{00000000-0005-0000-0000-0000B2CA0000}"/>
    <cellStyle name="Итог 5 6" xfId="53352" xr:uid="{00000000-0005-0000-0000-0000B3CA0000}"/>
    <cellStyle name="Итог 5 6 2" xfId="53353" xr:uid="{00000000-0005-0000-0000-0000B4CA0000}"/>
    <cellStyle name="Итог 5 6 3" xfId="53354" xr:uid="{00000000-0005-0000-0000-0000B5CA0000}"/>
    <cellStyle name="Итог 5 7" xfId="53355" xr:uid="{00000000-0005-0000-0000-0000B6CA0000}"/>
    <cellStyle name="Итог 5 8" xfId="53356" xr:uid="{00000000-0005-0000-0000-0000B7CA0000}"/>
    <cellStyle name="Итог 6" xfId="27327" xr:uid="{00000000-0005-0000-0000-0000B8CA0000}"/>
    <cellStyle name="Итог 6 2" xfId="27328" xr:uid="{00000000-0005-0000-0000-0000B9CA0000}"/>
    <cellStyle name="Итог 6 2 2" xfId="27329" xr:uid="{00000000-0005-0000-0000-0000BACA0000}"/>
    <cellStyle name="Итог 6 2 2 2" xfId="53357" xr:uid="{00000000-0005-0000-0000-0000BBCA0000}"/>
    <cellStyle name="Итог 6 2 2 2 2" xfId="53358" xr:uid="{00000000-0005-0000-0000-0000BCCA0000}"/>
    <cellStyle name="Итог 6 2 2 2 2 2" xfId="53359" xr:uid="{00000000-0005-0000-0000-0000BDCA0000}"/>
    <cellStyle name="Итог 6 2 2 2 2 3" xfId="53360" xr:uid="{00000000-0005-0000-0000-0000BECA0000}"/>
    <cellStyle name="Итог 6 2 2 2 3" xfId="53361" xr:uid="{00000000-0005-0000-0000-0000BFCA0000}"/>
    <cellStyle name="Итог 6 2 2 2 3 2" xfId="53362" xr:uid="{00000000-0005-0000-0000-0000C0CA0000}"/>
    <cellStyle name="Итог 6 2 2 2 3 3" xfId="53363" xr:uid="{00000000-0005-0000-0000-0000C1CA0000}"/>
    <cellStyle name="Итог 6 2 2 2 4" xfId="53364" xr:uid="{00000000-0005-0000-0000-0000C2CA0000}"/>
    <cellStyle name="Итог 6 2 2 2 4 2" xfId="53365" xr:uid="{00000000-0005-0000-0000-0000C3CA0000}"/>
    <cellStyle name="Итог 6 2 2 2 4 3" xfId="53366" xr:uid="{00000000-0005-0000-0000-0000C4CA0000}"/>
    <cellStyle name="Итог 6 2 2 2 5" xfId="53367" xr:uid="{00000000-0005-0000-0000-0000C5CA0000}"/>
    <cellStyle name="Итог 6 2 2 2 6" xfId="53368" xr:uid="{00000000-0005-0000-0000-0000C6CA0000}"/>
    <cellStyle name="Итог 6 2 2 2 7" xfId="53369" xr:uid="{00000000-0005-0000-0000-0000C7CA0000}"/>
    <cellStyle name="Итог 6 2 2 3" xfId="53370" xr:uid="{00000000-0005-0000-0000-0000C8CA0000}"/>
    <cellStyle name="Итог 6 2 2 3 2" xfId="53371" xr:uid="{00000000-0005-0000-0000-0000C9CA0000}"/>
    <cellStyle name="Итог 6 2 2 3 3" xfId="53372" xr:uid="{00000000-0005-0000-0000-0000CACA0000}"/>
    <cellStyle name="Итог 6 2 2 4" xfId="53373" xr:uid="{00000000-0005-0000-0000-0000CBCA0000}"/>
    <cellStyle name="Итог 6 2 2 4 2" xfId="53374" xr:uid="{00000000-0005-0000-0000-0000CCCA0000}"/>
    <cellStyle name="Итог 6 2 2 4 3" xfId="53375" xr:uid="{00000000-0005-0000-0000-0000CDCA0000}"/>
    <cellStyle name="Итог 6 2 2 5" xfId="53376" xr:uid="{00000000-0005-0000-0000-0000CECA0000}"/>
    <cellStyle name="Итог 6 2 2 5 2" xfId="53377" xr:uid="{00000000-0005-0000-0000-0000CFCA0000}"/>
    <cellStyle name="Итог 6 2 2 5 3" xfId="53378" xr:uid="{00000000-0005-0000-0000-0000D0CA0000}"/>
    <cellStyle name="Итог 6 2 2 6" xfId="53379" xr:uid="{00000000-0005-0000-0000-0000D1CA0000}"/>
    <cellStyle name="Итог 6 2 2 7" xfId="53380" xr:uid="{00000000-0005-0000-0000-0000D2CA0000}"/>
    <cellStyle name="Итог 6 2 3" xfId="53381" xr:uid="{00000000-0005-0000-0000-0000D3CA0000}"/>
    <cellStyle name="Итог 6 2 3 2" xfId="53382" xr:uid="{00000000-0005-0000-0000-0000D4CA0000}"/>
    <cellStyle name="Итог 6 2 3 2 2" xfId="53383" xr:uid="{00000000-0005-0000-0000-0000D5CA0000}"/>
    <cellStyle name="Итог 6 2 3 2 3" xfId="53384" xr:uid="{00000000-0005-0000-0000-0000D6CA0000}"/>
    <cellStyle name="Итог 6 2 3 3" xfId="53385" xr:uid="{00000000-0005-0000-0000-0000D7CA0000}"/>
    <cellStyle name="Итог 6 2 3 3 2" xfId="53386" xr:uid="{00000000-0005-0000-0000-0000D8CA0000}"/>
    <cellStyle name="Итог 6 2 3 3 3" xfId="53387" xr:uid="{00000000-0005-0000-0000-0000D9CA0000}"/>
    <cellStyle name="Итог 6 2 3 4" xfId="53388" xr:uid="{00000000-0005-0000-0000-0000DACA0000}"/>
    <cellStyle name="Итог 6 2 3 4 2" xfId="53389" xr:uid="{00000000-0005-0000-0000-0000DBCA0000}"/>
    <cellStyle name="Итог 6 2 3 4 3" xfId="53390" xr:uid="{00000000-0005-0000-0000-0000DCCA0000}"/>
    <cellStyle name="Итог 6 2 3 5" xfId="53391" xr:uid="{00000000-0005-0000-0000-0000DDCA0000}"/>
    <cellStyle name="Итог 6 2 3 6" xfId="53392" xr:uid="{00000000-0005-0000-0000-0000DECA0000}"/>
    <cellStyle name="Итог 6 2 3 7" xfId="53393" xr:uid="{00000000-0005-0000-0000-0000DFCA0000}"/>
    <cellStyle name="Итог 6 2 4" xfId="53394" xr:uid="{00000000-0005-0000-0000-0000E0CA0000}"/>
    <cellStyle name="Итог 6 2 4 2" xfId="53395" xr:uid="{00000000-0005-0000-0000-0000E1CA0000}"/>
    <cellStyle name="Итог 6 2 4 2 2" xfId="53396" xr:uid="{00000000-0005-0000-0000-0000E2CA0000}"/>
    <cellStyle name="Итог 6 2 4 2 3" xfId="53397" xr:uid="{00000000-0005-0000-0000-0000E3CA0000}"/>
    <cellStyle name="Итог 6 2 4 3" xfId="53398" xr:uid="{00000000-0005-0000-0000-0000E4CA0000}"/>
    <cellStyle name="Итог 6 2 4 3 2" xfId="53399" xr:uid="{00000000-0005-0000-0000-0000E5CA0000}"/>
    <cellStyle name="Итог 6 2 4 3 3" xfId="53400" xr:uid="{00000000-0005-0000-0000-0000E6CA0000}"/>
    <cellStyle name="Итог 6 2 4 4" xfId="53401" xr:uid="{00000000-0005-0000-0000-0000E7CA0000}"/>
    <cellStyle name="Итог 6 2 4 4 2" xfId="53402" xr:uid="{00000000-0005-0000-0000-0000E8CA0000}"/>
    <cellStyle name="Итог 6 2 4 4 3" xfId="53403" xr:uid="{00000000-0005-0000-0000-0000E9CA0000}"/>
    <cellStyle name="Итог 6 2 4 5" xfId="53404" xr:uid="{00000000-0005-0000-0000-0000EACA0000}"/>
    <cellStyle name="Итог 6 2 4 6" xfId="53405" xr:uid="{00000000-0005-0000-0000-0000EBCA0000}"/>
    <cellStyle name="Итог 6 2 4 7" xfId="53406" xr:uid="{00000000-0005-0000-0000-0000ECCA0000}"/>
    <cellStyle name="Итог 6 2 5" xfId="53407" xr:uid="{00000000-0005-0000-0000-0000EDCA0000}"/>
    <cellStyle name="Итог 6 2 5 2" xfId="53408" xr:uid="{00000000-0005-0000-0000-0000EECA0000}"/>
    <cellStyle name="Итог 6 2 5 3" xfId="53409" xr:uid="{00000000-0005-0000-0000-0000EFCA0000}"/>
    <cellStyle name="Итог 6 2 6" xfId="53410" xr:uid="{00000000-0005-0000-0000-0000F0CA0000}"/>
    <cellStyle name="Итог 6 2 6 2" xfId="53411" xr:uid="{00000000-0005-0000-0000-0000F1CA0000}"/>
    <cellStyle name="Итог 6 2 6 3" xfId="53412" xr:uid="{00000000-0005-0000-0000-0000F2CA0000}"/>
    <cellStyle name="Итог 6 2 7" xfId="53413" xr:uid="{00000000-0005-0000-0000-0000F3CA0000}"/>
    <cellStyle name="Итог 6 2 8" xfId="53414" xr:uid="{00000000-0005-0000-0000-0000F4CA0000}"/>
    <cellStyle name="Итог 6 3" xfId="27330" xr:uid="{00000000-0005-0000-0000-0000F5CA0000}"/>
    <cellStyle name="Итог 6 3 2" xfId="53415" xr:uid="{00000000-0005-0000-0000-0000F6CA0000}"/>
    <cellStyle name="Итог 6 3 2 2" xfId="53416" xr:uid="{00000000-0005-0000-0000-0000F7CA0000}"/>
    <cellStyle name="Итог 6 3 2 2 2" xfId="53417" xr:uid="{00000000-0005-0000-0000-0000F8CA0000}"/>
    <cellStyle name="Итог 6 3 2 2 3" xfId="53418" xr:uid="{00000000-0005-0000-0000-0000F9CA0000}"/>
    <cellStyle name="Итог 6 3 2 3" xfId="53419" xr:uid="{00000000-0005-0000-0000-0000FACA0000}"/>
    <cellStyle name="Итог 6 3 2 3 2" xfId="53420" xr:uid="{00000000-0005-0000-0000-0000FBCA0000}"/>
    <cellStyle name="Итог 6 3 2 3 3" xfId="53421" xr:uid="{00000000-0005-0000-0000-0000FCCA0000}"/>
    <cellStyle name="Итог 6 3 2 4" xfId="53422" xr:uid="{00000000-0005-0000-0000-0000FDCA0000}"/>
    <cellStyle name="Итог 6 3 2 4 2" xfId="53423" xr:uid="{00000000-0005-0000-0000-0000FECA0000}"/>
    <cellStyle name="Итог 6 3 2 4 3" xfId="53424" xr:uid="{00000000-0005-0000-0000-0000FFCA0000}"/>
    <cellStyle name="Итог 6 3 2 5" xfId="53425" xr:uid="{00000000-0005-0000-0000-000000CB0000}"/>
    <cellStyle name="Итог 6 3 2 6" xfId="53426" xr:uid="{00000000-0005-0000-0000-000001CB0000}"/>
    <cellStyle name="Итог 6 3 2 7" xfId="53427" xr:uid="{00000000-0005-0000-0000-000002CB0000}"/>
    <cellStyle name="Итог 6 3 3" xfId="53428" xr:uid="{00000000-0005-0000-0000-000003CB0000}"/>
    <cellStyle name="Итог 6 3 3 2" xfId="53429" xr:uid="{00000000-0005-0000-0000-000004CB0000}"/>
    <cellStyle name="Итог 6 3 3 3" xfId="53430" xr:uid="{00000000-0005-0000-0000-000005CB0000}"/>
    <cellStyle name="Итог 6 3 4" xfId="53431" xr:uid="{00000000-0005-0000-0000-000006CB0000}"/>
    <cellStyle name="Итог 6 3 4 2" xfId="53432" xr:uid="{00000000-0005-0000-0000-000007CB0000}"/>
    <cellStyle name="Итог 6 3 4 3" xfId="53433" xr:uid="{00000000-0005-0000-0000-000008CB0000}"/>
    <cellStyle name="Итог 6 3 5" xfId="53434" xr:uid="{00000000-0005-0000-0000-000009CB0000}"/>
    <cellStyle name="Итог 6 3 5 2" xfId="53435" xr:uid="{00000000-0005-0000-0000-00000ACB0000}"/>
    <cellStyle name="Итог 6 3 5 3" xfId="53436" xr:uid="{00000000-0005-0000-0000-00000BCB0000}"/>
    <cellStyle name="Итог 6 3 6" xfId="53437" xr:uid="{00000000-0005-0000-0000-00000CCB0000}"/>
    <cellStyle name="Итог 6 3 7" xfId="53438" xr:uid="{00000000-0005-0000-0000-00000DCB0000}"/>
    <cellStyle name="Итог 6 4" xfId="53439" xr:uid="{00000000-0005-0000-0000-00000ECB0000}"/>
    <cellStyle name="Итог 6 4 2" xfId="53440" xr:uid="{00000000-0005-0000-0000-00000FCB0000}"/>
    <cellStyle name="Итог 6 4 2 2" xfId="53441" xr:uid="{00000000-0005-0000-0000-000010CB0000}"/>
    <cellStyle name="Итог 6 4 2 3" xfId="53442" xr:uid="{00000000-0005-0000-0000-000011CB0000}"/>
    <cellStyle name="Итог 6 4 3" xfId="53443" xr:uid="{00000000-0005-0000-0000-000012CB0000}"/>
    <cellStyle name="Итог 6 4 3 2" xfId="53444" xr:uid="{00000000-0005-0000-0000-000013CB0000}"/>
    <cellStyle name="Итог 6 4 3 3" xfId="53445" xr:uid="{00000000-0005-0000-0000-000014CB0000}"/>
    <cellStyle name="Итог 6 4 4" xfId="53446" xr:uid="{00000000-0005-0000-0000-000015CB0000}"/>
    <cellStyle name="Итог 6 4 4 2" xfId="53447" xr:uid="{00000000-0005-0000-0000-000016CB0000}"/>
    <cellStyle name="Итог 6 4 4 3" xfId="53448" xr:uid="{00000000-0005-0000-0000-000017CB0000}"/>
    <cellStyle name="Итог 6 4 5" xfId="53449" xr:uid="{00000000-0005-0000-0000-000018CB0000}"/>
    <cellStyle name="Итог 6 4 6" xfId="53450" xr:uid="{00000000-0005-0000-0000-000019CB0000}"/>
    <cellStyle name="Итог 6 4 7" xfId="53451" xr:uid="{00000000-0005-0000-0000-00001ACB0000}"/>
    <cellStyle name="Итог 6 5" xfId="53452" xr:uid="{00000000-0005-0000-0000-00001BCB0000}"/>
    <cellStyle name="Итог 6 5 2" xfId="53453" xr:uid="{00000000-0005-0000-0000-00001CCB0000}"/>
    <cellStyle name="Итог 6 5 2 2" xfId="53454" xr:uid="{00000000-0005-0000-0000-00001DCB0000}"/>
    <cellStyle name="Итог 6 5 2 3" xfId="53455" xr:uid="{00000000-0005-0000-0000-00001ECB0000}"/>
    <cellStyle name="Итог 6 5 3" xfId="53456" xr:uid="{00000000-0005-0000-0000-00001FCB0000}"/>
    <cellStyle name="Итог 6 5 3 2" xfId="53457" xr:uid="{00000000-0005-0000-0000-000020CB0000}"/>
    <cellStyle name="Итог 6 5 3 3" xfId="53458" xr:uid="{00000000-0005-0000-0000-000021CB0000}"/>
    <cellStyle name="Итог 6 5 4" xfId="53459" xr:uid="{00000000-0005-0000-0000-000022CB0000}"/>
    <cellStyle name="Итог 6 5 4 2" xfId="53460" xr:uid="{00000000-0005-0000-0000-000023CB0000}"/>
    <cellStyle name="Итог 6 5 4 3" xfId="53461" xr:uid="{00000000-0005-0000-0000-000024CB0000}"/>
    <cellStyle name="Итог 6 5 5" xfId="53462" xr:uid="{00000000-0005-0000-0000-000025CB0000}"/>
    <cellStyle name="Итог 6 5 6" xfId="53463" xr:uid="{00000000-0005-0000-0000-000026CB0000}"/>
    <cellStyle name="Итог 6 5 7" xfId="53464" xr:uid="{00000000-0005-0000-0000-000027CB0000}"/>
    <cellStyle name="Итог 6 6" xfId="53465" xr:uid="{00000000-0005-0000-0000-000028CB0000}"/>
    <cellStyle name="Итог 6 6 2" xfId="53466" xr:uid="{00000000-0005-0000-0000-000029CB0000}"/>
    <cellStyle name="Итог 6 6 3" xfId="53467" xr:uid="{00000000-0005-0000-0000-00002ACB0000}"/>
    <cellStyle name="Итог 6 7" xfId="53468" xr:uid="{00000000-0005-0000-0000-00002BCB0000}"/>
    <cellStyle name="Итог 6 7 2" xfId="53469" xr:uid="{00000000-0005-0000-0000-00002CCB0000}"/>
    <cellStyle name="Итог 6 7 3" xfId="53470" xr:uid="{00000000-0005-0000-0000-00002DCB0000}"/>
    <cellStyle name="Итог 6 8" xfId="53471" xr:uid="{00000000-0005-0000-0000-00002ECB0000}"/>
    <cellStyle name="Итог 6 9" xfId="53472" xr:uid="{00000000-0005-0000-0000-00002FCB0000}"/>
    <cellStyle name="Итог 7" xfId="27331" xr:uid="{00000000-0005-0000-0000-000030CB0000}"/>
    <cellStyle name="Итог 7 2" xfId="27332" xr:uid="{00000000-0005-0000-0000-000031CB0000}"/>
    <cellStyle name="Итог 7 2 2" xfId="53473" xr:uid="{00000000-0005-0000-0000-000032CB0000}"/>
    <cellStyle name="Итог 7 2 2 2" xfId="53474" xr:uid="{00000000-0005-0000-0000-000033CB0000}"/>
    <cellStyle name="Итог 7 2 2 2 2" xfId="53475" xr:uid="{00000000-0005-0000-0000-000034CB0000}"/>
    <cellStyle name="Итог 7 2 2 2 3" xfId="53476" xr:uid="{00000000-0005-0000-0000-000035CB0000}"/>
    <cellStyle name="Итог 7 2 2 3" xfId="53477" xr:uid="{00000000-0005-0000-0000-000036CB0000}"/>
    <cellStyle name="Итог 7 2 2 3 2" xfId="53478" xr:uid="{00000000-0005-0000-0000-000037CB0000}"/>
    <cellStyle name="Итог 7 2 2 3 3" xfId="53479" xr:uid="{00000000-0005-0000-0000-000038CB0000}"/>
    <cellStyle name="Итог 7 2 2 4" xfId="53480" xr:uid="{00000000-0005-0000-0000-000039CB0000}"/>
    <cellStyle name="Итог 7 2 2 4 2" xfId="53481" xr:uid="{00000000-0005-0000-0000-00003ACB0000}"/>
    <cellStyle name="Итог 7 2 2 4 3" xfId="53482" xr:uid="{00000000-0005-0000-0000-00003BCB0000}"/>
    <cellStyle name="Итог 7 2 2 5" xfId="53483" xr:uid="{00000000-0005-0000-0000-00003CCB0000}"/>
    <cellStyle name="Итог 7 2 2 6" xfId="53484" xr:uid="{00000000-0005-0000-0000-00003DCB0000}"/>
    <cellStyle name="Итог 7 2 2 7" xfId="53485" xr:uid="{00000000-0005-0000-0000-00003ECB0000}"/>
    <cellStyle name="Итог 7 2 3" xfId="53486" xr:uid="{00000000-0005-0000-0000-00003FCB0000}"/>
    <cellStyle name="Итог 7 2 3 2" xfId="53487" xr:uid="{00000000-0005-0000-0000-000040CB0000}"/>
    <cellStyle name="Итог 7 2 3 3" xfId="53488" xr:uid="{00000000-0005-0000-0000-000041CB0000}"/>
    <cellStyle name="Итог 7 2 4" xfId="53489" xr:uid="{00000000-0005-0000-0000-000042CB0000}"/>
    <cellStyle name="Итог 7 2 4 2" xfId="53490" xr:uid="{00000000-0005-0000-0000-000043CB0000}"/>
    <cellStyle name="Итог 7 2 4 3" xfId="53491" xr:uid="{00000000-0005-0000-0000-000044CB0000}"/>
    <cellStyle name="Итог 7 2 5" xfId="53492" xr:uid="{00000000-0005-0000-0000-000045CB0000}"/>
    <cellStyle name="Итог 7 2 5 2" xfId="53493" xr:uid="{00000000-0005-0000-0000-000046CB0000}"/>
    <cellStyle name="Итог 7 2 5 3" xfId="53494" xr:uid="{00000000-0005-0000-0000-000047CB0000}"/>
    <cellStyle name="Итог 7 2 6" xfId="53495" xr:uid="{00000000-0005-0000-0000-000048CB0000}"/>
    <cellStyle name="Итог 7 2 7" xfId="53496" xr:uid="{00000000-0005-0000-0000-000049CB0000}"/>
    <cellStyle name="Итог 7 3" xfId="53497" xr:uid="{00000000-0005-0000-0000-00004ACB0000}"/>
    <cellStyle name="Итог 7 3 2" xfId="53498" xr:uid="{00000000-0005-0000-0000-00004BCB0000}"/>
    <cellStyle name="Итог 7 3 2 2" xfId="53499" xr:uid="{00000000-0005-0000-0000-00004CCB0000}"/>
    <cellStyle name="Итог 7 3 2 3" xfId="53500" xr:uid="{00000000-0005-0000-0000-00004DCB0000}"/>
    <cellStyle name="Итог 7 3 3" xfId="53501" xr:uid="{00000000-0005-0000-0000-00004ECB0000}"/>
    <cellStyle name="Итог 7 3 3 2" xfId="53502" xr:uid="{00000000-0005-0000-0000-00004FCB0000}"/>
    <cellStyle name="Итог 7 3 3 3" xfId="53503" xr:uid="{00000000-0005-0000-0000-000050CB0000}"/>
    <cellStyle name="Итог 7 3 4" xfId="53504" xr:uid="{00000000-0005-0000-0000-000051CB0000}"/>
    <cellStyle name="Итог 7 3 4 2" xfId="53505" xr:uid="{00000000-0005-0000-0000-000052CB0000}"/>
    <cellStyle name="Итог 7 3 4 3" xfId="53506" xr:uid="{00000000-0005-0000-0000-000053CB0000}"/>
    <cellStyle name="Итог 7 3 5" xfId="53507" xr:uid="{00000000-0005-0000-0000-000054CB0000}"/>
    <cellStyle name="Итог 7 3 6" xfId="53508" xr:uid="{00000000-0005-0000-0000-000055CB0000}"/>
    <cellStyle name="Итог 7 3 7" xfId="53509" xr:uid="{00000000-0005-0000-0000-000056CB0000}"/>
    <cellStyle name="Итог 7 4" xfId="53510" xr:uid="{00000000-0005-0000-0000-000057CB0000}"/>
    <cellStyle name="Итог 7 4 2" xfId="53511" xr:uid="{00000000-0005-0000-0000-000058CB0000}"/>
    <cellStyle name="Итог 7 4 2 2" xfId="53512" xr:uid="{00000000-0005-0000-0000-000059CB0000}"/>
    <cellStyle name="Итог 7 4 2 3" xfId="53513" xr:uid="{00000000-0005-0000-0000-00005ACB0000}"/>
    <cellStyle name="Итог 7 4 3" xfId="53514" xr:uid="{00000000-0005-0000-0000-00005BCB0000}"/>
    <cellStyle name="Итог 7 4 3 2" xfId="53515" xr:uid="{00000000-0005-0000-0000-00005CCB0000}"/>
    <cellStyle name="Итог 7 4 3 3" xfId="53516" xr:uid="{00000000-0005-0000-0000-00005DCB0000}"/>
    <cellStyle name="Итог 7 4 4" xfId="53517" xr:uid="{00000000-0005-0000-0000-00005ECB0000}"/>
    <cellStyle name="Итог 7 4 4 2" xfId="53518" xr:uid="{00000000-0005-0000-0000-00005FCB0000}"/>
    <cellStyle name="Итог 7 4 4 3" xfId="53519" xr:uid="{00000000-0005-0000-0000-000060CB0000}"/>
    <cellStyle name="Итог 7 4 5" xfId="53520" xr:uid="{00000000-0005-0000-0000-000061CB0000}"/>
    <cellStyle name="Итог 7 4 6" xfId="53521" xr:uid="{00000000-0005-0000-0000-000062CB0000}"/>
    <cellStyle name="Итог 7 4 7" xfId="53522" xr:uid="{00000000-0005-0000-0000-000063CB0000}"/>
    <cellStyle name="Итог 7 5" xfId="53523" xr:uid="{00000000-0005-0000-0000-000064CB0000}"/>
    <cellStyle name="Итог 7 5 2" xfId="53524" xr:uid="{00000000-0005-0000-0000-000065CB0000}"/>
    <cellStyle name="Итог 7 5 3" xfId="53525" xr:uid="{00000000-0005-0000-0000-000066CB0000}"/>
    <cellStyle name="Итог 7 6" xfId="53526" xr:uid="{00000000-0005-0000-0000-000067CB0000}"/>
    <cellStyle name="Итог 7 6 2" xfId="53527" xr:uid="{00000000-0005-0000-0000-000068CB0000}"/>
    <cellStyle name="Итог 7 6 3" xfId="53528" xr:uid="{00000000-0005-0000-0000-000069CB0000}"/>
    <cellStyle name="Итог 7 7" xfId="53529" xr:uid="{00000000-0005-0000-0000-00006ACB0000}"/>
    <cellStyle name="Итог 7 8" xfId="53530" xr:uid="{00000000-0005-0000-0000-00006BCB0000}"/>
    <cellStyle name="Итог 8" xfId="27333" xr:uid="{00000000-0005-0000-0000-00006CCB0000}"/>
    <cellStyle name="Итог 8 2" xfId="27334" xr:uid="{00000000-0005-0000-0000-00006DCB0000}"/>
    <cellStyle name="Итог 8 2 2" xfId="53531" xr:uid="{00000000-0005-0000-0000-00006ECB0000}"/>
    <cellStyle name="Итог 8 2 2 2" xfId="53532" xr:uid="{00000000-0005-0000-0000-00006FCB0000}"/>
    <cellStyle name="Итог 8 2 2 2 2" xfId="53533" xr:uid="{00000000-0005-0000-0000-000070CB0000}"/>
    <cellStyle name="Итог 8 2 2 2 3" xfId="53534" xr:uid="{00000000-0005-0000-0000-000071CB0000}"/>
    <cellStyle name="Итог 8 2 2 3" xfId="53535" xr:uid="{00000000-0005-0000-0000-000072CB0000}"/>
    <cellStyle name="Итог 8 2 2 3 2" xfId="53536" xr:uid="{00000000-0005-0000-0000-000073CB0000}"/>
    <cellStyle name="Итог 8 2 2 3 3" xfId="53537" xr:uid="{00000000-0005-0000-0000-000074CB0000}"/>
    <cellStyle name="Итог 8 2 2 4" xfId="53538" xr:uid="{00000000-0005-0000-0000-000075CB0000}"/>
    <cellStyle name="Итог 8 2 2 4 2" xfId="53539" xr:uid="{00000000-0005-0000-0000-000076CB0000}"/>
    <cellStyle name="Итог 8 2 2 4 3" xfId="53540" xr:uid="{00000000-0005-0000-0000-000077CB0000}"/>
    <cellStyle name="Итог 8 2 2 5" xfId="53541" xr:uid="{00000000-0005-0000-0000-000078CB0000}"/>
    <cellStyle name="Итог 8 2 2 6" xfId="53542" xr:uid="{00000000-0005-0000-0000-000079CB0000}"/>
    <cellStyle name="Итог 8 2 2 7" xfId="53543" xr:uid="{00000000-0005-0000-0000-00007ACB0000}"/>
    <cellStyle name="Итог 8 2 3" xfId="53544" xr:uid="{00000000-0005-0000-0000-00007BCB0000}"/>
    <cellStyle name="Итог 8 2 3 2" xfId="53545" xr:uid="{00000000-0005-0000-0000-00007CCB0000}"/>
    <cellStyle name="Итог 8 2 3 3" xfId="53546" xr:uid="{00000000-0005-0000-0000-00007DCB0000}"/>
    <cellStyle name="Итог 8 2 4" xfId="53547" xr:uid="{00000000-0005-0000-0000-00007ECB0000}"/>
    <cellStyle name="Итог 8 2 4 2" xfId="53548" xr:uid="{00000000-0005-0000-0000-00007FCB0000}"/>
    <cellStyle name="Итог 8 2 4 3" xfId="53549" xr:uid="{00000000-0005-0000-0000-000080CB0000}"/>
    <cellStyle name="Итог 8 2 5" xfId="53550" xr:uid="{00000000-0005-0000-0000-000081CB0000}"/>
    <cellStyle name="Итог 8 2 5 2" xfId="53551" xr:uid="{00000000-0005-0000-0000-000082CB0000}"/>
    <cellStyle name="Итог 8 2 5 3" xfId="53552" xr:uid="{00000000-0005-0000-0000-000083CB0000}"/>
    <cellStyle name="Итог 8 2 6" xfId="53553" xr:uid="{00000000-0005-0000-0000-000084CB0000}"/>
    <cellStyle name="Итог 8 2 7" xfId="53554" xr:uid="{00000000-0005-0000-0000-000085CB0000}"/>
    <cellStyle name="Итог 8 3" xfId="53555" xr:uid="{00000000-0005-0000-0000-000086CB0000}"/>
    <cellStyle name="Итог 8 3 2" xfId="53556" xr:uid="{00000000-0005-0000-0000-000087CB0000}"/>
    <cellStyle name="Итог 8 3 2 2" xfId="53557" xr:uid="{00000000-0005-0000-0000-000088CB0000}"/>
    <cellStyle name="Итог 8 3 2 3" xfId="53558" xr:uid="{00000000-0005-0000-0000-000089CB0000}"/>
    <cellStyle name="Итог 8 3 3" xfId="53559" xr:uid="{00000000-0005-0000-0000-00008ACB0000}"/>
    <cellStyle name="Итог 8 3 3 2" xfId="53560" xr:uid="{00000000-0005-0000-0000-00008BCB0000}"/>
    <cellStyle name="Итог 8 3 3 3" xfId="53561" xr:uid="{00000000-0005-0000-0000-00008CCB0000}"/>
    <cellStyle name="Итог 8 3 4" xfId="53562" xr:uid="{00000000-0005-0000-0000-00008DCB0000}"/>
    <cellStyle name="Итог 8 3 4 2" xfId="53563" xr:uid="{00000000-0005-0000-0000-00008ECB0000}"/>
    <cellStyle name="Итог 8 3 4 3" xfId="53564" xr:uid="{00000000-0005-0000-0000-00008FCB0000}"/>
    <cellStyle name="Итог 8 3 5" xfId="53565" xr:uid="{00000000-0005-0000-0000-000090CB0000}"/>
    <cellStyle name="Итог 8 3 6" xfId="53566" xr:uid="{00000000-0005-0000-0000-000091CB0000}"/>
    <cellStyle name="Итог 8 3 7" xfId="53567" xr:uid="{00000000-0005-0000-0000-000092CB0000}"/>
    <cellStyle name="Итог 8 4" xfId="53568" xr:uid="{00000000-0005-0000-0000-000093CB0000}"/>
    <cellStyle name="Итог 8 4 2" xfId="53569" xr:uid="{00000000-0005-0000-0000-000094CB0000}"/>
    <cellStyle name="Итог 8 4 2 2" xfId="53570" xr:uid="{00000000-0005-0000-0000-000095CB0000}"/>
    <cellStyle name="Итог 8 4 2 3" xfId="53571" xr:uid="{00000000-0005-0000-0000-000096CB0000}"/>
    <cellStyle name="Итог 8 4 3" xfId="53572" xr:uid="{00000000-0005-0000-0000-000097CB0000}"/>
    <cellStyle name="Итог 8 4 3 2" xfId="53573" xr:uid="{00000000-0005-0000-0000-000098CB0000}"/>
    <cellStyle name="Итог 8 4 3 3" xfId="53574" xr:uid="{00000000-0005-0000-0000-000099CB0000}"/>
    <cellStyle name="Итог 8 4 4" xfId="53575" xr:uid="{00000000-0005-0000-0000-00009ACB0000}"/>
    <cellStyle name="Итог 8 4 4 2" xfId="53576" xr:uid="{00000000-0005-0000-0000-00009BCB0000}"/>
    <cellStyle name="Итог 8 4 4 3" xfId="53577" xr:uid="{00000000-0005-0000-0000-00009CCB0000}"/>
    <cellStyle name="Итог 8 4 5" xfId="53578" xr:uid="{00000000-0005-0000-0000-00009DCB0000}"/>
    <cellStyle name="Итог 8 4 6" xfId="53579" xr:uid="{00000000-0005-0000-0000-00009ECB0000}"/>
    <cellStyle name="Итог 8 4 7" xfId="53580" xr:uid="{00000000-0005-0000-0000-00009FCB0000}"/>
    <cellStyle name="Итог 8 5" xfId="53581" xr:uid="{00000000-0005-0000-0000-0000A0CB0000}"/>
    <cellStyle name="Итог 8 5 2" xfId="53582" xr:uid="{00000000-0005-0000-0000-0000A1CB0000}"/>
    <cellStyle name="Итог 8 5 3" xfId="53583" xr:uid="{00000000-0005-0000-0000-0000A2CB0000}"/>
    <cellStyle name="Итог 8 6" xfId="53584" xr:uid="{00000000-0005-0000-0000-0000A3CB0000}"/>
    <cellStyle name="Итог 8 6 2" xfId="53585" xr:uid="{00000000-0005-0000-0000-0000A4CB0000}"/>
    <cellStyle name="Итог 8 6 3" xfId="53586" xr:uid="{00000000-0005-0000-0000-0000A5CB0000}"/>
    <cellStyle name="Итог 8 7" xfId="53587" xr:uid="{00000000-0005-0000-0000-0000A6CB0000}"/>
    <cellStyle name="Итог 8 8" xfId="53588" xr:uid="{00000000-0005-0000-0000-0000A7CB0000}"/>
    <cellStyle name="Итог 9" xfId="27335" xr:uid="{00000000-0005-0000-0000-0000A8CB0000}"/>
    <cellStyle name="Итог 9 2" xfId="27336" xr:uid="{00000000-0005-0000-0000-0000A9CB0000}"/>
    <cellStyle name="Итог 9 2 2" xfId="53589" xr:uid="{00000000-0005-0000-0000-0000AACB0000}"/>
    <cellStyle name="Итог 9 2 2 2" xfId="53590" xr:uid="{00000000-0005-0000-0000-0000ABCB0000}"/>
    <cellStyle name="Итог 9 2 2 2 2" xfId="53591" xr:uid="{00000000-0005-0000-0000-0000ACCB0000}"/>
    <cellStyle name="Итог 9 2 2 2 3" xfId="53592" xr:uid="{00000000-0005-0000-0000-0000ADCB0000}"/>
    <cellStyle name="Итог 9 2 2 3" xfId="53593" xr:uid="{00000000-0005-0000-0000-0000AECB0000}"/>
    <cellStyle name="Итог 9 2 2 3 2" xfId="53594" xr:uid="{00000000-0005-0000-0000-0000AFCB0000}"/>
    <cellStyle name="Итог 9 2 2 3 3" xfId="53595" xr:uid="{00000000-0005-0000-0000-0000B0CB0000}"/>
    <cellStyle name="Итог 9 2 2 4" xfId="53596" xr:uid="{00000000-0005-0000-0000-0000B1CB0000}"/>
    <cellStyle name="Итог 9 2 2 4 2" xfId="53597" xr:uid="{00000000-0005-0000-0000-0000B2CB0000}"/>
    <cellStyle name="Итог 9 2 2 4 3" xfId="53598" xr:uid="{00000000-0005-0000-0000-0000B3CB0000}"/>
    <cellStyle name="Итог 9 2 2 5" xfId="53599" xr:uid="{00000000-0005-0000-0000-0000B4CB0000}"/>
    <cellStyle name="Итог 9 2 2 6" xfId="53600" xr:uid="{00000000-0005-0000-0000-0000B5CB0000}"/>
    <cellStyle name="Итог 9 2 2 7" xfId="53601" xr:uid="{00000000-0005-0000-0000-0000B6CB0000}"/>
    <cellStyle name="Итог 9 2 3" xfId="53602" xr:uid="{00000000-0005-0000-0000-0000B7CB0000}"/>
    <cellStyle name="Итог 9 2 3 2" xfId="53603" xr:uid="{00000000-0005-0000-0000-0000B8CB0000}"/>
    <cellStyle name="Итог 9 2 3 3" xfId="53604" xr:uid="{00000000-0005-0000-0000-0000B9CB0000}"/>
    <cellStyle name="Итог 9 2 4" xfId="53605" xr:uid="{00000000-0005-0000-0000-0000BACB0000}"/>
    <cellStyle name="Итог 9 2 4 2" xfId="53606" xr:uid="{00000000-0005-0000-0000-0000BBCB0000}"/>
    <cellStyle name="Итог 9 2 4 3" xfId="53607" xr:uid="{00000000-0005-0000-0000-0000BCCB0000}"/>
    <cellStyle name="Итог 9 2 5" xfId="53608" xr:uid="{00000000-0005-0000-0000-0000BDCB0000}"/>
    <cellStyle name="Итог 9 2 5 2" xfId="53609" xr:uid="{00000000-0005-0000-0000-0000BECB0000}"/>
    <cellStyle name="Итог 9 2 5 3" xfId="53610" xr:uid="{00000000-0005-0000-0000-0000BFCB0000}"/>
    <cellStyle name="Итог 9 2 6" xfId="53611" xr:uid="{00000000-0005-0000-0000-0000C0CB0000}"/>
    <cellStyle name="Итог 9 2 7" xfId="53612" xr:uid="{00000000-0005-0000-0000-0000C1CB0000}"/>
    <cellStyle name="Итог 9 3" xfId="53613" xr:uid="{00000000-0005-0000-0000-0000C2CB0000}"/>
    <cellStyle name="Итог 9 3 2" xfId="53614" xr:uid="{00000000-0005-0000-0000-0000C3CB0000}"/>
    <cellStyle name="Итог 9 3 2 2" xfId="53615" xr:uid="{00000000-0005-0000-0000-0000C4CB0000}"/>
    <cellStyle name="Итог 9 3 2 3" xfId="53616" xr:uid="{00000000-0005-0000-0000-0000C5CB0000}"/>
    <cellStyle name="Итог 9 3 3" xfId="53617" xr:uid="{00000000-0005-0000-0000-0000C6CB0000}"/>
    <cellStyle name="Итог 9 3 3 2" xfId="53618" xr:uid="{00000000-0005-0000-0000-0000C7CB0000}"/>
    <cellStyle name="Итог 9 3 3 3" xfId="53619" xr:uid="{00000000-0005-0000-0000-0000C8CB0000}"/>
    <cellStyle name="Итог 9 3 4" xfId="53620" xr:uid="{00000000-0005-0000-0000-0000C9CB0000}"/>
    <cellStyle name="Итог 9 3 4 2" xfId="53621" xr:uid="{00000000-0005-0000-0000-0000CACB0000}"/>
    <cellStyle name="Итог 9 3 4 3" xfId="53622" xr:uid="{00000000-0005-0000-0000-0000CBCB0000}"/>
    <cellStyle name="Итог 9 3 5" xfId="53623" xr:uid="{00000000-0005-0000-0000-0000CCCB0000}"/>
    <cellStyle name="Итог 9 3 6" xfId="53624" xr:uid="{00000000-0005-0000-0000-0000CDCB0000}"/>
    <cellStyle name="Итог 9 3 7" xfId="53625" xr:uid="{00000000-0005-0000-0000-0000CECB0000}"/>
    <cellStyle name="Итог 9 4" xfId="53626" xr:uid="{00000000-0005-0000-0000-0000CFCB0000}"/>
    <cellStyle name="Итог 9 4 2" xfId="53627" xr:uid="{00000000-0005-0000-0000-0000D0CB0000}"/>
    <cellStyle name="Итог 9 4 2 2" xfId="53628" xr:uid="{00000000-0005-0000-0000-0000D1CB0000}"/>
    <cellStyle name="Итог 9 4 2 3" xfId="53629" xr:uid="{00000000-0005-0000-0000-0000D2CB0000}"/>
    <cellStyle name="Итог 9 4 3" xfId="53630" xr:uid="{00000000-0005-0000-0000-0000D3CB0000}"/>
    <cellStyle name="Итог 9 4 3 2" xfId="53631" xr:uid="{00000000-0005-0000-0000-0000D4CB0000}"/>
    <cellStyle name="Итог 9 4 3 3" xfId="53632" xr:uid="{00000000-0005-0000-0000-0000D5CB0000}"/>
    <cellStyle name="Итог 9 4 4" xfId="53633" xr:uid="{00000000-0005-0000-0000-0000D6CB0000}"/>
    <cellStyle name="Итог 9 4 4 2" xfId="53634" xr:uid="{00000000-0005-0000-0000-0000D7CB0000}"/>
    <cellStyle name="Итог 9 4 4 3" xfId="53635" xr:uid="{00000000-0005-0000-0000-0000D8CB0000}"/>
    <cellStyle name="Итог 9 4 5" xfId="53636" xr:uid="{00000000-0005-0000-0000-0000D9CB0000}"/>
    <cellStyle name="Итог 9 4 6" xfId="53637" xr:uid="{00000000-0005-0000-0000-0000DACB0000}"/>
    <cellStyle name="Итог 9 4 7" xfId="53638" xr:uid="{00000000-0005-0000-0000-0000DBCB0000}"/>
    <cellStyle name="Итог 9 5" xfId="53639" xr:uid="{00000000-0005-0000-0000-0000DCCB0000}"/>
    <cellStyle name="Итог 9 5 2" xfId="53640" xr:uid="{00000000-0005-0000-0000-0000DDCB0000}"/>
    <cellStyle name="Итог 9 5 3" xfId="53641" xr:uid="{00000000-0005-0000-0000-0000DECB0000}"/>
    <cellStyle name="Итог 9 6" xfId="53642" xr:uid="{00000000-0005-0000-0000-0000DFCB0000}"/>
    <cellStyle name="Итог 9 6 2" xfId="53643" xr:uid="{00000000-0005-0000-0000-0000E0CB0000}"/>
    <cellStyle name="Итог 9 6 3" xfId="53644" xr:uid="{00000000-0005-0000-0000-0000E1CB0000}"/>
    <cellStyle name="Итог 9 7" xfId="53645" xr:uid="{00000000-0005-0000-0000-0000E2CB0000}"/>
    <cellStyle name="Итог 9 8" xfId="53646" xr:uid="{00000000-0005-0000-0000-0000E3CB0000}"/>
    <cellStyle name="Контрольная ячейка 10" xfId="53647" xr:uid="{00000000-0005-0000-0000-0000E4CB0000}"/>
    <cellStyle name="Контрольная ячейка 10 2" xfId="53648" xr:uid="{00000000-0005-0000-0000-0000E5CB0000}"/>
    <cellStyle name="Контрольная ячейка 10 2 2" xfId="53649" xr:uid="{00000000-0005-0000-0000-0000E6CB0000}"/>
    <cellStyle name="Контрольная ячейка 10 2 3" xfId="53650" xr:uid="{00000000-0005-0000-0000-0000E7CB0000}"/>
    <cellStyle name="Контрольная ячейка 11" xfId="53651" xr:uid="{00000000-0005-0000-0000-0000E8CB0000}"/>
    <cellStyle name="Контрольная ячейка 11 2" xfId="53652" xr:uid="{00000000-0005-0000-0000-0000E9CB0000}"/>
    <cellStyle name="Контрольная ячейка 11 2 2" xfId="53653" xr:uid="{00000000-0005-0000-0000-0000EACB0000}"/>
    <cellStyle name="Контрольная ячейка 11 2 3" xfId="53654" xr:uid="{00000000-0005-0000-0000-0000EBCB0000}"/>
    <cellStyle name="Контрольная ячейка 12" xfId="53655" xr:uid="{00000000-0005-0000-0000-0000ECCB0000}"/>
    <cellStyle name="Контрольная ячейка 12 2" xfId="53656" xr:uid="{00000000-0005-0000-0000-0000EDCB0000}"/>
    <cellStyle name="Контрольная ячейка 12 2 2" xfId="53657" xr:uid="{00000000-0005-0000-0000-0000EECB0000}"/>
    <cellStyle name="Контрольная ячейка 12 2 3" xfId="53658" xr:uid="{00000000-0005-0000-0000-0000EFCB0000}"/>
    <cellStyle name="Контрольная ячейка 13" xfId="53659" xr:uid="{00000000-0005-0000-0000-0000F0CB0000}"/>
    <cellStyle name="Контрольная ячейка 13 2" xfId="53660" xr:uid="{00000000-0005-0000-0000-0000F1CB0000}"/>
    <cellStyle name="Контрольная ячейка 13 2 2" xfId="53661" xr:uid="{00000000-0005-0000-0000-0000F2CB0000}"/>
    <cellStyle name="Контрольная ячейка 13 2 3" xfId="53662" xr:uid="{00000000-0005-0000-0000-0000F3CB0000}"/>
    <cellStyle name="Контрольная ячейка 14" xfId="53663" xr:uid="{00000000-0005-0000-0000-0000F4CB0000}"/>
    <cellStyle name="Контрольная ячейка 14 2" xfId="53664" xr:uid="{00000000-0005-0000-0000-0000F5CB0000}"/>
    <cellStyle name="Контрольная ячейка 14 2 2" xfId="53665" xr:uid="{00000000-0005-0000-0000-0000F6CB0000}"/>
    <cellStyle name="Контрольная ячейка 14 2 3" xfId="53666" xr:uid="{00000000-0005-0000-0000-0000F7CB0000}"/>
    <cellStyle name="Контрольная ячейка 15" xfId="53667" xr:uid="{00000000-0005-0000-0000-0000F8CB0000}"/>
    <cellStyle name="Контрольная ячейка 15 2" xfId="53668" xr:uid="{00000000-0005-0000-0000-0000F9CB0000}"/>
    <cellStyle name="Контрольная ячейка 15 2 2" xfId="53669" xr:uid="{00000000-0005-0000-0000-0000FACB0000}"/>
    <cellStyle name="Контрольная ячейка 15 2 3" xfId="53670" xr:uid="{00000000-0005-0000-0000-0000FBCB0000}"/>
    <cellStyle name="Контрольная ячейка 16" xfId="53671" xr:uid="{00000000-0005-0000-0000-0000FCCB0000}"/>
    <cellStyle name="Контрольная ячейка 16 2" xfId="53672" xr:uid="{00000000-0005-0000-0000-0000FDCB0000}"/>
    <cellStyle name="Контрольная ячейка 16 2 2" xfId="53673" xr:uid="{00000000-0005-0000-0000-0000FECB0000}"/>
    <cellStyle name="Контрольная ячейка 16 2 3" xfId="53674" xr:uid="{00000000-0005-0000-0000-0000FFCB0000}"/>
    <cellStyle name="Контрольная ячейка 17" xfId="53675" xr:uid="{00000000-0005-0000-0000-000000CC0000}"/>
    <cellStyle name="Контрольная ячейка 17 2" xfId="53676" xr:uid="{00000000-0005-0000-0000-000001CC0000}"/>
    <cellStyle name="Контрольная ячейка 17 2 2" xfId="53677" xr:uid="{00000000-0005-0000-0000-000002CC0000}"/>
    <cellStyle name="Контрольная ячейка 17 2 3" xfId="53678" xr:uid="{00000000-0005-0000-0000-000003CC0000}"/>
    <cellStyle name="Контрольная ячейка 18" xfId="53679" xr:uid="{00000000-0005-0000-0000-000004CC0000}"/>
    <cellStyle name="Контрольная ячейка 18 2" xfId="53680" xr:uid="{00000000-0005-0000-0000-000005CC0000}"/>
    <cellStyle name="Контрольная ячейка 18 2 2" xfId="53681" xr:uid="{00000000-0005-0000-0000-000006CC0000}"/>
    <cellStyle name="Контрольная ячейка 18 2 3" xfId="53682" xr:uid="{00000000-0005-0000-0000-000007CC0000}"/>
    <cellStyle name="Контрольная ячейка 19" xfId="53683" xr:uid="{00000000-0005-0000-0000-000008CC0000}"/>
    <cellStyle name="Контрольная ячейка 19 2" xfId="53684" xr:uid="{00000000-0005-0000-0000-000009CC0000}"/>
    <cellStyle name="Контрольная ячейка 19 2 2" xfId="53685" xr:uid="{00000000-0005-0000-0000-00000ACC0000}"/>
    <cellStyle name="Контрольная ячейка 19 2 3" xfId="53686" xr:uid="{00000000-0005-0000-0000-00000BCC0000}"/>
    <cellStyle name="Контрольная ячейка 2" xfId="27337" xr:uid="{00000000-0005-0000-0000-00000CCC0000}"/>
    <cellStyle name="Контрольная ячейка 2 2" xfId="27338" xr:uid="{00000000-0005-0000-0000-00000DCC0000}"/>
    <cellStyle name="Контрольная ячейка 2 2 2" xfId="53687" xr:uid="{00000000-0005-0000-0000-00000ECC0000}"/>
    <cellStyle name="Контрольная ячейка 2 2 2 2" xfId="53688" xr:uid="{00000000-0005-0000-0000-00000FCC0000}"/>
    <cellStyle name="Контрольная ячейка 2 2 2 3" xfId="53689" xr:uid="{00000000-0005-0000-0000-000010CC0000}"/>
    <cellStyle name="Контрольная ячейка 2 3" xfId="27339" xr:uid="{00000000-0005-0000-0000-000011CC0000}"/>
    <cellStyle name="Контрольная ячейка 2 3 2" xfId="53690" xr:uid="{00000000-0005-0000-0000-000012CC0000}"/>
    <cellStyle name="Контрольная ячейка 2 3 3" xfId="53691" xr:uid="{00000000-0005-0000-0000-000013CC0000}"/>
    <cellStyle name="Контрольная ячейка 2 4" xfId="53692" xr:uid="{00000000-0005-0000-0000-000014CC0000}"/>
    <cellStyle name="Контрольная ячейка 20" xfId="53693" xr:uid="{00000000-0005-0000-0000-000015CC0000}"/>
    <cellStyle name="Контрольная ячейка 20 2" xfId="53694" xr:uid="{00000000-0005-0000-0000-000016CC0000}"/>
    <cellStyle name="Контрольная ячейка 20 2 2" xfId="53695" xr:uid="{00000000-0005-0000-0000-000017CC0000}"/>
    <cellStyle name="Контрольная ячейка 20 2 3" xfId="53696" xr:uid="{00000000-0005-0000-0000-000018CC0000}"/>
    <cellStyle name="Контрольная ячейка 21" xfId="53697" xr:uid="{00000000-0005-0000-0000-000019CC0000}"/>
    <cellStyle name="Контрольная ячейка 21 2" xfId="53698" xr:uid="{00000000-0005-0000-0000-00001ACC0000}"/>
    <cellStyle name="Контрольная ячейка 21 2 2" xfId="53699" xr:uid="{00000000-0005-0000-0000-00001BCC0000}"/>
    <cellStyle name="Контрольная ячейка 21 2 3" xfId="53700" xr:uid="{00000000-0005-0000-0000-00001CCC0000}"/>
    <cellStyle name="Контрольная ячейка 22" xfId="53701" xr:uid="{00000000-0005-0000-0000-00001DCC0000}"/>
    <cellStyle name="Контрольная ячейка 22 2" xfId="53702" xr:uid="{00000000-0005-0000-0000-00001ECC0000}"/>
    <cellStyle name="Контрольная ячейка 22 2 2" xfId="53703" xr:uid="{00000000-0005-0000-0000-00001FCC0000}"/>
    <cellStyle name="Контрольная ячейка 22 2 3" xfId="53704" xr:uid="{00000000-0005-0000-0000-000020CC0000}"/>
    <cellStyle name="Контрольная ячейка 23" xfId="53705" xr:uid="{00000000-0005-0000-0000-000021CC0000}"/>
    <cellStyle name="Контрольная ячейка 23 2" xfId="53706" xr:uid="{00000000-0005-0000-0000-000022CC0000}"/>
    <cellStyle name="Контрольная ячейка 23 2 2" xfId="53707" xr:uid="{00000000-0005-0000-0000-000023CC0000}"/>
    <cellStyle name="Контрольная ячейка 23 2 2 2" xfId="53708" xr:uid="{00000000-0005-0000-0000-000024CC0000}"/>
    <cellStyle name="Контрольная ячейка 23 2 2 3" xfId="53709" xr:uid="{00000000-0005-0000-0000-000025CC0000}"/>
    <cellStyle name="Контрольная ячейка 23 3" xfId="53710" xr:uid="{00000000-0005-0000-0000-000026CC0000}"/>
    <cellStyle name="Контрольная ячейка 23 3 2" xfId="53711" xr:uid="{00000000-0005-0000-0000-000027CC0000}"/>
    <cellStyle name="Контрольная ячейка 23 3 3" xfId="53712" xr:uid="{00000000-0005-0000-0000-000028CC0000}"/>
    <cellStyle name="Контрольная ячейка 24" xfId="53713" xr:uid="{00000000-0005-0000-0000-000029CC0000}"/>
    <cellStyle name="Контрольная ячейка 24 2" xfId="53714" xr:uid="{00000000-0005-0000-0000-00002ACC0000}"/>
    <cellStyle name="Контрольная ячейка 24 2 2" xfId="53715" xr:uid="{00000000-0005-0000-0000-00002BCC0000}"/>
    <cellStyle name="Контрольная ячейка 24 2 2 2" xfId="53716" xr:uid="{00000000-0005-0000-0000-00002CCC0000}"/>
    <cellStyle name="Контрольная ячейка 24 2 2 3" xfId="53717" xr:uid="{00000000-0005-0000-0000-00002DCC0000}"/>
    <cellStyle name="Контрольная ячейка 24 3" xfId="53718" xr:uid="{00000000-0005-0000-0000-00002ECC0000}"/>
    <cellStyle name="Контрольная ячейка 24 3 2" xfId="53719" xr:uid="{00000000-0005-0000-0000-00002FCC0000}"/>
    <cellStyle name="Контрольная ячейка 24 3 3" xfId="53720" xr:uid="{00000000-0005-0000-0000-000030CC0000}"/>
    <cellStyle name="Контрольная ячейка 25" xfId="53721" xr:uid="{00000000-0005-0000-0000-000031CC0000}"/>
    <cellStyle name="Контрольная ячейка 25 2" xfId="53722" xr:uid="{00000000-0005-0000-0000-000032CC0000}"/>
    <cellStyle name="Контрольная ячейка 25 2 2" xfId="53723" xr:uid="{00000000-0005-0000-0000-000033CC0000}"/>
    <cellStyle name="Контрольная ячейка 25 2 3" xfId="53724" xr:uid="{00000000-0005-0000-0000-000034CC0000}"/>
    <cellStyle name="Контрольная ячейка 26" xfId="53725" xr:uid="{00000000-0005-0000-0000-000035CC0000}"/>
    <cellStyle name="Контрольная ячейка 26 2" xfId="53726" xr:uid="{00000000-0005-0000-0000-000036CC0000}"/>
    <cellStyle name="Контрольная ячейка 26 2 2" xfId="53727" xr:uid="{00000000-0005-0000-0000-000037CC0000}"/>
    <cellStyle name="Контрольная ячейка 26 2 3" xfId="53728" xr:uid="{00000000-0005-0000-0000-000038CC0000}"/>
    <cellStyle name="Контрольная ячейка 27" xfId="53729" xr:uid="{00000000-0005-0000-0000-000039CC0000}"/>
    <cellStyle name="Контрольная ячейка 27 2" xfId="53730" xr:uid="{00000000-0005-0000-0000-00003ACC0000}"/>
    <cellStyle name="Контрольная ячейка 27 2 2" xfId="53731" xr:uid="{00000000-0005-0000-0000-00003BCC0000}"/>
    <cellStyle name="Контрольная ячейка 27 2 3" xfId="53732" xr:uid="{00000000-0005-0000-0000-00003CCC0000}"/>
    <cellStyle name="Контрольная ячейка 3" xfId="27340" xr:uid="{00000000-0005-0000-0000-00003DCC0000}"/>
    <cellStyle name="Контрольная ячейка 3 2" xfId="53733" xr:uid="{00000000-0005-0000-0000-00003ECC0000}"/>
    <cellStyle name="Контрольная ячейка 3 2 2" xfId="53734" xr:uid="{00000000-0005-0000-0000-00003FCC0000}"/>
    <cellStyle name="Контрольная ячейка 3 2 2 2" xfId="53735" xr:uid="{00000000-0005-0000-0000-000040CC0000}"/>
    <cellStyle name="Контрольная ячейка 3 2 2 3" xfId="53736" xr:uid="{00000000-0005-0000-0000-000041CC0000}"/>
    <cellStyle name="Контрольная ячейка 3 3" xfId="53737" xr:uid="{00000000-0005-0000-0000-000042CC0000}"/>
    <cellStyle name="Контрольная ячейка 3 3 2" xfId="53738" xr:uid="{00000000-0005-0000-0000-000043CC0000}"/>
    <cellStyle name="Контрольная ячейка 3 3 3" xfId="53739" xr:uid="{00000000-0005-0000-0000-000044CC0000}"/>
    <cellStyle name="Контрольная ячейка 4" xfId="27341" xr:uid="{00000000-0005-0000-0000-000045CC0000}"/>
    <cellStyle name="Контрольная ячейка 4 2" xfId="53740" xr:uid="{00000000-0005-0000-0000-000046CC0000}"/>
    <cellStyle name="Контрольная ячейка 4 2 2" xfId="53741" xr:uid="{00000000-0005-0000-0000-000047CC0000}"/>
    <cellStyle name="Контрольная ячейка 4 2 2 2" xfId="53742" xr:uid="{00000000-0005-0000-0000-000048CC0000}"/>
    <cellStyle name="Контрольная ячейка 4 2 2 3" xfId="53743" xr:uid="{00000000-0005-0000-0000-000049CC0000}"/>
    <cellStyle name="Контрольная ячейка 4 3" xfId="53744" xr:uid="{00000000-0005-0000-0000-00004ACC0000}"/>
    <cellStyle name="Контрольная ячейка 4 3 2" xfId="53745" xr:uid="{00000000-0005-0000-0000-00004BCC0000}"/>
    <cellStyle name="Контрольная ячейка 4 3 3" xfId="53746" xr:uid="{00000000-0005-0000-0000-00004CCC0000}"/>
    <cellStyle name="Контрольная ячейка 5" xfId="27342" xr:uid="{00000000-0005-0000-0000-00004DCC0000}"/>
    <cellStyle name="Контрольная ячейка 5 2" xfId="53747" xr:uid="{00000000-0005-0000-0000-00004ECC0000}"/>
    <cellStyle name="Контрольная ячейка 5 2 2" xfId="53748" xr:uid="{00000000-0005-0000-0000-00004FCC0000}"/>
    <cellStyle name="Контрольная ячейка 5 2 2 2" xfId="53749" xr:uid="{00000000-0005-0000-0000-000050CC0000}"/>
    <cellStyle name="Контрольная ячейка 5 2 2 3" xfId="53750" xr:uid="{00000000-0005-0000-0000-000051CC0000}"/>
    <cellStyle name="Контрольная ячейка 5 3" xfId="53751" xr:uid="{00000000-0005-0000-0000-000052CC0000}"/>
    <cellStyle name="Контрольная ячейка 5 3 2" xfId="53752" xr:uid="{00000000-0005-0000-0000-000053CC0000}"/>
    <cellStyle name="Контрольная ячейка 5 3 3" xfId="53753" xr:uid="{00000000-0005-0000-0000-000054CC0000}"/>
    <cellStyle name="Контрольная ячейка 6" xfId="27343" xr:uid="{00000000-0005-0000-0000-000055CC0000}"/>
    <cellStyle name="Контрольная ячейка 6 2" xfId="53754" xr:uid="{00000000-0005-0000-0000-000056CC0000}"/>
    <cellStyle name="Контрольная ячейка 6 2 2" xfId="53755" xr:uid="{00000000-0005-0000-0000-000057CC0000}"/>
    <cellStyle name="Контрольная ячейка 6 2 2 2" xfId="53756" xr:uid="{00000000-0005-0000-0000-000058CC0000}"/>
    <cellStyle name="Контрольная ячейка 6 2 2 3" xfId="53757" xr:uid="{00000000-0005-0000-0000-000059CC0000}"/>
    <cellStyle name="Контрольная ячейка 6 3" xfId="53758" xr:uid="{00000000-0005-0000-0000-00005ACC0000}"/>
    <cellStyle name="Контрольная ячейка 6 3 2" xfId="53759" xr:uid="{00000000-0005-0000-0000-00005BCC0000}"/>
    <cellStyle name="Контрольная ячейка 6 3 3" xfId="53760" xr:uid="{00000000-0005-0000-0000-00005CCC0000}"/>
    <cellStyle name="Контрольная ячейка 7" xfId="27344" xr:uid="{00000000-0005-0000-0000-00005DCC0000}"/>
    <cellStyle name="Контрольная ячейка 7 2" xfId="53761" xr:uid="{00000000-0005-0000-0000-00005ECC0000}"/>
    <cellStyle name="Контрольная ячейка 7 2 2" xfId="53762" xr:uid="{00000000-0005-0000-0000-00005FCC0000}"/>
    <cellStyle name="Контрольная ячейка 7 2 3" xfId="53763" xr:uid="{00000000-0005-0000-0000-000060CC0000}"/>
    <cellStyle name="Контрольная ячейка 8" xfId="27345" xr:uid="{00000000-0005-0000-0000-000061CC0000}"/>
    <cellStyle name="Контрольная ячейка 8 2" xfId="53764" xr:uid="{00000000-0005-0000-0000-000062CC0000}"/>
    <cellStyle name="Контрольная ячейка 8 2 2" xfId="53765" xr:uid="{00000000-0005-0000-0000-000063CC0000}"/>
    <cellStyle name="Контрольная ячейка 8 2 3" xfId="53766" xr:uid="{00000000-0005-0000-0000-000064CC0000}"/>
    <cellStyle name="Контрольная ячейка 9" xfId="27346" xr:uid="{00000000-0005-0000-0000-000065CC0000}"/>
    <cellStyle name="Контрольная ячейка 9 2" xfId="53767" xr:uid="{00000000-0005-0000-0000-000066CC0000}"/>
    <cellStyle name="Контрольная ячейка 9 2 2" xfId="53768" xr:uid="{00000000-0005-0000-0000-000067CC0000}"/>
    <cellStyle name="Контрольная ячейка 9 2 3" xfId="53769" xr:uid="{00000000-0005-0000-0000-000068CC0000}"/>
    <cellStyle name="Название 10" xfId="53770" xr:uid="{00000000-0005-0000-0000-000069CC0000}"/>
    <cellStyle name="Название 10 2" xfId="53771" xr:uid="{00000000-0005-0000-0000-00006ACC0000}"/>
    <cellStyle name="Название 10 2 2" xfId="53772" xr:uid="{00000000-0005-0000-0000-00006BCC0000}"/>
    <cellStyle name="Название 10 2 3" xfId="53773" xr:uid="{00000000-0005-0000-0000-00006CCC0000}"/>
    <cellStyle name="Название 11" xfId="53774" xr:uid="{00000000-0005-0000-0000-00006DCC0000}"/>
    <cellStyle name="Название 11 2" xfId="53775" xr:uid="{00000000-0005-0000-0000-00006ECC0000}"/>
    <cellStyle name="Название 11 2 2" xfId="53776" xr:uid="{00000000-0005-0000-0000-00006FCC0000}"/>
    <cellStyle name="Название 11 2 3" xfId="53777" xr:uid="{00000000-0005-0000-0000-000070CC0000}"/>
    <cellStyle name="Название 12" xfId="53778" xr:uid="{00000000-0005-0000-0000-000071CC0000}"/>
    <cellStyle name="Название 12 2" xfId="53779" xr:uid="{00000000-0005-0000-0000-000072CC0000}"/>
    <cellStyle name="Название 12 2 2" xfId="53780" xr:uid="{00000000-0005-0000-0000-000073CC0000}"/>
    <cellStyle name="Название 12 2 3" xfId="53781" xr:uid="{00000000-0005-0000-0000-000074CC0000}"/>
    <cellStyle name="Название 13" xfId="53782" xr:uid="{00000000-0005-0000-0000-000075CC0000}"/>
    <cellStyle name="Название 13 2" xfId="53783" xr:uid="{00000000-0005-0000-0000-000076CC0000}"/>
    <cellStyle name="Название 13 2 2" xfId="53784" xr:uid="{00000000-0005-0000-0000-000077CC0000}"/>
    <cellStyle name="Название 13 2 3" xfId="53785" xr:uid="{00000000-0005-0000-0000-000078CC0000}"/>
    <cellStyle name="Название 14" xfId="53786" xr:uid="{00000000-0005-0000-0000-000079CC0000}"/>
    <cellStyle name="Название 14 2" xfId="53787" xr:uid="{00000000-0005-0000-0000-00007ACC0000}"/>
    <cellStyle name="Название 14 2 2" xfId="53788" xr:uid="{00000000-0005-0000-0000-00007BCC0000}"/>
    <cellStyle name="Название 14 2 3" xfId="53789" xr:uid="{00000000-0005-0000-0000-00007CCC0000}"/>
    <cellStyle name="Название 15" xfId="53790" xr:uid="{00000000-0005-0000-0000-00007DCC0000}"/>
    <cellStyle name="Название 15 2" xfId="53791" xr:uid="{00000000-0005-0000-0000-00007ECC0000}"/>
    <cellStyle name="Название 15 2 2" xfId="53792" xr:uid="{00000000-0005-0000-0000-00007FCC0000}"/>
    <cellStyle name="Название 15 2 3" xfId="53793" xr:uid="{00000000-0005-0000-0000-000080CC0000}"/>
    <cellStyle name="Название 16" xfId="53794" xr:uid="{00000000-0005-0000-0000-000081CC0000}"/>
    <cellStyle name="Название 16 2" xfId="53795" xr:uid="{00000000-0005-0000-0000-000082CC0000}"/>
    <cellStyle name="Название 16 2 2" xfId="53796" xr:uid="{00000000-0005-0000-0000-000083CC0000}"/>
    <cellStyle name="Название 16 2 3" xfId="53797" xr:uid="{00000000-0005-0000-0000-000084CC0000}"/>
    <cellStyle name="Название 17" xfId="53798" xr:uid="{00000000-0005-0000-0000-000085CC0000}"/>
    <cellStyle name="Название 17 2" xfId="53799" xr:uid="{00000000-0005-0000-0000-000086CC0000}"/>
    <cellStyle name="Название 17 2 2" xfId="53800" xr:uid="{00000000-0005-0000-0000-000087CC0000}"/>
    <cellStyle name="Название 17 2 3" xfId="53801" xr:uid="{00000000-0005-0000-0000-000088CC0000}"/>
    <cellStyle name="Название 18" xfId="53802" xr:uid="{00000000-0005-0000-0000-000089CC0000}"/>
    <cellStyle name="Название 18 2" xfId="53803" xr:uid="{00000000-0005-0000-0000-00008ACC0000}"/>
    <cellStyle name="Название 18 2 2" xfId="53804" xr:uid="{00000000-0005-0000-0000-00008BCC0000}"/>
    <cellStyle name="Название 18 2 3" xfId="53805" xr:uid="{00000000-0005-0000-0000-00008CCC0000}"/>
    <cellStyle name="Название 19" xfId="53806" xr:uid="{00000000-0005-0000-0000-00008DCC0000}"/>
    <cellStyle name="Название 19 2" xfId="53807" xr:uid="{00000000-0005-0000-0000-00008ECC0000}"/>
    <cellStyle name="Название 19 2 2" xfId="53808" xr:uid="{00000000-0005-0000-0000-00008FCC0000}"/>
    <cellStyle name="Название 19 2 3" xfId="53809" xr:uid="{00000000-0005-0000-0000-000090CC0000}"/>
    <cellStyle name="Название 2" xfId="27347" xr:uid="{00000000-0005-0000-0000-000091CC0000}"/>
    <cellStyle name="Название 2 10" xfId="53810" xr:uid="{00000000-0005-0000-0000-000092CC0000}"/>
    <cellStyle name="Название 2 10 2" xfId="53811" xr:uid="{00000000-0005-0000-0000-000093CC0000}"/>
    <cellStyle name="Название 2 10 2 2" xfId="53812" xr:uid="{00000000-0005-0000-0000-000094CC0000}"/>
    <cellStyle name="Название 2 10 2 3" xfId="53813" xr:uid="{00000000-0005-0000-0000-000095CC0000}"/>
    <cellStyle name="Название 2 11" xfId="53814" xr:uid="{00000000-0005-0000-0000-000096CC0000}"/>
    <cellStyle name="Название 2 11 2" xfId="53815" xr:uid="{00000000-0005-0000-0000-000097CC0000}"/>
    <cellStyle name="Название 2 11 2 2" xfId="53816" xr:uid="{00000000-0005-0000-0000-000098CC0000}"/>
    <cellStyle name="Название 2 11 2 3" xfId="53817" xr:uid="{00000000-0005-0000-0000-000099CC0000}"/>
    <cellStyle name="Название 2 12" xfId="53818" xr:uid="{00000000-0005-0000-0000-00009ACC0000}"/>
    <cellStyle name="Название 2 12 2" xfId="53819" xr:uid="{00000000-0005-0000-0000-00009BCC0000}"/>
    <cellStyle name="Название 2 12 2 2" xfId="53820" xr:uid="{00000000-0005-0000-0000-00009CCC0000}"/>
    <cellStyle name="Название 2 12 2 3" xfId="53821" xr:uid="{00000000-0005-0000-0000-00009DCC0000}"/>
    <cellStyle name="Название 2 13" xfId="53822" xr:uid="{00000000-0005-0000-0000-00009ECC0000}"/>
    <cellStyle name="Название 2 13 2" xfId="53823" xr:uid="{00000000-0005-0000-0000-00009FCC0000}"/>
    <cellStyle name="Название 2 13 2 2" xfId="53824" xr:uid="{00000000-0005-0000-0000-0000A0CC0000}"/>
    <cellStyle name="Название 2 13 2 3" xfId="53825" xr:uid="{00000000-0005-0000-0000-0000A1CC0000}"/>
    <cellStyle name="Название 2 14" xfId="53826" xr:uid="{00000000-0005-0000-0000-0000A2CC0000}"/>
    <cellStyle name="Название 2 14 2" xfId="53827" xr:uid="{00000000-0005-0000-0000-0000A3CC0000}"/>
    <cellStyle name="Название 2 14 2 2" xfId="53828" xr:uid="{00000000-0005-0000-0000-0000A4CC0000}"/>
    <cellStyle name="Название 2 14 2 3" xfId="53829" xr:uid="{00000000-0005-0000-0000-0000A5CC0000}"/>
    <cellStyle name="Название 2 15" xfId="53830" xr:uid="{00000000-0005-0000-0000-0000A6CC0000}"/>
    <cellStyle name="Название 2 15 2" xfId="53831" xr:uid="{00000000-0005-0000-0000-0000A7CC0000}"/>
    <cellStyle name="Название 2 15 2 2" xfId="53832" xr:uid="{00000000-0005-0000-0000-0000A8CC0000}"/>
    <cellStyle name="Название 2 15 2 3" xfId="53833" xr:uid="{00000000-0005-0000-0000-0000A9CC0000}"/>
    <cellStyle name="Название 2 16" xfId="53834" xr:uid="{00000000-0005-0000-0000-0000AACC0000}"/>
    <cellStyle name="Название 2 16 2" xfId="53835" xr:uid="{00000000-0005-0000-0000-0000ABCC0000}"/>
    <cellStyle name="Название 2 16 3" xfId="53836" xr:uid="{00000000-0005-0000-0000-0000ACCC0000}"/>
    <cellStyle name="Название 2 2" xfId="27348" xr:uid="{00000000-0005-0000-0000-0000ADCC0000}"/>
    <cellStyle name="Название 2 2 10" xfId="53837" xr:uid="{00000000-0005-0000-0000-0000AECC0000}"/>
    <cellStyle name="Название 2 2 10 2" xfId="53838" xr:uid="{00000000-0005-0000-0000-0000AFCC0000}"/>
    <cellStyle name="Название 2 2 10 2 2" xfId="53839" xr:uid="{00000000-0005-0000-0000-0000B0CC0000}"/>
    <cellStyle name="Название 2 2 10 2 3" xfId="53840" xr:uid="{00000000-0005-0000-0000-0000B1CC0000}"/>
    <cellStyle name="Название 2 2 11" xfId="53841" xr:uid="{00000000-0005-0000-0000-0000B2CC0000}"/>
    <cellStyle name="Название 2 2 11 2" xfId="53842" xr:uid="{00000000-0005-0000-0000-0000B3CC0000}"/>
    <cellStyle name="Название 2 2 11 3" xfId="53843" xr:uid="{00000000-0005-0000-0000-0000B4CC0000}"/>
    <cellStyle name="Название 2 2 2" xfId="53844" xr:uid="{00000000-0005-0000-0000-0000B5CC0000}"/>
    <cellStyle name="Название 2 2 2 2" xfId="53845" xr:uid="{00000000-0005-0000-0000-0000B6CC0000}"/>
    <cellStyle name="Название 2 2 2 2 2" xfId="53846" xr:uid="{00000000-0005-0000-0000-0000B7CC0000}"/>
    <cellStyle name="Название 2 2 2 2 3" xfId="53847" xr:uid="{00000000-0005-0000-0000-0000B8CC0000}"/>
    <cellStyle name="Название 2 2 3" xfId="53848" xr:uid="{00000000-0005-0000-0000-0000B9CC0000}"/>
    <cellStyle name="Название 2 2 3 2" xfId="53849" xr:uid="{00000000-0005-0000-0000-0000BACC0000}"/>
    <cellStyle name="Название 2 2 3 2 2" xfId="53850" xr:uid="{00000000-0005-0000-0000-0000BBCC0000}"/>
    <cellStyle name="Название 2 2 3 2 3" xfId="53851" xr:uid="{00000000-0005-0000-0000-0000BCCC0000}"/>
    <cellStyle name="Название 2 2 4" xfId="53852" xr:uid="{00000000-0005-0000-0000-0000BDCC0000}"/>
    <cellStyle name="Название 2 2 4 2" xfId="53853" xr:uid="{00000000-0005-0000-0000-0000BECC0000}"/>
    <cellStyle name="Название 2 2 4 2 2" xfId="53854" xr:uid="{00000000-0005-0000-0000-0000BFCC0000}"/>
    <cellStyle name="Название 2 2 4 2 3" xfId="53855" xr:uid="{00000000-0005-0000-0000-0000C0CC0000}"/>
    <cellStyle name="Название 2 2 5" xfId="53856" xr:uid="{00000000-0005-0000-0000-0000C1CC0000}"/>
    <cellStyle name="Название 2 2 5 2" xfId="53857" xr:uid="{00000000-0005-0000-0000-0000C2CC0000}"/>
    <cellStyle name="Название 2 2 5 2 2" xfId="53858" xr:uid="{00000000-0005-0000-0000-0000C3CC0000}"/>
    <cellStyle name="Название 2 2 5 2 3" xfId="53859" xr:uid="{00000000-0005-0000-0000-0000C4CC0000}"/>
    <cellStyle name="Название 2 2 6" xfId="53860" xr:uid="{00000000-0005-0000-0000-0000C5CC0000}"/>
    <cellStyle name="Название 2 2 6 2" xfId="53861" xr:uid="{00000000-0005-0000-0000-0000C6CC0000}"/>
    <cellStyle name="Название 2 2 6 2 2" xfId="53862" xr:uid="{00000000-0005-0000-0000-0000C7CC0000}"/>
    <cellStyle name="Название 2 2 6 2 3" xfId="53863" xr:uid="{00000000-0005-0000-0000-0000C8CC0000}"/>
    <cellStyle name="Название 2 2 7" xfId="53864" xr:uid="{00000000-0005-0000-0000-0000C9CC0000}"/>
    <cellStyle name="Название 2 2 7 2" xfId="53865" xr:uid="{00000000-0005-0000-0000-0000CACC0000}"/>
    <cellStyle name="Название 2 2 7 2 2" xfId="53866" xr:uid="{00000000-0005-0000-0000-0000CBCC0000}"/>
    <cellStyle name="Название 2 2 7 2 3" xfId="53867" xr:uid="{00000000-0005-0000-0000-0000CCCC0000}"/>
    <cellStyle name="Название 2 2 8" xfId="53868" xr:uid="{00000000-0005-0000-0000-0000CDCC0000}"/>
    <cellStyle name="Название 2 2 8 2" xfId="53869" xr:uid="{00000000-0005-0000-0000-0000CECC0000}"/>
    <cellStyle name="Название 2 2 8 2 2" xfId="53870" xr:uid="{00000000-0005-0000-0000-0000CFCC0000}"/>
    <cellStyle name="Название 2 2 8 2 3" xfId="53871" xr:uid="{00000000-0005-0000-0000-0000D0CC0000}"/>
    <cellStyle name="Название 2 2 9" xfId="53872" xr:uid="{00000000-0005-0000-0000-0000D1CC0000}"/>
    <cellStyle name="Название 2 2 9 2" xfId="53873" xr:uid="{00000000-0005-0000-0000-0000D2CC0000}"/>
    <cellStyle name="Название 2 2 9 2 2" xfId="53874" xr:uid="{00000000-0005-0000-0000-0000D3CC0000}"/>
    <cellStyle name="Название 2 2 9 2 3" xfId="53875" xr:uid="{00000000-0005-0000-0000-0000D4CC0000}"/>
    <cellStyle name="Название 2 3" xfId="27349" xr:uid="{00000000-0005-0000-0000-0000D5CC0000}"/>
    <cellStyle name="Название 2 3 2" xfId="53876" xr:uid="{00000000-0005-0000-0000-0000D6CC0000}"/>
    <cellStyle name="Название 2 3 2 2" xfId="53877" xr:uid="{00000000-0005-0000-0000-0000D7CC0000}"/>
    <cellStyle name="Название 2 3 2 3" xfId="53878" xr:uid="{00000000-0005-0000-0000-0000D8CC0000}"/>
    <cellStyle name="Название 2 4" xfId="27350" xr:uid="{00000000-0005-0000-0000-0000D9CC0000}"/>
    <cellStyle name="Название 2 4 2" xfId="53879" xr:uid="{00000000-0005-0000-0000-0000DACC0000}"/>
    <cellStyle name="Название 2 4 2 2" xfId="53880" xr:uid="{00000000-0005-0000-0000-0000DBCC0000}"/>
    <cellStyle name="Название 2 4 2 3" xfId="53881" xr:uid="{00000000-0005-0000-0000-0000DCCC0000}"/>
    <cellStyle name="Название 2 5" xfId="29078" xr:uid="{00000000-0005-0000-0000-0000DDCC0000}"/>
    <cellStyle name="Название 2 5 2" xfId="53882" xr:uid="{00000000-0005-0000-0000-0000DECC0000}"/>
    <cellStyle name="Название 2 5 2 2" xfId="53883" xr:uid="{00000000-0005-0000-0000-0000DFCC0000}"/>
    <cellStyle name="Название 2 5 2 3" xfId="53884" xr:uid="{00000000-0005-0000-0000-0000E0CC0000}"/>
    <cellStyle name="Название 2 6" xfId="53885" xr:uid="{00000000-0005-0000-0000-0000E1CC0000}"/>
    <cellStyle name="Название 2 6 2" xfId="53886" xr:uid="{00000000-0005-0000-0000-0000E2CC0000}"/>
    <cellStyle name="Название 2 6 2 2" xfId="53887" xr:uid="{00000000-0005-0000-0000-0000E3CC0000}"/>
    <cellStyle name="Название 2 6 2 3" xfId="53888" xr:uid="{00000000-0005-0000-0000-0000E4CC0000}"/>
    <cellStyle name="Название 2 7" xfId="53889" xr:uid="{00000000-0005-0000-0000-0000E5CC0000}"/>
    <cellStyle name="Название 2 7 2" xfId="53890" xr:uid="{00000000-0005-0000-0000-0000E6CC0000}"/>
    <cellStyle name="Название 2 7 2 2" xfId="53891" xr:uid="{00000000-0005-0000-0000-0000E7CC0000}"/>
    <cellStyle name="Название 2 7 2 3" xfId="53892" xr:uid="{00000000-0005-0000-0000-0000E8CC0000}"/>
    <cellStyle name="Название 2 8" xfId="53893" xr:uid="{00000000-0005-0000-0000-0000E9CC0000}"/>
    <cellStyle name="Название 2 8 2" xfId="53894" xr:uid="{00000000-0005-0000-0000-0000EACC0000}"/>
    <cellStyle name="Название 2 8 2 2" xfId="53895" xr:uid="{00000000-0005-0000-0000-0000EBCC0000}"/>
    <cellStyle name="Название 2 8 2 3" xfId="53896" xr:uid="{00000000-0005-0000-0000-0000ECCC0000}"/>
    <cellStyle name="Название 2 9" xfId="53897" xr:uid="{00000000-0005-0000-0000-0000EDCC0000}"/>
    <cellStyle name="Название 2 9 2" xfId="53898" xr:uid="{00000000-0005-0000-0000-0000EECC0000}"/>
    <cellStyle name="Название 2 9 2 2" xfId="53899" xr:uid="{00000000-0005-0000-0000-0000EFCC0000}"/>
    <cellStyle name="Название 2 9 2 3" xfId="53900" xr:uid="{00000000-0005-0000-0000-0000F0CC0000}"/>
    <cellStyle name="Название 20" xfId="53901" xr:uid="{00000000-0005-0000-0000-0000F1CC0000}"/>
    <cellStyle name="Название 20 2" xfId="53902" xr:uid="{00000000-0005-0000-0000-0000F2CC0000}"/>
    <cellStyle name="Название 20 2 2" xfId="53903" xr:uid="{00000000-0005-0000-0000-0000F3CC0000}"/>
    <cellStyle name="Название 20 2 3" xfId="53904" xr:uid="{00000000-0005-0000-0000-0000F4CC0000}"/>
    <cellStyle name="Название 21" xfId="53905" xr:uid="{00000000-0005-0000-0000-0000F5CC0000}"/>
    <cellStyle name="Название 21 2" xfId="53906" xr:uid="{00000000-0005-0000-0000-0000F6CC0000}"/>
    <cellStyle name="Название 21 2 2" xfId="53907" xr:uid="{00000000-0005-0000-0000-0000F7CC0000}"/>
    <cellStyle name="Название 21 2 3" xfId="53908" xr:uid="{00000000-0005-0000-0000-0000F8CC0000}"/>
    <cellStyle name="Название 22" xfId="53909" xr:uid="{00000000-0005-0000-0000-0000F9CC0000}"/>
    <cellStyle name="Название 22 2" xfId="53910" xr:uid="{00000000-0005-0000-0000-0000FACC0000}"/>
    <cellStyle name="Название 22 2 2" xfId="53911" xr:uid="{00000000-0005-0000-0000-0000FBCC0000}"/>
    <cellStyle name="Название 22 2 3" xfId="53912" xr:uid="{00000000-0005-0000-0000-0000FCCC0000}"/>
    <cellStyle name="Название 23" xfId="53913" xr:uid="{00000000-0005-0000-0000-0000FDCC0000}"/>
    <cellStyle name="Название 23 2" xfId="53914" xr:uid="{00000000-0005-0000-0000-0000FECC0000}"/>
    <cellStyle name="Название 23 2 2" xfId="53915" xr:uid="{00000000-0005-0000-0000-0000FFCC0000}"/>
    <cellStyle name="Название 23 2 2 2" xfId="53916" xr:uid="{00000000-0005-0000-0000-000000CD0000}"/>
    <cellStyle name="Название 23 2 2 3" xfId="53917" xr:uid="{00000000-0005-0000-0000-000001CD0000}"/>
    <cellStyle name="Название 23 3" xfId="53918" xr:uid="{00000000-0005-0000-0000-000002CD0000}"/>
    <cellStyle name="Название 23 3 2" xfId="53919" xr:uid="{00000000-0005-0000-0000-000003CD0000}"/>
    <cellStyle name="Название 23 3 3" xfId="53920" xr:uid="{00000000-0005-0000-0000-000004CD0000}"/>
    <cellStyle name="Название 24" xfId="53921" xr:uid="{00000000-0005-0000-0000-000005CD0000}"/>
    <cellStyle name="Название 24 2" xfId="53922" xr:uid="{00000000-0005-0000-0000-000006CD0000}"/>
    <cellStyle name="Название 24 2 2" xfId="53923" xr:uid="{00000000-0005-0000-0000-000007CD0000}"/>
    <cellStyle name="Название 24 2 2 2" xfId="53924" xr:uid="{00000000-0005-0000-0000-000008CD0000}"/>
    <cellStyle name="Название 24 2 2 3" xfId="53925" xr:uid="{00000000-0005-0000-0000-000009CD0000}"/>
    <cellStyle name="Название 24 3" xfId="53926" xr:uid="{00000000-0005-0000-0000-00000ACD0000}"/>
    <cellStyle name="Название 24 3 2" xfId="53927" xr:uid="{00000000-0005-0000-0000-00000BCD0000}"/>
    <cellStyle name="Название 24 3 3" xfId="53928" xr:uid="{00000000-0005-0000-0000-00000CCD0000}"/>
    <cellStyle name="Название 25" xfId="53929" xr:uid="{00000000-0005-0000-0000-00000DCD0000}"/>
    <cellStyle name="Название 25 2" xfId="53930" xr:uid="{00000000-0005-0000-0000-00000ECD0000}"/>
    <cellStyle name="Название 25 2 2" xfId="53931" xr:uid="{00000000-0005-0000-0000-00000FCD0000}"/>
    <cellStyle name="Название 25 2 3" xfId="53932" xr:uid="{00000000-0005-0000-0000-000010CD0000}"/>
    <cellStyle name="Название 26" xfId="53933" xr:uid="{00000000-0005-0000-0000-000011CD0000}"/>
    <cellStyle name="Название 26 2" xfId="53934" xr:uid="{00000000-0005-0000-0000-000012CD0000}"/>
    <cellStyle name="Название 26 2 2" xfId="53935" xr:uid="{00000000-0005-0000-0000-000013CD0000}"/>
    <cellStyle name="Название 26 2 3" xfId="53936" xr:uid="{00000000-0005-0000-0000-000014CD0000}"/>
    <cellStyle name="Название 27" xfId="53937" xr:uid="{00000000-0005-0000-0000-000015CD0000}"/>
    <cellStyle name="Название 27 2" xfId="53938" xr:uid="{00000000-0005-0000-0000-000016CD0000}"/>
    <cellStyle name="Название 27 2 2" xfId="53939" xr:uid="{00000000-0005-0000-0000-000017CD0000}"/>
    <cellStyle name="Название 27 2 3" xfId="53940" xr:uid="{00000000-0005-0000-0000-000018CD0000}"/>
    <cellStyle name="Название 3" xfId="27351" xr:uid="{00000000-0005-0000-0000-000019CD0000}"/>
    <cellStyle name="Название 3 10" xfId="53941" xr:uid="{00000000-0005-0000-0000-00001ACD0000}"/>
    <cellStyle name="Название 3 10 2" xfId="53942" xr:uid="{00000000-0005-0000-0000-00001BCD0000}"/>
    <cellStyle name="Название 3 10 2 2" xfId="53943" xr:uid="{00000000-0005-0000-0000-00001CCD0000}"/>
    <cellStyle name="Название 3 10 2 3" xfId="53944" xr:uid="{00000000-0005-0000-0000-00001DCD0000}"/>
    <cellStyle name="Название 3 11" xfId="53945" xr:uid="{00000000-0005-0000-0000-00001ECD0000}"/>
    <cellStyle name="Название 3 11 2" xfId="53946" xr:uid="{00000000-0005-0000-0000-00001FCD0000}"/>
    <cellStyle name="Название 3 11 2 2" xfId="53947" xr:uid="{00000000-0005-0000-0000-000020CD0000}"/>
    <cellStyle name="Название 3 11 2 3" xfId="53948" xr:uid="{00000000-0005-0000-0000-000021CD0000}"/>
    <cellStyle name="Название 3 12" xfId="53949" xr:uid="{00000000-0005-0000-0000-000022CD0000}"/>
    <cellStyle name="Название 3 12 2" xfId="53950" xr:uid="{00000000-0005-0000-0000-000023CD0000}"/>
    <cellStyle name="Название 3 12 2 2" xfId="53951" xr:uid="{00000000-0005-0000-0000-000024CD0000}"/>
    <cellStyle name="Название 3 12 2 3" xfId="53952" xr:uid="{00000000-0005-0000-0000-000025CD0000}"/>
    <cellStyle name="Название 3 13" xfId="53953" xr:uid="{00000000-0005-0000-0000-000026CD0000}"/>
    <cellStyle name="Название 3 13 2" xfId="53954" xr:uid="{00000000-0005-0000-0000-000027CD0000}"/>
    <cellStyle name="Название 3 13 2 2" xfId="53955" xr:uid="{00000000-0005-0000-0000-000028CD0000}"/>
    <cellStyle name="Название 3 13 2 3" xfId="53956" xr:uid="{00000000-0005-0000-0000-000029CD0000}"/>
    <cellStyle name="Название 3 14" xfId="53957" xr:uid="{00000000-0005-0000-0000-00002ACD0000}"/>
    <cellStyle name="Название 3 14 2" xfId="53958" xr:uid="{00000000-0005-0000-0000-00002BCD0000}"/>
    <cellStyle name="Название 3 14 2 2" xfId="53959" xr:uid="{00000000-0005-0000-0000-00002CCD0000}"/>
    <cellStyle name="Название 3 14 2 3" xfId="53960" xr:uid="{00000000-0005-0000-0000-00002DCD0000}"/>
    <cellStyle name="Название 3 15" xfId="53961" xr:uid="{00000000-0005-0000-0000-00002ECD0000}"/>
    <cellStyle name="Название 3 15 2" xfId="53962" xr:uid="{00000000-0005-0000-0000-00002FCD0000}"/>
    <cellStyle name="Название 3 15 2 2" xfId="53963" xr:uid="{00000000-0005-0000-0000-000030CD0000}"/>
    <cellStyle name="Название 3 15 2 3" xfId="53964" xr:uid="{00000000-0005-0000-0000-000031CD0000}"/>
    <cellStyle name="Название 3 16" xfId="53965" xr:uid="{00000000-0005-0000-0000-000032CD0000}"/>
    <cellStyle name="Название 3 16 2" xfId="53966" xr:uid="{00000000-0005-0000-0000-000033CD0000}"/>
    <cellStyle name="Название 3 16 3" xfId="53967" xr:uid="{00000000-0005-0000-0000-000034CD0000}"/>
    <cellStyle name="Название 3 2" xfId="27352" xr:uid="{00000000-0005-0000-0000-000035CD0000}"/>
    <cellStyle name="Название 3 2 10" xfId="53968" xr:uid="{00000000-0005-0000-0000-000036CD0000}"/>
    <cellStyle name="Название 3 2 10 2" xfId="53969" xr:uid="{00000000-0005-0000-0000-000037CD0000}"/>
    <cellStyle name="Название 3 2 10 2 2" xfId="53970" xr:uid="{00000000-0005-0000-0000-000038CD0000}"/>
    <cellStyle name="Название 3 2 10 2 3" xfId="53971" xr:uid="{00000000-0005-0000-0000-000039CD0000}"/>
    <cellStyle name="Название 3 2 11" xfId="53972" xr:uid="{00000000-0005-0000-0000-00003ACD0000}"/>
    <cellStyle name="Название 3 2 11 2" xfId="53973" xr:uid="{00000000-0005-0000-0000-00003BCD0000}"/>
    <cellStyle name="Название 3 2 11 3" xfId="53974" xr:uid="{00000000-0005-0000-0000-00003CCD0000}"/>
    <cellStyle name="Название 3 2 2" xfId="53975" xr:uid="{00000000-0005-0000-0000-00003DCD0000}"/>
    <cellStyle name="Название 3 2 2 2" xfId="53976" xr:uid="{00000000-0005-0000-0000-00003ECD0000}"/>
    <cellStyle name="Название 3 2 2 2 2" xfId="53977" xr:uid="{00000000-0005-0000-0000-00003FCD0000}"/>
    <cellStyle name="Название 3 2 2 2 3" xfId="53978" xr:uid="{00000000-0005-0000-0000-000040CD0000}"/>
    <cellStyle name="Название 3 2 3" xfId="53979" xr:uid="{00000000-0005-0000-0000-000041CD0000}"/>
    <cellStyle name="Название 3 2 3 2" xfId="53980" xr:uid="{00000000-0005-0000-0000-000042CD0000}"/>
    <cellStyle name="Название 3 2 3 2 2" xfId="53981" xr:uid="{00000000-0005-0000-0000-000043CD0000}"/>
    <cellStyle name="Название 3 2 3 2 3" xfId="53982" xr:uid="{00000000-0005-0000-0000-000044CD0000}"/>
    <cellStyle name="Название 3 2 4" xfId="53983" xr:uid="{00000000-0005-0000-0000-000045CD0000}"/>
    <cellStyle name="Название 3 2 4 2" xfId="53984" xr:uid="{00000000-0005-0000-0000-000046CD0000}"/>
    <cellStyle name="Название 3 2 4 2 2" xfId="53985" xr:uid="{00000000-0005-0000-0000-000047CD0000}"/>
    <cellStyle name="Название 3 2 4 2 3" xfId="53986" xr:uid="{00000000-0005-0000-0000-000048CD0000}"/>
    <cellStyle name="Название 3 2 5" xfId="53987" xr:uid="{00000000-0005-0000-0000-000049CD0000}"/>
    <cellStyle name="Название 3 2 5 2" xfId="53988" xr:uid="{00000000-0005-0000-0000-00004ACD0000}"/>
    <cellStyle name="Название 3 2 5 2 2" xfId="53989" xr:uid="{00000000-0005-0000-0000-00004BCD0000}"/>
    <cellStyle name="Название 3 2 5 2 3" xfId="53990" xr:uid="{00000000-0005-0000-0000-00004CCD0000}"/>
    <cellStyle name="Название 3 2 6" xfId="53991" xr:uid="{00000000-0005-0000-0000-00004DCD0000}"/>
    <cellStyle name="Название 3 2 6 2" xfId="53992" xr:uid="{00000000-0005-0000-0000-00004ECD0000}"/>
    <cellStyle name="Название 3 2 6 2 2" xfId="53993" xr:uid="{00000000-0005-0000-0000-00004FCD0000}"/>
    <cellStyle name="Название 3 2 6 2 3" xfId="53994" xr:uid="{00000000-0005-0000-0000-000050CD0000}"/>
    <cellStyle name="Название 3 2 7" xfId="53995" xr:uid="{00000000-0005-0000-0000-000051CD0000}"/>
    <cellStyle name="Название 3 2 7 2" xfId="53996" xr:uid="{00000000-0005-0000-0000-000052CD0000}"/>
    <cellStyle name="Название 3 2 7 2 2" xfId="53997" xr:uid="{00000000-0005-0000-0000-000053CD0000}"/>
    <cellStyle name="Название 3 2 7 2 3" xfId="53998" xr:uid="{00000000-0005-0000-0000-000054CD0000}"/>
    <cellStyle name="Название 3 2 8" xfId="53999" xr:uid="{00000000-0005-0000-0000-000055CD0000}"/>
    <cellStyle name="Название 3 2 8 2" xfId="54000" xr:uid="{00000000-0005-0000-0000-000056CD0000}"/>
    <cellStyle name="Название 3 2 8 2 2" xfId="54001" xr:uid="{00000000-0005-0000-0000-000057CD0000}"/>
    <cellStyle name="Название 3 2 8 2 3" xfId="54002" xr:uid="{00000000-0005-0000-0000-000058CD0000}"/>
    <cellStyle name="Название 3 2 9" xfId="54003" xr:uid="{00000000-0005-0000-0000-000059CD0000}"/>
    <cellStyle name="Название 3 2 9 2" xfId="54004" xr:uid="{00000000-0005-0000-0000-00005ACD0000}"/>
    <cellStyle name="Название 3 2 9 2 2" xfId="54005" xr:uid="{00000000-0005-0000-0000-00005BCD0000}"/>
    <cellStyle name="Название 3 2 9 2 3" xfId="54006" xr:uid="{00000000-0005-0000-0000-00005CCD0000}"/>
    <cellStyle name="Название 3 3" xfId="54007" xr:uid="{00000000-0005-0000-0000-00005DCD0000}"/>
    <cellStyle name="Название 3 3 2" xfId="54008" xr:uid="{00000000-0005-0000-0000-00005ECD0000}"/>
    <cellStyle name="Название 3 3 2 2" xfId="54009" xr:uid="{00000000-0005-0000-0000-00005FCD0000}"/>
    <cellStyle name="Название 3 3 2 3" xfId="54010" xr:uid="{00000000-0005-0000-0000-000060CD0000}"/>
    <cellStyle name="Название 3 4" xfId="54011" xr:uid="{00000000-0005-0000-0000-000061CD0000}"/>
    <cellStyle name="Название 3 4 2" xfId="54012" xr:uid="{00000000-0005-0000-0000-000062CD0000}"/>
    <cellStyle name="Название 3 4 2 2" xfId="54013" xr:uid="{00000000-0005-0000-0000-000063CD0000}"/>
    <cellStyle name="Название 3 4 2 3" xfId="54014" xr:uid="{00000000-0005-0000-0000-000064CD0000}"/>
    <cellStyle name="Название 3 5" xfId="54015" xr:uid="{00000000-0005-0000-0000-000065CD0000}"/>
    <cellStyle name="Название 3 5 2" xfId="54016" xr:uid="{00000000-0005-0000-0000-000066CD0000}"/>
    <cellStyle name="Название 3 5 2 2" xfId="54017" xr:uid="{00000000-0005-0000-0000-000067CD0000}"/>
    <cellStyle name="Название 3 5 2 3" xfId="54018" xr:uid="{00000000-0005-0000-0000-000068CD0000}"/>
    <cellStyle name="Название 3 6" xfId="54019" xr:uid="{00000000-0005-0000-0000-000069CD0000}"/>
    <cellStyle name="Название 3 6 2" xfId="54020" xr:uid="{00000000-0005-0000-0000-00006ACD0000}"/>
    <cellStyle name="Название 3 6 2 2" xfId="54021" xr:uid="{00000000-0005-0000-0000-00006BCD0000}"/>
    <cellStyle name="Название 3 6 2 3" xfId="54022" xr:uid="{00000000-0005-0000-0000-00006CCD0000}"/>
    <cellStyle name="Название 3 7" xfId="54023" xr:uid="{00000000-0005-0000-0000-00006DCD0000}"/>
    <cellStyle name="Название 3 7 2" xfId="54024" xr:uid="{00000000-0005-0000-0000-00006ECD0000}"/>
    <cellStyle name="Название 3 7 2 2" xfId="54025" xr:uid="{00000000-0005-0000-0000-00006FCD0000}"/>
    <cellStyle name="Название 3 7 2 3" xfId="54026" xr:uid="{00000000-0005-0000-0000-000070CD0000}"/>
    <cellStyle name="Название 3 8" xfId="54027" xr:uid="{00000000-0005-0000-0000-000071CD0000}"/>
    <cellStyle name="Название 3 8 2" xfId="54028" xr:uid="{00000000-0005-0000-0000-000072CD0000}"/>
    <cellStyle name="Название 3 8 2 2" xfId="54029" xr:uid="{00000000-0005-0000-0000-000073CD0000}"/>
    <cellStyle name="Название 3 8 2 3" xfId="54030" xr:uid="{00000000-0005-0000-0000-000074CD0000}"/>
    <cellStyle name="Название 3 9" xfId="54031" xr:uid="{00000000-0005-0000-0000-000075CD0000}"/>
    <cellStyle name="Название 3 9 2" xfId="54032" xr:uid="{00000000-0005-0000-0000-000076CD0000}"/>
    <cellStyle name="Название 3 9 2 2" xfId="54033" xr:uid="{00000000-0005-0000-0000-000077CD0000}"/>
    <cellStyle name="Название 3 9 2 3" xfId="54034" xr:uid="{00000000-0005-0000-0000-000078CD0000}"/>
    <cellStyle name="Название 4" xfId="27353" xr:uid="{00000000-0005-0000-0000-000079CD0000}"/>
    <cellStyle name="Название 4 2" xfId="54035" xr:uid="{00000000-0005-0000-0000-00007ACD0000}"/>
    <cellStyle name="Название 4 2 2" xfId="54036" xr:uid="{00000000-0005-0000-0000-00007BCD0000}"/>
    <cellStyle name="Название 4 2 3" xfId="54037" xr:uid="{00000000-0005-0000-0000-00007CCD0000}"/>
    <cellStyle name="Название 5" xfId="27354" xr:uid="{00000000-0005-0000-0000-00007DCD0000}"/>
    <cellStyle name="Название 5 2" xfId="54038" xr:uid="{00000000-0005-0000-0000-00007ECD0000}"/>
    <cellStyle name="Название 5 2 2" xfId="54039" xr:uid="{00000000-0005-0000-0000-00007FCD0000}"/>
    <cellStyle name="Название 5 2 3" xfId="54040" xr:uid="{00000000-0005-0000-0000-000080CD0000}"/>
    <cellStyle name="Название 6" xfId="27355" xr:uid="{00000000-0005-0000-0000-000081CD0000}"/>
    <cellStyle name="Название 6 2" xfId="54041" xr:uid="{00000000-0005-0000-0000-000082CD0000}"/>
    <cellStyle name="Название 6 2 2" xfId="54042" xr:uid="{00000000-0005-0000-0000-000083CD0000}"/>
    <cellStyle name="Название 6 2 2 2" xfId="54043" xr:uid="{00000000-0005-0000-0000-000084CD0000}"/>
    <cellStyle name="Название 6 2 2 3" xfId="54044" xr:uid="{00000000-0005-0000-0000-000085CD0000}"/>
    <cellStyle name="Название 6 3" xfId="54045" xr:uid="{00000000-0005-0000-0000-000086CD0000}"/>
    <cellStyle name="Название 6 3 2" xfId="54046" xr:uid="{00000000-0005-0000-0000-000087CD0000}"/>
    <cellStyle name="Название 6 3 3" xfId="54047" xr:uid="{00000000-0005-0000-0000-000088CD0000}"/>
    <cellStyle name="Название 7" xfId="27356" xr:uid="{00000000-0005-0000-0000-000089CD0000}"/>
    <cellStyle name="Название 7 2" xfId="54048" xr:uid="{00000000-0005-0000-0000-00008ACD0000}"/>
    <cellStyle name="Название 7 2 2" xfId="54049" xr:uid="{00000000-0005-0000-0000-00008BCD0000}"/>
    <cellStyle name="Название 7 2 3" xfId="54050" xr:uid="{00000000-0005-0000-0000-00008CCD0000}"/>
    <cellStyle name="Название 8" xfId="27357" xr:uid="{00000000-0005-0000-0000-00008DCD0000}"/>
    <cellStyle name="Название 8 2" xfId="54051" xr:uid="{00000000-0005-0000-0000-00008ECD0000}"/>
    <cellStyle name="Название 8 2 2" xfId="54052" xr:uid="{00000000-0005-0000-0000-00008FCD0000}"/>
    <cellStyle name="Название 8 2 3" xfId="54053" xr:uid="{00000000-0005-0000-0000-000090CD0000}"/>
    <cellStyle name="Название 9" xfId="27358" xr:uid="{00000000-0005-0000-0000-000091CD0000}"/>
    <cellStyle name="Название 9 2" xfId="54054" xr:uid="{00000000-0005-0000-0000-000092CD0000}"/>
    <cellStyle name="Название 9 2 2" xfId="54055" xr:uid="{00000000-0005-0000-0000-000093CD0000}"/>
    <cellStyle name="Название 9 2 3" xfId="54056" xr:uid="{00000000-0005-0000-0000-000094CD0000}"/>
    <cellStyle name="Нейтральный 10" xfId="54057" xr:uid="{00000000-0005-0000-0000-000095CD0000}"/>
    <cellStyle name="Нейтральный 10 2" xfId="54058" xr:uid="{00000000-0005-0000-0000-000096CD0000}"/>
    <cellStyle name="Нейтральный 10 2 2" xfId="54059" xr:uid="{00000000-0005-0000-0000-000097CD0000}"/>
    <cellStyle name="Нейтральный 10 2 3" xfId="54060" xr:uid="{00000000-0005-0000-0000-000098CD0000}"/>
    <cellStyle name="Нейтральный 11" xfId="54061" xr:uid="{00000000-0005-0000-0000-000099CD0000}"/>
    <cellStyle name="Нейтральный 11 2" xfId="54062" xr:uid="{00000000-0005-0000-0000-00009ACD0000}"/>
    <cellStyle name="Нейтральный 11 2 2" xfId="54063" xr:uid="{00000000-0005-0000-0000-00009BCD0000}"/>
    <cellStyle name="Нейтральный 11 2 3" xfId="54064" xr:uid="{00000000-0005-0000-0000-00009CCD0000}"/>
    <cellStyle name="Нейтральный 12" xfId="54065" xr:uid="{00000000-0005-0000-0000-00009DCD0000}"/>
    <cellStyle name="Нейтральный 12 2" xfId="54066" xr:uid="{00000000-0005-0000-0000-00009ECD0000}"/>
    <cellStyle name="Нейтральный 12 2 2" xfId="54067" xr:uid="{00000000-0005-0000-0000-00009FCD0000}"/>
    <cellStyle name="Нейтральный 12 2 3" xfId="54068" xr:uid="{00000000-0005-0000-0000-0000A0CD0000}"/>
    <cellStyle name="Нейтральный 13" xfId="54069" xr:uid="{00000000-0005-0000-0000-0000A1CD0000}"/>
    <cellStyle name="Нейтральный 13 2" xfId="54070" xr:uid="{00000000-0005-0000-0000-0000A2CD0000}"/>
    <cellStyle name="Нейтральный 13 2 2" xfId="54071" xr:uid="{00000000-0005-0000-0000-0000A3CD0000}"/>
    <cellStyle name="Нейтральный 13 2 3" xfId="54072" xr:uid="{00000000-0005-0000-0000-0000A4CD0000}"/>
    <cellStyle name="Нейтральный 14" xfId="54073" xr:uid="{00000000-0005-0000-0000-0000A5CD0000}"/>
    <cellStyle name="Нейтральный 14 2" xfId="54074" xr:uid="{00000000-0005-0000-0000-0000A6CD0000}"/>
    <cellStyle name="Нейтральный 14 2 2" xfId="54075" xr:uid="{00000000-0005-0000-0000-0000A7CD0000}"/>
    <cellStyle name="Нейтральный 14 2 3" xfId="54076" xr:uid="{00000000-0005-0000-0000-0000A8CD0000}"/>
    <cellStyle name="Нейтральный 15" xfId="54077" xr:uid="{00000000-0005-0000-0000-0000A9CD0000}"/>
    <cellStyle name="Нейтральный 15 2" xfId="54078" xr:uid="{00000000-0005-0000-0000-0000AACD0000}"/>
    <cellStyle name="Нейтральный 15 2 2" xfId="54079" xr:uid="{00000000-0005-0000-0000-0000ABCD0000}"/>
    <cellStyle name="Нейтральный 15 2 3" xfId="54080" xr:uid="{00000000-0005-0000-0000-0000ACCD0000}"/>
    <cellStyle name="Нейтральный 16" xfId="54081" xr:uid="{00000000-0005-0000-0000-0000ADCD0000}"/>
    <cellStyle name="Нейтральный 16 2" xfId="54082" xr:uid="{00000000-0005-0000-0000-0000AECD0000}"/>
    <cellStyle name="Нейтральный 16 2 2" xfId="54083" xr:uid="{00000000-0005-0000-0000-0000AFCD0000}"/>
    <cellStyle name="Нейтральный 16 2 3" xfId="54084" xr:uid="{00000000-0005-0000-0000-0000B0CD0000}"/>
    <cellStyle name="Нейтральный 17" xfId="54085" xr:uid="{00000000-0005-0000-0000-0000B1CD0000}"/>
    <cellStyle name="Нейтральный 17 2" xfId="54086" xr:uid="{00000000-0005-0000-0000-0000B2CD0000}"/>
    <cellStyle name="Нейтральный 17 2 2" xfId="54087" xr:uid="{00000000-0005-0000-0000-0000B3CD0000}"/>
    <cellStyle name="Нейтральный 17 2 3" xfId="54088" xr:uid="{00000000-0005-0000-0000-0000B4CD0000}"/>
    <cellStyle name="Нейтральный 18" xfId="54089" xr:uid="{00000000-0005-0000-0000-0000B5CD0000}"/>
    <cellStyle name="Нейтральный 18 2" xfId="54090" xr:uid="{00000000-0005-0000-0000-0000B6CD0000}"/>
    <cellStyle name="Нейтральный 18 2 2" xfId="54091" xr:uid="{00000000-0005-0000-0000-0000B7CD0000}"/>
    <cellStyle name="Нейтральный 18 2 3" xfId="54092" xr:uid="{00000000-0005-0000-0000-0000B8CD0000}"/>
    <cellStyle name="Нейтральный 19" xfId="54093" xr:uid="{00000000-0005-0000-0000-0000B9CD0000}"/>
    <cellStyle name="Нейтральный 19 2" xfId="54094" xr:uid="{00000000-0005-0000-0000-0000BACD0000}"/>
    <cellStyle name="Нейтральный 19 2 2" xfId="54095" xr:uid="{00000000-0005-0000-0000-0000BBCD0000}"/>
    <cellStyle name="Нейтральный 19 2 3" xfId="54096" xr:uid="{00000000-0005-0000-0000-0000BCCD0000}"/>
    <cellStyle name="Нейтральный 2" xfId="27359" xr:uid="{00000000-0005-0000-0000-0000BDCD0000}"/>
    <cellStyle name="Нейтральный 2 2" xfId="27360" xr:uid="{00000000-0005-0000-0000-0000BECD0000}"/>
    <cellStyle name="Нейтральный 2 2 2" xfId="54097" xr:uid="{00000000-0005-0000-0000-0000BFCD0000}"/>
    <cellStyle name="Нейтральный 2 2 3" xfId="54098" xr:uid="{00000000-0005-0000-0000-0000C0CD0000}"/>
    <cellStyle name="Нейтральный 2 3" xfId="27361" xr:uid="{00000000-0005-0000-0000-0000C1CD0000}"/>
    <cellStyle name="Нейтральный 2 4" xfId="29079" xr:uid="{00000000-0005-0000-0000-0000C2CD0000}"/>
    <cellStyle name="Нейтральный 20" xfId="54099" xr:uid="{00000000-0005-0000-0000-0000C3CD0000}"/>
    <cellStyle name="Нейтральный 20 2" xfId="54100" xr:uid="{00000000-0005-0000-0000-0000C4CD0000}"/>
    <cellStyle name="Нейтральный 20 2 2" xfId="54101" xr:uid="{00000000-0005-0000-0000-0000C5CD0000}"/>
    <cellStyle name="Нейтральный 20 2 3" xfId="54102" xr:uid="{00000000-0005-0000-0000-0000C6CD0000}"/>
    <cellStyle name="Нейтральный 21" xfId="54103" xr:uid="{00000000-0005-0000-0000-0000C7CD0000}"/>
    <cellStyle name="Нейтральный 21 2" xfId="54104" xr:uid="{00000000-0005-0000-0000-0000C8CD0000}"/>
    <cellStyle name="Нейтральный 21 2 2" xfId="54105" xr:uid="{00000000-0005-0000-0000-0000C9CD0000}"/>
    <cellStyle name="Нейтральный 21 2 3" xfId="54106" xr:uid="{00000000-0005-0000-0000-0000CACD0000}"/>
    <cellStyle name="Нейтральный 22" xfId="54107" xr:uid="{00000000-0005-0000-0000-0000CBCD0000}"/>
    <cellStyle name="Нейтральный 22 2" xfId="54108" xr:uid="{00000000-0005-0000-0000-0000CCCD0000}"/>
    <cellStyle name="Нейтральный 22 2 2" xfId="54109" xr:uid="{00000000-0005-0000-0000-0000CDCD0000}"/>
    <cellStyle name="Нейтральный 22 2 3" xfId="54110" xr:uid="{00000000-0005-0000-0000-0000CECD0000}"/>
    <cellStyle name="Нейтральный 23" xfId="54111" xr:uid="{00000000-0005-0000-0000-0000CFCD0000}"/>
    <cellStyle name="Нейтральный 23 2" xfId="54112" xr:uid="{00000000-0005-0000-0000-0000D0CD0000}"/>
    <cellStyle name="Нейтральный 23 2 2" xfId="54113" xr:uid="{00000000-0005-0000-0000-0000D1CD0000}"/>
    <cellStyle name="Нейтральный 23 2 2 2" xfId="54114" xr:uid="{00000000-0005-0000-0000-0000D2CD0000}"/>
    <cellStyle name="Нейтральный 23 2 2 3" xfId="54115" xr:uid="{00000000-0005-0000-0000-0000D3CD0000}"/>
    <cellStyle name="Нейтральный 23 3" xfId="54116" xr:uid="{00000000-0005-0000-0000-0000D4CD0000}"/>
    <cellStyle name="Нейтральный 23 3 2" xfId="54117" xr:uid="{00000000-0005-0000-0000-0000D5CD0000}"/>
    <cellStyle name="Нейтральный 23 3 3" xfId="54118" xr:uid="{00000000-0005-0000-0000-0000D6CD0000}"/>
    <cellStyle name="Нейтральный 24" xfId="54119" xr:uid="{00000000-0005-0000-0000-0000D7CD0000}"/>
    <cellStyle name="Нейтральный 24 2" xfId="54120" xr:uid="{00000000-0005-0000-0000-0000D8CD0000}"/>
    <cellStyle name="Нейтральный 24 2 2" xfId="54121" xr:uid="{00000000-0005-0000-0000-0000D9CD0000}"/>
    <cellStyle name="Нейтральный 24 2 2 2" xfId="54122" xr:uid="{00000000-0005-0000-0000-0000DACD0000}"/>
    <cellStyle name="Нейтральный 24 2 2 3" xfId="54123" xr:uid="{00000000-0005-0000-0000-0000DBCD0000}"/>
    <cellStyle name="Нейтральный 24 3" xfId="54124" xr:uid="{00000000-0005-0000-0000-0000DCCD0000}"/>
    <cellStyle name="Нейтральный 24 3 2" xfId="54125" xr:uid="{00000000-0005-0000-0000-0000DDCD0000}"/>
    <cellStyle name="Нейтральный 24 3 3" xfId="54126" xr:uid="{00000000-0005-0000-0000-0000DECD0000}"/>
    <cellStyle name="Нейтральный 25" xfId="54127" xr:uid="{00000000-0005-0000-0000-0000DFCD0000}"/>
    <cellStyle name="Нейтральный 25 2" xfId="54128" xr:uid="{00000000-0005-0000-0000-0000E0CD0000}"/>
    <cellStyle name="Нейтральный 25 2 2" xfId="54129" xr:uid="{00000000-0005-0000-0000-0000E1CD0000}"/>
    <cellStyle name="Нейтральный 25 2 3" xfId="54130" xr:uid="{00000000-0005-0000-0000-0000E2CD0000}"/>
    <cellStyle name="Нейтральный 26" xfId="54131" xr:uid="{00000000-0005-0000-0000-0000E3CD0000}"/>
    <cellStyle name="Нейтральный 26 2" xfId="54132" xr:uid="{00000000-0005-0000-0000-0000E4CD0000}"/>
    <cellStyle name="Нейтральный 26 2 2" xfId="54133" xr:uid="{00000000-0005-0000-0000-0000E5CD0000}"/>
    <cellStyle name="Нейтральный 26 2 3" xfId="54134" xr:uid="{00000000-0005-0000-0000-0000E6CD0000}"/>
    <cellStyle name="Нейтральный 27" xfId="54135" xr:uid="{00000000-0005-0000-0000-0000E7CD0000}"/>
    <cellStyle name="Нейтральный 27 2" xfId="54136" xr:uid="{00000000-0005-0000-0000-0000E8CD0000}"/>
    <cellStyle name="Нейтральный 27 2 2" xfId="54137" xr:uid="{00000000-0005-0000-0000-0000E9CD0000}"/>
    <cellStyle name="Нейтральный 27 2 3" xfId="54138" xr:uid="{00000000-0005-0000-0000-0000EACD0000}"/>
    <cellStyle name="Нейтральный 3" xfId="27362" xr:uid="{00000000-0005-0000-0000-0000EBCD0000}"/>
    <cellStyle name="Нейтральный 3 2" xfId="54139" xr:uid="{00000000-0005-0000-0000-0000ECCD0000}"/>
    <cellStyle name="Нейтральный 3 2 2" xfId="54140" xr:uid="{00000000-0005-0000-0000-0000EDCD0000}"/>
    <cellStyle name="Нейтральный 3 2 3" xfId="54141" xr:uid="{00000000-0005-0000-0000-0000EECD0000}"/>
    <cellStyle name="Нейтральный 4" xfId="27363" xr:uid="{00000000-0005-0000-0000-0000EFCD0000}"/>
    <cellStyle name="Нейтральный 4 2" xfId="54142" xr:uid="{00000000-0005-0000-0000-0000F0CD0000}"/>
    <cellStyle name="Нейтральный 4 2 2" xfId="54143" xr:uid="{00000000-0005-0000-0000-0000F1CD0000}"/>
    <cellStyle name="Нейтральный 4 2 3" xfId="54144" xr:uid="{00000000-0005-0000-0000-0000F2CD0000}"/>
    <cellStyle name="Нейтральный 5" xfId="27364" xr:uid="{00000000-0005-0000-0000-0000F3CD0000}"/>
    <cellStyle name="Нейтральный 5 2" xfId="54145" xr:uid="{00000000-0005-0000-0000-0000F4CD0000}"/>
    <cellStyle name="Нейтральный 5 2 2" xfId="54146" xr:uid="{00000000-0005-0000-0000-0000F5CD0000}"/>
    <cellStyle name="Нейтральный 5 2 3" xfId="54147" xr:uid="{00000000-0005-0000-0000-0000F6CD0000}"/>
    <cellStyle name="Нейтральный 6" xfId="27365" xr:uid="{00000000-0005-0000-0000-0000F7CD0000}"/>
    <cellStyle name="Нейтральный 6 2" xfId="54148" xr:uid="{00000000-0005-0000-0000-0000F8CD0000}"/>
    <cellStyle name="Нейтральный 6 2 2" xfId="54149" xr:uid="{00000000-0005-0000-0000-0000F9CD0000}"/>
    <cellStyle name="Нейтральный 6 2 3" xfId="54150" xr:uid="{00000000-0005-0000-0000-0000FACD0000}"/>
    <cellStyle name="Нейтральный 7" xfId="27366" xr:uid="{00000000-0005-0000-0000-0000FBCD0000}"/>
    <cellStyle name="Нейтральный 7 2" xfId="54151" xr:uid="{00000000-0005-0000-0000-0000FCCD0000}"/>
    <cellStyle name="Нейтральный 7 2 2" xfId="54152" xr:uid="{00000000-0005-0000-0000-0000FDCD0000}"/>
    <cellStyle name="Нейтральный 7 2 3" xfId="54153" xr:uid="{00000000-0005-0000-0000-0000FECD0000}"/>
    <cellStyle name="Нейтральный 8" xfId="27367" xr:uid="{00000000-0005-0000-0000-0000FFCD0000}"/>
    <cellStyle name="Нейтральный 8 2" xfId="54154" xr:uid="{00000000-0005-0000-0000-000000CE0000}"/>
    <cellStyle name="Нейтральный 8 2 2" xfId="54155" xr:uid="{00000000-0005-0000-0000-000001CE0000}"/>
    <cellStyle name="Нейтральный 8 2 3" xfId="54156" xr:uid="{00000000-0005-0000-0000-000002CE0000}"/>
    <cellStyle name="Нейтральный 9" xfId="27368" xr:uid="{00000000-0005-0000-0000-000003CE0000}"/>
    <cellStyle name="Нейтральный 9 2" xfId="54157" xr:uid="{00000000-0005-0000-0000-000004CE0000}"/>
    <cellStyle name="Нейтральный 9 2 2" xfId="54158" xr:uid="{00000000-0005-0000-0000-000005CE0000}"/>
    <cellStyle name="Нейтральный 9 2 3" xfId="54159" xr:uid="{00000000-0005-0000-0000-000006CE0000}"/>
    <cellStyle name="Обычный" xfId="0" builtinId="0"/>
    <cellStyle name="Обычный 10" xfId="27369" xr:uid="{00000000-0005-0000-0000-000008CE0000}"/>
    <cellStyle name="Обычный 10 10" xfId="27370" xr:uid="{00000000-0005-0000-0000-000009CE0000}"/>
    <cellStyle name="Обычный 10 10 2" xfId="27371" xr:uid="{00000000-0005-0000-0000-00000ACE0000}"/>
    <cellStyle name="Обычный 10 11" xfId="27372" xr:uid="{00000000-0005-0000-0000-00000BCE0000}"/>
    <cellStyle name="Обычный 10 11 2" xfId="27373" xr:uid="{00000000-0005-0000-0000-00000CCE0000}"/>
    <cellStyle name="Обычный 10 11 3" xfId="62907" xr:uid="{00000000-0005-0000-0000-00000DCE0000}"/>
    <cellStyle name="Обычный 10 12" xfId="27374" xr:uid="{00000000-0005-0000-0000-00000ECE0000}"/>
    <cellStyle name="Обычный 10 12 2" xfId="62908" xr:uid="{00000000-0005-0000-0000-00000FCE0000}"/>
    <cellStyle name="Обычный 10 12 3" xfId="62909" xr:uid="{00000000-0005-0000-0000-000010CE0000}"/>
    <cellStyle name="Обычный 10 13" xfId="27375" xr:uid="{00000000-0005-0000-0000-000011CE0000}"/>
    <cellStyle name="Обычный 10 13 2" xfId="62910" xr:uid="{00000000-0005-0000-0000-000012CE0000}"/>
    <cellStyle name="Обычный 10 13 3" xfId="62911" xr:uid="{00000000-0005-0000-0000-000013CE0000}"/>
    <cellStyle name="Обычный 10 14" xfId="54160" xr:uid="{00000000-0005-0000-0000-000014CE0000}"/>
    <cellStyle name="Обычный 10 15" xfId="54161" xr:uid="{00000000-0005-0000-0000-000015CE0000}"/>
    <cellStyle name="Обычный 10 16" xfId="54162" xr:uid="{00000000-0005-0000-0000-000016CE0000}"/>
    <cellStyle name="Обычный 10 17" xfId="54163" xr:uid="{00000000-0005-0000-0000-000017CE0000}"/>
    <cellStyle name="Обычный 10 18" xfId="54164" xr:uid="{00000000-0005-0000-0000-000018CE0000}"/>
    <cellStyle name="Обычный 10 19" xfId="54165" xr:uid="{00000000-0005-0000-0000-000019CE0000}"/>
    <cellStyle name="Обычный 10 2" xfId="27376" xr:uid="{00000000-0005-0000-0000-00001ACE0000}"/>
    <cellStyle name="Обычный 10 2 2" xfId="27377" xr:uid="{00000000-0005-0000-0000-00001BCE0000}"/>
    <cellStyle name="Обычный 10 2 2 2" xfId="27378" xr:uid="{00000000-0005-0000-0000-00001CCE0000}"/>
    <cellStyle name="Обычный 10 2 2 2 2" xfId="27379" xr:uid="{00000000-0005-0000-0000-00001DCE0000}"/>
    <cellStyle name="Обычный 10 2 2 2 2 2" xfId="27380" xr:uid="{00000000-0005-0000-0000-00001ECE0000}"/>
    <cellStyle name="Обычный 10 2 2 2 2 2 2" xfId="27381" xr:uid="{00000000-0005-0000-0000-00001FCE0000}"/>
    <cellStyle name="Обычный 10 2 2 2 2 2 3" xfId="27382" xr:uid="{00000000-0005-0000-0000-000020CE0000}"/>
    <cellStyle name="Обычный 10 2 2 2 2 2 3 2" xfId="62912" xr:uid="{00000000-0005-0000-0000-000021CE0000}"/>
    <cellStyle name="Обычный 10 2 2 2 2 2 3 3" xfId="62913" xr:uid="{00000000-0005-0000-0000-000022CE0000}"/>
    <cellStyle name="Обычный 10 2 2 2 2 2 4" xfId="62914" xr:uid="{00000000-0005-0000-0000-000023CE0000}"/>
    <cellStyle name="Обычный 10 2 2 2 2 2 5" xfId="62915" xr:uid="{00000000-0005-0000-0000-000024CE0000}"/>
    <cellStyle name="Обычный 10 2 2 2 2 2_2013Прогноз" xfId="27383" xr:uid="{00000000-0005-0000-0000-000025CE0000}"/>
    <cellStyle name="Обычный 10 2 2 2 2 3" xfId="27384" xr:uid="{00000000-0005-0000-0000-000026CE0000}"/>
    <cellStyle name="Обычный 10 2 2 2 2 4" xfId="27385" xr:uid="{00000000-0005-0000-0000-000027CE0000}"/>
    <cellStyle name="Обычный 10 2 2 2 2 4 2" xfId="62916" xr:uid="{00000000-0005-0000-0000-000028CE0000}"/>
    <cellStyle name="Обычный 10 2 2 2 2 4 3" xfId="62917" xr:uid="{00000000-0005-0000-0000-000029CE0000}"/>
    <cellStyle name="Обычный 10 2 2 2 2 5" xfId="62918" xr:uid="{00000000-0005-0000-0000-00002ACE0000}"/>
    <cellStyle name="Обычный 10 2 2 2 2 6" xfId="62919" xr:uid="{00000000-0005-0000-0000-00002BCE0000}"/>
    <cellStyle name="Обычный 10 2 2 2 2_2013Прогноз" xfId="27386" xr:uid="{00000000-0005-0000-0000-00002CCE0000}"/>
    <cellStyle name="Обычный 10 2 2 2 3" xfId="27387" xr:uid="{00000000-0005-0000-0000-00002DCE0000}"/>
    <cellStyle name="Обычный 10 2 2 2 3 2" xfId="27388" xr:uid="{00000000-0005-0000-0000-00002ECE0000}"/>
    <cellStyle name="Обычный 10 2 2 2 3 3" xfId="27389" xr:uid="{00000000-0005-0000-0000-00002FCE0000}"/>
    <cellStyle name="Обычный 10 2 2 2 3 3 2" xfId="62920" xr:uid="{00000000-0005-0000-0000-000030CE0000}"/>
    <cellStyle name="Обычный 10 2 2 2 3 3 3" xfId="62921" xr:uid="{00000000-0005-0000-0000-000031CE0000}"/>
    <cellStyle name="Обычный 10 2 2 2 3 4" xfId="62922" xr:uid="{00000000-0005-0000-0000-000032CE0000}"/>
    <cellStyle name="Обычный 10 2 2 2 3 5" xfId="62923" xr:uid="{00000000-0005-0000-0000-000033CE0000}"/>
    <cellStyle name="Обычный 10 2 2 2 3_2013Прогноз" xfId="27390" xr:uid="{00000000-0005-0000-0000-000034CE0000}"/>
    <cellStyle name="Обычный 10 2 2 2 4" xfId="27391" xr:uid="{00000000-0005-0000-0000-000035CE0000}"/>
    <cellStyle name="Обычный 10 2 2 2 5" xfId="27392" xr:uid="{00000000-0005-0000-0000-000036CE0000}"/>
    <cellStyle name="Обычный 10 2 2 2 5 2" xfId="62924" xr:uid="{00000000-0005-0000-0000-000037CE0000}"/>
    <cellStyle name="Обычный 10 2 2 2 5 3" xfId="62925" xr:uid="{00000000-0005-0000-0000-000038CE0000}"/>
    <cellStyle name="Обычный 10 2 2 2 6" xfId="62926" xr:uid="{00000000-0005-0000-0000-000039CE0000}"/>
    <cellStyle name="Обычный 10 2 2 2 7" xfId="62927" xr:uid="{00000000-0005-0000-0000-00003ACE0000}"/>
    <cellStyle name="Обычный 10 2 2 2_2013Прогноз" xfId="27393" xr:uid="{00000000-0005-0000-0000-00003BCE0000}"/>
    <cellStyle name="Обычный 10 2 2 3" xfId="27394" xr:uid="{00000000-0005-0000-0000-00003CCE0000}"/>
    <cellStyle name="Обычный 10 2 2 3 2" xfId="27395" xr:uid="{00000000-0005-0000-0000-00003DCE0000}"/>
    <cellStyle name="Обычный 10 2 2 3 2 2" xfId="27396" xr:uid="{00000000-0005-0000-0000-00003ECE0000}"/>
    <cellStyle name="Обычный 10 2 2 3 2 3" xfId="27397" xr:uid="{00000000-0005-0000-0000-00003FCE0000}"/>
    <cellStyle name="Обычный 10 2 2 3 2 3 2" xfId="62928" xr:uid="{00000000-0005-0000-0000-000040CE0000}"/>
    <cellStyle name="Обычный 10 2 2 3 2 3 3" xfId="62929" xr:uid="{00000000-0005-0000-0000-000041CE0000}"/>
    <cellStyle name="Обычный 10 2 2 3 2 4" xfId="62930" xr:uid="{00000000-0005-0000-0000-000042CE0000}"/>
    <cellStyle name="Обычный 10 2 2 3 2 5" xfId="62931" xr:uid="{00000000-0005-0000-0000-000043CE0000}"/>
    <cellStyle name="Обычный 10 2 2 3 2_2013Прогноз" xfId="27398" xr:uid="{00000000-0005-0000-0000-000044CE0000}"/>
    <cellStyle name="Обычный 10 2 2 3 3" xfId="27399" xr:uid="{00000000-0005-0000-0000-000045CE0000}"/>
    <cellStyle name="Обычный 10 2 2 3 4" xfId="27400" xr:uid="{00000000-0005-0000-0000-000046CE0000}"/>
    <cellStyle name="Обычный 10 2 2 3 4 2" xfId="62932" xr:uid="{00000000-0005-0000-0000-000047CE0000}"/>
    <cellStyle name="Обычный 10 2 2 3 4 3" xfId="62933" xr:uid="{00000000-0005-0000-0000-000048CE0000}"/>
    <cellStyle name="Обычный 10 2 2 3 5" xfId="62934" xr:uid="{00000000-0005-0000-0000-000049CE0000}"/>
    <cellStyle name="Обычный 10 2 2 3 6" xfId="62935" xr:uid="{00000000-0005-0000-0000-00004ACE0000}"/>
    <cellStyle name="Обычный 10 2 2 3_2013Прогноз" xfId="27401" xr:uid="{00000000-0005-0000-0000-00004BCE0000}"/>
    <cellStyle name="Обычный 10 2 2 4" xfId="27402" xr:uid="{00000000-0005-0000-0000-00004CCE0000}"/>
    <cellStyle name="Обычный 10 2 2 4 2" xfId="27403" xr:uid="{00000000-0005-0000-0000-00004DCE0000}"/>
    <cellStyle name="Обычный 10 2 2 4 3" xfId="27404" xr:uid="{00000000-0005-0000-0000-00004ECE0000}"/>
    <cellStyle name="Обычный 10 2 2 4 3 2" xfId="62936" xr:uid="{00000000-0005-0000-0000-00004FCE0000}"/>
    <cellStyle name="Обычный 10 2 2 4 3 3" xfId="62937" xr:uid="{00000000-0005-0000-0000-000050CE0000}"/>
    <cellStyle name="Обычный 10 2 2 4 4" xfId="62938" xr:uid="{00000000-0005-0000-0000-000051CE0000}"/>
    <cellStyle name="Обычный 10 2 2 4 5" xfId="62939" xr:uid="{00000000-0005-0000-0000-000052CE0000}"/>
    <cellStyle name="Обычный 10 2 2 4_2013Прогноз" xfId="27405" xr:uid="{00000000-0005-0000-0000-000053CE0000}"/>
    <cellStyle name="Обычный 10 2 2 5" xfId="27406" xr:uid="{00000000-0005-0000-0000-000054CE0000}"/>
    <cellStyle name="Обычный 10 2 2 6" xfId="27407" xr:uid="{00000000-0005-0000-0000-000055CE0000}"/>
    <cellStyle name="Обычный 10 2 2 6 2" xfId="62940" xr:uid="{00000000-0005-0000-0000-000056CE0000}"/>
    <cellStyle name="Обычный 10 2 2 6 3" xfId="62941" xr:uid="{00000000-0005-0000-0000-000057CE0000}"/>
    <cellStyle name="Обычный 10 2 2 7" xfId="62942" xr:uid="{00000000-0005-0000-0000-000058CE0000}"/>
    <cellStyle name="Обычный 10 2 2 8" xfId="62943" xr:uid="{00000000-0005-0000-0000-000059CE0000}"/>
    <cellStyle name="Обычный 10 2 2_2013Прогноз" xfId="27408" xr:uid="{00000000-0005-0000-0000-00005ACE0000}"/>
    <cellStyle name="Обычный 10 2 3" xfId="27409" xr:uid="{00000000-0005-0000-0000-00005BCE0000}"/>
    <cellStyle name="Обычный 10 2 3 2" xfId="54166" xr:uid="{00000000-0005-0000-0000-00005CCE0000}"/>
    <cellStyle name="Обычный 10 2 3 3" xfId="54167" xr:uid="{00000000-0005-0000-0000-00005DCE0000}"/>
    <cellStyle name="Обычный 10 2 4" xfId="27410" xr:uid="{00000000-0005-0000-0000-00005ECE0000}"/>
    <cellStyle name="Обычный 10 2 4 2" xfId="27411" xr:uid="{00000000-0005-0000-0000-00005FCE0000}"/>
    <cellStyle name="Обычный 10 2 4 2 2" xfId="27412" xr:uid="{00000000-0005-0000-0000-000060CE0000}"/>
    <cellStyle name="Обычный 10 2 4 2 2 2" xfId="27413" xr:uid="{00000000-0005-0000-0000-000061CE0000}"/>
    <cellStyle name="Обычный 10 2 4 2 2 3" xfId="27414" xr:uid="{00000000-0005-0000-0000-000062CE0000}"/>
    <cellStyle name="Обычный 10 2 4 2 2 3 2" xfId="62944" xr:uid="{00000000-0005-0000-0000-000063CE0000}"/>
    <cellStyle name="Обычный 10 2 4 2 2 3 3" xfId="62945" xr:uid="{00000000-0005-0000-0000-000064CE0000}"/>
    <cellStyle name="Обычный 10 2 4 2 2 4" xfId="62946" xr:uid="{00000000-0005-0000-0000-000065CE0000}"/>
    <cellStyle name="Обычный 10 2 4 2 2 5" xfId="62947" xr:uid="{00000000-0005-0000-0000-000066CE0000}"/>
    <cellStyle name="Обычный 10 2 4 2 2_2013Прогноз" xfId="27415" xr:uid="{00000000-0005-0000-0000-000067CE0000}"/>
    <cellStyle name="Обычный 10 2 4 2 3" xfId="27416" xr:uid="{00000000-0005-0000-0000-000068CE0000}"/>
    <cellStyle name="Обычный 10 2 4 2 4" xfId="27417" xr:uid="{00000000-0005-0000-0000-000069CE0000}"/>
    <cellStyle name="Обычный 10 2 4 2 4 2" xfId="62948" xr:uid="{00000000-0005-0000-0000-00006ACE0000}"/>
    <cellStyle name="Обычный 10 2 4 2 4 3" xfId="62949" xr:uid="{00000000-0005-0000-0000-00006BCE0000}"/>
    <cellStyle name="Обычный 10 2 4 2 5" xfId="62950" xr:uid="{00000000-0005-0000-0000-00006CCE0000}"/>
    <cellStyle name="Обычный 10 2 4 2 6" xfId="62951" xr:uid="{00000000-0005-0000-0000-00006DCE0000}"/>
    <cellStyle name="Обычный 10 2 4 2_2013Прогноз" xfId="27418" xr:uid="{00000000-0005-0000-0000-00006ECE0000}"/>
    <cellStyle name="Обычный 10 2 4 3" xfId="27419" xr:uid="{00000000-0005-0000-0000-00006FCE0000}"/>
    <cellStyle name="Обычный 10 2 4 3 2" xfId="27420" xr:uid="{00000000-0005-0000-0000-000070CE0000}"/>
    <cellStyle name="Обычный 10 2 4 3 3" xfId="27421" xr:uid="{00000000-0005-0000-0000-000071CE0000}"/>
    <cellStyle name="Обычный 10 2 4 3 3 2" xfId="62952" xr:uid="{00000000-0005-0000-0000-000072CE0000}"/>
    <cellStyle name="Обычный 10 2 4 3 3 3" xfId="62953" xr:uid="{00000000-0005-0000-0000-000073CE0000}"/>
    <cellStyle name="Обычный 10 2 4 3 4" xfId="62954" xr:uid="{00000000-0005-0000-0000-000074CE0000}"/>
    <cellStyle name="Обычный 10 2 4 3 5" xfId="62955" xr:uid="{00000000-0005-0000-0000-000075CE0000}"/>
    <cellStyle name="Обычный 10 2 4 3_2013Прогноз" xfId="27422" xr:uid="{00000000-0005-0000-0000-000076CE0000}"/>
    <cellStyle name="Обычный 10 2 4 4" xfId="27423" xr:uid="{00000000-0005-0000-0000-000077CE0000}"/>
    <cellStyle name="Обычный 10 2 4 5" xfId="27424" xr:uid="{00000000-0005-0000-0000-000078CE0000}"/>
    <cellStyle name="Обычный 10 2 4 5 2" xfId="62956" xr:uid="{00000000-0005-0000-0000-000079CE0000}"/>
    <cellStyle name="Обычный 10 2 4 5 3" xfId="62957" xr:uid="{00000000-0005-0000-0000-00007ACE0000}"/>
    <cellStyle name="Обычный 10 2 4 6" xfId="62958" xr:uid="{00000000-0005-0000-0000-00007BCE0000}"/>
    <cellStyle name="Обычный 10 2 4 7" xfId="62959" xr:uid="{00000000-0005-0000-0000-00007CCE0000}"/>
    <cellStyle name="Обычный 10 2 4_2013Прогноз" xfId="27425" xr:uid="{00000000-0005-0000-0000-00007DCE0000}"/>
    <cellStyle name="Обычный 10 2 5" xfId="54168" xr:uid="{00000000-0005-0000-0000-00007ECE0000}"/>
    <cellStyle name="Обычный 10 20" xfId="54169" xr:uid="{00000000-0005-0000-0000-00007FCE0000}"/>
    <cellStyle name="Обычный 10 21" xfId="54170" xr:uid="{00000000-0005-0000-0000-000080CE0000}"/>
    <cellStyle name="Обычный 10 22" xfId="54171" xr:uid="{00000000-0005-0000-0000-000081CE0000}"/>
    <cellStyle name="Обычный 10 3" xfId="27426" xr:uid="{00000000-0005-0000-0000-000082CE0000}"/>
    <cellStyle name="Обычный 10 3 2" xfId="27427" xr:uid="{00000000-0005-0000-0000-000083CE0000}"/>
    <cellStyle name="Обычный 10 3 2 2" xfId="27428" xr:uid="{00000000-0005-0000-0000-000084CE0000}"/>
    <cellStyle name="Обычный 10 3 2 2 2" xfId="54172" xr:uid="{00000000-0005-0000-0000-000085CE0000}"/>
    <cellStyle name="Обычный 10 3 2 2 3" xfId="54173" xr:uid="{00000000-0005-0000-0000-000086CE0000}"/>
    <cellStyle name="Обычный 10 3 2 3" xfId="27429" xr:uid="{00000000-0005-0000-0000-000087CE0000}"/>
    <cellStyle name="Обычный 10 3 2 3 2" xfId="62960" xr:uid="{00000000-0005-0000-0000-000088CE0000}"/>
    <cellStyle name="Обычный 10 3 2 3 3" xfId="62961" xr:uid="{00000000-0005-0000-0000-000089CE0000}"/>
    <cellStyle name="Обычный 10 3 2 4" xfId="62962" xr:uid="{00000000-0005-0000-0000-00008ACE0000}"/>
    <cellStyle name="Обычный 10 3 2 5" xfId="62963" xr:uid="{00000000-0005-0000-0000-00008BCE0000}"/>
    <cellStyle name="Обычный 10 3 2_2013Прогноз" xfId="27430" xr:uid="{00000000-0005-0000-0000-00008CCE0000}"/>
    <cellStyle name="Обычный 10 3 3" xfId="27431" xr:uid="{00000000-0005-0000-0000-00008DCE0000}"/>
    <cellStyle name="Обычный 10 3 3 2" xfId="54174" xr:uid="{00000000-0005-0000-0000-00008ECE0000}"/>
    <cellStyle name="Обычный 10 3 3 3" xfId="54175" xr:uid="{00000000-0005-0000-0000-00008FCE0000}"/>
    <cellStyle name="Обычный 10 3 4" xfId="27432" xr:uid="{00000000-0005-0000-0000-000090CE0000}"/>
    <cellStyle name="Обычный 10 3 4 2" xfId="62964" xr:uid="{00000000-0005-0000-0000-000091CE0000}"/>
    <cellStyle name="Обычный 10 3 4 3" xfId="62965" xr:uid="{00000000-0005-0000-0000-000092CE0000}"/>
    <cellStyle name="Обычный 10 3 5" xfId="27433" xr:uid="{00000000-0005-0000-0000-000093CE0000}"/>
    <cellStyle name="Обычный 10 3 5 2" xfId="62966" xr:uid="{00000000-0005-0000-0000-000094CE0000}"/>
    <cellStyle name="Обычный 10 3 5 3" xfId="62967" xr:uid="{00000000-0005-0000-0000-000095CE0000}"/>
    <cellStyle name="Обычный 10 3_2013Прогноз" xfId="27434" xr:uid="{00000000-0005-0000-0000-000096CE0000}"/>
    <cellStyle name="Обычный 10 4" xfId="27435" xr:uid="{00000000-0005-0000-0000-000097CE0000}"/>
    <cellStyle name="Обычный 10 4 2" xfId="27436" xr:uid="{00000000-0005-0000-0000-000098CE0000}"/>
    <cellStyle name="Обычный 10 4 2 2" xfId="54176" xr:uid="{00000000-0005-0000-0000-000099CE0000}"/>
    <cellStyle name="Обычный 10 4 2 2 2" xfId="54177" xr:uid="{00000000-0005-0000-0000-00009ACE0000}"/>
    <cellStyle name="Обычный 10 4 2 2 3" xfId="54178" xr:uid="{00000000-0005-0000-0000-00009BCE0000}"/>
    <cellStyle name="Обычный 10 4 3" xfId="27437" xr:uid="{00000000-0005-0000-0000-00009CCE0000}"/>
    <cellStyle name="Обычный 10 4 3 2" xfId="54179" xr:uid="{00000000-0005-0000-0000-00009DCE0000}"/>
    <cellStyle name="Обычный 10 4 3 3" xfId="54180" xr:uid="{00000000-0005-0000-0000-00009ECE0000}"/>
    <cellStyle name="Обычный 10 4 4" xfId="54181" xr:uid="{00000000-0005-0000-0000-00009FCE0000}"/>
    <cellStyle name="Обычный 10 4 5" xfId="54182" xr:uid="{00000000-0005-0000-0000-0000A0CE0000}"/>
    <cellStyle name="Обычный 10 4_2013Прогноз" xfId="27438" xr:uid="{00000000-0005-0000-0000-0000A1CE0000}"/>
    <cellStyle name="Обычный 10 5" xfId="27439" xr:uid="{00000000-0005-0000-0000-0000A2CE0000}"/>
    <cellStyle name="Обычный 10 5 2" xfId="27440" xr:uid="{00000000-0005-0000-0000-0000A3CE0000}"/>
    <cellStyle name="Обычный 10 5 2 2" xfId="54183" xr:uid="{00000000-0005-0000-0000-0000A4CE0000}"/>
    <cellStyle name="Обычный 10 5 2 3" xfId="54184" xr:uid="{00000000-0005-0000-0000-0000A5CE0000}"/>
    <cellStyle name="Обычный 10 5 3" xfId="54185" xr:uid="{00000000-0005-0000-0000-0000A6CE0000}"/>
    <cellStyle name="Обычный 10 5 4" xfId="62968" xr:uid="{00000000-0005-0000-0000-0000A7CE0000}"/>
    <cellStyle name="Обычный 10 6" xfId="27441" xr:uid="{00000000-0005-0000-0000-0000A8CE0000}"/>
    <cellStyle name="Обычный 10 6 2" xfId="27442" xr:uid="{00000000-0005-0000-0000-0000A9CE0000}"/>
    <cellStyle name="Обычный 10 6 2 2" xfId="54186" xr:uid="{00000000-0005-0000-0000-0000AACE0000}"/>
    <cellStyle name="Обычный 10 6 2 3" xfId="54187" xr:uid="{00000000-0005-0000-0000-0000ABCE0000}"/>
    <cellStyle name="Обычный 10 6 3" xfId="54188" xr:uid="{00000000-0005-0000-0000-0000ACCE0000}"/>
    <cellStyle name="Обычный 10 6 4" xfId="62969" xr:uid="{00000000-0005-0000-0000-0000ADCE0000}"/>
    <cellStyle name="Обычный 10 7" xfId="27443" xr:uid="{00000000-0005-0000-0000-0000AECE0000}"/>
    <cellStyle name="Обычный 10 7 2" xfId="54189" xr:uid="{00000000-0005-0000-0000-0000AFCE0000}"/>
    <cellStyle name="Обычный 10 7 2 2" xfId="54190" xr:uid="{00000000-0005-0000-0000-0000B0CE0000}"/>
    <cellStyle name="Обычный 10 7 2 3" xfId="54191" xr:uid="{00000000-0005-0000-0000-0000B1CE0000}"/>
    <cellStyle name="Обычный 10 7 3" xfId="54192" xr:uid="{00000000-0005-0000-0000-0000B2CE0000}"/>
    <cellStyle name="Обычный 10 8" xfId="27444" xr:uid="{00000000-0005-0000-0000-0000B3CE0000}"/>
    <cellStyle name="Обычный 10 8 2" xfId="27445" xr:uid="{00000000-0005-0000-0000-0000B4CE0000}"/>
    <cellStyle name="Обычный 10 8 2 2" xfId="27446" xr:uid="{00000000-0005-0000-0000-0000B5CE0000}"/>
    <cellStyle name="Обычный 10 8 3" xfId="27447" xr:uid="{00000000-0005-0000-0000-0000B6CE0000}"/>
    <cellStyle name="Обычный 10 8 4" xfId="54193" xr:uid="{00000000-0005-0000-0000-0000B7CE0000}"/>
    <cellStyle name="Обычный 10 9" xfId="27448" xr:uid="{00000000-0005-0000-0000-0000B8CE0000}"/>
    <cellStyle name="Обычный 10 9 2" xfId="27449" xr:uid="{00000000-0005-0000-0000-0000B9CE0000}"/>
    <cellStyle name="Обычный 10 9 2 2" xfId="62970" xr:uid="{00000000-0005-0000-0000-0000BACE0000}"/>
    <cellStyle name="Обычный 10 9 2 3" xfId="62971" xr:uid="{00000000-0005-0000-0000-0000BBCE0000}"/>
    <cellStyle name="Обычный 10 9 3" xfId="62972" xr:uid="{00000000-0005-0000-0000-0000BCCE0000}"/>
    <cellStyle name="Обычный 10 9 4" xfId="62973" xr:uid="{00000000-0005-0000-0000-0000BDCE0000}"/>
    <cellStyle name="Обычный 10_2014БП" xfId="27450" xr:uid="{00000000-0005-0000-0000-0000BECE0000}"/>
    <cellStyle name="Обычный 101" xfId="54194" xr:uid="{00000000-0005-0000-0000-0000BFCE0000}"/>
    <cellStyle name="Обычный 11" xfId="27451" xr:uid="{00000000-0005-0000-0000-0000C0CE0000}"/>
    <cellStyle name="Обычный 11 10" xfId="27452" xr:uid="{00000000-0005-0000-0000-0000C1CE0000}"/>
    <cellStyle name="Обычный 11 11" xfId="27453" xr:uid="{00000000-0005-0000-0000-0000C2CE0000}"/>
    <cellStyle name="Обычный 11 12" xfId="27454" xr:uid="{00000000-0005-0000-0000-0000C3CE0000}"/>
    <cellStyle name="Обычный 11 13" xfId="27455" xr:uid="{00000000-0005-0000-0000-0000C4CE0000}"/>
    <cellStyle name="Обычный 11 14" xfId="27456" xr:uid="{00000000-0005-0000-0000-0000C5CE0000}"/>
    <cellStyle name="Обычный 11 15" xfId="54195" xr:uid="{00000000-0005-0000-0000-0000C6CE0000}"/>
    <cellStyle name="Обычный 11 16" xfId="54196" xr:uid="{00000000-0005-0000-0000-0000C7CE0000}"/>
    <cellStyle name="Обычный 11 17" xfId="54197" xr:uid="{00000000-0005-0000-0000-0000C8CE0000}"/>
    <cellStyle name="Обычный 11 18" xfId="54198" xr:uid="{00000000-0005-0000-0000-0000C9CE0000}"/>
    <cellStyle name="Обычный 11 184" xfId="54199" xr:uid="{00000000-0005-0000-0000-0000CACE0000}"/>
    <cellStyle name="Обычный 11 19" xfId="54200" xr:uid="{00000000-0005-0000-0000-0000CBCE0000}"/>
    <cellStyle name="Обычный 11 2" xfId="27457" xr:uid="{00000000-0005-0000-0000-0000CCCE0000}"/>
    <cellStyle name="Обычный 11 2 2" xfId="27458" xr:uid="{00000000-0005-0000-0000-0000CDCE0000}"/>
    <cellStyle name="Обычный 11 2 2 2" xfId="54201" xr:uid="{00000000-0005-0000-0000-0000CECE0000}"/>
    <cellStyle name="Обычный 11 2 2 3" xfId="54202" xr:uid="{00000000-0005-0000-0000-0000CFCE0000}"/>
    <cellStyle name="Обычный 11 2 3" xfId="54203" xr:uid="{00000000-0005-0000-0000-0000D0CE0000}"/>
    <cellStyle name="Обычный 11 20" xfId="54204" xr:uid="{00000000-0005-0000-0000-0000D1CE0000}"/>
    <cellStyle name="Обычный 11 21" xfId="54205" xr:uid="{00000000-0005-0000-0000-0000D2CE0000}"/>
    <cellStyle name="Обычный 11 22" xfId="54206" xr:uid="{00000000-0005-0000-0000-0000D3CE0000}"/>
    <cellStyle name="Обычный 11 3" xfId="27459" xr:uid="{00000000-0005-0000-0000-0000D4CE0000}"/>
    <cellStyle name="Обычный 11 3 2" xfId="54207" xr:uid="{00000000-0005-0000-0000-0000D5CE0000}"/>
    <cellStyle name="Обычный 11 3 2 2" xfId="54208" xr:uid="{00000000-0005-0000-0000-0000D6CE0000}"/>
    <cellStyle name="Обычный 11 3 2 3" xfId="54209" xr:uid="{00000000-0005-0000-0000-0000D7CE0000}"/>
    <cellStyle name="Обычный 11 3 3" xfId="54210" xr:uid="{00000000-0005-0000-0000-0000D8CE0000}"/>
    <cellStyle name="Обычный 11 4" xfId="27460" xr:uid="{00000000-0005-0000-0000-0000D9CE0000}"/>
    <cellStyle name="Обычный 11 4 2" xfId="54211" xr:uid="{00000000-0005-0000-0000-0000DACE0000}"/>
    <cellStyle name="Обычный 11 4 2 2" xfId="54212" xr:uid="{00000000-0005-0000-0000-0000DBCE0000}"/>
    <cellStyle name="Обычный 11 4 2 3" xfId="54213" xr:uid="{00000000-0005-0000-0000-0000DCCE0000}"/>
    <cellStyle name="Обычный 11 4 3" xfId="54214" xr:uid="{00000000-0005-0000-0000-0000DDCE0000}"/>
    <cellStyle name="Обычный 11 5" xfId="27461" xr:uid="{00000000-0005-0000-0000-0000DECE0000}"/>
    <cellStyle name="Обычный 11 5 2" xfId="54215" xr:uid="{00000000-0005-0000-0000-0000DFCE0000}"/>
    <cellStyle name="Обычный 11 5 2 2" xfId="54216" xr:uid="{00000000-0005-0000-0000-0000E0CE0000}"/>
    <cellStyle name="Обычный 11 5 2 3" xfId="54217" xr:uid="{00000000-0005-0000-0000-0000E1CE0000}"/>
    <cellStyle name="Обычный 11 5 3" xfId="54218" xr:uid="{00000000-0005-0000-0000-0000E2CE0000}"/>
    <cellStyle name="Обычный 11 6" xfId="27462" xr:uid="{00000000-0005-0000-0000-0000E3CE0000}"/>
    <cellStyle name="Обычный 11 6 2" xfId="54219" xr:uid="{00000000-0005-0000-0000-0000E4CE0000}"/>
    <cellStyle name="Обычный 11 6 2 2" xfId="54220" xr:uid="{00000000-0005-0000-0000-0000E5CE0000}"/>
    <cellStyle name="Обычный 11 6 2 3" xfId="54221" xr:uid="{00000000-0005-0000-0000-0000E6CE0000}"/>
    <cellStyle name="Обычный 11 6 3" xfId="54222" xr:uid="{00000000-0005-0000-0000-0000E7CE0000}"/>
    <cellStyle name="Обычный 11 7" xfId="27463" xr:uid="{00000000-0005-0000-0000-0000E8CE0000}"/>
    <cellStyle name="Обычный 11 7 2" xfId="54223" xr:uid="{00000000-0005-0000-0000-0000E9CE0000}"/>
    <cellStyle name="Обычный 11 7 2 2" xfId="54224" xr:uid="{00000000-0005-0000-0000-0000EACE0000}"/>
    <cellStyle name="Обычный 11 7 2 3" xfId="54225" xr:uid="{00000000-0005-0000-0000-0000EBCE0000}"/>
    <cellStyle name="Обычный 11 7 3" xfId="54226" xr:uid="{00000000-0005-0000-0000-0000ECCE0000}"/>
    <cellStyle name="Обычный 11 8" xfId="27464" xr:uid="{00000000-0005-0000-0000-0000EDCE0000}"/>
    <cellStyle name="Обычный 11 8 2" xfId="54227" xr:uid="{00000000-0005-0000-0000-0000EECE0000}"/>
    <cellStyle name="Обычный 11 8 2 2" xfId="54228" xr:uid="{00000000-0005-0000-0000-0000EFCE0000}"/>
    <cellStyle name="Обычный 11 8 2 3" xfId="54229" xr:uid="{00000000-0005-0000-0000-0000F0CE0000}"/>
    <cellStyle name="Обычный 11 8 3" xfId="54230" xr:uid="{00000000-0005-0000-0000-0000F1CE0000}"/>
    <cellStyle name="Обычный 11 9" xfId="27465" xr:uid="{00000000-0005-0000-0000-0000F2CE0000}"/>
    <cellStyle name="Обычный 11 9 2" xfId="54231" xr:uid="{00000000-0005-0000-0000-0000F3CE0000}"/>
    <cellStyle name="Обычный 11 9 3" xfId="54232" xr:uid="{00000000-0005-0000-0000-0000F4CE0000}"/>
    <cellStyle name="Обычный 12" xfId="27466" xr:uid="{00000000-0005-0000-0000-0000F5CE0000}"/>
    <cellStyle name="Обычный 12 10" xfId="54233" xr:uid="{00000000-0005-0000-0000-0000F6CE0000}"/>
    <cellStyle name="Обычный 12 11" xfId="54234" xr:uid="{00000000-0005-0000-0000-0000F7CE0000}"/>
    <cellStyle name="Обычный 12 12" xfId="54235" xr:uid="{00000000-0005-0000-0000-0000F8CE0000}"/>
    <cellStyle name="Обычный 12 13" xfId="54236" xr:uid="{00000000-0005-0000-0000-0000F9CE0000}"/>
    <cellStyle name="Обычный 12 14" xfId="54237" xr:uid="{00000000-0005-0000-0000-0000FACE0000}"/>
    <cellStyle name="Обычный 12 2" xfId="27467" xr:uid="{00000000-0005-0000-0000-0000FBCE0000}"/>
    <cellStyle name="Обычный 12 2 2" xfId="27468" xr:uid="{00000000-0005-0000-0000-0000FCCE0000}"/>
    <cellStyle name="Обычный 12 2 2 2" xfId="27469" xr:uid="{00000000-0005-0000-0000-0000FDCE0000}"/>
    <cellStyle name="Обычный 12 2 2 3" xfId="27470" xr:uid="{00000000-0005-0000-0000-0000FECE0000}"/>
    <cellStyle name="Обычный 12 2 2 3 2" xfId="62974" xr:uid="{00000000-0005-0000-0000-0000FFCE0000}"/>
    <cellStyle name="Обычный 12 2 2 3 3" xfId="62975" xr:uid="{00000000-0005-0000-0000-000000CF0000}"/>
    <cellStyle name="Обычный 12 2 2 4" xfId="62976" xr:uid="{00000000-0005-0000-0000-000001CF0000}"/>
    <cellStyle name="Обычный 12 2 2 5" xfId="62977" xr:uid="{00000000-0005-0000-0000-000002CF0000}"/>
    <cellStyle name="Обычный 12 2 2_2013Прогноз" xfId="27471" xr:uid="{00000000-0005-0000-0000-000003CF0000}"/>
    <cellStyle name="Обычный 12 2 3" xfId="27472" xr:uid="{00000000-0005-0000-0000-000004CF0000}"/>
    <cellStyle name="Обычный 12 2 4" xfId="27473" xr:uid="{00000000-0005-0000-0000-000005CF0000}"/>
    <cellStyle name="Обычный 12 2 4 2" xfId="62978" xr:uid="{00000000-0005-0000-0000-000006CF0000}"/>
    <cellStyle name="Обычный 12 2 4 3" xfId="62979" xr:uid="{00000000-0005-0000-0000-000007CF0000}"/>
    <cellStyle name="Обычный 12 2 5" xfId="27474" xr:uid="{00000000-0005-0000-0000-000008CF0000}"/>
    <cellStyle name="Обычный 12 2 5 2" xfId="62980" xr:uid="{00000000-0005-0000-0000-000009CF0000}"/>
    <cellStyle name="Обычный 12 2 5 3" xfId="62981" xr:uid="{00000000-0005-0000-0000-00000ACF0000}"/>
    <cellStyle name="Обычный 12 2_2013Прогноз" xfId="27475" xr:uid="{00000000-0005-0000-0000-00000BCF0000}"/>
    <cellStyle name="Обычный 12 3" xfId="27476" xr:uid="{00000000-0005-0000-0000-00000CCF0000}"/>
    <cellStyle name="Обычный 12 3 2" xfId="27477" xr:uid="{00000000-0005-0000-0000-00000DCF0000}"/>
    <cellStyle name="Обычный 12 3 2 2" xfId="54238" xr:uid="{00000000-0005-0000-0000-00000ECF0000}"/>
    <cellStyle name="Обычный 12 3 2 2 2" xfId="54239" xr:uid="{00000000-0005-0000-0000-00000FCF0000}"/>
    <cellStyle name="Обычный 12 3 3" xfId="27478" xr:uid="{00000000-0005-0000-0000-000010CF0000}"/>
    <cellStyle name="Обычный 12 3 3 2" xfId="62982" xr:uid="{00000000-0005-0000-0000-000011CF0000}"/>
    <cellStyle name="Обычный 12 3 3 3" xfId="62983" xr:uid="{00000000-0005-0000-0000-000012CF0000}"/>
    <cellStyle name="Обычный 12 3 4" xfId="27479" xr:uid="{00000000-0005-0000-0000-000013CF0000}"/>
    <cellStyle name="Обычный 12 3 4 2" xfId="62984" xr:uid="{00000000-0005-0000-0000-000014CF0000}"/>
    <cellStyle name="Обычный 12 3 4 3" xfId="62985" xr:uid="{00000000-0005-0000-0000-000015CF0000}"/>
    <cellStyle name="Обычный 12 3_2013Прогноз" xfId="27480" xr:uid="{00000000-0005-0000-0000-000016CF0000}"/>
    <cellStyle name="Обычный 12 4" xfId="27481" xr:uid="{00000000-0005-0000-0000-000017CF0000}"/>
    <cellStyle name="Обычный 12 4 2" xfId="27482" xr:uid="{00000000-0005-0000-0000-000018CF0000}"/>
    <cellStyle name="Обычный 12 4 3" xfId="54240" xr:uid="{00000000-0005-0000-0000-000019CF0000}"/>
    <cellStyle name="Обычный 12 4 4" xfId="54241" xr:uid="{00000000-0005-0000-0000-00001ACF0000}"/>
    <cellStyle name="Обычный 12 5" xfId="27483" xr:uid="{00000000-0005-0000-0000-00001BCF0000}"/>
    <cellStyle name="Обычный 12 5 2" xfId="62986" xr:uid="{00000000-0005-0000-0000-00001CCF0000}"/>
    <cellStyle name="Обычный 12 5 3" xfId="62987" xr:uid="{00000000-0005-0000-0000-00001DCF0000}"/>
    <cellStyle name="Обычный 12 6" xfId="27484" xr:uid="{00000000-0005-0000-0000-00001ECF0000}"/>
    <cellStyle name="Обычный 12 6 2" xfId="62988" xr:uid="{00000000-0005-0000-0000-00001FCF0000}"/>
    <cellStyle name="Обычный 12 6 3" xfId="62989" xr:uid="{00000000-0005-0000-0000-000020CF0000}"/>
    <cellStyle name="Обычный 12 7" xfId="27485" xr:uid="{00000000-0005-0000-0000-000021CF0000}"/>
    <cellStyle name="Обычный 12 8" xfId="54242" xr:uid="{00000000-0005-0000-0000-000022CF0000}"/>
    <cellStyle name="Обычный 12 9" xfId="54243" xr:uid="{00000000-0005-0000-0000-000023CF0000}"/>
    <cellStyle name="Обычный 12_2013Прогноз" xfId="27486" xr:uid="{00000000-0005-0000-0000-000024CF0000}"/>
    <cellStyle name="Обычный 13" xfId="27487" xr:uid="{00000000-0005-0000-0000-000025CF0000}"/>
    <cellStyle name="Обычный 13 10" xfId="27488" xr:uid="{00000000-0005-0000-0000-000026CF0000}"/>
    <cellStyle name="Обычный 13 11" xfId="27489" xr:uid="{00000000-0005-0000-0000-000027CF0000}"/>
    <cellStyle name="Обычный 13 12" xfId="27490" xr:uid="{00000000-0005-0000-0000-000028CF0000}"/>
    <cellStyle name="Обычный 13 13" xfId="27491" xr:uid="{00000000-0005-0000-0000-000029CF0000}"/>
    <cellStyle name="Обычный 13 14" xfId="27492" xr:uid="{00000000-0005-0000-0000-00002ACF0000}"/>
    <cellStyle name="Обычный 13 2" xfId="27493" xr:uid="{00000000-0005-0000-0000-00002BCF0000}"/>
    <cellStyle name="Обычный 13 2 2" xfId="54244" xr:uid="{00000000-0005-0000-0000-00002CCF0000}"/>
    <cellStyle name="Обычный 13 2 2 2" xfId="54245" xr:uid="{00000000-0005-0000-0000-00002DCF0000}"/>
    <cellStyle name="Обычный 13 2 2 3" xfId="54246" xr:uid="{00000000-0005-0000-0000-00002ECF0000}"/>
    <cellStyle name="Обычный 13 2 3" xfId="54247" xr:uid="{00000000-0005-0000-0000-00002FCF0000}"/>
    <cellStyle name="Обычный 13 3" xfId="27494" xr:uid="{00000000-0005-0000-0000-000030CF0000}"/>
    <cellStyle name="Обычный 13 3 2" xfId="54248" xr:uid="{00000000-0005-0000-0000-000031CF0000}"/>
    <cellStyle name="Обычный 13 3 2 2" xfId="54249" xr:uid="{00000000-0005-0000-0000-000032CF0000}"/>
    <cellStyle name="Обычный 13 3 2 3" xfId="54250" xr:uid="{00000000-0005-0000-0000-000033CF0000}"/>
    <cellStyle name="Обычный 13 3 3" xfId="54251" xr:uid="{00000000-0005-0000-0000-000034CF0000}"/>
    <cellStyle name="Обычный 13 4" xfId="27495" xr:uid="{00000000-0005-0000-0000-000035CF0000}"/>
    <cellStyle name="Обычный 13 4 2" xfId="54252" xr:uid="{00000000-0005-0000-0000-000036CF0000}"/>
    <cellStyle name="Обычный 13 4 2 2" xfId="54253" xr:uid="{00000000-0005-0000-0000-000037CF0000}"/>
    <cellStyle name="Обычный 13 4 2 3" xfId="54254" xr:uid="{00000000-0005-0000-0000-000038CF0000}"/>
    <cellStyle name="Обычный 13 4 3" xfId="54255" xr:uid="{00000000-0005-0000-0000-000039CF0000}"/>
    <cellStyle name="Обычный 13 5" xfId="27496" xr:uid="{00000000-0005-0000-0000-00003ACF0000}"/>
    <cellStyle name="Обычный 13 5 2" xfId="54256" xr:uid="{00000000-0005-0000-0000-00003BCF0000}"/>
    <cellStyle name="Обычный 13 5 2 2" xfId="54257" xr:uid="{00000000-0005-0000-0000-00003CCF0000}"/>
    <cellStyle name="Обычный 13 5 2 3" xfId="54258" xr:uid="{00000000-0005-0000-0000-00003DCF0000}"/>
    <cellStyle name="Обычный 13 5 3" xfId="54259" xr:uid="{00000000-0005-0000-0000-00003ECF0000}"/>
    <cellStyle name="Обычный 13 6" xfId="27497" xr:uid="{00000000-0005-0000-0000-00003FCF0000}"/>
    <cellStyle name="Обычный 13 6 2" xfId="54260" xr:uid="{00000000-0005-0000-0000-000040CF0000}"/>
    <cellStyle name="Обычный 13 6 2 2" xfId="54261" xr:uid="{00000000-0005-0000-0000-000041CF0000}"/>
    <cellStyle name="Обычный 13 6 2 3" xfId="54262" xr:uid="{00000000-0005-0000-0000-000042CF0000}"/>
    <cellStyle name="Обычный 13 6 3" xfId="54263" xr:uid="{00000000-0005-0000-0000-000043CF0000}"/>
    <cellStyle name="Обычный 13 7" xfId="27498" xr:uid="{00000000-0005-0000-0000-000044CF0000}"/>
    <cellStyle name="Обычный 13 7 2" xfId="54264" xr:uid="{00000000-0005-0000-0000-000045CF0000}"/>
    <cellStyle name="Обычный 13 7 2 2" xfId="54265" xr:uid="{00000000-0005-0000-0000-000046CF0000}"/>
    <cellStyle name="Обычный 13 7 2 3" xfId="54266" xr:uid="{00000000-0005-0000-0000-000047CF0000}"/>
    <cellStyle name="Обычный 13 7 3" xfId="54267" xr:uid="{00000000-0005-0000-0000-000048CF0000}"/>
    <cellStyle name="Обычный 13 8" xfId="27499" xr:uid="{00000000-0005-0000-0000-000049CF0000}"/>
    <cellStyle name="Обычный 13 8 2" xfId="54268" xr:uid="{00000000-0005-0000-0000-00004ACF0000}"/>
    <cellStyle name="Обычный 13 8 2 2" xfId="54269" xr:uid="{00000000-0005-0000-0000-00004BCF0000}"/>
    <cellStyle name="Обычный 13 8 2 3" xfId="54270" xr:uid="{00000000-0005-0000-0000-00004CCF0000}"/>
    <cellStyle name="Обычный 13 8 3" xfId="54271" xr:uid="{00000000-0005-0000-0000-00004DCF0000}"/>
    <cellStyle name="Обычный 13 9" xfId="27500" xr:uid="{00000000-0005-0000-0000-00004ECF0000}"/>
    <cellStyle name="Обычный 13 9 2" xfId="54272" xr:uid="{00000000-0005-0000-0000-00004FCF0000}"/>
    <cellStyle name="Обычный 13 9 3" xfId="54273" xr:uid="{00000000-0005-0000-0000-000050CF0000}"/>
    <cellStyle name="Обычный 14" xfId="27501" xr:uid="{00000000-0005-0000-0000-000051CF0000}"/>
    <cellStyle name="Обычный 14 2" xfId="27502" xr:uid="{00000000-0005-0000-0000-000052CF0000}"/>
    <cellStyle name="Обычный 14 2 2" xfId="54274" xr:uid="{00000000-0005-0000-0000-000053CF0000}"/>
    <cellStyle name="Обычный 14 2 2 2" xfId="54275" xr:uid="{00000000-0005-0000-0000-000054CF0000}"/>
    <cellStyle name="Обычный 14 2 2 3" xfId="54276" xr:uid="{00000000-0005-0000-0000-000055CF0000}"/>
    <cellStyle name="Обычный 14 2 3" xfId="54277" xr:uid="{00000000-0005-0000-0000-000056CF0000}"/>
    <cellStyle name="Обычный 14 3" xfId="27503" xr:uid="{00000000-0005-0000-0000-000057CF0000}"/>
    <cellStyle name="Обычный 14 3 2" xfId="54278" xr:uid="{00000000-0005-0000-0000-000058CF0000}"/>
    <cellStyle name="Обычный 14 3 2 2" xfId="54279" xr:uid="{00000000-0005-0000-0000-000059CF0000}"/>
    <cellStyle name="Обычный 14 3 2 3" xfId="54280" xr:uid="{00000000-0005-0000-0000-00005ACF0000}"/>
    <cellStyle name="Обычный 14 3 3" xfId="54281" xr:uid="{00000000-0005-0000-0000-00005BCF0000}"/>
    <cellStyle name="Обычный 14 4" xfId="27504" xr:uid="{00000000-0005-0000-0000-00005CCF0000}"/>
    <cellStyle name="Обычный 14 4 2" xfId="54282" xr:uid="{00000000-0005-0000-0000-00005DCF0000}"/>
    <cellStyle name="Обычный 14 4 2 2" xfId="54283" xr:uid="{00000000-0005-0000-0000-00005ECF0000}"/>
    <cellStyle name="Обычный 14 4 2 3" xfId="54284" xr:uid="{00000000-0005-0000-0000-00005FCF0000}"/>
    <cellStyle name="Обычный 14 4 2 3 3" xfId="54285" xr:uid="{00000000-0005-0000-0000-000060CF0000}"/>
    <cellStyle name="Обычный 14 4 3" xfId="54286" xr:uid="{00000000-0005-0000-0000-000061CF0000}"/>
    <cellStyle name="Обычный 14 4 9" xfId="54287" xr:uid="{00000000-0005-0000-0000-000062CF0000}"/>
    <cellStyle name="Обычный 14 4 9 4" xfId="54288" xr:uid="{00000000-0005-0000-0000-000063CF0000}"/>
    <cellStyle name="Обычный 14 5" xfId="27505" xr:uid="{00000000-0005-0000-0000-000064CF0000}"/>
    <cellStyle name="Обычный 14 5 2" xfId="54289" xr:uid="{00000000-0005-0000-0000-000065CF0000}"/>
    <cellStyle name="Обычный 14 5 3" xfId="54290" xr:uid="{00000000-0005-0000-0000-000066CF0000}"/>
    <cellStyle name="Обычный 14 6" xfId="27506" xr:uid="{00000000-0005-0000-0000-000067CF0000}"/>
    <cellStyle name="Обычный 14 7" xfId="27507" xr:uid="{00000000-0005-0000-0000-000068CF0000}"/>
    <cellStyle name="Обычный 14 8" xfId="54291" xr:uid="{00000000-0005-0000-0000-000069CF0000}"/>
    <cellStyle name="Обычный 14 9" xfId="54292" xr:uid="{00000000-0005-0000-0000-00006ACF0000}"/>
    <cellStyle name="Обычный 149" xfId="54293" xr:uid="{00000000-0005-0000-0000-00006BCF0000}"/>
    <cellStyle name="Обычный 149 2" xfId="54294" xr:uid="{00000000-0005-0000-0000-00006CCF0000}"/>
    <cellStyle name="Обычный 149 2 2" xfId="54295" xr:uid="{00000000-0005-0000-0000-00006DCF0000}"/>
    <cellStyle name="Обычный 149 2 3" xfId="54296" xr:uid="{00000000-0005-0000-0000-00006ECF0000}"/>
    <cellStyle name="Обычный 15" xfId="27508" xr:uid="{00000000-0005-0000-0000-00006FCF0000}"/>
    <cellStyle name="Обычный 15 2" xfId="27509" xr:uid="{00000000-0005-0000-0000-000070CF0000}"/>
    <cellStyle name="Обычный 15 2 2" xfId="27510" xr:uid="{00000000-0005-0000-0000-000071CF0000}"/>
    <cellStyle name="Обычный 15 2 2 2" xfId="54297" xr:uid="{00000000-0005-0000-0000-000072CF0000}"/>
    <cellStyle name="Обычный 15 2 2 3" xfId="54298" xr:uid="{00000000-0005-0000-0000-000073CF0000}"/>
    <cellStyle name="Обычный 15 2 3" xfId="54299" xr:uid="{00000000-0005-0000-0000-000074CF0000}"/>
    <cellStyle name="Обычный 15 3" xfId="27511" xr:uid="{00000000-0005-0000-0000-000075CF0000}"/>
    <cellStyle name="Обычный 15 3 2" xfId="27512" xr:uid="{00000000-0005-0000-0000-000076CF0000}"/>
    <cellStyle name="Обычный 15 3 2 2" xfId="54300" xr:uid="{00000000-0005-0000-0000-000077CF0000}"/>
    <cellStyle name="Обычный 15 3 2 3" xfId="54301" xr:uid="{00000000-0005-0000-0000-000078CF0000}"/>
    <cellStyle name="Обычный 15 3 3" xfId="54302" xr:uid="{00000000-0005-0000-0000-000079CF0000}"/>
    <cellStyle name="Обычный 15 4" xfId="27513" xr:uid="{00000000-0005-0000-0000-00007ACF0000}"/>
    <cellStyle name="Обычный 15 4 2" xfId="54303" xr:uid="{00000000-0005-0000-0000-00007BCF0000}"/>
    <cellStyle name="Обычный 15 4 3" xfId="54304" xr:uid="{00000000-0005-0000-0000-00007CCF0000}"/>
    <cellStyle name="Обычный 15 4 4" xfId="54305" xr:uid="{00000000-0005-0000-0000-00007DCF0000}"/>
    <cellStyle name="Обычный 15 5" xfId="54306" xr:uid="{00000000-0005-0000-0000-00007ECF0000}"/>
    <cellStyle name="Обычный 15 6" xfId="54307" xr:uid="{00000000-0005-0000-0000-00007FCF0000}"/>
    <cellStyle name="Обычный 15 7" xfId="54308" xr:uid="{00000000-0005-0000-0000-000080CF0000}"/>
    <cellStyle name="Обычный 15 8" xfId="54309" xr:uid="{00000000-0005-0000-0000-000081CF0000}"/>
    <cellStyle name="Обычный 15 9" xfId="54310" xr:uid="{00000000-0005-0000-0000-000082CF0000}"/>
    <cellStyle name="Обычный 15_2014БП" xfId="27514" xr:uid="{00000000-0005-0000-0000-000083CF0000}"/>
    <cellStyle name="Обычный 16" xfId="27515" xr:uid="{00000000-0005-0000-0000-000084CF0000}"/>
    <cellStyle name="Обычный 16 2" xfId="27516" xr:uid="{00000000-0005-0000-0000-000085CF0000}"/>
    <cellStyle name="Обычный 16 2 2" xfId="54311" xr:uid="{00000000-0005-0000-0000-000086CF0000}"/>
    <cellStyle name="Обычный 16 2 2 2" xfId="54312" xr:uid="{00000000-0005-0000-0000-000087CF0000}"/>
    <cellStyle name="Обычный 16 2 2 3" xfId="54313" xr:uid="{00000000-0005-0000-0000-000088CF0000}"/>
    <cellStyle name="Обычный 16 2 3" xfId="54314" xr:uid="{00000000-0005-0000-0000-000089CF0000}"/>
    <cellStyle name="Обычный 16 2 4" xfId="54315" xr:uid="{00000000-0005-0000-0000-00008ACF0000}"/>
    <cellStyle name="Обычный 16 3" xfId="27517" xr:uid="{00000000-0005-0000-0000-00008BCF0000}"/>
    <cellStyle name="Обычный 16 3 2" xfId="54316" xr:uid="{00000000-0005-0000-0000-00008CCF0000}"/>
    <cellStyle name="Обычный 16 3 2 2" xfId="54317" xr:uid="{00000000-0005-0000-0000-00008DCF0000}"/>
    <cellStyle name="Обычный 16 3 2 3" xfId="54318" xr:uid="{00000000-0005-0000-0000-00008ECF0000}"/>
    <cellStyle name="Обычный 16 3 3" xfId="54319" xr:uid="{00000000-0005-0000-0000-00008FCF0000}"/>
    <cellStyle name="Обычный 16 3 4" xfId="54320" xr:uid="{00000000-0005-0000-0000-000090CF0000}"/>
    <cellStyle name="Обычный 16 4" xfId="27518" xr:uid="{00000000-0005-0000-0000-000091CF0000}"/>
    <cellStyle name="Обычный 16 4 2" xfId="54321" xr:uid="{00000000-0005-0000-0000-000092CF0000}"/>
    <cellStyle name="Обычный 16 4 3" xfId="54322" xr:uid="{00000000-0005-0000-0000-000093CF0000}"/>
    <cellStyle name="Обычный 16 5" xfId="27519" xr:uid="{00000000-0005-0000-0000-000094CF0000}"/>
    <cellStyle name="Обычный 16 6" xfId="27520" xr:uid="{00000000-0005-0000-0000-000095CF0000}"/>
    <cellStyle name="Обычный 16 7" xfId="54323" xr:uid="{00000000-0005-0000-0000-000096CF0000}"/>
    <cellStyle name="Обычный 16 8" xfId="54324" xr:uid="{00000000-0005-0000-0000-000097CF0000}"/>
    <cellStyle name="Обычный 16 9" xfId="54325" xr:uid="{00000000-0005-0000-0000-000098CF0000}"/>
    <cellStyle name="Обычный 17" xfId="27521" xr:uid="{00000000-0005-0000-0000-000099CF0000}"/>
    <cellStyle name="Обычный 17 2" xfId="27522" xr:uid="{00000000-0005-0000-0000-00009ACF0000}"/>
    <cellStyle name="Обычный 17 2 2" xfId="27523" xr:uid="{00000000-0005-0000-0000-00009BCF0000}"/>
    <cellStyle name="Обычный 17 2 3" xfId="27524" xr:uid="{00000000-0005-0000-0000-00009CCF0000}"/>
    <cellStyle name="Обычный 17 2 4" xfId="27525" xr:uid="{00000000-0005-0000-0000-00009DCF0000}"/>
    <cellStyle name="Обычный 17 2 5" xfId="27526" xr:uid="{00000000-0005-0000-0000-00009ECF0000}"/>
    <cellStyle name="Обычный 17 3" xfId="27527" xr:uid="{00000000-0005-0000-0000-00009FCF0000}"/>
    <cellStyle name="Обычный 17 3 2" xfId="54326" xr:uid="{00000000-0005-0000-0000-0000A0CF0000}"/>
    <cellStyle name="Обычный 17 3 3" xfId="54327" xr:uid="{00000000-0005-0000-0000-0000A1CF0000}"/>
    <cellStyle name="Обычный 17 4" xfId="27528" xr:uid="{00000000-0005-0000-0000-0000A2CF0000}"/>
    <cellStyle name="Обычный 17 5" xfId="27529" xr:uid="{00000000-0005-0000-0000-0000A3CF0000}"/>
    <cellStyle name="Обычный 17 6" xfId="27530" xr:uid="{00000000-0005-0000-0000-0000A4CF0000}"/>
    <cellStyle name="Обычный 17 7" xfId="27531" xr:uid="{00000000-0005-0000-0000-0000A5CF0000}"/>
    <cellStyle name="Обычный 17 8" xfId="54328" xr:uid="{00000000-0005-0000-0000-0000A6CF0000}"/>
    <cellStyle name="Обычный 17 9" xfId="54329" xr:uid="{00000000-0005-0000-0000-0000A7CF0000}"/>
    <cellStyle name="Обычный 18" xfId="27532" xr:uid="{00000000-0005-0000-0000-0000A8CF0000}"/>
    <cellStyle name="Обычный 18 2" xfId="27533" xr:uid="{00000000-0005-0000-0000-0000A9CF0000}"/>
    <cellStyle name="Обычный 18 2 2" xfId="54330" xr:uid="{00000000-0005-0000-0000-0000AACF0000}"/>
    <cellStyle name="Обычный 18 2 2 2" xfId="54331" xr:uid="{00000000-0005-0000-0000-0000ABCF0000}"/>
    <cellStyle name="Обычный 18 2 2 2 2" xfId="54332" xr:uid="{00000000-0005-0000-0000-0000ACCF0000}"/>
    <cellStyle name="Обычный 18 2 2 2 3" xfId="54333" xr:uid="{00000000-0005-0000-0000-0000ADCF0000}"/>
    <cellStyle name="Обычный 18 3" xfId="27534" xr:uid="{00000000-0005-0000-0000-0000AECF0000}"/>
    <cellStyle name="Обычный 18 3 2" xfId="54334" xr:uid="{00000000-0005-0000-0000-0000AFCF0000}"/>
    <cellStyle name="Обычный 18 4" xfId="54335" xr:uid="{00000000-0005-0000-0000-0000B0CF0000}"/>
    <cellStyle name="Обычный 18 4 2" xfId="54336" xr:uid="{00000000-0005-0000-0000-0000B1CF0000}"/>
    <cellStyle name="Обычный 18 4 3" xfId="54337" xr:uid="{00000000-0005-0000-0000-0000B2CF0000}"/>
    <cellStyle name="Обычный 18 5" xfId="54338" xr:uid="{00000000-0005-0000-0000-0000B3CF0000}"/>
    <cellStyle name="Обычный 18 6" xfId="54339" xr:uid="{00000000-0005-0000-0000-0000B4CF0000}"/>
    <cellStyle name="Обычный 18 7" xfId="54340" xr:uid="{00000000-0005-0000-0000-0000B5CF0000}"/>
    <cellStyle name="Обычный 18 8" xfId="54341" xr:uid="{00000000-0005-0000-0000-0000B6CF0000}"/>
    <cellStyle name="Обычный 18 9" xfId="54342" xr:uid="{00000000-0005-0000-0000-0000B7CF0000}"/>
    <cellStyle name="Обычный 19" xfId="27535" xr:uid="{00000000-0005-0000-0000-0000B8CF0000}"/>
    <cellStyle name="Обычный 19 2" xfId="27536" xr:uid="{00000000-0005-0000-0000-0000B9CF0000}"/>
    <cellStyle name="Обычный 19 2 2" xfId="54343" xr:uid="{00000000-0005-0000-0000-0000BACF0000}"/>
    <cellStyle name="Обычный 19 2 3" xfId="54344" xr:uid="{00000000-0005-0000-0000-0000BBCF0000}"/>
    <cellStyle name="Обычный 19 3" xfId="27537" xr:uid="{00000000-0005-0000-0000-0000BCCF0000}"/>
    <cellStyle name="Обычный 19 4" xfId="27538" xr:uid="{00000000-0005-0000-0000-0000BDCF0000}"/>
    <cellStyle name="Обычный 19 5" xfId="54345" xr:uid="{00000000-0005-0000-0000-0000BECF0000}"/>
    <cellStyle name="Обычный 19 6" xfId="54346" xr:uid="{00000000-0005-0000-0000-0000BFCF0000}"/>
    <cellStyle name="Обычный 19 7" xfId="54347" xr:uid="{00000000-0005-0000-0000-0000C0CF0000}"/>
    <cellStyle name="Обычный 19 8" xfId="54348" xr:uid="{00000000-0005-0000-0000-0000C1CF0000}"/>
    <cellStyle name="Обычный 19 9" xfId="54349" xr:uid="{00000000-0005-0000-0000-0000C2CF0000}"/>
    <cellStyle name="Обычный 2" xfId="27539" xr:uid="{00000000-0005-0000-0000-0000C3CF0000}"/>
    <cellStyle name="Обычный 2 10" xfId="27540" xr:uid="{00000000-0005-0000-0000-0000C4CF0000}"/>
    <cellStyle name="Обычный 2 10 10" xfId="54350" xr:uid="{00000000-0005-0000-0000-0000C5CF0000}"/>
    <cellStyle name="Обычный 2 10 11 2" xfId="54351" xr:uid="{00000000-0005-0000-0000-0000C6CF0000}"/>
    <cellStyle name="Обычный 2 10 2" xfId="27541" xr:uid="{00000000-0005-0000-0000-0000C7CF0000}"/>
    <cellStyle name="Обычный 2 10 2 2" xfId="54352" xr:uid="{00000000-0005-0000-0000-0000C8CF0000}"/>
    <cellStyle name="Обычный 2 10 2 3" xfId="54353" xr:uid="{00000000-0005-0000-0000-0000C9CF0000}"/>
    <cellStyle name="Обычный 2 10 3" xfId="54354" xr:uid="{00000000-0005-0000-0000-0000CACF0000}"/>
    <cellStyle name="Обычный 2 10 4" xfId="54355" xr:uid="{00000000-0005-0000-0000-0000CBCF0000}"/>
    <cellStyle name="Обычный 2 10 5" xfId="54356" xr:uid="{00000000-0005-0000-0000-0000CCCF0000}"/>
    <cellStyle name="Обычный 2 10 6" xfId="54357" xr:uid="{00000000-0005-0000-0000-0000CDCF0000}"/>
    <cellStyle name="Обычный 2 10 7" xfId="54358" xr:uid="{00000000-0005-0000-0000-0000CECF0000}"/>
    <cellStyle name="Обычный 2 10 8" xfId="54359" xr:uid="{00000000-0005-0000-0000-0000CFCF0000}"/>
    <cellStyle name="Обычный 2 10 9" xfId="54360" xr:uid="{00000000-0005-0000-0000-0000D0CF0000}"/>
    <cellStyle name="Обычный 2 101" xfId="63446" xr:uid="{39FF0392-1196-42BE-8B58-4194DE32E814}"/>
    <cellStyle name="Обычный 2 11" xfId="27542" xr:uid="{00000000-0005-0000-0000-0000D1CF0000}"/>
    <cellStyle name="Обычный 2 11 10" xfId="54361" xr:uid="{00000000-0005-0000-0000-0000D2CF0000}"/>
    <cellStyle name="Обычный 2 11 10 2" xfId="54362" xr:uid="{00000000-0005-0000-0000-0000D3CF0000}"/>
    <cellStyle name="Обычный 2 11 10 2 2" xfId="54363" xr:uid="{00000000-0005-0000-0000-0000D4CF0000}"/>
    <cellStyle name="Обычный 2 11 10 2 2 2" xfId="54364" xr:uid="{00000000-0005-0000-0000-0000D5CF0000}"/>
    <cellStyle name="Обычный 2 11 10 2 2 2 2" xfId="54365" xr:uid="{00000000-0005-0000-0000-0000D6CF0000}"/>
    <cellStyle name="Обычный 2 11 10 2 2 2 3" xfId="54366" xr:uid="{00000000-0005-0000-0000-0000D7CF0000}"/>
    <cellStyle name="Обычный 2 11 10 2 2 2 4" xfId="54367" xr:uid="{00000000-0005-0000-0000-0000D8CF0000}"/>
    <cellStyle name="Обычный 2 11 10 2 2 2 5" xfId="54368" xr:uid="{00000000-0005-0000-0000-0000D9CF0000}"/>
    <cellStyle name="Обычный 2 11 10 2 2 3" xfId="54369" xr:uid="{00000000-0005-0000-0000-0000DACF0000}"/>
    <cellStyle name="Обычный 2 11 10 2 2 4" xfId="54370" xr:uid="{00000000-0005-0000-0000-0000DBCF0000}"/>
    <cellStyle name="Обычный 2 11 10 2 2 5" xfId="54371" xr:uid="{00000000-0005-0000-0000-0000DCCF0000}"/>
    <cellStyle name="Обычный 2 11 10 2 3" xfId="54372" xr:uid="{00000000-0005-0000-0000-0000DDCF0000}"/>
    <cellStyle name="Обычный 2 11 10 2 4" xfId="54373" xr:uid="{00000000-0005-0000-0000-0000DECF0000}"/>
    <cellStyle name="Обычный 2 11 10 2 5" xfId="54374" xr:uid="{00000000-0005-0000-0000-0000DFCF0000}"/>
    <cellStyle name="Обычный 2 11 10 2 6" xfId="54375" xr:uid="{00000000-0005-0000-0000-0000E0CF0000}"/>
    <cellStyle name="Обычный 2 11 10 3" xfId="54376" xr:uid="{00000000-0005-0000-0000-0000E1CF0000}"/>
    <cellStyle name="Обычный 2 11 10 4" xfId="54377" xr:uid="{00000000-0005-0000-0000-0000E2CF0000}"/>
    <cellStyle name="Обычный 2 11 10 4 2" xfId="54378" xr:uid="{00000000-0005-0000-0000-0000E3CF0000}"/>
    <cellStyle name="Обычный 2 11 10 4 3" xfId="54379" xr:uid="{00000000-0005-0000-0000-0000E4CF0000}"/>
    <cellStyle name="Обычный 2 11 10 4 4" xfId="54380" xr:uid="{00000000-0005-0000-0000-0000E5CF0000}"/>
    <cellStyle name="Обычный 2 11 10 4 5" xfId="54381" xr:uid="{00000000-0005-0000-0000-0000E6CF0000}"/>
    <cellStyle name="Обычный 2 11 10 5" xfId="54382" xr:uid="{00000000-0005-0000-0000-0000E7CF0000}"/>
    <cellStyle name="Обычный 2 11 10 6" xfId="54383" xr:uid="{00000000-0005-0000-0000-0000E8CF0000}"/>
    <cellStyle name="Обычный 2 11 10 7" xfId="54384" xr:uid="{00000000-0005-0000-0000-0000E9CF0000}"/>
    <cellStyle name="Обычный 2 11 11" xfId="54385" xr:uid="{00000000-0005-0000-0000-0000EACF0000}"/>
    <cellStyle name="Обычный 2 11 11 2" xfId="54386" xr:uid="{00000000-0005-0000-0000-0000EBCF0000}"/>
    <cellStyle name="Обычный 2 11 11 2 2" xfId="54387" xr:uid="{00000000-0005-0000-0000-0000ECCF0000}"/>
    <cellStyle name="Обычный 2 11 11 2 2 2" xfId="54388" xr:uid="{00000000-0005-0000-0000-0000EDCF0000}"/>
    <cellStyle name="Обычный 2 11 11 2 2 3" xfId="54389" xr:uid="{00000000-0005-0000-0000-0000EECF0000}"/>
    <cellStyle name="Обычный 2 11 11 2 2 4" xfId="54390" xr:uid="{00000000-0005-0000-0000-0000EFCF0000}"/>
    <cellStyle name="Обычный 2 11 11 2 2 5" xfId="54391" xr:uid="{00000000-0005-0000-0000-0000F0CF0000}"/>
    <cellStyle name="Обычный 2 11 11 2 3" xfId="54392" xr:uid="{00000000-0005-0000-0000-0000F1CF0000}"/>
    <cellStyle name="Обычный 2 11 11 2 4" xfId="54393" xr:uid="{00000000-0005-0000-0000-0000F2CF0000}"/>
    <cellStyle name="Обычный 2 11 11 2 5" xfId="54394" xr:uid="{00000000-0005-0000-0000-0000F3CF0000}"/>
    <cellStyle name="Обычный 2 11 11 3" xfId="54395" xr:uid="{00000000-0005-0000-0000-0000F4CF0000}"/>
    <cellStyle name="Обычный 2 11 11 4" xfId="54396" xr:uid="{00000000-0005-0000-0000-0000F5CF0000}"/>
    <cellStyle name="Обычный 2 11 11 5" xfId="54397" xr:uid="{00000000-0005-0000-0000-0000F6CF0000}"/>
    <cellStyle name="Обычный 2 11 11 6" xfId="54398" xr:uid="{00000000-0005-0000-0000-0000F7CF0000}"/>
    <cellStyle name="Обычный 2 11 12" xfId="54399" xr:uid="{00000000-0005-0000-0000-0000F8CF0000}"/>
    <cellStyle name="Обычный 2 11 12 2" xfId="54400" xr:uid="{00000000-0005-0000-0000-0000F9CF0000}"/>
    <cellStyle name="Обычный 2 11 12 3" xfId="54401" xr:uid="{00000000-0005-0000-0000-0000FACF0000}"/>
    <cellStyle name="Обычный 2 11 12 4" xfId="54402" xr:uid="{00000000-0005-0000-0000-0000FBCF0000}"/>
    <cellStyle name="Обычный 2 11 12 5" xfId="54403" xr:uid="{00000000-0005-0000-0000-0000FCCF0000}"/>
    <cellStyle name="Обычный 2 11 13" xfId="54404" xr:uid="{00000000-0005-0000-0000-0000FDCF0000}"/>
    <cellStyle name="Обычный 2 11 14" xfId="54405" xr:uid="{00000000-0005-0000-0000-0000FECF0000}"/>
    <cellStyle name="Обычный 2 11 15" xfId="54406" xr:uid="{00000000-0005-0000-0000-0000FFCF0000}"/>
    <cellStyle name="Обычный 2 11 2" xfId="27543" xr:uid="{00000000-0005-0000-0000-000000D00000}"/>
    <cellStyle name="Обычный 2 11 2 10" xfId="54407" xr:uid="{00000000-0005-0000-0000-000001D00000}"/>
    <cellStyle name="Обычный 2 11 2 11" xfId="54408" xr:uid="{00000000-0005-0000-0000-000002D00000}"/>
    <cellStyle name="Обычный 2 11 2 2" xfId="54409" xr:uid="{00000000-0005-0000-0000-000003D00000}"/>
    <cellStyle name="Обычный 2 11 2 2 2" xfId="54410" xr:uid="{00000000-0005-0000-0000-000004D00000}"/>
    <cellStyle name="Обычный 2 11 2 2 2 2" xfId="54411" xr:uid="{00000000-0005-0000-0000-000005D00000}"/>
    <cellStyle name="Обычный 2 11 2 2 2 2 2" xfId="54412" xr:uid="{00000000-0005-0000-0000-000006D00000}"/>
    <cellStyle name="Обычный 2 11 2 2 2 2 2 2" xfId="54413" xr:uid="{00000000-0005-0000-0000-000007D00000}"/>
    <cellStyle name="Обычный 2 11 2 2 2 2 2 2 2" xfId="54414" xr:uid="{00000000-0005-0000-0000-000008D00000}"/>
    <cellStyle name="Обычный 2 11 2 2 2 2 2 2 3" xfId="54415" xr:uid="{00000000-0005-0000-0000-000009D00000}"/>
    <cellStyle name="Обычный 2 11 2 2 2 2 2 2 4" xfId="54416" xr:uid="{00000000-0005-0000-0000-00000AD00000}"/>
    <cellStyle name="Обычный 2 11 2 2 2 2 2 2 5" xfId="54417" xr:uid="{00000000-0005-0000-0000-00000BD00000}"/>
    <cellStyle name="Обычный 2 11 2 2 2 2 2 3" xfId="54418" xr:uid="{00000000-0005-0000-0000-00000CD00000}"/>
    <cellStyle name="Обычный 2 11 2 2 2 2 2 4" xfId="54419" xr:uid="{00000000-0005-0000-0000-00000DD00000}"/>
    <cellStyle name="Обычный 2 11 2 2 2 2 2 5" xfId="54420" xr:uid="{00000000-0005-0000-0000-00000ED00000}"/>
    <cellStyle name="Обычный 2 11 2 2 2 2 3" xfId="54421" xr:uid="{00000000-0005-0000-0000-00000FD00000}"/>
    <cellStyle name="Обычный 2 11 2 2 2 2 4" xfId="54422" xr:uid="{00000000-0005-0000-0000-000010D00000}"/>
    <cellStyle name="Обычный 2 11 2 2 2 2 5" xfId="54423" xr:uid="{00000000-0005-0000-0000-000011D00000}"/>
    <cellStyle name="Обычный 2 11 2 2 2 2 6" xfId="54424" xr:uid="{00000000-0005-0000-0000-000012D00000}"/>
    <cellStyle name="Обычный 2 11 2 2 2 3" xfId="54425" xr:uid="{00000000-0005-0000-0000-000013D00000}"/>
    <cellStyle name="Обычный 2 11 2 2 2 4" xfId="54426" xr:uid="{00000000-0005-0000-0000-000014D00000}"/>
    <cellStyle name="Обычный 2 11 2 2 2 4 2" xfId="54427" xr:uid="{00000000-0005-0000-0000-000015D00000}"/>
    <cellStyle name="Обычный 2 11 2 2 2 4 3" xfId="54428" xr:uid="{00000000-0005-0000-0000-000016D00000}"/>
    <cellStyle name="Обычный 2 11 2 2 2 4 4" xfId="54429" xr:uid="{00000000-0005-0000-0000-000017D00000}"/>
    <cellStyle name="Обычный 2 11 2 2 2 4 5" xfId="54430" xr:uid="{00000000-0005-0000-0000-000018D00000}"/>
    <cellStyle name="Обычный 2 11 2 2 2 5" xfId="54431" xr:uid="{00000000-0005-0000-0000-000019D00000}"/>
    <cellStyle name="Обычный 2 11 2 2 2 6" xfId="54432" xr:uid="{00000000-0005-0000-0000-00001AD00000}"/>
    <cellStyle name="Обычный 2 11 2 2 2 7" xfId="54433" xr:uid="{00000000-0005-0000-0000-00001BD00000}"/>
    <cellStyle name="Обычный 2 11 2 2 3" xfId="54434" xr:uid="{00000000-0005-0000-0000-00001CD00000}"/>
    <cellStyle name="Обычный 2 11 2 2 4" xfId="54435" xr:uid="{00000000-0005-0000-0000-00001DD00000}"/>
    <cellStyle name="Обычный 2 11 2 2 4 2" xfId="54436" xr:uid="{00000000-0005-0000-0000-00001ED00000}"/>
    <cellStyle name="Обычный 2 11 2 2 4 2 2" xfId="54437" xr:uid="{00000000-0005-0000-0000-00001FD00000}"/>
    <cellStyle name="Обычный 2 11 2 2 4 2 2 2" xfId="54438" xr:uid="{00000000-0005-0000-0000-000020D00000}"/>
    <cellStyle name="Обычный 2 11 2 2 4 2 2 3" xfId="54439" xr:uid="{00000000-0005-0000-0000-000021D00000}"/>
    <cellStyle name="Обычный 2 11 2 2 4 2 2 4" xfId="54440" xr:uid="{00000000-0005-0000-0000-000022D00000}"/>
    <cellStyle name="Обычный 2 11 2 2 4 2 2 5" xfId="54441" xr:uid="{00000000-0005-0000-0000-000023D00000}"/>
    <cellStyle name="Обычный 2 11 2 2 4 2 3" xfId="54442" xr:uid="{00000000-0005-0000-0000-000024D00000}"/>
    <cellStyle name="Обычный 2 11 2 2 4 2 4" xfId="54443" xr:uid="{00000000-0005-0000-0000-000025D00000}"/>
    <cellStyle name="Обычный 2 11 2 2 4 2 5" xfId="54444" xr:uid="{00000000-0005-0000-0000-000026D00000}"/>
    <cellStyle name="Обычный 2 11 2 2 4 3" xfId="54445" xr:uid="{00000000-0005-0000-0000-000027D00000}"/>
    <cellStyle name="Обычный 2 11 2 2 4 4" xfId="54446" xr:uid="{00000000-0005-0000-0000-000028D00000}"/>
    <cellStyle name="Обычный 2 11 2 2 4 5" xfId="54447" xr:uid="{00000000-0005-0000-0000-000029D00000}"/>
    <cellStyle name="Обычный 2 11 2 2 4 6" xfId="54448" xr:uid="{00000000-0005-0000-0000-00002AD00000}"/>
    <cellStyle name="Обычный 2 11 2 2 5" xfId="54449" xr:uid="{00000000-0005-0000-0000-00002BD00000}"/>
    <cellStyle name="Обычный 2 11 2 2 5 2" xfId="54450" xr:uid="{00000000-0005-0000-0000-00002CD00000}"/>
    <cellStyle name="Обычный 2 11 2 2 5 3" xfId="54451" xr:uid="{00000000-0005-0000-0000-00002DD00000}"/>
    <cellStyle name="Обычный 2 11 2 2 5 4" xfId="54452" xr:uid="{00000000-0005-0000-0000-00002ED00000}"/>
    <cellStyle name="Обычный 2 11 2 2 5 5" xfId="54453" xr:uid="{00000000-0005-0000-0000-00002FD00000}"/>
    <cellStyle name="Обычный 2 11 2 2 6" xfId="54454" xr:uid="{00000000-0005-0000-0000-000030D00000}"/>
    <cellStyle name="Обычный 2 11 2 2 7" xfId="54455" xr:uid="{00000000-0005-0000-0000-000031D00000}"/>
    <cellStyle name="Обычный 2 11 2 2 8" xfId="54456" xr:uid="{00000000-0005-0000-0000-000032D00000}"/>
    <cellStyle name="Обычный 2 11 2 3" xfId="54457" xr:uid="{00000000-0005-0000-0000-000033D00000}"/>
    <cellStyle name="Обычный 2 11 2 4" xfId="54458" xr:uid="{00000000-0005-0000-0000-000034D00000}"/>
    <cellStyle name="Обычный 2 11 2 5" xfId="54459" xr:uid="{00000000-0005-0000-0000-000035D00000}"/>
    <cellStyle name="Обычный 2 11 2 5 2" xfId="54460" xr:uid="{00000000-0005-0000-0000-000036D00000}"/>
    <cellStyle name="Обычный 2 11 2 5 2 2" xfId="54461" xr:uid="{00000000-0005-0000-0000-000037D00000}"/>
    <cellStyle name="Обычный 2 11 2 5 2 2 2" xfId="54462" xr:uid="{00000000-0005-0000-0000-000038D00000}"/>
    <cellStyle name="Обычный 2 11 2 5 2 2 2 2" xfId="54463" xr:uid="{00000000-0005-0000-0000-000039D00000}"/>
    <cellStyle name="Обычный 2 11 2 5 2 2 2 3" xfId="54464" xr:uid="{00000000-0005-0000-0000-00003AD00000}"/>
    <cellStyle name="Обычный 2 11 2 5 2 2 2 4" xfId="54465" xr:uid="{00000000-0005-0000-0000-00003BD00000}"/>
    <cellStyle name="Обычный 2 11 2 5 2 2 2 5" xfId="54466" xr:uid="{00000000-0005-0000-0000-00003CD00000}"/>
    <cellStyle name="Обычный 2 11 2 5 2 2 3" xfId="54467" xr:uid="{00000000-0005-0000-0000-00003DD00000}"/>
    <cellStyle name="Обычный 2 11 2 5 2 2 4" xfId="54468" xr:uid="{00000000-0005-0000-0000-00003ED00000}"/>
    <cellStyle name="Обычный 2 11 2 5 2 2 5" xfId="54469" xr:uid="{00000000-0005-0000-0000-00003FD00000}"/>
    <cellStyle name="Обычный 2 11 2 5 2 3" xfId="54470" xr:uid="{00000000-0005-0000-0000-000040D00000}"/>
    <cellStyle name="Обычный 2 11 2 5 2 4" xfId="54471" xr:uid="{00000000-0005-0000-0000-000041D00000}"/>
    <cellStyle name="Обычный 2 11 2 5 2 5" xfId="54472" xr:uid="{00000000-0005-0000-0000-000042D00000}"/>
    <cellStyle name="Обычный 2 11 2 5 2 6" xfId="54473" xr:uid="{00000000-0005-0000-0000-000043D00000}"/>
    <cellStyle name="Обычный 2 11 2 5 3" xfId="54474" xr:uid="{00000000-0005-0000-0000-000044D00000}"/>
    <cellStyle name="Обычный 2 11 2 5 4" xfId="54475" xr:uid="{00000000-0005-0000-0000-000045D00000}"/>
    <cellStyle name="Обычный 2 11 2 5 4 2" xfId="54476" xr:uid="{00000000-0005-0000-0000-000046D00000}"/>
    <cellStyle name="Обычный 2 11 2 5 4 3" xfId="54477" xr:uid="{00000000-0005-0000-0000-000047D00000}"/>
    <cellStyle name="Обычный 2 11 2 5 4 4" xfId="54478" xr:uid="{00000000-0005-0000-0000-000048D00000}"/>
    <cellStyle name="Обычный 2 11 2 5 4 5" xfId="54479" xr:uid="{00000000-0005-0000-0000-000049D00000}"/>
    <cellStyle name="Обычный 2 11 2 5 5" xfId="54480" xr:uid="{00000000-0005-0000-0000-00004AD00000}"/>
    <cellStyle name="Обычный 2 11 2 5 6" xfId="54481" xr:uid="{00000000-0005-0000-0000-00004BD00000}"/>
    <cellStyle name="Обычный 2 11 2 5 7" xfId="54482" xr:uid="{00000000-0005-0000-0000-00004CD00000}"/>
    <cellStyle name="Обычный 2 11 2 6" xfId="54483" xr:uid="{00000000-0005-0000-0000-00004DD00000}"/>
    <cellStyle name="Обычный 2 11 2 6 2" xfId="54484" xr:uid="{00000000-0005-0000-0000-00004ED00000}"/>
    <cellStyle name="Обычный 2 11 2 6 2 2" xfId="54485" xr:uid="{00000000-0005-0000-0000-00004FD00000}"/>
    <cellStyle name="Обычный 2 11 2 6 2 2 2" xfId="54486" xr:uid="{00000000-0005-0000-0000-000050D00000}"/>
    <cellStyle name="Обычный 2 11 2 6 2 2 3" xfId="54487" xr:uid="{00000000-0005-0000-0000-000051D00000}"/>
    <cellStyle name="Обычный 2 11 2 6 2 2 4" xfId="54488" xr:uid="{00000000-0005-0000-0000-000052D00000}"/>
    <cellStyle name="Обычный 2 11 2 6 2 2 5" xfId="54489" xr:uid="{00000000-0005-0000-0000-000053D00000}"/>
    <cellStyle name="Обычный 2 11 2 6 2 3" xfId="54490" xr:uid="{00000000-0005-0000-0000-000054D00000}"/>
    <cellStyle name="Обычный 2 11 2 6 2 4" xfId="54491" xr:uid="{00000000-0005-0000-0000-000055D00000}"/>
    <cellStyle name="Обычный 2 11 2 6 2 5" xfId="54492" xr:uid="{00000000-0005-0000-0000-000056D00000}"/>
    <cellStyle name="Обычный 2 11 2 6 3" xfId="54493" xr:uid="{00000000-0005-0000-0000-000057D00000}"/>
    <cellStyle name="Обычный 2 11 2 6 4" xfId="54494" xr:uid="{00000000-0005-0000-0000-000058D00000}"/>
    <cellStyle name="Обычный 2 11 2 6 5" xfId="54495" xr:uid="{00000000-0005-0000-0000-000059D00000}"/>
    <cellStyle name="Обычный 2 11 2 6 6" xfId="54496" xr:uid="{00000000-0005-0000-0000-00005AD00000}"/>
    <cellStyle name="Обычный 2 11 2 7" xfId="54497" xr:uid="{00000000-0005-0000-0000-00005BD00000}"/>
    <cellStyle name="Обычный 2 11 2 7 2" xfId="54498" xr:uid="{00000000-0005-0000-0000-00005CD00000}"/>
    <cellStyle name="Обычный 2 11 2 7 3" xfId="54499" xr:uid="{00000000-0005-0000-0000-00005DD00000}"/>
    <cellStyle name="Обычный 2 11 2 7 4" xfId="54500" xr:uid="{00000000-0005-0000-0000-00005ED00000}"/>
    <cellStyle name="Обычный 2 11 2 7 5" xfId="54501" xr:uid="{00000000-0005-0000-0000-00005FD00000}"/>
    <cellStyle name="Обычный 2 11 2 8" xfId="54502" xr:uid="{00000000-0005-0000-0000-000060D00000}"/>
    <cellStyle name="Обычный 2 11 2 9" xfId="54503" xr:uid="{00000000-0005-0000-0000-000061D00000}"/>
    <cellStyle name="Обычный 2 11 3" xfId="54504" xr:uid="{00000000-0005-0000-0000-000062D00000}"/>
    <cellStyle name="Обычный 2 11 4" xfId="54505" xr:uid="{00000000-0005-0000-0000-000063D00000}"/>
    <cellStyle name="Обычный 2 11 5" xfId="54506" xr:uid="{00000000-0005-0000-0000-000064D00000}"/>
    <cellStyle name="Обычный 2 11 6" xfId="54507" xr:uid="{00000000-0005-0000-0000-000065D00000}"/>
    <cellStyle name="Обычный 2 11 7" xfId="54508" xr:uid="{00000000-0005-0000-0000-000066D00000}"/>
    <cellStyle name="Обычный 2 11 8" xfId="54509" xr:uid="{00000000-0005-0000-0000-000067D00000}"/>
    <cellStyle name="Обычный 2 11 8 2" xfId="54510" xr:uid="{00000000-0005-0000-0000-000068D00000}"/>
    <cellStyle name="Обычный 2 11 8 2 2" xfId="54511" xr:uid="{00000000-0005-0000-0000-000069D00000}"/>
    <cellStyle name="Обычный 2 11 8 2 2 2" xfId="54512" xr:uid="{00000000-0005-0000-0000-00006AD00000}"/>
    <cellStyle name="Обычный 2 11 8 2 2 2 2" xfId="54513" xr:uid="{00000000-0005-0000-0000-00006BD00000}"/>
    <cellStyle name="Обычный 2 11 8 2 2 2 2 2" xfId="54514" xr:uid="{00000000-0005-0000-0000-00006CD00000}"/>
    <cellStyle name="Обычный 2 11 8 2 2 2 2 3" xfId="54515" xr:uid="{00000000-0005-0000-0000-00006DD00000}"/>
    <cellStyle name="Обычный 2 11 8 2 2 2 2 4" xfId="54516" xr:uid="{00000000-0005-0000-0000-00006ED00000}"/>
    <cellStyle name="Обычный 2 11 8 2 2 2 2 5" xfId="54517" xr:uid="{00000000-0005-0000-0000-00006FD00000}"/>
    <cellStyle name="Обычный 2 11 8 2 2 2 3" xfId="54518" xr:uid="{00000000-0005-0000-0000-000070D00000}"/>
    <cellStyle name="Обычный 2 11 8 2 2 2 4" xfId="54519" xr:uid="{00000000-0005-0000-0000-000071D00000}"/>
    <cellStyle name="Обычный 2 11 8 2 2 2 5" xfId="54520" xr:uid="{00000000-0005-0000-0000-000072D00000}"/>
    <cellStyle name="Обычный 2 11 8 2 2 3" xfId="54521" xr:uid="{00000000-0005-0000-0000-000073D00000}"/>
    <cellStyle name="Обычный 2 11 8 2 2 4" xfId="54522" xr:uid="{00000000-0005-0000-0000-000074D00000}"/>
    <cellStyle name="Обычный 2 11 8 2 2 5" xfId="54523" xr:uid="{00000000-0005-0000-0000-000075D00000}"/>
    <cellStyle name="Обычный 2 11 8 2 2 6" xfId="54524" xr:uid="{00000000-0005-0000-0000-000076D00000}"/>
    <cellStyle name="Обычный 2 11 8 2 3" xfId="54525" xr:uid="{00000000-0005-0000-0000-000077D00000}"/>
    <cellStyle name="Обычный 2 11 8 2 4" xfId="54526" xr:uid="{00000000-0005-0000-0000-000078D00000}"/>
    <cellStyle name="Обычный 2 11 8 2 4 2" xfId="54527" xr:uid="{00000000-0005-0000-0000-000079D00000}"/>
    <cellStyle name="Обычный 2 11 8 2 4 3" xfId="54528" xr:uid="{00000000-0005-0000-0000-00007AD00000}"/>
    <cellStyle name="Обычный 2 11 8 2 4 4" xfId="54529" xr:uid="{00000000-0005-0000-0000-00007BD00000}"/>
    <cellStyle name="Обычный 2 11 8 2 4 5" xfId="54530" xr:uid="{00000000-0005-0000-0000-00007CD00000}"/>
    <cellStyle name="Обычный 2 11 8 2 5" xfId="54531" xr:uid="{00000000-0005-0000-0000-00007DD00000}"/>
    <cellStyle name="Обычный 2 11 8 2 6" xfId="54532" xr:uid="{00000000-0005-0000-0000-00007ED00000}"/>
    <cellStyle name="Обычный 2 11 8 2 7" xfId="54533" xr:uid="{00000000-0005-0000-0000-00007FD00000}"/>
    <cellStyle name="Обычный 2 11 8 3" xfId="54534" xr:uid="{00000000-0005-0000-0000-000080D00000}"/>
    <cellStyle name="Обычный 2 11 8 4" xfId="54535" xr:uid="{00000000-0005-0000-0000-000081D00000}"/>
    <cellStyle name="Обычный 2 11 8 4 2" xfId="54536" xr:uid="{00000000-0005-0000-0000-000082D00000}"/>
    <cellStyle name="Обычный 2 11 8 4 2 2" xfId="54537" xr:uid="{00000000-0005-0000-0000-000083D00000}"/>
    <cellStyle name="Обычный 2 11 8 4 2 2 2" xfId="54538" xr:uid="{00000000-0005-0000-0000-000084D00000}"/>
    <cellStyle name="Обычный 2 11 8 4 2 2 3" xfId="54539" xr:uid="{00000000-0005-0000-0000-000085D00000}"/>
    <cellStyle name="Обычный 2 11 8 4 2 2 4" xfId="54540" xr:uid="{00000000-0005-0000-0000-000086D00000}"/>
    <cellStyle name="Обычный 2 11 8 4 2 2 5" xfId="54541" xr:uid="{00000000-0005-0000-0000-000087D00000}"/>
    <cellStyle name="Обычный 2 11 8 4 2 3" xfId="54542" xr:uid="{00000000-0005-0000-0000-000088D00000}"/>
    <cellStyle name="Обычный 2 11 8 4 2 4" xfId="54543" xr:uid="{00000000-0005-0000-0000-000089D00000}"/>
    <cellStyle name="Обычный 2 11 8 4 2 5" xfId="54544" xr:uid="{00000000-0005-0000-0000-00008AD00000}"/>
    <cellStyle name="Обычный 2 11 8 4 3" xfId="54545" xr:uid="{00000000-0005-0000-0000-00008BD00000}"/>
    <cellStyle name="Обычный 2 11 8 4 4" xfId="54546" xr:uid="{00000000-0005-0000-0000-00008CD00000}"/>
    <cellStyle name="Обычный 2 11 8 4 5" xfId="54547" xr:uid="{00000000-0005-0000-0000-00008DD00000}"/>
    <cellStyle name="Обычный 2 11 8 4 6" xfId="54548" xr:uid="{00000000-0005-0000-0000-00008ED00000}"/>
    <cellStyle name="Обычный 2 11 8 5" xfId="54549" xr:uid="{00000000-0005-0000-0000-00008FD00000}"/>
    <cellStyle name="Обычный 2 11 8 5 2" xfId="54550" xr:uid="{00000000-0005-0000-0000-000090D00000}"/>
    <cellStyle name="Обычный 2 11 8 5 3" xfId="54551" xr:uid="{00000000-0005-0000-0000-000091D00000}"/>
    <cellStyle name="Обычный 2 11 8 5 4" xfId="54552" xr:uid="{00000000-0005-0000-0000-000092D00000}"/>
    <cellStyle name="Обычный 2 11 8 5 5" xfId="54553" xr:uid="{00000000-0005-0000-0000-000093D00000}"/>
    <cellStyle name="Обычный 2 11 8 6" xfId="54554" xr:uid="{00000000-0005-0000-0000-000094D00000}"/>
    <cellStyle name="Обычный 2 11 8 7" xfId="54555" xr:uid="{00000000-0005-0000-0000-000095D00000}"/>
    <cellStyle name="Обычный 2 11 8 8" xfId="54556" xr:uid="{00000000-0005-0000-0000-000096D00000}"/>
    <cellStyle name="Обычный 2 11 9" xfId="54557" xr:uid="{00000000-0005-0000-0000-000097D00000}"/>
    <cellStyle name="Обычный 2 12" xfId="27544" xr:uid="{00000000-0005-0000-0000-000098D00000}"/>
    <cellStyle name="Обычный 2 12 2" xfId="27545" xr:uid="{00000000-0005-0000-0000-000099D00000}"/>
    <cellStyle name="Обычный 2 12 2 2" xfId="54558" xr:uid="{00000000-0005-0000-0000-00009AD00000}"/>
    <cellStyle name="Обычный 2 12 2 3" xfId="54559" xr:uid="{00000000-0005-0000-0000-00009BD00000}"/>
    <cellStyle name="Обычный 2 12 3" xfId="54560" xr:uid="{00000000-0005-0000-0000-00009CD00000}"/>
    <cellStyle name="Обычный 2 12 4" xfId="54561" xr:uid="{00000000-0005-0000-0000-00009DD00000}"/>
    <cellStyle name="Обычный 2 12 5" xfId="54562" xr:uid="{00000000-0005-0000-0000-00009ED00000}"/>
    <cellStyle name="Обычный 2 12 6" xfId="54563" xr:uid="{00000000-0005-0000-0000-00009FD00000}"/>
    <cellStyle name="Обычный 2 12 7" xfId="54564" xr:uid="{00000000-0005-0000-0000-0000A0D00000}"/>
    <cellStyle name="Обычный 2 12 8" xfId="54565" xr:uid="{00000000-0005-0000-0000-0000A1D00000}"/>
    <cellStyle name="Обычный 2 12 9" xfId="54566" xr:uid="{00000000-0005-0000-0000-0000A2D00000}"/>
    <cellStyle name="Обычный 2 13" xfId="27546" xr:uid="{00000000-0005-0000-0000-0000A3D00000}"/>
    <cellStyle name="Обычный 2 13 2" xfId="27547" xr:uid="{00000000-0005-0000-0000-0000A4D00000}"/>
    <cellStyle name="Обычный 2 13 2 2" xfId="54567" xr:uid="{00000000-0005-0000-0000-0000A5D00000}"/>
    <cellStyle name="Обычный 2 13 2 3" xfId="54568" xr:uid="{00000000-0005-0000-0000-0000A6D00000}"/>
    <cellStyle name="Обычный 2 13 3" xfId="54569" xr:uid="{00000000-0005-0000-0000-0000A7D00000}"/>
    <cellStyle name="Обычный 2 13 4" xfId="54570" xr:uid="{00000000-0005-0000-0000-0000A8D00000}"/>
    <cellStyle name="Обычный 2 13 5" xfId="54571" xr:uid="{00000000-0005-0000-0000-0000A9D00000}"/>
    <cellStyle name="Обычный 2 13 6" xfId="54572" xr:uid="{00000000-0005-0000-0000-0000AAD00000}"/>
    <cellStyle name="Обычный 2 13 7" xfId="54573" xr:uid="{00000000-0005-0000-0000-0000ABD00000}"/>
    <cellStyle name="Обычный 2 13 8" xfId="54574" xr:uid="{00000000-0005-0000-0000-0000ACD00000}"/>
    <cellStyle name="Обычный 2 13 9" xfId="54575" xr:uid="{00000000-0005-0000-0000-0000ADD00000}"/>
    <cellStyle name="Обычный 2 14" xfId="27548" xr:uid="{00000000-0005-0000-0000-0000AED00000}"/>
    <cellStyle name="Обычный 2 14 2" xfId="27549" xr:uid="{00000000-0005-0000-0000-0000AFD00000}"/>
    <cellStyle name="Обычный 2 14 2 2" xfId="54576" xr:uid="{00000000-0005-0000-0000-0000B0D00000}"/>
    <cellStyle name="Обычный 2 14 2 3" xfId="54577" xr:uid="{00000000-0005-0000-0000-0000B1D00000}"/>
    <cellStyle name="Обычный 2 14 3" xfId="54578" xr:uid="{00000000-0005-0000-0000-0000B2D00000}"/>
    <cellStyle name="Обычный 2 14 4" xfId="54579" xr:uid="{00000000-0005-0000-0000-0000B3D00000}"/>
    <cellStyle name="Обычный 2 14 5" xfId="54580" xr:uid="{00000000-0005-0000-0000-0000B4D00000}"/>
    <cellStyle name="Обычный 2 14 6" xfId="54581" xr:uid="{00000000-0005-0000-0000-0000B5D00000}"/>
    <cellStyle name="Обычный 2 14 7" xfId="54582" xr:uid="{00000000-0005-0000-0000-0000B6D00000}"/>
    <cellStyle name="Обычный 2 14 8" xfId="54583" xr:uid="{00000000-0005-0000-0000-0000B7D00000}"/>
    <cellStyle name="Обычный 2 14 9" xfId="54584" xr:uid="{00000000-0005-0000-0000-0000B8D00000}"/>
    <cellStyle name="Обычный 2 15" xfId="27550" xr:uid="{00000000-0005-0000-0000-0000B9D00000}"/>
    <cellStyle name="Обычный 2 15 10" xfId="54585" xr:uid="{00000000-0005-0000-0000-0000BAD00000}"/>
    <cellStyle name="Обычный 2 15 2" xfId="27551" xr:uid="{00000000-0005-0000-0000-0000BBD00000}"/>
    <cellStyle name="Обычный 2 15 2 2" xfId="54586" xr:uid="{00000000-0005-0000-0000-0000BCD00000}"/>
    <cellStyle name="Обычный 2 15 3" xfId="54587" xr:uid="{00000000-0005-0000-0000-0000BDD00000}"/>
    <cellStyle name="Обычный 2 15 3 2" xfId="54588" xr:uid="{00000000-0005-0000-0000-0000BED00000}"/>
    <cellStyle name="Обычный 2 15 3 3" xfId="54589" xr:uid="{00000000-0005-0000-0000-0000BFD00000}"/>
    <cellStyle name="Обычный 2 15 4" xfId="54590" xr:uid="{00000000-0005-0000-0000-0000C0D00000}"/>
    <cellStyle name="Обычный 2 15 5" xfId="54591" xr:uid="{00000000-0005-0000-0000-0000C1D00000}"/>
    <cellStyle name="Обычный 2 15 6" xfId="54592" xr:uid="{00000000-0005-0000-0000-0000C2D00000}"/>
    <cellStyle name="Обычный 2 15 7" xfId="54593" xr:uid="{00000000-0005-0000-0000-0000C3D00000}"/>
    <cellStyle name="Обычный 2 15 8" xfId="54594" xr:uid="{00000000-0005-0000-0000-0000C4D00000}"/>
    <cellStyle name="Обычный 2 15 9" xfId="54595" xr:uid="{00000000-0005-0000-0000-0000C5D00000}"/>
    <cellStyle name="Обычный 2 16" xfId="27552" xr:uid="{00000000-0005-0000-0000-0000C6D00000}"/>
    <cellStyle name="Обычный 2 16 10" xfId="54596" xr:uid="{00000000-0005-0000-0000-0000C7D00000}"/>
    <cellStyle name="Обычный 2 16 2" xfId="27553" xr:uid="{00000000-0005-0000-0000-0000C8D00000}"/>
    <cellStyle name="Обычный 2 16 2 2" xfId="54597" xr:uid="{00000000-0005-0000-0000-0000C9D00000}"/>
    <cellStyle name="Обычный 2 16 2 3" xfId="54598" xr:uid="{00000000-0005-0000-0000-0000CAD00000}"/>
    <cellStyle name="Обычный 2 16 2 4" xfId="54599" xr:uid="{00000000-0005-0000-0000-0000CBD00000}"/>
    <cellStyle name="Обычный 2 16 3" xfId="54600" xr:uid="{00000000-0005-0000-0000-0000CCD00000}"/>
    <cellStyle name="Обычный 2 16 4" xfId="54601" xr:uid="{00000000-0005-0000-0000-0000CDD00000}"/>
    <cellStyle name="Обычный 2 16 5" xfId="54602" xr:uid="{00000000-0005-0000-0000-0000CED00000}"/>
    <cellStyle name="Обычный 2 16 6" xfId="54603" xr:uid="{00000000-0005-0000-0000-0000CFD00000}"/>
    <cellStyle name="Обычный 2 16 7" xfId="54604" xr:uid="{00000000-0005-0000-0000-0000D0D00000}"/>
    <cellStyle name="Обычный 2 16 8" xfId="54605" xr:uid="{00000000-0005-0000-0000-0000D1D00000}"/>
    <cellStyle name="Обычный 2 16 9" xfId="54606" xr:uid="{00000000-0005-0000-0000-0000D2D00000}"/>
    <cellStyle name="Обычный 2 16_Анализ МТР к СБП" xfId="27554" xr:uid="{00000000-0005-0000-0000-0000D3D00000}"/>
    <cellStyle name="Обычный 2 17" xfId="27555" xr:uid="{00000000-0005-0000-0000-0000D4D00000}"/>
    <cellStyle name="Обычный 2 17 10" xfId="54607" xr:uid="{00000000-0005-0000-0000-0000D5D00000}"/>
    <cellStyle name="Обычный 2 17 2" xfId="27556" xr:uid="{00000000-0005-0000-0000-0000D6D00000}"/>
    <cellStyle name="Обычный 2 17 2 2" xfId="54608" xr:uid="{00000000-0005-0000-0000-0000D7D00000}"/>
    <cellStyle name="Обычный 2 17 2 3" xfId="54609" xr:uid="{00000000-0005-0000-0000-0000D8D00000}"/>
    <cellStyle name="Обычный 2 17 2 4" xfId="54610" xr:uid="{00000000-0005-0000-0000-0000D9D00000}"/>
    <cellStyle name="Обычный 2 17 3" xfId="54611" xr:uid="{00000000-0005-0000-0000-0000DAD00000}"/>
    <cellStyle name="Обычный 2 17 4" xfId="54612" xr:uid="{00000000-0005-0000-0000-0000DBD00000}"/>
    <cellStyle name="Обычный 2 17 5" xfId="54613" xr:uid="{00000000-0005-0000-0000-0000DCD00000}"/>
    <cellStyle name="Обычный 2 17 6" xfId="54614" xr:uid="{00000000-0005-0000-0000-0000DDD00000}"/>
    <cellStyle name="Обычный 2 17 7" xfId="54615" xr:uid="{00000000-0005-0000-0000-0000DED00000}"/>
    <cellStyle name="Обычный 2 17 8" xfId="54616" xr:uid="{00000000-0005-0000-0000-0000DFD00000}"/>
    <cellStyle name="Обычный 2 17 9" xfId="54617" xr:uid="{00000000-0005-0000-0000-0000E0D00000}"/>
    <cellStyle name="Обычный 2 18" xfId="27557" xr:uid="{00000000-0005-0000-0000-0000E1D00000}"/>
    <cellStyle name="Обычный 2 18 2" xfId="54618" xr:uid="{00000000-0005-0000-0000-0000E2D00000}"/>
    <cellStyle name="Обычный 2 18 2 2" xfId="54619" xr:uid="{00000000-0005-0000-0000-0000E3D00000}"/>
    <cellStyle name="Обычный 2 18 2 3" xfId="54620" xr:uid="{00000000-0005-0000-0000-0000E4D00000}"/>
    <cellStyle name="Обычный 2 18 3" xfId="54621" xr:uid="{00000000-0005-0000-0000-0000E5D00000}"/>
    <cellStyle name="Обычный 2 18 4" xfId="54622" xr:uid="{00000000-0005-0000-0000-0000E6D00000}"/>
    <cellStyle name="Обычный 2 18 5" xfId="54623" xr:uid="{00000000-0005-0000-0000-0000E7D00000}"/>
    <cellStyle name="Обычный 2 18 6" xfId="54624" xr:uid="{00000000-0005-0000-0000-0000E8D00000}"/>
    <cellStyle name="Обычный 2 18 7" xfId="54625" xr:uid="{00000000-0005-0000-0000-0000E9D00000}"/>
    <cellStyle name="Обычный 2 18 8" xfId="54626" xr:uid="{00000000-0005-0000-0000-0000EAD00000}"/>
    <cellStyle name="Обычный 2 19" xfId="27558" xr:uid="{00000000-0005-0000-0000-0000EBD00000}"/>
    <cellStyle name="Обычный 2 19 10" xfId="54627" xr:uid="{00000000-0005-0000-0000-0000ECD00000}"/>
    <cellStyle name="Обычный 2 19 2" xfId="54628" xr:uid="{00000000-0005-0000-0000-0000EDD00000}"/>
    <cellStyle name="Обычный 2 19 2 2" xfId="54629" xr:uid="{00000000-0005-0000-0000-0000EED00000}"/>
    <cellStyle name="Обычный 2 19 2 3" xfId="54630" xr:uid="{00000000-0005-0000-0000-0000EFD00000}"/>
    <cellStyle name="Обычный 2 19 3" xfId="54631" xr:uid="{00000000-0005-0000-0000-0000F0D00000}"/>
    <cellStyle name="Обычный 2 19 4" xfId="54632" xr:uid="{00000000-0005-0000-0000-0000F1D00000}"/>
    <cellStyle name="Обычный 2 19 5" xfId="54633" xr:uid="{00000000-0005-0000-0000-0000F2D00000}"/>
    <cellStyle name="Обычный 2 19 6" xfId="54634" xr:uid="{00000000-0005-0000-0000-0000F3D00000}"/>
    <cellStyle name="Обычный 2 19 7" xfId="54635" xr:uid="{00000000-0005-0000-0000-0000F4D00000}"/>
    <cellStyle name="Обычный 2 19 8" xfId="54636" xr:uid="{00000000-0005-0000-0000-0000F5D00000}"/>
    <cellStyle name="Обычный 2 19 9" xfId="54637" xr:uid="{00000000-0005-0000-0000-0000F6D00000}"/>
    <cellStyle name="Обычный 2 2" xfId="27559" xr:uid="{00000000-0005-0000-0000-0000F7D00000}"/>
    <cellStyle name="Обычный 2 2 10" xfId="27560" xr:uid="{00000000-0005-0000-0000-0000F8D00000}"/>
    <cellStyle name="Обычный 2 2 10 2" xfId="54638" xr:uid="{00000000-0005-0000-0000-0000F9D00000}"/>
    <cellStyle name="Обычный 2 2 10 2 2" xfId="54639" xr:uid="{00000000-0005-0000-0000-0000FAD00000}"/>
    <cellStyle name="Обычный 2 2 10 2 3" xfId="54640" xr:uid="{00000000-0005-0000-0000-0000FBD00000}"/>
    <cellStyle name="Обычный 2 2 10 3" xfId="54641" xr:uid="{00000000-0005-0000-0000-0000FCD00000}"/>
    <cellStyle name="Обычный 2 2 11" xfId="27561" xr:uid="{00000000-0005-0000-0000-0000FDD00000}"/>
    <cellStyle name="Обычный 2 2 11 2" xfId="54642" xr:uid="{00000000-0005-0000-0000-0000FED00000}"/>
    <cellStyle name="Обычный 2 2 11 2 2" xfId="54643" xr:uid="{00000000-0005-0000-0000-0000FFD00000}"/>
    <cellStyle name="Обычный 2 2 11 2 3" xfId="54644" xr:uid="{00000000-0005-0000-0000-000000D10000}"/>
    <cellStyle name="Обычный 2 2 11 3" xfId="54645" xr:uid="{00000000-0005-0000-0000-000001D10000}"/>
    <cellStyle name="Обычный 2 2 12" xfId="54646" xr:uid="{00000000-0005-0000-0000-000002D10000}"/>
    <cellStyle name="Обычный 2 2 12 2" xfId="54647" xr:uid="{00000000-0005-0000-0000-000003D10000}"/>
    <cellStyle name="Обычный 2 2 12 2 2" xfId="54648" xr:uid="{00000000-0005-0000-0000-000004D10000}"/>
    <cellStyle name="Обычный 2 2 12 2 3" xfId="54649" xr:uid="{00000000-0005-0000-0000-000005D10000}"/>
    <cellStyle name="Обычный 2 2 13" xfId="54650" xr:uid="{00000000-0005-0000-0000-000006D10000}"/>
    <cellStyle name="Обычный 2 2 13 2" xfId="54651" xr:uid="{00000000-0005-0000-0000-000007D10000}"/>
    <cellStyle name="Обычный 2 2 13 2 2" xfId="54652" xr:uid="{00000000-0005-0000-0000-000008D10000}"/>
    <cellStyle name="Обычный 2 2 13 2 3" xfId="54653" xr:uid="{00000000-0005-0000-0000-000009D10000}"/>
    <cellStyle name="Обычный 2 2 13 3" xfId="54654" xr:uid="{00000000-0005-0000-0000-00000AD10000}"/>
    <cellStyle name="Обычный 2 2 14" xfId="54655" xr:uid="{00000000-0005-0000-0000-00000BD10000}"/>
    <cellStyle name="Обычный 2 2 14 2" xfId="54656" xr:uid="{00000000-0005-0000-0000-00000CD10000}"/>
    <cellStyle name="Обычный 2 2 14 3" xfId="54657" xr:uid="{00000000-0005-0000-0000-00000DD10000}"/>
    <cellStyle name="Обычный 2 2 15" xfId="54658" xr:uid="{00000000-0005-0000-0000-00000ED10000}"/>
    <cellStyle name="Обычный 2 2 16" xfId="54659" xr:uid="{00000000-0005-0000-0000-00000FD10000}"/>
    <cellStyle name="Обычный 2 2 16 10" xfId="54660" xr:uid="{00000000-0005-0000-0000-000010D10000}"/>
    <cellStyle name="Обычный 2 2 16 2" xfId="54661" xr:uid="{00000000-0005-0000-0000-000011D10000}"/>
    <cellStyle name="Обычный 2 2 16 2 2" xfId="54662" xr:uid="{00000000-0005-0000-0000-000012D10000}"/>
    <cellStyle name="Обычный 2 2 16 2 2 2" xfId="54663" xr:uid="{00000000-0005-0000-0000-000013D10000}"/>
    <cellStyle name="Обычный 2 2 16 2 2 2 2" xfId="54664" xr:uid="{00000000-0005-0000-0000-000014D10000}"/>
    <cellStyle name="Обычный 2 2 16 2 2 2 2 2" xfId="54665" xr:uid="{00000000-0005-0000-0000-000015D10000}"/>
    <cellStyle name="Обычный 2 2 16 2 2 2 2 2 2" xfId="54666" xr:uid="{00000000-0005-0000-0000-000016D10000}"/>
    <cellStyle name="Обычный 2 2 16 2 2 2 2 2 3" xfId="54667" xr:uid="{00000000-0005-0000-0000-000017D10000}"/>
    <cellStyle name="Обычный 2 2 16 2 2 2 2 2 4" xfId="54668" xr:uid="{00000000-0005-0000-0000-000018D10000}"/>
    <cellStyle name="Обычный 2 2 16 2 2 2 2 2 5" xfId="54669" xr:uid="{00000000-0005-0000-0000-000019D10000}"/>
    <cellStyle name="Обычный 2 2 16 2 2 2 2 3" xfId="54670" xr:uid="{00000000-0005-0000-0000-00001AD10000}"/>
    <cellStyle name="Обычный 2 2 16 2 2 2 2 4" xfId="54671" xr:uid="{00000000-0005-0000-0000-00001BD10000}"/>
    <cellStyle name="Обычный 2 2 16 2 2 2 2 5" xfId="54672" xr:uid="{00000000-0005-0000-0000-00001CD10000}"/>
    <cellStyle name="Обычный 2 2 16 2 2 2 3" xfId="54673" xr:uid="{00000000-0005-0000-0000-00001DD10000}"/>
    <cellStyle name="Обычный 2 2 16 2 2 2 4" xfId="54674" xr:uid="{00000000-0005-0000-0000-00001ED10000}"/>
    <cellStyle name="Обычный 2 2 16 2 2 2 5" xfId="54675" xr:uid="{00000000-0005-0000-0000-00001FD10000}"/>
    <cellStyle name="Обычный 2 2 16 2 2 2 6" xfId="54676" xr:uid="{00000000-0005-0000-0000-000020D10000}"/>
    <cellStyle name="Обычный 2 2 16 2 2 3" xfId="54677" xr:uid="{00000000-0005-0000-0000-000021D10000}"/>
    <cellStyle name="Обычный 2 2 16 2 2 4" xfId="54678" xr:uid="{00000000-0005-0000-0000-000022D10000}"/>
    <cellStyle name="Обычный 2 2 16 2 2 4 2" xfId="54679" xr:uid="{00000000-0005-0000-0000-000023D10000}"/>
    <cellStyle name="Обычный 2 2 16 2 2 4 3" xfId="54680" xr:uid="{00000000-0005-0000-0000-000024D10000}"/>
    <cellStyle name="Обычный 2 2 16 2 2 4 4" xfId="54681" xr:uid="{00000000-0005-0000-0000-000025D10000}"/>
    <cellStyle name="Обычный 2 2 16 2 2 4 5" xfId="54682" xr:uid="{00000000-0005-0000-0000-000026D10000}"/>
    <cellStyle name="Обычный 2 2 16 2 2 5" xfId="54683" xr:uid="{00000000-0005-0000-0000-000027D10000}"/>
    <cellStyle name="Обычный 2 2 16 2 2 6" xfId="54684" xr:uid="{00000000-0005-0000-0000-000028D10000}"/>
    <cellStyle name="Обычный 2 2 16 2 2 7" xfId="54685" xr:uid="{00000000-0005-0000-0000-000029D10000}"/>
    <cellStyle name="Обычный 2 2 16 2 3" xfId="54686" xr:uid="{00000000-0005-0000-0000-00002AD10000}"/>
    <cellStyle name="Обычный 2 2 16 2 4" xfId="54687" xr:uid="{00000000-0005-0000-0000-00002BD10000}"/>
    <cellStyle name="Обычный 2 2 16 2 4 2" xfId="54688" xr:uid="{00000000-0005-0000-0000-00002CD10000}"/>
    <cellStyle name="Обычный 2 2 16 2 4 2 2" xfId="54689" xr:uid="{00000000-0005-0000-0000-00002DD10000}"/>
    <cellStyle name="Обычный 2 2 16 2 4 2 2 2" xfId="54690" xr:uid="{00000000-0005-0000-0000-00002ED10000}"/>
    <cellStyle name="Обычный 2 2 16 2 4 2 2 3" xfId="54691" xr:uid="{00000000-0005-0000-0000-00002FD10000}"/>
    <cellStyle name="Обычный 2 2 16 2 4 2 2 4" xfId="54692" xr:uid="{00000000-0005-0000-0000-000030D10000}"/>
    <cellStyle name="Обычный 2 2 16 2 4 2 2 5" xfId="54693" xr:uid="{00000000-0005-0000-0000-000031D10000}"/>
    <cellStyle name="Обычный 2 2 16 2 4 2 3" xfId="54694" xr:uid="{00000000-0005-0000-0000-000032D10000}"/>
    <cellStyle name="Обычный 2 2 16 2 4 2 4" xfId="54695" xr:uid="{00000000-0005-0000-0000-000033D10000}"/>
    <cellStyle name="Обычный 2 2 16 2 4 2 5" xfId="54696" xr:uid="{00000000-0005-0000-0000-000034D10000}"/>
    <cellStyle name="Обычный 2 2 16 2 4 3" xfId="54697" xr:uid="{00000000-0005-0000-0000-000035D10000}"/>
    <cellStyle name="Обычный 2 2 16 2 4 4" xfId="54698" xr:uid="{00000000-0005-0000-0000-000036D10000}"/>
    <cellStyle name="Обычный 2 2 16 2 4 5" xfId="54699" xr:uid="{00000000-0005-0000-0000-000037D10000}"/>
    <cellStyle name="Обычный 2 2 16 2 4 6" xfId="54700" xr:uid="{00000000-0005-0000-0000-000038D10000}"/>
    <cellStyle name="Обычный 2 2 16 2 5" xfId="54701" xr:uid="{00000000-0005-0000-0000-000039D10000}"/>
    <cellStyle name="Обычный 2 2 16 2 5 2" xfId="54702" xr:uid="{00000000-0005-0000-0000-00003AD10000}"/>
    <cellStyle name="Обычный 2 2 16 2 5 3" xfId="54703" xr:uid="{00000000-0005-0000-0000-00003BD10000}"/>
    <cellStyle name="Обычный 2 2 16 2 5 4" xfId="54704" xr:uid="{00000000-0005-0000-0000-00003CD10000}"/>
    <cellStyle name="Обычный 2 2 16 2 5 5" xfId="54705" xr:uid="{00000000-0005-0000-0000-00003DD10000}"/>
    <cellStyle name="Обычный 2 2 16 2 6" xfId="54706" xr:uid="{00000000-0005-0000-0000-00003ED10000}"/>
    <cellStyle name="Обычный 2 2 16 2 7" xfId="54707" xr:uid="{00000000-0005-0000-0000-00003FD10000}"/>
    <cellStyle name="Обычный 2 2 16 2 8" xfId="54708" xr:uid="{00000000-0005-0000-0000-000040D10000}"/>
    <cellStyle name="Обычный 2 2 16 3" xfId="54709" xr:uid="{00000000-0005-0000-0000-000041D10000}"/>
    <cellStyle name="Обычный 2 2 16 4" xfId="54710" xr:uid="{00000000-0005-0000-0000-000042D10000}"/>
    <cellStyle name="Обычный 2 2 16 5" xfId="54711" xr:uid="{00000000-0005-0000-0000-000043D10000}"/>
    <cellStyle name="Обычный 2 2 16 5 2" xfId="54712" xr:uid="{00000000-0005-0000-0000-000044D10000}"/>
    <cellStyle name="Обычный 2 2 16 5 2 2" xfId="54713" xr:uid="{00000000-0005-0000-0000-000045D10000}"/>
    <cellStyle name="Обычный 2 2 16 5 2 2 2" xfId="54714" xr:uid="{00000000-0005-0000-0000-000046D10000}"/>
    <cellStyle name="Обычный 2 2 16 5 2 2 2 2" xfId="54715" xr:uid="{00000000-0005-0000-0000-000047D10000}"/>
    <cellStyle name="Обычный 2 2 16 5 2 2 2 3" xfId="54716" xr:uid="{00000000-0005-0000-0000-000048D10000}"/>
    <cellStyle name="Обычный 2 2 16 5 2 2 2 4" xfId="54717" xr:uid="{00000000-0005-0000-0000-000049D10000}"/>
    <cellStyle name="Обычный 2 2 16 5 2 2 2 5" xfId="54718" xr:uid="{00000000-0005-0000-0000-00004AD10000}"/>
    <cellStyle name="Обычный 2 2 16 5 2 2 3" xfId="54719" xr:uid="{00000000-0005-0000-0000-00004BD10000}"/>
    <cellStyle name="Обычный 2 2 16 5 2 2 4" xfId="54720" xr:uid="{00000000-0005-0000-0000-00004CD10000}"/>
    <cellStyle name="Обычный 2 2 16 5 2 2 5" xfId="54721" xr:uid="{00000000-0005-0000-0000-00004DD10000}"/>
    <cellStyle name="Обычный 2 2 16 5 2 3" xfId="54722" xr:uid="{00000000-0005-0000-0000-00004ED10000}"/>
    <cellStyle name="Обычный 2 2 16 5 2 4" xfId="54723" xr:uid="{00000000-0005-0000-0000-00004FD10000}"/>
    <cellStyle name="Обычный 2 2 16 5 2 5" xfId="54724" xr:uid="{00000000-0005-0000-0000-000050D10000}"/>
    <cellStyle name="Обычный 2 2 16 5 2 6" xfId="54725" xr:uid="{00000000-0005-0000-0000-000051D10000}"/>
    <cellStyle name="Обычный 2 2 16 5 3" xfId="54726" xr:uid="{00000000-0005-0000-0000-000052D10000}"/>
    <cellStyle name="Обычный 2 2 16 5 4" xfId="54727" xr:uid="{00000000-0005-0000-0000-000053D10000}"/>
    <cellStyle name="Обычный 2 2 16 5 4 2" xfId="54728" xr:uid="{00000000-0005-0000-0000-000054D10000}"/>
    <cellStyle name="Обычный 2 2 16 5 4 3" xfId="54729" xr:uid="{00000000-0005-0000-0000-000055D10000}"/>
    <cellStyle name="Обычный 2 2 16 5 4 4" xfId="54730" xr:uid="{00000000-0005-0000-0000-000056D10000}"/>
    <cellStyle name="Обычный 2 2 16 5 4 5" xfId="54731" xr:uid="{00000000-0005-0000-0000-000057D10000}"/>
    <cellStyle name="Обычный 2 2 16 5 5" xfId="54732" xr:uid="{00000000-0005-0000-0000-000058D10000}"/>
    <cellStyle name="Обычный 2 2 16 5 6" xfId="54733" xr:uid="{00000000-0005-0000-0000-000059D10000}"/>
    <cellStyle name="Обычный 2 2 16 5 7" xfId="54734" xr:uid="{00000000-0005-0000-0000-00005AD10000}"/>
    <cellStyle name="Обычный 2 2 16 6" xfId="54735" xr:uid="{00000000-0005-0000-0000-00005BD10000}"/>
    <cellStyle name="Обычный 2 2 16 6 2" xfId="54736" xr:uid="{00000000-0005-0000-0000-00005CD10000}"/>
    <cellStyle name="Обычный 2 2 16 6 2 2" xfId="54737" xr:uid="{00000000-0005-0000-0000-00005DD10000}"/>
    <cellStyle name="Обычный 2 2 16 6 2 2 2" xfId="54738" xr:uid="{00000000-0005-0000-0000-00005ED10000}"/>
    <cellStyle name="Обычный 2 2 16 6 2 2 3" xfId="54739" xr:uid="{00000000-0005-0000-0000-00005FD10000}"/>
    <cellStyle name="Обычный 2 2 16 6 2 2 4" xfId="54740" xr:uid="{00000000-0005-0000-0000-000060D10000}"/>
    <cellStyle name="Обычный 2 2 16 6 2 2 5" xfId="54741" xr:uid="{00000000-0005-0000-0000-000061D10000}"/>
    <cellStyle name="Обычный 2 2 16 6 2 3" xfId="54742" xr:uid="{00000000-0005-0000-0000-000062D10000}"/>
    <cellStyle name="Обычный 2 2 16 6 2 4" xfId="54743" xr:uid="{00000000-0005-0000-0000-000063D10000}"/>
    <cellStyle name="Обычный 2 2 16 6 2 5" xfId="54744" xr:uid="{00000000-0005-0000-0000-000064D10000}"/>
    <cellStyle name="Обычный 2 2 16 6 3" xfId="54745" xr:uid="{00000000-0005-0000-0000-000065D10000}"/>
    <cellStyle name="Обычный 2 2 16 6 4" xfId="54746" xr:uid="{00000000-0005-0000-0000-000066D10000}"/>
    <cellStyle name="Обычный 2 2 16 6 5" xfId="54747" xr:uid="{00000000-0005-0000-0000-000067D10000}"/>
    <cellStyle name="Обычный 2 2 16 6 6" xfId="54748" xr:uid="{00000000-0005-0000-0000-000068D10000}"/>
    <cellStyle name="Обычный 2 2 16 7" xfId="54749" xr:uid="{00000000-0005-0000-0000-000069D10000}"/>
    <cellStyle name="Обычный 2 2 16 7 2" xfId="54750" xr:uid="{00000000-0005-0000-0000-00006AD10000}"/>
    <cellStyle name="Обычный 2 2 16 7 3" xfId="54751" xr:uid="{00000000-0005-0000-0000-00006BD10000}"/>
    <cellStyle name="Обычный 2 2 16 7 4" xfId="54752" xr:uid="{00000000-0005-0000-0000-00006CD10000}"/>
    <cellStyle name="Обычный 2 2 16 7 5" xfId="54753" xr:uid="{00000000-0005-0000-0000-00006DD10000}"/>
    <cellStyle name="Обычный 2 2 16 8" xfId="54754" xr:uid="{00000000-0005-0000-0000-00006ED10000}"/>
    <cellStyle name="Обычный 2 2 16 9" xfId="54755" xr:uid="{00000000-0005-0000-0000-00006FD10000}"/>
    <cellStyle name="Обычный 2 2 17" xfId="54756" xr:uid="{00000000-0005-0000-0000-000070D10000}"/>
    <cellStyle name="Обычный 2 2 18" xfId="54757" xr:uid="{00000000-0005-0000-0000-000071D10000}"/>
    <cellStyle name="Обычный 2 2 19" xfId="54758" xr:uid="{00000000-0005-0000-0000-000072D10000}"/>
    <cellStyle name="Обычный 2 2 2" xfId="27562" xr:uid="{00000000-0005-0000-0000-000073D10000}"/>
    <cellStyle name="Обычный 2 2 2 10" xfId="54759" xr:uid="{00000000-0005-0000-0000-000074D10000}"/>
    <cellStyle name="Обычный 2 2 2 10 2" xfId="54760" xr:uid="{00000000-0005-0000-0000-000075D10000}"/>
    <cellStyle name="Обычный 2 2 2 11" xfId="54761" xr:uid="{00000000-0005-0000-0000-000076D10000}"/>
    <cellStyle name="Обычный 2 2 2 11 2" xfId="54762" xr:uid="{00000000-0005-0000-0000-000077D10000}"/>
    <cellStyle name="Обычный 2 2 2 12" xfId="54763" xr:uid="{00000000-0005-0000-0000-000078D10000}"/>
    <cellStyle name="Обычный 2 2 2 12 2" xfId="54764" xr:uid="{00000000-0005-0000-0000-000079D10000}"/>
    <cellStyle name="Обычный 2 2 2 13" xfId="54765" xr:uid="{00000000-0005-0000-0000-00007AD10000}"/>
    <cellStyle name="Обычный 2 2 2 13 2" xfId="54766" xr:uid="{00000000-0005-0000-0000-00007BD10000}"/>
    <cellStyle name="Обычный 2 2 2 14" xfId="54767" xr:uid="{00000000-0005-0000-0000-00007CD10000}"/>
    <cellStyle name="Обычный 2 2 2 14 2" xfId="54768" xr:uid="{00000000-0005-0000-0000-00007DD10000}"/>
    <cellStyle name="Обычный 2 2 2 15" xfId="54769" xr:uid="{00000000-0005-0000-0000-00007ED10000}"/>
    <cellStyle name="Обычный 2 2 2 15 2" xfId="54770" xr:uid="{00000000-0005-0000-0000-00007FD10000}"/>
    <cellStyle name="Обычный 2 2 2 16" xfId="54771" xr:uid="{00000000-0005-0000-0000-000080D10000}"/>
    <cellStyle name="Обычный 2 2 2 16 10" xfId="54772" xr:uid="{00000000-0005-0000-0000-000081D10000}"/>
    <cellStyle name="Обычный 2 2 2 16 11" xfId="54773" xr:uid="{00000000-0005-0000-0000-000082D10000}"/>
    <cellStyle name="Обычный 2 2 2 16 2" xfId="54774" xr:uid="{00000000-0005-0000-0000-000083D10000}"/>
    <cellStyle name="Обычный 2 2 2 16 2 2" xfId="54775" xr:uid="{00000000-0005-0000-0000-000084D10000}"/>
    <cellStyle name="Обычный 2 2 2 16 2 2 2" xfId="54776" xr:uid="{00000000-0005-0000-0000-000085D10000}"/>
    <cellStyle name="Обычный 2 2 2 16 2 2 2 2" xfId="54777" xr:uid="{00000000-0005-0000-0000-000086D10000}"/>
    <cellStyle name="Обычный 2 2 2 16 2 2 2 2 2" xfId="54778" xr:uid="{00000000-0005-0000-0000-000087D10000}"/>
    <cellStyle name="Обычный 2 2 2 16 2 2 2 2 2 2" xfId="54779" xr:uid="{00000000-0005-0000-0000-000088D10000}"/>
    <cellStyle name="Обычный 2 2 2 16 2 2 2 2 2 3" xfId="54780" xr:uid="{00000000-0005-0000-0000-000089D10000}"/>
    <cellStyle name="Обычный 2 2 2 16 2 2 2 2 2 4" xfId="54781" xr:uid="{00000000-0005-0000-0000-00008AD10000}"/>
    <cellStyle name="Обычный 2 2 2 16 2 2 2 2 2 5" xfId="54782" xr:uid="{00000000-0005-0000-0000-00008BD10000}"/>
    <cellStyle name="Обычный 2 2 2 16 2 2 2 2 3" xfId="54783" xr:uid="{00000000-0005-0000-0000-00008CD10000}"/>
    <cellStyle name="Обычный 2 2 2 16 2 2 2 2 4" xfId="54784" xr:uid="{00000000-0005-0000-0000-00008DD10000}"/>
    <cellStyle name="Обычный 2 2 2 16 2 2 2 2 5" xfId="54785" xr:uid="{00000000-0005-0000-0000-00008ED10000}"/>
    <cellStyle name="Обычный 2 2 2 16 2 2 2 3" xfId="54786" xr:uid="{00000000-0005-0000-0000-00008FD10000}"/>
    <cellStyle name="Обычный 2 2 2 16 2 2 2 4" xfId="54787" xr:uid="{00000000-0005-0000-0000-000090D10000}"/>
    <cellStyle name="Обычный 2 2 2 16 2 2 2 5" xfId="54788" xr:uid="{00000000-0005-0000-0000-000091D10000}"/>
    <cellStyle name="Обычный 2 2 2 16 2 2 2 6" xfId="54789" xr:uid="{00000000-0005-0000-0000-000092D10000}"/>
    <cellStyle name="Обычный 2 2 2 16 2 2 3" xfId="54790" xr:uid="{00000000-0005-0000-0000-000093D10000}"/>
    <cellStyle name="Обычный 2 2 2 16 2 2 4" xfId="54791" xr:uid="{00000000-0005-0000-0000-000094D10000}"/>
    <cellStyle name="Обычный 2 2 2 16 2 2 4 2" xfId="54792" xr:uid="{00000000-0005-0000-0000-000095D10000}"/>
    <cellStyle name="Обычный 2 2 2 16 2 2 4 3" xfId="54793" xr:uid="{00000000-0005-0000-0000-000096D10000}"/>
    <cellStyle name="Обычный 2 2 2 16 2 2 4 4" xfId="54794" xr:uid="{00000000-0005-0000-0000-000097D10000}"/>
    <cellStyle name="Обычный 2 2 2 16 2 2 4 5" xfId="54795" xr:uid="{00000000-0005-0000-0000-000098D10000}"/>
    <cellStyle name="Обычный 2 2 2 16 2 2 5" xfId="54796" xr:uid="{00000000-0005-0000-0000-000099D10000}"/>
    <cellStyle name="Обычный 2 2 2 16 2 2 6" xfId="54797" xr:uid="{00000000-0005-0000-0000-00009AD10000}"/>
    <cellStyle name="Обычный 2 2 2 16 2 2 7" xfId="54798" xr:uid="{00000000-0005-0000-0000-00009BD10000}"/>
    <cellStyle name="Обычный 2 2 2 16 2 3" xfId="54799" xr:uid="{00000000-0005-0000-0000-00009CD10000}"/>
    <cellStyle name="Обычный 2 2 2 16 2 4" xfId="54800" xr:uid="{00000000-0005-0000-0000-00009DD10000}"/>
    <cellStyle name="Обычный 2 2 2 16 2 4 2" xfId="54801" xr:uid="{00000000-0005-0000-0000-00009ED10000}"/>
    <cellStyle name="Обычный 2 2 2 16 2 4 2 2" xfId="54802" xr:uid="{00000000-0005-0000-0000-00009FD10000}"/>
    <cellStyle name="Обычный 2 2 2 16 2 4 2 2 2" xfId="54803" xr:uid="{00000000-0005-0000-0000-0000A0D10000}"/>
    <cellStyle name="Обычный 2 2 2 16 2 4 2 2 3" xfId="54804" xr:uid="{00000000-0005-0000-0000-0000A1D10000}"/>
    <cellStyle name="Обычный 2 2 2 16 2 4 2 2 4" xfId="54805" xr:uid="{00000000-0005-0000-0000-0000A2D10000}"/>
    <cellStyle name="Обычный 2 2 2 16 2 4 2 2 5" xfId="54806" xr:uid="{00000000-0005-0000-0000-0000A3D10000}"/>
    <cellStyle name="Обычный 2 2 2 16 2 4 2 3" xfId="54807" xr:uid="{00000000-0005-0000-0000-0000A4D10000}"/>
    <cellStyle name="Обычный 2 2 2 16 2 4 2 4" xfId="54808" xr:uid="{00000000-0005-0000-0000-0000A5D10000}"/>
    <cellStyle name="Обычный 2 2 2 16 2 4 2 5" xfId="54809" xr:uid="{00000000-0005-0000-0000-0000A6D10000}"/>
    <cellStyle name="Обычный 2 2 2 16 2 4 3" xfId="54810" xr:uid="{00000000-0005-0000-0000-0000A7D10000}"/>
    <cellStyle name="Обычный 2 2 2 16 2 4 4" xfId="54811" xr:uid="{00000000-0005-0000-0000-0000A8D10000}"/>
    <cellStyle name="Обычный 2 2 2 16 2 4 5" xfId="54812" xr:uid="{00000000-0005-0000-0000-0000A9D10000}"/>
    <cellStyle name="Обычный 2 2 2 16 2 4 6" xfId="54813" xr:uid="{00000000-0005-0000-0000-0000AAD10000}"/>
    <cellStyle name="Обычный 2 2 2 16 2 5" xfId="54814" xr:uid="{00000000-0005-0000-0000-0000ABD10000}"/>
    <cellStyle name="Обычный 2 2 2 16 2 5 2" xfId="54815" xr:uid="{00000000-0005-0000-0000-0000ACD10000}"/>
    <cellStyle name="Обычный 2 2 2 16 2 5 3" xfId="54816" xr:uid="{00000000-0005-0000-0000-0000ADD10000}"/>
    <cellStyle name="Обычный 2 2 2 16 2 5 4" xfId="54817" xr:uid="{00000000-0005-0000-0000-0000AED10000}"/>
    <cellStyle name="Обычный 2 2 2 16 2 5 5" xfId="54818" xr:uid="{00000000-0005-0000-0000-0000AFD10000}"/>
    <cellStyle name="Обычный 2 2 2 16 2 6" xfId="54819" xr:uid="{00000000-0005-0000-0000-0000B0D10000}"/>
    <cellStyle name="Обычный 2 2 2 16 2 7" xfId="54820" xr:uid="{00000000-0005-0000-0000-0000B1D10000}"/>
    <cellStyle name="Обычный 2 2 2 16 2 8" xfId="54821" xr:uid="{00000000-0005-0000-0000-0000B2D10000}"/>
    <cellStyle name="Обычный 2 2 2 16 3" xfId="54822" xr:uid="{00000000-0005-0000-0000-0000B3D10000}"/>
    <cellStyle name="Обычный 2 2 2 16 4" xfId="54823" xr:uid="{00000000-0005-0000-0000-0000B4D10000}"/>
    <cellStyle name="Обычный 2 2 2 16 5" xfId="54824" xr:uid="{00000000-0005-0000-0000-0000B5D10000}"/>
    <cellStyle name="Обычный 2 2 2 16 5 2" xfId="54825" xr:uid="{00000000-0005-0000-0000-0000B6D10000}"/>
    <cellStyle name="Обычный 2 2 2 16 5 2 2" xfId="54826" xr:uid="{00000000-0005-0000-0000-0000B7D10000}"/>
    <cellStyle name="Обычный 2 2 2 16 5 2 2 2" xfId="54827" xr:uid="{00000000-0005-0000-0000-0000B8D10000}"/>
    <cellStyle name="Обычный 2 2 2 16 5 2 2 2 2" xfId="54828" xr:uid="{00000000-0005-0000-0000-0000B9D10000}"/>
    <cellStyle name="Обычный 2 2 2 16 5 2 2 2 3" xfId="54829" xr:uid="{00000000-0005-0000-0000-0000BAD10000}"/>
    <cellStyle name="Обычный 2 2 2 16 5 2 2 2 4" xfId="54830" xr:uid="{00000000-0005-0000-0000-0000BBD10000}"/>
    <cellStyle name="Обычный 2 2 2 16 5 2 2 2 5" xfId="54831" xr:uid="{00000000-0005-0000-0000-0000BCD10000}"/>
    <cellStyle name="Обычный 2 2 2 16 5 2 2 3" xfId="54832" xr:uid="{00000000-0005-0000-0000-0000BDD10000}"/>
    <cellStyle name="Обычный 2 2 2 16 5 2 2 4" xfId="54833" xr:uid="{00000000-0005-0000-0000-0000BED10000}"/>
    <cellStyle name="Обычный 2 2 2 16 5 2 2 5" xfId="54834" xr:uid="{00000000-0005-0000-0000-0000BFD10000}"/>
    <cellStyle name="Обычный 2 2 2 16 5 2 3" xfId="54835" xr:uid="{00000000-0005-0000-0000-0000C0D10000}"/>
    <cellStyle name="Обычный 2 2 2 16 5 2 4" xfId="54836" xr:uid="{00000000-0005-0000-0000-0000C1D10000}"/>
    <cellStyle name="Обычный 2 2 2 16 5 2 5" xfId="54837" xr:uid="{00000000-0005-0000-0000-0000C2D10000}"/>
    <cellStyle name="Обычный 2 2 2 16 5 2 6" xfId="54838" xr:uid="{00000000-0005-0000-0000-0000C3D10000}"/>
    <cellStyle name="Обычный 2 2 2 16 5 3" xfId="54839" xr:uid="{00000000-0005-0000-0000-0000C4D10000}"/>
    <cellStyle name="Обычный 2 2 2 16 5 4" xfId="54840" xr:uid="{00000000-0005-0000-0000-0000C5D10000}"/>
    <cellStyle name="Обычный 2 2 2 16 5 4 2" xfId="54841" xr:uid="{00000000-0005-0000-0000-0000C6D10000}"/>
    <cellStyle name="Обычный 2 2 2 16 5 4 3" xfId="54842" xr:uid="{00000000-0005-0000-0000-0000C7D10000}"/>
    <cellStyle name="Обычный 2 2 2 16 5 4 4" xfId="54843" xr:uid="{00000000-0005-0000-0000-0000C8D10000}"/>
    <cellStyle name="Обычный 2 2 2 16 5 4 5" xfId="54844" xr:uid="{00000000-0005-0000-0000-0000C9D10000}"/>
    <cellStyle name="Обычный 2 2 2 16 5 5" xfId="54845" xr:uid="{00000000-0005-0000-0000-0000CAD10000}"/>
    <cellStyle name="Обычный 2 2 2 16 5 6" xfId="54846" xr:uid="{00000000-0005-0000-0000-0000CBD10000}"/>
    <cellStyle name="Обычный 2 2 2 16 5 7" xfId="54847" xr:uid="{00000000-0005-0000-0000-0000CCD10000}"/>
    <cellStyle name="Обычный 2 2 2 16 6" xfId="54848" xr:uid="{00000000-0005-0000-0000-0000CDD10000}"/>
    <cellStyle name="Обычный 2 2 2 16 6 2" xfId="54849" xr:uid="{00000000-0005-0000-0000-0000CED10000}"/>
    <cellStyle name="Обычный 2 2 2 16 6 2 2" xfId="54850" xr:uid="{00000000-0005-0000-0000-0000CFD10000}"/>
    <cellStyle name="Обычный 2 2 2 16 6 2 2 2" xfId="54851" xr:uid="{00000000-0005-0000-0000-0000D0D10000}"/>
    <cellStyle name="Обычный 2 2 2 16 6 2 2 3" xfId="54852" xr:uid="{00000000-0005-0000-0000-0000D1D10000}"/>
    <cellStyle name="Обычный 2 2 2 16 6 2 2 4" xfId="54853" xr:uid="{00000000-0005-0000-0000-0000D2D10000}"/>
    <cellStyle name="Обычный 2 2 2 16 6 2 2 5" xfId="54854" xr:uid="{00000000-0005-0000-0000-0000D3D10000}"/>
    <cellStyle name="Обычный 2 2 2 16 6 2 3" xfId="54855" xr:uid="{00000000-0005-0000-0000-0000D4D10000}"/>
    <cellStyle name="Обычный 2 2 2 16 6 2 4" xfId="54856" xr:uid="{00000000-0005-0000-0000-0000D5D10000}"/>
    <cellStyle name="Обычный 2 2 2 16 6 2 5" xfId="54857" xr:uid="{00000000-0005-0000-0000-0000D6D10000}"/>
    <cellStyle name="Обычный 2 2 2 16 6 3" xfId="54858" xr:uid="{00000000-0005-0000-0000-0000D7D10000}"/>
    <cellStyle name="Обычный 2 2 2 16 6 4" xfId="54859" xr:uid="{00000000-0005-0000-0000-0000D8D10000}"/>
    <cellStyle name="Обычный 2 2 2 16 6 5" xfId="54860" xr:uid="{00000000-0005-0000-0000-0000D9D10000}"/>
    <cellStyle name="Обычный 2 2 2 16 6 6" xfId="54861" xr:uid="{00000000-0005-0000-0000-0000DAD10000}"/>
    <cellStyle name="Обычный 2 2 2 16 7" xfId="54862" xr:uid="{00000000-0005-0000-0000-0000DBD10000}"/>
    <cellStyle name="Обычный 2 2 2 16 7 2" xfId="54863" xr:uid="{00000000-0005-0000-0000-0000DCD10000}"/>
    <cellStyle name="Обычный 2 2 2 16 7 3" xfId="54864" xr:uid="{00000000-0005-0000-0000-0000DDD10000}"/>
    <cellStyle name="Обычный 2 2 2 16 7 4" xfId="54865" xr:uid="{00000000-0005-0000-0000-0000DED10000}"/>
    <cellStyle name="Обычный 2 2 2 16 7 5" xfId="54866" xr:uid="{00000000-0005-0000-0000-0000DFD10000}"/>
    <cellStyle name="Обычный 2 2 2 16 8" xfId="54867" xr:uid="{00000000-0005-0000-0000-0000E0D10000}"/>
    <cellStyle name="Обычный 2 2 2 16 9" xfId="54868" xr:uid="{00000000-0005-0000-0000-0000E1D10000}"/>
    <cellStyle name="Обычный 2 2 2 17" xfId="54869" xr:uid="{00000000-0005-0000-0000-0000E2D10000}"/>
    <cellStyle name="Обычный 2 2 2 17 2" xfId="54870" xr:uid="{00000000-0005-0000-0000-0000E3D10000}"/>
    <cellStyle name="Обычный 2 2 2 18" xfId="54871" xr:uid="{00000000-0005-0000-0000-0000E4D10000}"/>
    <cellStyle name="Обычный 2 2 2 18 2" xfId="54872" xr:uid="{00000000-0005-0000-0000-0000E5D10000}"/>
    <cellStyle name="Обычный 2 2 2 19" xfId="54873" xr:uid="{00000000-0005-0000-0000-0000E6D10000}"/>
    <cellStyle name="Обычный 2 2 2 19 2" xfId="54874" xr:uid="{00000000-0005-0000-0000-0000E7D10000}"/>
    <cellStyle name="Обычный 2 2 2 2" xfId="27563" xr:uid="{00000000-0005-0000-0000-0000E8D10000}"/>
    <cellStyle name="Обычный 2 2 2 2 10" xfId="54875" xr:uid="{00000000-0005-0000-0000-0000E9D10000}"/>
    <cellStyle name="Обычный 2 2 2 2 10 2" xfId="54876" xr:uid="{00000000-0005-0000-0000-0000EAD10000}"/>
    <cellStyle name="Обычный 2 2 2 2 10 2 2" xfId="54877" xr:uid="{00000000-0005-0000-0000-0000EBD10000}"/>
    <cellStyle name="Обычный 2 2 2 2 10 2 2 2" xfId="54878" xr:uid="{00000000-0005-0000-0000-0000ECD10000}"/>
    <cellStyle name="Обычный 2 2 2 2 10 2 2 2 2" xfId="54879" xr:uid="{00000000-0005-0000-0000-0000EDD10000}"/>
    <cellStyle name="Обычный 2 2 2 2 10 2 2 2 3" xfId="54880" xr:uid="{00000000-0005-0000-0000-0000EED10000}"/>
    <cellStyle name="Обычный 2 2 2 2 10 2 2 2 4" xfId="54881" xr:uid="{00000000-0005-0000-0000-0000EFD10000}"/>
    <cellStyle name="Обычный 2 2 2 2 10 2 2 2 5" xfId="54882" xr:uid="{00000000-0005-0000-0000-0000F0D10000}"/>
    <cellStyle name="Обычный 2 2 2 2 10 2 2 3" xfId="54883" xr:uid="{00000000-0005-0000-0000-0000F1D10000}"/>
    <cellStyle name="Обычный 2 2 2 2 10 2 2 4" xfId="54884" xr:uid="{00000000-0005-0000-0000-0000F2D10000}"/>
    <cellStyle name="Обычный 2 2 2 2 10 2 2 5" xfId="54885" xr:uid="{00000000-0005-0000-0000-0000F3D10000}"/>
    <cellStyle name="Обычный 2 2 2 2 10 2 3" xfId="54886" xr:uid="{00000000-0005-0000-0000-0000F4D10000}"/>
    <cellStyle name="Обычный 2 2 2 2 10 2 4" xfId="54887" xr:uid="{00000000-0005-0000-0000-0000F5D10000}"/>
    <cellStyle name="Обычный 2 2 2 2 10 2 5" xfId="54888" xr:uid="{00000000-0005-0000-0000-0000F6D10000}"/>
    <cellStyle name="Обычный 2 2 2 2 10 2 6" xfId="54889" xr:uid="{00000000-0005-0000-0000-0000F7D10000}"/>
    <cellStyle name="Обычный 2 2 2 2 10 3" xfId="54890" xr:uid="{00000000-0005-0000-0000-0000F8D10000}"/>
    <cellStyle name="Обычный 2 2 2 2 10 4" xfId="54891" xr:uid="{00000000-0005-0000-0000-0000F9D10000}"/>
    <cellStyle name="Обычный 2 2 2 2 10 4 2" xfId="54892" xr:uid="{00000000-0005-0000-0000-0000FAD10000}"/>
    <cellStyle name="Обычный 2 2 2 2 10 4 3" xfId="54893" xr:uid="{00000000-0005-0000-0000-0000FBD10000}"/>
    <cellStyle name="Обычный 2 2 2 2 10 4 4" xfId="54894" xr:uid="{00000000-0005-0000-0000-0000FCD10000}"/>
    <cellStyle name="Обычный 2 2 2 2 10 4 5" xfId="54895" xr:uid="{00000000-0005-0000-0000-0000FDD10000}"/>
    <cellStyle name="Обычный 2 2 2 2 10 5" xfId="54896" xr:uid="{00000000-0005-0000-0000-0000FED10000}"/>
    <cellStyle name="Обычный 2 2 2 2 10 6" xfId="54897" xr:uid="{00000000-0005-0000-0000-0000FFD10000}"/>
    <cellStyle name="Обычный 2 2 2 2 10 7" xfId="54898" xr:uid="{00000000-0005-0000-0000-000000D20000}"/>
    <cellStyle name="Обычный 2 2 2 2 11" xfId="54899" xr:uid="{00000000-0005-0000-0000-000001D20000}"/>
    <cellStyle name="Обычный 2 2 2 2 11 2" xfId="54900" xr:uid="{00000000-0005-0000-0000-000002D20000}"/>
    <cellStyle name="Обычный 2 2 2 2 11 2 2" xfId="54901" xr:uid="{00000000-0005-0000-0000-000003D20000}"/>
    <cellStyle name="Обычный 2 2 2 2 11 2 2 2" xfId="54902" xr:uid="{00000000-0005-0000-0000-000004D20000}"/>
    <cellStyle name="Обычный 2 2 2 2 11 2 2 3" xfId="54903" xr:uid="{00000000-0005-0000-0000-000005D20000}"/>
    <cellStyle name="Обычный 2 2 2 2 11 2 2 4" xfId="54904" xr:uid="{00000000-0005-0000-0000-000006D20000}"/>
    <cellStyle name="Обычный 2 2 2 2 11 2 2 5" xfId="54905" xr:uid="{00000000-0005-0000-0000-000007D20000}"/>
    <cellStyle name="Обычный 2 2 2 2 11 2 3" xfId="54906" xr:uid="{00000000-0005-0000-0000-000008D20000}"/>
    <cellStyle name="Обычный 2 2 2 2 11 2 4" xfId="54907" xr:uid="{00000000-0005-0000-0000-000009D20000}"/>
    <cellStyle name="Обычный 2 2 2 2 11 2 5" xfId="54908" xr:uid="{00000000-0005-0000-0000-00000AD20000}"/>
    <cellStyle name="Обычный 2 2 2 2 11 3" xfId="54909" xr:uid="{00000000-0005-0000-0000-00000BD20000}"/>
    <cellStyle name="Обычный 2 2 2 2 11 4" xfId="54910" xr:uid="{00000000-0005-0000-0000-00000CD20000}"/>
    <cellStyle name="Обычный 2 2 2 2 11 5" xfId="54911" xr:uid="{00000000-0005-0000-0000-00000DD20000}"/>
    <cellStyle name="Обычный 2 2 2 2 11 6" xfId="54912" xr:uid="{00000000-0005-0000-0000-00000ED20000}"/>
    <cellStyle name="Обычный 2 2 2 2 12" xfId="54913" xr:uid="{00000000-0005-0000-0000-00000FD20000}"/>
    <cellStyle name="Обычный 2 2 2 2 12 2" xfId="54914" xr:uid="{00000000-0005-0000-0000-000010D20000}"/>
    <cellStyle name="Обычный 2 2 2 2 12 3" xfId="54915" xr:uid="{00000000-0005-0000-0000-000011D20000}"/>
    <cellStyle name="Обычный 2 2 2 2 12 4" xfId="54916" xr:uid="{00000000-0005-0000-0000-000012D20000}"/>
    <cellStyle name="Обычный 2 2 2 2 12 5" xfId="54917" xr:uid="{00000000-0005-0000-0000-000013D20000}"/>
    <cellStyle name="Обычный 2 2 2 2 13" xfId="54918" xr:uid="{00000000-0005-0000-0000-000014D20000}"/>
    <cellStyle name="Обычный 2 2 2 2 14" xfId="54919" xr:uid="{00000000-0005-0000-0000-000015D20000}"/>
    <cellStyle name="Обычный 2 2 2 2 15" xfId="54920" xr:uid="{00000000-0005-0000-0000-000016D20000}"/>
    <cellStyle name="Обычный 2 2 2 2 16" xfId="54921" xr:uid="{00000000-0005-0000-0000-000017D20000}"/>
    <cellStyle name="Обычный 2 2 2 2 2" xfId="54922" xr:uid="{00000000-0005-0000-0000-000018D20000}"/>
    <cellStyle name="Обычный 2 2 2 2 2 10" xfId="54923" xr:uid="{00000000-0005-0000-0000-000019D20000}"/>
    <cellStyle name="Обычный 2 2 2 2 2 2" xfId="54924" xr:uid="{00000000-0005-0000-0000-00001AD20000}"/>
    <cellStyle name="Обычный 2 2 2 2 2 2 2" xfId="54925" xr:uid="{00000000-0005-0000-0000-00001BD20000}"/>
    <cellStyle name="Обычный 2 2 2 2 2 2 2 2" xfId="54926" xr:uid="{00000000-0005-0000-0000-00001CD20000}"/>
    <cellStyle name="Обычный 2 2 2 2 2 2 2 2 2" xfId="54927" xr:uid="{00000000-0005-0000-0000-00001DD20000}"/>
    <cellStyle name="Обычный 2 2 2 2 2 2 2 2 2 2" xfId="54928" xr:uid="{00000000-0005-0000-0000-00001ED20000}"/>
    <cellStyle name="Обычный 2 2 2 2 2 2 2 2 2 2 2" xfId="54929" xr:uid="{00000000-0005-0000-0000-00001FD20000}"/>
    <cellStyle name="Обычный 2 2 2 2 2 2 2 2 2 2 3" xfId="54930" xr:uid="{00000000-0005-0000-0000-000020D20000}"/>
    <cellStyle name="Обычный 2 2 2 2 2 2 2 2 2 2 4" xfId="54931" xr:uid="{00000000-0005-0000-0000-000021D20000}"/>
    <cellStyle name="Обычный 2 2 2 2 2 2 2 2 2 2 5" xfId="54932" xr:uid="{00000000-0005-0000-0000-000022D20000}"/>
    <cellStyle name="Обычный 2 2 2 2 2 2 2 2 2 3" xfId="54933" xr:uid="{00000000-0005-0000-0000-000023D20000}"/>
    <cellStyle name="Обычный 2 2 2 2 2 2 2 2 2 4" xfId="54934" xr:uid="{00000000-0005-0000-0000-000024D20000}"/>
    <cellStyle name="Обычный 2 2 2 2 2 2 2 2 2 5" xfId="54935" xr:uid="{00000000-0005-0000-0000-000025D20000}"/>
    <cellStyle name="Обычный 2 2 2 2 2 2 2 2 3" xfId="54936" xr:uid="{00000000-0005-0000-0000-000026D20000}"/>
    <cellStyle name="Обычный 2 2 2 2 2 2 2 2 4" xfId="54937" xr:uid="{00000000-0005-0000-0000-000027D20000}"/>
    <cellStyle name="Обычный 2 2 2 2 2 2 2 2 5" xfId="54938" xr:uid="{00000000-0005-0000-0000-000028D20000}"/>
    <cellStyle name="Обычный 2 2 2 2 2 2 2 2 6" xfId="54939" xr:uid="{00000000-0005-0000-0000-000029D20000}"/>
    <cellStyle name="Обычный 2 2 2 2 2 2 2 3" xfId="54940" xr:uid="{00000000-0005-0000-0000-00002AD20000}"/>
    <cellStyle name="Обычный 2 2 2 2 2 2 2 4" xfId="54941" xr:uid="{00000000-0005-0000-0000-00002BD20000}"/>
    <cellStyle name="Обычный 2 2 2 2 2 2 2 4 2" xfId="54942" xr:uid="{00000000-0005-0000-0000-00002CD20000}"/>
    <cellStyle name="Обычный 2 2 2 2 2 2 2 4 3" xfId="54943" xr:uid="{00000000-0005-0000-0000-00002DD20000}"/>
    <cellStyle name="Обычный 2 2 2 2 2 2 2 4 4" xfId="54944" xr:uid="{00000000-0005-0000-0000-00002ED20000}"/>
    <cellStyle name="Обычный 2 2 2 2 2 2 2 4 5" xfId="54945" xr:uid="{00000000-0005-0000-0000-00002FD20000}"/>
    <cellStyle name="Обычный 2 2 2 2 2 2 2 5" xfId="54946" xr:uid="{00000000-0005-0000-0000-000030D20000}"/>
    <cellStyle name="Обычный 2 2 2 2 2 2 2 6" xfId="54947" xr:uid="{00000000-0005-0000-0000-000031D20000}"/>
    <cellStyle name="Обычный 2 2 2 2 2 2 2 7" xfId="54948" xr:uid="{00000000-0005-0000-0000-000032D20000}"/>
    <cellStyle name="Обычный 2 2 2 2 2 2 3" xfId="54949" xr:uid="{00000000-0005-0000-0000-000033D20000}"/>
    <cellStyle name="Обычный 2 2 2 2 2 2 4" xfId="54950" xr:uid="{00000000-0005-0000-0000-000034D20000}"/>
    <cellStyle name="Обычный 2 2 2 2 2 2 4 2" xfId="54951" xr:uid="{00000000-0005-0000-0000-000035D20000}"/>
    <cellStyle name="Обычный 2 2 2 2 2 2 4 2 2" xfId="54952" xr:uid="{00000000-0005-0000-0000-000036D20000}"/>
    <cellStyle name="Обычный 2 2 2 2 2 2 4 2 2 2" xfId="54953" xr:uid="{00000000-0005-0000-0000-000037D20000}"/>
    <cellStyle name="Обычный 2 2 2 2 2 2 4 2 2 3" xfId="54954" xr:uid="{00000000-0005-0000-0000-000038D20000}"/>
    <cellStyle name="Обычный 2 2 2 2 2 2 4 2 2 4" xfId="54955" xr:uid="{00000000-0005-0000-0000-000039D20000}"/>
    <cellStyle name="Обычный 2 2 2 2 2 2 4 2 2 5" xfId="54956" xr:uid="{00000000-0005-0000-0000-00003AD20000}"/>
    <cellStyle name="Обычный 2 2 2 2 2 2 4 2 3" xfId="54957" xr:uid="{00000000-0005-0000-0000-00003BD20000}"/>
    <cellStyle name="Обычный 2 2 2 2 2 2 4 2 4" xfId="54958" xr:uid="{00000000-0005-0000-0000-00003CD20000}"/>
    <cellStyle name="Обычный 2 2 2 2 2 2 4 2 5" xfId="54959" xr:uid="{00000000-0005-0000-0000-00003DD20000}"/>
    <cellStyle name="Обычный 2 2 2 2 2 2 4 3" xfId="54960" xr:uid="{00000000-0005-0000-0000-00003ED20000}"/>
    <cellStyle name="Обычный 2 2 2 2 2 2 4 4" xfId="54961" xr:uid="{00000000-0005-0000-0000-00003FD20000}"/>
    <cellStyle name="Обычный 2 2 2 2 2 2 4 5" xfId="54962" xr:uid="{00000000-0005-0000-0000-000040D20000}"/>
    <cellStyle name="Обычный 2 2 2 2 2 2 4 6" xfId="54963" xr:uid="{00000000-0005-0000-0000-000041D20000}"/>
    <cellStyle name="Обычный 2 2 2 2 2 2 5" xfId="54964" xr:uid="{00000000-0005-0000-0000-000042D20000}"/>
    <cellStyle name="Обычный 2 2 2 2 2 2 5 2" xfId="54965" xr:uid="{00000000-0005-0000-0000-000043D20000}"/>
    <cellStyle name="Обычный 2 2 2 2 2 2 5 3" xfId="54966" xr:uid="{00000000-0005-0000-0000-000044D20000}"/>
    <cellStyle name="Обычный 2 2 2 2 2 2 5 4" xfId="54967" xr:uid="{00000000-0005-0000-0000-000045D20000}"/>
    <cellStyle name="Обычный 2 2 2 2 2 2 5 5" xfId="54968" xr:uid="{00000000-0005-0000-0000-000046D20000}"/>
    <cellStyle name="Обычный 2 2 2 2 2 2 6" xfId="54969" xr:uid="{00000000-0005-0000-0000-000047D20000}"/>
    <cellStyle name="Обычный 2 2 2 2 2 2 7" xfId="54970" xr:uid="{00000000-0005-0000-0000-000048D20000}"/>
    <cellStyle name="Обычный 2 2 2 2 2 2 8" xfId="54971" xr:uid="{00000000-0005-0000-0000-000049D20000}"/>
    <cellStyle name="Обычный 2 2 2 2 2 2 9" xfId="54972" xr:uid="{00000000-0005-0000-0000-00004AD20000}"/>
    <cellStyle name="Обычный 2 2 2 2 2 3" xfId="54973" xr:uid="{00000000-0005-0000-0000-00004BD20000}"/>
    <cellStyle name="Обычный 2 2 2 2 2 4" xfId="54974" xr:uid="{00000000-0005-0000-0000-00004CD20000}"/>
    <cellStyle name="Обычный 2 2 2 2 2 5" xfId="54975" xr:uid="{00000000-0005-0000-0000-00004DD20000}"/>
    <cellStyle name="Обычный 2 2 2 2 2 5 2" xfId="54976" xr:uid="{00000000-0005-0000-0000-00004ED20000}"/>
    <cellStyle name="Обычный 2 2 2 2 2 5 2 2" xfId="54977" xr:uid="{00000000-0005-0000-0000-00004FD20000}"/>
    <cellStyle name="Обычный 2 2 2 2 2 5 2 2 2" xfId="54978" xr:uid="{00000000-0005-0000-0000-000050D20000}"/>
    <cellStyle name="Обычный 2 2 2 2 2 5 2 2 2 2" xfId="54979" xr:uid="{00000000-0005-0000-0000-000051D20000}"/>
    <cellStyle name="Обычный 2 2 2 2 2 5 2 2 2 3" xfId="54980" xr:uid="{00000000-0005-0000-0000-000052D20000}"/>
    <cellStyle name="Обычный 2 2 2 2 2 5 2 2 2 4" xfId="54981" xr:uid="{00000000-0005-0000-0000-000053D20000}"/>
    <cellStyle name="Обычный 2 2 2 2 2 5 2 2 2 5" xfId="54982" xr:uid="{00000000-0005-0000-0000-000054D20000}"/>
    <cellStyle name="Обычный 2 2 2 2 2 5 2 2 3" xfId="54983" xr:uid="{00000000-0005-0000-0000-000055D20000}"/>
    <cellStyle name="Обычный 2 2 2 2 2 5 2 2 4" xfId="54984" xr:uid="{00000000-0005-0000-0000-000056D20000}"/>
    <cellStyle name="Обычный 2 2 2 2 2 5 2 2 5" xfId="54985" xr:uid="{00000000-0005-0000-0000-000057D20000}"/>
    <cellStyle name="Обычный 2 2 2 2 2 5 2 3" xfId="54986" xr:uid="{00000000-0005-0000-0000-000058D20000}"/>
    <cellStyle name="Обычный 2 2 2 2 2 5 2 4" xfId="54987" xr:uid="{00000000-0005-0000-0000-000059D20000}"/>
    <cellStyle name="Обычный 2 2 2 2 2 5 2 5" xfId="54988" xr:uid="{00000000-0005-0000-0000-00005AD20000}"/>
    <cellStyle name="Обычный 2 2 2 2 2 5 2 6" xfId="54989" xr:uid="{00000000-0005-0000-0000-00005BD20000}"/>
    <cellStyle name="Обычный 2 2 2 2 2 5 3" xfId="54990" xr:uid="{00000000-0005-0000-0000-00005CD20000}"/>
    <cellStyle name="Обычный 2 2 2 2 2 5 4" xfId="54991" xr:uid="{00000000-0005-0000-0000-00005DD20000}"/>
    <cellStyle name="Обычный 2 2 2 2 2 5 4 2" xfId="54992" xr:uid="{00000000-0005-0000-0000-00005ED20000}"/>
    <cellStyle name="Обычный 2 2 2 2 2 5 4 3" xfId="54993" xr:uid="{00000000-0005-0000-0000-00005FD20000}"/>
    <cellStyle name="Обычный 2 2 2 2 2 5 4 4" xfId="54994" xr:uid="{00000000-0005-0000-0000-000060D20000}"/>
    <cellStyle name="Обычный 2 2 2 2 2 5 4 5" xfId="54995" xr:uid="{00000000-0005-0000-0000-000061D20000}"/>
    <cellStyle name="Обычный 2 2 2 2 2 5 5" xfId="54996" xr:uid="{00000000-0005-0000-0000-000062D20000}"/>
    <cellStyle name="Обычный 2 2 2 2 2 5 6" xfId="54997" xr:uid="{00000000-0005-0000-0000-000063D20000}"/>
    <cellStyle name="Обычный 2 2 2 2 2 5 7" xfId="54998" xr:uid="{00000000-0005-0000-0000-000064D20000}"/>
    <cellStyle name="Обычный 2 2 2 2 2 6" xfId="54999" xr:uid="{00000000-0005-0000-0000-000065D20000}"/>
    <cellStyle name="Обычный 2 2 2 2 2 6 2" xfId="55000" xr:uid="{00000000-0005-0000-0000-000066D20000}"/>
    <cellStyle name="Обычный 2 2 2 2 2 6 2 2" xfId="55001" xr:uid="{00000000-0005-0000-0000-000067D20000}"/>
    <cellStyle name="Обычный 2 2 2 2 2 6 2 2 2" xfId="55002" xr:uid="{00000000-0005-0000-0000-000068D20000}"/>
    <cellStyle name="Обычный 2 2 2 2 2 6 2 2 3" xfId="55003" xr:uid="{00000000-0005-0000-0000-000069D20000}"/>
    <cellStyle name="Обычный 2 2 2 2 2 6 2 2 4" xfId="55004" xr:uid="{00000000-0005-0000-0000-00006AD20000}"/>
    <cellStyle name="Обычный 2 2 2 2 2 6 2 2 5" xfId="55005" xr:uid="{00000000-0005-0000-0000-00006BD20000}"/>
    <cellStyle name="Обычный 2 2 2 2 2 6 2 3" xfId="55006" xr:uid="{00000000-0005-0000-0000-00006CD20000}"/>
    <cellStyle name="Обычный 2 2 2 2 2 6 2 4" xfId="55007" xr:uid="{00000000-0005-0000-0000-00006DD20000}"/>
    <cellStyle name="Обычный 2 2 2 2 2 6 2 5" xfId="55008" xr:uid="{00000000-0005-0000-0000-00006ED20000}"/>
    <cellStyle name="Обычный 2 2 2 2 2 6 3" xfId="55009" xr:uid="{00000000-0005-0000-0000-00006FD20000}"/>
    <cellStyle name="Обычный 2 2 2 2 2 6 4" xfId="55010" xr:uid="{00000000-0005-0000-0000-000070D20000}"/>
    <cellStyle name="Обычный 2 2 2 2 2 6 5" xfId="55011" xr:uid="{00000000-0005-0000-0000-000071D20000}"/>
    <cellStyle name="Обычный 2 2 2 2 2 6 6" xfId="55012" xr:uid="{00000000-0005-0000-0000-000072D20000}"/>
    <cellStyle name="Обычный 2 2 2 2 2 7" xfId="55013" xr:uid="{00000000-0005-0000-0000-000073D20000}"/>
    <cellStyle name="Обычный 2 2 2 2 2 7 2" xfId="55014" xr:uid="{00000000-0005-0000-0000-000074D20000}"/>
    <cellStyle name="Обычный 2 2 2 2 2 7 3" xfId="55015" xr:uid="{00000000-0005-0000-0000-000075D20000}"/>
    <cellStyle name="Обычный 2 2 2 2 2 7 4" xfId="55016" xr:uid="{00000000-0005-0000-0000-000076D20000}"/>
    <cellStyle name="Обычный 2 2 2 2 2 7 5" xfId="55017" xr:uid="{00000000-0005-0000-0000-000077D20000}"/>
    <cellStyle name="Обычный 2 2 2 2 2 8" xfId="55018" xr:uid="{00000000-0005-0000-0000-000078D20000}"/>
    <cellStyle name="Обычный 2 2 2 2 2 9" xfId="55019" xr:uid="{00000000-0005-0000-0000-000079D20000}"/>
    <cellStyle name="Обычный 2 2 2 2 3" xfId="55020" xr:uid="{00000000-0005-0000-0000-00007AD20000}"/>
    <cellStyle name="Обычный 2 2 2 2 3 2" xfId="55021" xr:uid="{00000000-0005-0000-0000-00007BD20000}"/>
    <cellStyle name="Обычный 2 2 2 2 3 3" xfId="55022" xr:uid="{00000000-0005-0000-0000-00007CD20000}"/>
    <cellStyle name="Обычный 2 2 2 2 4" xfId="55023" xr:uid="{00000000-0005-0000-0000-00007DD20000}"/>
    <cellStyle name="Обычный 2 2 2 2 5" xfId="55024" xr:uid="{00000000-0005-0000-0000-00007ED20000}"/>
    <cellStyle name="Обычный 2 2 2 2 6" xfId="55025" xr:uid="{00000000-0005-0000-0000-00007FD20000}"/>
    <cellStyle name="Обычный 2 2 2 2 7" xfId="55026" xr:uid="{00000000-0005-0000-0000-000080D20000}"/>
    <cellStyle name="Обычный 2 2 2 2 8" xfId="55027" xr:uid="{00000000-0005-0000-0000-000081D20000}"/>
    <cellStyle name="Обычный 2 2 2 2 8 2" xfId="55028" xr:uid="{00000000-0005-0000-0000-000082D20000}"/>
    <cellStyle name="Обычный 2 2 2 2 8 2 2" xfId="55029" xr:uid="{00000000-0005-0000-0000-000083D20000}"/>
    <cellStyle name="Обычный 2 2 2 2 8 2 2 2" xfId="55030" xr:uid="{00000000-0005-0000-0000-000084D20000}"/>
    <cellStyle name="Обычный 2 2 2 2 8 2 2 2 2" xfId="55031" xr:uid="{00000000-0005-0000-0000-000085D20000}"/>
    <cellStyle name="Обычный 2 2 2 2 8 2 2 2 2 2" xfId="55032" xr:uid="{00000000-0005-0000-0000-000086D20000}"/>
    <cellStyle name="Обычный 2 2 2 2 8 2 2 2 2 3" xfId="55033" xr:uid="{00000000-0005-0000-0000-000087D20000}"/>
    <cellStyle name="Обычный 2 2 2 2 8 2 2 2 2 4" xfId="55034" xr:uid="{00000000-0005-0000-0000-000088D20000}"/>
    <cellStyle name="Обычный 2 2 2 2 8 2 2 2 2 5" xfId="55035" xr:uid="{00000000-0005-0000-0000-000089D20000}"/>
    <cellStyle name="Обычный 2 2 2 2 8 2 2 2 3" xfId="55036" xr:uid="{00000000-0005-0000-0000-00008AD20000}"/>
    <cellStyle name="Обычный 2 2 2 2 8 2 2 2 4" xfId="55037" xr:uid="{00000000-0005-0000-0000-00008BD20000}"/>
    <cellStyle name="Обычный 2 2 2 2 8 2 2 2 5" xfId="55038" xr:uid="{00000000-0005-0000-0000-00008CD20000}"/>
    <cellStyle name="Обычный 2 2 2 2 8 2 2 3" xfId="55039" xr:uid="{00000000-0005-0000-0000-00008DD20000}"/>
    <cellStyle name="Обычный 2 2 2 2 8 2 2 4" xfId="55040" xr:uid="{00000000-0005-0000-0000-00008ED20000}"/>
    <cellStyle name="Обычный 2 2 2 2 8 2 2 5" xfId="55041" xr:uid="{00000000-0005-0000-0000-00008FD20000}"/>
    <cellStyle name="Обычный 2 2 2 2 8 2 2 6" xfId="55042" xr:uid="{00000000-0005-0000-0000-000090D20000}"/>
    <cellStyle name="Обычный 2 2 2 2 8 2 3" xfId="55043" xr:uid="{00000000-0005-0000-0000-000091D20000}"/>
    <cellStyle name="Обычный 2 2 2 2 8 2 4" xfId="55044" xr:uid="{00000000-0005-0000-0000-000092D20000}"/>
    <cellStyle name="Обычный 2 2 2 2 8 2 4 2" xfId="55045" xr:uid="{00000000-0005-0000-0000-000093D20000}"/>
    <cellStyle name="Обычный 2 2 2 2 8 2 4 3" xfId="55046" xr:uid="{00000000-0005-0000-0000-000094D20000}"/>
    <cellStyle name="Обычный 2 2 2 2 8 2 4 4" xfId="55047" xr:uid="{00000000-0005-0000-0000-000095D20000}"/>
    <cellStyle name="Обычный 2 2 2 2 8 2 4 5" xfId="55048" xr:uid="{00000000-0005-0000-0000-000096D20000}"/>
    <cellStyle name="Обычный 2 2 2 2 8 2 5" xfId="55049" xr:uid="{00000000-0005-0000-0000-000097D20000}"/>
    <cellStyle name="Обычный 2 2 2 2 8 2 6" xfId="55050" xr:uid="{00000000-0005-0000-0000-000098D20000}"/>
    <cellStyle name="Обычный 2 2 2 2 8 2 7" xfId="55051" xr:uid="{00000000-0005-0000-0000-000099D20000}"/>
    <cellStyle name="Обычный 2 2 2 2 8 3" xfId="55052" xr:uid="{00000000-0005-0000-0000-00009AD20000}"/>
    <cellStyle name="Обычный 2 2 2 2 8 4" xfId="55053" xr:uid="{00000000-0005-0000-0000-00009BD20000}"/>
    <cellStyle name="Обычный 2 2 2 2 8 4 2" xfId="55054" xr:uid="{00000000-0005-0000-0000-00009CD20000}"/>
    <cellStyle name="Обычный 2 2 2 2 8 4 2 2" xfId="55055" xr:uid="{00000000-0005-0000-0000-00009DD20000}"/>
    <cellStyle name="Обычный 2 2 2 2 8 4 2 2 2" xfId="55056" xr:uid="{00000000-0005-0000-0000-00009ED20000}"/>
    <cellStyle name="Обычный 2 2 2 2 8 4 2 2 3" xfId="55057" xr:uid="{00000000-0005-0000-0000-00009FD20000}"/>
    <cellStyle name="Обычный 2 2 2 2 8 4 2 2 4" xfId="55058" xr:uid="{00000000-0005-0000-0000-0000A0D20000}"/>
    <cellStyle name="Обычный 2 2 2 2 8 4 2 2 5" xfId="55059" xr:uid="{00000000-0005-0000-0000-0000A1D20000}"/>
    <cellStyle name="Обычный 2 2 2 2 8 4 2 3" xfId="55060" xr:uid="{00000000-0005-0000-0000-0000A2D20000}"/>
    <cellStyle name="Обычный 2 2 2 2 8 4 2 4" xfId="55061" xr:uid="{00000000-0005-0000-0000-0000A3D20000}"/>
    <cellStyle name="Обычный 2 2 2 2 8 4 2 5" xfId="55062" xr:uid="{00000000-0005-0000-0000-0000A4D20000}"/>
    <cellStyle name="Обычный 2 2 2 2 8 4 3" xfId="55063" xr:uid="{00000000-0005-0000-0000-0000A5D20000}"/>
    <cellStyle name="Обычный 2 2 2 2 8 4 4" xfId="55064" xr:uid="{00000000-0005-0000-0000-0000A6D20000}"/>
    <cellStyle name="Обычный 2 2 2 2 8 4 5" xfId="55065" xr:uid="{00000000-0005-0000-0000-0000A7D20000}"/>
    <cellStyle name="Обычный 2 2 2 2 8 4 6" xfId="55066" xr:uid="{00000000-0005-0000-0000-0000A8D20000}"/>
    <cellStyle name="Обычный 2 2 2 2 8 5" xfId="55067" xr:uid="{00000000-0005-0000-0000-0000A9D20000}"/>
    <cellStyle name="Обычный 2 2 2 2 8 5 2" xfId="55068" xr:uid="{00000000-0005-0000-0000-0000AAD20000}"/>
    <cellStyle name="Обычный 2 2 2 2 8 5 3" xfId="55069" xr:uid="{00000000-0005-0000-0000-0000ABD20000}"/>
    <cellStyle name="Обычный 2 2 2 2 8 5 4" xfId="55070" xr:uid="{00000000-0005-0000-0000-0000ACD20000}"/>
    <cellStyle name="Обычный 2 2 2 2 8 5 5" xfId="55071" xr:uid="{00000000-0005-0000-0000-0000ADD20000}"/>
    <cellStyle name="Обычный 2 2 2 2 8 6" xfId="55072" xr:uid="{00000000-0005-0000-0000-0000AED20000}"/>
    <cellStyle name="Обычный 2 2 2 2 8 7" xfId="55073" xr:uid="{00000000-0005-0000-0000-0000AFD20000}"/>
    <cellStyle name="Обычный 2 2 2 2 8 8" xfId="55074" xr:uid="{00000000-0005-0000-0000-0000B0D20000}"/>
    <cellStyle name="Обычный 2 2 2 2 9" xfId="55075" xr:uid="{00000000-0005-0000-0000-0000B1D20000}"/>
    <cellStyle name="Обычный 2 2 2 20" xfId="55076" xr:uid="{00000000-0005-0000-0000-0000B2D20000}"/>
    <cellStyle name="Обычный 2 2 2 20 2" xfId="55077" xr:uid="{00000000-0005-0000-0000-0000B3D20000}"/>
    <cellStyle name="Обычный 2 2 2 21" xfId="55078" xr:uid="{00000000-0005-0000-0000-0000B4D20000}"/>
    <cellStyle name="Обычный 2 2 2 21 2" xfId="55079" xr:uid="{00000000-0005-0000-0000-0000B5D20000}"/>
    <cellStyle name="Обычный 2 2 2 21 2 2" xfId="55080" xr:uid="{00000000-0005-0000-0000-0000B6D20000}"/>
    <cellStyle name="Обычный 2 2 2 21 2 2 2" xfId="55081" xr:uid="{00000000-0005-0000-0000-0000B7D20000}"/>
    <cellStyle name="Обычный 2 2 2 21 2 2 2 2" xfId="55082" xr:uid="{00000000-0005-0000-0000-0000B8D20000}"/>
    <cellStyle name="Обычный 2 2 2 21 2 2 2 2 2" xfId="55083" xr:uid="{00000000-0005-0000-0000-0000B9D20000}"/>
    <cellStyle name="Обычный 2 2 2 21 2 2 2 2 3" xfId="55084" xr:uid="{00000000-0005-0000-0000-0000BAD20000}"/>
    <cellStyle name="Обычный 2 2 2 21 2 2 2 2 4" xfId="55085" xr:uid="{00000000-0005-0000-0000-0000BBD20000}"/>
    <cellStyle name="Обычный 2 2 2 21 2 2 2 2 5" xfId="55086" xr:uid="{00000000-0005-0000-0000-0000BCD20000}"/>
    <cellStyle name="Обычный 2 2 2 21 2 2 2 3" xfId="55087" xr:uid="{00000000-0005-0000-0000-0000BDD20000}"/>
    <cellStyle name="Обычный 2 2 2 21 2 2 2 4" xfId="55088" xr:uid="{00000000-0005-0000-0000-0000BED20000}"/>
    <cellStyle name="Обычный 2 2 2 21 2 2 2 5" xfId="55089" xr:uid="{00000000-0005-0000-0000-0000BFD20000}"/>
    <cellStyle name="Обычный 2 2 2 21 2 2 3" xfId="55090" xr:uid="{00000000-0005-0000-0000-0000C0D20000}"/>
    <cellStyle name="Обычный 2 2 2 21 2 2 4" xfId="55091" xr:uid="{00000000-0005-0000-0000-0000C1D20000}"/>
    <cellStyle name="Обычный 2 2 2 21 2 2 5" xfId="55092" xr:uid="{00000000-0005-0000-0000-0000C2D20000}"/>
    <cellStyle name="Обычный 2 2 2 21 2 2 6" xfId="55093" xr:uid="{00000000-0005-0000-0000-0000C3D20000}"/>
    <cellStyle name="Обычный 2 2 2 21 2 3" xfId="55094" xr:uid="{00000000-0005-0000-0000-0000C4D20000}"/>
    <cellStyle name="Обычный 2 2 2 21 2 4" xfId="55095" xr:uid="{00000000-0005-0000-0000-0000C5D20000}"/>
    <cellStyle name="Обычный 2 2 2 21 2 4 2" xfId="55096" xr:uid="{00000000-0005-0000-0000-0000C6D20000}"/>
    <cellStyle name="Обычный 2 2 2 21 2 4 3" xfId="55097" xr:uid="{00000000-0005-0000-0000-0000C7D20000}"/>
    <cellStyle name="Обычный 2 2 2 21 2 4 4" xfId="55098" xr:uid="{00000000-0005-0000-0000-0000C8D20000}"/>
    <cellStyle name="Обычный 2 2 2 21 2 4 5" xfId="55099" xr:uid="{00000000-0005-0000-0000-0000C9D20000}"/>
    <cellStyle name="Обычный 2 2 2 21 2 5" xfId="55100" xr:uid="{00000000-0005-0000-0000-0000CAD20000}"/>
    <cellStyle name="Обычный 2 2 2 21 2 6" xfId="55101" xr:uid="{00000000-0005-0000-0000-0000CBD20000}"/>
    <cellStyle name="Обычный 2 2 2 21 2 7" xfId="55102" xr:uid="{00000000-0005-0000-0000-0000CCD20000}"/>
    <cellStyle name="Обычный 2 2 2 21 3" xfId="55103" xr:uid="{00000000-0005-0000-0000-0000CDD20000}"/>
    <cellStyle name="Обычный 2 2 2 21 4" xfId="55104" xr:uid="{00000000-0005-0000-0000-0000CED20000}"/>
    <cellStyle name="Обычный 2 2 2 21 4 2" xfId="55105" xr:uid="{00000000-0005-0000-0000-0000CFD20000}"/>
    <cellStyle name="Обычный 2 2 2 21 4 2 2" xfId="55106" xr:uid="{00000000-0005-0000-0000-0000D0D20000}"/>
    <cellStyle name="Обычный 2 2 2 21 4 2 2 2" xfId="55107" xr:uid="{00000000-0005-0000-0000-0000D1D20000}"/>
    <cellStyle name="Обычный 2 2 2 21 4 2 2 3" xfId="55108" xr:uid="{00000000-0005-0000-0000-0000D2D20000}"/>
    <cellStyle name="Обычный 2 2 2 21 4 2 2 4" xfId="55109" xr:uid="{00000000-0005-0000-0000-0000D3D20000}"/>
    <cellStyle name="Обычный 2 2 2 21 4 2 2 5" xfId="55110" xr:uid="{00000000-0005-0000-0000-0000D4D20000}"/>
    <cellStyle name="Обычный 2 2 2 21 4 2 3" xfId="55111" xr:uid="{00000000-0005-0000-0000-0000D5D20000}"/>
    <cellStyle name="Обычный 2 2 2 21 4 2 4" xfId="55112" xr:uid="{00000000-0005-0000-0000-0000D6D20000}"/>
    <cellStyle name="Обычный 2 2 2 21 4 2 5" xfId="55113" xr:uid="{00000000-0005-0000-0000-0000D7D20000}"/>
    <cellStyle name="Обычный 2 2 2 21 4 3" xfId="55114" xr:uid="{00000000-0005-0000-0000-0000D8D20000}"/>
    <cellStyle name="Обычный 2 2 2 21 4 4" xfId="55115" xr:uid="{00000000-0005-0000-0000-0000D9D20000}"/>
    <cellStyle name="Обычный 2 2 2 21 4 5" xfId="55116" xr:uid="{00000000-0005-0000-0000-0000DAD20000}"/>
    <cellStyle name="Обычный 2 2 2 21 4 6" xfId="55117" xr:uid="{00000000-0005-0000-0000-0000DBD20000}"/>
    <cellStyle name="Обычный 2 2 2 21 5" xfId="55118" xr:uid="{00000000-0005-0000-0000-0000DCD20000}"/>
    <cellStyle name="Обычный 2 2 2 21 5 2" xfId="55119" xr:uid="{00000000-0005-0000-0000-0000DDD20000}"/>
    <cellStyle name="Обычный 2 2 2 21 5 3" xfId="55120" xr:uid="{00000000-0005-0000-0000-0000DED20000}"/>
    <cellStyle name="Обычный 2 2 2 21 5 4" xfId="55121" xr:uid="{00000000-0005-0000-0000-0000DFD20000}"/>
    <cellStyle name="Обычный 2 2 2 21 5 5" xfId="55122" xr:uid="{00000000-0005-0000-0000-0000E0D20000}"/>
    <cellStyle name="Обычный 2 2 2 21 6" xfId="55123" xr:uid="{00000000-0005-0000-0000-0000E1D20000}"/>
    <cellStyle name="Обычный 2 2 2 21 7" xfId="55124" xr:uid="{00000000-0005-0000-0000-0000E2D20000}"/>
    <cellStyle name="Обычный 2 2 2 21 8" xfId="55125" xr:uid="{00000000-0005-0000-0000-0000E3D20000}"/>
    <cellStyle name="Обычный 2 2 2 21 9" xfId="55126" xr:uid="{00000000-0005-0000-0000-0000E4D20000}"/>
    <cellStyle name="Обычный 2 2 2 22" xfId="55127" xr:uid="{00000000-0005-0000-0000-0000E5D20000}"/>
    <cellStyle name="Обычный 2 2 2 22 2" xfId="55128" xr:uid="{00000000-0005-0000-0000-0000E6D20000}"/>
    <cellStyle name="Обычный 2 2 2 23" xfId="55129" xr:uid="{00000000-0005-0000-0000-0000E7D20000}"/>
    <cellStyle name="Обычный 2 2 2 23 2" xfId="55130" xr:uid="{00000000-0005-0000-0000-0000E8D20000}"/>
    <cellStyle name="Обычный 2 2 2 23 2 2" xfId="55131" xr:uid="{00000000-0005-0000-0000-0000E9D20000}"/>
    <cellStyle name="Обычный 2 2 2 23 2 2 2" xfId="55132" xr:uid="{00000000-0005-0000-0000-0000EAD20000}"/>
    <cellStyle name="Обычный 2 2 2 23 2 2 2 2" xfId="55133" xr:uid="{00000000-0005-0000-0000-0000EBD20000}"/>
    <cellStyle name="Обычный 2 2 2 23 2 2 2 3" xfId="55134" xr:uid="{00000000-0005-0000-0000-0000ECD20000}"/>
    <cellStyle name="Обычный 2 2 2 23 2 2 2 4" xfId="55135" xr:uid="{00000000-0005-0000-0000-0000EDD20000}"/>
    <cellStyle name="Обычный 2 2 2 23 2 2 2 5" xfId="55136" xr:uid="{00000000-0005-0000-0000-0000EED20000}"/>
    <cellStyle name="Обычный 2 2 2 23 2 2 3" xfId="55137" xr:uid="{00000000-0005-0000-0000-0000EFD20000}"/>
    <cellStyle name="Обычный 2 2 2 23 2 2 4" xfId="55138" xr:uid="{00000000-0005-0000-0000-0000F0D20000}"/>
    <cellStyle name="Обычный 2 2 2 23 2 2 5" xfId="55139" xr:uid="{00000000-0005-0000-0000-0000F1D20000}"/>
    <cellStyle name="Обычный 2 2 2 23 2 3" xfId="55140" xr:uid="{00000000-0005-0000-0000-0000F2D20000}"/>
    <cellStyle name="Обычный 2 2 2 23 2 4" xfId="55141" xr:uid="{00000000-0005-0000-0000-0000F3D20000}"/>
    <cellStyle name="Обычный 2 2 2 23 2 5" xfId="55142" xr:uid="{00000000-0005-0000-0000-0000F4D20000}"/>
    <cellStyle name="Обычный 2 2 2 23 2 6" xfId="55143" xr:uid="{00000000-0005-0000-0000-0000F5D20000}"/>
    <cellStyle name="Обычный 2 2 2 23 3" xfId="55144" xr:uid="{00000000-0005-0000-0000-0000F6D20000}"/>
    <cellStyle name="Обычный 2 2 2 23 4" xfId="55145" xr:uid="{00000000-0005-0000-0000-0000F7D20000}"/>
    <cellStyle name="Обычный 2 2 2 23 4 2" xfId="55146" xr:uid="{00000000-0005-0000-0000-0000F8D20000}"/>
    <cellStyle name="Обычный 2 2 2 23 4 3" xfId="55147" xr:uid="{00000000-0005-0000-0000-0000F9D20000}"/>
    <cellStyle name="Обычный 2 2 2 23 4 4" xfId="55148" xr:uid="{00000000-0005-0000-0000-0000FAD20000}"/>
    <cellStyle name="Обычный 2 2 2 23 4 5" xfId="55149" xr:uid="{00000000-0005-0000-0000-0000FBD20000}"/>
    <cellStyle name="Обычный 2 2 2 23 5" xfId="55150" xr:uid="{00000000-0005-0000-0000-0000FCD20000}"/>
    <cellStyle name="Обычный 2 2 2 23 6" xfId="55151" xr:uid="{00000000-0005-0000-0000-0000FDD20000}"/>
    <cellStyle name="Обычный 2 2 2 23 7" xfId="55152" xr:uid="{00000000-0005-0000-0000-0000FED20000}"/>
    <cellStyle name="Обычный 2 2 2 23 8" xfId="55153" xr:uid="{00000000-0005-0000-0000-0000FFD20000}"/>
    <cellStyle name="Обычный 2 2 2 24" xfId="55154" xr:uid="{00000000-0005-0000-0000-000000D30000}"/>
    <cellStyle name="Обычный 2 2 2 24 2" xfId="55155" xr:uid="{00000000-0005-0000-0000-000001D30000}"/>
    <cellStyle name="Обычный 2 2 2 24 2 2" xfId="55156" xr:uid="{00000000-0005-0000-0000-000002D30000}"/>
    <cellStyle name="Обычный 2 2 2 24 2 2 2" xfId="55157" xr:uid="{00000000-0005-0000-0000-000003D30000}"/>
    <cellStyle name="Обычный 2 2 2 24 2 2 3" xfId="55158" xr:uid="{00000000-0005-0000-0000-000004D30000}"/>
    <cellStyle name="Обычный 2 2 2 24 2 2 4" xfId="55159" xr:uid="{00000000-0005-0000-0000-000005D30000}"/>
    <cellStyle name="Обычный 2 2 2 24 2 2 5" xfId="55160" xr:uid="{00000000-0005-0000-0000-000006D30000}"/>
    <cellStyle name="Обычный 2 2 2 24 2 3" xfId="55161" xr:uid="{00000000-0005-0000-0000-000007D30000}"/>
    <cellStyle name="Обычный 2 2 2 24 2 4" xfId="55162" xr:uid="{00000000-0005-0000-0000-000008D30000}"/>
    <cellStyle name="Обычный 2 2 2 24 2 5" xfId="55163" xr:uid="{00000000-0005-0000-0000-000009D30000}"/>
    <cellStyle name="Обычный 2 2 2 24 3" xfId="55164" xr:uid="{00000000-0005-0000-0000-00000AD30000}"/>
    <cellStyle name="Обычный 2 2 2 24 4" xfId="55165" xr:uid="{00000000-0005-0000-0000-00000BD30000}"/>
    <cellStyle name="Обычный 2 2 2 24 5" xfId="55166" xr:uid="{00000000-0005-0000-0000-00000CD30000}"/>
    <cellStyle name="Обычный 2 2 2 24 6" xfId="55167" xr:uid="{00000000-0005-0000-0000-00000DD30000}"/>
    <cellStyle name="Обычный 2 2 2 24 7" xfId="55168" xr:uid="{00000000-0005-0000-0000-00000ED30000}"/>
    <cellStyle name="Обычный 2 2 2 25" xfId="55169" xr:uid="{00000000-0005-0000-0000-00000FD30000}"/>
    <cellStyle name="Обычный 2 2 2 25 2" xfId="55170" xr:uid="{00000000-0005-0000-0000-000010D30000}"/>
    <cellStyle name="Обычный 2 2 2 25 3" xfId="55171" xr:uid="{00000000-0005-0000-0000-000011D30000}"/>
    <cellStyle name="Обычный 2 2 2 25 4" xfId="55172" xr:uid="{00000000-0005-0000-0000-000012D30000}"/>
    <cellStyle name="Обычный 2 2 2 25 5" xfId="55173" xr:uid="{00000000-0005-0000-0000-000013D30000}"/>
    <cellStyle name="Обычный 2 2 2 25 6" xfId="55174" xr:uid="{00000000-0005-0000-0000-000014D30000}"/>
    <cellStyle name="Обычный 2 2 2 26" xfId="55175" xr:uid="{00000000-0005-0000-0000-000015D30000}"/>
    <cellStyle name="Обычный 2 2 2 26 2" xfId="55176" xr:uid="{00000000-0005-0000-0000-000016D30000}"/>
    <cellStyle name="Обычный 2 2 2 27" xfId="55177" xr:uid="{00000000-0005-0000-0000-000017D30000}"/>
    <cellStyle name="Обычный 2 2 2 27 2" xfId="55178" xr:uid="{00000000-0005-0000-0000-000018D30000}"/>
    <cellStyle name="Обычный 2 2 2 28" xfId="55179" xr:uid="{00000000-0005-0000-0000-000019D30000}"/>
    <cellStyle name="Обычный 2 2 2 28 2" xfId="55180" xr:uid="{00000000-0005-0000-0000-00001AD30000}"/>
    <cellStyle name="Обычный 2 2 2 29" xfId="55181" xr:uid="{00000000-0005-0000-0000-00001BD30000}"/>
    <cellStyle name="Обычный 2 2 2 3" xfId="27564" xr:uid="{00000000-0005-0000-0000-00001CD30000}"/>
    <cellStyle name="Обычный 2 2 2 3 2" xfId="55182" xr:uid="{00000000-0005-0000-0000-00001DD30000}"/>
    <cellStyle name="Обычный 2 2 2 3 2 2" xfId="55183" xr:uid="{00000000-0005-0000-0000-00001ED30000}"/>
    <cellStyle name="Обычный 2 2 2 3 2 3" xfId="55184" xr:uid="{00000000-0005-0000-0000-00001FD30000}"/>
    <cellStyle name="Обычный 2 2 2 30" xfId="55185" xr:uid="{00000000-0005-0000-0000-000020D30000}"/>
    <cellStyle name="Обычный 2 2 2 31" xfId="55186" xr:uid="{00000000-0005-0000-0000-000021D30000}"/>
    <cellStyle name="Обычный 2 2 2 32" xfId="55187" xr:uid="{00000000-0005-0000-0000-000022D30000}"/>
    <cellStyle name="Обычный 2 2 2 33" xfId="55188" xr:uid="{00000000-0005-0000-0000-000023D30000}"/>
    <cellStyle name="Обычный 2 2 2 34" xfId="55189" xr:uid="{00000000-0005-0000-0000-000024D30000}"/>
    <cellStyle name="Обычный 2 2 2 35" xfId="55190" xr:uid="{00000000-0005-0000-0000-000025D30000}"/>
    <cellStyle name="Обычный 2 2 2 36" xfId="55191" xr:uid="{00000000-0005-0000-0000-000026D30000}"/>
    <cellStyle name="Обычный 2 2 2 37" xfId="55192" xr:uid="{00000000-0005-0000-0000-000027D30000}"/>
    <cellStyle name="Обычный 2 2 2 38" xfId="55193" xr:uid="{00000000-0005-0000-0000-000028D30000}"/>
    <cellStyle name="Обычный 2 2 2 39" xfId="55194" xr:uid="{00000000-0005-0000-0000-000029D30000}"/>
    <cellStyle name="Обычный 2 2 2 4" xfId="55195" xr:uid="{00000000-0005-0000-0000-00002AD30000}"/>
    <cellStyle name="Обычный 2 2 2 4 2" xfId="55196" xr:uid="{00000000-0005-0000-0000-00002BD30000}"/>
    <cellStyle name="Обычный 2 2 2 4 2 2" xfId="55197" xr:uid="{00000000-0005-0000-0000-00002CD30000}"/>
    <cellStyle name="Обычный 2 2 2 4 2 3" xfId="55198" xr:uid="{00000000-0005-0000-0000-00002DD30000}"/>
    <cellStyle name="Обычный 2 2 2 40" xfId="55199" xr:uid="{00000000-0005-0000-0000-00002ED30000}"/>
    <cellStyle name="Обычный 2 2 2 41" xfId="55200" xr:uid="{00000000-0005-0000-0000-00002FD30000}"/>
    <cellStyle name="Обычный 2 2 2 42" xfId="55201" xr:uid="{00000000-0005-0000-0000-000030D30000}"/>
    <cellStyle name="Обычный 2 2 2 43" xfId="55202" xr:uid="{00000000-0005-0000-0000-000031D30000}"/>
    <cellStyle name="Обычный 2 2 2 44" xfId="55203" xr:uid="{00000000-0005-0000-0000-000032D30000}"/>
    <cellStyle name="Обычный 2 2 2 45" xfId="55204" xr:uid="{00000000-0005-0000-0000-000033D30000}"/>
    <cellStyle name="Обычный 2 2 2 46" xfId="55205" xr:uid="{00000000-0005-0000-0000-000034D30000}"/>
    <cellStyle name="Обычный 2 2 2 47" xfId="55206" xr:uid="{00000000-0005-0000-0000-000035D30000}"/>
    <cellStyle name="Обычный 2 2 2 48" xfId="55207" xr:uid="{00000000-0005-0000-0000-000036D30000}"/>
    <cellStyle name="Обычный 2 2 2 49" xfId="55208" xr:uid="{00000000-0005-0000-0000-000037D30000}"/>
    <cellStyle name="Обычный 2 2 2 5" xfId="55209" xr:uid="{00000000-0005-0000-0000-000038D30000}"/>
    <cellStyle name="Обычный 2 2 2 5 2" xfId="55210" xr:uid="{00000000-0005-0000-0000-000039D30000}"/>
    <cellStyle name="Обычный 2 2 2 5 2 2" xfId="55211" xr:uid="{00000000-0005-0000-0000-00003AD30000}"/>
    <cellStyle name="Обычный 2 2 2 5 2 3" xfId="55212" xr:uid="{00000000-0005-0000-0000-00003BD30000}"/>
    <cellStyle name="Обычный 2 2 2 50" xfId="55213" xr:uid="{00000000-0005-0000-0000-00003CD30000}"/>
    <cellStyle name="Обычный 2 2 2 51" xfId="55214" xr:uid="{00000000-0005-0000-0000-00003DD30000}"/>
    <cellStyle name="Обычный 2 2 2 52" xfId="55215" xr:uid="{00000000-0005-0000-0000-00003ED30000}"/>
    <cellStyle name="Обычный 2 2 2 53" xfId="55216" xr:uid="{00000000-0005-0000-0000-00003FD30000}"/>
    <cellStyle name="Обычный 2 2 2 54" xfId="55217" xr:uid="{00000000-0005-0000-0000-000040D30000}"/>
    <cellStyle name="Обычный 2 2 2 55" xfId="55218" xr:uid="{00000000-0005-0000-0000-000041D30000}"/>
    <cellStyle name="Обычный 2 2 2 56" xfId="55219" xr:uid="{00000000-0005-0000-0000-000042D30000}"/>
    <cellStyle name="Обычный 2 2 2 56 2" xfId="55220" xr:uid="{00000000-0005-0000-0000-000043D30000}"/>
    <cellStyle name="Обычный 2 2 2 56 3" xfId="55221" xr:uid="{00000000-0005-0000-0000-000044D30000}"/>
    <cellStyle name="Обычный 2 2 2 57" xfId="55222" xr:uid="{00000000-0005-0000-0000-000045D30000}"/>
    <cellStyle name="Обычный 2 2 2 6" xfId="55223" xr:uid="{00000000-0005-0000-0000-000046D30000}"/>
    <cellStyle name="Обычный 2 2 2 6 2" xfId="55224" xr:uid="{00000000-0005-0000-0000-000047D30000}"/>
    <cellStyle name="Обычный 2 2 2 6 2 2" xfId="55225" xr:uid="{00000000-0005-0000-0000-000048D30000}"/>
    <cellStyle name="Обычный 2 2 2 6 2 3" xfId="55226" xr:uid="{00000000-0005-0000-0000-000049D30000}"/>
    <cellStyle name="Обычный 2 2 2 7" xfId="55227" xr:uid="{00000000-0005-0000-0000-00004AD30000}"/>
    <cellStyle name="Обычный 2 2 2 7 2" xfId="55228" xr:uid="{00000000-0005-0000-0000-00004BD30000}"/>
    <cellStyle name="Обычный 2 2 2 8" xfId="55229" xr:uid="{00000000-0005-0000-0000-00004CD30000}"/>
    <cellStyle name="Обычный 2 2 2 8 2" xfId="55230" xr:uid="{00000000-0005-0000-0000-00004DD30000}"/>
    <cellStyle name="Обычный 2 2 2 9" xfId="55231" xr:uid="{00000000-0005-0000-0000-00004ED30000}"/>
    <cellStyle name="Обычный 2 2 2 9 2" xfId="55232" xr:uid="{00000000-0005-0000-0000-00004FD30000}"/>
    <cellStyle name="Обычный 2 2 2_2013Прогноз" xfId="27565" xr:uid="{00000000-0005-0000-0000-000050D30000}"/>
    <cellStyle name="Обычный 2 2 20" xfId="55233" xr:uid="{00000000-0005-0000-0000-000051D30000}"/>
    <cellStyle name="Обычный 2 2 21" xfId="55234" xr:uid="{00000000-0005-0000-0000-000052D30000}"/>
    <cellStyle name="Обычный 2 2 21 2" xfId="55235" xr:uid="{00000000-0005-0000-0000-000053D30000}"/>
    <cellStyle name="Обычный 2 2 21 2 2" xfId="55236" xr:uid="{00000000-0005-0000-0000-000054D30000}"/>
    <cellStyle name="Обычный 2 2 21 2 2 2" xfId="55237" xr:uid="{00000000-0005-0000-0000-000055D30000}"/>
    <cellStyle name="Обычный 2 2 21 2 2 2 2" xfId="55238" xr:uid="{00000000-0005-0000-0000-000056D30000}"/>
    <cellStyle name="Обычный 2 2 21 2 2 2 2 2" xfId="55239" xr:uid="{00000000-0005-0000-0000-000057D30000}"/>
    <cellStyle name="Обычный 2 2 21 2 2 2 2 3" xfId="55240" xr:uid="{00000000-0005-0000-0000-000058D30000}"/>
    <cellStyle name="Обычный 2 2 21 2 2 2 2 4" xfId="55241" xr:uid="{00000000-0005-0000-0000-000059D30000}"/>
    <cellStyle name="Обычный 2 2 21 2 2 2 2 5" xfId="55242" xr:uid="{00000000-0005-0000-0000-00005AD30000}"/>
    <cellStyle name="Обычный 2 2 21 2 2 2 3" xfId="55243" xr:uid="{00000000-0005-0000-0000-00005BD30000}"/>
    <cellStyle name="Обычный 2 2 21 2 2 2 4" xfId="55244" xr:uid="{00000000-0005-0000-0000-00005CD30000}"/>
    <cellStyle name="Обычный 2 2 21 2 2 2 5" xfId="55245" xr:uid="{00000000-0005-0000-0000-00005DD30000}"/>
    <cellStyle name="Обычный 2 2 21 2 2 3" xfId="55246" xr:uid="{00000000-0005-0000-0000-00005ED30000}"/>
    <cellStyle name="Обычный 2 2 21 2 2 4" xfId="55247" xr:uid="{00000000-0005-0000-0000-00005FD30000}"/>
    <cellStyle name="Обычный 2 2 21 2 2 5" xfId="55248" xr:uid="{00000000-0005-0000-0000-000060D30000}"/>
    <cellStyle name="Обычный 2 2 21 2 2 6" xfId="55249" xr:uid="{00000000-0005-0000-0000-000061D30000}"/>
    <cellStyle name="Обычный 2 2 21 2 3" xfId="55250" xr:uid="{00000000-0005-0000-0000-000062D30000}"/>
    <cellStyle name="Обычный 2 2 21 2 4" xfId="55251" xr:uid="{00000000-0005-0000-0000-000063D30000}"/>
    <cellStyle name="Обычный 2 2 21 2 4 2" xfId="55252" xr:uid="{00000000-0005-0000-0000-000064D30000}"/>
    <cellStyle name="Обычный 2 2 21 2 4 3" xfId="55253" xr:uid="{00000000-0005-0000-0000-000065D30000}"/>
    <cellStyle name="Обычный 2 2 21 2 4 4" xfId="55254" xr:uid="{00000000-0005-0000-0000-000066D30000}"/>
    <cellStyle name="Обычный 2 2 21 2 4 5" xfId="55255" xr:uid="{00000000-0005-0000-0000-000067D30000}"/>
    <cellStyle name="Обычный 2 2 21 2 5" xfId="55256" xr:uid="{00000000-0005-0000-0000-000068D30000}"/>
    <cellStyle name="Обычный 2 2 21 2 6" xfId="55257" xr:uid="{00000000-0005-0000-0000-000069D30000}"/>
    <cellStyle name="Обычный 2 2 21 2 7" xfId="55258" xr:uid="{00000000-0005-0000-0000-00006AD30000}"/>
    <cellStyle name="Обычный 2 2 21 3" xfId="55259" xr:uid="{00000000-0005-0000-0000-00006BD30000}"/>
    <cellStyle name="Обычный 2 2 21 4" xfId="55260" xr:uid="{00000000-0005-0000-0000-00006CD30000}"/>
    <cellStyle name="Обычный 2 2 21 4 2" xfId="55261" xr:uid="{00000000-0005-0000-0000-00006DD30000}"/>
    <cellStyle name="Обычный 2 2 21 4 2 2" xfId="55262" xr:uid="{00000000-0005-0000-0000-00006ED30000}"/>
    <cellStyle name="Обычный 2 2 21 4 2 2 2" xfId="55263" xr:uid="{00000000-0005-0000-0000-00006FD30000}"/>
    <cellStyle name="Обычный 2 2 21 4 2 2 3" xfId="55264" xr:uid="{00000000-0005-0000-0000-000070D30000}"/>
    <cellStyle name="Обычный 2 2 21 4 2 2 4" xfId="55265" xr:uid="{00000000-0005-0000-0000-000071D30000}"/>
    <cellStyle name="Обычный 2 2 21 4 2 2 5" xfId="55266" xr:uid="{00000000-0005-0000-0000-000072D30000}"/>
    <cellStyle name="Обычный 2 2 21 4 2 3" xfId="55267" xr:uid="{00000000-0005-0000-0000-000073D30000}"/>
    <cellStyle name="Обычный 2 2 21 4 2 4" xfId="55268" xr:uid="{00000000-0005-0000-0000-000074D30000}"/>
    <cellStyle name="Обычный 2 2 21 4 2 5" xfId="55269" xr:uid="{00000000-0005-0000-0000-000075D30000}"/>
    <cellStyle name="Обычный 2 2 21 4 3" xfId="55270" xr:uid="{00000000-0005-0000-0000-000076D30000}"/>
    <cellStyle name="Обычный 2 2 21 4 4" xfId="55271" xr:uid="{00000000-0005-0000-0000-000077D30000}"/>
    <cellStyle name="Обычный 2 2 21 4 5" xfId="55272" xr:uid="{00000000-0005-0000-0000-000078D30000}"/>
    <cellStyle name="Обычный 2 2 21 4 6" xfId="55273" xr:uid="{00000000-0005-0000-0000-000079D30000}"/>
    <cellStyle name="Обычный 2 2 21 5" xfId="55274" xr:uid="{00000000-0005-0000-0000-00007AD30000}"/>
    <cellStyle name="Обычный 2 2 21 5 2" xfId="55275" xr:uid="{00000000-0005-0000-0000-00007BD30000}"/>
    <cellStyle name="Обычный 2 2 21 5 3" xfId="55276" xr:uid="{00000000-0005-0000-0000-00007CD30000}"/>
    <cellStyle name="Обычный 2 2 21 5 4" xfId="55277" xr:uid="{00000000-0005-0000-0000-00007DD30000}"/>
    <cellStyle name="Обычный 2 2 21 5 5" xfId="55278" xr:uid="{00000000-0005-0000-0000-00007ED30000}"/>
    <cellStyle name="Обычный 2 2 21 6" xfId="55279" xr:uid="{00000000-0005-0000-0000-00007FD30000}"/>
    <cellStyle name="Обычный 2 2 21 7" xfId="55280" xr:uid="{00000000-0005-0000-0000-000080D30000}"/>
    <cellStyle name="Обычный 2 2 21 8" xfId="55281" xr:uid="{00000000-0005-0000-0000-000081D30000}"/>
    <cellStyle name="Обычный 2 2 22" xfId="55282" xr:uid="{00000000-0005-0000-0000-000082D30000}"/>
    <cellStyle name="Обычный 2 2 23" xfId="55283" xr:uid="{00000000-0005-0000-0000-000083D30000}"/>
    <cellStyle name="Обычный 2 2 23 2" xfId="55284" xr:uid="{00000000-0005-0000-0000-000084D30000}"/>
    <cellStyle name="Обычный 2 2 23 2 2" xfId="55285" xr:uid="{00000000-0005-0000-0000-000085D30000}"/>
    <cellStyle name="Обычный 2 2 23 2 2 2" xfId="55286" xr:uid="{00000000-0005-0000-0000-000086D30000}"/>
    <cellStyle name="Обычный 2 2 23 2 2 2 2" xfId="55287" xr:uid="{00000000-0005-0000-0000-000087D30000}"/>
    <cellStyle name="Обычный 2 2 23 2 2 2 3" xfId="55288" xr:uid="{00000000-0005-0000-0000-000088D30000}"/>
    <cellStyle name="Обычный 2 2 23 2 2 2 4" xfId="55289" xr:uid="{00000000-0005-0000-0000-000089D30000}"/>
    <cellStyle name="Обычный 2 2 23 2 2 2 5" xfId="55290" xr:uid="{00000000-0005-0000-0000-00008AD30000}"/>
    <cellStyle name="Обычный 2 2 23 2 2 3" xfId="55291" xr:uid="{00000000-0005-0000-0000-00008BD30000}"/>
    <cellStyle name="Обычный 2 2 23 2 2 4" xfId="55292" xr:uid="{00000000-0005-0000-0000-00008CD30000}"/>
    <cellStyle name="Обычный 2 2 23 2 2 5" xfId="55293" xr:uid="{00000000-0005-0000-0000-00008DD30000}"/>
    <cellStyle name="Обычный 2 2 23 2 3" xfId="55294" xr:uid="{00000000-0005-0000-0000-00008ED30000}"/>
    <cellStyle name="Обычный 2 2 23 2 4" xfId="55295" xr:uid="{00000000-0005-0000-0000-00008FD30000}"/>
    <cellStyle name="Обычный 2 2 23 2 5" xfId="55296" xr:uid="{00000000-0005-0000-0000-000090D30000}"/>
    <cellStyle name="Обычный 2 2 23 2 6" xfId="55297" xr:uid="{00000000-0005-0000-0000-000091D30000}"/>
    <cellStyle name="Обычный 2 2 23 3" xfId="55298" xr:uid="{00000000-0005-0000-0000-000092D30000}"/>
    <cellStyle name="Обычный 2 2 23 4" xfId="55299" xr:uid="{00000000-0005-0000-0000-000093D30000}"/>
    <cellStyle name="Обычный 2 2 23 4 2" xfId="55300" xr:uid="{00000000-0005-0000-0000-000094D30000}"/>
    <cellStyle name="Обычный 2 2 23 4 3" xfId="55301" xr:uid="{00000000-0005-0000-0000-000095D30000}"/>
    <cellStyle name="Обычный 2 2 23 4 4" xfId="55302" xr:uid="{00000000-0005-0000-0000-000096D30000}"/>
    <cellStyle name="Обычный 2 2 23 4 5" xfId="55303" xr:uid="{00000000-0005-0000-0000-000097D30000}"/>
    <cellStyle name="Обычный 2 2 23 5" xfId="55304" xr:uid="{00000000-0005-0000-0000-000098D30000}"/>
    <cellStyle name="Обычный 2 2 23 6" xfId="55305" xr:uid="{00000000-0005-0000-0000-000099D30000}"/>
    <cellStyle name="Обычный 2 2 23 7" xfId="55306" xr:uid="{00000000-0005-0000-0000-00009AD30000}"/>
    <cellStyle name="Обычный 2 2 24" xfId="55307" xr:uid="{00000000-0005-0000-0000-00009BD30000}"/>
    <cellStyle name="Обычный 2 2 24 2" xfId="55308" xr:uid="{00000000-0005-0000-0000-00009CD30000}"/>
    <cellStyle name="Обычный 2 2 24 2 2" xfId="55309" xr:uid="{00000000-0005-0000-0000-00009DD30000}"/>
    <cellStyle name="Обычный 2 2 24 2 2 2" xfId="55310" xr:uid="{00000000-0005-0000-0000-00009ED30000}"/>
    <cellStyle name="Обычный 2 2 24 2 2 3" xfId="55311" xr:uid="{00000000-0005-0000-0000-00009FD30000}"/>
    <cellStyle name="Обычный 2 2 24 2 2 4" xfId="55312" xr:uid="{00000000-0005-0000-0000-0000A0D30000}"/>
    <cellStyle name="Обычный 2 2 24 2 2 5" xfId="55313" xr:uid="{00000000-0005-0000-0000-0000A1D30000}"/>
    <cellStyle name="Обычный 2 2 24 2 3" xfId="55314" xr:uid="{00000000-0005-0000-0000-0000A2D30000}"/>
    <cellStyle name="Обычный 2 2 24 2 4" xfId="55315" xr:uid="{00000000-0005-0000-0000-0000A3D30000}"/>
    <cellStyle name="Обычный 2 2 24 2 5" xfId="55316" xr:uid="{00000000-0005-0000-0000-0000A4D30000}"/>
    <cellStyle name="Обычный 2 2 24 3" xfId="55317" xr:uid="{00000000-0005-0000-0000-0000A5D30000}"/>
    <cellStyle name="Обычный 2 2 24 4" xfId="55318" xr:uid="{00000000-0005-0000-0000-0000A6D30000}"/>
    <cellStyle name="Обычный 2 2 24 5" xfId="55319" xr:uid="{00000000-0005-0000-0000-0000A7D30000}"/>
    <cellStyle name="Обычный 2 2 24 6" xfId="55320" xr:uid="{00000000-0005-0000-0000-0000A8D30000}"/>
    <cellStyle name="Обычный 2 2 25" xfId="55321" xr:uid="{00000000-0005-0000-0000-0000A9D30000}"/>
    <cellStyle name="Обычный 2 2 25 2" xfId="55322" xr:uid="{00000000-0005-0000-0000-0000AAD30000}"/>
    <cellStyle name="Обычный 2 2 25 3" xfId="55323" xr:uid="{00000000-0005-0000-0000-0000ABD30000}"/>
    <cellStyle name="Обычный 2 2 25 4" xfId="55324" xr:uid="{00000000-0005-0000-0000-0000ACD30000}"/>
    <cellStyle name="Обычный 2 2 25 5" xfId="55325" xr:uid="{00000000-0005-0000-0000-0000ADD30000}"/>
    <cellStyle name="Обычный 2 2 26" xfId="55326" xr:uid="{00000000-0005-0000-0000-0000AED30000}"/>
    <cellStyle name="Обычный 2 2 27" xfId="55327" xr:uid="{00000000-0005-0000-0000-0000AFD30000}"/>
    <cellStyle name="Обычный 2 2 28" xfId="55328" xr:uid="{00000000-0005-0000-0000-0000B0D30000}"/>
    <cellStyle name="Обычный 2 2 29" xfId="55329" xr:uid="{00000000-0005-0000-0000-0000B1D30000}"/>
    <cellStyle name="Обычный 2 2 3" xfId="27566" xr:uid="{00000000-0005-0000-0000-0000B2D30000}"/>
    <cellStyle name="Обычный 2 2 3 10" xfId="55330" xr:uid="{00000000-0005-0000-0000-0000B3D30000}"/>
    <cellStyle name="Обычный 2 2 3 10 2" xfId="55331" xr:uid="{00000000-0005-0000-0000-0000B4D30000}"/>
    <cellStyle name="Обычный 2 2 3 10 2 2" xfId="55332" xr:uid="{00000000-0005-0000-0000-0000B5D30000}"/>
    <cellStyle name="Обычный 2 2 3 10 2 2 2" xfId="55333" xr:uid="{00000000-0005-0000-0000-0000B6D30000}"/>
    <cellStyle name="Обычный 2 2 3 10 2 2 2 2" xfId="55334" xr:uid="{00000000-0005-0000-0000-0000B7D30000}"/>
    <cellStyle name="Обычный 2 2 3 10 2 2 2 3" xfId="55335" xr:uid="{00000000-0005-0000-0000-0000B8D30000}"/>
    <cellStyle name="Обычный 2 2 3 10 2 2 2 4" xfId="55336" xr:uid="{00000000-0005-0000-0000-0000B9D30000}"/>
    <cellStyle name="Обычный 2 2 3 10 2 2 2 5" xfId="55337" xr:uid="{00000000-0005-0000-0000-0000BAD30000}"/>
    <cellStyle name="Обычный 2 2 3 10 2 2 3" xfId="55338" xr:uid="{00000000-0005-0000-0000-0000BBD30000}"/>
    <cellStyle name="Обычный 2 2 3 10 2 2 4" xfId="55339" xr:uid="{00000000-0005-0000-0000-0000BCD30000}"/>
    <cellStyle name="Обычный 2 2 3 10 2 2 5" xfId="55340" xr:uid="{00000000-0005-0000-0000-0000BDD30000}"/>
    <cellStyle name="Обычный 2 2 3 10 2 3" xfId="55341" xr:uid="{00000000-0005-0000-0000-0000BED30000}"/>
    <cellStyle name="Обычный 2 2 3 10 2 4" xfId="55342" xr:uid="{00000000-0005-0000-0000-0000BFD30000}"/>
    <cellStyle name="Обычный 2 2 3 10 2 5" xfId="55343" xr:uid="{00000000-0005-0000-0000-0000C0D30000}"/>
    <cellStyle name="Обычный 2 2 3 10 2 6" xfId="55344" xr:uid="{00000000-0005-0000-0000-0000C1D30000}"/>
    <cellStyle name="Обычный 2 2 3 10 3" xfId="55345" xr:uid="{00000000-0005-0000-0000-0000C2D30000}"/>
    <cellStyle name="Обычный 2 2 3 10 4" xfId="55346" xr:uid="{00000000-0005-0000-0000-0000C3D30000}"/>
    <cellStyle name="Обычный 2 2 3 10 4 2" xfId="55347" xr:uid="{00000000-0005-0000-0000-0000C4D30000}"/>
    <cellStyle name="Обычный 2 2 3 10 4 3" xfId="55348" xr:uid="{00000000-0005-0000-0000-0000C5D30000}"/>
    <cellStyle name="Обычный 2 2 3 10 4 4" xfId="55349" xr:uid="{00000000-0005-0000-0000-0000C6D30000}"/>
    <cellStyle name="Обычный 2 2 3 10 4 5" xfId="55350" xr:uid="{00000000-0005-0000-0000-0000C7D30000}"/>
    <cellStyle name="Обычный 2 2 3 10 5" xfId="55351" xr:uid="{00000000-0005-0000-0000-0000C8D30000}"/>
    <cellStyle name="Обычный 2 2 3 10 6" xfId="55352" xr:uid="{00000000-0005-0000-0000-0000C9D30000}"/>
    <cellStyle name="Обычный 2 2 3 10 7" xfId="55353" xr:uid="{00000000-0005-0000-0000-0000CAD30000}"/>
    <cellStyle name="Обычный 2 2 3 11" xfId="55354" xr:uid="{00000000-0005-0000-0000-0000CBD30000}"/>
    <cellStyle name="Обычный 2 2 3 11 2" xfId="55355" xr:uid="{00000000-0005-0000-0000-0000CCD30000}"/>
    <cellStyle name="Обычный 2 2 3 11 2 2" xfId="55356" xr:uid="{00000000-0005-0000-0000-0000CDD30000}"/>
    <cellStyle name="Обычный 2 2 3 11 2 2 2" xfId="55357" xr:uid="{00000000-0005-0000-0000-0000CED30000}"/>
    <cellStyle name="Обычный 2 2 3 11 2 2 3" xfId="55358" xr:uid="{00000000-0005-0000-0000-0000CFD30000}"/>
    <cellStyle name="Обычный 2 2 3 11 2 2 4" xfId="55359" xr:uid="{00000000-0005-0000-0000-0000D0D30000}"/>
    <cellStyle name="Обычный 2 2 3 11 2 2 5" xfId="55360" xr:uid="{00000000-0005-0000-0000-0000D1D30000}"/>
    <cellStyle name="Обычный 2 2 3 11 2 3" xfId="55361" xr:uid="{00000000-0005-0000-0000-0000D2D30000}"/>
    <cellStyle name="Обычный 2 2 3 11 2 4" xfId="55362" xr:uid="{00000000-0005-0000-0000-0000D3D30000}"/>
    <cellStyle name="Обычный 2 2 3 11 2 5" xfId="55363" xr:uid="{00000000-0005-0000-0000-0000D4D30000}"/>
    <cellStyle name="Обычный 2 2 3 11 3" xfId="55364" xr:uid="{00000000-0005-0000-0000-0000D5D30000}"/>
    <cellStyle name="Обычный 2 2 3 11 4" xfId="55365" xr:uid="{00000000-0005-0000-0000-0000D6D30000}"/>
    <cellStyle name="Обычный 2 2 3 11 5" xfId="55366" xr:uid="{00000000-0005-0000-0000-0000D7D30000}"/>
    <cellStyle name="Обычный 2 2 3 11 6" xfId="55367" xr:uid="{00000000-0005-0000-0000-0000D8D30000}"/>
    <cellStyle name="Обычный 2 2 3 12" xfId="55368" xr:uid="{00000000-0005-0000-0000-0000D9D30000}"/>
    <cellStyle name="Обычный 2 2 3 12 2" xfId="55369" xr:uid="{00000000-0005-0000-0000-0000DAD30000}"/>
    <cellStyle name="Обычный 2 2 3 12 3" xfId="55370" xr:uid="{00000000-0005-0000-0000-0000DBD30000}"/>
    <cellStyle name="Обычный 2 2 3 12 4" xfId="55371" xr:uid="{00000000-0005-0000-0000-0000DCD30000}"/>
    <cellStyle name="Обычный 2 2 3 12 5" xfId="55372" xr:uid="{00000000-0005-0000-0000-0000DDD30000}"/>
    <cellStyle name="Обычный 2 2 3 13" xfId="55373" xr:uid="{00000000-0005-0000-0000-0000DED30000}"/>
    <cellStyle name="Обычный 2 2 3 14" xfId="55374" xr:uid="{00000000-0005-0000-0000-0000DFD30000}"/>
    <cellStyle name="Обычный 2 2 3 15" xfId="55375" xr:uid="{00000000-0005-0000-0000-0000E0D30000}"/>
    <cellStyle name="Обычный 2 2 3 2" xfId="27567" xr:uid="{00000000-0005-0000-0000-0000E1D30000}"/>
    <cellStyle name="Обычный 2 2 3 2 10" xfId="55376" xr:uid="{00000000-0005-0000-0000-0000E2D30000}"/>
    <cellStyle name="Обычный 2 2 3 2 2" xfId="55377" xr:uid="{00000000-0005-0000-0000-0000E3D30000}"/>
    <cellStyle name="Обычный 2 2 3 2 2 2" xfId="55378" xr:uid="{00000000-0005-0000-0000-0000E4D30000}"/>
    <cellStyle name="Обычный 2 2 3 2 2 2 2" xfId="55379" xr:uid="{00000000-0005-0000-0000-0000E5D30000}"/>
    <cellStyle name="Обычный 2 2 3 2 2 2 2 2" xfId="55380" xr:uid="{00000000-0005-0000-0000-0000E6D30000}"/>
    <cellStyle name="Обычный 2 2 3 2 2 2 2 2 2" xfId="55381" xr:uid="{00000000-0005-0000-0000-0000E7D30000}"/>
    <cellStyle name="Обычный 2 2 3 2 2 2 2 2 2 2" xfId="55382" xr:uid="{00000000-0005-0000-0000-0000E8D30000}"/>
    <cellStyle name="Обычный 2 2 3 2 2 2 2 2 2 3" xfId="55383" xr:uid="{00000000-0005-0000-0000-0000E9D30000}"/>
    <cellStyle name="Обычный 2 2 3 2 2 2 2 2 2 4" xfId="55384" xr:uid="{00000000-0005-0000-0000-0000EAD30000}"/>
    <cellStyle name="Обычный 2 2 3 2 2 2 2 2 2 5" xfId="55385" xr:uid="{00000000-0005-0000-0000-0000EBD30000}"/>
    <cellStyle name="Обычный 2 2 3 2 2 2 2 2 3" xfId="55386" xr:uid="{00000000-0005-0000-0000-0000ECD30000}"/>
    <cellStyle name="Обычный 2 2 3 2 2 2 2 2 4" xfId="55387" xr:uid="{00000000-0005-0000-0000-0000EDD30000}"/>
    <cellStyle name="Обычный 2 2 3 2 2 2 2 2 5" xfId="55388" xr:uid="{00000000-0005-0000-0000-0000EED30000}"/>
    <cellStyle name="Обычный 2 2 3 2 2 2 2 3" xfId="55389" xr:uid="{00000000-0005-0000-0000-0000EFD30000}"/>
    <cellStyle name="Обычный 2 2 3 2 2 2 2 4" xfId="55390" xr:uid="{00000000-0005-0000-0000-0000F0D30000}"/>
    <cellStyle name="Обычный 2 2 3 2 2 2 2 5" xfId="55391" xr:uid="{00000000-0005-0000-0000-0000F1D30000}"/>
    <cellStyle name="Обычный 2 2 3 2 2 2 2 6" xfId="55392" xr:uid="{00000000-0005-0000-0000-0000F2D30000}"/>
    <cellStyle name="Обычный 2 2 3 2 2 2 3" xfId="55393" xr:uid="{00000000-0005-0000-0000-0000F3D30000}"/>
    <cellStyle name="Обычный 2 2 3 2 2 2 4" xfId="55394" xr:uid="{00000000-0005-0000-0000-0000F4D30000}"/>
    <cellStyle name="Обычный 2 2 3 2 2 2 4 2" xfId="55395" xr:uid="{00000000-0005-0000-0000-0000F5D30000}"/>
    <cellStyle name="Обычный 2 2 3 2 2 2 4 3" xfId="55396" xr:uid="{00000000-0005-0000-0000-0000F6D30000}"/>
    <cellStyle name="Обычный 2 2 3 2 2 2 4 4" xfId="55397" xr:uid="{00000000-0005-0000-0000-0000F7D30000}"/>
    <cellStyle name="Обычный 2 2 3 2 2 2 4 5" xfId="55398" xr:uid="{00000000-0005-0000-0000-0000F8D30000}"/>
    <cellStyle name="Обычный 2 2 3 2 2 2 5" xfId="55399" xr:uid="{00000000-0005-0000-0000-0000F9D30000}"/>
    <cellStyle name="Обычный 2 2 3 2 2 2 6" xfId="55400" xr:uid="{00000000-0005-0000-0000-0000FAD30000}"/>
    <cellStyle name="Обычный 2 2 3 2 2 2 7" xfId="55401" xr:uid="{00000000-0005-0000-0000-0000FBD30000}"/>
    <cellStyle name="Обычный 2 2 3 2 2 3" xfId="55402" xr:uid="{00000000-0005-0000-0000-0000FCD30000}"/>
    <cellStyle name="Обычный 2 2 3 2 2 4" xfId="55403" xr:uid="{00000000-0005-0000-0000-0000FDD30000}"/>
    <cellStyle name="Обычный 2 2 3 2 2 4 2" xfId="55404" xr:uid="{00000000-0005-0000-0000-0000FED30000}"/>
    <cellStyle name="Обычный 2 2 3 2 2 4 2 2" xfId="55405" xr:uid="{00000000-0005-0000-0000-0000FFD30000}"/>
    <cellStyle name="Обычный 2 2 3 2 2 4 2 2 2" xfId="55406" xr:uid="{00000000-0005-0000-0000-000000D40000}"/>
    <cellStyle name="Обычный 2 2 3 2 2 4 2 2 3" xfId="55407" xr:uid="{00000000-0005-0000-0000-000001D40000}"/>
    <cellStyle name="Обычный 2 2 3 2 2 4 2 2 4" xfId="55408" xr:uid="{00000000-0005-0000-0000-000002D40000}"/>
    <cellStyle name="Обычный 2 2 3 2 2 4 2 2 5" xfId="55409" xr:uid="{00000000-0005-0000-0000-000003D40000}"/>
    <cellStyle name="Обычный 2 2 3 2 2 4 2 3" xfId="55410" xr:uid="{00000000-0005-0000-0000-000004D40000}"/>
    <cellStyle name="Обычный 2 2 3 2 2 4 2 4" xfId="55411" xr:uid="{00000000-0005-0000-0000-000005D40000}"/>
    <cellStyle name="Обычный 2 2 3 2 2 4 2 5" xfId="55412" xr:uid="{00000000-0005-0000-0000-000006D40000}"/>
    <cellStyle name="Обычный 2 2 3 2 2 4 3" xfId="55413" xr:uid="{00000000-0005-0000-0000-000007D40000}"/>
    <cellStyle name="Обычный 2 2 3 2 2 4 4" xfId="55414" xr:uid="{00000000-0005-0000-0000-000008D40000}"/>
    <cellStyle name="Обычный 2 2 3 2 2 4 5" xfId="55415" xr:uid="{00000000-0005-0000-0000-000009D40000}"/>
    <cellStyle name="Обычный 2 2 3 2 2 4 6" xfId="55416" xr:uid="{00000000-0005-0000-0000-00000AD40000}"/>
    <cellStyle name="Обычный 2 2 3 2 2 5" xfId="55417" xr:uid="{00000000-0005-0000-0000-00000BD40000}"/>
    <cellStyle name="Обычный 2 2 3 2 2 5 2" xfId="55418" xr:uid="{00000000-0005-0000-0000-00000CD40000}"/>
    <cellStyle name="Обычный 2 2 3 2 2 5 3" xfId="55419" xr:uid="{00000000-0005-0000-0000-00000DD40000}"/>
    <cellStyle name="Обычный 2 2 3 2 2 5 4" xfId="55420" xr:uid="{00000000-0005-0000-0000-00000ED40000}"/>
    <cellStyle name="Обычный 2 2 3 2 2 5 5" xfId="55421" xr:uid="{00000000-0005-0000-0000-00000FD40000}"/>
    <cellStyle name="Обычный 2 2 3 2 2 6" xfId="55422" xr:uid="{00000000-0005-0000-0000-000010D40000}"/>
    <cellStyle name="Обычный 2 2 3 2 2 7" xfId="55423" xr:uid="{00000000-0005-0000-0000-000011D40000}"/>
    <cellStyle name="Обычный 2 2 3 2 2 8" xfId="55424" xr:uid="{00000000-0005-0000-0000-000012D40000}"/>
    <cellStyle name="Обычный 2 2 3 2 2 9" xfId="55425" xr:uid="{00000000-0005-0000-0000-000013D40000}"/>
    <cellStyle name="Обычный 2 2 3 2 3" xfId="55426" xr:uid="{00000000-0005-0000-0000-000014D40000}"/>
    <cellStyle name="Обычный 2 2 3 2 4" xfId="55427" xr:uid="{00000000-0005-0000-0000-000015D40000}"/>
    <cellStyle name="Обычный 2 2 3 2 5" xfId="55428" xr:uid="{00000000-0005-0000-0000-000016D40000}"/>
    <cellStyle name="Обычный 2 2 3 2 5 2" xfId="55429" xr:uid="{00000000-0005-0000-0000-000017D40000}"/>
    <cellStyle name="Обычный 2 2 3 2 5 2 2" xfId="55430" xr:uid="{00000000-0005-0000-0000-000018D40000}"/>
    <cellStyle name="Обычный 2 2 3 2 5 2 2 2" xfId="55431" xr:uid="{00000000-0005-0000-0000-000019D40000}"/>
    <cellStyle name="Обычный 2 2 3 2 5 2 2 2 2" xfId="55432" xr:uid="{00000000-0005-0000-0000-00001AD40000}"/>
    <cellStyle name="Обычный 2 2 3 2 5 2 2 2 3" xfId="55433" xr:uid="{00000000-0005-0000-0000-00001BD40000}"/>
    <cellStyle name="Обычный 2 2 3 2 5 2 2 2 4" xfId="55434" xr:uid="{00000000-0005-0000-0000-00001CD40000}"/>
    <cellStyle name="Обычный 2 2 3 2 5 2 2 2 5" xfId="55435" xr:uid="{00000000-0005-0000-0000-00001DD40000}"/>
    <cellStyle name="Обычный 2 2 3 2 5 2 2 3" xfId="55436" xr:uid="{00000000-0005-0000-0000-00001ED40000}"/>
    <cellStyle name="Обычный 2 2 3 2 5 2 2 4" xfId="55437" xr:uid="{00000000-0005-0000-0000-00001FD40000}"/>
    <cellStyle name="Обычный 2 2 3 2 5 2 2 5" xfId="55438" xr:uid="{00000000-0005-0000-0000-000020D40000}"/>
    <cellStyle name="Обычный 2 2 3 2 5 2 3" xfId="55439" xr:uid="{00000000-0005-0000-0000-000021D40000}"/>
    <cellStyle name="Обычный 2 2 3 2 5 2 4" xfId="55440" xr:uid="{00000000-0005-0000-0000-000022D40000}"/>
    <cellStyle name="Обычный 2 2 3 2 5 2 5" xfId="55441" xr:uid="{00000000-0005-0000-0000-000023D40000}"/>
    <cellStyle name="Обычный 2 2 3 2 5 2 6" xfId="55442" xr:uid="{00000000-0005-0000-0000-000024D40000}"/>
    <cellStyle name="Обычный 2 2 3 2 5 3" xfId="55443" xr:uid="{00000000-0005-0000-0000-000025D40000}"/>
    <cellStyle name="Обычный 2 2 3 2 5 4" xfId="55444" xr:uid="{00000000-0005-0000-0000-000026D40000}"/>
    <cellStyle name="Обычный 2 2 3 2 5 4 2" xfId="55445" xr:uid="{00000000-0005-0000-0000-000027D40000}"/>
    <cellStyle name="Обычный 2 2 3 2 5 4 3" xfId="55446" xr:uid="{00000000-0005-0000-0000-000028D40000}"/>
    <cellStyle name="Обычный 2 2 3 2 5 4 4" xfId="55447" xr:uid="{00000000-0005-0000-0000-000029D40000}"/>
    <cellStyle name="Обычный 2 2 3 2 5 4 5" xfId="55448" xr:uid="{00000000-0005-0000-0000-00002AD40000}"/>
    <cellStyle name="Обычный 2 2 3 2 5 5" xfId="55449" xr:uid="{00000000-0005-0000-0000-00002BD40000}"/>
    <cellStyle name="Обычный 2 2 3 2 5 6" xfId="55450" xr:uid="{00000000-0005-0000-0000-00002CD40000}"/>
    <cellStyle name="Обычный 2 2 3 2 5 7" xfId="55451" xr:uid="{00000000-0005-0000-0000-00002DD40000}"/>
    <cellStyle name="Обычный 2 2 3 2 6" xfId="55452" xr:uid="{00000000-0005-0000-0000-00002ED40000}"/>
    <cellStyle name="Обычный 2 2 3 2 6 2" xfId="55453" xr:uid="{00000000-0005-0000-0000-00002FD40000}"/>
    <cellStyle name="Обычный 2 2 3 2 6 2 2" xfId="55454" xr:uid="{00000000-0005-0000-0000-000030D40000}"/>
    <cellStyle name="Обычный 2 2 3 2 6 2 2 2" xfId="55455" xr:uid="{00000000-0005-0000-0000-000031D40000}"/>
    <cellStyle name="Обычный 2 2 3 2 6 2 2 3" xfId="55456" xr:uid="{00000000-0005-0000-0000-000032D40000}"/>
    <cellStyle name="Обычный 2 2 3 2 6 2 2 4" xfId="55457" xr:uid="{00000000-0005-0000-0000-000033D40000}"/>
    <cellStyle name="Обычный 2 2 3 2 6 2 2 5" xfId="55458" xr:uid="{00000000-0005-0000-0000-000034D40000}"/>
    <cellStyle name="Обычный 2 2 3 2 6 2 3" xfId="55459" xr:uid="{00000000-0005-0000-0000-000035D40000}"/>
    <cellStyle name="Обычный 2 2 3 2 6 2 4" xfId="55460" xr:uid="{00000000-0005-0000-0000-000036D40000}"/>
    <cellStyle name="Обычный 2 2 3 2 6 2 5" xfId="55461" xr:uid="{00000000-0005-0000-0000-000037D40000}"/>
    <cellStyle name="Обычный 2 2 3 2 6 3" xfId="55462" xr:uid="{00000000-0005-0000-0000-000038D40000}"/>
    <cellStyle name="Обычный 2 2 3 2 6 4" xfId="55463" xr:uid="{00000000-0005-0000-0000-000039D40000}"/>
    <cellStyle name="Обычный 2 2 3 2 6 5" xfId="55464" xr:uid="{00000000-0005-0000-0000-00003AD40000}"/>
    <cellStyle name="Обычный 2 2 3 2 6 6" xfId="55465" xr:uid="{00000000-0005-0000-0000-00003BD40000}"/>
    <cellStyle name="Обычный 2 2 3 2 7" xfId="55466" xr:uid="{00000000-0005-0000-0000-00003CD40000}"/>
    <cellStyle name="Обычный 2 2 3 2 7 2" xfId="55467" xr:uid="{00000000-0005-0000-0000-00003DD40000}"/>
    <cellStyle name="Обычный 2 2 3 2 7 3" xfId="55468" xr:uid="{00000000-0005-0000-0000-00003ED40000}"/>
    <cellStyle name="Обычный 2 2 3 2 7 4" xfId="55469" xr:uid="{00000000-0005-0000-0000-00003FD40000}"/>
    <cellStyle name="Обычный 2 2 3 2 7 5" xfId="55470" xr:uid="{00000000-0005-0000-0000-000040D40000}"/>
    <cellStyle name="Обычный 2 2 3 2 8" xfId="55471" xr:uid="{00000000-0005-0000-0000-000041D40000}"/>
    <cellStyle name="Обычный 2 2 3 2 9" xfId="55472" xr:uid="{00000000-0005-0000-0000-000042D40000}"/>
    <cellStyle name="Обычный 2 2 3 3" xfId="55473" xr:uid="{00000000-0005-0000-0000-000043D40000}"/>
    <cellStyle name="Обычный 2 2 3 3 2" xfId="55474" xr:uid="{00000000-0005-0000-0000-000044D40000}"/>
    <cellStyle name="Обычный 2 2 3 3 2 2" xfId="55475" xr:uid="{00000000-0005-0000-0000-000045D40000}"/>
    <cellStyle name="Обычный 2 2 3 3 2 3" xfId="55476" xr:uid="{00000000-0005-0000-0000-000046D40000}"/>
    <cellStyle name="Обычный 2 2 3 4" xfId="55477" xr:uid="{00000000-0005-0000-0000-000047D40000}"/>
    <cellStyle name="Обычный 2 2 3 4 2" xfId="55478" xr:uid="{00000000-0005-0000-0000-000048D40000}"/>
    <cellStyle name="Обычный 2 2 3 5" xfId="55479" xr:uid="{00000000-0005-0000-0000-000049D40000}"/>
    <cellStyle name="Обычный 2 2 3 5 2" xfId="55480" xr:uid="{00000000-0005-0000-0000-00004AD40000}"/>
    <cellStyle name="Обычный 2 2 3 5 3" xfId="55481" xr:uid="{00000000-0005-0000-0000-00004BD40000}"/>
    <cellStyle name="Обычный 2 2 3 6" xfId="55482" xr:uid="{00000000-0005-0000-0000-00004CD40000}"/>
    <cellStyle name="Обычный 2 2 3 7" xfId="55483" xr:uid="{00000000-0005-0000-0000-00004DD40000}"/>
    <cellStyle name="Обычный 2 2 3 8" xfId="55484" xr:uid="{00000000-0005-0000-0000-00004ED40000}"/>
    <cellStyle name="Обычный 2 2 3 8 2" xfId="55485" xr:uid="{00000000-0005-0000-0000-00004FD40000}"/>
    <cellStyle name="Обычный 2 2 3 8 2 2" xfId="55486" xr:uid="{00000000-0005-0000-0000-000050D40000}"/>
    <cellStyle name="Обычный 2 2 3 8 2 2 2" xfId="55487" xr:uid="{00000000-0005-0000-0000-000051D40000}"/>
    <cellStyle name="Обычный 2 2 3 8 2 2 2 2" xfId="55488" xr:uid="{00000000-0005-0000-0000-000052D40000}"/>
    <cellStyle name="Обычный 2 2 3 8 2 2 2 2 2" xfId="55489" xr:uid="{00000000-0005-0000-0000-000053D40000}"/>
    <cellStyle name="Обычный 2 2 3 8 2 2 2 2 3" xfId="55490" xr:uid="{00000000-0005-0000-0000-000054D40000}"/>
    <cellStyle name="Обычный 2 2 3 8 2 2 2 2 4" xfId="55491" xr:uid="{00000000-0005-0000-0000-000055D40000}"/>
    <cellStyle name="Обычный 2 2 3 8 2 2 2 2 5" xfId="55492" xr:uid="{00000000-0005-0000-0000-000056D40000}"/>
    <cellStyle name="Обычный 2 2 3 8 2 2 2 3" xfId="55493" xr:uid="{00000000-0005-0000-0000-000057D40000}"/>
    <cellStyle name="Обычный 2 2 3 8 2 2 2 4" xfId="55494" xr:uid="{00000000-0005-0000-0000-000058D40000}"/>
    <cellStyle name="Обычный 2 2 3 8 2 2 2 5" xfId="55495" xr:uid="{00000000-0005-0000-0000-000059D40000}"/>
    <cellStyle name="Обычный 2 2 3 8 2 2 3" xfId="55496" xr:uid="{00000000-0005-0000-0000-00005AD40000}"/>
    <cellStyle name="Обычный 2 2 3 8 2 2 4" xfId="55497" xr:uid="{00000000-0005-0000-0000-00005BD40000}"/>
    <cellStyle name="Обычный 2 2 3 8 2 2 5" xfId="55498" xr:uid="{00000000-0005-0000-0000-00005CD40000}"/>
    <cellStyle name="Обычный 2 2 3 8 2 2 6" xfId="55499" xr:uid="{00000000-0005-0000-0000-00005DD40000}"/>
    <cellStyle name="Обычный 2 2 3 8 2 3" xfId="55500" xr:uid="{00000000-0005-0000-0000-00005ED40000}"/>
    <cellStyle name="Обычный 2 2 3 8 2 4" xfId="55501" xr:uid="{00000000-0005-0000-0000-00005FD40000}"/>
    <cellStyle name="Обычный 2 2 3 8 2 4 2" xfId="55502" xr:uid="{00000000-0005-0000-0000-000060D40000}"/>
    <cellStyle name="Обычный 2 2 3 8 2 4 3" xfId="55503" xr:uid="{00000000-0005-0000-0000-000061D40000}"/>
    <cellStyle name="Обычный 2 2 3 8 2 4 4" xfId="55504" xr:uid="{00000000-0005-0000-0000-000062D40000}"/>
    <cellStyle name="Обычный 2 2 3 8 2 4 5" xfId="55505" xr:uid="{00000000-0005-0000-0000-000063D40000}"/>
    <cellStyle name="Обычный 2 2 3 8 2 5" xfId="55506" xr:uid="{00000000-0005-0000-0000-000064D40000}"/>
    <cellStyle name="Обычный 2 2 3 8 2 6" xfId="55507" xr:uid="{00000000-0005-0000-0000-000065D40000}"/>
    <cellStyle name="Обычный 2 2 3 8 2 7" xfId="55508" xr:uid="{00000000-0005-0000-0000-000066D40000}"/>
    <cellStyle name="Обычный 2 2 3 8 3" xfId="55509" xr:uid="{00000000-0005-0000-0000-000067D40000}"/>
    <cellStyle name="Обычный 2 2 3 8 4" xfId="55510" xr:uid="{00000000-0005-0000-0000-000068D40000}"/>
    <cellStyle name="Обычный 2 2 3 8 4 2" xfId="55511" xr:uid="{00000000-0005-0000-0000-000069D40000}"/>
    <cellStyle name="Обычный 2 2 3 8 4 2 2" xfId="55512" xr:uid="{00000000-0005-0000-0000-00006AD40000}"/>
    <cellStyle name="Обычный 2 2 3 8 4 2 2 2" xfId="55513" xr:uid="{00000000-0005-0000-0000-00006BD40000}"/>
    <cellStyle name="Обычный 2 2 3 8 4 2 2 3" xfId="55514" xr:uid="{00000000-0005-0000-0000-00006CD40000}"/>
    <cellStyle name="Обычный 2 2 3 8 4 2 2 4" xfId="55515" xr:uid="{00000000-0005-0000-0000-00006DD40000}"/>
    <cellStyle name="Обычный 2 2 3 8 4 2 2 5" xfId="55516" xr:uid="{00000000-0005-0000-0000-00006ED40000}"/>
    <cellStyle name="Обычный 2 2 3 8 4 2 3" xfId="55517" xr:uid="{00000000-0005-0000-0000-00006FD40000}"/>
    <cellStyle name="Обычный 2 2 3 8 4 2 4" xfId="55518" xr:uid="{00000000-0005-0000-0000-000070D40000}"/>
    <cellStyle name="Обычный 2 2 3 8 4 2 5" xfId="55519" xr:uid="{00000000-0005-0000-0000-000071D40000}"/>
    <cellStyle name="Обычный 2 2 3 8 4 3" xfId="55520" xr:uid="{00000000-0005-0000-0000-000072D40000}"/>
    <cellStyle name="Обычный 2 2 3 8 4 4" xfId="55521" xr:uid="{00000000-0005-0000-0000-000073D40000}"/>
    <cellStyle name="Обычный 2 2 3 8 4 5" xfId="55522" xr:uid="{00000000-0005-0000-0000-000074D40000}"/>
    <cellStyle name="Обычный 2 2 3 8 4 6" xfId="55523" xr:uid="{00000000-0005-0000-0000-000075D40000}"/>
    <cellStyle name="Обычный 2 2 3 8 5" xfId="55524" xr:uid="{00000000-0005-0000-0000-000076D40000}"/>
    <cellStyle name="Обычный 2 2 3 8 5 2" xfId="55525" xr:uid="{00000000-0005-0000-0000-000077D40000}"/>
    <cellStyle name="Обычный 2 2 3 8 5 3" xfId="55526" xr:uid="{00000000-0005-0000-0000-000078D40000}"/>
    <cellStyle name="Обычный 2 2 3 8 5 4" xfId="55527" xr:uid="{00000000-0005-0000-0000-000079D40000}"/>
    <cellStyle name="Обычный 2 2 3 8 5 5" xfId="55528" xr:uid="{00000000-0005-0000-0000-00007AD40000}"/>
    <cellStyle name="Обычный 2 2 3 8 6" xfId="55529" xr:uid="{00000000-0005-0000-0000-00007BD40000}"/>
    <cellStyle name="Обычный 2 2 3 8 7" xfId="55530" xr:uid="{00000000-0005-0000-0000-00007CD40000}"/>
    <cellStyle name="Обычный 2 2 3 8 8" xfId="55531" xr:uid="{00000000-0005-0000-0000-00007DD40000}"/>
    <cellStyle name="Обычный 2 2 3 9" xfId="55532" xr:uid="{00000000-0005-0000-0000-00007ED40000}"/>
    <cellStyle name="Обычный 2 2 4" xfId="27568" xr:uid="{00000000-0005-0000-0000-00007FD40000}"/>
    <cellStyle name="Обычный 2 2 4 2" xfId="27569" xr:uid="{00000000-0005-0000-0000-000080D40000}"/>
    <cellStyle name="Обычный 2 2 4 2 2" xfId="55533" xr:uid="{00000000-0005-0000-0000-000081D40000}"/>
    <cellStyle name="Обычный 2 2 4 2 3" xfId="55534" xr:uid="{00000000-0005-0000-0000-000082D40000}"/>
    <cellStyle name="Обычный 2 2 4 3" xfId="55535" xr:uid="{00000000-0005-0000-0000-000083D40000}"/>
    <cellStyle name="Обычный 2 2 5" xfId="27570" xr:uid="{00000000-0005-0000-0000-000084D40000}"/>
    <cellStyle name="Обычный 2 2 5 2" xfId="55536" xr:uid="{00000000-0005-0000-0000-000085D40000}"/>
    <cellStyle name="Обычный 2 2 5 2 2" xfId="55537" xr:uid="{00000000-0005-0000-0000-000086D40000}"/>
    <cellStyle name="Обычный 2 2 5 2 3" xfId="55538" xr:uid="{00000000-0005-0000-0000-000087D40000}"/>
    <cellStyle name="Обычный 2 2 5 3" xfId="55539" xr:uid="{00000000-0005-0000-0000-000088D40000}"/>
    <cellStyle name="Обычный 2 2 6" xfId="27571" xr:uid="{00000000-0005-0000-0000-000089D40000}"/>
    <cellStyle name="Обычный 2 2 6 2" xfId="55540" xr:uid="{00000000-0005-0000-0000-00008AD40000}"/>
    <cellStyle name="Обычный 2 2 6 2 2" xfId="55541" xr:uid="{00000000-0005-0000-0000-00008BD40000}"/>
    <cellStyle name="Обычный 2 2 6 2 3" xfId="55542" xr:uid="{00000000-0005-0000-0000-00008CD40000}"/>
    <cellStyle name="Обычный 2 2 6 3" xfId="55543" xr:uid="{00000000-0005-0000-0000-00008DD40000}"/>
    <cellStyle name="Обычный 2 2 7" xfId="27572" xr:uid="{00000000-0005-0000-0000-00008ED40000}"/>
    <cellStyle name="Обычный 2 2 7 2" xfId="55544" xr:uid="{00000000-0005-0000-0000-00008FD40000}"/>
    <cellStyle name="Обычный 2 2 7 2 2" xfId="55545" xr:uid="{00000000-0005-0000-0000-000090D40000}"/>
    <cellStyle name="Обычный 2 2 7 2 3" xfId="55546" xr:uid="{00000000-0005-0000-0000-000091D40000}"/>
    <cellStyle name="Обычный 2 2 7 3" xfId="55547" xr:uid="{00000000-0005-0000-0000-000092D40000}"/>
    <cellStyle name="Обычный 2 2 8" xfId="27573" xr:uid="{00000000-0005-0000-0000-000093D40000}"/>
    <cellStyle name="Обычный 2 2 8 2" xfId="55548" xr:uid="{00000000-0005-0000-0000-000094D40000}"/>
    <cellStyle name="Обычный 2 2 8 2 2" xfId="55549" xr:uid="{00000000-0005-0000-0000-000095D40000}"/>
    <cellStyle name="Обычный 2 2 8 2 3" xfId="55550" xr:uid="{00000000-0005-0000-0000-000096D40000}"/>
    <cellStyle name="Обычный 2 2 8 3" xfId="55551" xr:uid="{00000000-0005-0000-0000-000097D40000}"/>
    <cellStyle name="Обычный 2 2 9" xfId="27574" xr:uid="{00000000-0005-0000-0000-000098D40000}"/>
    <cellStyle name="Обычный 2 2 9 2" xfId="55552" xr:uid="{00000000-0005-0000-0000-000099D40000}"/>
    <cellStyle name="Обычный 2 2 9 2 2" xfId="55553" xr:uid="{00000000-0005-0000-0000-00009AD40000}"/>
    <cellStyle name="Обычный 2 2 9 2 3" xfId="55554" xr:uid="{00000000-0005-0000-0000-00009BD40000}"/>
    <cellStyle name="Обычный 2 2 9 3" xfId="55555" xr:uid="{00000000-0005-0000-0000-00009CD40000}"/>
    <cellStyle name="Обычный 2 2_2014БП" xfId="27575" xr:uid="{00000000-0005-0000-0000-00009DD40000}"/>
    <cellStyle name="Обычный 2 20" xfId="27576" xr:uid="{00000000-0005-0000-0000-00009ED40000}"/>
    <cellStyle name="Обычный 2 20 10" xfId="55556" xr:uid="{00000000-0005-0000-0000-00009FD40000}"/>
    <cellStyle name="Обычный 2 20 2" xfId="55557" xr:uid="{00000000-0005-0000-0000-0000A0D40000}"/>
    <cellStyle name="Обычный 2 20 3" xfId="55558" xr:uid="{00000000-0005-0000-0000-0000A1D40000}"/>
    <cellStyle name="Обычный 2 20 4" xfId="55559" xr:uid="{00000000-0005-0000-0000-0000A2D40000}"/>
    <cellStyle name="Обычный 2 20 5" xfId="55560" xr:uid="{00000000-0005-0000-0000-0000A3D40000}"/>
    <cellStyle name="Обычный 2 20 6" xfId="55561" xr:uid="{00000000-0005-0000-0000-0000A4D40000}"/>
    <cellStyle name="Обычный 2 20 7" xfId="55562" xr:uid="{00000000-0005-0000-0000-0000A5D40000}"/>
    <cellStyle name="Обычный 2 20 8" xfId="55563" xr:uid="{00000000-0005-0000-0000-0000A6D40000}"/>
    <cellStyle name="Обычный 2 20 9" xfId="55564" xr:uid="{00000000-0005-0000-0000-0000A7D40000}"/>
    <cellStyle name="Обычный 2 21" xfId="27577" xr:uid="{00000000-0005-0000-0000-0000A8D40000}"/>
    <cellStyle name="Обычный 2 22" xfId="27578" xr:uid="{00000000-0005-0000-0000-0000A9D40000}"/>
    <cellStyle name="Обычный 2 23" xfId="27579" xr:uid="{00000000-0005-0000-0000-0000AAD40000}"/>
    <cellStyle name="Обычный 2 24" xfId="27580" xr:uid="{00000000-0005-0000-0000-0000ABD40000}"/>
    <cellStyle name="Обычный 2 25" xfId="27581" xr:uid="{00000000-0005-0000-0000-0000ACD40000}"/>
    <cellStyle name="Обычный 2 25 10" xfId="55565" xr:uid="{00000000-0005-0000-0000-0000ADD40000}"/>
    <cellStyle name="Обычный 2 25 2" xfId="55566" xr:uid="{00000000-0005-0000-0000-0000AED40000}"/>
    <cellStyle name="Обычный 2 25 2 2" xfId="55567" xr:uid="{00000000-0005-0000-0000-0000AFD40000}"/>
    <cellStyle name="Обычный 2 25 2 2 2" xfId="55568" xr:uid="{00000000-0005-0000-0000-0000B0D40000}"/>
    <cellStyle name="Обычный 2 25 2 2 2 2" xfId="55569" xr:uid="{00000000-0005-0000-0000-0000B1D40000}"/>
    <cellStyle name="Обычный 2 25 2 2 2 2 2" xfId="55570" xr:uid="{00000000-0005-0000-0000-0000B2D40000}"/>
    <cellStyle name="Обычный 2 25 2 2 2 2 2 2" xfId="55571" xr:uid="{00000000-0005-0000-0000-0000B3D40000}"/>
    <cellStyle name="Обычный 2 25 2 2 2 2 2 3" xfId="55572" xr:uid="{00000000-0005-0000-0000-0000B4D40000}"/>
    <cellStyle name="Обычный 2 25 2 2 2 2 2 4" xfId="55573" xr:uid="{00000000-0005-0000-0000-0000B5D40000}"/>
    <cellStyle name="Обычный 2 25 2 2 2 2 2 5" xfId="55574" xr:uid="{00000000-0005-0000-0000-0000B6D40000}"/>
    <cellStyle name="Обычный 2 25 2 2 2 2 3" xfId="55575" xr:uid="{00000000-0005-0000-0000-0000B7D40000}"/>
    <cellStyle name="Обычный 2 25 2 2 2 2 4" xfId="55576" xr:uid="{00000000-0005-0000-0000-0000B8D40000}"/>
    <cellStyle name="Обычный 2 25 2 2 2 2 5" xfId="55577" xr:uid="{00000000-0005-0000-0000-0000B9D40000}"/>
    <cellStyle name="Обычный 2 25 2 2 2 3" xfId="55578" xr:uid="{00000000-0005-0000-0000-0000BAD40000}"/>
    <cellStyle name="Обычный 2 25 2 2 2 4" xfId="55579" xr:uid="{00000000-0005-0000-0000-0000BBD40000}"/>
    <cellStyle name="Обычный 2 25 2 2 2 5" xfId="55580" xr:uid="{00000000-0005-0000-0000-0000BCD40000}"/>
    <cellStyle name="Обычный 2 25 2 2 2 6" xfId="55581" xr:uid="{00000000-0005-0000-0000-0000BDD40000}"/>
    <cellStyle name="Обычный 2 25 2 2 3" xfId="55582" xr:uid="{00000000-0005-0000-0000-0000BED40000}"/>
    <cellStyle name="Обычный 2 25 2 2 4" xfId="55583" xr:uid="{00000000-0005-0000-0000-0000BFD40000}"/>
    <cellStyle name="Обычный 2 25 2 2 4 2" xfId="55584" xr:uid="{00000000-0005-0000-0000-0000C0D40000}"/>
    <cellStyle name="Обычный 2 25 2 2 4 3" xfId="55585" xr:uid="{00000000-0005-0000-0000-0000C1D40000}"/>
    <cellStyle name="Обычный 2 25 2 2 4 4" xfId="55586" xr:uid="{00000000-0005-0000-0000-0000C2D40000}"/>
    <cellStyle name="Обычный 2 25 2 2 4 5" xfId="55587" xr:uid="{00000000-0005-0000-0000-0000C3D40000}"/>
    <cellStyle name="Обычный 2 25 2 2 5" xfId="55588" xr:uid="{00000000-0005-0000-0000-0000C4D40000}"/>
    <cellStyle name="Обычный 2 25 2 2 6" xfId="55589" xr:uid="{00000000-0005-0000-0000-0000C5D40000}"/>
    <cellStyle name="Обычный 2 25 2 2 7" xfId="55590" xr:uid="{00000000-0005-0000-0000-0000C6D40000}"/>
    <cellStyle name="Обычный 2 25 2 3" xfId="55591" xr:uid="{00000000-0005-0000-0000-0000C7D40000}"/>
    <cellStyle name="Обычный 2 25 2 4" xfId="55592" xr:uid="{00000000-0005-0000-0000-0000C8D40000}"/>
    <cellStyle name="Обычный 2 25 2 4 2" xfId="55593" xr:uid="{00000000-0005-0000-0000-0000C9D40000}"/>
    <cellStyle name="Обычный 2 25 2 4 2 2" xfId="55594" xr:uid="{00000000-0005-0000-0000-0000CAD40000}"/>
    <cellStyle name="Обычный 2 25 2 4 2 2 2" xfId="55595" xr:uid="{00000000-0005-0000-0000-0000CBD40000}"/>
    <cellStyle name="Обычный 2 25 2 4 2 2 3" xfId="55596" xr:uid="{00000000-0005-0000-0000-0000CCD40000}"/>
    <cellStyle name="Обычный 2 25 2 4 2 2 4" xfId="55597" xr:uid="{00000000-0005-0000-0000-0000CDD40000}"/>
    <cellStyle name="Обычный 2 25 2 4 2 2 5" xfId="55598" xr:uid="{00000000-0005-0000-0000-0000CED40000}"/>
    <cellStyle name="Обычный 2 25 2 4 2 3" xfId="55599" xr:uid="{00000000-0005-0000-0000-0000CFD40000}"/>
    <cellStyle name="Обычный 2 25 2 4 2 4" xfId="55600" xr:uid="{00000000-0005-0000-0000-0000D0D40000}"/>
    <cellStyle name="Обычный 2 25 2 4 2 5" xfId="55601" xr:uid="{00000000-0005-0000-0000-0000D1D40000}"/>
    <cellStyle name="Обычный 2 25 2 4 3" xfId="55602" xr:uid="{00000000-0005-0000-0000-0000D2D40000}"/>
    <cellStyle name="Обычный 2 25 2 4 4" xfId="55603" xr:uid="{00000000-0005-0000-0000-0000D3D40000}"/>
    <cellStyle name="Обычный 2 25 2 4 5" xfId="55604" xr:uid="{00000000-0005-0000-0000-0000D4D40000}"/>
    <cellStyle name="Обычный 2 25 2 4 6" xfId="55605" xr:uid="{00000000-0005-0000-0000-0000D5D40000}"/>
    <cellStyle name="Обычный 2 25 2 5" xfId="55606" xr:uid="{00000000-0005-0000-0000-0000D6D40000}"/>
    <cellStyle name="Обычный 2 25 2 5 2" xfId="55607" xr:uid="{00000000-0005-0000-0000-0000D7D40000}"/>
    <cellStyle name="Обычный 2 25 2 5 3" xfId="55608" xr:uid="{00000000-0005-0000-0000-0000D8D40000}"/>
    <cellStyle name="Обычный 2 25 2 5 4" xfId="55609" xr:uid="{00000000-0005-0000-0000-0000D9D40000}"/>
    <cellStyle name="Обычный 2 25 2 5 5" xfId="55610" xr:uid="{00000000-0005-0000-0000-0000DAD40000}"/>
    <cellStyle name="Обычный 2 25 2 6" xfId="55611" xr:uid="{00000000-0005-0000-0000-0000DBD40000}"/>
    <cellStyle name="Обычный 2 25 2 7" xfId="55612" xr:uid="{00000000-0005-0000-0000-0000DCD40000}"/>
    <cellStyle name="Обычный 2 25 2 8" xfId="55613" xr:uid="{00000000-0005-0000-0000-0000DDD40000}"/>
    <cellStyle name="Обычный 2 25 3" xfId="55614" xr:uid="{00000000-0005-0000-0000-0000DED40000}"/>
    <cellStyle name="Обычный 2 25 4" xfId="55615" xr:uid="{00000000-0005-0000-0000-0000DFD40000}"/>
    <cellStyle name="Обычный 2 25 5" xfId="55616" xr:uid="{00000000-0005-0000-0000-0000E0D40000}"/>
    <cellStyle name="Обычный 2 25 5 2" xfId="55617" xr:uid="{00000000-0005-0000-0000-0000E1D40000}"/>
    <cellStyle name="Обычный 2 25 5 2 2" xfId="55618" xr:uid="{00000000-0005-0000-0000-0000E2D40000}"/>
    <cellStyle name="Обычный 2 25 5 2 2 2" xfId="55619" xr:uid="{00000000-0005-0000-0000-0000E3D40000}"/>
    <cellStyle name="Обычный 2 25 5 2 2 2 2" xfId="55620" xr:uid="{00000000-0005-0000-0000-0000E4D40000}"/>
    <cellStyle name="Обычный 2 25 5 2 2 2 3" xfId="55621" xr:uid="{00000000-0005-0000-0000-0000E5D40000}"/>
    <cellStyle name="Обычный 2 25 5 2 2 2 4" xfId="55622" xr:uid="{00000000-0005-0000-0000-0000E6D40000}"/>
    <cellStyle name="Обычный 2 25 5 2 2 2 5" xfId="55623" xr:uid="{00000000-0005-0000-0000-0000E7D40000}"/>
    <cellStyle name="Обычный 2 25 5 2 2 3" xfId="55624" xr:uid="{00000000-0005-0000-0000-0000E8D40000}"/>
    <cellStyle name="Обычный 2 25 5 2 2 4" xfId="55625" xr:uid="{00000000-0005-0000-0000-0000E9D40000}"/>
    <cellStyle name="Обычный 2 25 5 2 2 5" xfId="55626" xr:uid="{00000000-0005-0000-0000-0000EAD40000}"/>
    <cellStyle name="Обычный 2 25 5 2 3" xfId="55627" xr:uid="{00000000-0005-0000-0000-0000EBD40000}"/>
    <cellStyle name="Обычный 2 25 5 2 4" xfId="55628" xr:uid="{00000000-0005-0000-0000-0000ECD40000}"/>
    <cellStyle name="Обычный 2 25 5 2 5" xfId="55629" xr:uid="{00000000-0005-0000-0000-0000EDD40000}"/>
    <cellStyle name="Обычный 2 25 5 2 6" xfId="55630" xr:uid="{00000000-0005-0000-0000-0000EED40000}"/>
    <cellStyle name="Обычный 2 25 5 3" xfId="55631" xr:uid="{00000000-0005-0000-0000-0000EFD40000}"/>
    <cellStyle name="Обычный 2 25 5 4" xfId="55632" xr:uid="{00000000-0005-0000-0000-0000F0D40000}"/>
    <cellStyle name="Обычный 2 25 5 4 2" xfId="55633" xr:uid="{00000000-0005-0000-0000-0000F1D40000}"/>
    <cellStyle name="Обычный 2 25 5 4 3" xfId="55634" xr:uid="{00000000-0005-0000-0000-0000F2D40000}"/>
    <cellStyle name="Обычный 2 25 5 4 4" xfId="55635" xr:uid="{00000000-0005-0000-0000-0000F3D40000}"/>
    <cellStyle name="Обычный 2 25 5 4 5" xfId="55636" xr:uid="{00000000-0005-0000-0000-0000F4D40000}"/>
    <cellStyle name="Обычный 2 25 5 5" xfId="55637" xr:uid="{00000000-0005-0000-0000-0000F5D40000}"/>
    <cellStyle name="Обычный 2 25 5 6" xfId="55638" xr:uid="{00000000-0005-0000-0000-0000F6D40000}"/>
    <cellStyle name="Обычный 2 25 5 7" xfId="55639" xr:uid="{00000000-0005-0000-0000-0000F7D40000}"/>
    <cellStyle name="Обычный 2 25 6" xfId="55640" xr:uid="{00000000-0005-0000-0000-0000F8D40000}"/>
    <cellStyle name="Обычный 2 25 6 2" xfId="55641" xr:uid="{00000000-0005-0000-0000-0000F9D40000}"/>
    <cellStyle name="Обычный 2 25 6 2 2" xfId="55642" xr:uid="{00000000-0005-0000-0000-0000FAD40000}"/>
    <cellStyle name="Обычный 2 25 6 2 2 2" xfId="55643" xr:uid="{00000000-0005-0000-0000-0000FBD40000}"/>
    <cellStyle name="Обычный 2 25 6 2 2 3" xfId="55644" xr:uid="{00000000-0005-0000-0000-0000FCD40000}"/>
    <cellStyle name="Обычный 2 25 6 2 2 4" xfId="55645" xr:uid="{00000000-0005-0000-0000-0000FDD40000}"/>
    <cellStyle name="Обычный 2 25 6 2 2 5" xfId="55646" xr:uid="{00000000-0005-0000-0000-0000FED40000}"/>
    <cellStyle name="Обычный 2 25 6 2 3" xfId="55647" xr:uid="{00000000-0005-0000-0000-0000FFD40000}"/>
    <cellStyle name="Обычный 2 25 6 2 4" xfId="55648" xr:uid="{00000000-0005-0000-0000-000000D50000}"/>
    <cellStyle name="Обычный 2 25 6 2 5" xfId="55649" xr:uid="{00000000-0005-0000-0000-000001D50000}"/>
    <cellStyle name="Обычный 2 25 6 3" xfId="55650" xr:uid="{00000000-0005-0000-0000-000002D50000}"/>
    <cellStyle name="Обычный 2 25 6 4" xfId="55651" xr:uid="{00000000-0005-0000-0000-000003D50000}"/>
    <cellStyle name="Обычный 2 25 6 5" xfId="55652" xr:uid="{00000000-0005-0000-0000-000004D50000}"/>
    <cellStyle name="Обычный 2 25 6 6" xfId="55653" xr:uid="{00000000-0005-0000-0000-000005D50000}"/>
    <cellStyle name="Обычный 2 25 7" xfId="55654" xr:uid="{00000000-0005-0000-0000-000006D50000}"/>
    <cellStyle name="Обычный 2 25 7 2" xfId="55655" xr:uid="{00000000-0005-0000-0000-000007D50000}"/>
    <cellStyle name="Обычный 2 25 7 3" xfId="55656" xr:uid="{00000000-0005-0000-0000-000008D50000}"/>
    <cellStyle name="Обычный 2 25 7 4" xfId="55657" xr:uid="{00000000-0005-0000-0000-000009D50000}"/>
    <cellStyle name="Обычный 2 25 7 5" xfId="55658" xr:uid="{00000000-0005-0000-0000-00000AD50000}"/>
    <cellStyle name="Обычный 2 25 8" xfId="55659" xr:uid="{00000000-0005-0000-0000-00000BD50000}"/>
    <cellStyle name="Обычный 2 25 9" xfId="55660" xr:uid="{00000000-0005-0000-0000-00000CD50000}"/>
    <cellStyle name="Обычный 2 26" xfId="27582" xr:uid="{00000000-0005-0000-0000-00000DD50000}"/>
    <cellStyle name="Обычный 2 27" xfId="27583" xr:uid="{00000000-0005-0000-0000-00000ED50000}"/>
    <cellStyle name="Обычный 2 28" xfId="27584" xr:uid="{00000000-0005-0000-0000-00000FD50000}"/>
    <cellStyle name="Обычный 2 29" xfId="27585" xr:uid="{00000000-0005-0000-0000-000010D50000}"/>
    <cellStyle name="Обычный 2 3" xfId="27586" xr:uid="{00000000-0005-0000-0000-000011D50000}"/>
    <cellStyle name="Обычный 2 3 10" xfId="27587" xr:uid="{00000000-0005-0000-0000-000012D50000}"/>
    <cellStyle name="Обычный 2 3 10 2" xfId="55661" xr:uid="{00000000-0005-0000-0000-000013D50000}"/>
    <cellStyle name="Обычный 2 3 11" xfId="27588" xr:uid="{00000000-0005-0000-0000-000014D50000}"/>
    <cellStyle name="Обычный 2 3 11 2" xfId="55662" xr:uid="{00000000-0005-0000-0000-000015D50000}"/>
    <cellStyle name="Обычный 2 3 12" xfId="55663" xr:uid="{00000000-0005-0000-0000-000016D50000}"/>
    <cellStyle name="Обычный 2 3 12 2" xfId="55664" xr:uid="{00000000-0005-0000-0000-000017D50000}"/>
    <cellStyle name="Обычный 2 3 13" xfId="55665" xr:uid="{00000000-0005-0000-0000-000018D50000}"/>
    <cellStyle name="Обычный 2 3 13 2" xfId="55666" xr:uid="{00000000-0005-0000-0000-000019D50000}"/>
    <cellStyle name="Обычный 2 3 14" xfId="55667" xr:uid="{00000000-0005-0000-0000-00001AD50000}"/>
    <cellStyle name="Обычный 2 3 14 2" xfId="55668" xr:uid="{00000000-0005-0000-0000-00001BD50000}"/>
    <cellStyle name="Обычный 2 3 15" xfId="55669" xr:uid="{00000000-0005-0000-0000-00001CD50000}"/>
    <cellStyle name="Обычный 2 3 15 2" xfId="55670" xr:uid="{00000000-0005-0000-0000-00001DD50000}"/>
    <cellStyle name="Обычный 2 3 16" xfId="55671" xr:uid="{00000000-0005-0000-0000-00001ED50000}"/>
    <cellStyle name="Обычный 2 3 16 2" xfId="55672" xr:uid="{00000000-0005-0000-0000-00001FD50000}"/>
    <cellStyle name="Обычный 2 3 17" xfId="55673" xr:uid="{00000000-0005-0000-0000-000020D50000}"/>
    <cellStyle name="Обычный 2 3 17 2" xfId="55674" xr:uid="{00000000-0005-0000-0000-000021D50000}"/>
    <cellStyle name="Обычный 2 3 18" xfId="55675" xr:uid="{00000000-0005-0000-0000-000022D50000}"/>
    <cellStyle name="Обычный 2 3 18 2" xfId="55676" xr:uid="{00000000-0005-0000-0000-000023D50000}"/>
    <cellStyle name="Обычный 2 3 19" xfId="55677" xr:uid="{00000000-0005-0000-0000-000024D50000}"/>
    <cellStyle name="Обычный 2 3 19 2" xfId="55678" xr:uid="{00000000-0005-0000-0000-000025D50000}"/>
    <cellStyle name="Обычный 2 3 2" xfId="27589" xr:uid="{00000000-0005-0000-0000-000026D50000}"/>
    <cellStyle name="Обычный 2 3 2 2" xfId="27590" xr:uid="{00000000-0005-0000-0000-000027D50000}"/>
    <cellStyle name="Обычный 2 3 2 2 2" xfId="55679" xr:uid="{00000000-0005-0000-0000-000028D50000}"/>
    <cellStyle name="Обычный 2 3 2 2 2 2" xfId="55680" xr:uid="{00000000-0005-0000-0000-000029D50000}"/>
    <cellStyle name="Обычный 2 3 2 2 2 2 2" xfId="55681" xr:uid="{00000000-0005-0000-0000-00002AD50000}"/>
    <cellStyle name="Обычный 2 3 2 2 2 2 3" xfId="55682" xr:uid="{00000000-0005-0000-0000-00002BD50000}"/>
    <cellStyle name="Обычный 2 3 2 2 3" xfId="55683" xr:uid="{00000000-0005-0000-0000-00002CD50000}"/>
    <cellStyle name="Обычный 2 3 2 2 3 2" xfId="55684" xr:uid="{00000000-0005-0000-0000-00002DD50000}"/>
    <cellStyle name="Обычный 2 3 2 2 3 3" xfId="55685" xr:uid="{00000000-0005-0000-0000-00002ED50000}"/>
    <cellStyle name="Обычный 2 3 2 3" xfId="27591" xr:uid="{00000000-0005-0000-0000-00002FD50000}"/>
    <cellStyle name="Обычный 2 3 2 3 2" xfId="55686" xr:uid="{00000000-0005-0000-0000-000030D50000}"/>
    <cellStyle name="Обычный 2 3 2 3 2 2" xfId="55687" xr:uid="{00000000-0005-0000-0000-000031D50000}"/>
    <cellStyle name="Обычный 2 3 2 3 2 3" xfId="55688" xr:uid="{00000000-0005-0000-0000-000032D50000}"/>
    <cellStyle name="Обычный 2 3 2 3 3" xfId="62990" xr:uid="{00000000-0005-0000-0000-000033D50000}"/>
    <cellStyle name="Обычный 2 3 2 4" xfId="27592" xr:uid="{00000000-0005-0000-0000-000034D50000}"/>
    <cellStyle name="Обычный 2 3 2 4 2" xfId="55689" xr:uid="{00000000-0005-0000-0000-000035D50000}"/>
    <cellStyle name="Обычный 2 3 2 4 2 2" xfId="55690" xr:uid="{00000000-0005-0000-0000-000036D50000}"/>
    <cellStyle name="Обычный 2 3 2 4 2 3" xfId="55691" xr:uid="{00000000-0005-0000-0000-000037D50000}"/>
    <cellStyle name="Обычный 2 3 2 5" xfId="55692" xr:uid="{00000000-0005-0000-0000-000038D50000}"/>
    <cellStyle name="Обычный 2 3 2 5 2" xfId="55693" xr:uid="{00000000-0005-0000-0000-000039D50000}"/>
    <cellStyle name="Обычный 2 3 2 5 3" xfId="55694" xr:uid="{00000000-0005-0000-0000-00003AD50000}"/>
    <cellStyle name="Обычный 2 3 2 6" xfId="55695" xr:uid="{00000000-0005-0000-0000-00003BD50000}"/>
    <cellStyle name="Обычный 2 3 2_2013Прогноз" xfId="27593" xr:uid="{00000000-0005-0000-0000-00003CD50000}"/>
    <cellStyle name="Обычный 2 3 20" xfId="55696" xr:uid="{00000000-0005-0000-0000-00003DD50000}"/>
    <cellStyle name="Обычный 2 3 20 2" xfId="55697" xr:uid="{00000000-0005-0000-0000-00003ED50000}"/>
    <cellStyle name="Обычный 2 3 21" xfId="55698" xr:uid="{00000000-0005-0000-0000-00003FD50000}"/>
    <cellStyle name="Обычный 2 3 21 2" xfId="55699" xr:uid="{00000000-0005-0000-0000-000040D50000}"/>
    <cellStyle name="Обычный 2 3 22" xfId="55700" xr:uid="{00000000-0005-0000-0000-000041D50000}"/>
    <cellStyle name="Обычный 2 3 22 2" xfId="55701" xr:uid="{00000000-0005-0000-0000-000042D50000}"/>
    <cellStyle name="Обычный 2 3 23" xfId="55702" xr:uid="{00000000-0005-0000-0000-000043D50000}"/>
    <cellStyle name="Обычный 2 3 23 2" xfId="55703" xr:uid="{00000000-0005-0000-0000-000044D50000}"/>
    <cellStyle name="Обычный 2 3 24" xfId="55704" xr:uid="{00000000-0005-0000-0000-000045D50000}"/>
    <cellStyle name="Обычный 2 3 24 2" xfId="55705" xr:uid="{00000000-0005-0000-0000-000046D50000}"/>
    <cellStyle name="Обычный 2 3 25" xfId="55706" xr:uid="{00000000-0005-0000-0000-000047D50000}"/>
    <cellStyle name="Обычный 2 3 26" xfId="55707" xr:uid="{00000000-0005-0000-0000-000048D50000}"/>
    <cellStyle name="Обычный 2 3 27" xfId="55708" xr:uid="{00000000-0005-0000-0000-000049D50000}"/>
    <cellStyle name="Обычный 2 3 28" xfId="55709" xr:uid="{00000000-0005-0000-0000-00004AD50000}"/>
    <cellStyle name="Обычный 2 3 29" xfId="55710" xr:uid="{00000000-0005-0000-0000-00004BD50000}"/>
    <cellStyle name="Обычный 2 3 3" xfId="27594" xr:uid="{00000000-0005-0000-0000-00004CD50000}"/>
    <cellStyle name="Обычный 2 3 3 2" xfId="27595" xr:uid="{00000000-0005-0000-0000-00004DD50000}"/>
    <cellStyle name="Обычный 2 3 3 2 2" xfId="55711" xr:uid="{00000000-0005-0000-0000-00004ED50000}"/>
    <cellStyle name="Обычный 2 3 3 2 2 2" xfId="55712" xr:uid="{00000000-0005-0000-0000-00004FD50000}"/>
    <cellStyle name="Обычный 2 3 3 2 2 3" xfId="55713" xr:uid="{00000000-0005-0000-0000-000050D50000}"/>
    <cellStyle name="Обычный 2 3 3 3" xfId="27596" xr:uid="{00000000-0005-0000-0000-000051D50000}"/>
    <cellStyle name="Обычный 2 3 3 3 2" xfId="55714" xr:uid="{00000000-0005-0000-0000-000052D50000}"/>
    <cellStyle name="Обычный 2 3 3 3 3" xfId="55715" xr:uid="{00000000-0005-0000-0000-000053D50000}"/>
    <cellStyle name="Обычный 2 3 3 4" xfId="55716" xr:uid="{00000000-0005-0000-0000-000054D50000}"/>
    <cellStyle name="Обычный 2 3 3_2013Прогноз" xfId="27597" xr:uid="{00000000-0005-0000-0000-000055D50000}"/>
    <cellStyle name="Обычный 2 3 30" xfId="55717" xr:uid="{00000000-0005-0000-0000-000056D50000}"/>
    <cellStyle name="Обычный 2 3 31" xfId="55718" xr:uid="{00000000-0005-0000-0000-000057D50000}"/>
    <cellStyle name="Обычный 2 3 32" xfId="55719" xr:uid="{00000000-0005-0000-0000-000058D50000}"/>
    <cellStyle name="Обычный 2 3 33" xfId="55720" xr:uid="{00000000-0005-0000-0000-000059D50000}"/>
    <cellStyle name="Обычный 2 3 34" xfId="55721" xr:uid="{00000000-0005-0000-0000-00005AD50000}"/>
    <cellStyle name="Обычный 2 3 35" xfId="55722" xr:uid="{00000000-0005-0000-0000-00005BD50000}"/>
    <cellStyle name="Обычный 2 3 36" xfId="55723" xr:uid="{00000000-0005-0000-0000-00005CD50000}"/>
    <cellStyle name="Обычный 2 3 37" xfId="55724" xr:uid="{00000000-0005-0000-0000-00005DD50000}"/>
    <cellStyle name="Обычный 2 3 38" xfId="55725" xr:uid="{00000000-0005-0000-0000-00005ED50000}"/>
    <cellStyle name="Обычный 2 3 39" xfId="55726" xr:uid="{00000000-0005-0000-0000-00005FD50000}"/>
    <cellStyle name="Обычный 2 3 4" xfId="27598" xr:uid="{00000000-0005-0000-0000-000060D50000}"/>
    <cellStyle name="Обычный 2 3 4 2" xfId="27599" xr:uid="{00000000-0005-0000-0000-000061D50000}"/>
    <cellStyle name="Обычный 2 3 4 2 2" xfId="55727" xr:uid="{00000000-0005-0000-0000-000062D50000}"/>
    <cellStyle name="Обычный 2 3 4 2 3" xfId="55728" xr:uid="{00000000-0005-0000-0000-000063D50000}"/>
    <cellStyle name="Обычный 2 3 4 3" xfId="55729" xr:uid="{00000000-0005-0000-0000-000064D50000}"/>
    <cellStyle name="Обычный 2 3 4_2013Прогноз" xfId="27600" xr:uid="{00000000-0005-0000-0000-000065D50000}"/>
    <cellStyle name="Обычный 2 3 40" xfId="55730" xr:uid="{00000000-0005-0000-0000-000066D50000}"/>
    <cellStyle name="Обычный 2 3 41" xfId="55731" xr:uid="{00000000-0005-0000-0000-000067D50000}"/>
    <cellStyle name="Обычный 2 3 42" xfId="55732" xr:uid="{00000000-0005-0000-0000-000068D50000}"/>
    <cellStyle name="Обычный 2 3 43" xfId="55733" xr:uid="{00000000-0005-0000-0000-000069D50000}"/>
    <cellStyle name="Обычный 2 3 44" xfId="55734" xr:uid="{00000000-0005-0000-0000-00006AD50000}"/>
    <cellStyle name="Обычный 2 3 45" xfId="55735" xr:uid="{00000000-0005-0000-0000-00006BD50000}"/>
    <cellStyle name="Обычный 2 3 46" xfId="55736" xr:uid="{00000000-0005-0000-0000-00006CD50000}"/>
    <cellStyle name="Обычный 2 3 47" xfId="55737" xr:uid="{00000000-0005-0000-0000-00006DD50000}"/>
    <cellStyle name="Обычный 2 3 48" xfId="55738" xr:uid="{00000000-0005-0000-0000-00006ED50000}"/>
    <cellStyle name="Обычный 2 3 49" xfId="55739" xr:uid="{00000000-0005-0000-0000-00006FD50000}"/>
    <cellStyle name="Обычный 2 3 5" xfId="27601" xr:uid="{00000000-0005-0000-0000-000070D50000}"/>
    <cellStyle name="Обычный 2 3 5 2" xfId="55740" xr:uid="{00000000-0005-0000-0000-000071D50000}"/>
    <cellStyle name="Обычный 2 3 5 2 2" xfId="55741" xr:uid="{00000000-0005-0000-0000-000072D50000}"/>
    <cellStyle name="Обычный 2 3 5 2 3" xfId="55742" xr:uid="{00000000-0005-0000-0000-000073D50000}"/>
    <cellStyle name="Обычный 2 3 5 3" xfId="55743" xr:uid="{00000000-0005-0000-0000-000074D50000}"/>
    <cellStyle name="Обычный 2 3 50" xfId="55744" xr:uid="{00000000-0005-0000-0000-000075D50000}"/>
    <cellStyle name="Обычный 2 3 51" xfId="55745" xr:uid="{00000000-0005-0000-0000-000076D50000}"/>
    <cellStyle name="Обычный 2 3 52" xfId="55746" xr:uid="{00000000-0005-0000-0000-000077D50000}"/>
    <cellStyle name="Обычный 2 3 53" xfId="55747" xr:uid="{00000000-0005-0000-0000-000078D50000}"/>
    <cellStyle name="Обычный 2 3 54" xfId="55748" xr:uid="{00000000-0005-0000-0000-000079D50000}"/>
    <cellStyle name="Обычный 2 3 55" xfId="55749" xr:uid="{00000000-0005-0000-0000-00007AD50000}"/>
    <cellStyle name="Обычный 2 3 56" xfId="55750" xr:uid="{00000000-0005-0000-0000-00007BD50000}"/>
    <cellStyle name="Обычный 2 3 56 2" xfId="55751" xr:uid="{00000000-0005-0000-0000-00007CD50000}"/>
    <cellStyle name="Обычный 2 3 56 3" xfId="55752" xr:uid="{00000000-0005-0000-0000-00007DD50000}"/>
    <cellStyle name="Обычный 2 3 57" xfId="55753" xr:uid="{00000000-0005-0000-0000-00007ED50000}"/>
    <cellStyle name="Обычный 2 3 6" xfId="27602" xr:uid="{00000000-0005-0000-0000-00007FD50000}"/>
    <cellStyle name="Обычный 2 3 6 2" xfId="55754" xr:uid="{00000000-0005-0000-0000-000080D50000}"/>
    <cellStyle name="Обычный 2 3 7" xfId="27603" xr:uid="{00000000-0005-0000-0000-000081D50000}"/>
    <cellStyle name="Обычный 2 3 7 2" xfId="55755" xr:uid="{00000000-0005-0000-0000-000082D50000}"/>
    <cellStyle name="Обычный 2 3 8" xfId="27604" xr:uid="{00000000-0005-0000-0000-000083D50000}"/>
    <cellStyle name="Обычный 2 3 8 2" xfId="55756" xr:uid="{00000000-0005-0000-0000-000084D50000}"/>
    <cellStyle name="Обычный 2 3 9" xfId="27605" xr:uid="{00000000-0005-0000-0000-000085D50000}"/>
    <cellStyle name="Обычный 2 3 9 2" xfId="55757" xr:uid="{00000000-0005-0000-0000-000086D50000}"/>
    <cellStyle name="Обычный 2 3_2014БП" xfId="27606" xr:uid="{00000000-0005-0000-0000-000087D50000}"/>
    <cellStyle name="Обычный 2 30" xfId="27607" xr:uid="{00000000-0005-0000-0000-000088D50000}"/>
    <cellStyle name="Обычный 2 30 2" xfId="55758" xr:uid="{00000000-0005-0000-0000-000089D50000}"/>
    <cellStyle name="Обычный 2 30 2 2" xfId="55759" xr:uid="{00000000-0005-0000-0000-00008AD50000}"/>
    <cellStyle name="Обычный 2 30 2 2 2" xfId="55760" xr:uid="{00000000-0005-0000-0000-00008BD50000}"/>
    <cellStyle name="Обычный 2 30 2 2 2 2" xfId="55761" xr:uid="{00000000-0005-0000-0000-00008CD50000}"/>
    <cellStyle name="Обычный 2 30 2 2 2 2 2" xfId="55762" xr:uid="{00000000-0005-0000-0000-00008DD50000}"/>
    <cellStyle name="Обычный 2 30 2 2 2 2 2 2" xfId="55763" xr:uid="{00000000-0005-0000-0000-00008ED50000}"/>
    <cellStyle name="Обычный 2 30 2 2 2 2 2 3" xfId="55764" xr:uid="{00000000-0005-0000-0000-00008FD50000}"/>
    <cellStyle name="Обычный 2 30 2 2 2 2 2 4" xfId="55765" xr:uid="{00000000-0005-0000-0000-000090D50000}"/>
    <cellStyle name="Обычный 2 30 2 2 2 2 2 5" xfId="55766" xr:uid="{00000000-0005-0000-0000-000091D50000}"/>
    <cellStyle name="Обычный 2 30 2 2 2 2 3" xfId="55767" xr:uid="{00000000-0005-0000-0000-000092D50000}"/>
    <cellStyle name="Обычный 2 30 2 2 2 2 4" xfId="55768" xr:uid="{00000000-0005-0000-0000-000093D50000}"/>
    <cellStyle name="Обычный 2 30 2 2 2 2 5" xfId="55769" xr:uid="{00000000-0005-0000-0000-000094D50000}"/>
    <cellStyle name="Обычный 2 30 2 2 2 3" xfId="55770" xr:uid="{00000000-0005-0000-0000-000095D50000}"/>
    <cellStyle name="Обычный 2 30 2 2 2 4" xfId="55771" xr:uid="{00000000-0005-0000-0000-000096D50000}"/>
    <cellStyle name="Обычный 2 30 2 2 2 5" xfId="55772" xr:uid="{00000000-0005-0000-0000-000097D50000}"/>
    <cellStyle name="Обычный 2 30 2 2 2 6" xfId="55773" xr:uid="{00000000-0005-0000-0000-000098D50000}"/>
    <cellStyle name="Обычный 2 30 2 2 3" xfId="55774" xr:uid="{00000000-0005-0000-0000-000099D50000}"/>
    <cellStyle name="Обычный 2 30 2 2 4" xfId="55775" xr:uid="{00000000-0005-0000-0000-00009AD50000}"/>
    <cellStyle name="Обычный 2 30 2 2 4 2" xfId="55776" xr:uid="{00000000-0005-0000-0000-00009BD50000}"/>
    <cellStyle name="Обычный 2 30 2 2 4 3" xfId="55777" xr:uid="{00000000-0005-0000-0000-00009CD50000}"/>
    <cellStyle name="Обычный 2 30 2 2 4 4" xfId="55778" xr:uid="{00000000-0005-0000-0000-00009DD50000}"/>
    <cellStyle name="Обычный 2 30 2 2 4 5" xfId="55779" xr:uid="{00000000-0005-0000-0000-00009ED50000}"/>
    <cellStyle name="Обычный 2 30 2 2 5" xfId="55780" xr:uid="{00000000-0005-0000-0000-00009FD50000}"/>
    <cellStyle name="Обычный 2 30 2 2 6" xfId="55781" xr:uid="{00000000-0005-0000-0000-0000A0D50000}"/>
    <cellStyle name="Обычный 2 30 2 2 7" xfId="55782" xr:uid="{00000000-0005-0000-0000-0000A1D50000}"/>
    <cellStyle name="Обычный 2 30 2 3" xfId="55783" xr:uid="{00000000-0005-0000-0000-0000A2D50000}"/>
    <cellStyle name="Обычный 2 30 2 4" xfId="55784" xr:uid="{00000000-0005-0000-0000-0000A3D50000}"/>
    <cellStyle name="Обычный 2 30 2 4 2" xfId="55785" xr:uid="{00000000-0005-0000-0000-0000A4D50000}"/>
    <cellStyle name="Обычный 2 30 2 4 2 2" xfId="55786" xr:uid="{00000000-0005-0000-0000-0000A5D50000}"/>
    <cellStyle name="Обычный 2 30 2 4 2 2 2" xfId="55787" xr:uid="{00000000-0005-0000-0000-0000A6D50000}"/>
    <cellStyle name="Обычный 2 30 2 4 2 2 3" xfId="55788" xr:uid="{00000000-0005-0000-0000-0000A7D50000}"/>
    <cellStyle name="Обычный 2 30 2 4 2 2 4" xfId="55789" xr:uid="{00000000-0005-0000-0000-0000A8D50000}"/>
    <cellStyle name="Обычный 2 30 2 4 2 2 5" xfId="55790" xr:uid="{00000000-0005-0000-0000-0000A9D50000}"/>
    <cellStyle name="Обычный 2 30 2 4 2 3" xfId="55791" xr:uid="{00000000-0005-0000-0000-0000AAD50000}"/>
    <cellStyle name="Обычный 2 30 2 4 2 4" xfId="55792" xr:uid="{00000000-0005-0000-0000-0000ABD50000}"/>
    <cellStyle name="Обычный 2 30 2 4 2 5" xfId="55793" xr:uid="{00000000-0005-0000-0000-0000ACD50000}"/>
    <cellStyle name="Обычный 2 30 2 4 3" xfId="55794" xr:uid="{00000000-0005-0000-0000-0000ADD50000}"/>
    <cellStyle name="Обычный 2 30 2 4 4" xfId="55795" xr:uid="{00000000-0005-0000-0000-0000AED50000}"/>
    <cellStyle name="Обычный 2 30 2 4 5" xfId="55796" xr:uid="{00000000-0005-0000-0000-0000AFD50000}"/>
    <cellStyle name="Обычный 2 30 2 4 6" xfId="55797" xr:uid="{00000000-0005-0000-0000-0000B0D50000}"/>
    <cellStyle name="Обычный 2 30 2 5" xfId="55798" xr:uid="{00000000-0005-0000-0000-0000B1D50000}"/>
    <cellStyle name="Обычный 2 30 2 5 2" xfId="55799" xr:uid="{00000000-0005-0000-0000-0000B2D50000}"/>
    <cellStyle name="Обычный 2 30 2 5 3" xfId="55800" xr:uid="{00000000-0005-0000-0000-0000B3D50000}"/>
    <cellStyle name="Обычный 2 30 2 5 4" xfId="55801" xr:uid="{00000000-0005-0000-0000-0000B4D50000}"/>
    <cellStyle name="Обычный 2 30 2 5 5" xfId="55802" xr:uid="{00000000-0005-0000-0000-0000B5D50000}"/>
    <cellStyle name="Обычный 2 30 2 6" xfId="55803" xr:uid="{00000000-0005-0000-0000-0000B6D50000}"/>
    <cellStyle name="Обычный 2 30 2 7" xfId="55804" xr:uid="{00000000-0005-0000-0000-0000B7D50000}"/>
    <cellStyle name="Обычный 2 30 2 8" xfId="55805" xr:uid="{00000000-0005-0000-0000-0000B8D50000}"/>
    <cellStyle name="Обычный 2 30 3" xfId="55806" xr:uid="{00000000-0005-0000-0000-0000B9D50000}"/>
    <cellStyle name="Обычный 2 30 3 2" xfId="55807" xr:uid="{00000000-0005-0000-0000-0000BAD50000}"/>
    <cellStyle name="Обычный 2 30 3 2 2" xfId="55808" xr:uid="{00000000-0005-0000-0000-0000BBD50000}"/>
    <cellStyle name="Обычный 2 30 3 2 2 2" xfId="55809" xr:uid="{00000000-0005-0000-0000-0000BCD50000}"/>
    <cellStyle name="Обычный 2 30 3 2 2 2 2" xfId="55810" xr:uid="{00000000-0005-0000-0000-0000BDD50000}"/>
    <cellStyle name="Обычный 2 30 3 2 2 2 3" xfId="55811" xr:uid="{00000000-0005-0000-0000-0000BED50000}"/>
    <cellStyle name="Обычный 2 30 3 2 2 2 4" xfId="55812" xr:uid="{00000000-0005-0000-0000-0000BFD50000}"/>
    <cellStyle name="Обычный 2 30 3 2 2 2 5" xfId="55813" xr:uid="{00000000-0005-0000-0000-0000C0D50000}"/>
    <cellStyle name="Обычный 2 30 3 2 2 3" xfId="55814" xr:uid="{00000000-0005-0000-0000-0000C1D50000}"/>
    <cellStyle name="Обычный 2 30 3 2 2 4" xfId="55815" xr:uid="{00000000-0005-0000-0000-0000C2D50000}"/>
    <cellStyle name="Обычный 2 30 3 2 2 5" xfId="55816" xr:uid="{00000000-0005-0000-0000-0000C3D50000}"/>
    <cellStyle name="Обычный 2 30 3 2 3" xfId="55817" xr:uid="{00000000-0005-0000-0000-0000C4D50000}"/>
    <cellStyle name="Обычный 2 30 3 2 4" xfId="55818" xr:uid="{00000000-0005-0000-0000-0000C5D50000}"/>
    <cellStyle name="Обычный 2 30 3 2 5" xfId="55819" xr:uid="{00000000-0005-0000-0000-0000C6D50000}"/>
    <cellStyle name="Обычный 2 30 3 2 6" xfId="55820" xr:uid="{00000000-0005-0000-0000-0000C7D50000}"/>
    <cellStyle name="Обычный 2 30 3 3" xfId="55821" xr:uid="{00000000-0005-0000-0000-0000C8D50000}"/>
    <cellStyle name="Обычный 2 30 3 4" xfId="55822" xr:uid="{00000000-0005-0000-0000-0000C9D50000}"/>
    <cellStyle name="Обычный 2 30 3 4 2" xfId="55823" xr:uid="{00000000-0005-0000-0000-0000CAD50000}"/>
    <cellStyle name="Обычный 2 30 3 4 3" xfId="55824" xr:uid="{00000000-0005-0000-0000-0000CBD50000}"/>
    <cellStyle name="Обычный 2 30 3 4 4" xfId="55825" xr:uid="{00000000-0005-0000-0000-0000CCD50000}"/>
    <cellStyle name="Обычный 2 30 3 4 5" xfId="55826" xr:uid="{00000000-0005-0000-0000-0000CDD50000}"/>
    <cellStyle name="Обычный 2 30 3 5" xfId="55827" xr:uid="{00000000-0005-0000-0000-0000CED50000}"/>
    <cellStyle name="Обычный 2 30 3 6" xfId="55828" xr:uid="{00000000-0005-0000-0000-0000CFD50000}"/>
    <cellStyle name="Обычный 2 30 3 7" xfId="55829" xr:uid="{00000000-0005-0000-0000-0000D0D50000}"/>
    <cellStyle name="Обычный 2 30 4" xfId="55830" xr:uid="{00000000-0005-0000-0000-0000D1D50000}"/>
    <cellStyle name="Обычный 2 30 4 2" xfId="55831" xr:uid="{00000000-0005-0000-0000-0000D2D50000}"/>
    <cellStyle name="Обычный 2 30 4 2 2" xfId="55832" xr:uid="{00000000-0005-0000-0000-0000D3D50000}"/>
    <cellStyle name="Обычный 2 30 4 2 2 2" xfId="55833" xr:uid="{00000000-0005-0000-0000-0000D4D50000}"/>
    <cellStyle name="Обычный 2 30 4 2 2 3" xfId="55834" xr:uid="{00000000-0005-0000-0000-0000D5D50000}"/>
    <cellStyle name="Обычный 2 30 4 2 2 4" xfId="55835" xr:uid="{00000000-0005-0000-0000-0000D6D50000}"/>
    <cellStyle name="Обычный 2 30 4 2 2 5" xfId="55836" xr:uid="{00000000-0005-0000-0000-0000D7D50000}"/>
    <cellStyle name="Обычный 2 30 4 2 3" xfId="55837" xr:uid="{00000000-0005-0000-0000-0000D8D50000}"/>
    <cellStyle name="Обычный 2 30 4 2 4" xfId="55838" xr:uid="{00000000-0005-0000-0000-0000D9D50000}"/>
    <cellStyle name="Обычный 2 30 4 2 5" xfId="55839" xr:uid="{00000000-0005-0000-0000-0000DAD50000}"/>
    <cellStyle name="Обычный 2 30 4 3" xfId="55840" xr:uid="{00000000-0005-0000-0000-0000DBD50000}"/>
    <cellStyle name="Обычный 2 30 4 4" xfId="55841" xr:uid="{00000000-0005-0000-0000-0000DCD50000}"/>
    <cellStyle name="Обычный 2 30 4 5" xfId="55842" xr:uid="{00000000-0005-0000-0000-0000DDD50000}"/>
    <cellStyle name="Обычный 2 30 4 6" xfId="55843" xr:uid="{00000000-0005-0000-0000-0000DED50000}"/>
    <cellStyle name="Обычный 2 30 5" xfId="55844" xr:uid="{00000000-0005-0000-0000-0000DFD50000}"/>
    <cellStyle name="Обычный 2 30 5 2" xfId="55845" xr:uid="{00000000-0005-0000-0000-0000E0D50000}"/>
    <cellStyle name="Обычный 2 30 5 3" xfId="55846" xr:uid="{00000000-0005-0000-0000-0000E1D50000}"/>
    <cellStyle name="Обычный 2 30 5 4" xfId="55847" xr:uid="{00000000-0005-0000-0000-0000E2D50000}"/>
    <cellStyle name="Обычный 2 30 5 5" xfId="55848" xr:uid="{00000000-0005-0000-0000-0000E3D50000}"/>
    <cellStyle name="Обычный 2 30 6" xfId="55849" xr:uid="{00000000-0005-0000-0000-0000E4D50000}"/>
    <cellStyle name="Обычный 2 30 7" xfId="55850" xr:uid="{00000000-0005-0000-0000-0000E5D50000}"/>
    <cellStyle name="Обычный 2 30 8" xfId="55851" xr:uid="{00000000-0005-0000-0000-0000E6D50000}"/>
    <cellStyle name="Обычный 2 31" xfId="27608" xr:uid="{00000000-0005-0000-0000-0000E7D50000}"/>
    <cellStyle name="Обычный 2 31 2" xfId="55852" xr:uid="{00000000-0005-0000-0000-0000E8D50000}"/>
    <cellStyle name="Обычный 2 31 2 2" xfId="55853" xr:uid="{00000000-0005-0000-0000-0000E9D50000}"/>
    <cellStyle name="Обычный 2 31 2 2 2" xfId="55854" xr:uid="{00000000-0005-0000-0000-0000EAD50000}"/>
    <cellStyle name="Обычный 2 31 2 2 2 2" xfId="55855" xr:uid="{00000000-0005-0000-0000-0000EBD50000}"/>
    <cellStyle name="Обычный 2 31 2 2 2 2 2" xfId="55856" xr:uid="{00000000-0005-0000-0000-0000ECD50000}"/>
    <cellStyle name="Обычный 2 31 2 2 2 2 3" xfId="55857" xr:uid="{00000000-0005-0000-0000-0000EDD50000}"/>
    <cellStyle name="Обычный 2 31 2 2 2 2 4" xfId="55858" xr:uid="{00000000-0005-0000-0000-0000EED50000}"/>
    <cellStyle name="Обычный 2 31 2 2 2 2 5" xfId="55859" xr:uid="{00000000-0005-0000-0000-0000EFD50000}"/>
    <cellStyle name="Обычный 2 31 2 2 2 3" xfId="55860" xr:uid="{00000000-0005-0000-0000-0000F0D50000}"/>
    <cellStyle name="Обычный 2 31 2 2 2 4" xfId="55861" xr:uid="{00000000-0005-0000-0000-0000F1D50000}"/>
    <cellStyle name="Обычный 2 31 2 2 2 5" xfId="55862" xr:uid="{00000000-0005-0000-0000-0000F2D50000}"/>
    <cellStyle name="Обычный 2 31 2 2 3" xfId="55863" xr:uid="{00000000-0005-0000-0000-0000F3D50000}"/>
    <cellStyle name="Обычный 2 31 2 2 4" xfId="55864" xr:uid="{00000000-0005-0000-0000-0000F4D50000}"/>
    <cellStyle name="Обычный 2 31 2 2 5" xfId="55865" xr:uid="{00000000-0005-0000-0000-0000F5D50000}"/>
    <cellStyle name="Обычный 2 31 2 2 6" xfId="55866" xr:uid="{00000000-0005-0000-0000-0000F6D50000}"/>
    <cellStyle name="Обычный 2 31 2 3" xfId="55867" xr:uid="{00000000-0005-0000-0000-0000F7D50000}"/>
    <cellStyle name="Обычный 2 31 2 4" xfId="55868" xr:uid="{00000000-0005-0000-0000-0000F8D50000}"/>
    <cellStyle name="Обычный 2 31 2 4 2" xfId="55869" xr:uid="{00000000-0005-0000-0000-0000F9D50000}"/>
    <cellStyle name="Обычный 2 31 2 4 3" xfId="55870" xr:uid="{00000000-0005-0000-0000-0000FAD50000}"/>
    <cellStyle name="Обычный 2 31 2 4 4" xfId="55871" xr:uid="{00000000-0005-0000-0000-0000FBD50000}"/>
    <cellStyle name="Обычный 2 31 2 4 5" xfId="55872" xr:uid="{00000000-0005-0000-0000-0000FCD50000}"/>
    <cellStyle name="Обычный 2 31 2 5" xfId="55873" xr:uid="{00000000-0005-0000-0000-0000FDD50000}"/>
    <cellStyle name="Обычный 2 31 2 6" xfId="55874" xr:uid="{00000000-0005-0000-0000-0000FED50000}"/>
    <cellStyle name="Обычный 2 31 2 7" xfId="55875" xr:uid="{00000000-0005-0000-0000-0000FFD50000}"/>
    <cellStyle name="Обычный 2 31 3" xfId="55876" xr:uid="{00000000-0005-0000-0000-000000D60000}"/>
    <cellStyle name="Обычный 2 31 4" xfId="55877" xr:uid="{00000000-0005-0000-0000-000001D60000}"/>
    <cellStyle name="Обычный 2 31 4 2" xfId="55878" xr:uid="{00000000-0005-0000-0000-000002D60000}"/>
    <cellStyle name="Обычный 2 31 4 2 2" xfId="55879" xr:uid="{00000000-0005-0000-0000-000003D60000}"/>
    <cellStyle name="Обычный 2 31 4 2 2 2" xfId="55880" xr:uid="{00000000-0005-0000-0000-000004D60000}"/>
    <cellStyle name="Обычный 2 31 4 2 2 3" xfId="55881" xr:uid="{00000000-0005-0000-0000-000005D60000}"/>
    <cellStyle name="Обычный 2 31 4 2 2 4" xfId="55882" xr:uid="{00000000-0005-0000-0000-000006D60000}"/>
    <cellStyle name="Обычный 2 31 4 2 2 5" xfId="55883" xr:uid="{00000000-0005-0000-0000-000007D60000}"/>
    <cellStyle name="Обычный 2 31 4 2 3" xfId="55884" xr:uid="{00000000-0005-0000-0000-000008D60000}"/>
    <cellStyle name="Обычный 2 31 4 2 4" xfId="55885" xr:uid="{00000000-0005-0000-0000-000009D60000}"/>
    <cellStyle name="Обычный 2 31 4 2 5" xfId="55886" xr:uid="{00000000-0005-0000-0000-00000AD60000}"/>
    <cellStyle name="Обычный 2 31 4 3" xfId="55887" xr:uid="{00000000-0005-0000-0000-00000BD60000}"/>
    <cellStyle name="Обычный 2 31 4 4" xfId="55888" xr:uid="{00000000-0005-0000-0000-00000CD60000}"/>
    <cellStyle name="Обычный 2 31 4 5" xfId="55889" xr:uid="{00000000-0005-0000-0000-00000DD60000}"/>
    <cellStyle name="Обычный 2 31 4 6" xfId="55890" xr:uid="{00000000-0005-0000-0000-00000ED60000}"/>
    <cellStyle name="Обычный 2 31 5" xfId="55891" xr:uid="{00000000-0005-0000-0000-00000FD60000}"/>
    <cellStyle name="Обычный 2 31 5 2" xfId="55892" xr:uid="{00000000-0005-0000-0000-000010D60000}"/>
    <cellStyle name="Обычный 2 31 5 3" xfId="55893" xr:uid="{00000000-0005-0000-0000-000011D60000}"/>
    <cellStyle name="Обычный 2 31 5 4" xfId="55894" xr:uid="{00000000-0005-0000-0000-000012D60000}"/>
    <cellStyle name="Обычный 2 31 5 5" xfId="55895" xr:uid="{00000000-0005-0000-0000-000013D60000}"/>
    <cellStyle name="Обычный 2 31 6" xfId="55896" xr:uid="{00000000-0005-0000-0000-000014D60000}"/>
    <cellStyle name="Обычный 2 31 7" xfId="55897" xr:uid="{00000000-0005-0000-0000-000015D60000}"/>
    <cellStyle name="Обычный 2 31 8" xfId="55898" xr:uid="{00000000-0005-0000-0000-000016D60000}"/>
    <cellStyle name="Обычный 2 32" xfId="27609" xr:uid="{00000000-0005-0000-0000-000017D60000}"/>
    <cellStyle name="Обычный 2 32 2" xfId="55899" xr:uid="{00000000-0005-0000-0000-000018D60000}"/>
    <cellStyle name="Обычный 2 32 2 2" xfId="55900" xr:uid="{00000000-0005-0000-0000-000019D60000}"/>
    <cellStyle name="Обычный 2 32 2 2 2" xfId="55901" xr:uid="{00000000-0005-0000-0000-00001AD60000}"/>
    <cellStyle name="Обычный 2 32 2 2 2 2" xfId="55902" xr:uid="{00000000-0005-0000-0000-00001BD60000}"/>
    <cellStyle name="Обычный 2 32 2 2 2 3" xfId="55903" xr:uid="{00000000-0005-0000-0000-00001CD60000}"/>
    <cellStyle name="Обычный 2 32 2 2 2 4" xfId="55904" xr:uid="{00000000-0005-0000-0000-00001DD60000}"/>
    <cellStyle name="Обычный 2 32 2 2 2 5" xfId="55905" xr:uid="{00000000-0005-0000-0000-00001ED60000}"/>
    <cellStyle name="Обычный 2 32 2 2 3" xfId="55906" xr:uid="{00000000-0005-0000-0000-00001FD60000}"/>
    <cellStyle name="Обычный 2 32 2 2 4" xfId="55907" xr:uid="{00000000-0005-0000-0000-000020D60000}"/>
    <cellStyle name="Обычный 2 32 2 2 5" xfId="55908" xr:uid="{00000000-0005-0000-0000-000021D60000}"/>
    <cellStyle name="Обычный 2 32 2 3" xfId="55909" xr:uid="{00000000-0005-0000-0000-000022D60000}"/>
    <cellStyle name="Обычный 2 32 2 4" xfId="55910" xr:uid="{00000000-0005-0000-0000-000023D60000}"/>
    <cellStyle name="Обычный 2 32 2 5" xfId="55911" xr:uid="{00000000-0005-0000-0000-000024D60000}"/>
    <cellStyle name="Обычный 2 32 2 6" xfId="55912" xr:uid="{00000000-0005-0000-0000-000025D60000}"/>
    <cellStyle name="Обычный 2 32 3" xfId="55913" xr:uid="{00000000-0005-0000-0000-000026D60000}"/>
    <cellStyle name="Обычный 2 32 4" xfId="55914" xr:uid="{00000000-0005-0000-0000-000027D60000}"/>
    <cellStyle name="Обычный 2 32 4 2" xfId="55915" xr:uid="{00000000-0005-0000-0000-000028D60000}"/>
    <cellStyle name="Обычный 2 32 4 3" xfId="55916" xr:uid="{00000000-0005-0000-0000-000029D60000}"/>
    <cellStyle name="Обычный 2 32 4 4" xfId="55917" xr:uid="{00000000-0005-0000-0000-00002AD60000}"/>
    <cellStyle name="Обычный 2 32 4 5" xfId="55918" xr:uid="{00000000-0005-0000-0000-00002BD60000}"/>
    <cellStyle name="Обычный 2 32 5" xfId="55919" xr:uid="{00000000-0005-0000-0000-00002CD60000}"/>
    <cellStyle name="Обычный 2 32 6" xfId="55920" xr:uid="{00000000-0005-0000-0000-00002DD60000}"/>
    <cellStyle name="Обычный 2 32 7" xfId="55921" xr:uid="{00000000-0005-0000-0000-00002ED60000}"/>
    <cellStyle name="Обычный 2 33" xfId="27610" xr:uid="{00000000-0005-0000-0000-00002FD60000}"/>
    <cellStyle name="Обычный 2 33 2" xfId="55922" xr:uid="{00000000-0005-0000-0000-000030D60000}"/>
    <cellStyle name="Обычный 2 33 2 2" xfId="55923" xr:uid="{00000000-0005-0000-0000-000031D60000}"/>
    <cellStyle name="Обычный 2 33 2 2 2" xfId="55924" xr:uid="{00000000-0005-0000-0000-000032D60000}"/>
    <cellStyle name="Обычный 2 33 2 2 3" xfId="55925" xr:uid="{00000000-0005-0000-0000-000033D60000}"/>
    <cellStyle name="Обычный 2 33 2 2 4" xfId="55926" xr:uid="{00000000-0005-0000-0000-000034D60000}"/>
    <cellStyle name="Обычный 2 33 2 2 5" xfId="55927" xr:uid="{00000000-0005-0000-0000-000035D60000}"/>
    <cellStyle name="Обычный 2 33 2 3" xfId="55928" xr:uid="{00000000-0005-0000-0000-000036D60000}"/>
    <cellStyle name="Обычный 2 33 2 4" xfId="55929" xr:uid="{00000000-0005-0000-0000-000037D60000}"/>
    <cellStyle name="Обычный 2 33 2 5" xfId="55930" xr:uid="{00000000-0005-0000-0000-000038D60000}"/>
    <cellStyle name="Обычный 2 33 3" xfId="55931" xr:uid="{00000000-0005-0000-0000-000039D60000}"/>
    <cellStyle name="Обычный 2 33 4" xfId="55932" xr:uid="{00000000-0005-0000-0000-00003AD60000}"/>
    <cellStyle name="Обычный 2 33 5" xfId="55933" xr:uid="{00000000-0005-0000-0000-00003BD60000}"/>
    <cellStyle name="Обычный 2 33 6" xfId="55934" xr:uid="{00000000-0005-0000-0000-00003CD60000}"/>
    <cellStyle name="Обычный 2 34" xfId="27611" xr:uid="{00000000-0005-0000-0000-00003DD60000}"/>
    <cellStyle name="Обычный 2 34 2" xfId="55935" xr:uid="{00000000-0005-0000-0000-00003ED60000}"/>
    <cellStyle name="Обычный 2 34 3" xfId="55936" xr:uid="{00000000-0005-0000-0000-00003FD60000}"/>
    <cellStyle name="Обычный 2 34 4" xfId="55937" xr:uid="{00000000-0005-0000-0000-000040D60000}"/>
    <cellStyle name="Обычный 2 34 5" xfId="55938" xr:uid="{00000000-0005-0000-0000-000041D60000}"/>
    <cellStyle name="Обычный 2 35" xfId="27612" xr:uid="{00000000-0005-0000-0000-000042D60000}"/>
    <cellStyle name="Обычный 2 36" xfId="27613" xr:uid="{00000000-0005-0000-0000-000043D60000}"/>
    <cellStyle name="Обычный 2 37" xfId="27614" xr:uid="{00000000-0005-0000-0000-000044D60000}"/>
    <cellStyle name="Обычный 2 38" xfId="27615" xr:uid="{00000000-0005-0000-0000-000045D60000}"/>
    <cellStyle name="Обычный 2 39" xfId="27616" xr:uid="{00000000-0005-0000-0000-000046D60000}"/>
    <cellStyle name="Обычный 2 4" xfId="27617" xr:uid="{00000000-0005-0000-0000-000047D60000}"/>
    <cellStyle name="Обычный 2 4 10" xfId="55939" xr:uid="{00000000-0005-0000-0000-000048D60000}"/>
    <cellStyle name="Обычный 2 4 11" xfId="55940" xr:uid="{00000000-0005-0000-0000-000049D60000}"/>
    <cellStyle name="Обычный 2 4 12" xfId="55941" xr:uid="{00000000-0005-0000-0000-00004AD60000}"/>
    <cellStyle name="Обычный 2 4 13" xfId="55942" xr:uid="{00000000-0005-0000-0000-00004BD60000}"/>
    <cellStyle name="Обычный 2 4 14" xfId="55943" xr:uid="{00000000-0005-0000-0000-00004CD60000}"/>
    <cellStyle name="Обычный 2 4 15" xfId="55944" xr:uid="{00000000-0005-0000-0000-00004DD60000}"/>
    <cellStyle name="Обычный 2 4 16" xfId="55945" xr:uid="{00000000-0005-0000-0000-00004ED60000}"/>
    <cellStyle name="Обычный 2 4 17" xfId="55946" xr:uid="{00000000-0005-0000-0000-00004FD60000}"/>
    <cellStyle name="Обычный 2 4 18" xfId="55947" xr:uid="{00000000-0005-0000-0000-000050D60000}"/>
    <cellStyle name="Обычный 2 4 19" xfId="55948" xr:uid="{00000000-0005-0000-0000-000051D60000}"/>
    <cellStyle name="Обычный 2 4 2" xfId="27618" xr:uid="{00000000-0005-0000-0000-000052D60000}"/>
    <cellStyle name="Обычный 2 4 2 2" xfId="55949" xr:uid="{00000000-0005-0000-0000-000053D60000}"/>
    <cellStyle name="Обычный 2 4 2 2 2" xfId="55950" xr:uid="{00000000-0005-0000-0000-000054D60000}"/>
    <cellStyle name="Обычный 2 4 2 2 3" xfId="55951" xr:uid="{00000000-0005-0000-0000-000055D60000}"/>
    <cellStyle name="Обычный 2 4 20" xfId="55952" xr:uid="{00000000-0005-0000-0000-000056D60000}"/>
    <cellStyle name="Обычный 2 4 21" xfId="55953" xr:uid="{00000000-0005-0000-0000-000057D60000}"/>
    <cellStyle name="Обычный 2 4 22" xfId="55954" xr:uid="{00000000-0005-0000-0000-000058D60000}"/>
    <cellStyle name="Обычный 2 4 23" xfId="55955" xr:uid="{00000000-0005-0000-0000-000059D60000}"/>
    <cellStyle name="Обычный 2 4 24" xfId="55956" xr:uid="{00000000-0005-0000-0000-00005AD60000}"/>
    <cellStyle name="Обычный 2 4 3" xfId="27619" xr:uid="{00000000-0005-0000-0000-00005BD60000}"/>
    <cellStyle name="Обычный 2 4 3 2" xfId="55957" xr:uid="{00000000-0005-0000-0000-00005CD60000}"/>
    <cellStyle name="Обычный 2 4 4" xfId="27620" xr:uid="{00000000-0005-0000-0000-00005DD60000}"/>
    <cellStyle name="Обычный 2 4 4 2" xfId="55958" xr:uid="{00000000-0005-0000-0000-00005ED60000}"/>
    <cellStyle name="Обычный 2 4 4 3" xfId="55959" xr:uid="{00000000-0005-0000-0000-00005FD60000}"/>
    <cellStyle name="Обычный 2 4 5" xfId="27621" xr:uid="{00000000-0005-0000-0000-000060D60000}"/>
    <cellStyle name="Обычный 2 4 6" xfId="27622" xr:uid="{00000000-0005-0000-0000-000061D60000}"/>
    <cellStyle name="Обычный 2 4 7" xfId="27623" xr:uid="{00000000-0005-0000-0000-000062D60000}"/>
    <cellStyle name="Обычный 2 4 8" xfId="55960" xr:uid="{00000000-0005-0000-0000-000063D60000}"/>
    <cellStyle name="Обычный 2 4 9" xfId="55961" xr:uid="{00000000-0005-0000-0000-000064D60000}"/>
    <cellStyle name="Обычный 2 40" xfId="55962" xr:uid="{00000000-0005-0000-0000-000065D60000}"/>
    <cellStyle name="Обычный 2 41" xfId="55963" xr:uid="{00000000-0005-0000-0000-000066D60000}"/>
    <cellStyle name="Обычный 2 5" xfId="27624" xr:uid="{00000000-0005-0000-0000-000067D60000}"/>
    <cellStyle name="Обычный 2 5 10" xfId="55964" xr:uid="{00000000-0005-0000-0000-000068D60000}"/>
    <cellStyle name="Обычный 2 5 11" xfId="55965" xr:uid="{00000000-0005-0000-0000-000069D60000}"/>
    <cellStyle name="Обычный 2 5 12" xfId="55966" xr:uid="{00000000-0005-0000-0000-00006AD60000}"/>
    <cellStyle name="Обычный 2 5 13" xfId="55967" xr:uid="{00000000-0005-0000-0000-00006BD60000}"/>
    <cellStyle name="Обычный 2 5 14" xfId="55968" xr:uid="{00000000-0005-0000-0000-00006CD60000}"/>
    <cellStyle name="Обычный 2 5 15" xfId="55969" xr:uid="{00000000-0005-0000-0000-00006DD60000}"/>
    <cellStyle name="Обычный 2 5 16" xfId="55970" xr:uid="{00000000-0005-0000-0000-00006ED60000}"/>
    <cellStyle name="Обычный 2 5 17" xfId="55971" xr:uid="{00000000-0005-0000-0000-00006FD60000}"/>
    <cellStyle name="Обычный 2 5 18" xfId="55972" xr:uid="{00000000-0005-0000-0000-000070D60000}"/>
    <cellStyle name="Обычный 2 5 19" xfId="55973" xr:uid="{00000000-0005-0000-0000-000071D60000}"/>
    <cellStyle name="Обычный 2 5 2" xfId="27625" xr:uid="{00000000-0005-0000-0000-000072D60000}"/>
    <cellStyle name="Обычный 2 5 2 2" xfId="55974" xr:uid="{00000000-0005-0000-0000-000073D60000}"/>
    <cellStyle name="Обычный 2 5 2 2 2" xfId="55975" xr:uid="{00000000-0005-0000-0000-000074D60000}"/>
    <cellStyle name="Обычный 2 5 2 2 2 2" xfId="55976" xr:uid="{00000000-0005-0000-0000-000075D60000}"/>
    <cellStyle name="Обычный 2 5 2 2 2 3" xfId="55977" xr:uid="{00000000-0005-0000-0000-000076D60000}"/>
    <cellStyle name="Обычный 2 5 2 3" xfId="55978" xr:uid="{00000000-0005-0000-0000-000077D60000}"/>
    <cellStyle name="Обычный 2 5 2 3 2" xfId="55979" xr:uid="{00000000-0005-0000-0000-000078D60000}"/>
    <cellStyle name="Обычный 2 5 2 3 2 2" xfId="55980" xr:uid="{00000000-0005-0000-0000-000079D60000}"/>
    <cellStyle name="Обычный 2 5 2 3 2 3" xfId="55981" xr:uid="{00000000-0005-0000-0000-00007AD60000}"/>
    <cellStyle name="Обычный 2 5 2 4" xfId="55982" xr:uid="{00000000-0005-0000-0000-00007BD60000}"/>
    <cellStyle name="Обычный 2 5 2 4 2" xfId="55983" xr:uid="{00000000-0005-0000-0000-00007CD60000}"/>
    <cellStyle name="Обычный 2 5 2 4 2 2" xfId="55984" xr:uid="{00000000-0005-0000-0000-00007DD60000}"/>
    <cellStyle name="Обычный 2 5 2 4 2 3" xfId="55985" xr:uid="{00000000-0005-0000-0000-00007ED60000}"/>
    <cellStyle name="Обычный 2 5 2 5" xfId="55986" xr:uid="{00000000-0005-0000-0000-00007FD60000}"/>
    <cellStyle name="Обычный 2 5 2 5 2" xfId="55987" xr:uid="{00000000-0005-0000-0000-000080D60000}"/>
    <cellStyle name="Обычный 2 5 2 5 3" xfId="55988" xr:uid="{00000000-0005-0000-0000-000081D60000}"/>
    <cellStyle name="Обычный 2 5 2 6" xfId="55989" xr:uid="{00000000-0005-0000-0000-000082D60000}"/>
    <cellStyle name="Обычный 2 5 20" xfId="55990" xr:uid="{00000000-0005-0000-0000-000083D60000}"/>
    <cellStyle name="Обычный 2 5 21" xfId="55991" xr:uid="{00000000-0005-0000-0000-000084D60000}"/>
    <cellStyle name="Обычный 2 5 22" xfId="55992" xr:uid="{00000000-0005-0000-0000-000085D60000}"/>
    <cellStyle name="Обычный 2 5 23" xfId="55993" xr:uid="{00000000-0005-0000-0000-000086D60000}"/>
    <cellStyle name="Обычный 2 5 24" xfId="55994" xr:uid="{00000000-0005-0000-0000-000087D60000}"/>
    <cellStyle name="Обычный 2 5 3" xfId="27626" xr:uid="{00000000-0005-0000-0000-000088D60000}"/>
    <cellStyle name="Обычный 2 5 3 2" xfId="55995" xr:uid="{00000000-0005-0000-0000-000089D60000}"/>
    <cellStyle name="Обычный 2 5 3 2 2" xfId="55996" xr:uid="{00000000-0005-0000-0000-00008AD60000}"/>
    <cellStyle name="Обычный 2 5 3 2 3" xfId="55997" xr:uid="{00000000-0005-0000-0000-00008BD60000}"/>
    <cellStyle name="Обычный 2 5 3 3" xfId="55998" xr:uid="{00000000-0005-0000-0000-00008CD60000}"/>
    <cellStyle name="Обычный 2 5 4" xfId="55999" xr:uid="{00000000-0005-0000-0000-00008DD60000}"/>
    <cellStyle name="Обычный 2 5 4 2" xfId="56000" xr:uid="{00000000-0005-0000-0000-00008ED60000}"/>
    <cellStyle name="Обычный 2 5 4 2 2" xfId="56001" xr:uid="{00000000-0005-0000-0000-00008FD60000}"/>
    <cellStyle name="Обычный 2 5 4 2 3" xfId="56002" xr:uid="{00000000-0005-0000-0000-000090D60000}"/>
    <cellStyle name="Обычный 2 5 4 3" xfId="56003" xr:uid="{00000000-0005-0000-0000-000091D60000}"/>
    <cellStyle name="Обычный 2 5 5" xfId="56004" xr:uid="{00000000-0005-0000-0000-000092D60000}"/>
    <cellStyle name="Обычный 2 5 5 2" xfId="56005" xr:uid="{00000000-0005-0000-0000-000093D60000}"/>
    <cellStyle name="Обычный 2 5 6" xfId="56006" xr:uid="{00000000-0005-0000-0000-000094D60000}"/>
    <cellStyle name="Обычный 2 5 6 2" xfId="56007" xr:uid="{00000000-0005-0000-0000-000095D60000}"/>
    <cellStyle name="Обычный 2 5 6 3" xfId="56008" xr:uid="{00000000-0005-0000-0000-000096D60000}"/>
    <cellStyle name="Обычный 2 5 7" xfId="56009" xr:uid="{00000000-0005-0000-0000-000097D60000}"/>
    <cellStyle name="Обычный 2 5 8" xfId="56010" xr:uid="{00000000-0005-0000-0000-000098D60000}"/>
    <cellStyle name="Обычный 2 5 9" xfId="56011" xr:uid="{00000000-0005-0000-0000-000099D60000}"/>
    <cellStyle name="Обычный 2 6" xfId="27627" xr:uid="{00000000-0005-0000-0000-00009AD60000}"/>
    <cellStyle name="Обычный 2 6 10" xfId="56012" xr:uid="{00000000-0005-0000-0000-00009BD60000}"/>
    <cellStyle name="Обычный 2 6 2" xfId="27628" xr:uid="{00000000-0005-0000-0000-00009CD60000}"/>
    <cellStyle name="Обычный 2 6 2 2" xfId="56013" xr:uid="{00000000-0005-0000-0000-00009DD60000}"/>
    <cellStyle name="Обычный 2 6 2 2 2" xfId="56014" xr:uid="{00000000-0005-0000-0000-00009ED60000}"/>
    <cellStyle name="Обычный 2 6 2 2 3" xfId="56015" xr:uid="{00000000-0005-0000-0000-00009FD60000}"/>
    <cellStyle name="Обычный 2 6 2 3" xfId="56016" xr:uid="{00000000-0005-0000-0000-0000A0D60000}"/>
    <cellStyle name="Обычный 2 6 3" xfId="27629" xr:uid="{00000000-0005-0000-0000-0000A1D60000}"/>
    <cellStyle name="Обычный 2 6 3 2" xfId="56017" xr:uid="{00000000-0005-0000-0000-0000A2D60000}"/>
    <cellStyle name="Обычный 2 6 3 2 2" xfId="56018" xr:uid="{00000000-0005-0000-0000-0000A3D60000}"/>
    <cellStyle name="Обычный 2 6 3 2 3" xfId="56019" xr:uid="{00000000-0005-0000-0000-0000A4D60000}"/>
    <cellStyle name="Обычный 2 6 3 3" xfId="56020" xr:uid="{00000000-0005-0000-0000-0000A5D60000}"/>
    <cellStyle name="Обычный 2 6 4" xfId="27630" xr:uid="{00000000-0005-0000-0000-0000A6D60000}"/>
    <cellStyle name="Обычный 2 6 4 2" xfId="56021" xr:uid="{00000000-0005-0000-0000-0000A7D60000}"/>
    <cellStyle name="Обычный 2 6 4 2 2" xfId="56022" xr:uid="{00000000-0005-0000-0000-0000A8D60000}"/>
    <cellStyle name="Обычный 2 6 4 2 3" xfId="56023" xr:uid="{00000000-0005-0000-0000-0000A9D60000}"/>
    <cellStyle name="Обычный 2 6 4 3" xfId="56024" xr:uid="{00000000-0005-0000-0000-0000AAD60000}"/>
    <cellStyle name="Обычный 2 6 5" xfId="56025" xr:uid="{00000000-0005-0000-0000-0000ABD60000}"/>
    <cellStyle name="Обычный 2 6 5 2" xfId="56026" xr:uid="{00000000-0005-0000-0000-0000ACD60000}"/>
    <cellStyle name="Обычный 2 6 5 3" xfId="56027" xr:uid="{00000000-0005-0000-0000-0000ADD60000}"/>
    <cellStyle name="Обычный 2 6 6" xfId="56028" xr:uid="{00000000-0005-0000-0000-0000AED60000}"/>
    <cellStyle name="Обычный 2 6 7" xfId="56029" xr:uid="{00000000-0005-0000-0000-0000AFD60000}"/>
    <cellStyle name="Обычный 2 6 8" xfId="56030" xr:uid="{00000000-0005-0000-0000-0000B0D60000}"/>
    <cellStyle name="Обычный 2 6 9" xfId="56031" xr:uid="{00000000-0005-0000-0000-0000B1D60000}"/>
    <cellStyle name="Обычный 2 6_2013Прогноз" xfId="27631" xr:uid="{00000000-0005-0000-0000-0000B2D60000}"/>
    <cellStyle name="Обычный 2 7" xfId="27632" xr:uid="{00000000-0005-0000-0000-0000B3D60000}"/>
    <cellStyle name="Обычный 2 7 10" xfId="56032" xr:uid="{00000000-0005-0000-0000-0000B4D60000}"/>
    <cellStyle name="Обычный 2 7 2" xfId="27633" xr:uid="{00000000-0005-0000-0000-0000B5D60000}"/>
    <cellStyle name="Обычный 2 7 2 2" xfId="56033" xr:uid="{00000000-0005-0000-0000-0000B6D60000}"/>
    <cellStyle name="Обычный 2 7 2 2 2" xfId="56034" xr:uid="{00000000-0005-0000-0000-0000B7D60000}"/>
    <cellStyle name="Обычный 2 7 2 2 3" xfId="56035" xr:uid="{00000000-0005-0000-0000-0000B8D60000}"/>
    <cellStyle name="Обычный 2 7 2 3" xfId="56036" xr:uid="{00000000-0005-0000-0000-0000B9D60000}"/>
    <cellStyle name="Обычный 2 7 3" xfId="56037" xr:uid="{00000000-0005-0000-0000-0000BAD60000}"/>
    <cellStyle name="Обычный 2 7 3 2" xfId="56038" xr:uid="{00000000-0005-0000-0000-0000BBD60000}"/>
    <cellStyle name="Обычный 2 7 3 2 2" xfId="56039" xr:uid="{00000000-0005-0000-0000-0000BCD60000}"/>
    <cellStyle name="Обычный 2 7 3 2 3" xfId="56040" xr:uid="{00000000-0005-0000-0000-0000BDD60000}"/>
    <cellStyle name="Обычный 2 7 3 3" xfId="56041" xr:uid="{00000000-0005-0000-0000-0000BED60000}"/>
    <cellStyle name="Обычный 2 7 4" xfId="56042" xr:uid="{00000000-0005-0000-0000-0000BFD60000}"/>
    <cellStyle name="Обычный 2 7 4 2" xfId="56043" xr:uid="{00000000-0005-0000-0000-0000C0D60000}"/>
    <cellStyle name="Обычный 2 7 4 2 2" xfId="56044" xr:uid="{00000000-0005-0000-0000-0000C1D60000}"/>
    <cellStyle name="Обычный 2 7 4 2 3" xfId="56045" xr:uid="{00000000-0005-0000-0000-0000C2D60000}"/>
    <cellStyle name="Обычный 2 7 4 3" xfId="56046" xr:uid="{00000000-0005-0000-0000-0000C3D60000}"/>
    <cellStyle name="Обычный 2 7 5" xfId="56047" xr:uid="{00000000-0005-0000-0000-0000C4D60000}"/>
    <cellStyle name="Обычный 2 7 5 2" xfId="56048" xr:uid="{00000000-0005-0000-0000-0000C5D60000}"/>
    <cellStyle name="Обычный 2 7 5 2 2" xfId="56049" xr:uid="{00000000-0005-0000-0000-0000C6D60000}"/>
    <cellStyle name="Обычный 2 7 5 3" xfId="56050" xr:uid="{00000000-0005-0000-0000-0000C7D60000}"/>
    <cellStyle name="Обычный 2 7 6" xfId="56051" xr:uid="{00000000-0005-0000-0000-0000C8D60000}"/>
    <cellStyle name="Обычный 2 7 6 2" xfId="56052" xr:uid="{00000000-0005-0000-0000-0000C9D60000}"/>
    <cellStyle name="Обычный 2 7 6 3" xfId="56053" xr:uid="{00000000-0005-0000-0000-0000CAD60000}"/>
    <cellStyle name="Обычный 2 7 7" xfId="56054" xr:uid="{00000000-0005-0000-0000-0000CBD60000}"/>
    <cellStyle name="Обычный 2 7 8" xfId="56055" xr:uid="{00000000-0005-0000-0000-0000CCD60000}"/>
    <cellStyle name="Обычный 2 7 9" xfId="56056" xr:uid="{00000000-0005-0000-0000-0000CDD60000}"/>
    <cellStyle name="Обычный 2 8" xfId="27634" xr:uid="{00000000-0005-0000-0000-0000CED60000}"/>
    <cellStyle name="Обычный 2 8 10" xfId="56057" xr:uid="{00000000-0005-0000-0000-0000CFD60000}"/>
    <cellStyle name="Обычный 2 8 2" xfId="27635" xr:uid="{00000000-0005-0000-0000-0000D0D60000}"/>
    <cellStyle name="Обычный 2 8 2 2" xfId="56058" xr:uid="{00000000-0005-0000-0000-0000D1D60000}"/>
    <cellStyle name="Обычный 2 8 2 2 2" xfId="56059" xr:uid="{00000000-0005-0000-0000-0000D2D60000}"/>
    <cellStyle name="Обычный 2 8 2 2 3" xfId="56060" xr:uid="{00000000-0005-0000-0000-0000D3D60000}"/>
    <cellStyle name="Обычный 2 8 2 3" xfId="56061" xr:uid="{00000000-0005-0000-0000-0000D4D60000}"/>
    <cellStyle name="Обычный 2 8 3" xfId="56062" xr:uid="{00000000-0005-0000-0000-0000D5D60000}"/>
    <cellStyle name="Обычный 2 8 3 2" xfId="56063" xr:uid="{00000000-0005-0000-0000-0000D6D60000}"/>
    <cellStyle name="Обычный 2 8 3 3" xfId="56064" xr:uid="{00000000-0005-0000-0000-0000D7D60000}"/>
    <cellStyle name="Обычный 2 8 4" xfId="56065" xr:uid="{00000000-0005-0000-0000-0000D8D60000}"/>
    <cellStyle name="Обычный 2 8 5" xfId="56066" xr:uid="{00000000-0005-0000-0000-0000D9D60000}"/>
    <cellStyle name="Обычный 2 8 6" xfId="56067" xr:uid="{00000000-0005-0000-0000-0000DAD60000}"/>
    <cellStyle name="Обычный 2 8 7" xfId="56068" xr:uid="{00000000-0005-0000-0000-0000DBD60000}"/>
    <cellStyle name="Обычный 2 8 8" xfId="56069" xr:uid="{00000000-0005-0000-0000-0000DCD60000}"/>
    <cellStyle name="Обычный 2 8 9" xfId="56070" xr:uid="{00000000-0005-0000-0000-0000DDD60000}"/>
    <cellStyle name="Обычный 2 9" xfId="27636" xr:uid="{00000000-0005-0000-0000-0000DED60000}"/>
    <cellStyle name="Обычный 2 9 10" xfId="56071" xr:uid="{00000000-0005-0000-0000-0000DFD60000}"/>
    <cellStyle name="Обычный 2 9 2" xfId="27637" xr:uid="{00000000-0005-0000-0000-0000E0D60000}"/>
    <cellStyle name="Обычный 2 9 2 2" xfId="56072" xr:uid="{00000000-0005-0000-0000-0000E1D60000}"/>
    <cellStyle name="Обычный 2 9 2 3" xfId="56073" xr:uid="{00000000-0005-0000-0000-0000E2D60000}"/>
    <cellStyle name="Обычный 2 9 3" xfId="56074" xr:uid="{00000000-0005-0000-0000-0000E3D60000}"/>
    <cellStyle name="Обычный 2 9 4" xfId="56075" xr:uid="{00000000-0005-0000-0000-0000E4D60000}"/>
    <cellStyle name="Обычный 2 9 5" xfId="56076" xr:uid="{00000000-0005-0000-0000-0000E5D60000}"/>
    <cellStyle name="Обычный 2 9 6" xfId="56077" xr:uid="{00000000-0005-0000-0000-0000E6D60000}"/>
    <cellStyle name="Обычный 2 9 7" xfId="56078" xr:uid="{00000000-0005-0000-0000-0000E7D60000}"/>
    <cellStyle name="Обычный 2 9 8" xfId="56079" xr:uid="{00000000-0005-0000-0000-0000E8D60000}"/>
    <cellStyle name="Обычный 2 9 9" xfId="56080" xr:uid="{00000000-0005-0000-0000-0000E9D60000}"/>
    <cellStyle name="Обычный 2_2012Прогноз" xfId="27638" xr:uid="{00000000-0005-0000-0000-0000EAD60000}"/>
    <cellStyle name="Обычный 20" xfId="27639" xr:uid="{00000000-0005-0000-0000-0000EBD60000}"/>
    <cellStyle name="Обычный 20 2" xfId="27640" xr:uid="{00000000-0005-0000-0000-0000ECD60000}"/>
    <cellStyle name="Обычный 20 2 2" xfId="56081" xr:uid="{00000000-0005-0000-0000-0000EDD60000}"/>
    <cellStyle name="Обычный 20 3" xfId="27641" xr:uid="{00000000-0005-0000-0000-0000EED60000}"/>
    <cellStyle name="Обычный 20 3 2" xfId="56082" xr:uid="{00000000-0005-0000-0000-0000EFD60000}"/>
    <cellStyle name="Обычный 20 4" xfId="56083" xr:uid="{00000000-0005-0000-0000-0000F0D60000}"/>
    <cellStyle name="Обычный 20 4 2" xfId="56084" xr:uid="{00000000-0005-0000-0000-0000F1D60000}"/>
    <cellStyle name="Обычный 20 4 3" xfId="56085" xr:uid="{00000000-0005-0000-0000-0000F2D60000}"/>
    <cellStyle name="Обычный 20 5" xfId="56086" xr:uid="{00000000-0005-0000-0000-0000F3D60000}"/>
    <cellStyle name="Обычный 20 6" xfId="56087" xr:uid="{00000000-0005-0000-0000-0000F4D60000}"/>
    <cellStyle name="Обычный 20 7" xfId="56088" xr:uid="{00000000-0005-0000-0000-0000F5D60000}"/>
    <cellStyle name="Обычный 20 8" xfId="56089" xr:uid="{00000000-0005-0000-0000-0000F6D60000}"/>
    <cellStyle name="Обычный 20 9" xfId="56090" xr:uid="{00000000-0005-0000-0000-0000F7D60000}"/>
    <cellStyle name="Обычный 21" xfId="27642" xr:uid="{00000000-0005-0000-0000-0000F8D60000}"/>
    <cellStyle name="Обычный 21 2" xfId="27643" xr:uid="{00000000-0005-0000-0000-0000F9D60000}"/>
    <cellStyle name="Обычный 21 2 2" xfId="56091" xr:uid="{00000000-0005-0000-0000-0000FAD60000}"/>
    <cellStyle name="Обычный 21 2 3" xfId="56092" xr:uid="{00000000-0005-0000-0000-0000FBD60000}"/>
    <cellStyle name="Обычный 21 3" xfId="27644" xr:uid="{00000000-0005-0000-0000-0000FCD60000}"/>
    <cellStyle name="Обычный 21 3 2" xfId="56093" xr:uid="{00000000-0005-0000-0000-0000FDD60000}"/>
    <cellStyle name="Обычный 21 3 3" xfId="56094" xr:uid="{00000000-0005-0000-0000-0000FED60000}"/>
    <cellStyle name="Обычный 21 4" xfId="56095" xr:uid="{00000000-0005-0000-0000-0000FFD60000}"/>
    <cellStyle name="Обычный 21 5" xfId="56096" xr:uid="{00000000-0005-0000-0000-000000D70000}"/>
    <cellStyle name="Обычный 21 6" xfId="56097" xr:uid="{00000000-0005-0000-0000-000001D70000}"/>
    <cellStyle name="Обычный 21 7" xfId="56098" xr:uid="{00000000-0005-0000-0000-000002D70000}"/>
    <cellStyle name="Обычный 21 8" xfId="56099" xr:uid="{00000000-0005-0000-0000-000003D70000}"/>
    <cellStyle name="Обычный 22" xfId="27645" xr:uid="{00000000-0005-0000-0000-000004D70000}"/>
    <cellStyle name="Обычный 22 2" xfId="27646" xr:uid="{00000000-0005-0000-0000-000005D70000}"/>
    <cellStyle name="Обычный 22 3" xfId="27647" xr:uid="{00000000-0005-0000-0000-000006D70000}"/>
    <cellStyle name="Обычный 22 4" xfId="27648" xr:uid="{00000000-0005-0000-0000-000007D70000}"/>
    <cellStyle name="Обычный 22 5" xfId="27649" xr:uid="{00000000-0005-0000-0000-000008D70000}"/>
    <cellStyle name="Обычный 22 6" xfId="27650" xr:uid="{00000000-0005-0000-0000-000009D70000}"/>
    <cellStyle name="Обычный 22 7" xfId="56100" xr:uid="{00000000-0005-0000-0000-00000AD70000}"/>
    <cellStyle name="Обычный 22 8" xfId="56101" xr:uid="{00000000-0005-0000-0000-00000BD70000}"/>
    <cellStyle name="Обычный 23" xfId="27651" xr:uid="{00000000-0005-0000-0000-00000CD70000}"/>
    <cellStyle name="Обычный 23 2" xfId="27652" xr:uid="{00000000-0005-0000-0000-00000DD70000}"/>
    <cellStyle name="Обычный 23 2 2" xfId="27653" xr:uid="{00000000-0005-0000-0000-00000ED70000}"/>
    <cellStyle name="Обычный 23 2 3" xfId="27654" xr:uid="{00000000-0005-0000-0000-00000FD70000}"/>
    <cellStyle name="Обычный 23 2 3 2" xfId="62991" xr:uid="{00000000-0005-0000-0000-000010D70000}"/>
    <cellStyle name="Обычный 23 2 3 3" xfId="62992" xr:uid="{00000000-0005-0000-0000-000011D70000}"/>
    <cellStyle name="Обычный 23 2 4" xfId="62993" xr:uid="{00000000-0005-0000-0000-000012D70000}"/>
    <cellStyle name="Обычный 23 2 5" xfId="62994" xr:uid="{00000000-0005-0000-0000-000013D70000}"/>
    <cellStyle name="Обычный 23 2_2013Прогноз" xfId="27655" xr:uid="{00000000-0005-0000-0000-000014D70000}"/>
    <cellStyle name="Обычный 23 3" xfId="27656" xr:uid="{00000000-0005-0000-0000-000015D70000}"/>
    <cellStyle name="Обычный 23 3 2" xfId="56102" xr:uid="{00000000-0005-0000-0000-000016D70000}"/>
    <cellStyle name="Обычный 23 3 3" xfId="56103" xr:uid="{00000000-0005-0000-0000-000017D70000}"/>
    <cellStyle name="Обычный 23 4" xfId="27657" xr:uid="{00000000-0005-0000-0000-000018D70000}"/>
    <cellStyle name="Обычный 23 4 2" xfId="62995" xr:uid="{00000000-0005-0000-0000-000019D70000}"/>
    <cellStyle name="Обычный 23 4 3" xfId="62996" xr:uid="{00000000-0005-0000-0000-00001AD70000}"/>
    <cellStyle name="Обычный 23 5" xfId="27658" xr:uid="{00000000-0005-0000-0000-00001BD70000}"/>
    <cellStyle name="Обычный 23 5 2" xfId="62997" xr:uid="{00000000-0005-0000-0000-00001CD70000}"/>
    <cellStyle name="Обычный 23 5 3" xfId="62998" xr:uid="{00000000-0005-0000-0000-00001DD70000}"/>
    <cellStyle name="Обычный 23 6" xfId="56104" xr:uid="{00000000-0005-0000-0000-00001ED70000}"/>
    <cellStyle name="Обычный 23 7" xfId="56105" xr:uid="{00000000-0005-0000-0000-00001FD70000}"/>
    <cellStyle name="Обычный 23 8" xfId="56106" xr:uid="{00000000-0005-0000-0000-000020D70000}"/>
    <cellStyle name="Обычный 23_2013Прогноз" xfId="27659" xr:uid="{00000000-0005-0000-0000-000021D70000}"/>
    <cellStyle name="Обычный 24" xfId="27660" xr:uid="{00000000-0005-0000-0000-000022D70000}"/>
    <cellStyle name="Обычный 24 10" xfId="27661" xr:uid="{00000000-0005-0000-0000-000023D70000}"/>
    <cellStyle name="Обычный 24 10 2" xfId="62999" xr:uid="{00000000-0005-0000-0000-000024D70000}"/>
    <cellStyle name="Обычный 24 10 3" xfId="63000" xr:uid="{00000000-0005-0000-0000-000025D70000}"/>
    <cellStyle name="Обычный 24 11" xfId="27662" xr:uid="{00000000-0005-0000-0000-000026D70000}"/>
    <cellStyle name="Обычный 24 11 2" xfId="63001" xr:uid="{00000000-0005-0000-0000-000027D70000}"/>
    <cellStyle name="Обычный 24 11 3" xfId="63002" xr:uid="{00000000-0005-0000-0000-000028D70000}"/>
    <cellStyle name="Обычный 24 2" xfId="27663" xr:uid="{00000000-0005-0000-0000-000029D70000}"/>
    <cellStyle name="Обычный 24 2 2" xfId="27664" xr:uid="{00000000-0005-0000-0000-00002AD70000}"/>
    <cellStyle name="Обычный 24 2 3" xfId="27665" xr:uid="{00000000-0005-0000-0000-00002BD70000}"/>
    <cellStyle name="Обычный 24 2 3 2" xfId="63003" xr:uid="{00000000-0005-0000-0000-00002CD70000}"/>
    <cellStyle name="Обычный 24 2 3 3" xfId="63004" xr:uid="{00000000-0005-0000-0000-00002DD70000}"/>
    <cellStyle name="Обычный 24 2 4" xfId="63005" xr:uid="{00000000-0005-0000-0000-00002ED70000}"/>
    <cellStyle name="Обычный 24 2 5" xfId="63006" xr:uid="{00000000-0005-0000-0000-00002FD70000}"/>
    <cellStyle name="Обычный 24 2_2013Прогноз" xfId="27666" xr:uid="{00000000-0005-0000-0000-000030D70000}"/>
    <cellStyle name="Обычный 24 3" xfId="27667" xr:uid="{00000000-0005-0000-0000-000031D70000}"/>
    <cellStyle name="Обычный 24 4" xfId="27668" xr:uid="{00000000-0005-0000-0000-000032D70000}"/>
    <cellStyle name="Обычный 24 5" xfId="27669" xr:uid="{00000000-0005-0000-0000-000033D70000}"/>
    <cellStyle name="Обычный 24 6" xfId="27670" xr:uid="{00000000-0005-0000-0000-000034D70000}"/>
    <cellStyle name="Обычный 24 7" xfId="27671" xr:uid="{00000000-0005-0000-0000-000035D70000}"/>
    <cellStyle name="Обычный 24 8" xfId="27672" xr:uid="{00000000-0005-0000-0000-000036D70000}"/>
    <cellStyle name="Обычный 24 9" xfId="27673" xr:uid="{00000000-0005-0000-0000-000037D70000}"/>
    <cellStyle name="Обычный 24_2013Прогноз" xfId="27674" xr:uid="{00000000-0005-0000-0000-000038D70000}"/>
    <cellStyle name="Обычный 25" xfId="27675" xr:uid="{00000000-0005-0000-0000-000039D70000}"/>
    <cellStyle name="Обычный 25 2" xfId="27676" xr:uid="{00000000-0005-0000-0000-00003AD70000}"/>
    <cellStyle name="Обычный 25 2 2" xfId="56107" xr:uid="{00000000-0005-0000-0000-00003BD70000}"/>
    <cellStyle name="Обычный 25 2 3" xfId="56108" xr:uid="{00000000-0005-0000-0000-00003CD70000}"/>
    <cellStyle name="Обычный 25 3" xfId="27677" xr:uid="{00000000-0005-0000-0000-00003DD70000}"/>
    <cellStyle name="Обычный 25 3 2" xfId="63007" xr:uid="{00000000-0005-0000-0000-00003ED70000}"/>
    <cellStyle name="Обычный 25 3 3" xfId="63008" xr:uid="{00000000-0005-0000-0000-00003FD70000}"/>
    <cellStyle name="Обычный 25 4" xfId="56109" xr:uid="{00000000-0005-0000-0000-000040D70000}"/>
    <cellStyle name="Обычный 25 5" xfId="56110" xr:uid="{00000000-0005-0000-0000-000041D70000}"/>
    <cellStyle name="Обычный 25 6" xfId="56111" xr:uid="{00000000-0005-0000-0000-000042D70000}"/>
    <cellStyle name="Обычный 25 7" xfId="56112" xr:uid="{00000000-0005-0000-0000-000043D70000}"/>
    <cellStyle name="Обычный 25 8" xfId="56113" xr:uid="{00000000-0005-0000-0000-000044D70000}"/>
    <cellStyle name="Обычный 25_2013Прогноз" xfId="27678" xr:uid="{00000000-0005-0000-0000-000045D70000}"/>
    <cellStyle name="Обычный 26" xfId="27679" xr:uid="{00000000-0005-0000-0000-000046D70000}"/>
    <cellStyle name="Обычный 26 2" xfId="56114" xr:uid="{00000000-0005-0000-0000-000047D70000}"/>
    <cellStyle name="Обычный 26 2 2" xfId="56115" xr:uid="{00000000-0005-0000-0000-000048D70000}"/>
    <cellStyle name="Обычный 26 2 3" xfId="56116" xr:uid="{00000000-0005-0000-0000-000049D70000}"/>
    <cellStyle name="Обычный 26 3" xfId="56117" xr:uid="{00000000-0005-0000-0000-00004AD70000}"/>
    <cellStyle name="Обычный 26 4" xfId="56118" xr:uid="{00000000-0005-0000-0000-00004BD70000}"/>
    <cellStyle name="Обычный 26 5" xfId="56119" xr:uid="{00000000-0005-0000-0000-00004CD70000}"/>
    <cellStyle name="Обычный 26 6" xfId="56120" xr:uid="{00000000-0005-0000-0000-00004DD70000}"/>
    <cellStyle name="Обычный 26 7" xfId="56121" xr:uid="{00000000-0005-0000-0000-00004ED70000}"/>
    <cellStyle name="Обычный 26 8" xfId="56122" xr:uid="{00000000-0005-0000-0000-00004FD70000}"/>
    <cellStyle name="Обычный 27" xfId="27680" xr:uid="{00000000-0005-0000-0000-000050D70000}"/>
    <cellStyle name="Обычный 27 2" xfId="56123" xr:uid="{00000000-0005-0000-0000-000051D70000}"/>
    <cellStyle name="Обычный 27 2 2" xfId="56124" xr:uid="{00000000-0005-0000-0000-000052D70000}"/>
    <cellStyle name="Обычный 27 2 3" xfId="56125" xr:uid="{00000000-0005-0000-0000-000053D70000}"/>
    <cellStyle name="Обычный 27 3" xfId="56126" xr:uid="{00000000-0005-0000-0000-000054D70000}"/>
    <cellStyle name="Обычный 27 4" xfId="56127" xr:uid="{00000000-0005-0000-0000-000055D70000}"/>
    <cellStyle name="Обычный 27 5" xfId="56128" xr:uid="{00000000-0005-0000-0000-000056D70000}"/>
    <cellStyle name="Обычный 27 6" xfId="56129" xr:uid="{00000000-0005-0000-0000-000057D70000}"/>
    <cellStyle name="Обычный 27 7" xfId="56130" xr:uid="{00000000-0005-0000-0000-000058D70000}"/>
    <cellStyle name="Обычный 27 8" xfId="56131" xr:uid="{00000000-0005-0000-0000-000059D70000}"/>
    <cellStyle name="Обычный 28" xfId="27681" xr:uid="{00000000-0005-0000-0000-00005AD70000}"/>
    <cellStyle name="Обычный 28 2" xfId="56132" xr:uid="{00000000-0005-0000-0000-00005BD70000}"/>
    <cellStyle name="Обычный 28 2 2" xfId="56133" xr:uid="{00000000-0005-0000-0000-00005CD70000}"/>
    <cellStyle name="Обычный 28 2 3" xfId="56134" xr:uid="{00000000-0005-0000-0000-00005DD70000}"/>
    <cellStyle name="Обычный 28 3" xfId="56135" xr:uid="{00000000-0005-0000-0000-00005ED70000}"/>
    <cellStyle name="Обычный 28 4" xfId="56136" xr:uid="{00000000-0005-0000-0000-00005FD70000}"/>
    <cellStyle name="Обычный 28 5" xfId="56137" xr:uid="{00000000-0005-0000-0000-000060D70000}"/>
    <cellStyle name="Обычный 28 6" xfId="56138" xr:uid="{00000000-0005-0000-0000-000061D70000}"/>
    <cellStyle name="Обычный 28 7" xfId="56139" xr:uid="{00000000-0005-0000-0000-000062D70000}"/>
    <cellStyle name="Обычный 28 8" xfId="56140" xr:uid="{00000000-0005-0000-0000-000063D70000}"/>
    <cellStyle name="Обычный 29" xfId="27682" xr:uid="{00000000-0005-0000-0000-000064D70000}"/>
    <cellStyle name="Обычный 29 2" xfId="56141" xr:uid="{00000000-0005-0000-0000-000065D70000}"/>
    <cellStyle name="Обычный 29 2 2" xfId="56142" xr:uid="{00000000-0005-0000-0000-000066D70000}"/>
    <cellStyle name="Обычный 29 2 3" xfId="56143" xr:uid="{00000000-0005-0000-0000-000067D70000}"/>
    <cellStyle name="Обычный 29 3" xfId="56144" xr:uid="{00000000-0005-0000-0000-000068D70000}"/>
    <cellStyle name="Обычный 29 4" xfId="56145" xr:uid="{00000000-0005-0000-0000-000069D70000}"/>
    <cellStyle name="Обычный 29 5" xfId="56146" xr:uid="{00000000-0005-0000-0000-00006AD70000}"/>
    <cellStyle name="Обычный 29 6" xfId="56147" xr:uid="{00000000-0005-0000-0000-00006BD70000}"/>
    <cellStyle name="Обычный 3" xfId="27683" xr:uid="{00000000-0005-0000-0000-00006CD70000}"/>
    <cellStyle name="Обычный 3 10" xfId="27684" xr:uid="{00000000-0005-0000-0000-00006DD70000}"/>
    <cellStyle name="Обычный 3 11" xfId="27685" xr:uid="{00000000-0005-0000-0000-00006ED70000}"/>
    <cellStyle name="Обычный 3 12" xfId="27686" xr:uid="{00000000-0005-0000-0000-00006FD70000}"/>
    <cellStyle name="Обычный 3 13" xfId="27687" xr:uid="{00000000-0005-0000-0000-000070D70000}"/>
    <cellStyle name="Обычный 3 14" xfId="27688" xr:uid="{00000000-0005-0000-0000-000071D70000}"/>
    <cellStyle name="Обычный 3 15" xfId="27689" xr:uid="{00000000-0005-0000-0000-000072D70000}"/>
    <cellStyle name="Обычный 3 16" xfId="27690" xr:uid="{00000000-0005-0000-0000-000073D70000}"/>
    <cellStyle name="Обычный 3 17" xfId="27691" xr:uid="{00000000-0005-0000-0000-000074D70000}"/>
    <cellStyle name="Обычный 3 18" xfId="27692" xr:uid="{00000000-0005-0000-0000-000075D70000}"/>
    <cellStyle name="Обычный 3 19" xfId="27693" xr:uid="{00000000-0005-0000-0000-000076D70000}"/>
    <cellStyle name="Обычный 3 2" xfId="27694" xr:uid="{00000000-0005-0000-0000-000077D70000}"/>
    <cellStyle name="Обычный 3 2 10" xfId="56148" xr:uid="{00000000-0005-0000-0000-000078D70000}"/>
    <cellStyle name="Обычный 3 2 11" xfId="56149" xr:uid="{00000000-0005-0000-0000-000079D70000}"/>
    <cellStyle name="Обычный 3 2 12" xfId="56150" xr:uid="{00000000-0005-0000-0000-00007AD70000}"/>
    <cellStyle name="Обычный 3 2 13" xfId="56151" xr:uid="{00000000-0005-0000-0000-00007BD70000}"/>
    <cellStyle name="Обычный 3 2 14" xfId="56152" xr:uid="{00000000-0005-0000-0000-00007CD70000}"/>
    <cellStyle name="Обычный 3 2 15" xfId="56153" xr:uid="{00000000-0005-0000-0000-00007DD70000}"/>
    <cellStyle name="Обычный 3 2 16" xfId="56154" xr:uid="{00000000-0005-0000-0000-00007ED70000}"/>
    <cellStyle name="Обычный 3 2 17" xfId="56155" xr:uid="{00000000-0005-0000-0000-00007FD70000}"/>
    <cellStyle name="Обычный 3 2 18" xfId="56156" xr:uid="{00000000-0005-0000-0000-000080D70000}"/>
    <cellStyle name="Обычный 3 2 19" xfId="56157" xr:uid="{00000000-0005-0000-0000-000081D70000}"/>
    <cellStyle name="Обычный 3 2 2" xfId="27695" xr:uid="{00000000-0005-0000-0000-000082D70000}"/>
    <cellStyle name="Обычный 3 2 2 10" xfId="56158" xr:uid="{00000000-0005-0000-0000-000083D70000}"/>
    <cellStyle name="Обычный 3 2 2 11" xfId="56159" xr:uid="{00000000-0005-0000-0000-000084D70000}"/>
    <cellStyle name="Обычный 3 2 2 12" xfId="56160" xr:uid="{00000000-0005-0000-0000-000085D70000}"/>
    <cellStyle name="Обычный 3 2 2 13" xfId="56161" xr:uid="{00000000-0005-0000-0000-000086D70000}"/>
    <cellStyle name="Обычный 3 2 2 14" xfId="56162" xr:uid="{00000000-0005-0000-0000-000087D70000}"/>
    <cellStyle name="Обычный 3 2 2 2" xfId="27696" xr:uid="{00000000-0005-0000-0000-000088D70000}"/>
    <cellStyle name="Обычный 3 2 2 2 10" xfId="56163" xr:uid="{00000000-0005-0000-0000-000089D70000}"/>
    <cellStyle name="Обычный 3 2 2 2 2" xfId="56164" xr:uid="{00000000-0005-0000-0000-00008AD70000}"/>
    <cellStyle name="Обычный 3 2 2 2 2 2" xfId="56165" xr:uid="{00000000-0005-0000-0000-00008BD70000}"/>
    <cellStyle name="Обычный 3 2 2 2 2 3" xfId="56166" xr:uid="{00000000-0005-0000-0000-00008CD70000}"/>
    <cellStyle name="Обычный 3 2 2 2 3" xfId="56167" xr:uid="{00000000-0005-0000-0000-00008DD70000}"/>
    <cellStyle name="Обычный 3 2 2 2 4" xfId="56168" xr:uid="{00000000-0005-0000-0000-00008ED70000}"/>
    <cellStyle name="Обычный 3 2 2 2 5" xfId="56169" xr:uid="{00000000-0005-0000-0000-00008FD70000}"/>
    <cellStyle name="Обычный 3 2 2 2 6" xfId="56170" xr:uid="{00000000-0005-0000-0000-000090D70000}"/>
    <cellStyle name="Обычный 3 2 2 2 7" xfId="56171" xr:uid="{00000000-0005-0000-0000-000091D70000}"/>
    <cellStyle name="Обычный 3 2 2 2 8" xfId="56172" xr:uid="{00000000-0005-0000-0000-000092D70000}"/>
    <cellStyle name="Обычный 3 2 2 2 9" xfId="56173" xr:uid="{00000000-0005-0000-0000-000093D70000}"/>
    <cellStyle name="Обычный 3 2 2 3" xfId="27697" xr:uid="{00000000-0005-0000-0000-000094D70000}"/>
    <cellStyle name="Обычный 3 2 2 3 2" xfId="56174" xr:uid="{00000000-0005-0000-0000-000095D70000}"/>
    <cellStyle name="Обычный 3 2 2 4" xfId="56175" xr:uid="{00000000-0005-0000-0000-000096D70000}"/>
    <cellStyle name="Обычный 3 2 2 4 2" xfId="56176" xr:uid="{00000000-0005-0000-0000-000097D70000}"/>
    <cellStyle name="Обычный 3 2 2 4 3" xfId="56177" xr:uid="{00000000-0005-0000-0000-000098D70000}"/>
    <cellStyle name="Обычный 3 2 2 5" xfId="56178" xr:uid="{00000000-0005-0000-0000-000099D70000}"/>
    <cellStyle name="Обычный 3 2 2 6" xfId="56179" xr:uid="{00000000-0005-0000-0000-00009AD70000}"/>
    <cellStyle name="Обычный 3 2 2 7" xfId="56180" xr:uid="{00000000-0005-0000-0000-00009BD70000}"/>
    <cellStyle name="Обычный 3 2 2 8" xfId="56181" xr:uid="{00000000-0005-0000-0000-00009CD70000}"/>
    <cellStyle name="Обычный 3 2 2 9" xfId="56182" xr:uid="{00000000-0005-0000-0000-00009DD70000}"/>
    <cellStyle name="Обычный 3 2 2_2013Прогноз" xfId="27698" xr:uid="{00000000-0005-0000-0000-00009ED70000}"/>
    <cellStyle name="Обычный 3 2 20" xfId="56183" xr:uid="{00000000-0005-0000-0000-00009FD70000}"/>
    <cellStyle name="Обычный 3 2 21" xfId="56184" xr:uid="{00000000-0005-0000-0000-0000A0D70000}"/>
    <cellStyle name="Обычный 3 2 22" xfId="56185" xr:uid="{00000000-0005-0000-0000-0000A1D70000}"/>
    <cellStyle name="Обычный 3 2 23" xfId="56186" xr:uid="{00000000-0005-0000-0000-0000A2D70000}"/>
    <cellStyle name="Обычный 3 2 24" xfId="56187" xr:uid="{00000000-0005-0000-0000-0000A3D70000}"/>
    <cellStyle name="Обычный 3 2 25" xfId="56188" xr:uid="{00000000-0005-0000-0000-0000A4D70000}"/>
    <cellStyle name="Обычный 3 2 26" xfId="56189" xr:uid="{00000000-0005-0000-0000-0000A5D70000}"/>
    <cellStyle name="Обычный 3 2 27" xfId="56190" xr:uid="{00000000-0005-0000-0000-0000A6D70000}"/>
    <cellStyle name="Обычный 3 2 3" xfId="27699" xr:uid="{00000000-0005-0000-0000-0000A7D70000}"/>
    <cellStyle name="Обычный 3 2 3 2" xfId="27700" xr:uid="{00000000-0005-0000-0000-0000A8D70000}"/>
    <cellStyle name="Обычный 3 2 3 2 2" xfId="56191" xr:uid="{00000000-0005-0000-0000-0000A9D70000}"/>
    <cellStyle name="Обычный 3 2 3 2 3" xfId="56192" xr:uid="{00000000-0005-0000-0000-0000AAD70000}"/>
    <cellStyle name="Обычный 3 2 3 3" xfId="56193" xr:uid="{00000000-0005-0000-0000-0000ABD70000}"/>
    <cellStyle name="Обычный 3 2 4" xfId="27701" xr:uid="{00000000-0005-0000-0000-0000ACD70000}"/>
    <cellStyle name="Обычный 3 2 4 2" xfId="56194" xr:uid="{00000000-0005-0000-0000-0000ADD70000}"/>
    <cellStyle name="Обычный 3 2 4 2 2" xfId="56195" xr:uid="{00000000-0005-0000-0000-0000AED70000}"/>
    <cellStyle name="Обычный 3 2 4 2 3" xfId="56196" xr:uid="{00000000-0005-0000-0000-0000AFD70000}"/>
    <cellStyle name="Обычный 3 2 4 3" xfId="56197" xr:uid="{00000000-0005-0000-0000-0000B0D70000}"/>
    <cellStyle name="Обычный 3 2 5" xfId="27702" xr:uid="{00000000-0005-0000-0000-0000B1D70000}"/>
    <cellStyle name="Обычный 3 2 5 2" xfId="56198" xr:uid="{00000000-0005-0000-0000-0000B2D70000}"/>
    <cellStyle name="Обычный 3 2 5 2 2" xfId="56199" xr:uid="{00000000-0005-0000-0000-0000B3D70000}"/>
    <cellStyle name="Обычный 3 2 5 2 3" xfId="56200" xr:uid="{00000000-0005-0000-0000-0000B4D70000}"/>
    <cellStyle name="Обычный 3 2 5 3" xfId="56201" xr:uid="{00000000-0005-0000-0000-0000B5D70000}"/>
    <cellStyle name="Обычный 3 2 6" xfId="27703" xr:uid="{00000000-0005-0000-0000-0000B6D70000}"/>
    <cellStyle name="Обычный 3 2 6 2" xfId="56202" xr:uid="{00000000-0005-0000-0000-0000B7D70000}"/>
    <cellStyle name="Обычный 3 2 6 2 2" xfId="56203" xr:uid="{00000000-0005-0000-0000-0000B8D70000}"/>
    <cellStyle name="Обычный 3 2 6 2 3" xfId="56204" xr:uid="{00000000-0005-0000-0000-0000B9D70000}"/>
    <cellStyle name="Обычный 3 2 6 3" xfId="56205" xr:uid="{00000000-0005-0000-0000-0000BAD70000}"/>
    <cellStyle name="Обычный 3 2 7" xfId="27704" xr:uid="{00000000-0005-0000-0000-0000BBD70000}"/>
    <cellStyle name="Обычный 3 2 7 2" xfId="56206" xr:uid="{00000000-0005-0000-0000-0000BCD70000}"/>
    <cellStyle name="Обычный 3 2 7 2 2" xfId="56207" xr:uid="{00000000-0005-0000-0000-0000BDD70000}"/>
    <cellStyle name="Обычный 3 2 7 2 3" xfId="56208" xr:uid="{00000000-0005-0000-0000-0000BED70000}"/>
    <cellStyle name="Обычный 3 2 8" xfId="27705" xr:uid="{00000000-0005-0000-0000-0000BFD70000}"/>
    <cellStyle name="Обычный 3 2 8 2" xfId="56209" xr:uid="{00000000-0005-0000-0000-0000C0D70000}"/>
    <cellStyle name="Обычный 3 2 8 3" xfId="56210" xr:uid="{00000000-0005-0000-0000-0000C1D70000}"/>
    <cellStyle name="Обычный 3 2 9" xfId="56211" xr:uid="{00000000-0005-0000-0000-0000C2D70000}"/>
    <cellStyle name="Обычный 3 2_2013Прогноз" xfId="27706" xr:uid="{00000000-0005-0000-0000-0000C3D70000}"/>
    <cellStyle name="Обычный 3 20" xfId="27707" xr:uid="{00000000-0005-0000-0000-0000C4D70000}"/>
    <cellStyle name="Обычный 3 21" xfId="27708" xr:uid="{00000000-0005-0000-0000-0000C5D70000}"/>
    <cellStyle name="Обычный 3 22" xfId="27709" xr:uid="{00000000-0005-0000-0000-0000C6D70000}"/>
    <cellStyle name="Обычный 3 23" xfId="56212" xr:uid="{00000000-0005-0000-0000-0000C7D70000}"/>
    <cellStyle name="Обычный 3 24" xfId="56213" xr:uid="{00000000-0005-0000-0000-0000C8D70000}"/>
    <cellStyle name="Обычный 3 3" xfId="27710" xr:uid="{00000000-0005-0000-0000-0000C9D70000}"/>
    <cellStyle name="Обычный 3 3 10" xfId="56214" xr:uid="{00000000-0005-0000-0000-0000CAD70000}"/>
    <cellStyle name="Обычный 3 3 2" xfId="27711" xr:uid="{00000000-0005-0000-0000-0000CBD70000}"/>
    <cellStyle name="Обычный 3 3 2 10" xfId="56215" xr:uid="{00000000-0005-0000-0000-0000CCD70000}"/>
    <cellStyle name="Обычный 3 3 2 2" xfId="56216" xr:uid="{00000000-0005-0000-0000-0000CDD70000}"/>
    <cellStyle name="Обычный 3 3 2 2 2" xfId="56217" xr:uid="{00000000-0005-0000-0000-0000CED70000}"/>
    <cellStyle name="Обычный 3 3 2 2 2 2" xfId="56218" xr:uid="{00000000-0005-0000-0000-0000CFD70000}"/>
    <cellStyle name="Обычный 3 3 2 2 2 3" xfId="56219" xr:uid="{00000000-0005-0000-0000-0000D0D70000}"/>
    <cellStyle name="Обычный 3 3 2 2 3" xfId="56220" xr:uid="{00000000-0005-0000-0000-0000D1D70000}"/>
    <cellStyle name="Обычный 3 3 2 3" xfId="56221" xr:uid="{00000000-0005-0000-0000-0000D2D70000}"/>
    <cellStyle name="Обычный 3 3 2 3 2" xfId="56222" xr:uid="{00000000-0005-0000-0000-0000D3D70000}"/>
    <cellStyle name="Обычный 3 3 2 3 3" xfId="56223" xr:uid="{00000000-0005-0000-0000-0000D4D70000}"/>
    <cellStyle name="Обычный 3 3 2 4" xfId="56224" xr:uid="{00000000-0005-0000-0000-0000D5D70000}"/>
    <cellStyle name="Обычный 3 3 2 5" xfId="56225" xr:uid="{00000000-0005-0000-0000-0000D6D70000}"/>
    <cellStyle name="Обычный 3 3 2 6" xfId="56226" xr:uid="{00000000-0005-0000-0000-0000D7D70000}"/>
    <cellStyle name="Обычный 3 3 2 7" xfId="56227" xr:uid="{00000000-0005-0000-0000-0000D8D70000}"/>
    <cellStyle name="Обычный 3 3 2 8" xfId="56228" xr:uid="{00000000-0005-0000-0000-0000D9D70000}"/>
    <cellStyle name="Обычный 3 3 2 9" xfId="56229" xr:uid="{00000000-0005-0000-0000-0000DAD70000}"/>
    <cellStyle name="Обычный 3 3 3" xfId="27712" xr:uid="{00000000-0005-0000-0000-0000DBD70000}"/>
    <cellStyle name="Обычный 3 3 3 2" xfId="56230" xr:uid="{00000000-0005-0000-0000-0000DCD70000}"/>
    <cellStyle name="Обычный 3 3 3 2 2" xfId="56231" xr:uid="{00000000-0005-0000-0000-0000DDD70000}"/>
    <cellStyle name="Обычный 3 3 3 2 3" xfId="56232" xr:uid="{00000000-0005-0000-0000-0000DED70000}"/>
    <cellStyle name="Обычный 3 3 3 3" xfId="56233" xr:uid="{00000000-0005-0000-0000-0000DFD70000}"/>
    <cellStyle name="Обычный 3 3 4" xfId="56234" xr:uid="{00000000-0005-0000-0000-0000E0D70000}"/>
    <cellStyle name="Обычный 3 3 4 2" xfId="56235" xr:uid="{00000000-0005-0000-0000-0000E1D70000}"/>
    <cellStyle name="Обычный 3 3 4 2 2" xfId="56236" xr:uid="{00000000-0005-0000-0000-0000E2D70000}"/>
    <cellStyle name="Обычный 3 3 4 2 3" xfId="56237" xr:uid="{00000000-0005-0000-0000-0000E3D70000}"/>
    <cellStyle name="Обычный 3 3 5" xfId="56238" xr:uid="{00000000-0005-0000-0000-0000E4D70000}"/>
    <cellStyle name="Обычный 3 3 5 2" xfId="56239" xr:uid="{00000000-0005-0000-0000-0000E5D70000}"/>
    <cellStyle name="Обычный 3 3 5 3" xfId="56240" xr:uid="{00000000-0005-0000-0000-0000E6D70000}"/>
    <cellStyle name="Обычный 3 3 6" xfId="56241" xr:uid="{00000000-0005-0000-0000-0000E7D70000}"/>
    <cellStyle name="Обычный 3 3 7" xfId="56242" xr:uid="{00000000-0005-0000-0000-0000E8D70000}"/>
    <cellStyle name="Обычный 3 3 8" xfId="56243" xr:uid="{00000000-0005-0000-0000-0000E9D70000}"/>
    <cellStyle name="Обычный 3 3 9" xfId="56244" xr:uid="{00000000-0005-0000-0000-0000EAD70000}"/>
    <cellStyle name="Обычный 3 4" xfId="27713" xr:uid="{00000000-0005-0000-0000-0000EBD70000}"/>
    <cellStyle name="Обычный 3 4 2" xfId="27714" xr:uid="{00000000-0005-0000-0000-0000ECD70000}"/>
    <cellStyle name="Обычный 3 4 2 2" xfId="56245" xr:uid="{00000000-0005-0000-0000-0000EDD70000}"/>
    <cellStyle name="Обычный 3 4 2 3" xfId="56246" xr:uid="{00000000-0005-0000-0000-0000EED70000}"/>
    <cellStyle name="Обычный 3 4 3" xfId="27715" xr:uid="{00000000-0005-0000-0000-0000EFD70000}"/>
    <cellStyle name="Обычный 3 4 4" xfId="56247" xr:uid="{00000000-0005-0000-0000-0000F0D70000}"/>
    <cellStyle name="Обычный 3 5" xfId="27716" xr:uid="{00000000-0005-0000-0000-0000F1D70000}"/>
    <cellStyle name="Обычный 3 5 2" xfId="56248" xr:uid="{00000000-0005-0000-0000-0000F2D70000}"/>
    <cellStyle name="Обычный 3 5 2 2" xfId="56249" xr:uid="{00000000-0005-0000-0000-0000F3D70000}"/>
    <cellStyle name="Обычный 3 5 2 3" xfId="56250" xr:uid="{00000000-0005-0000-0000-0000F4D70000}"/>
    <cellStyle name="Обычный 3 5 3" xfId="56251" xr:uid="{00000000-0005-0000-0000-0000F5D70000}"/>
    <cellStyle name="Обычный 3 6" xfId="27717" xr:uid="{00000000-0005-0000-0000-0000F6D70000}"/>
    <cellStyle name="Обычный 3 6 2" xfId="56252" xr:uid="{00000000-0005-0000-0000-0000F7D70000}"/>
    <cellStyle name="Обычный 3 6 3" xfId="56253" xr:uid="{00000000-0005-0000-0000-0000F8D70000}"/>
    <cellStyle name="Обычный 3 7" xfId="27718" xr:uid="{00000000-0005-0000-0000-0000F9D70000}"/>
    <cellStyle name="Обычный 3 8" xfId="27719" xr:uid="{00000000-0005-0000-0000-0000FAD70000}"/>
    <cellStyle name="Обычный 3 9" xfId="27720" xr:uid="{00000000-0005-0000-0000-0000FBD70000}"/>
    <cellStyle name="Обычный 3_2014БП" xfId="27721" xr:uid="{00000000-0005-0000-0000-0000FCD70000}"/>
    <cellStyle name="Обычный 30" xfId="27722" xr:uid="{00000000-0005-0000-0000-0000FDD70000}"/>
    <cellStyle name="Обычный 30 2" xfId="56254" xr:uid="{00000000-0005-0000-0000-0000FED70000}"/>
    <cellStyle name="Обычный 30 2 2" xfId="56255" xr:uid="{00000000-0005-0000-0000-0000FFD70000}"/>
    <cellStyle name="Обычный 30 2 3" xfId="56256" xr:uid="{00000000-0005-0000-0000-000000D80000}"/>
    <cellStyle name="Обычный 30 3" xfId="56257" xr:uid="{00000000-0005-0000-0000-000001D80000}"/>
    <cellStyle name="Обычный 30 4" xfId="56258" xr:uid="{00000000-0005-0000-0000-000002D80000}"/>
    <cellStyle name="Обычный 30 5" xfId="56259" xr:uid="{00000000-0005-0000-0000-000003D80000}"/>
    <cellStyle name="Обычный 30 6" xfId="56260" xr:uid="{00000000-0005-0000-0000-000004D80000}"/>
    <cellStyle name="Обычный 30 7" xfId="56261" xr:uid="{00000000-0005-0000-0000-000005D80000}"/>
    <cellStyle name="Обычный 30 8" xfId="56262" xr:uid="{00000000-0005-0000-0000-000006D80000}"/>
    <cellStyle name="Обычный 31" xfId="27723" xr:uid="{00000000-0005-0000-0000-000007D80000}"/>
    <cellStyle name="Обычный 31 2" xfId="56263" xr:uid="{00000000-0005-0000-0000-000008D80000}"/>
    <cellStyle name="Обычный 31 2 2" xfId="56264" xr:uid="{00000000-0005-0000-0000-000009D80000}"/>
    <cellStyle name="Обычный 31 2 3" xfId="56265" xr:uid="{00000000-0005-0000-0000-00000AD80000}"/>
    <cellStyle name="Обычный 31 3" xfId="56266" xr:uid="{00000000-0005-0000-0000-00000BD80000}"/>
    <cellStyle name="Обычный 31 4" xfId="56267" xr:uid="{00000000-0005-0000-0000-00000CD80000}"/>
    <cellStyle name="Обычный 31 5" xfId="56268" xr:uid="{00000000-0005-0000-0000-00000DD80000}"/>
    <cellStyle name="Обычный 31 6" xfId="56269" xr:uid="{00000000-0005-0000-0000-00000ED80000}"/>
    <cellStyle name="Обычный 32" xfId="27724" xr:uid="{00000000-0005-0000-0000-00000FD80000}"/>
    <cellStyle name="Обычный 32 2" xfId="56270" xr:uid="{00000000-0005-0000-0000-000010D80000}"/>
    <cellStyle name="Обычный 32 2 2" xfId="56271" xr:uid="{00000000-0005-0000-0000-000011D80000}"/>
    <cellStyle name="Обычный 32 2 3" xfId="56272" xr:uid="{00000000-0005-0000-0000-000012D80000}"/>
    <cellStyle name="Обычный 32 3" xfId="56273" xr:uid="{00000000-0005-0000-0000-000013D80000}"/>
    <cellStyle name="Обычный 32 4" xfId="56274" xr:uid="{00000000-0005-0000-0000-000014D80000}"/>
    <cellStyle name="Обычный 32 5" xfId="56275" xr:uid="{00000000-0005-0000-0000-000015D80000}"/>
    <cellStyle name="Обычный 33" xfId="27725" xr:uid="{00000000-0005-0000-0000-000016D80000}"/>
    <cellStyle name="Обычный 33 2" xfId="56276" xr:uid="{00000000-0005-0000-0000-000017D80000}"/>
    <cellStyle name="Обычный 33 2 2" xfId="56277" xr:uid="{00000000-0005-0000-0000-000018D80000}"/>
    <cellStyle name="Обычный 33 3" xfId="56278" xr:uid="{00000000-0005-0000-0000-000019D80000}"/>
    <cellStyle name="Обычный 33 3 2" xfId="56279" xr:uid="{00000000-0005-0000-0000-00001AD80000}"/>
    <cellStyle name="Обычный 33 3 3" xfId="56280" xr:uid="{00000000-0005-0000-0000-00001BD80000}"/>
    <cellStyle name="Обычный 34" xfId="27726" xr:uid="{00000000-0005-0000-0000-00001CD80000}"/>
    <cellStyle name="Обычный 34 2" xfId="56281" xr:uid="{00000000-0005-0000-0000-00001DD80000}"/>
    <cellStyle name="Обычный 34 2 2" xfId="56282" xr:uid="{00000000-0005-0000-0000-00001ED80000}"/>
    <cellStyle name="Обычный 34 2 3" xfId="56283" xr:uid="{00000000-0005-0000-0000-00001FD80000}"/>
    <cellStyle name="Обычный 35" xfId="27727" xr:uid="{00000000-0005-0000-0000-000020D80000}"/>
    <cellStyle name="Обычный 35 2" xfId="27728" xr:uid="{00000000-0005-0000-0000-000021D80000}"/>
    <cellStyle name="Обычный 35 2 2" xfId="56284" xr:uid="{00000000-0005-0000-0000-000022D80000}"/>
    <cellStyle name="Обычный 35 2 3" xfId="56285" xr:uid="{00000000-0005-0000-0000-000023D80000}"/>
    <cellStyle name="Обычный 36" xfId="27729" xr:uid="{00000000-0005-0000-0000-000024D80000}"/>
    <cellStyle name="Обычный 36 2" xfId="56286" xr:uid="{00000000-0005-0000-0000-000025D80000}"/>
    <cellStyle name="Обычный 36 2 2" xfId="56287" xr:uid="{00000000-0005-0000-0000-000026D80000}"/>
    <cellStyle name="Обычный 36 2 3" xfId="56288" xr:uid="{00000000-0005-0000-0000-000027D80000}"/>
    <cellStyle name="Обычный 37" xfId="27730" xr:uid="{00000000-0005-0000-0000-000028D80000}"/>
    <cellStyle name="Обычный 37 2" xfId="56289" xr:uid="{00000000-0005-0000-0000-000029D80000}"/>
    <cellStyle name="Обычный 37 2 2" xfId="56290" xr:uid="{00000000-0005-0000-0000-00002AD80000}"/>
    <cellStyle name="Обычный 37 2 3" xfId="56291" xr:uid="{00000000-0005-0000-0000-00002BD80000}"/>
    <cellStyle name="Обычный 38" xfId="27731" xr:uid="{00000000-0005-0000-0000-00002CD80000}"/>
    <cellStyle name="Обычный 38 2" xfId="56292" xr:uid="{00000000-0005-0000-0000-00002DD80000}"/>
    <cellStyle name="Обычный 38 2 2" xfId="56293" xr:uid="{00000000-0005-0000-0000-00002ED80000}"/>
    <cellStyle name="Обычный 38 2 3" xfId="56294" xr:uid="{00000000-0005-0000-0000-00002FD80000}"/>
    <cellStyle name="Обычный 39" xfId="27732" xr:uid="{00000000-0005-0000-0000-000030D80000}"/>
    <cellStyle name="Обычный 39 2" xfId="56295" xr:uid="{00000000-0005-0000-0000-000031D80000}"/>
    <cellStyle name="Обычный 39 2 2" xfId="56296" xr:uid="{00000000-0005-0000-0000-000032D80000}"/>
    <cellStyle name="Обычный 39 2 3" xfId="56297" xr:uid="{00000000-0005-0000-0000-000033D80000}"/>
    <cellStyle name="Обычный 4" xfId="27733" xr:uid="{00000000-0005-0000-0000-000034D80000}"/>
    <cellStyle name="Обычный 4 10" xfId="27734" xr:uid="{00000000-0005-0000-0000-000035D80000}"/>
    <cellStyle name="Обычный 4 10 2" xfId="56298" xr:uid="{00000000-0005-0000-0000-000036D80000}"/>
    <cellStyle name="Обычный 4 10 2 2" xfId="56299" xr:uid="{00000000-0005-0000-0000-000037D80000}"/>
    <cellStyle name="Обычный 4 10 2 3" xfId="56300" xr:uid="{00000000-0005-0000-0000-000038D80000}"/>
    <cellStyle name="Обычный 4 11" xfId="27735" xr:uid="{00000000-0005-0000-0000-000039D80000}"/>
    <cellStyle name="Обычный 4 11 2" xfId="56301" xr:uid="{00000000-0005-0000-0000-00003AD80000}"/>
    <cellStyle name="Обычный 4 11 3" xfId="56302" xr:uid="{00000000-0005-0000-0000-00003BD80000}"/>
    <cellStyle name="Обычный 4 12" xfId="27736" xr:uid="{00000000-0005-0000-0000-00003CD80000}"/>
    <cellStyle name="Обычный 4 12 2" xfId="56303" xr:uid="{00000000-0005-0000-0000-00003DD80000}"/>
    <cellStyle name="Обычный 4 12 3" xfId="56304" xr:uid="{00000000-0005-0000-0000-00003ED80000}"/>
    <cellStyle name="Обычный 4 13" xfId="27737" xr:uid="{00000000-0005-0000-0000-00003FD80000}"/>
    <cellStyle name="Обычный 4 13 2" xfId="56305" xr:uid="{00000000-0005-0000-0000-000040D80000}"/>
    <cellStyle name="Обычный 4 13 3" xfId="56306" xr:uid="{00000000-0005-0000-0000-000041D80000}"/>
    <cellStyle name="Обычный 4 14" xfId="27738" xr:uid="{00000000-0005-0000-0000-000042D80000}"/>
    <cellStyle name="Обычный 4 14 2" xfId="56307" xr:uid="{00000000-0005-0000-0000-000043D80000}"/>
    <cellStyle name="Обычный 4 14 3" xfId="56308" xr:uid="{00000000-0005-0000-0000-000044D80000}"/>
    <cellStyle name="Обычный 4 15" xfId="56309" xr:uid="{00000000-0005-0000-0000-000045D80000}"/>
    <cellStyle name="Обычный 4 15 2" xfId="56310" xr:uid="{00000000-0005-0000-0000-000046D80000}"/>
    <cellStyle name="Обычный 4 15 3" xfId="56311" xr:uid="{00000000-0005-0000-0000-000047D80000}"/>
    <cellStyle name="Обычный 4 16" xfId="56312" xr:uid="{00000000-0005-0000-0000-000048D80000}"/>
    <cellStyle name="Обычный 4 16 2" xfId="56313" xr:uid="{00000000-0005-0000-0000-000049D80000}"/>
    <cellStyle name="Обычный 4 16 3" xfId="56314" xr:uid="{00000000-0005-0000-0000-00004AD80000}"/>
    <cellStyle name="Обычный 4 17" xfId="56315" xr:uid="{00000000-0005-0000-0000-00004BD80000}"/>
    <cellStyle name="Обычный 4 17 2" xfId="56316" xr:uid="{00000000-0005-0000-0000-00004CD80000}"/>
    <cellStyle name="Обычный 4 17 3" xfId="56317" xr:uid="{00000000-0005-0000-0000-00004DD80000}"/>
    <cellStyle name="Обычный 4 18" xfId="56318" xr:uid="{00000000-0005-0000-0000-00004ED80000}"/>
    <cellStyle name="Обычный 4 18 2" xfId="56319" xr:uid="{00000000-0005-0000-0000-00004FD80000}"/>
    <cellStyle name="Обычный 4 18 3" xfId="56320" xr:uid="{00000000-0005-0000-0000-000050D80000}"/>
    <cellStyle name="Обычный 4 19" xfId="56321" xr:uid="{00000000-0005-0000-0000-000051D80000}"/>
    <cellStyle name="Обычный 4 19 2" xfId="56322" xr:uid="{00000000-0005-0000-0000-000052D80000}"/>
    <cellStyle name="Обычный 4 19 3" xfId="56323" xr:uid="{00000000-0005-0000-0000-000053D80000}"/>
    <cellStyle name="Обычный 4 2" xfId="27739" xr:uid="{00000000-0005-0000-0000-000054D80000}"/>
    <cellStyle name="Обычный 4 2 10" xfId="56324" xr:uid="{00000000-0005-0000-0000-000055D80000}"/>
    <cellStyle name="Обычный 4 2 11" xfId="56325" xr:uid="{00000000-0005-0000-0000-000056D80000}"/>
    <cellStyle name="Обычный 4 2 2" xfId="27740" xr:uid="{00000000-0005-0000-0000-000057D80000}"/>
    <cellStyle name="Обычный 4 2 2 2" xfId="27741" xr:uid="{00000000-0005-0000-0000-000058D80000}"/>
    <cellStyle name="Обычный 4 2 2 2 2" xfId="27742" xr:uid="{00000000-0005-0000-0000-000059D80000}"/>
    <cellStyle name="Обычный 4 2 2 2 2 2" xfId="27743" xr:uid="{00000000-0005-0000-0000-00005AD80000}"/>
    <cellStyle name="Обычный 4 2 2 2 2 2 2" xfId="27744" xr:uid="{00000000-0005-0000-0000-00005BD80000}"/>
    <cellStyle name="Обычный 4 2 2 2 2 2 3" xfId="27745" xr:uid="{00000000-0005-0000-0000-00005CD80000}"/>
    <cellStyle name="Обычный 4 2 2 2 2 2 3 2" xfId="63009" xr:uid="{00000000-0005-0000-0000-00005DD80000}"/>
    <cellStyle name="Обычный 4 2 2 2 2 2 3 3" xfId="63010" xr:uid="{00000000-0005-0000-0000-00005ED80000}"/>
    <cellStyle name="Обычный 4 2 2 2 2 2 4" xfId="63011" xr:uid="{00000000-0005-0000-0000-00005FD80000}"/>
    <cellStyle name="Обычный 4 2 2 2 2 2 5" xfId="63012" xr:uid="{00000000-0005-0000-0000-000060D80000}"/>
    <cellStyle name="Обычный 4 2 2 2 2 2_2013Прогноз" xfId="27746" xr:uid="{00000000-0005-0000-0000-000061D80000}"/>
    <cellStyle name="Обычный 4 2 2 2 2 3" xfId="27747" xr:uid="{00000000-0005-0000-0000-000062D80000}"/>
    <cellStyle name="Обычный 4 2 2 2 2 4" xfId="27748" xr:uid="{00000000-0005-0000-0000-000063D80000}"/>
    <cellStyle name="Обычный 4 2 2 2 2 4 2" xfId="63013" xr:uid="{00000000-0005-0000-0000-000064D80000}"/>
    <cellStyle name="Обычный 4 2 2 2 2 4 3" xfId="63014" xr:uid="{00000000-0005-0000-0000-000065D80000}"/>
    <cellStyle name="Обычный 4 2 2 2 2 5" xfId="63015" xr:uid="{00000000-0005-0000-0000-000066D80000}"/>
    <cellStyle name="Обычный 4 2 2 2 2 6" xfId="63016" xr:uid="{00000000-0005-0000-0000-000067D80000}"/>
    <cellStyle name="Обычный 4 2 2 2 2_2013Прогноз" xfId="27749" xr:uid="{00000000-0005-0000-0000-000068D80000}"/>
    <cellStyle name="Обычный 4 2 2 2 3" xfId="27750" xr:uid="{00000000-0005-0000-0000-000069D80000}"/>
    <cellStyle name="Обычный 4 2 2 2 3 2" xfId="27751" xr:uid="{00000000-0005-0000-0000-00006AD80000}"/>
    <cellStyle name="Обычный 4 2 2 2 3 3" xfId="27752" xr:uid="{00000000-0005-0000-0000-00006BD80000}"/>
    <cellStyle name="Обычный 4 2 2 2 3 3 2" xfId="63017" xr:uid="{00000000-0005-0000-0000-00006CD80000}"/>
    <cellStyle name="Обычный 4 2 2 2 3 3 3" xfId="63018" xr:uid="{00000000-0005-0000-0000-00006DD80000}"/>
    <cellStyle name="Обычный 4 2 2 2 3 4" xfId="63019" xr:uid="{00000000-0005-0000-0000-00006ED80000}"/>
    <cellStyle name="Обычный 4 2 2 2 3 5" xfId="63020" xr:uid="{00000000-0005-0000-0000-00006FD80000}"/>
    <cellStyle name="Обычный 4 2 2 2 3_2013Прогноз" xfId="27753" xr:uid="{00000000-0005-0000-0000-000070D80000}"/>
    <cellStyle name="Обычный 4 2 2 2 4" xfId="27754" xr:uid="{00000000-0005-0000-0000-000071D80000}"/>
    <cellStyle name="Обычный 4 2 2 2 5" xfId="27755" xr:uid="{00000000-0005-0000-0000-000072D80000}"/>
    <cellStyle name="Обычный 4 2 2 2 5 2" xfId="63021" xr:uid="{00000000-0005-0000-0000-000073D80000}"/>
    <cellStyle name="Обычный 4 2 2 2 5 3" xfId="63022" xr:uid="{00000000-0005-0000-0000-000074D80000}"/>
    <cellStyle name="Обычный 4 2 2 2 6" xfId="63023" xr:uid="{00000000-0005-0000-0000-000075D80000}"/>
    <cellStyle name="Обычный 4 2 2 2 7" xfId="63024" xr:uid="{00000000-0005-0000-0000-000076D80000}"/>
    <cellStyle name="Обычный 4 2 2 2_2013Прогноз" xfId="27756" xr:uid="{00000000-0005-0000-0000-000077D80000}"/>
    <cellStyle name="Обычный 4 2 2 3" xfId="27757" xr:uid="{00000000-0005-0000-0000-000078D80000}"/>
    <cellStyle name="Обычный 4 2 2 3 2" xfId="27758" xr:uid="{00000000-0005-0000-0000-000079D80000}"/>
    <cellStyle name="Обычный 4 2 2 3 2 2" xfId="27759" xr:uid="{00000000-0005-0000-0000-00007AD80000}"/>
    <cellStyle name="Обычный 4 2 2 3 2 3" xfId="27760" xr:uid="{00000000-0005-0000-0000-00007BD80000}"/>
    <cellStyle name="Обычный 4 2 2 3 2 3 2" xfId="63025" xr:uid="{00000000-0005-0000-0000-00007CD80000}"/>
    <cellStyle name="Обычный 4 2 2 3 2 3 3" xfId="63026" xr:uid="{00000000-0005-0000-0000-00007DD80000}"/>
    <cellStyle name="Обычный 4 2 2 3 2 4" xfId="63027" xr:uid="{00000000-0005-0000-0000-00007ED80000}"/>
    <cellStyle name="Обычный 4 2 2 3 2 5" xfId="63028" xr:uid="{00000000-0005-0000-0000-00007FD80000}"/>
    <cellStyle name="Обычный 4 2 2 3 2_2013Прогноз" xfId="27761" xr:uid="{00000000-0005-0000-0000-000080D80000}"/>
    <cellStyle name="Обычный 4 2 2 3 3" xfId="27762" xr:uid="{00000000-0005-0000-0000-000081D80000}"/>
    <cellStyle name="Обычный 4 2 2 3 4" xfId="27763" xr:uid="{00000000-0005-0000-0000-000082D80000}"/>
    <cellStyle name="Обычный 4 2 2 3 4 2" xfId="63029" xr:uid="{00000000-0005-0000-0000-000083D80000}"/>
    <cellStyle name="Обычный 4 2 2 3 4 3" xfId="63030" xr:uid="{00000000-0005-0000-0000-000084D80000}"/>
    <cellStyle name="Обычный 4 2 2 3 5" xfId="63031" xr:uid="{00000000-0005-0000-0000-000085D80000}"/>
    <cellStyle name="Обычный 4 2 2 3 6" xfId="63032" xr:uid="{00000000-0005-0000-0000-000086D80000}"/>
    <cellStyle name="Обычный 4 2 2 3_2013Прогноз" xfId="27764" xr:uid="{00000000-0005-0000-0000-000087D80000}"/>
    <cellStyle name="Обычный 4 2 2 4" xfId="27765" xr:uid="{00000000-0005-0000-0000-000088D80000}"/>
    <cellStyle name="Обычный 4 2 2 4 2" xfId="27766" xr:uid="{00000000-0005-0000-0000-000089D80000}"/>
    <cellStyle name="Обычный 4 2 2 4 2 2" xfId="56326" xr:uid="{00000000-0005-0000-0000-00008AD80000}"/>
    <cellStyle name="Обычный 4 2 2 4 2 3" xfId="56327" xr:uid="{00000000-0005-0000-0000-00008BD80000}"/>
    <cellStyle name="Обычный 4 2 2 4 3" xfId="27767" xr:uid="{00000000-0005-0000-0000-00008CD80000}"/>
    <cellStyle name="Обычный 4 2 2 4 3 2" xfId="63033" xr:uid="{00000000-0005-0000-0000-00008DD80000}"/>
    <cellStyle name="Обычный 4 2 2 4 3 3" xfId="63034" xr:uid="{00000000-0005-0000-0000-00008ED80000}"/>
    <cellStyle name="Обычный 4 2 2 4 4" xfId="63035" xr:uid="{00000000-0005-0000-0000-00008FD80000}"/>
    <cellStyle name="Обычный 4 2 2 4 5" xfId="63036" xr:uid="{00000000-0005-0000-0000-000090D80000}"/>
    <cellStyle name="Обычный 4 2 2 4_2013Прогноз" xfId="27768" xr:uid="{00000000-0005-0000-0000-000091D80000}"/>
    <cellStyle name="Обычный 4 2 2 5" xfId="27769" xr:uid="{00000000-0005-0000-0000-000092D80000}"/>
    <cellStyle name="Обычный 4 2 2 5 2" xfId="56328" xr:uid="{00000000-0005-0000-0000-000093D80000}"/>
    <cellStyle name="Обычный 4 2 2 5 3" xfId="56329" xr:uid="{00000000-0005-0000-0000-000094D80000}"/>
    <cellStyle name="Обычный 4 2 2 6" xfId="27770" xr:uid="{00000000-0005-0000-0000-000095D80000}"/>
    <cellStyle name="Обычный 4 2 2 6 2" xfId="63037" xr:uid="{00000000-0005-0000-0000-000096D80000}"/>
    <cellStyle name="Обычный 4 2 2 6 3" xfId="63038" xr:uid="{00000000-0005-0000-0000-000097D80000}"/>
    <cellStyle name="Обычный 4 2 2 7" xfId="27771" xr:uid="{00000000-0005-0000-0000-000098D80000}"/>
    <cellStyle name="Обычный 4 2 2 7 2" xfId="63039" xr:uid="{00000000-0005-0000-0000-000099D80000}"/>
    <cellStyle name="Обычный 4 2 2 7 3" xfId="63040" xr:uid="{00000000-0005-0000-0000-00009AD80000}"/>
    <cellStyle name="Обычный 4 2 2 8" xfId="56330" xr:uid="{00000000-0005-0000-0000-00009BD80000}"/>
    <cellStyle name="Обычный 4 2 2_2013Прогноз" xfId="27772" xr:uid="{00000000-0005-0000-0000-00009CD80000}"/>
    <cellStyle name="Обычный 4 2 3" xfId="27773" xr:uid="{00000000-0005-0000-0000-00009DD80000}"/>
    <cellStyle name="Обычный 4 2 3 2" xfId="27774" xr:uid="{00000000-0005-0000-0000-00009ED80000}"/>
    <cellStyle name="Обычный 4 2 3 2 2" xfId="27775" xr:uid="{00000000-0005-0000-0000-00009FD80000}"/>
    <cellStyle name="Обычный 4 2 3 2 2 2" xfId="27776" xr:uid="{00000000-0005-0000-0000-0000A0D80000}"/>
    <cellStyle name="Обычный 4 2 3 2 2 3" xfId="27777" xr:uid="{00000000-0005-0000-0000-0000A1D80000}"/>
    <cellStyle name="Обычный 4 2 3 2 2 3 2" xfId="63041" xr:uid="{00000000-0005-0000-0000-0000A2D80000}"/>
    <cellStyle name="Обычный 4 2 3 2 2 3 3" xfId="63042" xr:uid="{00000000-0005-0000-0000-0000A3D80000}"/>
    <cellStyle name="Обычный 4 2 3 2 2 4" xfId="63043" xr:uid="{00000000-0005-0000-0000-0000A4D80000}"/>
    <cellStyle name="Обычный 4 2 3 2 2 5" xfId="63044" xr:uid="{00000000-0005-0000-0000-0000A5D80000}"/>
    <cellStyle name="Обычный 4 2 3 2 2_2013Прогноз" xfId="27778" xr:uid="{00000000-0005-0000-0000-0000A6D80000}"/>
    <cellStyle name="Обычный 4 2 3 2 3" xfId="27779" xr:uid="{00000000-0005-0000-0000-0000A7D80000}"/>
    <cellStyle name="Обычный 4 2 3 2 4" xfId="27780" xr:uid="{00000000-0005-0000-0000-0000A8D80000}"/>
    <cellStyle name="Обычный 4 2 3 2 4 2" xfId="63045" xr:uid="{00000000-0005-0000-0000-0000A9D80000}"/>
    <cellStyle name="Обычный 4 2 3 2 4 3" xfId="63046" xr:uid="{00000000-0005-0000-0000-0000AAD80000}"/>
    <cellStyle name="Обычный 4 2 3 2 5" xfId="63047" xr:uid="{00000000-0005-0000-0000-0000ABD80000}"/>
    <cellStyle name="Обычный 4 2 3 2 6" xfId="63048" xr:uid="{00000000-0005-0000-0000-0000ACD80000}"/>
    <cellStyle name="Обычный 4 2 3 2_2013Прогноз" xfId="27781" xr:uid="{00000000-0005-0000-0000-0000ADD80000}"/>
    <cellStyle name="Обычный 4 2 3 3" xfId="27782" xr:uid="{00000000-0005-0000-0000-0000AED80000}"/>
    <cellStyle name="Обычный 4 2 3 3 2" xfId="27783" xr:uid="{00000000-0005-0000-0000-0000AFD80000}"/>
    <cellStyle name="Обычный 4 2 3 3 3" xfId="27784" xr:uid="{00000000-0005-0000-0000-0000B0D80000}"/>
    <cellStyle name="Обычный 4 2 3 3 3 2" xfId="63049" xr:uid="{00000000-0005-0000-0000-0000B1D80000}"/>
    <cellStyle name="Обычный 4 2 3 3 3 3" xfId="63050" xr:uid="{00000000-0005-0000-0000-0000B2D80000}"/>
    <cellStyle name="Обычный 4 2 3 3 4" xfId="63051" xr:uid="{00000000-0005-0000-0000-0000B3D80000}"/>
    <cellStyle name="Обычный 4 2 3 3 5" xfId="63052" xr:uid="{00000000-0005-0000-0000-0000B4D80000}"/>
    <cellStyle name="Обычный 4 2 3 3_2013Прогноз" xfId="27785" xr:uid="{00000000-0005-0000-0000-0000B5D80000}"/>
    <cellStyle name="Обычный 4 2 3 4" xfId="27786" xr:uid="{00000000-0005-0000-0000-0000B6D80000}"/>
    <cellStyle name="Обычный 4 2 3 5" xfId="27787" xr:uid="{00000000-0005-0000-0000-0000B7D80000}"/>
    <cellStyle name="Обычный 4 2 3 5 2" xfId="63053" xr:uid="{00000000-0005-0000-0000-0000B8D80000}"/>
    <cellStyle name="Обычный 4 2 3 5 3" xfId="63054" xr:uid="{00000000-0005-0000-0000-0000B9D80000}"/>
    <cellStyle name="Обычный 4 2 3 6" xfId="56331" xr:uid="{00000000-0005-0000-0000-0000BAD80000}"/>
    <cellStyle name="Обычный 4 2 3 7" xfId="56332" xr:uid="{00000000-0005-0000-0000-0000BBD80000}"/>
    <cellStyle name="Обычный 4 2 3 8" xfId="56333" xr:uid="{00000000-0005-0000-0000-0000BCD80000}"/>
    <cellStyle name="Обычный 4 2 3_2013Прогноз" xfId="27788" xr:uid="{00000000-0005-0000-0000-0000BDD80000}"/>
    <cellStyle name="Обычный 4 2 4" xfId="27789" xr:uid="{00000000-0005-0000-0000-0000BED80000}"/>
    <cellStyle name="Обычный 4 2 4 2" xfId="56334" xr:uid="{00000000-0005-0000-0000-0000BFD80000}"/>
    <cellStyle name="Обычный 4 2 4 2 2" xfId="56335" xr:uid="{00000000-0005-0000-0000-0000C0D80000}"/>
    <cellStyle name="Обычный 4 2 4 2 2 2" xfId="56336" xr:uid="{00000000-0005-0000-0000-0000C1D80000}"/>
    <cellStyle name="Обычный 4 2 4 2 2 3" xfId="56337" xr:uid="{00000000-0005-0000-0000-0000C2D80000}"/>
    <cellStyle name="Обычный 4 2 4 3" xfId="56338" xr:uid="{00000000-0005-0000-0000-0000C3D80000}"/>
    <cellStyle name="Обычный 4 2 4 3 2" xfId="56339" xr:uid="{00000000-0005-0000-0000-0000C4D80000}"/>
    <cellStyle name="Обычный 4 2 4 3 3" xfId="56340" xr:uid="{00000000-0005-0000-0000-0000C5D80000}"/>
    <cellStyle name="Обычный 4 2 5" xfId="56341" xr:uid="{00000000-0005-0000-0000-0000C6D80000}"/>
    <cellStyle name="Обычный 4 2 5 2" xfId="56342" xr:uid="{00000000-0005-0000-0000-0000C7D80000}"/>
    <cellStyle name="Обычный 4 2 5 2 2" xfId="56343" xr:uid="{00000000-0005-0000-0000-0000C8D80000}"/>
    <cellStyle name="Обычный 4 2 5 2 3" xfId="56344" xr:uid="{00000000-0005-0000-0000-0000C9D80000}"/>
    <cellStyle name="Обычный 4 2 6" xfId="56345" xr:uid="{00000000-0005-0000-0000-0000CAD80000}"/>
    <cellStyle name="Обычный 4 2 6 2" xfId="56346" xr:uid="{00000000-0005-0000-0000-0000CBD80000}"/>
    <cellStyle name="Обычный 4 2 6 2 2" xfId="56347" xr:uid="{00000000-0005-0000-0000-0000CCD80000}"/>
    <cellStyle name="Обычный 4 2 6 2 3" xfId="56348" xr:uid="{00000000-0005-0000-0000-0000CDD80000}"/>
    <cellStyle name="Обычный 4 2 7" xfId="56349" xr:uid="{00000000-0005-0000-0000-0000CED80000}"/>
    <cellStyle name="Обычный 4 2 7 2" xfId="56350" xr:uid="{00000000-0005-0000-0000-0000CFD80000}"/>
    <cellStyle name="Обычный 4 2 7 2 2" xfId="56351" xr:uid="{00000000-0005-0000-0000-0000D0D80000}"/>
    <cellStyle name="Обычный 4 2 7 2 3" xfId="56352" xr:uid="{00000000-0005-0000-0000-0000D1D80000}"/>
    <cellStyle name="Обычный 4 2 8" xfId="56353" xr:uid="{00000000-0005-0000-0000-0000D2D80000}"/>
    <cellStyle name="Обычный 4 2 8 2" xfId="56354" xr:uid="{00000000-0005-0000-0000-0000D3D80000}"/>
    <cellStyle name="Обычный 4 2 8 2 2" xfId="56355" xr:uid="{00000000-0005-0000-0000-0000D4D80000}"/>
    <cellStyle name="Обычный 4 2 8 2 3" xfId="56356" xr:uid="{00000000-0005-0000-0000-0000D5D80000}"/>
    <cellStyle name="Обычный 4 2 9" xfId="56357" xr:uid="{00000000-0005-0000-0000-0000D6D80000}"/>
    <cellStyle name="Обычный 4 2 9 2" xfId="56358" xr:uid="{00000000-0005-0000-0000-0000D7D80000}"/>
    <cellStyle name="Обычный 4 2 9 3" xfId="56359" xr:uid="{00000000-0005-0000-0000-0000D8D80000}"/>
    <cellStyle name="Обычный 4 20" xfId="56360" xr:uid="{00000000-0005-0000-0000-0000D9D80000}"/>
    <cellStyle name="Обычный 4 20 2" xfId="56361" xr:uid="{00000000-0005-0000-0000-0000DAD80000}"/>
    <cellStyle name="Обычный 4 20 3" xfId="56362" xr:uid="{00000000-0005-0000-0000-0000DBD80000}"/>
    <cellStyle name="Обычный 4 21" xfId="56363" xr:uid="{00000000-0005-0000-0000-0000DCD80000}"/>
    <cellStyle name="Обычный 4 21 10" xfId="56364" xr:uid="{00000000-0005-0000-0000-0000DDD80000}"/>
    <cellStyle name="Обычный 4 21 11" xfId="56365" xr:uid="{00000000-0005-0000-0000-0000DED80000}"/>
    <cellStyle name="Обычный 4 21 12" xfId="56366" xr:uid="{00000000-0005-0000-0000-0000DFD80000}"/>
    <cellStyle name="Обычный 4 21 13" xfId="56367" xr:uid="{00000000-0005-0000-0000-0000E0D80000}"/>
    <cellStyle name="Обычный 4 21 14" xfId="56368" xr:uid="{00000000-0005-0000-0000-0000E1D80000}"/>
    <cellStyle name="Обычный 4 21 15" xfId="56369" xr:uid="{00000000-0005-0000-0000-0000E2D80000}"/>
    <cellStyle name="Обычный 4 21 16" xfId="56370" xr:uid="{00000000-0005-0000-0000-0000E3D80000}"/>
    <cellStyle name="Обычный 4 21 2" xfId="56371" xr:uid="{00000000-0005-0000-0000-0000E4D80000}"/>
    <cellStyle name="Обычный 4 21 3" xfId="56372" xr:uid="{00000000-0005-0000-0000-0000E5D80000}"/>
    <cellStyle name="Обычный 4 21 4" xfId="56373" xr:uid="{00000000-0005-0000-0000-0000E6D80000}"/>
    <cellStyle name="Обычный 4 21 5" xfId="56374" xr:uid="{00000000-0005-0000-0000-0000E7D80000}"/>
    <cellStyle name="Обычный 4 21 6" xfId="56375" xr:uid="{00000000-0005-0000-0000-0000E8D80000}"/>
    <cellStyle name="Обычный 4 21 7" xfId="56376" xr:uid="{00000000-0005-0000-0000-0000E9D80000}"/>
    <cellStyle name="Обычный 4 21 8" xfId="56377" xr:uid="{00000000-0005-0000-0000-0000EAD80000}"/>
    <cellStyle name="Обычный 4 21 9" xfId="56378" xr:uid="{00000000-0005-0000-0000-0000EBD80000}"/>
    <cellStyle name="Обычный 4 22" xfId="56379" xr:uid="{00000000-0005-0000-0000-0000ECD80000}"/>
    <cellStyle name="Обычный 4 23" xfId="56380" xr:uid="{00000000-0005-0000-0000-0000EDD80000}"/>
    <cellStyle name="Обычный 4 24" xfId="56381" xr:uid="{00000000-0005-0000-0000-0000EED80000}"/>
    <cellStyle name="Обычный 4 25" xfId="56382" xr:uid="{00000000-0005-0000-0000-0000EFD80000}"/>
    <cellStyle name="Обычный 4 26" xfId="56383" xr:uid="{00000000-0005-0000-0000-0000F0D80000}"/>
    <cellStyle name="Обычный 4 27" xfId="56384" xr:uid="{00000000-0005-0000-0000-0000F1D80000}"/>
    <cellStyle name="Обычный 4 28" xfId="56385" xr:uid="{00000000-0005-0000-0000-0000F2D80000}"/>
    <cellStyle name="Обычный 4 29" xfId="56386" xr:uid="{00000000-0005-0000-0000-0000F3D80000}"/>
    <cellStyle name="Обычный 4 3" xfId="27790" xr:uid="{00000000-0005-0000-0000-0000F4D80000}"/>
    <cellStyle name="Обычный 4 3 2" xfId="27791" xr:uid="{00000000-0005-0000-0000-0000F5D80000}"/>
    <cellStyle name="Обычный 4 3 2 2" xfId="27792" xr:uid="{00000000-0005-0000-0000-0000F6D80000}"/>
    <cellStyle name="Обычный 4 3 2 2 2" xfId="27793" xr:uid="{00000000-0005-0000-0000-0000F7D80000}"/>
    <cellStyle name="Обычный 4 3 2 2 2 2" xfId="27794" xr:uid="{00000000-0005-0000-0000-0000F8D80000}"/>
    <cellStyle name="Обычный 4 3 2 2 2 3" xfId="27795" xr:uid="{00000000-0005-0000-0000-0000F9D80000}"/>
    <cellStyle name="Обычный 4 3 2 2 2 3 2" xfId="63055" xr:uid="{00000000-0005-0000-0000-0000FAD80000}"/>
    <cellStyle name="Обычный 4 3 2 2 2 3 3" xfId="63056" xr:uid="{00000000-0005-0000-0000-0000FBD80000}"/>
    <cellStyle name="Обычный 4 3 2 2 2 4" xfId="63057" xr:uid="{00000000-0005-0000-0000-0000FCD80000}"/>
    <cellStyle name="Обычный 4 3 2 2 2 5" xfId="63058" xr:uid="{00000000-0005-0000-0000-0000FDD80000}"/>
    <cellStyle name="Обычный 4 3 2 2 2_2013Прогноз" xfId="27796" xr:uid="{00000000-0005-0000-0000-0000FED80000}"/>
    <cellStyle name="Обычный 4 3 2 2 3" xfId="27797" xr:uid="{00000000-0005-0000-0000-0000FFD80000}"/>
    <cellStyle name="Обычный 4 3 2 2 4" xfId="27798" xr:uid="{00000000-0005-0000-0000-000000D90000}"/>
    <cellStyle name="Обычный 4 3 2 2 4 2" xfId="63059" xr:uid="{00000000-0005-0000-0000-000001D90000}"/>
    <cellStyle name="Обычный 4 3 2 2 4 3" xfId="63060" xr:uid="{00000000-0005-0000-0000-000002D90000}"/>
    <cellStyle name="Обычный 4 3 2 2 5" xfId="63061" xr:uid="{00000000-0005-0000-0000-000003D90000}"/>
    <cellStyle name="Обычный 4 3 2 2 6" xfId="63062" xr:uid="{00000000-0005-0000-0000-000004D90000}"/>
    <cellStyle name="Обычный 4 3 2 2_2013Прогноз" xfId="27799" xr:uid="{00000000-0005-0000-0000-000005D90000}"/>
    <cellStyle name="Обычный 4 3 2 3" xfId="27800" xr:uid="{00000000-0005-0000-0000-000006D90000}"/>
    <cellStyle name="Обычный 4 3 2 3 2" xfId="27801" xr:uid="{00000000-0005-0000-0000-000007D90000}"/>
    <cellStyle name="Обычный 4 3 2 3 3" xfId="27802" xr:uid="{00000000-0005-0000-0000-000008D90000}"/>
    <cellStyle name="Обычный 4 3 2 3 3 2" xfId="63063" xr:uid="{00000000-0005-0000-0000-000009D90000}"/>
    <cellStyle name="Обычный 4 3 2 3 3 3" xfId="63064" xr:uid="{00000000-0005-0000-0000-00000AD90000}"/>
    <cellStyle name="Обычный 4 3 2 3 4" xfId="63065" xr:uid="{00000000-0005-0000-0000-00000BD90000}"/>
    <cellStyle name="Обычный 4 3 2 3 5" xfId="63066" xr:uid="{00000000-0005-0000-0000-00000CD90000}"/>
    <cellStyle name="Обычный 4 3 2 3_2013Прогноз" xfId="27803" xr:uid="{00000000-0005-0000-0000-00000DD90000}"/>
    <cellStyle name="Обычный 4 3 2 4" xfId="27804" xr:uid="{00000000-0005-0000-0000-00000ED90000}"/>
    <cellStyle name="Обычный 4 3 2 5" xfId="27805" xr:uid="{00000000-0005-0000-0000-00000FD90000}"/>
    <cellStyle name="Обычный 4 3 2 5 2" xfId="63067" xr:uid="{00000000-0005-0000-0000-000010D90000}"/>
    <cellStyle name="Обычный 4 3 2 5 3" xfId="63068" xr:uid="{00000000-0005-0000-0000-000011D90000}"/>
    <cellStyle name="Обычный 4 3 2 6" xfId="63069" xr:uid="{00000000-0005-0000-0000-000012D90000}"/>
    <cellStyle name="Обычный 4 3 2 7" xfId="63070" xr:uid="{00000000-0005-0000-0000-000013D90000}"/>
    <cellStyle name="Обычный 4 3 2_2013Прогноз" xfId="27806" xr:uid="{00000000-0005-0000-0000-000014D90000}"/>
    <cellStyle name="Обычный 4 3 3" xfId="27807" xr:uid="{00000000-0005-0000-0000-000015D90000}"/>
    <cellStyle name="Обычный 4 3_2014БП" xfId="27808" xr:uid="{00000000-0005-0000-0000-000016D90000}"/>
    <cellStyle name="Обычный 4 30" xfId="56387" xr:uid="{00000000-0005-0000-0000-000017D90000}"/>
    <cellStyle name="Обычный 4 31" xfId="56388" xr:uid="{00000000-0005-0000-0000-000018D90000}"/>
    <cellStyle name="Обычный 4 32" xfId="56389" xr:uid="{00000000-0005-0000-0000-000019D90000}"/>
    <cellStyle name="Обычный 4 33" xfId="56390" xr:uid="{00000000-0005-0000-0000-00001AD90000}"/>
    <cellStyle name="Обычный 4 4" xfId="27809" xr:uid="{00000000-0005-0000-0000-00001BD90000}"/>
    <cellStyle name="Обычный 4 4 2" xfId="27810" xr:uid="{00000000-0005-0000-0000-00001CD90000}"/>
    <cellStyle name="Обычный 4 4 2 2" xfId="27811" xr:uid="{00000000-0005-0000-0000-00001DD90000}"/>
    <cellStyle name="Обычный 4 4 2 2 2" xfId="27812" xr:uid="{00000000-0005-0000-0000-00001ED90000}"/>
    <cellStyle name="Обычный 4 4 2 2 2 2" xfId="27813" xr:uid="{00000000-0005-0000-0000-00001FD90000}"/>
    <cellStyle name="Обычный 4 4 2 2 2 3" xfId="27814" xr:uid="{00000000-0005-0000-0000-000020D90000}"/>
    <cellStyle name="Обычный 4 4 2 2 2 3 2" xfId="63071" xr:uid="{00000000-0005-0000-0000-000021D90000}"/>
    <cellStyle name="Обычный 4 4 2 2 2 3 3" xfId="63072" xr:uid="{00000000-0005-0000-0000-000022D90000}"/>
    <cellStyle name="Обычный 4 4 2 2 2 4" xfId="63073" xr:uid="{00000000-0005-0000-0000-000023D90000}"/>
    <cellStyle name="Обычный 4 4 2 2 2 5" xfId="63074" xr:uid="{00000000-0005-0000-0000-000024D90000}"/>
    <cellStyle name="Обычный 4 4 2 2 2_2013Прогноз" xfId="27815" xr:uid="{00000000-0005-0000-0000-000025D90000}"/>
    <cellStyle name="Обычный 4 4 2 2 3" xfId="27816" xr:uid="{00000000-0005-0000-0000-000026D90000}"/>
    <cellStyle name="Обычный 4 4 2 2 4" xfId="27817" xr:uid="{00000000-0005-0000-0000-000027D90000}"/>
    <cellStyle name="Обычный 4 4 2 2 4 2" xfId="63075" xr:uid="{00000000-0005-0000-0000-000028D90000}"/>
    <cellStyle name="Обычный 4 4 2 2 4 3" xfId="63076" xr:uid="{00000000-0005-0000-0000-000029D90000}"/>
    <cellStyle name="Обычный 4 4 2 2 5" xfId="63077" xr:uid="{00000000-0005-0000-0000-00002AD90000}"/>
    <cellStyle name="Обычный 4 4 2 2 6" xfId="63078" xr:uid="{00000000-0005-0000-0000-00002BD90000}"/>
    <cellStyle name="Обычный 4 4 2 2_2013Прогноз" xfId="27818" xr:uid="{00000000-0005-0000-0000-00002CD90000}"/>
    <cellStyle name="Обычный 4 4 2 3" xfId="27819" xr:uid="{00000000-0005-0000-0000-00002DD90000}"/>
    <cellStyle name="Обычный 4 4 2 3 2" xfId="27820" xr:uid="{00000000-0005-0000-0000-00002ED90000}"/>
    <cellStyle name="Обычный 4 4 2 3 3" xfId="27821" xr:uid="{00000000-0005-0000-0000-00002FD90000}"/>
    <cellStyle name="Обычный 4 4 2 3 3 2" xfId="63079" xr:uid="{00000000-0005-0000-0000-000030D90000}"/>
    <cellStyle name="Обычный 4 4 2 3 3 3" xfId="63080" xr:uid="{00000000-0005-0000-0000-000031D90000}"/>
    <cellStyle name="Обычный 4 4 2 3 4" xfId="63081" xr:uid="{00000000-0005-0000-0000-000032D90000}"/>
    <cellStyle name="Обычный 4 4 2 3 5" xfId="63082" xr:uid="{00000000-0005-0000-0000-000033D90000}"/>
    <cellStyle name="Обычный 4 4 2 3_2013Прогноз" xfId="27822" xr:uid="{00000000-0005-0000-0000-000034D90000}"/>
    <cellStyle name="Обычный 4 4 2 4" xfId="27823" xr:uid="{00000000-0005-0000-0000-000035D90000}"/>
    <cellStyle name="Обычный 4 4 2 5" xfId="27824" xr:uid="{00000000-0005-0000-0000-000036D90000}"/>
    <cellStyle name="Обычный 4 4 2 5 2" xfId="63083" xr:uid="{00000000-0005-0000-0000-000037D90000}"/>
    <cellStyle name="Обычный 4 4 2 5 3" xfId="63084" xr:uid="{00000000-0005-0000-0000-000038D90000}"/>
    <cellStyle name="Обычный 4 4 2 6" xfId="63085" xr:uid="{00000000-0005-0000-0000-000039D90000}"/>
    <cellStyle name="Обычный 4 4 2 7" xfId="63086" xr:uid="{00000000-0005-0000-0000-00003AD90000}"/>
    <cellStyle name="Обычный 4 4 2_2013Прогноз" xfId="27825" xr:uid="{00000000-0005-0000-0000-00003BD90000}"/>
    <cellStyle name="Обычный 4 4 3" xfId="27826" xr:uid="{00000000-0005-0000-0000-00003CD90000}"/>
    <cellStyle name="Обычный 4 4 3 2" xfId="27827" xr:uid="{00000000-0005-0000-0000-00003DD90000}"/>
    <cellStyle name="Обычный 4 4 3 2 2" xfId="27828" xr:uid="{00000000-0005-0000-0000-00003ED90000}"/>
    <cellStyle name="Обычный 4 4 3 2 3" xfId="27829" xr:uid="{00000000-0005-0000-0000-00003FD90000}"/>
    <cellStyle name="Обычный 4 4 3 2 3 2" xfId="63087" xr:uid="{00000000-0005-0000-0000-000040D90000}"/>
    <cellStyle name="Обычный 4 4 3 2 3 3" xfId="63088" xr:uid="{00000000-0005-0000-0000-000041D90000}"/>
    <cellStyle name="Обычный 4 4 3 2 4" xfId="63089" xr:uid="{00000000-0005-0000-0000-000042D90000}"/>
    <cellStyle name="Обычный 4 4 3 2 5" xfId="63090" xr:uid="{00000000-0005-0000-0000-000043D90000}"/>
    <cellStyle name="Обычный 4 4 3 2_2013Прогноз" xfId="27830" xr:uid="{00000000-0005-0000-0000-000044D90000}"/>
    <cellStyle name="Обычный 4 4 3 3" xfId="27831" xr:uid="{00000000-0005-0000-0000-000045D90000}"/>
    <cellStyle name="Обычный 4 4 3 4" xfId="27832" xr:uid="{00000000-0005-0000-0000-000046D90000}"/>
    <cellStyle name="Обычный 4 4 3 4 2" xfId="63091" xr:uid="{00000000-0005-0000-0000-000047D90000}"/>
    <cellStyle name="Обычный 4 4 3 4 3" xfId="63092" xr:uid="{00000000-0005-0000-0000-000048D90000}"/>
    <cellStyle name="Обычный 4 4 3 5" xfId="63093" xr:uid="{00000000-0005-0000-0000-000049D90000}"/>
    <cellStyle name="Обычный 4 4 3 6" xfId="63094" xr:uid="{00000000-0005-0000-0000-00004AD90000}"/>
    <cellStyle name="Обычный 4 4 3_2013Прогноз" xfId="27833" xr:uid="{00000000-0005-0000-0000-00004BD90000}"/>
    <cellStyle name="Обычный 4 4 4" xfId="27834" xr:uid="{00000000-0005-0000-0000-00004CD90000}"/>
    <cellStyle name="Обычный 4 4 4 2" xfId="27835" xr:uid="{00000000-0005-0000-0000-00004DD90000}"/>
    <cellStyle name="Обычный 4 4 4 2 2" xfId="56391" xr:uid="{00000000-0005-0000-0000-00004ED90000}"/>
    <cellStyle name="Обычный 4 4 4 2 3" xfId="56392" xr:uid="{00000000-0005-0000-0000-00004FD90000}"/>
    <cellStyle name="Обычный 4 4 4 3" xfId="27836" xr:uid="{00000000-0005-0000-0000-000050D90000}"/>
    <cellStyle name="Обычный 4 4 4 3 2" xfId="63095" xr:uid="{00000000-0005-0000-0000-000051D90000}"/>
    <cellStyle name="Обычный 4 4 4 3 3" xfId="63096" xr:uid="{00000000-0005-0000-0000-000052D90000}"/>
    <cellStyle name="Обычный 4 4 4 4" xfId="63097" xr:uid="{00000000-0005-0000-0000-000053D90000}"/>
    <cellStyle name="Обычный 4 4 4 5" xfId="63098" xr:uid="{00000000-0005-0000-0000-000054D90000}"/>
    <cellStyle name="Обычный 4 4 4_2013Прогноз" xfId="27837" xr:uid="{00000000-0005-0000-0000-000055D90000}"/>
    <cellStyle name="Обычный 4 4 5" xfId="27838" xr:uid="{00000000-0005-0000-0000-000056D90000}"/>
    <cellStyle name="Обычный 4 4 5 2" xfId="56393" xr:uid="{00000000-0005-0000-0000-000057D90000}"/>
    <cellStyle name="Обычный 4 4 5 3" xfId="56394" xr:uid="{00000000-0005-0000-0000-000058D90000}"/>
    <cellStyle name="Обычный 4 4 6" xfId="27839" xr:uid="{00000000-0005-0000-0000-000059D90000}"/>
    <cellStyle name="Обычный 4 4 6 2" xfId="63099" xr:uid="{00000000-0005-0000-0000-00005AD90000}"/>
    <cellStyle name="Обычный 4 4 6 3" xfId="63100" xr:uid="{00000000-0005-0000-0000-00005BD90000}"/>
    <cellStyle name="Обычный 4 4 7" xfId="27840" xr:uid="{00000000-0005-0000-0000-00005CD90000}"/>
    <cellStyle name="Обычный 4 4 7 2" xfId="63101" xr:uid="{00000000-0005-0000-0000-00005DD90000}"/>
    <cellStyle name="Обычный 4 4 7 3" xfId="63102" xr:uid="{00000000-0005-0000-0000-00005ED90000}"/>
    <cellStyle name="Обычный 4 4_2013Прогноз" xfId="27841" xr:uid="{00000000-0005-0000-0000-00005FD90000}"/>
    <cellStyle name="Обычный 4 5" xfId="27842" xr:uid="{00000000-0005-0000-0000-000060D90000}"/>
    <cellStyle name="Обычный 4 5 2" xfId="27843" xr:uid="{00000000-0005-0000-0000-000061D90000}"/>
    <cellStyle name="Обычный 4 5 2 2" xfId="27844" xr:uid="{00000000-0005-0000-0000-000062D90000}"/>
    <cellStyle name="Обычный 4 5 2 2 2" xfId="27845" xr:uid="{00000000-0005-0000-0000-000063D90000}"/>
    <cellStyle name="Обычный 4 5 2 2 2 2" xfId="27846" xr:uid="{00000000-0005-0000-0000-000064D90000}"/>
    <cellStyle name="Обычный 4 5 2 2 2 3" xfId="27847" xr:uid="{00000000-0005-0000-0000-000065D90000}"/>
    <cellStyle name="Обычный 4 5 2 2 2 3 2" xfId="63103" xr:uid="{00000000-0005-0000-0000-000066D90000}"/>
    <cellStyle name="Обычный 4 5 2 2 2 3 3" xfId="63104" xr:uid="{00000000-0005-0000-0000-000067D90000}"/>
    <cellStyle name="Обычный 4 5 2 2 2 4" xfId="63105" xr:uid="{00000000-0005-0000-0000-000068D90000}"/>
    <cellStyle name="Обычный 4 5 2 2 2 5" xfId="63106" xr:uid="{00000000-0005-0000-0000-000069D90000}"/>
    <cellStyle name="Обычный 4 5 2 2 2_2013Прогноз" xfId="27848" xr:uid="{00000000-0005-0000-0000-00006AD90000}"/>
    <cellStyle name="Обычный 4 5 2 2 3" xfId="27849" xr:uid="{00000000-0005-0000-0000-00006BD90000}"/>
    <cellStyle name="Обычный 4 5 2 2 4" xfId="27850" xr:uid="{00000000-0005-0000-0000-00006CD90000}"/>
    <cellStyle name="Обычный 4 5 2 2 4 2" xfId="63107" xr:uid="{00000000-0005-0000-0000-00006DD90000}"/>
    <cellStyle name="Обычный 4 5 2 2 4 3" xfId="63108" xr:uid="{00000000-0005-0000-0000-00006ED90000}"/>
    <cellStyle name="Обычный 4 5 2 2 5" xfId="63109" xr:uid="{00000000-0005-0000-0000-00006FD90000}"/>
    <cellStyle name="Обычный 4 5 2 2 6" xfId="63110" xr:uid="{00000000-0005-0000-0000-000070D90000}"/>
    <cellStyle name="Обычный 4 5 2 2_2013Прогноз" xfId="27851" xr:uid="{00000000-0005-0000-0000-000071D90000}"/>
    <cellStyle name="Обычный 4 5 2 3" xfId="27852" xr:uid="{00000000-0005-0000-0000-000072D90000}"/>
    <cellStyle name="Обычный 4 5 2 3 2" xfId="27853" xr:uid="{00000000-0005-0000-0000-000073D90000}"/>
    <cellStyle name="Обычный 4 5 2 3 3" xfId="27854" xr:uid="{00000000-0005-0000-0000-000074D90000}"/>
    <cellStyle name="Обычный 4 5 2 3 3 2" xfId="63111" xr:uid="{00000000-0005-0000-0000-000075D90000}"/>
    <cellStyle name="Обычный 4 5 2 3 3 3" xfId="63112" xr:uid="{00000000-0005-0000-0000-000076D90000}"/>
    <cellStyle name="Обычный 4 5 2 3 4" xfId="63113" xr:uid="{00000000-0005-0000-0000-000077D90000}"/>
    <cellStyle name="Обычный 4 5 2 3 5" xfId="63114" xr:uid="{00000000-0005-0000-0000-000078D90000}"/>
    <cellStyle name="Обычный 4 5 2 3_2013Прогноз" xfId="27855" xr:uid="{00000000-0005-0000-0000-000079D90000}"/>
    <cellStyle name="Обычный 4 5 2 4" xfId="27856" xr:uid="{00000000-0005-0000-0000-00007AD90000}"/>
    <cellStyle name="Обычный 4 5 2 5" xfId="27857" xr:uid="{00000000-0005-0000-0000-00007BD90000}"/>
    <cellStyle name="Обычный 4 5 2 5 2" xfId="63115" xr:uid="{00000000-0005-0000-0000-00007CD90000}"/>
    <cellStyle name="Обычный 4 5 2 5 3" xfId="63116" xr:uid="{00000000-0005-0000-0000-00007DD90000}"/>
    <cellStyle name="Обычный 4 5 2 6" xfId="63117" xr:uid="{00000000-0005-0000-0000-00007ED90000}"/>
    <cellStyle name="Обычный 4 5 2 7" xfId="63118" xr:uid="{00000000-0005-0000-0000-00007FD90000}"/>
    <cellStyle name="Обычный 4 5 2_2013Прогноз" xfId="27858" xr:uid="{00000000-0005-0000-0000-000080D90000}"/>
    <cellStyle name="Обычный 4 5 3" xfId="27859" xr:uid="{00000000-0005-0000-0000-000081D90000}"/>
    <cellStyle name="Обычный 4 5 3 2" xfId="27860" xr:uid="{00000000-0005-0000-0000-000082D90000}"/>
    <cellStyle name="Обычный 4 5 3 2 2" xfId="27861" xr:uid="{00000000-0005-0000-0000-000083D90000}"/>
    <cellStyle name="Обычный 4 5 3 2 3" xfId="27862" xr:uid="{00000000-0005-0000-0000-000084D90000}"/>
    <cellStyle name="Обычный 4 5 3 2 3 2" xfId="63119" xr:uid="{00000000-0005-0000-0000-000085D90000}"/>
    <cellStyle name="Обычный 4 5 3 2 3 3" xfId="63120" xr:uid="{00000000-0005-0000-0000-000086D90000}"/>
    <cellStyle name="Обычный 4 5 3 2 4" xfId="63121" xr:uid="{00000000-0005-0000-0000-000087D90000}"/>
    <cellStyle name="Обычный 4 5 3 2 5" xfId="63122" xr:uid="{00000000-0005-0000-0000-000088D90000}"/>
    <cellStyle name="Обычный 4 5 3 2_2013Прогноз" xfId="27863" xr:uid="{00000000-0005-0000-0000-000089D90000}"/>
    <cellStyle name="Обычный 4 5 3 3" xfId="27864" xr:uid="{00000000-0005-0000-0000-00008AD90000}"/>
    <cellStyle name="Обычный 4 5 3 4" xfId="27865" xr:uid="{00000000-0005-0000-0000-00008BD90000}"/>
    <cellStyle name="Обычный 4 5 3 4 2" xfId="63123" xr:uid="{00000000-0005-0000-0000-00008CD90000}"/>
    <cellStyle name="Обычный 4 5 3 4 3" xfId="63124" xr:uid="{00000000-0005-0000-0000-00008DD90000}"/>
    <cellStyle name="Обычный 4 5 3 5" xfId="63125" xr:uid="{00000000-0005-0000-0000-00008ED90000}"/>
    <cellStyle name="Обычный 4 5 3 6" xfId="63126" xr:uid="{00000000-0005-0000-0000-00008FD90000}"/>
    <cellStyle name="Обычный 4 5 3_2013Прогноз" xfId="27866" xr:uid="{00000000-0005-0000-0000-000090D90000}"/>
    <cellStyle name="Обычный 4 5 4" xfId="27867" xr:uid="{00000000-0005-0000-0000-000091D90000}"/>
    <cellStyle name="Обычный 4 5 4 2" xfId="27868" xr:uid="{00000000-0005-0000-0000-000092D90000}"/>
    <cellStyle name="Обычный 4 5 4 3" xfId="27869" xr:uid="{00000000-0005-0000-0000-000093D90000}"/>
    <cellStyle name="Обычный 4 5 4 3 2" xfId="63127" xr:uid="{00000000-0005-0000-0000-000094D90000}"/>
    <cellStyle name="Обычный 4 5 4 3 3" xfId="63128" xr:uid="{00000000-0005-0000-0000-000095D90000}"/>
    <cellStyle name="Обычный 4 5 4 4" xfId="63129" xr:uid="{00000000-0005-0000-0000-000096D90000}"/>
    <cellStyle name="Обычный 4 5 4 5" xfId="63130" xr:uid="{00000000-0005-0000-0000-000097D90000}"/>
    <cellStyle name="Обычный 4 5 4_2013Прогноз" xfId="27870" xr:uid="{00000000-0005-0000-0000-000098D90000}"/>
    <cellStyle name="Обычный 4 5 5" xfId="27871" xr:uid="{00000000-0005-0000-0000-000099D90000}"/>
    <cellStyle name="Обычный 4 5 6" xfId="27872" xr:uid="{00000000-0005-0000-0000-00009AD90000}"/>
    <cellStyle name="Обычный 4 5 6 2" xfId="63131" xr:uid="{00000000-0005-0000-0000-00009BD90000}"/>
    <cellStyle name="Обычный 4 5 6 3" xfId="63132" xr:uid="{00000000-0005-0000-0000-00009CD90000}"/>
    <cellStyle name="Обычный 4 5 7" xfId="27873" xr:uid="{00000000-0005-0000-0000-00009DD90000}"/>
    <cellStyle name="Обычный 4 5 7 2" xfId="63133" xr:uid="{00000000-0005-0000-0000-00009ED90000}"/>
    <cellStyle name="Обычный 4 5 7 3" xfId="63134" xr:uid="{00000000-0005-0000-0000-00009FD90000}"/>
    <cellStyle name="Обычный 4 5_2013Прогноз" xfId="27874" xr:uid="{00000000-0005-0000-0000-0000A0D90000}"/>
    <cellStyle name="Обычный 4 6" xfId="27875" xr:uid="{00000000-0005-0000-0000-0000A1D90000}"/>
    <cellStyle name="Обычный 4 6 2" xfId="27876" xr:uid="{00000000-0005-0000-0000-0000A2D90000}"/>
    <cellStyle name="Обычный 4 6 2 2" xfId="56395" xr:uid="{00000000-0005-0000-0000-0000A3D90000}"/>
    <cellStyle name="Обычный 4 6 2 2 2" xfId="56396" xr:uid="{00000000-0005-0000-0000-0000A4D90000}"/>
    <cellStyle name="Обычный 4 6 2 2 3" xfId="56397" xr:uid="{00000000-0005-0000-0000-0000A5D90000}"/>
    <cellStyle name="Обычный 4 6 3" xfId="56398" xr:uid="{00000000-0005-0000-0000-0000A6D90000}"/>
    <cellStyle name="Обычный 4 6 3 2" xfId="56399" xr:uid="{00000000-0005-0000-0000-0000A7D90000}"/>
    <cellStyle name="Обычный 4 6 3 3" xfId="56400" xr:uid="{00000000-0005-0000-0000-0000A8D90000}"/>
    <cellStyle name="Обычный 4 6 4" xfId="56401" xr:uid="{00000000-0005-0000-0000-0000A9D90000}"/>
    <cellStyle name="Обычный 4 7" xfId="27877" xr:uid="{00000000-0005-0000-0000-0000AAD90000}"/>
    <cellStyle name="Обычный 4 7 2" xfId="27878" xr:uid="{00000000-0005-0000-0000-0000ABD90000}"/>
    <cellStyle name="Обычный 4 7 2 2" xfId="27879" xr:uid="{00000000-0005-0000-0000-0000ACD90000}"/>
    <cellStyle name="Обычный 4 7 2 2 2" xfId="27880" xr:uid="{00000000-0005-0000-0000-0000ADD90000}"/>
    <cellStyle name="Обычный 4 7 2 2 3" xfId="27881" xr:uid="{00000000-0005-0000-0000-0000AED90000}"/>
    <cellStyle name="Обычный 4 7 2 2 3 2" xfId="63135" xr:uid="{00000000-0005-0000-0000-0000AFD90000}"/>
    <cellStyle name="Обычный 4 7 2 2 3 3" xfId="63136" xr:uid="{00000000-0005-0000-0000-0000B0D90000}"/>
    <cellStyle name="Обычный 4 7 2 2 4" xfId="63137" xr:uid="{00000000-0005-0000-0000-0000B1D90000}"/>
    <cellStyle name="Обычный 4 7 2 2 5" xfId="63138" xr:uid="{00000000-0005-0000-0000-0000B2D90000}"/>
    <cellStyle name="Обычный 4 7 2 2_2013Прогноз" xfId="27882" xr:uid="{00000000-0005-0000-0000-0000B3D90000}"/>
    <cellStyle name="Обычный 4 7 2 3" xfId="27883" xr:uid="{00000000-0005-0000-0000-0000B4D90000}"/>
    <cellStyle name="Обычный 4 7 2 4" xfId="27884" xr:uid="{00000000-0005-0000-0000-0000B5D90000}"/>
    <cellStyle name="Обычный 4 7 2 4 2" xfId="63139" xr:uid="{00000000-0005-0000-0000-0000B6D90000}"/>
    <cellStyle name="Обычный 4 7 2 4 3" xfId="63140" xr:uid="{00000000-0005-0000-0000-0000B7D90000}"/>
    <cellStyle name="Обычный 4 7 2 5" xfId="63141" xr:uid="{00000000-0005-0000-0000-0000B8D90000}"/>
    <cellStyle name="Обычный 4 7 2 6" xfId="63142" xr:uid="{00000000-0005-0000-0000-0000B9D90000}"/>
    <cellStyle name="Обычный 4 7 2_2013Прогноз" xfId="27885" xr:uid="{00000000-0005-0000-0000-0000BAD90000}"/>
    <cellStyle name="Обычный 4 7 3" xfId="27886" xr:uid="{00000000-0005-0000-0000-0000BBD90000}"/>
    <cellStyle name="Обычный 4 7 3 2" xfId="27887" xr:uid="{00000000-0005-0000-0000-0000BCD90000}"/>
    <cellStyle name="Обычный 4 7 3 3" xfId="27888" xr:uid="{00000000-0005-0000-0000-0000BDD90000}"/>
    <cellStyle name="Обычный 4 7 3 3 2" xfId="63143" xr:uid="{00000000-0005-0000-0000-0000BED90000}"/>
    <cellStyle name="Обычный 4 7 3 3 3" xfId="63144" xr:uid="{00000000-0005-0000-0000-0000BFD90000}"/>
    <cellStyle name="Обычный 4 7 3 4" xfId="63145" xr:uid="{00000000-0005-0000-0000-0000C0D90000}"/>
    <cellStyle name="Обычный 4 7 3 5" xfId="63146" xr:uid="{00000000-0005-0000-0000-0000C1D90000}"/>
    <cellStyle name="Обычный 4 7 3_2013Прогноз" xfId="27889" xr:uid="{00000000-0005-0000-0000-0000C2D90000}"/>
    <cellStyle name="Обычный 4 7 4" xfId="27890" xr:uid="{00000000-0005-0000-0000-0000C3D90000}"/>
    <cellStyle name="Обычный 4 7 5" xfId="27891" xr:uid="{00000000-0005-0000-0000-0000C4D90000}"/>
    <cellStyle name="Обычный 4 7 5 2" xfId="63147" xr:uid="{00000000-0005-0000-0000-0000C5D90000}"/>
    <cellStyle name="Обычный 4 7 5 3" xfId="63148" xr:uid="{00000000-0005-0000-0000-0000C6D90000}"/>
    <cellStyle name="Обычный 4 7 6" xfId="63149" xr:uid="{00000000-0005-0000-0000-0000C7D90000}"/>
    <cellStyle name="Обычный 4 7 7" xfId="63150" xr:uid="{00000000-0005-0000-0000-0000C8D90000}"/>
    <cellStyle name="Обычный 4 7_2013Прогноз" xfId="27892" xr:uid="{00000000-0005-0000-0000-0000C9D90000}"/>
    <cellStyle name="Обычный 4 8" xfId="27893" xr:uid="{00000000-0005-0000-0000-0000CAD90000}"/>
    <cellStyle name="Обычный 4 8 2" xfId="27894" xr:uid="{00000000-0005-0000-0000-0000CBD90000}"/>
    <cellStyle name="Обычный 4 8 2 2" xfId="27895" xr:uid="{00000000-0005-0000-0000-0000CCD90000}"/>
    <cellStyle name="Обычный 4 8 2 2 2" xfId="27896" xr:uid="{00000000-0005-0000-0000-0000CDD90000}"/>
    <cellStyle name="Обычный 4 8 2 2 3" xfId="27897" xr:uid="{00000000-0005-0000-0000-0000CED90000}"/>
    <cellStyle name="Обычный 4 8 2 2 3 2" xfId="63151" xr:uid="{00000000-0005-0000-0000-0000CFD90000}"/>
    <cellStyle name="Обычный 4 8 2 2 3 3" xfId="63152" xr:uid="{00000000-0005-0000-0000-0000D0D90000}"/>
    <cellStyle name="Обычный 4 8 2 2 4" xfId="63153" xr:uid="{00000000-0005-0000-0000-0000D1D90000}"/>
    <cellStyle name="Обычный 4 8 2 2 5" xfId="63154" xr:uid="{00000000-0005-0000-0000-0000D2D90000}"/>
    <cellStyle name="Обычный 4 8 2 2_2013Прогноз" xfId="27898" xr:uid="{00000000-0005-0000-0000-0000D3D90000}"/>
    <cellStyle name="Обычный 4 8 2 3" xfId="27899" xr:uid="{00000000-0005-0000-0000-0000D4D90000}"/>
    <cellStyle name="Обычный 4 8 2 4" xfId="27900" xr:uid="{00000000-0005-0000-0000-0000D5D90000}"/>
    <cellStyle name="Обычный 4 8 2 4 2" xfId="63155" xr:uid="{00000000-0005-0000-0000-0000D6D90000}"/>
    <cellStyle name="Обычный 4 8 2 4 3" xfId="63156" xr:uid="{00000000-0005-0000-0000-0000D7D90000}"/>
    <cellStyle name="Обычный 4 8 2 5" xfId="63157" xr:uid="{00000000-0005-0000-0000-0000D8D90000}"/>
    <cellStyle name="Обычный 4 8 2 6" xfId="63158" xr:uid="{00000000-0005-0000-0000-0000D9D90000}"/>
    <cellStyle name="Обычный 4 8 2_2013Прогноз" xfId="27901" xr:uid="{00000000-0005-0000-0000-0000DAD90000}"/>
    <cellStyle name="Обычный 4 8 3" xfId="27902" xr:uid="{00000000-0005-0000-0000-0000DBD90000}"/>
    <cellStyle name="Обычный 4 8 3 2" xfId="27903" xr:uid="{00000000-0005-0000-0000-0000DCD90000}"/>
    <cellStyle name="Обычный 4 8 3 3" xfId="27904" xr:uid="{00000000-0005-0000-0000-0000DDD90000}"/>
    <cellStyle name="Обычный 4 8 3 3 2" xfId="63159" xr:uid="{00000000-0005-0000-0000-0000DED90000}"/>
    <cellStyle name="Обычный 4 8 3 3 3" xfId="63160" xr:uid="{00000000-0005-0000-0000-0000DFD90000}"/>
    <cellStyle name="Обычный 4 8 3 4" xfId="63161" xr:uid="{00000000-0005-0000-0000-0000E0D90000}"/>
    <cellStyle name="Обычный 4 8 3 5" xfId="63162" xr:uid="{00000000-0005-0000-0000-0000E1D90000}"/>
    <cellStyle name="Обычный 4 8 3_2013Прогноз" xfId="27905" xr:uid="{00000000-0005-0000-0000-0000E2D90000}"/>
    <cellStyle name="Обычный 4 8 4" xfId="27906" xr:uid="{00000000-0005-0000-0000-0000E3D90000}"/>
    <cellStyle name="Обычный 4 8 5" xfId="27907" xr:uid="{00000000-0005-0000-0000-0000E4D90000}"/>
    <cellStyle name="Обычный 4 8 5 2" xfId="63163" xr:uid="{00000000-0005-0000-0000-0000E5D90000}"/>
    <cellStyle name="Обычный 4 8 5 3" xfId="63164" xr:uid="{00000000-0005-0000-0000-0000E6D90000}"/>
    <cellStyle name="Обычный 4 8 6" xfId="63165" xr:uid="{00000000-0005-0000-0000-0000E7D90000}"/>
    <cellStyle name="Обычный 4 8 7" xfId="63166" xr:uid="{00000000-0005-0000-0000-0000E8D90000}"/>
    <cellStyle name="Обычный 4 8_2013Прогноз" xfId="27908" xr:uid="{00000000-0005-0000-0000-0000E9D90000}"/>
    <cellStyle name="Обычный 4 9" xfId="27909" xr:uid="{00000000-0005-0000-0000-0000EAD90000}"/>
    <cellStyle name="Обычный 4 9 2" xfId="56402" xr:uid="{00000000-0005-0000-0000-0000EBD90000}"/>
    <cellStyle name="Обычный 4 9 2 2" xfId="56403" xr:uid="{00000000-0005-0000-0000-0000ECD90000}"/>
    <cellStyle name="Обычный 4 9 2 3" xfId="56404" xr:uid="{00000000-0005-0000-0000-0000EDD90000}"/>
    <cellStyle name="Обычный 4 9 3" xfId="56405" xr:uid="{00000000-0005-0000-0000-0000EED90000}"/>
    <cellStyle name="Обычный 4_2014БП" xfId="27910" xr:uid="{00000000-0005-0000-0000-0000EFD90000}"/>
    <cellStyle name="Обычный 40" xfId="27911" xr:uid="{00000000-0005-0000-0000-0000F0D90000}"/>
    <cellStyle name="Обычный 40 2" xfId="56406" xr:uid="{00000000-0005-0000-0000-0000F1D90000}"/>
    <cellStyle name="Обычный 40 2 2" xfId="56407" xr:uid="{00000000-0005-0000-0000-0000F2D90000}"/>
    <cellStyle name="Обычный 40 2 3" xfId="56408" xr:uid="{00000000-0005-0000-0000-0000F3D90000}"/>
    <cellStyle name="Обычный 41" xfId="27912" xr:uid="{00000000-0005-0000-0000-0000F4D90000}"/>
    <cellStyle name="Обычный 41 2" xfId="56409" xr:uid="{00000000-0005-0000-0000-0000F5D90000}"/>
    <cellStyle name="Обычный 41 2 2" xfId="56410" xr:uid="{00000000-0005-0000-0000-0000F6D90000}"/>
    <cellStyle name="Обычный 41 2 3" xfId="56411" xr:uid="{00000000-0005-0000-0000-0000F7D90000}"/>
    <cellStyle name="Обычный 42" xfId="27913" xr:uid="{00000000-0005-0000-0000-0000F8D90000}"/>
    <cellStyle name="Обычный 42 2" xfId="56412" xr:uid="{00000000-0005-0000-0000-0000F9D90000}"/>
    <cellStyle name="Обычный 42 2 2" xfId="56413" xr:uid="{00000000-0005-0000-0000-0000FAD90000}"/>
    <cellStyle name="Обычный 42 2 3" xfId="56414" xr:uid="{00000000-0005-0000-0000-0000FBD90000}"/>
    <cellStyle name="Обычный 43" xfId="27914" xr:uid="{00000000-0005-0000-0000-0000FCD90000}"/>
    <cellStyle name="Обычный 43 2" xfId="56415" xr:uid="{00000000-0005-0000-0000-0000FDD90000}"/>
    <cellStyle name="Обычный 43 2 2" xfId="56416" xr:uid="{00000000-0005-0000-0000-0000FED90000}"/>
    <cellStyle name="Обычный 43 2 3" xfId="56417" xr:uid="{00000000-0005-0000-0000-0000FFD90000}"/>
    <cellStyle name="Обычный 44" xfId="27915" xr:uid="{00000000-0005-0000-0000-000000DA0000}"/>
    <cellStyle name="Обычный 44 2" xfId="56418" xr:uid="{00000000-0005-0000-0000-000001DA0000}"/>
    <cellStyle name="Обычный 44 2 2" xfId="56419" xr:uid="{00000000-0005-0000-0000-000002DA0000}"/>
    <cellStyle name="Обычный 44 2 2 2" xfId="56420" xr:uid="{00000000-0005-0000-0000-000003DA0000}"/>
    <cellStyle name="Обычный 44 2 2 3" xfId="56421" xr:uid="{00000000-0005-0000-0000-000004DA0000}"/>
    <cellStyle name="Обычный 44 3" xfId="56422" xr:uid="{00000000-0005-0000-0000-000005DA0000}"/>
    <cellStyle name="Обычный 44 3 2" xfId="56423" xr:uid="{00000000-0005-0000-0000-000006DA0000}"/>
    <cellStyle name="Обычный 44 3 2 2" xfId="56424" xr:uid="{00000000-0005-0000-0000-000007DA0000}"/>
    <cellStyle name="Обычный 44 3 2 3" xfId="56425" xr:uid="{00000000-0005-0000-0000-000008DA0000}"/>
    <cellStyle name="Обычный 44 4" xfId="56426" xr:uid="{00000000-0005-0000-0000-000009DA0000}"/>
    <cellStyle name="Обычный 44 4 2" xfId="56427" xr:uid="{00000000-0005-0000-0000-00000ADA0000}"/>
    <cellStyle name="Обычный 44 4 2 2" xfId="56428" xr:uid="{00000000-0005-0000-0000-00000BDA0000}"/>
    <cellStyle name="Обычный 44 4 2 3" xfId="56429" xr:uid="{00000000-0005-0000-0000-00000CDA0000}"/>
    <cellStyle name="Обычный 44 5" xfId="56430" xr:uid="{00000000-0005-0000-0000-00000DDA0000}"/>
    <cellStyle name="Обычный 44 5 2" xfId="56431" xr:uid="{00000000-0005-0000-0000-00000EDA0000}"/>
    <cellStyle name="Обычный 44 5 2 2" xfId="56432" xr:uid="{00000000-0005-0000-0000-00000FDA0000}"/>
    <cellStyle name="Обычный 44 5 2 3" xfId="56433" xr:uid="{00000000-0005-0000-0000-000010DA0000}"/>
    <cellStyle name="Обычный 44 6" xfId="56434" xr:uid="{00000000-0005-0000-0000-000011DA0000}"/>
    <cellStyle name="Обычный 44 6 2" xfId="56435" xr:uid="{00000000-0005-0000-0000-000012DA0000}"/>
    <cellStyle name="Обычный 44 6 2 2" xfId="56436" xr:uid="{00000000-0005-0000-0000-000013DA0000}"/>
    <cellStyle name="Обычный 44 6 2 3" xfId="56437" xr:uid="{00000000-0005-0000-0000-000014DA0000}"/>
    <cellStyle name="Обычный 44 7" xfId="56438" xr:uid="{00000000-0005-0000-0000-000015DA0000}"/>
    <cellStyle name="Обычный 44 7 2" xfId="56439" xr:uid="{00000000-0005-0000-0000-000016DA0000}"/>
    <cellStyle name="Обычный 44 7 3" xfId="56440" xr:uid="{00000000-0005-0000-0000-000017DA0000}"/>
    <cellStyle name="Обычный 45" xfId="27916" xr:uid="{00000000-0005-0000-0000-000018DA0000}"/>
    <cellStyle name="Обычный 45 2" xfId="56441" xr:uid="{00000000-0005-0000-0000-000019DA0000}"/>
    <cellStyle name="Обычный 45 2 2" xfId="56442" xr:uid="{00000000-0005-0000-0000-00001ADA0000}"/>
    <cellStyle name="Обычный 45 2 3" xfId="56443" xr:uid="{00000000-0005-0000-0000-00001BDA0000}"/>
    <cellStyle name="Обычный 46" xfId="27917" xr:uid="{00000000-0005-0000-0000-00001CDA0000}"/>
    <cellStyle name="Обычный 46 2" xfId="56444" xr:uid="{00000000-0005-0000-0000-00001DDA0000}"/>
    <cellStyle name="Обычный 46 2 2" xfId="56445" xr:uid="{00000000-0005-0000-0000-00001EDA0000}"/>
    <cellStyle name="Обычный 46 2 3" xfId="56446" xr:uid="{00000000-0005-0000-0000-00001FDA0000}"/>
    <cellStyle name="Обычный 46 3" xfId="63167" xr:uid="{00000000-0005-0000-0000-000020DA0000}"/>
    <cellStyle name="Обычный 47" xfId="27918" xr:uid="{00000000-0005-0000-0000-000021DA0000}"/>
    <cellStyle name="Обычный 47 2" xfId="56447" xr:uid="{00000000-0005-0000-0000-000022DA0000}"/>
    <cellStyle name="Обычный 47 2 2" xfId="56448" xr:uid="{00000000-0005-0000-0000-000023DA0000}"/>
    <cellStyle name="Обычный 47 2 3" xfId="56449" xr:uid="{00000000-0005-0000-0000-000024DA0000}"/>
    <cellStyle name="Обычный 47 3" xfId="56450" xr:uid="{00000000-0005-0000-0000-000025DA0000}"/>
    <cellStyle name="Обычный 48" xfId="27919" xr:uid="{00000000-0005-0000-0000-000026DA0000}"/>
    <cellStyle name="Обычный 48 2" xfId="56451" xr:uid="{00000000-0005-0000-0000-000027DA0000}"/>
    <cellStyle name="Обычный 48 2 2" xfId="56452" xr:uid="{00000000-0005-0000-0000-000028DA0000}"/>
    <cellStyle name="Обычный 48 2 3" xfId="56453" xr:uid="{00000000-0005-0000-0000-000029DA0000}"/>
    <cellStyle name="Обычный 49" xfId="27920" xr:uid="{00000000-0005-0000-0000-00002ADA0000}"/>
    <cellStyle name="Обычный 49 2" xfId="56454" xr:uid="{00000000-0005-0000-0000-00002BDA0000}"/>
    <cellStyle name="Обычный 49 2 2" xfId="56455" xr:uid="{00000000-0005-0000-0000-00002CDA0000}"/>
    <cellStyle name="Обычный 49 2 3" xfId="56456" xr:uid="{00000000-0005-0000-0000-00002DDA0000}"/>
    <cellStyle name="Обычный 5" xfId="27921" xr:uid="{00000000-0005-0000-0000-00002EDA0000}"/>
    <cellStyle name="Обычный 5 10" xfId="27922" xr:uid="{00000000-0005-0000-0000-00002FDA0000}"/>
    <cellStyle name="Обычный 5 10 2" xfId="56457" xr:uid="{00000000-0005-0000-0000-000030DA0000}"/>
    <cellStyle name="Обычный 5 10 2 2" xfId="56458" xr:uid="{00000000-0005-0000-0000-000031DA0000}"/>
    <cellStyle name="Обычный 5 10 2 3" xfId="56459" xr:uid="{00000000-0005-0000-0000-000032DA0000}"/>
    <cellStyle name="Обычный 5 10 3" xfId="56460" xr:uid="{00000000-0005-0000-0000-000033DA0000}"/>
    <cellStyle name="Обычный 5 11" xfId="56461" xr:uid="{00000000-0005-0000-0000-000034DA0000}"/>
    <cellStyle name="Обычный 5 11 2" xfId="56462" xr:uid="{00000000-0005-0000-0000-000035DA0000}"/>
    <cellStyle name="Обычный 5 11 2 2" xfId="56463" xr:uid="{00000000-0005-0000-0000-000036DA0000}"/>
    <cellStyle name="Обычный 5 11 2 3" xfId="56464" xr:uid="{00000000-0005-0000-0000-000037DA0000}"/>
    <cellStyle name="Обычный 5 11 3" xfId="56465" xr:uid="{00000000-0005-0000-0000-000038DA0000}"/>
    <cellStyle name="Обычный 5 12" xfId="56466" xr:uid="{00000000-0005-0000-0000-000039DA0000}"/>
    <cellStyle name="Обычный 5 12 2" xfId="56467" xr:uid="{00000000-0005-0000-0000-00003ADA0000}"/>
    <cellStyle name="Обычный 5 12 2 2" xfId="56468" xr:uid="{00000000-0005-0000-0000-00003BDA0000}"/>
    <cellStyle name="Обычный 5 12 2 3" xfId="56469" xr:uid="{00000000-0005-0000-0000-00003CDA0000}"/>
    <cellStyle name="Обычный 5 12 3" xfId="56470" xr:uid="{00000000-0005-0000-0000-00003DDA0000}"/>
    <cellStyle name="Обычный 5 13" xfId="56471" xr:uid="{00000000-0005-0000-0000-00003EDA0000}"/>
    <cellStyle name="Обычный 5 13 2" xfId="56472" xr:uid="{00000000-0005-0000-0000-00003FDA0000}"/>
    <cellStyle name="Обычный 5 13 2 2" xfId="56473" xr:uid="{00000000-0005-0000-0000-000040DA0000}"/>
    <cellStyle name="Обычный 5 13 2 3" xfId="56474" xr:uid="{00000000-0005-0000-0000-000041DA0000}"/>
    <cellStyle name="Обычный 5 13 3" xfId="56475" xr:uid="{00000000-0005-0000-0000-000042DA0000}"/>
    <cellStyle name="Обычный 5 14" xfId="56476" xr:uid="{00000000-0005-0000-0000-000043DA0000}"/>
    <cellStyle name="Обычный 5 14 2" xfId="56477" xr:uid="{00000000-0005-0000-0000-000044DA0000}"/>
    <cellStyle name="Обычный 5 14 2 2" xfId="56478" xr:uid="{00000000-0005-0000-0000-000045DA0000}"/>
    <cellStyle name="Обычный 5 14 2 3" xfId="56479" xr:uid="{00000000-0005-0000-0000-000046DA0000}"/>
    <cellStyle name="Обычный 5 14 3" xfId="56480" xr:uid="{00000000-0005-0000-0000-000047DA0000}"/>
    <cellStyle name="Обычный 5 15" xfId="56481" xr:uid="{00000000-0005-0000-0000-000048DA0000}"/>
    <cellStyle name="Обычный 5 15 2" xfId="56482" xr:uid="{00000000-0005-0000-0000-000049DA0000}"/>
    <cellStyle name="Обычный 5 15 2 2" xfId="56483" xr:uid="{00000000-0005-0000-0000-00004ADA0000}"/>
    <cellStyle name="Обычный 5 15 2 3" xfId="56484" xr:uid="{00000000-0005-0000-0000-00004BDA0000}"/>
    <cellStyle name="Обычный 5 15 3" xfId="56485" xr:uid="{00000000-0005-0000-0000-00004CDA0000}"/>
    <cellStyle name="Обычный 5 16" xfId="56486" xr:uid="{00000000-0005-0000-0000-00004DDA0000}"/>
    <cellStyle name="Обычный 5 16 2" xfId="56487" xr:uid="{00000000-0005-0000-0000-00004EDA0000}"/>
    <cellStyle name="Обычный 5 16 2 2" xfId="56488" xr:uid="{00000000-0005-0000-0000-00004FDA0000}"/>
    <cellStyle name="Обычный 5 16 2 3" xfId="56489" xr:uid="{00000000-0005-0000-0000-000050DA0000}"/>
    <cellStyle name="Обычный 5 16 3" xfId="56490" xr:uid="{00000000-0005-0000-0000-000051DA0000}"/>
    <cellStyle name="Обычный 5 17" xfId="56491" xr:uid="{00000000-0005-0000-0000-000052DA0000}"/>
    <cellStyle name="Обычный 5 17 2" xfId="56492" xr:uid="{00000000-0005-0000-0000-000053DA0000}"/>
    <cellStyle name="Обычный 5 17 2 2" xfId="56493" xr:uid="{00000000-0005-0000-0000-000054DA0000}"/>
    <cellStyle name="Обычный 5 17 2 3" xfId="56494" xr:uid="{00000000-0005-0000-0000-000055DA0000}"/>
    <cellStyle name="Обычный 5 17 3" xfId="56495" xr:uid="{00000000-0005-0000-0000-000056DA0000}"/>
    <cellStyle name="Обычный 5 18" xfId="56496" xr:uid="{00000000-0005-0000-0000-000057DA0000}"/>
    <cellStyle name="Обычный 5 18 2" xfId="56497" xr:uid="{00000000-0005-0000-0000-000058DA0000}"/>
    <cellStyle name="Обычный 5 18 2 2" xfId="56498" xr:uid="{00000000-0005-0000-0000-000059DA0000}"/>
    <cellStyle name="Обычный 5 18 2 3" xfId="56499" xr:uid="{00000000-0005-0000-0000-00005ADA0000}"/>
    <cellStyle name="Обычный 5 18 3" xfId="56500" xr:uid="{00000000-0005-0000-0000-00005BDA0000}"/>
    <cellStyle name="Обычный 5 19" xfId="56501" xr:uid="{00000000-0005-0000-0000-00005CDA0000}"/>
    <cellStyle name="Обычный 5 19 2" xfId="56502" xr:uid="{00000000-0005-0000-0000-00005DDA0000}"/>
    <cellStyle name="Обычный 5 19 2 2" xfId="56503" xr:uid="{00000000-0005-0000-0000-00005EDA0000}"/>
    <cellStyle name="Обычный 5 19 2 3" xfId="56504" xr:uid="{00000000-0005-0000-0000-00005FDA0000}"/>
    <cellStyle name="Обычный 5 19 3" xfId="56505" xr:uid="{00000000-0005-0000-0000-000060DA0000}"/>
    <cellStyle name="Обычный 5 2" xfId="27923" xr:uid="{00000000-0005-0000-0000-000061DA0000}"/>
    <cellStyle name="Обычный 5 2 10" xfId="56506" xr:uid="{00000000-0005-0000-0000-000062DA0000}"/>
    <cellStyle name="Обычный 5 2 10 2" xfId="56507" xr:uid="{00000000-0005-0000-0000-000063DA0000}"/>
    <cellStyle name="Обычный 5 2 10 2 2" xfId="56508" xr:uid="{00000000-0005-0000-0000-000064DA0000}"/>
    <cellStyle name="Обычный 5 2 10 2 3" xfId="56509" xr:uid="{00000000-0005-0000-0000-000065DA0000}"/>
    <cellStyle name="Обычный 5 2 11" xfId="56510" xr:uid="{00000000-0005-0000-0000-000066DA0000}"/>
    <cellStyle name="Обычный 5 2 11 2" xfId="56511" xr:uid="{00000000-0005-0000-0000-000067DA0000}"/>
    <cellStyle name="Обычный 5 2 11 2 2" xfId="56512" xr:uid="{00000000-0005-0000-0000-000068DA0000}"/>
    <cellStyle name="Обычный 5 2 11 2 3" xfId="56513" xr:uid="{00000000-0005-0000-0000-000069DA0000}"/>
    <cellStyle name="Обычный 5 2 12" xfId="56514" xr:uid="{00000000-0005-0000-0000-00006ADA0000}"/>
    <cellStyle name="Обычный 5 2 12 2" xfId="56515" xr:uid="{00000000-0005-0000-0000-00006BDA0000}"/>
    <cellStyle name="Обычный 5 2 12 3" xfId="56516" xr:uid="{00000000-0005-0000-0000-00006CDA0000}"/>
    <cellStyle name="Обычный 5 2 13" xfId="56517" xr:uid="{00000000-0005-0000-0000-00006DDA0000}"/>
    <cellStyle name="Обычный 5 2 14" xfId="56518" xr:uid="{00000000-0005-0000-0000-00006EDA0000}"/>
    <cellStyle name="Обычный 5 2 2" xfId="27924" xr:uid="{00000000-0005-0000-0000-00006FDA0000}"/>
    <cellStyle name="Обычный 5 2 2 2" xfId="56519" xr:uid="{00000000-0005-0000-0000-000070DA0000}"/>
    <cellStyle name="Обычный 5 2 2 2 2" xfId="56520" xr:uid="{00000000-0005-0000-0000-000071DA0000}"/>
    <cellStyle name="Обычный 5 2 2 2 3" xfId="56521" xr:uid="{00000000-0005-0000-0000-000072DA0000}"/>
    <cellStyle name="Обычный 5 2 3" xfId="56522" xr:uid="{00000000-0005-0000-0000-000073DA0000}"/>
    <cellStyle name="Обычный 5 2 3 2" xfId="56523" xr:uid="{00000000-0005-0000-0000-000074DA0000}"/>
    <cellStyle name="Обычный 5 2 3 2 2" xfId="56524" xr:uid="{00000000-0005-0000-0000-000075DA0000}"/>
    <cellStyle name="Обычный 5 2 3 2 3" xfId="56525" xr:uid="{00000000-0005-0000-0000-000076DA0000}"/>
    <cellStyle name="Обычный 5 2 4" xfId="56526" xr:uid="{00000000-0005-0000-0000-000077DA0000}"/>
    <cellStyle name="Обычный 5 2 4 2" xfId="56527" xr:uid="{00000000-0005-0000-0000-000078DA0000}"/>
    <cellStyle name="Обычный 5 2 4 2 2" xfId="56528" xr:uid="{00000000-0005-0000-0000-000079DA0000}"/>
    <cellStyle name="Обычный 5 2 4 2 3" xfId="56529" xr:uid="{00000000-0005-0000-0000-00007ADA0000}"/>
    <cellStyle name="Обычный 5 2 5" xfId="56530" xr:uid="{00000000-0005-0000-0000-00007BDA0000}"/>
    <cellStyle name="Обычный 5 2 5 2" xfId="56531" xr:uid="{00000000-0005-0000-0000-00007CDA0000}"/>
    <cellStyle name="Обычный 5 2 5 2 2" xfId="56532" xr:uid="{00000000-0005-0000-0000-00007DDA0000}"/>
    <cellStyle name="Обычный 5 2 5 2 3" xfId="56533" xr:uid="{00000000-0005-0000-0000-00007EDA0000}"/>
    <cellStyle name="Обычный 5 2 6" xfId="56534" xr:uid="{00000000-0005-0000-0000-00007FDA0000}"/>
    <cellStyle name="Обычный 5 2 6 2" xfId="56535" xr:uid="{00000000-0005-0000-0000-000080DA0000}"/>
    <cellStyle name="Обычный 5 2 6 2 2" xfId="56536" xr:uid="{00000000-0005-0000-0000-000081DA0000}"/>
    <cellStyle name="Обычный 5 2 6 2 3" xfId="56537" xr:uid="{00000000-0005-0000-0000-000082DA0000}"/>
    <cellStyle name="Обычный 5 2 7" xfId="56538" xr:uid="{00000000-0005-0000-0000-000083DA0000}"/>
    <cellStyle name="Обычный 5 2 7 2" xfId="56539" xr:uid="{00000000-0005-0000-0000-000084DA0000}"/>
    <cellStyle name="Обычный 5 2 7 2 2" xfId="56540" xr:uid="{00000000-0005-0000-0000-000085DA0000}"/>
    <cellStyle name="Обычный 5 2 7 2 3" xfId="56541" xr:uid="{00000000-0005-0000-0000-000086DA0000}"/>
    <cellStyle name="Обычный 5 2 8" xfId="56542" xr:uid="{00000000-0005-0000-0000-000087DA0000}"/>
    <cellStyle name="Обычный 5 2 8 2" xfId="56543" xr:uid="{00000000-0005-0000-0000-000088DA0000}"/>
    <cellStyle name="Обычный 5 2 8 2 2" xfId="56544" xr:uid="{00000000-0005-0000-0000-000089DA0000}"/>
    <cellStyle name="Обычный 5 2 8 2 3" xfId="56545" xr:uid="{00000000-0005-0000-0000-00008ADA0000}"/>
    <cellStyle name="Обычный 5 2 9" xfId="56546" xr:uid="{00000000-0005-0000-0000-00008BDA0000}"/>
    <cellStyle name="Обычный 5 2 9 2" xfId="56547" xr:uid="{00000000-0005-0000-0000-00008CDA0000}"/>
    <cellStyle name="Обычный 5 2 9 2 2" xfId="56548" xr:uid="{00000000-0005-0000-0000-00008DDA0000}"/>
    <cellStyle name="Обычный 5 2 9 2 3" xfId="56549" xr:uid="{00000000-0005-0000-0000-00008EDA0000}"/>
    <cellStyle name="Обычный 5 20" xfId="56550" xr:uid="{00000000-0005-0000-0000-00008FDA0000}"/>
    <cellStyle name="Обычный 5 20 2" xfId="56551" xr:uid="{00000000-0005-0000-0000-000090DA0000}"/>
    <cellStyle name="Обычный 5 20 2 2" xfId="56552" xr:uid="{00000000-0005-0000-0000-000091DA0000}"/>
    <cellStyle name="Обычный 5 20 2 3" xfId="56553" xr:uid="{00000000-0005-0000-0000-000092DA0000}"/>
    <cellStyle name="Обычный 5 20 3" xfId="56554" xr:uid="{00000000-0005-0000-0000-000093DA0000}"/>
    <cellStyle name="Обычный 5 21" xfId="56555" xr:uid="{00000000-0005-0000-0000-000094DA0000}"/>
    <cellStyle name="Обычный 5 21 2" xfId="56556" xr:uid="{00000000-0005-0000-0000-000095DA0000}"/>
    <cellStyle name="Обычный 5 21 2 2" xfId="56557" xr:uid="{00000000-0005-0000-0000-000096DA0000}"/>
    <cellStyle name="Обычный 5 21 2 3" xfId="56558" xr:uid="{00000000-0005-0000-0000-000097DA0000}"/>
    <cellStyle name="Обычный 5 21 3" xfId="56559" xr:uid="{00000000-0005-0000-0000-000098DA0000}"/>
    <cellStyle name="Обычный 5 22" xfId="56560" xr:uid="{00000000-0005-0000-0000-000099DA0000}"/>
    <cellStyle name="Обычный 5 22 2" xfId="56561" xr:uid="{00000000-0005-0000-0000-00009ADA0000}"/>
    <cellStyle name="Обычный 5 22 2 2" xfId="56562" xr:uid="{00000000-0005-0000-0000-00009BDA0000}"/>
    <cellStyle name="Обычный 5 22 2 3" xfId="56563" xr:uid="{00000000-0005-0000-0000-00009CDA0000}"/>
    <cellStyle name="Обычный 5 22 3" xfId="56564" xr:uid="{00000000-0005-0000-0000-00009DDA0000}"/>
    <cellStyle name="Обычный 5 23" xfId="56565" xr:uid="{00000000-0005-0000-0000-00009EDA0000}"/>
    <cellStyle name="Обычный 5 23 2" xfId="56566" xr:uid="{00000000-0005-0000-0000-00009FDA0000}"/>
    <cellStyle name="Обычный 5 23 2 2" xfId="56567" xr:uid="{00000000-0005-0000-0000-0000A0DA0000}"/>
    <cellStyle name="Обычный 5 23 2 3" xfId="56568" xr:uid="{00000000-0005-0000-0000-0000A1DA0000}"/>
    <cellStyle name="Обычный 5 23 3" xfId="56569" xr:uid="{00000000-0005-0000-0000-0000A2DA0000}"/>
    <cellStyle name="Обычный 5 24" xfId="56570" xr:uid="{00000000-0005-0000-0000-0000A3DA0000}"/>
    <cellStyle name="Обычный 5 24 2" xfId="56571" xr:uid="{00000000-0005-0000-0000-0000A4DA0000}"/>
    <cellStyle name="Обычный 5 24 2 2" xfId="56572" xr:uid="{00000000-0005-0000-0000-0000A5DA0000}"/>
    <cellStyle name="Обычный 5 24 2 3" xfId="56573" xr:uid="{00000000-0005-0000-0000-0000A6DA0000}"/>
    <cellStyle name="Обычный 5 25" xfId="56574" xr:uid="{00000000-0005-0000-0000-0000A7DA0000}"/>
    <cellStyle name="Обычный 5 25 2" xfId="56575" xr:uid="{00000000-0005-0000-0000-0000A8DA0000}"/>
    <cellStyle name="Обычный 5 25 2 2" xfId="56576" xr:uid="{00000000-0005-0000-0000-0000A9DA0000}"/>
    <cellStyle name="Обычный 5 25 2 3" xfId="56577" xr:uid="{00000000-0005-0000-0000-0000AADA0000}"/>
    <cellStyle name="Обычный 5 26" xfId="56578" xr:uid="{00000000-0005-0000-0000-0000ABDA0000}"/>
    <cellStyle name="Обычный 5 26 2" xfId="56579" xr:uid="{00000000-0005-0000-0000-0000ACDA0000}"/>
    <cellStyle name="Обычный 5 26 2 2" xfId="56580" xr:uid="{00000000-0005-0000-0000-0000ADDA0000}"/>
    <cellStyle name="Обычный 5 26 2 3" xfId="56581" xr:uid="{00000000-0005-0000-0000-0000AEDA0000}"/>
    <cellStyle name="Обычный 5 27" xfId="56582" xr:uid="{00000000-0005-0000-0000-0000AFDA0000}"/>
    <cellStyle name="Обычный 5 27 2" xfId="56583" xr:uid="{00000000-0005-0000-0000-0000B0DA0000}"/>
    <cellStyle name="Обычный 5 27 2 2" xfId="56584" xr:uid="{00000000-0005-0000-0000-0000B1DA0000}"/>
    <cellStyle name="Обычный 5 27 2 3" xfId="56585" xr:uid="{00000000-0005-0000-0000-0000B2DA0000}"/>
    <cellStyle name="Обычный 5 28" xfId="56586" xr:uid="{00000000-0005-0000-0000-0000B3DA0000}"/>
    <cellStyle name="Обычный 5 28 2" xfId="56587" xr:uid="{00000000-0005-0000-0000-0000B4DA0000}"/>
    <cellStyle name="Обычный 5 28 2 2" xfId="56588" xr:uid="{00000000-0005-0000-0000-0000B5DA0000}"/>
    <cellStyle name="Обычный 5 28 2 3" xfId="56589" xr:uid="{00000000-0005-0000-0000-0000B6DA0000}"/>
    <cellStyle name="Обычный 5 29" xfId="56590" xr:uid="{00000000-0005-0000-0000-0000B7DA0000}"/>
    <cellStyle name="Обычный 5 29 2" xfId="56591" xr:uid="{00000000-0005-0000-0000-0000B8DA0000}"/>
    <cellStyle name="Обычный 5 29 2 2" xfId="56592" xr:uid="{00000000-0005-0000-0000-0000B9DA0000}"/>
    <cellStyle name="Обычный 5 29 2 3" xfId="56593" xr:uid="{00000000-0005-0000-0000-0000BADA0000}"/>
    <cellStyle name="Обычный 5 3" xfId="27925" xr:uid="{00000000-0005-0000-0000-0000BBDA0000}"/>
    <cellStyle name="Обычный 5 3 2" xfId="27926" xr:uid="{00000000-0005-0000-0000-0000BCDA0000}"/>
    <cellStyle name="Обычный 5 3 2 2" xfId="56594" xr:uid="{00000000-0005-0000-0000-0000BDDA0000}"/>
    <cellStyle name="Обычный 5 3 2 3" xfId="56595" xr:uid="{00000000-0005-0000-0000-0000BEDA0000}"/>
    <cellStyle name="Обычный 5 3 3" xfId="56596" xr:uid="{00000000-0005-0000-0000-0000BFDA0000}"/>
    <cellStyle name="Обычный 5 3 4" xfId="56597" xr:uid="{00000000-0005-0000-0000-0000C0DA0000}"/>
    <cellStyle name="Обычный 5 30" xfId="56598" xr:uid="{00000000-0005-0000-0000-0000C1DA0000}"/>
    <cellStyle name="Обычный 5 30 2" xfId="56599" xr:uid="{00000000-0005-0000-0000-0000C2DA0000}"/>
    <cellStyle name="Обычный 5 30 2 2" xfId="56600" xr:uid="{00000000-0005-0000-0000-0000C3DA0000}"/>
    <cellStyle name="Обычный 5 30 2 3" xfId="56601" xr:uid="{00000000-0005-0000-0000-0000C4DA0000}"/>
    <cellStyle name="Обычный 5 31" xfId="56602" xr:uid="{00000000-0005-0000-0000-0000C5DA0000}"/>
    <cellStyle name="Обычный 5 31 2" xfId="56603" xr:uid="{00000000-0005-0000-0000-0000C6DA0000}"/>
    <cellStyle name="Обычный 5 31 2 2" xfId="56604" xr:uid="{00000000-0005-0000-0000-0000C7DA0000}"/>
    <cellStyle name="Обычный 5 31 2 3" xfId="56605" xr:uid="{00000000-0005-0000-0000-0000C8DA0000}"/>
    <cellStyle name="Обычный 5 32" xfId="56606" xr:uid="{00000000-0005-0000-0000-0000C9DA0000}"/>
    <cellStyle name="Обычный 5 32 2" xfId="56607" xr:uid="{00000000-0005-0000-0000-0000CADA0000}"/>
    <cellStyle name="Обычный 5 32 2 2" xfId="56608" xr:uid="{00000000-0005-0000-0000-0000CBDA0000}"/>
    <cellStyle name="Обычный 5 32 2 3" xfId="56609" xr:uid="{00000000-0005-0000-0000-0000CCDA0000}"/>
    <cellStyle name="Обычный 5 33" xfId="56610" xr:uid="{00000000-0005-0000-0000-0000CDDA0000}"/>
    <cellStyle name="Обычный 5 33 2" xfId="56611" xr:uid="{00000000-0005-0000-0000-0000CEDA0000}"/>
    <cellStyle name="Обычный 5 33 2 2" xfId="56612" xr:uid="{00000000-0005-0000-0000-0000CFDA0000}"/>
    <cellStyle name="Обычный 5 33 2 3" xfId="56613" xr:uid="{00000000-0005-0000-0000-0000D0DA0000}"/>
    <cellStyle name="Обычный 5 34" xfId="56614" xr:uid="{00000000-0005-0000-0000-0000D1DA0000}"/>
    <cellStyle name="Обычный 5 34 2" xfId="56615" xr:uid="{00000000-0005-0000-0000-0000D2DA0000}"/>
    <cellStyle name="Обычный 5 34 2 2" xfId="56616" xr:uid="{00000000-0005-0000-0000-0000D3DA0000}"/>
    <cellStyle name="Обычный 5 34 2 2 2" xfId="56617" xr:uid="{00000000-0005-0000-0000-0000D4DA0000}"/>
    <cellStyle name="Обычный 5 34 2 2 2 2" xfId="56618" xr:uid="{00000000-0005-0000-0000-0000D5DA0000}"/>
    <cellStyle name="Обычный 5 34 2 2 2 3" xfId="56619" xr:uid="{00000000-0005-0000-0000-0000D6DA0000}"/>
    <cellStyle name="Обычный 5 34 2 3" xfId="56620" xr:uid="{00000000-0005-0000-0000-0000D7DA0000}"/>
    <cellStyle name="Обычный 5 34 2 3 2" xfId="56621" xr:uid="{00000000-0005-0000-0000-0000D8DA0000}"/>
    <cellStyle name="Обычный 5 34 2 3 2 2" xfId="56622" xr:uid="{00000000-0005-0000-0000-0000D9DA0000}"/>
    <cellStyle name="Обычный 5 34 2 3 2 3" xfId="56623" xr:uid="{00000000-0005-0000-0000-0000DADA0000}"/>
    <cellStyle name="Обычный 5 34 2 4" xfId="56624" xr:uid="{00000000-0005-0000-0000-0000DBDA0000}"/>
    <cellStyle name="Обычный 5 34 2 4 2" xfId="56625" xr:uid="{00000000-0005-0000-0000-0000DCDA0000}"/>
    <cellStyle name="Обычный 5 34 2 4 2 2" xfId="56626" xr:uid="{00000000-0005-0000-0000-0000DDDA0000}"/>
    <cellStyle name="Обычный 5 34 2 4 2 3" xfId="56627" xr:uid="{00000000-0005-0000-0000-0000DEDA0000}"/>
    <cellStyle name="Обычный 5 34 2 5" xfId="56628" xr:uid="{00000000-0005-0000-0000-0000DFDA0000}"/>
    <cellStyle name="Обычный 5 34 2 5 2" xfId="56629" xr:uid="{00000000-0005-0000-0000-0000E0DA0000}"/>
    <cellStyle name="Обычный 5 34 2 5 3" xfId="56630" xr:uid="{00000000-0005-0000-0000-0000E1DA0000}"/>
    <cellStyle name="Обычный 5 34 3" xfId="56631" xr:uid="{00000000-0005-0000-0000-0000E2DA0000}"/>
    <cellStyle name="Обычный 5 34 3 2" xfId="56632" xr:uid="{00000000-0005-0000-0000-0000E3DA0000}"/>
    <cellStyle name="Обычный 5 34 3 2 2" xfId="56633" xr:uid="{00000000-0005-0000-0000-0000E4DA0000}"/>
    <cellStyle name="Обычный 5 34 3 2 3" xfId="56634" xr:uid="{00000000-0005-0000-0000-0000E5DA0000}"/>
    <cellStyle name="Обычный 5 34 4" xfId="56635" xr:uid="{00000000-0005-0000-0000-0000E6DA0000}"/>
    <cellStyle name="Обычный 5 34 4 2" xfId="56636" xr:uid="{00000000-0005-0000-0000-0000E7DA0000}"/>
    <cellStyle name="Обычный 5 34 4 2 2" xfId="56637" xr:uid="{00000000-0005-0000-0000-0000E8DA0000}"/>
    <cellStyle name="Обычный 5 34 4 2 3" xfId="56638" xr:uid="{00000000-0005-0000-0000-0000E9DA0000}"/>
    <cellStyle name="Обычный 5 34 5" xfId="56639" xr:uid="{00000000-0005-0000-0000-0000EADA0000}"/>
    <cellStyle name="Обычный 5 34 5 2" xfId="56640" xr:uid="{00000000-0005-0000-0000-0000EBDA0000}"/>
    <cellStyle name="Обычный 5 34 5 3" xfId="56641" xr:uid="{00000000-0005-0000-0000-0000ECDA0000}"/>
    <cellStyle name="Обычный 5 35" xfId="56642" xr:uid="{00000000-0005-0000-0000-0000EDDA0000}"/>
    <cellStyle name="Обычный 5 35 2" xfId="56643" xr:uid="{00000000-0005-0000-0000-0000EEDA0000}"/>
    <cellStyle name="Обычный 5 35 2 2" xfId="56644" xr:uid="{00000000-0005-0000-0000-0000EFDA0000}"/>
    <cellStyle name="Обычный 5 35 2 2 2" xfId="56645" xr:uid="{00000000-0005-0000-0000-0000F0DA0000}"/>
    <cellStyle name="Обычный 5 35 2 2 3" xfId="56646" xr:uid="{00000000-0005-0000-0000-0000F1DA0000}"/>
    <cellStyle name="Обычный 5 35 3" xfId="56647" xr:uid="{00000000-0005-0000-0000-0000F2DA0000}"/>
    <cellStyle name="Обычный 5 35 3 2" xfId="56648" xr:uid="{00000000-0005-0000-0000-0000F3DA0000}"/>
    <cellStyle name="Обычный 5 35 3 2 2" xfId="56649" xr:uid="{00000000-0005-0000-0000-0000F4DA0000}"/>
    <cellStyle name="Обычный 5 35 3 2 3" xfId="56650" xr:uid="{00000000-0005-0000-0000-0000F5DA0000}"/>
    <cellStyle name="Обычный 5 35 4" xfId="56651" xr:uid="{00000000-0005-0000-0000-0000F6DA0000}"/>
    <cellStyle name="Обычный 5 35 4 2" xfId="56652" xr:uid="{00000000-0005-0000-0000-0000F7DA0000}"/>
    <cellStyle name="Обычный 5 35 4 2 2" xfId="56653" xr:uid="{00000000-0005-0000-0000-0000F8DA0000}"/>
    <cellStyle name="Обычный 5 35 4 2 3" xfId="56654" xr:uid="{00000000-0005-0000-0000-0000F9DA0000}"/>
    <cellStyle name="Обычный 5 35 5" xfId="56655" xr:uid="{00000000-0005-0000-0000-0000FADA0000}"/>
    <cellStyle name="Обычный 5 35 5 2" xfId="56656" xr:uid="{00000000-0005-0000-0000-0000FBDA0000}"/>
    <cellStyle name="Обычный 5 35 5 3" xfId="56657" xr:uid="{00000000-0005-0000-0000-0000FCDA0000}"/>
    <cellStyle name="Обычный 5 36" xfId="56658" xr:uid="{00000000-0005-0000-0000-0000FDDA0000}"/>
    <cellStyle name="Обычный 5 36 2" xfId="56659" xr:uid="{00000000-0005-0000-0000-0000FEDA0000}"/>
    <cellStyle name="Обычный 5 36 2 2" xfId="56660" xr:uid="{00000000-0005-0000-0000-0000FFDA0000}"/>
    <cellStyle name="Обычный 5 36 2 3" xfId="56661" xr:uid="{00000000-0005-0000-0000-000000DB0000}"/>
    <cellStyle name="Обычный 5 37" xfId="56662" xr:uid="{00000000-0005-0000-0000-000001DB0000}"/>
    <cellStyle name="Обычный 5 37 2" xfId="56663" xr:uid="{00000000-0005-0000-0000-000002DB0000}"/>
    <cellStyle name="Обычный 5 37 2 2" xfId="56664" xr:uid="{00000000-0005-0000-0000-000003DB0000}"/>
    <cellStyle name="Обычный 5 37 2 3" xfId="56665" xr:uid="{00000000-0005-0000-0000-000004DB0000}"/>
    <cellStyle name="Обычный 5 38" xfId="56666" xr:uid="{00000000-0005-0000-0000-000005DB0000}"/>
    <cellStyle name="Обычный 5 38 2" xfId="56667" xr:uid="{00000000-0005-0000-0000-000006DB0000}"/>
    <cellStyle name="Обычный 5 38 2 2" xfId="56668" xr:uid="{00000000-0005-0000-0000-000007DB0000}"/>
    <cellStyle name="Обычный 5 38 2 2 2" xfId="56669" xr:uid="{00000000-0005-0000-0000-000008DB0000}"/>
    <cellStyle name="Обычный 5 38 2 2 3" xfId="56670" xr:uid="{00000000-0005-0000-0000-000009DB0000}"/>
    <cellStyle name="Обычный 5 38 3" xfId="56671" xr:uid="{00000000-0005-0000-0000-00000ADB0000}"/>
    <cellStyle name="Обычный 5 38 3 2" xfId="56672" xr:uid="{00000000-0005-0000-0000-00000BDB0000}"/>
    <cellStyle name="Обычный 5 38 3 3" xfId="56673" xr:uid="{00000000-0005-0000-0000-00000CDB0000}"/>
    <cellStyle name="Обычный 5 39" xfId="56674" xr:uid="{00000000-0005-0000-0000-00000DDB0000}"/>
    <cellStyle name="Обычный 5 39 2" xfId="56675" xr:uid="{00000000-0005-0000-0000-00000EDB0000}"/>
    <cellStyle name="Обычный 5 39 2 2" xfId="56676" xr:uid="{00000000-0005-0000-0000-00000FDB0000}"/>
    <cellStyle name="Обычный 5 39 2 2 2" xfId="56677" xr:uid="{00000000-0005-0000-0000-000010DB0000}"/>
    <cellStyle name="Обычный 5 39 2 2 3" xfId="56678" xr:uid="{00000000-0005-0000-0000-000011DB0000}"/>
    <cellStyle name="Обычный 5 39 3" xfId="56679" xr:uid="{00000000-0005-0000-0000-000012DB0000}"/>
    <cellStyle name="Обычный 5 39 3 2" xfId="56680" xr:uid="{00000000-0005-0000-0000-000013DB0000}"/>
    <cellStyle name="Обычный 5 39 3 3" xfId="56681" xr:uid="{00000000-0005-0000-0000-000014DB0000}"/>
    <cellStyle name="Обычный 5 4" xfId="27927" xr:uid="{00000000-0005-0000-0000-000015DB0000}"/>
    <cellStyle name="Обычный 5 4 2" xfId="27928" xr:uid="{00000000-0005-0000-0000-000016DB0000}"/>
    <cellStyle name="Обычный 5 4 2 2" xfId="56682" xr:uid="{00000000-0005-0000-0000-000017DB0000}"/>
    <cellStyle name="Обычный 5 4 2 3" xfId="56683" xr:uid="{00000000-0005-0000-0000-000018DB0000}"/>
    <cellStyle name="Обычный 5 4 3" xfId="56684" xr:uid="{00000000-0005-0000-0000-000019DB0000}"/>
    <cellStyle name="Обычный 5 40" xfId="56685" xr:uid="{00000000-0005-0000-0000-00001ADB0000}"/>
    <cellStyle name="Обычный 5 40 2" xfId="56686" xr:uid="{00000000-0005-0000-0000-00001BDB0000}"/>
    <cellStyle name="Обычный 5 40 2 2" xfId="56687" xr:uid="{00000000-0005-0000-0000-00001CDB0000}"/>
    <cellStyle name="Обычный 5 40 2 2 2" xfId="56688" xr:uid="{00000000-0005-0000-0000-00001DDB0000}"/>
    <cellStyle name="Обычный 5 40 2 2 3" xfId="56689" xr:uid="{00000000-0005-0000-0000-00001EDB0000}"/>
    <cellStyle name="Обычный 5 40 3" xfId="56690" xr:uid="{00000000-0005-0000-0000-00001FDB0000}"/>
    <cellStyle name="Обычный 5 40 3 2" xfId="56691" xr:uid="{00000000-0005-0000-0000-000020DB0000}"/>
    <cellStyle name="Обычный 5 40 3 3" xfId="56692" xr:uid="{00000000-0005-0000-0000-000021DB0000}"/>
    <cellStyle name="Обычный 5 41" xfId="56693" xr:uid="{00000000-0005-0000-0000-000022DB0000}"/>
    <cellStyle name="Обычный 5 41 2" xfId="56694" xr:uid="{00000000-0005-0000-0000-000023DB0000}"/>
    <cellStyle name="Обычный 5 41 2 2" xfId="56695" xr:uid="{00000000-0005-0000-0000-000024DB0000}"/>
    <cellStyle name="Обычный 5 41 2 2 2" xfId="56696" xr:uid="{00000000-0005-0000-0000-000025DB0000}"/>
    <cellStyle name="Обычный 5 41 2 2 3" xfId="56697" xr:uid="{00000000-0005-0000-0000-000026DB0000}"/>
    <cellStyle name="Обычный 5 41 3" xfId="56698" xr:uid="{00000000-0005-0000-0000-000027DB0000}"/>
    <cellStyle name="Обычный 5 41 3 2" xfId="56699" xr:uid="{00000000-0005-0000-0000-000028DB0000}"/>
    <cellStyle name="Обычный 5 41 3 3" xfId="56700" xr:uid="{00000000-0005-0000-0000-000029DB0000}"/>
    <cellStyle name="Обычный 5 42" xfId="56701" xr:uid="{00000000-0005-0000-0000-00002ADB0000}"/>
    <cellStyle name="Обычный 5 42 2" xfId="56702" xr:uid="{00000000-0005-0000-0000-00002BDB0000}"/>
    <cellStyle name="Обычный 5 42 2 2" xfId="56703" xr:uid="{00000000-0005-0000-0000-00002CDB0000}"/>
    <cellStyle name="Обычный 5 42 2 2 2" xfId="56704" xr:uid="{00000000-0005-0000-0000-00002DDB0000}"/>
    <cellStyle name="Обычный 5 42 2 2 3" xfId="56705" xr:uid="{00000000-0005-0000-0000-00002EDB0000}"/>
    <cellStyle name="Обычный 5 42 3" xfId="56706" xr:uid="{00000000-0005-0000-0000-00002FDB0000}"/>
    <cellStyle name="Обычный 5 42 3 2" xfId="56707" xr:uid="{00000000-0005-0000-0000-000030DB0000}"/>
    <cellStyle name="Обычный 5 42 3 3" xfId="56708" xr:uid="{00000000-0005-0000-0000-000031DB0000}"/>
    <cellStyle name="Обычный 5 43" xfId="56709" xr:uid="{00000000-0005-0000-0000-000032DB0000}"/>
    <cellStyle name="Обычный 5 43 2" xfId="56710" xr:uid="{00000000-0005-0000-0000-000033DB0000}"/>
    <cellStyle name="Обычный 5 43 2 2" xfId="56711" xr:uid="{00000000-0005-0000-0000-000034DB0000}"/>
    <cellStyle name="Обычный 5 43 2 3" xfId="56712" xr:uid="{00000000-0005-0000-0000-000035DB0000}"/>
    <cellStyle name="Обычный 5 44" xfId="56713" xr:uid="{00000000-0005-0000-0000-000036DB0000}"/>
    <cellStyle name="Обычный 5 44 2" xfId="56714" xr:uid="{00000000-0005-0000-0000-000037DB0000}"/>
    <cellStyle name="Обычный 5 44 2 2" xfId="56715" xr:uid="{00000000-0005-0000-0000-000038DB0000}"/>
    <cellStyle name="Обычный 5 44 2 3" xfId="56716" xr:uid="{00000000-0005-0000-0000-000039DB0000}"/>
    <cellStyle name="Обычный 5 45" xfId="56717" xr:uid="{00000000-0005-0000-0000-00003ADB0000}"/>
    <cellStyle name="Обычный 5 45 2" xfId="56718" xr:uid="{00000000-0005-0000-0000-00003BDB0000}"/>
    <cellStyle name="Обычный 5 45 2 2" xfId="56719" xr:uid="{00000000-0005-0000-0000-00003CDB0000}"/>
    <cellStyle name="Обычный 5 45 2 3" xfId="56720" xr:uid="{00000000-0005-0000-0000-00003DDB0000}"/>
    <cellStyle name="Обычный 5 46" xfId="56721" xr:uid="{00000000-0005-0000-0000-00003EDB0000}"/>
    <cellStyle name="Обычный 5 46 2" xfId="56722" xr:uid="{00000000-0005-0000-0000-00003FDB0000}"/>
    <cellStyle name="Обычный 5 46 3" xfId="56723" xr:uid="{00000000-0005-0000-0000-000040DB0000}"/>
    <cellStyle name="Обычный 5 47" xfId="56724" xr:uid="{00000000-0005-0000-0000-000041DB0000}"/>
    <cellStyle name="Обычный 5 48" xfId="56725" xr:uid="{00000000-0005-0000-0000-000042DB0000}"/>
    <cellStyle name="Обычный 5 49" xfId="56726" xr:uid="{00000000-0005-0000-0000-000043DB0000}"/>
    <cellStyle name="Обычный 5 5" xfId="27929" xr:uid="{00000000-0005-0000-0000-000044DB0000}"/>
    <cellStyle name="Обычный 5 5 2" xfId="27930" xr:uid="{00000000-0005-0000-0000-000045DB0000}"/>
    <cellStyle name="Обычный 5 5 2 2" xfId="56727" xr:uid="{00000000-0005-0000-0000-000046DB0000}"/>
    <cellStyle name="Обычный 5 5 2 3" xfId="56728" xr:uid="{00000000-0005-0000-0000-000047DB0000}"/>
    <cellStyle name="Обычный 5 5 3" xfId="56729" xr:uid="{00000000-0005-0000-0000-000048DB0000}"/>
    <cellStyle name="Обычный 5 6" xfId="27931" xr:uid="{00000000-0005-0000-0000-000049DB0000}"/>
    <cellStyle name="Обычный 5 6 2" xfId="27932" xr:uid="{00000000-0005-0000-0000-00004ADB0000}"/>
    <cellStyle name="Обычный 5 6 2 2" xfId="56730" xr:uid="{00000000-0005-0000-0000-00004BDB0000}"/>
    <cellStyle name="Обычный 5 6 2 3" xfId="56731" xr:uid="{00000000-0005-0000-0000-00004CDB0000}"/>
    <cellStyle name="Обычный 5 6 3" xfId="56732" xr:uid="{00000000-0005-0000-0000-00004DDB0000}"/>
    <cellStyle name="Обычный 5 7" xfId="27933" xr:uid="{00000000-0005-0000-0000-00004EDB0000}"/>
    <cellStyle name="Обычный 5 7 2" xfId="56733" xr:uid="{00000000-0005-0000-0000-00004FDB0000}"/>
    <cellStyle name="Обычный 5 7 2 2" xfId="56734" xr:uid="{00000000-0005-0000-0000-000050DB0000}"/>
    <cellStyle name="Обычный 5 7 2 3" xfId="56735" xr:uid="{00000000-0005-0000-0000-000051DB0000}"/>
    <cellStyle name="Обычный 5 7 3" xfId="56736" xr:uid="{00000000-0005-0000-0000-000052DB0000}"/>
    <cellStyle name="Обычный 5 8" xfId="27934" xr:uid="{00000000-0005-0000-0000-000053DB0000}"/>
    <cellStyle name="Обычный 5 8 2" xfId="56737" xr:uid="{00000000-0005-0000-0000-000054DB0000}"/>
    <cellStyle name="Обычный 5 8 2 2" xfId="56738" xr:uid="{00000000-0005-0000-0000-000055DB0000}"/>
    <cellStyle name="Обычный 5 8 2 3" xfId="56739" xr:uid="{00000000-0005-0000-0000-000056DB0000}"/>
    <cellStyle name="Обычный 5 8 3" xfId="56740" xr:uid="{00000000-0005-0000-0000-000057DB0000}"/>
    <cellStyle name="Обычный 5 9" xfId="27935" xr:uid="{00000000-0005-0000-0000-000058DB0000}"/>
    <cellStyle name="Обычный 5 9 2" xfId="56741" xr:uid="{00000000-0005-0000-0000-000059DB0000}"/>
    <cellStyle name="Обычный 5 9 2 2" xfId="56742" xr:uid="{00000000-0005-0000-0000-00005ADB0000}"/>
    <cellStyle name="Обычный 5 9 2 3" xfId="56743" xr:uid="{00000000-0005-0000-0000-00005BDB0000}"/>
    <cellStyle name="Обычный 5 9 3" xfId="56744" xr:uid="{00000000-0005-0000-0000-00005CDB0000}"/>
    <cellStyle name="Обычный 5_2014БП" xfId="27936" xr:uid="{00000000-0005-0000-0000-00005DDB0000}"/>
    <cellStyle name="Обычный 50" xfId="27937" xr:uid="{00000000-0005-0000-0000-00005EDB0000}"/>
    <cellStyle name="Обычный 50 2" xfId="56745" xr:uid="{00000000-0005-0000-0000-00005FDB0000}"/>
    <cellStyle name="Обычный 51" xfId="27938" xr:uid="{00000000-0005-0000-0000-000060DB0000}"/>
    <cellStyle name="Обычный 51 2" xfId="56746" xr:uid="{00000000-0005-0000-0000-000061DB0000}"/>
    <cellStyle name="Обычный 51 2 2" xfId="56747" xr:uid="{00000000-0005-0000-0000-000062DB0000}"/>
    <cellStyle name="Обычный 51 2 3" xfId="56748" xr:uid="{00000000-0005-0000-0000-000063DB0000}"/>
    <cellStyle name="Обычный 52" xfId="27939" xr:uid="{00000000-0005-0000-0000-000064DB0000}"/>
    <cellStyle name="Обычный 52 2" xfId="56749" xr:uid="{00000000-0005-0000-0000-000065DB0000}"/>
    <cellStyle name="Обычный 53" xfId="27940" xr:uid="{00000000-0005-0000-0000-000066DB0000}"/>
    <cellStyle name="Обычный 53 2" xfId="56750" xr:uid="{00000000-0005-0000-0000-000067DB0000}"/>
    <cellStyle name="Обычный 53 2 2" xfId="56751" xr:uid="{00000000-0005-0000-0000-000068DB0000}"/>
    <cellStyle name="Обычный 53 2 3" xfId="56752" xr:uid="{00000000-0005-0000-0000-000069DB0000}"/>
    <cellStyle name="Обычный 54" xfId="27941" xr:uid="{00000000-0005-0000-0000-00006ADB0000}"/>
    <cellStyle name="Обычный 54 2" xfId="56753" xr:uid="{00000000-0005-0000-0000-00006BDB0000}"/>
    <cellStyle name="Обычный 54 2 2" xfId="56754" xr:uid="{00000000-0005-0000-0000-00006CDB0000}"/>
    <cellStyle name="Обычный 54 2 3" xfId="56755" xr:uid="{00000000-0005-0000-0000-00006DDB0000}"/>
    <cellStyle name="Обычный 55" xfId="27942" xr:uid="{00000000-0005-0000-0000-00006EDB0000}"/>
    <cellStyle name="Обычный 55 2" xfId="56756" xr:uid="{00000000-0005-0000-0000-00006FDB0000}"/>
    <cellStyle name="Обычный 55 2 2" xfId="56757" xr:uid="{00000000-0005-0000-0000-000070DB0000}"/>
    <cellStyle name="Обычный 55 2 3" xfId="56758" xr:uid="{00000000-0005-0000-0000-000071DB0000}"/>
    <cellStyle name="Обычный 56" xfId="27943" xr:uid="{00000000-0005-0000-0000-000072DB0000}"/>
    <cellStyle name="Обычный 56 2" xfId="56759" xr:uid="{00000000-0005-0000-0000-000073DB0000}"/>
    <cellStyle name="Обычный 56 2 2" xfId="56760" xr:uid="{00000000-0005-0000-0000-000074DB0000}"/>
    <cellStyle name="Обычный 56 2 3" xfId="56761" xr:uid="{00000000-0005-0000-0000-000075DB0000}"/>
    <cellStyle name="Обычный 57" xfId="27944" xr:uid="{00000000-0005-0000-0000-000076DB0000}"/>
    <cellStyle name="Обычный 57 2" xfId="56762" xr:uid="{00000000-0005-0000-0000-000077DB0000}"/>
    <cellStyle name="Обычный 57 2 2" xfId="56763" xr:uid="{00000000-0005-0000-0000-000078DB0000}"/>
    <cellStyle name="Обычный 57 2 3" xfId="56764" xr:uid="{00000000-0005-0000-0000-000079DB0000}"/>
    <cellStyle name="Обычный 58" xfId="27945" xr:uid="{00000000-0005-0000-0000-00007ADB0000}"/>
    <cellStyle name="Обычный 58 2" xfId="56765" xr:uid="{00000000-0005-0000-0000-00007BDB0000}"/>
    <cellStyle name="Обычный 58 3" xfId="56766" xr:uid="{00000000-0005-0000-0000-00007CDB0000}"/>
    <cellStyle name="Обычный 59" xfId="27946" xr:uid="{00000000-0005-0000-0000-00007DDB0000}"/>
    <cellStyle name="Обычный 6" xfId="27947" xr:uid="{00000000-0005-0000-0000-00007EDB0000}"/>
    <cellStyle name="Обычный 6 10" xfId="27948" xr:uid="{00000000-0005-0000-0000-00007FDB0000}"/>
    <cellStyle name="Обычный 6 10 2" xfId="56767" xr:uid="{00000000-0005-0000-0000-000080DB0000}"/>
    <cellStyle name="Обычный 6 10 2 2" xfId="56768" xr:uid="{00000000-0005-0000-0000-000081DB0000}"/>
    <cellStyle name="Обычный 6 10 2 3" xfId="56769" xr:uid="{00000000-0005-0000-0000-000082DB0000}"/>
    <cellStyle name="Обычный 6 10 3" xfId="56770" xr:uid="{00000000-0005-0000-0000-000083DB0000}"/>
    <cellStyle name="Обычный 6 11" xfId="27949" xr:uid="{00000000-0005-0000-0000-000084DB0000}"/>
    <cellStyle name="Обычный 6 11 2" xfId="56771" xr:uid="{00000000-0005-0000-0000-000085DB0000}"/>
    <cellStyle name="Обычный 6 11 2 2" xfId="56772" xr:uid="{00000000-0005-0000-0000-000086DB0000}"/>
    <cellStyle name="Обычный 6 11 2 3" xfId="56773" xr:uid="{00000000-0005-0000-0000-000087DB0000}"/>
    <cellStyle name="Обычный 6 11 3" xfId="63168" xr:uid="{00000000-0005-0000-0000-000088DB0000}"/>
    <cellStyle name="Обычный 6 12" xfId="27950" xr:uid="{00000000-0005-0000-0000-000089DB0000}"/>
    <cellStyle name="Обычный 6 12 2" xfId="56774" xr:uid="{00000000-0005-0000-0000-00008ADB0000}"/>
    <cellStyle name="Обычный 6 12 3" xfId="56775" xr:uid="{00000000-0005-0000-0000-00008BDB0000}"/>
    <cellStyle name="Обычный 6 13" xfId="27951" xr:uid="{00000000-0005-0000-0000-00008CDB0000}"/>
    <cellStyle name="Обычный 6 13 2" xfId="63169" xr:uid="{00000000-0005-0000-0000-00008DDB0000}"/>
    <cellStyle name="Обычный 6 13 3" xfId="63170" xr:uid="{00000000-0005-0000-0000-00008EDB0000}"/>
    <cellStyle name="Обычный 6 14" xfId="56776" xr:uid="{00000000-0005-0000-0000-00008FDB0000}"/>
    <cellStyle name="Обычный 6 15" xfId="56777" xr:uid="{00000000-0005-0000-0000-000090DB0000}"/>
    <cellStyle name="Обычный 6 16" xfId="56778" xr:uid="{00000000-0005-0000-0000-000091DB0000}"/>
    <cellStyle name="Обычный 6 17" xfId="56779" xr:uid="{00000000-0005-0000-0000-000092DB0000}"/>
    <cellStyle name="Обычный 6 18" xfId="56780" xr:uid="{00000000-0005-0000-0000-000093DB0000}"/>
    <cellStyle name="Обычный 6 19" xfId="56781" xr:uid="{00000000-0005-0000-0000-000094DB0000}"/>
    <cellStyle name="Обычный 6 2" xfId="27952" xr:uid="{00000000-0005-0000-0000-000095DB0000}"/>
    <cellStyle name="Обычный 6 2 10" xfId="27953" xr:uid="{00000000-0005-0000-0000-000096DB0000}"/>
    <cellStyle name="Обычный 6 2 10 2" xfId="63171" xr:uid="{00000000-0005-0000-0000-000097DB0000}"/>
    <cellStyle name="Обычный 6 2 10 3" xfId="63172" xr:uid="{00000000-0005-0000-0000-000098DB0000}"/>
    <cellStyle name="Обычный 6 2 11" xfId="27954" xr:uid="{00000000-0005-0000-0000-000099DB0000}"/>
    <cellStyle name="Обычный 6 2 11 2" xfId="63173" xr:uid="{00000000-0005-0000-0000-00009ADB0000}"/>
    <cellStyle name="Обычный 6 2 11 3" xfId="63174" xr:uid="{00000000-0005-0000-0000-00009BDB0000}"/>
    <cellStyle name="Обычный 6 2 12" xfId="56782" xr:uid="{00000000-0005-0000-0000-00009CDB0000}"/>
    <cellStyle name="Обычный 6 2 2" xfId="27955" xr:uid="{00000000-0005-0000-0000-00009DDB0000}"/>
    <cellStyle name="Обычный 6 2 2 2" xfId="27956" xr:uid="{00000000-0005-0000-0000-00009EDB0000}"/>
    <cellStyle name="Обычный 6 2 2 2 2" xfId="27957" xr:uid="{00000000-0005-0000-0000-00009FDB0000}"/>
    <cellStyle name="Обычный 6 2 2 2 2 2" xfId="27958" xr:uid="{00000000-0005-0000-0000-0000A0DB0000}"/>
    <cellStyle name="Обычный 6 2 2 2 2 3" xfId="27959" xr:uid="{00000000-0005-0000-0000-0000A1DB0000}"/>
    <cellStyle name="Обычный 6 2 2 2 2 3 2" xfId="63175" xr:uid="{00000000-0005-0000-0000-0000A2DB0000}"/>
    <cellStyle name="Обычный 6 2 2 2 2 3 3" xfId="63176" xr:uid="{00000000-0005-0000-0000-0000A3DB0000}"/>
    <cellStyle name="Обычный 6 2 2 2 2 4" xfId="63177" xr:uid="{00000000-0005-0000-0000-0000A4DB0000}"/>
    <cellStyle name="Обычный 6 2 2 2 2 5" xfId="63178" xr:uid="{00000000-0005-0000-0000-0000A5DB0000}"/>
    <cellStyle name="Обычный 6 2 2 2 2_2013Прогноз" xfId="27960" xr:uid="{00000000-0005-0000-0000-0000A6DB0000}"/>
    <cellStyle name="Обычный 6 2 2 2 3" xfId="27961" xr:uid="{00000000-0005-0000-0000-0000A7DB0000}"/>
    <cellStyle name="Обычный 6 2 2 2 4" xfId="27962" xr:uid="{00000000-0005-0000-0000-0000A8DB0000}"/>
    <cellStyle name="Обычный 6 2 2 2 4 2" xfId="63179" xr:uid="{00000000-0005-0000-0000-0000A9DB0000}"/>
    <cellStyle name="Обычный 6 2 2 2 4 3" xfId="63180" xr:uid="{00000000-0005-0000-0000-0000AADB0000}"/>
    <cellStyle name="Обычный 6 2 2 2 5" xfId="63181" xr:uid="{00000000-0005-0000-0000-0000ABDB0000}"/>
    <cellStyle name="Обычный 6 2 2 2 6" xfId="63182" xr:uid="{00000000-0005-0000-0000-0000ACDB0000}"/>
    <cellStyle name="Обычный 6 2 2 2_2013Прогноз" xfId="27963" xr:uid="{00000000-0005-0000-0000-0000ADDB0000}"/>
    <cellStyle name="Обычный 6 2 2 3" xfId="27964" xr:uid="{00000000-0005-0000-0000-0000AEDB0000}"/>
    <cellStyle name="Обычный 6 2 2 3 2" xfId="27965" xr:uid="{00000000-0005-0000-0000-0000AFDB0000}"/>
    <cellStyle name="Обычный 6 2 2 3 3" xfId="27966" xr:uid="{00000000-0005-0000-0000-0000B0DB0000}"/>
    <cellStyle name="Обычный 6 2 2 3 3 2" xfId="63183" xr:uid="{00000000-0005-0000-0000-0000B1DB0000}"/>
    <cellStyle name="Обычный 6 2 2 3 3 3" xfId="63184" xr:uid="{00000000-0005-0000-0000-0000B2DB0000}"/>
    <cellStyle name="Обычный 6 2 2 3 4" xfId="63185" xr:uid="{00000000-0005-0000-0000-0000B3DB0000}"/>
    <cellStyle name="Обычный 6 2 2 3 5" xfId="63186" xr:uid="{00000000-0005-0000-0000-0000B4DB0000}"/>
    <cellStyle name="Обычный 6 2 2 3_2013Прогноз" xfId="27967" xr:uid="{00000000-0005-0000-0000-0000B5DB0000}"/>
    <cellStyle name="Обычный 6 2 2 4" xfId="27968" xr:uid="{00000000-0005-0000-0000-0000B6DB0000}"/>
    <cellStyle name="Обычный 6 2 2 5" xfId="27969" xr:uid="{00000000-0005-0000-0000-0000B7DB0000}"/>
    <cellStyle name="Обычный 6 2 2 5 2" xfId="63187" xr:uid="{00000000-0005-0000-0000-0000B8DB0000}"/>
    <cellStyle name="Обычный 6 2 2 5 3" xfId="63188" xr:uid="{00000000-0005-0000-0000-0000B9DB0000}"/>
    <cellStyle name="Обычный 6 2 2 6" xfId="63189" xr:uid="{00000000-0005-0000-0000-0000BADB0000}"/>
    <cellStyle name="Обычный 6 2 2 7" xfId="63190" xr:uid="{00000000-0005-0000-0000-0000BBDB0000}"/>
    <cellStyle name="Обычный 6 2 2_2013Прогноз" xfId="27970" xr:uid="{00000000-0005-0000-0000-0000BCDB0000}"/>
    <cellStyle name="Обычный 6 2 3" xfId="27971" xr:uid="{00000000-0005-0000-0000-0000BDDB0000}"/>
    <cellStyle name="Обычный 6 2 3 2" xfId="27972" xr:uid="{00000000-0005-0000-0000-0000BEDB0000}"/>
    <cellStyle name="Обычный 6 2 3 2 2" xfId="27973" xr:uid="{00000000-0005-0000-0000-0000BFDB0000}"/>
    <cellStyle name="Обычный 6 2 3 2 3" xfId="27974" xr:uid="{00000000-0005-0000-0000-0000C0DB0000}"/>
    <cellStyle name="Обычный 6 2 3 2 3 2" xfId="63191" xr:uid="{00000000-0005-0000-0000-0000C1DB0000}"/>
    <cellStyle name="Обычный 6 2 3 2 3 3" xfId="63192" xr:uid="{00000000-0005-0000-0000-0000C2DB0000}"/>
    <cellStyle name="Обычный 6 2 3 2 4" xfId="63193" xr:uid="{00000000-0005-0000-0000-0000C3DB0000}"/>
    <cellStyle name="Обычный 6 2 3 2 5" xfId="63194" xr:uid="{00000000-0005-0000-0000-0000C4DB0000}"/>
    <cellStyle name="Обычный 6 2 3 2_2013Прогноз" xfId="27975" xr:uid="{00000000-0005-0000-0000-0000C5DB0000}"/>
    <cellStyle name="Обычный 6 2 3 3" xfId="27976" xr:uid="{00000000-0005-0000-0000-0000C6DB0000}"/>
    <cellStyle name="Обычный 6 2 3 4" xfId="27977" xr:uid="{00000000-0005-0000-0000-0000C7DB0000}"/>
    <cellStyle name="Обычный 6 2 3 4 2" xfId="63195" xr:uid="{00000000-0005-0000-0000-0000C8DB0000}"/>
    <cellStyle name="Обычный 6 2 3 4 3" xfId="63196" xr:uid="{00000000-0005-0000-0000-0000C9DB0000}"/>
    <cellStyle name="Обычный 6 2 3 5" xfId="63197" xr:uid="{00000000-0005-0000-0000-0000CADB0000}"/>
    <cellStyle name="Обычный 6 2 3 6" xfId="63198" xr:uid="{00000000-0005-0000-0000-0000CBDB0000}"/>
    <cellStyle name="Обычный 6 2 3_2013Прогноз" xfId="27978" xr:uid="{00000000-0005-0000-0000-0000CCDB0000}"/>
    <cellStyle name="Обычный 6 2 4" xfId="27979" xr:uid="{00000000-0005-0000-0000-0000CDDB0000}"/>
    <cellStyle name="Обычный 6 2 4 2" xfId="27980" xr:uid="{00000000-0005-0000-0000-0000CEDB0000}"/>
    <cellStyle name="Обычный 6 2 4 3" xfId="27981" xr:uid="{00000000-0005-0000-0000-0000CFDB0000}"/>
    <cellStyle name="Обычный 6 2 4 3 2" xfId="63199" xr:uid="{00000000-0005-0000-0000-0000D0DB0000}"/>
    <cellStyle name="Обычный 6 2 4 3 3" xfId="63200" xr:uid="{00000000-0005-0000-0000-0000D1DB0000}"/>
    <cellStyle name="Обычный 6 2 4 4" xfId="63201" xr:uid="{00000000-0005-0000-0000-0000D2DB0000}"/>
    <cellStyle name="Обычный 6 2 4 5" xfId="63202" xr:uid="{00000000-0005-0000-0000-0000D3DB0000}"/>
    <cellStyle name="Обычный 6 2 4_2013Прогноз" xfId="27982" xr:uid="{00000000-0005-0000-0000-0000D4DB0000}"/>
    <cellStyle name="Обычный 6 2 5" xfId="27983" xr:uid="{00000000-0005-0000-0000-0000D5DB0000}"/>
    <cellStyle name="Обычный 6 2 6" xfId="27984" xr:uid="{00000000-0005-0000-0000-0000D6DB0000}"/>
    <cellStyle name="Обычный 6 2 6 2" xfId="63203" xr:uid="{00000000-0005-0000-0000-0000D7DB0000}"/>
    <cellStyle name="Обычный 6 2 6 3" xfId="63204" xr:uid="{00000000-0005-0000-0000-0000D8DB0000}"/>
    <cellStyle name="Обычный 6 2 7" xfId="27985" xr:uid="{00000000-0005-0000-0000-0000D9DB0000}"/>
    <cellStyle name="Обычный 6 2 7 2" xfId="63205" xr:uid="{00000000-0005-0000-0000-0000DADB0000}"/>
    <cellStyle name="Обычный 6 2 7 3" xfId="63206" xr:uid="{00000000-0005-0000-0000-0000DBDB0000}"/>
    <cellStyle name="Обычный 6 2 8" xfId="27986" xr:uid="{00000000-0005-0000-0000-0000DCDB0000}"/>
    <cellStyle name="Обычный 6 2 8 2" xfId="63207" xr:uid="{00000000-0005-0000-0000-0000DDDB0000}"/>
    <cellStyle name="Обычный 6 2 8 3" xfId="63208" xr:uid="{00000000-0005-0000-0000-0000DEDB0000}"/>
    <cellStyle name="Обычный 6 2 9" xfId="27987" xr:uid="{00000000-0005-0000-0000-0000DFDB0000}"/>
    <cellStyle name="Обычный 6 2 9 2" xfId="63209" xr:uid="{00000000-0005-0000-0000-0000E0DB0000}"/>
    <cellStyle name="Обычный 6 2 9 3" xfId="63210" xr:uid="{00000000-0005-0000-0000-0000E1DB0000}"/>
    <cellStyle name="Обычный 6 2_2013Прогноз" xfId="27988" xr:uid="{00000000-0005-0000-0000-0000E2DB0000}"/>
    <cellStyle name="Обычный 6 20" xfId="56783" xr:uid="{00000000-0005-0000-0000-0000E3DB0000}"/>
    <cellStyle name="Обычный 6 21" xfId="56784" xr:uid="{00000000-0005-0000-0000-0000E4DB0000}"/>
    <cellStyle name="Обычный 6 22" xfId="56785" xr:uid="{00000000-0005-0000-0000-0000E5DB0000}"/>
    <cellStyle name="Обычный 6 23" xfId="56786" xr:uid="{00000000-0005-0000-0000-0000E6DB0000}"/>
    <cellStyle name="Обычный 6 24" xfId="56787" xr:uid="{00000000-0005-0000-0000-0000E7DB0000}"/>
    <cellStyle name="Обычный 6 25" xfId="56788" xr:uid="{00000000-0005-0000-0000-0000E8DB0000}"/>
    <cellStyle name="Обычный 6 26" xfId="56789" xr:uid="{00000000-0005-0000-0000-0000E9DB0000}"/>
    <cellStyle name="Обычный 6 3" xfId="27989" xr:uid="{00000000-0005-0000-0000-0000EADB0000}"/>
    <cellStyle name="Обычный 6 3 2" xfId="27990" xr:uid="{00000000-0005-0000-0000-0000EBDB0000}"/>
    <cellStyle name="Обычный 6 3 2 2" xfId="56790" xr:uid="{00000000-0005-0000-0000-0000ECDB0000}"/>
    <cellStyle name="Обычный 6 3 2 3" xfId="56791" xr:uid="{00000000-0005-0000-0000-0000EDDB0000}"/>
    <cellStyle name="Обычный 6 3 3" xfId="27991" xr:uid="{00000000-0005-0000-0000-0000EEDB0000}"/>
    <cellStyle name="Обычный 6 3 3 2" xfId="27992" xr:uid="{00000000-0005-0000-0000-0000EFDB0000}"/>
    <cellStyle name="Обычный 6 3 3 2 2" xfId="27993" xr:uid="{00000000-0005-0000-0000-0000F0DB0000}"/>
    <cellStyle name="Обычный 6 3 3 2 3" xfId="27994" xr:uid="{00000000-0005-0000-0000-0000F1DB0000}"/>
    <cellStyle name="Обычный 6 3 3 2 3 2" xfId="63211" xr:uid="{00000000-0005-0000-0000-0000F2DB0000}"/>
    <cellStyle name="Обычный 6 3 3 2 3 3" xfId="63212" xr:uid="{00000000-0005-0000-0000-0000F3DB0000}"/>
    <cellStyle name="Обычный 6 3 3 2 4" xfId="63213" xr:uid="{00000000-0005-0000-0000-0000F4DB0000}"/>
    <cellStyle name="Обычный 6 3 3 2 5" xfId="63214" xr:uid="{00000000-0005-0000-0000-0000F5DB0000}"/>
    <cellStyle name="Обычный 6 3 3 2_2013Прогноз" xfId="27995" xr:uid="{00000000-0005-0000-0000-0000F6DB0000}"/>
    <cellStyle name="Обычный 6 3 3 3" xfId="27996" xr:uid="{00000000-0005-0000-0000-0000F7DB0000}"/>
    <cellStyle name="Обычный 6 3 3 4" xfId="27997" xr:uid="{00000000-0005-0000-0000-0000F8DB0000}"/>
    <cellStyle name="Обычный 6 3 3 4 2" xfId="63215" xr:uid="{00000000-0005-0000-0000-0000F9DB0000}"/>
    <cellStyle name="Обычный 6 3 3 4 3" xfId="63216" xr:uid="{00000000-0005-0000-0000-0000FADB0000}"/>
    <cellStyle name="Обычный 6 3 3 5" xfId="63217" xr:uid="{00000000-0005-0000-0000-0000FBDB0000}"/>
    <cellStyle name="Обычный 6 3 3 6" xfId="63218" xr:uid="{00000000-0005-0000-0000-0000FCDB0000}"/>
    <cellStyle name="Обычный 6 3 3_2013Прогноз" xfId="27998" xr:uid="{00000000-0005-0000-0000-0000FDDB0000}"/>
    <cellStyle name="Обычный 6 3 4" xfId="27999" xr:uid="{00000000-0005-0000-0000-0000FEDB0000}"/>
    <cellStyle name="Обычный 6 3 4 2" xfId="28000" xr:uid="{00000000-0005-0000-0000-0000FFDB0000}"/>
    <cellStyle name="Обычный 6 3 4 3" xfId="28001" xr:uid="{00000000-0005-0000-0000-000000DC0000}"/>
    <cellStyle name="Обычный 6 3 4 3 2" xfId="63219" xr:uid="{00000000-0005-0000-0000-000001DC0000}"/>
    <cellStyle name="Обычный 6 3 4 3 3" xfId="63220" xr:uid="{00000000-0005-0000-0000-000002DC0000}"/>
    <cellStyle name="Обычный 6 3 4 4" xfId="63221" xr:uid="{00000000-0005-0000-0000-000003DC0000}"/>
    <cellStyle name="Обычный 6 3 4 5" xfId="63222" xr:uid="{00000000-0005-0000-0000-000004DC0000}"/>
    <cellStyle name="Обычный 6 3 4_2013Прогноз" xfId="28002" xr:uid="{00000000-0005-0000-0000-000005DC0000}"/>
    <cellStyle name="Обычный 6 3 5" xfId="28003" xr:uid="{00000000-0005-0000-0000-000006DC0000}"/>
    <cellStyle name="Обычный 6 3 5 2" xfId="63223" xr:uid="{00000000-0005-0000-0000-000007DC0000}"/>
    <cellStyle name="Обычный 6 3 5 3" xfId="63224" xr:uid="{00000000-0005-0000-0000-000008DC0000}"/>
    <cellStyle name="Обычный 6 3 6" xfId="28004" xr:uid="{00000000-0005-0000-0000-000009DC0000}"/>
    <cellStyle name="Обычный 6 3 6 2" xfId="63225" xr:uid="{00000000-0005-0000-0000-00000ADC0000}"/>
    <cellStyle name="Обычный 6 3 6 3" xfId="63226" xr:uid="{00000000-0005-0000-0000-00000BDC0000}"/>
    <cellStyle name="Обычный 6 3_2013Прогноз" xfId="28005" xr:uid="{00000000-0005-0000-0000-00000CDC0000}"/>
    <cellStyle name="Обычный 6 4" xfId="28006" xr:uid="{00000000-0005-0000-0000-00000DDC0000}"/>
    <cellStyle name="Обычный 6 4 2" xfId="28007" xr:uid="{00000000-0005-0000-0000-00000EDC0000}"/>
    <cellStyle name="Обычный 6 4 2 2" xfId="28008" xr:uid="{00000000-0005-0000-0000-00000FDC0000}"/>
    <cellStyle name="Обычный 6 4 2 2 2" xfId="28009" xr:uid="{00000000-0005-0000-0000-000010DC0000}"/>
    <cellStyle name="Обычный 6 4 2 2 3" xfId="28010" xr:uid="{00000000-0005-0000-0000-000011DC0000}"/>
    <cellStyle name="Обычный 6 4 2 2 3 2" xfId="63227" xr:uid="{00000000-0005-0000-0000-000012DC0000}"/>
    <cellStyle name="Обычный 6 4 2 2 3 3" xfId="63228" xr:uid="{00000000-0005-0000-0000-000013DC0000}"/>
    <cellStyle name="Обычный 6 4 2 2 4" xfId="63229" xr:uid="{00000000-0005-0000-0000-000014DC0000}"/>
    <cellStyle name="Обычный 6 4 2 2 5" xfId="63230" xr:uid="{00000000-0005-0000-0000-000015DC0000}"/>
    <cellStyle name="Обычный 6 4 2 2_2013Прогноз" xfId="28011" xr:uid="{00000000-0005-0000-0000-000016DC0000}"/>
    <cellStyle name="Обычный 6 4 2 3" xfId="28012" xr:uid="{00000000-0005-0000-0000-000017DC0000}"/>
    <cellStyle name="Обычный 6 4 2 4" xfId="28013" xr:uid="{00000000-0005-0000-0000-000018DC0000}"/>
    <cellStyle name="Обычный 6 4 2 4 2" xfId="63231" xr:uid="{00000000-0005-0000-0000-000019DC0000}"/>
    <cellStyle name="Обычный 6 4 2 4 3" xfId="63232" xr:uid="{00000000-0005-0000-0000-00001ADC0000}"/>
    <cellStyle name="Обычный 6 4 2 5" xfId="63233" xr:uid="{00000000-0005-0000-0000-00001BDC0000}"/>
    <cellStyle name="Обычный 6 4 2 6" xfId="63234" xr:uid="{00000000-0005-0000-0000-00001CDC0000}"/>
    <cellStyle name="Обычный 6 4 2_2013Прогноз" xfId="28014" xr:uid="{00000000-0005-0000-0000-00001DDC0000}"/>
    <cellStyle name="Обычный 6 4 3" xfId="28015" xr:uid="{00000000-0005-0000-0000-00001EDC0000}"/>
    <cellStyle name="Обычный 6 4 3 2" xfId="28016" xr:uid="{00000000-0005-0000-0000-00001FDC0000}"/>
    <cellStyle name="Обычный 6 4 3 3" xfId="28017" xr:uid="{00000000-0005-0000-0000-000020DC0000}"/>
    <cellStyle name="Обычный 6 4 3 3 2" xfId="63235" xr:uid="{00000000-0005-0000-0000-000021DC0000}"/>
    <cellStyle name="Обычный 6 4 3 3 3" xfId="63236" xr:uid="{00000000-0005-0000-0000-000022DC0000}"/>
    <cellStyle name="Обычный 6 4 3 4" xfId="63237" xr:uid="{00000000-0005-0000-0000-000023DC0000}"/>
    <cellStyle name="Обычный 6 4 3 5" xfId="63238" xr:uid="{00000000-0005-0000-0000-000024DC0000}"/>
    <cellStyle name="Обычный 6 4 3_2013Прогноз" xfId="28018" xr:uid="{00000000-0005-0000-0000-000025DC0000}"/>
    <cellStyle name="Обычный 6 4 4" xfId="28019" xr:uid="{00000000-0005-0000-0000-000026DC0000}"/>
    <cellStyle name="Обычный 6 4 5" xfId="28020" xr:uid="{00000000-0005-0000-0000-000027DC0000}"/>
    <cellStyle name="Обычный 6 4 5 2" xfId="63239" xr:uid="{00000000-0005-0000-0000-000028DC0000}"/>
    <cellStyle name="Обычный 6 4 5 3" xfId="63240" xr:uid="{00000000-0005-0000-0000-000029DC0000}"/>
    <cellStyle name="Обычный 6 4 6" xfId="28021" xr:uid="{00000000-0005-0000-0000-00002ADC0000}"/>
    <cellStyle name="Обычный 6 4 6 2" xfId="63241" xr:uid="{00000000-0005-0000-0000-00002BDC0000}"/>
    <cellStyle name="Обычный 6 4 6 3" xfId="63242" xr:uid="{00000000-0005-0000-0000-00002CDC0000}"/>
    <cellStyle name="Обычный 6 4_2013Прогноз" xfId="28022" xr:uid="{00000000-0005-0000-0000-00002DDC0000}"/>
    <cellStyle name="Обычный 6 5" xfId="28023" xr:uid="{00000000-0005-0000-0000-00002EDC0000}"/>
    <cellStyle name="Обычный 6 5 2" xfId="28024" xr:uid="{00000000-0005-0000-0000-00002FDC0000}"/>
    <cellStyle name="Обычный 6 5 2 2" xfId="28025" xr:uid="{00000000-0005-0000-0000-000030DC0000}"/>
    <cellStyle name="Обычный 6 5 2 3" xfId="28026" xr:uid="{00000000-0005-0000-0000-000031DC0000}"/>
    <cellStyle name="Обычный 6 5 2 3 2" xfId="63243" xr:uid="{00000000-0005-0000-0000-000032DC0000}"/>
    <cellStyle name="Обычный 6 5 2 3 3" xfId="63244" xr:uid="{00000000-0005-0000-0000-000033DC0000}"/>
    <cellStyle name="Обычный 6 5 2 4" xfId="63245" xr:uid="{00000000-0005-0000-0000-000034DC0000}"/>
    <cellStyle name="Обычный 6 5 2 5" xfId="63246" xr:uid="{00000000-0005-0000-0000-000035DC0000}"/>
    <cellStyle name="Обычный 6 5 2_2013Прогноз" xfId="28027" xr:uid="{00000000-0005-0000-0000-000036DC0000}"/>
    <cellStyle name="Обычный 6 5 3" xfId="28028" xr:uid="{00000000-0005-0000-0000-000037DC0000}"/>
    <cellStyle name="Обычный 6 5 4" xfId="28029" xr:uid="{00000000-0005-0000-0000-000038DC0000}"/>
    <cellStyle name="Обычный 6 5 4 2" xfId="63247" xr:uid="{00000000-0005-0000-0000-000039DC0000}"/>
    <cellStyle name="Обычный 6 5 4 3" xfId="63248" xr:uid="{00000000-0005-0000-0000-00003ADC0000}"/>
    <cellStyle name="Обычный 6 5 5" xfId="28030" xr:uid="{00000000-0005-0000-0000-00003BDC0000}"/>
    <cellStyle name="Обычный 6 5 5 2" xfId="63249" xr:uid="{00000000-0005-0000-0000-00003CDC0000}"/>
    <cellStyle name="Обычный 6 5 5 3" xfId="63250" xr:uid="{00000000-0005-0000-0000-00003DDC0000}"/>
    <cellStyle name="Обычный 6 5_2013Прогноз" xfId="28031" xr:uid="{00000000-0005-0000-0000-00003EDC0000}"/>
    <cellStyle name="Обычный 6 6" xfId="28032" xr:uid="{00000000-0005-0000-0000-00003FDC0000}"/>
    <cellStyle name="Обычный 6 6 2" xfId="28033" xr:uid="{00000000-0005-0000-0000-000040DC0000}"/>
    <cellStyle name="Обычный 6 6 2 2" xfId="56792" xr:uid="{00000000-0005-0000-0000-000041DC0000}"/>
    <cellStyle name="Обычный 6 6 2 3" xfId="56793" xr:uid="{00000000-0005-0000-0000-000042DC0000}"/>
    <cellStyle name="Обычный 6 6 3" xfId="28034" xr:uid="{00000000-0005-0000-0000-000043DC0000}"/>
    <cellStyle name="Обычный 6 6 3 2" xfId="63251" xr:uid="{00000000-0005-0000-0000-000044DC0000}"/>
    <cellStyle name="Обычный 6 6 3 3" xfId="63252" xr:uid="{00000000-0005-0000-0000-000045DC0000}"/>
    <cellStyle name="Обычный 6 6 4" xfId="28035" xr:uid="{00000000-0005-0000-0000-000046DC0000}"/>
    <cellStyle name="Обычный 6 6 4 2" xfId="63253" xr:uid="{00000000-0005-0000-0000-000047DC0000}"/>
    <cellStyle name="Обычный 6 6 4 3" xfId="63254" xr:uid="{00000000-0005-0000-0000-000048DC0000}"/>
    <cellStyle name="Обычный 6 6_2013Прогноз" xfId="28036" xr:uid="{00000000-0005-0000-0000-000049DC0000}"/>
    <cellStyle name="Обычный 6 7" xfId="28037" xr:uid="{00000000-0005-0000-0000-00004ADC0000}"/>
    <cellStyle name="Обычный 6 7 2" xfId="56794" xr:uid="{00000000-0005-0000-0000-00004BDC0000}"/>
    <cellStyle name="Обычный 6 7 2 2" xfId="56795" xr:uid="{00000000-0005-0000-0000-00004CDC0000}"/>
    <cellStyle name="Обычный 6 7 2 2 2" xfId="56796" xr:uid="{00000000-0005-0000-0000-00004DDC0000}"/>
    <cellStyle name="Обычный 6 7 2 2 3" xfId="56797" xr:uid="{00000000-0005-0000-0000-00004EDC0000}"/>
    <cellStyle name="Обычный 6 7 3" xfId="56798" xr:uid="{00000000-0005-0000-0000-00004FDC0000}"/>
    <cellStyle name="Обычный 6 7 3 2" xfId="56799" xr:uid="{00000000-0005-0000-0000-000050DC0000}"/>
    <cellStyle name="Обычный 6 7 3 3" xfId="56800" xr:uid="{00000000-0005-0000-0000-000051DC0000}"/>
    <cellStyle name="Обычный 6 7 4" xfId="56801" xr:uid="{00000000-0005-0000-0000-000052DC0000}"/>
    <cellStyle name="Обычный 6 7 5" xfId="56802" xr:uid="{00000000-0005-0000-0000-000053DC0000}"/>
    <cellStyle name="Обычный 6 7 6" xfId="56803" xr:uid="{00000000-0005-0000-0000-000054DC0000}"/>
    <cellStyle name="Обычный 6 8" xfId="28038" xr:uid="{00000000-0005-0000-0000-000055DC0000}"/>
    <cellStyle name="Обычный 6 8 2" xfId="56804" xr:uid="{00000000-0005-0000-0000-000056DC0000}"/>
    <cellStyle name="Обычный 6 8 2 2" xfId="56805" xr:uid="{00000000-0005-0000-0000-000057DC0000}"/>
    <cellStyle name="Обычный 6 8 2 3" xfId="56806" xr:uid="{00000000-0005-0000-0000-000058DC0000}"/>
    <cellStyle name="Обычный 6 8 3" xfId="56807" xr:uid="{00000000-0005-0000-0000-000059DC0000}"/>
    <cellStyle name="Обычный 6 9" xfId="28039" xr:uid="{00000000-0005-0000-0000-00005ADC0000}"/>
    <cellStyle name="Обычный 6 9 2" xfId="56808" xr:uid="{00000000-0005-0000-0000-00005BDC0000}"/>
    <cellStyle name="Обычный 6 9 2 2" xfId="56809" xr:uid="{00000000-0005-0000-0000-00005CDC0000}"/>
    <cellStyle name="Обычный 6 9 2 3" xfId="56810" xr:uid="{00000000-0005-0000-0000-00005DDC0000}"/>
    <cellStyle name="Обычный 6 9 3" xfId="56811" xr:uid="{00000000-0005-0000-0000-00005EDC0000}"/>
    <cellStyle name="Обычный 6_2013Прогноз" xfId="28040" xr:uid="{00000000-0005-0000-0000-00005FDC0000}"/>
    <cellStyle name="Обычный 60" xfId="28041" xr:uid="{00000000-0005-0000-0000-000060DC0000}"/>
    <cellStyle name="Обычный 60 2" xfId="56812" xr:uid="{00000000-0005-0000-0000-000061DC0000}"/>
    <cellStyle name="Обычный 60 9" xfId="56813" xr:uid="{00000000-0005-0000-0000-000062DC0000}"/>
    <cellStyle name="Обычный 61" xfId="28042" xr:uid="{00000000-0005-0000-0000-000063DC0000}"/>
    <cellStyle name="Обычный 62" xfId="28043" xr:uid="{00000000-0005-0000-0000-000064DC0000}"/>
    <cellStyle name="Обычный 62 2" xfId="56814" xr:uid="{00000000-0005-0000-0000-000065DC0000}"/>
    <cellStyle name="Обычный 63" xfId="28044" xr:uid="{00000000-0005-0000-0000-000066DC0000}"/>
    <cellStyle name="Обычный 64" xfId="28045" xr:uid="{00000000-0005-0000-0000-000067DC0000}"/>
    <cellStyle name="Обычный 64 2" xfId="56815" xr:uid="{00000000-0005-0000-0000-000068DC0000}"/>
    <cellStyle name="Обычный 65" xfId="28046" xr:uid="{00000000-0005-0000-0000-000069DC0000}"/>
    <cellStyle name="Обычный 66" xfId="28047" xr:uid="{00000000-0005-0000-0000-00006ADC0000}"/>
    <cellStyle name="Обычный 67" xfId="28048" xr:uid="{00000000-0005-0000-0000-00006BDC0000}"/>
    <cellStyle name="Обычный 68" xfId="28049" xr:uid="{00000000-0005-0000-0000-00006CDC0000}"/>
    <cellStyle name="Обычный 68 2" xfId="56816" xr:uid="{00000000-0005-0000-0000-00006DDC0000}"/>
    <cellStyle name="Обычный 68 2 2" xfId="56817" xr:uid="{00000000-0005-0000-0000-00006EDC0000}"/>
    <cellStyle name="Обычный 68 2 3" xfId="56818" xr:uid="{00000000-0005-0000-0000-00006FDC0000}"/>
    <cellStyle name="Обычный 69" xfId="28050" xr:uid="{00000000-0005-0000-0000-000070DC0000}"/>
    <cellStyle name="Обычный 7" xfId="28051" xr:uid="{00000000-0005-0000-0000-000071DC0000}"/>
    <cellStyle name="Обычный 7 10" xfId="28052" xr:uid="{00000000-0005-0000-0000-000072DC0000}"/>
    <cellStyle name="Обычный 7 10 2" xfId="56819" xr:uid="{00000000-0005-0000-0000-000073DC0000}"/>
    <cellStyle name="Обычный 7 11" xfId="28053" xr:uid="{00000000-0005-0000-0000-000074DC0000}"/>
    <cellStyle name="Обычный 7 11 2" xfId="63255" xr:uid="{00000000-0005-0000-0000-000075DC0000}"/>
    <cellStyle name="Обычный 7 11 3" xfId="63256" xr:uid="{00000000-0005-0000-0000-000076DC0000}"/>
    <cellStyle name="Обычный 7 12" xfId="28054" xr:uid="{00000000-0005-0000-0000-000077DC0000}"/>
    <cellStyle name="Обычный 7 12 2" xfId="63257" xr:uid="{00000000-0005-0000-0000-000078DC0000}"/>
    <cellStyle name="Обычный 7 12 3" xfId="63258" xr:uid="{00000000-0005-0000-0000-000079DC0000}"/>
    <cellStyle name="Обычный 7 13" xfId="56820" xr:uid="{00000000-0005-0000-0000-00007ADC0000}"/>
    <cellStyle name="Обычный 7 14" xfId="56821" xr:uid="{00000000-0005-0000-0000-00007BDC0000}"/>
    <cellStyle name="Обычный 7 15" xfId="56822" xr:uid="{00000000-0005-0000-0000-00007CDC0000}"/>
    <cellStyle name="Обычный 7 15 2" xfId="56823" xr:uid="{00000000-0005-0000-0000-00007DDC0000}"/>
    <cellStyle name="Обычный 7 16" xfId="56824" xr:uid="{00000000-0005-0000-0000-00007EDC0000}"/>
    <cellStyle name="Обычный 7 16 2" xfId="56825" xr:uid="{00000000-0005-0000-0000-00007FDC0000}"/>
    <cellStyle name="Обычный 7 17" xfId="56826" xr:uid="{00000000-0005-0000-0000-000080DC0000}"/>
    <cellStyle name="Обычный 7 17 2" xfId="56827" xr:uid="{00000000-0005-0000-0000-000081DC0000}"/>
    <cellStyle name="Обычный 7 18" xfId="56828" xr:uid="{00000000-0005-0000-0000-000082DC0000}"/>
    <cellStyle name="Обычный 7 18 2" xfId="56829" xr:uid="{00000000-0005-0000-0000-000083DC0000}"/>
    <cellStyle name="Обычный 7 19" xfId="56830" xr:uid="{00000000-0005-0000-0000-000084DC0000}"/>
    <cellStyle name="Обычный 7 197" xfId="56831" xr:uid="{00000000-0005-0000-0000-000085DC0000}"/>
    <cellStyle name="Обычный 7 2" xfId="28055" xr:uid="{00000000-0005-0000-0000-000086DC0000}"/>
    <cellStyle name="Обычный 7 2 10" xfId="28056" xr:uid="{00000000-0005-0000-0000-000087DC0000}"/>
    <cellStyle name="Обычный 7 2 10 2" xfId="63259" xr:uid="{00000000-0005-0000-0000-000088DC0000}"/>
    <cellStyle name="Обычный 7 2 10 3" xfId="63260" xr:uid="{00000000-0005-0000-0000-000089DC0000}"/>
    <cellStyle name="Обычный 7 2 11" xfId="28057" xr:uid="{00000000-0005-0000-0000-00008ADC0000}"/>
    <cellStyle name="Обычный 7 2 11 2" xfId="63261" xr:uid="{00000000-0005-0000-0000-00008BDC0000}"/>
    <cellStyle name="Обычный 7 2 11 3" xfId="63262" xr:uid="{00000000-0005-0000-0000-00008CDC0000}"/>
    <cellStyle name="Обычный 7 2 12" xfId="56832" xr:uid="{00000000-0005-0000-0000-00008DDC0000}"/>
    <cellStyle name="Обычный 7 2 13" xfId="56833" xr:uid="{00000000-0005-0000-0000-00008EDC0000}"/>
    <cellStyle name="Обычный 7 2 14" xfId="56834" xr:uid="{00000000-0005-0000-0000-00008FDC0000}"/>
    <cellStyle name="Обычный 7 2 15" xfId="56835" xr:uid="{00000000-0005-0000-0000-000090DC0000}"/>
    <cellStyle name="Обычный 7 2 16" xfId="56836" xr:uid="{00000000-0005-0000-0000-000091DC0000}"/>
    <cellStyle name="Обычный 7 2 17" xfId="56837" xr:uid="{00000000-0005-0000-0000-000092DC0000}"/>
    <cellStyle name="Обычный 7 2 18" xfId="56838" xr:uid="{00000000-0005-0000-0000-000093DC0000}"/>
    <cellStyle name="Обычный 7 2 19" xfId="56839" xr:uid="{00000000-0005-0000-0000-000094DC0000}"/>
    <cellStyle name="Обычный 7 2 2" xfId="28058" xr:uid="{00000000-0005-0000-0000-000095DC0000}"/>
    <cellStyle name="Обычный 7 2 2 2" xfId="28059" xr:uid="{00000000-0005-0000-0000-000096DC0000}"/>
    <cellStyle name="Обычный 7 2 2 2 2" xfId="56840" xr:uid="{00000000-0005-0000-0000-000097DC0000}"/>
    <cellStyle name="Обычный 7 2 2 2 3" xfId="56841" xr:uid="{00000000-0005-0000-0000-000098DC0000}"/>
    <cellStyle name="Обычный 7 2 2 3" xfId="56842" xr:uid="{00000000-0005-0000-0000-000099DC0000}"/>
    <cellStyle name="Обычный 7 2 2 4" xfId="56843" xr:uid="{00000000-0005-0000-0000-00009ADC0000}"/>
    <cellStyle name="Обычный 7 2 2_2013Прогноз" xfId="28060" xr:uid="{00000000-0005-0000-0000-00009BDC0000}"/>
    <cellStyle name="Обычный 7 2 20" xfId="56844" xr:uid="{00000000-0005-0000-0000-00009CDC0000}"/>
    <cellStyle name="Обычный 7 2 3" xfId="28061" xr:uid="{00000000-0005-0000-0000-00009DDC0000}"/>
    <cellStyle name="Обычный 7 2 3 2" xfId="28062" xr:uid="{00000000-0005-0000-0000-00009EDC0000}"/>
    <cellStyle name="Обычный 7 2 3 2 2" xfId="28063" xr:uid="{00000000-0005-0000-0000-00009FDC0000}"/>
    <cellStyle name="Обычный 7 2 3 2 3" xfId="28064" xr:uid="{00000000-0005-0000-0000-0000A0DC0000}"/>
    <cellStyle name="Обычный 7 2 3 2 3 2" xfId="63263" xr:uid="{00000000-0005-0000-0000-0000A1DC0000}"/>
    <cellStyle name="Обычный 7 2 3 2 3 3" xfId="63264" xr:uid="{00000000-0005-0000-0000-0000A2DC0000}"/>
    <cellStyle name="Обычный 7 2 3 2 4" xfId="63265" xr:uid="{00000000-0005-0000-0000-0000A3DC0000}"/>
    <cellStyle name="Обычный 7 2 3 2 5" xfId="63266" xr:uid="{00000000-0005-0000-0000-0000A4DC0000}"/>
    <cellStyle name="Обычный 7 2 3 2_2013Прогноз" xfId="28065" xr:uid="{00000000-0005-0000-0000-0000A5DC0000}"/>
    <cellStyle name="Обычный 7 2 3 3" xfId="28066" xr:uid="{00000000-0005-0000-0000-0000A6DC0000}"/>
    <cellStyle name="Обычный 7 2 3 4" xfId="28067" xr:uid="{00000000-0005-0000-0000-0000A7DC0000}"/>
    <cellStyle name="Обычный 7 2 3 4 2" xfId="63267" xr:uid="{00000000-0005-0000-0000-0000A8DC0000}"/>
    <cellStyle name="Обычный 7 2 3 4 3" xfId="63268" xr:uid="{00000000-0005-0000-0000-0000A9DC0000}"/>
    <cellStyle name="Обычный 7 2 3 5" xfId="63269" xr:uid="{00000000-0005-0000-0000-0000AADC0000}"/>
    <cellStyle name="Обычный 7 2 3 6" xfId="63270" xr:uid="{00000000-0005-0000-0000-0000ABDC0000}"/>
    <cellStyle name="Обычный 7 2 3_2013Прогноз" xfId="28068" xr:uid="{00000000-0005-0000-0000-0000ACDC0000}"/>
    <cellStyle name="Обычный 7 2 4" xfId="28069" xr:uid="{00000000-0005-0000-0000-0000ADDC0000}"/>
    <cellStyle name="Обычный 7 2 4 2" xfId="28070" xr:uid="{00000000-0005-0000-0000-0000AEDC0000}"/>
    <cellStyle name="Обычный 7 2 4 3" xfId="28071" xr:uid="{00000000-0005-0000-0000-0000AFDC0000}"/>
    <cellStyle name="Обычный 7 2 4 3 2" xfId="63271" xr:uid="{00000000-0005-0000-0000-0000B0DC0000}"/>
    <cellStyle name="Обычный 7 2 4 3 3" xfId="63272" xr:uid="{00000000-0005-0000-0000-0000B1DC0000}"/>
    <cellStyle name="Обычный 7 2 4 4" xfId="63273" xr:uid="{00000000-0005-0000-0000-0000B2DC0000}"/>
    <cellStyle name="Обычный 7 2 4 5" xfId="63274" xr:uid="{00000000-0005-0000-0000-0000B3DC0000}"/>
    <cellStyle name="Обычный 7 2 4_2013Прогноз" xfId="28072" xr:uid="{00000000-0005-0000-0000-0000B4DC0000}"/>
    <cellStyle name="Обычный 7 2 5" xfId="28073" xr:uid="{00000000-0005-0000-0000-0000B5DC0000}"/>
    <cellStyle name="Обычный 7 2 5 2" xfId="56845" xr:uid="{00000000-0005-0000-0000-0000B6DC0000}"/>
    <cellStyle name="Обычный 7 2 6" xfId="28074" xr:uid="{00000000-0005-0000-0000-0000B7DC0000}"/>
    <cellStyle name="Обычный 7 2 6 2" xfId="56846" xr:uid="{00000000-0005-0000-0000-0000B8DC0000}"/>
    <cellStyle name="Обычный 7 2 6 3" xfId="63275" xr:uid="{00000000-0005-0000-0000-0000B9DC0000}"/>
    <cellStyle name="Обычный 7 2 7" xfId="28075" xr:uid="{00000000-0005-0000-0000-0000BADC0000}"/>
    <cellStyle name="Обычный 7 2 7 2" xfId="56847" xr:uid="{00000000-0005-0000-0000-0000BBDC0000}"/>
    <cellStyle name="Обычный 7 2 7 3" xfId="56848" xr:uid="{00000000-0005-0000-0000-0000BCDC0000}"/>
    <cellStyle name="Обычный 7 2 7 4" xfId="56849" xr:uid="{00000000-0005-0000-0000-0000BDDC0000}"/>
    <cellStyle name="Обычный 7 2 8" xfId="28076" xr:uid="{00000000-0005-0000-0000-0000BEDC0000}"/>
    <cellStyle name="Обычный 7 2 8 2" xfId="63276" xr:uid="{00000000-0005-0000-0000-0000BFDC0000}"/>
    <cellStyle name="Обычный 7 2 8 3" xfId="63277" xr:uid="{00000000-0005-0000-0000-0000C0DC0000}"/>
    <cellStyle name="Обычный 7 2 9" xfId="28077" xr:uid="{00000000-0005-0000-0000-0000C1DC0000}"/>
    <cellStyle name="Обычный 7 2 9 2" xfId="63278" xr:uid="{00000000-0005-0000-0000-0000C2DC0000}"/>
    <cellStyle name="Обычный 7 2 9 3" xfId="63279" xr:uid="{00000000-0005-0000-0000-0000C3DC0000}"/>
    <cellStyle name="Обычный 7 2_2013Прогноз" xfId="28078" xr:uid="{00000000-0005-0000-0000-0000C4DC0000}"/>
    <cellStyle name="Обычный 7 20" xfId="56850" xr:uid="{00000000-0005-0000-0000-0000C5DC0000}"/>
    <cellStyle name="Обычный 7 21" xfId="56851" xr:uid="{00000000-0005-0000-0000-0000C6DC0000}"/>
    <cellStyle name="Обычный 7 22" xfId="56852" xr:uid="{00000000-0005-0000-0000-0000C7DC0000}"/>
    <cellStyle name="Обычный 7 23" xfId="56853" xr:uid="{00000000-0005-0000-0000-0000C8DC0000}"/>
    <cellStyle name="Обычный 7 24" xfId="56854" xr:uid="{00000000-0005-0000-0000-0000C9DC0000}"/>
    <cellStyle name="Обычный 7 25" xfId="56855" xr:uid="{00000000-0005-0000-0000-0000CADC0000}"/>
    <cellStyle name="Обычный 7 26" xfId="56856" xr:uid="{00000000-0005-0000-0000-0000CBDC0000}"/>
    <cellStyle name="Обычный 7 27" xfId="56857" xr:uid="{00000000-0005-0000-0000-0000CCDC0000}"/>
    <cellStyle name="Обычный 7 28" xfId="56858" xr:uid="{00000000-0005-0000-0000-0000CDDC0000}"/>
    <cellStyle name="Обычный 7 29" xfId="56859" xr:uid="{00000000-0005-0000-0000-0000CEDC0000}"/>
    <cellStyle name="Обычный 7 3" xfId="28079" xr:uid="{00000000-0005-0000-0000-0000CFDC0000}"/>
    <cellStyle name="Обычный 7 3 2" xfId="28080" xr:uid="{00000000-0005-0000-0000-0000D0DC0000}"/>
    <cellStyle name="Обычный 7 3 2 2" xfId="28081" xr:uid="{00000000-0005-0000-0000-0000D1DC0000}"/>
    <cellStyle name="Обычный 7 3 2 2 2" xfId="28082" xr:uid="{00000000-0005-0000-0000-0000D2DC0000}"/>
    <cellStyle name="Обычный 7 3 2 2 3" xfId="28083" xr:uid="{00000000-0005-0000-0000-0000D3DC0000}"/>
    <cellStyle name="Обычный 7 3 2 2 3 2" xfId="63280" xr:uid="{00000000-0005-0000-0000-0000D4DC0000}"/>
    <cellStyle name="Обычный 7 3 2 2 3 3" xfId="63281" xr:uid="{00000000-0005-0000-0000-0000D5DC0000}"/>
    <cellStyle name="Обычный 7 3 2 2 4" xfId="63282" xr:uid="{00000000-0005-0000-0000-0000D6DC0000}"/>
    <cellStyle name="Обычный 7 3 2 2 5" xfId="63283" xr:uid="{00000000-0005-0000-0000-0000D7DC0000}"/>
    <cellStyle name="Обычный 7 3 2 2_2013Прогноз" xfId="28084" xr:uid="{00000000-0005-0000-0000-0000D8DC0000}"/>
    <cellStyle name="Обычный 7 3 2 3" xfId="28085" xr:uid="{00000000-0005-0000-0000-0000D9DC0000}"/>
    <cellStyle name="Обычный 7 3 2 4" xfId="28086" xr:uid="{00000000-0005-0000-0000-0000DADC0000}"/>
    <cellStyle name="Обычный 7 3 2 4 2" xfId="63284" xr:uid="{00000000-0005-0000-0000-0000DBDC0000}"/>
    <cellStyle name="Обычный 7 3 2 4 3" xfId="63285" xr:uid="{00000000-0005-0000-0000-0000DCDC0000}"/>
    <cellStyle name="Обычный 7 3 2 5" xfId="63286" xr:uid="{00000000-0005-0000-0000-0000DDDC0000}"/>
    <cellStyle name="Обычный 7 3 2 6" xfId="63287" xr:uid="{00000000-0005-0000-0000-0000DEDC0000}"/>
    <cellStyle name="Обычный 7 3 2_2013Прогноз" xfId="28087" xr:uid="{00000000-0005-0000-0000-0000DFDC0000}"/>
    <cellStyle name="Обычный 7 3 3" xfId="28088" xr:uid="{00000000-0005-0000-0000-0000E0DC0000}"/>
    <cellStyle name="Обычный 7 3 3 2" xfId="28089" xr:uid="{00000000-0005-0000-0000-0000E1DC0000}"/>
    <cellStyle name="Обычный 7 3 3 2 2" xfId="56860" xr:uid="{00000000-0005-0000-0000-0000E2DC0000}"/>
    <cellStyle name="Обычный 7 3 3 2 3" xfId="56861" xr:uid="{00000000-0005-0000-0000-0000E3DC0000}"/>
    <cellStyle name="Обычный 7 3 3 3" xfId="28090" xr:uid="{00000000-0005-0000-0000-0000E4DC0000}"/>
    <cellStyle name="Обычный 7 3 3 3 2" xfId="63288" xr:uid="{00000000-0005-0000-0000-0000E5DC0000}"/>
    <cellStyle name="Обычный 7 3 3 3 3" xfId="63289" xr:uid="{00000000-0005-0000-0000-0000E6DC0000}"/>
    <cellStyle name="Обычный 7 3 3 4" xfId="63290" xr:uid="{00000000-0005-0000-0000-0000E7DC0000}"/>
    <cellStyle name="Обычный 7 3 3 5" xfId="63291" xr:uid="{00000000-0005-0000-0000-0000E8DC0000}"/>
    <cellStyle name="Обычный 7 3 3_2013Прогноз" xfId="28091" xr:uid="{00000000-0005-0000-0000-0000E9DC0000}"/>
    <cellStyle name="Обычный 7 3 4" xfId="28092" xr:uid="{00000000-0005-0000-0000-0000EADC0000}"/>
    <cellStyle name="Обычный 7 3 4 2" xfId="56862" xr:uid="{00000000-0005-0000-0000-0000EBDC0000}"/>
    <cellStyle name="Обычный 7 3 4 3" xfId="56863" xr:uid="{00000000-0005-0000-0000-0000ECDC0000}"/>
    <cellStyle name="Обычный 7 3 5" xfId="28093" xr:uid="{00000000-0005-0000-0000-0000EDDC0000}"/>
    <cellStyle name="Обычный 7 3 5 2" xfId="63292" xr:uid="{00000000-0005-0000-0000-0000EEDC0000}"/>
    <cellStyle name="Обычный 7 3 5 3" xfId="63293" xr:uid="{00000000-0005-0000-0000-0000EFDC0000}"/>
    <cellStyle name="Обычный 7 3 6" xfId="28094" xr:uid="{00000000-0005-0000-0000-0000F0DC0000}"/>
    <cellStyle name="Обычный 7 3 6 2" xfId="63294" xr:uid="{00000000-0005-0000-0000-0000F1DC0000}"/>
    <cellStyle name="Обычный 7 3 6 3" xfId="63295" xr:uid="{00000000-0005-0000-0000-0000F2DC0000}"/>
    <cellStyle name="Обычный 7 3_2013Прогноз" xfId="28095" xr:uid="{00000000-0005-0000-0000-0000F3DC0000}"/>
    <cellStyle name="Обычный 7 30" xfId="56864" xr:uid="{00000000-0005-0000-0000-0000F4DC0000}"/>
    <cellStyle name="Обычный 7 31" xfId="56865" xr:uid="{00000000-0005-0000-0000-0000F5DC0000}"/>
    <cellStyle name="Обычный 7 32" xfId="56866" xr:uid="{00000000-0005-0000-0000-0000F6DC0000}"/>
    <cellStyle name="Обычный 7 33" xfId="56867" xr:uid="{00000000-0005-0000-0000-0000F7DC0000}"/>
    <cellStyle name="Обычный 7 34" xfId="56868" xr:uid="{00000000-0005-0000-0000-0000F8DC0000}"/>
    <cellStyle name="Обычный 7 35" xfId="56869" xr:uid="{00000000-0005-0000-0000-0000F9DC0000}"/>
    <cellStyle name="Обычный 7 4" xfId="28096" xr:uid="{00000000-0005-0000-0000-0000FADC0000}"/>
    <cellStyle name="Обычный 7 4 2" xfId="28097" xr:uid="{00000000-0005-0000-0000-0000FBDC0000}"/>
    <cellStyle name="Обычный 7 4 2 2" xfId="28098" xr:uid="{00000000-0005-0000-0000-0000FCDC0000}"/>
    <cellStyle name="Обычный 7 4 2 2 2" xfId="56870" xr:uid="{00000000-0005-0000-0000-0000FDDC0000}"/>
    <cellStyle name="Обычный 7 4 2 2 3" xfId="56871" xr:uid="{00000000-0005-0000-0000-0000FEDC0000}"/>
    <cellStyle name="Обычный 7 4 2 3" xfId="28099" xr:uid="{00000000-0005-0000-0000-0000FFDC0000}"/>
    <cellStyle name="Обычный 7 4 2 3 2" xfId="63296" xr:uid="{00000000-0005-0000-0000-000000DD0000}"/>
    <cellStyle name="Обычный 7 4 2 3 3" xfId="63297" xr:uid="{00000000-0005-0000-0000-000001DD0000}"/>
    <cellStyle name="Обычный 7 4 2 4" xfId="63298" xr:uid="{00000000-0005-0000-0000-000002DD0000}"/>
    <cellStyle name="Обычный 7 4 2 5" xfId="63299" xr:uid="{00000000-0005-0000-0000-000003DD0000}"/>
    <cellStyle name="Обычный 7 4 2_2013Прогноз" xfId="28100" xr:uid="{00000000-0005-0000-0000-000004DD0000}"/>
    <cellStyle name="Обычный 7 4 3" xfId="28101" xr:uid="{00000000-0005-0000-0000-000005DD0000}"/>
    <cellStyle name="Обычный 7 4 3 2" xfId="56872" xr:uid="{00000000-0005-0000-0000-000006DD0000}"/>
    <cellStyle name="Обычный 7 4 3 2 2" xfId="56873" xr:uid="{00000000-0005-0000-0000-000007DD0000}"/>
    <cellStyle name="Обычный 7 4 3 2 3" xfId="56874" xr:uid="{00000000-0005-0000-0000-000008DD0000}"/>
    <cellStyle name="Обычный 7 4 4" xfId="28102" xr:uid="{00000000-0005-0000-0000-000009DD0000}"/>
    <cellStyle name="Обычный 7 4 4 2" xfId="56875" xr:uid="{00000000-0005-0000-0000-00000ADD0000}"/>
    <cellStyle name="Обычный 7 4 4 3" xfId="56876" xr:uid="{00000000-0005-0000-0000-00000BDD0000}"/>
    <cellStyle name="Обычный 7 4 5" xfId="28103" xr:uid="{00000000-0005-0000-0000-00000CDD0000}"/>
    <cellStyle name="Обычный 7 4 5 2" xfId="63300" xr:uid="{00000000-0005-0000-0000-00000DDD0000}"/>
    <cellStyle name="Обычный 7 4 5 3" xfId="63301" xr:uid="{00000000-0005-0000-0000-00000EDD0000}"/>
    <cellStyle name="Обычный 7 4 6" xfId="56877" xr:uid="{00000000-0005-0000-0000-00000FDD0000}"/>
    <cellStyle name="Обычный 7 4_2013Прогноз" xfId="28104" xr:uid="{00000000-0005-0000-0000-000010DD0000}"/>
    <cellStyle name="Обычный 7 5" xfId="28105" xr:uid="{00000000-0005-0000-0000-000011DD0000}"/>
    <cellStyle name="Обычный 7 5 2" xfId="28106" xr:uid="{00000000-0005-0000-0000-000012DD0000}"/>
    <cellStyle name="Обычный 7 5 2 2" xfId="56878" xr:uid="{00000000-0005-0000-0000-000013DD0000}"/>
    <cellStyle name="Обычный 7 5 2 2 2" xfId="56879" xr:uid="{00000000-0005-0000-0000-000014DD0000}"/>
    <cellStyle name="Обычный 7 5 2 2 3" xfId="56880" xr:uid="{00000000-0005-0000-0000-000015DD0000}"/>
    <cellStyle name="Обычный 7 5 2 3" xfId="56881" xr:uid="{00000000-0005-0000-0000-000016DD0000}"/>
    <cellStyle name="Обычный 7 5 3" xfId="28107" xr:uid="{00000000-0005-0000-0000-000017DD0000}"/>
    <cellStyle name="Обычный 7 5 3 2" xfId="56882" xr:uid="{00000000-0005-0000-0000-000018DD0000}"/>
    <cellStyle name="Обычный 7 5 3 2 2" xfId="56883" xr:uid="{00000000-0005-0000-0000-000019DD0000}"/>
    <cellStyle name="Обычный 7 5 3 2 3" xfId="56884" xr:uid="{00000000-0005-0000-0000-00001ADD0000}"/>
    <cellStyle name="Обычный 7 5 3 3" xfId="63302" xr:uid="{00000000-0005-0000-0000-00001BDD0000}"/>
    <cellStyle name="Обычный 7 5 4" xfId="28108" xr:uid="{00000000-0005-0000-0000-00001CDD0000}"/>
    <cellStyle name="Обычный 7 5 4 2" xfId="56885" xr:uid="{00000000-0005-0000-0000-00001DDD0000}"/>
    <cellStyle name="Обычный 7 5 4 3" xfId="56886" xr:uid="{00000000-0005-0000-0000-00001EDD0000}"/>
    <cellStyle name="Обычный 7 5 5" xfId="56887" xr:uid="{00000000-0005-0000-0000-00001FDD0000}"/>
    <cellStyle name="Обычный 7 5 6" xfId="56888" xr:uid="{00000000-0005-0000-0000-000020DD0000}"/>
    <cellStyle name="Обычный 7 5_2013Прогноз" xfId="28109" xr:uid="{00000000-0005-0000-0000-000021DD0000}"/>
    <cellStyle name="Обычный 7 6" xfId="28110" xr:uid="{00000000-0005-0000-0000-000022DD0000}"/>
    <cellStyle name="Обычный 7 6 2" xfId="28111" xr:uid="{00000000-0005-0000-0000-000023DD0000}"/>
    <cellStyle name="Обычный 7 6 2 2" xfId="56889" xr:uid="{00000000-0005-0000-0000-000024DD0000}"/>
    <cellStyle name="Обычный 7 6 2 2 2" xfId="56890" xr:uid="{00000000-0005-0000-0000-000025DD0000}"/>
    <cellStyle name="Обычный 7 6 2 2 3" xfId="56891" xr:uid="{00000000-0005-0000-0000-000026DD0000}"/>
    <cellStyle name="Обычный 7 6 2 3" xfId="56892" xr:uid="{00000000-0005-0000-0000-000027DD0000}"/>
    <cellStyle name="Обычный 7 6 3" xfId="56893" xr:uid="{00000000-0005-0000-0000-000028DD0000}"/>
    <cellStyle name="Обычный 7 6 3 2" xfId="56894" xr:uid="{00000000-0005-0000-0000-000029DD0000}"/>
    <cellStyle name="Обычный 7 6 3 2 2" xfId="56895" xr:uid="{00000000-0005-0000-0000-00002ADD0000}"/>
    <cellStyle name="Обычный 7 6 3 2 3" xfId="56896" xr:uid="{00000000-0005-0000-0000-00002BDD0000}"/>
    <cellStyle name="Обычный 7 6 4" xfId="56897" xr:uid="{00000000-0005-0000-0000-00002CDD0000}"/>
    <cellStyle name="Обычный 7 6 4 2" xfId="56898" xr:uid="{00000000-0005-0000-0000-00002DDD0000}"/>
    <cellStyle name="Обычный 7 6 4 3" xfId="56899" xr:uid="{00000000-0005-0000-0000-00002EDD0000}"/>
    <cellStyle name="Обычный 7 6 5" xfId="56900" xr:uid="{00000000-0005-0000-0000-00002FDD0000}"/>
    <cellStyle name="Обычный 7 6 6" xfId="56901" xr:uid="{00000000-0005-0000-0000-000030DD0000}"/>
    <cellStyle name="Обычный 7 7" xfId="28112" xr:uid="{00000000-0005-0000-0000-000031DD0000}"/>
    <cellStyle name="Обычный 7 7 2" xfId="56902" xr:uid="{00000000-0005-0000-0000-000032DD0000}"/>
    <cellStyle name="Обычный 7 7 2 2" xfId="56903" xr:uid="{00000000-0005-0000-0000-000033DD0000}"/>
    <cellStyle name="Обычный 7 7 2 2 2" xfId="56904" xr:uid="{00000000-0005-0000-0000-000034DD0000}"/>
    <cellStyle name="Обычный 7 7 2 2 3" xfId="56905" xr:uid="{00000000-0005-0000-0000-000035DD0000}"/>
    <cellStyle name="Обычный 7 7 3" xfId="56906" xr:uid="{00000000-0005-0000-0000-000036DD0000}"/>
    <cellStyle name="Обычный 7 7 3 2" xfId="56907" xr:uid="{00000000-0005-0000-0000-000037DD0000}"/>
    <cellStyle name="Обычный 7 7 3 3" xfId="56908" xr:uid="{00000000-0005-0000-0000-000038DD0000}"/>
    <cellStyle name="Обычный 7 7 4" xfId="56909" xr:uid="{00000000-0005-0000-0000-000039DD0000}"/>
    <cellStyle name="Обычный 7 8" xfId="28113" xr:uid="{00000000-0005-0000-0000-00003ADD0000}"/>
    <cellStyle name="Обычный 7 8 2" xfId="56910" xr:uid="{00000000-0005-0000-0000-00003BDD0000}"/>
    <cellStyle name="Обычный 7 8 2 2" xfId="56911" xr:uid="{00000000-0005-0000-0000-00003CDD0000}"/>
    <cellStyle name="Обычный 7 8 2 2 2" xfId="56912" xr:uid="{00000000-0005-0000-0000-00003DDD0000}"/>
    <cellStyle name="Обычный 7 8 2 2 3" xfId="56913" xr:uid="{00000000-0005-0000-0000-00003EDD0000}"/>
    <cellStyle name="Обычный 7 8 3" xfId="56914" xr:uid="{00000000-0005-0000-0000-00003FDD0000}"/>
    <cellStyle name="Обычный 7 8 3 2" xfId="56915" xr:uid="{00000000-0005-0000-0000-000040DD0000}"/>
    <cellStyle name="Обычный 7 8 3 3" xfId="56916" xr:uid="{00000000-0005-0000-0000-000041DD0000}"/>
    <cellStyle name="Обычный 7 8 4" xfId="56917" xr:uid="{00000000-0005-0000-0000-000042DD0000}"/>
    <cellStyle name="Обычный 7 9" xfId="28114" xr:uid="{00000000-0005-0000-0000-000043DD0000}"/>
    <cellStyle name="Обычный 7 9 2" xfId="56918" xr:uid="{00000000-0005-0000-0000-000044DD0000}"/>
    <cellStyle name="Обычный 7_2013Прогноз" xfId="28115" xr:uid="{00000000-0005-0000-0000-000045DD0000}"/>
    <cellStyle name="Обычный 70" xfId="28116" xr:uid="{00000000-0005-0000-0000-000046DD0000}"/>
    <cellStyle name="Обычный 70 2" xfId="29068" xr:uid="{00000000-0005-0000-0000-000047DD0000}"/>
    <cellStyle name="Обычный 71" xfId="28117" xr:uid="{00000000-0005-0000-0000-000048DD0000}"/>
    <cellStyle name="Обычный 71 2" xfId="56919" xr:uid="{00000000-0005-0000-0000-000049DD0000}"/>
    <cellStyle name="Обычный 72" xfId="28118" xr:uid="{00000000-0005-0000-0000-00004ADD0000}"/>
    <cellStyle name="Обычный 73" xfId="28119" xr:uid="{00000000-0005-0000-0000-00004BDD0000}"/>
    <cellStyle name="Обычный 74" xfId="29080" xr:uid="{00000000-0005-0000-0000-00004CDD0000}"/>
    <cellStyle name="Обычный 75" xfId="29081" xr:uid="{00000000-0005-0000-0000-00004DDD0000}"/>
    <cellStyle name="Обычный 76" xfId="56920" xr:uid="{00000000-0005-0000-0000-00004EDD0000}"/>
    <cellStyle name="Обычный 76 2" xfId="56921" xr:uid="{00000000-0005-0000-0000-00004FDD0000}"/>
    <cellStyle name="Обычный 77" xfId="56922" xr:uid="{00000000-0005-0000-0000-000050DD0000}"/>
    <cellStyle name="Обычный 77 2" xfId="56923" xr:uid="{00000000-0005-0000-0000-000051DD0000}"/>
    <cellStyle name="Обычный 78" xfId="56924" xr:uid="{00000000-0005-0000-0000-000052DD0000}"/>
    <cellStyle name="Обычный 79" xfId="56925" xr:uid="{00000000-0005-0000-0000-000053DD0000}"/>
    <cellStyle name="Обычный 8" xfId="28120" xr:uid="{00000000-0005-0000-0000-000054DD0000}"/>
    <cellStyle name="Обычный 8 10" xfId="28121" xr:uid="{00000000-0005-0000-0000-000055DD0000}"/>
    <cellStyle name="Обычный 8 10 2" xfId="56926" xr:uid="{00000000-0005-0000-0000-000056DD0000}"/>
    <cellStyle name="Обычный 8 10 3" xfId="56927" xr:uid="{00000000-0005-0000-0000-000057DD0000}"/>
    <cellStyle name="Обычный 8 11" xfId="28122" xr:uid="{00000000-0005-0000-0000-000058DD0000}"/>
    <cellStyle name="Обычный 8 12" xfId="28123" xr:uid="{00000000-0005-0000-0000-000059DD0000}"/>
    <cellStyle name="Обычный 8 13" xfId="28124" xr:uid="{00000000-0005-0000-0000-00005ADD0000}"/>
    <cellStyle name="Обычный 8 14" xfId="28125" xr:uid="{00000000-0005-0000-0000-00005BDD0000}"/>
    <cellStyle name="Обычный 8 15" xfId="56928" xr:uid="{00000000-0005-0000-0000-00005CDD0000}"/>
    <cellStyle name="Обычный 8 16" xfId="56929" xr:uid="{00000000-0005-0000-0000-00005DDD0000}"/>
    <cellStyle name="Обычный 8 17" xfId="56930" xr:uid="{00000000-0005-0000-0000-00005EDD0000}"/>
    <cellStyle name="Обычный 8 18" xfId="56931" xr:uid="{00000000-0005-0000-0000-00005FDD0000}"/>
    <cellStyle name="Обычный 8 19" xfId="56932" xr:uid="{00000000-0005-0000-0000-000060DD0000}"/>
    <cellStyle name="Обычный 8 2" xfId="28126" xr:uid="{00000000-0005-0000-0000-000061DD0000}"/>
    <cellStyle name="Обычный 8 2 2" xfId="28127" xr:uid="{00000000-0005-0000-0000-000062DD0000}"/>
    <cellStyle name="Обычный 8 2 2 2" xfId="56933" xr:uid="{00000000-0005-0000-0000-000063DD0000}"/>
    <cellStyle name="Обычный 8 2 2 3" xfId="56934" xr:uid="{00000000-0005-0000-0000-000064DD0000}"/>
    <cellStyle name="Обычный 8 2 3" xfId="28128" xr:uid="{00000000-0005-0000-0000-000065DD0000}"/>
    <cellStyle name="Обычный 8 2 3 2" xfId="28129" xr:uid="{00000000-0005-0000-0000-000066DD0000}"/>
    <cellStyle name="Обычный 8 2 3 2 2" xfId="28130" xr:uid="{00000000-0005-0000-0000-000067DD0000}"/>
    <cellStyle name="Обычный 8 2 3 2 2 2" xfId="28131" xr:uid="{00000000-0005-0000-0000-000068DD0000}"/>
    <cellStyle name="Обычный 8 2 3 2 2 3" xfId="28132" xr:uid="{00000000-0005-0000-0000-000069DD0000}"/>
    <cellStyle name="Обычный 8 2 3 2 2 3 2" xfId="63303" xr:uid="{00000000-0005-0000-0000-00006ADD0000}"/>
    <cellStyle name="Обычный 8 2 3 2 2 3 3" xfId="63304" xr:uid="{00000000-0005-0000-0000-00006BDD0000}"/>
    <cellStyle name="Обычный 8 2 3 2 2 4" xfId="63305" xr:uid="{00000000-0005-0000-0000-00006CDD0000}"/>
    <cellStyle name="Обычный 8 2 3 2 2 5" xfId="63306" xr:uid="{00000000-0005-0000-0000-00006DDD0000}"/>
    <cellStyle name="Обычный 8 2 3 2 2_2013Прогноз" xfId="28133" xr:uid="{00000000-0005-0000-0000-00006EDD0000}"/>
    <cellStyle name="Обычный 8 2 3 2 3" xfId="28134" xr:uid="{00000000-0005-0000-0000-00006FDD0000}"/>
    <cellStyle name="Обычный 8 2 3 2 4" xfId="28135" xr:uid="{00000000-0005-0000-0000-000070DD0000}"/>
    <cellStyle name="Обычный 8 2 3 2 4 2" xfId="63307" xr:uid="{00000000-0005-0000-0000-000071DD0000}"/>
    <cellStyle name="Обычный 8 2 3 2 4 3" xfId="63308" xr:uid="{00000000-0005-0000-0000-000072DD0000}"/>
    <cellStyle name="Обычный 8 2 3 2 5" xfId="63309" xr:uid="{00000000-0005-0000-0000-000073DD0000}"/>
    <cellStyle name="Обычный 8 2 3 2 6" xfId="63310" xr:uid="{00000000-0005-0000-0000-000074DD0000}"/>
    <cellStyle name="Обычный 8 2 3 2_2013Прогноз" xfId="28136" xr:uid="{00000000-0005-0000-0000-000075DD0000}"/>
    <cellStyle name="Обычный 8 2 3 3" xfId="28137" xr:uid="{00000000-0005-0000-0000-000076DD0000}"/>
    <cellStyle name="Обычный 8 2 3 3 2" xfId="28138" xr:uid="{00000000-0005-0000-0000-000077DD0000}"/>
    <cellStyle name="Обычный 8 2 3 3 3" xfId="28139" xr:uid="{00000000-0005-0000-0000-000078DD0000}"/>
    <cellStyle name="Обычный 8 2 3 3 3 2" xfId="63311" xr:uid="{00000000-0005-0000-0000-000079DD0000}"/>
    <cellStyle name="Обычный 8 2 3 3 3 3" xfId="63312" xr:uid="{00000000-0005-0000-0000-00007ADD0000}"/>
    <cellStyle name="Обычный 8 2 3 3 4" xfId="63313" xr:uid="{00000000-0005-0000-0000-00007BDD0000}"/>
    <cellStyle name="Обычный 8 2 3 3 5" xfId="63314" xr:uid="{00000000-0005-0000-0000-00007CDD0000}"/>
    <cellStyle name="Обычный 8 2 3 3_2013Прогноз" xfId="28140" xr:uid="{00000000-0005-0000-0000-00007DDD0000}"/>
    <cellStyle name="Обычный 8 2 3 4" xfId="28141" xr:uid="{00000000-0005-0000-0000-00007EDD0000}"/>
    <cellStyle name="Обычный 8 2 3 5" xfId="28142" xr:uid="{00000000-0005-0000-0000-00007FDD0000}"/>
    <cellStyle name="Обычный 8 2 3 5 2" xfId="63315" xr:uid="{00000000-0005-0000-0000-000080DD0000}"/>
    <cellStyle name="Обычный 8 2 3 5 3" xfId="63316" xr:uid="{00000000-0005-0000-0000-000081DD0000}"/>
    <cellStyle name="Обычный 8 2 3 6" xfId="63317" xr:uid="{00000000-0005-0000-0000-000082DD0000}"/>
    <cellStyle name="Обычный 8 2 3 7" xfId="63318" xr:uid="{00000000-0005-0000-0000-000083DD0000}"/>
    <cellStyle name="Обычный 8 2 3_2013Прогноз" xfId="28143" xr:uid="{00000000-0005-0000-0000-000084DD0000}"/>
    <cellStyle name="Обычный 8 2 4" xfId="28144" xr:uid="{00000000-0005-0000-0000-000085DD0000}"/>
    <cellStyle name="Обычный 8 2 4 2" xfId="28145" xr:uid="{00000000-0005-0000-0000-000086DD0000}"/>
    <cellStyle name="Обычный 8 2 4 2 2" xfId="28146" xr:uid="{00000000-0005-0000-0000-000087DD0000}"/>
    <cellStyle name="Обычный 8 2 4 2 3" xfId="28147" xr:uid="{00000000-0005-0000-0000-000088DD0000}"/>
    <cellStyle name="Обычный 8 2 4 2 3 2" xfId="63319" xr:uid="{00000000-0005-0000-0000-000089DD0000}"/>
    <cellStyle name="Обычный 8 2 4 2 3 3" xfId="63320" xr:uid="{00000000-0005-0000-0000-00008ADD0000}"/>
    <cellStyle name="Обычный 8 2 4 2 4" xfId="63321" xr:uid="{00000000-0005-0000-0000-00008BDD0000}"/>
    <cellStyle name="Обычный 8 2 4 2 5" xfId="63322" xr:uid="{00000000-0005-0000-0000-00008CDD0000}"/>
    <cellStyle name="Обычный 8 2 4 2_2013Прогноз" xfId="28148" xr:uid="{00000000-0005-0000-0000-00008DDD0000}"/>
    <cellStyle name="Обычный 8 2 4 3" xfId="28149" xr:uid="{00000000-0005-0000-0000-00008EDD0000}"/>
    <cellStyle name="Обычный 8 2 4 4" xfId="28150" xr:uid="{00000000-0005-0000-0000-00008FDD0000}"/>
    <cellStyle name="Обычный 8 2 4 4 2" xfId="63323" xr:uid="{00000000-0005-0000-0000-000090DD0000}"/>
    <cellStyle name="Обычный 8 2 4 4 3" xfId="63324" xr:uid="{00000000-0005-0000-0000-000091DD0000}"/>
    <cellStyle name="Обычный 8 2 4 5" xfId="63325" xr:uid="{00000000-0005-0000-0000-000092DD0000}"/>
    <cellStyle name="Обычный 8 2 4 6" xfId="63326" xr:uid="{00000000-0005-0000-0000-000093DD0000}"/>
    <cellStyle name="Обычный 8 2 4_2013Прогноз" xfId="28151" xr:uid="{00000000-0005-0000-0000-000094DD0000}"/>
    <cellStyle name="Обычный 8 2 5" xfId="28152" xr:uid="{00000000-0005-0000-0000-000095DD0000}"/>
    <cellStyle name="Обычный 8 2 5 2" xfId="28153" xr:uid="{00000000-0005-0000-0000-000096DD0000}"/>
    <cellStyle name="Обычный 8 2 5 3" xfId="28154" xr:uid="{00000000-0005-0000-0000-000097DD0000}"/>
    <cellStyle name="Обычный 8 2 5 3 2" xfId="63327" xr:uid="{00000000-0005-0000-0000-000098DD0000}"/>
    <cellStyle name="Обычный 8 2 5 3 3" xfId="63328" xr:uid="{00000000-0005-0000-0000-000099DD0000}"/>
    <cellStyle name="Обычный 8 2 5 4" xfId="63329" xr:uid="{00000000-0005-0000-0000-00009ADD0000}"/>
    <cellStyle name="Обычный 8 2 5 5" xfId="63330" xr:uid="{00000000-0005-0000-0000-00009BDD0000}"/>
    <cellStyle name="Обычный 8 2 5_2013Прогноз" xfId="28155" xr:uid="{00000000-0005-0000-0000-00009CDD0000}"/>
    <cellStyle name="Обычный 8 2 6" xfId="28156" xr:uid="{00000000-0005-0000-0000-00009DDD0000}"/>
    <cellStyle name="Обычный 8 2 6 2" xfId="63331" xr:uid="{00000000-0005-0000-0000-00009EDD0000}"/>
    <cellStyle name="Обычный 8 2 6 3" xfId="63332" xr:uid="{00000000-0005-0000-0000-00009FDD0000}"/>
    <cellStyle name="Обычный 8 2 7" xfId="28157" xr:uid="{00000000-0005-0000-0000-0000A0DD0000}"/>
    <cellStyle name="Обычный 8 2 7 2" xfId="63333" xr:uid="{00000000-0005-0000-0000-0000A1DD0000}"/>
    <cellStyle name="Обычный 8 2 7 3" xfId="63334" xr:uid="{00000000-0005-0000-0000-0000A2DD0000}"/>
    <cellStyle name="Обычный 8 2_2013Прогноз" xfId="28158" xr:uid="{00000000-0005-0000-0000-0000A3DD0000}"/>
    <cellStyle name="Обычный 8 20" xfId="56935" xr:uid="{00000000-0005-0000-0000-0000A4DD0000}"/>
    <cellStyle name="Обычный 8 21" xfId="56936" xr:uid="{00000000-0005-0000-0000-0000A5DD0000}"/>
    <cellStyle name="Обычный 8 22" xfId="56937" xr:uid="{00000000-0005-0000-0000-0000A6DD0000}"/>
    <cellStyle name="Обычный 8 3" xfId="28159" xr:uid="{00000000-0005-0000-0000-0000A7DD0000}"/>
    <cellStyle name="Обычный 8 3 2" xfId="28160" xr:uid="{00000000-0005-0000-0000-0000A8DD0000}"/>
    <cellStyle name="Обычный 8 3 2 2" xfId="56938" xr:uid="{00000000-0005-0000-0000-0000A9DD0000}"/>
    <cellStyle name="Обычный 8 3 2 2 2" xfId="56939" xr:uid="{00000000-0005-0000-0000-0000AADD0000}"/>
    <cellStyle name="Обычный 8 3 2 2 3" xfId="56940" xr:uid="{00000000-0005-0000-0000-0000ABDD0000}"/>
    <cellStyle name="Обычный 8 3 3" xfId="56941" xr:uid="{00000000-0005-0000-0000-0000ACDD0000}"/>
    <cellStyle name="Обычный 8 3 3 2" xfId="56942" xr:uid="{00000000-0005-0000-0000-0000ADDD0000}"/>
    <cellStyle name="Обычный 8 3 3 3" xfId="56943" xr:uid="{00000000-0005-0000-0000-0000AEDD0000}"/>
    <cellStyle name="Обычный 8 3 4" xfId="56944" xr:uid="{00000000-0005-0000-0000-0000AFDD0000}"/>
    <cellStyle name="Обычный 8 4" xfId="28161" xr:uid="{00000000-0005-0000-0000-0000B0DD0000}"/>
    <cellStyle name="Обычный 8 4 2" xfId="28162" xr:uid="{00000000-0005-0000-0000-0000B1DD0000}"/>
    <cellStyle name="Обычный 8 4 2 2" xfId="56945" xr:uid="{00000000-0005-0000-0000-0000B2DD0000}"/>
    <cellStyle name="Обычный 8 4 2 3" xfId="56946" xr:uid="{00000000-0005-0000-0000-0000B3DD0000}"/>
    <cellStyle name="Обычный 8 4 3" xfId="56947" xr:uid="{00000000-0005-0000-0000-0000B4DD0000}"/>
    <cellStyle name="Обычный 8 4_2013Прогноз" xfId="28163" xr:uid="{00000000-0005-0000-0000-0000B5DD0000}"/>
    <cellStyle name="Обычный 8 5" xfId="28164" xr:uid="{00000000-0005-0000-0000-0000B6DD0000}"/>
    <cellStyle name="Обычный 8 5 2" xfId="56948" xr:uid="{00000000-0005-0000-0000-0000B7DD0000}"/>
    <cellStyle name="Обычный 8 5 2 2" xfId="56949" xr:uid="{00000000-0005-0000-0000-0000B8DD0000}"/>
    <cellStyle name="Обычный 8 5 2 3" xfId="56950" xr:uid="{00000000-0005-0000-0000-0000B9DD0000}"/>
    <cellStyle name="Обычный 8 5 3" xfId="56951" xr:uid="{00000000-0005-0000-0000-0000BADD0000}"/>
    <cellStyle name="Обычный 8 6" xfId="28165" xr:uid="{00000000-0005-0000-0000-0000BBDD0000}"/>
    <cellStyle name="Обычный 8 6 2" xfId="56952" xr:uid="{00000000-0005-0000-0000-0000BCDD0000}"/>
    <cellStyle name="Обычный 8 6 2 2" xfId="56953" xr:uid="{00000000-0005-0000-0000-0000BDDD0000}"/>
    <cellStyle name="Обычный 8 6 2 3" xfId="56954" xr:uid="{00000000-0005-0000-0000-0000BEDD0000}"/>
    <cellStyle name="Обычный 8 6 3" xfId="56955" xr:uid="{00000000-0005-0000-0000-0000BFDD0000}"/>
    <cellStyle name="Обычный 8 7" xfId="28166" xr:uid="{00000000-0005-0000-0000-0000C0DD0000}"/>
    <cellStyle name="Обычный 8 7 2" xfId="56956" xr:uid="{00000000-0005-0000-0000-0000C1DD0000}"/>
    <cellStyle name="Обычный 8 7 2 2" xfId="56957" xr:uid="{00000000-0005-0000-0000-0000C2DD0000}"/>
    <cellStyle name="Обычный 8 7 2 3" xfId="56958" xr:uid="{00000000-0005-0000-0000-0000C3DD0000}"/>
    <cellStyle name="Обычный 8 7 3" xfId="56959" xr:uid="{00000000-0005-0000-0000-0000C4DD0000}"/>
    <cellStyle name="Обычный 8 8" xfId="28167" xr:uid="{00000000-0005-0000-0000-0000C5DD0000}"/>
    <cellStyle name="Обычный 8 8 2" xfId="56960" xr:uid="{00000000-0005-0000-0000-0000C6DD0000}"/>
    <cellStyle name="Обычный 8 8 2 2" xfId="56961" xr:uid="{00000000-0005-0000-0000-0000C7DD0000}"/>
    <cellStyle name="Обычный 8 8 2 3" xfId="56962" xr:uid="{00000000-0005-0000-0000-0000C8DD0000}"/>
    <cellStyle name="Обычный 8 8 3" xfId="56963" xr:uid="{00000000-0005-0000-0000-0000C9DD0000}"/>
    <cellStyle name="Обычный 8 9" xfId="28168" xr:uid="{00000000-0005-0000-0000-0000CADD0000}"/>
    <cellStyle name="Обычный 8 9 2" xfId="56964" xr:uid="{00000000-0005-0000-0000-0000CBDD0000}"/>
    <cellStyle name="Обычный 8_2014БП" xfId="28169" xr:uid="{00000000-0005-0000-0000-0000CCDD0000}"/>
    <cellStyle name="Обычный 80" xfId="63436" xr:uid="{00000000-0005-0000-0000-0000CDDD0000}"/>
    <cellStyle name="Обычный 80 2" xfId="56965" xr:uid="{00000000-0005-0000-0000-0000CEDD0000}"/>
    <cellStyle name="Обычный 81" xfId="63443" xr:uid="{F344FF30-3C10-41D0-82E1-758DC25F4654}"/>
    <cellStyle name="Обычный 82" xfId="63444" xr:uid="{48287D67-D823-4474-B40E-62D0B144C7AA}"/>
    <cellStyle name="Обычный 9" xfId="28170" xr:uid="{00000000-0005-0000-0000-0000CFDD0000}"/>
    <cellStyle name="Обычный 9 10" xfId="28171" xr:uid="{00000000-0005-0000-0000-0000D0DD0000}"/>
    <cellStyle name="Обычный 9 10 2" xfId="56966" xr:uid="{00000000-0005-0000-0000-0000D1DD0000}"/>
    <cellStyle name="Обычный 9 10 3" xfId="63335" xr:uid="{00000000-0005-0000-0000-0000D2DD0000}"/>
    <cellStyle name="Обычный 9 11" xfId="28172" xr:uid="{00000000-0005-0000-0000-0000D3DD0000}"/>
    <cellStyle name="Обычный 9 11 2" xfId="56967" xr:uid="{00000000-0005-0000-0000-0000D4DD0000}"/>
    <cellStyle name="Обычный 9 12" xfId="28173" xr:uid="{00000000-0005-0000-0000-0000D5DD0000}"/>
    <cellStyle name="Обычный 9 12 2" xfId="56968" xr:uid="{00000000-0005-0000-0000-0000D6DD0000}"/>
    <cellStyle name="Обычный 9 13" xfId="28174" xr:uid="{00000000-0005-0000-0000-0000D7DD0000}"/>
    <cellStyle name="Обычный 9 13 2" xfId="56969" xr:uid="{00000000-0005-0000-0000-0000D8DD0000}"/>
    <cellStyle name="Обычный 9 14" xfId="28175" xr:uid="{00000000-0005-0000-0000-0000D9DD0000}"/>
    <cellStyle name="Обычный 9 14 2" xfId="56970" xr:uid="{00000000-0005-0000-0000-0000DADD0000}"/>
    <cellStyle name="Обычный 9 15" xfId="56971" xr:uid="{00000000-0005-0000-0000-0000DBDD0000}"/>
    <cellStyle name="Обычный 9 15 2" xfId="56972" xr:uid="{00000000-0005-0000-0000-0000DCDD0000}"/>
    <cellStyle name="Обычный 9 16" xfId="56973" xr:uid="{00000000-0005-0000-0000-0000DDDD0000}"/>
    <cellStyle name="Обычный 9 16 2" xfId="56974" xr:uid="{00000000-0005-0000-0000-0000DEDD0000}"/>
    <cellStyle name="Обычный 9 17" xfId="56975" xr:uid="{00000000-0005-0000-0000-0000DFDD0000}"/>
    <cellStyle name="Обычный 9 17 2" xfId="56976" xr:uid="{00000000-0005-0000-0000-0000E0DD0000}"/>
    <cellStyle name="Обычный 9 18" xfId="56977" xr:uid="{00000000-0005-0000-0000-0000E1DD0000}"/>
    <cellStyle name="Обычный 9 18 2" xfId="56978" xr:uid="{00000000-0005-0000-0000-0000E2DD0000}"/>
    <cellStyle name="Обычный 9 19" xfId="56979" xr:uid="{00000000-0005-0000-0000-0000E3DD0000}"/>
    <cellStyle name="Обычный 9 19 2" xfId="56980" xr:uid="{00000000-0005-0000-0000-0000E4DD0000}"/>
    <cellStyle name="Обычный 9 2" xfId="28176" xr:uid="{00000000-0005-0000-0000-0000E5DD0000}"/>
    <cellStyle name="Обычный 9 2 10" xfId="56981" xr:uid="{00000000-0005-0000-0000-0000E6DD0000}"/>
    <cellStyle name="Обычный 9 2 2" xfId="28177" xr:uid="{00000000-0005-0000-0000-0000E7DD0000}"/>
    <cellStyle name="Обычный 9 2 2 2" xfId="56982" xr:uid="{00000000-0005-0000-0000-0000E8DD0000}"/>
    <cellStyle name="Обычный 9 2 2 3" xfId="56983" xr:uid="{00000000-0005-0000-0000-0000E9DD0000}"/>
    <cellStyle name="Обычный 9 2 3" xfId="28178" xr:uid="{00000000-0005-0000-0000-0000EADD0000}"/>
    <cellStyle name="Обычный 9 2 3 2" xfId="28179" xr:uid="{00000000-0005-0000-0000-0000EBDD0000}"/>
    <cellStyle name="Обычный 9 2 3 2 2" xfId="28180" xr:uid="{00000000-0005-0000-0000-0000ECDD0000}"/>
    <cellStyle name="Обычный 9 2 3 2 3" xfId="28181" xr:uid="{00000000-0005-0000-0000-0000EDDD0000}"/>
    <cellStyle name="Обычный 9 2 3 2 3 2" xfId="63336" xr:uid="{00000000-0005-0000-0000-0000EEDD0000}"/>
    <cellStyle name="Обычный 9 2 3 2 3 3" xfId="63337" xr:uid="{00000000-0005-0000-0000-0000EFDD0000}"/>
    <cellStyle name="Обычный 9 2 3 2 4" xfId="63338" xr:uid="{00000000-0005-0000-0000-0000F0DD0000}"/>
    <cellStyle name="Обычный 9 2 3 2 5" xfId="63339" xr:uid="{00000000-0005-0000-0000-0000F1DD0000}"/>
    <cellStyle name="Обычный 9 2 3 2_2013Прогноз" xfId="28182" xr:uid="{00000000-0005-0000-0000-0000F2DD0000}"/>
    <cellStyle name="Обычный 9 2 3 3" xfId="28183" xr:uid="{00000000-0005-0000-0000-0000F3DD0000}"/>
    <cellStyle name="Обычный 9 2 3 4" xfId="28184" xr:uid="{00000000-0005-0000-0000-0000F4DD0000}"/>
    <cellStyle name="Обычный 9 2 3 4 2" xfId="63340" xr:uid="{00000000-0005-0000-0000-0000F5DD0000}"/>
    <cellStyle name="Обычный 9 2 3 4 3" xfId="63341" xr:uid="{00000000-0005-0000-0000-0000F6DD0000}"/>
    <cellStyle name="Обычный 9 2 3 5" xfId="63342" xr:uid="{00000000-0005-0000-0000-0000F7DD0000}"/>
    <cellStyle name="Обычный 9 2 3 6" xfId="63343" xr:uid="{00000000-0005-0000-0000-0000F8DD0000}"/>
    <cellStyle name="Обычный 9 2 3_2013Прогноз" xfId="28185" xr:uid="{00000000-0005-0000-0000-0000F9DD0000}"/>
    <cellStyle name="Обычный 9 2 4" xfId="28186" xr:uid="{00000000-0005-0000-0000-0000FADD0000}"/>
    <cellStyle name="Обычный 9 2 4 2" xfId="28187" xr:uid="{00000000-0005-0000-0000-0000FBDD0000}"/>
    <cellStyle name="Обычный 9 2 4 3" xfId="28188" xr:uid="{00000000-0005-0000-0000-0000FCDD0000}"/>
    <cellStyle name="Обычный 9 2 4 3 2" xfId="63344" xr:uid="{00000000-0005-0000-0000-0000FDDD0000}"/>
    <cellStyle name="Обычный 9 2 4 3 3" xfId="63345" xr:uid="{00000000-0005-0000-0000-0000FEDD0000}"/>
    <cellStyle name="Обычный 9 2 4 4" xfId="63346" xr:uid="{00000000-0005-0000-0000-0000FFDD0000}"/>
    <cellStyle name="Обычный 9 2 4 5" xfId="63347" xr:uid="{00000000-0005-0000-0000-000000DE0000}"/>
    <cellStyle name="Обычный 9 2 4_2013Прогноз" xfId="28189" xr:uid="{00000000-0005-0000-0000-000001DE0000}"/>
    <cellStyle name="Обычный 9 2 5" xfId="28190" xr:uid="{00000000-0005-0000-0000-000002DE0000}"/>
    <cellStyle name="Обычный 9 2 6" xfId="28191" xr:uid="{00000000-0005-0000-0000-000003DE0000}"/>
    <cellStyle name="Обычный 9 2 7" xfId="28192" xr:uid="{00000000-0005-0000-0000-000004DE0000}"/>
    <cellStyle name="Обычный 9 2 8" xfId="28193" xr:uid="{00000000-0005-0000-0000-000005DE0000}"/>
    <cellStyle name="Обычный 9 2 8 2" xfId="63348" xr:uid="{00000000-0005-0000-0000-000006DE0000}"/>
    <cellStyle name="Обычный 9 2 8 3" xfId="63349" xr:uid="{00000000-0005-0000-0000-000007DE0000}"/>
    <cellStyle name="Обычный 9 2 9" xfId="28194" xr:uid="{00000000-0005-0000-0000-000008DE0000}"/>
    <cellStyle name="Обычный 9 2 9 2" xfId="63350" xr:uid="{00000000-0005-0000-0000-000009DE0000}"/>
    <cellStyle name="Обычный 9 2 9 3" xfId="63351" xr:uid="{00000000-0005-0000-0000-00000ADE0000}"/>
    <cellStyle name="Обычный 9 2_2013Прогноз" xfId="28195" xr:uid="{00000000-0005-0000-0000-00000BDE0000}"/>
    <cellStyle name="Обычный 9 20" xfId="56984" xr:uid="{00000000-0005-0000-0000-00000CDE0000}"/>
    <cellStyle name="Обычный 9 20 2" xfId="56985" xr:uid="{00000000-0005-0000-0000-00000DDE0000}"/>
    <cellStyle name="Обычный 9 21" xfId="56986" xr:uid="{00000000-0005-0000-0000-00000EDE0000}"/>
    <cellStyle name="Обычный 9 21 2" xfId="56987" xr:uid="{00000000-0005-0000-0000-00000FDE0000}"/>
    <cellStyle name="Обычный 9 22" xfId="56988" xr:uid="{00000000-0005-0000-0000-000010DE0000}"/>
    <cellStyle name="Обычный 9 23" xfId="56989" xr:uid="{00000000-0005-0000-0000-000011DE0000}"/>
    <cellStyle name="Обычный 9 24" xfId="56990" xr:uid="{00000000-0005-0000-0000-000012DE0000}"/>
    <cellStyle name="Обычный 9 25" xfId="56991" xr:uid="{00000000-0005-0000-0000-000013DE0000}"/>
    <cellStyle name="Обычный 9 26" xfId="56992" xr:uid="{00000000-0005-0000-0000-000014DE0000}"/>
    <cellStyle name="Обычный 9 27" xfId="56993" xr:uid="{00000000-0005-0000-0000-000015DE0000}"/>
    <cellStyle name="Обычный 9 28" xfId="56994" xr:uid="{00000000-0005-0000-0000-000016DE0000}"/>
    <cellStyle name="Обычный 9 29" xfId="56995" xr:uid="{00000000-0005-0000-0000-000017DE0000}"/>
    <cellStyle name="Обычный 9 3" xfId="28196" xr:uid="{00000000-0005-0000-0000-000018DE0000}"/>
    <cellStyle name="Обычный 9 3 2" xfId="28197" xr:uid="{00000000-0005-0000-0000-000019DE0000}"/>
    <cellStyle name="Обычный 9 3 2 2" xfId="28198" xr:uid="{00000000-0005-0000-0000-00001ADE0000}"/>
    <cellStyle name="Обычный 9 3 2 2 2" xfId="56996" xr:uid="{00000000-0005-0000-0000-00001BDE0000}"/>
    <cellStyle name="Обычный 9 3 2 2 3" xfId="56997" xr:uid="{00000000-0005-0000-0000-00001CDE0000}"/>
    <cellStyle name="Обычный 9 3 2 3" xfId="28199" xr:uid="{00000000-0005-0000-0000-00001DDE0000}"/>
    <cellStyle name="Обычный 9 3 2 3 2" xfId="63352" xr:uid="{00000000-0005-0000-0000-00001EDE0000}"/>
    <cellStyle name="Обычный 9 3 2 3 3" xfId="63353" xr:uid="{00000000-0005-0000-0000-00001FDE0000}"/>
    <cellStyle name="Обычный 9 3 2 4" xfId="63354" xr:uid="{00000000-0005-0000-0000-000020DE0000}"/>
    <cellStyle name="Обычный 9 3 2 5" xfId="63355" xr:uid="{00000000-0005-0000-0000-000021DE0000}"/>
    <cellStyle name="Обычный 9 3 2_2013Прогноз" xfId="28200" xr:uid="{00000000-0005-0000-0000-000022DE0000}"/>
    <cellStyle name="Обычный 9 3 3" xfId="28201" xr:uid="{00000000-0005-0000-0000-000023DE0000}"/>
    <cellStyle name="Обычный 9 3 3 2" xfId="56998" xr:uid="{00000000-0005-0000-0000-000024DE0000}"/>
    <cellStyle name="Обычный 9 3 3 3" xfId="56999" xr:uid="{00000000-0005-0000-0000-000025DE0000}"/>
    <cellStyle name="Обычный 9 3 4" xfId="28202" xr:uid="{00000000-0005-0000-0000-000026DE0000}"/>
    <cellStyle name="Обычный 9 3 4 2" xfId="63356" xr:uid="{00000000-0005-0000-0000-000027DE0000}"/>
    <cellStyle name="Обычный 9 3 4 3" xfId="63357" xr:uid="{00000000-0005-0000-0000-000028DE0000}"/>
    <cellStyle name="Обычный 9 3 5" xfId="28203" xr:uid="{00000000-0005-0000-0000-000029DE0000}"/>
    <cellStyle name="Обычный 9 3 5 2" xfId="63358" xr:uid="{00000000-0005-0000-0000-00002ADE0000}"/>
    <cellStyle name="Обычный 9 3 5 3" xfId="63359" xr:uid="{00000000-0005-0000-0000-00002BDE0000}"/>
    <cellStyle name="Обычный 9 3_2013Прогноз" xfId="28204" xr:uid="{00000000-0005-0000-0000-00002CDE0000}"/>
    <cellStyle name="Обычный 9 30" xfId="57000" xr:uid="{00000000-0005-0000-0000-00002DDE0000}"/>
    <cellStyle name="Обычный 9 31" xfId="57001" xr:uid="{00000000-0005-0000-0000-00002EDE0000}"/>
    <cellStyle name="Обычный 9 32" xfId="57002" xr:uid="{00000000-0005-0000-0000-00002FDE0000}"/>
    <cellStyle name="Обычный 9 33" xfId="57003" xr:uid="{00000000-0005-0000-0000-000030DE0000}"/>
    <cellStyle name="Обычный 9 34" xfId="57004" xr:uid="{00000000-0005-0000-0000-000031DE0000}"/>
    <cellStyle name="Обычный 9 35" xfId="57005" xr:uid="{00000000-0005-0000-0000-000032DE0000}"/>
    <cellStyle name="Обычный 9 36" xfId="57006" xr:uid="{00000000-0005-0000-0000-000033DE0000}"/>
    <cellStyle name="Обычный 9 37" xfId="57007" xr:uid="{00000000-0005-0000-0000-000034DE0000}"/>
    <cellStyle name="Обычный 9 38" xfId="57008" xr:uid="{00000000-0005-0000-0000-000035DE0000}"/>
    <cellStyle name="Обычный 9 39" xfId="57009" xr:uid="{00000000-0005-0000-0000-000036DE0000}"/>
    <cellStyle name="Обычный 9 4" xfId="28205" xr:uid="{00000000-0005-0000-0000-000037DE0000}"/>
    <cellStyle name="Обычный 9 4 2" xfId="28206" xr:uid="{00000000-0005-0000-0000-000038DE0000}"/>
    <cellStyle name="Обычный 9 4 2 2" xfId="57010" xr:uid="{00000000-0005-0000-0000-000039DE0000}"/>
    <cellStyle name="Обычный 9 4 2 3" xfId="57011" xr:uid="{00000000-0005-0000-0000-00003ADE0000}"/>
    <cellStyle name="Обычный 9 4 3" xfId="28207" xr:uid="{00000000-0005-0000-0000-00003BDE0000}"/>
    <cellStyle name="Обычный 9 4 3 2" xfId="63360" xr:uid="{00000000-0005-0000-0000-00003CDE0000}"/>
    <cellStyle name="Обычный 9 4 3 3" xfId="63361" xr:uid="{00000000-0005-0000-0000-00003DDE0000}"/>
    <cellStyle name="Обычный 9 4 4" xfId="28208" xr:uid="{00000000-0005-0000-0000-00003EDE0000}"/>
    <cellStyle name="Обычный 9 4 4 2" xfId="63362" xr:uid="{00000000-0005-0000-0000-00003FDE0000}"/>
    <cellStyle name="Обычный 9 4 4 3" xfId="63363" xr:uid="{00000000-0005-0000-0000-000040DE0000}"/>
    <cellStyle name="Обычный 9 4_2013Прогноз" xfId="28209" xr:uid="{00000000-0005-0000-0000-000041DE0000}"/>
    <cellStyle name="Обычный 9 40" xfId="57012" xr:uid="{00000000-0005-0000-0000-000042DE0000}"/>
    <cellStyle name="Обычный 9 41" xfId="57013" xr:uid="{00000000-0005-0000-0000-000043DE0000}"/>
    <cellStyle name="Обычный 9 42" xfId="57014" xr:uid="{00000000-0005-0000-0000-000044DE0000}"/>
    <cellStyle name="Обычный 9 43" xfId="57015" xr:uid="{00000000-0005-0000-0000-000045DE0000}"/>
    <cellStyle name="Обычный 9 44" xfId="57016" xr:uid="{00000000-0005-0000-0000-000046DE0000}"/>
    <cellStyle name="Обычный 9 45" xfId="57017" xr:uid="{00000000-0005-0000-0000-000047DE0000}"/>
    <cellStyle name="Обычный 9 46" xfId="57018" xr:uid="{00000000-0005-0000-0000-000048DE0000}"/>
    <cellStyle name="Обычный 9 47" xfId="57019" xr:uid="{00000000-0005-0000-0000-000049DE0000}"/>
    <cellStyle name="Обычный 9 48" xfId="57020" xr:uid="{00000000-0005-0000-0000-00004ADE0000}"/>
    <cellStyle name="Обычный 9 49" xfId="57021" xr:uid="{00000000-0005-0000-0000-00004BDE0000}"/>
    <cellStyle name="Обычный 9 5" xfId="28210" xr:uid="{00000000-0005-0000-0000-00004CDE0000}"/>
    <cellStyle name="Обычный 9 5 2" xfId="28211" xr:uid="{00000000-0005-0000-0000-00004DDE0000}"/>
    <cellStyle name="Обычный 9 5 2 2" xfId="57022" xr:uid="{00000000-0005-0000-0000-00004EDE0000}"/>
    <cellStyle name="Обычный 9 5 2 3" xfId="57023" xr:uid="{00000000-0005-0000-0000-00004FDE0000}"/>
    <cellStyle name="Обычный 9 5 3" xfId="28212" xr:uid="{00000000-0005-0000-0000-000050DE0000}"/>
    <cellStyle name="Обычный 9 5 3 2" xfId="63364" xr:uid="{00000000-0005-0000-0000-000051DE0000}"/>
    <cellStyle name="Обычный 9 5 3 3" xfId="63365" xr:uid="{00000000-0005-0000-0000-000052DE0000}"/>
    <cellStyle name="Обычный 9 50" xfId="57024" xr:uid="{00000000-0005-0000-0000-000053DE0000}"/>
    <cellStyle name="Обычный 9 51" xfId="57025" xr:uid="{00000000-0005-0000-0000-000054DE0000}"/>
    <cellStyle name="Обычный 9 52" xfId="57026" xr:uid="{00000000-0005-0000-0000-000055DE0000}"/>
    <cellStyle name="Обычный 9 53" xfId="57027" xr:uid="{00000000-0005-0000-0000-000056DE0000}"/>
    <cellStyle name="Обычный 9 54" xfId="57028" xr:uid="{00000000-0005-0000-0000-000057DE0000}"/>
    <cellStyle name="Обычный 9 55" xfId="57029" xr:uid="{00000000-0005-0000-0000-000058DE0000}"/>
    <cellStyle name="Обычный 9 56" xfId="57030" xr:uid="{00000000-0005-0000-0000-000059DE0000}"/>
    <cellStyle name="Обычный 9 56 2" xfId="57031" xr:uid="{00000000-0005-0000-0000-00005ADE0000}"/>
    <cellStyle name="Обычный 9 56 3" xfId="57032" xr:uid="{00000000-0005-0000-0000-00005BDE0000}"/>
    <cellStyle name="Обычный 9 6" xfId="28213" xr:uid="{00000000-0005-0000-0000-00005CDE0000}"/>
    <cellStyle name="Обычный 9 6 2" xfId="28214" xr:uid="{00000000-0005-0000-0000-00005DDE0000}"/>
    <cellStyle name="Обычный 9 6 2 2" xfId="57033" xr:uid="{00000000-0005-0000-0000-00005EDE0000}"/>
    <cellStyle name="Обычный 9 6 2 3" xfId="57034" xr:uid="{00000000-0005-0000-0000-00005FDE0000}"/>
    <cellStyle name="Обычный 9 6 3" xfId="28215" xr:uid="{00000000-0005-0000-0000-000060DE0000}"/>
    <cellStyle name="Обычный 9 6 3 2" xfId="63366" xr:uid="{00000000-0005-0000-0000-000061DE0000}"/>
    <cellStyle name="Обычный 9 6 3 3" xfId="63367" xr:uid="{00000000-0005-0000-0000-000062DE0000}"/>
    <cellStyle name="Обычный 9 7" xfId="28216" xr:uid="{00000000-0005-0000-0000-000063DE0000}"/>
    <cellStyle name="Обычный 9 7 2" xfId="57035" xr:uid="{00000000-0005-0000-0000-000064DE0000}"/>
    <cellStyle name="Обычный 9 7 2 2" xfId="57036" xr:uid="{00000000-0005-0000-0000-000065DE0000}"/>
    <cellStyle name="Обычный 9 7 2 3" xfId="57037" xr:uid="{00000000-0005-0000-0000-000066DE0000}"/>
    <cellStyle name="Обычный 9 7 3" xfId="63368" xr:uid="{00000000-0005-0000-0000-000067DE0000}"/>
    <cellStyle name="Обычный 9 8" xfId="28217" xr:uid="{00000000-0005-0000-0000-000068DE0000}"/>
    <cellStyle name="Обычный 9 8 2" xfId="57038" xr:uid="{00000000-0005-0000-0000-000069DE0000}"/>
    <cellStyle name="Обычный 9 8 2 2" xfId="57039" xr:uid="{00000000-0005-0000-0000-00006ADE0000}"/>
    <cellStyle name="Обычный 9 8 2 3" xfId="57040" xr:uid="{00000000-0005-0000-0000-00006BDE0000}"/>
    <cellStyle name="Обычный 9 8 3" xfId="63369" xr:uid="{00000000-0005-0000-0000-00006CDE0000}"/>
    <cellStyle name="Обычный 9 9" xfId="28218" xr:uid="{00000000-0005-0000-0000-00006DDE0000}"/>
    <cellStyle name="Обычный 9 9 2" xfId="57041" xr:uid="{00000000-0005-0000-0000-00006EDE0000}"/>
    <cellStyle name="Обычный 9 9 2 2" xfId="57042" xr:uid="{00000000-0005-0000-0000-00006FDE0000}"/>
    <cellStyle name="Обычный 9 9 2 3" xfId="57043" xr:uid="{00000000-0005-0000-0000-000070DE0000}"/>
    <cellStyle name="Обычный 9 9 3" xfId="63370" xr:uid="{00000000-0005-0000-0000-000071DE0000}"/>
    <cellStyle name="Обычный 9_2014БП" xfId="28219" xr:uid="{00000000-0005-0000-0000-000072DE0000}"/>
    <cellStyle name="Обычный 95" xfId="57044" xr:uid="{00000000-0005-0000-0000-000073DE0000}"/>
    <cellStyle name="Обычный 95 2" xfId="57045" xr:uid="{00000000-0005-0000-0000-000074DE0000}"/>
    <cellStyle name="Обычный 95 2 2" xfId="57046" xr:uid="{00000000-0005-0000-0000-000075DE0000}"/>
    <cellStyle name="Обычный 95 2 3" xfId="57047" xr:uid="{00000000-0005-0000-0000-000076DE0000}"/>
    <cellStyle name="Обычный_Severstal 295HR Расчет произв на раз самосвалы" xfId="2" xr:uid="{00000000-0005-0000-0000-000078DE0000}"/>
    <cellStyle name="Обычный_Карточка. Балансировка АС-2009, 06.06.08-факт.КТГ 2 2" xfId="63434" xr:uid="{00000000-0005-0000-0000-000079DE0000}"/>
    <cellStyle name="Обычный_оборудование 2007 (2)" xfId="28220" xr:uid="{00000000-0005-0000-0000-00007CDE0000}"/>
    <cellStyle name="Обычный_Показатели исп оборуд" xfId="63447" xr:uid="{76EDF48C-C85B-47AC-8AF8-4E2D51ECBB8A}"/>
    <cellStyle name="Обычный_Приложение 5_Карточка инвестиционного проекта" xfId="1" xr:uid="{00000000-0005-0000-0000-00007EDE0000}"/>
    <cellStyle name="Обычный_Приложение 6.  Карточка  и План управления проектом, 21 мар.07" xfId="62660" xr:uid="{00000000-0005-0000-0000-00007FDE0000}"/>
    <cellStyle name="Обычный_Расчет 1 вариант (в БП с внеш фин)" xfId="29067" xr:uid="{00000000-0005-0000-0000-000080DE0000}"/>
    <cellStyle name="Обычный_Расчет 1 вариант (в БП с внеш фин) 2" xfId="63445" xr:uid="{D3215A62-6B12-4D60-B831-39837BF9F674}"/>
    <cellStyle name="Обычный_Расчет производительности" xfId="28221" xr:uid="{00000000-0005-0000-0000-000081DE0000}"/>
    <cellStyle name="Плохой 10" xfId="57048" xr:uid="{00000000-0005-0000-0000-000082DE0000}"/>
    <cellStyle name="Плохой 10 2" xfId="57049" xr:uid="{00000000-0005-0000-0000-000083DE0000}"/>
    <cellStyle name="Плохой 10 2 2" xfId="57050" xr:uid="{00000000-0005-0000-0000-000084DE0000}"/>
    <cellStyle name="Плохой 10 2 3" xfId="57051" xr:uid="{00000000-0005-0000-0000-000085DE0000}"/>
    <cellStyle name="Плохой 11" xfId="57052" xr:uid="{00000000-0005-0000-0000-000086DE0000}"/>
    <cellStyle name="Плохой 11 2" xfId="57053" xr:uid="{00000000-0005-0000-0000-000087DE0000}"/>
    <cellStyle name="Плохой 11 2 2" xfId="57054" xr:uid="{00000000-0005-0000-0000-000088DE0000}"/>
    <cellStyle name="Плохой 11 2 3" xfId="57055" xr:uid="{00000000-0005-0000-0000-000089DE0000}"/>
    <cellStyle name="Плохой 12" xfId="57056" xr:uid="{00000000-0005-0000-0000-00008ADE0000}"/>
    <cellStyle name="Плохой 12 2" xfId="57057" xr:uid="{00000000-0005-0000-0000-00008BDE0000}"/>
    <cellStyle name="Плохой 12 2 2" xfId="57058" xr:uid="{00000000-0005-0000-0000-00008CDE0000}"/>
    <cellStyle name="Плохой 12 2 3" xfId="57059" xr:uid="{00000000-0005-0000-0000-00008DDE0000}"/>
    <cellStyle name="Плохой 13" xfId="57060" xr:uid="{00000000-0005-0000-0000-00008EDE0000}"/>
    <cellStyle name="Плохой 13 2" xfId="57061" xr:uid="{00000000-0005-0000-0000-00008FDE0000}"/>
    <cellStyle name="Плохой 13 2 2" xfId="57062" xr:uid="{00000000-0005-0000-0000-000090DE0000}"/>
    <cellStyle name="Плохой 13 2 3" xfId="57063" xr:uid="{00000000-0005-0000-0000-000091DE0000}"/>
    <cellStyle name="Плохой 14" xfId="57064" xr:uid="{00000000-0005-0000-0000-000092DE0000}"/>
    <cellStyle name="Плохой 14 2" xfId="57065" xr:uid="{00000000-0005-0000-0000-000093DE0000}"/>
    <cellStyle name="Плохой 14 2 2" xfId="57066" xr:uid="{00000000-0005-0000-0000-000094DE0000}"/>
    <cellStyle name="Плохой 14 2 3" xfId="57067" xr:uid="{00000000-0005-0000-0000-000095DE0000}"/>
    <cellStyle name="Плохой 15" xfId="57068" xr:uid="{00000000-0005-0000-0000-000096DE0000}"/>
    <cellStyle name="Плохой 15 2" xfId="57069" xr:uid="{00000000-0005-0000-0000-000097DE0000}"/>
    <cellStyle name="Плохой 15 2 2" xfId="57070" xr:uid="{00000000-0005-0000-0000-000098DE0000}"/>
    <cellStyle name="Плохой 15 2 3" xfId="57071" xr:uid="{00000000-0005-0000-0000-000099DE0000}"/>
    <cellStyle name="Плохой 16" xfId="57072" xr:uid="{00000000-0005-0000-0000-00009ADE0000}"/>
    <cellStyle name="Плохой 16 2" xfId="57073" xr:uid="{00000000-0005-0000-0000-00009BDE0000}"/>
    <cellStyle name="Плохой 16 2 2" xfId="57074" xr:uid="{00000000-0005-0000-0000-00009CDE0000}"/>
    <cellStyle name="Плохой 16 2 3" xfId="57075" xr:uid="{00000000-0005-0000-0000-00009DDE0000}"/>
    <cellStyle name="Плохой 17" xfId="57076" xr:uid="{00000000-0005-0000-0000-00009EDE0000}"/>
    <cellStyle name="Плохой 17 2" xfId="57077" xr:uid="{00000000-0005-0000-0000-00009FDE0000}"/>
    <cellStyle name="Плохой 17 2 2" xfId="57078" xr:uid="{00000000-0005-0000-0000-0000A0DE0000}"/>
    <cellStyle name="Плохой 17 2 3" xfId="57079" xr:uid="{00000000-0005-0000-0000-0000A1DE0000}"/>
    <cellStyle name="Плохой 18" xfId="57080" xr:uid="{00000000-0005-0000-0000-0000A2DE0000}"/>
    <cellStyle name="Плохой 18 2" xfId="57081" xr:uid="{00000000-0005-0000-0000-0000A3DE0000}"/>
    <cellStyle name="Плохой 18 2 2" xfId="57082" xr:uid="{00000000-0005-0000-0000-0000A4DE0000}"/>
    <cellStyle name="Плохой 18 2 3" xfId="57083" xr:uid="{00000000-0005-0000-0000-0000A5DE0000}"/>
    <cellStyle name="Плохой 19" xfId="57084" xr:uid="{00000000-0005-0000-0000-0000A6DE0000}"/>
    <cellStyle name="Плохой 19 2" xfId="57085" xr:uid="{00000000-0005-0000-0000-0000A7DE0000}"/>
    <cellStyle name="Плохой 19 2 2" xfId="57086" xr:uid="{00000000-0005-0000-0000-0000A8DE0000}"/>
    <cellStyle name="Плохой 19 2 3" xfId="57087" xr:uid="{00000000-0005-0000-0000-0000A9DE0000}"/>
    <cellStyle name="Плохой 2" xfId="28222" xr:uid="{00000000-0005-0000-0000-0000AADE0000}"/>
    <cellStyle name="Плохой 2 2" xfId="28223" xr:uid="{00000000-0005-0000-0000-0000ABDE0000}"/>
    <cellStyle name="Плохой 2 2 2" xfId="57088" xr:uid="{00000000-0005-0000-0000-0000ACDE0000}"/>
    <cellStyle name="Плохой 2 2 3" xfId="57089" xr:uid="{00000000-0005-0000-0000-0000ADDE0000}"/>
    <cellStyle name="Плохой 2 3" xfId="28224" xr:uid="{00000000-0005-0000-0000-0000AEDE0000}"/>
    <cellStyle name="Плохой 2 4" xfId="57090" xr:uid="{00000000-0005-0000-0000-0000AFDE0000}"/>
    <cellStyle name="Плохой 2_2014БП" xfId="28225" xr:uid="{00000000-0005-0000-0000-0000B0DE0000}"/>
    <cellStyle name="Плохой 20" xfId="57091" xr:uid="{00000000-0005-0000-0000-0000B1DE0000}"/>
    <cellStyle name="Плохой 20 2" xfId="57092" xr:uid="{00000000-0005-0000-0000-0000B2DE0000}"/>
    <cellStyle name="Плохой 20 2 2" xfId="57093" xr:uid="{00000000-0005-0000-0000-0000B3DE0000}"/>
    <cellStyle name="Плохой 20 2 3" xfId="57094" xr:uid="{00000000-0005-0000-0000-0000B4DE0000}"/>
    <cellStyle name="Плохой 21" xfId="57095" xr:uid="{00000000-0005-0000-0000-0000B5DE0000}"/>
    <cellStyle name="Плохой 21 2" xfId="57096" xr:uid="{00000000-0005-0000-0000-0000B6DE0000}"/>
    <cellStyle name="Плохой 21 2 2" xfId="57097" xr:uid="{00000000-0005-0000-0000-0000B7DE0000}"/>
    <cellStyle name="Плохой 21 2 3" xfId="57098" xr:uid="{00000000-0005-0000-0000-0000B8DE0000}"/>
    <cellStyle name="Плохой 22" xfId="57099" xr:uid="{00000000-0005-0000-0000-0000B9DE0000}"/>
    <cellStyle name="Плохой 22 2" xfId="57100" xr:uid="{00000000-0005-0000-0000-0000BADE0000}"/>
    <cellStyle name="Плохой 22 2 2" xfId="57101" xr:uid="{00000000-0005-0000-0000-0000BBDE0000}"/>
    <cellStyle name="Плохой 22 2 3" xfId="57102" xr:uid="{00000000-0005-0000-0000-0000BCDE0000}"/>
    <cellStyle name="Плохой 23" xfId="57103" xr:uid="{00000000-0005-0000-0000-0000BDDE0000}"/>
    <cellStyle name="Плохой 23 2" xfId="57104" xr:uid="{00000000-0005-0000-0000-0000BEDE0000}"/>
    <cellStyle name="Плохой 23 2 2" xfId="57105" xr:uid="{00000000-0005-0000-0000-0000BFDE0000}"/>
    <cellStyle name="Плохой 23 2 2 2" xfId="57106" xr:uid="{00000000-0005-0000-0000-0000C0DE0000}"/>
    <cellStyle name="Плохой 23 2 2 3" xfId="57107" xr:uid="{00000000-0005-0000-0000-0000C1DE0000}"/>
    <cellStyle name="Плохой 23 3" xfId="57108" xr:uid="{00000000-0005-0000-0000-0000C2DE0000}"/>
    <cellStyle name="Плохой 23 3 2" xfId="57109" xr:uid="{00000000-0005-0000-0000-0000C3DE0000}"/>
    <cellStyle name="Плохой 23 3 3" xfId="57110" xr:uid="{00000000-0005-0000-0000-0000C4DE0000}"/>
    <cellStyle name="Плохой 24" xfId="57111" xr:uid="{00000000-0005-0000-0000-0000C5DE0000}"/>
    <cellStyle name="Плохой 24 2" xfId="57112" xr:uid="{00000000-0005-0000-0000-0000C6DE0000}"/>
    <cellStyle name="Плохой 24 2 2" xfId="57113" xr:uid="{00000000-0005-0000-0000-0000C7DE0000}"/>
    <cellStyle name="Плохой 24 2 2 2" xfId="57114" xr:uid="{00000000-0005-0000-0000-0000C8DE0000}"/>
    <cellStyle name="Плохой 24 2 2 3" xfId="57115" xr:uid="{00000000-0005-0000-0000-0000C9DE0000}"/>
    <cellStyle name="Плохой 24 3" xfId="57116" xr:uid="{00000000-0005-0000-0000-0000CADE0000}"/>
    <cellStyle name="Плохой 24 3 2" xfId="57117" xr:uid="{00000000-0005-0000-0000-0000CBDE0000}"/>
    <cellStyle name="Плохой 24 3 3" xfId="57118" xr:uid="{00000000-0005-0000-0000-0000CCDE0000}"/>
    <cellStyle name="Плохой 25" xfId="57119" xr:uid="{00000000-0005-0000-0000-0000CDDE0000}"/>
    <cellStyle name="Плохой 25 2" xfId="57120" xr:uid="{00000000-0005-0000-0000-0000CEDE0000}"/>
    <cellStyle name="Плохой 25 2 2" xfId="57121" xr:uid="{00000000-0005-0000-0000-0000CFDE0000}"/>
    <cellStyle name="Плохой 25 2 3" xfId="57122" xr:uid="{00000000-0005-0000-0000-0000D0DE0000}"/>
    <cellStyle name="Плохой 26" xfId="57123" xr:uid="{00000000-0005-0000-0000-0000D1DE0000}"/>
    <cellStyle name="Плохой 26 2" xfId="57124" xr:uid="{00000000-0005-0000-0000-0000D2DE0000}"/>
    <cellStyle name="Плохой 26 2 2" xfId="57125" xr:uid="{00000000-0005-0000-0000-0000D3DE0000}"/>
    <cellStyle name="Плохой 26 2 3" xfId="57126" xr:uid="{00000000-0005-0000-0000-0000D4DE0000}"/>
    <cellStyle name="Плохой 27" xfId="57127" xr:uid="{00000000-0005-0000-0000-0000D5DE0000}"/>
    <cellStyle name="Плохой 27 2" xfId="57128" xr:uid="{00000000-0005-0000-0000-0000D6DE0000}"/>
    <cellStyle name="Плохой 27 2 2" xfId="57129" xr:uid="{00000000-0005-0000-0000-0000D7DE0000}"/>
    <cellStyle name="Плохой 27 2 3" xfId="57130" xr:uid="{00000000-0005-0000-0000-0000D8DE0000}"/>
    <cellStyle name="Плохой 3" xfId="28226" xr:uid="{00000000-0005-0000-0000-0000D9DE0000}"/>
    <cellStyle name="Плохой 3 2" xfId="57131" xr:uid="{00000000-0005-0000-0000-0000DADE0000}"/>
    <cellStyle name="Плохой 3 2 2" xfId="57132" xr:uid="{00000000-0005-0000-0000-0000DBDE0000}"/>
    <cellStyle name="Плохой 3 2 3" xfId="57133" xr:uid="{00000000-0005-0000-0000-0000DCDE0000}"/>
    <cellStyle name="Плохой 4" xfId="28227" xr:uid="{00000000-0005-0000-0000-0000DDDE0000}"/>
    <cellStyle name="Плохой 4 2" xfId="57134" xr:uid="{00000000-0005-0000-0000-0000DEDE0000}"/>
    <cellStyle name="Плохой 4 2 2" xfId="57135" xr:uid="{00000000-0005-0000-0000-0000DFDE0000}"/>
    <cellStyle name="Плохой 4 2 3" xfId="57136" xr:uid="{00000000-0005-0000-0000-0000E0DE0000}"/>
    <cellStyle name="Плохой 5" xfId="28228" xr:uid="{00000000-0005-0000-0000-0000E1DE0000}"/>
    <cellStyle name="Плохой 5 2" xfId="57137" xr:uid="{00000000-0005-0000-0000-0000E2DE0000}"/>
    <cellStyle name="Плохой 5 2 2" xfId="57138" xr:uid="{00000000-0005-0000-0000-0000E3DE0000}"/>
    <cellStyle name="Плохой 5 2 3" xfId="57139" xr:uid="{00000000-0005-0000-0000-0000E4DE0000}"/>
    <cellStyle name="Плохой 6" xfId="28229" xr:uid="{00000000-0005-0000-0000-0000E5DE0000}"/>
    <cellStyle name="Плохой 6 2" xfId="57140" xr:uid="{00000000-0005-0000-0000-0000E6DE0000}"/>
    <cellStyle name="Плохой 6 2 2" xfId="57141" xr:uid="{00000000-0005-0000-0000-0000E7DE0000}"/>
    <cellStyle name="Плохой 6 2 3" xfId="57142" xr:uid="{00000000-0005-0000-0000-0000E8DE0000}"/>
    <cellStyle name="Плохой 7" xfId="28230" xr:uid="{00000000-0005-0000-0000-0000E9DE0000}"/>
    <cellStyle name="Плохой 7 2" xfId="57143" xr:uid="{00000000-0005-0000-0000-0000EADE0000}"/>
    <cellStyle name="Плохой 7 2 2" xfId="57144" xr:uid="{00000000-0005-0000-0000-0000EBDE0000}"/>
    <cellStyle name="Плохой 7 2 3" xfId="57145" xr:uid="{00000000-0005-0000-0000-0000ECDE0000}"/>
    <cellStyle name="Плохой 8" xfId="28231" xr:uid="{00000000-0005-0000-0000-0000EDDE0000}"/>
    <cellStyle name="Плохой 8 2" xfId="57146" xr:uid="{00000000-0005-0000-0000-0000EEDE0000}"/>
    <cellStyle name="Плохой 8 2 2" xfId="57147" xr:uid="{00000000-0005-0000-0000-0000EFDE0000}"/>
    <cellStyle name="Плохой 8 2 3" xfId="57148" xr:uid="{00000000-0005-0000-0000-0000F0DE0000}"/>
    <cellStyle name="Плохой 9" xfId="28232" xr:uid="{00000000-0005-0000-0000-0000F1DE0000}"/>
    <cellStyle name="Плохой 9 2" xfId="57149" xr:uid="{00000000-0005-0000-0000-0000F2DE0000}"/>
    <cellStyle name="Плохой 9 2 2" xfId="57150" xr:uid="{00000000-0005-0000-0000-0000F3DE0000}"/>
    <cellStyle name="Плохой 9 2 3" xfId="57151" xr:uid="{00000000-0005-0000-0000-0000F4DE0000}"/>
    <cellStyle name="Порядок заполнения" xfId="28233" xr:uid="{00000000-0005-0000-0000-0000F5DE0000}"/>
    <cellStyle name="Порядок заполнения 2" xfId="28234" xr:uid="{00000000-0005-0000-0000-0000F6DE0000}"/>
    <cellStyle name="Пояснение 10" xfId="57152" xr:uid="{00000000-0005-0000-0000-0000F7DE0000}"/>
    <cellStyle name="Пояснение 10 2" xfId="57153" xr:uid="{00000000-0005-0000-0000-0000F8DE0000}"/>
    <cellStyle name="Пояснение 10 2 2" xfId="57154" xr:uid="{00000000-0005-0000-0000-0000F9DE0000}"/>
    <cellStyle name="Пояснение 10 2 3" xfId="57155" xr:uid="{00000000-0005-0000-0000-0000FADE0000}"/>
    <cellStyle name="Пояснение 11" xfId="57156" xr:uid="{00000000-0005-0000-0000-0000FBDE0000}"/>
    <cellStyle name="Пояснение 11 2" xfId="57157" xr:uid="{00000000-0005-0000-0000-0000FCDE0000}"/>
    <cellStyle name="Пояснение 11 2 2" xfId="57158" xr:uid="{00000000-0005-0000-0000-0000FDDE0000}"/>
    <cellStyle name="Пояснение 11 2 3" xfId="57159" xr:uid="{00000000-0005-0000-0000-0000FEDE0000}"/>
    <cellStyle name="Пояснение 12" xfId="57160" xr:uid="{00000000-0005-0000-0000-0000FFDE0000}"/>
    <cellStyle name="Пояснение 12 2" xfId="57161" xr:uid="{00000000-0005-0000-0000-000000DF0000}"/>
    <cellStyle name="Пояснение 12 2 2" xfId="57162" xr:uid="{00000000-0005-0000-0000-000001DF0000}"/>
    <cellStyle name="Пояснение 12 2 3" xfId="57163" xr:uid="{00000000-0005-0000-0000-000002DF0000}"/>
    <cellStyle name="Пояснение 13" xfId="57164" xr:uid="{00000000-0005-0000-0000-000003DF0000}"/>
    <cellStyle name="Пояснение 13 2" xfId="57165" xr:uid="{00000000-0005-0000-0000-000004DF0000}"/>
    <cellStyle name="Пояснение 13 2 2" xfId="57166" xr:uid="{00000000-0005-0000-0000-000005DF0000}"/>
    <cellStyle name="Пояснение 13 2 3" xfId="57167" xr:uid="{00000000-0005-0000-0000-000006DF0000}"/>
    <cellStyle name="Пояснение 14" xfId="57168" xr:uid="{00000000-0005-0000-0000-000007DF0000}"/>
    <cellStyle name="Пояснение 14 2" xfId="57169" xr:uid="{00000000-0005-0000-0000-000008DF0000}"/>
    <cellStyle name="Пояснение 14 2 2" xfId="57170" xr:uid="{00000000-0005-0000-0000-000009DF0000}"/>
    <cellStyle name="Пояснение 14 2 3" xfId="57171" xr:uid="{00000000-0005-0000-0000-00000ADF0000}"/>
    <cellStyle name="Пояснение 15" xfId="57172" xr:uid="{00000000-0005-0000-0000-00000BDF0000}"/>
    <cellStyle name="Пояснение 15 2" xfId="57173" xr:uid="{00000000-0005-0000-0000-00000CDF0000}"/>
    <cellStyle name="Пояснение 15 2 2" xfId="57174" xr:uid="{00000000-0005-0000-0000-00000DDF0000}"/>
    <cellStyle name="Пояснение 15 2 3" xfId="57175" xr:uid="{00000000-0005-0000-0000-00000EDF0000}"/>
    <cellStyle name="Пояснение 16" xfId="57176" xr:uid="{00000000-0005-0000-0000-00000FDF0000}"/>
    <cellStyle name="Пояснение 16 2" xfId="57177" xr:uid="{00000000-0005-0000-0000-000010DF0000}"/>
    <cellStyle name="Пояснение 16 2 2" xfId="57178" xr:uid="{00000000-0005-0000-0000-000011DF0000}"/>
    <cellStyle name="Пояснение 16 2 3" xfId="57179" xr:uid="{00000000-0005-0000-0000-000012DF0000}"/>
    <cellStyle name="Пояснение 17" xfId="57180" xr:uid="{00000000-0005-0000-0000-000013DF0000}"/>
    <cellStyle name="Пояснение 17 2" xfId="57181" xr:uid="{00000000-0005-0000-0000-000014DF0000}"/>
    <cellStyle name="Пояснение 17 2 2" xfId="57182" xr:uid="{00000000-0005-0000-0000-000015DF0000}"/>
    <cellStyle name="Пояснение 17 2 3" xfId="57183" xr:uid="{00000000-0005-0000-0000-000016DF0000}"/>
    <cellStyle name="Пояснение 18" xfId="57184" xr:uid="{00000000-0005-0000-0000-000017DF0000}"/>
    <cellStyle name="Пояснение 18 2" xfId="57185" xr:uid="{00000000-0005-0000-0000-000018DF0000}"/>
    <cellStyle name="Пояснение 18 2 2" xfId="57186" xr:uid="{00000000-0005-0000-0000-000019DF0000}"/>
    <cellStyle name="Пояснение 18 2 3" xfId="57187" xr:uid="{00000000-0005-0000-0000-00001ADF0000}"/>
    <cellStyle name="Пояснение 19" xfId="57188" xr:uid="{00000000-0005-0000-0000-00001BDF0000}"/>
    <cellStyle name="Пояснение 19 2" xfId="57189" xr:uid="{00000000-0005-0000-0000-00001CDF0000}"/>
    <cellStyle name="Пояснение 19 2 2" xfId="57190" xr:uid="{00000000-0005-0000-0000-00001DDF0000}"/>
    <cellStyle name="Пояснение 19 2 3" xfId="57191" xr:uid="{00000000-0005-0000-0000-00001EDF0000}"/>
    <cellStyle name="Пояснение 2" xfId="28235" xr:uid="{00000000-0005-0000-0000-00001FDF0000}"/>
    <cellStyle name="Пояснение 2 2" xfId="28236" xr:uid="{00000000-0005-0000-0000-000020DF0000}"/>
    <cellStyle name="Пояснение 2 2 2" xfId="57192" xr:uid="{00000000-0005-0000-0000-000021DF0000}"/>
    <cellStyle name="Пояснение 2 2 3" xfId="57193" xr:uid="{00000000-0005-0000-0000-000022DF0000}"/>
    <cellStyle name="Пояснение 2 3" xfId="28237" xr:uid="{00000000-0005-0000-0000-000023DF0000}"/>
    <cellStyle name="Пояснение 2 4" xfId="57194" xr:uid="{00000000-0005-0000-0000-000024DF0000}"/>
    <cellStyle name="Пояснение 2_2014БП" xfId="28238" xr:uid="{00000000-0005-0000-0000-000025DF0000}"/>
    <cellStyle name="Пояснение 20" xfId="57195" xr:uid="{00000000-0005-0000-0000-000026DF0000}"/>
    <cellStyle name="Пояснение 20 2" xfId="57196" xr:uid="{00000000-0005-0000-0000-000027DF0000}"/>
    <cellStyle name="Пояснение 20 2 2" xfId="57197" xr:uid="{00000000-0005-0000-0000-000028DF0000}"/>
    <cellStyle name="Пояснение 20 2 3" xfId="57198" xr:uid="{00000000-0005-0000-0000-000029DF0000}"/>
    <cellStyle name="Пояснение 21" xfId="57199" xr:uid="{00000000-0005-0000-0000-00002ADF0000}"/>
    <cellStyle name="Пояснение 21 2" xfId="57200" xr:uid="{00000000-0005-0000-0000-00002BDF0000}"/>
    <cellStyle name="Пояснение 21 2 2" xfId="57201" xr:uid="{00000000-0005-0000-0000-00002CDF0000}"/>
    <cellStyle name="Пояснение 21 2 3" xfId="57202" xr:uid="{00000000-0005-0000-0000-00002DDF0000}"/>
    <cellStyle name="Пояснение 22" xfId="57203" xr:uid="{00000000-0005-0000-0000-00002EDF0000}"/>
    <cellStyle name="Пояснение 22 2" xfId="57204" xr:uid="{00000000-0005-0000-0000-00002FDF0000}"/>
    <cellStyle name="Пояснение 22 2 2" xfId="57205" xr:uid="{00000000-0005-0000-0000-000030DF0000}"/>
    <cellStyle name="Пояснение 22 2 3" xfId="57206" xr:uid="{00000000-0005-0000-0000-000031DF0000}"/>
    <cellStyle name="Пояснение 23" xfId="57207" xr:uid="{00000000-0005-0000-0000-000032DF0000}"/>
    <cellStyle name="Пояснение 23 2" xfId="57208" xr:uid="{00000000-0005-0000-0000-000033DF0000}"/>
    <cellStyle name="Пояснение 23 2 2" xfId="57209" xr:uid="{00000000-0005-0000-0000-000034DF0000}"/>
    <cellStyle name="Пояснение 23 2 2 2" xfId="57210" xr:uid="{00000000-0005-0000-0000-000035DF0000}"/>
    <cellStyle name="Пояснение 23 2 2 3" xfId="57211" xr:uid="{00000000-0005-0000-0000-000036DF0000}"/>
    <cellStyle name="Пояснение 23 3" xfId="57212" xr:uid="{00000000-0005-0000-0000-000037DF0000}"/>
    <cellStyle name="Пояснение 23 3 2" xfId="57213" xr:uid="{00000000-0005-0000-0000-000038DF0000}"/>
    <cellStyle name="Пояснение 23 3 3" xfId="57214" xr:uid="{00000000-0005-0000-0000-000039DF0000}"/>
    <cellStyle name="Пояснение 24" xfId="57215" xr:uid="{00000000-0005-0000-0000-00003ADF0000}"/>
    <cellStyle name="Пояснение 24 2" xfId="57216" xr:uid="{00000000-0005-0000-0000-00003BDF0000}"/>
    <cellStyle name="Пояснение 24 2 2" xfId="57217" xr:uid="{00000000-0005-0000-0000-00003CDF0000}"/>
    <cellStyle name="Пояснение 24 2 2 2" xfId="57218" xr:uid="{00000000-0005-0000-0000-00003DDF0000}"/>
    <cellStyle name="Пояснение 24 2 2 3" xfId="57219" xr:uid="{00000000-0005-0000-0000-00003EDF0000}"/>
    <cellStyle name="Пояснение 24 3" xfId="57220" xr:uid="{00000000-0005-0000-0000-00003FDF0000}"/>
    <cellStyle name="Пояснение 24 3 2" xfId="57221" xr:uid="{00000000-0005-0000-0000-000040DF0000}"/>
    <cellStyle name="Пояснение 24 3 3" xfId="57222" xr:uid="{00000000-0005-0000-0000-000041DF0000}"/>
    <cellStyle name="Пояснение 25" xfId="57223" xr:uid="{00000000-0005-0000-0000-000042DF0000}"/>
    <cellStyle name="Пояснение 25 2" xfId="57224" xr:uid="{00000000-0005-0000-0000-000043DF0000}"/>
    <cellStyle name="Пояснение 25 2 2" xfId="57225" xr:uid="{00000000-0005-0000-0000-000044DF0000}"/>
    <cellStyle name="Пояснение 25 2 3" xfId="57226" xr:uid="{00000000-0005-0000-0000-000045DF0000}"/>
    <cellStyle name="Пояснение 26" xfId="57227" xr:uid="{00000000-0005-0000-0000-000046DF0000}"/>
    <cellStyle name="Пояснение 26 2" xfId="57228" xr:uid="{00000000-0005-0000-0000-000047DF0000}"/>
    <cellStyle name="Пояснение 26 2 2" xfId="57229" xr:uid="{00000000-0005-0000-0000-000048DF0000}"/>
    <cellStyle name="Пояснение 26 2 3" xfId="57230" xr:uid="{00000000-0005-0000-0000-000049DF0000}"/>
    <cellStyle name="Пояснение 27" xfId="57231" xr:uid="{00000000-0005-0000-0000-00004ADF0000}"/>
    <cellStyle name="Пояснение 27 2" xfId="57232" xr:uid="{00000000-0005-0000-0000-00004BDF0000}"/>
    <cellStyle name="Пояснение 27 2 2" xfId="57233" xr:uid="{00000000-0005-0000-0000-00004CDF0000}"/>
    <cellStyle name="Пояснение 27 2 3" xfId="57234" xr:uid="{00000000-0005-0000-0000-00004DDF0000}"/>
    <cellStyle name="Пояснение 3" xfId="28239" xr:uid="{00000000-0005-0000-0000-00004EDF0000}"/>
    <cellStyle name="Пояснение 3 2" xfId="57235" xr:uid="{00000000-0005-0000-0000-00004FDF0000}"/>
    <cellStyle name="Пояснение 3 2 2" xfId="57236" xr:uid="{00000000-0005-0000-0000-000050DF0000}"/>
    <cellStyle name="Пояснение 3 2 3" xfId="57237" xr:uid="{00000000-0005-0000-0000-000051DF0000}"/>
    <cellStyle name="Пояснение 4" xfId="28240" xr:uid="{00000000-0005-0000-0000-000052DF0000}"/>
    <cellStyle name="Пояснение 4 2" xfId="57238" xr:uid="{00000000-0005-0000-0000-000053DF0000}"/>
    <cellStyle name="Пояснение 4 2 2" xfId="57239" xr:uid="{00000000-0005-0000-0000-000054DF0000}"/>
    <cellStyle name="Пояснение 4 2 3" xfId="57240" xr:uid="{00000000-0005-0000-0000-000055DF0000}"/>
    <cellStyle name="Пояснение 5" xfId="28241" xr:uid="{00000000-0005-0000-0000-000056DF0000}"/>
    <cellStyle name="Пояснение 5 2" xfId="57241" xr:uid="{00000000-0005-0000-0000-000057DF0000}"/>
    <cellStyle name="Пояснение 5 2 2" xfId="57242" xr:uid="{00000000-0005-0000-0000-000058DF0000}"/>
    <cellStyle name="Пояснение 5 2 3" xfId="57243" xr:uid="{00000000-0005-0000-0000-000059DF0000}"/>
    <cellStyle name="Пояснение 6" xfId="28242" xr:uid="{00000000-0005-0000-0000-00005ADF0000}"/>
    <cellStyle name="Пояснение 6 2" xfId="57244" xr:uid="{00000000-0005-0000-0000-00005BDF0000}"/>
    <cellStyle name="Пояснение 6 2 2" xfId="57245" xr:uid="{00000000-0005-0000-0000-00005CDF0000}"/>
    <cellStyle name="Пояснение 6 2 3" xfId="57246" xr:uid="{00000000-0005-0000-0000-00005DDF0000}"/>
    <cellStyle name="Пояснение 7" xfId="28243" xr:uid="{00000000-0005-0000-0000-00005EDF0000}"/>
    <cellStyle name="Пояснение 7 2" xfId="57247" xr:uid="{00000000-0005-0000-0000-00005FDF0000}"/>
    <cellStyle name="Пояснение 7 2 2" xfId="57248" xr:uid="{00000000-0005-0000-0000-000060DF0000}"/>
    <cellStyle name="Пояснение 7 2 3" xfId="57249" xr:uid="{00000000-0005-0000-0000-000061DF0000}"/>
    <cellStyle name="Пояснение 8" xfId="28244" xr:uid="{00000000-0005-0000-0000-000062DF0000}"/>
    <cellStyle name="Пояснение 8 2" xfId="57250" xr:uid="{00000000-0005-0000-0000-000063DF0000}"/>
    <cellStyle name="Пояснение 8 2 2" xfId="57251" xr:uid="{00000000-0005-0000-0000-000064DF0000}"/>
    <cellStyle name="Пояснение 8 2 3" xfId="57252" xr:uid="{00000000-0005-0000-0000-000065DF0000}"/>
    <cellStyle name="Пояснение 9" xfId="28245" xr:uid="{00000000-0005-0000-0000-000066DF0000}"/>
    <cellStyle name="Пояснение 9 2" xfId="57253" xr:uid="{00000000-0005-0000-0000-000067DF0000}"/>
    <cellStyle name="Пояснение 9 2 2" xfId="57254" xr:uid="{00000000-0005-0000-0000-000068DF0000}"/>
    <cellStyle name="Пояснение 9 2 3" xfId="57255" xr:uid="{00000000-0005-0000-0000-000069DF0000}"/>
    <cellStyle name="Примечание 10" xfId="28246" xr:uid="{00000000-0005-0000-0000-00006ADF0000}"/>
    <cellStyle name="Примечание 10 2" xfId="28247" xr:uid="{00000000-0005-0000-0000-00006BDF0000}"/>
    <cellStyle name="Примечание 10 2 2" xfId="28248" xr:uid="{00000000-0005-0000-0000-00006CDF0000}"/>
    <cellStyle name="Примечание 10 2 2 2" xfId="57256" xr:uid="{00000000-0005-0000-0000-00006DDF0000}"/>
    <cellStyle name="Примечание 10 2 2 2 2" xfId="57257" xr:uid="{00000000-0005-0000-0000-00006EDF0000}"/>
    <cellStyle name="Примечание 10 2 2 3" xfId="57258" xr:uid="{00000000-0005-0000-0000-00006FDF0000}"/>
    <cellStyle name="Примечание 10 2 2 3 2" xfId="57259" xr:uid="{00000000-0005-0000-0000-000070DF0000}"/>
    <cellStyle name="Примечание 10 2 2 3 3" xfId="57260" xr:uid="{00000000-0005-0000-0000-000071DF0000}"/>
    <cellStyle name="Примечание 10 2 2 4" xfId="57261" xr:uid="{00000000-0005-0000-0000-000072DF0000}"/>
    <cellStyle name="Примечание 10 2 2 4 2" xfId="57262" xr:uid="{00000000-0005-0000-0000-000073DF0000}"/>
    <cellStyle name="Примечание 10 2 2 4 3" xfId="57263" xr:uid="{00000000-0005-0000-0000-000074DF0000}"/>
    <cellStyle name="Примечание 10 2 2 5" xfId="57264" xr:uid="{00000000-0005-0000-0000-000075DF0000}"/>
    <cellStyle name="Примечание 10 2 2 5 2" xfId="57265" xr:uid="{00000000-0005-0000-0000-000076DF0000}"/>
    <cellStyle name="Примечание 10 2 2 5 3" xfId="57266" xr:uid="{00000000-0005-0000-0000-000077DF0000}"/>
    <cellStyle name="Примечание 10 2 2 6" xfId="57267" xr:uid="{00000000-0005-0000-0000-000078DF0000}"/>
    <cellStyle name="Примечание 10 2 2 7" xfId="57268" xr:uid="{00000000-0005-0000-0000-000079DF0000}"/>
    <cellStyle name="Примечание 10 2 3" xfId="57269" xr:uid="{00000000-0005-0000-0000-00007ADF0000}"/>
    <cellStyle name="Примечание 10 2 3 2" xfId="57270" xr:uid="{00000000-0005-0000-0000-00007BDF0000}"/>
    <cellStyle name="Примечание 10 2 4" xfId="57271" xr:uid="{00000000-0005-0000-0000-00007CDF0000}"/>
    <cellStyle name="Примечание 10 2 4 2" xfId="57272" xr:uid="{00000000-0005-0000-0000-00007DDF0000}"/>
    <cellStyle name="Примечание 10 2 4 3" xfId="57273" xr:uid="{00000000-0005-0000-0000-00007EDF0000}"/>
    <cellStyle name="Примечание 10 2 5" xfId="57274" xr:uid="{00000000-0005-0000-0000-00007FDF0000}"/>
    <cellStyle name="Примечание 10 2 5 2" xfId="57275" xr:uid="{00000000-0005-0000-0000-000080DF0000}"/>
    <cellStyle name="Примечание 10 2 5 3" xfId="57276" xr:uid="{00000000-0005-0000-0000-000081DF0000}"/>
    <cellStyle name="Примечание 10 2 6" xfId="57277" xr:uid="{00000000-0005-0000-0000-000082DF0000}"/>
    <cellStyle name="Примечание 10 2 7" xfId="57278" xr:uid="{00000000-0005-0000-0000-000083DF0000}"/>
    <cellStyle name="Примечание 10 3" xfId="28249" xr:uid="{00000000-0005-0000-0000-000084DF0000}"/>
    <cellStyle name="Примечание 10 3 2" xfId="57279" xr:uid="{00000000-0005-0000-0000-000085DF0000}"/>
    <cellStyle name="Примечание 10 3 2 2" xfId="57280" xr:uid="{00000000-0005-0000-0000-000086DF0000}"/>
    <cellStyle name="Примечание 10 3 3" xfId="57281" xr:uid="{00000000-0005-0000-0000-000087DF0000}"/>
    <cellStyle name="Примечание 10 3 3 2" xfId="57282" xr:uid="{00000000-0005-0000-0000-000088DF0000}"/>
    <cellStyle name="Примечание 10 3 3 3" xfId="57283" xr:uid="{00000000-0005-0000-0000-000089DF0000}"/>
    <cellStyle name="Примечание 10 3 4" xfId="57284" xr:uid="{00000000-0005-0000-0000-00008ADF0000}"/>
    <cellStyle name="Примечание 10 3 4 2" xfId="57285" xr:uid="{00000000-0005-0000-0000-00008BDF0000}"/>
    <cellStyle name="Примечание 10 3 4 3" xfId="57286" xr:uid="{00000000-0005-0000-0000-00008CDF0000}"/>
    <cellStyle name="Примечание 10 3 5" xfId="57287" xr:uid="{00000000-0005-0000-0000-00008DDF0000}"/>
    <cellStyle name="Примечание 10 3 5 2" xfId="57288" xr:uid="{00000000-0005-0000-0000-00008EDF0000}"/>
    <cellStyle name="Примечание 10 3 5 3" xfId="57289" xr:uid="{00000000-0005-0000-0000-00008FDF0000}"/>
    <cellStyle name="Примечание 10 3 6" xfId="57290" xr:uid="{00000000-0005-0000-0000-000090DF0000}"/>
    <cellStyle name="Примечание 10 3 7" xfId="57291" xr:uid="{00000000-0005-0000-0000-000091DF0000}"/>
    <cellStyle name="Примечание 10 4" xfId="57292" xr:uid="{00000000-0005-0000-0000-000092DF0000}"/>
    <cellStyle name="Примечание 10 4 2" xfId="57293" xr:uid="{00000000-0005-0000-0000-000093DF0000}"/>
    <cellStyle name="Примечание 10 4 2 2" xfId="57294" xr:uid="{00000000-0005-0000-0000-000094DF0000}"/>
    <cellStyle name="Примечание 10 4 3" xfId="57295" xr:uid="{00000000-0005-0000-0000-000095DF0000}"/>
    <cellStyle name="Примечание 10 4 3 2" xfId="57296" xr:uid="{00000000-0005-0000-0000-000096DF0000}"/>
    <cellStyle name="Примечание 10 4 3 3" xfId="57297" xr:uid="{00000000-0005-0000-0000-000097DF0000}"/>
    <cellStyle name="Примечание 10 4 4" xfId="57298" xr:uid="{00000000-0005-0000-0000-000098DF0000}"/>
    <cellStyle name="Примечание 10 4 4 2" xfId="57299" xr:uid="{00000000-0005-0000-0000-000099DF0000}"/>
    <cellStyle name="Примечание 10 4 4 3" xfId="57300" xr:uid="{00000000-0005-0000-0000-00009ADF0000}"/>
    <cellStyle name="Примечание 10 4 5" xfId="57301" xr:uid="{00000000-0005-0000-0000-00009BDF0000}"/>
    <cellStyle name="Примечание 10 4 5 2" xfId="57302" xr:uid="{00000000-0005-0000-0000-00009CDF0000}"/>
    <cellStyle name="Примечание 10 4 5 3" xfId="57303" xr:uid="{00000000-0005-0000-0000-00009DDF0000}"/>
    <cellStyle name="Примечание 10 4 6" xfId="57304" xr:uid="{00000000-0005-0000-0000-00009EDF0000}"/>
    <cellStyle name="Примечание 10 4 7" xfId="57305" xr:uid="{00000000-0005-0000-0000-00009FDF0000}"/>
    <cellStyle name="Примечание 10 5" xfId="57306" xr:uid="{00000000-0005-0000-0000-0000A0DF0000}"/>
    <cellStyle name="Примечание 10 5 2" xfId="57307" xr:uid="{00000000-0005-0000-0000-0000A1DF0000}"/>
    <cellStyle name="Примечание 10 6" xfId="57308" xr:uid="{00000000-0005-0000-0000-0000A2DF0000}"/>
    <cellStyle name="Примечание 10 6 2" xfId="57309" xr:uid="{00000000-0005-0000-0000-0000A3DF0000}"/>
    <cellStyle name="Примечание 10 6 3" xfId="57310" xr:uid="{00000000-0005-0000-0000-0000A4DF0000}"/>
    <cellStyle name="Примечание 10 7" xfId="57311" xr:uid="{00000000-0005-0000-0000-0000A5DF0000}"/>
    <cellStyle name="Примечание 10 7 2" xfId="57312" xr:uid="{00000000-0005-0000-0000-0000A6DF0000}"/>
    <cellStyle name="Примечание 10 7 3" xfId="57313" xr:uid="{00000000-0005-0000-0000-0000A7DF0000}"/>
    <cellStyle name="Примечание 11" xfId="28250" xr:uid="{00000000-0005-0000-0000-0000A8DF0000}"/>
    <cellStyle name="Примечание 11 2" xfId="28251" xr:uid="{00000000-0005-0000-0000-0000A9DF0000}"/>
    <cellStyle name="Примечание 11 2 2" xfId="28252" xr:uid="{00000000-0005-0000-0000-0000AADF0000}"/>
    <cellStyle name="Примечание 11 2 2 2" xfId="57314" xr:uid="{00000000-0005-0000-0000-0000ABDF0000}"/>
    <cellStyle name="Примечание 11 2 2 2 2" xfId="57315" xr:uid="{00000000-0005-0000-0000-0000ACDF0000}"/>
    <cellStyle name="Примечание 11 2 2 3" xfId="57316" xr:uid="{00000000-0005-0000-0000-0000ADDF0000}"/>
    <cellStyle name="Примечание 11 2 2 3 2" xfId="57317" xr:uid="{00000000-0005-0000-0000-0000AEDF0000}"/>
    <cellStyle name="Примечание 11 2 2 3 3" xfId="57318" xr:uid="{00000000-0005-0000-0000-0000AFDF0000}"/>
    <cellStyle name="Примечание 11 2 2 4" xfId="57319" xr:uid="{00000000-0005-0000-0000-0000B0DF0000}"/>
    <cellStyle name="Примечание 11 2 2 4 2" xfId="57320" xr:uid="{00000000-0005-0000-0000-0000B1DF0000}"/>
    <cellStyle name="Примечание 11 2 2 4 3" xfId="57321" xr:uid="{00000000-0005-0000-0000-0000B2DF0000}"/>
    <cellStyle name="Примечание 11 2 2 5" xfId="57322" xr:uid="{00000000-0005-0000-0000-0000B3DF0000}"/>
    <cellStyle name="Примечание 11 2 2 5 2" xfId="57323" xr:uid="{00000000-0005-0000-0000-0000B4DF0000}"/>
    <cellStyle name="Примечание 11 2 2 5 3" xfId="57324" xr:uid="{00000000-0005-0000-0000-0000B5DF0000}"/>
    <cellStyle name="Примечание 11 2 2 6" xfId="57325" xr:uid="{00000000-0005-0000-0000-0000B6DF0000}"/>
    <cellStyle name="Примечание 11 2 2 7" xfId="57326" xr:uid="{00000000-0005-0000-0000-0000B7DF0000}"/>
    <cellStyle name="Примечание 11 2 3" xfId="57327" xr:uid="{00000000-0005-0000-0000-0000B8DF0000}"/>
    <cellStyle name="Примечание 11 2 3 2" xfId="57328" xr:uid="{00000000-0005-0000-0000-0000B9DF0000}"/>
    <cellStyle name="Примечание 11 2 4" xfId="57329" xr:uid="{00000000-0005-0000-0000-0000BADF0000}"/>
    <cellStyle name="Примечание 11 2 4 2" xfId="57330" xr:uid="{00000000-0005-0000-0000-0000BBDF0000}"/>
    <cellStyle name="Примечание 11 2 4 3" xfId="57331" xr:uid="{00000000-0005-0000-0000-0000BCDF0000}"/>
    <cellStyle name="Примечание 11 2 5" xfId="57332" xr:uid="{00000000-0005-0000-0000-0000BDDF0000}"/>
    <cellStyle name="Примечание 11 2 5 2" xfId="57333" xr:uid="{00000000-0005-0000-0000-0000BEDF0000}"/>
    <cellStyle name="Примечание 11 2 5 3" xfId="57334" xr:uid="{00000000-0005-0000-0000-0000BFDF0000}"/>
    <cellStyle name="Примечание 11 2 6" xfId="57335" xr:uid="{00000000-0005-0000-0000-0000C0DF0000}"/>
    <cellStyle name="Примечание 11 2 7" xfId="57336" xr:uid="{00000000-0005-0000-0000-0000C1DF0000}"/>
    <cellStyle name="Примечание 11 3" xfId="28253" xr:uid="{00000000-0005-0000-0000-0000C2DF0000}"/>
    <cellStyle name="Примечание 11 3 2" xfId="57337" xr:uid="{00000000-0005-0000-0000-0000C3DF0000}"/>
    <cellStyle name="Примечание 11 3 2 2" xfId="57338" xr:uid="{00000000-0005-0000-0000-0000C4DF0000}"/>
    <cellStyle name="Примечание 11 3 3" xfId="57339" xr:uid="{00000000-0005-0000-0000-0000C5DF0000}"/>
    <cellStyle name="Примечание 11 3 3 2" xfId="57340" xr:uid="{00000000-0005-0000-0000-0000C6DF0000}"/>
    <cellStyle name="Примечание 11 3 3 3" xfId="57341" xr:uid="{00000000-0005-0000-0000-0000C7DF0000}"/>
    <cellStyle name="Примечание 11 3 4" xfId="57342" xr:uid="{00000000-0005-0000-0000-0000C8DF0000}"/>
    <cellStyle name="Примечание 11 3 4 2" xfId="57343" xr:uid="{00000000-0005-0000-0000-0000C9DF0000}"/>
    <cellStyle name="Примечание 11 3 4 3" xfId="57344" xr:uid="{00000000-0005-0000-0000-0000CADF0000}"/>
    <cellStyle name="Примечание 11 3 5" xfId="57345" xr:uid="{00000000-0005-0000-0000-0000CBDF0000}"/>
    <cellStyle name="Примечание 11 3 5 2" xfId="57346" xr:uid="{00000000-0005-0000-0000-0000CCDF0000}"/>
    <cellStyle name="Примечание 11 3 5 3" xfId="57347" xr:uid="{00000000-0005-0000-0000-0000CDDF0000}"/>
    <cellStyle name="Примечание 11 3 6" xfId="57348" xr:uid="{00000000-0005-0000-0000-0000CEDF0000}"/>
    <cellStyle name="Примечание 11 3 7" xfId="57349" xr:uid="{00000000-0005-0000-0000-0000CFDF0000}"/>
    <cellStyle name="Примечание 11 4" xfId="57350" xr:uid="{00000000-0005-0000-0000-0000D0DF0000}"/>
    <cellStyle name="Примечание 11 4 2" xfId="57351" xr:uid="{00000000-0005-0000-0000-0000D1DF0000}"/>
    <cellStyle name="Примечание 11 4 2 2" xfId="57352" xr:uid="{00000000-0005-0000-0000-0000D2DF0000}"/>
    <cellStyle name="Примечание 11 4 3" xfId="57353" xr:uid="{00000000-0005-0000-0000-0000D3DF0000}"/>
    <cellStyle name="Примечание 11 4 3 2" xfId="57354" xr:uid="{00000000-0005-0000-0000-0000D4DF0000}"/>
    <cellStyle name="Примечание 11 4 3 3" xfId="57355" xr:uid="{00000000-0005-0000-0000-0000D5DF0000}"/>
    <cellStyle name="Примечание 11 4 4" xfId="57356" xr:uid="{00000000-0005-0000-0000-0000D6DF0000}"/>
    <cellStyle name="Примечание 11 4 4 2" xfId="57357" xr:uid="{00000000-0005-0000-0000-0000D7DF0000}"/>
    <cellStyle name="Примечание 11 4 4 3" xfId="57358" xr:uid="{00000000-0005-0000-0000-0000D8DF0000}"/>
    <cellStyle name="Примечание 11 4 5" xfId="57359" xr:uid="{00000000-0005-0000-0000-0000D9DF0000}"/>
    <cellStyle name="Примечание 11 4 5 2" xfId="57360" xr:uid="{00000000-0005-0000-0000-0000DADF0000}"/>
    <cellStyle name="Примечание 11 4 5 3" xfId="57361" xr:uid="{00000000-0005-0000-0000-0000DBDF0000}"/>
    <cellStyle name="Примечание 11 4 6" xfId="57362" xr:uid="{00000000-0005-0000-0000-0000DCDF0000}"/>
    <cellStyle name="Примечание 11 4 7" xfId="57363" xr:uid="{00000000-0005-0000-0000-0000DDDF0000}"/>
    <cellStyle name="Примечание 11 5" xfId="57364" xr:uid="{00000000-0005-0000-0000-0000DEDF0000}"/>
    <cellStyle name="Примечание 11 5 2" xfId="57365" xr:uid="{00000000-0005-0000-0000-0000DFDF0000}"/>
    <cellStyle name="Примечание 11 6" xfId="57366" xr:uid="{00000000-0005-0000-0000-0000E0DF0000}"/>
    <cellStyle name="Примечание 11 6 2" xfId="57367" xr:uid="{00000000-0005-0000-0000-0000E1DF0000}"/>
    <cellStyle name="Примечание 11 6 3" xfId="57368" xr:uid="{00000000-0005-0000-0000-0000E2DF0000}"/>
    <cellStyle name="Примечание 11 7" xfId="57369" xr:uid="{00000000-0005-0000-0000-0000E3DF0000}"/>
    <cellStyle name="Примечание 11 7 2" xfId="57370" xr:uid="{00000000-0005-0000-0000-0000E4DF0000}"/>
    <cellStyle name="Примечание 11 7 3" xfId="57371" xr:uid="{00000000-0005-0000-0000-0000E5DF0000}"/>
    <cellStyle name="Примечание 12" xfId="28254" xr:uid="{00000000-0005-0000-0000-0000E6DF0000}"/>
    <cellStyle name="Примечание 12 2" xfId="28255" xr:uid="{00000000-0005-0000-0000-0000E7DF0000}"/>
    <cellStyle name="Примечание 12 2 2" xfId="28256" xr:uid="{00000000-0005-0000-0000-0000E8DF0000}"/>
    <cellStyle name="Примечание 12 2 2 2" xfId="57372" xr:uid="{00000000-0005-0000-0000-0000E9DF0000}"/>
    <cellStyle name="Примечание 12 2 2 2 2" xfId="57373" xr:uid="{00000000-0005-0000-0000-0000EADF0000}"/>
    <cellStyle name="Примечание 12 2 2 3" xfId="57374" xr:uid="{00000000-0005-0000-0000-0000EBDF0000}"/>
    <cellStyle name="Примечание 12 2 2 3 2" xfId="57375" xr:uid="{00000000-0005-0000-0000-0000ECDF0000}"/>
    <cellStyle name="Примечание 12 2 2 3 3" xfId="57376" xr:uid="{00000000-0005-0000-0000-0000EDDF0000}"/>
    <cellStyle name="Примечание 12 2 2 4" xfId="57377" xr:uid="{00000000-0005-0000-0000-0000EEDF0000}"/>
    <cellStyle name="Примечание 12 2 2 4 2" xfId="57378" xr:uid="{00000000-0005-0000-0000-0000EFDF0000}"/>
    <cellStyle name="Примечание 12 2 2 4 3" xfId="57379" xr:uid="{00000000-0005-0000-0000-0000F0DF0000}"/>
    <cellStyle name="Примечание 12 2 2 5" xfId="57380" xr:uid="{00000000-0005-0000-0000-0000F1DF0000}"/>
    <cellStyle name="Примечание 12 2 2 5 2" xfId="57381" xr:uid="{00000000-0005-0000-0000-0000F2DF0000}"/>
    <cellStyle name="Примечание 12 2 2 5 3" xfId="57382" xr:uid="{00000000-0005-0000-0000-0000F3DF0000}"/>
    <cellStyle name="Примечание 12 2 2 6" xfId="57383" xr:uid="{00000000-0005-0000-0000-0000F4DF0000}"/>
    <cellStyle name="Примечание 12 2 2 7" xfId="57384" xr:uid="{00000000-0005-0000-0000-0000F5DF0000}"/>
    <cellStyle name="Примечание 12 2 3" xfId="57385" xr:uid="{00000000-0005-0000-0000-0000F6DF0000}"/>
    <cellStyle name="Примечание 12 2 3 2" xfId="57386" xr:uid="{00000000-0005-0000-0000-0000F7DF0000}"/>
    <cellStyle name="Примечание 12 2 4" xfId="57387" xr:uid="{00000000-0005-0000-0000-0000F8DF0000}"/>
    <cellStyle name="Примечание 12 2 4 2" xfId="57388" xr:uid="{00000000-0005-0000-0000-0000F9DF0000}"/>
    <cellStyle name="Примечание 12 2 4 3" xfId="57389" xr:uid="{00000000-0005-0000-0000-0000FADF0000}"/>
    <cellStyle name="Примечание 12 2 5" xfId="57390" xr:uid="{00000000-0005-0000-0000-0000FBDF0000}"/>
    <cellStyle name="Примечание 12 2 5 2" xfId="57391" xr:uid="{00000000-0005-0000-0000-0000FCDF0000}"/>
    <cellStyle name="Примечание 12 2 5 3" xfId="57392" xr:uid="{00000000-0005-0000-0000-0000FDDF0000}"/>
    <cellStyle name="Примечание 12 2 6" xfId="57393" xr:uid="{00000000-0005-0000-0000-0000FEDF0000}"/>
    <cellStyle name="Примечание 12 2 7" xfId="57394" xr:uid="{00000000-0005-0000-0000-0000FFDF0000}"/>
    <cellStyle name="Примечание 12 3" xfId="28257" xr:uid="{00000000-0005-0000-0000-000000E00000}"/>
    <cellStyle name="Примечание 12 3 2" xfId="57395" xr:uid="{00000000-0005-0000-0000-000001E00000}"/>
    <cellStyle name="Примечание 12 3 2 2" xfId="57396" xr:uid="{00000000-0005-0000-0000-000002E00000}"/>
    <cellStyle name="Примечание 12 3 3" xfId="57397" xr:uid="{00000000-0005-0000-0000-000003E00000}"/>
    <cellStyle name="Примечание 12 3 3 2" xfId="57398" xr:uid="{00000000-0005-0000-0000-000004E00000}"/>
    <cellStyle name="Примечание 12 3 3 3" xfId="57399" xr:uid="{00000000-0005-0000-0000-000005E00000}"/>
    <cellStyle name="Примечание 12 3 4" xfId="57400" xr:uid="{00000000-0005-0000-0000-000006E00000}"/>
    <cellStyle name="Примечание 12 3 4 2" xfId="57401" xr:uid="{00000000-0005-0000-0000-000007E00000}"/>
    <cellStyle name="Примечание 12 3 4 3" xfId="57402" xr:uid="{00000000-0005-0000-0000-000008E00000}"/>
    <cellStyle name="Примечание 12 3 5" xfId="57403" xr:uid="{00000000-0005-0000-0000-000009E00000}"/>
    <cellStyle name="Примечание 12 3 5 2" xfId="57404" xr:uid="{00000000-0005-0000-0000-00000AE00000}"/>
    <cellStyle name="Примечание 12 3 5 3" xfId="57405" xr:uid="{00000000-0005-0000-0000-00000BE00000}"/>
    <cellStyle name="Примечание 12 3 6" xfId="57406" xr:uid="{00000000-0005-0000-0000-00000CE00000}"/>
    <cellStyle name="Примечание 12 3 7" xfId="57407" xr:uid="{00000000-0005-0000-0000-00000DE00000}"/>
    <cellStyle name="Примечание 12 4" xfId="57408" xr:uid="{00000000-0005-0000-0000-00000EE00000}"/>
    <cellStyle name="Примечание 12 4 2" xfId="57409" xr:uid="{00000000-0005-0000-0000-00000FE00000}"/>
    <cellStyle name="Примечание 12 4 2 2" xfId="57410" xr:uid="{00000000-0005-0000-0000-000010E00000}"/>
    <cellStyle name="Примечание 12 4 3" xfId="57411" xr:uid="{00000000-0005-0000-0000-000011E00000}"/>
    <cellStyle name="Примечание 12 4 3 2" xfId="57412" xr:uid="{00000000-0005-0000-0000-000012E00000}"/>
    <cellStyle name="Примечание 12 4 3 3" xfId="57413" xr:uid="{00000000-0005-0000-0000-000013E00000}"/>
    <cellStyle name="Примечание 12 4 4" xfId="57414" xr:uid="{00000000-0005-0000-0000-000014E00000}"/>
    <cellStyle name="Примечание 12 4 4 2" xfId="57415" xr:uid="{00000000-0005-0000-0000-000015E00000}"/>
    <cellStyle name="Примечание 12 4 4 3" xfId="57416" xr:uid="{00000000-0005-0000-0000-000016E00000}"/>
    <cellStyle name="Примечание 12 4 5" xfId="57417" xr:uid="{00000000-0005-0000-0000-000017E00000}"/>
    <cellStyle name="Примечание 12 4 5 2" xfId="57418" xr:uid="{00000000-0005-0000-0000-000018E00000}"/>
    <cellStyle name="Примечание 12 4 5 3" xfId="57419" xr:uid="{00000000-0005-0000-0000-000019E00000}"/>
    <cellStyle name="Примечание 12 4 6" xfId="57420" xr:uid="{00000000-0005-0000-0000-00001AE00000}"/>
    <cellStyle name="Примечание 12 4 7" xfId="57421" xr:uid="{00000000-0005-0000-0000-00001BE00000}"/>
    <cellStyle name="Примечание 12 5" xfId="57422" xr:uid="{00000000-0005-0000-0000-00001CE00000}"/>
    <cellStyle name="Примечание 12 5 2" xfId="57423" xr:uid="{00000000-0005-0000-0000-00001DE00000}"/>
    <cellStyle name="Примечание 12 6" xfId="57424" xr:uid="{00000000-0005-0000-0000-00001EE00000}"/>
    <cellStyle name="Примечание 12 6 2" xfId="57425" xr:uid="{00000000-0005-0000-0000-00001FE00000}"/>
    <cellStyle name="Примечание 12 6 3" xfId="57426" xr:uid="{00000000-0005-0000-0000-000020E00000}"/>
    <cellStyle name="Примечание 12 7" xfId="57427" xr:uid="{00000000-0005-0000-0000-000021E00000}"/>
    <cellStyle name="Примечание 12 7 2" xfId="57428" xr:uid="{00000000-0005-0000-0000-000022E00000}"/>
    <cellStyle name="Примечание 12 7 3" xfId="57429" xr:uid="{00000000-0005-0000-0000-000023E00000}"/>
    <cellStyle name="Примечание 13" xfId="28258" xr:uid="{00000000-0005-0000-0000-000024E00000}"/>
    <cellStyle name="Примечание 13 2" xfId="28259" xr:uid="{00000000-0005-0000-0000-000025E00000}"/>
    <cellStyle name="Примечание 13 2 2" xfId="57430" xr:uid="{00000000-0005-0000-0000-000026E00000}"/>
    <cellStyle name="Примечание 13 2 2 2" xfId="57431" xr:uid="{00000000-0005-0000-0000-000027E00000}"/>
    <cellStyle name="Примечание 13 2 2 2 2" xfId="57432" xr:uid="{00000000-0005-0000-0000-000028E00000}"/>
    <cellStyle name="Примечание 13 2 2 3" xfId="57433" xr:uid="{00000000-0005-0000-0000-000029E00000}"/>
    <cellStyle name="Примечание 13 2 2 3 2" xfId="57434" xr:uid="{00000000-0005-0000-0000-00002AE00000}"/>
    <cellStyle name="Примечание 13 2 2 3 3" xfId="57435" xr:uid="{00000000-0005-0000-0000-00002BE00000}"/>
    <cellStyle name="Примечание 13 2 2 4" xfId="57436" xr:uid="{00000000-0005-0000-0000-00002CE00000}"/>
    <cellStyle name="Примечание 13 2 2 4 2" xfId="57437" xr:uid="{00000000-0005-0000-0000-00002DE00000}"/>
    <cellStyle name="Примечание 13 2 2 4 3" xfId="57438" xr:uid="{00000000-0005-0000-0000-00002EE00000}"/>
    <cellStyle name="Примечание 13 2 2 5" xfId="57439" xr:uid="{00000000-0005-0000-0000-00002FE00000}"/>
    <cellStyle name="Примечание 13 2 2 5 2" xfId="57440" xr:uid="{00000000-0005-0000-0000-000030E00000}"/>
    <cellStyle name="Примечание 13 2 2 5 3" xfId="57441" xr:uid="{00000000-0005-0000-0000-000031E00000}"/>
    <cellStyle name="Примечание 13 2 2 6" xfId="57442" xr:uid="{00000000-0005-0000-0000-000032E00000}"/>
    <cellStyle name="Примечание 13 2 2 7" xfId="57443" xr:uid="{00000000-0005-0000-0000-000033E00000}"/>
    <cellStyle name="Примечание 13 2 3" xfId="57444" xr:uid="{00000000-0005-0000-0000-000034E00000}"/>
    <cellStyle name="Примечание 13 2 3 2" xfId="57445" xr:uid="{00000000-0005-0000-0000-000035E00000}"/>
    <cellStyle name="Примечание 13 2 4" xfId="57446" xr:uid="{00000000-0005-0000-0000-000036E00000}"/>
    <cellStyle name="Примечание 13 2 4 2" xfId="57447" xr:uid="{00000000-0005-0000-0000-000037E00000}"/>
    <cellStyle name="Примечание 13 2 4 3" xfId="57448" xr:uid="{00000000-0005-0000-0000-000038E00000}"/>
    <cellStyle name="Примечание 13 2 5" xfId="57449" xr:uid="{00000000-0005-0000-0000-000039E00000}"/>
    <cellStyle name="Примечание 13 2 5 2" xfId="57450" xr:uid="{00000000-0005-0000-0000-00003AE00000}"/>
    <cellStyle name="Примечание 13 2 5 3" xfId="57451" xr:uid="{00000000-0005-0000-0000-00003BE00000}"/>
    <cellStyle name="Примечание 13 2 6" xfId="57452" xr:uid="{00000000-0005-0000-0000-00003CE00000}"/>
    <cellStyle name="Примечание 13 2 7" xfId="57453" xr:uid="{00000000-0005-0000-0000-00003DE00000}"/>
    <cellStyle name="Примечание 13 3" xfId="57454" xr:uid="{00000000-0005-0000-0000-00003EE00000}"/>
    <cellStyle name="Примечание 13 3 2" xfId="57455" xr:uid="{00000000-0005-0000-0000-00003FE00000}"/>
    <cellStyle name="Примечание 13 3 2 2" xfId="57456" xr:uid="{00000000-0005-0000-0000-000040E00000}"/>
    <cellStyle name="Примечание 13 3 3" xfId="57457" xr:uid="{00000000-0005-0000-0000-000041E00000}"/>
    <cellStyle name="Примечание 13 3 3 2" xfId="57458" xr:uid="{00000000-0005-0000-0000-000042E00000}"/>
    <cellStyle name="Примечание 13 3 3 3" xfId="57459" xr:uid="{00000000-0005-0000-0000-000043E00000}"/>
    <cellStyle name="Примечание 13 3 4" xfId="57460" xr:uid="{00000000-0005-0000-0000-000044E00000}"/>
    <cellStyle name="Примечание 13 3 4 2" xfId="57461" xr:uid="{00000000-0005-0000-0000-000045E00000}"/>
    <cellStyle name="Примечание 13 3 4 3" xfId="57462" xr:uid="{00000000-0005-0000-0000-000046E00000}"/>
    <cellStyle name="Примечание 13 3 5" xfId="57463" xr:uid="{00000000-0005-0000-0000-000047E00000}"/>
    <cellStyle name="Примечание 13 3 5 2" xfId="57464" xr:uid="{00000000-0005-0000-0000-000048E00000}"/>
    <cellStyle name="Примечание 13 3 5 3" xfId="57465" xr:uid="{00000000-0005-0000-0000-000049E00000}"/>
    <cellStyle name="Примечание 13 3 6" xfId="57466" xr:uid="{00000000-0005-0000-0000-00004AE00000}"/>
    <cellStyle name="Примечание 13 3 7" xfId="57467" xr:uid="{00000000-0005-0000-0000-00004BE00000}"/>
    <cellStyle name="Примечание 13 4" xfId="57468" xr:uid="{00000000-0005-0000-0000-00004CE00000}"/>
    <cellStyle name="Примечание 13 4 2" xfId="57469" xr:uid="{00000000-0005-0000-0000-00004DE00000}"/>
    <cellStyle name="Примечание 13 4 2 2" xfId="57470" xr:uid="{00000000-0005-0000-0000-00004EE00000}"/>
    <cellStyle name="Примечание 13 4 3" xfId="57471" xr:uid="{00000000-0005-0000-0000-00004FE00000}"/>
    <cellStyle name="Примечание 13 4 3 2" xfId="57472" xr:uid="{00000000-0005-0000-0000-000050E00000}"/>
    <cellStyle name="Примечание 13 4 3 3" xfId="57473" xr:uid="{00000000-0005-0000-0000-000051E00000}"/>
    <cellStyle name="Примечание 13 4 4" xfId="57474" xr:uid="{00000000-0005-0000-0000-000052E00000}"/>
    <cellStyle name="Примечание 13 4 4 2" xfId="57475" xr:uid="{00000000-0005-0000-0000-000053E00000}"/>
    <cellStyle name="Примечание 13 4 4 3" xfId="57476" xr:uid="{00000000-0005-0000-0000-000054E00000}"/>
    <cellStyle name="Примечание 13 4 5" xfId="57477" xr:uid="{00000000-0005-0000-0000-000055E00000}"/>
    <cellStyle name="Примечание 13 4 5 2" xfId="57478" xr:uid="{00000000-0005-0000-0000-000056E00000}"/>
    <cellStyle name="Примечание 13 4 5 3" xfId="57479" xr:uid="{00000000-0005-0000-0000-000057E00000}"/>
    <cellStyle name="Примечание 13 4 6" xfId="57480" xr:uid="{00000000-0005-0000-0000-000058E00000}"/>
    <cellStyle name="Примечание 13 4 7" xfId="57481" xr:uid="{00000000-0005-0000-0000-000059E00000}"/>
    <cellStyle name="Примечание 13 5" xfId="57482" xr:uid="{00000000-0005-0000-0000-00005AE00000}"/>
    <cellStyle name="Примечание 13 5 2" xfId="57483" xr:uid="{00000000-0005-0000-0000-00005BE00000}"/>
    <cellStyle name="Примечание 13 6" xfId="57484" xr:uid="{00000000-0005-0000-0000-00005CE00000}"/>
    <cellStyle name="Примечание 13 6 2" xfId="57485" xr:uid="{00000000-0005-0000-0000-00005DE00000}"/>
    <cellStyle name="Примечание 13 6 3" xfId="57486" xr:uid="{00000000-0005-0000-0000-00005EE00000}"/>
    <cellStyle name="Примечание 13 7" xfId="57487" xr:uid="{00000000-0005-0000-0000-00005FE00000}"/>
    <cellStyle name="Примечание 13 7 2" xfId="57488" xr:uid="{00000000-0005-0000-0000-000060E00000}"/>
    <cellStyle name="Примечание 13 7 3" xfId="57489" xr:uid="{00000000-0005-0000-0000-000061E00000}"/>
    <cellStyle name="Примечание 14" xfId="28260" xr:uid="{00000000-0005-0000-0000-000062E00000}"/>
    <cellStyle name="Примечание 14 2" xfId="28261" xr:uid="{00000000-0005-0000-0000-000063E00000}"/>
    <cellStyle name="Примечание 14 2 2" xfId="57490" xr:uid="{00000000-0005-0000-0000-000064E00000}"/>
    <cellStyle name="Примечание 14 2 2 2" xfId="57491" xr:uid="{00000000-0005-0000-0000-000065E00000}"/>
    <cellStyle name="Примечание 14 2 2 2 2" xfId="57492" xr:uid="{00000000-0005-0000-0000-000066E00000}"/>
    <cellStyle name="Примечание 14 2 2 3" xfId="57493" xr:uid="{00000000-0005-0000-0000-000067E00000}"/>
    <cellStyle name="Примечание 14 2 2 3 2" xfId="57494" xr:uid="{00000000-0005-0000-0000-000068E00000}"/>
    <cellStyle name="Примечание 14 2 2 3 3" xfId="57495" xr:uid="{00000000-0005-0000-0000-000069E00000}"/>
    <cellStyle name="Примечание 14 2 2 4" xfId="57496" xr:uid="{00000000-0005-0000-0000-00006AE00000}"/>
    <cellStyle name="Примечание 14 2 2 4 2" xfId="57497" xr:uid="{00000000-0005-0000-0000-00006BE00000}"/>
    <cellStyle name="Примечание 14 2 2 4 3" xfId="57498" xr:uid="{00000000-0005-0000-0000-00006CE00000}"/>
    <cellStyle name="Примечание 14 2 2 5" xfId="57499" xr:uid="{00000000-0005-0000-0000-00006DE00000}"/>
    <cellStyle name="Примечание 14 2 2 5 2" xfId="57500" xr:uid="{00000000-0005-0000-0000-00006EE00000}"/>
    <cellStyle name="Примечание 14 2 2 5 3" xfId="57501" xr:uid="{00000000-0005-0000-0000-00006FE00000}"/>
    <cellStyle name="Примечание 14 2 2 6" xfId="57502" xr:uid="{00000000-0005-0000-0000-000070E00000}"/>
    <cellStyle name="Примечание 14 2 2 7" xfId="57503" xr:uid="{00000000-0005-0000-0000-000071E00000}"/>
    <cellStyle name="Примечание 14 2 3" xfId="57504" xr:uid="{00000000-0005-0000-0000-000072E00000}"/>
    <cellStyle name="Примечание 14 2 3 2" xfId="57505" xr:uid="{00000000-0005-0000-0000-000073E00000}"/>
    <cellStyle name="Примечание 14 2 4" xfId="57506" xr:uid="{00000000-0005-0000-0000-000074E00000}"/>
    <cellStyle name="Примечание 14 2 4 2" xfId="57507" xr:uid="{00000000-0005-0000-0000-000075E00000}"/>
    <cellStyle name="Примечание 14 2 4 3" xfId="57508" xr:uid="{00000000-0005-0000-0000-000076E00000}"/>
    <cellStyle name="Примечание 14 2 5" xfId="57509" xr:uid="{00000000-0005-0000-0000-000077E00000}"/>
    <cellStyle name="Примечание 14 2 5 2" xfId="57510" xr:uid="{00000000-0005-0000-0000-000078E00000}"/>
    <cellStyle name="Примечание 14 2 5 3" xfId="57511" xr:uid="{00000000-0005-0000-0000-000079E00000}"/>
    <cellStyle name="Примечание 14 2 6" xfId="57512" xr:uid="{00000000-0005-0000-0000-00007AE00000}"/>
    <cellStyle name="Примечание 14 2 7" xfId="57513" xr:uid="{00000000-0005-0000-0000-00007BE00000}"/>
    <cellStyle name="Примечание 14 3" xfId="57514" xr:uid="{00000000-0005-0000-0000-00007CE00000}"/>
    <cellStyle name="Примечание 14 3 2" xfId="57515" xr:uid="{00000000-0005-0000-0000-00007DE00000}"/>
    <cellStyle name="Примечание 14 3 2 2" xfId="57516" xr:uid="{00000000-0005-0000-0000-00007EE00000}"/>
    <cellStyle name="Примечание 14 3 3" xfId="57517" xr:uid="{00000000-0005-0000-0000-00007FE00000}"/>
    <cellStyle name="Примечание 14 3 3 2" xfId="57518" xr:uid="{00000000-0005-0000-0000-000080E00000}"/>
    <cellStyle name="Примечание 14 3 3 3" xfId="57519" xr:uid="{00000000-0005-0000-0000-000081E00000}"/>
    <cellStyle name="Примечание 14 3 4" xfId="57520" xr:uid="{00000000-0005-0000-0000-000082E00000}"/>
    <cellStyle name="Примечание 14 3 4 2" xfId="57521" xr:uid="{00000000-0005-0000-0000-000083E00000}"/>
    <cellStyle name="Примечание 14 3 4 3" xfId="57522" xr:uid="{00000000-0005-0000-0000-000084E00000}"/>
    <cellStyle name="Примечание 14 3 5" xfId="57523" xr:uid="{00000000-0005-0000-0000-000085E00000}"/>
    <cellStyle name="Примечание 14 3 5 2" xfId="57524" xr:uid="{00000000-0005-0000-0000-000086E00000}"/>
    <cellStyle name="Примечание 14 3 5 3" xfId="57525" xr:uid="{00000000-0005-0000-0000-000087E00000}"/>
    <cellStyle name="Примечание 14 3 6" xfId="57526" xr:uid="{00000000-0005-0000-0000-000088E00000}"/>
    <cellStyle name="Примечание 14 3 7" xfId="57527" xr:uid="{00000000-0005-0000-0000-000089E00000}"/>
    <cellStyle name="Примечание 14 4" xfId="57528" xr:uid="{00000000-0005-0000-0000-00008AE00000}"/>
    <cellStyle name="Примечание 14 4 2" xfId="57529" xr:uid="{00000000-0005-0000-0000-00008BE00000}"/>
    <cellStyle name="Примечание 14 4 2 2" xfId="57530" xr:uid="{00000000-0005-0000-0000-00008CE00000}"/>
    <cellStyle name="Примечание 14 4 3" xfId="57531" xr:uid="{00000000-0005-0000-0000-00008DE00000}"/>
    <cellStyle name="Примечание 14 4 3 2" xfId="57532" xr:uid="{00000000-0005-0000-0000-00008EE00000}"/>
    <cellStyle name="Примечание 14 4 3 3" xfId="57533" xr:uid="{00000000-0005-0000-0000-00008FE00000}"/>
    <cellStyle name="Примечание 14 4 4" xfId="57534" xr:uid="{00000000-0005-0000-0000-000090E00000}"/>
    <cellStyle name="Примечание 14 4 4 2" xfId="57535" xr:uid="{00000000-0005-0000-0000-000091E00000}"/>
    <cellStyle name="Примечание 14 4 4 3" xfId="57536" xr:uid="{00000000-0005-0000-0000-000092E00000}"/>
    <cellStyle name="Примечание 14 4 5" xfId="57537" xr:uid="{00000000-0005-0000-0000-000093E00000}"/>
    <cellStyle name="Примечание 14 4 5 2" xfId="57538" xr:uid="{00000000-0005-0000-0000-000094E00000}"/>
    <cellStyle name="Примечание 14 4 5 3" xfId="57539" xr:uid="{00000000-0005-0000-0000-000095E00000}"/>
    <cellStyle name="Примечание 14 4 6" xfId="57540" xr:uid="{00000000-0005-0000-0000-000096E00000}"/>
    <cellStyle name="Примечание 14 4 7" xfId="57541" xr:uid="{00000000-0005-0000-0000-000097E00000}"/>
    <cellStyle name="Примечание 14 5" xfId="57542" xr:uid="{00000000-0005-0000-0000-000098E00000}"/>
    <cellStyle name="Примечание 14 5 2" xfId="57543" xr:uid="{00000000-0005-0000-0000-000099E00000}"/>
    <cellStyle name="Примечание 14 6" xfId="57544" xr:uid="{00000000-0005-0000-0000-00009AE00000}"/>
    <cellStyle name="Примечание 14 6 2" xfId="57545" xr:uid="{00000000-0005-0000-0000-00009BE00000}"/>
    <cellStyle name="Примечание 14 6 3" xfId="57546" xr:uid="{00000000-0005-0000-0000-00009CE00000}"/>
    <cellStyle name="Примечание 14 7" xfId="57547" xr:uid="{00000000-0005-0000-0000-00009DE00000}"/>
    <cellStyle name="Примечание 14 7 2" xfId="57548" xr:uid="{00000000-0005-0000-0000-00009EE00000}"/>
    <cellStyle name="Примечание 14 7 3" xfId="57549" xr:uid="{00000000-0005-0000-0000-00009FE00000}"/>
    <cellStyle name="Примечание 15" xfId="28262" xr:uid="{00000000-0005-0000-0000-0000A0E00000}"/>
    <cellStyle name="Примечание 15 2" xfId="28263" xr:uid="{00000000-0005-0000-0000-0000A1E00000}"/>
    <cellStyle name="Примечание 15 2 2" xfId="57550" xr:uid="{00000000-0005-0000-0000-0000A2E00000}"/>
    <cellStyle name="Примечание 15 2 2 2" xfId="57551" xr:uid="{00000000-0005-0000-0000-0000A3E00000}"/>
    <cellStyle name="Примечание 15 2 2 2 2" xfId="57552" xr:uid="{00000000-0005-0000-0000-0000A4E00000}"/>
    <cellStyle name="Примечание 15 2 2 3" xfId="57553" xr:uid="{00000000-0005-0000-0000-0000A5E00000}"/>
    <cellStyle name="Примечание 15 2 2 3 2" xfId="57554" xr:uid="{00000000-0005-0000-0000-0000A6E00000}"/>
    <cellStyle name="Примечание 15 2 2 3 3" xfId="57555" xr:uid="{00000000-0005-0000-0000-0000A7E00000}"/>
    <cellStyle name="Примечание 15 2 2 4" xfId="57556" xr:uid="{00000000-0005-0000-0000-0000A8E00000}"/>
    <cellStyle name="Примечание 15 2 2 4 2" xfId="57557" xr:uid="{00000000-0005-0000-0000-0000A9E00000}"/>
    <cellStyle name="Примечание 15 2 2 4 3" xfId="57558" xr:uid="{00000000-0005-0000-0000-0000AAE00000}"/>
    <cellStyle name="Примечание 15 2 2 5" xfId="57559" xr:uid="{00000000-0005-0000-0000-0000ABE00000}"/>
    <cellStyle name="Примечание 15 2 2 5 2" xfId="57560" xr:uid="{00000000-0005-0000-0000-0000ACE00000}"/>
    <cellStyle name="Примечание 15 2 2 5 3" xfId="57561" xr:uid="{00000000-0005-0000-0000-0000ADE00000}"/>
    <cellStyle name="Примечание 15 2 2 6" xfId="57562" xr:uid="{00000000-0005-0000-0000-0000AEE00000}"/>
    <cellStyle name="Примечание 15 2 2 7" xfId="57563" xr:uid="{00000000-0005-0000-0000-0000AFE00000}"/>
    <cellStyle name="Примечание 15 2 3" xfId="57564" xr:uid="{00000000-0005-0000-0000-0000B0E00000}"/>
    <cellStyle name="Примечание 15 2 3 2" xfId="57565" xr:uid="{00000000-0005-0000-0000-0000B1E00000}"/>
    <cellStyle name="Примечание 15 2 4" xfId="57566" xr:uid="{00000000-0005-0000-0000-0000B2E00000}"/>
    <cellStyle name="Примечание 15 2 4 2" xfId="57567" xr:uid="{00000000-0005-0000-0000-0000B3E00000}"/>
    <cellStyle name="Примечание 15 2 4 3" xfId="57568" xr:uid="{00000000-0005-0000-0000-0000B4E00000}"/>
    <cellStyle name="Примечание 15 2 5" xfId="57569" xr:uid="{00000000-0005-0000-0000-0000B5E00000}"/>
    <cellStyle name="Примечание 15 2 5 2" xfId="57570" xr:uid="{00000000-0005-0000-0000-0000B6E00000}"/>
    <cellStyle name="Примечание 15 2 5 3" xfId="57571" xr:uid="{00000000-0005-0000-0000-0000B7E00000}"/>
    <cellStyle name="Примечание 15 2 6" xfId="57572" xr:uid="{00000000-0005-0000-0000-0000B8E00000}"/>
    <cellStyle name="Примечание 15 2 7" xfId="57573" xr:uid="{00000000-0005-0000-0000-0000B9E00000}"/>
    <cellStyle name="Примечание 15 3" xfId="57574" xr:uid="{00000000-0005-0000-0000-0000BAE00000}"/>
    <cellStyle name="Примечание 15 3 2" xfId="57575" xr:uid="{00000000-0005-0000-0000-0000BBE00000}"/>
    <cellStyle name="Примечание 15 3 2 2" xfId="57576" xr:uid="{00000000-0005-0000-0000-0000BCE00000}"/>
    <cellStyle name="Примечание 15 3 3" xfId="57577" xr:uid="{00000000-0005-0000-0000-0000BDE00000}"/>
    <cellStyle name="Примечание 15 3 3 2" xfId="57578" xr:uid="{00000000-0005-0000-0000-0000BEE00000}"/>
    <cellStyle name="Примечание 15 3 3 3" xfId="57579" xr:uid="{00000000-0005-0000-0000-0000BFE00000}"/>
    <cellStyle name="Примечание 15 3 4" xfId="57580" xr:uid="{00000000-0005-0000-0000-0000C0E00000}"/>
    <cellStyle name="Примечание 15 3 4 2" xfId="57581" xr:uid="{00000000-0005-0000-0000-0000C1E00000}"/>
    <cellStyle name="Примечание 15 3 4 3" xfId="57582" xr:uid="{00000000-0005-0000-0000-0000C2E00000}"/>
    <cellStyle name="Примечание 15 3 5" xfId="57583" xr:uid="{00000000-0005-0000-0000-0000C3E00000}"/>
    <cellStyle name="Примечание 15 3 5 2" xfId="57584" xr:uid="{00000000-0005-0000-0000-0000C4E00000}"/>
    <cellStyle name="Примечание 15 3 5 3" xfId="57585" xr:uid="{00000000-0005-0000-0000-0000C5E00000}"/>
    <cellStyle name="Примечание 15 3 6" xfId="57586" xr:uid="{00000000-0005-0000-0000-0000C6E00000}"/>
    <cellStyle name="Примечание 15 3 7" xfId="57587" xr:uid="{00000000-0005-0000-0000-0000C7E00000}"/>
    <cellStyle name="Примечание 15 4" xfId="57588" xr:uid="{00000000-0005-0000-0000-0000C8E00000}"/>
    <cellStyle name="Примечание 15 4 2" xfId="57589" xr:uid="{00000000-0005-0000-0000-0000C9E00000}"/>
    <cellStyle name="Примечание 15 4 2 2" xfId="57590" xr:uid="{00000000-0005-0000-0000-0000CAE00000}"/>
    <cellStyle name="Примечание 15 4 3" xfId="57591" xr:uid="{00000000-0005-0000-0000-0000CBE00000}"/>
    <cellStyle name="Примечание 15 4 3 2" xfId="57592" xr:uid="{00000000-0005-0000-0000-0000CCE00000}"/>
    <cellStyle name="Примечание 15 4 3 3" xfId="57593" xr:uid="{00000000-0005-0000-0000-0000CDE00000}"/>
    <cellStyle name="Примечание 15 4 4" xfId="57594" xr:uid="{00000000-0005-0000-0000-0000CEE00000}"/>
    <cellStyle name="Примечание 15 4 4 2" xfId="57595" xr:uid="{00000000-0005-0000-0000-0000CFE00000}"/>
    <cellStyle name="Примечание 15 4 4 3" xfId="57596" xr:uid="{00000000-0005-0000-0000-0000D0E00000}"/>
    <cellStyle name="Примечание 15 4 5" xfId="57597" xr:uid="{00000000-0005-0000-0000-0000D1E00000}"/>
    <cellStyle name="Примечание 15 4 5 2" xfId="57598" xr:uid="{00000000-0005-0000-0000-0000D2E00000}"/>
    <cellStyle name="Примечание 15 4 5 3" xfId="57599" xr:uid="{00000000-0005-0000-0000-0000D3E00000}"/>
    <cellStyle name="Примечание 15 4 6" xfId="57600" xr:uid="{00000000-0005-0000-0000-0000D4E00000}"/>
    <cellStyle name="Примечание 15 4 7" xfId="57601" xr:uid="{00000000-0005-0000-0000-0000D5E00000}"/>
    <cellStyle name="Примечание 15 5" xfId="57602" xr:uid="{00000000-0005-0000-0000-0000D6E00000}"/>
    <cellStyle name="Примечание 15 5 2" xfId="57603" xr:uid="{00000000-0005-0000-0000-0000D7E00000}"/>
    <cellStyle name="Примечание 15 6" xfId="57604" xr:uid="{00000000-0005-0000-0000-0000D8E00000}"/>
    <cellStyle name="Примечание 15 6 2" xfId="57605" xr:uid="{00000000-0005-0000-0000-0000D9E00000}"/>
    <cellStyle name="Примечание 15 6 3" xfId="57606" xr:uid="{00000000-0005-0000-0000-0000DAE00000}"/>
    <cellStyle name="Примечание 15 7" xfId="57607" xr:uid="{00000000-0005-0000-0000-0000DBE00000}"/>
    <cellStyle name="Примечание 15 7 2" xfId="57608" xr:uid="{00000000-0005-0000-0000-0000DCE00000}"/>
    <cellStyle name="Примечание 15 7 3" xfId="57609" xr:uid="{00000000-0005-0000-0000-0000DDE00000}"/>
    <cellStyle name="Примечание 16" xfId="28264" xr:uid="{00000000-0005-0000-0000-0000DEE00000}"/>
    <cellStyle name="Примечание 16 2" xfId="28265" xr:uid="{00000000-0005-0000-0000-0000DFE00000}"/>
    <cellStyle name="Примечание 16 2 2" xfId="57610" xr:uid="{00000000-0005-0000-0000-0000E0E00000}"/>
    <cellStyle name="Примечание 16 2 2 2" xfId="57611" xr:uid="{00000000-0005-0000-0000-0000E1E00000}"/>
    <cellStyle name="Примечание 16 2 2 2 2" xfId="57612" xr:uid="{00000000-0005-0000-0000-0000E2E00000}"/>
    <cellStyle name="Примечание 16 2 2 3" xfId="57613" xr:uid="{00000000-0005-0000-0000-0000E3E00000}"/>
    <cellStyle name="Примечание 16 2 2 3 2" xfId="57614" xr:uid="{00000000-0005-0000-0000-0000E4E00000}"/>
    <cellStyle name="Примечание 16 2 2 3 3" xfId="57615" xr:uid="{00000000-0005-0000-0000-0000E5E00000}"/>
    <cellStyle name="Примечание 16 2 2 4" xfId="57616" xr:uid="{00000000-0005-0000-0000-0000E6E00000}"/>
    <cellStyle name="Примечание 16 2 2 4 2" xfId="57617" xr:uid="{00000000-0005-0000-0000-0000E7E00000}"/>
    <cellStyle name="Примечание 16 2 2 4 3" xfId="57618" xr:uid="{00000000-0005-0000-0000-0000E8E00000}"/>
    <cellStyle name="Примечание 16 2 2 5" xfId="57619" xr:uid="{00000000-0005-0000-0000-0000E9E00000}"/>
    <cellStyle name="Примечание 16 2 2 5 2" xfId="57620" xr:uid="{00000000-0005-0000-0000-0000EAE00000}"/>
    <cellStyle name="Примечание 16 2 2 5 3" xfId="57621" xr:uid="{00000000-0005-0000-0000-0000EBE00000}"/>
    <cellStyle name="Примечание 16 2 2 6" xfId="57622" xr:uid="{00000000-0005-0000-0000-0000ECE00000}"/>
    <cellStyle name="Примечание 16 2 2 7" xfId="57623" xr:uid="{00000000-0005-0000-0000-0000EDE00000}"/>
    <cellStyle name="Примечание 16 2 3" xfId="57624" xr:uid="{00000000-0005-0000-0000-0000EEE00000}"/>
    <cellStyle name="Примечание 16 2 3 2" xfId="57625" xr:uid="{00000000-0005-0000-0000-0000EFE00000}"/>
    <cellStyle name="Примечание 16 2 4" xfId="57626" xr:uid="{00000000-0005-0000-0000-0000F0E00000}"/>
    <cellStyle name="Примечание 16 2 4 2" xfId="57627" xr:uid="{00000000-0005-0000-0000-0000F1E00000}"/>
    <cellStyle name="Примечание 16 2 4 3" xfId="57628" xr:uid="{00000000-0005-0000-0000-0000F2E00000}"/>
    <cellStyle name="Примечание 16 2 5" xfId="57629" xr:uid="{00000000-0005-0000-0000-0000F3E00000}"/>
    <cellStyle name="Примечание 16 2 5 2" xfId="57630" xr:uid="{00000000-0005-0000-0000-0000F4E00000}"/>
    <cellStyle name="Примечание 16 2 5 3" xfId="57631" xr:uid="{00000000-0005-0000-0000-0000F5E00000}"/>
    <cellStyle name="Примечание 16 2 6" xfId="57632" xr:uid="{00000000-0005-0000-0000-0000F6E00000}"/>
    <cellStyle name="Примечание 16 2 7" xfId="57633" xr:uid="{00000000-0005-0000-0000-0000F7E00000}"/>
    <cellStyle name="Примечание 16 3" xfId="57634" xr:uid="{00000000-0005-0000-0000-0000F8E00000}"/>
    <cellStyle name="Примечание 16 3 2" xfId="57635" xr:uid="{00000000-0005-0000-0000-0000F9E00000}"/>
    <cellStyle name="Примечание 16 3 2 2" xfId="57636" xr:uid="{00000000-0005-0000-0000-0000FAE00000}"/>
    <cellStyle name="Примечание 16 3 3" xfId="57637" xr:uid="{00000000-0005-0000-0000-0000FBE00000}"/>
    <cellStyle name="Примечание 16 3 3 2" xfId="57638" xr:uid="{00000000-0005-0000-0000-0000FCE00000}"/>
    <cellStyle name="Примечание 16 3 3 3" xfId="57639" xr:uid="{00000000-0005-0000-0000-0000FDE00000}"/>
    <cellStyle name="Примечание 16 3 4" xfId="57640" xr:uid="{00000000-0005-0000-0000-0000FEE00000}"/>
    <cellStyle name="Примечание 16 3 4 2" xfId="57641" xr:uid="{00000000-0005-0000-0000-0000FFE00000}"/>
    <cellStyle name="Примечание 16 3 4 3" xfId="57642" xr:uid="{00000000-0005-0000-0000-000000E10000}"/>
    <cellStyle name="Примечание 16 3 5" xfId="57643" xr:uid="{00000000-0005-0000-0000-000001E10000}"/>
    <cellStyle name="Примечание 16 3 5 2" xfId="57644" xr:uid="{00000000-0005-0000-0000-000002E10000}"/>
    <cellStyle name="Примечание 16 3 5 3" xfId="57645" xr:uid="{00000000-0005-0000-0000-000003E10000}"/>
    <cellStyle name="Примечание 16 3 6" xfId="57646" xr:uid="{00000000-0005-0000-0000-000004E10000}"/>
    <cellStyle name="Примечание 16 3 7" xfId="57647" xr:uid="{00000000-0005-0000-0000-000005E10000}"/>
    <cellStyle name="Примечание 16 4" xfId="57648" xr:uid="{00000000-0005-0000-0000-000006E10000}"/>
    <cellStyle name="Примечание 16 4 2" xfId="57649" xr:uid="{00000000-0005-0000-0000-000007E10000}"/>
    <cellStyle name="Примечание 16 4 2 2" xfId="57650" xr:uid="{00000000-0005-0000-0000-000008E10000}"/>
    <cellStyle name="Примечание 16 4 3" xfId="57651" xr:uid="{00000000-0005-0000-0000-000009E10000}"/>
    <cellStyle name="Примечание 16 4 3 2" xfId="57652" xr:uid="{00000000-0005-0000-0000-00000AE10000}"/>
    <cellStyle name="Примечание 16 4 3 3" xfId="57653" xr:uid="{00000000-0005-0000-0000-00000BE10000}"/>
    <cellStyle name="Примечание 16 4 4" xfId="57654" xr:uid="{00000000-0005-0000-0000-00000CE10000}"/>
    <cellStyle name="Примечание 16 4 4 2" xfId="57655" xr:uid="{00000000-0005-0000-0000-00000DE10000}"/>
    <cellStyle name="Примечание 16 4 4 3" xfId="57656" xr:uid="{00000000-0005-0000-0000-00000EE10000}"/>
    <cellStyle name="Примечание 16 4 5" xfId="57657" xr:uid="{00000000-0005-0000-0000-00000FE10000}"/>
    <cellStyle name="Примечание 16 4 5 2" xfId="57658" xr:uid="{00000000-0005-0000-0000-000010E10000}"/>
    <cellStyle name="Примечание 16 4 5 3" xfId="57659" xr:uid="{00000000-0005-0000-0000-000011E10000}"/>
    <cellStyle name="Примечание 16 4 6" xfId="57660" xr:uid="{00000000-0005-0000-0000-000012E10000}"/>
    <cellStyle name="Примечание 16 4 7" xfId="57661" xr:uid="{00000000-0005-0000-0000-000013E10000}"/>
    <cellStyle name="Примечание 16 5" xfId="57662" xr:uid="{00000000-0005-0000-0000-000014E10000}"/>
    <cellStyle name="Примечание 16 5 2" xfId="57663" xr:uid="{00000000-0005-0000-0000-000015E10000}"/>
    <cellStyle name="Примечание 16 6" xfId="57664" xr:uid="{00000000-0005-0000-0000-000016E10000}"/>
    <cellStyle name="Примечание 16 6 2" xfId="57665" xr:uid="{00000000-0005-0000-0000-000017E10000}"/>
    <cellStyle name="Примечание 16 6 3" xfId="57666" xr:uid="{00000000-0005-0000-0000-000018E10000}"/>
    <cellStyle name="Примечание 16 7" xfId="57667" xr:uid="{00000000-0005-0000-0000-000019E10000}"/>
    <cellStyle name="Примечание 16 7 2" xfId="57668" xr:uid="{00000000-0005-0000-0000-00001AE10000}"/>
    <cellStyle name="Примечание 16 7 3" xfId="57669" xr:uid="{00000000-0005-0000-0000-00001BE10000}"/>
    <cellStyle name="Примечание 17" xfId="28266" xr:uid="{00000000-0005-0000-0000-00001CE10000}"/>
    <cellStyle name="Примечание 17 2" xfId="28267" xr:uid="{00000000-0005-0000-0000-00001DE10000}"/>
    <cellStyle name="Примечание 17 2 2" xfId="57670" xr:uid="{00000000-0005-0000-0000-00001EE10000}"/>
    <cellStyle name="Примечание 17 2 2 2" xfId="57671" xr:uid="{00000000-0005-0000-0000-00001FE10000}"/>
    <cellStyle name="Примечание 17 2 2 2 2" xfId="57672" xr:uid="{00000000-0005-0000-0000-000020E10000}"/>
    <cellStyle name="Примечание 17 2 2 3" xfId="57673" xr:uid="{00000000-0005-0000-0000-000021E10000}"/>
    <cellStyle name="Примечание 17 2 2 3 2" xfId="57674" xr:uid="{00000000-0005-0000-0000-000022E10000}"/>
    <cellStyle name="Примечание 17 2 2 3 3" xfId="57675" xr:uid="{00000000-0005-0000-0000-000023E10000}"/>
    <cellStyle name="Примечание 17 2 2 4" xfId="57676" xr:uid="{00000000-0005-0000-0000-000024E10000}"/>
    <cellStyle name="Примечание 17 2 2 4 2" xfId="57677" xr:uid="{00000000-0005-0000-0000-000025E10000}"/>
    <cellStyle name="Примечание 17 2 2 4 3" xfId="57678" xr:uid="{00000000-0005-0000-0000-000026E10000}"/>
    <cellStyle name="Примечание 17 2 2 5" xfId="57679" xr:uid="{00000000-0005-0000-0000-000027E10000}"/>
    <cellStyle name="Примечание 17 2 2 5 2" xfId="57680" xr:uid="{00000000-0005-0000-0000-000028E10000}"/>
    <cellStyle name="Примечание 17 2 2 5 3" xfId="57681" xr:uid="{00000000-0005-0000-0000-000029E10000}"/>
    <cellStyle name="Примечание 17 2 2 6" xfId="57682" xr:uid="{00000000-0005-0000-0000-00002AE10000}"/>
    <cellStyle name="Примечание 17 2 2 7" xfId="57683" xr:uid="{00000000-0005-0000-0000-00002BE10000}"/>
    <cellStyle name="Примечание 17 2 3" xfId="57684" xr:uid="{00000000-0005-0000-0000-00002CE10000}"/>
    <cellStyle name="Примечание 17 2 3 2" xfId="57685" xr:uid="{00000000-0005-0000-0000-00002DE10000}"/>
    <cellStyle name="Примечание 17 2 4" xfId="57686" xr:uid="{00000000-0005-0000-0000-00002EE10000}"/>
    <cellStyle name="Примечание 17 2 4 2" xfId="57687" xr:uid="{00000000-0005-0000-0000-00002FE10000}"/>
    <cellStyle name="Примечание 17 2 4 3" xfId="57688" xr:uid="{00000000-0005-0000-0000-000030E10000}"/>
    <cellStyle name="Примечание 17 2 5" xfId="57689" xr:uid="{00000000-0005-0000-0000-000031E10000}"/>
    <cellStyle name="Примечание 17 2 5 2" xfId="57690" xr:uid="{00000000-0005-0000-0000-000032E10000}"/>
    <cellStyle name="Примечание 17 2 5 3" xfId="57691" xr:uid="{00000000-0005-0000-0000-000033E10000}"/>
    <cellStyle name="Примечание 17 2 6" xfId="57692" xr:uid="{00000000-0005-0000-0000-000034E10000}"/>
    <cellStyle name="Примечание 17 2 7" xfId="57693" xr:uid="{00000000-0005-0000-0000-000035E10000}"/>
    <cellStyle name="Примечание 17 3" xfId="57694" xr:uid="{00000000-0005-0000-0000-000036E10000}"/>
    <cellStyle name="Примечание 17 3 2" xfId="57695" xr:uid="{00000000-0005-0000-0000-000037E10000}"/>
    <cellStyle name="Примечание 17 3 2 2" xfId="57696" xr:uid="{00000000-0005-0000-0000-000038E10000}"/>
    <cellStyle name="Примечание 17 3 3" xfId="57697" xr:uid="{00000000-0005-0000-0000-000039E10000}"/>
    <cellStyle name="Примечание 17 3 3 2" xfId="57698" xr:uid="{00000000-0005-0000-0000-00003AE10000}"/>
    <cellStyle name="Примечание 17 3 3 3" xfId="57699" xr:uid="{00000000-0005-0000-0000-00003BE10000}"/>
    <cellStyle name="Примечание 17 3 4" xfId="57700" xr:uid="{00000000-0005-0000-0000-00003CE10000}"/>
    <cellStyle name="Примечание 17 3 4 2" xfId="57701" xr:uid="{00000000-0005-0000-0000-00003DE10000}"/>
    <cellStyle name="Примечание 17 3 4 3" xfId="57702" xr:uid="{00000000-0005-0000-0000-00003EE10000}"/>
    <cellStyle name="Примечание 17 3 5" xfId="57703" xr:uid="{00000000-0005-0000-0000-00003FE10000}"/>
    <cellStyle name="Примечание 17 3 5 2" xfId="57704" xr:uid="{00000000-0005-0000-0000-000040E10000}"/>
    <cellStyle name="Примечание 17 3 5 3" xfId="57705" xr:uid="{00000000-0005-0000-0000-000041E10000}"/>
    <cellStyle name="Примечание 17 3 6" xfId="57706" xr:uid="{00000000-0005-0000-0000-000042E10000}"/>
    <cellStyle name="Примечание 17 3 7" xfId="57707" xr:uid="{00000000-0005-0000-0000-000043E10000}"/>
    <cellStyle name="Примечание 17 4" xfId="57708" xr:uid="{00000000-0005-0000-0000-000044E10000}"/>
    <cellStyle name="Примечание 17 4 2" xfId="57709" xr:uid="{00000000-0005-0000-0000-000045E10000}"/>
    <cellStyle name="Примечание 17 4 2 2" xfId="57710" xr:uid="{00000000-0005-0000-0000-000046E10000}"/>
    <cellStyle name="Примечание 17 4 3" xfId="57711" xr:uid="{00000000-0005-0000-0000-000047E10000}"/>
    <cellStyle name="Примечание 17 4 3 2" xfId="57712" xr:uid="{00000000-0005-0000-0000-000048E10000}"/>
    <cellStyle name="Примечание 17 4 3 3" xfId="57713" xr:uid="{00000000-0005-0000-0000-000049E10000}"/>
    <cellStyle name="Примечание 17 4 4" xfId="57714" xr:uid="{00000000-0005-0000-0000-00004AE10000}"/>
    <cellStyle name="Примечание 17 4 4 2" xfId="57715" xr:uid="{00000000-0005-0000-0000-00004BE10000}"/>
    <cellStyle name="Примечание 17 4 4 3" xfId="57716" xr:uid="{00000000-0005-0000-0000-00004CE10000}"/>
    <cellStyle name="Примечание 17 4 5" xfId="57717" xr:uid="{00000000-0005-0000-0000-00004DE10000}"/>
    <cellStyle name="Примечание 17 4 5 2" xfId="57718" xr:uid="{00000000-0005-0000-0000-00004EE10000}"/>
    <cellStyle name="Примечание 17 4 5 3" xfId="57719" xr:uid="{00000000-0005-0000-0000-00004FE10000}"/>
    <cellStyle name="Примечание 17 4 6" xfId="57720" xr:uid="{00000000-0005-0000-0000-000050E10000}"/>
    <cellStyle name="Примечание 17 4 7" xfId="57721" xr:uid="{00000000-0005-0000-0000-000051E10000}"/>
    <cellStyle name="Примечание 17 5" xfId="57722" xr:uid="{00000000-0005-0000-0000-000052E10000}"/>
    <cellStyle name="Примечание 17 5 2" xfId="57723" xr:uid="{00000000-0005-0000-0000-000053E10000}"/>
    <cellStyle name="Примечание 17 6" xfId="57724" xr:uid="{00000000-0005-0000-0000-000054E10000}"/>
    <cellStyle name="Примечание 17 6 2" xfId="57725" xr:uid="{00000000-0005-0000-0000-000055E10000}"/>
    <cellStyle name="Примечание 17 6 3" xfId="57726" xr:uid="{00000000-0005-0000-0000-000056E10000}"/>
    <cellStyle name="Примечание 17 7" xfId="57727" xr:uid="{00000000-0005-0000-0000-000057E10000}"/>
    <cellStyle name="Примечание 17 7 2" xfId="57728" xr:uid="{00000000-0005-0000-0000-000058E10000}"/>
    <cellStyle name="Примечание 17 7 3" xfId="57729" xr:uid="{00000000-0005-0000-0000-000059E10000}"/>
    <cellStyle name="Примечание 18" xfId="28268" xr:uid="{00000000-0005-0000-0000-00005AE10000}"/>
    <cellStyle name="Примечание 18 2" xfId="28269" xr:uid="{00000000-0005-0000-0000-00005BE10000}"/>
    <cellStyle name="Примечание 18 2 2" xfId="57730" xr:uid="{00000000-0005-0000-0000-00005CE10000}"/>
    <cellStyle name="Примечание 18 2 2 2" xfId="57731" xr:uid="{00000000-0005-0000-0000-00005DE10000}"/>
    <cellStyle name="Примечание 18 2 2 2 2" xfId="57732" xr:uid="{00000000-0005-0000-0000-00005EE10000}"/>
    <cellStyle name="Примечание 18 2 2 3" xfId="57733" xr:uid="{00000000-0005-0000-0000-00005FE10000}"/>
    <cellStyle name="Примечание 18 2 2 3 2" xfId="57734" xr:uid="{00000000-0005-0000-0000-000060E10000}"/>
    <cellStyle name="Примечание 18 2 2 3 3" xfId="57735" xr:uid="{00000000-0005-0000-0000-000061E10000}"/>
    <cellStyle name="Примечание 18 2 2 4" xfId="57736" xr:uid="{00000000-0005-0000-0000-000062E10000}"/>
    <cellStyle name="Примечание 18 2 2 4 2" xfId="57737" xr:uid="{00000000-0005-0000-0000-000063E10000}"/>
    <cellStyle name="Примечание 18 2 2 4 3" xfId="57738" xr:uid="{00000000-0005-0000-0000-000064E10000}"/>
    <cellStyle name="Примечание 18 2 2 5" xfId="57739" xr:uid="{00000000-0005-0000-0000-000065E10000}"/>
    <cellStyle name="Примечание 18 2 2 5 2" xfId="57740" xr:uid="{00000000-0005-0000-0000-000066E10000}"/>
    <cellStyle name="Примечание 18 2 2 5 3" xfId="57741" xr:uid="{00000000-0005-0000-0000-000067E10000}"/>
    <cellStyle name="Примечание 18 2 2 6" xfId="57742" xr:uid="{00000000-0005-0000-0000-000068E10000}"/>
    <cellStyle name="Примечание 18 2 2 7" xfId="57743" xr:uid="{00000000-0005-0000-0000-000069E10000}"/>
    <cellStyle name="Примечание 18 2 3" xfId="57744" xr:uid="{00000000-0005-0000-0000-00006AE10000}"/>
    <cellStyle name="Примечание 18 2 3 2" xfId="57745" xr:uid="{00000000-0005-0000-0000-00006BE10000}"/>
    <cellStyle name="Примечание 18 2 4" xfId="57746" xr:uid="{00000000-0005-0000-0000-00006CE10000}"/>
    <cellStyle name="Примечание 18 2 4 2" xfId="57747" xr:uid="{00000000-0005-0000-0000-00006DE10000}"/>
    <cellStyle name="Примечание 18 2 4 3" xfId="57748" xr:uid="{00000000-0005-0000-0000-00006EE10000}"/>
    <cellStyle name="Примечание 18 2 5" xfId="57749" xr:uid="{00000000-0005-0000-0000-00006FE10000}"/>
    <cellStyle name="Примечание 18 2 5 2" xfId="57750" xr:uid="{00000000-0005-0000-0000-000070E10000}"/>
    <cellStyle name="Примечание 18 2 5 3" xfId="57751" xr:uid="{00000000-0005-0000-0000-000071E10000}"/>
    <cellStyle name="Примечание 18 2 6" xfId="57752" xr:uid="{00000000-0005-0000-0000-000072E10000}"/>
    <cellStyle name="Примечание 18 2 7" xfId="57753" xr:uid="{00000000-0005-0000-0000-000073E10000}"/>
    <cellStyle name="Примечание 18 3" xfId="57754" xr:uid="{00000000-0005-0000-0000-000074E10000}"/>
    <cellStyle name="Примечание 18 3 2" xfId="57755" xr:uid="{00000000-0005-0000-0000-000075E10000}"/>
    <cellStyle name="Примечание 18 3 2 2" xfId="57756" xr:uid="{00000000-0005-0000-0000-000076E10000}"/>
    <cellStyle name="Примечание 18 3 3" xfId="57757" xr:uid="{00000000-0005-0000-0000-000077E10000}"/>
    <cellStyle name="Примечание 18 3 3 2" xfId="57758" xr:uid="{00000000-0005-0000-0000-000078E10000}"/>
    <cellStyle name="Примечание 18 3 3 3" xfId="57759" xr:uid="{00000000-0005-0000-0000-000079E10000}"/>
    <cellStyle name="Примечание 18 3 4" xfId="57760" xr:uid="{00000000-0005-0000-0000-00007AE10000}"/>
    <cellStyle name="Примечание 18 3 4 2" xfId="57761" xr:uid="{00000000-0005-0000-0000-00007BE10000}"/>
    <cellStyle name="Примечание 18 3 4 3" xfId="57762" xr:uid="{00000000-0005-0000-0000-00007CE10000}"/>
    <cellStyle name="Примечание 18 3 5" xfId="57763" xr:uid="{00000000-0005-0000-0000-00007DE10000}"/>
    <cellStyle name="Примечание 18 3 5 2" xfId="57764" xr:uid="{00000000-0005-0000-0000-00007EE10000}"/>
    <cellStyle name="Примечание 18 3 5 3" xfId="57765" xr:uid="{00000000-0005-0000-0000-00007FE10000}"/>
    <cellStyle name="Примечание 18 3 6" xfId="57766" xr:uid="{00000000-0005-0000-0000-000080E10000}"/>
    <cellStyle name="Примечание 18 3 7" xfId="57767" xr:uid="{00000000-0005-0000-0000-000081E10000}"/>
    <cellStyle name="Примечание 18 4" xfId="57768" xr:uid="{00000000-0005-0000-0000-000082E10000}"/>
    <cellStyle name="Примечание 18 4 2" xfId="57769" xr:uid="{00000000-0005-0000-0000-000083E10000}"/>
    <cellStyle name="Примечание 18 4 2 2" xfId="57770" xr:uid="{00000000-0005-0000-0000-000084E10000}"/>
    <cellStyle name="Примечание 18 4 3" xfId="57771" xr:uid="{00000000-0005-0000-0000-000085E10000}"/>
    <cellStyle name="Примечание 18 4 3 2" xfId="57772" xr:uid="{00000000-0005-0000-0000-000086E10000}"/>
    <cellStyle name="Примечание 18 4 3 3" xfId="57773" xr:uid="{00000000-0005-0000-0000-000087E10000}"/>
    <cellStyle name="Примечание 18 4 4" xfId="57774" xr:uid="{00000000-0005-0000-0000-000088E10000}"/>
    <cellStyle name="Примечание 18 4 4 2" xfId="57775" xr:uid="{00000000-0005-0000-0000-000089E10000}"/>
    <cellStyle name="Примечание 18 4 4 3" xfId="57776" xr:uid="{00000000-0005-0000-0000-00008AE10000}"/>
    <cellStyle name="Примечание 18 4 5" xfId="57777" xr:uid="{00000000-0005-0000-0000-00008BE10000}"/>
    <cellStyle name="Примечание 18 4 5 2" xfId="57778" xr:uid="{00000000-0005-0000-0000-00008CE10000}"/>
    <cellStyle name="Примечание 18 4 5 3" xfId="57779" xr:uid="{00000000-0005-0000-0000-00008DE10000}"/>
    <cellStyle name="Примечание 18 4 6" xfId="57780" xr:uid="{00000000-0005-0000-0000-00008EE10000}"/>
    <cellStyle name="Примечание 18 4 7" xfId="57781" xr:uid="{00000000-0005-0000-0000-00008FE10000}"/>
    <cellStyle name="Примечание 18 5" xfId="57782" xr:uid="{00000000-0005-0000-0000-000090E10000}"/>
    <cellStyle name="Примечание 18 5 2" xfId="57783" xr:uid="{00000000-0005-0000-0000-000091E10000}"/>
    <cellStyle name="Примечание 18 6" xfId="57784" xr:uid="{00000000-0005-0000-0000-000092E10000}"/>
    <cellStyle name="Примечание 18 6 2" xfId="57785" xr:uid="{00000000-0005-0000-0000-000093E10000}"/>
    <cellStyle name="Примечание 18 6 3" xfId="57786" xr:uid="{00000000-0005-0000-0000-000094E10000}"/>
    <cellStyle name="Примечание 18 7" xfId="57787" xr:uid="{00000000-0005-0000-0000-000095E10000}"/>
    <cellStyle name="Примечание 18 7 2" xfId="57788" xr:uid="{00000000-0005-0000-0000-000096E10000}"/>
    <cellStyle name="Примечание 18 7 3" xfId="57789" xr:uid="{00000000-0005-0000-0000-000097E10000}"/>
    <cellStyle name="Примечание 19" xfId="28270" xr:uid="{00000000-0005-0000-0000-000098E10000}"/>
    <cellStyle name="Примечание 19 2" xfId="28271" xr:uid="{00000000-0005-0000-0000-000099E10000}"/>
    <cellStyle name="Примечание 19 2 2" xfId="57790" xr:uid="{00000000-0005-0000-0000-00009AE10000}"/>
    <cellStyle name="Примечание 19 2 2 2" xfId="57791" xr:uid="{00000000-0005-0000-0000-00009BE10000}"/>
    <cellStyle name="Примечание 19 2 2 2 2" xfId="57792" xr:uid="{00000000-0005-0000-0000-00009CE10000}"/>
    <cellStyle name="Примечание 19 2 2 3" xfId="57793" xr:uid="{00000000-0005-0000-0000-00009DE10000}"/>
    <cellStyle name="Примечание 19 2 2 3 2" xfId="57794" xr:uid="{00000000-0005-0000-0000-00009EE10000}"/>
    <cellStyle name="Примечание 19 2 2 3 3" xfId="57795" xr:uid="{00000000-0005-0000-0000-00009FE10000}"/>
    <cellStyle name="Примечание 19 2 2 4" xfId="57796" xr:uid="{00000000-0005-0000-0000-0000A0E10000}"/>
    <cellStyle name="Примечание 19 2 2 4 2" xfId="57797" xr:uid="{00000000-0005-0000-0000-0000A1E10000}"/>
    <cellStyle name="Примечание 19 2 2 4 3" xfId="57798" xr:uid="{00000000-0005-0000-0000-0000A2E10000}"/>
    <cellStyle name="Примечание 19 2 2 5" xfId="57799" xr:uid="{00000000-0005-0000-0000-0000A3E10000}"/>
    <cellStyle name="Примечание 19 2 2 5 2" xfId="57800" xr:uid="{00000000-0005-0000-0000-0000A4E10000}"/>
    <cellStyle name="Примечание 19 2 2 5 3" xfId="57801" xr:uid="{00000000-0005-0000-0000-0000A5E10000}"/>
    <cellStyle name="Примечание 19 2 2 6" xfId="57802" xr:uid="{00000000-0005-0000-0000-0000A6E10000}"/>
    <cellStyle name="Примечание 19 2 2 7" xfId="57803" xr:uid="{00000000-0005-0000-0000-0000A7E10000}"/>
    <cellStyle name="Примечание 19 2 3" xfId="57804" xr:uid="{00000000-0005-0000-0000-0000A8E10000}"/>
    <cellStyle name="Примечание 19 2 3 2" xfId="57805" xr:uid="{00000000-0005-0000-0000-0000A9E10000}"/>
    <cellStyle name="Примечание 19 2 4" xfId="57806" xr:uid="{00000000-0005-0000-0000-0000AAE10000}"/>
    <cellStyle name="Примечание 19 2 4 2" xfId="57807" xr:uid="{00000000-0005-0000-0000-0000ABE10000}"/>
    <cellStyle name="Примечание 19 2 4 3" xfId="57808" xr:uid="{00000000-0005-0000-0000-0000ACE10000}"/>
    <cellStyle name="Примечание 19 2 5" xfId="57809" xr:uid="{00000000-0005-0000-0000-0000ADE10000}"/>
    <cellStyle name="Примечание 19 2 5 2" xfId="57810" xr:uid="{00000000-0005-0000-0000-0000AEE10000}"/>
    <cellStyle name="Примечание 19 2 5 3" xfId="57811" xr:uid="{00000000-0005-0000-0000-0000AFE10000}"/>
    <cellStyle name="Примечание 19 2 6" xfId="57812" xr:uid="{00000000-0005-0000-0000-0000B0E10000}"/>
    <cellStyle name="Примечание 19 2 7" xfId="57813" xr:uid="{00000000-0005-0000-0000-0000B1E10000}"/>
    <cellStyle name="Примечание 19 3" xfId="57814" xr:uid="{00000000-0005-0000-0000-0000B2E10000}"/>
    <cellStyle name="Примечание 19 3 2" xfId="57815" xr:uid="{00000000-0005-0000-0000-0000B3E10000}"/>
    <cellStyle name="Примечание 19 3 2 2" xfId="57816" xr:uid="{00000000-0005-0000-0000-0000B4E10000}"/>
    <cellStyle name="Примечание 19 3 3" xfId="57817" xr:uid="{00000000-0005-0000-0000-0000B5E10000}"/>
    <cellStyle name="Примечание 19 3 3 2" xfId="57818" xr:uid="{00000000-0005-0000-0000-0000B6E10000}"/>
    <cellStyle name="Примечание 19 3 3 3" xfId="57819" xr:uid="{00000000-0005-0000-0000-0000B7E10000}"/>
    <cellStyle name="Примечание 19 3 4" xfId="57820" xr:uid="{00000000-0005-0000-0000-0000B8E10000}"/>
    <cellStyle name="Примечание 19 3 4 2" xfId="57821" xr:uid="{00000000-0005-0000-0000-0000B9E10000}"/>
    <cellStyle name="Примечание 19 3 4 3" xfId="57822" xr:uid="{00000000-0005-0000-0000-0000BAE10000}"/>
    <cellStyle name="Примечание 19 3 5" xfId="57823" xr:uid="{00000000-0005-0000-0000-0000BBE10000}"/>
    <cellStyle name="Примечание 19 3 5 2" xfId="57824" xr:uid="{00000000-0005-0000-0000-0000BCE10000}"/>
    <cellStyle name="Примечание 19 3 5 3" xfId="57825" xr:uid="{00000000-0005-0000-0000-0000BDE10000}"/>
    <cellStyle name="Примечание 19 3 6" xfId="57826" xr:uid="{00000000-0005-0000-0000-0000BEE10000}"/>
    <cellStyle name="Примечание 19 3 7" xfId="57827" xr:uid="{00000000-0005-0000-0000-0000BFE10000}"/>
    <cellStyle name="Примечание 19 4" xfId="57828" xr:uid="{00000000-0005-0000-0000-0000C0E10000}"/>
    <cellStyle name="Примечание 19 4 2" xfId="57829" xr:uid="{00000000-0005-0000-0000-0000C1E10000}"/>
    <cellStyle name="Примечание 19 4 2 2" xfId="57830" xr:uid="{00000000-0005-0000-0000-0000C2E10000}"/>
    <cellStyle name="Примечание 19 4 3" xfId="57831" xr:uid="{00000000-0005-0000-0000-0000C3E10000}"/>
    <cellStyle name="Примечание 19 4 3 2" xfId="57832" xr:uid="{00000000-0005-0000-0000-0000C4E10000}"/>
    <cellStyle name="Примечание 19 4 3 3" xfId="57833" xr:uid="{00000000-0005-0000-0000-0000C5E10000}"/>
    <cellStyle name="Примечание 19 4 4" xfId="57834" xr:uid="{00000000-0005-0000-0000-0000C6E10000}"/>
    <cellStyle name="Примечание 19 4 4 2" xfId="57835" xr:uid="{00000000-0005-0000-0000-0000C7E10000}"/>
    <cellStyle name="Примечание 19 4 4 3" xfId="57836" xr:uid="{00000000-0005-0000-0000-0000C8E10000}"/>
    <cellStyle name="Примечание 19 4 5" xfId="57837" xr:uid="{00000000-0005-0000-0000-0000C9E10000}"/>
    <cellStyle name="Примечание 19 4 5 2" xfId="57838" xr:uid="{00000000-0005-0000-0000-0000CAE10000}"/>
    <cellStyle name="Примечание 19 4 5 3" xfId="57839" xr:uid="{00000000-0005-0000-0000-0000CBE10000}"/>
    <cellStyle name="Примечание 19 4 6" xfId="57840" xr:uid="{00000000-0005-0000-0000-0000CCE10000}"/>
    <cellStyle name="Примечание 19 4 7" xfId="57841" xr:uid="{00000000-0005-0000-0000-0000CDE10000}"/>
    <cellStyle name="Примечание 19 5" xfId="57842" xr:uid="{00000000-0005-0000-0000-0000CEE10000}"/>
    <cellStyle name="Примечание 19 5 2" xfId="57843" xr:uid="{00000000-0005-0000-0000-0000CFE10000}"/>
    <cellStyle name="Примечание 19 6" xfId="57844" xr:uid="{00000000-0005-0000-0000-0000D0E10000}"/>
    <cellStyle name="Примечание 19 6 2" xfId="57845" xr:uid="{00000000-0005-0000-0000-0000D1E10000}"/>
    <cellStyle name="Примечание 19 6 3" xfId="57846" xr:uid="{00000000-0005-0000-0000-0000D2E10000}"/>
    <cellStyle name="Примечание 19 7" xfId="57847" xr:uid="{00000000-0005-0000-0000-0000D3E10000}"/>
    <cellStyle name="Примечание 19 7 2" xfId="57848" xr:uid="{00000000-0005-0000-0000-0000D4E10000}"/>
    <cellStyle name="Примечание 19 7 3" xfId="57849" xr:uid="{00000000-0005-0000-0000-0000D5E10000}"/>
    <cellStyle name="Примечание 2" xfId="28272" xr:uid="{00000000-0005-0000-0000-0000D6E10000}"/>
    <cellStyle name="Примечание 2 10" xfId="28273" xr:uid="{00000000-0005-0000-0000-0000D7E10000}"/>
    <cellStyle name="Примечание 2 10 2" xfId="28274" xr:uid="{00000000-0005-0000-0000-0000D8E10000}"/>
    <cellStyle name="Примечание 2 10 2 2" xfId="57850" xr:uid="{00000000-0005-0000-0000-0000D9E10000}"/>
    <cellStyle name="Примечание 2 10 2 2 2" xfId="57851" xr:uid="{00000000-0005-0000-0000-0000DAE10000}"/>
    <cellStyle name="Примечание 2 10 2 2 2 2" xfId="57852" xr:uid="{00000000-0005-0000-0000-0000DBE10000}"/>
    <cellStyle name="Примечание 2 10 2 2 3" xfId="57853" xr:uid="{00000000-0005-0000-0000-0000DCE10000}"/>
    <cellStyle name="Примечание 2 10 2 2 3 2" xfId="57854" xr:uid="{00000000-0005-0000-0000-0000DDE10000}"/>
    <cellStyle name="Примечание 2 10 2 2 3 3" xfId="57855" xr:uid="{00000000-0005-0000-0000-0000DEE10000}"/>
    <cellStyle name="Примечание 2 10 2 2 4" xfId="57856" xr:uid="{00000000-0005-0000-0000-0000DFE10000}"/>
    <cellStyle name="Примечание 2 10 2 2 4 2" xfId="57857" xr:uid="{00000000-0005-0000-0000-0000E0E10000}"/>
    <cellStyle name="Примечание 2 10 2 2 4 3" xfId="57858" xr:uid="{00000000-0005-0000-0000-0000E1E10000}"/>
    <cellStyle name="Примечание 2 10 2 2 5" xfId="57859" xr:uid="{00000000-0005-0000-0000-0000E2E10000}"/>
    <cellStyle name="Примечание 2 10 2 2 5 2" xfId="57860" xr:uid="{00000000-0005-0000-0000-0000E3E10000}"/>
    <cellStyle name="Примечание 2 10 2 2 5 3" xfId="57861" xr:uid="{00000000-0005-0000-0000-0000E4E10000}"/>
    <cellStyle name="Примечание 2 10 2 2 6" xfId="57862" xr:uid="{00000000-0005-0000-0000-0000E5E10000}"/>
    <cellStyle name="Примечание 2 10 2 2 7" xfId="57863" xr:uid="{00000000-0005-0000-0000-0000E6E10000}"/>
    <cellStyle name="Примечание 2 10 2 3" xfId="57864" xr:uid="{00000000-0005-0000-0000-0000E7E10000}"/>
    <cellStyle name="Примечание 2 10 2 3 2" xfId="57865" xr:uid="{00000000-0005-0000-0000-0000E8E10000}"/>
    <cellStyle name="Примечание 2 10 2 4" xfId="57866" xr:uid="{00000000-0005-0000-0000-0000E9E10000}"/>
    <cellStyle name="Примечание 2 10 2 4 2" xfId="57867" xr:uid="{00000000-0005-0000-0000-0000EAE10000}"/>
    <cellStyle name="Примечание 2 10 2 4 3" xfId="57868" xr:uid="{00000000-0005-0000-0000-0000EBE10000}"/>
    <cellStyle name="Примечание 2 10 2 5" xfId="57869" xr:uid="{00000000-0005-0000-0000-0000ECE10000}"/>
    <cellStyle name="Примечание 2 10 2 5 2" xfId="57870" xr:uid="{00000000-0005-0000-0000-0000EDE10000}"/>
    <cellStyle name="Примечание 2 10 2 5 3" xfId="57871" xr:uid="{00000000-0005-0000-0000-0000EEE10000}"/>
    <cellStyle name="Примечание 2 10 2 6" xfId="57872" xr:uid="{00000000-0005-0000-0000-0000EFE10000}"/>
    <cellStyle name="Примечание 2 10 2 7" xfId="57873" xr:uid="{00000000-0005-0000-0000-0000F0E10000}"/>
    <cellStyle name="Примечание 2 10 3" xfId="57874" xr:uid="{00000000-0005-0000-0000-0000F1E10000}"/>
    <cellStyle name="Примечание 2 10 3 2" xfId="57875" xr:uid="{00000000-0005-0000-0000-0000F2E10000}"/>
    <cellStyle name="Примечание 2 10 3 2 2" xfId="57876" xr:uid="{00000000-0005-0000-0000-0000F3E10000}"/>
    <cellStyle name="Примечание 2 10 3 3" xfId="57877" xr:uid="{00000000-0005-0000-0000-0000F4E10000}"/>
    <cellStyle name="Примечание 2 10 3 3 2" xfId="57878" xr:uid="{00000000-0005-0000-0000-0000F5E10000}"/>
    <cellStyle name="Примечание 2 10 3 3 3" xfId="57879" xr:uid="{00000000-0005-0000-0000-0000F6E10000}"/>
    <cellStyle name="Примечание 2 10 3 4" xfId="57880" xr:uid="{00000000-0005-0000-0000-0000F7E10000}"/>
    <cellStyle name="Примечание 2 10 3 4 2" xfId="57881" xr:uid="{00000000-0005-0000-0000-0000F8E10000}"/>
    <cellStyle name="Примечание 2 10 3 4 3" xfId="57882" xr:uid="{00000000-0005-0000-0000-0000F9E10000}"/>
    <cellStyle name="Примечание 2 10 3 5" xfId="57883" xr:uid="{00000000-0005-0000-0000-0000FAE10000}"/>
    <cellStyle name="Примечание 2 10 3 5 2" xfId="57884" xr:uid="{00000000-0005-0000-0000-0000FBE10000}"/>
    <cellStyle name="Примечание 2 10 3 5 3" xfId="57885" xr:uid="{00000000-0005-0000-0000-0000FCE10000}"/>
    <cellStyle name="Примечание 2 10 3 6" xfId="57886" xr:uid="{00000000-0005-0000-0000-0000FDE10000}"/>
    <cellStyle name="Примечание 2 10 3 7" xfId="57887" xr:uid="{00000000-0005-0000-0000-0000FEE10000}"/>
    <cellStyle name="Примечание 2 10 4" xfId="57888" xr:uid="{00000000-0005-0000-0000-0000FFE10000}"/>
    <cellStyle name="Примечание 2 10 4 2" xfId="57889" xr:uid="{00000000-0005-0000-0000-000000E20000}"/>
    <cellStyle name="Примечание 2 10 4 2 2" xfId="57890" xr:uid="{00000000-0005-0000-0000-000001E20000}"/>
    <cellStyle name="Примечание 2 10 4 3" xfId="57891" xr:uid="{00000000-0005-0000-0000-000002E20000}"/>
    <cellStyle name="Примечание 2 10 4 3 2" xfId="57892" xr:uid="{00000000-0005-0000-0000-000003E20000}"/>
    <cellStyle name="Примечание 2 10 4 3 3" xfId="57893" xr:uid="{00000000-0005-0000-0000-000004E20000}"/>
    <cellStyle name="Примечание 2 10 4 4" xfId="57894" xr:uid="{00000000-0005-0000-0000-000005E20000}"/>
    <cellStyle name="Примечание 2 10 4 4 2" xfId="57895" xr:uid="{00000000-0005-0000-0000-000006E20000}"/>
    <cellStyle name="Примечание 2 10 4 4 3" xfId="57896" xr:uid="{00000000-0005-0000-0000-000007E20000}"/>
    <cellStyle name="Примечание 2 10 4 5" xfId="57897" xr:uid="{00000000-0005-0000-0000-000008E20000}"/>
    <cellStyle name="Примечание 2 10 4 5 2" xfId="57898" xr:uid="{00000000-0005-0000-0000-000009E20000}"/>
    <cellStyle name="Примечание 2 10 4 5 3" xfId="57899" xr:uid="{00000000-0005-0000-0000-00000AE20000}"/>
    <cellStyle name="Примечание 2 10 4 6" xfId="57900" xr:uid="{00000000-0005-0000-0000-00000BE20000}"/>
    <cellStyle name="Примечание 2 10 4 7" xfId="57901" xr:uid="{00000000-0005-0000-0000-00000CE20000}"/>
    <cellStyle name="Примечание 2 10 5" xfId="57902" xr:uid="{00000000-0005-0000-0000-00000DE20000}"/>
    <cellStyle name="Примечание 2 10 5 2" xfId="57903" xr:uid="{00000000-0005-0000-0000-00000EE20000}"/>
    <cellStyle name="Примечание 2 10 6" xfId="57904" xr:uid="{00000000-0005-0000-0000-00000FE20000}"/>
    <cellStyle name="Примечание 2 10 6 2" xfId="57905" xr:uid="{00000000-0005-0000-0000-000010E20000}"/>
    <cellStyle name="Примечание 2 10 6 3" xfId="57906" xr:uid="{00000000-0005-0000-0000-000011E20000}"/>
    <cellStyle name="Примечание 2 10 7" xfId="57907" xr:uid="{00000000-0005-0000-0000-000012E20000}"/>
    <cellStyle name="Примечание 2 10 7 2" xfId="57908" xr:uid="{00000000-0005-0000-0000-000013E20000}"/>
    <cellStyle name="Примечание 2 10 7 3" xfId="57909" xr:uid="{00000000-0005-0000-0000-000014E20000}"/>
    <cellStyle name="Примечание 2 11" xfId="28275" xr:uid="{00000000-0005-0000-0000-000015E20000}"/>
    <cellStyle name="Примечание 2 11 2" xfId="28276" xr:uid="{00000000-0005-0000-0000-000016E20000}"/>
    <cellStyle name="Примечание 2 11 2 2" xfId="57910" xr:uid="{00000000-0005-0000-0000-000017E20000}"/>
    <cellStyle name="Примечание 2 11 2 2 2" xfId="57911" xr:uid="{00000000-0005-0000-0000-000018E20000}"/>
    <cellStyle name="Примечание 2 11 2 2 2 2" xfId="57912" xr:uid="{00000000-0005-0000-0000-000019E20000}"/>
    <cellStyle name="Примечание 2 11 2 2 3" xfId="57913" xr:uid="{00000000-0005-0000-0000-00001AE20000}"/>
    <cellStyle name="Примечание 2 11 2 2 3 2" xfId="57914" xr:uid="{00000000-0005-0000-0000-00001BE20000}"/>
    <cellStyle name="Примечание 2 11 2 2 3 3" xfId="57915" xr:uid="{00000000-0005-0000-0000-00001CE20000}"/>
    <cellStyle name="Примечание 2 11 2 2 4" xfId="57916" xr:uid="{00000000-0005-0000-0000-00001DE20000}"/>
    <cellStyle name="Примечание 2 11 2 2 4 2" xfId="57917" xr:uid="{00000000-0005-0000-0000-00001EE20000}"/>
    <cellStyle name="Примечание 2 11 2 2 4 3" xfId="57918" xr:uid="{00000000-0005-0000-0000-00001FE20000}"/>
    <cellStyle name="Примечание 2 11 2 2 5" xfId="57919" xr:uid="{00000000-0005-0000-0000-000020E20000}"/>
    <cellStyle name="Примечание 2 11 2 2 5 2" xfId="57920" xr:uid="{00000000-0005-0000-0000-000021E20000}"/>
    <cellStyle name="Примечание 2 11 2 2 5 3" xfId="57921" xr:uid="{00000000-0005-0000-0000-000022E20000}"/>
    <cellStyle name="Примечание 2 11 2 2 6" xfId="57922" xr:uid="{00000000-0005-0000-0000-000023E20000}"/>
    <cellStyle name="Примечание 2 11 2 2 7" xfId="57923" xr:uid="{00000000-0005-0000-0000-000024E20000}"/>
    <cellStyle name="Примечание 2 11 2 3" xfId="57924" xr:uid="{00000000-0005-0000-0000-000025E20000}"/>
    <cellStyle name="Примечание 2 11 2 3 2" xfId="57925" xr:uid="{00000000-0005-0000-0000-000026E20000}"/>
    <cellStyle name="Примечание 2 11 2 4" xfId="57926" xr:uid="{00000000-0005-0000-0000-000027E20000}"/>
    <cellStyle name="Примечание 2 11 2 4 2" xfId="57927" xr:uid="{00000000-0005-0000-0000-000028E20000}"/>
    <cellStyle name="Примечание 2 11 2 4 3" xfId="57928" xr:uid="{00000000-0005-0000-0000-000029E20000}"/>
    <cellStyle name="Примечание 2 11 2 5" xfId="57929" xr:uid="{00000000-0005-0000-0000-00002AE20000}"/>
    <cellStyle name="Примечание 2 11 2 5 2" xfId="57930" xr:uid="{00000000-0005-0000-0000-00002BE20000}"/>
    <cellStyle name="Примечание 2 11 2 5 3" xfId="57931" xr:uid="{00000000-0005-0000-0000-00002CE20000}"/>
    <cellStyle name="Примечание 2 11 2 6" xfId="57932" xr:uid="{00000000-0005-0000-0000-00002DE20000}"/>
    <cellStyle name="Примечание 2 11 2 7" xfId="57933" xr:uid="{00000000-0005-0000-0000-00002EE20000}"/>
    <cellStyle name="Примечание 2 11 3" xfId="57934" xr:uid="{00000000-0005-0000-0000-00002FE20000}"/>
    <cellStyle name="Примечание 2 11 3 2" xfId="57935" xr:uid="{00000000-0005-0000-0000-000030E20000}"/>
    <cellStyle name="Примечание 2 11 3 2 2" xfId="57936" xr:uid="{00000000-0005-0000-0000-000031E20000}"/>
    <cellStyle name="Примечание 2 11 3 3" xfId="57937" xr:uid="{00000000-0005-0000-0000-000032E20000}"/>
    <cellStyle name="Примечание 2 11 3 3 2" xfId="57938" xr:uid="{00000000-0005-0000-0000-000033E20000}"/>
    <cellStyle name="Примечание 2 11 3 3 3" xfId="57939" xr:uid="{00000000-0005-0000-0000-000034E20000}"/>
    <cellStyle name="Примечание 2 11 3 4" xfId="57940" xr:uid="{00000000-0005-0000-0000-000035E20000}"/>
    <cellStyle name="Примечание 2 11 3 4 2" xfId="57941" xr:uid="{00000000-0005-0000-0000-000036E20000}"/>
    <cellStyle name="Примечание 2 11 3 4 3" xfId="57942" xr:uid="{00000000-0005-0000-0000-000037E20000}"/>
    <cellStyle name="Примечание 2 11 3 5" xfId="57943" xr:uid="{00000000-0005-0000-0000-000038E20000}"/>
    <cellStyle name="Примечание 2 11 3 5 2" xfId="57944" xr:uid="{00000000-0005-0000-0000-000039E20000}"/>
    <cellStyle name="Примечание 2 11 3 5 3" xfId="57945" xr:uid="{00000000-0005-0000-0000-00003AE20000}"/>
    <cellStyle name="Примечание 2 11 3 6" xfId="57946" xr:uid="{00000000-0005-0000-0000-00003BE20000}"/>
    <cellStyle name="Примечание 2 11 3 7" xfId="57947" xr:uid="{00000000-0005-0000-0000-00003CE20000}"/>
    <cellStyle name="Примечание 2 11 4" xfId="57948" xr:uid="{00000000-0005-0000-0000-00003DE20000}"/>
    <cellStyle name="Примечание 2 11 4 2" xfId="57949" xr:uid="{00000000-0005-0000-0000-00003EE20000}"/>
    <cellStyle name="Примечание 2 11 4 2 2" xfId="57950" xr:uid="{00000000-0005-0000-0000-00003FE20000}"/>
    <cellStyle name="Примечание 2 11 4 3" xfId="57951" xr:uid="{00000000-0005-0000-0000-000040E20000}"/>
    <cellStyle name="Примечание 2 11 4 3 2" xfId="57952" xr:uid="{00000000-0005-0000-0000-000041E20000}"/>
    <cellStyle name="Примечание 2 11 4 3 3" xfId="57953" xr:uid="{00000000-0005-0000-0000-000042E20000}"/>
    <cellStyle name="Примечание 2 11 4 4" xfId="57954" xr:uid="{00000000-0005-0000-0000-000043E20000}"/>
    <cellStyle name="Примечание 2 11 4 4 2" xfId="57955" xr:uid="{00000000-0005-0000-0000-000044E20000}"/>
    <cellStyle name="Примечание 2 11 4 4 3" xfId="57956" xr:uid="{00000000-0005-0000-0000-000045E20000}"/>
    <cellStyle name="Примечание 2 11 4 5" xfId="57957" xr:uid="{00000000-0005-0000-0000-000046E20000}"/>
    <cellStyle name="Примечание 2 11 4 5 2" xfId="57958" xr:uid="{00000000-0005-0000-0000-000047E20000}"/>
    <cellStyle name="Примечание 2 11 4 5 3" xfId="57959" xr:uid="{00000000-0005-0000-0000-000048E20000}"/>
    <cellStyle name="Примечание 2 11 4 6" xfId="57960" xr:uid="{00000000-0005-0000-0000-000049E20000}"/>
    <cellStyle name="Примечание 2 11 4 7" xfId="57961" xr:uid="{00000000-0005-0000-0000-00004AE20000}"/>
    <cellStyle name="Примечание 2 11 5" xfId="57962" xr:uid="{00000000-0005-0000-0000-00004BE20000}"/>
    <cellStyle name="Примечание 2 11 5 2" xfId="57963" xr:uid="{00000000-0005-0000-0000-00004CE20000}"/>
    <cellStyle name="Примечание 2 11 6" xfId="57964" xr:uid="{00000000-0005-0000-0000-00004DE20000}"/>
    <cellStyle name="Примечание 2 11 6 2" xfId="57965" xr:uid="{00000000-0005-0000-0000-00004EE20000}"/>
    <cellStyle name="Примечание 2 11 6 3" xfId="57966" xr:uid="{00000000-0005-0000-0000-00004FE20000}"/>
    <cellStyle name="Примечание 2 11 7" xfId="57967" xr:uid="{00000000-0005-0000-0000-000050E20000}"/>
    <cellStyle name="Примечание 2 11 7 2" xfId="57968" xr:uid="{00000000-0005-0000-0000-000051E20000}"/>
    <cellStyle name="Примечание 2 11 7 3" xfId="57969" xr:uid="{00000000-0005-0000-0000-000052E20000}"/>
    <cellStyle name="Примечание 2 12" xfId="28277" xr:uid="{00000000-0005-0000-0000-000053E20000}"/>
    <cellStyle name="Примечание 2 12 2" xfId="57970" xr:uid="{00000000-0005-0000-0000-000054E20000}"/>
    <cellStyle name="Примечание 2 12 2 2" xfId="57971" xr:uid="{00000000-0005-0000-0000-000055E20000}"/>
    <cellStyle name="Примечание 2 12 2 2 2" xfId="57972" xr:uid="{00000000-0005-0000-0000-000056E20000}"/>
    <cellStyle name="Примечание 2 12 2 2 2 2" xfId="57973" xr:uid="{00000000-0005-0000-0000-000057E20000}"/>
    <cellStyle name="Примечание 2 12 2 2 3" xfId="57974" xr:uid="{00000000-0005-0000-0000-000058E20000}"/>
    <cellStyle name="Примечание 2 12 2 2 3 2" xfId="57975" xr:uid="{00000000-0005-0000-0000-000059E20000}"/>
    <cellStyle name="Примечание 2 12 2 2 3 3" xfId="57976" xr:uid="{00000000-0005-0000-0000-00005AE20000}"/>
    <cellStyle name="Примечание 2 12 2 2 4" xfId="57977" xr:uid="{00000000-0005-0000-0000-00005BE20000}"/>
    <cellStyle name="Примечание 2 12 2 2 4 2" xfId="57978" xr:uid="{00000000-0005-0000-0000-00005CE20000}"/>
    <cellStyle name="Примечание 2 12 2 2 4 3" xfId="57979" xr:uid="{00000000-0005-0000-0000-00005DE20000}"/>
    <cellStyle name="Примечание 2 12 2 2 5" xfId="57980" xr:uid="{00000000-0005-0000-0000-00005EE20000}"/>
    <cellStyle name="Примечание 2 12 2 2 5 2" xfId="57981" xr:uid="{00000000-0005-0000-0000-00005FE20000}"/>
    <cellStyle name="Примечание 2 12 2 2 5 3" xfId="57982" xr:uid="{00000000-0005-0000-0000-000060E20000}"/>
    <cellStyle name="Примечание 2 12 2 2 6" xfId="57983" xr:uid="{00000000-0005-0000-0000-000061E20000}"/>
    <cellStyle name="Примечание 2 12 2 2 7" xfId="57984" xr:uid="{00000000-0005-0000-0000-000062E20000}"/>
    <cellStyle name="Примечание 2 12 2 3" xfId="57985" xr:uid="{00000000-0005-0000-0000-000063E20000}"/>
    <cellStyle name="Примечание 2 12 2 3 2" xfId="57986" xr:uid="{00000000-0005-0000-0000-000064E20000}"/>
    <cellStyle name="Примечание 2 12 2 4" xfId="57987" xr:uid="{00000000-0005-0000-0000-000065E20000}"/>
    <cellStyle name="Примечание 2 12 2 4 2" xfId="57988" xr:uid="{00000000-0005-0000-0000-000066E20000}"/>
    <cellStyle name="Примечание 2 12 2 4 3" xfId="57989" xr:uid="{00000000-0005-0000-0000-000067E20000}"/>
    <cellStyle name="Примечание 2 12 2 5" xfId="57990" xr:uid="{00000000-0005-0000-0000-000068E20000}"/>
    <cellStyle name="Примечание 2 12 2 5 2" xfId="57991" xr:uid="{00000000-0005-0000-0000-000069E20000}"/>
    <cellStyle name="Примечание 2 12 2 5 3" xfId="57992" xr:uid="{00000000-0005-0000-0000-00006AE20000}"/>
    <cellStyle name="Примечание 2 12 2 6" xfId="57993" xr:uid="{00000000-0005-0000-0000-00006BE20000}"/>
    <cellStyle name="Примечание 2 12 2 7" xfId="57994" xr:uid="{00000000-0005-0000-0000-00006CE20000}"/>
    <cellStyle name="Примечание 2 12 3" xfId="57995" xr:uid="{00000000-0005-0000-0000-00006DE20000}"/>
    <cellStyle name="Примечание 2 12 3 2" xfId="57996" xr:uid="{00000000-0005-0000-0000-00006EE20000}"/>
    <cellStyle name="Примечание 2 12 3 2 2" xfId="57997" xr:uid="{00000000-0005-0000-0000-00006FE20000}"/>
    <cellStyle name="Примечание 2 12 3 3" xfId="57998" xr:uid="{00000000-0005-0000-0000-000070E20000}"/>
    <cellStyle name="Примечание 2 12 3 3 2" xfId="57999" xr:uid="{00000000-0005-0000-0000-000071E20000}"/>
    <cellStyle name="Примечание 2 12 3 3 3" xfId="58000" xr:uid="{00000000-0005-0000-0000-000072E20000}"/>
    <cellStyle name="Примечание 2 12 3 4" xfId="58001" xr:uid="{00000000-0005-0000-0000-000073E20000}"/>
    <cellStyle name="Примечание 2 12 3 4 2" xfId="58002" xr:uid="{00000000-0005-0000-0000-000074E20000}"/>
    <cellStyle name="Примечание 2 12 3 4 3" xfId="58003" xr:uid="{00000000-0005-0000-0000-000075E20000}"/>
    <cellStyle name="Примечание 2 12 3 5" xfId="58004" xr:uid="{00000000-0005-0000-0000-000076E20000}"/>
    <cellStyle name="Примечание 2 12 3 5 2" xfId="58005" xr:uid="{00000000-0005-0000-0000-000077E20000}"/>
    <cellStyle name="Примечание 2 12 3 5 3" xfId="58006" xr:uid="{00000000-0005-0000-0000-000078E20000}"/>
    <cellStyle name="Примечание 2 12 3 6" xfId="58007" xr:uid="{00000000-0005-0000-0000-000079E20000}"/>
    <cellStyle name="Примечание 2 12 3 7" xfId="58008" xr:uid="{00000000-0005-0000-0000-00007AE20000}"/>
    <cellStyle name="Примечание 2 12 4" xfId="58009" xr:uid="{00000000-0005-0000-0000-00007BE20000}"/>
    <cellStyle name="Примечание 2 12 4 2" xfId="58010" xr:uid="{00000000-0005-0000-0000-00007CE20000}"/>
    <cellStyle name="Примечание 2 12 4 2 2" xfId="58011" xr:uid="{00000000-0005-0000-0000-00007DE20000}"/>
    <cellStyle name="Примечание 2 12 4 3" xfId="58012" xr:uid="{00000000-0005-0000-0000-00007EE20000}"/>
    <cellStyle name="Примечание 2 12 4 3 2" xfId="58013" xr:uid="{00000000-0005-0000-0000-00007FE20000}"/>
    <cellStyle name="Примечание 2 12 4 3 3" xfId="58014" xr:uid="{00000000-0005-0000-0000-000080E20000}"/>
    <cellStyle name="Примечание 2 12 4 4" xfId="58015" xr:uid="{00000000-0005-0000-0000-000081E20000}"/>
    <cellStyle name="Примечание 2 12 4 4 2" xfId="58016" xr:uid="{00000000-0005-0000-0000-000082E20000}"/>
    <cellStyle name="Примечание 2 12 4 4 3" xfId="58017" xr:uid="{00000000-0005-0000-0000-000083E20000}"/>
    <cellStyle name="Примечание 2 12 4 5" xfId="58018" xr:uid="{00000000-0005-0000-0000-000084E20000}"/>
    <cellStyle name="Примечание 2 12 4 5 2" xfId="58019" xr:uid="{00000000-0005-0000-0000-000085E20000}"/>
    <cellStyle name="Примечание 2 12 4 5 3" xfId="58020" xr:uid="{00000000-0005-0000-0000-000086E20000}"/>
    <cellStyle name="Примечание 2 12 4 6" xfId="58021" xr:uid="{00000000-0005-0000-0000-000087E20000}"/>
    <cellStyle name="Примечание 2 12 4 7" xfId="58022" xr:uid="{00000000-0005-0000-0000-000088E20000}"/>
    <cellStyle name="Примечание 2 12 5" xfId="58023" xr:uid="{00000000-0005-0000-0000-000089E20000}"/>
    <cellStyle name="Примечание 2 12 5 2" xfId="58024" xr:uid="{00000000-0005-0000-0000-00008AE20000}"/>
    <cellStyle name="Примечание 2 12 6" xfId="58025" xr:uid="{00000000-0005-0000-0000-00008BE20000}"/>
    <cellStyle name="Примечание 2 12 6 2" xfId="58026" xr:uid="{00000000-0005-0000-0000-00008CE20000}"/>
    <cellStyle name="Примечание 2 12 6 3" xfId="58027" xr:uid="{00000000-0005-0000-0000-00008DE20000}"/>
    <cellStyle name="Примечание 2 12 7" xfId="58028" xr:uid="{00000000-0005-0000-0000-00008EE20000}"/>
    <cellStyle name="Примечание 2 12 7 2" xfId="58029" xr:uid="{00000000-0005-0000-0000-00008FE20000}"/>
    <cellStyle name="Примечание 2 12 7 3" xfId="58030" xr:uid="{00000000-0005-0000-0000-000090E20000}"/>
    <cellStyle name="Примечание 2 13" xfId="28278" xr:uid="{00000000-0005-0000-0000-000091E20000}"/>
    <cellStyle name="Примечание 2 13 2" xfId="58031" xr:uid="{00000000-0005-0000-0000-000092E20000}"/>
    <cellStyle name="Примечание 2 13 2 2" xfId="58032" xr:uid="{00000000-0005-0000-0000-000093E20000}"/>
    <cellStyle name="Примечание 2 13 2 2 2" xfId="58033" xr:uid="{00000000-0005-0000-0000-000094E20000}"/>
    <cellStyle name="Примечание 2 13 2 2 2 2" xfId="58034" xr:uid="{00000000-0005-0000-0000-000095E20000}"/>
    <cellStyle name="Примечание 2 13 2 2 3" xfId="58035" xr:uid="{00000000-0005-0000-0000-000096E20000}"/>
    <cellStyle name="Примечание 2 13 2 2 3 2" xfId="58036" xr:uid="{00000000-0005-0000-0000-000097E20000}"/>
    <cellStyle name="Примечание 2 13 2 2 3 3" xfId="58037" xr:uid="{00000000-0005-0000-0000-000098E20000}"/>
    <cellStyle name="Примечание 2 13 2 2 4" xfId="58038" xr:uid="{00000000-0005-0000-0000-000099E20000}"/>
    <cellStyle name="Примечание 2 13 2 2 4 2" xfId="58039" xr:uid="{00000000-0005-0000-0000-00009AE20000}"/>
    <cellStyle name="Примечание 2 13 2 2 4 3" xfId="58040" xr:uid="{00000000-0005-0000-0000-00009BE20000}"/>
    <cellStyle name="Примечание 2 13 2 2 5" xfId="58041" xr:uid="{00000000-0005-0000-0000-00009CE20000}"/>
    <cellStyle name="Примечание 2 13 2 2 5 2" xfId="58042" xr:uid="{00000000-0005-0000-0000-00009DE20000}"/>
    <cellStyle name="Примечание 2 13 2 2 5 3" xfId="58043" xr:uid="{00000000-0005-0000-0000-00009EE20000}"/>
    <cellStyle name="Примечание 2 13 2 2 6" xfId="58044" xr:uid="{00000000-0005-0000-0000-00009FE20000}"/>
    <cellStyle name="Примечание 2 13 2 2 7" xfId="58045" xr:uid="{00000000-0005-0000-0000-0000A0E20000}"/>
    <cellStyle name="Примечание 2 13 2 3" xfId="58046" xr:uid="{00000000-0005-0000-0000-0000A1E20000}"/>
    <cellStyle name="Примечание 2 13 2 3 2" xfId="58047" xr:uid="{00000000-0005-0000-0000-0000A2E20000}"/>
    <cellStyle name="Примечание 2 13 2 4" xfId="58048" xr:uid="{00000000-0005-0000-0000-0000A3E20000}"/>
    <cellStyle name="Примечание 2 13 2 4 2" xfId="58049" xr:uid="{00000000-0005-0000-0000-0000A4E20000}"/>
    <cellStyle name="Примечание 2 13 2 4 3" xfId="58050" xr:uid="{00000000-0005-0000-0000-0000A5E20000}"/>
    <cellStyle name="Примечание 2 13 2 5" xfId="58051" xr:uid="{00000000-0005-0000-0000-0000A6E20000}"/>
    <cellStyle name="Примечание 2 13 2 5 2" xfId="58052" xr:uid="{00000000-0005-0000-0000-0000A7E20000}"/>
    <cellStyle name="Примечание 2 13 2 5 3" xfId="58053" xr:uid="{00000000-0005-0000-0000-0000A8E20000}"/>
    <cellStyle name="Примечание 2 13 2 6" xfId="58054" xr:uid="{00000000-0005-0000-0000-0000A9E20000}"/>
    <cellStyle name="Примечание 2 13 2 7" xfId="58055" xr:uid="{00000000-0005-0000-0000-0000AAE20000}"/>
    <cellStyle name="Примечание 2 13 3" xfId="58056" xr:uid="{00000000-0005-0000-0000-0000ABE20000}"/>
    <cellStyle name="Примечание 2 13 3 2" xfId="58057" xr:uid="{00000000-0005-0000-0000-0000ACE20000}"/>
    <cellStyle name="Примечание 2 13 3 2 2" xfId="58058" xr:uid="{00000000-0005-0000-0000-0000ADE20000}"/>
    <cellStyle name="Примечание 2 13 3 3" xfId="58059" xr:uid="{00000000-0005-0000-0000-0000AEE20000}"/>
    <cellStyle name="Примечание 2 13 3 3 2" xfId="58060" xr:uid="{00000000-0005-0000-0000-0000AFE20000}"/>
    <cellStyle name="Примечание 2 13 3 3 3" xfId="58061" xr:uid="{00000000-0005-0000-0000-0000B0E20000}"/>
    <cellStyle name="Примечание 2 13 3 4" xfId="58062" xr:uid="{00000000-0005-0000-0000-0000B1E20000}"/>
    <cellStyle name="Примечание 2 13 3 4 2" xfId="58063" xr:uid="{00000000-0005-0000-0000-0000B2E20000}"/>
    <cellStyle name="Примечание 2 13 3 4 3" xfId="58064" xr:uid="{00000000-0005-0000-0000-0000B3E20000}"/>
    <cellStyle name="Примечание 2 13 3 5" xfId="58065" xr:uid="{00000000-0005-0000-0000-0000B4E20000}"/>
    <cellStyle name="Примечание 2 13 3 5 2" xfId="58066" xr:uid="{00000000-0005-0000-0000-0000B5E20000}"/>
    <cellStyle name="Примечание 2 13 3 5 3" xfId="58067" xr:uid="{00000000-0005-0000-0000-0000B6E20000}"/>
    <cellStyle name="Примечание 2 13 3 6" xfId="58068" xr:uid="{00000000-0005-0000-0000-0000B7E20000}"/>
    <cellStyle name="Примечание 2 13 3 7" xfId="58069" xr:uid="{00000000-0005-0000-0000-0000B8E20000}"/>
    <cellStyle name="Примечание 2 13 4" xfId="58070" xr:uid="{00000000-0005-0000-0000-0000B9E20000}"/>
    <cellStyle name="Примечание 2 13 4 2" xfId="58071" xr:uid="{00000000-0005-0000-0000-0000BAE20000}"/>
    <cellStyle name="Примечание 2 13 4 2 2" xfId="58072" xr:uid="{00000000-0005-0000-0000-0000BBE20000}"/>
    <cellStyle name="Примечание 2 13 4 3" xfId="58073" xr:uid="{00000000-0005-0000-0000-0000BCE20000}"/>
    <cellStyle name="Примечание 2 13 4 3 2" xfId="58074" xr:uid="{00000000-0005-0000-0000-0000BDE20000}"/>
    <cellStyle name="Примечание 2 13 4 3 3" xfId="58075" xr:uid="{00000000-0005-0000-0000-0000BEE20000}"/>
    <cellStyle name="Примечание 2 13 4 4" xfId="58076" xr:uid="{00000000-0005-0000-0000-0000BFE20000}"/>
    <cellStyle name="Примечание 2 13 4 4 2" xfId="58077" xr:uid="{00000000-0005-0000-0000-0000C0E20000}"/>
    <cellStyle name="Примечание 2 13 4 4 3" xfId="58078" xr:uid="{00000000-0005-0000-0000-0000C1E20000}"/>
    <cellStyle name="Примечание 2 13 4 5" xfId="58079" xr:uid="{00000000-0005-0000-0000-0000C2E20000}"/>
    <cellStyle name="Примечание 2 13 4 5 2" xfId="58080" xr:uid="{00000000-0005-0000-0000-0000C3E20000}"/>
    <cellStyle name="Примечание 2 13 4 5 3" xfId="58081" xr:uid="{00000000-0005-0000-0000-0000C4E20000}"/>
    <cellStyle name="Примечание 2 13 4 6" xfId="58082" xr:uid="{00000000-0005-0000-0000-0000C5E20000}"/>
    <cellStyle name="Примечание 2 13 4 7" xfId="58083" xr:uid="{00000000-0005-0000-0000-0000C6E20000}"/>
    <cellStyle name="Примечание 2 13 5" xfId="58084" xr:uid="{00000000-0005-0000-0000-0000C7E20000}"/>
    <cellStyle name="Примечание 2 13 5 2" xfId="58085" xr:uid="{00000000-0005-0000-0000-0000C8E20000}"/>
    <cellStyle name="Примечание 2 13 6" xfId="58086" xr:uid="{00000000-0005-0000-0000-0000C9E20000}"/>
    <cellStyle name="Примечание 2 13 6 2" xfId="58087" xr:uid="{00000000-0005-0000-0000-0000CAE20000}"/>
    <cellStyle name="Примечание 2 13 6 3" xfId="58088" xr:uid="{00000000-0005-0000-0000-0000CBE20000}"/>
    <cellStyle name="Примечание 2 13 7" xfId="58089" xr:uid="{00000000-0005-0000-0000-0000CCE20000}"/>
    <cellStyle name="Примечание 2 13 7 2" xfId="58090" xr:uid="{00000000-0005-0000-0000-0000CDE20000}"/>
    <cellStyle name="Примечание 2 13 7 3" xfId="58091" xr:uid="{00000000-0005-0000-0000-0000CEE20000}"/>
    <cellStyle name="Примечание 2 14" xfId="28279" xr:uid="{00000000-0005-0000-0000-0000CFE20000}"/>
    <cellStyle name="Примечание 2 14 2" xfId="58092" xr:uid="{00000000-0005-0000-0000-0000D0E20000}"/>
    <cellStyle name="Примечание 2 14 2 2" xfId="58093" xr:uid="{00000000-0005-0000-0000-0000D1E20000}"/>
    <cellStyle name="Примечание 2 14 2 2 2" xfId="58094" xr:uid="{00000000-0005-0000-0000-0000D2E20000}"/>
    <cellStyle name="Примечание 2 14 2 2 2 2" xfId="58095" xr:uid="{00000000-0005-0000-0000-0000D3E20000}"/>
    <cellStyle name="Примечание 2 14 2 2 3" xfId="58096" xr:uid="{00000000-0005-0000-0000-0000D4E20000}"/>
    <cellStyle name="Примечание 2 14 2 2 3 2" xfId="58097" xr:uid="{00000000-0005-0000-0000-0000D5E20000}"/>
    <cellStyle name="Примечание 2 14 2 2 3 3" xfId="58098" xr:uid="{00000000-0005-0000-0000-0000D6E20000}"/>
    <cellStyle name="Примечание 2 14 2 2 4" xfId="58099" xr:uid="{00000000-0005-0000-0000-0000D7E20000}"/>
    <cellStyle name="Примечание 2 14 2 2 4 2" xfId="58100" xr:uid="{00000000-0005-0000-0000-0000D8E20000}"/>
    <cellStyle name="Примечание 2 14 2 2 4 3" xfId="58101" xr:uid="{00000000-0005-0000-0000-0000D9E20000}"/>
    <cellStyle name="Примечание 2 14 2 2 5" xfId="58102" xr:uid="{00000000-0005-0000-0000-0000DAE20000}"/>
    <cellStyle name="Примечание 2 14 2 2 5 2" xfId="58103" xr:uid="{00000000-0005-0000-0000-0000DBE20000}"/>
    <cellStyle name="Примечание 2 14 2 2 5 3" xfId="58104" xr:uid="{00000000-0005-0000-0000-0000DCE20000}"/>
    <cellStyle name="Примечание 2 14 2 2 6" xfId="58105" xr:uid="{00000000-0005-0000-0000-0000DDE20000}"/>
    <cellStyle name="Примечание 2 14 2 2 7" xfId="58106" xr:uid="{00000000-0005-0000-0000-0000DEE20000}"/>
    <cellStyle name="Примечание 2 14 2 3" xfId="58107" xr:uid="{00000000-0005-0000-0000-0000DFE20000}"/>
    <cellStyle name="Примечание 2 14 2 3 2" xfId="58108" xr:uid="{00000000-0005-0000-0000-0000E0E20000}"/>
    <cellStyle name="Примечание 2 14 2 4" xfId="58109" xr:uid="{00000000-0005-0000-0000-0000E1E20000}"/>
    <cellStyle name="Примечание 2 14 2 4 2" xfId="58110" xr:uid="{00000000-0005-0000-0000-0000E2E20000}"/>
    <cellStyle name="Примечание 2 14 2 4 3" xfId="58111" xr:uid="{00000000-0005-0000-0000-0000E3E20000}"/>
    <cellStyle name="Примечание 2 14 2 5" xfId="58112" xr:uid="{00000000-0005-0000-0000-0000E4E20000}"/>
    <cellStyle name="Примечание 2 14 2 5 2" xfId="58113" xr:uid="{00000000-0005-0000-0000-0000E5E20000}"/>
    <cellStyle name="Примечание 2 14 2 5 3" xfId="58114" xr:uid="{00000000-0005-0000-0000-0000E6E20000}"/>
    <cellStyle name="Примечание 2 14 2 6" xfId="58115" xr:uid="{00000000-0005-0000-0000-0000E7E20000}"/>
    <cellStyle name="Примечание 2 14 2 7" xfId="58116" xr:uid="{00000000-0005-0000-0000-0000E8E20000}"/>
    <cellStyle name="Примечание 2 14 3" xfId="58117" xr:uid="{00000000-0005-0000-0000-0000E9E20000}"/>
    <cellStyle name="Примечание 2 14 3 2" xfId="58118" xr:uid="{00000000-0005-0000-0000-0000EAE20000}"/>
    <cellStyle name="Примечание 2 14 3 2 2" xfId="58119" xr:uid="{00000000-0005-0000-0000-0000EBE20000}"/>
    <cellStyle name="Примечание 2 14 3 3" xfId="58120" xr:uid="{00000000-0005-0000-0000-0000ECE20000}"/>
    <cellStyle name="Примечание 2 14 3 3 2" xfId="58121" xr:uid="{00000000-0005-0000-0000-0000EDE20000}"/>
    <cellStyle name="Примечание 2 14 3 3 3" xfId="58122" xr:uid="{00000000-0005-0000-0000-0000EEE20000}"/>
    <cellStyle name="Примечание 2 14 3 4" xfId="58123" xr:uid="{00000000-0005-0000-0000-0000EFE20000}"/>
    <cellStyle name="Примечание 2 14 3 4 2" xfId="58124" xr:uid="{00000000-0005-0000-0000-0000F0E20000}"/>
    <cellStyle name="Примечание 2 14 3 4 3" xfId="58125" xr:uid="{00000000-0005-0000-0000-0000F1E20000}"/>
    <cellStyle name="Примечание 2 14 3 5" xfId="58126" xr:uid="{00000000-0005-0000-0000-0000F2E20000}"/>
    <cellStyle name="Примечание 2 14 3 5 2" xfId="58127" xr:uid="{00000000-0005-0000-0000-0000F3E20000}"/>
    <cellStyle name="Примечание 2 14 3 5 3" xfId="58128" xr:uid="{00000000-0005-0000-0000-0000F4E20000}"/>
    <cellStyle name="Примечание 2 14 3 6" xfId="58129" xr:uid="{00000000-0005-0000-0000-0000F5E20000}"/>
    <cellStyle name="Примечание 2 14 3 7" xfId="58130" xr:uid="{00000000-0005-0000-0000-0000F6E20000}"/>
    <cellStyle name="Примечание 2 14 4" xfId="58131" xr:uid="{00000000-0005-0000-0000-0000F7E20000}"/>
    <cellStyle name="Примечание 2 14 4 2" xfId="58132" xr:uid="{00000000-0005-0000-0000-0000F8E20000}"/>
    <cellStyle name="Примечание 2 14 4 2 2" xfId="58133" xr:uid="{00000000-0005-0000-0000-0000F9E20000}"/>
    <cellStyle name="Примечание 2 14 4 3" xfId="58134" xr:uid="{00000000-0005-0000-0000-0000FAE20000}"/>
    <cellStyle name="Примечание 2 14 4 3 2" xfId="58135" xr:uid="{00000000-0005-0000-0000-0000FBE20000}"/>
    <cellStyle name="Примечание 2 14 4 3 3" xfId="58136" xr:uid="{00000000-0005-0000-0000-0000FCE20000}"/>
    <cellStyle name="Примечание 2 14 4 4" xfId="58137" xr:uid="{00000000-0005-0000-0000-0000FDE20000}"/>
    <cellStyle name="Примечание 2 14 4 4 2" xfId="58138" xr:uid="{00000000-0005-0000-0000-0000FEE20000}"/>
    <cellStyle name="Примечание 2 14 4 4 3" xfId="58139" xr:uid="{00000000-0005-0000-0000-0000FFE20000}"/>
    <cellStyle name="Примечание 2 14 4 5" xfId="58140" xr:uid="{00000000-0005-0000-0000-000000E30000}"/>
    <cellStyle name="Примечание 2 14 4 5 2" xfId="58141" xr:uid="{00000000-0005-0000-0000-000001E30000}"/>
    <cellStyle name="Примечание 2 14 4 5 3" xfId="58142" xr:uid="{00000000-0005-0000-0000-000002E30000}"/>
    <cellStyle name="Примечание 2 14 4 6" xfId="58143" xr:uid="{00000000-0005-0000-0000-000003E30000}"/>
    <cellStyle name="Примечание 2 14 4 7" xfId="58144" xr:uid="{00000000-0005-0000-0000-000004E30000}"/>
    <cellStyle name="Примечание 2 14 5" xfId="58145" xr:uid="{00000000-0005-0000-0000-000005E30000}"/>
    <cellStyle name="Примечание 2 14 5 2" xfId="58146" xr:uid="{00000000-0005-0000-0000-000006E30000}"/>
    <cellStyle name="Примечание 2 14 6" xfId="58147" xr:uid="{00000000-0005-0000-0000-000007E30000}"/>
    <cellStyle name="Примечание 2 14 6 2" xfId="58148" xr:uid="{00000000-0005-0000-0000-000008E30000}"/>
    <cellStyle name="Примечание 2 14 6 3" xfId="58149" xr:uid="{00000000-0005-0000-0000-000009E30000}"/>
    <cellStyle name="Примечание 2 14 7" xfId="58150" xr:uid="{00000000-0005-0000-0000-00000AE30000}"/>
    <cellStyle name="Примечание 2 14 7 2" xfId="58151" xr:uid="{00000000-0005-0000-0000-00000BE30000}"/>
    <cellStyle name="Примечание 2 14 7 3" xfId="58152" xr:uid="{00000000-0005-0000-0000-00000CE30000}"/>
    <cellStyle name="Примечание 2 15" xfId="58153" xr:uid="{00000000-0005-0000-0000-00000DE30000}"/>
    <cellStyle name="Примечание 2 15 2" xfId="58154" xr:uid="{00000000-0005-0000-0000-00000EE30000}"/>
    <cellStyle name="Примечание 2 15 2 2" xfId="58155" xr:uid="{00000000-0005-0000-0000-00000FE30000}"/>
    <cellStyle name="Примечание 2 15 2 2 2" xfId="58156" xr:uid="{00000000-0005-0000-0000-000010E30000}"/>
    <cellStyle name="Примечание 2 15 2 2 2 2" xfId="58157" xr:uid="{00000000-0005-0000-0000-000011E30000}"/>
    <cellStyle name="Примечание 2 15 2 2 3" xfId="58158" xr:uid="{00000000-0005-0000-0000-000012E30000}"/>
    <cellStyle name="Примечание 2 15 2 2 3 2" xfId="58159" xr:uid="{00000000-0005-0000-0000-000013E30000}"/>
    <cellStyle name="Примечание 2 15 2 2 3 3" xfId="58160" xr:uid="{00000000-0005-0000-0000-000014E30000}"/>
    <cellStyle name="Примечание 2 15 2 2 4" xfId="58161" xr:uid="{00000000-0005-0000-0000-000015E30000}"/>
    <cellStyle name="Примечание 2 15 2 2 4 2" xfId="58162" xr:uid="{00000000-0005-0000-0000-000016E30000}"/>
    <cellStyle name="Примечание 2 15 2 2 4 3" xfId="58163" xr:uid="{00000000-0005-0000-0000-000017E30000}"/>
    <cellStyle name="Примечание 2 15 2 2 5" xfId="58164" xr:uid="{00000000-0005-0000-0000-000018E30000}"/>
    <cellStyle name="Примечание 2 15 2 2 5 2" xfId="58165" xr:uid="{00000000-0005-0000-0000-000019E30000}"/>
    <cellStyle name="Примечание 2 15 2 2 5 3" xfId="58166" xr:uid="{00000000-0005-0000-0000-00001AE30000}"/>
    <cellStyle name="Примечание 2 15 2 2 6" xfId="58167" xr:uid="{00000000-0005-0000-0000-00001BE30000}"/>
    <cellStyle name="Примечание 2 15 2 2 7" xfId="58168" xr:uid="{00000000-0005-0000-0000-00001CE30000}"/>
    <cellStyle name="Примечание 2 15 2 3" xfId="58169" xr:uid="{00000000-0005-0000-0000-00001DE30000}"/>
    <cellStyle name="Примечание 2 15 2 3 2" xfId="58170" xr:uid="{00000000-0005-0000-0000-00001EE30000}"/>
    <cellStyle name="Примечание 2 15 2 4" xfId="58171" xr:uid="{00000000-0005-0000-0000-00001FE30000}"/>
    <cellStyle name="Примечание 2 15 2 4 2" xfId="58172" xr:uid="{00000000-0005-0000-0000-000020E30000}"/>
    <cellStyle name="Примечание 2 15 2 4 3" xfId="58173" xr:uid="{00000000-0005-0000-0000-000021E30000}"/>
    <cellStyle name="Примечание 2 15 2 5" xfId="58174" xr:uid="{00000000-0005-0000-0000-000022E30000}"/>
    <cellStyle name="Примечание 2 15 2 5 2" xfId="58175" xr:uid="{00000000-0005-0000-0000-000023E30000}"/>
    <cellStyle name="Примечание 2 15 2 5 3" xfId="58176" xr:uid="{00000000-0005-0000-0000-000024E30000}"/>
    <cellStyle name="Примечание 2 15 2 6" xfId="58177" xr:uid="{00000000-0005-0000-0000-000025E30000}"/>
    <cellStyle name="Примечание 2 15 2 7" xfId="58178" xr:uid="{00000000-0005-0000-0000-000026E30000}"/>
    <cellStyle name="Примечание 2 15 3" xfId="58179" xr:uid="{00000000-0005-0000-0000-000027E30000}"/>
    <cellStyle name="Примечание 2 15 3 2" xfId="58180" xr:uid="{00000000-0005-0000-0000-000028E30000}"/>
    <cellStyle name="Примечание 2 15 3 2 2" xfId="58181" xr:uid="{00000000-0005-0000-0000-000029E30000}"/>
    <cellStyle name="Примечание 2 15 3 3" xfId="58182" xr:uid="{00000000-0005-0000-0000-00002AE30000}"/>
    <cellStyle name="Примечание 2 15 3 3 2" xfId="58183" xr:uid="{00000000-0005-0000-0000-00002BE30000}"/>
    <cellStyle name="Примечание 2 15 3 3 3" xfId="58184" xr:uid="{00000000-0005-0000-0000-00002CE30000}"/>
    <cellStyle name="Примечание 2 15 3 4" xfId="58185" xr:uid="{00000000-0005-0000-0000-00002DE30000}"/>
    <cellStyle name="Примечание 2 15 3 4 2" xfId="58186" xr:uid="{00000000-0005-0000-0000-00002EE30000}"/>
    <cellStyle name="Примечание 2 15 3 4 3" xfId="58187" xr:uid="{00000000-0005-0000-0000-00002FE30000}"/>
    <cellStyle name="Примечание 2 15 3 5" xfId="58188" xr:uid="{00000000-0005-0000-0000-000030E30000}"/>
    <cellStyle name="Примечание 2 15 3 5 2" xfId="58189" xr:uid="{00000000-0005-0000-0000-000031E30000}"/>
    <cellStyle name="Примечание 2 15 3 5 3" xfId="58190" xr:uid="{00000000-0005-0000-0000-000032E30000}"/>
    <cellStyle name="Примечание 2 15 3 6" xfId="58191" xr:uid="{00000000-0005-0000-0000-000033E30000}"/>
    <cellStyle name="Примечание 2 15 3 7" xfId="58192" xr:uid="{00000000-0005-0000-0000-000034E30000}"/>
    <cellStyle name="Примечание 2 15 4" xfId="58193" xr:uid="{00000000-0005-0000-0000-000035E30000}"/>
    <cellStyle name="Примечание 2 15 4 2" xfId="58194" xr:uid="{00000000-0005-0000-0000-000036E30000}"/>
    <cellStyle name="Примечание 2 15 4 2 2" xfId="58195" xr:uid="{00000000-0005-0000-0000-000037E30000}"/>
    <cellStyle name="Примечание 2 15 4 3" xfId="58196" xr:uid="{00000000-0005-0000-0000-000038E30000}"/>
    <cellStyle name="Примечание 2 15 4 3 2" xfId="58197" xr:uid="{00000000-0005-0000-0000-000039E30000}"/>
    <cellStyle name="Примечание 2 15 4 3 3" xfId="58198" xr:uid="{00000000-0005-0000-0000-00003AE30000}"/>
    <cellStyle name="Примечание 2 15 4 4" xfId="58199" xr:uid="{00000000-0005-0000-0000-00003BE30000}"/>
    <cellStyle name="Примечание 2 15 4 4 2" xfId="58200" xr:uid="{00000000-0005-0000-0000-00003CE30000}"/>
    <cellStyle name="Примечание 2 15 4 4 3" xfId="58201" xr:uid="{00000000-0005-0000-0000-00003DE30000}"/>
    <cellStyle name="Примечание 2 15 4 5" xfId="58202" xr:uid="{00000000-0005-0000-0000-00003EE30000}"/>
    <cellStyle name="Примечание 2 15 4 5 2" xfId="58203" xr:uid="{00000000-0005-0000-0000-00003FE30000}"/>
    <cellStyle name="Примечание 2 15 4 5 3" xfId="58204" xr:uid="{00000000-0005-0000-0000-000040E30000}"/>
    <cellStyle name="Примечание 2 15 4 6" xfId="58205" xr:uid="{00000000-0005-0000-0000-000041E30000}"/>
    <cellStyle name="Примечание 2 15 4 7" xfId="58206" xr:uid="{00000000-0005-0000-0000-000042E30000}"/>
    <cellStyle name="Примечание 2 15 5" xfId="58207" xr:uid="{00000000-0005-0000-0000-000043E30000}"/>
    <cellStyle name="Примечание 2 15 5 2" xfId="58208" xr:uid="{00000000-0005-0000-0000-000044E30000}"/>
    <cellStyle name="Примечание 2 15 6" xfId="58209" xr:uid="{00000000-0005-0000-0000-000045E30000}"/>
    <cellStyle name="Примечание 2 15 6 2" xfId="58210" xr:uid="{00000000-0005-0000-0000-000046E30000}"/>
    <cellStyle name="Примечание 2 15 6 3" xfId="58211" xr:uid="{00000000-0005-0000-0000-000047E30000}"/>
    <cellStyle name="Примечание 2 15 7" xfId="58212" xr:uid="{00000000-0005-0000-0000-000048E30000}"/>
    <cellStyle name="Примечание 2 15 7 2" xfId="58213" xr:uid="{00000000-0005-0000-0000-000049E30000}"/>
    <cellStyle name="Примечание 2 15 7 3" xfId="58214" xr:uid="{00000000-0005-0000-0000-00004AE30000}"/>
    <cellStyle name="Примечание 2 16" xfId="58215" xr:uid="{00000000-0005-0000-0000-00004BE30000}"/>
    <cellStyle name="Примечание 2 16 2" xfId="58216" xr:uid="{00000000-0005-0000-0000-00004CE30000}"/>
    <cellStyle name="Примечание 2 16 2 2" xfId="58217" xr:uid="{00000000-0005-0000-0000-00004DE30000}"/>
    <cellStyle name="Примечание 2 16 2 2 2" xfId="58218" xr:uid="{00000000-0005-0000-0000-00004EE30000}"/>
    <cellStyle name="Примечание 2 16 2 3" xfId="58219" xr:uid="{00000000-0005-0000-0000-00004FE30000}"/>
    <cellStyle name="Примечание 2 16 2 3 2" xfId="58220" xr:uid="{00000000-0005-0000-0000-000050E30000}"/>
    <cellStyle name="Примечание 2 16 2 3 3" xfId="58221" xr:uid="{00000000-0005-0000-0000-000051E30000}"/>
    <cellStyle name="Примечание 2 16 2 4" xfId="58222" xr:uid="{00000000-0005-0000-0000-000052E30000}"/>
    <cellStyle name="Примечание 2 16 2 4 2" xfId="58223" xr:uid="{00000000-0005-0000-0000-000053E30000}"/>
    <cellStyle name="Примечание 2 16 2 4 3" xfId="58224" xr:uid="{00000000-0005-0000-0000-000054E30000}"/>
    <cellStyle name="Примечание 2 16 2 5" xfId="58225" xr:uid="{00000000-0005-0000-0000-000055E30000}"/>
    <cellStyle name="Примечание 2 16 2 5 2" xfId="58226" xr:uid="{00000000-0005-0000-0000-000056E30000}"/>
    <cellStyle name="Примечание 2 16 2 5 3" xfId="58227" xr:uid="{00000000-0005-0000-0000-000057E30000}"/>
    <cellStyle name="Примечание 2 16 2 6" xfId="58228" xr:uid="{00000000-0005-0000-0000-000058E30000}"/>
    <cellStyle name="Примечание 2 16 2 7" xfId="58229" xr:uid="{00000000-0005-0000-0000-000059E30000}"/>
    <cellStyle name="Примечание 2 16 3" xfId="58230" xr:uid="{00000000-0005-0000-0000-00005AE30000}"/>
    <cellStyle name="Примечание 2 16 3 2" xfId="58231" xr:uid="{00000000-0005-0000-0000-00005BE30000}"/>
    <cellStyle name="Примечание 2 16 4" xfId="58232" xr:uid="{00000000-0005-0000-0000-00005CE30000}"/>
    <cellStyle name="Примечание 2 16 4 2" xfId="58233" xr:uid="{00000000-0005-0000-0000-00005DE30000}"/>
    <cellStyle name="Примечание 2 16 4 3" xfId="58234" xr:uid="{00000000-0005-0000-0000-00005EE30000}"/>
    <cellStyle name="Примечание 2 16 5" xfId="58235" xr:uid="{00000000-0005-0000-0000-00005FE30000}"/>
    <cellStyle name="Примечание 2 16 5 2" xfId="58236" xr:uid="{00000000-0005-0000-0000-000060E30000}"/>
    <cellStyle name="Примечание 2 16 5 3" xfId="58237" xr:uid="{00000000-0005-0000-0000-000061E30000}"/>
    <cellStyle name="Примечание 2 16 6" xfId="58238" xr:uid="{00000000-0005-0000-0000-000062E30000}"/>
    <cellStyle name="Примечание 2 16 7" xfId="58239" xr:uid="{00000000-0005-0000-0000-000063E30000}"/>
    <cellStyle name="Примечание 2 17" xfId="58240" xr:uid="{00000000-0005-0000-0000-000064E30000}"/>
    <cellStyle name="Примечание 2 17 2" xfId="58241" xr:uid="{00000000-0005-0000-0000-000065E30000}"/>
    <cellStyle name="Примечание 2 17 2 2" xfId="58242" xr:uid="{00000000-0005-0000-0000-000066E30000}"/>
    <cellStyle name="Примечание 2 17 3" xfId="58243" xr:uid="{00000000-0005-0000-0000-000067E30000}"/>
    <cellStyle name="Примечание 2 17 3 2" xfId="58244" xr:uid="{00000000-0005-0000-0000-000068E30000}"/>
    <cellStyle name="Примечание 2 17 3 3" xfId="58245" xr:uid="{00000000-0005-0000-0000-000069E30000}"/>
    <cellStyle name="Примечание 2 17 4" xfId="58246" xr:uid="{00000000-0005-0000-0000-00006AE30000}"/>
    <cellStyle name="Примечание 2 17 4 2" xfId="58247" xr:uid="{00000000-0005-0000-0000-00006BE30000}"/>
    <cellStyle name="Примечание 2 17 4 3" xfId="58248" xr:uid="{00000000-0005-0000-0000-00006CE30000}"/>
    <cellStyle name="Примечание 2 17 5" xfId="58249" xr:uid="{00000000-0005-0000-0000-00006DE30000}"/>
    <cellStyle name="Примечание 2 17 5 2" xfId="58250" xr:uid="{00000000-0005-0000-0000-00006EE30000}"/>
    <cellStyle name="Примечание 2 17 5 3" xfId="58251" xr:uid="{00000000-0005-0000-0000-00006FE30000}"/>
    <cellStyle name="Примечание 2 17 6" xfId="58252" xr:uid="{00000000-0005-0000-0000-000070E30000}"/>
    <cellStyle name="Примечание 2 17 7" xfId="58253" xr:uid="{00000000-0005-0000-0000-000071E30000}"/>
    <cellStyle name="Примечание 2 18" xfId="58254" xr:uid="{00000000-0005-0000-0000-000072E30000}"/>
    <cellStyle name="Примечание 2 18 2" xfId="58255" xr:uid="{00000000-0005-0000-0000-000073E30000}"/>
    <cellStyle name="Примечание 2 18 2 2" xfId="58256" xr:uid="{00000000-0005-0000-0000-000074E30000}"/>
    <cellStyle name="Примечание 2 18 3" xfId="58257" xr:uid="{00000000-0005-0000-0000-000075E30000}"/>
    <cellStyle name="Примечание 2 18 3 2" xfId="58258" xr:uid="{00000000-0005-0000-0000-000076E30000}"/>
    <cellStyle name="Примечание 2 18 3 3" xfId="58259" xr:uid="{00000000-0005-0000-0000-000077E30000}"/>
    <cellStyle name="Примечание 2 18 4" xfId="58260" xr:uid="{00000000-0005-0000-0000-000078E30000}"/>
    <cellStyle name="Примечание 2 18 4 2" xfId="58261" xr:uid="{00000000-0005-0000-0000-000079E30000}"/>
    <cellStyle name="Примечание 2 18 4 3" xfId="58262" xr:uid="{00000000-0005-0000-0000-00007AE30000}"/>
    <cellStyle name="Примечание 2 18 5" xfId="58263" xr:uid="{00000000-0005-0000-0000-00007BE30000}"/>
    <cellStyle name="Примечание 2 18 5 2" xfId="58264" xr:uid="{00000000-0005-0000-0000-00007CE30000}"/>
    <cellStyle name="Примечание 2 18 5 3" xfId="58265" xr:uid="{00000000-0005-0000-0000-00007DE30000}"/>
    <cellStyle name="Примечание 2 18 6" xfId="58266" xr:uid="{00000000-0005-0000-0000-00007EE30000}"/>
    <cellStyle name="Примечание 2 18 7" xfId="58267" xr:uid="{00000000-0005-0000-0000-00007FE30000}"/>
    <cellStyle name="Примечание 2 19" xfId="58268" xr:uid="{00000000-0005-0000-0000-000080E30000}"/>
    <cellStyle name="Примечание 2 19 2" xfId="58269" xr:uid="{00000000-0005-0000-0000-000081E30000}"/>
    <cellStyle name="Примечание 2 2" xfId="28280" xr:uid="{00000000-0005-0000-0000-000082E30000}"/>
    <cellStyle name="Примечание 2 2 10" xfId="28281" xr:uid="{00000000-0005-0000-0000-000083E30000}"/>
    <cellStyle name="Примечание 2 2 10 2" xfId="58270" xr:uid="{00000000-0005-0000-0000-000084E30000}"/>
    <cellStyle name="Примечание 2 2 10 2 2" xfId="58271" xr:uid="{00000000-0005-0000-0000-000085E30000}"/>
    <cellStyle name="Примечание 2 2 10 2 2 2" xfId="58272" xr:uid="{00000000-0005-0000-0000-000086E30000}"/>
    <cellStyle name="Примечание 2 2 10 2 2 2 2" xfId="58273" xr:uid="{00000000-0005-0000-0000-000087E30000}"/>
    <cellStyle name="Примечание 2 2 10 2 2 3" xfId="58274" xr:uid="{00000000-0005-0000-0000-000088E30000}"/>
    <cellStyle name="Примечание 2 2 10 2 2 3 2" xfId="58275" xr:uid="{00000000-0005-0000-0000-000089E30000}"/>
    <cellStyle name="Примечание 2 2 10 2 2 3 3" xfId="58276" xr:uid="{00000000-0005-0000-0000-00008AE30000}"/>
    <cellStyle name="Примечание 2 2 10 2 2 4" xfId="58277" xr:uid="{00000000-0005-0000-0000-00008BE30000}"/>
    <cellStyle name="Примечание 2 2 10 2 2 4 2" xfId="58278" xr:uid="{00000000-0005-0000-0000-00008CE30000}"/>
    <cellStyle name="Примечание 2 2 10 2 2 4 3" xfId="58279" xr:uid="{00000000-0005-0000-0000-00008DE30000}"/>
    <cellStyle name="Примечание 2 2 10 2 2 5" xfId="58280" xr:uid="{00000000-0005-0000-0000-00008EE30000}"/>
    <cellStyle name="Примечание 2 2 10 2 2 5 2" xfId="58281" xr:uid="{00000000-0005-0000-0000-00008FE30000}"/>
    <cellStyle name="Примечание 2 2 10 2 2 5 3" xfId="58282" xr:uid="{00000000-0005-0000-0000-000090E30000}"/>
    <cellStyle name="Примечание 2 2 10 2 2 6" xfId="58283" xr:uid="{00000000-0005-0000-0000-000091E30000}"/>
    <cellStyle name="Примечание 2 2 10 2 2 7" xfId="58284" xr:uid="{00000000-0005-0000-0000-000092E30000}"/>
    <cellStyle name="Примечание 2 2 10 2 3" xfId="58285" xr:uid="{00000000-0005-0000-0000-000093E30000}"/>
    <cellStyle name="Примечание 2 2 10 2 3 2" xfId="58286" xr:uid="{00000000-0005-0000-0000-000094E30000}"/>
    <cellStyle name="Примечание 2 2 10 2 4" xfId="58287" xr:uid="{00000000-0005-0000-0000-000095E30000}"/>
    <cellStyle name="Примечание 2 2 10 2 4 2" xfId="58288" xr:uid="{00000000-0005-0000-0000-000096E30000}"/>
    <cellStyle name="Примечание 2 2 10 2 4 3" xfId="58289" xr:uid="{00000000-0005-0000-0000-000097E30000}"/>
    <cellStyle name="Примечание 2 2 10 2 5" xfId="58290" xr:uid="{00000000-0005-0000-0000-000098E30000}"/>
    <cellStyle name="Примечание 2 2 10 2 5 2" xfId="58291" xr:uid="{00000000-0005-0000-0000-000099E30000}"/>
    <cellStyle name="Примечание 2 2 10 2 5 3" xfId="58292" xr:uid="{00000000-0005-0000-0000-00009AE30000}"/>
    <cellStyle name="Примечание 2 2 10 2 6" xfId="58293" xr:uid="{00000000-0005-0000-0000-00009BE30000}"/>
    <cellStyle name="Примечание 2 2 10 2 7" xfId="58294" xr:uid="{00000000-0005-0000-0000-00009CE30000}"/>
    <cellStyle name="Примечание 2 2 10 3" xfId="58295" xr:uid="{00000000-0005-0000-0000-00009DE30000}"/>
    <cellStyle name="Примечание 2 2 10 3 2" xfId="58296" xr:uid="{00000000-0005-0000-0000-00009EE30000}"/>
    <cellStyle name="Примечание 2 2 10 3 2 2" xfId="58297" xr:uid="{00000000-0005-0000-0000-00009FE30000}"/>
    <cellStyle name="Примечание 2 2 10 3 3" xfId="58298" xr:uid="{00000000-0005-0000-0000-0000A0E30000}"/>
    <cellStyle name="Примечание 2 2 10 3 3 2" xfId="58299" xr:uid="{00000000-0005-0000-0000-0000A1E30000}"/>
    <cellStyle name="Примечание 2 2 10 3 3 3" xfId="58300" xr:uid="{00000000-0005-0000-0000-0000A2E30000}"/>
    <cellStyle name="Примечание 2 2 10 3 4" xfId="58301" xr:uid="{00000000-0005-0000-0000-0000A3E30000}"/>
    <cellStyle name="Примечание 2 2 10 3 4 2" xfId="58302" xr:uid="{00000000-0005-0000-0000-0000A4E30000}"/>
    <cellStyle name="Примечание 2 2 10 3 4 3" xfId="58303" xr:uid="{00000000-0005-0000-0000-0000A5E30000}"/>
    <cellStyle name="Примечание 2 2 10 3 5" xfId="58304" xr:uid="{00000000-0005-0000-0000-0000A6E30000}"/>
    <cellStyle name="Примечание 2 2 10 3 5 2" xfId="58305" xr:uid="{00000000-0005-0000-0000-0000A7E30000}"/>
    <cellStyle name="Примечание 2 2 10 3 5 3" xfId="58306" xr:uid="{00000000-0005-0000-0000-0000A8E30000}"/>
    <cellStyle name="Примечание 2 2 10 3 6" xfId="58307" xr:uid="{00000000-0005-0000-0000-0000A9E30000}"/>
    <cellStyle name="Примечание 2 2 10 3 7" xfId="58308" xr:uid="{00000000-0005-0000-0000-0000AAE30000}"/>
    <cellStyle name="Примечание 2 2 10 4" xfId="58309" xr:uid="{00000000-0005-0000-0000-0000ABE30000}"/>
    <cellStyle name="Примечание 2 2 10 4 2" xfId="58310" xr:uid="{00000000-0005-0000-0000-0000ACE30000}"/>
    <cellStyle name="Примечание 2 2 10 4 2 2" xfId="58311" xr:uid="{00000000-0005-0000-0000-0000ADE30000}"/>
    <cellStyle name="Примечание 2 2 10 4 3" xfId="58312" xr:uid="{00000000-0005-0000-0000-0000AEE30000}"/>
    <cellStyle name="Примечание 2 2 10 4 3 2" xfId="58313" xr:uid="{00000000-0005-0000-0000-0000AFE30000}"/>
    <cellStyle name="Примечание 2 2 10 4 3 3" xfId="58314" xr:uid="{00000000-0005-0000-0000-0000B0E30000}"/>
    <cellStyle name="Примечание 2 2 10 4 4" xfId="58315" xr:uid="{00000000-0005-0000-0000-0000B1E30000}"/>
    <cellStyle name="Примечание 2 2 10 4 4 2" xfId="58316" xr:uid="{00000000-0005-0000-0000-0000B2E30000}"/>
    <cellStyle name="Примечание 2 2 10 4 4 3" xfId="58317" xr:uid="{00000000-0005-0000-0000-0000B3E30000}"/>
    <cellStyle name="Примечание 2 2 10 4 5" xfId="58318" xr:uid="{00000000-0005-0000-0000-0000B4E30000}"/>
    <cellStyle name="Примечание 2 2 10 4 5 2" xfId="58319" xr:uid="{00000000-0005-0000-0000-0000B5E30000}"/>
    <cellStyle name="Примечание 2 2 10 4 5 3" xfId="58320" xr:uid="{00000000-0005-0000-0000-0000B6E30000}"/>
    <cellStyle name="Примечание 2 2 10 4 6" xfId="58321" xr:uid="{00000000-0005-0000-0000-0000B7E30000}"/>
    <cellStyle name="Примечание 2 2 10 4 7" xfId="58322" xr:uid="{00000000-0005-0000-0000-0000B8E30000}"/>
    <cellStyle name="Примечание 2 2 10 5" xfId="58323" xr:uid="{00000000-0005-0000-0000-0000B9E30000}"/>
    <cellStyle name="Примечание 2 2 10 5 2" xfId="58324" xr:uid="{00000000-0005-0000-0000-0000BAE30000}"/>
    <cellStyle name="Примечание 2 2 10 6" xfId="58325" xr:uid="{00000000-0005-0000-0000-0000BBE30000}"/>
    <cellStyle name="Примечание 2 2 10 6 2" xfId="58326" xr:uid="{00000000-0005-0000-0000-0000BCE30000}"/>
    <cellStyle name="Примечание 2 2 10 6 3" xfId="58327" xr:uid="{00000000-0005-0000-0000-0000BDE30000}"/>
    <cellStyle name="Примечание 2 2 10 7" xfId="58328" xr:uid="{00000000-0005-0000-0000-0000BEE30000}"/>
    <cellStyle name="Примечание 2 2 10 7 2" xfId="58329" xr:uid="{00000000-0005-0000-0000-0000BFE30000}"/>
    <cellStyle name="Примечание 2 2 10 7 3" xfId="58330" xr:uid="{00000000-0005-0000-0000-0000C0E30000}"/>
    <cellStyle name="Примечание 2 2 11" xfId="58331" xr:uid="{00000000-0005-0000-0000-0000C1E30000}"/>
    <cellStyle name="Примечание 2 2 11 2" xfId="58332" xr:uid="{00000000-0005-0000-0000-0000C2E30000}"/>
    <cellStyle name="Примечание 2 2 11 2 2" xfId="58333" xr:uid="{00000000-0005-0000-0000-0000C3E30000}"/>
    <cellStyle name="Примечание 2 2 11 2 2 2" xfId="58334" xr:uid="{00000000-0005-0000-0000-0000C4E30000}"/>
    <cellStyle name="Примечание 2 2 11 2 3" xfId="58335" xr:uid="{00000000-0005-0000-0000-0000C5E30000}"/>
    <cellStyle name="Примечание 2 2 11 2 3 2" xfId="58336" xr:uid="{00000000-0005-0000-0000-0000C6E30000}"/>
    <cellStyle name="Примечание 2 2 11 2 3 3" xfId="58337" xr:uid="{00000000-0005-0000-0000-0000C7E30000}"/>
    <cellStyle name="Примечание 2 2 11 2 4" xfId="58338" xr:uid="{00000000-0005-0000-0000-0000C8E30000}"/>
    <cellStyle name="Примечание 2 2 11 2 4 2" xfId="58339" xr:uid="{00000000-0005-0000-0000-0000C9E30000}"/>
    <cellStyle name="Примечание 2 2 11 2 4 3" xfId="58340" xr:uid="{00000000-0005-0000-0000-0000CAE30000}"/>
    <cellStyle name="Примечание 2 2 11 2 5" xfId="58341" xr:uid="{00000000-0005-0000-0000-0000CBE30000}"/>
    <cellStyle name="Примечание 2 2 11 2 5 2" xfId="58342" xr:uid="{00000000-0005-0000-0000-0000CCE30000}"/>
    <cellStyle name="Примечание 2 2 11 2 5 3" xfId="58343" xr:uid="{00000000-0005-0000-0000-0000CDE30000}"/>
    <cellStyle name="Примечание 2 2 11 2 6" xfId="58344" xr:uid="{00000000-0005-0000-0000-0000CEE30000}"/>
    <cellStyle name="Примечание 2 2 11 2 7" xfId="58345" xr:uid="{00000000-0005-0000-0000-0000CFE30000}"/>
    <cellStyle name="Примечание 2 2 11 3" xfId="58346" xr:uid="{00000000-0005-0000-0000-0000D0E30000}"/>
    <cellStyle name="Примечание 2 2 11 3 2" xfId="58347" xr:uid="{00000000-0005-0000-0000-0000D1E30000}"/>
    <cellStyle name="Примечание 2 2 11 4" xfId="58348" xr:uid="{00000000-0005-0000-0000-0000D2E30000}"/>
    <cellStyle name="Примечание 2 2 11 4 2" xfId="58349" xr:uid="{00000000-0005-0000-0000-0000D3E30000}"/>
    <cellStyle name="Примечание 2 2 11 4 3" xfId="58350" xr:uid="{00000000-0005-0000-0000-0000D4E30000}"/>
    <cellStyle name="Примечание 2 2 11 5" xfId="58351" xr:uid="{00000000-0005-0000-0000-0000D5E30000}"/>
    <cellStyle name="Примечание 2 2 11 5 2" xfId="58352" xr:uid="{00000000-0005-0000-0000-0000D6E30000}"/>
    <cellStyle name="Примечание 2 2 11 5 3" xfId="58353" xr:uid="{00000000-0005-0000-0000-0000D7E30000}"/>
    <cellStyle name="Примечание 2 2 11 6" xfId="58354" xr:uid="{00000000-0005-0000-0000-0000D8E30000}"/>
    <cellStyle name="Примечание 2 2 11 7" xfId="58355" xr:uid="{00000000-0005-0000-0000-0000D9E30000}"/>
    <cellStyle name="Примечание 2 2 12" xfId="58356" xr:uid="{00000000-0005-0000-0000-0000DAE30000}"/>
    <cellStyle name="Примечание 2 2 12 2" xfId="58357" xr:uid="{00000000-0005-0000-0000-0000DBE30000}"/>
    <cellStyle name="Примечание 2 2 12 2 2" xfId="58358" xr:uid="{00000000-0005-0000-0000-0000DCE30000}"/>
    <cellStyle name="Примечание 2 2 12 3" xfId="58359" xr:uid="{00000000-0005-0000-0000-0000DDE30000}"/>
    <cellStyle name="Примечание 2 2 12 3 2" xfId="58360" xr:uid="{00000000-0005-0000-0000-0000DEE30000}"/>
    <cellStyle name="Примечание 2 2 12 3 3" xfId="58361" xr:uid="{00000000-0005-0000-0000-0000DFE30000}"/>
    <cellStyle name="Примечание 2 2 12 4" xfId="58362" xr:uid="{00000000-0005-0000-0000-0000E0E30000}"/>
    <cellStyle name="Примечание 2 2 12 4 2" xfId="58363" xr:uid="{00000000-0005-0000-0000-0000E1E30000}"/>
    <cellStyle name="Примечание 2 2 12 4 3" xfId="58364" xr:uid="{00000000-0005-0000-0000-0000E2E30000}"/>
    <cellStyle name="Примечание 2 2 12 5" xfId="58365" xr:uid="{00000000-0005-0000-0000-0000E3E30000}"/>
    <cellStyle name="Примечание 2 2 12 5 2" xfId="58366" xr:uid="{00000000-0005-0000-0000-0000E4E30000}"/>
    <cellStyle name="Примечание 2 2 12 5 3" xfId="58367" xr:uid="{00000000-0005-0000-0000-0000E5E30000}"/>
    <cellStyle name="Примечание 2 2 12 6" xfId="58368" xr:uid="{00000000-0005-0000-0000-0000E6E30000}"/>
    <cellStyle name="Примечание 2 2 12 7" xfId="58369" xr:uid="{00000000-0005-0000-0000-0000E7E30000}"/>
    <cellStyle name="Примечание 2 2 13" xfId="58370" xr:uid="{00000000-0005-0000-0000-0000E8E30000}"/>
    <cellStyle name="Примечание 2 2 13 2" xfId="58371" xr:uid="{00000000-0005-0000-0000-0000E9E30000}"/>
    <cellStyle name="Примечание 2 2 13 2 2" xfId="58372" xr:uid="{00000000-0005-0000-0000-0000EAE30000}"/>
    <cellStyle name="Примечание 2 2 13 3" xfId="58373" xr:uid="{00000000-0005-0000-0000-0000EBE30000}"/>
    <cellStyle name="Примечание 2 2 13 3 2" xfId="58374" xr:uid="{00000000-0005-0000-0000-0000ECE30000}"/>
    <cellStyle name="Примечание 2 2 13 3 3" xfId="58375" xr:uid="{00000000-0005-0000-0000-0000EDE30000}"/>
    <cellStyle name="Примечание 2 2 13 4" xfId="58376" xr:uid="{00000000-0005-0000-0000-0000EEE30000}"/>
    <cellStyle name="Примечание 2 2 13 4 2" xfId="58377" xr:uid="{00000000-0005-0000-0000-0000EFE30000}"/>
    <cellStyle name="Примечание 2 2 13 4 3" xfId="58378" xr:uid="{00000000-0005-0000-0000-0000F0E30000}"/>
    <cellStyle name="Примечание 2 2 13 5" xfId="58379" xr:uid="{00000000-0005-0000-0000-0000F1E30000}"/>
    <cellStyle name="Примечание 2 2 13 5 2" xfId="58380" xr:uid="{00000000-0005-0000-0000-0000F2E30000}"/>
    <cellStyle name="Примечание 2 2 13 5 3" xfId="58381" xr:uid="{00000000-0005-0000-0000-0000F3E30000}"/>
    <cellStyle name="Примечание 2 2 13 6" xfId="58382" xr:uid="{00000000-0005-0000-0000-0000F4E30000}"/>
    <cellStyle name="Примечание 2 2 13 7" xfId="58383" xr:uid="{00000000-0005-0000-0000-0000F5E30000}"/>
    <cellStyle name="Примечание 2 2 14" xfId="58384" xr:uid="{00000000-0005-0000-0000-0000F6E30000}"/>
    <cellStyle name="Примечание 2 2 14 2" xfId="58385" xr:uid="{00000000-0005-0000-0000-0000F7E30000}"/>
    <cellStyle name="Примечание 2 2 15" xfId="58386" xr:uid="{00000000-0005-0000-0000-0000F8E30000}"/>
    <cellStyle name="Примечание 2 2 15 2" xfId="58387" xr:uid="{00000000-0005-0000-0000-0000F9E30000}"/>
    <cellStyle name="Примечание 2 2 15 3" xfId="58388" xr:uid="{00000000-0005-0000-0000-0000FAE30000}"/>
    <cellStyle name="Примечание 2 2 16" xfId="58389" xr:uid="{00000000-0005-0000-0000-0000FBE30000}"/>
    <cellStyle name="Примечание 2 2 16 2" xfId="58390" xr:uid="{00000000-0005-0000-0000-0000FCE30000}"/>
    <cellStyle name="Примечание 2 2 16 3" xfId="58391" xr:uid="{00000000-0005-0000-0000-0000FDE30000}"/>
    <cellStyle name="Примечание 2 2 2" xfId="28282" xr:uid="{00000000-0005-0000-0000-0000FEE30000}"/>
    <cellStyle name="Примечание 2 2 2 2" xfId="28283" xr:uid="{00000000-0005-0000-0000-0000FFE30000}"/>
    <cellStyle name="Примечание 2 2 2 2 2" xfId="28284" xr:uid="{00000000-0005-0000-0000-000000E40000}"/>
    <cellStyle name="Примечание 2 2 2 2 2 2" xfId="28285" xr:uid="{00000000-0005-0000-0000-000001E40000}"/>
    <cellStyle name="Примечание 2 2 2 2 2 2 2" xfId="58392" xr:uid="{00000000-0005-0000-0000-000002E40000}"/>
    <cellStyle name="Примечание 2 2 2 2 2 3" xfId="58393" xr:uid="{00000000-0005-0000-0000-000003E40000}"/>
    <cellStyle name="Примечание 2 2 2 2 2 3 2" xfId="58394" xr:uid="{00000000-0005-0000-0000-000004E40000}"/>
    <cellStyle name="Примечание 2 2 2 2 2 3 3" xfId="58395" xr:uid="{00000000-0005-0000-0000-000005E40000}"/>
    <cellStyle name="Примечание 2 2 2 2 2 4" xfId="58396" xr:uid="{00000000-0005-0000-0000-000006E40000}"/>
    <cellStyle name="Примечание 2 2 2 2 2 4 2" xfId="58397" xr:uid="{00000000-0005-0000-0000-000007E40000}"/>
    <cellStyle name="Примечание 2 2 2 2 2 4 3" xfId="58398" xr:uid="{00000000-0005-0000-0000-000008E40000}"/>
    <cellStyle name="Примечание 2 2 2 2 2 5" xfId="58399" xr:uid="{00000000-0005-0000-0000-000009E40000}"/>
    <cellStyle name="Примечание 2 2 2 2 2 5 2" xfId="58400" xr:uid="{00000000-0005-0000-0000-00000AE40000}"/>
    <cellStyle name="Примечание 2 2 2 2 2 5 3" xfId="58401" xr:uid="{00000000-0005-0000-0000-00000BE40000}"/>
    <cellStyle name="Примечание 2 2 2 2 2 6" xfId="58402" xr:uid="{00000000-0005-0000-0000-00000CE40000}"/>
    <cellStyle name="Примечание 2 2 2 2 2 7" xfId="58403" xr:uid="{00000000-0005-0000-0000-00000DE40000}"/>
    <cellStyle name="Примечание 2 2 2 2 3" xfId="28286" xr:uid="{00000000-0005-0000-0000-00000EE40000}"/>
    <cellStyle name="Примечание 2 2 2 2 3 2" xfId="28287" xr:uid="{00000000-0005-0000-0000-00000FE40000}"/>
    <cellStyle name="Примечание 2 2 2 2 4" xfId="28288" xr:uid="{00000000-0005-0000-0000-000010E40000}"/>
    <cellStyle name="Примечание 2 2 2 2 4 2" xfId="28289" xr:uid="{00000000-0005-0000-0000-000011E40000}"/>
    <cellStyle name="Примечание 2 2 2 2 4 3" xfId="58404" xr:uid="{00000000-0005-0000-0000-000012E40000}"/>
    <cellStyle name="Примечание 2 2 2 2 5" xfId="28290" xr:uid="{00000000-0005-0000-0000-000013E40000}"/>
    <cellStyle name="Примечание 2 2 2 2 5 2" xfId="28291" xr:uid="{00000000-0005-0000-0000-000014E40000}"/>
    <cellStyle name="Примечание 2 2 2 2 5 3" xfId="58405" xr:uid="{00000000-0005-0000-0000-000015E40000}"/>
    <cellStyle name="Примечание 2 2 2 2 6" xfId="28292" xr:uid="{00000000-0005-0000-0000-000016E40000}"/>
    <cellStyle name="Примечание 2 2 2 2 7" xfId="28293" xr:uid="{00000000-0005-0000-0000-000017E40000}"/>
    <cellStyle name="Примечание 2 2 2 2 8" xfId="58406" xr:uid="{00000000-0005-0000-0000-000018E40000}"/>
    <cellStyle name="Примечание 2 2 2 2_2014БП" xfId="28294" xr:uid="{00000000-0005-0000-0000-000019E40000}"/>
    <cellStyle name="Примечание 2 2 2 3" xfId="28295" xr:uid="{00000000-0005-0000-0000-00001AE40000}"/>
    <cellStyle name="Примечание 2 2 2 3 2" xfId="58407" xr:uid="{00000000-0005-0000-0000-00001BE40000}"/>
    <cellStyle name="Примечание 2 2 2 3 2 2" xfId="58408" xr:uid="{00000000-0005-0000-0000-00001CE40000}"/>
    <cellStyle name="Примечание 2 2 2 3 3" xfId="58409" xr:uid="{00000000-0005-0000-0000-00001DE40000}"/>
    <cellStyle name="Примечание 2 2 2 3 3 2" xfId="58410" xr:uid="{00000000-0005-0000-0000-00001EE40000}"/>
    <cellStyle name="Примечание 2 2 2 3 3 3" xfId="58411" xr:uid="{00000000-0005-0000-0000-00001FE40000}"/>
    <cellStyle name="Примечание 2 2 2 3 4" xfId="58412" xr:uid="{00000000-0005-0000-0000-000020E40000}"/>
    <cellStyle name="Примечание 2 2 2 3 4 2" xfId="58413" xr:uid="{00000000-0005-0000-0000-000021E40000}"/>
    <cellStyle name="Примечание 2 2 2 3 4 3" xfId="58414" xr:uid="{00000000-0005-0000-0000-000022E40000}"/>
    <cellStyle name="Примечание 2 2 2 3 5" xfId="58415" xr:uid="{00000000-0005-0000-0000-000023E40000}"/>
    <cellStyle name="Примечание 2 2 2 3 5 2" xfId="58416" xr:uid="{00000000-0005-0000-0000-000024E40000}"/>
    <cellStyle name="Примечание 2 2 2 3 5 3" xfId="58417" xr:uid="{00000000-0005-0000-0000-000025E40000}"/>
    <cellStyle name="Примечание 2 2 2 3 6" xfId="58418" xr:uid="{00000000-0005-0000-0000-000026E40000}"/>
    <cellStyle name="Примечание 2 2 2 3 7" xfId="58419" xr:uid="{00000000-0005-0000-0000-000027E40000}"/>
    <cellStyle name="Примечание 2 2 2 4" xfId="28296" xr:uid="{00000000-0005-0000-0000-000028E40000}"/>
    <cellStyle name="Примечание 2 2 2 4 2" xfId="58420" xr:uid="{00000000-0005-0000-0000-000029E40000}"/>
    <cellStyle name="Примечание 2 2 2 4 2 2" xfId="58421" xr:uid="{00000000-0005-0000-0000-00002AE40000}"/>
    <cellStyle name="Примечание 2 2 2 4 3" xfId="58422" xr:uid="{00000000-0005-0000-0000-00002BE40000}"/>
    <cellStyle name="Примечание 2 2 2 4 3 2" xfId="58423" xr:uid="{00000000-0005-0000-0000-00002CE40000}"/>
    <cellStyle name="Примечание 2 2 2 4 3 3" xfId="58424" xr:uid="{00000000-0005-0000-0000-00002DE40000}"/>
    <cellStyle name="Примечание 2 2 2 4 4" xfId="58425" xr:uid="{00000000-0005-0000-0000-00002EE40000}"/>
    <cellStyle name="Примечание 2 2 2 4 4 2" xfId="58426" xr:uid="{00000000-0005-0000-0000-00002FE40000}"/>
    <cellStyle name="Примечание 2 2 2 4 4 3" xfId="58427" xr:uid="{00000000-0005-0000-0000-000030E40000}"/>
    <cellStyle name="Примечание 2 2 2 4 5" xfId="58428" xr:uid="{00000000-0005-0000-0000-000031E40000}"/>
    <cellStyle name="Примечание 2 2 2 4 5 2" xfId="58429" xr:uid="{00000000-0005-0000-0000-000032E40000}"/>
    <cellStyle name="Примечание 2 2 2 4 5 3" xfId="58430" xr:uid="{00000000-0005-0000-0000-000033E40000}"/>
    <cellStyle name="Примечание 2 2 2 4 6" xfId="58431" xr:uid="{00000000-0005-0000-0000-000034E40000}"/>
    <cellStyle name="Примечание 2 2 2 4 7" xfId="58432" xr:uid="{00000000-0005-0000-0000-000035E40000}"/>
    <cellStyle name="Примечание 2 2 2 5" xfId="58433" xr:uid="{00000000-0005-0000-0000-000036E40000}"/>
    <cellStyle name="Примечание 2 2 2 5 2" xfId="58434" xr:uid="{00000000-0005-0000-0000-000037E40000}"/>
    <cellStyle name="Примечание 2 2 2 6" xfId="58435" xr:uid="{00000000-0005-0000-0000-000038E40000}"/>
    <cellStyle name="Примечание 2 2 2 6 2" xfId="58436" xr:uid="{00000000-0005-0000-0000-000039E40000}"/>
    <cellStyle name="Примечание 2 2 2 6 3" xfId="58437" xr:uid="{00000000-0005-0000-0000-00003AE40000}"/>
    <cellStyle name="Примечание 2 2 2 7" xfId="58438" xr:uid="{00000000-0005-0000-0000-00003BE40000}"/>
    <cellStyle name="Примечание 2 2 2 7 2" xfId="58439" xr:uid="{00000000-0005-0000-0000-00003CE40000}"/>
    <cellStyle name="Примечание 2 2 2 7 3" xfId="58440" xr:uid="{00000000-0005-0000-0000-00003DE40000}"/>
    <cellStyle name="Примечание 2 2 2_2013Прогноз" xfId="28297" xr:uid="{00000000-0005-0000-0000-00003EE40000}"/>
    <cellStyle name="Примечание 2 2 3" xfId="28298" xr:uid="{00000000-0005-0000-0000-00003FE40000}"/>
    <cellStyle name="Примечание 2 2 3 2" xfId="28299" xr:uid="{00000000-0005-0000-0000-000040E40000}"/>
    <cellStyle name="Примечание 2 2 3 2 2" xfId="28300" xr:uid="{00000000-0005-0000-0000-000041E40000}"/>
    <cellStyle name="Примечание 2 2 3 2 2 2" xfId="58441" xr:uid="{00000000-0005-0000-0000-000042E40000}"/>
    <cellStyle name="Примечание 2 2 3 2 2 2 2" xfId="58442" xr:uid="{00000000-0005-0000-0000-000043E40000}"/>
    <cellStyle name="Примечание 2 2 3 2 2 3" xfId="58443" xr:uid="{00000000-0005-0000-0000-000044E40000}"/>
    <cellStyle name="Примечание 2 2 3 2 2 3 2" xfId="58444" xr:uid="{00000000-0005-0000-0000-000045E40000}"/>
    <cellStyle name="Примечание 2 2 3 2 2 3 3" xfId="58445" xr:uid="{00000000-0005-0000-0000-000046E40000}"/>
    <cellStyle name="Примечание 2 2 3 2 2 4" xfId="58446" xr:uid="{00000000-0005-0000-0000-000047E40000}"/>
    <cellStyle name="Примечание 2 2 3 2 2 4 2" xfId="58447" xr:uid="{00000000-0005-0000-0000-000048E40000}"/>
    <cellStyle name="Примечание 2 2 3 2 2 4 3" xfId="58448" xr:uid="{00000000-0005-0000-0000-000049E40000}"/>
    <cellStyle name="Примечание 2 2 3 2 2 5" xfId="58449" xr:uid="{00000000-0005-0000-0000-00004AE40000}"/>
    <cellStyle name="Примечание 2 2 3 2 2 5 2" xfId="58450" xr:uid="{00000000-0005-0000-0000-00004BE40000}"/>
    <cellStyle name="Примечание 2 2 3 2 2 5 3" xfId="58451" xr:uid="{00000000-0005-0000-0000-00004CE40000}"/>
    <cellStyle name="Примечание 2 2 3 2 2 6" xfId="58452" xr:uid="{00000000-0005-0000-0000-00004DE40000}"/>
    <cellStyle name="Примечание 2 2 3 2 2 7" xfId="58453" xr:uid="{00000000-0005-0000-0000-00004EE40000}"/>
    <cellStyle name="Примечание 2 2 3 2 3" xfId="58454" xr:uid="{00000000-0005-0000-0000-00004FE40000}"/>
    <cellStyle name="Примечание 2 2 3 2 3 2" xfId="58455" xr:uid="{00000000-0005-0000-0000-000050E40000}"/>
    <cellStyle name="Примечание 2 2 3 2 4" xfId="58456" xr:uid="{00000000-0005-0000-0000-000051E40000}"/>
    <cellStyle name="Примечание 2 2 3 2 4 2" xfId="58457" xr:uid="{00000000-0005-0000-0000-000052E40000}"/>
    <cellStyle name="Примечание 2 2 3 2 4 3" xfId="58458" xr:uid="{00000000-0005-0000-0000-000053E40000}"/>
    <cellStyle name="Примечание 2 2 3 2 5" xfId="58459" xr:uid="{00000000-0005-0000-0000-000054E40000}"/>
    <cellStyle name="Примечание 2 2 3 2 5 2" xfId="58460" xr:uid="{00000000-0005-0000-0000-000055E40000}"/>
    <cellStyle name="Примечание 2 2 3 2 5 3" xfId="58461" xr:uid="{00000000-0005-0000-0000-000056E40000}"/>
    <cellStyle name="Примечание 2 2 3 2 6" xfId="58462" xr:uid="{00000000-0005-0000-0000-000057E40000}"/>
    <cellStyle name="Примечание 2 2 3 2 7" xfId="58463" xr:uid="{00000000-0005-0000-0000-000058E40000}"/>
    <cellStyle name="Примечание 2 2 3 3" xfId="28301" xr:uid="{00000000-0005-0000-0000-000059E40000}"/>
    <cellStyle name="Примечание 2 2 3 3 2" xfId="28302" xr:uid="{00000000-0005-0000-0000-00005AE40000}"/>
    <cellStyle name="Примечание 2 2 3 3 2 2" xfId="58464" xr:uid="{00000000-0005-0000-0000-00005BE40000}"/>
    <cellStyle name="Примечание 2 2 3 3 3" xfId="58465" xr:uid="{00000000-0005-0000-0000-00005CE40000}"/>
    <cellStyle name="Примечание 2 2 3 3 3 2" xfId="58466" xr:uid="{00000000-0005-0000-0000-00005DE40000}"/>
    <cellStyle name="Примечание 2 2 3 3 3 3" xfId="58467" xr:uid="{00000000-0005-0000-0000-00005EE40000}"/>
    <cellStyle name="Примечание 2 2 3 3 4" xfId="58468" xr:uid="{00000000-0005-0000-0000-00005FE40000}"/>
    <cellStyle name="Примечание 2 2 3 3 4 2" xfId="58469" xr:uid="{00000000-0005-0000-0000-000060E40000}"/>
    <cellStyle name="Примечание 2 2 3 3 4 3" xfId="58470" xr:uid="{00000000-0005-0000-0000-000061E40000}"/>
    <cellStyle name="Примечание 2 2 3 3 5" xfId="58471" xr:uid="{00000000-0005-0000-0000-000062E40000}"/>
    <cellStyle name="Примечание 2 2 3 3 5 2" xfId="58472" xr:uid="{00000000-0005-0000-0000-000063E40000}"/>
    <cellStyle name="Примечание 2 2 3 3 5 3" xfId="58473" xr:uid="{00000000-0005-0000-0000-000064E40000}"/>
    <cellStyle name="Примечание 2 2 3 3 6" xfId="58474" xr:uid="{00000000-0005-0000-0000-000065E40000}"/>
    <cellStyle name="Примечание 2 2 3 3 7" xfId="58475" xr:uid="{00000000-0005-0000-0000-000066E40000}"/>
    <cellStyle name="Примечание 2 2 3 4" xfId="28303" xr:uid="{00000000-0005-0000-0000-000067E40000}"/>
    <cellStyle name="Примечание 2 2 3 4 2" xfId="28304" xr:uid="{00000000-0005-0000-0000-000068E40000}"/>
    <cellStyle name="Примечание 2 2 3 4 2 2" xfId="58476" xr:uid="{00000000-0005-0000-0000-000069E40000}"/>
    <cellStyle name="Примечание 2 2 3 4 3" xfId="58477" xr:uid="{00000000-0005-0000-0000-00006AE40000}"/>
    <cellStyle name="Примечание 2 2 3 4 3 2" xfId="58478" xr:uid="{00000000-0005-0000-0000-00006BE40000}"/>
    <cellStyle name="Примечание 2 2 3 4 3 3" xfId="58479" xr:uid="{00000000-0005-0000-0000-00006CE40000}"/>
    <cellStyle name="Примечание 2 2 3 4 4" xfId="58480" xr:uid="{00000000-0005-0000-0000-00006DE40000}"/>
    <cellStyle name="Примечание 2 2 3 4 4 2" xfId="58481" xr:uid="{00000000-0005-0000-0000-00006EE40000}"/>
    <cellStyle name="Примечание 2 2 3 4 4 3" xfId="58482" xr:uid="{00000000-0005-0000-0000-00006FE40000}"/>
    <cellStyle name="Примечание 2 2 3 4 5" xfId="58483" xr:uid="{00000000-0005-0000-0000-000070E40000}"/>
    <cellStyle name="Примечание 2 2 3 4 5 2" xfId="58484" xr:uid="{00000000-0005-0000-0000-000071E40000}"/>
    <cellStyle name="Примечание 2 2 3 4 5 3" xfId="58485" xr:uid="{00000000-0005-0000-0000-000072E40000}"/>
    <cellStyle name="Примечание 2 2 3 4 6" xfId="58486" xr:uid="{00000000-0005-0000-0000-000073E40000}"/>
    <cellStyle name="Примечание 2 2 3 4 7" xfId="58487" xr:uid="{00000000-0005-0000-0000-000074E40000}"/>
    <cellStyle name="Примечание 2 2 3 5" xfId="28305" xr:uid="{00000000-0005-0000-0000-000075E40000}"/>
    <cellStyle name="Примечание 2 2 3 5 2" xfId="28306" xr:uid="{00000000-0005-0000-0000-000076E40000}"/>
    <cellStyle name="Примечание 2 2 3 6" xfId="28307" xr:uid="{00000000-0005-0000-0000-000077E40000}"/>
    <cellStyle name="Примечание 2 2 3 6 2" xfId="58488" xr:uid="{00000000-0005-0000-0000-000078E40000}"/>
    <cellStyle name="Примечание 2 2 3 6 3" xfId="58489" xr:uid="{00000000-0005-0000-0000-000079E40000}"/>
    <cellStyle name="Примечание 2 2 3 7" xfId="28308" xr:uid="{00000000-0005-0000-0000-00007AE40000}"/>
    <cellStyle name="Примечание 2 2 3 7 2" xfId="58490" xr:uid="{00000000-0005-0000-0000-00007BE40000}"/>
    <cellStyle name="Примечание 2 2 3 7 3" xfId="58491" xr:uid="{00000000-0005-0000-0000-00007CE40000}"/>
    <cellStyle name="Примечание 2 2 3 8" xfId="58492" xr:uid="{00000000-0005-0000-0000-00007DE40000}"/>
    <cellStyle name="Примечание 2 2 3_2014БП" xfId="28309" xr:uid="{00000000-0005-0000-0000-00007EE40000}"/>
    <cellStyle name="Примечание 2 2 4" xfId="28310" xr:uid="{00000000-0005-0000-0000-00007FE40000}"/>
    <cellStyle name="Примечание 2 2 4 2" xfId="28311" xr:uid="{00000000-0005-0000-0000-000080E40000}"/>
    <cellStyle name="Примечание 2 2 4 2 2" xfId="28312" xr:uid="{00000000-0005-0000-0000-000081E40000}"/>
    <cellStyle name="Примечание 2 2 4 2 2 2" xfId="58493" xr:uid="{00000000-0005-0000-0000-000082E40000}"/>
    <cellStyle name="Примечание 2 2 4 2 2 2 2" xfId="58494" xr:uid="{00000000-0005-0000-0000-000083E40000}"/>
    <cellStyle name="Примечание 2 2 4 2 2 3" xfId="58495" xr:uid="{00000000-0005-0000-0000-000084E40000}"/>
    <cellStyle name="Примечание 2 2 4 2 2 3 2" xfId="58496" xr:uid="{00000000-0005-0000-0000-000085E40000}"/>
    <cellStyle name="Примечание 2 2 4 2 2 3 3" xfId="58497" xr:uid="{00000000-0005-0000-0000-000086E40000}"/>
    <cellStyle name="Примечание 2 2 4 2 2 4" xfId="58498" xr:uid="{00000000-0005-0000-0000-000087E40000}"/>
    <cellStyle name="Примечание 2 2 4 2 2 4 2" xfId="58499" xr:uid="{00000000-0005-0000-0000-000088E40000}"/>
    <cellStyle name="Примечание 2 2 4 2 2 4 3" xfId="58500" xr:uid="{00000000-0005-0000-0000-000089E40000}"/>
    <cellStyle name="Примечание 2 2 4 2 2 5" xfId="58501" xr:uid="{00000000-0005-0000-0000-00008AE40000}"/>
    <cellStyle name="Примечание 2 2 4 2 2 5 2" xfId="58502" xr:uid="{00000000-0005-0000-0000-00008BE40000}"/>
    <cellStyle name="Примечание 2 2 4 2 2 5 3" xfId="58503" xr:uid="{00000000-0005-0000-0000-00008CE40000}"/>
    <cellStyle name="Примечание 2 2 4 2 2 6" xfId="58504" xr:uid="{00000000-0005-0000-0000-00008DE40000}"/>
    <cellStyle name="Примечание 2 2 4 2 2 7" xfId="58505" xr:uid="{00000000-0005-0000-0000-00008EE40000}"/>
    <cellStyle name="Примечание 2 2 4 2 3" xfId="58506" xr:uid="{00000000-0005-0000-0000-00008FE40000}"/>
    <cellStyle name="Примечание 2 2 4 2 3 2" xfId="58507" xr:uid="{00000000-0005-0000-0000-000090E40000}"/>
    <cellStyle name="Примечание 2 2 4 2 4" xfId="58508" xr:uid="{00000000-0005-0000-0000-000091E40000}"/>
    <cellStyle name="Примечание 2 2 4 2 4 2" xfId="58509" xr:uid="{00000000-0005-0000-0000-000092E40000}"/>
    <cellStyle name="Примечание 2 2 4 2 4 3" xfId="58510" xr:uid="{00000000-0005-0000-0000-000093E40000}"/>
    <cellStyle name="Примечание 2 2 4 2 5" xfId="58511" xr:uid="{00000000-0005-0000-0000-000094E40000}"/>
    <cellStyle name="Примечание 2 2 4 2 5 2" xfId="58512" xr:uid="{00000000-0005-0000-0000-000095E40000}"/>
    <cellStyle name="Примечание 2 2 4 2 5 3" xfId="58513" xr:uid="{00000000-0005-0000-0000-000096E40000}"/>
    <cellStyle name="Примечание 2 2 4 2 6" xfId="58514" xr:uid="{00000000-0005-0000-0000-000097E40000}"/>
    <cellStyle name="Примечание 2 2 4 2 7" xfId="58515" xr:uid="{00000000-0005-0000-0000-000098E40000}"/>
    <cellStyle name="Примечание 2 2 4 3" xfId="28313" xr:uid="{00000000-0005-0000-0000-000099E40000}"/>
    <cellStyle name="Примечание 2 2 4 3 2" xfId="28314" xr:uid="{00000000-0005-0000-0000-00009AE40000}"/>
    <cellStyle name="Примечание 2 2 4 3 2 2" xfId="58516" xr:uid="{00000000-0005-0000-0000-00009BE40000}"/>
    <cellStyle name="Примечание 2 2 4 3 3" xfId="58517" xr:uid="{00000000-0005-0000-0000-00009CE40000}"/>
    <cellStyle name="Примечание 2 2 4 3 3 2" xfId="58518" xr:uid="{00000000-0005-0000-0000-00009DE40000}"/>
    <cellStyle name="Примечание 2 2 4 3 3 3" xfId="58519" xr:uid="{00000000-0005-0000-0000-00009EE40000}"/>
    <cellStyle name="Примечание 2 2 4 3 4" xfId="58520" xr:uid="{00000000-0005-0000-0000-00009FE40000}"/>
    <cellStyle name="Примечание 2 2 4 3 4 2" xfId="58521" xr:uid="{00000000-0005-0000-0000-0000A0E40000}"/>
    <cellStyle name="Примечание 2 2 4 3 4 3" xfId="58522" xr:uid="{00000000-0005-0000-0000-0000A1E40000}"/>
    <cellStyle name="Примечание 2 2 4 3 5" xfId="58523" xr:uid="{00000000-0005-0000-0000-0000A2E40000}"/>
    <cellStyle name="Примечание 2 2 4 3 5 2" xfId="58524" xr:uid="{00000000-0005-0000-0000-0000A3E40000}"/>
    <cellStyle name="Примечание 2 2 4 3 5 3" xfId="58525" xr:uid="{00000000-0005-0000-0000-0000A4E40000}"/>
    <cellStyle name="Примечание 2 2 4 3 6" xfId="58526" xr:uid="{00000000-0005-0000-0000-0000A5E40000}"/>
    <cellStyle name="Примечание 2 2 4 3 7" xfId="58527" xr:uid="{00000000-0005-0000-0000-0000A6E40000}"/>
    <cellStyle name="Примечание 2 2 4 4" xfId="28315" xr:uid="{00000000-0005-0000-0000-0000A7E40000}"/>
    <cellStyle name="Примечание 2 2 4 4 2" xfId="28316" xr:uid="{00000000-0005-0000-0000-0000A8E40000}"/>
    <cellStyle name="Примечание 2 2 4 4 2 2" xfId="58528" xr:uid="{00000000-0005-0000-0000-0000A9E40000}"/>
    <cellStyle name="Примечание 2 2 4 4 3" xfId="58529" xr:uid="{00000000-0005-0000-0000-0000AAE40000}"/>
    <cellStyle name="Примечание 2 2 4 4 3 2" xfId="58530" xr:uid="{00000000-0005-0000-0000-0000ABE40000}"/>
    <cellStyle name="Примечание 2 2 4 4 3 3" xfId="58531" xr:uid="{00000000-0005-0000-0000-0000ACE40000}"/>
    <cellStyle name="Примечание 2 2 4 4 4" xfId="58532" xr:uid="{00000000-0005-0000-0000-0000ADE40000}"/>
    <cellStyle name="Примечание 2 2 4 4 4 2" xfId="58533" xr:uid="{00000000-0005-0000-0000-0000AEE40000}"/>
    <cellStyle name="Примечание 2 2 4 4 4 3" xfId="58534" xr:uid="{00000000-0005-0000-0000-0000AFE40000}"/>
    <cellStyle name="Примечание 2 2 4 4 5" xfId="58535" xr:uid="{00000000-0005-0000-0000-0000B0E40000}"/>
    <cellStyle name="Примечание 2 2 4 4 5 2" xfId="58536" xr:uid="{00000000-0005-0000-0000-0000B1E40000}"/>
    <cellStyle name="Примечание 2 2 4 4 5 3" xfId="58537" xr:uid="{00000000-0005-0000-0000-0000B2E40000}"/>
    <cellStyle name="Примечание 2 2 4 4 6" xfId="58538" xr:uid="{00000000-0005-0000-0000-0000B3E40000}"/>
    <cellStyle name="Примечание 2 2 4 4 7" xfId="58539" xr:uid="{00000000-0005-0000-0000-0000B4E40000}"/>
    <cellStyle name="Примечание 2 2 4 5" xfId="28317" xr:uid="{00000000-0005-0000-0000-0000B5E40000}"/>
    <cellStyle name="Примечание 2 2 4 5 2" xfId="28318" xr:uid="{00000000-0005-0000-0000-0000B6E40000}"/>
    <cellStyle name="Примечание 2 2 4 6" xfId="28319" xr:uid="{00000000-0005-0000-0000-0000B7E40000}"/>
    <cellStyle name="Примечание 2 2 4 6 2" xfId="58540" xr:uid="{00000000-0005-0000-0000-0000B8E40000}"/>
    <cellStyle name="Примечание 2 2 4 6 3" xfId="58541" xr:uid="{00000000-0005-0000-0000-0000B9E40000}"/>
    <cellStyle name="Примечание 2 2 4 7" xfId="28320" xr:uid="{00000000-0005-0000-0000-0000BAE40000}"/>
    <cellStyle name="Примечание 2 2 4 7 2" xfId="58542" xr:uid="{00000000-0005-0000-0000-0000BBE40000}"/>
    <cellStyle name="Примечание 2 2 4 7 3" xfId="58543" xr:uid="{00000000-0005-0000-0000-0000BCE40000}"/>
    <cellStyle name="Примечание 2 2 4 8" xfId="58544" xr:uid="{00000000-0005-0000-0000-0000BDE40000}"/>
    <cellStyle name="Примечание 2 2 4_2014БП" xfId="28321" xr:uid="{00000000-0005-0000-0000-0000BEE40000}"/>
    <cellStyle name="Примечание 2 2 5" xfId="28322" xr:uid="{00000000-0005-0000-0000-0000BFE40000}"/>
    <cellStyle name="Примечание 2 2 5 2" xfId="28323" xr:uid="{00000000-0005-0000-0000-0000C0E40000}"/>
    <cellStyle name="Примечание 2 2 5 2 2" xfId="58545" xr:uid="{00000000-0005-0000-0000-0000C1E40000}"/>
    <cellStyle name="Примечание 2 2 5 2 2 2" xfId="58546" xr:uid="{00000000-0005-0000-0000-0000C2E40000}"/>
    <cellStyle name="Примечание 2 2 5 2 2 2 2" xfId="58547" xr:uid="{00000000-0005-0000-0000-0000C3E40000}"/>
    <cellStyle name="Примечание 2 2 5 2 2 3" xfId="58548" xr:uid="{00000000-0005-0000-0000-0000C4E40000}"/>
    <cellStyle name="Примечание 2 2 5 2 2 3 2" xfId="58549" xr:uid="{00000000-0005-0000-0000-0000C5E40000}"/>
    <cellStyle name="Примечание 2 2 5 2 2 3 3" xfId="58550" xr:uid="{00000000-0005-0000-0000-0000C6E40000}"/>
    <cellStyle name="Примечание 2 2 5 2 2 4" xfId="58551" xr:uid="{00000000-0005-0000-0000-0000C7E40000}"/>
    <cellStyle name="Примечание 2 2 5 2 2 4 2" xfId="58552" xr:uid="{00000000-0005-0000-0000-0000C8E40000}"/>
    <cellStyle name="Примечание 2 2 5 2 2 4 3" xfId="58553" xr:uid="{00000000-0005-0000-0000-0000C9E40000}"/>
    <cellStyle name="Примечание 2 2 5 2 2 5" xfId="58554" xr:uid="{00000000-0005-0000-0000-0000CAE40000}"/>
    <cellStyle name="Примечание 2 2 5 2 2 5 2" xfId="58555" xr:uid="{00000000-0005-0000-0000-0000CBE40000}"/>
    <cellStyle name="Примечание 2 2 5 2 2 5 3" xfId="58556" xr:uid="{00000000-0005-0000-0000-0000CCE40000}"/>
    <cellStyle name="Примечание 2 2 5 2 2 6" xfId="58557" xr:uid="{00000000-0005-0000-0000-0000CDE40000}"/>
    <cellStyle name="Примечание 2 2 5 2 2 7" xfId="58558" xr:uid="{00000000-0005-0000-0000-0000CEE40000}"/>
    <cellStyle name="Примечание 2 2 5 2 3" xfId="58559" xr:uid="{00000000-0005-0000-0000-0000CFE40000}"/>
    <cellStyle name="Примечание 2 2 5 2 3 2" xfId="58560" xr:uid="{00000000-0005-0000-0000-0000D0E40000}"/>
    <cellStyle name="Примечание 2 2 5 2 4" xfId="58561" xr:uid="{00000000-0005-0000-0000-0000D1E40000}"/>
    <cellStyle name="Примечание 2 2 5 2 4 2" xfId="58562" xr:uid="{00000000-0005-0000-0000-0000D2E40000}"/>
    <cellStyle name="Примечание 2 2 5 2 4 3" xfId="58563" xr:uid="{00000000-0005-0000-0000-0000D3E40000}"/>
    <cellStyle name="Примечание 2 2 5 2 5" xfId="58564" xr:uid="{00000000-0005-0000-0000-0000D4E40000}"/>
    <cellStyle name="Примечание 2 2 5 2 5 2" xfId="58565" xr:uid="{00000000-0005-0000-0000-0000D5E40000}"/>
    <cellStyle name="Примечание 2 2 5 2 5 3" xfId="58566" xr:uid="{00000000-0005-0000-0000-0000D6E40000}"/>
    <cellStyle name="Примечание 2 2 5 2 6" xfId="58567" xr:uid="{00000000-0005-0000-0000-0000D7E40000}"/>
    <cellStyle name="Примечание 2 2 5 2 7" xfId="58568" xr:uid="{00000000-0005-0000-0000-0000D8E40000}"/>
    <cellStyle name="Примечание 2 2 5 3" xfId="58569" xr:uid="{00000000-0005-0000-0000-0000D9E40000}"/>
    <cellStyle name="Примечание 2 2 5 3 2" xfId="58570" xr:uid="{00000000-0005-0000-0000-0000DAE40000}"/>
    <cellStyle name="Примечание 2 2 5 3 2 2" xfId="58571" xr:uid="{00000000-0005-0000-0000-0000DBE40000}"/>
    <cellStyle name="Примечание 2 2 5 3 3" xfId="58572" xr:uid="{00000000-0005-0000-0000-0000DCE40000}"/>
    <cellStyle name="Примечание 2 2 5 3 3 2" xfId="58573" xr:uid="{00000000-0005-0000-0000-0000DDE40000}"/>
    <cellStyle name="Примечание 2 2 5 3 3 3" xfId="58574" xr:uid="{00000000-0005-0000-0000-0000DEE40000}"/>
    <cellStyle name="Примечание 2 2 5 3 4" xfId="58575" xr:uid="{00000000-0005-0000-0000-0000DFE40000}"/>
    <cellStyle name="Примечание 2 2 5 3 4 2" xfId="58576" xr:uid="{00000000-0005-0000-0000-0000E0E40000}"/>
    <cellStyle name="Примечание 2 2 5 3 4 3" xfId="58577" xr:uid="{00000000-0005-0000-0000-0000E1E40000}"/>
    <cellStyle name="Примечание 2 2 5 3 5" xfId="58578" xr:uid="{00000000-0005-0000-0000-0000E2E40000}"/>
    <cellStyle name="Примечание 2 2 5 3 5 2" xfId="58579" xr:uid="{00000000-0005-0000-0000-0000E3E40000}"/>
    <cellStyle name="Примечание 2 2 5 3 5 3" xfId="58580" xr:uid="{00000000-0005-0000-0000-0000E4E40000}"/>
    <cellStyle name="Примечание 2 2 5 3 6" xfId="58581" xr:uid="{00000000-0005-0000-0000-0000E5E40000}"/>
    <cellStyle name="Примечание 2 2 5 3 7" xfId="58582" xr:uid="{00000000-0005-0000-0000-0000E6E40000}"/>
    <cellStyle name="Примечание 2 2 5 4" xfId="58583" xr:uid="{00000000-0005-0000-0000-0000E7E40000}"/>
    <cellStyle name="Примечание 2 2 5 4 2" xfId="58584" xr:uid="{00000000-0005-0000-0000-0000E8E40000}"/>
    <cellStyle name="Примечание 2 2 5 4 2 2" xfId="58585" xr:uid="{00000000-0005-0000-0000-0000E9E40000}"/>
    <cellStyle name="Примечание 2 2 5 4 3" xfId="58586" xr:uid="{00000000-0005-0000-0000-0000EAE40000}"/>
    <cellStyle name="Примечание 2 2 5 4 3 2" xfId="58587" xr:uid="{00000000-0005-0000-0000-0000EBE40000}"/>
    <cellStyle name="Примечание 2 2 5 4 3 3" xfId="58588" xr:uid="{00000000-0005-0000-0000-0000ECE40000}"/>
    <cellStyle name="Примечание 2 2 5 4 4" xfId="58589" xr:uid="{00000000-0005-0000-0000-0000EDE40000}"/>
    <cellStyle name="Примечание 2 2 5 4 4 2" xfId="58590" xr:uid="{00000000-0005-0000-0000-0000EEE40000}"/>
    <cellStyle name="Примечание 2 2 5 4 4 3" xfId="58591" xr:uid="{00000000-0005-0000-0000-0000EFE40000}"/>
    <cellStyle name="Примечание 2 2 5 4 5" xfId="58592" xr:uid="{00000000-0005-0000-0000-0000F0E40000}"/>
    <cellStyle name="Примечание 2 2 5 4 5 2" xfId="58593" xr:uid="{00000000-0005-0000-0000-0000F1E40000}"/>
    <cellStyle name="Примечание 2 2 5 4 5 3" xfId="58594" xr:uid="{00000000-0005-0000-0000-0000F2E40000}"/>
    <cellStyle name="Примечание 2 2 5 4 6" xfId="58595" xr:uid="{00000000-0005-0000-0000-0000F3E40000}"/>
    <cellStyle name="Примечание 2 2 5 4 7" xfId="58596" xr:uid="{00000000-0005-0000-0000-0000F4E40000}"/>
    <cellStyle name="Примечание 2 2 5 5" xfId="58597" xr:uid="{00000000-0005-0000-0000-0000F5E40000}"/>
    <cellStyle name="Примечание 2 2 5 5 2" xfId="58598" xr:uid="{00000000-0005-0000-0000-0000F6E40000}"/>
    <cellStyle name="Примечание 2 2 5 6" xfId="58599" xr:uid="{00000000-0005-0000-0000-0000F7E40000}"/>
    <cellStyle name="Примечание 2 2 5 6 2" xfId="58600" xr:uid="{00000000-0005-0000-0000-0000F8E40000}"/>
    <cellStyle name="Примечание 2 2 5 6 3" xfId="58601" xr:uid="{00000000-0005-0000-0000-0000F9E40000}"/>
    <cellStyle name="Примечание 2 2 5 7" xfId="58602" xr:uid="{00000000-0005-0000-0000-0000FAE40000}"/>
    <cellStyle name="Примечание 2 2 5 7 2" xfId="58603" xr:uid="{00000000-0005-0000-0000-0000FBE40000}"/>
    <cellStyle name="Примечание 2 2 5 7 3" xfId="58604" xr:uid="{00000000-0005-0000-0000-0000FCE40000}"/>
    <cellStyle name="Примечание 2 2 6" xfId="28324" xr:uid="{00000000-0005-0000-0000-0000FDE40000}"/>
    <cellStyle name="Примечание 2 2 6 2" xfId="28325" xr:uid="{00000000-0005-0000-0000-0000FEE40000}"/>
    <cellStyle name="Примечание 2 2 6 2 2" xfId="58605" xr:uid="{00000000-0005-0000-0000-0000FFE40000}"/>
    <cellStyle name="Примечание 2 2 6 2 2 2" xfId="58606" xr:uid="{00000000-0005-0000-0000-000000E50000}"/>
    <cellStyle name="Примечание 2 2 6 2 2 2 2" xfId="58607" xr:uid="{00000000-0005-0000-0000-000001E50000}"/>
    <cellStyle name="Примечание 2 2 6 2 2 3" xfId="58608" xr:uid="{00000000-0005-0000-0000-000002E50000}"/>
    <cellStyle name="Примечание 2 2 6 2 2 3 2" xfId="58609" xr:uid="{00000000-0005-0000-0000-000003E50000}"/>
    <cellStyle name="Примечание 2 2 6 2 2 3 3" xfId="58610" xr:uid="{00000000-0005-0000-0000-000004E50000}"/>
    <cellStyle name="Примечание 2 2 6 2 2 4" xfId="58611" xr:uid="{00000000-0005-0000-0000-000005E50000}"/>
    <cellStyle name="Примечание 2 2 6 2 2 4 2" xfId="58612" xr:uid="{00000000-0005-0000-0000-000006E50000}"/>
    <cellStyle name="Примечание 2 2 6 2 2 4 3" xfId="58613" xr:uid="{00000000-0005-0000-0000-000007E50000}"/>
    <cellStyle name="Примечание 2 2 6 2 2 5" xfId="58614" xr:uid="{00000000-0005-0000-0000-000008E50000}"/>
    <cellStyle name="Примечание 2 2 6 2 2 5 2" xfId="58615" xr:uid="{00000000-0005-0000-0000-000009E50000}"/>
    <cellStyle name="Примечание 2 2 6 2 2 5 3" xfId="58616" xr:uid="{00000000-0005-0000-0000-00000AE50000}"/>
    <cellStyle name="Примечание 2 2 6 2 2 6" xfId="58617" xr:uid="{00000000-0005-0000-0000-00000BE50000}"/>
    <cellStyle name="Примечание 2 2 6 2 2 7" xfId="58618" xr:uid="{00000000-0005-0000-0000-00000CE50000}"/>
    <cellStyle name="Примечание 2 2 6 2 3" xfId="58619" xr:uid="{00000000-0005-0000-0000-00000DE50000}"/>
    <cellStyle name="Примечание 2 2 6 2 3 2" xfId="58620" xr:uid="{00000000-0005-0000-0000-00000EE50000}"/>
    <cellStyle name="Примечание 2 2 6 2 4" xfId="58621" xr:uid="{00000000-0005-0000-0000-00000FE50000}"/>
    <cellStyle name="Примечание 2 2 6 2 4 2" xfId="58622" xr:uid="{00000000-0005-0000-0000-000010E50000}"/>
    <cellStyle name="Примечание 2 2 6 2 4 3" xfId="58623" xr:uid="{00000000-0005-0000-0000-000011E50000}"/>
    <cellStyle name="Примечание 2 2 6 2 5" xfId="58624" xr:uid="{00000000-0005-0000-0000-000012E50000}"/>
    <cellStyle name="Примечание 2 2 6 2 5 2" xfId="58625" xr:uid="{00000000-0005-0000-0000-000013E50000}"/>
    <cellStyle name="Примечание 2 2 6 2 5 3" xfId="58626" xr:uid="{00000000-0005-0000-0000-000014E50000}"/>
    <cellStyle name="Примечание 2 2 6 2 6" xfId="58627" xr:uid="{00000000-0005-0000-0000-000015E50000}"/>
    <cellStyle name="Примечание 2 2 6 2 7" xfId="58628" xr:uid="{00000000-0005-0000-0000-000016E50000}"/>
    <cellStyle name="Примечание 2 2 6 3" xfId="58629" xr:uid="{00000000-0005-0000-0000-000017E50000}"/>
    <cellStyle name="Примечание 2 2 6 3 2" xfId="58630" xr:uid="{00000000-0005-0000-0000-000018E50000}"/>
    <cellStyle name="Примечание 2 2 6 3 2 2" xfId="58631" xr:uid="{00000000-0005-0000-0000-000019E50000}"/>
    <cellStyle name="Примечание 2 2 6 3 3" xfId="58632" xr:uid="{00000000-0005-0000-0000-00001AE50000}"/>
    <cellStyle name="Примечание 2 2 6 3 3 2" xfId="58633" xr:uid="{00000000-0005-0000-0000-00001BE50000}"/>
    <cellStyle name="Примечание 2 2 6 3 3 3" xfId="58634" xr:uid="{00000000-0005-0000-0000-00001CE50000}"/>
    <cellStyle name="Примечание 2 2 6 3 4" xfId="58635" xr:uid="{00000000-0005-0000-0000-00001DE50000}"/>
    <cellStyle name="Примечание 2 2 6 3 4 2" xfId="58636" xr:uid="{00000000-0005-0000-0000-00001EE50000}"/>
    <cellStyle name="Примечание 2 2 6 3 4 3" xfId="58637" xr:uid="{00000000-0005-0000-0000-00001FE50000}"/>
    <cellStyle name="Примечание 2 2 6 3 5" xfId="58638" xr:uid="{00000000-0005-0000-0000-000020E50000}"/>
    <cellStyle name="Примечание 2 2 6 3 5 2" xfId="58639" xr:uid="{00000000-0005-0000-0000-000021E50000}"/>
    <cellStyle name="Примечание 2 2 6 3 5 3" xfId="58640" xr:uid="{00000000-0005-0000-0000-000022E50000}"/>
    <cellStyle name="Примечание 2 2 6 3 6" xfId="58641" xr:uid="{00000000-0005-0000-0000-000023E50000}"/>
    <cellStyle name="Примечание 2 2 6 3 7" xfId="58642" xr:uid="{00000000-0005-0000-0000-000024E50000}"/>
    <cellStyle name="Примечание 2 2 6 4" xfId="58643" xr:uid="{00000000-0005-0000-0000-000025E50000}"/>
    <cellStyle name="Примечание 2 2 6 4 2" xfId="58644" xr:uid="{00000000-0005-0000-0000-000026E50000}"/>
    <cellStyle name="Примечание 2 2 6 4 2 2" xfId="58645" xr:uid="{00000000-0005-0000-0000-000027E50000}"/>
    <cellStyle name="Примечание 2 2 6 4 3" xfId="58646" xr:uid="{00000000-0005-0000-0000-000028E50000}"/>
    <cellStyle name="Примечание 2 2 6 4 3 2" xfId="58647" xr:uid="{00000000-0005-0000-0000-000029E50000}"/>
    <cellStyle name="Примечание 2 2 6 4 3 3" xfId="58648" xr:uid="{00000000-0005-0000-0000-00002AE50000}"/>
    <cellStyle name="Примечание 2 2 6 4 4" xfId="58649" xr:uid="{00000000-0005-0000-0000-00002BE50000}"/>
    <cellStyle name="Примечание 2 2 6 4 4 2" xfId="58650" xr:uid="{00000000-0005-0000-0000-00002CE50000}"/>
    <cellStyle name="Примечание 2 2 6 4 4 3" xfId="58651" xr:uid="{00000000-0005-0000-0000-00002DE50000}"/>
    <cellStyle name="Примечание 2 2 6 4 5" xfId="58652" xr:uid="{00000000-0005-0000-0000-00002EE50000}"/>
    <cellStyle name="Примечание 2 2 6 4 5 2" xfId="58653" xr:uid="{00000000-0005-0000-0000-00002FE50000}"/>
    <cellStyle name="Примечание 2 2 6 4 5 3" xfId="58654" xr:uid="{00000000-0005-0000-0000-000030E50000}"/>
    <cellStyle name="Примечание 2 2 6 4 6" xfId="58655" xr:uid="{00000000-0005-0000-0000-000031E50000}"/>
    <cellStyle name="Примечание 2 2 6 4 7" xfId="58656" xr:uid="{00000000-0005-0000-0000-000032E50000}"/>
    <cellStyle name="Примечание 2 2 6 5" xfId="58657" xr:uid="{00000000-0005-0000-0000-000033E50000}"/>
    <cellStyle name="Примечание 2 2 6 5 2" xfId="58658" xr:uid="{00000000-0005-0000-0000-000034E50000}"/>
    <cellStyle name="Примечание 2 2 6 6" xfId="58659" xr:uid="{00000000-0005-0000-0000-000035E50000}"/>
    <cellStyle name="Примечание 2 2 6 6 2" xfId="58660" xr:uid="{00000000-0005-0000-0000-000036E50000}"/>
    <cellStyle name="Примечание 2 2 6 6 3" xfId="58661" xr:uid="{00000000-0005-0000-0000-000037E50000}"/>
    <cellStyle name="Примечание 2 2 6 7" xfId="58662" xr:uid="{00000000-0005-0000-0000-000038E50000}"/>
    <cellStyle name="Примечание 2 2 6 7 2" xfId="58663" xr:uid="{00000000-0005-0000-0000-000039E50000}"/>
    <cellStyle name="Примечание 2 2 6 7 3" xfId="58664" xr:uid="{00000000-0005-0000-0000-00003AE50000}"/>
    <cellStyle name="Примечание 2 2 7" xfId="28326" xr:uid="{00000000-0005-0000-0000-00003BE50000}"/>
    <cellStyle name="Примечание 2 2 7 2" xfId="28327" xr:uid="{00000000-0005-0000-0000-00003CE50000}"/>
    <cellStyle name="Примечание 2 2 7 2 2" xfId="58665" xr:uid="{00000000-0005-0000-0000-00003DE50000}"/>
    <cellStyle name="Примечание 2 2 7 2 2 2" xfId="58666" xr:uid="{00000000-0005-0000-0000-00003EE50000}"/>
    <cellStyle name="Примечание 2 2 7 2 2 2 2" xfId="58667" xr:uid="{00000000-0005-0000-0000-00003FE50000}"/>
    <cellStyle name="Примечание 2 2 7 2 2 3" xfId="58668" xr:uid="{00000000-0005-0000-0000-000040E50000}"/>
    <cellStyle name="Примечание 2 2 7 2 2 3 2" xfId="58669" xr:uid="{00000000-0005-0000-0000-000041E50000}"/>
    <cellStyle name="Примечание 2 2 7 2 2 3 3" xfId="58670" xr:uid="{00000000-0005-0000-0000-000042E50000}"/>
    <cellStyle name="Примечание 2 2 7 2 2 4" xfId="58671" xr:uid="{00000000-0005-0000-0000-000043E50000}"/>
    <cellStyle name="Примечание 2 2 7 2 2 4 2" xfId="58672" xr:uid="{00000000-0005-0000-0000-000044E50000}"/>
    <cellStyle name="Примечание 2 2 7 2 2 4 3" xfId="58673" xr:uid="{00000000-0005-0000-0000-000045E50000}"/>
    <cellStyle name="Примечание 2 2 7 2 2 5" xfId="58674" xr:uid="{00000000-0005-0000-0000-000046E50000}"/>
    <cellStyle name="Примечание 2 2 7 2 2 5 2" xfId="58675" xr:uid="{00000000-0005-0000-0000-000047E50000}"/>
    <cellStyle name="Примечание 2 2 7 2 2 5 3" xfId="58676" xr:uid="{00000000-0005-0000-0000-000048E50000}"/>
    <cellStyle name="Примечание 2 2 7 2 2 6" xfId="58677" xr:uid="{00000000-0005-0000-0000-000049E50000}"/>
    <cellStyle name="Примечание 2 2 7 2 2 7" xfId="58678" xr:uid="{00000000-0005-0000-0000-00004AE50000}"/>
    <cellStyle name="Примечание 2 2 7 2 3" xfId="58679" xr:uid="{00000000-0005-0000-0000-00004BE50000}"/>
    <cellStyle name="Примечание 2 2 7 2 3 2" xfId="58680" xr:uid="{00000000-0005-0000-0000-00004CE50000}"/>
    <cellStyle name="Примечание 2 2 7 2 4" xfId="58681" xr:uid="{00000000-0005-0000-0000-00004DE50000}"/>
    <cellStyle name="Примечание 2 2 7 2 4 2" xfId="58682" xr:uid="{00000000-0005-0000-0000-00004EE50000}"/>
    <cellStyle name="Примечание 2 2 7 2 4 3" xfId="58683" xr:uid="{00000000-0005-0000-0000-00004FE50000}"/>
    <cellStyle name="Примечание 2 2 7 2 5" xfId="58684" xr:uid="{00000000-0005-0000-0000-000050E50000}"/>
    <cellStyle name="Примечание 2 2 7 2 5 2" xfId="58685" xr:uid="{00000000-0005-0000-0000-000051E50000}"/>
    <cellStyle name="Примечание 2 2 7 2 5 3" xfId="58686" xr:uid="{00000000-0005-0000-0000-000052E50000}"/>
    <cellStyle name="Примечание 2 2 7 2 6" xfId="58687" xr:uid="{00000000-0005-0000-0000-000053E50000}"/>
    <cellStyle name="Примечание 2 2 7 2 7" xfId="58688" xr:uid="{00000000-0005-0000-0000-000054E50000}"/>
    <cellStyle name="Примечание 2 2 7 3" xfId="58689" xr:uid="{00000000-0005-0000-0000-000055E50000}"/>
    <cellStyle name="Примечание 2 2 7 3 2" xfId="58690" xr:uid="{00000000-0005-0000-0000-000056E50000}"/>
    <cellStyle name="Примечание 2 2 7 3 2 2" xfId="58691" xr:uid="{00000000-0005-0000-0000-000057E50000}"/>
    <cellStyle name="Примечание 2 2 7 3 3" xfId="58692" xr:uid="{00000000-0005-0000-0000-000058E50000}"/>
    <cellStyle name="Примечание 2 2 7 3 3 2" xfId="58693" xr:uid="{00000000-0005-0000-0000-000059E50000}"/>
    <cellStyle name="Примечание 2 2 7 3 3 3" xfId="58694" xr:uid="{00000000-0005-0000-0000-00005AE50000}"/>
    <cellStyle name="Примечание 2 2 7 3 4" xfId="58695" xr:uid="{00000000-0005-0000-0000-00005BE50000}"/>
    <cellStyle name="Примечание 2 2 7 3 4 2" xfId="58696" xr:uid="{00000000-0005-0000-0000-00005CE50000}"/>
    <cellStyle name="Примечание 2 2 7 3 4 3" xfId="58697" xr:uid="{00000000-0005-0000-0000-00005DE50000}"/>
    <cellStyle name="Примечание 2 2 7 3 5" xfId="58698" xr:uid="{00000000-0005-0000-0000-00005EE50000}"/>
    <cellStyle name="Примечание 2 2 7 3 5 2" xfId="58699" xr:uid="{00000000-0005-0000-0000-00005FE50000}"/>
    <cellStyle name="Примечание 2 2 7 3 5 3" xfId="58700" xr:uid="{00000000-0005-0000-0000-000060E50000}"/>
    <cellStyle name="Примечание 2 2 7 3 6" xfId="58701" xr:uid="{00000000-0005-0000-0000-000061E50000}"/>
    <cellStyle name="Примечание 2 2 7 3 7" xfId="58702" xr:uid="{00000000-0005-0000-0000-000062E50000}"/>
    <cellStyle name="Примечание 2 2 7 4" xfId="58703" xr:uid="{00000000-0005-0000-0000-000063E50000}"/>
    <cellStyle name="Примечание 2 2 7 4 2" xfId="58704" xr:uid="{00000000-0005-0000-0000-000064E50000}"/>
    <cellStyle name="Примечание 2 2 7 4 2 2" xfId="58705" xr:uid="{00000000-0005-0000-0000-000065E50000}"/>
    <cellStyle name="Примечание 2 2 7 4 3" xfId="58706" xr:uid="{00000000-0005-0000-0000-000066E50000}"/>
    <cellStyle name="Примечание 2 2 7 4 3 2" xfId="58707" xr:uid="{00000000-0005-0000-0000-000067E50000}"/>
    <cellStyle name="Примечание 2 2 7 4 3 3" xfId="58708" xr:uid="{00000000-0005-0000-0000-000068E50000}"/>
    <cellStyle name="Примечание 2 2 7 4 4" xfId="58709" xr:uid="{00000000-0005-0000-0000-000069E50000}"/>
    <cellStyle name="Примечание 2 2 7 4 4 2" xfId="58710" xr:uid="{00000000-0005-0000-0000-00006AE50000}"/>
    <cellStyle name="Примечание 2 2 7 4 4 3" xfId="58711" xr:uid="{00000000-0005-0000-0000-00006BE50000}"/>
    <cellStyle name="Примечание 2 2 7 4 5" xfId="58712" xr:uid="{00000000-0005-0000-0000-00006CE50000}"/>
    <cellStyle name="Примечание 2 2 7 4 5 2" xfId="58713" xr:uid="{00000000-0005-0000-0000-00006DE50000}"/>
    <cellStyle name="Примечание 2 2 7 4 5 3" xfId="58714" xr:uid="{00000000-0005-0000-0000-00006EE50000}"/>
    <cellStyle name="Примечание 2 2 7 4 6" xfId="58715" xr:uid="{00000000-0005-0000-0000-00006FE50000}"/>
    <cellStyle name="Примечание 2 2 7 4 7" xfId="58716" xr:uid="{00000000-0005-0000-0000-000070E50000}"/>
    <cellStyle name="Примечание 2 2 7 5" xfId="58717" xr:uid="{00000000-0005-0000-0000-000071E50000}"/>
    <cellStyle name="Примечание 2 2 7 5 2" xfId="58718" xr:uid="{00000000-0005-0000-0000-000072E50000}"/>
    <cellStyle name="Примечание 2 2 7 6" xfId="58719" xr:uid="{00000000-0005-0000-0000-000073E50000}"/>
    <cellStyle name="Примечание 2 2 7 6 2" xfId="58720" xr:uid="{00000000-0005-0000-0000-000074E50000}"/>
    <cellStyle name="Примечание 2 2 7 6 3" xfId="58721" xr:uid="{00000000-0005-0000-0000-000075E50000}"/>
    <cellStyle name="Примечание 2 2 7 7" xfId="58722" xr:uid="{00000000-0005-0000-0000-000076E50000}"/>
    <cellStyle name="Примечание 2 2 7 7 2" xfId="58723" xr:uid="{00000000-0005-0000-0000-000077E50000}"/>
    <cellStyle name="Примечание 2 2 7 7 3" xfId="58724" xr:uid="{00000000-0005-0000-0000-000078E50000}"/>
    <cellStyle name="Примечание 2 2 8" xfId="28328" xr:uid="{00000000-0005-0000-0000-000079E50000}"/>
    <cellStyle name="Примечание 2 2 8 2" xfId="28329" xr:uid="{00000000-0005-0000-0000-00007AE50000}"/>
    <cellStyle name="Примечание 2 2 8 2 2" xfId="58725" xr:uid="{00000000-0005-0000-0000-00007BE50000}"/>
    <cellStyle name="Примечание 2 2 8 2 2 2" xfId="58726" xr:uid="{00000000-0005-0000-0000-00007CE50000}"/>
    <cellStyle name="Примечание 2 2 8 2 2 2 2" xfId="58727" xr:uid="{00000000-0005-0000-0000-00007DE50000}"/>
    <cellStyle name="Примечание 2 2 8 2 2 3" xfId="58728" xr:uid="{00000000-0005-0000-0000-00007EE50000}"/>
    <cellStyle name="Примечание 2 2 8 2 2 3 2" xfId="58729" xr:uid="{00000000-0005-0000-0000-00007FE50000}"/>
    <cellStyle name="Примечание 2 2 8 2 2 3 3" xfId="58730" xr:uid="{00000000-0005-0000-0000-000080E50000}"/>
    <cellStyle name="Примечание 2 2 8 2 2 4" xfId="58731" xr:uid="{00000000-0005-0000-0000-000081E50000}"/>
    <cellStyle name="Примечание 2 2 8 2 2 4 2" xfId="58732" xr:uid="{00000000-0005-0000-0000-000082E50000}"/>
    <cellStyle name="Примечание 2 2 8 2 2 4 3" xfId="58733" xr:uid="{00000000-0005-0000-0000-000083E50000}"/>
    <cellStyle name="Примечание 2 2 8 2 2 5" xfId="58734" xr:uid="{00000000-0005-0000-0000-000084E50000}"/>
    <cellStyle name="Примечание 2 2 8 2 2 5 2" xfId="58735" xr:uid="{00000000-0005-0000-0000-000085E50000}"/>
    <cellStyle name="Примечание 2 2 8 2 2 5 3" xfId="58736" xr:uid="{00000000-0005-0000-0000-000086E50000}"/>
    <cellStyle name="Примечание 2 2 8 2 2 6" xfId="58737" xr:uid="{00000000-0005-0000-0000-000087E50000}"/>
    <cellStyle name="Примечание 2 2 8 2 2 7" xfId="58738" xr:uid="{00000000-0005-0000-0000-000088E50000}"/>
    <cellStyle name="Примечание 2 2 8 2 3" xfId="58739" xr:uid="{00000000-0005-0000-0000-000089E50000}"/>
    <cellStyle name="Примечание 2 2 8 2 3 2" xfId="58740" xr:uid="{00000000-0005-0000-0000-00008AE50000}"/>
    <cellStyle name="Примечание 2 2 8 2 4" xfId="58741" xr:uid="{00000000-0005-0000-0000-00008BE50000}"/>
    <cellStyle name="Примечание 2 2 8 2 4 2" xfId="58742" xr:uid="{00000000-0005-0000-0000-00008CE50000}"/>
    <cellStyle name="Примечание 2 2 8 2 4 3" xfId="58743" xr:uid="{00000000-0005-0000-0000-00008DE50000}"/>
    <cellStyle name="Примечание 2 2 8 2 5" xfId="58744" xr:uid="{00000000-0005-0000-0000-00008EE50000}"/>
    <cellStyle name="Примечание 2 2 8 2 5 2" xfId="58745" xr:uid="{00000000-0005-0000-0000-00008FE50000}"/>
    <cellStyle name="Примечание 2 2 8 2 5 3" xfId="58746" xr:uid="{00000000-0005-0000-0000-000090E50000}"/>
    <cellStyle name="Примечание 2 2 8 2 6" xfId="58747" xr:uid="{00000000-0005-0000-0000-000091E50000}"/>
    <cellStyle name="Примечание 2 2 8 2 7" xfId="58748" xr:uid="{00000000-0005-0000-0000-000092E50000}"/>
    <cellStyle name="Примечание 2 2 8 3" xfId="58749" xr:uid="{00000000-0005-0000-0000-000093E50000}"/>
    <cellStyle name="Примечание 2 2 8 3 2" xfId="58750" xr:uid="{00000000-0005-0000-0000-000094E50000}"/>
    <cellStyle name="Примечание 2 2 8 3 2 2" xfId="58751" xr:uid="{00000000-0005-0000-0000-000095E50000}"/>
    <cellStyle name="Примечание 2 2 8 3 3" xfId="58752" xr:uid="{00000000-0005-0000-0000-000096E50000}"/>
    <cellStyle name="Примечание 2 2 8 3 3 2" xfId="58753" xr:uid="{00000000-0005-0000-0000-000097E50000}"/>
    <cellStyle name="Примечание 2 2 8 3 3 3" xfId="58754" xr:uid="{00000000-0005-0000-0000-000098E50000}"/>
    <cellStyle name="Примечание 2 2 8 3 4" xfId="58755" xr:uid="{00000000-0005-0000-0000-000099E50000}"/>
    <cellStyle name="Примечание 2 2 8 3 4 2" xfId="58756" xr:uid="{00000000-0005-0000-0000-00009AE50000}"/>
    <cellStyle name="Примечание 2 2 8 3 4 3" xfId="58757" xr:uid="{00000000-0005-0000-0000-00009BE50000}"/>
    <cellStyle name="Примечание 2 2 8 3 5" xfId="58758" xr:uid="{00000000-0005-0000-0000-00009CE50000}"/>
    <cellStyle name="Примечание 2 2 8 3 5 2" xfId="58759" xr:uid="{00000000-0005-0000-0000-00009DE50000}"/>
    <cellStyle name="Примечание 2 2 8 3 5 3" xfId="58760" xr:uid="{00000000-0005-0000-0000-00009EE50000}"/>
    <cellStyle name="Примечание 2 2 8 3 6" xfId="58761" xr:uid="{00000000-0005-0000-0000-00009FE50000}"/>
    <cellStyle name="Примечание 2 2 8 3 7" xfId="58762" xr:uid="{00000000-0005-0000-0000-0000A0E50000}"/>
    <cellStyle name="Примечание 2 2 8 4" xfId="58763" xr:uid="{00000000-0005-0000-0000-0000A1E50000}"/>
    <cellStyle name="Примечание 2 2 8 4 2" xfId="58764" xr:uid="{00000000-0005-0000-0000-0000A2E50000}"/>
    <cellStyle name="Примечание 2 2 8 4 2 2" xfId="58765" xr:uid="{00000000-0005-0000-0000-0000A3E50000}"/>
    <cellStyle name="Примечание 2 2 8 4 3" xfId="58766" xr:uid="{00000000-0005-0000-0000-0000A4E50000}"/>
    <cellStyle name="Примечание 2 2 8 4 3 2" xfId="58767" xr:uid="{00000000-0005-0000-0000-0000A5E50000}"/>
    <cellStyle name="Примечание 2 2 8 4 3 3" xfId="58768" xr:uid="{00000000-0005-0000-0000-0000A6E50000}"/>
    <cellStyle name="Примечание 2 2 8 4 4" xfId="58769" xr:uid="{00000000-0005-0000-0000-0000A7E50000}"/>
    <cellStyle name="Примечание 2 2 8 4 4 2" xfId="58770" xr:uid="{00000000-0005-0000-0000-0000A8E50000}"/>
    <cellStyle name="Примечание 2 2 8 4 4 3" xfId="58771" xr:uid="{00000000-0005-0000-0000-0000A9E50000}"/>
    <cellStyle name="Примечание 2 2 8 4 5" xfId="58772" xr:uid="{00000000-0005-0000-0000-0000AAE50000}"/>
    <cellStyle name="Примечание 2 2 8 4 5 2" xfId="58773" xr:uid="{00000000-0005-0000-0000-0000ABE50000}"/>
    <cellStyle name="Примечание 2 2 8 4 5 3" xfId="58774" xr:uid="{00000000-0005-0000-0000-0000ACE50000}"/>
    <cellStyle name="Примечание 2 2 8 4 6" xfId="58775" xr:uid="{00000000-0005-0000-0000-0000ADE50000}"/>
    <cellStyle name="Примечание 2 2 8 4 7" xfId="58776" xr:uid="{00000000-0005-0000-0000-0000AEE50000}"/>
    <cellStyle name="Примечание 2 2 8 5" xfId="58777" xr:uid="{00000000-0005-0000-0000-0000AFE50000}"/>
    <cellStyle name="Примечание 2 2 8 5 2" xfId="58778" xr:uid="{00000000-0005-0000-0000-0000B0E50000}"/>
    <cellStyle name="Примечание 2 2 8 6" xfId="58779" xr:uid="{00000000-0005-0000-0000-0000B1E50000}"/>
    <cellStyle name="Примечание 2 2 8 6 2" xfId="58780" xr:uid="{00000000-0005-0000-0000-0000B2E50000}"/>
    <cellStyle name="Примечание 2 2 8 6 3" xfId="58781" xr:uid="{00000000-0005-0000-0000-0000B3E50000}"/>
    <cellStyle name="Примечание 2 2 8 7" xfId="58782" xr:uid="{00000000-0005-0000-0000-0000B4E50000}"/>
    <cellStyle name="Примечание 2 2 8 7 2" xfId="58783" xr:uid="{00000000-0005-0000-0000-0000B5E50000}"/>
    <cellStyle name="Примечание 2 2 8 7 3" xfId="58784" xr:uid="{00000000-0005-0000-0000-0000B6E50000}"/>
    <cellStyle name="Примечание 2 2 9" xfId="28330" xr:uid="{00000000-0005-0000-0000-0000B7E50000}"/>
    <cellStyle name="Примечание 2 2 9 2" xfId="28331" xr:uid="{00000000-0005-0000-0000-0000B8E50000}"/>
    <cellStyle name="Примечание 2 2 9 2 2" xfId="58785" xr:uid="{00000000-0005-0000-0000-0000B9E50000}"/>
    <cellStyle name="Примечание 2 2 9 2 2 2" xfId="58786" xr:uid="{00000000-0005-0000-0000-0000BAE50000}"/>
    <cellStyle name="Примечание 2 2 9 2 2 2 2" xfId="58787" xr:uid="{00000000-0005-0000-0000-0000BBE50000}"/>
    <cellStyle name="Примечание 2 2 9 2 2 3" xfId="58788" xr:uid="{00000000-0005-0000-0000-0000BCE50000}"/>
    <cellStyle name="Примечание 2 2 9 2 2 3 2" xfId="58789" xr:uid="{00000000-0005-0000-0000-0000BDE50000}"/>
    <cellStyle name="Примечание 2 2 9 2 2 3 3" xfId="58790" xr:uid="{00000000-0005-0000-0000-0000BEE50000}"/>
    <cellStyle name="Примечание 2 2 9 2 2 4" xfId="58791" xr:uid="{00000000-0005-0000-0000-0000BFE50000}"/>
    <cellStyle name="Примечание 2 2 9 2 2 4 2" xfId="58792" xr:uid="{00000000-0005-0000-0000-0000C0E50000}"/>
    <cellStyle name="Примечание 2 2 9 2 2 4 3" xfId="58793" xr:uid="{00000000-0005-0000-0000-0000C1E50000}"/>
    <cellStyle name="Примечание 2 2 9 2 2 5" xfId="58794" xr:uid="{00000000-0005-0000-0000-0000C2E50000}"/>
    <cellStyle name="Примечание 2 2 9 2 2 5 2" xfId="58795" xr:uid="{00000000-0005-0000-0000-0000C3E50000}"/>
    <cellStyle name="Примечание 2 2 9 2 2 5 3" xfId="58796" xr:uid="{00000000-0005-0000-0000-0000C4E50000}"/>
    <cellStyle name="Примечание 2 2 9 2 2 6" xfId="58797" xr:uid="{00000000-0005-0000-0000-0000C5E50000}"/>
    <cellStyle name="Примечание 2 2 9 2 2 7" xfId="58798" xr:uid="{00000000-0005-0000-0000-0000C6E50000}"/>
    <cellStyle name="Примечание 2 2 9 2 3" xfId="58799" xr:uid="{00000000-0005-0000-0000-0000C7E50000}"/>
    <cellStyle name="Примечание 2 2 9 2 3 2" xfId="58800" xr:uid="{00000000-0005-0000-0000-0000C8E50000}"/>
    <cellStyle name="Примечание 2 2 9 2 4" xfId="58801" xr:uid="{00000000-0005-0000-0000-0000C9E50000}"/>
    <cellStyle name="Примечание 2 2 9 2 4 2" xfId="58802" xr:uid="{00000000-0005-0000-0000-0000CAE50000}"/>
    <cellStyle name="Примечание 2 2 9 2 4 3" xfId="58803" xr:uid="{00000000-0005-0000-0000-0000CBE50000}"/>
    <cellStyle name="Примечание 2 2 9 2 5" xfId="58804" xr:uid="{00000000-0005-0000-0000-0000CCE50000}"/>
    <cellStyle name="Примечание 2 2 9 2 5 2" xfId="58805" xr:uid="{00000000-0005-0000-0000-0000CDE50000}"/>
    <cellStyle name="Примечание 2 2 9 2 5 3" xfId="58806" xr:uid="{00000000-0005-0000-0000-0000CEE50000}"/>
    <cellStyle name="Примечание 2 2 9 2 6" xfId="58807" xr:uid="{00000000-0005-0000-0000-0000CFE50000}"/>
    <cellStyle name="Примечание 2 2 9 2 7" xfId="58808" xr:uid="{00000000-0005-0000-0000-0000D0E50000}"/>
    <cellStyle name="Примечание 2 2 9 3" xfId="58809" xr:uid="{00000000-0005-0000-0000-0000D1E50000}"/>
    <cellStyle name="Примечание 2 2 9 3 2" xfId="58810" xr:uid="{00000000-0005-0000-0000-0000D2E50000}"/>
    <cellStyle name="Примечание 2 2 9 3 2 2" xfId="58811" xr:uid="{00000000-0005-0000-0000-0000D3E50000}"/>
    <cellStyle name="Примечание 2 2 9 3 3" xfId="58812" xr:uid="{00000000-0005-0000-0000-0000D4E50000}"/>
    <cellStyle name="Примечание 2 2 9 3 3 2" xfId="58813" xr:uid="{00000000-0005-0000-0000-0000D5E50000}"/>
    <cellStyle name="Примечание 2 2 9 3 3 3" xfId="58814" xr:uid="{00000000-0005-0000-0000-0000D6E50000}"/>
    <cellStyle name="Примечание 2 2 9 3 4" xfId="58815" xr:uid="{00000000-0005-0000-0000-0000D7E50000}"/>
    <cellStyle name="Примечание 2 2 9 3 4 2" xfId="58816" xr:uid="{00000000-0005-0000-0000-0000D8E50000}"/>
    <cellStyle name="Примечание 2 2 9 3 4 3" xfId="58817" xr:uid="{00000000-0005-0000-0000-0000D9E50000}"/>
    <cellStyle name="Примечание 2 2 9 3 5" xfId="58818" xr:uid="{00000000-0005-0000-0000-0000DAE50000}"/>
    <cellStyle name="Примечание 2 2 9 3 5 2" xfId="58819" xr:uid="{00000000-0005-0000-0000-0000DBE50000}"/>
    <cellStyle name="Примечание 2 2 9 3 5 3" xfId="58820" xr:uid="{00000000-0005-0000-0000-0000DCE50000}"/>
    <cellStyle name="Примечание 2 2 9 3 6" xfId="58821" xr:uid="{00000000-0005-0000-0000-0000DDE50000}"/>
    <cellStyle name="Примечание 2 2 9 3 7" xfId="58822" xr:uid="{00000000-0005-0000-0000-0000DEE50000}"/>
    <cellStyle name="Примечание 2 2 9 4" xfId="58823" xr:uid="{00000000-0005-0000-0000-0000DFE50000}"/>
    <cellStyle name="Примечание 2 2 9 4 2" xfId="58824" xr:uid="{00000000-0005-0000-0000-0000E0E50000}"/>
    <cellStyle name="Примечание 2 2 9 4 2 2" xfId="58825" xr:uid="{00000000-0005-0000-0000-0000E1E50000}"/>
    <cellStyle name="Примечание 2 2 9 4 3" xfId="58826" xr:uid="{00000000-0005-0000-0000-0000E2E50000}"/>
    <cellStyle name="Примечание 2 2 9 4 3 2" xfId="58827" xr:uid="{00000000-0005-0000-0000-0000E3E50000}"/>
    <cellStyle name="Примечание 2 2 9 4 3 3" xfId="58828" xr:uid="{00000000-0005-0000-0000-0000E4E50000}"/>
    <cellStyle name="Примечание 2 2 9 4 4" xfId="58829" xr:uid="{00000000-0005-0000-0000-0000E5E50000}"/>
    <cellStyle name="Примечание 2 2 9 4 4 2" xfId="58830" xr:uid="{00000000-0005-0000-0000-0000E6E50000}"/>
    <cellStyle name="Примечание 2 2 9 4 4 3" xfId="58831" xr:uid="{00000000-0005-0000-0000-0000E7E50000}"/>
    <cellStyle name="Примечание 2 2 9 4 5" xfId="58832" xr:uid="{00000000-0005-0000-0000-0000E8E50000}"/>
    <cellStyle name="Примечание 2 2 9 4 5 2" xfId="58833" xr:uid="{00000000-0005-0000-0000-0000E9E50000}"/>
    <cellStyle name="Примечание 2 2 9 4 5 3" xfId="58834" xr:uid="{00000000-0005-0000-0000-0000EAE50000}"/>
    <cellStyle name="Примечание 2 2 9 4 6" xfId="58835" xr:uid="{00000000-0005-0000-0000-0000EBE50000}"/>
    <cellStyle name="Примечание 2 2 9 4 7" xfId="58836" xr:uid="{00000000-0005-0000-0000-0000ECE50000}"/>
    <cellStyle name="Примечание 2 2 9 5" xfId="58837" xr:uid="{00000000-0005-0000-0000-0000EDE50000}"/>
    <cellStyle name="Примечание 2 2 9 5 2" xfId="58838" xr:uid="{00000000-0005-0000-0000-0000EEE50000}"/>
    <cellStyle name="Примечание 2 2 9 6" xfId="58839" xr:uid="{00000000-0005-0000-0000-0000EFE50000}"/>
    <cellStyle name="Примечание 2 2 9 6 2" xfId="58840" xr:uid="{00000000-0005-0000-0000-0000F0E50000}"/>
    <cellStyle name="Примечание 2 2 9 6 3" xfId="58841" xr:uid="{00000000-0005-0000-0000-0000F1E50000}"/>
    <cellStyle name="Примечание 2 2 9 7" xfId="58842" xr:uid="{00000000-0005-0000-0000-0000F2E50000}"/>
    <cellStyle name="Примечание 2 2 9 7 2" xfId="58843" xr:uid="{00000000-0005-0000-0000-0000F3E50000}"/>
    <cellStyle name="Примечание 2 2 9 7 3" xfId="58844" xr:uid="{00000000-0005-0000-0000-0000F4E50000}"/>
    <cellStyle name="Примечание 2 2_2013Прогноз" xfId="28332" xr:uid="{00000000-0005-0000-0000-0000F5E50000}"/>
    <cellStyle name="Примечание 2 20" xfId="58845" xr:uid="{00000000-0005-0000-0000-0000F6E50000}"/>
    <cellStyle name="Примечание 2 20 2" xfId="58846" xr:uid="{00000000-0005-0000-0000-0000F7E50000}"/>
    <cellStyle name="Примечание 2 20 3" xfId="58847" xr:uid="{00000000-0005-0000-0000-0000F8E50000}"/>
    <cellStyle name="Примечание 2 21" xfId="58848" xr:uid="{00000000-0005-0000-0000-0000F9E50000}"/>
    <cellStyle name="Примечание 2 21 2" xfId="58849" xr:uid="{00000000-0005-0000-0000-0000FAE50000}"/>
    <cellStyle name="Примечание 2 21 3" xfId="58850" xr:uid="{00000000-0005-0000-0000-0000FBE50000}"/>
    <cellStyle name="Примечание 2 3" xfId="28333" xr:uid="{00000000-0005-0000-0000-0000FCE50000}"/>
    <cellStyle name="Примечание 2 3 2" xfId="28334" xr:uid="{00000000-0005-0000-0000-0000FDE50000}"/>
    <cellStyle name="Примечание 2 3 2 2" xfId="28335" xr:uid="{00000000-0005-0000-0000-0000FEE50000}"/>
    <cellStyle name="Примечание 2 3 2 2 2" xfId="28336" xr:uid="{00000000-0005-0000-0000-0000FFE50000}"/>
    <cellStyle name="Примечание 2 3 2 2 2 2" xfId="58851" xr:uid="{00000000-0005-0000-0000-000000E60000}"/>
    <cellStyle name="Примечание 2 3 2 2 3" xfId="58852" xr:uid="{00000000-0005-0000-0000-000001E60000}"/>
    <cellStyle name="Примечание 2 3 2 2 3 2" xfId="58853" xr:uid="{00000000-0005-0000-0000-000002E60000}"/>
    <cellStyle name="Примечание 2 3 2 2 3 3" xfId="58854" xr:uid="{00000000-0005-0000-0000-000003E60000}"/>
    <cellStyle name="Примечание 2 3 2 2 4" xfId="58855" xr:uid="{00000000-0005-0000-0000-000004E60000}"/>
    <cellStyle name="Примечание 2 3 2 2 4 2" xfId="58856" xr:uid="{00000000-0005-0000-0000-000005E60000}"/>
    <cellStyle name="Примечание 2 3 2 2 4 3" xfId="58857" xr:uid="{00000000-0005-0000-0000-000006E60000}"/>
    <cellStyle name="Примечание 2 3 2 2 5" xfId="58858" xr:uid="{00000000-0005-0000-0000-000007E60000}"/>
    <cellStyle name="Примечание 2 3 2 2 5 2" xfId="58859" xr:uid="{00000000-0005-0000-0000-000008E60000}"/>
    <cellStyle name="Примечание 2 3 2 2 5 3" xfId="58860" xr:uid="{00000000-0005-0000-0000-000009E60000}"/>
    <cellStyle name="Примечание 2 3 2 2 6" xfId="58861" xr:uid="{00000000-0005-0000-0000-00000AE60000}"/>
    <cellStyle name="Примечание 2 3 2 2 7" xfId="58862" xr:uid="{00000000-0005-0000-0000-00000BE60000}"/>
    <cellStyle name="Примечание 2 3 2 3" xfId="28337" xr:uid="{00000000-0005-0000-0000-00000CE60000}"/>
    <cellStyle name="Примечание 2 3 2 3 2" xfId="28338" xr:uid="{00000000-0005-0000-0000-00000DE60000}"/>
    <cellStyle name="Примечание 2 3 2 4" xfId="28339" xr:uid="{00000000-0005-0000-0000-00000EE60000}"/>
    <cellStyle name="Примечание 2 3 2 4 2" xfId="28340" xr:uid="{00000000-0005-0000-0000-00000FE60000}"/>
    <cellStyle name="Примечание 2 3 2 4 3" xfId="58863" xr:uid="{00000000-0005-0000-0000-000010E60000}"/>
    <cellStyle name="Примечание 2 3 2 5" xfId="28341" xr:uid="{00000000-0005-0000-0000-000011E60000}"/>
    <cellStyle name="Примечание 2 3 2 5 2" xfId="28342" xr:uid="{00000000-0005-0000-0000-000012E60000}"/>
    <cellStyle name="Примечание 2 3 2 5 3" xfId="58864" xr:uid="{00000000-0005-0000-0000-000013E60000}"/>
    <cellStyle name="Примечание 2 3 2 6" xfId="28343" xr:uid="{00000000-0005-0000-0000-000014E60000}"/>
    <cellStyle name="Примечание 2 3 2 7" xfId="28344" xr:uid="{00000000-0005-0000-0000-000015E60000}"/>
    <cellStyle name="Примечание 2 3 2 8" xfId="58865" xr:uid="{00000000-0005-0000-0000-000016E60000}"/>
    <cellStyle name="Примечание 2 3 2_2014БП" xfId="28345" xr:uid="{00000000-0005-0000-0000-000017E60000}"/>
    <cellStyle name="Примечание 2 3 3" xfId="28346" xr:uid="{00000000-0005-0000-0000-000018E60000}"/>
    <cellStyle name="Примечание 2 3 3 2" xfId="58866" xr:uid="{00000000-0005-0000-0000-000019E60000}"/>
    <cellStyle name="Примечание 2 3 3 2 2" xfId="58867" xr:uid="{00000000-0005-0000-0000-00001AE60000}"/>
    <cellStyle name="Примечание 2 3 3 3" xfId="58868" xr:uid="{00000000-0005-0000-0000-00001BE60000}"/>
    <cellStyle name="Примечание 2 3 3 3 2" xfId="58869" xr:uid="{00000000-0005-0000-0000-00001CE60000}"/>
    <cellStyle name="Примечание 2 3 3 3 3" xfId="58870" xr:uid="{00000000-0005-0000-0000-00001DE60000}"/>
    <cellStyle name="Примечание 2 3 3 4" xfId="58871" xr:uid="{00000000-0005-0000-0000-00001EE60000}"/>
    <cellStyle name="Примечание 2 3 3 4 2" xfId="58872" xr:uid="{00000000-0005-0000-0000-00001FE60000}"/>
    <cellStyle name="Примечание 2 3 3 4 3" xfId="58873" xr:uid="{00000000-0005-0000-0000-000020E60000}"/>
    <cellStyle name="Примечание 2 3 3 5" xfId="58874" xr:uid="{00000000-0005-0000-0000-000021E60000}"/>
    <cellStyle name="Примечание 2 3 3 5 2" xfId="58875" xr:uid="{00000000-0005-0000-0000-000022E60000}"/>
    <cellStyle name="Примечание 2 3 3 5 3" xfId="58876" xr:uid="{00000000-0005-0000-0000-000023E60000}"/>
    <cellStyle name="Примечание 2 3 3 6" xfId="58877" xr:uid="{00000000-0005-0000-0000-000024E60000}"/>
    <cellStyle name="Примечание 2 3 3 7" xfId="58878" xr:uid="{00000000-0005-0000-0000-000025E60000}"/>
    <cellStyle name="Примечание 2 3 4" xfId="28347" xr:uid="{00000000-0005-0000-0000-000026E60000}"/>
    <cellStyle name="Примечание 2 3 4 2" xfId="58879" xr:uid="{00000000-0005-0000-0000-000027E60000}"/>
    <cellStyle name="Примечание 2 3 4 2 2" xfId="58880" xr:uid="{00000000-0005-0000-0000-000028E60000}"/>
    <cellStyle name="Примечание 2 3 4 3" xfId="58881" xr:uid="{00000000-0005-0000-0000-000029E60000}"/>
    <cellStyle name="Примечание 2 3 4 3 2" xfId="58882" xr:uid="{00000000-0005-0000-0000-00002AE60000}"/>
    <cellStyle name="Примечание 2 3 4 3 3" xfId="58883" xr:uid="{00000000-0005-0000-0000-00002BE60000}"/>
    <cellStyle name="Примечание 2 3 4 4" xfId="58884" xr:uid="{00000000-0005-0000-0000-00002CE60000}"/>
    <cellStyle name="Примечание 2 3 4 4 2" xfId="58885" xr:uid="{00000000-0005-0000-0000-00002DE60000}"/>
    <cellStyle name="Примечание 2 3 4 4 3" xfId="58886" xr:uid="{00000000-0005-0000-0000-00002EE60000}"/>
    <cellStyle name="Примечание 2 3 4 5" xfId="58887" xr:uid="{00000000-0005-0000-0000-00002FE60000}"/>
    <cellStyle name="Примечание 2 3 4 5 2" xfId="58888" xr:uid="{00000000-0005-0000-0000-000030E60000}"/>
    <cellStyle name="Примечание 2 3 4 5 3" xfId="58889" xr:uid="{00000000-0005-0000-0000-000031E60000}"/>
    <cellStyle name="Примечание 2 3 4 6" xfId="58890" xr:uid="{00000000-0005-0000-0000-000032E60000}"/>
    <cellStyle name="Примечание 2 3 4 7" xfId="58891" xr:uid="{00000000-0005-0000-0000-000033E60000}"/>
    <cellStyle name="Примечание 2 3 5" xfId="58892" xr:uid="{00000000-0005-0000-0000-000034E60000}"/>
    <cellStyle name="Примечание 2 3 5 2" xfId="58893" xr:uid="{00000000-0005-0000-0000-000035E60000}"/>
    <cellStyle name="Примечание 2 3 6" xfId="58894" xr:uid="{00000000-0005-0000-0000-000036E60000}"/>
    <cellStyle name="Примечание 2 3 6 2" xfId="58895" xr:uid="{00000000-0005-0000-0000-000037E60000}"/>
    <cellStyle name="Примечание 2 3 6 3" xfId="58896" xr:uid="{00000000-0005-0000-0000-000038E60000}"/>
    <cellStyle name="Примечание 2 3 7" xfId="58897" xr:uid="{00000000-0005-0000-0000-000039E60000}"/>
    <cellStyle name="Примечание 2 3 7 2" xfId="58898" xr:uid="{00000000-0005-0000-0000-00003AE60000}"/>
    <cellStyle name="Примечание 2 3 7 3" xfId="58899" xr:uid="{00000000-0005-0000-0000-00003BE60000}"/>
    <cellStyle name="Примечание 2 3_2013Прогноз" xfId="28348" xr:uid="{00000000-0005-0000-0000-00003CE60000}"/>
    <cellStyle name="Примечание 2 4" xfId="28349" xr:uid="{00000000-0005-0000-0000-00003DE60000}"/>
    <cellStyle name="Примечание 2 4 2" xfId="28350" xr:uid="{00000000-0005-0000-0000-00003EE60000}"/>
    <cellStyle name="Примечание 2 4 2 2" xfId="28351" xr:uid="{00000000-0005-0000-0000-00003FE60000}"/>
    <cellStyle name="Примечание 2 4 2 2 2" xfId="58900" xr:uid="{00000000-0005-0000-0000-000040E60000}"/>
    <cellStyle name="Примечание 2 4 2 2 2 2" xfId="58901" xr:uid="{00000000-0005-0000-0000-000041E60000}"/>
    <cellStyle name="Примечание 2 4 2 2 3" xfId="58902" xr:uid="{00000000-0005-0000-0000-000042E60000}"/>
    <cellStyle name="Примечание 2 4 2 2 3 2" xfId="58903" xr:uid="{00000000-0005-0000-0000-000043E60000}"/>
    <cellStyle name="Примечание 2 4 2 2 3 3" xfId="58904" xr:uid="{00000000-0005-0000-0000-000044E60000}"/>
    <cellStyle name="Примечание 2 4 2 2 4" xfId="58905" xr:uid="{00000000-0005-0000-0000-000045E60000}"/>
    <cellStyle name="Примечание 2 4 2 2 4 2" xfId="58906" xr:uid="{00000000-0005-0000-0000-000046E60000}"/>
    <cellStyle name="Примечание 2 4 2 2 4 3" xfId="58907" xr:uid="{00000000-0005-0000-0000-000047E60000}"/>
    <cellStyle name="Примечание 2 4 2 2 5" xfId="58908" xr:uid="{00000000-0005-0000-0000-000048E60000}"/>
    <cellStyle name="Примечание 2 4 2 2 5 2" xfId="58909" xr:uid="{00000000-0005-0000-0000-000049E60000}"/>
    <cellStyle name="Примечание 2 4 2 2 5 3" xfId="58910" xr:uid="{00000000-0005-0000-0000-00004AE60000}"/>
    <cellStyle name="Примечание 2 4 2 2 6" xfId="58911" xr:uid="{00000000-0005-0000-0000-00004BE60000}"/>
    <cellStyle name="Примечание 2 4 2 2 7" xfId="58912" xr:uid="{00000000-0005-0000-0000-00004CE60000}"/>
    <cellStyle name="Примечание 2 4 2 3" xfId="58913" xr:uid="{00000000-0005-0000-0000-00004DE60000}"/>
    <cellStyle name="Примечание 2 4 2 3 2" xfId="58914" xr:uid="{00000000-0005-0000-0000-00004EE60000}"/>
    <cellStyle name="Примечание 2 4 2 4" xfId="58915" xr:uid="{00000000-0005-0000-0000-00004FE60000}"/>
    <cellStyle name="Примечание 2 4 2 4 2" xfId="58916" xr:uid="{00000000-0005-0000-0000-000050E60000}"/>
    <cellStyle name="Примечание 2 4 2 4 3" xfId="58917" xr:uid="{00000000-0005-0000-0000-000051E60000}"/>
    <cellStyle name="Примечание 2 4 2 5" xfId="58918" xr:uid="{00000000-0005-0000-0000-000052E60000}"/>
    <cellStyle name="Примечание 2 4 2 5 2" xfId="58919" xr:uid="{00000000-0005-0000-0000-000053E60000}"/>
    <cellStyle name="Примечание 2 4 2 5 3" xfId="58920" xr:uid="{00000000-0005-0000-0000-000054E60000}"/>
    <cellStyle name="Примечание 2 4 2 6" xfId="58921" xr:uid="{00000000-0005-0000-0000-000055E60000}"/>
    <cellStyle name="Примечание 2 4 2 7" xfId="58922" xr:uid="{00000000-0005-0000-0000-000056E60000}"/>
    <cellStyle name="Примечание 2 4 3" xfId="28352" xr:uid="{00000000-0005-0000-0000-000057E60000}"/>
    <cellStyle name="Примечание 2 4 3 2" xfId="28353" xr:uid="{00000000-0005-0000-0000-000058E60000}"/>
    <cellStyle name="Примечание 2 4 3 2 2" xfId="58923" xr:uid="{00000000-0005-0000-0000-000059E60000}"/>
    <cellStyle name="Примечание 2 4 3 3" xfId="58924" xr:uid="{00000000-0005-0000-0000-00005AE60000}"/>
    <cellStyle name="Примечание 2 4 3 3 2" xfId="58925" xr:uid="{00000000-0005-0000-0000-00005BE60000}"/>
    <cellStyle name="Примечание 2 4 3 3 3" xfId="58926" xr:uid="{00000000-0005-0000-0000-00005CE60000}"/>
    <cellStyle name="Примечание 2 4 3 4" xfId="58927" xr:uid="{00000000-0005-0000-0000-00005DE60000}"/>
    <cellStyle name="Примечание 2 4 3 4 2" xfId="58928" xr:uid="{00000000-0005-0000-0000-00005EE60000}"/>
    <cellStyle name="Примечание 2 4 3 4 3" xfId="58929" xr:uid="{00000000-0005-0000-0000-00005FE60000}"/>
    <cellStyle name="Примечание 2 4 3 5" xfId="58930" xr:uid="{00000000-0005-0000-0000-000060E60000}"/>
    <cellStyle name="Примечание 2 4 3 5 2" xfId="58931" xr:uid="{00000000-0005-0000-0000-000061E60000}"/>
    <cellStyle name="Примечание 2 4 3 5 3" xfId="58932" xr:uid="{00000000-0005-0000-0000-000062E60000}"/>
    <cellStyle name="Примечание 2 4 3 6" xfId="58933" xr:uid="{00000000-0005-0000-0000-000063E60000}"/>
    <cellStyle name="Примечание 2 4 3 7" xfId="58934" xr:uid="{00000000-0005-0000-0000-000064E60000}"/>
    <cellStyle name="Примечание 2 4 4" xfId="28354" xr:uid="{00000000-0005-0000-0000-000065E60000}"/>
    <cellStyle name="Примечание 2 4 4 2" xfId="28355" xr:uid="{00000000-0005-0000-0000-000066E60000}"/>
    <cellStyle name="Примечание 2 4 4 2 2" xfId="58935" xr:uid="{00000000-0005-0000-0000-000067E60000}"/>
    <cellStyle name="Примечание 2 4 4 3" xfId="58936" xr:uid="{00000000-0005-0000-0000-000068E60000}"/>
    <cellStyle name="Примечание 2 4 4 3 2" xfId="58937" xr:uid="{00000000-0005-0000-0000-000069E60000}"/>
    <cellStyle name="Примечание 2 4 4 3 3" xfId="58938" xr:uid="{00000000-0005-0000-0000-00006AE60000}"/>
    <cellStyle name="Примечание 2 4 4 4" xfId="58939" xr:uid="{00000000-0005-0000-0000-00006BE60000}"/>
    <cellStyle name="Примечание 2 4 4 4 2" xfId="58940" xr:uid="{00000000-0005-0000-0000-00006CE60000}"/>
    <cellStyle name="Примечание 2 4 4 4 3" xfId="58941" xr:uid="{00000000-0005-0000-0000-00006DE60000}"/>
    <cellStyle name="Примечание 2 4 4 5" xfId="58942" xr:uid="{00000000-0005-0000-0000-00006EE60000}"/>
    <cellStyle name="Примечание 2 4 4 5 2" xfId="58943" xr:uid="{00000000-0005-0000-0000-00006FE60000}"/>
    <cellStyle name="Примечание 2 4 4 5 3" xfId="58944" xr:uid="{00000000-0005-0000-0000-000070E60000}"/>
    <cellStyle name="Примечание 2 4 4 6" xfId="58945" xr:uid="{00000000-0005-0000-0000-000071E60000}"/>
    <cellStyle name="Примечание 2 4 4 7" xfId="58946" xr:uid="{00000000-0005-0000-0000-000072E60000}"/>
    <cellStyle name="Примечание 2 4 5" xfId="28356" xr:uid="{00000000-0005-0000-0000-000073E60000}"/>
    <cellStyle name="Примечание 2 4 5 2" xfId="28357" xr:uid="{00000000-0005-0000-0000-000074E60000}"/>
    <cellStyle name="Примечание 2 4 6" xfId="28358" xr:uid="{00000000-0005-0000-0000-000075E60000}"/>
    <cellStyle name="Примечание 2 4 6 2" xfId="58947" xr:uid="{00000000-0005-0000-0000-000076E60000}"/>
    <cellStyle name="Примечание 2 4 6 3" xfId="58948" xr:uid="{00000000-0005-0000-0000-000077E60000}"/>
    <cellStyle name="Примечание 2 4 7" xfId="28359" xr:uid="{00000000-0005-0000-0000-000078E60000}"/>
    <cellStyle name="Примечание 2 4 7 2" xfId="58949" xr:uid="{00000000-0005-0000-0000-000079E60000}"/>
    <cellStyle name="Примечание 2 4 7 3" xfId="58950" xr:uid="{00000000-0005-0000-0000-00007AE60000}"/>
    <cellStyle name="Примечание 2 4 8" xfId="58951" xr:uid="{00000000-0005-0000-0000-00007BE60000}"/>
    <cellStyle name="Примечание 2 4_2014БП" xfId="28360" xr:uid="{00000000-0005-0000-0000-00007CE60000}"/>
    <cellStyle name="Примечание 2 5" xfId="28361" xr:uid="{00000000-0005-0000-0000-00007DE60000}"/>
    <cellStyle name="Примечание 2 5 2" xfId="28362" xr:uid="{00000000-0005-0000-0000-00007EE60000}"/>
    <cellStyle name="Примечание 2 5 2 2" xfId="28363" xr:uid="{00000000-0005-0000-0000-00007FE60000}"/>
    <cellStyle name="Примечание 2 5 2 2 2" xfId="58952" xr:uid="{00000000-0005-0000-0000-000080E60000}"/>
    <cellStyle name="Примечание 2 5 2 2 2 2" xfId="58953" xr:uid="{00000000-0005-0000-0000-000081E60000}"/>
    <cellStyle name="Примечание 2 5 2 2 3" xfId="58954" xr:uid="{00000000-0005-0000-0000-000082E60000}"/>
    <cellStyle name="Примечание 2 5 2 2 3 2" xfId="58955" xr:uid="{00000000-0005-0000-0000-000083E60000}"/>
    <cellStyle name="Примечание 2 5 2 2 3 3" xfId="58956" xr:uid="{00000000-0005-0000-0000-000084E60000}"/>
    <cellStyle name="Примечание 2 5 2 2 4" xfId="58957" xr:uid="{00000000-0005-0000-0000-000085E60000}"/>
    <cellStyle name="Примечание 2 5 2 2 4 2" xfId="58958" xr:uid="{00000000-0005-0000-0000-000086E60000}"/>
    <cellStyle name="Примечание 2 5 2 2 4 3" xfId="58959" xr:uid="{00000000-0005-0000-0000-000087E60000}"/>
    <cellStyle name="Примечание 2 5 2 2 5" xfId="58960" xr:uid="{00000000-0005-0000-0000-000088E60000}"/>
    <cellStyle name="Примечание 2 5 2 2 5 2" xfId="58961" xr:uid="{00000000-0005-0000-0000-000089E60000}"/>
    <cellStyle name="Примечание 2 5 2 2 5 3" xfId="58962" xr:uid="{00000000-0005-0000-0000-00008AE60000}"/>
    <cellStyle name="Примечание 2 5 2 2 6" xfId="58963" xr:uid="{00000000-0005-0000-0000-00008BE60000}"/>
    <cellStyle name="Примечание 2 5 2 2 7" xfId="58964" xr:uid="{00000000-0005-0000-0000-00008CE60000}"/>
    <cellStyle name="Примечание 2 5 2 3" xfId="58965" xr:uid="{00000000-0005-0000-0000-00008DE60000}"/>
    <cellStyle name="Примечание 2 5 2 3 2" xfId="58966" xr:uid="{00000000-0005-0000-0000-00008EE60000}"/>
    <cellStyle name="Примечание 2 5 2 4" xfId="58967" xr:uid="{00000000-0005-0000-0000-00008FE60000}"/>
    <cellStyle name="Примечание 2 5 2 4 2" xfId="58968" xr:uid="{00000000-0005-0000-0000-000090E60000}"/>
    <cellStyle name="Примечание 2 5 2 4 3" xfId="58969" xr:uid="{00000000-0005-0000-0000-000091E60000}"/>
    <cellStyle name="Примечание 2 5 2 5" xfId="58970" xr:uid="{00000000-0005-0000-0000-000092E60000}"/>
    <cellStyle name="Примечание 2 5 2 5 2" xfId="58971" xr:uid="{00000000-0005-0000-0000-000093E60000}"/>
    <cellStyle name="Примечание 2 5 2 5 3" xfId="58972" xr:uid="{00000000-0005-0000-0000-000094E60000}"/>
    <cellStyle name="Примечание 2 5 2 6" xfId="58973" xr:uid="{00000000-0005-0000-0000-000095E60000}"/>
    <cellStyle name="Примечание 2 5 2 7" xfId="58974" xr:uid="{00000000-0005-0000-0000-000096E60000}"/>
    <cellStyle name="Примечание 2 5 3" xfId="28364" xr:uid="{00000000-0005-0000-0000-000097E60000}"/>
    <cellStyle name="Примечание 2 5 3 2" xfId="28365" xr:uid="{00000000-0005-0000-0000-000098E60000}"/>
    <cellStyle name="Примечание 2 5 3 2 2" xfId="58975" xr:uid="{00000000-0005-0000-0000-000099E60000}"/>
    <cellStyle name="Примечание 2 5 3 3" xfId="58976" xr:uid="{00000000-0005-0000-0000-00009AE60000}"/>
    <cellStyle name="Примечание 2 5 3 3 2" xfId="58977" xr:uid="{00000000-0005-0000-0000-00009BE60000}"/>
    <cellStyle name="Примечание 2 5 3 3 3" xfId="58978" xr:uid="{00000000-0005-0000-0000-00009CE60000}"/>
    <cellStyle name="Примечание 2 5 3 4" xfId="58979" xr:uid="{00000000-0005-0000-0000-00009DE60000}"/>
    <cellStyle name="Примечание 2 5 3 4 2" xfId="58980" xr:uid="{00000000-0005-0000-0000-00009EE60000}"/>
    <cellStyle name="Примечание 2 5 3 4 3" xfId="58981" xr:uid="{00000000-0005-0000-0000-00009FE60000}"/>
    <cellStyle name="Примечание 2 5 3 5" xfId="58982" xr:uid="{00000000-0005-0000-0000-0000A0E60000}"/>
    <cellStyle name="Примечание 2 5 3 5 2" xfId="58983" xr:uid="{00000000-0005-0000-0000-0000A1E60000}"/>
    <cellStyle name="Примечание 2 5 3 5 3" xfId="58984" xr:uid="{00000000-0005-0000-0000-0000A2E60000}"/>
    <cellStyle name="Примечание 2 5 3 6" xfId="58985" xr:uid="{00000000-0005-0000-0000-0000A3E60000}"/>
    <cellStyle name="Примечание 2 5 3 7" xfId="58986" xr:uid="{00000000-0005-0000-0000-0000A4E60000}"/>
    <cellStyle name="Примечание 2 5 4" xfId="28366" xr:uid="{00000000-0005-0000-0000-0000A5E60000}"/>
    <cellStyle name="Примечание 2 5 4 2" xfId="28367" xr:uid="{00000000-0005-0000-0000-0000A6E60000}"/>
    <cellStyle name="Примечание 2 5 4 2 2" xfId="58987" xr:uid="{00000000-0005-0000-0000-0000A7E60000}"/>
    <cellStyle name="Примечание 2 5 4 3" xfId="58988" xr:uid="{00000000-0005-0000-0000-0000A8E60000}"/>
    <cellStyle name="Примечание 2 5 4 3 2" xfId="58989" xr:uid="{00000000-0005-0000-0000-0000A9E60000}"/>
    <cellStyle name="Примечание 2 5 4 3 3" xfId="58990" xr:uid="{00000000-0005-0000-0000-0000AAE60000}"/>
    <cellStyle name="Примечание 2 5 4 4" xfId="58991" xr:uid="{00000000-0005-0000-0000-0000ABE60000}"/>
    <cellStyle name="Примечание 2 5 4 4 2" xfId="58992" xr:uid="{00000000-0005-0000-0000-0000ACE60000}"/>
    <cellStyle name="Примечание 2 5 4 4 3" xfId="58993" xr:uid="{00000000-0005-0000-0000-0000ADE60000}"/>
    <cellStyle name="Примечание 2 5 4 5" xfId="58994" xr:uid="{00000000-0005-0000-0000-0000AEE60000}"/>
    <cellStyle name="Примечание 2 5 4 5 2" xfId="58995" xr:uid="{00000000-0005-0000-0000-0000AFE60000}"/>
    <cellStyle name="Примечание 2 5 4 5 3" xfId="58996" xr:uid="{00000000-0005-0000-0000-0000B0E60000}"/>
    <cellStyle name="Примечание 2 5 4 6" xfId="58997" xr:uid="{00000000-0005-0000-0000-0000B1E60000}"/>
    <cellStyle name="Примечание 2 5 4 7" xfId="58998" xr:uid="{00000000-0005-0000-0000-0000B2E60000}"/>
    <cellStyle name="Примечание 2 5 5" xfId="28368" xr:uid="{00000000-0005-0000-0000-0000B3E60000}"/>
    <cellStyle name="Примечание 2 5 5 2" xfId="28369" xr:uid="{00000000-0005-0000-0000-0000B4E60000}"/>
    <cellStyle name="Примечание 2 5 6" xfId="28370" xr:uid="{00000000-0005-0000-0000-0000B5E60000}"/>
    <cellStyle name="Примечание 2 5 6 2" xfId="58999" xr:uid="{00000000-0005-0000-0000-0000B6E60000}"/>
    <cellStyle name="Примечание 2 5 6 3" xfId="59000" xr:uid="{00000000-0005-0000-0000-0000B7E60000}"/>
    <cellStyle name="Примечание 2 5 7" xfId="28371" xr:uid="{00000000-0005-0000-0000-0000B8E60000}"/>
    <cellStyle name="Примечание 2 5 7 2" xfId="59001" xr:uid="{00000000-0005-0000-0000-0000B9E60000}"/>
    <cellStyle name="Примечание 2 5 7 3" xfId="59002" xr:uid="{00000000-0005-0000-0000-0000BAE60000}"/>
    <cellStyle name="Примечание 2 5_2014БП" xfId="28372" xr:uid="{00000000-0005-0000-0000-0000BBE60000}"/>
    <cellStyle name="Примечание 2 6" xfId="28373" xr:uid="{00000000-0005-0000-0000-0000BCE60000}"/>
    <cellStyle name="Примечание 2 6 2" xfId="28374" xr:uid="{00000000-0005-0000-0000-0000BDE60000}"/>
    <cellStyle name="Примечание 2 6 2 2" xfId="59003" xr:uid="{00000000-0005-0000-0000-0000BEE60000}"/>
    <cellStyle name="Примечание 2 6 2 2 2" xfId="59004" xr:uid="{00000000-0005-0000-0000-0000BFE60000}"/>
    <cellStyle name="Примечание 2 6 2 2 2 2" xfId="59005" xr:uid="{00000000-0005-0000-0000-0000C0E60000}"/>
    <cellStyle name="Примечание 2 6 2 2 3" xfId="59006" xr:uid="{00000000-0005-0000-0000-0000C1E60000}"/>
    <cellStyle name="Примечание 2 6 2 2 3 2" xfId="59007" xr:uid="{00000000-0005-0000-0000-0000C2E60000}"/>
    <cellStyle name="Примечание 2 6 2 2 3 3" xfId="59008" xr:uid="{00000000-0005-0000-0000-0000C3E60000}"/>
    <cellStyle name="Примечание 2 6 2 2 4" xfId="59009" xr:uid="{00000000-0005-0000-0000-0000C4E60000}"/>
    <cellStyle name="Примечание 2 6 2 2 4 2" xfId="59010" xr:uid="{00000000-0005-0000-0000-0000C5E60000}"/>
    <cellStyle name="Примечание 2 6 2 2 4 3" xfId="59011" xr:uid="{00000000-0005-0000-0000-0000C6E60000}"/>
    <cellStyle name="Примечание 2 6 2 2 5" xfId="59012" xr:uid="{00000000-0005-0000-0000-0000C7E60000}"/>
    <cellStyle name="Примечание 2 6 2 2 5 2" xfId="59013" xr:uid="{00000000-0005-0000-0000-0000C8E60000}"/>
    <cellStyle name="Примечание 2 6 2 2 5 3" xfId="59014" xr:uid="{00000000-0005-0000-0000-0000C9E60000}"/>
    <cellStyle name="Примечание 2 6 2 2 6" xfId="59015" xr:uid="{00000000-0005-0000-0000-0000CAE60000}"/>
    <cellStyle name="Примечание 2 6 2 2 7" xfId="59016" xr:uid="{00000000-0005-0000-0000-0000CBE60000}"/>
    <cellStyle name="Примечание 2 6 2 3" xfId="59017" xr:uid="{00000000-0005-0000-0000-0000CCE60000}"/>
    <cellStyle name="Примечание 2 6 2 3 2" xfId="59018" xr:uid="{00000000-0005-0000-0000-0000CDE60000}"/>
    <cellStyle name="Примечание 2 6 2 4" xfId="59019" xr:uid="{00000000-0005-0000-0000-0000CEE60000}"/>
    <cellStyle name="Примечание 2 6 2 4 2" xfId="59020" xr:uid="{00000000-0005-0000-0000-0000CFE60000}"/>
    <cellStyle name="Примечание 2 6 2 4 3" xfId="59021" xr:uid="{00000000-0005-0000-0000-0000D0E60000}"/>
    <cellStyle name="Примечание 2 6 2 5" xfId="59022" xr:uid="{00000000-0005-0000-0000-0000D1E60000}"/>
    <cellStyle name="Примечание 2 6 2 5 2" xfId="59023" xr:uid="{00000000-0005-0000-0000-0000D2E60000}"/>
    <cellStyle name="Примечание 2 6 2 5 3" xfId="59024" xr:uid="{00000000-0005-0000-0000-0000D3E60000}"/>
    <cellStyle name="Примечание 2 6 2 6" xfId="59025" xr:uid="{00000000-0005-0000-0000-0000D4E60000}"/>
    <cellStyle name="Примечание 2 6 2 7" xfId="59026" xr:uid="{00000000-0005-0000-0000-0000D5E60000}"/>
    <cellStyle name="Примечание 2 6 3" xfId="59027" xr:uid="{00000000-0005-0000-0000-0000D6E60000}"/>
    <cellStyle name="Примечание 2 6 3 2" xfId="59028" xr:uid="{00000000-0005-0000-0000-0000D7E60000}"/>
    <cellStyle name="Примечание 2 6 3 2 2" xfId="59029" xr:uid="{00000000-0005-0000-0000-0000D8E60000}"/>
    <cellStyle name="Примечание 2 6 3 3" xfId="59030" xr:uid="{00000000-0005-0000-0000-0000D9E60000}"/>
    <cellStyle name="Примечание 2 6 3 3 2" xfId="59031" xr:uid="{00000000-0005-0000-0000-0000DAE60000}"/>
    <cellStyle name="Примечание 2 6 3 3 3" xfId="59032" xr:uid="{00000000-0005-0000-0000-0000DBE60000}"/>
    <cellStyle name="Примечание 2 6 3 4" xfId="59033" xr:uid="{00000000-0005-0000-0000-0000DCE60000}"/>
    <cellStyle name="Примечание 2 6 3 4 2" xfId="59034" xr:uid="{00000000-0005-0000-0000-0000DDE60000}"/>
    <cellStyle name="Примечание 2 6 3 4 3" xfId="59035" xr:uid="{00000000-0005-0000-0000-0000DEE60000}"/>
    <cellStyle name="Примечание 2 6 3 5" xfId="59036" xr:uid="{00000000-0005-0000-0000-0000DFE60000}"/>
    <cellStyle name="Примечание 2 6 3 5 2" xfId="59037" xr:uid="{00000000-0005-0000-0000-0000E0E60000}"/>
    <cellStyle name="Примечание 2 6 3 5 3" xfId="59038" xr:uid="{00000000-0005-0000-0000-0000E1E60000}"/>
    <cellStyle name="Примечание 2 6 3 6" xfId="59039" xr:uid="{00000000-0005-0000-0000-0000E2E60000}"/>
    <cellStyle name="Примечание 2 6 3 7" xfId="59040" xr:uid="{00000000-0005-0000-0000-0000E3E60000}"/>
    <cellStyle name="Примечание 2 6 4" xfId="59041" xr:uid="{00000000-0005-0000-0000-0000E4E60000}"/>
    <cellStyle name="Примечание 2 6 4 2" xfId="59042" xr:uid="{00000000-0005-0000-0000-0000E5E60000}"/>
    <cellStyle name="Примечание 2 6 4 2 2" xfId="59043" xr:uid="{00000000-0005-0000-0000-0000E6E60000}"/>
    <cellStyle name="Примечание 2 6 4 3" xfId="59044" xr:uid="{00000000-0005-0000-0000-0000E7E60000}"/>
    <cellStyle name="Примечание 2 6 4 3 2" xfId="59045" xr:uid="{00000000-0005-0000-0000-0000E8E60000}"/>
    <cellStyle name="Примечание 2 6 4 3 3" xfId="59046" xr:uid="{00000000-0005-0000-0000-0000E9E60000}"/>
    <cellStyle name="Примечание 2 6 4 4" xfId="59047" xr:uid="{00000000-0005-0000-0000-0000EAE60000}"/>
    <cellStyle name="Примечание 2 6 4 4 2" xfId="59048" xr:uid="{00000000-0005-0000-0000-0000EBE60000}"/>
    <cellStyle name="Примечание 2 6 4 4 3" xfId="59049" xr:uid="{00000000-0005-0000-0000-0000ECE60000}"/>
    <cellStyle name="Примечание 2 6 4 5" xfId="59050" xr:uid="{00000000-0005-0000-0000-0000EDE60000}"/>
    <cellStyle name="Примечание 2 6 4 5 2" xfId="59051" xr:uid="{00000000-0005-0000-0000-0000EEE60000}"/>
    <cellStyle name="Примечание 2 6 4 5 3" xfId="59052" xr:uid="{00000000-0005-0000-0000-0000EFE60000}"/>
    <cellStyle name="Примечание 2 6 4 6" xfId="59053" xr:uid="{00000000-0005-0000-0000-0000F0E60000}"/>
    <cellStyle name="Примечание 2 6 4 7" xfId="59054" xr:uid="{00000000-0005-0000-0000-0000F1E60000}"/>
    <cellStyle name="Примечание 2 6 5" xfId="59055" xr:uid="{00000000-0005-0000-0000-0000F2E60000}"/>
    <cellStyle name="Примечание 2 6 5 2" xfId="59056" xr:uid="{00000000-0005-0000-0000-0000F3E60000}"/>
    <cellStyle name="Примечание 2 6 6" xfId="59057" xr:uid="{00000000-0005-0000-0000-0000F4E60000}"/>
    <cellStyle name="Примечание 2 6 6 2" xfId="59058" xr:uid="{00000000-0005-0000-0000-0000F5E60000}"/>
    <cellStyle name="Примечание 2 6 6 3" xfId="59059" xr:uid="{00000000-0005-0000-0000-0000F6E60000}"/>
    <cellStyle name="Примечание 2 6 7" xfId="59060" xr:uid="{00000000-0005-0000-0000-0000F7E60000}"/>
    <cellStyle name="Примечание 2 6 7 2" xfId="59061" xr:uid="{00000000-0005-0000-0000-0000F8E60000}"/>
    <cellStyle name="Примечание 2 6 7 3" xfId="59062" xr:uid="{00000000-0005-0000-0000-0000F9E60000}"/>
    <cellStyle name="Примечание 2 7" xfId="28375" xr:uid="{00000000-0005-0000-0000-0000FAE60000}"/>
    <cellStyle name="Примечание 2 7 2" xfId="28376" xr:uid="{00000000-0005-0000-0000-0000FBE60000}"/>
    <cellStyle name="Примечание 2 7 2 2" xfId="59063" xr:uid="{00000000-0005-0000-0000-0000FCE60000}"/>
    <cellStyle name="Примечание 2 7 2 2 2" xfId="59064" xr:uid="{00000000-0005-0000-0000-0000FDE60000}"/>
    <cellStyle name="Примечание 2 7 2 2 2 2" xfId="59065" xr:uid="{00000000-0005-0000-0000-0000FEE60000}"/>
    <cellStyle name="Примечание 2 7 2 2 3" xfId="59066" xr:uid="{00000000-0005-0000-0000-0000FFE60000}"/>
    <cellStyle name="Примечание 2 7 2 2 3 2" xfId="59067" xr:uid="{00000000-0005-0000-0000-000000E70000}"/>
    <cellStyle name="Примечание 2 7 2 2 3 3" xfId="59068" xr:uid="{00000000-0005-0000-0000-000001E70000}"/>
    <cellStyle name="Примечание 2 7 2 2 4" xfId="59069" xr:uid="{00000000-0005-0000-0000-000002E70000}"/>
    <cellStyle name="Примечание 2 7 2 2 4 2" xfId="59070" xr:uid="{00000000-0005-0000-0000-000003E70000}"/>
    <cellStyle name="Примечание 2 7 2 2 4 3" xfId="59071" xr:uid="{00000000-0005-0000-0000-000004E70000}"/>
    <cellStyle name="Примечание 2 7 2 2 5" xfId="59072" xr:uid="{00000000-0005-0000-0000-000005E70000}"/>
    <cellStyle name="Примечание 2 7 2 2 5 2" xfId="59073" xr:uid="{00000000-0005-0000-0000-000006E70000}"/>
    <cellStyle name="Примечание 2 7 2 2 5 3" xfId="59074" xr:uid="{00000000-0005-0000-0000-000007E70000}"/>
    <cellStyle name="Примечание 2 7 2 2 6" xfId="59075" xr:uid="{00000000-0005-0000-0000-000008E70000}"/>
    <cellStyle name="Примечание 2 7 2 2 7" xfId="59076" xr:uid="{00000000-0005-0000-0000-000009E70000}"/>
    <cellStyle name="Примечание 2 7 2 3" xfId="59077" xr:uid="{00000000-0005-0000-0000-00000AE70000}"/>
    <cellStyle name="Примечание 2 7 2 3 2" xfId="59078" xr:uid="{00000000-0005-0000-0000-00000BE70000}"/>
    <cellStyle name="Примечание 2 7 2 4" xfId="59079" xr:uid="{00000000-0005-0000-0000-00000CE70000}"/>
    <cellStyle name="Примечание 2 7 2 4 2" xfId="59080" xr:uid="{00000000-0005-0000-0000-00000DE70000}"/>
    <cellStyle name="Примечание 2 7 2 4 3" xfId="59081" xr:uid="{00000000-0005-0000-0000-00000EE70000}"/>
    <cellStyle name="Примечание 2 7 2 5" xfId="59082" xr:uid="{00000000-0005-0000-0000-00000FE70000}"/>
    <cellStyle name="Примечание 2 7 2 5 2" xfId="59083" xr:uid="{00000000-0005-0000-0000-000010E70000}"/>
    <cellStyle name="Примечание 2 7 2 5 3" xfId="59084" xr:uid="{00000000-0005-0000-0000-000011E70000}"/>
    <cellStyle name="Примечание 2 7 2 6" xfId="59085" xr:uid="{00000000-0005-0000-0000-000012E70000}"/>
    <cellStyle name="Примечание 2 7 2 7" xfId="59086" xr:uid="{00000000-0005-0000-0000-000013E70000}"/>
    <cellStyle name="Примечание 2 7 3" xfId="59087" xr:uid="{00000000-0005-0000-0000-000014E70000}"/>
    <cellStyle name="Примечание 2 7 3 2" xfId="59088" xr:uid="{00000000-0005-0000-0000-000015E70000}"/>
    <cellStyle name="Примечание 2 7 3 2 2" xfId="59089" xr:uid="{00000000-0005-0000-0000-000016E70000}"/>
    <cellStyle name="Примечание 2 7 3 3" xfId="59090" xr:uid="{00000000-0005-0000-0000-000017E70000}"/>
    <cellStyle name="Примечание 2 7 3 3 2" xfId="59091" xr:uid="{00000000-0005-0000-0000-000018E70000}"/>
    <cellStyle name="Примечание 2 7 3 3 3" xfId="59092" xr:uid="{00000000-0005-0000-0000-000019E70000}"/>
    <cellStyle name="Примечание 2 7 3 4" xfId="59093" xr:uid="{00000000-0005-0000-0000-00001AE70000}"/>
    <cellStyle name="Примечание 2 7 3 4 2" xfId="59094" xr:uid="{00000000-0005-0000-0000-00001BE70000}"/>
    <cellStyle name="Примечание 2 7 3 4 3" xfId="59095" xr:uid="{00000000-0005-0000-0000-00001CE70000}"/>
    <cellStyle name="Примечание 2 7 3 5" xfId="59096" xr:uid="{00000000-0005-0000-0000-00001DE70000}"/>
    <cellStyle name="Примечание 2 7 3 5 2" xfId="59097" xr:uid="{00000000-0005-0000-0000-00001EE70000}"/>
    <cellStyle name="Примечание 2 7 3 5 3" xfId="59098" xr:uid="{00000000-0005-0000-0000-00001FE70000}"/>
    <cellStyle name="Примечание 2 7 3 6" xfId="59099" xr:uid="{00000000-0005-0000-0000-000020E70000}"/>
    <cellStyle name="Примечание 2 7 3 7" xfId="59100" xr:uid="{00000000-0005-0000-0000-000021E70000}"/>
    <cellStyle name="Примечание 2 7 4" xfId="59101" xr:uid="{00000000-0005-0000-0000-000022E70000}"/>
    <cellStyle name="Примечание 2 7 4 2" xfId="59102" xr:uid="{00000000-0005-0000-0000-000023E70000}"/>
    <cellStyle name="Примечание 2 7 4 2 2" xfId="59103" xr:uid="{00000000-0005-0000-0000-000024E70000}"/>
    <cellStyle name="Примечание 2 7 4 3" xfId="59104" xr:uid="{00000000-0005-0000-0000-000025E70000}"/>
    <cellStyle name="Примечание 2 7 4 3 2" xfId="59105" xr:uid="{00000000-0005-0000-0000-000026E70000}"/>
    <cellStyle name="Примечание 2 7 4 3 3" xfId="59106" xr:uid="{00000000-0005-0000-0000-000027E70000}"/>
    <cellStyle name="Примечание 2 7 4 4" xfId="59107" xr:uid="{00000000-0005-0000-0000-000028E70000}"/>
    <cellStyle name="Примечание 2 7 4 4 2" xfId="59108" xr:uid="{00000000-0005-0000-0000-000029E70000}"/>
    <cellStyle name="Примечание 2 7 4 4 3" xfId="59109" xr:uid="{00000000-0005-0000-0000-00002AE70000}"/>
    <cellStyle name="Примечание 2 7 4 5" xfId="59110" xr:uid="{00000000-0005-0000-0000-00002BE70000}"/>
    <cellStyle name="Примечание 2 7 4 5 2" xfId="59111" xr:uid="{00000000-0005-0000-0000-00002CE70000}"/>
    <cellStyle name="Примечание 2 7 4 5 3" xfId="59112" xr:uid="{00000000-0005-0000-0000-00002DE70000}"/>
    <cellStyle name="Примечание 2 7 4 6" xfId="59113" xr:uid="{00000000-0005-0000-0000-00002EE70000}"/>
    <cellStyle name="Примечание 2 7 4 7" xfId="59114" xr:uid="{00000000-0005-0000-0000-00002FE70000}"/>
    <cellStyle name="Примечание 2 7 5" xfId="59115" xr:uid="{00000000-0005-0000-0000-000030E70000}"/>
    <cellStyle name="Примечание 2 7 5 2" xfId="59116" xr:uid="{00000000-0005-0000-0000-000031E70000}"/>
    <cellStyle name="Примечание 2 7 6" xfId="59117" xr:uid="{00000000-0005-0000-0000-000032E70000}"/>
    <cellStyle name="Примечание 2 7 6 2" xfId="59118" xr:uid="{00000000-0005-0000-0000-000033E70000}"/>
    <cellStyle name="Примечание 2 7 6 3" xfId="59119" xr:uid="{00000000-0005-0000-0000-000034E70000}"/>
    <cellStyle name="Примечание 2 7 7" xfId="59120" xr:uid="{00000000-0005-0000-0000-000035E70000}"/>
    <cellStyle name="Примечание 2 7 7 2" xfId="59121" xr:uid="{00000000-0005-0000-0000-000036E70000}"/>
    <cellStyle name="Примечание 2 7 7 3" xfId="59122" xr:uid="{00000000-0005-0000-0000-000037E70000}"/>
    <cellStyle name="Примечание 2 8" xfId="28377" xr:uid="{00000000-0005-0000-0000-000038E70000}"/>
    <cellStyle name="Примечание 2 8 2" xfId="28378" xr:uid="{00000000-0005-0000-0000-000039E70000}"/>
    <cellStyle name="Примечание 2 8 2 2" xfId="59123" xr:uid="{00000000-0005-0000-0000-00003AE70000}"/>
    <cellStyle name="Примечание 2 8 2 2 2" xfId="59124" xr:uid="{00000000-0005-0000-0000-00003BE70000}"/>
    <cellStyle name="Примечание 2 8 2 2 2 2" xfId="59125" xr:uid="{00000000-0005-0000-0000-00003CE70000}"/>
    <cellStyle name="Примечание 2 8 2 2 3" xfId="59126" xr:uid="{00000000-0005-0000-0000-00003DE70000}"/>
    <cellStyle name="Примечание 2 8 2 2 3 2" xfId="59127" xr:uid="{00000000-0005-0000-0000-00003EE70000}"/>
    <cellStyle name="Примечание 2 8 2 2 3 3" xfId="59128" xr:uid="{00000000-0005-0000-0000-00003FE70000}"/>
    <cellStyle name="Примечание 2 8 2 2 4" xfId="59129" xr:uid="{00000000-0005-0000-0000-000040E70000}"/>
    <cellStyle name="Примечание 2 8 2 2 4 2" xfId="59130" xr:uid="{00000000-0005-0000-0000-000041E70000}"/>
    <cellStyle name="Примечание 2 8 2 2 4 3" xfId="59131" xr:uid="{00000000-0005-0000-0000-000042E70000}"/>
    <cellStyle name="Примечание 2 8 2 2 5" xfId="59132" xr:uid="{00000000-0005-0000-0000-000043E70000}"/>
    <cellStyle name="Примечание 2 8 2 2 5 2" xfId="59133" xr:uid="{00000000-0005-0000-0000-000044E70000}"/>
    <cellStyle name="Примечание 2 8 2 2 5 3" xfId="59134" xr:uid="{00000000-0005-0000-0000-000045E70000}"/>
    <cellStyle name="Примечание 2 8 2 2 6" xfId="59135" xr:uid="{00000000-0005-0000-0000-000046E70000}"/>
    <cellStyle name="Примечание 2 8 2 2 7" xfId="59136" xr:uid="{00000000-0005-0000-0000-000047E70000}"/>
    <cellStyle name="Примечание 2 8 2 3" xfId="59137" xr:uid="{00000000-0005-0000-0000-000048E70000}"/>
    <cellStyle name="Примечание 2 8 2 3 2" xfId="59138" xr:uid="{00000000-0005-0000-0000-000049E70000}"/>
    <cellStyle name="Примечание 2 8 2 4" xfId="59139" xr:uid="{00000000-0005-0000-0000-00004AE70000}"/>
    <cellStyle name="Примечание 2 8 2 4 2" xfId="59140" xr:uid="{00000000-0005-0000-0000-00004BE70000}"/>
    <cellStyle name="Примечание 2 8 2 4 3" xfId="59141" xr:uid="{00000000-0005-0000-0000-00004CE70000}"/>
    <cellStyle name="Примечание 2 8 2 5" xfId="59142" xr:uid="{00000000-0005-0000-0000-00004DE70000}"/>
    <cellStyle name="Примечание 2 8 2 5 2" xfId="59143" xr:uid="{00000000-0005-0000-0000-00004EE70000}"/>
    <cellStyle name="Примечание 2 8 2 5 3" xfId="59144" xr:uid="{00000000-0005-0000-0000-00004FE70000}"/>
    <cellStyle name="Примечание 2 8 2 6" xfId="59145" xr:uid="{00000000-0005-0000-0000-000050E70000}"/>
    <cellStyle name="Примечание 2 8 2 7" xfId="59146" xr:uid="{00000000-0005-0000-0000-000051E70000}"/>
    <cellStyle name="Примечание 2 8 3" xfId="59147" xr:uid="{00000000-0005-0000-0000-000052E70000}"/>
    <cellStyle name="Примечание 2 8 3 2" xfId="59148" xr:uid="{00000000-0005-0000-0000-000053E70000}"/>
    <cellStyle name="Примечание 2 8 3 2 2" xfId="59149" xr:uid="{00000000-0005-0000-0000-000054E70000}"/>
    <cellStyle name="Примечание 2 8 3 3" xfId="59150" xr:uid="{00000000-0005-0000-0000-000055E70000}"/>
    <cellStyle name="Примечание 2 8 3 3 2" xfId="59151" xr:uid="{00000000-0005-0000-0000-000056E70000}"/>
    <cellStyle name="Примечание 2 8 3 3 3" xfId="59152" xr:uid="{00000000-0005-0000-0000-000057E70000}"/>
    <cellStyle name="Примечание 2 8 3 4" xfId="59153" xr:uid="{00000000-0005-0000-0000-000058E70000}"/>
    <cellStyle name="Примечание 2 8 3 4 2" xfId="59154" xr:uid="{00000000-0005-0000-0000-000059E70000}"/>
    <cellStyle name="Примечание 2 8 3 4 3" xfId="59155" xr:uid="{00000000-0005-0000-0000-00005AE70000}"/>
    <cellStyle name="Примечание 2 8 3 5" xfId="59156" xr:uid="{00000000-0005-0000-0000-00005BE70000}"/>
    <cellStyle name="Примечание 2 8 3 5 2" xfId="59157" xr:uid="{00000000-0005-0000-0000-00005CE70000}"/>
    <cellStyle name="Примечание 2 8 3 5 3" xfId="59158" xr:uid="{00000000-0005-0000-0000-00005DE70000}"/>
    <cellStyle name="Примечание 2 8 3 6" xfId="59159" xr:uid="{00000000-0005-0000-0000-00005EE70000}"/>
    <cellStyle name="Примечание 2 8 3 7" xfId="59160" xr:uid="{00000000-0005-0000-0000-00005FE70000}"/>
    <cellStyle name="Примечание 2 8 4" xfId="59161" xr:uid="{00000000-0005-0000-0000-000060E70000}"/>
    <cellStyle name="Примечание 2 8 4 2" xfId="59162" xr:uid="{00000000-0005-0000-0000-000061E70000}"/>
    <cellStyle name="Примечание 2 8 4 2 2" xfId="59163" xr:uid="{00000000-0005-0000-0000-000062E70000}"/>
    <cellStyle name="Примечание 2 8 4 3" xfId="59164" xr:uid="{00000000-0005-0000-0000-000063E70000}"/>
    <cellStyle name="Примечание 2 8 4 3 2" xfId="59165" xr:uid="{00000000-0005-0000-0000-000064E70000}"/>
    <cellStyle name="Примечание 2 8 4 3 3" xfId="59166" xr:uid="{00000000-0005-0000-0000-000065E70000}"/>
    <cellStyle name="Примечание 2 8 4 4" xfId="59167" xr:uid="{00000000-0005-0000-0000-000066E70000}"/>
    <cellStyle name="Примечание 2 8 4 4 2" xfId="59168" xr:uid="{00000000-0005-0000-0000-000067E70000}"/>
    <cellStyle name="Примечание 2 8 4 4 3" xfId="59169" xr:uid="{00000000-0005-0000-0000-000068E70000}"/>
    <cellStyle name="Примечание 2 8 4 5" xfId="59170" xr:uid="{00000000-0005-0000-0000-000069E70000}"/>
    <cellStyle name="Примечание 2 8 4 5 2" xfId="59171" xr:uid="{00000000-0005-0000-0000-00006AE70000}"/>
    <cellStyle name="Примечание 2 8 4 5 3" xfId="59172" xr:uid="{00000000-0005-0000-0000-00006BE70000}"/>
    <cellStyle name="Примечание 2 8 4 6" xfId="59173" xr:uid="{00000000-0005-0000-0000-00006CE70000}"/>
    <cellStyle name="Примечание 2 8 4 7" xfId="59174" xr:uid="{00000000-0005-0000-0000-00006DE70000}"/>
    <cellStyle name="Примечание 2 8 5" xfId="59175" xr:uid="{00000000-0005-0000-0000-00006EE70000}"/>
    <cellStyle name="Примечание 2 8 5 2" xfId="59176" xr:uid="{00000000-0005-0000-0000-00006FE70000}"/>
    <cellStyle name="Примечание 2 8 6" xfId="59177" xr:uid="{00000000-0005-0000-0000-000070E70000}"/>
    <cellStyle name="Примечание 2 8 6 2" xfId="59178" xr:uid="{00000000-0005-0000-0000-000071E70000}"/>
    <cellStyle name="Примечание 2 8 6 3" xfId="59179" xr:uid="{00000000-0005-0000-0000-000072E70000}"/>
    <cellStyle name="Примечание 2 8 7" xfId="59180" xr:uid="{00000000-0005-0000-0000-000073E70000}"/>
    <cellStyle name="Примечание 2 8 7 2" xfId="59181" xr:uid="{00000000-0005-0000-0000-000074E70000}"/>
    <cellStyle name="Примечание 2 8 7 3" xfId="59182" xr:uid="{00000000-0005-0000-0000-000075E70000}"/>
    <cellStyle name="Примечание 2 9" xfId="28379" xr:uid="{00000000-0005-0000-0000-000076E70000}"/>
    <cellStyle name="Примечание 2 9 2" xfId="28380" xr:uid="{00000000-0005-0000-0000-000077E70000}"/>
    <cellStyle name="Примечание 2 9 2 2" xfId="59183" xr:uid="{00000000-0005-0000-0000-000078E70000}"/>
    <cellStyle name="Примечание 2 9 2 2 2" xfId="59184" xr:uid="{00000000-0005-0000-0000-000079E70000}"/>
    <cellStyle name="Примечание 2 9 2 2 2 2" xfId="59185" xr:uid="{00000000-0005-0000-0000-00007AE70000}"/>
    <cellStyle name="Примечание 2 9 2 2 3" xfId="59186" xr:uid="{00000000-0005-0000-0000-00007BE70000}"/>
    <cellStyle name="Примечание 2 9 2 2 3 2" xfId="59187" xr:uid="{00000000-0005-0000-0000-00007CE70000}"/>
    <cellStyle name="Примечание 2 9 2 2 3 3" xfId="59188" xr:uid="{00000000-0005-0000-0000-00007DE70000}"/>
    <cellStyle name="Примечание 2 9 2 2 4" xfId="59189" xr:uid="{00000000-0005-0000-0000-00007EE70000}"/>
    <cellStyle name="Примечание 2 9 2 2 4 2" xfId="59190" xr:uid="{00000000-0005-0000-0000-00007FE70000}"/>
    <cellStyle name="Примечание 2 9 2 2 4 3" xfId="59191" xr:uid="{00000000-0005-0000-0000-000080E70000}"/>
    <cellStyle name="Примечание 2 9 2 2 5" xfId="59192" xr:uid="{00000000-0005-0000-0000-000081E70000}"/>
    <cellStyle name="Примечание 2 9 2 2 5 2" xfId="59193" xr:uid="{00000000-0005-0000-0000-000082E70000}"/>
    <cellStyle name="Примечание 2 9 2 2 5 3" xfId="59194" xr:uid="{00000000-0005-0000-0000-000083E70000}"/>
    <cellStyle name="Примечание 2 9 2 2 6" xfId="59195" xr:uid="{00000000-0005-0000-0000-000084E70000}"/>
    <cellStyle name="Примечание 2 9 2 2 7" xfId="59196" xr:uid="{00000000-0005-0000-0000-000085E70000}"/>
    <cellStyle name="Примечание 2 9 2 3" xfId="59197" xr:uid="{00000000-0005-0000-0000-000086E70000}"/>
    <cellStyle name="Примечание 2 9 2 3 2" xfId="59198" xr:uid="{00000000-0005-0000-0000-000087E70000}"/>
    <cellStyle name="Примечание 2 9 2 4" xfId="59199" xr:uid="{00000000-0005-0000-0000-000088E70000}"/>
    <cellStyle name="Примечание 2 9 2 4 2" xfId="59200" xr:uid="{00000000-0005-0000-0000-000089E70000}"/>
    <cellStyle name="Примечание 2 9 2 4 3" xfId="59201" xr:uid="{00000000-0005-0000-0000-00008AE70000}"/>
    <cellStyle name="Примечание 2 9 2 5" xfId="59202" xr:uid="{00000000-0005-0000-0000-00008BE70000}"/>
    <cellStyle name="Примечание 2 9 2 5 2" xfId="59203" xr:uid="{00000000-0005-0000-0000-00008CE70000}"/>
    <cellStyle name="Примечание 2 9 2 5 3" xfId="59204" xr:uid="{00000000-0005-0000-0000-00008DE70000}"/>
    <cellStyle name="Примечание 2 9 2 6" xfId="59205" xr:uid="{00000000-0005-0000-0000-00008EE70000}"/>
    <cellStyle name="Примечание 2 9 2 7" xfId="59206" xr:uid="{00000000-0005-0000-0000-00008FE70000}"/>
    <cellStyle name="Примечание 2 9 3" xfId="59207" xr:uid="{00000000-0005-0000-0000-000090E70000}"/>
    <cellStyle name="Примечание 2 9 3 2" xfId="59208" xr:uid="{00000000-0005-0000-0000-000091E70000}"/>
    <cellStyle name="Примечание 2 9 3 2 2" xfId="59209" xr:uid="{00000000-0005-0000-0000-000092E70000}"/>
    <cellStyle name="Примечание 2 9 3 3" xfId="59210" xr:uid="{00000000-0005-0000-0000-000093E70000}"/>
    <cellStyle name="Примечание 2 9 3 3 2" xfId="59211" xr:uid="{00000000-0005-0000-0000-000094E70000}"/>
    <cellStyle name="Примечание 2 9 3 3 3" xfId="59212" xr:uid="{00000000-0005-0000-0000-000095E70000}"/>
    <cellStyle name="Примечание 2 9 3 4" xfId="59213" xr:uid="{00000000-0005-0000-0000-000096E70000}"/>
    <cellStyle name="Примечание 2 9 3 4 2" xfId="59214" xr:uid="{00000000-0005-0000-0000-000097E70000}"/>
    <cellStyle name="Примечание 2 9 3 4 3" xfId="59215" xr:uid="{00000000-0005-0000-0000-000098E70000}"/>
    <cellStyle name="Примечание 2 9 3 5" xfId="59216" xr:uid="{00000000-0005-0000-0000-000099E70000}"/>
    <cellStyle name="Примечание 2 9 3 5 2" xfId="59217" xr:uid="{00000000-0005-0000-0000-00009AE70000}"/>
    <cellStyle name="Примечание 2 9 3 5 3" xfId="59218" xr:uid="{00000000-0005-0000-0000-00009BE70000}"/>
    <cellStyle name="Примечание 2 9 3 6" xfId="59219" xr:uid="{00000000-0005-0000-0000-00009CE70000}"/>
    <cellStyle name="Примечание 2 9 3 7" xfId="59220" xr:uid="{00000000-0005-0000-0000-00009DE70000}"/>
    <cellStyle name="Примечание 2 9 4" xfId="59221" xr:uid="{00000000-0005-0000-0000-00009EE70000}"/>
    <cellStyle name="Примечание 2 9 4 2" xfId="59222" xr:uid="{00000000-0005-0000-0000-00009FE70000}"/>
    <cellStyle name="Примечание 2 9 4 2 2" xfId="59223" xr:uid="{00000000-0005-0000-0000-0000A0E70000}"/>
    <cellStyle name="Примечание 2 9 4 3" xfId="59224" xr:uid="{00000000-0005-0000-0000-0000A1E70000}"/>
    <cellStyle name="Примечание 2 9 4 3 2" xfId="59225" xr:uid="{00000000-0005-0000-0000-0000A2E70000}"/>
    <cellStyle name="Примечание 2 9 4 3 3" xfId="59226" xr:uid="{00000000-0005-0000-0000-0000A3E70000}"/>
    <cellStyle name="Примечание 2 9 4 4" xfId="59227" xr:uid="{00000000-0005-0000-0000-0000A4E70000}"/>
    <cellStyle name="Примечание 2 9 4 4 2" xfId="59228" xr:uid="{00000000-0005-0000-0000-0000A5E70000}"/>
    <cellStyle name="Примечание 2 9 4 4 3" xfId="59229" xr:uid="{00000000-0005-0000-0000-0000A6E70000}"/>
    <cellStyle name="Примечание 2 9 4 5" xfId="59230" xr:uid="{00000000-0005-0000-0000-0000A7E70000}"/>
    <cellStyle name="Примечание 2 9 4 5 2" xfId="59231" xr:uid="{00000000-0005-0000-0000-0000A8E70000}"/>
    <cellStyle name="Примечание 2 9 4 5 3" xfId="59232" xr:uid="{00000000-0005-0000-0000-0000A9E70000}"/>
    <cellStyle name="Примечание 2 9 4 6" xfId="59233" xr:uid="{00000000-0005-0000-0000-0000AAE70000}"/>
    <cellStyle name="Примечание 2 9 4 7" xfId="59234" xr:uid="{00000000-0005-0000-0000-0000ABE70000}"/>
    <cellStyle name="Примечание 2 9 5" xfId="59235" xr:uid="{00000000-0005-0000-0000-0000ACE70000}"/>
    <cellStyle name="Примечание 2 9 5 2" xfId="59236" xr:uid="{00000000-0005-0000-0000-0000ADE70000}"/>
    <cellStyle name="Примечание 2 9 6" xfId="59237" xr:uid="{00000000-0005-0000-0000-0000AEE70000}"/>
    <cellStyle name="Примечание 2 9 6 2" xfId="59238" xr:uid="{00000000-0005-0000-0000-0000AFE70000}"/>
    <cellStyle name="Примечание 2 9 6 3" xfId="59239" xr:uid="{00000000-0005-0000-0000-0000B0E70000}"/>
    <cellStyle name="Примечание 2 9 7" xfId="59240" xr:uid="{00000000-0005-0000-0000-0000B1E70000}"/>
    <cellStyle name="Примечание 2 9 7 2" xfId="59241" xr:uid="{00000000-0005-0000-0000-0000B2E70000}"/>
    <cellStyle name="Примечание 2 9 7 3" xfId="59242" xr:uid="{00000000-0005-0000-0000-0000B3E70000}"/>
    <cellStyle name="Примечание 2_2013Прогноз" xfId="28381" xr:uid="{00000000-0005-0000-0000-0000B4E70000}"/>
    <cellStyle name="Примечание 20" xfId="28382" xr:uid="{00000000-0005-0000-0000-0000B5E70000}"/>
    <cellStyle name="Примечание 20 2" xfId="28383" xr:uid="{00000000-0005-0000-0000-0000B6E70000}"/>
    <cellStyle name="Примечание 20 2 2" xfId="59243" xr:uid="{00000000-0005-0000-0000-0000B7E70000}"/>
    <cellStyle name="Примечание 20 2 2 2" xfId="59244" xr:uid="{00000000-0005-0000-0000-0000B8E70000}"/>
    <cellStyle name="Примечание 20 2 2 2 2" xfId="59245" xr:uid="{00000000-0005-0000-0000-0000B9E70000}"/>
    <cellStyle name="Примечание 20 2 2 3" xfId="59246" xr:uid="{00000000-0005-0000-0000-0000BAE70000}"/>
    <cellStyle name="Примечание 20 2 2 3 2" xfId="59247" xr:uid="{00000000-0005-0000-0000-0000BBE70000}"/>
    <cellStyle name="Примечание 20 2 2 3 3" xfId="59248" xr:uid="{00000000-0005-0000-0000-0000BCE70000}"/>
    <cellStyle name="Примечание 20 2 2 4" xfId="59249" xr:uid="{00000000-0005-0000-0000-0000BDE70000}"/>
    <cellStyle name="Примечание 20 2 2 4 2" xfId="59250" xr:uid="{00000000-0005-0000-0000-0000BEE70000}"/>
    <cellStyle name="Примечание 20 2 2 4 3" xfId="59251" xr:uid="{00000000-0005-0000-0000-0000BFE70000}"/>
    <cellStyle name="Примечание 20 2 2 5" xfId="59252" xr:uid="{00000000-0005-0000-0000-0000C0E70000}"/>
    <cellStyle name="Примечание 20 2 2 5 2" xfId="59253" xr:uid="{00000000-0005-0000-0000-0000C1E70000}"/>
    <cellStyle name="Примечание 20 2 2 5 3" xfId="59254" xr:uid="{00000000-0005-0000-0000-0000C2E70000}"/>
    <cellStyle name="Примечание 20 2 2 6" xfId="59255" xr:uid="{00000000-0005-0000-0000-0000C3E70000}"/>
    <cellStyle name="Примечание 20 2 2 7" xfId="59256" xr:uid="{00000000-0005-0000-0000-0000C4E70000}"/>
    <cellStyle name="Примечание 20 2 3" xfId="59257" xr:uid="{00000000-0005-0000-0000-0000C5E70000}"/>
    <cellStyle name="Примечание 20 2 3 2" xfId="59258" xr:uid="{00000000-0005-0000-0000-0000C6E70000}"/>
    <cellStyle name="Примечание 20 2 4" xfId="59259" xr:uid="{00000000-0005-0000-0000-0000C7E70000}"/>
    <cellStyle name="Примечание 20 2 4 2" xfId="59260" xr:uid="{00000000-0005-0000-0000-0000C8E70000}"/>
    <cellStyle name="Примечание 20 2 4 3" xfId="59261" xr:uid="{00000000-0005-0000-0000-0000C9E70000}"/>
    <cellStyle name="Примечание 20 2 5" xfId="59262" xr:uid="{00000000-0005-0000-0000-0000CAE70000}"/>
    <cellStyle name="Примечание 20 2 5 2" xfId="59263" xr:uid="{00000000-0005-0000-0000-0000CBE70000}"/>
    <cellStyle name="Примечание 20 2 5 3" xfId="59264" xr:uid="{00000000-0005-0000-0000-0000CCE70000}"/>
    <cellStyle name="Примечание 20 2 6" xfId="59265" xr:uid="{00000000-0005-0000-0000-0000CDE70000}"/>
    <cellStyle name="Примечание 20 2 7" xfId="59266" xr:uid="{00000000-0005-0000-0000-0000CEE70000}"/>
    <cellStyle name="Примечание 20 3" xfId="59267" xr:uid="{00000000-0005-0000-0000-0000CFE70000}"/>
    <cellStyle name="Примечание 20 3 2" xfId="59268" xr:uid="{00000000-0005-0000-0000-0000D0E70000}"/>
    <cellStyle name="Примечание 20 3 2 2" xfId="59269" xr:uid="{00000000-0005-0000-0000-0000D1E70000}"/>
    <cellStyle name="Примечание 20 3 3" xfId="59270" xr:uid="{00000000-0005-0000-0000-0000D2E70000}"/>
    <cellStyle name="Примечание 20 3 3 2" xfId="59271" xr:uid="{00000000-0005-0000-0000-0000D3E70000}"/>
    <cellStyle name="Примечание 20 3 3 3" xfId="59272" xr:uid="{00000000-0005-0000-0000-0000D4E70000}"/>
    <cellStyle name="Примечание 20 3 4" xfId="59273" xr:uid="{00000000-0005-0000-0000-0000D5E70000}"/>
    <cellStyle name="Примечание 20 3 4 2" xfId="59274" xr:uid="{00000000-0005-0000-0000-0000D6E70000}"/>
    <cellStyle name="Примечание 20 3 4 3" xfId="59275" xr:uid="{00000000-0005-0000-0000-0000D7E70000}"/>
    <cellStyle name="Примечание 20 3 5" xfId="59276" xr:uid="{00000000-0005-0000-0000-0000D8E70000}"/>
    <cellStyle name="Примечание 20 3 5 2" xfId="59277" xr:uid="{00000000-0005-0000-0000-0000D9E70000}"/>
    <cellStyle name="Примечание 20 3 5 3" xfId="59278" xr:uid="{00000000-0005-0000-0000-0000DAE70000}"/>
    <cellStyle name="Примечание 20 3 6" xfId="59279" xr:uid="{00000000-0005-0000-0000-0000DBE70000}"/>
    <cellStyle name="Примечание 20 3 7" xfId="59280" xr:uid="{00000000-0005-0000-0000-0000DCE70000}"/>
    <cellStyle name="Примечание 20 4" xfId="59281" xr:uid="{00000000-0005-0000-0000-0000DDE70000}"/>
    <cellStyle name="Примечание 20 4 2" xfId="59282" xr:uid="{00000000-0005-0000-0000-0000DEE70000}"/>
    <cellStyle name="Примечание 20 4 2 2" xfId="59283" xr:uid="{00000000-0005-0000-0000-0000DFE70000}"/>
    <cellStyle name="Примечание 20 4 3" xfId="59284" xr:uid="{00000000-0005-0000-0000-0000E0E70000}"/>
    <cellStyle name="Примечание 20 4 3 2" xfId="59285" xr:uid="{00000000-0005-0000-0000-0000E1E70000}"/>
    <cellStyle name="Примечание 20 4 3 3" xfId="59286" xr:uid="{00000000-0005-0000-0000-0000E2E70000}"/>
    <cellStyle name="Примечание 20 4 4" xfId="59287" xr:uid="{00000000-0005-0000-0000-0000E3E70000}"/>
    <cellStyle name="Примечание 20 4 4 2" xfId="59288" xr:uid="{00000000-0005-0000-0000-0000E4E70000}"/>
    <cellStyle name="Примечание 20 4 4 3" xfId="59289" xr:uid="{00000000-0005-0000-0000-0000E5E70000}"/>
    <cellStyle name="Примечание 20 4 5" xfId="59290" xr:uid="{00000000-0005-0000-0000-0000E6E70000}"/>
    <cellStyle name="Примечание 20 4 5 2" xfId="59291" xr:uid="{00000000-0005-0000-0000-0000E7E70000}"/>
    <cellStyle name="Примечание 20 4 5 3" xfId="59292" xr:uid="{00000000-0005-0000-0000-0000E8E70000}"/>
    <cellStyle name="Примечание 20 4 6" xfId="59293" xr:uid="{00000000-0005-0000-0000-0000E9E70000}"/>
    <cellStyle name="Примечание 20 4 7" xfId="59294" xr:uid="{00000000-0005-0000-0000-0000EAE70000}"/>
    <cellStyle name="Примечание 20 5" xfId="59295" xr:uid="{00000000-0005-0000-0000-0000EBE70000}"/>
    <cellStyle name="Примечание 20 5 2" xfId="59296" xr:uid="{00000000-0005-0000-0000-0000ECE70000}"/>
    <cellStyle name="Примечание 20 6" xfId="59297" xr:uid="{00000000-0005-0000-0000-0000EDE70000}"/>
    <cellStyle name="Примечание 20 6 2" xfId="59298" xr:uid="{00000000-0005-0000-0000-0000EEE70000}"/>
    <cellStyle name="Примечание 20 6 3" xfId="59299" xr:uid="{00000000-0005-0000-0000-0000EFE70000}"/>
    <cellStyle name="Примечание 20 7" xfId="59300" xr:uid="{00000000-0005-0000-0000-0000F0E70000}"/>
    <cellStyle name="Примечание 20 7 2" xfId="59301" xr:uid="{00000000-0005-0000-0000-0000F1E70000}"/>
    <cellStyle name="Примечание 20 7 3" xfId="59302" xr:uid="{00000000-0005-0000-0000-0000F2E70000}"/>
    <cellStyle name="Примечание 21" xfId="28384" xr:uid="{00000000-0005-0000-0000-0000F3E70000}"/>
    <cellStyle name="Примечание 21 2" xfId="28385" xr:uid="{00000000-0005-0000-0000-0000F4E70000}"/>
    <cellStyle name="Примечание 21 2 2" xfId="59303" xr:uid="{00000000-0005-0000-0000-0000F5E70000}"/>
    <cellStyle name="Примечание 21 2 2 2" xfId="59304" xr:uid="{00000000-0005-0000-0000-0000F6E70000}"/>
    <cellStyle name="Примечание 21 2 2 2 2" xfId="59305" xr:uid="{00000000-0005-0000-0000-0000F7E70000}"/>
    <cellStyle name="Примечание 21 2 2 3" xfId="59306" xr:uid="{00000000-0005-0000-0000-0000F8E70000}"/>
    <cellStyle name="Примечание 21 2 2 3 2" xfId="59307" xr:uid="{00000000-0005-0000-0000-0000F9E70000}"/>
    <cellStyle name="Примечание 21 2 2 3 3" xfId="59308" xr:uid="{00000000-0005-0000-0000-0000FAE70000}"/>
    <cellStyle name="Примечание 21 2 2 4" xfId="59309" xr:uid="{00000000-0005-0000-0000-0000FBE70000}"/>
    <cellStyle name="Примечание 21 2 2 4 2" xfId="59310" xr:uid="{00000000-0005-0000-0000-0000FCE70000}"/>
    <cellStyle name="Примечание 21 2 2 4 3" xfId="59311" xr:uid="{00000000-0005-0000-0000-0000FDE70000}"/>
    <cellStyle name="Примечание 21 2 2 5" xfId="59312" xr:uid="{00000000-0005-0000-0000-0000FEE70000}"/>
    <cellStyle name="Примечание 21 2 2 5 2" xfId="59313" xr:uid="{00000000-0005-0000-0000-0000FFE70000}"/>
    <cellStyle name="Примечание 21 2 2 5 3" xfId="59314" xr:uid="{00000000-0005-0000-0000-000000E80000}"/>
    <cellStyle name="Примечание 21 2 2 6" xfId="59315" xr:uid="{00000000-0005-0000-0000-000001E80000}"/>
    <cellStyle name="Примечание 21 2 2 7" xfId="59316" xr:uid="{00000000-0005-0000-0000-000002E80000}"/>
    <cellStyle name="Примечание 21 2 3" xfId="59317" xr:uid="{00000000-0005-0000-0000-000003E80000}"/>
    <cellStyle name="Примечание 21 2 3 2" xfId="59318" xr:uid="{00000000-0005-0000-0000-000004E80000}"/>
    <cellStyle name="Примечание 21 2 4" xfId="59319" xr:uid="{00000000-0005-0000-0000-000005E80000}"/>
    <cellStyle name="Примечание 21 2 4 2" xfId="59320" xr:uid="{00000000-0005-0000-0000-000006E80000}"/>
    <cellStyle name="Примечание 21 2 4 3" xfId="59321" xr:uid="{00000000-0005-0000-0000-000007E80000}"/>
    <cellStyle name="Примечание 21 2 5" xfId="59322" xr:uid="{00000000-0005-0000-0000-000008E80000}"/>
    <cellStyle name="Примечание 21 2 5 2" xfId="59323" xr:uid="{00000000-0005-0000-0000-000009E80000}"/>
    <cellStyle name="Примечание 21 2 5 3" xfId="59324" xr:uid="{00000000-0005-0000-0000-00000AE80000}"/>
    <cellStyle name="Примечание 21 2 6" xfId="59325" xr:uid="{00000000-0005-0000-0000-00000BE80000}"/>
    <cellStyle name="Примечание 21 2 7" xfId="59326" xr:uid="{00000000-0005-0000-0000-00000CE80000}"/>
    <cellStyle name="Примечание 21 3" xfId="59327" xr:uid="{00000000-0005-0000-0000-00000DE80000}"/>
    <cellStyle name="Примечание 21 3 2" xfId="59328" xr:uid="{00000000-0005-0000-0000-00000EE80000}"/>
    <cellStyle name="Примечание 21 3 2 2" xfId="59329" xr:uid="{00000000-0005-0000-0000-00000FE80000}"/>
    <cellStyle name="Примечание 21 3 3" xfId="59330" xr:uid="{00000000-0005-0000-0000-000010E80000}"/>
    <cellStyle name="Примечание 21 3 3 2" xfId="59331" xr:uid="{00000000-0005-0000-0000-000011E80000}"/>
    <cellStyle name="Примечание 21 3 3 3" xfId="59332" xr:uid="{00000000-0005-0000-0000-000012E80000}"/>
    <cellStyle name="Примечание 21 3 4" xfId="59333" xr:uid="{00000000-0005-0000-0000-000013E80000}"/>
    <cellStyle name="Примечание 21 3 4 2" xfId="59334" xr:uid="{00000000-0005-0000-0000-000014E80000}"/>
    <cellStyle name="Примечание 21 3 4 3" xfId="59335" xr:uid="{00000000-0005-0000-0000-000015E80000}"/>
    <cellStyle name="Примечание 21 3 5" xfId="59336" xr:uid="{00000000-0005-0000-0000-000016E80000}"/>
    <cellStyle name="Примечание 21 3 5 2" xfId="59337" xr:uid="{00000000-0005-0000-0000-000017E80000}"/>
    <cellStyle name="Примечание 21 3 5 3" xfId="59338" xr:uid="{00000000-0005-0000-0000-000018E80000}"/>
    <cellStyle name="Примечание 21 3 6" xfId="59339" xr:uid="{00000000-0005-0000-0000-000019E80000}"/>
    <cellStyle name="Примечание 21 3 7" xfId="59340" xr:uid="{00000000-0005-0000-0000-00001AE80000}"/>
    <cellStyle name="Примечание 21 4" xfId="59341" xr:uid="{00000000-0005-0000-0000-00001BE80000}"/>
    <cellStyle name="Примечание 21 4 2" xfId="59342" xr:uid="{00000000-0005-0000-0000-00001CE80000}"/>
    <cellStyle name="Примечание 21 4 2 2" xfId="59343" xr:uid="{00000000-0005-0000-0000-00001DE80000}"/>
    <cellStyle name="Примечание 21 4 3" xfId="59344" xr:uid="{00000000-0005-0000-0000-00001EE80000}"/>
    <cellStyle name="Примечание 21 4 3 2" xfId="59345" xr:uid="{00000000-0005-0000-0000-00001FE80000}"/>
    <cellStyle name="Примечание 21 4 3 3" xfId="59346" xr:uid="{00000000-0005-0000-0000-000020E80000}"/>
    <cellStyle name="Примечание 21 4 4" xfId="59347" xr:uid="{00000000-0005-0000-0000-000021E80000}"/>
    <cellStyle name="Примечание 21 4 4 2" xfId="59348" xr:uid="{00000000-0005-0000-0000-000022E80000}"/>
    <cellStyle name="Примечание 21 4 4 3" xfId="59349" xr:uid="{00000000-0005-0000-0000-000023E80000}"/>
    <cellStyle name="Примечание 21 4 5" xfId="59350" xr:uid="{00000000-0005-0000-0000-000024E80000}"/>
    <cellStyle name="Примечание 21 4 5 2" xfId="59351" xr:uid="{00000000-0005-0000-0000-000025E80000}"/>
    <cellStyle name="Примечание 21 4 5 3" xfId="59352" xr:uid="{00000000-0005-0000-0000-000026E80000}"/>
    <cellStyle name="Примечание 21 4 6" xfId="59353" xr:uid="{00000000-0005-0000-0000-000027E80000}"/>
    <cellStyle name="Примечание 21 4 7" xfId="59354" xr:uid="{00000000-0005-0000-0000-000028E80000}"/>
    <cellStyle name="Примечание 21 5" xfId="59355" xr:uid="{00000000-0005-0000-0000-000029E80000}"/>
    <cellStyle name="Примечание 21 5 2" xfId="59356" xr:uid="{00000000-0005-0000-0000-00002AE80000}"/>
    <cellStyle name="Примечание 21 6" xfId="59357" xr:uid="{00000000-0005-0000-0000-00002BE80000}"/>
    <cellStyle name="Примечание 21 6 2" xfId="59358" xr:uid="{00000000-0005-0000-0000-00002CE80000}"/>
    <cellStyle name="Примечание 21 6 3" xfId="59359" xr:uid="{00000000-0005-0000-0000-00002DE80000}"/>
    <cellStyle name="Примечание 21 7" xfId="59360" xr:uid="{00000000-0005-0000-0000-00002EE80000}"/>
    <cellStyle name="Примечание 21 7 2" xfId="59361" xr:uid="{00000000-0005-0000-0000-00002FE80000}"/>
    <cellStyle name="Примечание 21 7 3" xfId="59362" xr:uid="{00000000-0005-0000-0000-000030E80000}"/>
    <cellStyle name="Примечание 22" xfId="28386" xr:uid="{00000000-0005-0000-0000-000031E80000}"/>
    <cellStyle name="Примечание 22 2" xfId="28387" xr:uid="{00000000-0005-0000-0000-000032E80000}"/>
    <cellStyle name="Примечание 22 2 2" xfId="59363" xr:uid="{00000000-0005-0000-0000-000033E80000}"/>
    <cellStyle name="Примечание 22 2 2 2" xfId="59364" xr:uid="{00000000-0005-0000-0000-000034E80000}"/>
    <cellStyle name="Примечание 22 2 2 2 2" xfId="59365" xr:uid="{00000000-0005-0000-0000-000035E80000}"/>
    <cellStyle name="Примечание 22 2 2 3" xfId="59366" xr:uid="{00000000-0005-0000-0000-000036E80000}"/>
    <cellStyle name="Примечание 22 2 2 3 2" xfId="59367" xr:uid="{00000000-0005-0000-0000-000037E80000}"/>
    <cellStyle name="Примечание 22 2 2 3 3" xfId="59368" xr:uid="{00000000-0005-0000-0000-000038E80000}"/>
    <cellStyle name="Примечание 22 2 2 4" xfId="59369" xr:uid="{00000000-0005-0000-0000-000039E80000}"/>
    <cellStyle name="Примечание 22 2 2 4 2" xfId="59370" xr:uid="{00000000-0005-0000-0000-00003AE80000}"/>
    <cellStyle name="Примечание 22 2 2 4 3" xfId="59371" xr:uid="{00000000-0005-0000-0000-00003BE80000}"/>
    <cellStyle name="Примечание 22 2 2 5" xfId="59372" xr:uid="{00000000-0005-0000-0000-00003CE80000}"/>
    <cellStyle name="Примечание 22 2 2 5 2" xfId="59373" xr:uid="{00000000-0005-0000-0000-00003DE80000}"/>
    <cellStyle name="Примечание 22 2 2 5 3" xfId="59374" xr:uid="{00000000-0005-0000-0000-00003EE80000}"/>
    <cellStyle name="Примечание 22 2 2 6" xfId="59375" xr:uid="{00000000-0005-0000-0000-00003FE80000}"/>
    <cellStyle name="Примечание 22 2 2 7" xfId="59376" xr:uid="{00000000-0005-0000-0000-000040E80000}"/>
    <cellStyle name="Примечание 22 2 3" xfId="59377" xr:uid="{00000000-0005-0000-0000-000041E80000}"/>
    <cellStyle name="Примечание 22 2 3 2" xfId="59378" xr:uid="{00000000-0005-0000-0000-000042E80000}"/>
    <cellStyle name="Примечание 22 2 4" xfId="59379" xr:uid="{00000000-0005-0000-0000-000043E80000}"/>
    <cellStyle name="Примечание 22 2 4 2" xfId="59380" xr:uid="{00000000-0005-0000-0000-000044E80000}"/>
    <cellStyle name="Примечание 22 2 4 3" xfId="59381" xr:uid="{00000000-0005-0000-0000-000045E80000}"/>
    <cellStyle name="Примечание 22 2 5" xfId="59382" xr:uid="{00000000-0005-0000-0000-000046E80000}"/>
    <cellStyle name="Примечание 22 2 5 2" xfId="59383" xr:uid="{00000000-0005-0000-0000-000047E80000}"/>
    <cellStyle name="Примечание 22 2 5 3" xfId="59384" xr:uid="{00000000-0005-0000-0000-000048E80000}"/>
    <cellStyle name="Примечание 22 2 6" xfId="59385" xr:uid="{00000000-0005-0000-0000-000049E80000}"/>
    <cellStyle name="Примечание 22 2 7" xfId="59386" xr:uid="{00000000-0005-0000-0000-00004AE80000}"/>
    <cellStyle name="Примечание 22 3" xfId="59387" xr:uid="{00000000-0005-0000-0000-00004BE80000}"/>
    <cellStyle name="Примечание 22 3 2" xfId="59388" xr:uid="{00000000-0005-0000-0000-00004CE80000}"/>
    <cellStyle name="Примечание 22 3 2 2" xfId="59389" xr:uid="{00000000-0005-0000-0000-00004DE80000}"/>
    <cellStyle name="Примечание 22 3 3" xfId="59390" xr:uid="{00000000-0005-0000-0000-00004EE80000}"/>
    <cellStyle name="Примечание 22 3 3 2" xfId="59391" xr:uid="{00000000-0005-0000-0000-00004FE80000}"/>
    <cellStyle name="Примечание 22 3 3 3" xfId="59392" xr:uid="{00000000-0005-0000-0000-000050E80000}"/>
    <cellStyle name="Примечание 22 3 4" xfId="59393" xr:uid="{00000000-0005-0000-0000-000051E80000}"/>
    <cellStyle name="Примечание 22 3 4 2" xfId="59394" xr:uid="{00000000-0005-0000-0000-000052E80000}"/>
    <cellStyle name="Примечание 22 3 4 3" xfId="59395" xr:uid="{00000000-0005-0000-0000-000053E80000}"/>
    <cellStyle name="Примечание 22 3 5" xfId="59396" xr:uid="{00000000-0005-0000-0000-000054E80000}"/>
    <cellStyle name="Примечание 22 3 5 2" xfId="59397" xr:uid="{00000000-0005-0000-0000-000055E80000}"/>
    <cellStyle name="Примечание 22 3 5 3" xfId="59398" xr:uid="{00000000-0005-0000-0000-000056E80000}"/>
    <cellStyle name="Примечание 22 3 6" xfId="59399" xr:uid="{00000000-0005-0000-0000-000057E80000}"/>
    <cellStyle name="Примечание 22 3 7" xfId="59400" xr:uid="{00000000-0005-0000-0000-000058E80000}"/>
    <cellStyle name="Примечание 22 4" xfId="59401" xr:uid="{00000000-0005-0000-0000-000059E80000}"/>
    <cellStyle name="Примечание 22 4 2" xfId="59402" xr:uid="{00000000-0005-0000-0000-00005AE80000}"/>
    <cellStyle name="Примечание 22 4 2 2" xfId="59403" xr:uid="{00000000-0005-0000-0000-00005BE80000}"/>
    <cellStyle name="Примечание 22 4 3" xfId="59404" xr:uid="{00000000-0005-0000-0000-00005CE80000}"/>
    <cellStyle name="Примечание 22 4 3 2" xfId="59405" xr:uid="{00000000-0005-0000-0000-00005DE80000}"/>
    <cellStyle name="Примечание 22 4 3 3" xfId="59406" xr:uid="{00000000-0005-0000-0000-00005EE80000}"/>
    <cellStyle name="Примечание 22 4 4" xfId="59407" xr:uid="{00000000-0005-0000-0000-00005FE80000}"/>
    <cellStyle name="Примечание 22 4 4 2" xfId="59408" xr:uid="{00000000-0005-0000-0000-000060E80000}"/>
    <cellStyle name="Примечание 22 4 4 3" xfId="59409" xr:uid="{00000000-0005-0000-0000-000061E80000}"/>
    <cellStyle name="Примечание 22 4 5" xfId="59410" xr:uid="{00000000-0005-0000-0000-000062E80000}"/>
    <cellStyle name="Примечание 22 4 5 2" xfId="59411" xr:uid="{00000000-0005-0000-0000-000063E80000}"/>
    <cellStyle name="Примечание 22 4 5 3" xfId="59412" xr:uid="{00000000-0005-0000-0000-000064E80000}"/>
    <cellStyle name="Примечание 22 4 6" xfId="59413" xr:uid="{00000000-0005-0000-0000-000065E80000}"/>
    <cellStyle name="Примечание 22 4 7" xfId="59414" xr:uid="{00000000-0005-0000-0000-000066E80000}"/>
    <cellStyle name="Примечание 22 5" xfId="59415" xr:uid="{00000000-0005-0000-0000-000067E80000}"/>
    <cellStyle name="Примечание 22 5 2" xfId="59416" xr:uid="{00000000-0005-0000-0000-000068E80000}"/>
    <cellStyle name="Примечание 22 6" xfId="59417" xr:uid="{00000000-0005-0000-0000-000069E80000}"/>
    <cellStyle name="Примечание 22 6 2" xfId="59418" xr:uid="{00000000-0005-0000-0000-00006AE80000}"/>
    <cellStyle name="Примечание 22 6 3" xfId="59419" xr:uid="{00000000-0005-0000-0000-00006BE80000}"/>
    <cellStyle name="Примечание 22 7" xfId="59420" xr:uid="{00000000-0005-0000-0000-00006CE80000}"/>
    <cellStyle name="Примечание 22 7 2" xfId="59421" xr:uid="{00000000-0005-0000-0000-00006DE80000}"/>
    <cellStyle name="Примечание 22 7 3" xfId="59422" xr:uid="{00000000-0005-0000-0000-00006EE80000}"/>
    <cellStyle name="Примечание 23" xfId="28388" xr:uid="{00000000-0005-0000-0000-00006FE80000}"/>
    <cellStyle name="Примечание 23 2" xfId="59423" xr:uid="{00000000-0005-0000-0000-000070E80000}"/>
    <cellStyle name="Примечание 23 2 2" xfId="59424" xr:uid="{00000000-0005-0000-0000-000071E80000}"/>
    <cellStyle name="Примечание 23 2 2 2" xfId="59425" xr:uid="{00000000-0005-0000-0000-000072E80000}"/>
    <cellStyle name="Примечание 23 2 2 2 2" xfId="59426" xr:uid="{00000000-0005-0000-0000-000073E80000}"/>
    <cellStyle name="Примечание 23 2 2 2 2 2" xfId="59427" xr:uid="{00000000-0005-0000-0000-000074E80000}"/>
    <cellStyle name="Примечание 23 2 2 2 3" xfId="59428" xr:uid="{00000000-0005-0000-0000-000075E80000}"/>
    <cellStyle name="Примечание 23 2 2 2 3 2" xfId="59429" xr:uid="{00000000-0005-0000-0000-000076E80000}"/>
    <cellStyle name="Примечание 23 2 2 2 3 3" xfId="59430" xr:uid="{00000000-0005-0000-0000-000077E80000}"/>
    <cellStyle name="Примечание 23 2 2 2 4" xfId="59431" xr:uid="{00000000-0005-0000-0000-000078E80000}"/>
    <cellStyle name="Примечание 23 2 2 2 4 2" xfId="59432" xr:uid="{00000000-0005-0000-0000-000079E80000}"/>
    <cellStyle name="Примечание 23 2 2 2 4 3" xfId="59433" xr:uid="{00000000-0005-0000-0000-00007AE80000}"/>
    <cellStyle name="Примечание 23 2 2 2 5" xfId="59434" xr:uid="{00000000-0005-0000-0000-00007BE80000}"/>
    <cellStyle name="Примечание 23 2 2 2 5 2" xfId="59435" xr:uid="{00000000-0005-0000-0000-00007CE80000}"/>
    <cellStyle name="Примечание 23 2 2 2 5 3" xfId="59436" xr:uid="{00000000-0005-0000-0000-00007DE80000}"/>
    <cellStyle name="Примечание 23 2 2 2 6" xfId="59437" xr:uid="{00000000-0005-0000-0000-00007EE80000}"/>
    <cellStyle name="Примечание 23 2 2 2 7" xfId="59438" xr:uid="{00000000-0005-0000-0000-00007FE80000}"/>
    <cellStyle name="Примечание 23 2 2 3" xfId="59439" xr:uid="{00000000-0005-0000-0000-000080E80000}"/>
    <cellStyle name="Примечание 23 2 2 3 2" xfId="59440" xr:uid="{00000000-0005-0000-0000-000081E80000}"/>
    <cellStyle name="Примечание 23 2 2 4" xfId="59441" xr:uid="{00000000-0005-0000-0000-000082E80000}"/>
    <cellStyle name="Примечание 23 2 2 4 2" xfId="59442" xr:uid="{00000000-0005-0000-0000-000083E80000}"/>
    <cellStyle name="Примечание 23 2 2 4 3" xfId="59443" xr:uid="{00000000-0005-0000-0000-000084E80000}"/>
    <cellStyle name="Примечание 23 2 2 5" xfId="59444" xr:uid="{00000000-0005-0000-0000-000085E80000}"/>
    <cellStyle name="Примечание 23 2 2 5 2" xfId="59445" xr:uid="{00000000-0005-0000-0000-000086E80000}"/>
    <cellStyle name="Примечание 23 2 2 5 3" xfId="59446" xr:uid="{00000000-0005-0000-0000-000087E80000}"/>
    <cellStyle name="Примечание 23 2 2 6" xfId="59447" xr:uid="{00000000-0005-0000-0000-000088E80000}"/>
    <cellStyle name="Примечание 23 2 2 7" xfId="59448" xr:uid="{00000000-0005-0000-0000-000089E80000}"/>
    <cellStyle name="Примечание 23 2 3" xfId="59449" xr:uid="{00000000-0005-0000-0000-00008AE80000}"/>
    <cellStyle name="Примечание 23 2 3 2" xfId="59450" xr:uid="{00000000-0005-0000-0000-00008BE80000}"/>
    <cellStyle name="Примечание 23 2 3 2 2" xfId="59451" xr:uid="{00000000-0005-0000-0000-00008CE80000}"/>
    <cellStyle name="Примечание 23 2 3 3" xfId="59452" xr:uid="{00000000-0005-0000-0000-00008DE80000}"/>
    <cellStyle name="Примечание 23 2 3 3 2" xfId="59453" xr:uid="{00000000-0005-0000-0000-00008EE80000}"/>
    <cellStyle name="Примечание 23 2 3 3 3" xfId="59454" xr:uid="{00000000-0005-0000-0000-00008FE80000}"/>
    <cellStyle name="Примечание 23 2 3 4" xfId="59455" xr:uid="{00000000-0005-0000-0000-000090E80000}"/>
    <cellStyle name="Примечание 23 2 3 4 2" xfId="59456" xr:uid="{00000000-0005-0000-0000-000091E80000}"/>
    <cellStyle name="Примечание 23 2 3 4 3" xfId="59457" xr:uid="{00000000-0005-0000-0000-000092E80000}"/>
    <cellStyle name="Примечание 23 2 3 5" xfId="59458" xr:uid="{00000000-0005-0000-0000-000093E80000}"/>
    <cellStyle name="Примечание 23 2 3 5 2" xfId="59459" xr:uid="{00000000-0005-0000-0000-000094E80000}"/>
    <cellStyle name="Примечание 23 2 3 5 3" xfId="59460" xr:uid="{00000000-0005-0000-0000-000095E80000}"/>
    <cellStyle name="Примечание 23 2 3 6" xfId="59461" xr:uid="{00000000-0005-0000-0000-000096E80000}"/>
    <cellStyle name="Примечание 23 2 3 7" xfId="59462" xr:uid="{00000000-0005-0000-0000-000097E80000}"/>
    <cellStyle name="Примечание 23 2 4" xfId="59463" xr:uid="{00000000-0005-0000-0000-000098E80000}"/>
    <cellStyle name="Примечание 23 2 4 2" xfId="59464" xr:uid="{00000000-0005-0000-0000-000099E80000}"/>
    <cellStyle name="Примечание 23 2 4 2 2" xfId="59465" xr:uid="{00000000-0005-0000-0000-00009AE80000}"/>
    <cellStyle name="Примечание 23 2 4 3" xfId="59466" xr:uid="{00000000-0005-0000-0000-00009BE80000}"/>
    <cellStyle name="Примечание 23 2 4 3 2" xfId="59467" xr:uid="{00000000-0005-0000-0000-00009CE80000}"/>
    <cellStyle name="Примечание 23 2 4 3 3" xfId="59468" xr:uid="{00000000-0005-0000-0000-00009DE80000}"/>
    <cellStyle name="Примечание 23 2 4 4" xfId="59469" xr:uid="{00000000-0005-0000-0000-00009EE80000}"/>
    <cellStyle name="Примечание 23 2 4 4 2" xfId="59470" xr:uid="{00000000-0005-0000-0000-00009FE80000}"/>
    <cellStyle name="Примечание 23 2 4 4 3" xfId="59471" xr:uid="{00000000-0005-0000-0000-0000A0E80000}"/>
    <cellStyle name="Примечание 23 2 4 5" xfId="59472" xr:uid="{00000000-0005-0000-0000-0000A1E80000}"/>
    <cellStyle name="Примечание 23 2 4 5 2" xfId="59473" xr:uid="{00000000-0005-0000-0000-0000A2E80000}"/>
    <cellStyle name="Примечание 23 2 4 5 3" xfId="59474" xr:uid="{00000000-0005-0000-0000-0000A3E80000}"/>
    <cellStyle name="Примечание 23 2 4 6" xfId="59475" xr:uid="{00000000-0005-0000-0000-0000A4E80000}"/>
    <cellStyle name="Примечание 23 2 4 7" xfId="59476" xr:uid="{00000000-0005-0000-0000-0000A5E80000}"/>
    <cellStyle name="Примечание 23 2 5" xfId="59477" xr:uid="{00000000-0005-0000-0000-0000A6E80000}"/>
    <cellStyle name="Примечание 23 2 5 2" xfId="59478" xr:uid="{00000000-0005-0000-0000-0000A7E80000}"/>
    <cellStyle name="Примечание 23 2 6" xfId="59479" xr:uid="{00000000-0005-0000-0000-0000A8E80000}"/>
    <cellStyle name="Примечание 23 2 6 2" xfId="59480" xr:uid="{00000000-0005-0000-0000-0000A9E80000}"/>
    <cellStyle name="Примечание 23 2 6 3" xfId="59481" xr:uid="{00000000-0005-0000-0000-0000AAE80000}"/>
    <cellStyle name="Примечание 23 2 7" xfId="59482" xr:uid="{00000000-0005-0000-0000-0000ABE80000}"/>
    <cellStyle name="Примечание 23 2 7 2" xfId="59483" xr:uid="{00000000-0005-0000-0000-0000ACE80000}"/>
    <cellStyle name="Примечание 23 2 7 3" xfId="59484" xr:uid="{00000000-0005-0000-0000-0000ADE80000}"/>
    <cellStyle name="Примечание 23 3" xfId="59485" xr:uid="{00000000-0005-0000-0000-0000AEE80000}"/>
    <cellStyle name="Примечание 23 3 2" xfId="59486" xr:uid="{00000000-0005-0000-0000-0000AFE80000}"/>
    <cellStyle name="Примечание 23 3 2 2" xfId="59487" xr:uid="{00000000-0005-0000-0000-0000B0E80000}"/>
    <cellStyle name="Примечание 23 3 2 2 2" xfId="59488" xr:uid="{00000000-0005-0000-0000-0000B1E80000}"/>
    <cellStyle name="Примечание 23 3 2 3" xfId="59489" xr:uid="{00000000-0005-0000-0000-0000B2E80000}"/>
    <cellStyle name="Примечание 23 3 2 3 2" xfId="59490" xr:uid="{00000000-0005-0000-0000-0000B3E80000}"/>
    <cellStyle name="Примечание 23 3 2 3 3" xfId="59491" xr:uid="{00000000-0005-0000-0000-0000B4E80000}"/>
    <cellStyle name="Примечание 23 3 2 4" xfId="59492" xr:uid="{00000000-0005-0000-0000-0000B5E80000}"/>
    <cellStyle name="Примечание 23 3 2 4 2" xfId="59493" xr:uid="{00000000-0005-0000-0000-0000B6E80000}"/>
    <cellStyle name="Примечание 23 3 2 4 3" xfId="59494" xr:uid="{00000000-0005-0000-0000-0000B7E80000}"/>
    <cellStyle name="Примечание 23 3 2 5" xfId="59495" xr:uid="{00000000-0005-0000-0000-0000B8E80000}"/>
    <cellStyle name="Примечание 23 3 2 5 2" xfId="59496" xr:uid="{00000000-0005-0000-0000-0000B9E80000}"/>
    <cellStyle name="Примечание 23 3 2 5 3" xfId="59497" xr:uid="{00000000-0005-0000-0000-0000BAE80000}"/>
    <cellStyle name="Примечание 23 3 2 6" xfId="59498" xr:uid="{00000000-0005-0000-0000-0000BBE80000}"/>
    <cellStyle name="Примечание 23 3 2 7" xfId="59499" xr:uid="{00000000-0005-0000-0000-0000BCE80000}"/>
    <cellStyle name="Примечание 23 3 3" xfId="59500" xr:uid="{00000000-0005-0000-0000-0000BDE80000}"/>
    <cellStyle name="Примечание 23 3 3 2" xfId="59501" xr:uid="{00000000-0005-0000-0000-0000BEE80000}"/>
    <cellStyle name="Примечание 23 3 4" xfId="59502" xr:uid="{00000000-0005-0000-0000-0000BFE80000}"/>
    <cellStyle name="Примечание 23 3 4 2" xfId="59503" xr:uid="{00000000-0005-0000-0000-0000C0E80000}"/>
    <cellStyle name="Примечание 23 3 4 3" xfId="59504" xr:uid="{00000000-0005-0000-0000-0000C1E80000}"/>
    <cellStyle name="Примечание 23 3 5" xfId="59505" xr:uid="{00000000-0005-0000-0000-0000C2E80000}"/>
    <cellStyle name="Примечание 23 3 5 2" xfId="59506" xr:uid="{00000000-0005-0000-0000-0000C3E80000}"/>
    <cellStyle name="Примечание 23 3 5 3" xfId="59507" xr:uid="{00000000-0005-0000-0000-0000C4E80000}"/>
    <cellStyle name="Примечание 23 3 6" xfId="59508" xr:uid="{00000000-0005-0000-0000-0000C5E80000}"/>
    <cellStyle name="Примечание 23 3 7" xfId="59509" xr:uid="{00000000-0005-0000-0000-0000C6E80000}"/>
    <cellStyle name="Примечание 23 4" xfId="59510" xr:uid="{00000000-0005-0000-0000-0000C7E80000}"/>
    <cellStyle name="Примечание 23 4 2" xfId="59511" xr:uid="{00000000-0005-0000-0000-0000C8E80000}"/>
    <cellStyle name="Примечание 23 4 2 2" xfId="59512" xr:uid="{00000000-0005-0000-0000-0000C9E80000}"/>
    <cellStyle name="Примечание 23 4 3" xfId="59513" xr:uid="{00000000-0005-0000-0000-0000CAE80000}"/>
    <cellStyle name="Примечание 23 4 3 2" xfId="59514" xr:uid="{00000000-0005-0000-0000-0000CBE80000}"/>
    <cellStyle name="Примечание 23 4 3 3" xfId="59515" xr:uid="{00000000-0005-0000-0000-0000CCE80000}"/>
    <cellStyle name="Примечание 23 4 4" xfId="59516" xr:uid="{00000000-0005-0000-0000-0000CDE80000}"/>
    <cellStyle name="Примечание 23 4 4 2" xfId="59517" xr:uid="{00000000-0005-0000-0000-0000CEE80000}"/>
    <cellStyle name="Примечание 23 4 4 3" xfId="59518" xr:uid="{00000000-0005-0000-0000-0000CFE80000}"/>
    <cellStyle name="Примечание 23 4 5" xfId="59519" xr:uid="{00000000-0005-0000-0000-0000D0E80000}"/>
    <cellStyle name="Примечание 23 4 5 2" xfId="59520" xr:uid="{00000000-0005-0000-0000-0000D1E80000}"/>
    <cellStyle name="Примечание 23 4 5 3" xfId="59521" xr:uid="{00000000-0005-0000-0000-0000D2E80000}"/>
    <cellStyle name="Примечание 23 4 6" xfId="59522" xr:uid="{00000000-0005-0000-0000-0000D3E80000}"/>
    <cellStyle name="Примечание 23 4 7" xfId="59523" xr:uid="{00000000-0005-0000-0000-0000D4E80000}"/>
    <cellStyle name="Примечание 23 5" xfId="59524" xr:uid="{00000000-0005-0000-0000-0000D5E80000}"/>
    <cellStyle name="Примечание 23 5 2" xfId="59525" xr:uid="{00000000-0005-0000-0000-0000D6E80000}"/>
    <cellStyle name="Примечание 23 5 2 2" xfId="59526" xr:uid="{00000000-0005-0000-0000-0000D7E80000}"/>
    <cellStyle name="Примечание 23 5 3" xfId="59527" xr:uid="{00000000-0005-0000-0000-0000D8E80000}"/>
    <cellStyle name="Примечание 23 5 3 2" xfId="59528" xr:uid="{00000000-0005-0000-0000-0000D9E80000}"/>
    <cellStyle name="Примечание 23 5 3 3" xfId="59529" xr:uid="{00000000-0005-0000-0000-0000DAE80000}"/>
    <cellStyle name="Примечание 23 5 4" xfId="59530" xr:uid="{00000000-0005-0000-0000-0000DBE80000}"/>
    <cellStyle name="Примечание 23 5 4 2" xfId="59531" xr:uid="{00000000-0005-0000-0000-0000DCE80000}"/>
    <cellStyle name="Примечание 23 5 4 3" xfId="59532" xr:uid="{00000000-0005-0000-0000-0000DDE80000}"/>
    <cellStyle name="Примечание 23 5 5" xfId="59533" xr:uid="{00000000-0005-0000-0000-0000DEE80000}"/>
    <cellStyle name="Примечание 23 5 5 2" xfId="59534" xr:uid="{00000000-0005-0000-0000-0000DFE80000}"/>
    <cellStyle name="Примечание 23 5 5 3" xfId="59535" xr:uid="{00000000-0005-0000-0000-0000E0E80000}"/>
    <cellStyle name="Примечание 23 5 6" xfId="59536" xr:uid="{00000000-0005-0000-0000-0000E1E80000}"/>
    <cellStyle name="Примечание 23 5 7" xfId="59537" xr:uid="{00000000-0005-0000-0000-0000E2E80000}"/>
    <cellStyle name="Примечание 23 6" xfId="59538" xr:uid="{00000000-0005-0000-0000-0000E3E80000}"/>
    <cellStyle name="Примечание 23 6 2" xfId="59539" xr:uid="{00000000-0005-0000-0000-0000E4E80000}"/>
    <cellStyle name="Примечание 23 7" xfId="59540" xr:uid="{00000000-0005-0000-0000-0000E5E80000}"/>
    <cellStyle name="Примечание 23 7 2" xfId="59541" xr:uid="{00000000-0005-0000-0000-0000E6E80000}"/>
    <cellStyle name="Примечание 23 7 3" xfId="59542" xr:uid="{00000000-0005-0000-0000-0000E7E80000}"/>
    <cellStyle name="Примечание 23 8" xfId="59543" xr:uid="{00000000-0005-0000-0000-0000E8E80000}"/>
    <cellStyle name="Примечание 23 8 2" xfId="59544" xr:uid="{00000000-0005-0000-0000-0000E9E80000}"/>
    <cellStyle name="Примечание 23 8 3" xfId="59545" xr:uid="{00000000-0005-0000-0000-0000EAE80000}"/>
    <cellStyle name="Примечание 24" xfId="59546" xr:uid="{00000000-0005-0000-0000-0000EBE80000}"/>
    <cellStyle name="Примечание 24 2" xfId="59547" xr:uid="{00000000-0005-0000-0000-0000ECE80000}"/>
    <cellStyle name="Примечание 24 2 2" xfId="59548" xr:uid="{00000000-0005-0000-0000-0000EDE80000}"/>
    <cellStyle name="Примечание 24 2 2 2" xfId="59549" xr:uid="{00000000-0005-0000-0000-0000EEE80000}"/>
    <cellStyle name="Примечание 24 2 2 2 2" xfId="59550" xr:uid="{00000000-0005-0000-0000-0000EFE80000}"/>
    <cellStyle name="Примечание 24 2 2 2 2 2" xfId="59551" xr:uid="{00000000-0005-0000-0000-0000F0E80000}"/>
    <cellStyle name="Примечание 24 2 2 2 3" xfId="59552" xr:uid="{00000000-0005-0000-0000-0000F1E80000}"/>
    <cellStyle name="Примечание 24 2 2 2 3 2" xfId="59553" xr:uid="{00000000-0005-0000-0000-0000F2E80000}"/>
    <cellStyle name="Примечание 24 2 2 2 3 3" xfId="59554" xr:uid="{00000000-0005-0000-0000-0000F3E80000}"/>
    <cellStyle name="Примечание 24 2 2 2 4" xfId="59555" xr:uid="{00000000-0005-0000-0000-0000F4E80000}"/>
    <cellStyle name="Примечание 24 2 2 2 4 2" xfId="59556" xr:uid="{00000000-0005-0000-0000-0000F5E80000}"/>
    <cellStyle name="Примечание 24 2 2 2 4 3" xfId="59557" xr:uid="{00000000-0005-0000-0000-0000F6E80000}"/>
    <cellStyle name="Примечание 24 2 2 2 5" xfId="59558" xr:uid="{00000000-0005-0000-0000-0000F7E80000}"/>
    <cellStyle name="Примечание 24 2 2 2 5 2" xfId="59559" xr:uid="{00000000-0005-0000-0000-0000F8E80000}"/>
    <cellStyle name="Примечание 24 2 2 2 5 3" xfId="59560" xr:uid="{00000000-0005-0000-0000-0000F9E80000}"/>
    <cellStyle name="Примечание 24 2 2 2 6" xfId="59561" xr:uid="{00000000-0005-0000-0000-0000FAE80000}"/>
    <cellStyle name="Примечание 24 2 2 2 7" xfId="59562" xr:uid="{00000000-0005-0000-0000-0000FBE80000}"/>
    <cellStyle name="Примечание 24 2 2 3" xfId="59563" xr:uid="{00000000-0005-0000-0000-0000FCE80000}"/>
    <cellStyle name="Примечание 24 2 2 3 2" xfId="59564" xr:uid="{00000000-0005-0000-0000-0000FDE80000}"/>
    <cellStyle name="Примечание 24 2 2 4" xfId="59565" xr:uid="{00000000-0005-0000-0000-0000FEE80000}"/>
    <cellStyle name="Примечание 24 2 2 4 2" xfId="59566" xr:uid="{00000000-0005-0000-0000-0000FFE80000}"/>
    <cellStyle name="Примечание 24 2 2 4 3" xfId="59567" xr:uid="{00000000-0005-0000-0000-000000E90000}"/>
    <cellStyle name="Примечание 24 2 2 5" xfId="59568" xr:uid="{00000000-0005-0000-0000-000001E90000}"/>
    <cellStyle name="Примечание 24 2 2 5 2" xfId="59569" xr:uid="{00000000-0005-0000-0000-000002E90000}"/>
    <cellStyle name="Примечание 24 2 2 5 3" xfId="59570" xr:uid="{00000000-0005-0000-0000-000003E90000}"/>
    <cellStyle name="Примечание 24 2 2 6" xfId="59571" xr:uid="{00000000-0005-0000-0000-000004E90000}"/>
    <cellStyle name="Примечание 24 2 2 7" xfId="59572" xr:uid="{00000000-0005-0000-0000-000005E90000}"/>
    <cellStyle name="Примечание 24 2 3" xfId="59573" xr:uid="{00000000-0005-0000-0000-000006E90000}"/>
    <cellStyle name="Примечание 24 2 3 2" xfId="59574" xr:uid="{00000000-0005-0000-0000-000007E90000}"/>
    <cellStyle name="Примечание 24 2 3 2 2" xfId="59575" xr:uid="{00000000-0005-0000-0000-000008E90000}"/>
    <cellStyle name="Примечание 24 2 3 3" xfId="59576" xr:uid="{00000000-0005-0000-0000-000009E90000}"/>
    <cellStyle name="Примечание 24 2 3 3 2" xfId="59577" xr:uid="{00000000-0005-0000-0000-00000AE90000}"/>
    <cellStyle name="Примечание 24 2 3 3 3" xfId="59578" xr:uid="{00000000-0005-0000-0000-00000BE90000}"/>
    <cellStyle name="Примечание 24 2 3 4" xfId="59579" xr:uid="{00000000-0005-0000-0000-00000CE90000}"/>
    <cellStyle name="Примечание 24 2 3 4 2" xfId="59580" xr:uid="{00000000-0005-0000-0000-00000DE90000}"/>
    <cellStyle name="Примечание 24 2 3 4 3" xfId="59581" xr:uid="{00000000-0005-0000-0000-00000EE90000}"/>
    <cellStyle name="Примечание 24 2 3 5" xfId="59582" xr:uid="{00000000-0005-0000-0000-00000FE90000}"/>
    <cellStyle name="Примечание 24 2 3 5 2" xfId="59583" xr:uid="{00000000-0005-0000-0000-000010E90000}"/>
    <cellStyle name="Примечание 24 2 3 5 3" xfId="59584" xr:uid="{00000000-0005-0000-0000-000011E90000}"/>
    <cellStyle name="Примечание 24 2 3 6" xfId="59585" xr:uid="{00000000-0005-0000-0000-000012E90000}"/>
    <cellStyle name="Примечание 24 2 3 7" xfId="59586" xr:uid="{00000000-0005-0000-0000-000013E90000}"/>
    <cellStyle name="Примечание 24 2 4" xfId="59587" xr:uid="{00000000-0005-0000-0000-000014E90000}"/>
    <cellStyle name="Примечание 24 2 4 2" xfId="59588" xr:uid="{00000000-0005-0000-0000-000015E90000}"/>
    <cellStyle name="Примечание 24 2 4 2 2" xfId="59589" xr:uid="{00000000-0005-0000-0000-000016E90000}"/>
    <cellStyle name="Примечание 24 2 4 3" xfId="59590" xr:uid="{00000000-0005-0000-0000-000017E90000}"/>
    <cellStyle name="Примечание 24 2 4 3 2" xfId="59591" xr:uid="{00000000-0005-0000-0000-000018E90000}"/>
    <cellStyle name="Примечание 24 2 4 3 3" xfId="59592" xr:uid="{00000000-0005-0000-0000-000019E90000}"/>
    <cellStyle name="Примечание 24 2 4 4" xfId="59593" xr:uid="{00000000-0005-0000-0000-00001AE90000}"/>
    <cellStyle name="Примечание 24 2 4 4 2" xfId="59594" xr:uid="{00000000-0005-0000-0000-00001BE90000}"/>
    <cellStyle name="Примечание 24 2 4 4 3" xfId="59595" xr:uid="{00000000-0005-0000-0000-00001CE90000}"/>
    <cellStyle name="Примечание 24 2 4 5" xfId="59596" xr:uid="{00000000-0005-0000-0000-00001DE90000}"/>
    <cellStyle name="Примечание 24 2 4 5 2" xfId="59597" xr:uid="{00000000-0005-0000-0000-00001EE90000}"/>
    <cellStyle name="Примечание 24 2 4 5 3" xfId="59598" xr:uid="{00000000-0005-0000-0000-00001FE90000}"/>
    <cellStyle name="Примечание 24 2 4 6" xfId="59599" xr:uid="{00000000-0005-0000-0000-000020E90000}"/>
    <cellStyle name="Примечание 24 2 4 7" xfId="59600" xr:uid="{00000000-0005-0000-0000-000021E90000}"/>
    <cellStyle name="Примечание 24 2 5" xfId="59601" xr:uid="{00000000-0005-0000-0000-000022E90000}"/>
    <cellStyle name="Примечание 24 2 5 2" xfId="59602" xr:uid="{00000000-0005-0000-0000-000023E90000}"/>
    <cellStyle name="Примечание 24 2 6" xfId="59603" xr:uid="{00000000-0005-0000-0000-000024E90000}"/>
    <cellStyle name="Примечание 24 2 6 2" xfId="59604" xr:uid="{00000000-0005-0000-0000-000025E90000}"/>
    <cellStyle name="Примечание 24 2 6 3" xfId="59605" xr:uid="{00000000-0005-0000-0000-000026E90000}"/>
    <cellStyle name="Примечание 24 2 7" xfId="59606" xr:uid="{00000000-0005-0000-0000-000027E90000}"/>
    <cellStyle name="Примечание 24 2 7 2" xfId="59607" xr:uid="{00000000-0005-0000-0000-000028E90000}"/>
    <cellStyle name="Примечание 24 2 7 3" xfId="59608" xr:uid="{00000000-0005-0000-0000-000029E90000}"/>
    <cellStyle name="Примечание 24 3" xfId="59609" xr:uid="{00000000-0005-0000-0000-00002AE90000}"/>
    <cellStyle name="Примечание 24 3 2" xfId="59610" xr:uid="{00000000-0005-0000-0000-00002BE90000}"/>
    <cellStyle name="Примечание 24 3 2 2" xfId="59611" xr:uid="{00000000-0005-0000-0000-00002CE90000}"/>
    <cellStyle name="Примечание 24 3 2 2 2" xfId="59612" xr:uid="{00000000-0005-0000-0000-00002DE90000}"/>
    <cellStyle name="Примечание 24 3 2 3" xfId="59613" xr:uid="{00000000-0005-0000-0000-00002EE90000}"/>
    <cellStyle name="Примечание 24 3 2 3 2" xfId="59614" xr:uid="{00000000-0005-0000-0000-00002FE90000}"/>
    <cellStyle name="Примечание 24 3 2 3 3" xfId="59615" xr:uid="{00000000-0005-0000-0000-000030E90000}"/>
    <cellStyle name="Примечание 24 3 2 4" xfId="59616" xr:uid="{00000000-0005-0000-0000-000031E90000}"/>
    <cellStyle name="Примечание 24 3 2 4 2" xfId="59617" xr:uid="{00000000-0005-0000-0000-000032E90000}"/>
    <cellStyle name="Примечание 24 3 2 4 3" xfId="59618" xr:uid="{00000000-0005-0000-0000-000033E90000}"/>
    <cellStyle name="Примечание 24 3 2 5" xfId="59619" xr:uid="{00000000-0005-0000-0000-000034E90000}"/>
    <cellStyle name="Примечание 24 3 2 5 2" xfId="59620" xr:uid="{00000000-0005-0000-0000-000035E90000}"/>
    <cellStyle name="Примечание 24 3 2 5 3" xfId="59621" xr:uid="{00000000-0005-0000-0000-000036E90000}"/>
    <cellStyle name="Примечание 24 3 2 6" xfId="59622" xr:uid="{00000000-0005-0000-0000-000037E90000}"/>
    <cellStyle name="Примечание 24 3 2 7" xfId="59623" xr:uid="{00000000-0005-0000-0000-000038E90000}"/>
    <cellStyle name="Примечание 24 3 3" xfId="59624" xr:uid="{00000000-0005-0000-0000-000039E90000}"/>
    <cellStyle name="Примечание 24 3 3 2" xfId="59625" xr:uid="{00000000-0005-0000-0000-00003AE90000}"/>
    <cellStyle name="Примечание 24 3 4" xfId="59626" xr:uid="{00000000-0005-0000-0000-00003BE90000}"/>
    <cellStyle name="Примечание 24 3 4 2" xfId="59627" xr:uid="{00000000-0005-0000-0000-00003CE90000}"/>
    <cellStyle name="Примечание 24 3 4 3" xfId="59628" xr:uid="{00000000-0005-0000-0000-00003DE90000}"/>
    <cellStyle name="Примечание 24 3 5" xfId="59629" xr:uid="{00000000-0005-0000-0000-00003EE90000}"/>
    <cellStyle name="Примечание 24 3 5 2" xfId="59630" xr:uid="{00000000-0005-0000-0000-00003FE90000}"/>
    <cellStyle name="Примечание 24 3 5 3" xfId="59631" xr:uid="{00000000-0005-0000-0000-000040E90000}"/>
    <cellStyle name="Примечание 24 3 6" xfId="59632" xr:uid="{00000000-0005-0000-0000-000041E90000}"/>
    <cellStyle name="Примечание 24 3 7" xfId="59633" xr:uid="{00000000-0005-0000-0000-000042E90000}"/>
    <cellStyle name="Примечание 24 4" xfId="59634" xr:uid="{00000000-0005-0000-0000-000043E90000}"/>
    <cellStyle name="Примечание 24 4 2" xfId="59635" xr:uid="{00000000-0005-0000-0000-000044E90000}"/>
    <cellStyle name="Примечание 24 4 2 2" xfId="59636" xr:uid="{00000000-0005-0000-0000-000045E90000}"/>
    <cellStyle name="Примечание 24 4 3" xfId="59637" xr:uid="{00000000-0005-0000-0000-000046E90000}"/>
    <cellStyle name="Примечание 24 4 3 2" xfId="59638" xr:uid="{00000000-0005-0000-0000-000047E90000}"/>
    <cellStyle name="Примечание 24 4 3 3" xfId="59639" xr:uid="{00000000-0005-0000-0000-000048E90000}"/>
    <cellStyle name="Примечание 24 4 4" xfId="59640" xr:uid="{00000000-0005-0000-0000-000049E90000}"/>
    <cellStyle name="Примечание 24 4 4 2" xfId="59641" xr:uid="{00000000-0005-0000-0000-00004AE90000}"/>
    <cellStyle name="Примечание 24 4 4 3" xfId="59642" xr:uid="{00000000-0005-0000-0000-00004BE90000}"/>
    <cellStyle name="Примечание 24 4 5" xfId="59643" xr:uid="{00000000-0005-0000-0000-00004CE90000}"/>
    <cellStyle name="Примечание 24 4 5 2" xfId="59644" xr:uid="{00000000-0005-0000-0000-00004DE90000}"/>
    <cellStyle name="Примечание 24 4 5 3" xfId="59645" xr:uid="{00000000-0005-0000-0000-00004EE90000}"/>
    <cellStyle name="Примечание 24 4 6" xfId="59646" xr:uid="{00000000-0005-0000-0000-00004FE90000}"/>
    <cellStyle name="Примечание 24 4 7" xfId="59647" xr:uid="{00000000-0005-0000-0000-000050E90000}"/>
    <cellStyle name="Примечание 24 5" xfId="59648" xr:uid="{00000000-0005-0000-0000-000051E90000}"/>
    <cellStyle name="Примечание 24 5 2" xfId="59649" xr:uid="{00000000-0005-0000-0000-000052E90000}"/>
    <cellStyle name="Примечание 24 5 2 2" xfId="59650" xr:uid="{00000000-0005-0000-0000-000053E90000}"/>
    <cellStyle name="Примечание 24 5 3" xfId="59651" xr:uid="{00000000-0005-0000-0000-000054E90000}"/>
    <cellStyle name="Примечание 24 5 3 2" xfId="59652" xr:uid="{00000000-0005-0000-0000-000055E90000}"/>
    <cellStyle name="Примечание 24 5 3 3" xfId="59653" xr:uid="{00000000-0005-0000-0000-000056E90000}"/>
    <cellStyle name="Примечание 24 5 4" xfId="59654" xr:uid="{00000000-0005-0000-0000-000057E90000}"/>
    <cellStyle name="Примечание 24 5 4 2" xfId="59655" xr:uid="{00000000-0005-0000-0000-000058E90000}"/>
    <cellStyle name="Примечание 24 5 4 3" xfId="59656" xr:uid="{00000000-0005-0000-0000-000059E90000}"/>
    <cellStyle name="Примечание 24 5 5" xfId="59657" xr:uid="{00000000-0005-0000-0000-00005AE90000}"/>
    <cellStyle name="Примечание 24 5 5 2" xfId="59658" xr:uid="{00000000-0005-0000-0000-00005BE90000}"/>
    <cellStyle name="Примечание 24 5 5 3" xfId="59659" xr:uid="{00000000-0005-0000-0000-00005CE90000}"/>
    <cellStyle name="Примечание 24 5 6" xfId="59660" xr:uid="{00000000-0005-0000-0000-00005DE90000}"/>
    <cellStyle name="Примечание 24 5 7" xfId="59661" xr:uid="{00000000-0005-0000-0000-00005EE90000}"/>
    <cellStyle name="Примечание 24 6" xfId="59662" xr:uid="{00000000-0005-0000-0000-00005FE90000}"/>
    <cellStyle name="Примечание 24 6 2" xfId="59663" xr:uid="{00000000-0005-0000-0000-000060E90000}"/>
    <cellStyle name="Примечание 24 7" xfId="59664" xr:uid="{00000000-0005-0000-0000-000061E90000}"/>
    <cellStyle name="Примечание 24 7 2" xfId="59665" xr:uid="{00000000-0005-0000-0000-000062E90000}"/>
    <cellStyle name="Примечание 24 7 3" xfId="59666" xr:uid="{00000000-0005-0000-0000-000063E90000}"/>
    <cellStyle name="Примечание 24 8" xfId="59667" xr:uid="{00000000-0005-0000-0000-000064E90000}"/>
    <cellStyle name="Примечание 24 8 2" xfId="59668" xr:uid="{00000000-0005-0000-0000-000065E90000}"/>
    <cellStyle name="Примечание 24 8 3" xfId="59669" xr:uid="{00000000-0005-0000-0000-000066E90000}"/>
    <cellStyle name="Примечание 25" xfId="59670" xr:uid="{00000000-0005-0000-0000-000067E90000}"/>
    <cellStyle name="Примечание 25 2" xfId="59671" xr:uid="{00000000-0005-0000-0000-000068E90000}"/>
    <cellStyle name="Примечание 25 2 2" xfId="59672" xr:uid="{00000000-0005-0000-0000-000069E90000}"/>
    <cellStyle name="Примечание 25 2 2 2" xfId="59673" xr:uid="{00000000-0005-0000-0000-00006AE90000}"/>
    <cellStyle name="Примечание 25 2 2 2 2" xfId="59674" xr:uid="{00000000-0005-0000-0000-00006BE90000}"/>
    <cellStyle name="Примечание 25 2 2 3" xfId="59675" xr:uid="{00000000-0005-0000-0000-00006CE90000}"/>
    <cellStyle name="Примечание 25 2 2 3 2" xfId="59676" xr:uid="{00000000-0005-0000-0000-00006DE90000}"/>
    <cellStyle name="Примечание 25 2 2 3 3" xfId="59677" xr:uid="{00000000-0005-0000-0000-00006EE90000}"/>
    <cellStyle name="Примечание 25 2 2 4" xfId="59678" xr:uid="{00000000-0005-0000-0000-00006FE90000}"/>
    <cellStyle name="Примечание 25 2 2 4 2" xfId="59679" xr:uid="{00000000-0005-0000-0000-000070E90000}"/>
    <cellStyle name="Примечание 25 2 2 4 3" xfId="59680" xr:uid="{00000000-0005-0000-0000-000071E90000}"/>
    <cellStyle name="Примечание 25 2 2 5" xfId="59681" xr:uid="{00000000-0005-0000-0000-000072E90000}"/>
    <cellStyle name="Примечание 25 2 2 5 2" xfId="59682" xr:uid="{00000000-0005-0000-0000-000073E90000}"/>
    <cellStyle name="Примечание 25 2 2 5 3" xfId="59683" xr:uid="{00000000-0005-0000-0000-000074E90000}"/>
    <cellStyle name="Примечание 25 2 2 6" xfId="59684" xr:uid="{00000000-0005-0000-0000-000075E90000}"/>
    <cellStyle name="Примечание 25 2 2 7" xfId="59685" xr:uid="{00000000-0005-0000-0000-000076E90000}"/>
    <cellStyle name="Примечание 25 2 3" xfId="59686" xr:uid="{00000000-0005-0000-0000-000077E90000}"/>
    <cellStyle name="Примечание 25 2 3 2" xfId="59687" xr:uid="{00000000-0005-0000-0000-000078E90000}"/>
    <cellStyle name="Примечание 25 2 4" xfId="59688" xr:uid="{00000000-0005-0000-0000-000079E90000}"/>
    <cellStyle name="Примечание 25 2 4 2" xfId="59689" xr:uid="{00000000-0005-0000-0000-00007AE90000}"/>
    <cellStyle name="Примечание 25 2 4 3" xfId="59690" xr:uid="{00000000-0005-0000-0000-00007BE90000}"/>
    <cellStyle name="Примечание 25 2 5" xfId="59691" xr:uid="{00000000-0005-0000-0000-00007CE90000}"/>
    <cellStyle name="Примечание 25 2 5 2" xfId="59692" xr:uid="{00000000-0005-0000-0000-00007DE90000}"/>
    <cellStyle name="Примечание 25 2 5 3" xfId="59693" xr:uid="{00000000-0005-0000-0000-00007EE90000}"/>
    <cellStyle name="Примечание 25 2 6" xfId="59694" xr:uid="{00000000-0005-0000-0000-00007FE90000}"/>
    <cellStyle name="Примечание 25 2 7" xfId="59695" xr:uid="{00000000-0005-0000-0000-000080E90000}"/>
    <cellStyle name="Примечание 25 3" xfId="59696" xr:uid="{00000000-0005-0000-0000-000081E90000}"/>
    <cellStyle name="Примечание 25 3 2" xfId="59697" xr:uid="{00000000-0005-0000-0000-000082E90000}"/>
    <cellStyle name="Примечание 25 3 2 2" xfId="59698" xr:uid="{00000000-0005-0000-0000-000083E90000}"/>
    <cellStyle name="Примечание 25 3 3" xfId="59699" xr:uid="{00000000-0005-0000-0000-000084E90000}"/>
    <cellStyle name="Примечание 25 3 3 2" xfId="59700" xr:uid="{00000000-0005-0000-0000-000085E90000}"/>
    <cellStyle name="Примечание 25 3 3 3" xfId="59701" xr:uid="{00000000-0005-0000-0000-000086E90000}"/>
    <cellStyle name="Примечание 25 3 4" xfId="59702" xr:uid="{00000000-0005-0000-0000-000087E90000}"/>
    <cellStyle name="Примечание 25 3 4 2" xfId="59703" xr:uid="{00000000-0005-0000-0000-000088E90000}"/>
    <cellStyle name="Примечание 25 3 4 3" xfId="59704" xr:uid="{00000000-0005-0000-0000-000089E90000}"/>
    <cellStyle name="Примечание 25 3 5" xfId="59705" xr:uid="{00000000-0005-0000-0000-00008AE90000}"/>
    <cellStyle name="Примечание 25 3 5 2" xfId="59706" xr:uid="{00000000-0005-0000-0000-00008BE90000}"/>
    <cellStyle name="Примечание 25 3 5 3" xfId="59707" xr:uid="{00000000-0005-0000-0000-00008CE90000}"/>
    <cellStyle name="Примечание 25 3 6" xfId="59708" xr:uid="{00000000-0005-0000-0000-00008DE90000}"/>
    <cellStyle name="Примечание 25 3 7" xfId="59709" xr:uid="{00000000-0005-0000-0000-00008EE90000}"/>
    <cellStyle name="Примечание 25 4" xfId="59710" xr:uid="{00000000-0005-0000-0000-00008FE90000}"/>
    <cellStyle name="Примечание 25 4 2" xfId="59711" xr:uid="{00000000-0005-0000-0000-000090E90000}"/>
    <cellStyle name="Примечание 25 4 2 2" xfId="59712" xr:uid="{00000000-0005-0000-0000-000091E90000}"/>
    <cellStyle name="Примечание 25 4 3" xfId="59713" xr:uid="{00000000-0005-0000-0000-000092E90000}"/>
    <cellStyle name="Примечание 25 4 3 2" xfId="59714" xr:uid="{00000000-0005-0000-0000-000093E90000}"/>
    <cellStyle name="Примечание 25 4 3 3" xfId="59715" xr:uid="{00000000-0005-0000-0000-000094E90000}"/>
    <cellStyle name="Примечание 25 4 4" xfId="59716" xr:uid="{00000000-0005-0000-0000-000095E90000}"/>
    <cellStyle name="Примечание 25 4 4 2" xfId="59717" xr:uid="{00000000-0005-0000-0000-000096E90000}"/>
    <cellStyle name="Примечание 25 4 4 3" xfId="59718" xr:uid="{00000000-0005-0000-0000-000097E90000}"/>
    <cellStyle name="Примечание 25 4 5" xfId="59719" xr:uid="{00000000-0005-0000-0000-000098E90000}"/>
    <cellStyle name="Примечание 25 4 5 2" xfId="59720" xr:uid="{00000000-0005-0000-0000-000099E90000}"/>
    <cellStyle name="Примечание 25 4 5 3" xfId="59721" xr:uid="{00000000-0005-0000-0000-00009AE90000}"/>
    <cellStyle name="Примечание 25 4 6" xfId="59722" xr:uid="{00000000-0005-0000-0000-00009BE90000}"/>
    <cellStyle name="Примечание 25 4 7" xfId="59723" xr:uid="{00000000-0005-0000-0000-00009CE90000}"/>
    <cellStyle name="Примечание 25 5" xfId="59724" xr:uid="{00000000-0005-0000-0000-00009DE90000}"/>
    <cellStyle name="Примечание 25 5 2" xfId="59725" xr:uid="{00000000-0005-0000-0000-00009EE90000}"/>
    <cellStyle name="Примечание 25 6" xfId="59726" xr:uid="{00000000-0005-0000-0000-00009FE90000}"/>
    <cellStyle name="Примечание 25 6 2" xfId="59727" xr:uid="{00000000-0005-0000-0000-0000A0E90000}"/>
    <cellStyle name="Примечание 25 6 3" xfId="59728" xr:uid="{00000000-0005-0000-0000-0000A1E90000}"/>
    <cellStyle name="Примечание 25 7" xfId="59729" xr:uid="{00000000-0005-0000-0000-0000A2E90000}"/>
    <cellStyle name="Примечание 25 7 2" xfId="59730" xr:uid="{00000000-0005-0000-0000-0000A3E90000}"/>
    <cellStyle name="Примечание 25 7 3" xfId="59731" xr:uid="{00000000-0005-0000-0000-0000A4E90000}"/>
    <cellStyle name="Примечание 26" xfId="59732" xr:uid="{00000000-0005-0000-0000-0000A5E90000}"/>
    <cellStyle name="Примечание 26 2" xfId="59733" xr:uid="{00000000-0005-0000-0000-0000A6E90000}"/>
    <cellStyle name="Примечание 26 2 2" xfId="59734" xr:uid="{00000000-0005-0000-0000-0000A7E90000}"/>
    <cellStyle name="Примечание 26 2 2 2" xfId="59735" xr:uid="{00000000-0005-0000-0000-0000A8E90000}"/>
    <cellStyle name="Примечание 26 2 2 2 2" xfId="59736" xr:uid="{00000000-0005-0000-0000-0000A9E90000}"/>
    <cellStyle name="Примечание 26 2 2 3" xfId="59737" xr:uid="{00000000-0005-0000-0000-0000AAE90000}"/>
    <cellStyle name="Примечание 26 2 2 3 2" xfId="59738" xr:uid="{00000000-0005-0000-0000-0000ABE90000}"/>
    <cellStyle name="Примечание 26 2 2 3 3" xfId="59739" xr:uid="{00000000-0005-0000-0000-0000ACE90000}"/>
    <cellStyle name="Примечание 26 2 2 4" xfId="59740" xr:uid="{00000000-0005-0000-0000-0000ADE90000}"/>
    <cellStyle name="Примечание 26 2 2 4 2" xfId="59741" xr:uid="{00000000-0005-0000-0000-0000AEE90000}"/>
    <cellStyle name="Примечание 26 2 2 4 3" xfId="59742" xr:uid="{00000000-0005-0000-0000-0000AFE90000}"/>
    <cellStyle name="Примечание 26 2 2 5" xfId="59743" xr:uid="{00000000-0005-0000-0000-0000B0E90000}"/>
    <cellStyle name="Примечание 26 2 2 5 2" xfId="59744" xr:uid="{00000000-0005-0000-0000-0000B1E90000}"/>
    <cellStyle name="Примечание 26 2 2 5 3" xfId="59745" xr:uid="{00000000-0005-0000-0000-0000B2E90000}"/>
    <cellStyle name="Примечание 26 2 2 6" xfId="59746" xr:uid="{00000000-0005-0000-0000-0000B3E90000}"/>
    <cellStyle name="Примечание 26 2 2 7" xfId="59747" xr:uid="{00000000-0005-0000-0000-0000B4E90000}"/>
    <cellStyle name="Примечание 26 2 3" xfId="59748" xr:uid="{00000000-0005-0000-0000-0000B5E90000}"/>
    <cellStyle name="Примечание 26 2 3 2" xfId="59749" xr:uid="{00000000-0005-0000-0000-0000B6E90000}"/>
    <cellStyle name="Примечание 26 2 4" xfId="59750" xr:uid="{00000000-0005-0000-0000-0000B7E90000}"/>
    <cellStyle name="Примечание 26 2 4 2" xfId="59751" xr:uid="{00000000-0005-0000-0000-0000B8E90000}"/>
    <cellStyle name="Примечание 26 2 4 3" xfId="59752" xr:uid="{00000000-0005-0000-0000-0000B9E90000}"/>
    <cellStyle name="Примечание 26 2 5" xfId="59753" xr:uid="{00000000-0005-0000-0000-0000BAE90000}"/>
    <cellStyle name="Примечание 26 2 5 2" xfId="59754" xr:uid="{00000000-0005-0000-0000-0000BBE90000}"/>
    <cellStyle name="Примечание 26 2 5 3" xfId="59755" xr:uid="{00000000-0005-0000-0000-0000BCE90000}"/>
    <cellStyle name="Примечание 26 2 6" xfId="59756" xr:uid="{00000000-0005-0000-0000-0000BDE90000}"/>
    <cellStyle name="Примечание 26 2 7" xfId="59757" xr:uid="{00000000-0005-0000-0000-0000BEE90000}"/>
    <cellStyle name="Примечание 26 3" xfId="59758" xr:uid="{00000000-0005-0000-0000-0000BFE90000}"/>
    <cellStyle name="Примечание 26 3 2" xfId="59759" xr:uid="{00000000-0005-0000-0000-0000C0E90000}"/>
    <cellStyle name="Примечание 26 3 2 2" xfId="59760" xr:uid="{00000000-0005-0000-0000-0000C1E90000}"/>
    <cellStyle name="Примечание 26 3 3" xfId="59761" xr:uid="{00000000-0005-0000-0000-0000C2E90000}"/>
    <cellStyle name="Примечание 26 3 3 2" xfId="59762" xr:uid="{00000000-0005-0000-0000-0000C3E90000}"/>
    <cellStyle name="Примечание 26 3 3 3" xfId="59763" xr:uid="{00000000-0005-0000-0000-0000C4E90000}"/>
    <cellStyle name="Примечание 26 3 4" xfId="59764" xr:uid="{00000000-0005-0000-0000-0000C5E90000}"/>
    <cellStyle name="Примечание 26 3 4 2" xfId="59765" xr:uid="{00000000-0005-0000-0000-0000C6E90000}"/>
    <cellStyle name="Примечание 26 3 4 3" xfId="59766" xr:uid="{00000000-0005-0000-0000-0000C7E90000}"/>
    <cellStyle name="Примечание 26 3 5" xfId="59767" xr:uid="{00000000-0005-0000-0000-0000C8E90000}"/>
    <cellStyle name="Примечание 26 3 5 2" xfId="59768" xr:uid="{00000000-0005-0000-0000-0000C9E90000}"/>
    <cellStyle name="Примечание 26 3 5 3" xfId="59769" xr:uid="{00000000-0005-0000-0000-0000CAE90000}"/>
    <cellStyle name="Примечание 26 3 6" xfId="59770" xr:uid="{00000000-0005-0000-0000-0000CBE90000}"/>
    <cellStyle name="Примечание 26 3 7" xfId="59771" xr:uid="{00000000-0005-0000-0000-0000CCE90000}"/>
    <cellStyle name="Примечание 26 4" xfId="59772" xr:uid="{00000000-0005-0000-0000-0000CDE90000}"/>
    <cellStyle name="Примечание 26 4 2" xfId="59773" xr:uid="{00000000-0005-0000-0000-0000CEE90000}"/>
    <cellStyle name="Примечание 26 4 2 2" xfId="59774" xr:uid="{00000000-0005-0000-0000-0000CFE90000}"/>
    <cellStyle name="Примечание 26 4 3" xfId="59775" xr:uid="{00000000-0005-0000-0000-0000D0E90000}"/>
    <cellStyle name="Примечание 26 4 3 2" xfId="59776" xr:uid="{00000000-0005-0000-0000-0000D1E90000}"/>
    <cellStyle name="Примечание 26 4 3 3" xfId="59777" xr:uid="{00000000-0005-0000-0000-0000D2E90000}"/>
    <cellStyle name="Примечание 26 4 4" xfId="59778" xr:uid="{00000000-0005-0000-0000-0000D3E90000}"/>
    <cellStyle name="Примечание 26 4 4 2" xfId="59779" xr:uid="{00000000-0005-0000-0000-0000D4E90000}"/>
    <cellStyle name="Примечание 26 4 4 3" xfId="59780" xr:uid="{00000000-0005-0000-0000-0000D5E90000}"/>
    <cellStyle name="Примечание 26 4 5" xfId="59781" xr:uid="{00000000-0005-0000-0000-0000D6E90000}"/>
    <cellStyle name="Примечание 26 4 5 2" xfId="59782" xr:uid="{00000000-0005-0000-0000-0000D7E90000}"/>
    <cellStyle name="Примечание 26 4 5 3" xfId="59783" xr:uid="{00000000-0005-0000-0000-0000D8E90000}"/>
    <cellStyle name="Примечание 26 4 6" xfId="59784" xr:uid="{00000000-0005-0000-0000-0000D9E90000}"/>
    <cellStyle name="Примечание 26 4 7" xfId="59785" xr:uid="{00000000-0005-0000-0000-0000DAE90000}"/>
    <cellStyle name="Примечание 26 5" xfId="59786" xr:uid="{00000000-0005-0000-0000-0000DBE90000}"/>
    <cellStyle name="Примечание 26 5 2" xfId="59787" xr:uid="{00000000-0005-0000-0000-0000DCE90000}"/>
    <cellStyle name="Примечание 26 6" xfId="59788" xr:uid="{00000000-0005-0000-0000-0000DDE90000}"/>
    <cellStyle name="Примечание 26 6 2" xfId="59789" xr:uid="{00000000-0005-0000-0000-0000DEE90000}"/>
    <cellStyle name="Примечание 26 6 3" xfId="59790" xr:uid="{00000000-0005-0000-0000-0000DFE90000}"/>
    <cellStyle name="Примечание 26 7" xfId="59791" xr:uid="{00000000-0005-0000-0000-0000E0E90000}"/>
    <cellStyle name="Примечание 26 7 2" xfId="59792" xr:uid="{00000000-0005-0000-0000-0000E1E90000}"/>
    <cellStyle name="Примечание 26 7 3" xfId="59793" xr:uid="{00000000-0005-0000-0000-0000E2E90000}"/>
    <cellStyle name="Примечание 27" xfId="59794" xr:uid="{00000000-0005-0000-0000-0000E3E90000}"/>
    <cellStyle name="Примечание 27 2" xfId="59795" xr:uid="{00000000-0005-0000-0000-0000E4E90000}"/>
    <cellStyle name="Примечание 27 2 2" xfId="59796" xr:uid="{00000000-0005-0000-0000-0000E5E90000}"/>
    <cellStyle name="Примечание 27 2 2 2" xfId="59797" xr:uid="{00000000-0005-0000-0000-0000E6E90000}"/>
    <cellStyle name="Примечание 27 2 2 2 2" xfId="59798" xr:uid="{00000000-0005-0000-0000-0000E7E90000}"/>
    <cellStyle name="Примечание 27 2 2 3" xfId="59799" xr:uid="{00000000-0005-0000-0000-0000E8E90000}"/>
    <cellStyle name="Примечание 27 2 2 3 2" xfId="59800" xr:uid="{00000000-0005-0000-0000-0000E9E90000}"/>
    <cellStyle name="Примечание 27 2 2 3 3" xfId="59801" xr:uid="{00000000-0005-0000-0000-0000EAE90000}"/>
    <cellStyle name="Примечание 27 2 2 4" xfId="59802" xr:uid="{00000000-0005-0000-0000-0000EBE90000}"/>
    <cellStyle name="Примечание 27 2 2 4 2" xfId="59803" xr:uid="{00000000-0005-0000-0000-0000ECE90000}"/>
    <cellStyle name="Примечание 27 2 2 4 3" xfId="59804" xr:uid="{00000000-0005-0000-0000-0000EDE90000}"/>
    <cellStyle name="Примечание 27 2 2 5" xfId="59805" xr:uid="{00000000-0005-0000-0000-0000EEE90000}"/>
    <cellStyle name="Примечание 27 2 2 5 2" xfId="59806" xr:uid="{00000000-0005-0000-0000-0000EFE90000}"/>
    <cellStyle name="Примечание 27 2 2 5 3" xfId="59807" xr:uid="{00000000-0005-0000-0000-0000F0E90000}"/>
    <cellStyle name="Примечание 27 2 2 6" xfId="59808" xr:uid="{00000000-0005-0000-0000-0000F1E90000}"/>
    <cellStyle name="Примечание 27 2 2 7" xfId="59809" xr:uid="{00000000-0005-0000-0000-0000F2E90000}"/>
    <cellStyle name="Примечание 27 2 3" xfId="59810" xr:uid="{00000000-0005-0000-0000-0000F3E90000}"/>
    <cellStyle name="Примечание 27 2 3 2" xfId="59811" xr:uid="{00000000-0005-0000-0000-0000F4E90000}"/>
    <cellStyle name="Примечание 27 2 4" xfId="59812" xr:uid="{00000000-0005-0000-0000-0000F5E90000}"/>
    <cellStyle name="Примечание 27 2 4 2" xfId="59813" xr:uid="{00000000-0005-0000-0000-0000F6E90000}"/>
    <cellStyle name="Примечание 27 2 4 3" xfId="59814" xr:uid="{00000000-0005-0000-0000-0000F7E90000}"/>
    <cellStyle name="Примечание 27 2 5" xfId="59815" xr:uid="{00000000-0005-0000-0000-0000F8E90000}"/>
    <cellStyle name="Примечание 27 2 5 2" xfId="59816" xr:uid="{00000000-0005-0000-0000-0000F9E90000}"/>
    <cellStyle name="Примечание 27 2 5 3" xfId="59817" xr:uid="{00000000-0005-0000-0000-0000FAE90000}"/>
    <cellStyle name="Примечание 27 2 6" xfId="59818" xr:uid="{00000000-0005-0000-0000-0000FBE90000}"/>
    <cellStyle name="Примечание 27 2 7" xfId="59819" xr:uid="{00000000-0005-0000-0000-0000FCE90000}"/>
    <cellStyle name="Примечание 27 3" xfId="59820" xr:uid="{00000000-0005-0000-0000-0000FDE90000}"/>
    <cellStyle name="Примечание 27 3 2" xfId="59821" xr:uid="{00000000-0005-0000-0000-0000FEE90000}"/>
    <cellStyle name="Примечание 27 3 2 2" xfId="59822" xr:uid="{00000000-0005-0000-0000-0000FFE90000}"/>
    <cellStyle name="Примечание 27 3 3" xfId="59823" xr:uid="{00000000-0005-0000-0000-000000EA0000}"/>
    <cellStyle name="Примечание 27 3 3 2" xfId="59824" xr:uid="{00000000-0005-0000-0000-000001EA0000}"/>
    <cellStyle name="Примечание 27 3 3 3" xfId="59825" xr:uid="{00000000-0005-0000-0000-000002EA0000}"/>
    <cellStyle name="Примечание 27 3 4" xfId="59826" xr:uid="{00000000-0005-0000-0000-000003EA0000}"/>
    <cellStyle name="Примечание 27 3 4 2" xfId="59827" xr:uid="{00000000-0005-0000-0000-000004EA0000}"/>
    <cellStyle name="Примечание 27 3 4 3" xfId="59828" xr:uid="{00000000-0005-0000-0000-000005EA0000}"/>
    <cellStyle name="Примечание 27 3 5" xfId="59829" xr:uid="{00000000-0005-0000-0000-000006EA0000}"/>
    <cellStyle name="Примечание 27 3 5 2" xfId="59830" xr:uid="{00000000-0005-0000-0000-000007EA0000}"/>
    <cellStyle name="Примечание 27 3 5 3" xfId="59831" xr:uid="{00000000-0005-0000-0000-000008EA0000}"/>
    <cellStyle name="Примечание 27 3 6" xfId="59832" xr:uid="{00000000-0005-0000-0000-000009EA0000}"/>
    <cellStyle name="Примечание 27 3 7" xfId="59833" xr:uid="{00000000-0005-0000-0000-00000AEA0000}"/>
    <cellStyle name="Примечание 27 4" xfId="59834" xr:uid="{00000000-0005-0000-0000-00000BEA0000}"/>
    <cellStyle name="Примечание 27 4 2" xfId="59835" xr:uid="{00000000-0005-0000-0000-00000CEA0000}"/>
    <cellStyle name="Примечание 27 4 2 2" xfId="59836" xr:uid="{00000000-0005-0000-0000-00000DEA0000}"/>
    <cellStyle name="Примечание 27 4 3" xfId="59837" xr:uid="{00000000-0005-0000-0000-00000EEA0000}"/>
    <cellStyle name="Примечание 27 4 3 2" xfId="59838" xr:uid="{00000000-0005-0000-0000-00000FEA0000}"/>
    <cellStyle name="Примечание 27 4 3 3" xfId="59839" xr:uid="{00000000-0005-0000-0000-000010EA0000}"/>
    <cellStyle name="Примечание 27 4 4" xfId="59840" xr:uid="{00000000-0005-0000-0000-000011EA0000}"/>
    <cellStyle name="Примечание 27 4 4 2" xfId="59841" xr:uid="{00000000-0005-0000-0000-000012EA0000}"/>
    <cellStyle name="Примечание 27 4 4 3" xfId="59842" xr:uid="{00000000-0005-0000-0000-000013EA0000}"/>
    <cellStyle name="Примечание 27 4 5" xfId="59843" xr:uid="{00000000-0005-0000-0000-000014EA0000}"/>
    <cellStyle name="Примечание 27 4 5 2" xfId="59844" xr:uid="{00000000-0005-0000-0000-000015EA0000}"/>
    <cellStyle name="Примечание 27 4 5 3" xfId="59845" xr:uid="{00000000-0005-0000-0000-000016EA0000}"/>
    <cellStyle name="Примечание 27 4 6" xfId="59846" xr:uid="{00000000-0005-0000-0000-000017EA0000}"/>
    <cellStyle name="Примечание 27 4 7" xfId="59847" xr:uid="{00000000-0005-0000-0000-000018EA0000}"/>
    <cellStyle name="Примечание 27 5" xfId="59848" xr:uid="{00000000-0005-0000-0000-000019EA0000}"/>
    <cellStyle name="Примечание 27 5 2" xfId="59849" xr:uid="{00000000-0005-0000-0000-00001AEA0000}"/>
    <cellStyle name="Примечание 27 6" xfId="59850" xr:uid="{00000000-0005-0000-0000-00001BEA0000}"/>
    <cellStyle name="Примечание 27 6 2" xfId="59851" xr:uid="{00000000-0005-0000-0000-00001CEA0000}"/>
    <cellStyle name="Примечание 27 6 3" xfId="59852" xr:uid="{00000000-0005-0000-0000-00001DEA0000}"/>
    <cellStyle name="Примечание 27 7" xfId="59853" xr:uid="{00000000-0005-0000-0000-00001EEA0000}"/>
    <cellStyle name="Примечание 27 7 2" xfId="59854" xr:uid="{00000000-0005-0000-0000-00001FEA0000}"/>
    <cellStyle name="Примечание 27 7 3" xfId="59855" xr:uid="{00000000-0005-0000-0000-000020EA0000}"/>
    <cellStyle name="Примечание 3" xfId="28389" xr:uid="{00000000-0005-0000-0000-000021EA0000}"/>
    <cellStyle name="Примечание 3 10" xfId="28390" xr:uid="{00000000-0005-0000-0000-000022EA0000}"/>
    <cellStyle name="Примечание 3 10 2" xfId="28391" xr:uid="{00000000-0005-0000-0000-000023EA0000}"/>
    <cellStyle name="Примечание 3 10 2 2" xfId="59856" xr:uid="{00000000-0005-0000-0000-000024EA0000}"/>
    <cellStyle name="Примечание 3 10 2 2 2" xfId="59857" xr:uid="{00000000-0005-0000-0000-000025EA0000}"/>
    <cellStyle name="Примечание 3 10 2 2 2 2" xfId="59858" xr:uid="{00000000-0005-0000-0000-000026EA0000}"/>
    <cellStyle name="Примечание 3 10 2 2 3" xfId="59859" xr:uid="{00000000-0005-0000-0000-000027EA0000}"/>
    <cellStyle name="Примечание 3 10 2 2 3 2" xfId="59860" xr:uid="{00000000-0005-0000-0000-000028EA0000}"/>
    <cellStyle name="Примечание 3 10 2 2 3 3" xfId="59861" xr:uid="{00000000-0005-0000-0000-000029EA0000}"/>
    <cellStyle name="Примечание 3 10 2 2 4" xfId="59862" xr:uid="{00000000-0005-0000-0000-00002AEA0000}"/>
    <cellStyle name="Примечание 3 10 2 2 4 2" xfId="59863" xr:uid="{00000000-0005-0000-0000-00002BEA0000}"/>
    <cellStyle name="Примечание 3 10 2 2 4 3" xfId="59864" xr:uid="{00000000-0005-0000-0000-00002CEA0000}"/>
    <cellStyle name="Примечание 3 10 2 2 5" xfId="59865" xr:uid="{00000000-0005-0000-0000-00002DEA0000}"/>
    <cellStyle name="Примечание 3 10 2 2 5 2" xfId="59866" xr:uid="{00000000-0005-0000-0000-00002EEA0000}"/>
    <cellStyle name="Примечание 3 10 2 2 5 3" xfId="59867" xr:uid="{00000000-0005-0000-0000-00002FEA0000}"/>
    <cellStyle name="Примечание 3 10 2 2 6" xfId="59868" xr:uid="{00000000-0005-0000-0000-000030EA0000}"/>
    <cellStyle name="Примечание 3 10 2 2 7" xfId="59869" xr:uid="{00000000-0005-0000-0000-000031EA0000}"/>
    <cellStyle name="Примечание 3 10 2 3" xfId="59870" xr:uid="{00000000-0005-0000-0000-000032EA0000}"/>
    <cellStyle name="Примечание 3 10 2 3 2" xfId="59871" xr:uid="{00000000-0005-0000-0000-000033EA0000}"/>
    <cellStyle name="Примечание 3 10 2 4" xfId="59872" xr:uid="{00000000-0005-0000-0000-000034EA0000}"/>
    <cellStyle name="Примечание 3 10 2 4 2" xfId="59873" xr:uid="{00000000-0005-0000-0000-000035EA0000}"/>
    <cellStyle name="Примечание 3 10 2 4 3" xfId="59874" xr:uid="{00000000-0005-0000-0000-000036EA0000}"/>
    <cellStyle name="Примечание 3 10 2 5" xfId="59875" xr:uid="{00000000-0005-0000-0000-000037EA0000}"/>
    <cellStyle name="Примечание 3 10 2 5 2" xfId="59876" xr:uid="{00000000-0005-0000-0000-000038EA0000}"/>
    <cellStyle name="Примечание 3 10 2 5 3" xfId="59877" xr:uid="{00000000-0005-0000-0000-000039EA0000}"/>
    <cellStyle name="Примечание 3 10 2 6" xfId="59878" xr:uid="{00000000-0005-0000-0000-00003AEA0000}"/>
    <cellStyle name="Примечание 3 10 2 7" xfId="59879" xr:uid="{00000000-0005-0000-0000-00003BEA0000}"/>
    <cellStyle name="Примечание 3 10 3" xfId="59880" xr:uid="{00000000-0005-0000-0000-00003CEA0000}"/>
    <cellStyle name="Примечание 3 10 3 2" xfId="59881" xr:uid="{00000000-0005-0000-0000-00003DEA0000}"/>
    <cellStyle name="Примечание 3 10 3 2 2" xfId="59882" xr:uid="{00000000-0005-0000-0000-00003EEA0000}"/>
    <cellStyle name="Примечание 3 10 3 3" xfId="59883" xr:uid="{00000000-0005-0000-0000-00003FEA0000}"/>
    <cellStyle name="Примечание 3 10 3 3 2" xfId="59884" xr:uid="{00000000-0005-0000-0000-000040EA0000}"/>
    <cellStyle name="Примечание 3 10 3 3 3" xfId="59885" xr:uid="{00000000-0005-0000-0000-000041EA0000}"/>
    <cellStyle name="Примечание 3 10 3 4" xfId="59886" xr:uid="{00000000-0005-0000-0000-000042EA0000}"/>
    <cellStyle name="Примечание 3 10 3 4 2" xfId="59887" xr:uid="{00000000-0005-0000-0000-000043EA0000}"/>
    <cellStyle name="Примечание 3 10 3 4 3" xfId="59888" xr:uid="{00000000-0005-0000-0000-000044EA0000}"/>
    <cellStyle name="Примечание 3 10 3 5" xfId="59889" xr:uid="{00000000-0005-0000-0000-000045EA0000}"/>
    <cellStyle name="Примечание 3 10 3 5 2" xfId="59890" xr:uid="{00000000-0005-0000-0000-000046EA0000}"/>
    <cellStyle name="Примечание 3 10 3 5 3" xfId="59891" xr:uid="{00000000-0005-0000-0000-000047EA0000}"/>
    <cellStyle name="Примечание 3 10 3 6" xfId="59892" xr:uid="{00000000-0005-0000-0000-000048EA0000}"/>
    <cellStyle name="Примечание 3 10 3 7" xfId="59893" xr:uid="{00000000-0005-0000-0000-000049EA0000}"/>
    <cellStyle name="Примечание 3 10 4" xfId="59894" xr:uid="{00000000-0005-0000-0000-00004AEA0000}"/>
    <cellStyle name="Примечание 3 10 4 2" xfId="59895" xr:uid="{00000000-0005-0000-0000-00004BEA0000}"/>
    <cellStyle name="Примечание 3 10 4 2 2" xfId="59896" xr:uid="{00000000-0005-0000-0000-00004CEA0000}"/>
    <cellStyle name="Примечание 3 10 4 3" xfId="59897" xr:uid="{00000000-0005-0000-0000-00004DEA0000}"/>
    <cellStyle name="Примечание 3 10 4 3 2" xfId="59898" xr:uid="{00000000-0005-0000-0000-00004EEA0000}"/>
    <cellStyle name="Примечание 3 10 4 3 3" xfId="59899" xr:uid="{00000000-0005-0000-0000-00004FEA0000}"/>
    <cellStyle name="Примечание 3 10 4 4" xfId="59900" xr:uid="{00000000-0005-0000-0000-000050EA0000}"/>
    <cellStyle name="Примечание 3 10 4 4 2" xfId="59901" xr:uid="{00000000-0005-0000-0000-000051EA0000}"/>
    <cellStyle name="Примечание 3 10 4 4 3" xfId="59902" xr:uid="{00000000-0005-0000-0000-000052EA0000}"/>
    <cellStyle name="Примечание 3 10 4 5" xfId="59903" xr:uid="{00000000-0005-0000-0000-000053EA0000}"/>
    <cellStyle name="Примечание 3 10 4 5 2" xfId="59904" xr:uid="{00000000-0005-0000-0000-000054EA0000}"/>
    <cellStyle name="Примечание 3 10 4 5 3" xfId="59905" xr:uid="{00000000-0005-0000-0000-000055EA0000}"/>
    <cellStyle name="Примечание 3 10 4 6" xfId="59906" xr:uid="{00000000-0005-0000-0000-000056EA0000}"/>
    <cellStyle name="Примечание 3 10 4 7" xfId="59907" xr:uid="{00000000-0005-0000-0000-000057EA0000}"/>
    <cellStyle name="Примечание 3 10 5" xfId="59908" xr:uid="{00000000-0005-0000-0000-000058EA0000}"/>
    <cellStyle name="Примечание 3 10 5 2" xfId="59909" xr:uid="{00000000-0005-0000-0000-000059EA0000}"/>
    <cellStyle name="Примечание 3 10 6" xfId="59910" xr:uid="{00000000-0005-0000-0000-00005AEA0000}"/>
    <cellStyle name="Примечание 3 10 6 2" xfId="59911" xr:uid="{00000000-0005-0000-0000-00005BEA0000}"/>
    <cellStyle name="Примечание 3 10 6 3" xfId="59912" xr:uid="{00000000-0005-0000-0000-00005CEA0000}"/>
    <cellStyle name="Примечание 3 10 7" xfId="59913" xr:uid="{00000000-0005-0000-0000-00005DEA0000}"/>
    <cellStyle name="Примечание 3 10 7 2" xfId="59914" xr:uid="{00000000-0005-0000-0000-00005EEA0000}"/>
    <cellStyle name="Примечание 3 10 7 3" xfId="59915" xr:uid="{00000000-0005-0000-0000-00005FEA0000}"/>
    <cellStyle name="Примечание 3 11" xfId="28392" xr:uid="{00000000-0005-0000-0000-000060EA0000}"/>
    <cellStyle name="Примечание 3 11 2" xfId="28393" xr:uid="{00000000-0005-0000-0000-000061EA0000}"/>
    <cellStyle name="Примечание 3 11 2 2" xfId="59916" xr:uid="{00000000-0005-0000-0000-000062EA0000}"/>
    <cellStyle name="Примечание 3 11 2 2 2" xfId="59917" xr:uid="{00000000-0005-0000-0000-000063EA0000}"/>
    <cellStyle name="Примечание 3 11 2 2 2 2" xfId="59918" xr:uid="{00000000-0005-0000-0000-000064EA0000}"/>
    <cellStyle name="Примечание 3 11 2 2 3" xfId="59919" xr:uid="{00000000-0005-0000-0000-000065EA0000}"/>
    <cellStyle name="Примечание 3 11 2 2 3 2" xfId="59920" xr:uid="{00000000-0005-0000-0000-000066EA0000}"/>
    <cellStyle name="Примечание 3 11 2 2 3 3" xfId="59921" xr:uid="{00000000-0005-0000-0000-000067EA0000}"/>
    <cellStyle name="Примечание 3 11 2 2 4" xfId="59922" xr:uid="{00000000-0005-0000-0000-000068EA0000}"/>
    <cellStyle name="Примечание 3 11 2 2 4 2" xfId="59923" xr:uid="{00000000-0005-0000-0000-000069EA0000}"/>
    <cellStyle name="Примечание 3 11 2 2 4 3" xfId="59924" xr:uid="{00000000-0005-0000-0000-00006AEA0000}"/>
    <cellStyle name="Примечание 3 11 2 2 5" xfId="59925" xr:uid="{00000000-0005-0000-0000-00006BEA0000}"/>
    <cellStyle name="Примечание 3 11 2 2 5 2" xfId="59926" xr:uid="{00000000-0005-0000-0000-00006CEA0000}"/>
    <cellStyle name="Примечание 3 11 2 2 5 3" xfId="59927" xr:uid="{00000000-0005-0000-0000-00006DEA0000}"/>
    <cellStyle name="Примечание 3 11 2 2 6" xfId="59928" xr:uid="{00000000-0005-0000-0000-00006EEA0000}"/>
    <cellStyle name="Примечание 3 11 2 2 7" xfId="59929" xr:uid="{00000000-0005-0000-0000-00006FEA0000}"/>
    <cellStyle name="Примечание 3 11 2 3" xfId="59930" xr:uid="{00000000-0005-0000-0000-000070EA0000}"/>
    <cellStyle name="Примечание 3 11 2 3 2" xfId="59931" xr:uid="{00000000-0005-0000-0000-000071EA0000}"/>
    <cellStyle name="Примечание 3 11 2 4" xfId="59932" xr:uid="{00000000-0005-0000-0000-000072EA0000}"/>
    <cellStyle name="Примечание 3 11 2 4 2" xfId="59933" xr:uid="{00000000-0005-0000-0000-000073EA0000}"/>
    <cellStyle name="Примечание 3 11 2 4 3" xfId="59934" xr:uid="{00000000-0005-0000-0000-000074EA0000}"/>
    <cellStyle name="Примечание 3 11 2 5" xfId="59935" xr:uid="{00000000-0005-0000-0000-000075EA0000}"/>
    <cellStyle name="Примечание 3 11 2 5 2" xfId="59936" xr:uid="{00000000-0005-0000-0000-000076EA0000}"/>
    <cellStyle name="Примечание 3 11 2 5 3" xfId="59937" xr:uid="{00000000-0005-0000-0000-000077EA0000}"/>
    <cellStyle name="Примечание 3 11 2 6" xfId="59938" xr:uid="{00000000-0005-0000-0000-000078EA0000}"/>
    <cellStyle name="Примечание 3 11 2 7" xfId="59939" xr:uid="{00000000-0005-0000-0000-000079EA0000}"/>
    <cellStyle name="Примечание 3 11 3" xfId="59940" xr:uid="{00000000-0005-0000-0000-00007AEA0000}"/>
    <cellStyle name="Примечание 3 11 3 2" xfId="59941" xr:uid="{00000000-0005-0000-0000-00007BEA0000}"/>
    <cellStyle name="Примечание 3 11 3 2 2" xfId="59942" xr:uid="{00000000-0005-0000-0000-00007CEA0000}"/>
    <cellStyle name="Примечание 3 11 3 3" xfId="59943" xr:uid="{00000000-0005-0000-0000-00007DEA0000}"/>
    <cellStyle name="Примечание 3 11 3 3 2" xfId="59944" xr:uid="{00000000-0005-0000-0000-00007EEA0000}"/>
    <cellStyle name="Примечание 3 11 3 3 3" xfId="59945" xr:uid="{00000000-0005-0000-0000-00007FEA0000}"/>
    <cellStyle name="Примечание 3 11 3 4" xfId="59946" xr:uid="{00000000-0005-0000-0000-000080EA0000}"/>
    <cellStyle name="Примечание 3 11 3 4 2" xfId="59947" xr:uid="{00000000-0005-0000-0000-000081EA0000}"/>
    <cellStyle name="Примечание 3 11 3 4 3" xfId="59948" xr:uid="{00000000-0005-0000-0000-000082EA0000}"/>
    <cellStyle name="Примечание 3 11 3 5" xfId="59949" xr:uid="{00000000-0005-0000-0000-000083EA0000}"/>
    <cellStyle name="Примечание 3 11 3 5 2" xfId="59950" xr:uid="{00000000-0005-0000-0000-000084EA0000}"/>
    <cellStyle name="Примечание 3 11 3 5 3" xfId="59951" xr:uid="{00000000-0005-0000-0000-000085EA0000}"/>
    <cellStyle name="Примечание 3 11 3 6" xfId="59952" xr:uid="{00000000-0005-0000-0000-000086EA0000}"/>
    <cellStyle name="Примечание 3 11 3 7" xfId="59953" xr:uid="{00000000-0005-0000-0000-000087EA0000}"/>
    <cellStyle name="Примечание 3 11 4" xfId="59954" xr:uid="{00000000-0005-0000-0000-000088EA0000}"/>
    <cellStyle name="Примечание 3 11 4 2" xfId="59955" xr:uid="{00000000-0005-0000-0000-000089EA0000}"/>
    <cellStyle name="Примечание 3 11 4 2 2" xfId="59956" xr:uid="{00000000-0005-0000-0000-00008AEA0000}"/>
    <cellStyle name="Примечание 3 11 4 3" xfId="59957" xr:uid="{00000000-0005-0000-0000-00008BEA0000}"/>
    <cellStyle name="Примечание 3 11 4 3 2" xfId="59958" xr:uid="{00000000-0005-0000-0000-00008CEA0000}"/>
    <cellStyle name="Примечание 3 11 4 3 3" xfId="59959" xr:uid="{00000000-0005-0000-0000-00008DEA0000}"/>
    <cellStyle name="Примечание 3 11 4 4" xfId="59960" xr:uid="{00000000-0005-0000-0000-00008EEA0000}"/>
    <cellStyle name="Примечание 3 11 4 4 2" xfId="59961" xr:uid="{00000000-0005-0000-0000-00008FEA0000}"/>
    <cellStyle name="Примечание 3 11 4 4 3" xfId="59962" xr:uid="{00000000-0005-0000-0000-000090EA0000}"/>
    <cellStyle name="Примечание 3 11 4 5" xfId="59963" xr:uid="{00000000-0005-0000-0000-000091EA0000}"/>
    <cellStyle name="Примечание 3 11 4 5 2" xfId="59964" xr:uid="{00000000-0005-0000-0000-000092EA0000}"/>
    <cellStyle name="Примечание 3 11 4 5 3" xfId="59965" xr:uid="{00000000-0005-0000-0000-000093EA0000}"/>
    <cellStyle name="Примечание 3 11 4 6" xfId="59966" xr:uid="{00000000-0005-0000-0000-000094EA0000}"/>
    <cellStyle name="Примечание 3 11 4 7" xfId="59967" xr:uid="{00000000-0005-0000-0000-000095EA0000}"/>
    <cellStyle name="Примечание 3 11 5" xfId="59968" xr:uid="{00000000-0005-0000-0000-000096EA0000}"/>
    <cellStyle name="Примечание 3 11 5 2" xfId="59969" xr:uid="{00000000-0005-0000-0000-000097EA0000}"/>
    <cellStyle name="Примечание 3 11 6" xfId="59970" xr:uid="{00000000-0005-0000-0000-000098EA0000}"/>
    <cellStyle name="Примечание 3 11 6 2" xfId="59971" xr:uid="{00000000-0005-0000-0000-000099EA0000}"/>
    <cellStyle name="Примечание 3 11 6 3" xfId="59972" xr:uid="{00000000-0005-0000-0000-00009AEA0000}"/>
    <cellStyle name="Примечание 3 11 7" xfId="59973" xr:uid="{00000000-0005-0000-0000-00009BEA0000}"/>
    <cellStyle name="Примечание 3 11 7 2" xfId="59974" xr:uid="{00000000-0005-0000-0000-00009CEA0000}"/>
    <cellStyle name="Примечание 3 11 7 3" xfId="59975" xr:uid="{00000000-0005-0000-0000-00009DEA0000}"/>
    <cellStyle name="Примечание 3 12" xfId="28394" xr:uid="{00000000-0005-0000-0000-00009EEA0000}"/>
    <cellStyle name="Примечание 3 12 2" xfId="28395" xr:uid="{00000000-0005-0000-0000-00009FEA0000}"/>
    <cellStyle name="Примечание 3 12 2 2" xfId="59976" xr:uid="{00000000-0005-0000-0000-0000A0EA0000}"/>
    <cellStyle name="Примечание 3 12 2 2 2" xfId="59977" xr:uid="{00000000-0005-0000-0000-0000A1EA0000}"/>
    <cellStyle name="Примечание 3 12 2 2 2 2" xfId="59978" xr:uid="{00000000-0005-0000-0000-0000A2EA0000}"/>
    <cellStyle name="Примечание 3 12 2 2 3" xfId="59979" xr:uid="{00000000-0005-0000-0000-0000A3EA0000}"/>
    <cellStyle name="Примечание 3 12 2 2 3 2" xfId="59980" xr:uid="{00000000-0005-0000-0000-0000A4EA0000}"/>
    <cellStyle name="Примечание 3 12 2 2 3 3" xfId="59981" xr:uid="{00000000-0005-0000-0000-0000A5EA0000}"/>
    <cellStyle name="Примечание 3 12 2 2 4" xfId="59982" xr:uid="{00000000-0005-0000-0000-0000A6EA0000}"/>
    <cellStyle name="Примечание 3 12 2 2 4 2" xfId="59983" xr:uid="{00000000-0005-0000-0000-0000A7EA0000}"/>
    <cellStyle name="Примечание 3 12 2 2 4 3" xfId="59984" xr:uid="{00000000-0005-0000-0000-0000A8EA0000}"/>
    <cellStyle name="Примечание 3 12 2 2 5" xfId="59985" xr:uid="{00000000-0005-0000-0000-0000A9EA0000}"/>
    <cellStyle name="Примечание 3 12 2 2 5 2" xfId="59986" xr:uid="{00000000-0005-0000-0000-0000AAEA0000}"/>
    <cellStyle name="Примечание 3 12 2 2 5 3" xfId="59987" xr:uid="{00000000-0005-0000-0000-0000ABEA0000}"/>
    <cellStyle name="Примечание 3 12 2 2 6" xfId="59988" xr:uid="{00000000-0005-0000-0000-0000ACEA0000}"/>
    <cellStyle name="Примечание 3 12 2 2 7" xfId="59989" xr:uid="{00000000-0005-0000-0000-0000ADEA0000}"/>
    <cellStyle name="Примечание 3 12 2 3" xfId="59990" xr:uid="{00000000-0005-0000-0000-0000AEEA0000}"/>
    <cellStyle name="Примечание 3 12 2 3 2" xfId="59991" xr:uid="{00000000-0005-0000-0000-0000AFEA0000}"/>
    <cellStyle name="Примечание 3 12 2 4" xfId="59992" xr:uid="{00000000-0005-0000-0000-0000B0EA0000}"/>
    <cellStyle name="Примечание 3 12 2 4 2" xfId="59993" xr:uid="{00000000-0005-0000-0000-0000B1EA0000}"/>
    <cellStyle name="Примечание 3 12 2 4 3" xfId="59994" xr:uid="{00000000-0005-0000-0000-0000B2EA0000}"/>
    <cellStyle name="Примечание 3 12 2 5" xfId="59995" xr:uid="{00000000-0005-0000-0000-0000B3EA0000}"/>
    <cellStyle name="Примечание 3 12 2 5 2" xfId="59996" xr:uid="{00000000-0005-0000-0000-0000B4EA0000}"/>
    <cellStyle name="Примечание 3 12 2 5 3" xfId="59997" xr:uid="{00000000-0005-0000-0000-0000B5EA0000}"/>
    <cellStyle name="Примечание 3 12 2 6" xfId="59998" xr:uid="{00000000-0005-0000-0000-0000B6EA0000}"/>
    <cellStyle name="Примечание 3 12 2 7" xfId="59999" xr:uid="{00000000-0005-0000-0000-0000B7EA0000}"/>
    <cellStyle name="Примечание 3 12 3" xfId="60000" xr:uid="{00000000-0005-0000-0000-0000B8EA0000}"/>
    <cellStyle name="Примечание 3 12 3 2" xfId="60001" xr:uid="{00000000-0005-0000-0000-0000B9EA0000}"/>
    <cellStyle name="Примечание 3 12 3 2 2" xfId="60002" xr:uid="{00000000-0005-0000-0000-0000BAEA0000}"/>
    <cellStyle name="Примечание 3 12 3 3" xfId="60003" xr:uid="{00000000-0005-0000-0000-0000BBEA0000}"/>
    <cellStyle name="Примечание 3 12 3 3 2" xfId="60004" xr:uid="{00000000-0005-0000-0000-0000BCEA0000}"/>
    <cellStyle name="Примечание 3 12 3 3 3" xfId="60005" xr:uid="{00000000-0005-0000-0000-0000BDEA0000}"/>
    <cellStyle name="Примечание 3 12 3 4" xfId="60006" xr:uid="{00000000-0005-0000-0000-0000BEEA0000}"/>
    <cellStyle name="Примечание 3 12 3 4 2" xfId="60007" xr:uid="{00000000-0005-0000-0000-0000BFEA0000}"/>
    <cellStyle name="Примечание 3 12 3 4 3" xfId="60008" xr:uid="{00000000-0005-0000-0000-0000C0EA0000}"/>
    <cellStyle name="Примечание 3 12 3 5" xfId="60009" xr:uid="{00000000-0005-0000-0000-0000C1EA0000}"/>
    <cellStyle name="Примечание 3 12 3 5 2" xfId="60010" xr:uid="{00000000-0005-0000-0000-0000C2EA0000}"/>
    <cellStyle name="Примечание 3 12 3 5 3" xfId="60011" xr:uid="{00000000-0005-0000-0000-0000C3EA0000}"/>
    <cellStyle name="Примечание 3 12 3 6" xfId="60012" xr:uid="{00000000-0005-0000-0000-0000C4EA0000}"/>
    <cellStyle name="Примечание 3 12 3 7" xfId="60013" xr:uid="{00000000-0005-0000-0000-0000C5EA0000}"/>
    <cellStyle name="Примечание 3 12 4" xfId="60014" xr:uid="{00000000-0005-0000-0000-0000C6EA0000}"/>
    <cellStyle name="Примечание 3 12 4 2" xfId="60015" xr:uid="{00000000-0005-0000-0000-0000C7EA0000}"/>
    <cellStyle name="Примечание 3 12 4 2 2" xfId="60016" xr:uid="{00000000-0005-0000-0000-0000C8EA0000}"/>
    <cellStyle name="Примечание 3 12 4 3" xfId="60017" xr:uid="{00000000-0005-0000-0000-0000C9EA0000}"/>
    <cellStyle name="Примечание 3 12 4 3 2" xfId="60018" xr:uid="{00000000-0005-0000-0000-0000CAEA0000}"/>
    <cellStyle name="Примечание 3 12 4 3 3" xfId="60019" xr:uid="{00000000-0005-0000-0000-0000CBEA0000}"/>
    <cellStyle name="Примечание 3 12 4 4" xfId="60020" xr:uid="{00000000-0005-0000-0000-0000CCEA0000}"/>
    <cellStyle name="Примечание 3 12 4 4 2" xfId="60021" xr:uid="{00000000-0005-0000-0000-0000CDEA0000}"/>
    <cellStyle name="Примечание 3 12 4 4 3" xfId="60022" xr:uid="{00000000-0005-0000-0000-0000CEEA0000}"/>
    <cellStyle name="Примечание 3 12 4 5" xfId="60023" xr:uid="{00000000-0005-0000-0000-0000CFEA0000}"/>
    <cellStyle name="Примечание 3 12 4 5 2" xfId="60024" xr:uid="{00000000-0005-0000-0000-0000D0EA0000}"/>
    <cellStyle name="Примечание 3 12 4 5 3" xfId="60025" xr:uid="{00000000-0005-0000-0000-0000D1EA0000}"/>
    <cellStyle name="Примечание 3 12 4 6" xfId="60026" xr:uid="{00000000-0005-0000-0000-0000D2EA0000}"/>
    <cellStyle name="Примечание 3 12 4 7" xfId="60027" xr:uid="{00000000-0005-0000-0000-0000D3EA0000}"/>
    <cellStyle name="Примечание 3 12 5" xfId="60028" xr:uid="{00000000-0005-0000-0000-0000D4EA0000}"/>
    <cellStyle name="Примечание 3 12 5 2" xfId="60029" xr:uid="{00000000-0005-0000-0000-0000D5EA0000}"/>
    <cellStyle name="Примечание 3 12 6" xfId="60030" xr:uid="{00000000-0005-0000-0000-0000D6EA0000}"/>
    <cellStyle name="Примечание 3 12 6 2" xfId="60031" xr:uid="{00000000-0005-0000-0000-0000D7EA0000}"/>
    <cellStyle name="Примечание 3 12 6 3" xfId="60032" xr:uid="{00000000-0005-0000-0000-0000D8EA0000}"/>
    <cellStyle name="Примечание 3 12 7" xfId="60033" xr:uid="{00000000-0005-0000-0000-0000D9EA0000}"/>
    <cellStyle name="Примечание 3 12 7 2" xfId="60034" xr:uid="{00000000-0005-0000-0000-0000DAEA0000}"/>
    <cellStyle name="Примечание 3 12 7 3" xfId="60035" xr:uid="{00000000-0005-0000-0000-0000DBEA0000}"/>
    <cellStyle name="Примечание 3 13" xfId="28396" xr:uid="{00000000-0005-0000-0000-0000DCEA0000}"/>
    <cellStyle name="Примечание 3 13 2" xfId="60036" xr:uid="{00000000-0005-0000-0000-0000DDEA0000}"/>
    <cellStyle name="Примечание 3 13 2 2" xfId="60037" xr:uid="{00000000-0005-0000-0000-0000DEEA0000}"/>
    <cellStyle name="Примечание 3 13 2 2 2" xfId="60038" xr:uid="{00000000-0005-0000-0000-0000DFEA0000}"/>
    <cellStyle name="Примечание 3 13 2 2 2 2" xfId="60039" xr:uid="{00000000-0005-0000-0000-0000E0EA0000}"/>
    <cellStyle name="Примечание 3 13 2 2 3" xfId="60040" xr:uid="{00000000-0005-0000-0000-0000E1EA0000}"/>
    <cellStyle name="Примечание 3 13 2 2 3 2" xfId="60041" xr:uid="{00000000-0005-0000-0000-0000E2EA0000}"/>
    <cellStyle name="Примечание 3 13 2 2 3 3" xfId="60042" xr:uid="{00000000-0005-0000-0000-0000E3EA0000}"/>
    <cellStyle name="Примечание 3 13 2 2 4" xfId="60043" xr:uid="{00000000-0005-0000-0000-0000E4EA0000}"/>
    <cellStyle name="Примечание 3 13 2 2 4 2" xfId="60044" xr:uid="{00000000-0005-0000-0000-0000E5EA0000}"/>
    <cellStyle name="Примечание 3 13 2 2 4 3" xfId="60045" xr:uid="{00000000-0005-0000-0000-0000E6EA0000}"/>
    <cellStyle name="Примечание 3 13 2 2 5" xfId="60046" xr:uid="{00000000-0005-0000-0000-0000E7EA0000}"/>
    <cellStyle name="Примечание 3 13 2 2 5 2" xfId="60047" xr:uid="{00000000-0005-0000-0000-0000E8EA0000}"/>
    <cellStyle name="Примечание 3 13 2 2 5 3" xfId="60048" xr:uid="{00000000-0005-0000-0000-0000E9EA0000}"/>
    <cellStyle name="Примечание 3 13 2 2 6" xfId="60049" xr:uid="{00000000-0005-0000-0000-0000EAEA0000}"/>
    <cellStyle name="Примечание 3 13 2 2 7" xfId="60050" xr:uid="{00000000-0005-0000-0000-0000EBEA0000}"/>
    <cellStyle name="Примечание 3 13 2 3" xfId="60051" xr:uid="{00000000-0005-0000-0000-0000ECEA0000}"/>
    <cellStyle name="Примечание 3 13 2 3 2" xfId="60052" xr:uid="{00000000-0005-0000-0000-0000EDEA0000}"/>
    <cellStyle name="Примечание 3 13 2 4" xfId="60053" xr:uid="{00000000-0005-0000-0000-0000EEEA0000}"/>
    <cellStyle name="Примечание 3 13 2 4 2" xfId="60054" xr:uid="{00000000-0005-0000-0000-0000EFEA0000}"/>
    <cellStyle name="Примечание 3 13 2 4 3" xfId="60055" xr:uid="{00000000-0005-0000-0000-0000F0EA0000}"/>
    <cellStyle name="Примечание 3 13 2 5" xfId="60056" xr:uid="{00000000-0005-0000-0000-0000F1EA0000}"/>
    <cellStyle name="Примечание 3 13 2 5 2" xfId="60057" xr:uid="{00000000-0005-0000-0000-0000F2EA0000}"/>
    <cellStyle name="Примечание 3 13 2 5 3" xfId="60058" xr:uid="{00000000-0005-0000-0000-0000F3EA0000}"/>
    <cellStyle name="Примечание 3 13 2 6" xfId="60059" xr:uid="{00000000-0005-0000-0000-0000F4EA0000}"/>
    <cellStyle name="Примечание 3 13 2 7" xfId="60060" xr:uid="{00000000-0005-0000-0000-0000F5EA0000}"/>
    <cellStyle name="Примечание 3 13 3" xfId="60061" xr:uid="{00000000-0005-0000-0000-0000F6EA0000}"/>
    <cellStyle name="Примечание 3 13 3 2" xfId="60062" xr:uid="{00000000-0005-0000-0000-0000F7EA0000}"/>
    <cellStyle name="Примечание 3 13 3 2 2" xfId="60063" xr:uid="{00000000-0005-0000-0000-0000F8EA0000}"/>
    <cellStyle name="Примечание 3 13 3 3" xfId="60064" xr:uid="{00000000-0005-0000-0000-0000F9EA0000}"/>
    <cellStyle name="Примечание 3 13 3 3 2" xfId="60065" xr:uid="{00000000-0005-0000-0000-0000FAEA0000}"/>
    <cellStyle name="Примечание 3 13 3 3 3" xfId="60066" xr:uid="{00000000-0005-0000-0000-0000FBEA0000}"/>
    <cellStyle name="Примечание 3 13 3 4" xfId="60067" xr:uid="{00000000-0005-0000-0000-0000FCEA0000}"/>
    <cellStyle name="Примечание 3 13 3 4 2" xfId="60068" xr:uid="{00000000-0005-0000-0000-0000FDEA0000}"/>
    <cellStyle name="Примечание 3 13 3 4 3" xfId="60069" xr:uid="{00000000-0005-0000-0000-0000FEEA0000}"/>
    <cellStyle name="Примечание 3 13 3 5" xfId="60070" xr:uid="{00000000-0005-0000-0000-0000FFEA0000}"/>
    <cellStyle name="Примечание 3 13 3 5 2" xfId="60071" xr:uid="{00000000-0005-0000-0000-000000EB0000}"/>
    <cellStyle name="Примечание 3 13 3 5 3" xfId="60072" xr:uid="{00000000-0005-0000-0000-000001EB0000}"/>
    <cellStyle name="Примечание 3 13 3 6" xfId="60073" xr:uid="{00000000-0005-0000-0000-000002EB0000}"/>
    <cellStyle name="Примечание 3 13 3 7" xfId="60074" xr:uid="{00000000-0005-0000-0000-000003EB0000}"/>
    <cellStyle name="Примечание 3 13 4" xfId="60075" xr:uid="{00000000-0005-0000-0000-000004EB0000}"/>
    <cellStyle name="Примечание 3 13 4 2" xfId="60076" xr:uid="{00000000-0005-0000-0000-000005EB0000}"/>
    <cellStyle name="Примечание 3 13 4 2 2" xfId="60077" xr:uid="{00000000-0005-0000-0000-000006EB0000}"/>
    <cellStyle name="Примечание 3 13 4 3" xfId="60078" xr:uid="{00000000-0005-0000-0000-000007EB0000}"/>
    <cellStyle name="Примечание 3 13 4 3 2" xfId="60079" xr:uid="{00000000-0005-0000-0000-000008EB0000}"/>
    <cellStyle name="Примечание 3 13 4 3 3" xfId="60080" xr:uid="{00000000-0005-0000-0000-000009EB0000}"/>
    <cellStyle name="Примечание 3 13 4 4" xfId="60081" xr:uid="{00000000-0005-0000-0000-00000AEB0000}"/>
    <cellStyle name="Примечание 3 13 4 4 2" xfId="60082" xr:uid="{00000000-0005-0000-0000-00000BEB0000}"/>
    <cellStyle name="Примечание 3 13 4 4 3" xfId="60083" xr:uid="{00000000-0005-0000-0000-00000CEB0000}"/>
    <cellStyle name="Примечание 3 13 4 5" xfId="60084" xr:uid="{00000000-0005-0000-0000-00000DEB0000}"/>
    <cellStyle name="Примечание 3 13 4 5 2" xfId="60085" xr:uid="{00000000-0005-0000-0000-00000EEB0000}"/>
    <cellStyle name="Примечание 3 13 4 5 3" xfId="60086" xr:uid="{00000000-0005-0000-0000-00000FEB0000}"/>
    <cellStyle name="Примечание 3 13 4 6" xfId="60087" xr:uid="{00000000-0005-0000-0000-000010EB0000}"/>
    <cellStyle name="Примечание 3 13 4 7" xfId="60088" xr:uid="{00000000-0005-0000-0000-000011EB0000}"/>
    <cellStyle name="Примечание 3 13 5" xfId="60089" xr:uid="{00000000-0005-0000-0000-000012EB0000}"/>
    <cellStyle name="Примечание 3 13 5 2" xfId="60090" xr:uid="{00000000-0005-0000-0000-000013EB0000}"/>
    <cellStyle name="Примечание 3 13 6" xfId="60091" xr:uid="{00000000-0005-0000-0000-000014EB0000}"/>
    <cellStyle name="Примечание 3 13 6 2" xfId="60092" xr:uid="{00000000-0005-0000-0000-000015EB0000}"/>
    <cellStyle name="Примечание 3 13 6 3" xfId="60093" xr:uid="{00000000-0005-0000-0000-000016EB0000}"/>
    <cellStyle name="Примечание 3 13 7" xfId="60094" xr:uid="{00000000-0005-0000-0000-000017EB0000}"/>
    <cellStyle name="Примечание 3 13 7 2" xfId="60095" xr:uid="{00000000-0005-0000-0000-000018EB0000}"/>
    <cellStyle name="Примечание 3 13 7 3" xfId="60096" xr:uid="{00000000-0005-0000-0000-000019EB0000}"/>
    <cellStyle name="Примечание 3 14" xfId="60097" xr:uid="{00000000-0005-0000-0000-00001AEB0000}"/>
    <cellStyle name="Примечание 3 14 2" xfId="60098" xr:uid="{00000000-0005-0000-0000-00001BEB0000}"/>
    <cellStyle name="Примечание 3 14 2 2" xfId="60099" xr:uid="{00000000-0005-0000-0000-00001CEB0000}"/>
    <cellStyle name="Примечание 3 14 2 2 2" xfId="60100" xr:uid="{00000000-0005-0000-0000-00001DEB0000}"/>
    <cellStyle name="Примечание 3 14 2 2 2 2" xfId="60101" xr:uid="{00000000-0005-0000-0000-00001EEB0000}"/>
    <cellStyle name="Примечание 3 14 2 2 3" xfId="60102" xr:uid="{00000000-0005-0000-0000-00001FEB0000}"/>
    <cellStyle name="Примечание 3 14 2 2 3 2" xfId="60103" xr:uid="{00000000-0005-0000-0000-000020EB0000}"/>
    <cellStyle name="Примечание 3 14 2 2 3 3" xfId="60104" xr:uid="{00000000-0005-0000-0000-000021EB0000}"/>
    <cellStyle name="Примечание 3 14 2 2 4" xfId="60105" xr:uid="{00000000-0005-0000-0000-000022EB0000}"/>
    <cellStyle name="Примечание 3 14 2 2 4 2" xfId="60106" xr:uid="{00000000-0005-0000-0000-000023EB0000}"/>
    <cellStyle name="Примечание 3 14 2 2 4 3" xfId="60107" xr:uid="{00000000-0005-0000-0000-000024EB0000}"/>
    <cellStyle name="Примечание 3 14 2 2 5" xfId="60108" xr:uid="{00000000-0005-0000-0000-000025EB0000}"/>
    <cellStyle name="Примечание 3 14 2 2 5 2" xfId="60109" xr:uid="{00000000-0005-0000-0000-000026EB0000}"/>
    <cellStyle name="Примечание 3 14 2 2 5 3" xfId="60110" xr:uid="{00000000-0005-0000-0000-000027EB0000}"/>
    <cellStyle name="Примечание 3 14 2 2 6" xfId="60111" xr:uid="{00000000-0005-0000-0000-000028EB0000}"/>
    <cellStyle name="Примечание 3 14 2 2 7" xfId="60112" xr:uid="{00000000-0005-0000-0000-000029EB0000}"/>
    <cellStyle name="Примечание 3 14 2 3" xfId="60113" xr:uid="{00000000-0005-0000-0000-00002AEB0000}"/>
    <cellStyle name="Примечание 3 14 2 3 2" xfId="60114" xr:uid="{00000000-0005-0000-0000-00002BEB0000}"/>
    <cellStyle name="Примечание 3 14 2 4" xfId="60115" xr:uid="{00000000-0005-0000-0000-00002CEB0000}"/>
    <cellStyle name="Примечание 3 14 2 4 2" xfId="60116" xr:uid="{00000000-0005-0000-0000-00002DEB0000}"/>
    <cellStyle name="Примечание 3 14 2 4 3" xfId="60117" xr:uid="{00000000-0005-0000-0000-00002EEB0000}"/>
    <cellStyle name="Примечание 3 14 2 5" xfId="60118" xr:uid="{00000000-0005-0000-0000-00002FEB0000}"/>
    <cellStyle name="Примечание 3 14 2 5 2" xfId="60119" xr:uid="{00000000-0005-0000-0000-000030EB0000}"/>
    <cellStyle name="Примечание 3 14 2 5 3" xfId="60120" xr:uid="{00000000-0005-0000-0000-000031EB0000}"/>
    <cellStyle name="Примечание 3 14 2 6" xfId="60121" xr:uid="{00000000-0005-0000-0000-000032EB0000}"/>
    <cellStyle name="Примечание 3 14 2 7" xfId="60122" xr:uid="{00000000-0005-0000-0000-000033EB0000}"/>
    <cellStyle name="Примечание 3 14 3" xfId="60123" xr:uid="{00000000-0005-0000-0000-000034EB0000}"/>
    <cellStyle name="Примечание 3 14 3 2" xfId="60124" xr:uid="{00000000-0005-0000-0000-000035EB0000}"/>
    <cellStyle name="Примечание 3 14 3 2 2" xfId="60125" xr:uid="{00000000-0005-0000-0000-000036EB0000}"/>
    <cellStyle name="Примечание 3 14 3 3" xfId="60126" xr:uid="{00000000-0005-0000-0000-000037EB0000}"/>
    <cellStyle name="Примечание 3 14 3 3 2" xfId="60127" xr:uid="{00000000-0005-0000-0000-000038EB0000}"/>
    <cellStyle name="Примечание 3 14 3 3 3" xfId="60128" xr:uid="{00000000-0005-0000-0000-000039EB0000}"/>
    <cellStyle name="Примечание 3 14 3 4" xfId="60129" xr:uid="{00000000-0005-0000-0000-00003AEB0000}"/>
    <cellStyle name="Примечание 3 14 3 4 2" xfId="60130" xr:uid="{00000000-0005-0000-0000-00003BEB0000}"/>
    <cellStyle name="Примечание 3 14 3 4 3" xfId="60131" xr:uid="{00000000-0005-0000-0000-00003CEB0000}"/>
    <cellStyle name="Примечание 3 14 3 5" xfId="60132" xr:uid="{00000000-0005-0000-0000-00003DEB0000}"/>
    <cellStyle name="Примечание 3 14 3 5 2" xfId="60133" xr:uid="{00000000-0005-0000-0000-00003EEB0000}"/>
    <cellStyle name="Примечание 3 14 3 5 3" xfId="60134" xr:uid="{00000000-0005-0000-0000-00003FEB0000}"/>
    <cellStyle name="Примечание 3 14 3 6" xfId="60135" xr:uid="{00000000-0005-0000-0000-000040EB0000}"/>
    <cellStyle name="Примечание 3 14 3 7" xfId="60136" xr:uid="{00000000-0005-0000-0000-000041EB0000}"/>
    <cellStyle name="Примечание 3 14 4" xfId="60137" xr:uid="{00000000-0005-0000-0000-000042EB0000}"/>
    <cellStyle name="Примечание 3 14 4 2" xfId="60138" xr:uid="{00000000-0005-0000-0000-000043EB0000}"/>
    <cellStyle name="Примечание 3 14 4 2 2" xfId="60139" xr:uid="{00000000-0005-0000-0000-000044EB0000}"/>
    <cellStyle name="Примечание 3 14 4 3" xfId="60140" xr:uid="{00000000-0005-0000-0000-000045EB0000}"/>
    <cellStyle name="Примечание 3 14 4 3 2" xfId="60141" xr:uid="{00000000-0005-0000-0000-000046EB0000}"/>
    <cellStyle name="Примечание 3 14 4 3 3" xfId="60142" xr:uid="{00000000-0005-0000-0000-000047EB0000}"/>
    <cellStyle name="Примечание 3 14 4 4" xfId="60143" xr:uid="{00000000-0005-0000-0000-000048EB0000}"/>
    <cellStyle name="Примечание 3 14 4 4 2" xfId="60144" xr:uid="{00000000-0005-0000-0000-000049EB0000}"/>
    <cellStyle name="Примечание 3 14 4 4 3" xfId="60145" xr:uid="{00000000-0005-0000-0000-00004AEB0000}"/>
    <cellStyle name="Примечание 3 14 4 5" xfId="60146" xr:uid="{00000000-0005-0000-0000-00004BEB0000}"/>
    <cellStyle name="Примечание 3 14 4 5 2" xfId="60147" xr:uid="{00000000-0005-0000-0000-00004CEB0000}"/>
    <cellStyle name="Примечание 3 14 4 5 3" xfId="60148" xr:uid="{00000000-0005-0000-0000-00004DEB0000}"/>
    <cellStyle name="Примечание 3 14 4 6" xfId="60149" xr:uid="{00000000-0005-0000-0000-00004EEB0000}"/>
    <cellStyle name="Примечание 3 14 4 7" xfId="60150" xr:uid="{00000000-0005-0000-0000-00004FEB0000}"/>
    <cellStyle name="Примечание 3 14 5" xfId="60151" xr:uid="{00000000-0005-0000-0000-000050EB0000}"/>
    <cellStyle name="Примечание 3 14 5 2" xfId="60152" xr:uid="{00000000-0005-0000-0000-000051EB0000}"/>
    <cellStyle name="Примечание 3 14 6" xfId="60153" xr:uid="{00000000-0005-0000-0000-000052EB0000}"/>
    <cellStyle name="Примечание 3 14 6 2" xfId="60154" xr:uid="{00000000-0005-0000-0000-000053EB0000}"/>
    <cellStyle name="Примечание 3 14 6 3" xfId="60155" xr:uid="{00000000-0005-0000-0000-000054EB0000}"/>
    <cellStyle name="Примечание 3 14 7" xfId="60156" xr:uid="{00000000-0005-0000-0000-000055EB0000}"/>
    <cellStyle name="Примечание 3 14 7 2" xfId="60157" xr:uid="{00000000-0005-0000-0000-000056EB0000}"/>
    <cellStyle name="Примечание 3 14 7 3" xfId="60158" xr:uid="{00000000-0005-0000-0000-000057EB0000}"/>
    <cellStyle name="Примечание 3 15" xfId="60159" xr:uid="{00000000-0005-0000-0000-000058EB0000}"/>
    <cellStyle name="Примечание 3 15 2" xfId="60160" xr:uid="{00000000-0005-0000-0000-000059EB0000}"/>
    <cellStyle name="Примечание 3 15 2 2" xfId="60161" xr:uid="{00000000-0005-0000-0000-00005AEB0000}"/>
    <cellStyle name="Примечание 3 15 2 2 2" xfId="60162" xr:uid="{00000000-0005-0000-0000-00005BEB0000}"/>
    <cellStyle name="Примечание 3 15 2 2 2 2" xfId="60163" xr:uid="{00000000-0005-0000-0000-00005CEB0000}"/>
    <cellStyle name="Примечание 3 15 2 2 3" xfId="60164" xr:uid="{00000000-0005-0000-0000-00005DEB0000}"/>
    <cellStyle name="Примечание 3 15 2 2 3 2" xfId="60165" xr:uid="{00000000-0005-0000-0000-00005EEB0000}"/>
    <cellStyle name="Примечание 3 15 2 2 3 3" xfId="60166" xr:uid="{00000000-0005-0000-0000-00005FEB0000}"/>
    <cellStyle name="Примечание 3 15 2 2 4" xfId="60167" xr:uid="{00000000-0005-0000-0000-000060EB0000}"/>
    <cellStyle name="Примечание 3 15 2 2 4 2" xfId="60168" xr:uid="{00000000-0005-0000-0000-000061EB0000}"/>
    <cellStyle name="Примечание 3 15 2 2 4 3" xfId="60169" xr:uid="{00000000-0005-0000-0000-000062EB0000}"/>
    <cellStyle name="Примечание 3 15 2 2 5" xfId="60170" xr:uid="{00000000-0005-0000-0000-000063EB0000}"/>
    <cellStyle name="Примечание 3 15 2 2 5 2" xfId="60171" xr:uid="{00000000-0005-0000-0000-000064EB0000}"/>
    <cellStyle name="Примечание 3 15 2 2 5 3" xfId="60172" xr:uid="{00000000-0005-0000-0000-000065EB0000}"/>
    <cellStyle name="Примечание 3 15 2 2 6" xfId="60173" xr:uid="{00000000-0005-0000-0000-000066EB0000}"/>
    <cellStyle name="Примечание 3 15 2 2 7" xfId="60174" xr:uid="{00000000-0005-0000-0000-000067EB0000}"/>
    <cellStyle name="Примечание 3 15 2 3" xfId="60175" xr:uid="{00000000-0005-0000-0000-000068EB0000}"/>
    <cellStyle name="Примечание 3 15 2 3 2" xfId="60176" xr:uid="{00000000-0005-0000-0000-000069EB0000}"/>
    <cellStyle name="Примечание 3 15 2 4" xfId="60177" xr:uid="{00000000-0005-0000-0000-00006AEB0000}"/>
    <cellStyle name="Примечание 3 15 2 4 2" xfId="60178" xr:uid="{00000000-0005-0000-0000-00006BEB0000}"/>
    <cellStyle name="Примечание 3 15 2 4 3" xfId="60179" xr:uid="{00000000-0005-0000-0000-00006CEB0000}"/>
    <cellStyle name="Примечание 3 15 2 5" xfId="60180" xr:uid="{00000000-0005-0000-0000-00006DEB0000}"/>
    <cellStyle name="Примечание 3 15 2 5 2" xfId="60181" xr:uid="{00000000-0005-0000-0000-00006EEB0000}"/>
    <cellStyle name="Примечание 3 15 2 5 3" xfId="60182" xr:uid="{00000000-0005-0000-0000-00006FEB0000}"/>
    <cellStyle name="Примечание 3 15 2 6" xfId="60183" xr:uid="{00000000-0005-0000-0000-000070EB0000}"/>
    <cellStyle name="Примечание 3 15 2 7" xfId="60184" xr:uid="{00000000-0005-0000-0000-000071EB0000}"/>
    <cellStyle name="Примечание 3 15 3" xfId="60185" xr:uid="{00000000-0005-0000-0000-000072EB0000}"/>
    <cellStyle name="Примечание 3 15 3 2" xfId="60186" xr:uid="{00000000-0005-0000-0000-000073EB0000}"/>
    <cellStyle name="Примечание 3 15 3 2 2" xfId="60187" xr:uid="{00000000-0005-0000-0000-000074EB0000}"/>
    <cellStyle name="Примечание 3 15 3 3" xfId="60188" xr:uid="{00000000-0005-0000-0000-000075EB0000}"/>
    <cellStyle name="Примечание 3 15 3 3 2" xfId="60189" xr:uid="{00000000-0005-0000-0000-000076EB0000}"/>
    <cellStyle name="Примечание 3 15 3 3 3" xfId="60190" xr:uid="{00000000-0005-0000-0000-000077EB0000}"/>
    <cellStyle name="Примечание 3 15 3 4" xfId="60191" xr:uid="{00000000-0005-0000-0000-000078EB0000}"/>
    <cellStyle name="Примечание 3 15 3 4 2" xfId="60192" xr:uid="{00000000-0005-0000-0000-000079EB0000}"/>
    <cellStyle name="Примечание 3 15 3 4 3" xfId="60193" xr:uid="{00000000-0005-0000-0000-00007AEB0000}"/>
    <cellStyle name="Примечание 3 15 3 5" xfId="60194" xr:uid="{00000000-0005-0000-0000-00007BEB0000}"/>
    <cellStyle name="Примечание 3 15 3 5 2" xfId="60195" xr:uid="{00000000-0005-0000-0000-00007CEB0000}"/>
    <cellStyle name="Примечание 3 15 3 5 3" xfId="60196" xr:uid="{00000000-0005-0000-0000-00007DEB0000}"/>
    <cellStyle name="Примечание 3 15 3 6" xfId="60197" xr:uid="{00000000-0005-0000-0000-00007EEB0000}"/>
    <cellStyle name="Примечание 3 15 3 7" xfId="60198" xr:uid="{00000000-0005-0000-0000-00007FEB0000}"/>
    <cellStyle name="Примечание 3 15 4" xfId="60199" xr:uid="{00000000-0005-0000-0000-000080EB0000}"/>
    <cellStyle name="Примечание 3 15 4 2" xfId="60200" xr:uid="{00000000-0005-0000-0000-000081EB0000}"/>
    <cellStyle name="Примечание 3 15 4 2 2" xfId="60201" xr:uid="{00000000-0005-0000-0000-000082EB0000}"/>
    <cellStyle name="Примечание 3 15 4 3" xfId="60202" xr:uid="{00000000-0005-0000-0000-000083EB0000}"/>
    <cellStyle name="Примечание 3 15 4 3 2" xfId="60203" xr:uid="{00000000-0005-0000-0000-000084EB0000}"/>
    <cellStyle name="Примечание 3 15 4 3 3" xfId="60204" xr:uid="{00000000-0005-0000-0000-000085EB0000}"/>
    <cellStyle name="Примечание 3 15 4 4" xfId="60205" xr:uid="{00000000-0005-0000-0000-000086EB0000}"/>
    <cellStyle name="Примечание 3 15 4 4 2" xfId="60206" xr:uid="{00000000-0005-0000-0000-000087EB0000}"/>
    <cellStyle name="Примечание 3 15 4 4 3" xfId="60207" xr:uid="{00000000-0005-0000-0000-000088EB0000}"/>
    <cellStyle name="Примечание 3 15 4 5" xfId="60208" xr:uid="{00000000-0005-0000-0000-000089EB0000}"/>
    <cellStyle name="Примечание 3 15 4 5 2" xfId="60209" xr:uid="{00000000-0005-0000-0000-00008AEB0000}"/>
    <cellStyle name="Примечание 3 15 4 5 3" xfId="60210" xr:uid="{00000000-0005-0000-0000-00008BEB0000}"/>
    <cellStyle name="Примечание 3 15 4 6" xfId="60211" xr:uid="{00000000-0005-0000-0000-00008CEB0000}"/>
    <cellStyle name="Примечание 3 15 4 7" xfId="60212" xr:uid="{00000000-0005-0000-0000-00008DEB0000}"/>
    <cellStyle name="Примечание 3 15 5" xfId="60213" xr:uid="{00000000-0005-0000-0000-00008EEB0000}"/>
    <cellStyle name="Примечание 3 15 5 2" xfId="60214" xr:uid="{00000000-0005-0000-0000-00008FEB0000}"/>
    <cellStyle name="Примечание 3 15 6" xfId="60215" xr:uid="{00000000-0005-0000-0000-000090EB0000}"/>
    <cellStyle name="Примечание 3 15 6 2" xfId="60216" xr:uid="{00000000-0005-0000-0000-000091EB0000}"/>
    <cellStyle name="Примечание 3 15 6 3" xfId="60217" xr:uid="{00000000-0005-0000-0000-000092EB0000}"/>
    <cellStyle name="Примечание 3 15 7" xfId="60218" xr:uid="{00000000-0005-0000-0000-000093EB0000}"/>
    <cellStyle name="Примечание 3 15 7 2" xfId="60219" xr:uid="{00000000-0005-0000-0000-000094EB0000}"/>
    <cellStyle name="Примечание 3 15 7 3" xfId="60220" xr:uid="{00000000-0005-0000-0000-000095EB0000}"/>
    <cellStyle name="Примечание 3 16" xfId="60221" xr:uid="{00000000-0005-0000-0000-000096EB0000}"/>
    <cellStyle name="Примечание 3 16 2" xfId="60222" xr:uid="{00000000-0005-0000-0000-000097EB0000}"/>
    <cellStyle name="Примечание 3 16 2 2" xfId="60223" xr:uid="{00000000-0005-0000-0000-000098EB0000}"/>
    <cellStyle name="Примечание 3 16 2 2 2" xfId="60224" xr:uid="{00000000-0005-0000-0000-000099EB0000}"/>
    <cellStyle name="Примечание 3 16 2 3" xfId="60225" xr:uid="{00000000-0005-0000-0000-00009AEB0000}"/>
    <cellStyle name="Примечание 3 16 2 3 2" xfId="60226" xr:uid="{00000000-0005-0000-0000-00009BEB0000}"/>
    <cellStyle name="Примечание 3 16 2 3 3" xfId="60227" xr:uid="{00000000-0005-0000-0000-00009CEB0000}"/>
    <cellStyle name="Примечание 3 16 2 4" xfId="60228" xr:uid="{00000000-0005-0000-0000-00009DEB0000}"/>
    <cellStyle name="Примечание 3 16 2 4 2" xfId="60229" xr:uid="{00000000-0005-0000-0000-00009EEB0000}"/>
    <cellStyle name="Примечание 3 16 2 4 3" xfId="60230" xr:uid="{00000000-0005-0000-0000-00009FEB0000}"/>
    <cellStyle name="Примечание 3 16 2 5" xfId="60231" xr:uid="{00000000-0005-0000-0000-0000A0EB0000}"/>
    <cellStyle name="Примечание 3 16 2 5 2" xfId="60232" xr:uid="{00000000-0005-0000-0000-0000A1EB0000}"/>
    <cellStyle name="Примечание 3 16 2 5 3" xfId="60233" xr:uid="{00000000-0005-0000-0000-0000A2EB0000}"/>
    <cellStyle name="Примечание 3 16 2 6" xfId="60234" xr:uid="{00000000-0005-0000-0000-0000A3EB0000}"/>
    <cellStyle name="Примечание 3 16 2 7" xfId="60235" xr:uid="{00000000-0005-0000-0000-0000A4EB0000}"/>
    <cellStyle name="Примечание 3 16 3" xfId="60236" xr:uid="{00000000-0005-0000-0000-0000A5EB0000}"/>
    <cellStyle name="Примечание 3 16 3 2" xfId="60237" xr:uid="{00000000-0005-0000-0000-0000A6EB0000}"/>
    <cellStyle name="Примечание 3 16 4" xfId="60238" xr:uid="{00000000-0005-0000-0000-0000A7EB0000}"/>
    <cellStyle name="Примечание 3 16 4 2" xfId="60239" xr:uid="{00000000-0005-0000-0000-0000A8EB0000}"/>
    <cellStyle name="Примечание 3 16 4 3" xfId="60240" xr:uid="{00000000-0005-0000-0000-0000A9EB0000}"/>
    <cellStyle name="Примечание 3 16 5" xfId="60241" xr:uid="{00000000-0005-0000-0000-0000AAEB0000}"/>
    <cellStyle name="Примечание 3 16 5 2" xfId="60242" xr:uid="{00000000-0005-0000-0000-0000ABEB0000}"/>
    <cellStyle name="Примечание 3 16 5 3" xfId="60243" xr:uid="{00000000-0005-0000-0000-0000ACEB0000}"/>
    <cellStyle name="Примечание 3 16 6" xfId="60244" xr:uid="{00000000-0005-0000-0000-0000ADEB0000}"/>
    <cellStyle name="Примечание 3 16 7" xfId="60245" xr:uid="{00000000-0005-0000-0000-0000AEEB0000}"/>
    <cellStyle name="Примечание 3 17" xfId="60246" xr:uid="{00000000-0005-0000-0000-0000AFEB0000}"/>
    <cellStyle name="Примечание 3 17 2" xfId="60247" xr:uid="{00000000-0005-0000-0000-0000B0EB0000}"/>
    <cellStyle name="Примечание 3 17 2 2" xfId="60248" xr:uid="{00000000-0005-0000-0000-0000B1EB0000}"/>
    <cellStyle name="Примечание 3 17 3" xfId="60249" xr:uid="{00000000-0005-0000-0000-0000B2EB0000}"/>
    <cellStyle name="Примечание 3 17 3 2" xfId="60250" xr:uid="{00000000-0005-0000-0000-0000B3EB0000}"/>
    <cellStyle name="Примечание 3 17 3 3" xfId="60251" xr:uid="{00000000-0005-0000-0000-0000B4EB0000}"/>
    <cellStyle name="Примечание 3 17 4" xfId="60252" xr:uid="{00000000-0005-0000-0000-0000B5EB0000}"/>
    <cellStyle name="Примечание 3 17 4 2" xfId="60253" xr:uid="{00000000-0005-0000-0000-0000B6EB0000}"/>
    <cellStyle name="Примечание 3 17 4 3" xfId="60254" xr:uid="{00000000-0005-0000-0000-0000B7EB0000}"/>
    <cellStyle name="Примечание 3 17 5" xfId="60255" xr:uid="{00000000-0005-0000-0000-0000B8EB0000}"/>
    <cellStyle name="Примечание 3 17 5 2" xfId="60256" xr:uid="{00000000-0005-0000-0000-0000B9EB0000}"/>
    <cellStyle name="Примечание 3 17 5 3" xfId="60257" xr:uid="{00000000-0005-0000-0000-0000BAEB0000}"/>
    <cellStyle name="Примечание 3 17 6" xfId="60258" xr:uid="{00000000-0005-0000-0000-0000BBEB0000}"/>
    <cellStyle name="Примечание 3 17 7" xfId="60259" xr:uid="{00000000-0005-0000-0000-0000BCEB0000}"/>
    <cellStyle name="Примечание 3 18" xfId="60260" xr:uid="{00000000-0005-0000-0000-0000BDEB0000}"/>
    <cellStyle name="Примечание 3 18 2" xfId="60261" xr:uid="{00000000-0005-0000-0000-0000BEEB0000}"/>
    <cellStyle name="Примечание 3 18 2 2" xfId="60262" xr:uid="{00000000-0005-0000-0000-0000BFEB0000}"/>
    <cellStyle name="Примечание 3 18 3" xfId="60263" xr:uid="{00000000-0005-0000-0000-0000C0EB0000}"/>
    <cellStyle name="Примечание 3 18 3 2" xfId="60264" xr:uid="{00000000-0005-0000-0000-0000C1EB0000}"/>
    <cellStyle name="Примечание 3 18 3 3" xfId="60265" xr:uid="{00000000-0005-0000-0000-0000C2EB0000}"/>
    <cellStyle name="Примечание 3 18 4" xfId="60266" xr:uid="{00000000-0005-0000-0000-0000C3EB0000}"/>
    <cellStyle name="Примечание 3 18 4 2" xfId="60267" xr:uid="{00000000-0005-0000-0000-0000C4EB0000}"/>
    <cellStyle name="Примечание 3 18 4 3" xfId="60268" xr:uid="{00000000-0005-0000-0000-0000C5EB0000}"/>
    <cellStyle name="Примечание 3 18 5" xfId="60269" xr:uid="{00000000-0005-0000-0000-0000C6EB0000}"/>
    <cellStyle name="Примечание 3 18 5 2" xfId="60270" xr:uid="{00000000-0005-0000-0000-0000C7EB0000}"/>
    <cellStyle name="Примечание 3 18 5 3" xfId="60271" xr:uid="{00000000-0005-0000-0000-0000C8EB0000}"/>
    <cellStyle name="Примечание 3 18 6" xfId="60272" xr:uid="{00000000-0005-0000-0000-0000C9EB0000}"/>
    <cellStyle name="Примечание 3 18 7" xfId="60273" xr:uid="{00000000-0005-0000-0000-0000CAEB0000}"/>
    <cellStyle name="Примечание 3 19" xfId="60274" xr:uid="{00000000-0005-0000-0000-0000CBEB0000}"/>
    <cellStyle name="Примечание 3 19 2" xfId="60275" xr:uid="{00000000-0005-0000-0000-0000CCEB0000}"/>
    <cellStyle name="Примечание 3 2" xfId="28397" xr:uid="{00000000-0005-0000-0000-0000CDEB0000}"/>
    <cellStyle name="Примечание 3 2 10" xfId="60276" xr:uid="{00000000-0005-0000-0000-0000CEEB0000}"/>
    <cellStyle name="Примечание 3 2 10 2" xfId="60277" xr:uid="{00000000-0005-0000-0000-0000CFEB0000}"/>
    <cellStyle name="Примечание 3 2 10 2 2" xfId="60278" xr:uid="{00000000-0005-0000-0000-0000D0EB0000}"/>
    <cellStyle name="Примечание 3 2 10 2 2 2" xfId="60279" xr:uid="{00000000-0005-0000-0000-0000D1EB0000}"/>
    <cellStyle name="Примечание 3 2 10 2 2 2 2" xfId="60280" xr:uid="{00000000-0005-0000-0000-0000D2EB0000}"/>
    <cellStyle name="Примечание 3 2 10 2 2 3" xfId="60281" xr:uid="{00000000-0005-0000-0000-0000D3EB0000}"/>
    <cellStyle name="Примечание 3 2 10 2 2 3 2" xfId="60282" xr:uid="{00000000-0005-0000-0000-0000D4EB0000}"/>
    <cellStyle name="Примечание 3 2 10 2 2 3 3" xfId="60283" xr:uid="{00000000-0005-0000-0000-0000D5EB0000}"/>
    <cellStyle name="Примечание 3 2 10 2 2 4" xfId="60284" xr:uid="{00000000-0005-0000-0000-0000D6EB0000}"/>
    <cellStyle name="Примечание 3 2 10 2 2 4 2" xfId="60285" xr:uid="{00000000-0005-0000-0000-0000D7EB0000}"/>
    <cellStyle name="Примечание 3 2 10 2 2 4 3" xfId="60286" xr:uid="{00000000-0005-0000-0000-0000D8EB0000}"/>
    <cellStyle name="Примечание 3 2 10 2 2 5" xfId="60287" xr:uid="{00000000-0005-0000-0000-0000D9EB0000}"/>
    <cellStyle name="Примечание 3 2 10 2 2 5 2" xfId="60288" xr:uid="{00000000-0005-0000-0000-0000DAEB0000}"/>
    <cellStyle name="Примечание 3 2 10 2 2 5 3" xfId="60289" xr:uid="{00000000-0005-0000-0000-0000DBEB0000}"/>
    <cellStyle name="Примечание 3 2 10 2 2 6" xfId="60290" xr:uid="{00000000-0005-0000-0000-0000DCEB0000}"/>
    <cellStyle name="Примечание 3 2 10 2 2 7" xfId="60291" xr:uid="{00000000-0005-0000-0000-0000DDEB0000}"/>
    <cellStyle name="Примечание 3 2 10 2 3" xfId="60292" xr:uid="{00000000-0005-0000-0000-0000DEEB0000}"/>
    <cellStyle name="Примечание 3 2 10 2 3 2" xfId="60293" xr:uid="{00000000-0005-0000-0000-0000DFEB0000}"/>
    <cellStyle name="Примечание 3 2 10 2 4" xfId="60294" xr:uid="{00000000-0005-0000-0000-0000E0EB0000}"/>
    <cellStyle name="Примечание 3 2 10 2 4 2" xfId="60295" xr:uid="{00000000-0005-0000-0000-0000E1EB0000}"/>
    <cellStyle name="Примечание 3 2 10 2 4 3" xfId="60296" xr:uid="{00000000-0005-0000-0000-0000E2EB0000}"/>
    <cellStyle name="Примечание 3 2 10 2 5" xfId="60297" xr:uid="{00000000-0005-0000-0000-0000E3EB0000}"/>
    <cellStyle name="Примечание 3 2 10 2 5 2" xfId="60298" xr:uid="{00000000-0005-0000-0000-0000E4EB0000}"/>
    <cellStyle name="Примечание 3 2 10 2 5 3" xfId="60299" xr:uid="{00000000-0005-0000-0000-0000E5EB0000}"/>
    <cellStyle name="Примечание 3 2 10 2 6" xfId="60300" xr:uid="{00000000-0005-0000-0000-0000E6EB0000}"/>
    <cellStyle name="Примечание 3 2 10 2 7" xfId="60301" xr:uid="{00000000-0005-0000-0000-0000E7EB0000}"/>
    <cellStyle name="Примечание 3 2 10 3" xfId="60302" xr:uid="{00000000-0005-0000-0000-0000E8EB0000}"/>
    <cellStyle name="Примечание 3 2 10 3 2" xfId="60303" xr:uid="{00000000-0005-0000-0000-0000E9EB0000}"/>
    <cellStyle name="Примечание 3 2 10 3 2 2" xfId="60304" xr:uid="{00000000-0005-0000-0000-0000EAEB0000}"/>
    <cellStyle name="Примечание 3 2 10 3 3" xfId="60305" xr:uid="{00000000-0005-0000-0000-0000EBEB0000}"/>
    <cellStyle name="Примечание 3 2 10 3 3 2" xfId="60306" xr:uid="{00000000-0005-0000-0000-0000ECEB0000}"/>
    <cellStyle name="Примечание 3 2 10 3 3 3" xfId="60307" xr:uid="{00000000-0005-0000-0000-0000EDEB0000}"/>
    <cellStyle name="Примечание 3 2 10 3 4" xfId="60308" xr:uid="{00000000-0005-0000-0000-0000EEEB0000}"/>
    <cellStyle name="Примечание 3 2 10 3 4 2" xfId="60309" xr:uid="{00000000-0005-0000-0000-0000EFEB0000}"/>
    <cellStyle name="Примечание 3 2 10 3 4 3" xfId="60310" xr:uid="{00000000-0005-0000-0000-0000F0EB0000}"/>
    <cellStyle name="Примечание 3 2 10 3 5" xfId="60311" xr:uid="{00000000-0005-0000-0000-0000F1EB0000}"/>
    <cellStyle name="Примечание 3 2 10 3 5 2" xfId="60312" xr:uid="{00000000-0005-0000-0000-0000F2EB0000}"/>
    <cellStyle name="Примечание 3 2 10 3 5 3" xfId="60313" xr:uid="{00000000-0005-0000-0000-0000F3EB0000}"/>
    <cellStyle name="Примечание 3 2 10 3 6" xfId="60314" xr:uid="{00000000-0005-0000-0000-0000F4EB0000}"/>
    <cellStyle name="Примечание 3 2 10 3 7" xfId="60315" xr:uid="{00000000-0005-0000-0000-0000F5EB0000}"/>
    <cellStyle name="Примечание 3 2 10 4" xfId="60316" xr:uid="{00000000-0005-0000-0000-0000F6EB0000}"/>
    <cellStyle name="Примечание 3 2 10 4 2" xfId="60317" xr:uid="{00000000-0005-0000-0000-0000F7EB0000}"/>
    <cellStyle name="Примечание 3 2 10 4 2 2" xfId="60318" xr:uid="{00000000-0005-0000-0000-0000F8EB0000}"/>
    <cellStyle name="Примечание 3 2 10 4 3" xfId="60319" xr:uid="{00000000-0005-0000-0000-0000F9EB0000}"/>
    <cellStyle name="Примечание 3 2 10 4 3 2" xfId="60320" xr:uid="{00000000-0005-0000-0000-0000FAEB0000}"/>
    <cellStyle name="Примечание 3 2 10 4 3 3" xfId="60321" xr:uid="{00000000-0005-0000-0000-0000FBEB0000}"/>
    <cellStyle name="Примечание 3 2 10 4 4" xfId="60322" xr:uid="{00000000-0005-0000-0000-0000FCEB0000}"/>
    <cellStyle name="Примечание 3 2 10 4 4 2" xfId="60323" xr:uid="{00000000-0005-0000-0000-0000FDEB0000}"/>
    <cellStyle name="Примечание 3 2 10 4 4 3" xfId="60324" xr:uid="{00000000-0005-0000-0000-0000FEEB0000}"/>
    <cellStyle name="Примечание 3 2 10 4 5" xfId="60325" xr:uid="{00000000-0005-0000-0000-0000FFEB0000}"/>
    <cellStyle name="Примечание 3 2 10 4 5 2" xfId="60326" xr:uid="{00000000-0005-0000-0000-000000EC0000}"/>
    <cellStyle name="Примечание 3 2 10 4 5 3" xfId="60327" xr:uid="{00000000-0005-0000-0000-000001EC0000}"/>
    <cellStyle name="Примечание 3 2 10 4 6" xfId="60328" xr:uid="{00000000-0005-0000-0000-000002EC0000}"/>
    <cellStyle name="Примечание 3 2 10 4 7" xfId="60329" xr:uid="{00000000-0005-0000-0000-000003EC0000}"/>
    <cellStyle name="Примечание 3 2 10 5" xfId="60330" xr:uid="{00000000-0005-0000-0000-000004EC0000}"/>
    <cellStyle name="Примечание 3 2 10 5 2" xfId="60331" xr:uid="{00000000-0005-0000-0000-000005EC0000}"/>
    <cellStyle name="Примечание 3 2 10 6" xfId="60332" xr:uid="{00000000-0005-0000-0000-000006EC0000}"/>
    <cellStyle name="Примечание 3 2 10 6 2" xfId="60333" xr:uid="{00000000-0005-0000-0000-000007EC0000}"/>
    <cellStyle name="Примечание 3 2 10 6 3" xfId="60334" xr:uid="{00000000-0005-0000-0000-000008EC0000}"/>
    <cellStyle name="Примечание 3 2 10 7" xfId="60335" xr:uid="{00000000-0005-0000-0000-000009EC0000}"/>
    <cellStyle name="Примечание 3 2 10 7 2" xfId="60336" xr:uid="{00000000-0005-0000-0000-00000AEC0000}"/>
    <cellStyle name="Примечание 3 2 10 7 3" xfId="60337" xr:uid="{00000000-0005-0000-0000-00000BEC0000}"/>
    <cellStyle name="Примечание 3 2 11" xfId="60338" xr:uid="{00000000-0005-0000-0000-00000CEC0000}"/>
    <cellStyle name="Примечание 3 2 11 2" xfId="60339" xr:uid="{00000000-0005-0000-0000-00000DEC0000}"/>
    <cellStyle name="Примечание 3 2 11 2 2" xfId="60340" xr:uid="{00000000-0005-0000-0000-00000EEC0000}"/>
    <cellStyle name="Примечание 3 2 11 2 2 2" xfId="60341" xr:uid="{00000000-0005-0000-0000-00000FEC0000}"/>
    <cellStyle name="Примечание 3 2 11 2 3" xfId="60342" xr:uid="{00000000-0005-0000-0000-000010EC0000}"/>
    <cellStyle name="Примечание 3 2 11 2 3 2" xfId="60343" xr:uid="{00000000-0005-0000-0000-000011EC0000}"/>
    <cellStyle name="Примечание 3 2 11 2 3 3" xfId="60344" xr:uid="{00000000-0005-0000-0000-000012EC0000}"/>
    <cellStyle name="Примечание 3 2 11 2 4" xfId="60345" xr:uid="{00000000-0005-0000-0000-000013EC0000}"/>
    <cellStyle name="Примечание 3 2 11 2 4 2" xfId="60346" xr:uid="{00000000-0005-0000-0000-000014EC0000}"/>
    <cellStyle name="Примечание 3 2 11 2 4 3" xfId="60347" xr:uid="{00000000-0005-0000-0000-000015EC0000}"/>
    <cellStyle name="Примечание 3 2 11 2 5" xfId="60348" xr:uid="{00000000-0005-0000-0000-000016EC0000}"/>
    <cellStyle name="Примечание 3 2 11 2 5 2" xfId="60349" xr:uid="{00000000-0005-0000-0000-000017EC0000}"/>
    <cellStyle name="Примечание 3 2 11 2 5 3" xfId="60350" xr:uid="{00000000-0005-0000-0000-000018EC0000}"/>
    <cellStyle name="Примечание 3 2 11 2 6" xfId="60351" xr:uid="{00000000-0005-0000-0000-000019EC0000}"/>
    <cellStyle name="Примечание 3 2 11 2 7" xfId="60352" xr:uid="{00000000-0005-0000-0000-00001AEC0000}"/>
    <cellStyle name="Примечание 3 2 11 3" xfId="60353" xr:uid="{00000000-0005-0000-0000-00001BEC0000}"/>
    <cellStyle name="Примечание 3 2 11 3 2" xfId="60354" xr:uid="{00000000-0005-0000-0000-00001CEC0000}"/>
    <cellStyle name="Примечание 3 2 11 4" xfId="60355" xr:uid="{00000000-0005-0000-0000-00001DEC0000}"/>
    <cellStyle name="Примечание 3 2 11 4 2" xfId="60356" xr:uid="{00000000-0005-0000-0000-00001EEC0000}"/>
    <cellStyle name="Примечание 3 2 11 4 3" xfId="60357" xr:uid="{00000000-0005-0000-0000-00001FEC0000}"/>
    <cellStyle name="Примечание 3 2 11 5" xfId="60358" xr:uid="{00000000-0005-0000-0000-000020EC0000}"/>
    <cellStyle name="Примечание 3 2 11 5 2" xfId="60359" xr:uid="{00000000-0005-0000-0000-000021EC0000}"/>
    <cellStyle name="Примечание 3 2 11 5 3" xfId="60360" xr:uid="{00000000-0005-0000-0000-000022EC0000}"/>
    <cellStyle name="Примечание 3 2 11 6" xfId="60361" xr:uid="{00000000-0005-0000-0000-000023EC0000}"/>
    <cellStyle name="Примечание 3 2 11 7" xfId="60362" xr:uid="{00000000-0005-0000-0000-000024EC0000}"/>
    <cellStyle name="Примечание 3 2 12" xfId="60363" xr:uid="{00000000-0005-0000-0000-000025EC0000}"/>
    <cellStyle name="Примечание 3 2 12 2" xfId="60364" xr:uid="{00000000-0005-0000-0000-000026EC0000}"/>
    <cellStyle name="Примечание 3 2 12 2 2" xfId="60365" xr:uid="{00000000-0005-0000-0000-000027EC0000}"/>
    <cellStyle name="Примечание 3 2 12 3" xfId="60366" xr:uid="{00000000-0005-0000-0000-000028EC0000}"/>
    <cellStyle name="Примечание 3 2 12 3 2" xfId="60367" xr:uid="{00000000-0005-0000-0000-000029EC0000}"/>
    <cellStyle name="Примечание 3 2 12 3 3" xfId="60368" xr:uid="{00000000-0005-0000-0000-00002AEC0000}"/>
    <cellStyle name="Примечание 3 2 12 4" xfId="60369" xr:uid="{00000000-0005-0000-0000-00002BEC0000}"/>
    <cellStyle name="Примечание 3 2 12 4 2" xfId="60370" xr:uid="{00000000-0005-0000-0000-00002CEC0000}"/>
    <cellStyle name="Примечание 3 2 12 4 3" xfId="60371" xr:uid="{00000000-0005-0000-0000-00002DEC0000}"/>
    <cellStyle name="Примечание 3 2 12 5" xfId="60372" xr:uid="{00000000-0005-0000-0000-00002EEC0000}"/>
    <cellStyle name="Примечание 3 2 12 5 2" xfId="60373" xr:uid="{00000000-0005-0000-0000-00002FEC0000}"/>
    <cellStyle name="Примечание 3 2 12 5 3" xfId="60374" xr:uid="{00000000-0005-0000-0000-000030EC0000}"/>
    <cellStyle name="Примечание 3 2 12 6" xfId="60375" xr:uid="{00000000-0005-0000-0000-000031EC0000}"/>
    <cellStyle name="Примечание 3 2 12 7" xfId="60376" xr:uid="{00000000-0005-0000-0000-000032EC0000}"/>
    <cellStyle name="Примечание 3 2 13" xfId="60377" xr:uid="{00000000-0005-0000-0000-000033EC0000}"/>
    <cellStyle name="Примечание 3 2 13 2" xfId="60378" xr:uid="{00000000-0005-0000-0000-000034EC0000}"/>
    <cellStyle name="Примечание 3 2 13 2 2" xfId="60379" xr:uid="{00000000-0005-0000-0000-000035EC0000}"/>
    <cellStyle name="Примечание 3 2 13 3" xfId="60380" xr:uid="{00000000-0005-0000-0000-000036EC0000}"/>
    <cellStyle name="Примечание 3 2 13 3 2" xfId="60381" xr:uid="{00000000-0005-0000-0000-000037EC0000}"/>
    <cellStyle name="Примечание 3 2 13 3 3" xfId="60382" xr:uid="{00000000-0005-0000-0000-000038EC0000}"/>
    <cellStyle name="Примечание 3 2 13 4" xfId="60383" xr:uid="{00000000-0005-0000-0000-000039EC0000}"/>
    <cellStyle name="Примечание 3 2 13 4 2" xfId="60384" xr:uid="{00000000-0005-0000-0000-00003AEC0000}"/>
    <cellStyle name="Примечание 3 2 13 4 3" xfId="60385" xr:uid="{00000000-0005-0000-0000-00003BEC0000}"/>
    <cellStyle name="Примечание 3 2 13 5" xfId="60386" xr:uid="{00000000-0005-0000-0000-00003CEC0000}"/>
    <cellStyle name="Примечание 3 2 13 5 2" xfId="60387" xr:uid="{00000000-0005-0000-0000-00003DEC0000}"/>
    <cellStyle name="Примечание 3 2 13 5 3" xfId="60388" xr:uid="{00000000-0005-0000-0000-00003EEC0000}"/>
    <cellStyle name="Примечание 3 2 13 6" xfId="60389" xr:uid="{00000000-0005-0000-0000-00003FEC0000}"/>
    <cellStyle name="Примечание 3 2 13 7" xfId="60390" xr:uid="{00000000-0005-0000-0000-000040EC0000}"/>
    <cellStyle name="Примечание 3 2 14" xfId="60391" xr:uid="{00000000-0005-0000-0000-000041EC0000}"/>
    <cellStyle name="Примечание 3 2 14 2" xfId="60392" xr:uid="{00000000-0005-0000-0000-000042EC0000}"/>
    <cellStyle name="Примечание 3 2 15" xfId="60393" xr:uid="{00000000-0005-0000-0000-000043EC0000}"/>
    <cellStyle name="Примечание 3 2 15 2" xfId="60394" xr:uid="{00000000-0005-0000-0000-000044EC0000}"/>
    <cellStyle name="Примечание 3 2 15 3" xfId="60395" xr:uid="{00000000-0005-0000-0000-000045EC0000}"/>
    <cellStyle name="Примечание 3 2 16" xfId="60396" xr:uid="{00000000-0005-0000-0000-000046EC0000}"/>
    <cellStyle name="Примечание 3 2 16 2" xfId="60397" xr:uid="{00000000-0005-0000-0000-000047EC0000}"/>
    <cellStyle name="Примечание 3 2 16 3" xfId="60398" xr:uid="{00000000-0005-0000-0000-000048EC0000}"/>
    <cellStyle name="Примечание 3 2 2" xfId="28398" xr:uid="{00000000-0005-0000-0000-000049EC0000}"/>
    <cellStyle name="Примечание 3 2 2 2" xfId="28399" xr:uid="{00000000-0005-0000-0000-00004AEC0000}"/>
    <cellStyle name="Примечание 3 2 2 2 2" xfId="28400" xr:uid="{00000000-0005-0000-0000-00004BEC0000}"/>
    <cellStyle name="Примечание 3 2 2 2 2 2" xfId="60399" xr:uid="{00000000-0005-0000-0000-00004CEC0000}"/>
    <cellStyle name="Примечание 3 2 2 2 2 2 2" xfId="60400" xr:uid="{00000000-0005-0000-0000-00004DEC0000}"/>
    <cellStyle name="Примечание 3 2 2 2 2 3" xfId="60401" xr:uid="{00000000-0005-0000-0000-00004EEC0000}"/>
    <cellStyle name="Примечание 3 2 2 2 2 3 2" xfId="60402" xr:uid="{00000000-0005-0000-0000-00004FEC0000}"/>
    <cellStyle name="Примечание 3 2 2 2 2 3 3" xfId="60403" xr:uid="{00000000-0005-0000-0000-000050EC0000}"/>
    <cellStyle name="Примечание 3 2 2 2 2 4" xfId="60404" xr:uid="{00000000-0005-0000-0000-000051EC0000}"/>
    <cellStyle name="Примечание 3 2 2 2 2 4 2" xfId="60405" xr:uid="{00000000-0005-0000-0000-000052EC0000}"/>
    <cellStyle name="Примечание 3 2 2 2 2 4 3" xfId="60406" xr:uid="{00000000-0005-0000-0000-000053EC0000}"/>
    <cellStyle name="Примечание 3 2 2 2 2 5" xfId="60407" xr:uid="{00000000-0005-0000-0000-000054EC0000}"/>
    <cellStyle name="Примечание 3 2 2 2 2 5 2" xfId="60408" xr:uid="{00000000-0005-0000-0000-000055EC0000}"/>
    <cellStyle name="Примечание 3 2 2 2 2 5 3" xfId="60409" xr:uid="{00000000-0005-0000-0000-000056EC0000}"/>
    <cellStyle name="Примечание 3 2 2 2 2 6" xfId="60410" xr:uid="{00000000-0005-0000-0000-000057EC0000}"/>
    <cellStyle name="Примечание 3 2 2 2 2 7" xfId="60411" xr:uid="{00000000-0005-0000-0000-000058EC0000}"/>
    <cellStyle name="Примечание 3 2 2 2 3" xfId="60412" xr:uid="{00000000-0005-0000-0000-000059EC0000}"/>
    <cellStyle name="Примечание 3 2 2 2 3 2" xfId="60413" xr:uid="{00000000-0005-0000-0000-00005AEC0000}"/>
    <cellStyle name="Примечание 3 2 2 2 4" xfId="60414" xr:uid="{00000000-0005-0000-0000-00005BEC0000}"/>
    <cellStyle name="Примечание 3 2 2 2 4 2" xfId="60415" xr:uid="{00000000-0005-0000-0000-00005CEC0000}"/>
    <cellStyle name="Примечание 3 2 2 2 4 3" xfId="60416" xr:uid="{00000000-0005-0000-0000-00005DEC0000}"/>
    <cellStyle name="Примечание 3 2 2 2 5" xfId="60417" xr:uid="{00000000-0005-0000-0000-00005EEC0000}"/>
    <cellStyle name="Примечание 3 2 2 2 5 2" xfId="60418" xr:uid="{00000000-0005-0000-0000-00005FEC0000}"/>
    <cellStyle name="Примечание 3 2 2 2 5 3" xfId="60419" xr:uid="{00000000-0005-0000-0000-000060EC0000}"/>
    <cellStyle name="Примечание 3 2 2 2 6" xfId="60420" xr:uid="{00000000-0005-0000-0000-000061EC0000}"/>
    <cellStyle name="Примечание 3 2 2 2 7" xfId="60421" xr:uid="{00000000-0005-0000-0000-000062EC0000}"/>
    <cellStyle name="Примечание 3 2 2 3" xfId="28401" xr:uid="{00000000-0005-0000-0000-000063EC0000}"/>
    <cellStyle name="Примечание 3 2 2 3 2" xfId="28402" xr:uid="{00000000-0005-0000-0000-000064EC0000}"/>
    <cellStyle name="Примечание 3 2 2 3 2 2" xfId="60422" xr:uid="{00000000-0005-0000-0000-000065EC0000}"/>
    <cellStyle name="Примечание 3 2 2 3 3" xfId="60423" xr:uid="{00000000-0005-0000-0000-000066EC0000}"/>
    <cellStyle name="Примечание 3 2 2 3 3 2" xfId="60424" xr:uid="{00000000-0005-0000-0000-000067EC0000}"/>
    <cellStyle name="Примечание 3 2 2 3 3 3" xfId="60425" xr:uid="{00000000-0005-0000-0000-000068EC0000}"/>
    <cellStyle name="Примечание 3 2 2 3 4" xfId="60426" xr:uid="{00000000-0005-0000-0000-000069EC0000}"/>
    <cellStyle name="Примечание 3 2 2 3 4 2" xfId="60427" xr:uid="{00000000-0005-0000-0000-00006AEC0000}"/>
    <cellStyle name="Примечание 3 2 2 3 4 3" xfId="60428" xr:uid="{00000000-0005-0000-0000-00006BEC0000}"/>
    <cellStyle name="Примечание 3 2 2 3 5" xfId="60429" xr:uid="{00000000-0005-0000-0000-00006CEC0000}"/>
    <cellStyle name="Примечание 3 2 2 3 5 2" xfId="60430" xr:uid="{00000000-0005-0000-0000-00006DEC0000}"/>
    <cellStyle name="Примечание 3 2 2 3 5 3" xfId="60431" xr:uid="{00000000-0005-0000-0000-00006EEC0000}"/>
    <cellStyle name="Примечание 3 2 2 3 6" xfId="60432" xr:uid="{00000000-0005-0000-0000-00006FEC0000}"/>
    <cellStyle name="Примечание 3 2 2 3 7" xfId="60433" xr:uid="{00000000-0005-0000-0000-000070EC0000}"/>
    <cellStyle name="Примечание 3 2 2 4" xfId="28403" xr:uid="{00000000-0005-0000-0000-000071EC0000}"/>
    <cellStyle name="Примечание 3 2 2 4 2" xfId="28404" xr:uid="{00000000-0005-0000-0000-000072EC0000}"/>
    <cellStyle name="Примечание 3 2 2 4 2 2" xfId="60434" xr:uid="{00000000-0005-0000-0000-000073EC0000}"/>
    <cellStyle name="Примечание 3 2 2 4 3" xfId="60435" xr:uid="{00000000-0005-0000-0000-000074EC0000}"/>
    <cellStyle name="Примечание 3 2 2 4 3 2" xfId="60436" xr:uid="{00000000-0005-0000-0000-000075EC0000}"/>
    <cellStyle name="Примечание 3 2 2 4 3 3" xfId="60437" xr:uid="{00000000-0005-0000-0000-000076EC0000}"/>
    <cellStyle name="Примечание 3 2 2 4 4" xfId="60438" xr:uid="{00000000-0005-0000-0000-000077EC0000}"/>
    <cellStyle name="Примечание 3 2 2 4 4 2" xfId="60439" xr:uid="{00000000-0005-0000-0000-000078EC0000}"/>
    <cellStyle name="Примечание 3 2 2 4 4 3" xfId="60440" xr:uid="{00000000-0005-0000-0000-000079EC0000}"/>
    <cellStyle name="Примечание 3 2 2 4 5" xfId="60441" xr:uid="{00000000-0005-0000-0000-00007AEC0000}"/>
    <cellStyle name="Примечание 3 2 2 4 5 2" xfId="60442" xr:uid="{00000000-0005-0000-0000-00007BEC0000}"/>
    <cellStyle name="Примечание 3 2 2 4 5 3" xfId="60443" xr:uid="{00000000-0005-0000-0000-00007CEC0000}"/>
    <cellStyle name="Примечание 3 2 2 4 6" xfId="60444" xr:uid="{00000000-0005-0000-0000-00007DEC0000}"/>
    <cellStyle name="Примечание 3 2 2 4 7" xfId="60445" xr:uid="{00000000-0005-0000-0000-00007EEC0000}"/>
    <cellStyle name="Примечание 3 2 2 5" xfId="28405" xr:uid="{00000000-0005-0000-0000-00007FEC0000}"/>
    <cellStyle name="Примечание 3 2 2 5 2" xfId="28406" xr:uid="{00000000-0005-0000-0000-000080EC0000}"/>
    <cellStyle name="Примечание 3 2 2 6" xfId="28407" xr:uid="{00000000-0005-0000-0000-000081EC0000}"/>
    <cellStyle name="Примечание 3 2 2 6 2" xfId="60446" xr:uid="{00000000-0005-0000-0000-000082EC0000}"/>
    <cellStyle name="Примечание 3 2 2 6 3" xfId="60447" xr:uid="{00000000-0005-0000-0000-000083EC0000}"/>
    <cellStyle name="Примечание 3 2 2 7" xfId="28408" xr:uid="{00000000-0005-0000-0000-000084EC0000}"/>
    <cellStyle name="Примечание 3 2 2 7 2" xfId="60448" xr:uid="{00000000-0005-0000-0000-000085EC0000}"/>
    <cellStyle name="Примечание 3 2 2 7 3" xfId="60449" xr:uid="{00000000-0005-0000-0000-000086EC0000}"/>
    <cellStyle name="Примечание 3 2 2_2014БП" xfId="28409" xr:uid="{00000000-0005-0000-0000-000087EC0000}"/>
    <cellStyle name="Примечание 3 2 3" xfId="28410" xr:uid="{00000000-0005-0000-0000-000088EC0000}"/>
    <cellStyle name="Примечание 3 2 3 2" xfId="28411" xr:uid="{00000000-0005-0000-0000-000089EC0000}"/>
    <cellStyle name="Примечание 3 2 3 2 2" xfId="60450" xr:uid="{00000000-0005-0000-0000-00008AEC0000}"/>
    <cellStyle name="Примечание 3 2 3 2 2 2" xfId="60451" xr:uid="{00000000-0005-0000-0000-00008BEC0000}"/>
    <cellStyle name="Примечание 3 2 3 2 2 2 2" xfId="60452" xr:uid="{00000000-0005-0000-0000-00008CEC0000}"/>
    <cellStyle name="Примечание 3 2 3 2 2 3" xfId="60453" xr:uid="{00000000-0005-0000-0000-00008DEC0000}"/>
    <cellStyle name="Примечание 3 2 3 2 2 3 2" xfId="60454" xr:uid="{00000000-0005-0000-0000-00008EEC0000}"/>
    <cellStyle name="Примечание 3 2 3 2 2 3 3" xfId="60455" xr:uid="{00000000-0005-0000-0000-00008FEC0000}"/>
    <cellStyle name="Примечание 3 2 3 2 2 4" xfId="60456" xr:uid="{00000000-0005-0000-0000-000090EC0000}"/>
    <cellStyle name="Примечание 3 2 3 2 2 4 2" xfId="60457" xr:uid="{00000000-0005-0000-0000-000091EC0000}"/>
    <cellStyle name="Примечание 3 2 3 2 2 4 3" xfId="60458" xr:uid="{00000000-0005-0000-0000-000092EC0000}"/>
    <cellStyle name="Примечание 3 2 3 2 2 5" xfId="60459" xr:uid="{00000000-0005-0000-0000-000093EC0000}"/>
    <cellStyle name="Примечание 3 2 3 2 2 5 2" xfId="60460" xr:uid="{00000000-0005-0000-0000-000094EC0000}"/>
    <cellStyle name="Примечание 3 2 3 2 2 5 3" xfId="60461" xr:uid="{00000000-0005-0000-0000-000095EC0000}"/>
    <cellStyle name="Примечание 3 2 3 2 2 6" xfId="60462" xr:uid="{00000000-0005-0000-0000-000096EC0000}"/>
    <cellStyle name="Примечание 3 2 3 2 2 7" xfId="60463" xr:uid="{00000000-0005-0000-0000-000097EC0000}"/>
    <cellStyle name="Примечание 3 2 3 2 3" xfId="60464" xr:uid="{00000000-0005-0000-0000-000098EC0000}"/>
    <cellStyle name="Примечание 3 2 3 2 3 2" xfId="60465" xr:uid="{00000000-0005-0000-0000-000099EC0000}"/>
    <cellStyle name="Примечание 3 2 3 2 4" xfId="60466" xr:uid="{00000000-0005-0000-0000-00009AEC0000}"/>
    <cellStyle name="Примечание 3 2 3 2 4 2" xfId="60467" xr:uid="{00000000-0005-0000-0000-00009BEC0000}"/>
    <cellStyle name="Примечание 3 2 3 2 4 3" xfId="60468" xr:uid="{00000000-0005-0000-0000-00009CEC0000}"/>
    <cellStyle name="Примечание 3 2 3 2 5" xfId="60469" xr:uid="{00000000-0005-0000-0000-00009DEC0000}"/>
    <cellStyle name="Примечание 3 2 3 2 5 2" xfId="60470" xr:uid="{00000000-0005-0000-0000-00009EEC0000}"/>
    <cellStyle name="Примечание 3 2 3 2 5 3" xfId="60471" xr:uid="{00000000-0005-0000-0000-00009FEC0000}"/>
    <cellStyle name="Примечание 3 2 3 2 6" xfId="60472" xr:uid="{00000000-0005-0000-0000-0000A0EC0000}"/>
    <cellStyle name="Примечание 3 2 3 2 7" xfId="60473" xr:uid="{00000000-0005-0000-0000-0000A1EC0000}"/>
    <cellStyle name="Примечание 3 2 3 3" xfId="60474" xr:uid="{00000000-0005-0000-0000-0000A2EC0000}"/>
    <cellStyle name="Примечание 3 2 3 3 2" xfId="60475" xr:uid="{00000000-0005-0000-0000-0000A3EC0000}"/>
    <cellStyle name="Примечание 3 2 3 3 2 2" xfId="60476" xr:uid="{00000000-0005-0000-0000-0000A4EC0000}"/>
    <cellStyle name="Примечание 3 2 3 3 3" xfId="60477" xr:uid="{00000000-0005-0000-0000-0000A5EC0000}"/>
    <cellStyle name="Примечание 3 2 3 3 3 2" xfId="60478" xr:uid="{00000000-0005-0000-0000-0000A6EC0000}"/>
    <cellStyle name="Примечание 3 2 3 3 3 3" xfId="60479" xr:uid="{00000000-0005-0000-0000-0000A7EC0000}"/>
    <cellStyle name="Примечание 3 2 3 3 4" xfId="60480" xr:uid="{00000000-0005-0000-0000-0000A8EC0000}"/>
    <cellStyle name="Примечание 3 2 3 3 4 2" xfId="60481" xr:uid="{00000000-0005-0000-0000-0000A9EC0000}"/>
    <cellStyle name="Примечание 3 2 3 3 4 3" xfId="60482" xr:uid="{00000000-0005-0000-0000-0000AAEC0000}"/>
    <cellStyle name="Примечание 3 2 3 3 5" xfId="60483" xr:uid="{00000000-0005-0000-0000-0000ABEC0000}"/>
    <cellStyle name="Примечание 3 2 3 3 5 2" xfId="60484" xr:uid="{00000000-0005-0000-0000-0000ACEC0000}"/>
    <cellStyle name="Примечание 3 2 3 3 5 3" xfId="60485" xr:uid="{00000000-0005-0000-0000-0000ADEC0000}"/>
    <cellStyle name="Примечание 3 2 3 3 6" xfId="60486" xr:uid="{00000000-0005-0000-0000-0000AEEC0000}"/>
    <cellStyle name="Примечание 3 2 3 3 7" xfId="60487" xr:uid="{00000000-0005-0000-0000-0000AFEC0000}"/>
    <cellStyle name="Примечание 3 2 3 4" xfId="60488" xr:uid="{00000000-0005-0000-0000-0000B0EC0000}"/>
    <cellStyle name="Примечание 3 2 3 4 2" xfId="60489" xr:uid="{00000000-0005-0000-0000-0000B1EC0000}"/>
    <cellStyle name="Примечание 3 2 3 4 2 2" xfId="60490" xr:uid="{00000000-0005-0000-0000-0000B2EC0000}"/>
    <cellStyle name="Примечание 3 2 3 4 3" xfId="60491" xr:uid="{00000000-0005-0000-0000-0000B3EC0000}"/>
    <cellStyle name="Примечание 3 2 3 4 3 2" xfId="60492" xr:uid="{00000000-0005-0000-0000-0000B4EC0000}"/>
    <cellStyle name="Примечание 3 2 3 4 3 3" xfId="60493" xr:uid="{00000000-0005-0000-0000-0000B5EC0000}"/>
    <cellStyle name="Примечание 3 2 3 4 4" xfId="60494" xr:uid="{00000000-0005-0000-0000-0000B6EC0000}"/>
    <cellStyle name="Примечание 3 2 3 4 4 2" xfId="60495" xr:uid="{00000000-0005-0000-0000-0000B7EC0000}"/>
    <cellStyle name="Примечание 3 2 3 4 4 3" xfId="60496" xr:uid="{00000000-0005-0000-0000-0000B8EC0000}"/>
    <cellStyle name="Примечание 3 2 3 4 5" xfId="60497" xr:uid="{00000000-0005-0000-0000-0000B9EC0000}"/>
    <cellStyle name="Примечание 3 2 3 4 5 2" xfId="60498" xr:uid="{00000000-0005-0000-0000-0000BAEC0000}"/>
    <cellStyle name="Примечание 3 2 3 4 5 3" xfId="60499" xr:uid="{00000000-0005-0000-0000-0000BBEC0000}"/>
    <cellStyle name="Примечание 3 2 3 4 6" xfId="60500" xr:uid="{00000000-0005-0000-0000-0000BCEC0000}"/>
    <cellStyle name="Примечание 3 2 3 4 7" xfId="60501" xr:uid="{00000000-0005-0000-0000-0000BDEC0000}"/>
    <cellStyle name="Примечание 3 2 3 5" xfId="60502" xr:uid="{00000000-0005-0000-0000-0000BEEC0000}"/>
    <cellStyle name="Примечание 3 2 3 5 2" xfId="60503" xr:uid="{00000000-0005-0000-0000-0000BFEC0000}"/>
    <cellStyle name="Примечание 3 2 3 6" xfId="60504" xr:uid="{00000000-0005-0000-0000-0000C0EC0000}"/>
    <cellStyle name="Примечание 3 2 3 6 2" xfId="60505" xr:uid="{00000000-0005-0000-0000-0000C1EC0000}"/>
    <cellStyle name="Примечание 3 2 3 6 3" xfId="60506" xr:uid="{00000000-0005-0000-0000-0000C2EC0000}"/>
    <cellStyle name="Примечание 3 2 3 7" xfId="60507" xr:uid="{00000000-0005-0000-0000-0000C3EC0000}"/>
    <cellStyle name="Примечание 3 2 3 7 2" xfId="60508" xr:uid="{00000000-0005-0000-0000-0000C4EC0000}"/>
    <cellStyle name="Примечание 3 2 3 7 3" xfId="60509" xr:uid="{00000000-0005-0000-0000-0000C5EC0000}"/>
    <cellStyle name="Примечание 3 2 4" xfId="28412" xr:uid="{00000000-0005-0000-0000-0000C6EC0000}"/>
    <cellStyle name="Примечание 3 2 4 2" xfId="28413" xr:uid="{00000000-0005-0000-0000-0000C7EC0000}"/>
    <cellStyle name="Примечание 3 2 4 2 2" xfId="60510" xr:uid="{00000000-0005-0000-0000-0000C8EC0000}"/>
    <cellStyle name="Примечание 3 2 4 2 2 2" xfId="60511" xr:uid="{00000000-0005-0000-0000-0000C9EC0000}"/>
    <cellStyle name="Примечание 3 2 4 2 2 2 2" xfId="60512" xr:uid="{00000000-0005-0000-0000-0000CAEC0000}"/>
    <cellStyle name="Примечание 3 2 4 2 2 3" xfId="60513" xr:uid="{00000000-0005-0000-0000-0000CBEC0000}"/>
    <cellStyle name="Примечание 3 2 4 2 2 3 2" xfId="60514" xr:uid="{00000000-0005-0000-0000-0000CCEC0000}"/>
    <cellStyle name="Примечание 3 2 4 2 2 3 3" xfId="60515" xr:uid="{00000000-0005-0000-0000-0000CDEC0000}"/>
    <cellStyle name="Примечание 3 2 4 2 2 4" xfId="60516" xr:uid="{00000000-0005-0000-0000-0000CEEC0000}"/>
    <cellStyle name="Примечание 3 2 4 2 2 4 2" xfId="60517" xr:uid="{00000000-0005-0000-0000-0000CFEC0000}"/>
    <cellStyle name="Примечание 3 2 4 2 2 4 3" xfId="60518" xr:uid="{00000000-0005-0000-0000-0000D0EC0000}"/>
    <cellStyle name="Примечание 3 2 4 2 2 5" xfId="60519" xr:uid="{00000000-0005-0000-0000-0000D1EC0000}"/>
    <cellStyle name="Примечание 3 2 4 2 2 5 2" xfId="60520" xr:uid="{00000000-0005-0000-0000-0000D2EC0000}"/>
    <cellStyle name="Примечание 3 2 4 2 2 5 3" xfId="60521" xr:uid="{00000000-0005-0000-0000-0000D3EC0000}"/>
    <cellStyle name="Примечание 3 2 4 2 2 6" xfId="60522" xr:uid="{00000000-0005-0000-0000-0000D4EC0000}"/>
    <cellStyle name="Примечание 3 2 4 2 2 7" xfId="60523" xr:uid="{00000000-0005-0000-0000-0000D5EC0000}"/>
    <cellStyle name="Примечание 3 2 4 2 3" xfId="60524" xr:uid="{00000000-0005-0000-0000-0000D6EC0000}"/>
    <cellStyle name="Примечание 3 2 4 2 3 2" xfId="60525" xr:uid="{00000000-0005-0000-0000-0000D7EC0000}"/>
    <cellStyle name="Примечание 3 2 4 2 4" xfId="60526" xr:uid="{00000000-0005-0000-0000-0000D8EC0000}"/>
    <cellStyle name="Примечание 3 2 4 2 4 2" xfId="60527" xr:uid="{00000000-0005-0000-0000-0000D9EC0000}"/>
    <cellStyle name="Примечание 3 2 4 2 4 3" xfId="60528" xr:uid="{00000000-0005-0000-0000-0000DAEC0000}"/>
    <cellStyle name="Примечание 3 2 4 2 5" xfId="60529" xr:uid="{00000000-0005-0000-0000-0000DBEC0000}"/>
    <cellStyle name="Примечание 3 2 4 2 5 2" xfId="60530" xr:uid="{00000000-0005-0000-0000-0000DCEC0000}"/>
    <cellStyle name="Примечание 3 2 4 2 5 3" xfId="60531" xr:uid="{00000000-0005-0000-0000-0000DDEC0000}"/>
    <cellStyle name="Примечание 3 2 4 2 6" xfId="60532" xr:uid="{00000000-0005-0000-0000-0000DEEC0000}"/>
    <cellStyle name="Примечание 3 2 4 2 7" xfId="60533" xr:uid="{00000000-0005-0000-0000-0000DFEC0000}"/>
    <cellStyle name="Примечание 3 2 4 3" xfId="60534" xr:uid="{00000000-0005-0000-0000-0000E0EC0000}"/>
    <cellStyle name="Примечание 3 2 4 3 2" xfId="60535" xr:uid="{00000000-0005-0000-0000-0000E1EC0000}"/>
    <cellStyle name="Примечание 3 2 4 3 2 2" xfId="60536" xr:uid="{00000000-0005-0000-0000-0000E2EC0000}"/>
    <cellStyle name="Примечание 3 2 4 3 3" xfId="60537" xr:uid="{00000000-0005-0000-0000-0000E3EC0000}"/>
    <cellStyle name="Примечание 3 2 4 3 3 2" xfId="60538" xr:uid="{00000000-0005-0000-0000-0000E4EC0000}"/>
    <cellStyle name="Примечание 3 2 4 3 3 3" xfId="60539" xr:uid="{00000000-0005-0000-0000-0000E5EC0000}"/>
    <cellStyle name="Примечание 3 2 4 3 4" xfId="60540" xr:uid="{00000000-0005-0000-0000-0000E6EC0000}"/>
    <cellStyle name="Примечание 3 2 4 3 4 2" xfId="60541" xr:uid="{00000000-0005-0000-0000-0000E7EC0000}"/>
    <cellStyle name="Примечание 3 2 4 3 4 3" xfId="60542" xr:uid="{00000000-0005-0000-0000-0000E8EC0000}"/>
    <cellStyle name="Примечание 3 2 4 3 5" xfId="60543" xr:uid="{00000000-0005-0000-0000-0000E9EC0000}"/>
    <cellStyle name="Примечание 3 2 4 3 5 2" xfId="60544" xr:uid="{00000000-0005-0000-0000-0000EAEC0000}"/>
    <cellStyle name="Примечание 3 2 4 3 5 3" xfId="60545" xr:uid="{00000000-0005-0000-0000-0000EBEC0000}"/>
    <cellStyle name="Примечание 3 2 4 3 6" xfId="60546" xr:uid="{00000000-0005-0000-0000-0000ECEC0000}"/>
    <cellStyle name="Примечание 3 2 4 3 7" xfId="60547" xr:uid="{00000000-0005-0000-0000-0000EDEC0000}"/>
    <cellStyle name="Примечание 3 2 4 4" xfId="60548" xr:uid="{00000000-0005-0000-0000-0000EEEC0000}"/>
    <cellStyle name="Примечание 3 2 4 4 2" xfId="60549" xr:uid="{00000000-0005-0000-0000-0000EFEC0000}"/>
    <cellStyle name="Примечание 3 2 4 4 2 2" xfId="60550" xr:uid="{00000000-0005-0000-0000-0000F0EC0000}"/>
    <cellStyle name="Примечание 3 2 4 4 3" xfId="60551" xr:uid="{00000000-0005-0000-0000-0000F1EC0000}"/>
    <cellStyle name="Примечание 3 2 4 4 3 2" xfId="60552" xr:uid="{00000000-0005-0000-0000-0000F2EC0000}"/>
    <cellStyle name="Примечание 3 2 4 4 3 3" xfId="60553" xr:uid="{00000000-0005-0000-0000-0000F3EC0000}"/>
    <cellStyle name="Примечание 3 2 4 4 4" xfId="60554" xr:uid="{00000000-0005-0000-0000-0000F4EC0000}"/>
    <cellStyle name="Примечание 3 2 4 4 4 2" xfId="60555" xr:uid="{00000000-0005-0000-0000-0000F5EC0000}"/>
    <cellStyle name="Примечание 3 2 4 4 4 3" xfId="60556" xr:uid="{00000000-0005-0000-0000-0000F6EC0000}"/>
    <cellStyle name="Примечание 3 2 4 4 5" xfId="60557" xr:uid="{00000000-0005-0000-0000-0000F7EC0000}"/>
    <cellStyle name="Примечание 3 2 4 4 5 2" xfId="60558" xr:uid="{00000000-0005-0000-0000-0000F8EC0000}"/>
    <cellStyle name="Примечание 3 2 4 4 5 3" xfId="60559" xr:uid="{00000000-0005-0000-0000-0000F9EC0000}"/>
    <cellStyle name="Примечание 3 2 4 4 6" xfId="60560" xr:uid="{00000000-0005-0000-0000-0000FAEC0000}"/>
    <cellStyle name="Примечание 3 2 4 4 7" xfId="60561" xr:uid="{00000000-0005-0000-0000-0000FBEC0000}"/>
    <cellStyle name="Примечание 3 2 4 5" xfId="60562" xr:uid="{00000000-0005-0000-0000-0000FCEC0000}"/>
    <cellStyle name="Примечание 3 2 4 5 2" xfId="60563" xr:uid="{00000000-0005-0000-0000-0000FDEC0000}"/>
    <cellStyle name="Примечание 3 2 4 6" xfId="60564" xr:uid="{00000000-0005-0000-0000-0000FEEC0000}"/>
    <cellStyle name="Примечание 3 2 4 6 2" xfId="60565" xr:uid="{00000000-0005-0000-0000-0000FFEC0000}"/>
    <cellStyle name="Примечание 3 2 4 6 3" xfId="60566" xr:uid="{00000000-0005-0000-0000-000000ED0000}"/>
    <cellStyle name="Примечание 3 2 4 7" xfId="60567" xr:uid="{00000000-0005-0000-0000-000001ED0000}"/>
    <cellStyle name="Примечание 3 2 4 7 2" xfId="60568" xr:uid="{00000000-0005-0000-0000-000002ED0000}"/>
    <cellStyle name="Примечание 3 2 4 7 3" xfId="60569" xr:uid="{00000000-0005-0000-0000-000003ED0000}"/>
    <cellStyle name="Примечание 3 2 5" xfId="28414" xr:uid="{00000000-0005-0000-0000-000004ED0000}"/>
    <cellStyle name="Примечание 3 2 5 2" xfId="28415" xr:uid="{00000000-0005-0000-0000-000005ED0000}"/>
    <cellStyle name="Примечание 3 2 5 2 2" xfId="60570" xr:uid="{00000000-0005-0000-0000-000006ED0000}"/>
    <cellStyle name="Примечание 3 2 5 2 2 2" xfId="60571" xr:uid="{00000000-0005-0000-0000-000007ED0000}"/>
    <cellStyle name="Примечание 3 2 5 2 2 2 2" xfId="60572" xr:uid="{00000000-0005-0000-0000-000008ED0000}"/>
    <cellStyle name="Примечание 3 2 5 2 2 3" xfId="60573" xr:uid="{00000000-0005-0000-0000-000009ED0000}"/>
    <cellStyle name="Примечание 3 2 5 2 2 3 2" xfId="60574" xr:uid="{00000000-0005-0000-0000-00000AED0000}"/>
    <cellStyle name="Примечание 3 2 5 2 2 3 3" xfId="60575" xr:uid="{00000000-0005-0000-0000-00000BED0000}"/>
    <cellStyle name="Примечание 3 2 5 2 2 4" xfId="60576" xr:uid="{00000000-0005-0000-0000-00000CED0000}"/>
    <cellStyle name="Примечание 3 2 5 2 2 4 2" xfId="60577" xr:uid="{00000000-0005-0000-0000-00000DED0000}"/>
    <cellStyle name="Примечание 3 2 5 2 2 4 3" xfId="60578" xr:uid="{00000000-0005-0000-0000-00000EED0000}"/>
    <cellStyle name="Примечание 3 2 5 2 2 5" xfId="60579" xr:uid="{00000000-0005-0000-0000-00000FED0000}"/>
    <cellStyle name="Примечание 3 2 5 2 2 5 2" xfId="60580" xr:uid="{00000000-0005-0000-0000-000010ED0000}"/>
    <cellStyle name="Примечание 3 2 5 2 2 5 3" xfId="60581" xr:uid="{00000000-0005-0000-0000-000011ED0000}"/>
    <cellStyle name="Примечание 3 2 5 2 2 6" xfId="60582" xr:uid="{00000000-0005-0000-0000-000012ED0000}"/>
    <cellStyle name="Примечание 3 2 5 2 2 7" xfId="60583" xr:uid="{00000000-0005-0000-0000-000013ED0000}"/>
    <cellStyle name="Примечание 3 2 5 2 3" xfId="60584" xr:uid="{00000000-0005-0000-0000-000014ED0000}"/>
    <cellStyle name="Примечание 3 2 5 2 3 2" xfId="60585" xr:uid="{00000000-0005-0000-0000-000015ED0000}"/>
    <cellStyle name="Примечание 3 2 5 2 4" xfId="60586" xr:uid="{00000000-0005-0000-0000-000016ED0000}"/>
    <cellStyle name="Примечание 3 2 5 2 4 2" xfId="60587" xr:uid="{00000000-0005-0000-0000-000017ED0000}"/>
    <cellStyle name="Примечание 3 2 5 2 4 3" xfId="60588" xr:uid="{00000000-0005-0000-0000-000018ED0000}"/>
    <cellStyle name="Примечание 3 2 5 2 5" xfId="60589" xr:uid="{00000000-0005-0000-0000-000019ED0000}"/>
    <cellStyle name="Примечание 3 2 5 2 5 2" xfId="60590" xr:uid="{00000000-0005-0000-0000-00001AED0000}"/>
    <cellStyle name="Примечание 3 2 5 2 5 3" xfId="60591" xr:uid="{00000000-0005-0000-0000-00001BED0000}"/>
    <cellStyle name="Примечание 3 2 5 2 6" xfId="60592" xr:uid="{00000000-0005-0000-0000-00001CED0000}"/>
    <cellStyle name="Примечание 3 2 5 2 7" xfId="60593" xr:uid="{00000000-0005-0000-0000-00001DED0000}"/>
    <cellStyle name="Примечание 3 2 5 3" xfId="60594" xr:uid="{00000000-0005-0000-0000-00001EED0000}"/>
    <cellStyle name="Примечание 3 2 5 3 2" xfId="60595" xr:uid="{00000000-0005-0000-0000-00001FED0000}"/>
    <cellStyle name="Примечание 3 2 5 3 2 2" xfId="60596" xr:uid="{00000000-0005-0000-0000-000020ED0000}"/>
    <cellStyle name="Примечание 3 2 5 3 3" xfId="60597" xr:uid="{00000000-0005-0000-0000-000021ED0000}"/>
    <cellStyle name="Примечание 3 2 5 3 3 2" xfId="60598" xr:uid="{00000000-0005-0000-0000-000022ED0000}"/>
    <cellStyle name="Примечание 3 2 5 3 3 3" xfId="60599" xr:uid="{00000000-0005-0000-0000-000023ED0000}"/>
    <cellStyle name="Примечание 3 2 5 3 4" xfId="60600" xr:uid="{00000000-0005-0000-0000-000024ED0000}"/>
    <cellStyle name="Примечание 3 2 5 3 4 2" xfId="60601" xr:uid="{00000000-0005-0000-0000-000025ED0000}"/>
    <cellStyle name="Примечание 3 2 5 3 4 3" xfId="60602" xr:uid="{00000000-0005-0000-0000-000026ED0000}"/>
    <cellStyle name="Примечание 3 2 5 3 5" xfId="60603" xr:uid="{00000000-0005-0000-0000-000027ED0000}"/>
    <cellStyle name="Примечание 3 2 5 3 5 2" xfId="60604" xr:uid="{00000000-0005-0000-0000-000028ED0000}"/>
    <cellStyle name="Примечание 3 2 5 3 5 3" xfId="60605" xr:uid="{00000000-0005-0000-0000-000029ED0000}"/>
    <cellStyle name="Примечание 3 2 5 3 6" xfId="60606" xr:uid="{00000000-0005-0000-0000-00002AED0000}"/>
    <cellStyle name="Примечание 3 2 5 3 7" xfId="60607" xr:uid="{00000000-0005-0000-0000-00002BED0000}"/>
    <cellStyle name="Примечание 3 2 5 4" xfId="60608" xr:uid="{00000000-0005-0000-0000-00002CED0000}"/>
    <cellStyle name="Примечание 3 2 5 4 2" xfId="60609" xr:uid="{00000000-0005-0000-0000-00002DED0000}"/>
    <cellStyle name="Примечание 3 2 5 4 2 2" xfId="60610" xr:uid="{00000000-0005-0000-0000-00002EED0000}"/>
    <cellStyle name="Примечание 3 2 5 4 3" xfId="60611" xr:uid="{00000000-0005-0000-0000-00002FED0000}"/>
    <cellStyle name="Примечание 3 2 5 4 3 2" xfId="60612" xr:uid="{00000000-0005-0000-0000-000030ED0000}"/>
    <cellStyle name="Примечание 3 2 5 4 3 3" xfId="60613" xr:uid="{00000000-0005-0000-0000-000031ED0000}"/>
    <cellStyle name="Примечание 3 2 5 4 4" xfId="60614" xr:uid="{00000000-0005-0000-0000-000032ED0000}"/>
    <cellStyle name="Примечание 3 2 5 4 4 2" xfId="60615" xr:uid="{00000000-0005-0000-0000-000033ED0000}"/>
    <cellStyle name="Примечание 3 2 5 4 4 3" xfId="60616" xr:uid="{00000000-0005-0000-0000-000034ED0000}"/>
    <cellStyle name="Примечание 3 2 5 4 5" xfId="60617" xr:uid="{00000000-0005-0000-0000-000035ED0000}"/>
    <cellStyle name="Примечание 3 2 5 4 5 2" xfId="60618" xr:uid="{00000000-0005-0000-0000-000036ED0000}"/>
    <cellStyle name="Примечание 3 2 5 4 5 3" xfId="60619" xr:uid="{00000000-0005-0000-0000-000037ED0000}"/>
    <cellStyle name="Примечание 3 2 5 4 6" xfId="60620" xr:uid="{00000000-0005-0000-0000-000038ED0000}"/>
    <cellStyle name="Примечание 3 2 5 4 7" xfId="60621" xr:uid="{00000000-0005-0000-0000-000039ED0000}"/>
    <cellStyle name="Примечание 3 2 5 5" xfId="60622" xr:uid="{00000000-0005-0000-0000-00003AED0000}"/>
    <cellStyle name="Примечание 3 2 5 5 2" xfId="60623" xr:uid="{00000000-0005-0000-0000-00003BED0000}"/>
    <cellStyle name="Примечание 3 2 5 6" xfId="60624" xr:uid="{00000000-0005-0000-0000-00003CED0000}"/>
    <cellStyle name="Примечание 3 2 5 6 2" xfId="60625" xr:uid="{00000000-0005-0000-0000-00003DED0000}"/>
    <cellStyle name="Примечание 3 2 5 6 3" xfId="60626" xr:uid="{00000000-0005-0000-0000-00003EED0000}"/>
    <cellStyle name="Примечание 3 2 5 7" xfId="60627" xr:uid="{00000000-0005-0000-0000-00003FED0000}"/>
    <cellStyle name="Примечание 3 2 5 7 2" xfId="60628" xr:uid="{00000000-0005-0000-0000-000040ED0000}"/>
    <cellStyle name="Примечание 3 2 5 7 3" xfId="60629" xr:uid="{00000000-0005-0000-0000-000041ED0000}"/>
    <cellStyle name="Примечание 3 2 6" xfId="28416" xr:uid="{00000000-0005-0000-0000-000042ED0000}"/>
    <cellStyle name="Примечание 3 2 6 2" xfId="28417" xr:uid="{00000000-0005-0000-0000-000043ED0000}"/>
    <cellStyle name="Примечание 3 2 6 2 2" xfId="60630" xr:uid="{00000000-0005-0000-0000-000044ED0000}"/>
    <cellStyle name="Примечание 3 2 6 2 2 2" xfId="60631" xr:uid="{00000000-0005-0000-0000-000045ED0000}"/>
    <cellStyle name="Примечание 3 2 6 2 2 2 2" xfId="60632" xr:uid="{00000000-0005-0000-0000-000046ED0000}"/>
    <cellStyle name="Примечание 3 2 6 2 2 3" xfId="60633" xr:uid="{00000000-0005-0000-0000-000047ED0000}"/>
    <cellStyle name="Примечание 3 2 6 2 2 3 2" xfId="60634" xr:uid="{00000000-0005-0000-0000-000048ED0000}"/>
    <cellStyle name="Примечание 3 2 6 2 2 3 3" xfId="60635" xr:uid="{00000000-0005-0000-0000-000049ED0000}"/>
    <cellStyle name="Примечание 3 2 6 2 2 4" xfId="60636" xr:uid="{00000000-0005-0000-0000-00004AED0000}"/>
    <cellStyle name="Примечание 3 2 6 2 2 4 2" xfId="60637" xr:uid="{00000000-0005-0000-0000-00004BED0000}"/>
    <cellStyle name="Примечание 3 2 6 2 2 4 3" xfId="60638" xr:uid="{00000000-0005-0000-0000-00004CED0000}"/>
    <cellStyle name="Примечание 3 2 6 2 2 5" xfId="60639" xr:uid="{00000000-0005-0000-0000-00004DED0000}"/>
    <cellStyle name="Примечание 3 2 6 2 2 5 2" xfId="60640" xr:uid="{00000000-0005-0000-0000-00004EED0000}"/>
    <cellStyle name="Примечание 3 2 6 2 2 5 3" xfId="60641" xr:uid="{00000000-0005-0000-0000-00004FED0000}"/>
    <cellStyle name="Примечание 3 2 6 2 2 6" xfId="60642" xr:uid="{00000000-0005-0000-0000-000050ED0000}"/>
    <cellStyle name="Примечание 3 2 6 2 2 7" xfId="60643" xr:uid="{00000000-0005-0000-0000-000051ED0000}"/>
    <cellStyle name="Примечание 3 2 6 2 3" xfId="60644" xr:uid="{00000000-0005-0000-0000-000052ED0000}"/>
    <cellStyle name="Примечание 3 2 6 2 3 2" xfId="60645" xr:uid="{00000000-0005-0000-0000-000053ED0000}"/>
    <cellStyle name="Примечание 3 2 6 2 4" xfId="60646" xr:uid="{00000000-0005-0000-0000-000054ED0000}"/>
    <cellStyle name="Примечание 3 2 6 2 4 2" xfId="60647" xr:uid="{00000000-0005-0000-0000-000055ED0000}"/>
    <cellStyle name="Примечание 3 2 6 2 4 3" xfId="60648" xr:uid="{00000000-0005-0000-0000-000056ED0000}"/>
    <cellStyle name="Примечание 3 2 6 2 5" xfId="60649" xr:uid="{00000000-0005-0000-0000-000057ED0000}"/>
    <cellStyle name="Примечание 3 2 6 2 5 2" xfId="60650" xr:uid="{00000000-0005-0000-0000-000058ED0000}"/>
    <cellStyle name="Примечание 3 2 6 2 5 3" xfId="60651" xr:uid="{00000000-0005-0000-0000-000059ED0000}"/>
    <cellStyle name="Примечание 3 2 6 2 6" xfId="60652" xr:uid="{00000000-0005-0000-0000-00005AED0000}"/>
    <cellStyle name="Примечание 3 2 6 2 7" xfId="60653" xr:uid="{00000000-0005-0000-0000-00005BED0000}"/>
    <cellStyle name="Примечание 3 2 6 3" xfId="60654" xr:uid="{00000000-0005-0000-0000-00005CED0000}"/>
    <cellStyle name="Примечание 3 2 6 3 2" xfId="60655" xr:uid="{00000000-0005-0000-0000-00005DED0000}"/>
    <cellStyle name="Примечание 3 2 6 3 2 2" xfId="60656" xr:uid="{00000000-0005-0000-0000-00005EED0000}"/>
    <cellStyle name="Примечание 3 2 6 3 3" xfId="60657" xr:uid="{00000000-0005-0000-0000-00005FED0000}"/>
    <cellStyle name="Примечание 3 2 6 3 3 2" xfId="60658" xr:uid="{00000000-0005-0000-0000-000060ED0000}"/>
    <cellStyle name="Примечание 3 2 6 3 3 3" xfId="60659" xr:uid="{00000000-0005-0000-0000-000061ED0000}"/>
    <cellStyle name="Примечание 3 2 6 3 4" xfId="60660" xr:uid="{00000000-0005-0000-0000-000062ED0000}"/>
    <cellStyle name="Примечание 3 2 6 3 4 2" xfId="60661" xr:uid="{00000000-0005-0000-0000-000063ED0000}"/>
    <cellStyle name="Примечание 3 2 6 3 4 3" xfId="60662" xr:uid="{00000000-0005-0000-0000-000064ED0000}"/>
    <cellStyle name="Примечание 3 2 6 3 5" xfId="60663" xr:uid="{00000000-0005-0000-0000-000065ED0000}"/>
    <cellStyle name="Примечание 3 2 6 3 5 2" xfId="60664" xr:uid="{00000000-0005-0000-0000-000066ED0000}"/>
    <cellStyle name="Примечание 3 2 6 3 5 3" xfId="60665" xr:uid="{00000000-0005-0000-0000-000067ED0000}"/>
    <cellStyle name="Примечание 3 2 6 3 6" xfId="60666" xr:uid="{00000000-0005-0000-0000-000068ED0000}"/>
    <cellStyle name="Примечание 3 2 6 3 7" xfId="60667" xr:uid="{00000000-0005-0000-0000-000069ED0000}"/>
    <cellStyle name="Примечание 3 2 6 4" xfId="60668" xr:uid="{00000000-0005-0000-0000-00006AED0000}"/>
    <cellStyle name="Примечание 3 2 6 4 2" xfId="60669" xr:uid="{00000000-0005-0000-0000-00006BED0000}"/>
    <cellStyle name="Примечание 3 2 6 4 2 2" xfId="60670" xr:uid="{00000000-0005-0000-0000-00006CED0000}"/>
    <cellStyle name="Примечание 3 2 6 4 3" xfId="60671" xr:uid="{00000000-0005-0000-0000-00006DED0000}"/>
    <cellStyle name="Примечание 3 2 6 4 3 2" xfId="60672" xr:uid="{00000000-0005-0000-0000-00006EED0000}"/>
    <cellStyle name="Примечание 3 2 6 4 3 3" xfId="60673" xr:uid="{00000000-0005-0000-0000-00006FED0000}"/>
    <cellStyle name="Примечание 3 2 6 4 4" xfId="60674" xr:uid="{00000000-0005-0000-0000-000070ED0000}"/>
    <cellStyle name="Примечание 3 2 6 4 4 2" xfId="60675" xr:uid="{00000000-0005-0000-0000-000071ED0000}"/>
    <cellStyle name="Примечание 3 2 6 4 4 3" xfId="60676" xr:uid="{00000000-0005-0000-0000-000072ED0000}"/>
    <cellStyle name="Примечание 3 2 6 4 5" xfId="60677" xr:uid="{00000000-0005-0000-0000-000073ED0000}"/>
    <cellStyle name="Примечание 3 2 6 4 5 2" xfId="60678" xr:uid="{00000000-0005-0000-0000-000074ED0000}"/>
    <cellStyle name="Примечание 3 2 6 4 5 3" xfId="60679" xr:uid="{00000000-0005-0000-0000-000075ED0000}"/>
    <cellStyle name="Примечание 3 2 6 4 6" xfId="60680" xr:uid="{00000000-0005-0000-0000-000076ED0000}"/>
    <cellStyle name="Примечание 3 2 6 4 7" xfId="60681" xr:uid="{00000000-0005-0000-0000-000077ED0000}"/>
    <cellStyle name="Примечание 3 2 6 5" xfId="60682" xr:uid="{00000000-0005-0000-0000-000078ED0000}"/>
    <cellStyle name="Примечание 3 2 6 5 2" xfId="60683" xr:uid="{00000000-0005-0000-0000-000079ED0000}"/>
    <cellStyle name="Примечание 3 2 6 6" xfId="60684" xr:uid="{00000000-0005-0000-0000-00007AED0000}"/>
    <cellStyle name="Примечание 3 2 6 6 2" xfId="60685" xr:uid="{00000000-0005-0000-0000-00007BED0000}"/>
    <cellStyle name="Примечание 3 2 6 6 3" xfId="60686" xr:uid="{00000000-0005-0000-0000-00007CED0000}"/>
    <cellStyle name="Примечание 3 2 6 7" xfId="60687" xr:uid="{00000000-0005-0000-0000-00007DED0000}"/>
    <cellStyle name="Примечание 3 2 6 7 2" xfId="60688" xr:uid="{00000000-0005-0000-0000-00007EED0000}"/>
    <cellStyle name="Примечание 3 2 6 7 3" xfId="60689" xr:uid="{00000000-0005-0000-0000-00007FED0000}"/>
    <cellStyle name="Примечание 3 2 7" xfId="28418" xr:uid="{00000000-0005-0000-0000-000080ED0000}"/>
    <cellStyle name="Примечание 3 2 7 2" xfId="60690" xr:uid="{00000000-0005-0000-0000-000081ED0000}"/>
    <cellStyle name="Примечание 3 2 7 2 2" xfId="60691" xr:uid="{00000000-0005-0000-0000-000082ED0000}"/>
    <cellStyle name="Примечание 3 2 7 2 2 2" xfId="60692" xr:uid="{00000000-0005-0000-0000-000083ED0000}"/>
    <cellStyle name="Примечание 3 2 7 2 2 2 2" xfId="60693" xr:uid="{00000000-0005-0000-0000-000084ED0000}"/>
    <cellStyle name="Примечание 3 2 7 2 2 3" xfId="60694" xr:uid="{00000000-0005-0000-0000-000085ED0000}"/>
    <cellStyle name="Примечание 3 2 7 2 2 3 2" xfId="60695" xr:uid="{00000000-0005-0000-0000-000086ED0000}"/>
    <cellStyle name="Примечание 3 2 7 2 2 3 3" xfId="60696" xr:uid="{00000000-0005-0000-0000-000087ED0000}"/>
    <cellStyle name="Примечание 3 2 7 2 2 4" xfId="60697" xr:uid="{00000000-0005-0000-0000-000088ED0000}"/>
    <cellStyle name="Примечание 3 2 7 2 2 4 2" xfId="60698" xr:uid="{00000000-0005-0000-0000-000089ED0000}"/>
    <cellStyle name="Примечание 3 2 7 2 2 4 3" xfId="60699" xr:uid="{00000000-0005-0000-0000-00008AED0000}"/>
    <cellStyle name="Примечание 3 2 7 2 2 5" xfId="60700" xr:uid="{00000000-0005-0000-0000-00008BED0000}"/>
    <cellStyle name="Примечание 3 2 7 2 2 5 2" xfId="60701" xr:uid="{00000000-0005-0000-0000-00008CED0000}"/>
    <cellStyle name="Примечание 3 2 7 2 2 5 3" xfId="60702" xr:uid="{00000000-0005-0000-0000-00008DED0000}"/>
    <cellStyle name="Примечание 3 2 7 2 2 6" xfId="60703" xr:uid="{00000000-0005-0000-0000-00008EED0000}"/>
    <cellStyle name="Примечание 3 2 7 2 2 7" xfId="60704" xr:uid="{00000000-0005-0000-0000-00008FED0000}"/>
    <cellStyle name="Примечание 3 2 7 2 3" xfId="60705" xr:uid="{00000000-0005-0000-0000-000090ED0000}"/>
    <cellStyle name="Примечание 3 2 7 2 3 2" xfId="60706" xr:uid="{00000000-0005-0000-0000-000091ED0000}"/>
    <cellStyle name="Примечание 3 2 7 2 4" xfId="60707" xr:uid="{00000000-0005-0000-0000-000092ED0000}"/>
    <cellStyle name="Примечание 3 2 7 2 4 2" xfId="60708" xr:uid="{00000000-0005-0000-0000-000093ED0000}"/>
    <cellStyle name="Примечание 3 2 7 2 4 3" xfId="60709" xr:uid="{00000000-0005-0000-0000-000094ED0000}"/>
    <cellStyle name="Примечание 3 2 7 2 5" xfId="60710" xr:uid="{00000000-0005-0000-0000-000095ED0000}"/>
    <cellStyle name="Примечание 3 2 7 2 5 2" xfId="60711" xr:uid="{00000000-0005-0000-0000-000096ED0000}"/>
    <cellStyle name="Примечание 3 2 7 2 5 3" xfId="60712" xr:uid="{00000000-0005-0000-0000-000097ED0000}"/>
    <cellStyle name="Примечание 3 2 7 2 6" xfId="60713" xr:uid="{00000000-0005-0000-0000-000098ED0000}"/>
    <cellStyle name="Примечание 3 2 7 2 7" xfId="60714" xr:uid="{00000000-0005-0000-0000-000099ED0000}"/>
    <cellStyle name="Примечание 3 2 7 3" xfId="60715" xr:uid="{00000000-0005-0000-0000-00009AED0000}"/>
    <cellStyle name="Примечание 3 2 7 3 2" xfId="60716" xr:uid="{00000000-0005-0000-0000-00009BED0000}"/>
    <cellStyle name="Примечание 3 2 7 3 2 2" xfId="60717" xr:uid="{00000000-0005-0000-0000-00009CED0000}"/>
    <cellStyle name="Примечание 3 2 7 3 3" xfId="60718" xr:uid="{00000000-0005-0000-0000-00009DED0000}"/>
    <cellStyle name="Примечание 3 2 7 3 3 2" xfId="60719" xr:uid="{00000000-0005-0000-0000-00009EED0000}"/>
    <cellStyle name="Примечание 3 2 7 3 3 3" xfId="60720" xr:uid="{00000000-0005-0000-0000-00009FED0000}"/>
    <cellStyle name="Примечание 3 2 7 3 4" xfId="60721" xr:uid="{00000000-0005-0000-0000-0000A0ED0000}"/>
    <cellStyle name="Примечание 3 2 7 3 4 2" xfId="60722" xr:uid="{00000000-0005-0000-0000-0000A1ED0000}"/>
    <cellStyle name="Примечание 3 2 7 3 4 3" xfId="60723" xr:uid="{00000000-0005-0000-0000-0000A2ED0000}"/>
    <cellStyle name="Примечание 3 2 7 3 5" xfId="60724" xr:uid="{00000000-0005-0000-0000-0000A3ED0000}"/>
    <cellStyle name="Примечание 3 2 7 3 5 2" xfId="60725" xr:uid="{00000000-0005-0000-0000-0000A4ED0000}"/>
    <cellStyle name="Примечание 3 2 7 3 5 3" xfId="60726" xr:uid="{00000000-0005-0000-0000-0000A5ED0000}"/>
    <cellStyle name="Примечание 3 2 7 3 6" xfId="60727" xr:uid="{00000000-0005-0000-0000-0000A6ED0000}"/>
    <cellStyle name="Примечание 3 2 7 3 7" xfId="60728" xr:uid="{00000000-0005-0000-0000-0000A7ED0000}"/>
    <cellStyle name="Примечание 3 2 7 4" xfId="60729" xr:uid="{00000000-0005-0000-0000-0000A8ED0000}"/>
    <cellStyle name="Примечание 3 2 7 4 2" xfId="60730" xr:uid="{00000000-0005-0000-0000-0000A9ED0000}"/>
    <cellStyle name="Примечание 3 2 7 4 2 2" xfId="60731" xr:uid="{00000000-0005-0000-0000-0000AAED0000}"/>
    <cellStyle name="Примечание 3 2 7 4 3" xfId="60732" xr:uid="{00000000-0005-0000-0000-0000ABED0000}"/>
    <cellStyle name="Примечание 3 2 7 4 3 2" xfId="60733" xr:uid="{00000000-0005-0000-0000-0000ACED0000}"/>
    <cellStyle name="Примечание 3 2 7 4 3 3" xfId="60734" xr:uid="{00000000-0005-0000-0000-0000ADED0000}"/>
    <cellStyle name="Примечание 3 2 7 4 4" xfId="60735" xr:uid="{00000000-0005-0000-0000-0000AEED0000}"/>
    <cellStyle name="Примечание 3 2 7 4 4 2" xfId="60736" xr:uid="{00000000-0005-0000-0000-0000AFED0000}"/>
    <cellStyle name="Примечание 3 2 7 4 4 3" xfId="60737" xr:uid="{00000000-0005-0000-0000-0000B0ED0000}"/>
    <cellStyle name="Примечание 3 2 7 4 5" xfId="60738" xr:uid="{00000000-0005-0000-0000-0000B1ED0000}"/>
    <cellStyle name="Примечание 3 2 7 4 5 2" xfId="60739" xr:uid="{00000000-0005-0000-0000-0000B2ED0000}"/>
    <cellStyle name="Примечание 3 2 7 4 5 3" xfId="60740" xr:uid="{00000000-0005-0000-0000-0000B3ED0000}"/>
    <cellStyle name="Примечание 3 2 7 4 6" xfId="60741" xr:uid="{00000000-0005-0000-0000-0000B4ED0000}"/>
    <cellStyle name="Примечание 3 2 7 4 7" xfId="60742" xr:uid="{00000000-0005-0000-0000-0000B5ED0000}"/>
    <cellStyle name="Примечание 3 2 7 5" xfId="60743" xr:uid="{00000000-0005-0000-0000-0000B6ED0000}"/>
    <cellStyle name="Примечание 3 2 7 5 2" xfId="60744" xr:uid="{00000000-0005-0000-0000-0000B7ED0000}"/>
    <cellStyle name="Примечание 3 2 7 6" xfId="60745" xr:uid="{00000000-0005-0000-0000-0000B8ED0000}"/>
    <cellStyle name="Примечание 3 2 7 6 2" xfId="60746" xr:uid="{00000000-0005-0000-0000-0000B9ED0000}"/>
    <cellStyle name="Примечание 3 2 7 6 3" xfId="60747" xr:uid="{00000000-0005-0000-0000-0000BAED0000}"/>
    <cellStyle name="Примечание 3 2 7 7" xfId="60748" xr:uid="{00000000-0005-0000-0000-0000BBED0000}"/>
    <cellStyle name="Примечание 3 2 7 7 2" xfId="60749" xr:uid="{00000000-0005-0000-0000-0000BCED0000}"/>
    <cellStyle name="Примечание 3 2 7 7 3" xfId="60750" xr:uid="{00000000-0005-0000-0000-0000BDED0000}"/>
    <cellStyle name="Примечание 3 2 8" xfId="28419" xr:uid="{00000000-0005-0000-0000-0000BEED0000}"/>
    <cellStyle name="Примечание 3 2 8 2" xfId="60751" xr:uid="{00000000-0005-0000-0000-0000BFED0000}"/>
    <cellStyle name="Примечание 3 2 8 2 2" xfId="60752" xr:uid="{00000000-0005-0000-0000-0000C0ED0000}"/>
    <cellStyle name="Примечание 3 2 8 2 2 2" xfId="60753" xr:uid="{00000000-0005-0000-0000-0000C1ED0000}"/>
    <cellStyle name="Примечание 3 2 8 2 2 2 2" xfId="60754" xr:uid="{00000000-0005-0000-0000-0000C2ED0000}"/>
    <cellStyle name="Примечание 3 2 8 2 2 3" xfId="60755" xr:uid="{00000000-0005-0000-0000-0000C3ED0000}"/>
    <cellStyle name="Примечание 3 2 8 2 2 3 2" xfId="60756" xr:uid="{00000000-0005-0000-0000-0000C4ED0000}"/>
    <cellStyle name="Примечание 3 2 8 2 2 3 3" xfId="60757" xr:uid="{00000000-0005-0000-0000-0000C5ED0000}"/>
    <cellStyle name="Примечание 3 2 8 2 2 4" xfId="60758" xr:uid="{00000000-0005-0000-0000-0000C6ED0000}"/>
    <cellStyle name="Примечание 3 2 8 2 2 4 2" xfId="60759" xr:uid="{00000000-0005-0000-0000-0000C7ED0000}"/>
    <cellStyle name="Примечание 3 2 8 2 2 4 3" xfId="60760" xr:uid="{00000000-0005-0000-0000-0000C8ED0000}"/>
    <cellStyle name="Примечание 3 2 8 2 2 5" xfId="60761" xr:uid="{00000000-0005-0000-0000-0000C9ED0000}"/>
    <cellStyle name="Примечание 3 2 8 2 2 5 2" xfId="60762" xr:uid="{00000000-0005-0000-0000-0000CAED0000}"/>
    <cellStyle name="Примечание 3 2 8 2 2 5 3" xfId="60763" xr:uid="{00000000-0005-0000-0000-0000CBED0000}"/>
    <cellStyle name="Примечание 3 2 8 2 2 6" xfId="60764" xr:uid="{00000000-0005-0000-0000-0000CCED0000}"/>
    <cellStyle name="Примечание 3 2 8 2 2 7" xfId="60765" xr:uid="{00000000-0005-0000-0000-0000CDED0000}"/>
    <cellStyle name="Примечание 3 2 8 2 3" xfId="60766" xr:uid="{00000000-0005-0000-0000-0000CEED0000}"/>
    <cellStyle name="Примечание 3 2 8 2 3 2" xfId="60767" xr:uid="{00000000-0005-0000-0000-0000CFED0000}"/>
    <cellStyle name="Примечание 3 2 8 2 4" xfId="60768" xr:uid="{00000000-0005-0000-0000-0000D0ED0000}"/>
    <cellStyle name="Примечание 3 2 8 2 4 2" xfId="60769" xr:uid="{00000000-0005-0000-0000-0000D1ED0000}"/>
    <cellStyle name="Примечание 3 2 8 2 4 3" xfId="60770" xr:uid="{00000000-0005-0000-0000-0000D2ED0000}"/>
    <cellStyle name="Примечание 3 2 8 2 5" xfId="60771" xr:uid="{00000000-0005-0000-0000-0000D3ED0000}"/>
    <cellStyle name="Примечание 3 2 8 2 5 2" xfId="60772" xr:uid="{00000000-0005-0000-0000-0000D4ED0000}"/>
    <cellStyle name="Примечание 3 2 8 2 5 3" xfId="60773" xr:uid="{00000000-0005-0000-0000-0000D5ED0000}"/>
    <cellStyle name="Примечание 3 2 8 2 6" xfId="60774" xr:uid="{00000000-0005-0000-0000-0000D6ED0000}"/>
    <cellStyle name="Примечание 3 2 8 2 7" xfId="60775" xr:uid="{00000000-0005-0000-0000-0000D7ED0000}"/>
    <cellStyle name="Примечание 3 2 8 3" xfId="60776" xr:uid="{00000000-0005-0000-0000-0000D8ED0000}"/>
    <cellStyle name="Примечание 3 2 8 3 2" xfId="60777" xr:uid="{00000000-0005-0000-0000-0000D9ED0000}"/>
    <cellStyle name="Примечание 3 2 8 3 2 2" xfId="60778" xr:uid="{00000000-0005-0000-0000-0000DAED0000}"/>
    <cellStyle name="Примечание 3 2 8 3 3" xfId="60779" xr:uid="{00000000-0005-0000-0000-0000DBED0000}"/>
    <cellStyle name="Примечание 3 2 8 3 3 2" xfId="60780" xr:uid="{00000000-0005-0000-0000-0000DCED0000}"/>
    <cellStyle name="Примечание 3 2 8 3 3 3" xfId="60781" xr:uid="{00000000-0005-0000-0000-0000DDED0000}"/>
    <cellStyle name="Примечание 3 2 8 3 4" xfId="60782" xr:uid="{00000000-0005-0000-0000-0000DEED0000}"/>
    <cellStyle name="Примечание 3 2 8 3 4 2" xfId="60783" xr:uid="{00000000-0005-0000-0000-0000DFED0000}"/>
    <cellStyle name="Примечание 3 2 8 3 4 3" xfId="60784" xr:uid="{00000000-0005-0000-0000-0000E0ED0000}"/>
    <cellStyle name="Примечание 3 2 8 3 5" xfId="60785" xr:uid="{00000000-0005-0000-0000-0000E1ED0000}"/>
    <cellStyle name="Примечание 3 2 8 3 5 2" xfId="60786" xr:uid="{00000000-0005-0000-0000-0000E2ED0000}"/>
    <cellStyle name="Примечание 3 2 8 3 5 3" xfId="60787" xr:uid="{00000000-0005-0000-0000-0000E3ED0000}"/>
    <cellStyle name="Примечание 3 2 8 3 6" xfId="60788" xr:uid="{00000000-0005-0000-0000-0000E4ED0000}"/>
    <cellStyle name="Примечание 3 2 8 3 7" xfId="60789" xr:uid="{00000000-0005-0000-0000-0000E5ED0000}"/>
    <cellStyle name="Примечание 3 2 8 4" xfId="60790" xr:uid="{00000000-0005-0000-0000-0000E6ED0000}"/>
    <cellStyle name="Примечание 3 2 8 4 2" xfId="60791" xr:uid="{00000000-0005-0000-0000-0000E7ED0000}"/>
    <cellStyle name="Примечание 3 2 8 4 2 2" xfId="60792" xr:uid="{00000000-0005-0000-0000-0000E8ED0000}"/>
    <cellStyle name="Примечание 3 2 8 4 3" xfId="60793" xr:uid="{00000000-0005-0000-0000-0000E9ED0000}"/>
    <cellStyle name="Примечание 3 2 8 4 3 2" xfId="60794" xr:uid="{00000000-0005-0000-0000-0000EAED0000}"/>
    <cellStyle name="Примечание 3 2 8 4 3 3" xfId="60795" xr:uid="{00000000-0005-0000-0000-0000EBED0000}"/>
    <cellStyle name="Примечание 3 2 8 4 4" xfId="60796" xr:uid="{00000000-0005-0000-0000-0000ECED0000}"/>
    <cellStyle name="Примечание 3 2 8 4 4 2" xfId="60797" xr:uid="{00000000-0005-0000-0000-0000EDED0000}"/>
    <cellStyle name="Примечание 3 2 8 4 4 3" xfId="60798" xr:uid="{00000000-0005-0000-0000-0000EEED0000}"/>
    <cellStyle name="Примечание 3 2 8 4 5" xfId="60799" xr:uid="{00000000-0005-0000-0000-0000EFED0000}"/>
    <cellStyle name="Примечание 3 2 8 4 5 2" xfId="60800" xr:uid="{00000000-0005-0000-0000-0000F0ED0000}"/>
    <cellStyle name="Примечание 3 2 8 4 5 3" xfId="60801" xr:uid="{00000000-0005-0000-0000-0000F1ED0000}"/>
    <cellStyle name="Примечание 3 2 8 4 6" xfId="60802" xr:uid="{00000000-0005-0000-0000-0000F2ED0000}"/>
    <cellStyle name="Примечание 3 2 8 4 7" xfId="60803" xr:uid="{00000000-0005-0000-0000-0000F3ED0000}"/>
    <cellStyle name="Примечание 3 2 8 5" xfId="60804" xr:uid="{00000000-0005-0000-0000-0000F4ED0000}"/>
    <cellStyle name="Примечание 3 2 8 5 2" xfId="60805" xr:uid="{00000000-0005-0000-0000-0000F5ED0000}"/>
    <cellStyle name="Примечание 3 2 8 6" xfId="60806" xr:uid="{00000000-0005-0000-0000-0000F6ED0000}"/>
    <cellStyle name="Примечание 3 2 8 6 2" xfId="60807" xr:uid="{00000000-0005-0000-0000-0000F7ED0000}"/>
    <cellStyle name="Примечание 3 2 8 6 3" xfId="60808" xr:uid="{00000000-0005-0000-0000-0000F8ED0000}"/>
    <cellStyle name="Примечание 3 2 8 7" xfId="60809" xr:uid="{00000000-0005-0000-0000-0000F9ED0000}"/>
    <cellStyle name="Примечание 3 2 8 7 2" xfId="60810" xr:uid="{00000000-0005-0000-0000-0000FAED0000}"/>
    <cellStyle name="Примечание 3 2 8 7 3" xfId="60811" xr:uid="{00000000-0005-0000-0000-0000FBED0000}"/>
    <cellStyle name="Примечание 3 2 9" xfId="60812" xr:uid="{00000000-0005-0000-0000-0000FCED0000}"/>
    <cellStyle name="Примечание 3 2 9 2" xfId="60813" xr:uid="{00000000-0005-0000-0000-0000FDED0000}"/>
    <cellStyle name="Примечание 3 2 9 2 2" xfId="60814" xr:uid="{00000000-0005-0000-0000-0000FEED0000}"/>
    <cellStyle name="Примечание 3 2 9 2 2 2" xfId="60815" xr:uid="{00000000-0005-0000-0000-0000FFED0000}"/>
    <cellStyle name="Примечание 3 2 9 2 2 2 2" xfId="60816" xr:uid="{00000000-0005-0000-0000-000000EE0000}"/>
    <cellStyle name="Примечание 3 2 9 2 2 3" xfId="60817" xr:uid="{00000000-0005-0000-0000-000001EE0000}"/>
    <cellStyle name="Примечание 3 2 9 2 2 3 2" xfId="60818" xr:uid="{00000000-0005-0000-0000-000002EE0000}"/>
    <cellStyle name="Примечание 3 2 9 2 2 3 3" xfId="60819" xr:uid="{00000000-0005-0000-0000-000003EE0000}"/>
    <cellStyle name="Примечание 3 2 9 2 2 4" xfId="60820" xr:uid="{00000000-0005-0000-0000-000004EE0000}"/>
    <cellStyle name="Примечание 3 2 9 2 2 4 2" xfId="60821" xr:uid="{00000000-0005-0000-0000-000005EE0000}"/>
    <cellStyle name="Примечание 3 2 9 2 2 4 3" xfId="60822" xr:uid="{00000000-0005-0000-0000-000006EE0000}"/>
    <cellStyle name="Примечание 3 2 9 2 2 5" xfId="60823" xr:uid="{00000000-0005-0000-0000-000007EE0000}"/>
    <cellStyle name="Примечание 3 2 9 2 2 5 2" xfId="60824" xr:uid="{00000000-0005-0000-0000-000008EE0000}"/>
    <cellStyle name="Примечание 3 2 9 2 2 5 3" xfId="60825" xr:uid="{00000000-0005-0000-0000-000009EE0000}"/>
    <cellStyle name="Примечание 3 2 9 2 2 6" xfId="60826" xr:uid="{00000000-0005-0000-0000-00000AEE0000}"/>
    <cellStyle name="Примечание 3 2 9 2 2 7" xfId="60827" xr:uid="{00000000-0005-0000-0000-00000BEE0000}"/>
    <cellStyle name="Примечание 3 2 9 2 3" xfId="60828" xr:uid="{00000000-0005-0000-0000-00000CEE0000}"/>
    <cellStyle name="Примечание 3 2 9 2 3 2" xfId="60829" xr:uid="{00000000-0005-0000-0000-00000DEE0000}"/>
    <cellStyle name="Примечание 3 2 9 2 4" xfId="60830" xr:uid="{00000000-0005-0000-0000-00000EEE0000}"/>
    <cellStyle name="Примечание 3 2 9 2 4 2" xfId="60831" xr:uid="{00000000-0005-0000-0000-00000FEE0000}"/>
    <cellStyle name="Примечание 3 2 9 2 4 3" xfId="60832" xr:uid="{00000000-0005-0000-0000-000010EE0000}"/>
    <cellStyle name="Примечание 3 2 9 2 5" xfId="60833" xr:uid="{00000000-0005-0000-0000-000011EE0000}"/>
    <cellStyle name="Примечание 3 2 9 2 5 2" xfId="60834" xr:uid="{00000000-0005-0000-0000-000012EE0000}"/>
    <cellStyle name="Примечание 3 2 9 2 5 3" xfId="60835" xr:uid="{00000000-0005-0000-0000-000013EE0000}"/>
    <cellStyle name="Примечание 3 2 9 2 6" xfId="60836" xr:uid="{00000000-0005-0000-0000-000014EE0000}"/>
    <cellStyle name="Примечание 3 2 9 2 7" xfId="60837" xr:uid="{00000000-0005-0000-0000-000015EE0000}"/>
    <cellStyle name="Примечание 3 2 9 3" xfId="60838" xr:uid="{00000000-0005-0000-0000-000016EE0000}"/>
    <cellStyle name="Примечание 3 2 9 3 2" xfId="60839" xr:uid="{00000000-0005-0000-0000-000017EE0000}"/>
    <cellStyle name="Примечание 3 2 9 3 2 2" xfId="60840" xr:uid="{00000000-0005-0000-0000-000018EE0000}"/>
    <cellStyle name="Примечание 3 2 9 3 3" xfId="60841" xr:uid="{00000000-0005-0000-0000-000019EE0000}"/>
    <cellStyle name="Примечание 3 2 9 3 3 2" xfId="60842" xr:uid="{00000000-0005-0000-0000-00001AEE0000}"/>
    <cellStyle name="Примечание 3 2 9 3 3 3" xfId="60843" xr:uid="{00000000-0005-0000-0000-00001BEE0000}"/>
    <cellStyle name="Примечание 3 2 9 3 4" xfId="60844" xr:uid="{00000000-0005-0000-0000-00001CEE0000}"/>
    <cellStyle name="Примечание 3 2 9 3 4 2" xfId="60845" xr:uid="{00000000-0005-0000-0000-00001DEE0000}"/>
    <cellStyle name="Примечание 3 2 9 3 4 3" xfId="60846" xr:uid="{00000000-0005-0000-0000-00001EEE0000}"/>
    <cellStyle name="Примечание 3 2 9 3 5" xfId="60847" xr:uid="{00000000-0005-0000-0000-00001FEE0000}"/>
    <cellStyle name="Примечание 3 2 9 3 5 2" xfId="60848" xr:uid="{00000000-0005-0000-0000-000020EE0000}"/>
    <cellStyle name="Примечание 3 2 9 3 5 3" xfId="60849" xr:uid="{00000000-0005-0000-0000-000021EE0000}"/>
    <cellStyle name="Примечание 3 2 9 3 6" xfId="60850" xr:uid="{00000000-0005-0000-0000-000022EE0000}"/>
    <cellStyle name="Примечание 3 2 9 3 7" xfId="60851" xr:uid="{00000000-0005-0000-0000-000023EE0000}"/>
    <cellStyle name="Примечание 3 2 9 4" xfId="60852" xr:uid="{00000000-0005-0000-0000-000024EE0000}"/>
    <cellStyle name="Примечание 3 2 9 4 2" xfId="60853" xr:uid="{00000000-0005-0000-0000-000025EE0000}"/>
    <cellStyle name="Примечание 3 2 9 4 2 2" xfId="60854" xr:uid="{00000000-0005-0000-0000-000026EE0000}"/>
    <cellStyle name="Примечание 3 2 9 4 3" xfId="60855" xr:uid="{00000000-0005-0000-0000-000027EE0000}"/>
    <cellStyle name="Примечание 3 2 9 4 3 2" xfId="60856" xr:uid="{00000000-0005-0000-0000-000028EE0000}"/>
    <cellStyle name="Примечание 3 2 9 4 3 3" xfId="60857" xr:uid="{00000000-0005-0000-0000-000029EE0000}"/>
    <cellStyle name="Примечание 3 2 9 4 4" xfId="60858" xr:uid="{00000000-0005-0000-0000-00002AEE0000}"/>
    <cellStyle name="Примечание 3 2 9 4 4 2" xfId="60859" xr:uid="{00000000-0005-0000-0000-00002BEE0000}"/>
    <cellStyle name="Примечание 3 2 9 4 4 3" xfId="60860" xr:uid="{00000000-0005-0000-0000-00002CEE0000}"/>
    <cellStyle name="Примечание 3 2 9 4 5" xfId="60861" xr:uid="{00000000-0005-0000-0000-00002DEE0000}"/>
    <cellStyle name="Примечание 3 2 9 4 5 2" xfId="60862" xr:uid="{00000000-0005-0000-0000-00002EEE0000}"/>
    <cellStyle name="Примечание 3 2 9 4 5 3" xfId="60863" xr:uid="{00000000-0005-0000-0000-00002FEE0000}"/>
    <cellStyle name="Примечание 3 2 9 4 6" xfId="60864" xr:uid="{00000000-0005-0000-0000-000030EE0000}"/>
    <cellStyle name="Примечание 3 2 9 4 7" xfId="60865" xr:uid="{00000000-0005-0000-0000-000031EE0000}"/>
    <cellStyle name="Примечание 3 2 9 5" xfId="60866" xr:uid="{00000000-0005-0000-0000-000032EE0000}"/>
    <cellStyle name="Примечание 3 2 9 5 2" xfId="60867" xr:uid="{00000000-0005-0000-0000-000033EE0000}"/>
    <cellStyle name="Примечание 3 2 9 6" xfId="60868" xr:uid="{00000000-0005-0000-0000-000034EE0000}"/>
    <cellStyle name="Примечание 3 2 9 6 2" xfId="60869" xr:uid="{00000000-0005-0000-0000-000035EE0000}"/>
    <cellStyle name="Примечание 3 2 9 6 3" xfId="60870" xr:uid="{00000000-0005-0000-0000-000036EE0000}"/>
    <cellStyle name="Примечание 3 2 9 7" xfId="60871" xr:uid="{00000000-0005-0000-0000-000037EE0000}"/>
    <cellStyle name="Примечание 3 2 9 7 2" xfId="60872" xr:uid="{00000000-0005-0000-0000-000038EE0000}"/>
    <cellStyle name="Примечание 3 2 9 7 3" xfId="60873" xr:uid="{00000000-0005-0000-0000-000039EE0000}"/>
    <cellStyle name="Примечание 3 2_2013Прогноз" xfId="28420" xr:uid="{00000000-0005-0000-0000-00003AEE0000}"/>
    <cellStyle name="Примечание 3 20" xfId="60874" xr:uid="{00000000-0005-0000-0000-00003BEE0000}"/>
    <cellStyle name="Примечание 3 20 2" xfId="60875" xr:uid="{00000000-0005-0000-0000-00003CEE0000}"/>
    <cellStyle name="Примечание 3 20 3" xfId="60876" xr:uid="{00000000-0005-0000-0000-00003DEE0000}"/>
    <cellStyle name="Примечание 3 21" xfId="60877" xr:uid="{00000000-0005-0000-0000-00003EEE0000}"/>
    <cellStyle name="Примечание 3 21 2" xfId="60878" xr:uid="{00000000-0005-0000-0000-00003FEE0000}"/>
    <cellStyle name="Примечание 3 21 3" xfId="60879" xr:uid="{00000000-0005-0000-0000-000040EE0000}"/>
    <cellStyle name="Примечание 3 3" xfId="28421" xr:uid="{00000000-0005-0000-0000-000041EE0000}"/>
    <cellStyle name="Примечание 3 3 2" xfId="28422" xr:uid="{00000000-0005-0000-0000-000042EE0000}"/>
    <cellStyle name="Примечание 3 3 2 2" xfId="28423" xr:uid="{00000000-0005-0000-0000-000043EE0000}"/>
    <cellStyle name="Примечание 3 3 2 2 2" xfId="28424" xr:uid="{00000000-0005-0000-0000-000044EE0000}"/>
    <cellStyle name="Примечание 3 3 2 2 2 2" xfId="60880" xr:uid="{00000000-0005-0000-0000-000045EE0000}"/>
    <cellStyle name="Примечание 3 3 2 2 3" xfId="60881" xr:uid="{00000000-0005-0000-0000-000046EE0000}"/>
    <cellStyle name="Примечание 3 3 2 2 3 2" xfId="60882" xr:uid="{00000000-0005-0000-0000-000047EE0000}"/>
    <cellStyle name="Примечание 3 3 2 2 3 3" xfId="60883" xr:uid="{00000000-0005-0000-0000-000048EE0000}"/>
    <cellStyle name="Примечание 3 3 2 2 4" xfId="60884" xr:uid="{00000000-0005-0000-0000-000049EE0000}"/>
    <cellStyle name="Примечание 3 3 2 2 4 2" xfId="60885" xr:uid="{00000000-0005-0000-0000-00004AEE0000}"/>
    <cellStyle name="Примечание 3 3 2 2 4 3" xfId="60886" xr:uid="{00000000-0005-0000-0000-00004BEE0000}"/>
    <cellStyle name="Примечание 3 3 2 2 5" xfId="60887" xr:uid="{00000000-0005-0000-0000-00004CEE0000}"/>
    <cellStyle name="Примечание 3 3 2 2 5 2" xfId="60888" xr:uid="{00000000-0005-0000-0000-00004DEE0000}"/>
    <cellStyle name="Примечание 3 3 2 2 5 3" xfId="60889" xr:uid="{00000000-0005-0000-0000-00004EEE0000}"/>
    <cellStyle name="Примечание 3 3 2 2 6" xfId="60890" xr:uid="{00000000-0005-0000-0000-00004FEE0000}"/>
    <cellStyle name="Примечание 3 3 2 2 7" xfId="60891" xr:uid="{00000000-0005-0000-0000-000050EE0000}"/>
    <cellStyle name="Примечание 3 3 2 3" xfId="28425" xr:uid="{00000000-0005-0000-0000-000051EE0000}"/>
    <cellStyle name="Примечание 3 3 2 3 2" xfId="28426" xr:uid="{00000000-0005-0000-0000-000052EE0000}"/>
    <cellStyle name="Примечание 3 3 2 4" xfId="28427" xr:uid="{00000000-0005-0000-0000-000053EE0000}"/>
    <cellStyle name="Примечание 3 3 2 4 2" xfId="28428" xr:uid="{00000000-0005-0000-0000-000054EE0000}"/>
    <cellStyle name="Примечание 3 3 2 4 3" xfId="60892" xr:uid="{00000000-0005-0000-0000-000055EE0000}"/>
    <cellStyle name="Примечание 3 3 2 5" xfId="28429" xr:uid="{00000000-0005-0000-0000-000056EE0000}"/>
    <cellStyle name="Примечание 3 3 2 5 2" xfId="28430" xr:uid="{00000000-0005-0000-0000-000057EE0000}"/>
    <cellStyle name="Примечание 3 3 2 5 3" xfId="60893" xr:uid="{00000000-0005-0000-0000-000058EE0000}"/>
    <cellStyle name="Примечание 3 3 2 6" xfId="28431" xr:uid="{00000000-0005-0000-0000-000059EE0000}"/>
    <cellStyle name="Примечание 3 3 2 7" xfId="28432" xr:uid="{00000000-0005-0000-0000-00005AEE0000}"/>
    <cellStyle name="Примечание 3 3 2_2014БП" xfId="28433" xr:uid="{00000000-0005-0000-0000-00005BEE0000}"/>
    <cellStyle name="Примечание 3 3 3" xfId="28434" xr:uid="{00000000-0005-0000-0000-00005CEE0000}"/>
    <cellStyle name="Примечание 3 3 3 2" xfId="28435" xr:uid="{00000000-0005-0000-0000-00005DEE0000}"/>
    <cellStyle name="Примечание 3 3 3 2 2" xfId="60894" xr:uid="{00000000-0005-0000-0000-00005EEE0000}"/>
    <cellStyle name="Примечание 3 3 3 3" xfId="60895" xr:uid="{00000000-0005-0000-0000-00005FEE0000}"/>
    <cellStyle name="Примечание 3 3 3 3 2" xfId="60896" xr:uid="{00000000-0005-0000-0000-000060EE0000}"/>
    <cellStyle name="Примечание 3 3 3 3 3" xfId="60897" xr:uid="{00000000-0005-0000-0000-000061EE0000}"/>
    <cellStyle name="Примечание 3 3 3 4" xfId="60898" xr:uid="{00000000-0005-0000-0000-000062EE0000}"/>
    <cellStyle name="Примечание 3 3 3 4 2" xfId="60899" xr:uid="{00000000-0005-0000-0000-000063EE0000}"/>
    <cellStyle name="Примечание 3 3 3 4 3" xfId="60900" xr:uid="{00000000-0005-0000-0000-000064EE0000}"/>
    <cellStyle name="Примечание 3 3 3 5" xfId="60901" xr:uid="{00000000-0005-0000-0000-000065EE0000}"/>
    <cellStyle name="Примечание 3 3 3 5 2" xfId="60902" xr:uid="{00000000-0005-0000-0000-000066EE0000}"/>
    <cellStyle name="Примечание 3 3 3 5 3" xfId="60903" xr:uid="{00000000-0005-0000-0000-000067EE0000}"/>
    <cellStyle name="Примечание 3 3 3 6" xfId="60904" xr:uid="{00000000-0005-0000-0000-000068EE0000}"/>
    <cellStyle name="Примечание 3 3 3 7" xfId="60905" xr:uid="{00000000-0005-0000-0000-000069EE0000}"/>
    <cellStyle name="Примечание 3 3 4" xfId="28436" xr:uid="{00000000-0005-0000-0000-00006AEE0000}"/>
    <cellStyle name="Примечание 3 3 4 2" xfId="28437" xr:uid="{00000000-0005-0000-0000-00006BEE0000}"/>
    <cellStyle name="Примечание 3 3 4 2 2" xfId="60906" xr:uid="{00000000-0005-0000-0000-00006CEE0000}"/>
    <cellStyle name="Примечание 3 3 4 3" xfId="60907" xr:uid="{00000000-0005-0000-0000-00006DEE0000}"/>
    <cellStyle name="Примечание 3 3 4 3 2" xfId="60908" xr:uid="{00000000-0005-0000-0000-00006EEE0000}"/>
    <cellStyle name="Примечание 3 3 4 3 3" xfId="60909" xr:uid="{00000000-0005-0000-0000-00006FEE0000}"/>
    <cellStyle name="Примечание 3 3 4 4" xfId="60910" xr:uid="{00000000-0005-0000-0000-000070EE0000}"/>
    <cellStyle name="Примечание 3 3 4 4 2" xfId="60911" xr:uid="{00000000-0005-0000-0000-000071EE0000}"/>
    <cellStyle name="Примечание 3 3 4 4 3" xfId="60912" xr:uid="{00000000-0005-0000-0000-000072EE0000}"/>
    <cellStyle name="Примечание 3 3 4 5" xfId="60913" xr:uid="{00000000-0005-0000-0000-000073EE0000}"/>
    <cellStyle name="Примечание 3 3 4 5 2" xfId="60914" xr:uid="{00000000-0005-0000-0000-000074EE0000}"/>
    <cellStyle name="Примечание 3 3 4 5 3" xfId="60915" xr:uid="{00000000-0005-0000-0000-000075EE0000}"/>
    <cellStyle name="Примечание 3 3 4 6" xfId="60916" xr:uid="{00000000-0005-0000-0000-000076EE0000}"/>
    <cellStyle name="Примечание 3 3 4 7" xfId="60917" xr:uid="{00000000-0005-0000-0000-000077EE0000}"/>
    <cellStyle name="Примечание 3 3 5" xfId="28438" xr:uid="{00000000-0005-0000-0000-000078EE0000}"/>
    <cellStyle name="Примечание 3 3 5 2" xfId="28439" xr:uid="{00000000-0005-0000-0000-000079EE0000}"/>
    <cellStyle name="Примечание 3 3 6" xfId="28440" xr:uid="{00000000-0005-0000-0000-00007AEE0000}"/>
    <cellStyle name="Примечание 3 3 6 2" xfId="28441" xr:uid="{00000000-0005-0000-0000-00007BEE0000}"/>
    <cellStyle name="Примечание 3 3 6 3" xfId="60918" xr:uid="{00000000-0005-0000-0000-00007CEE0000}"/>
    <cellStyle name="Примечание 3 3 7" xfId="28442" xr:uid="{00000000-0005-0000-0000-00007DEE0000}"/>
    <cellStyle name="Примечание 3 3 7 2" xfId="60919" xr:uid="{00000000-0005-0000-0000-00007EEE0000}"/>
    <cellStyle name="Примечание 3 3 7 3" xfId="60920" xr:uid="{00000000-0005-0000-0000-00007FEE0000}"/>
    <cellStyle name="Примечание 3 3 8" xfId="28443" xr:uid="{00000000-0005-0000-0000-000080EE0000}"/>
    <cellStyle name="Примечание 3 3_2013Прогноз" xfId="28444" xr:uid="{00000000-0005-0000-0000-000081EE0000}"/>
    <cellStyle name="Примечание 3 4" xfId="28445" xr:uid="{00000000-0005-0000-0000-000082EE0000}"/>
    <cellStyle name="Примечание 3 4 2" xfId="28446" xr:uid="{00000000-0005-0000-0000-000083EE0000}"/>
    <cellStyle name="Примечание 3 4 2 2" xfId="28447" xr:uid="{00000000-0005-0000-0000-000084EE0000}"/>
    <cellStyle name="Примечание 3 4 2 2 2" xfId="60921" xr:uid="{00000000-0005-0000-0000-000085EE0000}"/>
    <cellStyle name="Примечание 3 4 2 2 2 2" xfId="60922" xr:uid="{00000000-0005-0000-0000-000086EE0000}"/>
    <cellStyle name="Примечание 3 4 2 2 3" xfId="60923" xr:uid="{00000000-0005-0000-0000-000087EE0000}"/>
    <cellStyle name="Примечание 3 4 2 2 3 2" xfId="60924" xr:uid="{00000000-0005-0000-0000-000088EE0000}"/>
    <cellStyle name="Примечание 3 4 2 2 3 3" xfId="60925" xr:uid="{00000000-0005-0000-0000-000089EE0000}"/>
    <cellStyle name="Примечание 3 4 2 2 4" xfId="60926" xr:uid="{00000000-0005-0000-0000-00008AEE0000}"/>
    <cellStyle name="Примечание 3 4 2 2 4 2" xfId="60927" xr:uid="{00000000-0005-0000-0000-00008BEE0000}"/>
    <cellStyle name="Примечание 3 4 2 2 4 3" xfId="60928" xr:uid="{00000000-0005-0000-0000-00008CEE0000}"/>
    <cellStyle name="Примечание 3 4 2 2 5" xfId="60929" xr:uid="{00000000-0005-0000-0000-00008DEE0000}"/>
    <cellStyle name="Примечание 3 4 2 2 5 2" xfId="60930" xr:uid="{00000000-0005-0000-0000-00008EEE0000}"/>
    <cellStyle name="Примечание 3 4 2 2 5 3" xfId="60931" xr:uid="{00000000-0005-0000-0000-00008FEE0000}"/>
    <cellStyle name="Примечание 3 4 2 2 6" xfId="60932" xr:uid="{00000000-0005-0000-0000-000090EE0000}"/>
    <cellStyle name="Примечание 3 4 2 2 7" xfId="60933" xr:uid="{00000000-0005-0000-0000-000091EE0000}"/>
    <cellStyle name="Примечание 3 4 2 3" xfId="60934" xr:uid="{00000000-0005-0000-0000-000092EE0000}"/>
    <cellStyle name="Примечание 3 4 2 3 2" xfId="60935" xr:uid="{00000000-0005-0000-0000-000093EE0000}"/>
    <cellStyle name="Примечание 3 4 2 4" xfId="60936" xr:uid="{00000000-0005-0000-0000-000094EE0000}"/>
    <cellStyle name="Примечание 3 4 2 4 2" xfId="60937" xr:uid="{00000000-0005-0000-0000-000095EE0000}"/>
    <cellStyle name="Примечание 3 4 2 4 3" xfId="60938" xr:uid="{00000000-0005-0000-0000-000096EE0000}"/>
    <cellStyle name="Примечание 3 4 2 5" xfId="60939" xr:uid="{00000000-0005-0000-0000-000097EE0000}"/>
    <cellStyle name="Примечание 3 4 2 5 2" xfId="60940" xr:uid="{00000000-0005-0000-0000-000098EE0000}"/>
    <cellStyle name="Примечание 3 4 2 5 3" xfId="60941" xr:uid="{00000000-0005-0000-0000-000099EE0000}"/>
    <cellStyle name="Примечание 3 4 2 6" xfId="60942" xr:uid="{00000000-0005-0000-0000-00009AEE0000}"/>
    <cellStyle name="Примечание 3 4 2 7" xfId="60943" xr:uid="{00000000-0005-0000-0000-00009BEE0000}"/>
    <cellStyle name="Примечание 3 4 3" xfId="28448" xr:uid="{00000000-0005-0000-0000-00009CEE0000}"/>
    <cellStyle name="Примечание 3 4 3 2" xfId="28449" xr:uid="{00000000-0005-0000-0000-00009DEE0000}"/>
    <cellStyle name="Примечание 3 4 3 2 2" xfId="60944" xr:uid="{00000000-0005-0000-0000-00009EEE0000}"/>
    <cellStyle name="Примечание 3 4 3 3" xfId="60945" xr:uid="{00000000-0005-0000-0000-00009FEE0000}"/>
    <cellStyle name="Примечание 3 4 3 3 2" xfId="60946" xr:uid="{00000000-0005-0000-0000-0000A0EE0000}"/>
    <cellStyle name="Примечание 3 4 3 3 3" xfId="60947" xr:uid="{00000000-0005-0000-0000-0000A1EE0000}"/>
    <cellStyle name="Примечание 3 4 3 4" xfId="60948" xr:uid="{00000000-0005-0000-0000-0000A2EE0000}"/>
    <cellStyle name="Примечание 3 4 3 4 2" xfId="60949" xr:uid="{00000000-0005-0000-0000-0000A3EE0000}"/>
    <cellStyle name="Примечание 3 4 3 4 3" xfId="60950" xr:uid="{00000000-0005-0000-0000-0000A4EE0000}"/>
    <cellStyle name="Примечание 3 4 3 5" xfId="60951" xr:uid="{00000000-0005-0000-0000-0000A5EE0000}"/>
    <cellStyle name="Примечание 3 4 3 5 2" xfId="60952" xr:uid="{00000000-0005-0000-0000-0000A6EE0000}"/>
    <cellStyle name="Примечание 3 4 3 5 3" xfId="60953" xr:uid="{00000000-0005-0000-0000-0000A7EE0000}"/>
    <cellStyle name="Примечание 3 4 3 6" xfId="60954" xr:uid="{00000000-0005-0000-0000-0000A8EE0000}"/>
    <cellStyle name="Примечание 3 4 3 7" xfId="60955" xr:uid="{00000000-0005-0000-0000-0000A9EE0000}"/>
    <cellStyle name="Примечание 3 4 4" xfId="28450" xr:uid="{00000000-0005-0000-0000-0000AAEE0000}"/>
    <cellStyle name="Примечание 3 4 4 2" xfId="28451" xr:uid="{00000000-0005-0000-0000-0000ABEE0000}"/>
    <cellStyle name="Примечание 3 4 4 2 2" xfId="60956" xr:uid="{00000000-0005-0000-0000-0000ACEE0000}"/>
    <cellStyle name="Примечание 3 4 4 3" xfId="60957" xr:uid="{00000000-0005-0000-0000-0000ADEE0000}"/>
    <cellStyle name="Примечание 3 4 4 3 2" xfId="60958" xr:uid="{00000000-0005-0000-0000-0000AEEE0000}"/>
    <cellStyle name="Примечание 3 4 4 3 3" xfId="60959" xr:uid="{00000000-0005-0000-0000-0000AFEE0000}"/>
    <cellStyle name="Примечание 3 4 4 4" xfId="60960" xr:uid="{00000000-0005-0000-0000-0000B0EE0000}"/>
    <cellStyle name="Примечание 3 4 4 4 2" xfId="60961" xr:uid="{00000000-0005-0000-0000-0000B1EE0000}"/>
    <cellStyle name="Примечание 3 4 4 4 3" xfId="60962" xr:uid="{00000000-0005-0000-0000-0000B2EE0000}"/>
    <cellStyle name="Примечание 3 4 4 5" xfId="60963" xr:uid="{00000000-0005-0000-0000-0000B3EE0000}"/>
    <cellStyle name="Примечание 3 4 4 5 2" xfId="60964" xr:uid="{00000000-0005-0000-0000-0000B4EE0000}"/>
    <cellStyle name="Примечание 3 4 4 5 3" xfId="60965" xr:uid="{00000000-0005-0000-0000-0000B5EE0000}"/>
    <cellStyle name="Примечание 3 4 4 6" xfId="60966" xr:uid="{00000000-0005-0000-0000-0000B6EE0000}"/>
    <cellStyle name="Примечание 3 4 4 7" xfId="60967" xr:uid="{00000000-0005-0000-0000-0000B7EE0000}"/>
    <cellStyle name="Примечание 3 4 5" xfId="28452" xr:uid="{00000000-0005-0000-0000-0000B8EE0000}"/>
    <cellStyle name="Примечание 3 4 5 2" xfId="28453" xr:uid="{00000000-0005-0000-0000-0000B9EE0000}"/>
    <cellStyle name="Примечание 3 4 6" xfId="28454" xr:uid="{00000000-0005-0000-0000-0000BAEE0000}"/>
    <cellStyle name="Примечание 3 4 6 2" xfId="60968" xr:uid="{00000000-0005-0000-0000-0000BBEE0000}"/>
    <cellStyle name="Примечание 3 4 6 3" xfId="60969" xr:uid="{00000000-0005-0000-0000-0000BCEE0000}"/>
    <cellStyle name="Примечание 3 4 7" xfId="28455" xr:uid="{00000000-0005-0000-0000-0000BDEE0000}"/>
    <cellStyle name="Примечание 3 4 7 2" xfId="60970" xr:uid="{00000000-0005-0000-0000-0000BEEE0000}"/>
    <cellStyle name="Примечание 3 4 7 3" xfId="60971" xr:uid="{00000000-0005-0000-0000-0000BFEE0000}"/>
    <cellStyle name="Примечание 3 4_2014БП" xfId="28456" xr:uid="{00000000-0005-0000-0000-0000C0EE0000}"/>
    <cellStyle name="Примечание 3 5" xfId="28457" xr:uid="{00000000-0005-0000-0000-0000C1EE0000}"/>
    <cellStyle name="Примечание 3 5 2" xfId="28458" xr:uid="{00000000-0005-0000-0000-0000C2EE0000}"/>
    <cellStyle name="Примечание 3 5 2 2" xfId="28459" xr:uid="{00000000-0005-0000-0000-0000C3EE0000}"/>
    <cellStyle name="Примечание 3 5 2 2 2" xfId="60972" xr:uid="{00000000-0005-0000-0000-0000C4EE0000}"/>
    <cellStyle name="Примечание 3 5 2 2 2 2" xfId="60973" xr:uid="{00000000-0005-0000-0000-0000C5EE0000}"/>
    <cellStyle name="Примечание 3 5 2 2 3" xfId="60974" xr:uid="{00000000-0005-0000-0000-0000C6EE0000}"/>
    <cellStyle name="Примечание 3 5 2 2 3 2" xfId="60975" xr:uid="{00000000-0005-0000-0000-0000C7EE0000}"/>
    <cellStyle name="Примечание 3 5 2 2 3 3" xfId="60976" xr:uid="{00000000-0005-0000-0000-0000C8EE0000}"/>
    <cellStyle name="Примечание 3 5 2 2 4" xfId="60977" xr:uid="{00000000-0005-0000-0000-0000C9EE0000}"/>
    <cellStyle name="Примечание 3 5 2 2 4 2" xfId="60978" xr:uid="{00000000-0005-0000-0000-0000CAEE0000}"/>
    <cellStyle name="Примечание 3 5 2 2 4 3" xfId="60979" xr:uid="{00000000-0005-0000-0000-0000CBEE0000}"/>
    <cellStyle name="Примечание 3 5 2 2 5" xfId="60980" xr:uid="{00000000-0005-0000-0000-0000CCEE0000}"/>
    <cellStyle name="Примечание 3 5 2 2 5 2" xfId="60981" xr:uid="{00000000-0005-0000-0000-0000CDEE0000}"/>
    <cellStyle name="Примечание 3 5 2 2 5 3" xfId="60982" xr:uid="{00000000-0005-0000-0000-0000CEEE0000}"/>
    <cellStyle name="Примечание 3 5 2 2 6" xfId="60983" xr:uid="{00000000-0005-0000-0000-0000CFEE0000}"/>
    <cellStyle name="Примечание 3 5 2 2 7" xfId="60984" xr:uid="{00000000-0005-0000-0000-0000D0EE0000}"/>
    <cellStyle name="Примечание 3 5 2 3" xfId="60985" xr:uid="{00000000-0005-0000-0000-0000D1EE0000}"/>
    <cellStyle name="Примечание 3 5 2 3 2" xfId="60986" xr:uid="{00000000-0005-0000-0000-0000D2EE0000}"/>
    <cellStyle name="Примечание 3 5 2 4" xfId="60987" xr:uid="{00000000-0005-0000-0000-0000D3EE0000}"/>
    <cellStyle name="Примечание 3 5 2 4 2" xfId="60988" xr:uid="{00000000-0005-0000-0000-0000D4EE0000}"/>
    <cellStyle name="Примечание 3 5 2 4 3" xfId="60989" xr:uid="{00000000-0005-0000-0000-0000D5EE0000}"/>
    <cellStyle name="Примечание 3 5 2 5" xfId="60990" xr:uid="{00000000-0005-0000-0000-0000D6EE0000}"/>
    <cellStyle name="Примечание 3 5 2 5 2" xfId="60991" xr:uid="{00000000-0005-0000-0000-0000D7EE0000}"/>
    <cellStyle name="Примечание 3 5 2 5 3" xfId="60992" xr:uid="{00000000-0005-0000-0000-0000D8EE0000}"/>
    <cellStyle name="Примечание 3 5 2 6" xfId="60993" xr:uid="{00000000-0005-0000-0000-0000D9EE0000}"/>
    <cellStyle name="Примечание 3 5 2 7" xfId="60994" xr:uid="{00000000-0005-0000-0000-0000DAEE0000}"/>
    <cellStyle name="Примечание 3 5 3" xfId="28460" xr:uid="{00000000-0005-0000-0000-0000DBEE0000}"/>
    <cellStyle name="Примечание 3 5 3 2" xfId="28461" xr:uid="{00000000-0005-0000-0000-0000DCEE0000}"/>
    <cellStyle name="Примечание 3 5 3 2 2" xfId="60995" xr:uid="{00000000-0005-0000-0000-0000DDEE0000}"/>
    <cellStyle name="Примечание 3 5 3 3" xfId="60996" xr:uid="{00000000-0005-0000-0000-0000DEEE0000}"/>
    <cellStyle name="Примечание 3 5 3 3 2" xfId="60997" xr:uid="{00000000-0005-0000-0000-0000DFEE0000}"/>
    <cellStyle name="Примечание 3 5 3 3 3" xfId="60998" xr:uid="{00000000-0005-0000-0000-0000E0EE0000}"/>
    <cellStyle name="Примечание 3 5 3 4" xfId="60999" xr:uid="{00000000-0005-0000-0000-0000E1EE0000}"/>
    <cellStyle name="Примечание 3 5 3 4 2" xfId="61000" xr:uid="{00000000-0005-0000-0000-0000E2EE0000}"/>
    <cellStyle name="Примечание 3 5 3 4 3" xfId="61001" xr:uid="{00000000-0005-0000-0000-0000E3EE0000}"/>
    <cellStyle name="Примечание 3 5 3 5" xfId="61002" xr:uid="{00000000-0005-0000-0000-0000E4EE0000}"/>
    <cellStyle name="Примечание 3 5 3 5 2" xfId="61003" xr:uid="{00000000-0005-0000-0000-0000E5EE0000}"/>
    <cellStyle name="Примечание 3 5 3 5 3" xfId="61004" xr:uid="{00000000-0005-0000-0000-0000E6EE0000}"/>
    <cellStyle name="Примечание 3 5 3 6" xfId="61005" xr:uid="{00000000-0005-0000-0000-0000E7EE0000}"/>
    <cellStyle name="Примечание 3 5 3 7" xfId="61006" xr:uid="{00000000-0005-0000-0000-0000E8EE0000}"/>
    <cellStyle name="Примечание 3 5 4" xfId="28462" xr:uid="{00000000-0005-0000-0000-0000E9EE0000}"/>
    <cellStyle name="Примечание 3 5 4 2" xfId="28463" xr:uid="{00000000-0005-0000-0000-0000EAEE0000}"/>
    <cellStyle name="Примечание 3 5 4 2 2" xfId="61007" xr:uid="{00000000-0005-0000-0000-0000EBEE0000}"/>
    <cellStyle name="Примечание 3 5 4 3" xfId="61008" xr:uid="{00000000-0005-0000-0000-0000ECEE0000}"/>
    <cellStyle name="Примечание 3 5 4 3 2" xfId="61009" xr:uid="{00000000-0005-0000-0000-0000EDEE0000}"/>
    <cellStyle name="Примечание 3 5 4 3 3" xfId="61010" xr:uid="{00000000-0005-0000-0000-0000EEEE0000}"/>
    <cellStyle name="Примечание 3 5 4 4" xfId="61011" xr:uid="{00000000-0005-0000-0000-0000EFEE0000}"/>
    <cellStyle name="Примечание 3 5 4 4 2" xfId="61012" xr:uid="{00000000-0005-0000-0000-0000F0EE0000}"/>
    <cellStyle name="Примечание 3 5 4 4 3" xfId="61013" xr:uid="{00000000-0005-0000-0000-0000F1EE0000}"/>
    <cellStyle name="Примечание 3 5 4 5" xfId="61014" xr:uid="{00000000-0005-0000-0000-0000F2EE0000}"/>
    <cellStyle name="Примечание 3 5 4 5 2" xfId="61015" xr:uid="{00000000-0005-0000-0000-0000F3EE0000}"/>
    <cellStyle name="Примечание 3 5 4 5 3" xfId="61016" xr:uid="{00000000-0005-0000-0000-0000F4EE0000}"/>
    <cellStyle name="Примечание 3 5 4 6" xfId="61017" xr:uid="{00000000-0005-0000-0000-0000F5EE0000}"/>
    <cellStyle name="Примечание 3 5 4 7" xfId="61018" xr:uid="{00000000-0005-0000-0000-0000F6EE0000}"/>
    <cellStyle name="Примечание 3 5 5" xfId="28464" xr:uid="{00000000-0005-0000-0000-0000F7EE0000}"/>
    <cellStyle name="Примечание 3 5 5 2" xfId="28465" xr:uid="{00000000-0005-0000-0000-0000F8EE0000}"/>
    <cellStyle name="Примечание 3 5 6" xfId="28466" xr:uid="{00000000-0005-0000-0000-0000F9EE0000}"/>
    <cellStyle name="Примечание 3 5 6 2" xfId="61019" xr:uid="{00000000-0005-0000-0000-0000FAEE0000}"/>
    <cellStyle name="Примечание 3 5 6 3" xfId="61020" xr:uid="{00000000-0005-0000-0000-0000FBEE0000}"/>
    <cellStyle name="Примечание 3 5 7" xfId="28467" xr:uid="{00000000-0005-0000-0000-0000FCEE0000}"/>
    <cellStyle name="Примечание 3 5 7 2" xfId="61021" xr:uid="{00000000-0005-0000-0000-0000FDEE0000}"/>
    <cellStyle name="Примечание 3 5 7 3" xfId="61022" xr:uid="{00000000-0005-0000-0000-0000FEEE0000}"/>
    <cellStyle name="Примечание 3 5_2014БП" xfId="28468" xr:uid="{00000000-0005-0000-0000-0000FFEE0000}"/>
    <cellStyle name="Примечание 3 6" xfId="28469" xr:uid="{00000000-0005-0000-0000-000000EF0000}"/>
    <cellStyle name="Примечание 3 6 2" xfId="28470" xr:uid="{00000000-0005-0000-0000-000001EF0000}"/>
    <cellStyle name="Примечание 3 6 2 2" xfId="61023" xr:uid="{00000000-0005-0000-0000-000002EF0000}"/>
    <cellStyle name="Примечание 3 6 2 2 2" xfId="61024" xr:uid="{00000000-0005-0000-0000-000003EF0000}"/>
    <cellStyle name="Примечание 3 6 2 2 2 2" xfId="61025" xr:uid="{00000000-0005-0000-0000-000004EF0000}"/>
    <cellStyle name="Примечание 3 6 2 2 3" xfId="61026" xr:uid="{00000000-0005-0000-0000-000005EF0000}"/>
    <cellStyle name="Примечание 3 6 2 2 3 2" xfId="61027" xr:uid="{00000000-0005-0000-0000-000006EF0000}"/>
    <cellStyle name="Примечание 3 6 2 2 3 3" xfId="61028" xr:uid="{00000000-0005-0000-0000-000007EF0000}"/>
    <cellStyle name="Примечание 3 6 2 2 4" xfId="61029" xr:uid="{00000000-0005-0000-0000-000008EF0000}"/>
    <cellStyle name="Примечание 3 6 2 2 4 2" xfId="61030" xr:uid="{00000000-0005-0000-0000-000009EF0000}"/>
    <cellStyle name="Примечание 3 6 2 2 4 3" xfId="61031" xr:uid="{00000000-0005-0000-0000-00000AEF0000}"/>
    <cellStyle name="Примечание 3 6 2 2 5" xfId="61032" xr:uid="{00000000-0005-0000-0000-00000BEF0000}"/>
    <cellStyle name="Примечание 3 6 2 2 5 2" xfId="61033" xr:uid="{00000000-0005-0000-0000-00000CEF0000}"/>
    <cellStyle name="Примечание 3 6 2 2 5 3" xfId="61034" xr:uid="{00000000-0005-0000-0000-00000DEF0000}"/>
    <cellStyle name="Примечание 3 6 2 2 6" xfId="61035" xr:uid="{00000000-0005-0000-0000-00000EEF0000}"/>
    <cellStyle name="Примечание 3 6 2 2 7" xfId="61036" xr:uid="{00000000-0005-0000-0000-00000FEF0000}"/>
    <cellStyle name="Примечание 3 6 2 3" xfId="61037" xr:uid="{00000000-0005-0000-0000-000010EF0000}"/>
    <cellStyle name="Примечание 3 6 2 3 2" xfId="61038" xr:uid="{00000000-0005-0000-0000-000011EF0000}"/>
    <cellStyle name="Примечание 3 6 2 4" xfId="61039" xr:uid="{00000000-0005-0000-0000-000012EF0000}"/>
    <cellStyle name="Примечание 3 6 2 4 2" xfId="61040" xr:uid="{00000000-0005-0000-0000-000013EF0000}"/>
    <cellStyle name="Примечание 3 6 2 4 3" xfId="61041" xr:uid="{00000000-0005-0000-0000-000014EF0000}"/>
    <cellStyle name="Примечание 3 6 2 5" xfId="61042" xr:uid="{00000000-0005-0000-0000-000015EF0000}"/>
    <cellStyle name="Примечание 3 6 2 5 2" xfId="61043" xr:uid="{00000000-0005-0000-0000-000016EF0000}"/>
    <cellStyle name="Примечание 3 6 2 5 3" xfId="61044" xr:uid="{00000000-0005-0000-0000-000017EF0000}"/>
    <cellStyle name="Примечание 3 6 2 6" xfId="61045" xr:uid="{00000000-0005-0000-0000-000018EF0000}"/>
    <cellStyle name="Примечание 3 6 2 7" xfId="61046" xr:uid="{00000000-0005-0000-0000-000019EF0000}"/>
    <cellStyle name="Примечание 3 6 3" xfId="61047" xr:uid="{00000000-0005-0000-0000-00001AEF0000}"/>
    <cellStyle name="Примечание 3 6 3 2" xfId="61048" xr:uid="{00000000-0005-0000-0000-00001BEF0000}"/>
    <cellStyle name="Примечание 3 6 3 2 2" xfId="61049" xr:uid="{00000000-0005-0000-0000-00001CEF0000}"/>
    <cellStyle name="Примечание 3 6 3 3" xfId="61050" xr:uid="{00000000-0005-0000-0000-00001DEF0000}"/>
    <cellStyle name="Примечание 3 6 3 3 2" xfId="61051" xr:uid="{00000000-0005-0000-0000-00001EEF0000}"/>
    <cellStyle name="Примечание 3 6 3 3 3" xfId="61052" xr:uid="{00000000-0005-0000-0000-00001FEF0000}"/>
    <cellStyle name="Примечание 3 6 3 4" xfId="61053" xr:uid="{00000000-0005-0000-0000-000020EF0000}"/>
    <cellStyle name="Примечание 3 6 3 4 2" xfId="61054" xr:uid="{00000000-0005-0000-0000-000021EF0000}"/>
    <cellStyle name="Примечание 3 6 3 4 3" xfId="61055" xr:uid="{00000000-0005-0000-0000-000022EF0000}"/>
    <cellStyle name="Примечание 3 6 3 5" xfId="61056" xr:uid="{00000000-0005-0000-0000-000023EF0000}"/>
    <cellStyle name="Примечание 3 6 3 5 2" xfId="61057" xr:uid="{00000000-0005-0000-0000-000024EF0000}"/>
    <cellStyle name="Примечание 3 6 3 5 3" xfId="61058" xr:uid="{00000000-0005-0000-0000-000025EF0000}"/>
    <cellStyle name="Примечание 3 6 3 6" xfId="61059" xr:uid="{00000000-0005-0000-0000-000026EF0000}"/>
    <cellStyle name="Примечание 3 6 3 7" xfId="61060" xr:uid="{00000000-0005-0000-0000-000027EF0000}"/>
    <cellStyle name="Примечание 3 6 4" xfId="61061" xr:uid="{00000000-0005-0000-0000-000028EF0000}"/>
    <cellStyle name="Примечание 3 6 4 2" xfId="61062" xr:uid="{00000000-0005-0000-0000-000029EF0000}"/>
    <cellStyle name="Примечание 3 6 4 2 2" xfId="61063" xr:uid="{00000000-0005-0000-0000-00002AEF0000}"/>
    <cellStyle name="Примечание 3 6 4 3" xfId="61064" xr:uid="{00000000-0005-0000-0000-00002BEF0000}"/>
    <cellStyle name="Примечание 3 6 4 3 2" xfId="61065" xr:uid="{00000000-0005-0000-0000-00002CEF0000}"/>
    <cellStyle name="Примечание 3 6 4 3 3" xfId="61066" xr:uid="{00000000-0005-0000-0000-00002DEF0000}"/>
    <cellStyle name="Примечание 3 6 4 4" xfId="61067" xr:uid="{00000000-0005-0000-0000-00002EEF0000}"/>
    <cellStyle name="Примечание 3 6 4 4 2" xfId="61068" xr:uid="{00000000-0005-0000-0000-00002FEF0000}"/>
    <cellStyle name="Примечание 3 6 4 4 3" xfId="61069" xr:uid="{00000000-0005-0000-0000-000030EF0000}"/>
    <cellStyle name="Примечание 3 6 4 5" xfId="61070" xr:uid="{00000000-0005-0000-0000-000031EF0000}"/>
    <cellStyle name="Примечание 3 6 4 5 2" xfId="61071" xr:uid="{00000000-0005-0000-0000-000032EF0000}"/>
    <cellStyle name="Примечание 3 6 4 5 3" xfId="61072" xr:uid="{00000000-0005-0000-0000-000033EF0000}"/>
    <cellStyle name="Примечание 3 6 4 6" xfId="61073" xr:uid="{00000000-0005-0000-0000-000034EF0000}"/>
    <cellStyle name="Примечание 3 6 4 7" xfId="61074" xr:uid="{00000000-0005-0000-0000-000035EF0000}"/>
    <cellStyle name="Примечание 3 6 5" xfId="61075" xr:uid="{00000000-0005-0000-0000-000036EF0000}"/>
    <cellStyle name="Примечание 3 6 5 2" xfId="61076" xr:uid="{00000000-0005-0000-0000-000037EF0000}"/>
    <cellStyle name="Примечание 3 6 6" xfId="61077" xr:uid="{00000000-0005-0000-0000-000038EF0000}"/>
    <cellStyle name="Примечание 3 6 6 2" xfId="61078" xr:uid="{00000000-0005-0000-0000-000039EF0000}"/>
    <cellStyle name="Примечание 3 6 6 3" xfId="61079" xr:uid="{00000000-0005-0000-0000-00003AEF0000}"/>
    <cellStyle name="Примечание 3 6 7" xfId="61080" xr:uid="{00000000-0005-0000-0000-00003BEF0000}"/>
    <cellStyle name="Примечание 3 6 7 2" xfId="61081" xr:uid="{00000000-0005-0000-0000-00003CEF0000}"/>
    <cellStyle name="Примечание 3 6 7 3" xfId="61082" xr:uid="{00000000-0005-0000-0000-00003DEF0000}"/>
    <cellStyle name="Примечание 3 7" xfId="28471" xr:uid="{00000000-0005-0000-0000-00003EEF0000}"/>
    <cellStyle name="Примечание 3 7 2" xfId="28472" xr:uid="{00000000-0005-0000-0000-00003FEF0000}"/>
    <cellStyle name="Примечание 3 7 2 2" xfId="61083" xr:uid="{00000000-0005-0000-0000-000040EF0000}"/>
    <cellStyle name="Примечание 3 7 2 2 2" xfId="61084" xr:uid="{00000000-0005-0000-0000-000041EF0000}"/>
    <cellStyle name="Примечание 3 7 2 2 2 2" xfId="61085" xr:uid="{00000000-0005-0000-0000-000042EF0000}"/>
    <cellStyle name="Примечание 3 7 2 2 3" xfId="61086" xr:uid="{00000000-0005-0000-0000-000043EF0000}"/>
    <cellStyle name="Примечание 3 7 2 2 3 2" xfId="61087" xr:uid="{00000000-0005-0000-0000-000044EF0000}"/>
    <cellStyle name="Примечание 3 7 2 2 3 3" xfId="61088" xr:uid="{00000000-0005-0000-0000-000045EF0000}"/>
    <cellStyle name="Примечание 3 7 2 2 4" xfId="61089" xr:uid="{00000000-0005-0000-0000-000046EF0000}"/>
    <cellStyle name="Примечание 3 7 2 2 4 2" xfId="61090" xr:uid="{00000000-0005-0000-0000-000047EF0000}"/>
    <cellStyle name="Примечание 3 7 2 2 4 3" xfId="61091" xr:uid="{00000000-0005-0000-0000-000048EF0000}"/>
    <cellStyle name="Примечание 3 7 2 2 5" xfId="61092" xr:uid="{00000000-0005-0000-0000-000049EF0000}"/>
    <cellStyle name="Примечание 3 7 2 2 5 2" xfId="61093" xr:uid="{00000000-0005-0000-0000-00004AEF0000}"/>
    <cellStyle name="Примечание 3 7 2 2 5 3" xfId="61094" xr:uid="{00000000-0005-0000-0000-00004BEF0000}"/>
    <cellStyle name="Примечание 3 7 2 2 6" xfId="61095" xr:uid="{00000000-0005-0000-0000-00004CEF0000}"/>
    <cellStyle name="Примечание 3 7 2 2 7" xfId="61096" xr:uid="{00000000-0005-0000-0000-00004DEF0000}"/>
    <cellStyle name="Примечание 3 7 2 3" xfId="61097" xr:uid="{00000000-0005-0000-0000-00004EEF0000}"/>
    <cellStyle name="Примечание 3 7 2 3 2" xfId="61098" xr:uid="{00000000-0005-0000-0000-00004FEF0000}"/>
    <cellStyle name="Примечание 3 7 2 4" xfId="61099" xr:uid="{00000000-0005-0000-0000-000050EF0000}"/>
    <cellStyle name="Примечание 3 7 2 4 2" xfId="61100" xr:uid="{00000000-0005-0000-0000-000051EF0000}"/>
    <cellStyle name="Примечание 3 7 2 4 3" xfId="61101" xr:uid="{00000000-0005-0000-0000-000052EF0000}"/>
    <cellStyle name="Примечание 3 7 2 5" xfId="61102" xr:uid="{00000000-0005-0000-0000-000053EF0000}"/>
    <cellStyle name="Примечание 3 7 2 5 2" xfId="61103" xr:uid="{00000000-0005-0000-0000-000054EF0000}"/>
    <cellStyle name="Примечание 3 7 2 5 3" xfId="61104" xr:uid="{00000000-0005-0000-0000-000055EF0000}"/>
    <cellStyle name="Примечание 3 7 2 6" xfId="61105" xr:uid="{00000000-0005-0000-0000-000056EF0000}"/>
    <cellStyle name="Примечание 3 7 2 7" xfId="61106" xr:uid="{00000000-0005-0000-0000-000057EF0000}"/>
    <cellStyle name="Примечание 3 7 3" xfId="61107" xr:uid="{00000000-0005-0000-0000-000058EF0000}"/>
    <cellStyle name="Примечание 3 7 3 2" xfId="61108" xr:uid="{00000000-0005-0000-0000-000059EF0000}"/>
    <cellStyle name="Примечание 3 7 3 2 2" xfId="61109" xr:uid="{00000000-0005-0000-0000-00005AEF0000}"/>
    <cellStyle name="Примечание 3 7 3 3" xfId="61110" xr:uid="{00000000-0005-0000-0000-00005BEF0000}"/>
    <cellStyle name="Примечание 3 7 3 3 2" xfId="61111" xr:uid="{00000000-0005-0000-0000-00005CEF0000}"/>
    <cellStyle name="Примечание 3 7 3 3 3" xfId="61112" xr:uid="{00000000-0005-0000-0000-00005DEF0000}"/>
    <cellStyle name="Примечание 3 7 3 4" xfId="61113" xr:uid="{00000000-0005-0000-0000-00005EEF0000}"/>
    <cellStyle name="Примечание 3 7 3 4 2" xfId="61114" xr:uid="{00000000-0005-0000-0000-00005FEF0000}"/>
    <cellStyle name="Примечание 3 7 3 4 3" xfId="61115" xr:uid="{00000000-0005-0000-0000-000060EF0000}"/>
    <cellStyle name="Примечание 3 7 3 5" xfId="61116" xr:uid="{00000000-0005-0000-0000-000061EF0000}"/>
    <cellStyle name="Примечание 3 7 3 5 2" xfId="61117" xr:uid="{00000000-0005-0000-0000-000062EF0000}"/>
    <cellStyle name="Примечание 3 7 3 5 3" xfId="61118" xr:uid="{00000000-0005-0000-0000-000063EF0000}"/>
    <cellStyle name="Примечание 3 7 3 6" xfId="61119" xr:uid="{00000000-0005-0000-0000-000064EF0000}"/>
    <cellStyle name="Примечание 3 7 3 7" xfId="61120" xr:uid="{00000000-0005-0000-0000-000065EF0000}"/>
    <cellStyle name="Примечание 3 7 4" xfId="61121" xr:uid="{00000000-0005-0000-0000-000066EF0000}"/>
    <cellStyle name="Примечание 3 7 4 2" xfId="61122" xr:uid="{00000000-0005-0000-0000-000067EF0000}"/>
    <cellStyle name="Примечание 3 7 4 2 2" xfId="61123" xr:uid="{00000000-0005-0000-0000-000068EF0000}"/>
    <cellStyle name="Примечание 3 7 4 3" xfId="61124" xr:uid="{00000000-0005-0000-0000-000069EF0000}"/>
    <cellStyle name="Примечание 3 7 4 3 2" xfId="61125" xr:uid="{00000000-0005-0000-0000-00006AEF0000}"/>
    <cellStyle name="Примечание 3 7 4 3 3" xfId="61126" xr:uid="{00000000-0005-0000-0000-00006BEF0000}"/>
    <cellStyle name="Примечание 3 7 4 4" xfId="61127" xr:uid="{00000000-0005-0000-0000-00006CEF0000}"/>
    <cellStyle name="Примечание 3 7 4 4 2" xfId="61128" xr:uid="{00000000-0005-0000-0000-00006DEF0000}"/>
    <cellStyle name="Примечание 3 7 4 4 3" xfId="61129" xr:uid="{00000000-0005-0000-0000-00006EEF0000}"/>
    <cellStyle name="Примечание 3 7 4 5" xfId="61130" xr:uid="{00000000-0005-0000-0000-00006FEF0000}"/>
    <cellStyle name="Примечание 3 7 4 5 2" xfId="61131" xr:uid="{00000000-0005-0000-0000-000070EF0000}"/>
    <cellStyle name="Примечание 3 7 4 5 3" xfId="61132" xr:uid="{00000000-0005-0000-0000-000071EF0000}"/>
    <cellStyle name="Примечание 3 7 4 6" xfId="61133" xr:uid="{00000000-0005-0000-0000-000072EF0000}"/>
    <cellStyle name="Примечание 3 7 4 7" xfId="61134" xr:uid="{00000000-0005-0000-0000-000073EF0000}"/>
    <cellStyle name="Примечание 3 7 5" xfId="61135" xr:uid="{00000000-0005-0000-0000-000074EF0000}"/>
    <cellStyle name="Примечание 3 7 5 2" xfId="61136" xr:uid="{00000000-0005-0000-0000-000075EF0000}"/>
    <cellStyle name="Примечание 3 7 6" xfId="61137" xr:uid="{00000000-0005-0000-0000-000076EF0000}"/>
    <cellStyle name="Примечание 3 7 6 2" xfId="61138" xr:uid="{00000000-0005-0000-0000-000077EF0000}"/>
    <cellStyle name="Примечание 3 7 6 3" xfId="61139" xr:uid="{00000000-0005-0000-0000-000078EF0000}"/>
    <cellStyle name="Примечание 3 7 7" xfId="61140" xr:uid="{00000000-0005-0000-0000-000079EF0000}"/>
    <cellStyle name="Примечание 3 7 7 2" xfId="61141" xr:uid="{00000000-0005-0000-0000-00007AEF0000}"/>
    <cellStyle name="Примечание 3 7 7 3" xfId="61142" xr:uid="{00000000-0005-0000-0000-00007BEF0000}"/>
    <cellStyle name="Примечание 3 8" xfId="28473" xr:uid="{00000000-0005-0000-0000-00007CEF0000}"/>
    <cellStyle name="Примечание 3 8 2" xfId="28474" xr:uid="{00000000-0005-0000-0000-00007DEF0000}"/>
    <cellStyle name="Примечание 3 8 2 2" xfId="61143" xr:uid="{00000000-0005-0000-0000-00007EEF0000}"/>
    <cellStyle name="Примечание 3 8 2 2 2" xfId="61144" xr:uid="{00000000-0005-0000-0000-00007FEF0000}"/>
    <cellStyle name="Примечание 3 8 2 2 2 2" xfId="61145" xr:uid="{00000000-0005-0000-0000-000080EF0000}"/>
    <cellStyle name="Примечание 3 8 2 2 3" xfId="61146" xr:uid="{00000000-0005-0000-0000-000081EF0000}"/>
    <cellStyle name="Примечание 3 8 2 2 3 2" xfId="61147" xr:uid="{00000000-0005-0000-0000-000082EF0000}"/>
    <cellStyle name="Примечание 3 8 2 2 3 3" xfId="61148" xr:uid="{00000000-0005-0000-0000-000083EF0000}"/>
    <cellStyle name="Примечание 3 8 2 2 4" xfId="61149" xr:uid="{00000000-0005-0000-0000-000084EF0000}"/>
    <cellStyle name="Примечание 3 8 2 2 4 2" xfId="61150" xr:uid="{00000000-0005-0000-0000-000085EF0000}"/>
    <cellStyle name="Примечание 3 8 2 2 4 3" xfId="61151" xr:uid="{00000000-0005-0000-0000-000086EF0000}"/>
    <cellStyle name="Примечание 3 8 2 2 5" xfId="61152" xr:uid="{00000000-0005-0000-0000-000087EF0000}"/>
    <cellStyle name="Примечание 3 8 2 2 5 2" xfId="61153" xr:uid="{00000000-0005-0000-0000-000088EF0000}"/>
    <cellStyle name="Примечание 3 8 2 2 5 3" xfId="61154" xr:uid="{00000000-0005-0000-0000-000089EF0000}"/>
    <cellStyle name="Примечание 3 8 2 2 6" xfId="61155" xr:uid="{00000000-0005-0000-0000-00008AEF0000}"/>
    <cellStyle name="Примечание 3 8 2 2 7" xfId="61156" xr:uid="{00000000-0005-0000-0000-00008BEF0000}"/>
    <cellStyle name="Примечание 3 8 2 3" xfId="61157" xr:uid="{00000000-0005-0000-0000-00008CEF0000}"/>
    <cellStyle name="Примечание 3 8 2 3 2" xfId="61158" xr:uid="{00000000-0005-0000-0000-00008DEF0000}"/>
    <cellStyle name="Примечание 3 8 2 4" xfId="61159" xr:uid="{00000000-0005-0000-0000-00008EEF0000}"/>
    <cellStyle name="Примечание 3 8 2 4 2" xfId="61160" xr:uid="{00000000-0005-0000-0000-00008FEF0000}"/>
    <cellStyle name="Примечание 3 8 2 4 3" xfId="61161" xr:uid="{00000000-0005-0000-0000-000090EF0000}"/>
    <cellStyle name="Примечание 3 8 2 5" xfId="61162" xr:uid="{00000000-0005-0000-0000-000091EF0000}"/>
    <cellStyle name="Примечание 3 8 2 5 2" xfId="61163" xr:uid="{00000000-0005-0000-0000-000092EF0000}"/>
    <cellStyle name="Примечание 3 8 2 5 3" xfId="61164" xr:uid="{00000000-0005-0000-0000-000093EF0000}"/>
    <cellStyle name="Примечание 3 8 2 6" xfId="61165" xr:uid="{00000000-0005-0000-0000-000094EF0000}"/>
    <cellStyle name="Примечание 3 8 2 7" xfId="61166" xr:uid="{00000000-0005-0000-0000-000095EF0000}"/>
    <cellStyle name="Примечание 3 8 3" xfId="61167" xr:uid="{00000000-0005-0000-0000-000096EF0000}"/>
    <cellStyle name="Примечание 3 8 3 2" xfId="61168" xr:uid="{00000000-0005-0000-0000-000097EF0000}"/>
    <cellStyle name="Примечание 3 8 3 2 2" xfId="61169" xr:uid="{00000000-0005-0000-0000-000098EF0000}"/>
    <cellStyle name="Примечание 3 8 3 3" xfId="61170" xr:uid="{00000000-0005-0000-0000-000099EF0000}"/>
    <cellStyle name="Примечание 3 8 3 3 2" xfId="61171" xr:uid="{00000000-0005-0000-0000-00009AEF0000}"/>
    <cellStyle name="Примечание 3 8 3 3 3" xfId="61172" xr:uid="{00000000-0005-0000-0000-00009BEF0000}"/>
    <cellStyle name="Примечание 3 8 3 4" xfId="61173" xr:uid="{00000000-0005-0000-0000-00009CEF0000}"/>
    <cellStyle name="Примечание 3 8 3 4 2" xfId="61174" xr:uid="{00000000-0005-0000-0000-00009DEF0000}"/>
    <cellStyle name="Примечание 3 8 3 4 3" xfId="61175" xr:uid="{00000000-0005-0000-0000-00009EEF0000}"/>
    <cellStyle name="Примечание 3 8 3 5" xfId="61176" xr:uid="{00000000-0005-0000-0000-00009FEF0000}"/>
    <cellStyle name="Примечание 3 8 3 5 2" xfId="61177" xr:uid="{00000000-0005-0000-0000-0000A0EF0000}"/>
    <cellStyle name="Примечание 3 8 3 5 3" xfId="61178" xr:uid="{00000000-0005-0000-0000-0000A1EF0000}"/>
    <cellStyle name="Примечание 3 8 3 6" xfId="61179" xr:uid="{00000000-0005-0000-0000-0000A2EF0000}"/>
    <cellStyle name="Примечание 3 8 3 7" xfId="61180" xr:uid="{00000000-0005-0000-0000-0000A3EF0000}"/>
    <cellStyle name="Примечание 3 8 4" xfId="61181" xr:uid="{00000000-0005-0000-0000-0000A4EF0000}"/>
    <cellStyle name="Примечание 3 8 4 2" xfId="61182" xr:uid="{00000000-0005-0000-0000-0000A5EF0000}"/>
    <cellStyle name="Примечание 3 8 4 2 2" xfId="61183" xr:uid="{00000000-0005-0000-0000-0000A6EF0000}"/>
    <cellStyle name="Примечание 3 8 4 3" xfId="61184" xr:uid="{00000000-0005-0000-0000-0000A7EF0000}"/>
    <cellStyle name="Примечание 3 8 4 3 2" xfId="61185" xr:uid="{00000000-0005-0000-0000-0000A8EF0000}"/>
    <cellStyle name="Примечание 3 8 4 3 3" xfId="61186" xr:uid="{00000000-0005-0000-0000-0000A9EF0000}"/>
    <cellStyle name="Примечание 3 8 4 4" xfId="61187" xr:uid="{00000000-0005-0000-0000-0000AAEF0000}"/>
    <cellStyle name="Примечание 3 8 4 4 2" xfId="61188" xr:uid="{00000000-0005-0000-0000-0000ABEF0000}"/>
    <cellStyle name="Примечание 3 8 4 4 3" xfId="61189" xr:uid="{00000000-0005-0000-0000-0000ACEF0000}"/>
    <cellStyle name="Примечание 3 8 4 5" xfId="61190" xr:uid="{00000000-0005-0000-0000-0000ADEF0000}"/>
    <cellStyle name="Примечание 3 8 4 5 2" xfId="61191" xr:uid="{00000000-0005-0000-0000-0000AEEF0000}"/>
    <cellStyle name="Примечание 3 8 4 5 3" xfId="61192" xr:uid="{00000000-0005-0000-0000-0000AFEF0000}"/>
    <cellStyle name="Примечание 3 8 4 6" xfId="61193" xr:uid="{00000000-0005-0000-0000-0000B0EF0000}"/>
    <cellStyle name="Примечание 3 8 4 7" xfId="61194" xr:uid="{00000000-0005-0000-0000-0000B1EF0000}"/>
    <cellStyle name="Примечание 3 8 5" xfId="61195" xr:uid="{00000000-0005-0000-0000-0000B2EF0000}"/>
    <cellStyle name="Примечание 3 8 5 2" xfId="61196" xr:uid="{00000000-0005-0000-0000-0000B3EF0000}"/>
    <cellStyle name="Примечание 3 8 6" xfId="61197" xr:uid="{00000000-0005-0000-0000-0000B4EF0000}"/>
    <cellStyle name="Примечание 3 8 6 2" xfId="61198" xr:uid="{00000000-0005-0000-0000-0000B5EF0000}"/>
    <cellStyle name="Примечание 3 8 6 3" xfId="61199" xr:uid="{00000000-0005-0000-0000-0000B6EF0000}"/>
    <cellStyle name="Примечание 3 8 7" xfId="61200" xr:uid="{00000000-0005-0000-0000-0000B7EF0000}"/>
    <cellStyle name="Примечание 3 8 7 2" xfId="61201" xr:uid="{00000000-0005-0000-0000-0000B8EF0000}"/>
    <cellStyle name="Примечание 3 8 7 3" xfId="61202" xr:uid="{00000000-0005-0000-0000-0000B9EF0000}"/>
    <cellStyle name="Примечание 3 9" xfId="28475" xr:uid="{00000000-0005-0000-0000-0000BAEF0000}"/>
    <cellStyle name="Примечание 3 9 2" xfId="28476" xr:uid="{00000000-0005-0000-0000-0000BBEF0000}"/>
    <cellStyle name="Примечание 3 9 2 2" xfId="61203" xr:uid="{00000000-0005-0000-0000-0000BCEF0000}"/>
    <cellStyle name="Примечание 3 9 2 2 2" xfId="61204" xr:uid="{00000000-0005-0000-0000-0000BDEF0000}"/>
    <cellStyle name="Примечание 3 9 2 2 2 2" xfId="61205" xr:uid="{00000000-0005-0000-0000-0000BEEF0000}"/>
    <cellStyle name="Примечание 3 9 2 2 3" xfId="61206" xr:uid="{00000000-0005-0000-0000-0000BFEF0000}"/>
    <cellStyle name="Примечание 3 9 2 2 3 2" xfId="61207" xr:uid="{00000000-0005-0000-0000-0000C0EF0000}"/>
    <cellStyle name="Примечание 3 9 2 2 3 3" xfId="61208" xr:uid="{00000000-0005-0000-0000-0000C1EF0000}"/>
    <cellStyle name="Примечание 3 9 2 2 4" xfId="61209" xr:uid="{00000000-0005-0000-0000-0000C2EF0000}"/>
    <cellStyle name="Примечание 3 9 2 2 4 2" xfId="61210" xr:uid="{00000000-0005-0000-0000-0000C3EF0000}"/>
    <cellStyle name="Примечание 3 9 2 2 4 3" xfId="61211" xr:uid="{00000000-0005-0000-0000-0000C4EF0000}"/>
    <cellStyle name="Примечание 3 9 2 2 5" xfId="61212" xr:uid="{00000000-0005-0000-0000-0000C5EF0000}"/>
    <cellStyle name="Примечание 3 9 2 2 5 2" xfId="61213" xr:uid="{00000000-0005-0000-0000-0000C6EF0000}"/>
    <cellStyle name="Примечание 3 9 2 2 5 3" xfId="61214" xr:uid="{00000000-0005-0000-0000-0000C7EF0000}"/>
    <cellStyle name="Примечание 3 9 2 2 6" xfId="61215" xr:uid="{00000000-0005-0000-0000-0000C8EF0000}"/>
    <cellStyle name="Примечание 3 9 2 2 7" xfId="61216" xr:uid="{00000000-0005-0000-0000-0000C9EF0000}"/>
    <cellStyle name="Примечание 3 9 2 3" xfId="61217" xr:uid="{00000000-0005-0000-0000-0000CAEF0000}"/>
    <cellStyle name="Примечание 3 9 2 3 2" xfId="61218" xr:uid="{00000000-0005-0000-0000-0000CBEF0000}"/>
    <cellStyle name="Примечание 3 9 2 4" xfId="61219" xr:uid="{00000000-0005-0000-0000-0000CCEF0000}"/>
    <cellStyle name="Примечание 3 9 2 4 2" xfId="61220" xr:uid="{00000000-0005-0000-0000-0000CDEF0000}"/>
    <cellStyle name="Примечание 3 9 2 4 3" xfId="61221" xr:uid="{00000000-0005-0000-0000-0000CEEF0000}"/>
    <cellStyle name="Примечание 3 9 2 5" xfId="61222" xr:uid="{00000000-0005-0000-0000-0000CFEF0000}"/>
    <cellStyle name="Примечание 3 9 2 5 2" xfId="61223" xr:uid="{00000000-0005-0000-0000-0000D0EF0000}"/>
    <cellStyle name="Примечание 3 9 2 5 3" xfId="61224" xr:uid="{00000000-0005-0000-0000-0000D1EF0000}"/>
    <cellStyle name="Примечание 3 9 2 6" xfId="61225" xr:uid="{00000000-0005-0000-0000-0000D2EF0000}"/>
    <cellStyle name="Примечание 3 9 2 7" xfId="61226" xr:uid="{00000000-0005-0000-0000-0000D3EF0000}"/>
    <cellStyle name="Примечание 3 9 3" xfId="61227" xr:uid="{00000000-0005-0000-0000-0000D4EF0000}"/>
    <cellStyle name="Примечание 3 9 3 2" xfId="61228" xr:uid="{00000000-0005-0000-0000-0000D5EF0000}"/>
    <cellStyle name="Примечание 3 9 3 2 2" xfId="61229" xr:uid="{00000000-0005-0000-0000-0000D6EF0000}"/>
    <cellStyle name="Примечание 3 9 3 3" xfId="61230" xr:uid="{00000000-0005-0000-0000-0000D7EF0000}"/>
    <cellStyle name="Примечание 3 9 3 3 2" xfId="61231" xr:uid="{00000000-0005-0000-0000-0000D8EF0000}"/>
    <cellStyle name="Примечание 3 9 3 3 3" xfId="61232" xr:uid="{00000000-0005-0000-0000-0000D9EF0000}"/>
    <cellStyle name="Примечание 3 9 3 4" xfId="61233" xr:uid="{00000000-0005-0000-0000-0000DAEF0000}"/>
    <cellStyle name="Примечание 3 9 3 4 2" xfId="61234" xr:uid="{00000000-0005-0000-0000-0000DBEF0000}"/>
    <cellStyle name="Примечание 3 9 3 4 3" xfId="61235" xr:uid="{00000000-0005-0000-0000-0000DCEF0000}"/>
    <cellStyle name="Примечание 3 9 3 5" xfId="61236" xr:uid="{00000000-0005-0000-0000-0000DDEF0000}"/>
    <cellStyle name="Примечание 3 9 3 5 2" xfId="61237" xr:uid="{00000000-0005-0000-0000-0000DEEF0000}"/>
    <cellStyle name="Примечание 3 9 3 5 3" xfId="61238" xr:uid="{00000000-0005-0000-0000-0000DFEF0000}"/>
    <cellStyle name="Примечание 3 9 3 6" xfId="61239" xr:uid="{00000000-0005-0000-0000-0000E0EF0000}"/>
    <cellStyle name="Примечание 3 9 3 7" xfId="61240" xr:uid="{00000000-0005-0000-0000-0000E1EF0000}"/>
    <cellStyle name="Примечание 3 9 4" xfId="61241" xr:uid="{00000000-0005-0000-0000-0000E2EF0000}"/>
    <cellStyle name="Примечание 3 9 4 2" xfId="61242" xr:uid="{00000000-0005-0000-0000-0000E3EF0000}"/>
    <cellStyle name="Примечание 3 9 4 2 2" xfId="61243" xr:uid="{00000000-0005-0000-0000-0000E4EF0000}"/>
    <cellStyle name="Примечание 3 9 4 3" xfId="61244" xr:uid="{00000000-0005-0000-0000-0000E5EF0000}"/>
    <cellStyle name="Примечание 3 9 4 3 2" xfId="61245" xr:uid="{00000000-0005-0000-0000-0000E6EF0000}"/>
    <cellStyle name="Примечание 3 9 4 3 3" xfId="61246" xr:uid="{00000000-0005-0000-0000-0000E7EF0000}"/>
    <cellStyle name="Примечание 3 9 4 4" xfId="61247" xr:uid="{00000000-0005-0000-0000-0000E8EF0000}"/>
    <cellStyle name="Примечание 3 9 4 4 2" xfId="61248" xr:uid="{00000000-0005-0000-0000-0000E9EF0000}"/>
    <cellStyle name="Примечание 3 9 4 4 3" xfId="61249" xr:uid="{00000000-0005-0000-0000-0000EAEF0000}"/>
    <cellStyle name="Примечание 3 9 4 5" xfId="61250" xr:uid="{00000000-0005-0000-0000-0000EBEF0000}"/>
    <cellStyle name="Примечание 3 9 4 5 2" xfId="61251" xr:uid="{00000000-0005-0000-0000-0000ECEF0000}"/>
    <cellStyle name="Примечание 3 9 4 5 3" xfId="61252" xr:uid="{00000000-0005-0000-0000-0000EDEF0000}"/>
    <cellStyle name="Примечание 3 9 4 6" xfId="61253" xr:uid="{00000000-0005-0000-0000-0000EEEF0000}"/>
    <cellStyle name="Примечание 3 9 4 7" xfId="61254" xr:uid="{00000000-0005-0000-0000-0000EFEF0000}"/>
    <cellStyle name="Примечание 3 9 5" xfId="61255" xr:uid="{00000000-0005-0000-0000-0000F0EF0000}"/>
    <cellStyle name="Примечание 3 9 5 2" xfId="61256" xr:uid="{00000000-0005-0000-0000-0000F1EF0000}"/>
    <cellStyle name="Примечание 3 9 6" xfId="61257" xr:uid="{00000000-0005-0000-0000-0000F2EF0000}"/>
    <cellStyle name="Примечание 3 9 6 2" xfId="61258" xr:uid="{00000000-0005-0000-0000-0000F3EF0000}"/>
    <cellStyle name="Примечание 3 9 6 3" xfId="61259" xr:uid="{00000000-0005-0000-0000-0000F4EF0000}"/>
    <cellStyle name="Примечание 3 9 7" xfId="61260" xr:uid="{00000000-0005-0000-0000-0000F5EF0000}"/>
    <cellStyle name="Примечание 3 9 7 2" xfId="61261" xr:uid="{00000000-0005-0000-0000-0000F6EF0000}"/>
    <cellStyle name="Примечание 3 9 7 3" xfId="61262" xr:uid="{00000000-0005-0000-0000-0000F7EF0000}"/>
    <cellStyle name="Примечание 3_2013Прогноз" xfId="28477" xr:uid="{00000000-0005-0000-0000-0000F8EF0000}"/>
    <cellStyle name="Примечание 4" xfId="28478" xr:uid="{00000000-0005-0000-0000-0000F9EF0000}"/>
    <cellStyle name="Примечание 4 10" xfId="28479" xr:uid="{00000000-0005-0000-0000-0000FAEF0000}"/>
    <cellStyle name="Примечание 4 10 2" xfId="28480" xr:uid="{00000000-0005-0000-0000-0000FBEF0000}"/>
    <cellStyle name="Примечание 4 11" xfId="28481" xr:uid="{00000000-0005-0000-0000-0000FCEF0000}"/>
    <cellStyle name="Примечание 4 12" xfId="28482" xr:uid="{00000000-0005-0000-0000-0000FDEF0000}"/>
    <cellStyle name="Примечание 4 2" xfId="28483" xr:uid="{00000000-0005-0000-0000-0000FEEF0000}"/>
    <cellStyle name="Примечание 4 2 2" xfId="28484" xr:uid="{00000000-0005-0000-0000-0000FFEF0000}"/>
    <cellStyle name="Примечание 4 2 2 2" xfId="28485" xr:uid="{00000000-0005-0000-0000-000000F00000}"/>
    <cellStyle name="Примечание 4 2 2 2 2" xfId="61263" xr:uid="{00000000-0005-0000-0000-000001F00000}"/>
    <cellStyle name="Примечание 4 2 2 3" xfId="61264" xr:uid="{00000000-0005-0000-0000-000002F00000}"/>
    <cellStyle name="Примечание 4 2 2 3 2" xfId="61265" xr:uid="{00000000-0005-0000-0000-000003F00000}"/>
    <cellStyle name="Примечание 4 2 2 3 3" xfId="61266" xr:uid="{00000000-0005-0000-0000-000004F00000}"/>
    <cellStyle name="Примечание 4 2 2 4" xfId="61267" xr:uid="{00000000-0005-0000-0000-000005F00000}"/>
    <cellStyle name="Примечание 4 2 2 4 2" xfId="61268" xr:uid="{00000000-0005-0000-0000-000006F00000}"/>
    <cellStyle name="Примечание 4 2 2 4 3" xfId="61269" xr:uid="{00000000-0005-0000-0000-000007F00000}"/>
    <cellStyle name="Примечание 4 2 2 5" xfId="61270" xr:uid="{00000000-0005-0000-0000-000008F00000}"/>
    <cellStyle name="Примечание 4 2 2 5 2" xfId="61271" xr:uid="{00000000-0005-0000-0000-000009F00000}"/>
    <cellStyle name="Примечание 4 2 2 5 3" xfId="61272" xr:uid="{00000000-0005-0000-0000-00000AF00000}"/>
    <cellStyle name="Примечание 4 2 2 6" xfId="61273" xr:uid="{00000000-0005-0000-0000-00000BF00000}"/>
    <cellStyle name="Примечание 4 2 2 7" xfId="61274" xr:uid="{00000000-0005-0000-0000-00000CF00000}"/>
    <cellStyle name="Примечание 4 2 3" xfId="28486" xr:uid="{00000000-0005-0000-0000-00000DF00000}"/>
    <cellStyle name="Примечание 4 2 3 2" xfId="28487" xr:uid="{00000000-0005-0000-0000-00000EF00000}"/>
    <cellStyle name="Примечание 4 2 4" xfId="28488" xr:uid="{00000000-0005-0000-0000-00000FF00000}"/>
    <cellStyle name="Примечание 4 2 4 2" xfId="28489" xr:uid="{00000000-0005-0000-0000-000010F00000}"/>
    <cellStyle name="Примечание 4 2 4 3" xfId="61275" xr:uid="{00000000-0005-0000-0000-000011F00000}"/>
    <cellStyle name="Примечание 4 2 5" xfId="28490" xr:uid="{00000000-0005-0000-0000-000012F00000}"/>
    <cellStyle name="Примечание 4 2 5 2" xfId="28491" xr:uid="{00000000-0005-0000-0000-000013F00000}"/>
    <cellStyle name="Примечание 4 2 5 3" xfId="61276" xr:uid="{00000000-0005-0000-0000-000014F00000}"/>
    <cellStyle name="Примечание 4 2 6" xfId="28492" xr:uid="{00000000-0005-0000-0000-000015F00000}"/>
    <cellStyle name="Примечание 4 2 7" xfId="28493" xr:uid="{00000000-0005-0000-0000-000016F00000}"/>
    <cellStyle name="Примечание 4 2_2014БП" xfId="28494" xr:uid="{00000000-0005-0000-0000-000017F00000}"/>
    <cellStyle name="Примечание 4 3" xfId="28495" xr:uid="{00000000-0005-0000-0000-000018F00000}"/>
    <cellStyle name="Примечание 4 3 2" xfId="28496" xr:uid="{00000000-0005-0000-0000-000019F00000}"/>
    <cellStyle name="Примечание 4 3 2 2" xfId="61277" xr:uid="{00000000-0005-0000-0000-00001AF00000}"/>
    <cellStyle name="Примечание 4 3 3" xfId="61278" xr:uid="{00000000-0005-0000-0000-00001BF00000}"/>
    <cellStyle name="Примечание 4 3 3 2" xfId="61279" xr:uid="{00000000-0005-0000-0000-00001CF00000}"/>
    <cellStyle name="Примечание 4 3 3 3" xfId="61280" xr:uid="{00000000-0005-0000-0000-00001DF00000}"/>
    <cellStyle name="Примечание 4 3 4" xfId="61281" xr:uid="{00000000-0005-0000-0000-00001EF00000}"/>
    <cellStyle name="Примечание 4 3 4 2" xfId="61282" xr:uid="{00000000-0005-0000-0000-00001FF00000}"/>
    <cellStyle name="Примечание 4 3 4 3" xfId="61283" xr:uid="{00000000-0005-0000-0000-000020F00000}"/>
    <cellStyle name="Примечание 4 3 5" xfId="61284" xr:uid="{00000000-0005-0000-0000-000021F00000}"/>
    <cellStyle name="Примечание 4 3 5 2" xfId="61285" xr:uid="{00000000-0005-0000-0000-000022F00000}"/>
    <cellStyle name="Примечание 4 3 5 3" xfId="61286" xr:uid="{00000000-0005-0000-0000-000023F00000}"/>
    <cellStyle name="Примечание 4 3 6" xfId="61287" xr:uid="{00000000-0005-0000-0000-000024F00000}"/>
    <cellStyle name="Примечание 4 3 7" xfId="61288" xr:uid="{00000000-0005-0000-0000-000025F00000}"/>
    <cellStyle name="Примечание 4 4" xfId="28497" xr:uid="{00000000-0005-0000-0000-000026F00000}"/>
    <cellStyle name="Примечание 4 4 2" xfId="28498" xr:uid="{00000000-0005-0000-0000-000027F00000}"/>
    <cellStyle name="Примечание 4 4 2 2" xfId="61289" xr:uid="{00000000-0005-0000-0000-000028F00000}"/>
    <cellStyle name="Примечание 4 4 3" xfId="61290" xr:uid="{00000000-0005-0000-0000-000029F00000}"/>
    <cellStyle name="Примечание 4 4 3 2" xfId="61291" xr:uid="{00000000-0005-0000-0000-00002AF00000}"/>
    <cellStyle name="Примечание 4 4 3 3" xfId="61292" xr:uid="{00000000-0005-0000-0000-00002BF00000}"/>
    <cellStyle name="Примечание 4 4 4" xfId="61293" xr:uid="{00000000-0005-0000-0000-00002CF00000}"/>
    <cellStyle name="Примечание 4 4 4 2" xfId="61294" xr:uid="{00000000-0005-0000-0000-00002DF00000}"/>
    <cellStyle name="Примечание 4 4 4 3" xfId="61295" xr:uid="{00000000-0005-0000-0000-00002EF00000}"/>
    <cellStyle name="Примечание 4 4 5" xfId="61296" xr:uid="{00000000-0005-0000-0000-00002FF00000}"/>
    <cellStyle name="Примечание 4 4 5 2" xfId="61297" xr:uid="{00000000-0005-0000-0000-000030F00000}"/>
    <cellStyle name="Примечание 4 4 5 3" xfId="61298" xr:uid="{00000000-0005-0000-0000-000031F00000}"/>
    <cellStyle name="Примечание 4 4 6" xfId="61299" xr:uid="{00000000-0005-0000-0000-000032F00000}"/>
    <cellStyle name="Примечание 4 4 7" xfId="61300" xr:uid="{00000000-0005-0000-0000-000033F00000}"/>
    <cellStyle name="Примечание 4 5" xfId="28499" xr:uid="{00000000-0005-0000-0000-000034F00000}"/>
    <cellStyle name="Примечание 4 5 2" xfId="28500" xr:uid="{00000000-0005-0000-0000-000035F00000}"/>
    <cellStyle name="Примечание 4 6" xfId="28501" xr:uid="{00000000-0005-0000-0000-000036F00000}"/>
    <cellStyle name="Примечание 4 6 2" xfId="28502" xr:uid="{00000000-0005-0000-0000-000037F00000}"/>
    <cellStyle name="Примечание 4 6 3" xfId="61301" xr:uid="{00000000-0005-0000-0000-000038F00000}"/>
    <cellStyle name="Примечание 4 7" xfId="28503" xr:uid="{00000000-0005-0000-0000-000039F00000}"/>
    <cellStyle name="Примечание 4 7 2" xfId="28504" xr:uid="{00000000-0005-0000-0000-00003AF00000}"/>
    <cellStyle name="Примечание 4 7 3" xfId="61302" xr:uid="{00000000-0005-0000-0000-00003BF00000}"/>
    <cellStyle name="Примечание 4 8" xfId="28505" xr:uid="{00000000-0005-0000-0000-00003CF00000}"/>
    <cellStyle name="Примечание 4 8 2" xfId="28506" xr:uid="{00000000-0005-0000-0000-00003DF00000}"/>
    <cellStyle name="Примечание 4 9" xfId="28507" xr:uid="{00000000-0005-0000-0000-00003EF00000}"/>
    <cellStyle name="Примечание 4 9 2" xfId="28508" xr:uid="{00000000-0005-0000-0000-00003FF00000}"/>
    <cellStyle name="Примечание 4_2013Прогноз" xfId="28509" xr:uid="{00000000-0005-0000-0000-000040F00000}"/>
    <cellStyle name="Примечание 5" xfId="28510" xr:uid="{00000000-0005-0000-0000-000041F00000}"/>
    <cellStyle name="Примечание 5 10" xfId="28511" xr:uid="{00000000-0005-0000-0000-000042F00000}"/>
    <cellStyle name="Примечание 5 10 2" xfId="28512" xr:uid="{00000000-0005-0000-0000-000043F00000}"/>
    <cellStyle name="Примечание 5 11" xfId="28513" xr:uid="{00000000-0005-0000-0000-000044F00000}"/>
    <cellStyle name="Примечание 5 12" xfId="28514" xr:uid="{00000000-0005-0000-0000-000045F00000}"/>
    <cellStyle name="Примечание 5 2" xfId="28515" xr:uid="{00000000-0005-0000-0000-000046F00000}"/>
    <cellStyle name="Примечание 5 2 2" xfId="28516" xr:uid="{00000000-0005-0000-0000-000047F00000}"/>
    <cellStyle name="Примечание 5 2 2 2" xfId="28517" xr:uid="{00000000-0005-0000-0000-000048F00000}"/>
    <cellStyle name="Примечание 5 2 2 2 2" xfId="61303" xr:uid="{00000000-0005-0000-0000-000049F00000}"/>
    <cellStyle name="Примечание 5 2 2 3" xfId="61304" xr:uid="{00000000-0005-0000-0000-00004AF00000}"/>
    <cellStyle name="Примечание 5 2 2 3 2" xfId="61305" xr:uid="{00000000-0005-0000-0000-00004BF00000}"/>
    <cellStyle name="Примечание 5 2 2 3 3" xfId="61306" xr:uid="{00000000-0005-0000-0000-00004CF00000}"/>
    <cellStyle name="Примечание 5 2 2 4" xfId="61307" xr:uid="{00000000-0005-0000-0000-00004DF00000}"/>
    <cellStyle name="Примечание 5 2 2 4 2" xfId="61308" xr:uid="{00000000-0005-0000-0000-00004EF00000}"/>
    <cellStyle name="Примечание 5 2 2 4 3" xfId="61309" xr:uid="{00000000-0005-0000-0000-00004FF00000}"/>
    <cellStyle name="Примечание 5 2 2 5" xfId="61310" xr:uid="{00000000-0005-0000-0000-000050F00000}"/>
    <cellStyle name="Примечание 5 2 2 5 2" xfId="61311" xr:uid="{00000000-0005-0000-0000-000051F00000}"/>
    <cellStyle name="Примечание 5 2 2 5 3" xfId="61312" xr:uid="{00000000-0005-0000-0000-000052F00000}"/>
    <cellStyle name="Примечание 5 2 2 6" xfId="61313" xr:uid="{00000000-0005-0000-0000-000053F00000}"/>
    <cellStyle name="Примечание 5 2 2 7" xfId="61314" xr:uid="{00000000-0005-0000-0000-000054F00000}"/>
    <cellStyle name="Примечание 5 2 3" xfId="28518" xr:uid="{00000000-0005-0000-0000-000055F00000}"/>
    <cellStyle name="Примечание 5 2 3 2" xfId="28519" xr:uid="{00000000-0005-0000-0000-000056F00000}"/>
    <cellStyle name="Примечание 5 2 4" xfId="28520" xr:uid="{00000000-0005-0000-0000-000057F00000}"/>
    <cellStyle name="Примечание 5 2 4 2" xfId="28521" xr:uid="{00000000-0005-0000-0000-000058F00000}"/>
    <cellStyle name="Примечание 5 2 4 3" xfId="61315" xr:uid="{00000000-0005-0000-0000-000059F00000}"/>
    <cellStyle name="Примечание 5 2 5" xfId="28522" xr:uid="{00000000-0005-0000-0000-00005AF00000}"/>
    <cellStyle name="Примечание 5 2 5 2" xfId="28523" xr:uid="{00000000-0005-0000-0000-00005BF00000}"/>
    <cellStyle name="Примечание 5 2 5 3" xfId="61316" xr:uid="{00000000-0005-0000-0000-00005CF00000}"/>
    <cellStyle name="Примечание 5 2 6" xfId="28524" xr:uid="{00000000-0005-0000-0000-00005DF00000}"/>
    <cellStyle name="Примечание 5 2 7" xfId="28525" xr:uid="{00000000-0005-0000-0000-00005EF00000}"/>
    <cellStyle name="Примечание 5 2_2014БП" xfId="28526" xr:uid="{00000000-0005-0000-0000-00005FF00000}"/>
    <cellStyle name="Примечание 5 3" xfId="28527" xr:uid="{00000000-0005-0000-0000-000060F00000}"/>
    <cellStyle name="Примечание 5 3 2" xfId="28528" xr:uid="{00000000-0005-0000-0000-000061F00000}"/>
    <cellStyle name="Примечание 5 3 2 2" xfId="61317" xr:uid="{00000000-0005-0000-0000-000062F00000}"/>
    <cellStyle name="Примечание 5 3 3" xfId="61318" xr:uid="{00000000-0005-0000-0000-000063F00000}"/>
    <cellStyle name="Примечание 5 3 3 2" xfId="61319" xr:uid="{00000000-0005-0000-0000-000064F00000}"/>
    <cellStyle name="Примечание 5 3 3 3" xfId="61320" xr:uid="{00000000-0005-0000-0000-000065F00000}"/>
    <cellStyle name="Примечание 5 3 4" xfId="61321" xr:uid="{00000000-0005-0000-0000-000066F00000}"/>
    <cellStyle name="Примечание 5 3 4 2" xfId="61322" xr:uid="{00000000-0005-0000-0000-000067F00000}"/>
    <cellStyle name="Примечание 5 3 4 3" xfId="61323" xr:uid="{00000000-0005-0000-0000-000068F00000}"/>
    <cellStyle name="Примечание 5 3 5" xfId="61324" xr:uid="{00000000-0005-0000-0000-000069F00000}"/>
    <cellStyle name="Примечание 5 3 5 2" xfId="61325" xr:uid="{00000000-0005-0000-0000-00006AF00000}"/>
    <cellStyle name="Примечание 5 3 5 3" xfId="61326" xr:uid="{00000000-0005-0000-0000-00006BF00000}"/>
    <cellStyle name="Примечание 5 3 6" xfId="61327" xr:uid="{00000000-0005-0000-0000-00006CF00000}"/>
    <cellStyle name="Примечание 5 3 7" xfId="61328" xr:uid="{00000000-0005-0000-0000-00006DF00000}"/>
    <cellStyle name="Примечание 5 4" xfId="28529" xr:uid="{00000000-0005-0000-0000-00006EF00000}"/>
    <cellStyle name="Примечание 5 4 2" xfId="28530" xr:uid="{00000000-0005-0000-0000-00006FF00000}"/>
    <cellStyle name="Примечание 5 4 2 2" xfId="61329" xr:uid="{00000000-0005-0000-0000-000070F00000}"/>
    <cellStyle name="Примечание 5 4 3" xfId="61330" xr:uid="{00000000-0005-0000-0000-000071F00000}"/>
    <cellStyle name="Примечание 5 4 3 2" xfId="61331" xr:uid="{00000000-0005-0000-0000-000072F00000}"/>
    <cellStyle name="Примечание 5 4 3 3" xfId="61332" xr:uid="{00000000-0005-0000-0000-000073F00000}"/>
    <cellStyle name="Примечание 5 4 4" xfId="61333" xr:uid="{00000000-0005-0000-0000-000074F00000}"/>
    <cellStyle name="Примечание 5 4 4 2" xfId="61334" xr:uid="{00000000-0005-0000-0000-000075F00000}"/>
    <cellStyle name="Примечание 5 4 4 3" xfId="61335" xr:uid="{00000000-0005-0000-0000-000076F00000}"/>
    <cellStyle name="Примечание 5 4 5" xfId="61336" xr:uid="{00000000-0005-0000-0000-000077F00000}"/>
    <cellStyle name="Примечание 5 4 5 2" xfId="61337" xr:uid="{00000000-0005-0000-0000-000078F00000}"/>
    <cellStyle name="Примечание 5 4 5 3" xfId="61338" xr:uid="{00000000-0005-0000-0000-000079F00000}"/>
    <cellStyle name="Примечание 5 4 6" xfId="61339" xr:uid="{00000000-0005-0000-0000-00007AF00000}"/>
    <cellStyle name="Примечание 5 4 7" xfId="61340" xr:uid="{00000000-0005-0000-0000-00007BF00000}"/>
    <cellStyle name="Примечание 5 5" xfId="28531" xr:uid="{00000000-0005-0000-0000-00007CF00000}"/>
    <cellStyle name="Примечание 5 5 2" xfId="28532" xr:uid="{00000000-0005-0000-0000-00007DF00000}"/>
    <cellStyle name="Примечание 5 6" xfId="28533" xr:uid="{00000000-0005-0000-0000-00007EF00000}"/>
    <cellStyle name="Примечание 5 6 2" xfId="28534" xr:uid="{00000000-0005-0000-0000-00007FF00000}"/>
    <cellStyle name="Примечание 5 6 3" xfId="61341" xr:uid="{00000000-0005-0000-0000-000080F00000}"/>
    <cellStyle name="Примечание 5 7" xfId="28535" xr:uid="{00000000-0005-0000-0000-000081F00000}"/>
    <cellStyle name="Примечание 5 7 2" xfId="28536" xr:uid="{00000000-0005-0000-0000-000082F00000}"/>
    <cellStyle name="Примечание 5 7 3" xfId="61342" xr:uid="{00000000-0005-0000-0000-000083F00000}"/>
    <cellStyle name="Примечание 5 8" xfId="28537" xr:uid="{00000000-0005-0000-0000-000084F00000}"/>
    <cellStyle name="Примечание 5 8 2" xfId="28538" xr:uid="{00000000-0005-0000-0000-000085F00000}"/>
    <cellStyle name="Примечание 5 9" xfId="28539" xr:uid="{00000000-0005-0000-0000-000086F00000}"/>
    <cellStyle name="Примечание 5 9 2" xfId="28540" xr:uid="{00000000-0005-0000-0000-000087F00000}"/>
    <cellStyle name="Примечание 5_2013Прогноз" xfId="28541" xr:uid="{00000000-0005-0000-0000-000088F00000}"/>
    <cellStyle name="Примечание 6" xfId="28542" xr:uid="{00000000-0005-0000-0000-000089F00000}"/>
    <cellStyle name="Примечание 6 2" xfId="28543" xr:uid="{00000000-0005-0000-0000-00008AF00000}"/>
    <cellStyle name="Примечание 6 2 2" xfId="28544" xr:uid="{00000000-0005-0000-0000-00008BF00000}"/>
    <cellStyle name="Примечание 6 2 2 2" xfId="61343" xr:uid="{00000000-0005-0000-0000-00008CF00000}"/>
    <cellStyle name="Примечание 6 2 2 2 2" xfId="61344" xr:uid="{00000000-0005-0000-0000-00008DF00000}"/>
    <cellStyle name="Примечание 6 2 2 2 2 2" xfId="61345" xr:uid="{00000000-0005-0000-0000-00008EF00000}"/>
    <cellStyle name="Примечание 6 2 2 2 3" xfId="61346" xr:uid="{00000000-0005-0000-0000-00008FF00000}"/>
    <cellStyle name="Примечание 6 2 2 2 3 2" xfId="61347" xr:uid="{00000000-0005-0000-0000-000090F00000}"/>
    <cellStyle name="Примечание 6 2 2 2 3 3" xfId="61348" xr:uid="{00000000-0005-0000-0000-000091F00000}"/>
    <cellStyle name="Примечание 6 2 2 2 4" xfId="61349" xr:uid="{00000000-0005-0000-0000-000092F00000}"/>
    <cellStyle name="Примечание 6 2 2 2 4 2" xfId="61350" xr:uid="{00000000-0005-0000-0000-000093F00000}"/>
    <cellStyle name="Примечание 6 2 2 2 4 3" xfId="61351" xr:uid="{00000000-0005-0000-0000-000094F00000}"/>
    <cellStyle name="Примечание 6 2 2 2 5" xfId="61352" xr:uid="{00000000-0005-0000-0000-000095F00000}"/>
    <cellStyle name="Примечание 6 2 2 2 5 2" xfId="61353" xr:uid="{00000000-0005-0000-0000-000096F00000}"/>
    <cellStyle name="Примечание 6 2 2 2 5 3" xfId="61354" xr:uid="{00000000-0005-0000-0000-000097F00000}"/>
    <cellStyle name="Примечание 6 2 2 2 6" xfId="61355" xr:uid="{00000000-0005-0000-0000-000098F00000}"/>
    <cellStyle name="Примечание 6 2 2 2 7" xfId="61356" xr:uid="{00000000-0005-0000-0000-000099F00000}"/>
    <cellStyle name="Примечание 6 2 2 3" xfId="61357" xr:uid="{00000000-0005-0000-0000-00009AF00000}"/>
    <cellStyle name="Примечание 6 2 2 3 2" xfId="61358" xr:uid="{00000000-0005-0000-0000-00009BF00000}"/>
    <cellStyle name="Примечание 6 2 2 4" xfId="61359" xr:uid="{00000000-0005-0000-0000-00009CF00000}"/>
    <cellStyle name="Примечание 6 2 2 4 2" xfId="61360" xr:uid="{00000000-0005-0000-0000-00009DF00000}"/>
    <cellStyle name="Примечание 6 2 2 4 3" xfId="61361" xr:uid="{00000000-0005-0000-0000-00009EF00000}"/>
    <cellStyle name="Примечание 6 2 2 5" xfId="61362" xr:uid="{00000000-0005-0000-0000-00009FF00000}"/>
    <cellStyle name="Примечание 6 2 2 5 2" xfId="61363" xr:uid="{00000000-0005-0000-0000-0000A0F00000}"/>
    <cellStyle name="Примечание 6 2 2 5 3" xfId="61364" xr:uid="{00000000-0005-0000-0000-0000A1F00000}"/>
    <cellStyle name="Примечание 6 2 2 6" xfId="61365" xr:uid="{00000000-0005-0000-0000-0000A2F00000}"/>
    <cellStyle name="Примечание 6 2 2 7" xfId="61366" xr:uid="{00000000-0005-0000-0000-0000A3F00000}"/>
    <cellStyle name="Примечание 6 2 3" xfId="61367" xr:uid="{00000000-0005-0000-0000-0000A4F00000}"/>
    <cellStyle name="Примечание 6 2 3 2" xfId="61368" xr:uid="{00000000-0005-0000-0000-0000A5F00000}"/>
    <cellStyle name="Примечание 6 2 3 2 2" xfId="61369" xr:uid="{00000000-0005-0000-0000-0000A6F00000}"/>
    <cellStyle name="Примечание 6 2 3 3" xfId="61370" xr:uid="{00000000-0005-0000-0000-0000A7F00000}"/>
    <cellStyle name="Примечание 6 2 3 3 2" xfId="61371" xr:uid="{00000000-0005-0000-0000-0000A8F00000}"/>
    <cellStyle name="Примечание 6 2 3 3 3" xfId="61372" xr:uid="{00000000-0005-0000-0000-0000A9F00000}"/>
    <cellStyle name="Примечание 6 2 3 4" xfId="61373" xr:uid="{00000000-0005-0000-0000-0000AAF00000}"/>
    <cellStyle name="Примечание 6 2 3 4 2" xfId="61374" xr:uid="{00000000-0005-0000-0000-0000ABF00000}"/>
    <cellStyle name="Примечание 6 2 3 4 3" xfId="61375" xr:uid="{00000000-0005-0000-0000-0000ACF00000}"/>
    <cellStyle name="Примечание 6 2 3 5" xfId="61376" xr:uid="{00000000-0005-0000-0000-0000ADF00000}"/>
    <cellStyle name="Примечание 6 2 3 5 2" xfId="61377" xr:uid="{00000000-0005-0000-0000-0000AEF00000}"/>
    <cellStyle name="Примечание 6 2 3 5 3" xfId="61378" xr:uid="{00000000-0005-0000-0000-0000AFF00000}"/>
    <cellStyle name="Примечание 6 2 3 6" xfId="61379" xr:uid="{00000000-0005-0000-0000-0000B0F00000}"/>
    <cellStyle name="Примечание 6 2 3 7" xfId="61380" xr:uid="{00000000-0005-0000-0000-0000B1F00000}"/>
    <cellStyle name="Примечание 6 2 4" xfId="61381" xr:uid="{00000000-0005-0000-0000-0000B2F00000}"/>
    <cellStyle name="Примечание 6 2 4 2" xfId="61382" xr:uid="{00000000-0005-0000-0000-0000B3F00000}"/>
    <cellStyle name="Примечание 6 2 4 2 2" xfId="61383" xr:uid="{00000000-0005-0000-0000-0000B4F00000}"/>
    <cellStyle name="Примечание 6 2 4 3" xfId="61384" xr:uid="{00000000-0005-0000-0000-0000B5F00000}"/>
    <cellStyle name="Примечание 6 2 4 3 2" xfId="61385" xr:uid="{00000000-0005-0000-0000-0000B6F00000}"/>
    <cellStyle name="Примечание 6 2 4 3 3" xfId="61386" xr:uid="{00000000-0005-0000-0000-0000B7F00000}"/>
    <cellStyle name="Примечание 6 2 4 4" xfId="61387" xr:uid="{00000000-0005-0000-0000-0000B8F00000}"/>
    <cellStyle name="Примечание 6 2 4 4 2" xfId="61388" xr:uid="{00000000-0005-0000-0000-0000B9F00000}"/>
    <cellStyle name="Примечание 6 2 4 4 3" xfId="61389" xr:uid="{00000000-0005-0000-0000-0000BAF00000}"/>
    <cellStyle name="Примечание 6 2 4 5" xfId="61390" xr:uid="{00000000-0005-0000-0000-0000BBF00000}"/>
    <cellStyle name="Примечание 6 2 4 5 2" xfId="61391" xr:uid="{00000000-0005-0000-0000-0000BCF00000}"/>
    <cellStyle name="Примечание 6 2 4 5 3" xfId="61392" xr:uid="{00000000-0005-0000-0000-0000BDF00000}"/>
    <cellStyle name="Примечание 6 2 4 6" xfId="61393" xr:uid="{00000000-0005-0000-0000-0000BEF00000}"/>
    <cellStyle name="Примечание 6 2 4 7" xfId="61394" xr:uid="{00000000-0005-0000-0000-0000BFF00000}"/>
    <cellStyle name="Примечание 6 2 5" xfId="61395" xr:uid="{00000000-0005-0000-0000-0000C0F00000}"/>
    <cellStyle name="Примечание 6 2 5 2" xfId="61396" xr:uid="{00000000-0005-0000-0000-0000C1F00000}"/>
    <cellStyle name="Примечание 6 2 6" xfId="61397" xr:uid="{00000000-0005-0000-0000-0000C2F00000}"/>
    <cellStyle name="Примечание 6 2 6 2" xfId="61398" xr:uid="{00000000-0005-0000-0000-0000C3F00000}"/>
    <cellStyle name="Примечание 6 2 6 3" xfId="61399" xr:uid="{00000000-0005-0000-0000-0000C4F00000}"/>
    <cellStyle name="Примечание 6 2 7" xfId="61400" xr:uid="{00000000-0005-0000-0000-0000C5F00000}"/>
    <cellStyle name="Примечание 6 2 7 2" xfId="61401" xr:uid="{00000000-0005-0000-0000-0000C6F00000}"/>
    <cellStyle name="Примечание 6 2 7 3" xfId="61402" xr:uid="{00000000-0005-0000-0000-0000C7F00000}"/>
    <cellStyle name="Примечание 6 3" xfId="28545" xr:uid="{00000000-0005-0000-0000-0000C8F00000}"/>
    <cellStyle name="Примечание 6 3 2" xfId="28546" xr:uid="{00000000-0005-0000-0000-0000C9F00000}"/>
    <cellStyle name="Примечание 6 3 2 2" xfId="61403" xr:uid="{00000000-0005-0000-0000-0000CAF00000}"/>
    <cellStyle name="Примечание 6 3 2 2 2" xfId="61404" xr:uid="{00000000-0005-0000-0000-0000CBF00000}"/>
    <cellStyle name="Примечание 6 3 2 3" xfId="61405" xr:uid="{00000000-0005-0000-0000-0000CCF00000}"/>
    <cellStyle name="Примечание 6 3 2 3 2" xfId="61406" xr:uid="{00000000-0005-0000-0000-0000CDF00000}"/>
    <cellStyle name="Примечание 6 3 2 3 3" xfId="61407" xr:uid="{00000000-0005-0000-0000-0000CEF00000}"/>
    <cellStyle name="Примечание 6 3 2 4" xfId="61408" xr:uid="{00000000-0005-0000-0000-0000CFF00000}"/>
    <cellStyle name="Примечание 6 3 2 4 2" xfId="61409" xr:uid="{00000000-0005-0000-0000-0000D0F00000}"/>
    <cellStyle name="Примечание 6 3 2 4 3" xfId="61410" xr:uid="{00000000-0005-0000-0000-0000D1F00000}"/>
    <cellStyle name="Примечание 6 3 2 5" xfId="61411" xr:uid="{00000000-0005-0000-0000-0000D2F00000}"/>
    <cellStyle name="Примечание 6 3 2 5 2" xfId="61412" xr:uid="{00000000-0005-0000-0000-0000D3F00000}"/>
    <cellStyle name="Примечание 6 3 2 5 3" xfId="61413" xr:uid="{00000000-0005-0000-0000-0000D4F00000}"/>
    <cellStyle name="Примечание 6 3 2 6" xfId="61414" xr:uid="{00000000-0005-0000-0000-0000D5F00000}"/>
    <cellStyle name="Примечание 6 3 2 7" xfId="61415" xr:uid="{00000000-0005-0000-0000-0000D6F00000}"/>
    <cellStyle name="Примечание 6 3 3" xfId="61416" xr:uid="{00000000-0005-0000-0000-0000D7F00000}"/>
    <cellStyle name="Примечание 6 3 3 2" xfId="61417" xr:uid="{00000000-0005-0000-0000-0000D8F00000}"/>
    <cellStyle name="Примечание 6 3 4" xfId="61418" xr:uid="{00000000-0005-0000-0000-0000D9F00000}"/>
    <cellStyle name="Примечание 6 3 4 2" xfId="61419" xr:uid="{00000000-0005-0000-0000-0000DAF00000}"/>
    <cellStyle name="Примечание 6 3 4 3" xfId="61420" xr:uid="{00000000-0005-0000-0000-0000DBF00000}"/>
    <cellStyle name="Примечание 6 3 5" xfId="61421" xr:uid="{00000000-0005-0000-0000-0000DCF00000}"/>
    <cellStyle name="Примечание 6 3 5 2" xfId="61422" xr:uid="{00000000-0005-0000-0000-0000DDF00000}"/>
    <cellStyle name="Примечание 6 3 5 3" xfId="61423" xr:uid="{00000000-0005-0000-0000-0000DEF00000}"/>
    <cellStyle name="Примечание 6 3 6" xfId="61424" xr:uid="{00000000-0005-0000-0000-0000DFF00000}"/>
    <cellStyle name="Примечание 6 3 7" xfId="61425" xr:uid="{00000000-0005-0000-0000-0000E0F00000}"/>
    <cellStyle name="Примечание 6 4" xfId="28547" xr:uid="{00000000-0005-0000-0000-0000E1F00000}"/>
    <cellStyle name="Примечание 6 4 2" xfId="28548" xr:uid="{00000000-0005-0000-0000-0000E2F00000}"/>
    <cellStyle name="Примечание 6 4 2 2" xfId="61426" xr:uid="{00000000-0005-0000-0000-0000E3F00000}"/>
    <cellStyle name="Примечание 6 4 3" xfId="61427" xr:uid="{00000000-0005-0000-0000-0000E4F00000}"/>
    <cellStyle name="Примечание 6 4 3 2" xfId="61428" xr:uid="{00000000-0005-0000-0000-0000E5F00000}"/>
    <cellStyle name="Примечание 6 4 3 3" xfId="61429" xr:uid="{00000000-0005-0000-0000-0000E6F00000}"/>
    <cellStyle name="Примечание 6 4 4" xfId="61430" xr:uid="{00000000-0005-0000-0000-0000E7F00000}"/>
    <cellStyle name="Примечание 6 4 4 2" xfId="61431" xr:uid="{00000000-0005-0000-0000-0000E8F00000}"/>
    <cellStyle name="Примечание 6 4 4 3" xfId="61432" xr:uid="{00000000-0005-0000-0000-0000E9F00000}"/>
    <cellStyle name="Примечание 6 4 5" xfId="61433" xr:uid="{00000000-0005-0000-0000-0000EAF00000}"/>
    <cellStyle name="Примечание 6 4 5 2" xfId="61434" xr:uid="{00000000-0005-0000-0000-0000EBF00000}"/>
    <cellStyle name="Примечание 6 4 5 3" xfId="61435" xr:uid="{00000000-0005-0000-0000-0000ECF00000}"/>
    <cellStyle name="Примечание 6 4 6" xfId="61436" xr:uid="{00000000-0005-0000-0000-0000EDF00000}"/>
    <cellStyle name="Примечание 6 4 7" xfId="61437" xr:uid="{00000000-0005-0000-0000-0000EEF00000}"/>
    <cellStyle name="Примечание 6 5" xfId="28549" xr:uid="{00000000-0005-0000-0000-0000EFF00000}"/>
    <cellStyle name="Примечание 6 5 2" xfId="28550" xr:uid="{00000000-0005-0000-0000-0000F0F00000}"/>
    <cellStyle name="Примечание 6 5 2 2" xfId="61438" xr:uid="{00000000-0005-0000-0000-0000F1F00000}"/>
    <cellStyle name="Примечание 6 5 3" xfId="61439" xr:uid="{00000000-0005-0000-0000-0000F2F00000}"/>
    <cellStyle name="Примечание 6 5 3 2" xfId="61440" xr:uid="{00000000-0005-0000-0000-0000F3F00000}"/>
    <cellStyle name="Примечание 6 5 3 3" xfId="61441" xr:uid="{00000000-0005-0000-0000-0000F4F00000}"/>
    <cellStyle name="Примечание 6 5 4" xfId="61442" xr:uid="{00000000-0005-0000-0000-0000F5F00000}"/>
    <cellStyle name="Примечание 6 5 4 2" xfId="61443" xr:uid="{00000000-0005-0000-0000-0000F6F00000}"/>
    <cellStyle name="Примечание 6 5 4 3" xfId="61444" xr:uid="{00000000-0005-0000-0000-0000F7F00000}"/>
    <cellStyle name="Примечание 6 5 5" xfId="61445" xr:uid="{00000000-0005-0000-0000-0000F8F00000}"/>
    <cellStyle name="Примечание 6 5 5 2" xfId="61446" xr:uid="{00000000-0005-0000-0000-0000F9F00000}"/>
    <cellStyle name="Примечание 6 5 5 3" xfId="61447" xr:uid="{00000000-0005-0000-0000-0000FAF00000}"/>
    <cellStyle name="Примечание 6 5 6" xfId="61448" xr:uid="{00000000-0005-0000-0000-0000FBF00000}"/>
    <cellStyle name="Примечание 6 5 7" xfId="61449" xr:uid="{00000000-0005-0000-0000-0000FCF00000}"/>
    <cellStyle name="Примечание 6 6" xfId="28551" xr:uid="{00000000-0005-0000-0000-0000FDF00000}"/>
    <cellStyle name="Примечание 6 6 2" xfId="28552" xr:uid="{00000000-0005-0000-0000-0000FEF00000}"/>
    <cellStyle name="Примечание 6 7" xfId="28553" xr:uid="{00000000-0005-0000-0000-0000FFF00000}"/>
    <cellStyle name="Примечание 6 7 2" xfId="61450" xr:uid="{00000000-0005-0000-0000-000000F10000}"/>
    <cellStyle name="Примечание 6 7 3" xfId="61451" xr:uid="{00000000-0005-0000-0000-000001F10000}"/>
    <cellStyle name="Примечание 6 8" xfId="28554" xr:uid="{00000000-0005-0000-0000-000002F10000}"/>
    <cellStyle name="Примечание 6 8 2" xfId="61452" xr:uid="{00000000-0005-0000-0000-000003F10000}"/>
    <cellStyle name="Примечание 6 8 3" xfId="61453" xr:uid="{00000000-0005-0000-0000-000004F10000}"/>
    <cellStyle name="Примечание 6_2013Прогноз" xfId="28555" xr:uid="{00000000-0005-0000-0000-000005F10000}"/>
    <cellStyle name="Примечание 7" xfId="28556" xr:uid="{00000000-0005-0000-0000-000006F10000}"/>
    <cellStyle name="Примечание 7 2" xfId="28557" xr:uid="{00000000-0005-0000-0000-000007F10000}"/>
    <cellStyle name="Примечание 7 2 2" xfId="28558" xr:uid="{00000000-0005-0000-0000-000008F10000}"/>
    <cellStyle name="Примечание 7 2 2 2" xfId="61454" xr:uid="{00000000-0005-0000-0000-000009F10000}"/>
    <cellStyle name="Примечание 7 2 2 2 2" xfId="61455" xr:uid="{00000000-0005-0000-0000-00000AF10000}"/>
    <cellStyle name="Примечание 7 2 2 3" xfId="61456" xr:uid="{00000000-0005-0000-0000-00000BF10000}"/>
    <cellStyle name="Примечание 7 2 2 3 2" xfId="61457" xr:uid="{00000000-0005-0000-0000-00000CF10000}"/>
    <cellStyle name="Примечание 7 2 2 3 3" xfId="61458" xr:uid="{00000000-0005-0000-0000-00000DF10000}"/>
    <cellStyle name="Примечание 7 2 2 4" xfId="61459" xr:uid="{00000000-0005-0000-0000-00000EF10000}"/>
    <cellStyle name="Примечание 7 2 2 4 2" xfId="61460" xr:uid="{00000000-0005-0000-0000-00000FF10000}"/>
    <cellStyle name="Примечание 7 2 2 4 3" xfId="61461" xr:uid="{00000000-0005-0000-0000-000010F10000}"/>
    <cellStyle name="Примечание 7 2 2 5" xfId="61462" xr:uid="{00000000-0005-0000-0000-000011F10000}"/>
    <cellStyle name="Примечание 7 2 2 5 2" xfId="61463" xr:uid="{00000000-0005-0000-0000-000012F10000}"/>
    <cellStyle name="Примечание 7 2 2 5 3" xfId="61464" xr:uid="{00000000-0005-0000-0000-000013F10000}"/>
    <cellStyle name="Примечание 7 2 2 6" xfId="61465" xr:uid="{00000000-0005-0000-0000-000014F10000}"/>
    <cellStyle name="Примечание 7 2 2 7" xfId="61466" xr:uid="{00000000-0005-0000-0000-000015F10000}"/>
    <cellStyle name="Примечание 7 2 3" xfId="61467" xr:uid="{00000000-0005-0000-0000-000016F10000}"/>
    <cellStyle name="Примечание 7 2 3 2" xfId="61468" xr:uid="{00000000-0005-0000-0000-000017F10000}"/>
    <cellStyle name="Примечание 7 2 4" xfId="61469" xr:uid="{00000000-0005-0000-0000-000018F10000}"/>
    <cellStyle name="Примечание 7 2 4 2" xfId="61470" xr:uid="{00000000-0005-0000-0000-000019F10000}"/>
    <cellStyle name="Примечание 7 2 4 3" xfId="61471" xr:uid="{00000000-0005-0000-0000-00001AF10000}"/>
    <cellStyle name="Примечание 7 2 5" xfId="61472" xr:uid="{00000000-0005-0000-0000-00001BF10000}"/>
    <cellStyle name="Примечание 7 2 5 2" xfId="61473" xr:uid="{00000000-0005-0000-0000-00001CF10000}"/>
    <cellStyle name="Примечание 7 2 5 3" xfId="61474" xr:uid="{00000000-0005-0000-0000-00001DF10000}"/>
    <cellStyle name="Примечание 7 2 6" xfId="61475" xr:uid="{00000000-0005-0000-0000-00001EF10000}"/>
    <cellStyle name="Примечание 7 2 7" xfId="61476" xr:uid="{00000000-0005-0000-0000-00001FF10000}"/>
    <cellStyle name="Примечание 7 3" xfId="28559" xr:uid="{00000000-0005-0000-0000-000020F10000}"/>
    <cellStyle name="Примечание 7 3 2" xfId="28560" xr:uid="{00000000-0005-0000-0000-000021F10000}"/>
    <cellStyle name="Примечание 7 3 2 2" xfId="61477" xr:uid="{00000000-0005-0000-0000-000022F10000}"/>
    <cellStyle name="Примечание 7 3 3" xfId="61478" xr:uid="{00000000-0005-0000-0000-000023F10000}"/>
    <cellStyle name="Примечание 7 3 3 2" xfId="61479" xr:uid="{00000000-0005-0000-0000-000024F10000}"/>
    <cellStyle name="Примечание 7 3 3 3" xfId="61480" xr:uid="{00000000-0005-0000-0000-000025F10000}"/>
    <cellStyle name="Примечание 7 3 4" xfId="61481" xr:uid="{00000000-0005-0000-0000-000026F10000}"/>
    <cellStyle name="Примечание 7 3 4 2" xfId="61482" xr:uid="{00000000-0005-0000-0000-000027F10000}"/>
    <cellStyle name="Примечание 7 3 4 3" xfId="61483" xr:uid="{00000000-0005-0000-0000-000028F10000}"/>
    <cellStyle name="Примечание 7 3 5" xfId="61484" xr:uid="{00000000-0005-0000-0000-000029F10000}"/>
    <cellStyle name="Примечание 7 3 5 2" xfId="61485" xr:uid="{00000000-0005-0000-0000-00002AF10000}"/>
    <cellStyle name="Примечание 7 3 5 3" xfId="61486" xr:uid="{00000000-0005-0000-0000-00002BF10000}"/>
    <cellStyle name="Примечание 7 3 6" xfId="61487" xr:uid="{00000000-0005-0000-0000-00002CF10000}"/>
    <cellStyle name="Примечание 7 3 7" xfId="61488" xr:uid="{00000000-0005-0000-0000-00002DF10000}"/>
    <cellStyle name="Примечание 7 4" xfId="28561" xr:uid="{00000000-0005-0000-0000-00002EF10000}"/>
    <cellStyle name="Примечание 7 4 2" xfId="28562" xr:uid="{00000000-0005-0000-0000-00002FF10000}"/>
    <cellStyle name="Примечание 7 4 2 2" xfId="61489" xr:uid="{00000000-0005-0000-0000-000030F10000}"/>
    <cellStyle name="Примечание 7 4 3" xfId="61490" xr:uid="{00000000-0005-0000-0000-000031F10000}"/>
    <cellStyle name="Примечание 7 4 3 2" xfId="61491" xr:uid="{00000000-0005-0000-0000-000032F10000}"/>
    <cellStyle name="Примечание 7 4 3 3" xfId="61492" xr:uid="{00000000-0005-0000-0000-000033F10000}"/>
    <cellStyle name="Примечание 7 4 4" xfId="61493" xr:uid="{00000000-0005-0000-0000-000034F10000}"/>
    <cellStyle name="Примечание 7 4 4 2" xfId="61494" xr:uid="{00000000-0005-0000-0000-000035F10000}"/>
    <cellStyle name="Примечание 7 4 4 3" xfId="61495" xr:uid="{00000000-0005-0000-0000-000036F10000}"/>
    <cellStyle name="Примечание 7 4 5" xfId="61496" xr:uid="{00000000-0005-0000-0000-000037F10000}"/>
    <cellStyle name="Примечание 7 4 5 2" xfId="61497" xr:uid="{00000000-0005-0000-0000-000038F10000}"/>
    <cellStyle name="Примечание 7 4 5 3" xfId="61498" xr:uid="{00000000-0005-0000-0000-000039F10000}"/>
    <cellStyle name="Примечание 7 4 6" xfId="61499" xr:uid="{00000000-0005-0000-0000-00003AF10000}"/>
    <cellStyle name="Примечание 7 4 7" xfId="61500" xr:uid="{00000000-0005-0000-0000-00003BF10000}"/>
    <cellStyle name="Примечание 7 5" xfId="28563" xr:uid="{00000000-0005-0000-0000-00003CF10000}"/>
    <cellStyle name="Примечание 7 5 2" xfId="28564" xr:uid="{00000000-0005-0000-0000-00003DF10000}"/>
    <cellStyle name="Примечание 7 6" xfId="28565" xr:uid="{00000000-0005-0000-0000-00003EF10000}"/>
    <cellStyle name="Примечание 7 6 2" xfId="28566" xr:uid="{00000000-0005-0000-0000-00003FF10000}"/>
    <cellStyle name="Примечание 7 6 3" xfId="61501" xr:uid="{00000000-0005-0000-0000-000040F10000}"/>
    <cellStyle name="Примечание 7 7" xfId="28567" xr:uid="{00000000-0005-0000-0000-000041F10000}"/>
    <cellStyle name="Примечание 7 7 2" xfId="61502" xr:uid="{00000000-0005-0000-0000-000042F10000}"/>
    <cellStyle name="Примечание 7 7 3" xfId="61503" xr:uid="{00000000-0005-0000-0000-000043F10000}"/>
    <cellStyle name="Примечание 7 8" xfId="28568" xr:uid="{00000000-0005-0000-0000-000044F10000}"/>
    <cellStyle name="Примечание 7_2013Прогноз" xfId="28569" xr:uid="{00000000-0005-0000-0000-000045F10000}"/>
    <cellStyle name="Примечание 8" xfId="28570" xr:uid="{00000000-0005-0000-0000-000046F10000}"/>
    <cellStyle name="Примечание 8 2" xfId="28571" xr:uid="{00000000-0005-0000-0000-000047F10000}"/>
    <cellStyle name="Примечание 8 2 2" xfId="28572" xr:uid="{00000000-0005-0000-0000-000048F10000}"/>
    <cellStyle name="Примечание 8 2 2 2" xfId="61504" xr:uid="{00000000-0005-0000-0000-000049F10000}"/>
    <cellStyle name="Примечание 8 2 2 2 2" xfId="61505" xr:uid="{00000000-0005-0000-0000-00004AF10000}"/>
    <cellStyle name="Примечание 8 2 2 3" xfId="61506" xr:uid="{00000000-0005-0000-0000-00004BF10000}"/>
    <cellStyle name="Примечание 8 2 2 3 2" xfId="61507" xr:uid="{00000000-0005-0000-0000-00004CF10000}"/>
    <cellStyle name="Примечание 8 2 2 3 3" xfId="61508" xr:uid="{00000000-0005-0000-0000-00004DF10000}"/>
    <cellStyle name="Примечание 8 2 2 4" xfId="61509" xr:uid="{00000000-0005-0000-0000-00004EF10000}"/>
    <cellStyle name="Примечание 8 2 2 4 2" xfId="61510" xr:uid="{00000000-0005-0000-0000-00004FF10000}"/>
    <cellStyle name="Примечание 8 2 2 4 3" xfId="61511" xr:uid="{00000000-0005-0000-0000-000050F10000}"/>
    <cellStyle name="Примечание 8 2 2 5" xfId="61512" xr:uid="{00000000-0005-0000-0000-000051F10000}"/>
    <cellStyle name="Примечание 8 2 2 5 2" xfId="61513" xr:uid="{00000000-0005-0000-0000-000052F10000}"/>
    <cellStyle name="Примечание 8 2 2 5 3" xfId="61514" xr:uid="{00000000-0005-0000-0000-000053F10000}"/>
    <cellStyle name="Примечание 8 2 2 6" xfId="61515" xr:uid="{00000000-0005-0000-0000-000054F10000}"/>
    <cellStyle name="Примечание 8 2 2 7" xfId="61516" xr:uid="{00000000-0005-0000-0000-000055F10000}"/>
    <cellStyle name="Примечание 8 2 3" xfId="61517" xr:uid="{00000000-0005-0000-0000-000056F10000}"/>
    <cellStyle name="Примечание 8 2 3 2" xfId="61518" xr:uid="{00000000-0005-0000-0000-000057F10000}"/>
    <cellStyle name="Примечание 8 2 4" xfId="61519" xr:uid="{00000000-0005-0000-0000-000058F10000}"/>
    <cellStyle name="Примечание 8 2 4 2" xfId="61520" xr:uid="{00000000-0005-0000-0000-000059F10000}"/>
    <cellStyle name="Примечание 8 2 4 3" xfId="61521" xr:uid="{00000000-0005-0000-0000-00005AF10000}"/>
    <cellStyle name="Примечание 8 2 5" xfId="61522" xr:uid="{00000000-0005-0000-0000-00005BF10000}"/>
    <cellStyle name="Примечание 8 2 5 2" xfId="61523" xr:uid="{00000000-0005-0000-0000-00005CF10000}"/>
    <cellStyle name="Примечание 8 2 5 3" xfId="61524" xr:uid="{00000000-0005-0000-0000-00005DF10000}"/>
    <cellStyle name="Примечание 8 2 6" xfId="61525" xr:uid="{00000000-0005-0000-0000-00005EF10000}"/>
    <cellStyle name="Примечание 8 2 7" xfId="61526" xr:uid="{00000000-0005-0000-0000-00005FF10000}"/>
    <cellStyle name="Примечание 8 3" xfId="28573" xr:uid="{00000000-0005-0000-0000-000060F10000}"/>
    <cellStyle name="Примечание 8 3 2" xfId="28574" xr:uid="{00000000-0005-0000-0000-000061F10000}"/>
    <cellStyle name="Примечание 8 3 2 2" xfId="61527" xr:uid="{00000000-0005-0000-0000-000062F10000}"/>
    <cellStyle name="Примечание 8 3 3" xfId="61528" xr:uid="{00000000-0005-0000-0000-000063F10000}"/>
    <cellStyle name="Примечание 8 3 3 2" xfId="61529" xr:uid="{00000000-0005-0000-0000-000064F10000}"/>
    <cellStyle name="Примечание 8 3 3 3" xfId="61530" xr:uid="{00000000-0005-0000-0000-000065F10000}"/>
    <cellStyle name="Примечание 8 3 4" xfId="61531" xr:uid="{00000000-0005-0000-0000-000066F10000}"/>
    <cellStyle name="Примечание 8 3 4 2" xfId="61532" xr:uid="{00000000-0005-0000-0000-000067F10000}"/>
    <cellStyle name="Примечание 8 3 4 3" xfId="61533" xr:uid="{00000000-0005-0000-0000-000068F10000}"/>
    <cellStyle name="Примечание 8 3 5" xfId="61534" xr:uid="{00000000-0005-0000-0000-000069F10000}"/>
    <cellStyle name="Примечание 8 3 5 2" xfId="61535" xr:uid="{00000000-0005-0000-0000-00006AF10000}"/>
    <cellStyle name="Примечание 8 3 5 3" xfId="61536" xr:uid="{00000000-0005-0000-0000-00006BF10000}"/>
    <cellStyle name="Примечание 8 3 6" xfId="61537" xr:uid="{00000000-0005-0000-0000-00006CF10000}"/>
    <cellStyle name="Примечание 8 3 7" xfId="61538" xr:uid="{00000000-0005-0000-0000-00006DF10000}"/>
    <cellStyle name="Примечание 8 4" xfId="28575" xr:uid="{00000000-0005-0000-0000-00006EF10000}"/>
    <cellStyle name="Примечание 8 4 2" xfId="28576" xr:uid="{00000000-0005-0000-0000-00006FF10000}"/>
    <cellStyle name="Примечание 8 4 2 2" xfId="61539" xr:uid="{00000000-0005-0000-0000-000070F10000}"/>
    <cellStyle name="Примечание 8 4 3" xfId="61540" xr:uid="{00000000-0005-0000-0000-000071F10000}"/>
    <cellStyle name="Примечание 8 4 3 2" xfId="61541" xr:uid="{00000000-0005-0000-0000-000072F10000}"/>
    <cellStyle name="Примечание 8 4 3 3" xfId="61542" xr:uid="{00000000-0005-0000-0000-000073F10000}"/>
    <cellStyle name="Примечание 8 4 4" xfId="61543" xr:uid="{00000000-0005-0000-0000-000074F10000}"/>
    <cellStyle name="Примечание 8 4 4 2" xfId="61544" xr:uid="{00000000-0005-0000-0000-000075F10000}"/>
    <cellStyle name="Примечание 8 4 4 3" xfId="61545" xr:uid="{00000000-0005-0000-0000-000076F10000}"/>
    <cellStyle name="Примечание 8 4 5" xfId="61546" xr:uid="{00000000-0005-0000-0000-000077F10000}"/>
    <cellStyle name="Примечание 8 4 5 2" xfId="61547" xr:uid="{00000000-0005-0000-0000-000078F10000}"/>
    <cellStyle name="Примечание 8 4 5 3" xfId="61548" xr:uid="{00000000-0005-0000-0000-000079F10000}"/>
    <cellStyle name="Примечание 8 4 6" xfId="61549" xr:uid="{00000000-0005-0000-0000-00007AF10000}"/>
    <cellStyle name="Примечание 8 4 7" xfId="61550" xr:uid="{00000000-0005-0000-0000-00007BF10000}"/>
    <cellStyle name="Примечание 8 5" xfId="28577" xr:uid="{00000000-0005-0000-0000-00007CF10000}"/>
    <cellStyle name="Примечание 8 5 2" xfId="28578" xr:uid="{00000000-0005-0000-0000-00007DF10000}"/>
    <cellStyle name="Примечание 8 6" xfId="28579" xr:uid="{00000000-0005-0000-0000-00007EF10000}"/>
    <cellStyle name="Примечание 8 6 2" xfId="28580" xr:uid="{00000000-0005-0000-0000-00007FF10000}"/>
    <cellStyle name="Примечание 8 6 3" xfId="61551" xr:uid="{00000000-0005-0000-0000-000080F10000}"/>
    <cellStyle name="Примечание 8 7" xfId="28581" xr:uid="{00000000-0005-0000-0000-000081F10000}"/>
    <cellStyle name="Примечание 8 7 2" xfId="61552" xr:uid="{00000000-0005-0000-0000-000082F10000}"/>
    <cellStyle name="Примечание 8 7 3" xfId="61553" xr:uid="{00000000-0005-0000-0000-000083F10000}"/>
    <cellStyle name="Примечание 8 8" xfId="28582" xr:uid="{00000000-0005-0000-0000-000084F10000}"/>
    <cellStyle name="Примечание 8_2013Прогноз" xfId="28583" xr:uid="{00000000-0005-0000-0000-000085F10000}"/>
    <cellStyle name="Примечание 9" xfId="28584" xr:uid="{00000000-0005-0000-0000-000086F10000}"/>
    <cellStyle name="Примечание 9 2" xfId="28585" xr:uid="{00000000-0005-0000-0000-000087F10000}"/>
    <cellStyle name="Примечание 9 2 2" xfId="28586" xr:uid="{00000000-0005-0000-0000-000088F10000}"/>
    <cellStyle name="Примечание 9 2 2 2" xfId="61554" xr:uid="{00000000-0005-0000-0000-000089F10000}"/>
    <cellStyle name="Примечание 9 2 2 2 2" xfId="61555" xr:uid="{00000000-0005-0000-0000-00008AF10000}"/>
    <cellStyle name="Примечание 9 2 2 3" xfId="61556" xr:uid="{00000000-0005-0000-0000-00008BF10000}"/>
    <cellStyle name="Примечание 9 2 2 3 2" xfId="61557" xr:uid="{00000000-0005-0000-0000-00008CF10000}"/>
    <cellStyle name="Примечание 9 2 2 3 3" xfId="61558" xr:uid="{00000000-0005-0000-0000-00008DF10000}"/>
    <cellStyle name="Примечание 9 2 2 4" xfId="61559" xr:uid="{00000000-0005-0000-0000-00008EF10000}"/>
    <cellStyle name="Примечание 9 2 2 4 2" xfId="61560" xr:uid="{00000000-0005-0000-0000-00008FF10000}"/>
    <cellStyle name="Примечание 9 2 2 4 3" xfId="61561" xr:uid="{00000000-0005-0000-0000-000090F10000}"/>
    <cellStyle name="Примечание 9 2 2 5" xfId="61562" xr:uid="{00000000-0005-0000-0000-000091F10000}"/>
    <cellStyle name="Примечание 9 2 2 5 2" xfId="61563" xr:uid="{00000000-0005-0000-0000-000092F10000}"/>
    <cellStyle name="Примечание 9 2 2 5 3" xfId="61564" xr:uid="{00000000-0005-0000-0000-000093F10000}"/>
    <cellStyle name="Примечание 9 2 2 6" xfId="61565" xr:uid="{00000000-0005-0000-0000-000094F10000}"/>
    <cellStyle name="Примечание 9 2 2 7" xfId="61566" xr:uid="{00000000-0005-0000-0000-000095F10000}"/>
    <cellStyle name="Примечание 9 2 3" xfId="61567" xr:uid="{00000000-0005-0000-0000-000096F10000}"/>
    <cellStyle name="Примечание 9 2 3 2" xfId="61568" xr:uid="{00000000-0005-0000-0000-000097F10000}"/>
    <cellStyle name="Примечание 9 2 4" xfId="61569" xr:uid="{00000000-0005-0000-0000-000098F10000}"/>
    <cellStyle name="Примечание 9 2 4 2" xfId="61570" xr:uid="{00000000-0005-0000-0000-000099F10000}"/>
    <cellStyle name="Примечание 9 2 4 3" xfId="61571" xr:uid="{00000000-0005-0000-0000-00009AF10000}"/>
    <cellStyle name="Примечание 9 2 5" xfId="61572" xr:uid="{00000000-0005-0000-0000-00009BF10000}"/>
    <cellStyle name="Примечание 9 2 5 2" xfId="61573" xr:uid="{00000000-0005-0000-0000-00009CF10000}"/>
    <cellStyle name="Примечание 9 2 5 3" xfId="61574" xr:uid="{00000000-0005-0000-0000-00009DF10000}"/>
    <cellStyle name="Примечание 9 2 6" xfId="61575" xr:uid="{00000000-0005-0000-0000-00009EF10000}"/>
    <cellStyle name="Примечание 9 2 7" xfId="61576" xr:uid="{00000000-0005-0000-0000-00009FF10000}"/>
    <cellStyle name="Примечание 9 3" xfId="28587" xr:uid="{00000000-0005-0000-0000-0000A0F10000}"/>
    <cellStyle name="Примечание 9 3 2" xfId="28588" xr:uid="{00000000-0005-0000-0000-0000A1F10000}"/>
    <cellStyle name="Примечание 9 3 2 2" xfId="61577" xr:uid="{00000000-0005-0000-0000-0000A2F10000}"/>
    <cellStyle name="Примечание 9 3 3" xfId="61578" xr:uid="{00000000-0005-0000-0000-0000A3F10000}"/>
    <cellStyle name="Примечание 9 3 3 2" xfId="61579" xr:uid="{00000000-0005-0000-0000-0000A4F10000}"/>
    <cellStyle name="Примечание 9 3 3 3" xfId="61580" xr:uid="{00000000-0005-0000-0000-0000A5F10000}"/>
    <cellStyle name="Примечание 9 3 4" xfId="61581" xr:uid="{00000000-0005-0000-0000-0000A6F10000}"/>
    <cellStyle name="Примечание 9 3 4 2" xfId="61582" xr:uid="{00000000-0005-0000-0000-0000A7F10000}"/>
    <cellStyle name="Примечание 9 3 4 3" xfId="61583" xr:uid="{00000000-0005-0000-0000-0000A8F10000}"/>
    <cellStyle name="Примечание 9 3 5" xfId="61584" xr:uid="{00000000-0005-0000-0000-0000A9F10000}"/>
    <cellStyle name="Примечание 9 3 5 2" xfId="61585" xr:uid="{00000000-0005-0000-0000-0000AAF10000}"/>
    <cellStyle name="Примечание 9 3 5 3" xfId="61586" xr:uid="{00000000-0005-0000-0000-0000ABF10000}"/>
    <cellStyle name="Примечание 9 3 6" xfId="61587" xr:uid="{00000000-0005-0000-0000-0000ACF10000}"/>
    <cellStyle name="Примечание 9 3 7" xfId="61588" xr:uid="{00000000-0005-0000-0000-0000ADF10000}"/>
    <cellStyle name="Примечание 9 4" xfId="28589" xr:uid="{00000000-0005-0000-0000-0000AEF10000}"/>
    <cellStyle name="Примечание 9 4 2" xfId="28590" xr:uid="{00000000-0005-0000-0000-0000AFF10000}"/>
    <cellStyle name="Примечание 9 4 2 2" xfId="61589" xr:uid="{00000000-0005-0000-0000-0000B0F10000}"/>
    <cellStyle name="Примечание 9 4 3" xfId="61590" xr:uid="{00000000-0005-0000-0000-0000B1F10000}"/>
    <cellStyle name="Примечание 9 4 3 2" xfId="61591" xr:uid="{00000000-0005-0000-0000-0000B2F10000}"/>
    <cellStyle name="Примечание 9 4 3 3" xfId="61592" xr:uid="{00000000-0005-0000-0000-0000B3F10000}"/>
    <cellStyle name="Примечание 9 4 4" xfId="61593" xr:uid="{00000000-0005-0000-0000-0000B4F10000}"/>
    <cellStyle name="Примечание 9 4 4 2" xfId="61594" xr:uid="{00000000-0005-0000-0000-0000B5F10000}"/>
    <cellStyle name="Примечание 9 4 4 3" xfId="61595" xr:uid="{00000000-0005-0000-0000-0000B6F10000}"/>
    <cellStyle name="Примечание 9 4 5" xfId="61596" xr:uid="{00000000-0005-0000-0000-0000B7F10000}"/>
    <cellStyle name="Примечание 9 4 5 2" xfId="61597" xr:uid="{00000000-0005-0000-0000-0000B8F10000}"/>
    <cellStyle name="Примечание 9 4 5 3" xfId="61598" xr:uid="{00000000-0005-0000-0000-0000B9F10000}"/>
    <cellStyle name="Примечание 9 4 6" xfId="61599" xr:uid="{00000000-0005-0000-0000-0000BAF10000}"/>
    <cellStyle name="Примечание 9 4 7" xfId="61600" xr:uid="{00000000-0005-0000-0000-0000BBF10000}"/>
    <cellStyle name="Примечание 9 5" xfId="28591" xr:uid="{00000000-0005-0000-0000-0000BCF10000}"/>
    <cellStyle name="Примечание 9 5 2" xfId="28592" xr:uid="{00000000-0005-0000-0000-0000BDF10000}"/>
    <cellStyle name="Примечание 9 6" xfId="28593" xr:uid="{00000000-0005-0000-0000-0000BEF10000}"/>
    <cellStyle name="Примечание 9 6 2" xfId="28594" xr:uid="{00000000-0005-0000-0000-0000BFF10000}"/>
    <cellStyle name="Примечание 9 6 3" xfId="61601" xr:uid="{00000000-0005-0000-0000-0000C0F10000}"/>
    <cellStyle name="Примечание 9 7" xfId="28595" xr:uid="{00000000-0005-0000-0000-0000C1F10000}"/>
    <cellStyle name="Примечание 9 7 2" xfId="61602" xr:uid="{00000000-0005-0000-0000-0000C2F10000}"/>
    <cellStyle name="Примечание 9 7 3" xfId="61603" xr:uid="{00000000-0005-0000-0000-0000C3F10000}"/>
    <cellStyle name="Примечание 9 8" xfId="28596" xr:uid="{00000000-0005-0000-0000-0000C4F10000}"/>
    <cellStyle name="Примечание 9_2013Прогноз" xfId="28597" xr:uid="{00000000-0005-0000-0000-0000C5F10000}"/>
    <cellStyle name="Процент_11п" xfId="28598" xr:uid="{00000000-0005-0000-0000-0000C6F10000}"/>
    <cellStyle name="Процентный" xfId="63433" builtinId="5"/>
    <cellStyle name="Процентный 10" xfId="28599" xr:uid="{00000000-0005-0000-0000-0000C8F10000}"/>
    <cellStyle name="Процентный 10 2" xfId="28600" xr:uid="{00000000-0005-0000-0000-0000C9F10000}"/>
    <cellStyle name="Процентный 10 3" xfId="28601" xr:uid="{00000000-0005-0000-0000-0000CAF10000}"/>
    <cellStyle name="Процентный 11" xfId="28602" xr:uid="{00000000-0005-0000-0000-0000CBF10000}"/>
    <cellStyle name="Процентный 11 2" xfId="28603" xr:uid="{00000000-0005-0000-0000-0000CCF10000}"/>
    <cellStyle name="Процентный 11 2 2" xfId="28604" xr:uid="{00000000-0005-0000-0000-0000CDF10000}"/>
    <cellStyle name="Процентный 11 2 3" xfId="28605" xr:uid="{00000000-0005-0000-0000-0000CEF10000}"/>
    <cellStyle name="Процентный 11 2 4" xfId="28606" xr:uid="{00000000-0005-0000-0000-0000CFF10000}"/>
    <cellStyle name="Процентный 11 3" xfId="28607" xr:uid="{00000000-0005-0000-0000-0000D0F10000}"/>
    <cellStyle name="Процентный 11 4" xfId="28608" xr:uid="{00000000-0005-0000-0000-0000D1F10000}"/>
    <cellStyle name="Процентный 11 5" xfId="28609" xr:uid="{00000000-0005-0000-0000-0000D2F10000}"/>
    <cellStyle name="Процентный 11 6" xfId="28610" xr:uid="{00000000-0005-0000-0000-0000D3F10000}"/>
    <cellStyle name="Процентный 11 7" xfId="28611" xr:uid="{00000000-0005-0000-0000-0000D4F10000}"/>
    <cellStyle name="Процентный 12" xfId="28612" xr:uid="{00000000-0005-0000-0000-0000D5F10000}"/>
    <cellStyle name="Процентный 13" xfId="28613" xr:uid="{00000000-0005-0000-0000-0000D6F10000}"/>
    <cellStyle name="Процентный 14" xfId="28614" xr:uid="{00000000-0005-0000-0000-0000D7F10000}"/>
    <cellStyle name="Процентный 15" xfId="28615" xr:uid="{00000000-0005-0000-0000-0000D8F10000}"/>
    <cellStyle name="Процентный 16" xfId="28616" xr:uid="{00000000-0005-0000-0000-0000D9F10000}"/>
    <cellStyle name="Процентный 17" xfId="61604" xr:uid="{00000000-0005-0000-0000-0000DAF10000}"/>
    <cellStyle name="Процентный 18" xfId="61605" xr:uid="{00000000-0005-0000-0000-0000DBF10000}"/>
    <cellStyle name="Процентный 18 2" xfId="61606" xr:uid="{00000000-0005-0000-0000-0000DCF10000}"/>
    <cellStyle name="Процентный 18 3" xfId="61607" xr:uid="{00000000-0005-0000-0000-0000DDF10000}"/>
    <cellStyle name="Процентный 18 4" xfId="61608" xr:uid="{00000000-0005-0000-0000-0000DEF10000}"/>
    <cellStyle name="Процентный 19" xfId="61609" xr:uid="{00000000-0005-0000-0000-0000DFF10000}"/>
    <cellStyle name="Процентный 2" xfId="28617" xr:uid="{00000000-0005-0000-0000-0000E0F10000}"/>
    <cellStyle name="Процентный 2 10" xfId="28618" xr:uid="{00000000-0005-0000-0000-0000E1F10000}"/>
    <cellStyle name="Процентный 2 11" xfId="61610" xr:uid="{00000000-0005-0000-0000-0000E2F10000}"/>
    <cellStyle name="Процентный 2 12" xfId="61611" xr:uid="{00000000-0005-0000-0000-0000E3F10000}"/>
    <cellStyle name="Процентный 2 12 2" xfId="61612" xr:uid="{00000000-0005-0000-0000-0000E4F10000}"/>
    <cellStyle name="Процентный 2 13" xfId="61613" xr:uid="{00000000-0005-0000-0000-0000E5F10000}"/>
    <cellStyle name="Процентный 2 13 2" xfId="61614" xr:uid="{00000000-0005-0000-0000-0000E6F10000}"/>
    <cellStyle name="Процентный 2 14" xfId="61615" xr:uid="{00000000-0005-0000-0000-0000E7F10000}"/>
    <cellStyle name="Процентный 2 14 2" xfId="61616" xr:uid="{00000000-0005-0000-0000-0000E8F10000}"/>
    <cellStyle name="Процентный 2 15" xfId="61617" xr:uid="{00000000-0005-0000-0000-0000E9F10000}"/>
    <cellStyle name="Процентный 2 15 2" xfId="61618" xr:uid="{00000000-0005-0000-0000-0000EAF10000}"/>
    <cellStyle name="Процентный 2 16" xfId="61619" xr:uid="{00000000-0005-0000-0000-0000EBF10000}"/>
    <cellStyle name="Процентный 2 16 2" xfId="61620" xr:uid="{00000000-0005-0000-0000-0000ECF10000}"/>
    <cellStyle name="Процентный 2 17" xfId="61621" xr:uid="{00000000-0005-0000-0000-0000EDF10000}"/>
    <cellStyle name="Процентный 2 17 2" xfId="61622" xr:uid="{00000000-0005-0000-0000-0000EEF10000}"/>
    <cellStyle name="Процентный 2 18" xfId="61623" xr:uid="{00000000-0005-0000-0000-0000EFF10000}"/>
    <cellStyle name="Процентный 2 18 2" xfId="61624" xr:uid="{00000000-0005-0000-0000-0000F0F10000}"/>
    <cellStyle name="Процентный 2 19" xfId="61625" xr:uid="{00000000-0005-0000-0000-0000F1F10000}"/>
    <cellStyle name="Процентный 2 19 2" xfId="61626" xr:uid="{00000000-0005-0000-0000-0000F2F10000}"/>
    <cellStyle name="Процентный 2 2" xfId="28619" xr:uid="{00000000-0005-0000-0000-0000F3F10000}"/>
    <cellStyle name="Процентный 2 2 2" xfId="28620" xr:uid="{00000000-0005-0000-0000-0000F4F10000}"/>
    <cellStyle name="Процентный 2 2 2 2" xfId="61627" xr:uid="{00000000-0005-0000-0000-0000F5F10000}"/>
    <cellStyle name="Процентный 2 2 2 2 2" xfId="61628" xr:uid="{00000000-0005-0000-0000-0000F6F10000}"/>
    <cellStyle name="Процентный 2 2 2 2 3" xfId="61629" xr:uid="{00000000-0005-0000-0000-0000F7F10000}"/>
    <cellStyle name="Процентный 2 2 2 2 4" xfId="61630" xr:uid="{00000000-0005-0000-0000-0000F8F10000}"/>
    <cellStyle name="Процентный 2 2 2 3" xfId="61631" xr:uid="{00000000-0005-0000-0000-0000F9F10000}"/>
    <cellStyle name="Процентный 2 2 2 4" xfId="61632" xr:uid="{00000000-0005-0000-0000-0000FAF10000}"/>
    <cellStyle name="Процентный 2 2 3" xfId="28621" xr:uid="{00000000-0005-0000-0000-0000FBF10000}"/>
    <cellStyle name="Процентный 2 2 4" xfId="61633" xr:uid="{00000000-0005-0000-0000-0000FCF10000}"/>
    <cellStyle name="Процентный 2 2 5" xfId="61634" xr:uid="{00000000-0005-0000-0000-0000FDF10000}"/>
    <cellStyle name="Процентный 2 2 6" xfId="61635" xr:uid="{00000000-0005-0000-0000-0000FEF10000}"/>
    <cellStyle name="Процентный 2 2 6 2" xfId="61636" xr:uid="{00000000-0005-0000-0000-0000FFF10000}"/>
    <cellStyle name="Процентный 2 2 7" xfId="61637" xr:uid="{00000000-0005-0000-0000-000000F20000}"/>
    <cellStyle name="Процентный 2 2 7 2" xfId="61638" xr:uid="{00000000-0005-0000-0000-000001F20000}"/>
    <cellStyle name="Процентный 2 2 8" xfId="61639" xr:uid="{00000000-0005-0000-0000-000002F20000}"/>
    <cellStyle name="Процентный 2 2 9" xfId="61640" xr:uid="{00000000-0005-0000-0000-000003F20000}"/>
    <cellStyle name="Процентный 2 20" xfId="61641" xr:uid="{00000000-0005-0000-0000-000004F20000}"/>
    <cellStyle name="Процентный 2 20 2" xfId="61642" xr:uid="{00000000-0005-0000-0000-000005F20000}"/>
    <cellStyle name="Процентный 2 21" xfId="61643" xr:uid="{00000000-0005-0000-0000-000006F20000}"/>
    <cellStyle name="Процентный 2 21 2" xfId="61644" xr:uid="{00000000-0005-0000-0000-000007F20000}"/>
    <cellStyle name="Процентный 2 22" xfId="61645" xr:uid="{00000000-0005-0000-0000-000008F20000}"/>
    <cellStyle name="Процентный 2 22 2" xfId="61646" xr:uid="{00000000-0005-0000-0000-000009F20000}"/>
    <cellStyle name="Процентный 2 23" xfId="61647" xr:uid="{00000000-0005-0000-0000-00000AF20000}"/>
    <cellStyle name="Процентный 2 23 2" xfId="61648" xr:uid="{00000000-0005-0000-0000-00000BF20000}"/>
    <cellStyle name="Процентный 2 24" xfId="61649" xr:uid="{00000000-0005-0000-0000-00000CF20000}"/>
    <cellStyle name="Процентный 2 24 2" xfId="61650" xr:uid="{00000000-0005-0000-0000-00000DF20000}"/>
    <cellStyle name="Процентный 2 25" xfId="61651" xr:uid="{00000000-0005-0000-0000-00000EF20000}"/>
    <cellStyle name="Процентный 2 25 2" xfId="61652" xr:uid="{00000000-0005-0000-0000-00000FF20000}"/>
    <cellStyle name="Процентный 2 26" xfId="61653" xr:uid="{00000000-0005-0000-0000-000010F20000}"/>
    <cellStyle name="Процентный 2 26 2" xfId="61654" xr:uid="{00000000-0005-0000-0000-000011F20000}"/>
    <cellStyle name="Процентный 2 27" xfId="61655" xr:uid="{00000000-0005-0000-0000-000012F20000}"/>
    <cellStyle name="Процентный 2 27 2" xfId="61656" xr:uid="{00000000-0005-0000-0000-000013F20000}"/>
    <cellStyle name="Процентный 2 28" xfId="61657" xr:uid="{00000000-0005-0000-0000-000014F20000}"/>
    <cellStyle name="Процентный 2 28 2" xfId="61658" xr:uid="{00000000-0005-0000-0000-000015F20000}"/>
    <cellStyle name="Процентный 2 29" xfId="61659" xr:uid="{00000000-0005-0000-0000-000016F20000}"/>
    <cellStyle name="Процентный 2 3" xfId="28622" xr:uid="{00000000-0005-0000-0000-000017F20000}"/>
    <cellStyle name="Процентный 2 3 2" xfId="28623" xr:uid="{00000000-0005-0000-0000-000018F20000}"/>
    <cellStyle name="Процентный 2 3 3" xfId="61660" xr:uid="{00000000-0005-0000-0000-000019F20000}"/>
    <cellStyle name="Процентный 2 3 4" xfId="61661" xr:uid="{00000000-0005-0000-0000-00001AF20000}"/>
    <cellStyle name="Процентный 2 30" xfId="61662" xr:uid="{00000000-0005-0000-0000-00001BF20000}"/>
    <cellStyle name="Процентный 2 31" xfId="61663" xr:uid="{00000000-0005-0000-0000-00001CF20000}"/>
    <cellStyle name="Процентный 2 32" xfId="61664" xr:uid="{00000000-0005-0000-0000-00001DF20000}"/>
    <cellStyle name="Процентный 2 33" xfId="61665" xr:uid="{00000000-0005-0000-0000-00001EF20000}"/>
    <cellStyle name="Процентный 2 34" xfId="61666" xr:uid="{00000000-0005-0000-0000-00001FF20000}"/>
    <cellStyle name="Процентный 2 35" xfId="61667" xr:uid="{00000000-0005-0000-0000-000020F20000}"/>
    <cellStyle name="Процентный 2 36" xfId="61668" xr:uid="{00000000-0005-0000-0000-000021F20000}"/>
    <cellStyle name="Процентный 2 37" xfId="61669" xr:uid="{00000000-0005-0000-0000-000022F20000}"/>
    <cellStyle name="Процентный 2 38" xfId="61670" xr:uid="{00000000-0005-0000-0000-000023F20000}"/>
    <cellStyle name="Процентный 2 39" xfId="61671" xr:uid="{00000000-0005-0000-0000-000024F20000}"/>
    <cellStyle name="Процентный 2 4" xfId="28624" xr:uid="{00000000-0005-0000-0000-000025F20000}"/>
    <cellStyle name="Процентный 2 4 2" xfId="28625" xr:uid="{00000000-0005-0000-0000-000026F20000}"/>
    <cellStyle name="Процентный 2 4 3" xfId="61672" xr:uid="{00000000-0005-0000-0000-000027F20000}"/>
    <cellStyle name="Процентный 2 40" xfId="61673" xr:uid="{00000000-0005-0000-0000-000028F20000}"/>
    <cellStyle name="Процентный 2 41" xfId="61674" xr:uid="{00000000-0005-0000-0000-000029F20000}"/>
    <cellStyle name="Процентный 2 42" xfId="61675" xr:uid="{00000000-0005-0000-0000-00002AF20000}"/>
    <cellStyle name="Процентный 2 43" xfId="61676" xr:uid="{00000000-0005-0000-0000-00002BF20000}"/>
    <cellStyle name="Процентный 2 44" xfId="61677" xr:uid="{00000000-0005-0000-0000-00002CF20000}"/>
    <cellStyle name="Процентный 2 45" xfId="61678" xr:uid="{00000000-0005-0000-0000-00002DF20000}"/>
    <cellStyle name="Процентный 2 46" xfId="61679" xr:uid="{00000000-0005-0000-0000-00002EF20000}"/>
    <cellStyle name="Процентный 2 47" xfId="61680" xr:uid="{00000000-0005-0000-0000-00002FF20000}"/>
    <cellStyle name="Процентный 2 48" xfId="61681" xr:uid="{00000000-0005-0000-0000-000030F20000}"/>
    <cellStyle name="Процентный 2 49" xfId="61682" xr:uid="{00000000-0005-0000-0000-000031F20000}"/>
    <cellStyle name="Процентный 2 5" xfId="28626" xr:uid="{00000000-0005-0000-0000-000032F20000}"/>
    <cellStyle name="Процентный 2 5 2" xfId="28627" xr:uid="{00000000-0005-0000-0000-000033F20000}"/>
    <cellStyle name="Процентный 2 5 2 2" xfId="61683" xr:uid="{00000000-0005-0000-0000-000034F20000}"/>
    <cellStyle name="Процентный 2 5 2 3" xfId="61684" xr:uid="{00000000-0005-0000-0000-000035F20000}"/>
    <cellStyle name="Процентный 2 5 2 4" xfId="61685" xr:uid="{00000000-0005-0000-0000-000036F20000}"/>
    <cellStyle name="Процентный 2 5 3" xfId="61686" xr:uid="{00000000-0005-0000-0000-000037F20000}"/>
    <cellStyle name="Процентный 2 5 4" xfId="61687" xr:uid="{00000000-0005-0000-0000-000038F20000}"/>
    <cellStyle name="Процентный 2 50" xfId="61688" xr:uid="{00000000-0005-0000-0000-000039F20000}"/>
    <cellStyle name="Процентный 2 51" xfId="61689" xr:uid="{00000000-0005-0000-0000-00003AF20000}"/>
    <cellStyle name="Процентный 2 52" xfId="61690" xr:uid="{00000000-0005-0000-0000-00003BF20000}"/>
    <cellStyle name="Процентный 2 53" xfId="61691" xr:uid="{00000000-0005-0000-0000-00003CF20000}"/>
    <cellStyle name="Процентный 2 54" xfId="61692" xr:uid="{00000000-0005-0000-0000-00003DF20000}"/>
    <cellStyle name="Процентный 2 55" xfId="61693" xr:uid="{00000000-0005-0000-0000-00003EF20000}"/>
    <cellStyle name="Процентный 2 56" xfId="61694" xr:uid="{00000000-0005-0000-0000-00003FF20000}"/>
    <cellStyle name="Процентный 2 6" xfId="28628" xr:uid="{00000000-0005-0000-0000-000040F20000}"/>
    <cellStyle name="Процентный 2 6 2" xfId="28629" xr:uid="{00000000-0005-0000-0000-000041F20000}"/>
    <cellStyle name="Процентный 2 6 3" xfId="61695" xr:uid="{00000000-0005-0000-0000-000042F20000}"/>
    <cellStyle name="Процентный 2 7" xfId="28630" xr:uid="{00000000-0005-0000-0000-000043F20000}"/>
    <cellStyle name="Процентный 2 7 2" xfId="28631" xr:uid="{00000000-0005-0000-0000-000044F20000}"/>
    <cellStyle name="Процентный 2 7 3" xfId="61696" xr:uid="{00000000-0005-0000-0000-000045F20000}"/>
    <cellStyle name="Процентный 2 8" xfId="61697" xr:uid="{00000000-0005-0000-0000-000046F20000}"/>
    <cellStyle name="Процентный 2 8 2" xfId="61698" xr:uid="{00000000-0005-0000-0000-000047F20000}"/>
    <cellStyle name="Процентный 2 8 3" xfId="61699" xr:uid="{00000000-0005-0000-0000-000048F20000}"/>
    <cellStyle name="Процентный 2 9" xfId="61700" xr:uid="{00000000-0005-0000-0000-000049F20000}"/>
    <cellStyle name="Процентный 2 9 2" xfId="61701" xr:uid="{00000000-0005-0000-0000-00004AF20000}"/>
    <cellStyle name="Процентный 2 9 3" xfId="61702" xr:uid="{00000000-0005-0000-0000-00004BF20000}"/>
    <cellStyle name="Процентный 2_2014БП" xfId="28632" xr:uid="{00000000-0005-0000-0000-00004CF20000}"/>
    <cellStyle name="Процентный 20" xfId="61703" xr:uid="{00000000-0005-0000-0000-00004DF20000}"/>
    <cellStyle name="Процентный 21" xfId="61704" xr:uid="{00000000-0005-0000-0000-00004EF20000}"/>
    <cellStyle name="Процентный 26" xfId="61705" xr:uid="{00000000-0005-0000-0000-00004FF20000}"/>
    <cellStyle name="Процентный 26 2" xfId="61706" xr:uid="{00000000-0005-0000-0000-000050F20000}"/>
    <cellStyle name="Процентный 26 3" xfId="61707" xr:uid="{00000000-0005-0000-0000-000051F20000}"/>
    <cellStyle name="Процентный 26 4" xfId="61708" xr:uid="{00000000-0005-0000-0000-000052F20000}"/>
    <cellStyle name="Процентный 27" xfId="61709" xr:uid="{00000000-0005-0000-0000-000053F20000}"/>
    <cellStyle name="Процентный 27 2" xfId="61710" xr:uid="{00000000-0005-0000-0000-000054F20000}"/>
    <cellStyle name="Процентный 27 3" xfId="61711" xr:uid="{00000000-0005-0000-0000-000055F20000}"/>
    <cellStyle name="Процентный 27 4" xfId="61712" xr:uid="{00000000-0005-0000-0000-000056F20000}"/>
    <cellStyle name="Процентный 3" xfId="28633" xr:uid="{00000000-0005-0000-0000-000057F20000}"/>
    <cellStyle name="Процентный 3 2" xfId="28634" xr:uid="{00000000-0005-0000-0000-000058F20000}"/>
    <cellStyle name="Процентный 3 2 2" xfId="28635" xr:uid="{00000000-0005-0000-0000-000059F20000}"/>
    <cellStyle name="Процентный 3 2 2 2" xfId="28636" xr:uid="{00000000-0005-0000-0000-00005AF20000}"/>
    <cellStyle name="Процентный 3 2 2 3" xfId="61713" xr:uid="{00000000-0005-0000-0000-00005BF20000}"/>
    <cellStyle name="Процентный 3 2 2 4" xfId="61714" xr:uid="{00000000-0005-0000-0000-00005CF20000}"/>
    <cellStyle name="Процентный 3 2 3" xfId="28637" xr:uid="{00000000-0005-0000-0000-00005DF20000}"/>
    <cellStyle name="Процентный 3 2 4" xfId="61715" xr:uid="{00000000-0005-0000-0000-00005EF20000}"/>
    <cellStyle name="Процентный 3 2 5" xfId="61716" xr:uid="{00000000-0005-0000-0000-00005FF20000}"/>
    <cellStyle name="Процентный 3 2 6" xfId="61717" xr:uid="{00000000-0005-0000-0000-000060F20000}"/>
    <cellStyle name="Процентный 3 3" xfId="28638" xr:uid="{00000000-0005-0000-0000-000061F20000}"/>
    <cellStyle name="Процентный 3 3 2" xfId="28639" xr:uid="{00000000-0005-0000-0000-000062F20000}"/>
    <cellStyle name="Процентный 3 3 3" xfId="61718" xr:uid="{00000000-0005-0000-0000-000063F20000}"/>
    <cellStyle name="Процентный 3 3 4" xfId="61719" xr:uid="{00000000-0005-0000-0000-000064F20000}"/>
    <cellStyle name="Процентный 3 4" xfId="28640" xr:uid="{00000000-0005-0000-0000-000065F20000}"/>
    <cellStyle name="Процентный 3 4 2" xfId="61720" xr:uid="{00000000-0005-0000-0000-000066F20000}"/>
    <cellStyle name="Процентный 3 4 3" xfId="61721" xr:uid="{00000000-0005-0000-0000-000067F20000}"/>
    <cellStyle name="Процентный 3 4 4" xfId="61722" xr:uid="{00000000-0005-0000-0000-000068F20000}"/>
    <cellStyle name="Процентный 3 5" xfId="61723" xr:uid="{00000000-0005-0000-0000-000069F20000}"/>
    <cellStyle name="Процентный 3 6" xfId="61724" xr:uid="{00000000-0005-0000-0000-00006AF20000}"/>
    <cellStyle name="Процентный 34" xfId="61725" xr:uid="{00000000-0005-0000-0000-00006BF20000}"/>
    <cellStyle name="Процентный 34 2" xfId="61726" xr:uid="{00000000-0005-0000-0000-00006CF20000}"/>
    <cellStyle name="Процентный 34 3" xfId="61727" xr:uid="{00000000-0005-0000-0000-00006DF20000}"/>
    <cellStyle name="Процентный 34 4" xfId="61728" xr:uid="{00000000-0005-0000-0000-00006EF20000}"/>
    <cellStyle name="Процентный 39" xfId="61729" xr:uid="{00000000-0005-0000-0000-00006FF20000}"/>
    <cellStyle name="Процентный 39 2" xfId="61730" xr:uid="{00000000-0005-0000-0000-000070F20000}"/>
    <cellStyle name="Процентный 39 3" xfId="61731" xr:uid="{00000000-0005-0000-0000-000071F20000}"/>
    <cellStyle name="Процентный 39 4" xfId="61732" xr:uid="{00000000-0005-0000-0000-000072F20000}"/>
    <cellStyle name="Процентный 4" xfId="28641" xr:uid="{00000000-0005-0000-0000-000073F20000}"/>
    <cellStyle name="Процентный 4 2" xfId="28642" xr:uid="{00000000-0005-0000-0000-000074F20000}"/>
    <cellStyle name="Процентный 4 2 2" xfId="28643" xr:uid="{00000000-0005-0000-0000-000075F20000}"/>
    <cellStyle name="Процентный 4 3" xfId="28644" xr:uid="{00000000-0005-0000-0000-000076F20000}"/>
    <cellStyle name="Процентный 4 4" xfId="28645" xr:uid="{00000000-0005-0000-0000-000077F20000}"/>
    <cellStyle name="Процентный 4 5" xfId="28646" xr:uid="{00000000-0005-0000-0000-000078F20000}"/>
    <cellStyle name="Процентный 4 6" xfId="28647" xr:uid="{00000000-0005-0000-0000-000079F20000}"/>
    <cellStyle name="Процентный 4 7" xfId="28648" xr:uid="{00000000-0005-0000-0000-00007AF20000}"/>
    <cellStyle name="Процентный 4 8" xfId="61733" xr:uid="{00000000-0005-0000-0000-00007BF20000}"/>
    <cellStyle name="Процентный 40" xfId="61734" xr:uid="{00000000-0005-0000-0000-00007CF20000}"/>
    <cellStyle name="Процентный 5" xfId="28649" xr:uid="{00000000-0005-0000-0000-00007DF20000}"/>
    <cellStyle name="Процентный 5 2" xfId="28650" xr:uid="{00000000-0005-0000-0000-00007EF20000}"/>
    <cellStyle name="Процентный 5 2 2" xfId="28651" xr:uid="{00000000-0005-0000-0000-00007FF20000}"/>
    <cellStyle name="Процентный 5 2 2 2" xfId="28652" xr:uid="{00000000-0005-0000-0000-000080F20000}"/>
    <cellStyle name="Процентный 5 2 2 3" xfId="28653" xr:uid="{00000000-0005-0000-0000-000081F20000}"/>
    <cellStyle name="Процентный 5 2 2 3 2" xfId="63371" xr:uid="{00000000-0005-0000-0000-000082F20000}"/>
    <cellStyle name="Процентный 5 2 2 3 3" xfId="63372" xr:uid="{00000000-0005-0000-0000-000083F20000}"/>
    <cellStyle name="Процентный 5 2 2 4" xfId="63373" xr:uid="{00000000-0005-0000-0000-000084F20000}"/>
    <cellStyle name="Процентный 5 2 2 5" xfId="63374" xr:uid="{00000000-0005-0000-0000-000085F20000}"/>
    <cellStyle name="Процентный 5 2 2_2014БП" xfId="28654" xr:uid="{00000000-0005-0000-0000-000086F20000}"/>
    <cellStyle name="Процентный 5 2 3" xfId="28655" xr:uid="{00000000-0005-0000-0000-000087F20000}"/>
    <cellStyle name="Процентный 5 2 4" xfId="28656" xr:uid="{00000000-0005-0000-0000-000088F20000}"/>
    <cellStyle name="Процентный 5 2 4 2" xfId="63375" xr:uid="{00000000-0005-0000-0000-000089F20000}"/>
    <cellStyle name="Процентный 5 2 4 3" xfId="63376" xr:uid="{00000000-0005-0000-0000-00008AF20000}"/>
    <cellStyle name="Процентный 5 2 5" xfId="28657" xr:uid="{00000000-0005-0000-0000-00008BF20000}"/>
    <cellStyle name="Процентный 5 2 5 2" xfId="63377" xr:uid="{00000000-0005-0000-0000-00008CF20000}"/>
    <cellStyle name="Процентный 5 2 5 3" xfId="63378" xr:uid="{00000000-0005-0000-0000-00008DF20000}"/>
    <cellStyle name="Процентный 5 2_2014БП" xfId="28658" xr:uid="{00000000-0005-0000-0000-00008EF20000}"/>
    <cellStyle name="Процентный 5 3" xfId="28659" xr:uid="{00000000-0005-0000-0000-00008FF20000}"/>
    <cellStyle name="Процентный 5 3 2" xfId="28660" xr:uid="{00000000-0005-0000-0000-000090F20000}"/>
    <cellStyle name="Процентный 5 3 3" xfId="28661" xr:uid="{00000000-0005-0000-0000-000091F20000}"/>
    <cellStyle name="Процентный 5 3 3 2" xfId="63379" xr:uid="{00000000-0005-0000-0000-000092F20000}"/>
    <cellStyle name="Процентный 5 3 3 3" xfId="63380" xr:uid="{00000000-0005-0000-0000-000093F20000}"/>
    <cellStyle name="Процентный 5 3 4" xfId="28662" xr:uid="{00000000-0005-0000-0000-000094F20000}"/>
    <cellStyle name="Процентный 5 3 4 2" xfId="63381" xr:uid="{00000000-0005-0000-0000-000095F20000}"/>
    <cellStyle name="Процентный 5 3 4 3" xfId="63382" xr:uid="{00000000-0005-0000-0000-000096F20000}"/>
    <cellStyle name="Процентный 5 3_2014БП" xfId="28663" xr:uid="{00000000-0005-0000-0000-000097F20000}"/>
    <cellStyle name="Процентный 5 4" xfId="28664" xr:uid="{00000000-0005-0000-0000-000098F20000}"/>
    <cellStyle name="Процентный 5 4 2" xfId="28665" xr:uid="{00000000-0005-0000-0000-000099F20000}"/>
    <cellStyle name="Процентный 5 5" xfId="28666" xr:uid="{00000000-0005-0000-0000-00009AF20000}"/>
    <cellStyle name="Процентный 5 5 2" xfId="28667" xr:uid="{00000000-0005-0000-0000-00009BF20000}"/>
    <cellStyle name="Процентный 5 5 2 2" xfId="63383" xr:uid="{00000000-0005-0000-0000-00009CF20000}"/>
    <cellStyle name="Процентный 5 5 2 3" xfId="63384" xr:uid="{00000000-0005-0000-0000-00009DF20000}"/>
    <cellStyle name="Процентный 5 6" xfId="28668" xr:uid="{00000000-0005-0000-0000-00009EF20000}"/>
    <cellStyle name="Процентный 5 7" xfId="28669" xr:uid="{00000000-0005-0000-0000-00009FF20000}"/>
    <cellStyle name="Процентный 5 7 2" xfId="63385" xr:uid="{00000000-0005-0000-0000-0000A0F20000}"/>
    <cellStyle name="Процентный 5 7 3" xfId="63386" xr:uid="{00000000-0005-0000-0000-0000A1F20000}"/>
    <cellStyle name="Процентный 5_2014БП" xfId="28670" xr:uid="{00000000-0005-0000-0000-0000A2F20000}"/>
    <cellStyle name="Процентный 6" xfId="28671" xr:uid="{00000000-0005-0000-0000-0000A3F20000}"/>
    <cellStyle name="Процентный 6 2" xfId="28672" xr:uid="{00000000-0005-0000-0000-0000A4F20000}"/>
    <cellStyle name="Процентный 6 2 2" xfId="28673" xr:uid="{00000000-0005-0000-0000-0000A5F20000}"/>
    <cellStyle name="Процентный 6 2 2 2" xfId="28674" xr:uid="{00000000-0005-0000-0000-0000A6F20000}"/>
    <cellStyle name="Процентный 6 2 2 3" xfId="28675" xr:uid="{00000000-0005-0000-0000-0000A7F20000}"/>
    <cellStyle name="Процентный 6 2 2 3 2" xfId="63387" xr:uid="{00000000-0005-0000-0000-0000A8F20000}"/>
    <cellStyle name="Процентный 6 2 2 3 3" xfId="63388" xr:uid="{00000000-0005-0000-0000-0000A9F20000}"/>
    <cellStyle name="Процентный 6 2 2 4" xfId="63389" xr:uid="{00000000-0005-0000-0000-0000AAF20000}"/>
    <cellStyle name="Процентный 6 2 2 5" xfId="63390" xr:uid="{00000000-0005-0000-0000-0000ABF20000}"/>
    <cellStyle name="Процентный 6 2 2_2014БП" xfId="28676" xr:uid="{00000000-0005-0000-0000-0000ACF20000}"/>
    <cellStyle name="Процентный 6 2 3" xfId="28677" xr:uid="{00000000-0005-0000-0000-0000ADF20000}"/>
    <cellStyle name="Процентный 6 2 4" xfId="28678" xr:uid="{00000000-0005-0000-0000-0000AEF20000}"/>
    <cellStyle name="Процентный 6 2 4 2" xfId="63391" xr:uid="{00000000-0005-0000-0000-0000AFF20000}"/>
    <cellStyle name="Процентный 6 2 4 3" xfId="63392" xr:uid="{00000000-0005-0000-0000-0000B0F20000}"/>
    <cellStyle name="Процентный 6 2 5" xfId="28679" xr:uid="{00000000-0005-0000-0000-0000B1F20000}"/>
    <cellStyle name="Процентный 6 2 5 2" xfId="63393" xr:uid="{00000000-0005-0000-0000-0000B2F20000}"/>
    <cellStyle name="Процентный 6 2 5 3" xfId="63394" xr:uid="{00000000-0005-0000-0000-0000B3F20000}"/>
    <cellStyle name="Процентный 6 2_2014БП" xfId="28680" xr:uid="{00000000-0005-0000-0000-0000B4F20000}"/>
    <cellStyle name="Процентный 6 3" xfId="28681" xr:uid="{00000000-0005-0000-0000-0000B5F20000}"/>
    <cellStyle name="Процентный 6 3 2" xfId="28682" xr:uid="{00000000-0005-0000-0000-0000B6F20000}"/>
    <cellStyle name="Процентный 6 3 3" xfId="28683" xr:uid="{00000000-0005-0000-0000-0000B7F20000}"/>
    <cellStyle name="Процентный 6 3 3 2" xfId="63395" xr:uid="{00000000-0005-0000-0000-0000B8F20000}"/>
    <cellStyle name="Процентный 6 3 3 3" xfId="63396" xr:uid="{00000000-0005-0000-0000-0000B9F20000}"/>
    <cellStyle name="Процентный 6 3 4" xfId="28684" xr:uid="{00000000-0005-0000-0000-0000BAF20000}"/>
    <cellStyle name="Процентный 6 3 4 2" xfId="63397" xr:uid="{00000000-0005-0000-0000-0000BBF20000}"/>
    <cellStyle name="Процентный 6 3 4 3" xfId="63398" xr:uid="{00000000-0005-0000-0000-0000BCF20000}"/>
    <cellStyle name="Процентный 6 3_2014БП" xfId="28685" xr:uid="{00000000-0005-0000-0000-0000BDF20000}"/>
    <cellStyle name="Процентный 6 4" xfId="28686" xr:uid="{00000000-0005-0000-0000-0000BEF20000}"/>
    <cellStyle name="Процентный 6 4 2" xfId="28687" xr:uid="{00000000-0005-0000-0000-0000BFF20000}"/>
    <cellStyle name="Процентный 6 5" xfId="28688" xr:uid="{00000000-0005-0000-0000-0000C0F20000}"/>
    <cellStyle name="Процентный 6 5 2" xfId="28689" xr:uid="{00000000-0005-0000-0000-0000C1F20000}"/>
    <cellStyle name="Процентный 6 5 2 2" xfId="63399" xr:uid="{00000000-0005-0000-0000-0000C2F20000}"/>
    <cellStyle name="Процентный 6 5 2 3" xfId="63400" xr:uid="{00000000-0005-0000-0000-0000C3F20000}"/>
    <cellStyle name="Процентный 6 6" xfId="28690" xr:uid="{00000000-0005-0000-0000-0000C4F20000}"/>
    <cellStyle name="Процентный 6 7" xfId="28691" xr:uid="{00000000-0005-0000-0000-0000C5F20000}"/>
    <cellStyle name="Процентный 6 7 2" xfId="63401" xr:uid="{00000000-0005-0000-0000-0000C6F20000}"/>
    <cellStyle name="Процентный 6 7 3" xfId="63402" xr:uid="{00000000-0005-0000-0000-0000C7F20000}"/>
    <cellStyle name="Процентный 6_2014БП" xfId="28692" xr:uid="{00000000-0005-0000-0000-0000C8F20000}"/>
    <cellStyle name="Процентный 7" xfId="28693" xr:uid="{00000000-0005-0000-0000-0000C9F20000}"/>
    <cellStyle name="Процентный 7 2" xfId="28694" xr:uid="{00000000-0005-0000-0000-0000CAF20000}"/>
    <cellStyle name="Процентный 7 3" xfId="28695" xr:uid="{00000000-0005-0000-0000-0000CBF20000}"/>
    <cellStyle name="Процентный 7 4" xfId="28696" xr:uid="{00000000-0005-0000-0000-0000CCF20000}"/>
    <cellStyle name="Процентный 7 5" xfId="28697" xr:uid="{00000000-0005-0000-0000-0000CDF20000}"/>
    <cellStyle name="Процентный 7 6" xfId="28698" xr:uid="{00000000-0005-0000-0000-0000CEF20000}"/>
    <cellStyle name="Процентный 7 7" xfId="28699" xr:uid="{00000000-0005-0000-0000-0000CFF20000}"/>
    <cellStyle name="Процентный 8" xfId="28700" xr:uid="{00000000-0005-0000-0000-0000D0F20000}"/>
    <cellStyle name="Процентный 8 2" xfId="28701" xr:uid="{00000000-0005-0000-0000-0000D1F20000}"/>
    <cellStyle name="Процентный 9" xfId="28702" xr:uid="{00000000-0005-0000-0000-0000D2F20000}"/>
    <cellStyle name="Процентный 9 2" xfId="28703" xr:uid="{00000000-0005-0000-0000-0000D3F20000}"/>
    <cellStyle name="руб" xfId="28704" xr:uid="{00000000-0005-0000-0000-0000D4F20000}"/>
    <cellStyle name="руб 2" xfId="28705" xr:uid="{00000000-0005-0000-0000-0000D5F20000}"/>
    <cellStyle name="руб 2 2" xfId="28706" xr:uid="{00000000-0005-0000-0000-0000D6F20000}"/>
    <cellStyle name="руб 2 2 2" xfId="28707" xr:uid="{00000000-0005-0000-0000-0000D7F20000}"/>
    <cellStyle name="руб 2 2 3" xfId="28708" xr:uid="{00000000-0005-0000-0000-0000D8F20000}"/>
    <cellStyle name="руб 2 2 4" xfId="28709" xr:uid="{00000000-0005-0000-0000-0000D9F20000}"/>
    <cellStyle name="руб 2 2 5" xfId="28710" xr:uid="{00000000-0005-0000-0000-0000DAF20000}"/>
    <cellStyle name="руб 2 2_2014БП" xfId="28711" xr:uid="{00000000-0005-0000-0000-0000DBF20000}"/>
    <cellStyle name="руб 2 3" xfId="28712" xr:uid="{00000000-0005-0000-0000-0000DCF20000}"/>
    <cellStyle name="руб 2 3 2" xfId="28713" xr:uid="{00000000-0005-0000-0000-0000DDF20000}"/>
    <cellStyle name="руб 2 4" xfId="28714" xr:uid="{00000000-0005-0000-0000-0000DEF20000}"/>
    <cellStyle name="руб 2 4 2" xfId="28715" xr:uid="{00000000-0005-0000-0000-0000DFF20000}"/>
    <cellStyle name="руб 2 5" xfId="28716" xr:uid="{00000000-0005-0000-0000-0000E0F20000}"/>
    <cellStyle name="руб 2 5 2" xfId="28717" xr:uid="{00000000-0005-0000-0000-0000E1F20000}"/>
    <cellStyle name="руб 2 6" xfId="28718" xr:uid="{00000000-0005-0000-0000-0000E2F20000}"/>
    <cellStyle name="руб 2 6 2" xfId="28719" xr:uid="{00000000-0005-0000-0000-0000E3F20000}"/>
    <cellStyle name="руб 2 7" xfId="28720" xr:uid="{00000000-0005-0000-0000-0000E4F20000}"/>
    <cellStyle name="руб 2 8" xfId="28721" xr:uid="{00000000-0005-0000-0000-0000E5F20000}"/>
    <cellStyle name="руб 2 9" xfId="28722" xr:uid="{00000000-0005-0000-0000-0000E6F20000}"/>
    <cellStyle name="руб 2_2013Прогноз" xfId="28723" xr:uid="{00000000-0005-0000-0000-0000E7F20000}"/>
    <cellStyle name="руб 3" xfId="28724" xr:uid="{00000000-0005-0000-0000-0000E8F20000}"/>
    <cellStyle name="руб 3 2" xfId="28725" xr:uid="{00000000-0005-0000-0000-0000E9F20000}"/>
    <cellStyle name="руб 3 3" xfId="28726" xr:uid="{00000000-0005-0000-0000-0000EAF20000}"/>
    <cellStyle name="руб 3 4" xfId="28727" xr:uid="{00000000-0005-0000-0000-0000EBF20000}"/>
    <cellStyle name="руб 3 5" xfId="28728" xr:uid="{00000000-0005-0000-0000-0000ECF20000}"/>
    <cellStyle name="руб 3_2014БП" xfId="28729" xr:uid="{00000000-0005-0000-0000-0000EDF20000}"/>
    <cellStyle name="руб_2013Прогноз" xfId="28730" xr:uid="{00000000-0005-0000-0000-0000EEF20000}"/>
    <cellStyle name="Связанная ячейка 10" xfId="61735" xr:uid="{00000000-0005-0000-0000-0000EFF20000}"/>
    <cellStyle name="Связанная ячейка 10 2" xfId="61736" xr:uid="{00000000-0005-0000-0000-0000F0F20000}"/>
    <cellStyle name="Связанная ячейка 10 2 2" xfId="61737" xr:uid="{00000000-0005-0000-0000-0000F1F20000}"/>
    <cellStyle name="Связанная ячейка 10 2 3" xfId="61738" xr:uid="{00000000-0005-0000-0000-0000F2F20000}"/>
    <cellStyle name="Связанная ячейка 11" xfId="61739" xr:uid="{00000000-0005-0000-0000-0000F3F20000}"/>
    <cellStyle name="Связанная ячейка 11 2" xfId="61740" xr:uid="{00000000-0005-0000-0000-0000F4F20000}"/>
    <cellStyle name="Связанная ячейка 11 2 2" xfId="61741" xr:uid="{00000000-0005-0000-0000-0000F5F20000}"/>
    <cellStyle name="Связанная ячейка 11 2 3" xfId="61742" xr:uid="{00000000-0005-0000-0000-0000F6F20000}"/>
    <cellStyle name="Связанная ячейка 12" xfId="61743" xr:uid="{00000000-0005-0000-0000-0000F7F20000}"/>
    <cellStyle name="Связанная ячейка 12 2" xfId="61744" xr:uid="{00000000-0005-0000-0000-0000F8F20000}"/>
    <cellStyle name="Связанная ячейка 12 2 2" xfId="61745" xr:uid="{00000000-0005-0000-0000-0000F9F20000}"/>
    <cellStyle name="Связанная ячейка 12 2 3" xfId="61746" xr:uid="{00000000-0005-0000-0000-0000FAF20000}"/>
    <cellStyle name="Связанная ячейка 13" xfId="61747" xr:uid="{00000000-0005-0000-0000-0000FBF20000}"/>
    <cellStyle name="Связанная ячейка 13 2" xfId="61748" xr:uid="{00000000-0005-0000-0000-0000FCF20000}"/>
    <cellStyle name="Связанная ячейка 13 2 2" xfId="61749" xr:uid="{00000000-0005-0000-0000-0000FDF20000}"/>
    <cellStyle name="Связанная ячейка 13 2 3" xfId="61750" xr:uid="{00000000-0005-0000-0000-0000FEF20000}"/>
    <cellStyle name="Связанная ячейка 14" xfId="61751" xr:uid="{00000000-0005-0000-0000-0000FFF20000}"/>
    <cellStyle name="Связанная ячейка 14 2" xfId="61752" xr:uid="{00000000-0005-0000-0000-000000F30000}"/>
    <cellStyle name="Связанная ячейка 14 2 2" xfId="61753" xr:uid="{00000000-0005-0000-0000-000001F30000}"/>
    <cellStyle name="Связанная ячейка 14 2 3" xfId="61754" xr:uid="{00000000-0005-0000-0000-000002F30000}"/>
    <cellStyle name="Связанная ячейка 15" xfId="61755" xr:uid="{00000000-0005-0000-0000-000003F30000}"/>
    <cellStyle name="Связанная ячейка 15 2" xfId="61756" xr:uid="{00000000-0005-0000-0000-000004F30000}"/>
    <cellStyle name="Связанная ячейка 15 2 2" xfId="61757" xr:uid="{00000000-0005-0000-0000-000005F30000}"/>
    <cellStyle name="Связанная ячейка 15 2 3" xfId="61758" xr:uid="{00000000-0005-0000-0000-000006F30000}"/>
    <cellStyle name="Связанная ячейка 16" xfId="61759" xr:uid="{00000000-0005-0000-0000-000007F30000}"/>
    <cellStyle name="Связанная ячейка 16 2" xfId="61760" xr:uid="{00000000-0005-0000-0000-000008F30000}"/>
    <cellStyle name="Связанная ячейка 16 2 2" xfId="61761" xr:uid="{00000000-0005-0000-0000-000009F30000}"/>
    <cellStyle name="Связанная ячейка 16 2 3" xfId="61762" xr:uid="{00000000-0005-0000-0000-00000AF30000}"/>
    <cellStyle name="Связанная ячейка 17" xfId="61763" xr:uid="{00000000-0005-0000-0000-00000BF30000}"/>
    <cellStyle name="Связанная ячейка 17 2" xfId="61764" xr:uid="{00000000-0005-0000-0000-00000CF30000}"/>
    <cellStyle name="Связанная ячейка 17 2 2" xfId="61765" xr:uid="{00000000-0005-0000-0000-00000DF30000}"/>
    <cellStyle name="Связанная ячейка 17 2 3" xfId="61766" xr:uid="{00000000-0005-0000-0000-00000EF30000}"/>
    <cellStyle name="Связанная ячейка 18" xfId="61767" xr:uid="{00000000-0005-0000-0000-00000FF30000}"/>
    <cellStyle name="Связанная ячейка 18 2" xfId="61768" xr:uid="{00000000-0005-0000-0000-000010F30000}"/>
    <cellStyle name="Связанная ячейка 18 2 2" xfId="61769" xr:uid="{00000000-0005-0000-0000-000011F30000}"/>
    <cellStyle name="Связанная ячейка 18 2 3" xfId="61770" xr:uid="{00000000-0005-0000-0000-000012F30000}"/>
    <cellStyle name="Связанная ячейка 19" xfId="61771" xr:uid="{00000000-0005-0000-0000-000013F30000}"/>
    <cellStyle name="Связанная ячейка 19 2" xfId="61772" xr:uid="{00000000-0005-0000-0000-000014F30000}"/>
    <cellStyle name="Связанная ячейка 19 2 2" xfId="61773" xr:uid="{00000000-0005-0000-0000-000015F30000}"/>
    <cellStyle name="Связанная ячейка 19 2 3" xfId="61774" xr:uid="{00000000-0005-0000-0000-000016F30000}"/>
    <cellStyle name="Связанная ячейка 2" xfId="28731" xr:uid="{00000000-0005-0000-0000-000017F30000}"/>
    <cellStyle name="Связанная ячейка 2 2" xfId="28732" xr:uid="{00000000-0005-0000-0000-000018F30000}"/>
    <cellStyle name="Связанная ячейка 2 2 2" xfId="61775" xr:uid="{00000000-0005-0000-0000-000019F30000}"/>
    <cellStyle name="Связанная ячейка 2 2 3" xfId="61776" xr:uid="{00000000-0005-0000-0000-00001AF30000}"/>
    <cellStyle name="Связанная ячейка 2 3" xfId="28733" xr:uid="{00000000-0005-0000-0000-00001BF30000}"/>
    <cellStyle name="Связанная ячейка 2 4" xfId="61777" xr:uid="{00000000-0005-0000-0000-00001CF30000}"/>
    <cellStyle name="Связанная ячейка 2_2014БП" xfId="28734" xr:uid="{00000000-0005-0000-0000-00001DF30000}"/>
    <cellStyle name="Связанная ячейка 20" xfId="61778" xr:uid="{00000000-0005-0000-0000-00001EF30000}"/>
    <cellStyle name="Связанная ячейка 20 2" xfId="61779" xr:uid="{00000000-0005-0000-0000-00001FF30000}"/>
    <cellStyle name="Связанная ячейка 20 2 2" xfId="61780" xr:uid="{00000000-0005-0000-0000-000020F30000}"/>
    <cellStyle name="Связанная ячейка 20 2 3" xfId="61781" xr:uid="{00000000-0005-0000-0000-000021F30000}"/>
    <cellStyle name="Связанная ячейка 21" xfId="61782" xr:uid="{00000000-0005-0000-0000-000022F30000}"/>
    <cellStyle name="Связанная ячейка 21 2" xfId="61783" xr:uid="{00000000-0005-0000-0000-000023F30000}"/>
    <cellStyle name="Связанная ячейка 21 2 2" xfId="61784" xr:uid="{00000000-0005-0000-0000-000024F30000}"/>
    <cellStyle name="Связанная ячейка 21 2 3" xfId="61785" xr:uid="{00000000-0005-0000-0000-000025F30000}"/>
    <cellStyle name="Связанная ячейка 22" xfId="61786" xr:uid="{00000000-0005-0000-0000-000026F30000}"/>
    <cellStyle name="Связанная ячейка 22 2" xfId="61787" xr:uid="{00000000-0005-0000-0000-000027F30000}"/>
    <cellStyle name="Связанная ячейка 22 2 2" xfId="61788" xr:uid="{00000000-0005-0000-0000-000028F30000}"/>
    <cellStyle name="Связанная ячейка 22 2 3" xfId="61789" xr:uid="{00000000-0005-0000-0000-000029F30000}"/>
    <cellStyle name="Связанная ячейка 23" xfId="61790" xr:uid="{00000000-0005-0000-0000-00002AF30000}"/>
    <cellStyle name="Связанная ячейка 23 2" xfId="61791" xr:uid="{00000000-0005-0000-0000-00002BF30000}"/>
    <cellStyle name="Связанная ячейка 23 2 2" xfId="61792" xr:uid="{00000000-0005-0000-0000-00002CF30000}"/>
    <cellStyle name="Связанная ячейка 23 2 2 2" xfId="61793" xr:uid="{00000000-0005-0000-0000-00002DF30000}"/>
    <cellStyle name="Связанная ячейка 23 2 2 3" xfId="61794" xr:uid="{00000000-0005-0000-0000-00002EF30000}"/>
    <cellStyle name="Связанная ячейка 23 3" xfId="61795" xr:uid="{00000000-0005-0000-0000-00002FF30000}"/>
    <cellStyle name="Связанная ячейка 23 3 2" xfId="61796" xr:uid="{00000000-0005-0000-0000-000030F30000}"/>
    <cellStyle name="Связанная ячейка 23 3 3" xfId="61797" xr:uid="{00000000-0005-0000-0000-000031F30000}"/>
    <cellStyle name="Связанная ячейка 24" xfId="61798" xr:uid="{00000000-0005-0000-0000-000032F30000}"/>
    <cellStyle name="Связанная ячейка 24 2" xfId="61799" xr:uid="{00000000-0005-0000-0000-000033F30000}"/>
    <cellStyle name="Связанная ячейка 24 2 2" xfId="61800" xr:uid="{00000000-0005-0000-0000-000034F30000}"/>
    <cellStyle name="Связанная ячейка 24 2 2 2" xfId="61801" xr:uid="{00000000-0005-0000-0000-000035F30000}"/>
    <cellStyle name="Связанная ячейка 24 2 2 3" xfId="61802" xr:uid="{00000000-0005-0000-0000-000036F30000}"/>
    <cellStyle name="Связанная ячейка 24 3" xfId="61803" xr:uid="{00000000-0005-0000-0000-000037F30000}"/>
    <cellStyle name="Связанная ячейка 24 3 2" xfId="61804" xr:uid="{00000000-0005-0000-0000-000038F30000}"/>
    <cellStyle name="Связанная ячейка 24 3 3" xfId="61805" xr:uid="{00000000-0005-0000-0000-000039F30000}"/>
    <cellStyle name="Связанная ячейка 25" xfId="61806" xr:uid="{00000000-0005-0000-0000-00003AF30000}"/>
    <cellStyle name="Связанная ячейка 25 2" xfId="61807" xr:uid="{00000000-0005-0000-0000-00003BF30000}"/>
    <cellStyle name="Связанная ячейка 25 2 2" xfId="61808" xr:uid="{00000000-0005-0000-0000-00003CF30000}"/>
    <cellStyle name="Связанная ячейка 25 2 3" xfId="61809" xr:uid="{00000000-0005-0000-0000-00003DF30000}"/>
    <cellStyle name="Связанная ячейка 26" xfId="61810" xr:uid="{00000000-0005-0000-0000-00003EF30000}"/>
    <cellStyle name="Связанная ячейка 26 2" xfId="61811" xr:uid="{00000000-0005-0000-0000-00003FF30000}"/>
    <cellStyle name="Связанная ячейка 26 2 2" xfId="61812" xr:uid="{00000000-0005-0000-0000-000040F30000}"/>
    <cellStyle name="Связанная ячейка 26 2 3" xfId="61813" xr:uid="{00000000-0005-0000-0000-000041F30000}"/>
    <cellStyle name="Связанная ячейка 27" xfId="61814" xr:uid="{00000000-0005-0000-0000-000042F30000}"/>
    <cellStyle name="Связанная ячейка 27 2" xfId="61815" xr:uid="{00000000-0005-0000-0000-000043F30000}"/>
    <cellStyle name="Связанная ячейка 27 2 2" xfId="61816" xr:uid="{00000000-0005-0000-0000-000044F30000}"/>
    <cellStyle name="Связанная ячейка 27 2 3" xfId="61817" xr:uid="{00000000-0005-0000-0000-000045F30000}"/>
    <cellStyle name="Связанная ячейка 3" xfId="28735" xr:uid="{00000000-0005-0000-0000-000046F30000}"/>
    <cellStyle name="Связанная ячейка 3 2" xfId="61818" xr:uid="{00000000-0005-0000-0000-000047F30000}"/>
    <cellStyle name="Связанная ячейка 3 2 2" xfId="61819" xr:uid="{00000000-0005-0000-0000-000048F30000}"/>
    <cellStyle name="Связанная ячейка 3 2 3" xfId="61820" xr:uid="{00000000-0005-0000-0000-000049F30000}"/>
    <cellStyle name="Связанная ячейка 4" xfId="28736" xr:uid="{00000000-0005-0000-0000-00004AF30000}"/>
    <cellStyle name="Связанная ячейка 4 2" xfId="61821" xr:uid="{00000000-0005-0000-0000-00004BF30000}"/>
    <cellStyle name="Связанная ячейка 4 2 2" xfId="61822" xr:uid="{00000000-0005-0000-0000-00004CF30000}"/>
    <cellStyle name="Связанная ячейка 4 2 3" xfId="61823" xr:uid="{00000000-0005-0000-0000-00004DF30000}"/>
    <cellStyle name="Связанная ячейка 5" xfId="28737" xr:uid="{00000000-0005-0000-0000-00004EF30000}"/>
    <cellStyle name="Связанная ячейка 5 2" xfId="61824" xr:uid="{00000000-0005-0000-0000-00004FF30000}"/>
    <cellStyle name="Связанная ячейка 5 2 2" xfId="61825" xr:uid="{00000000-0005-0000-0000-000050F30000}"/>
    <cellStyle name="Связанная ячейка 5 2 3" xfId="61826" xr:uid="{00000000-0005-0000-0000-000051F30000}"/>
    <cellStyle name="Связанная ячейка 6" xfId="28738" xr:uid="{00000000-0005-0000-0000-000052F30000}"/>
    <cellStyle name="Связанная ячейка 6 2" xfId="61827" xr:uid="{00000000-0005-0000-0000-000053F30000}"/>
    <cellStyle name="Связанная ячейка 6 2 2" xfId="61828" xr:uid="{00000000-0005-0000-0000-000054F30000}"/>
    <cellStyle name="Связанная ячейка 6 2 3" xfId="61829" xr:uid="{00000000-0005-0000-0000-000055F30000}"/>
    <cellStyle name="Связанная ячейка 7" xfId="28739" xr:uid="{00000000-0005-0000-0000-000056F30000}"/>
    <cellStyle name="Связанная ячейка 7 2" xfId="61830" xr:uid="{00000000-0005-0000-0000-000057F30000}"/>
    <cellStyle name="Связанная ячейка 7 2 2" xfId="61831" xr:uid="{00000000-0005-0000-0000-000058F30000}"/>
    <cellStyle name="Связанная ячейка 7 2 3" xfId="61832" xr:uid="{00000000-0005-0000-0000-000059F30000}"/>
    <cellStyle name="Связанная ячейка 8" xfId="28740" xr:uid="{00000000-0005-0000-0000-00005AF30000}"/>
    <cellStyle name="Связанная ячейка 8 2" xfId="61833" xr:uid="{00000000-0005-0000-0000-00005BF30000}"/>
    <cellStyle name="Связанная ячейка 8 2 2" xfId="61834" xr:uid="{00000000-0005-0000-0000-00005CF30000}"/>
    <cellStyle name="Связанная ячейка 8 2 3" xfId="61835" xr:uid="{00000000-0005-0000-0000-00005DF30000}"/>
    <cellStyle name="Связанная ячейка 9" xfId="28741" xr:uid="{00000000-0005-0000-0000-00005EF30000}"/>
    <cellStyle name="Связанная ячейка 9 2" xfId="61836" xr:uid="{00000000-0005-0000-0000-00005FF30000}"/>
    <cellStyle name="Связанная ячейка 9 2 2" xfId="61837" xr:uid="{00000000-0005-0000-0000-000060F30000}"/>
    <cellStyle name="Связанная ячейка 9 2 3" xfId="61838" xr:uid="{00000000-0005-0000-0000-000061F30000}"/>
    <cellStyle name="Стандартный" xfId="61839" xr:uid="{00000000-0005-0000-0000-000062F30000}"/>
    <cellStyle name="Стандартный 2" xfId="61840" xr:uid="{00000000-0005-0000-0000-000063F30000}"/>
    <cellStyle name="Стандартный 2 2" xfId="61841" xr:uid="{00000000-0005-0000-0000-000064F30000}"/>
    <cellStyle name="Стандартный 2 2 2" xfId="61842" xr:uid="{00000000-0005-0000-0000-000065F30000}"/>
    <cellStyle name="Стандартный 2 2 2 2" xfId="61843" xr:uid="{00000000-0005-0000-0000-000066F30000}"/>
    <cellStyle name="Стандартный 2 2 2 3" xfId="61844" xr:uid="{00000000-0005-0000-0000-000067F30000}"/>
    <cellStyle name="Стандартный 2 2 2 4" xfId="61845" xr:uid="{00000000-0005-0000-0000-000068F30000}"/>
    <cellStyle name="Стандартный 2 2 3" xfId="61846" xr:uid="{00000000-0005-0000-0000-000069F30000}"/>
    <cellStyle name="Стандартный 2 2 4" xfId="61847" xr:uid="{00000000-0005-0000-0000-00006AF30000}"/>
    <cellStyle name="Стандартный 2 2 5" xfId="61848" xr:uid="{00000000-0005-0000-0000-00006BF30000}"/>
    <cellStyle name="Стандартный 2 3" xfId="61849" xr:uid="{00000000-0005-0000-0000-00006CF30000}"/>
    <cellStyle name="Стандартный 2 3 2" xfId="61850" xr:uid="{00000000-0005-0000-0000-00006DF30000}"/>
    <cellStyle name="Стандартный 2 3 2 2" xfId="61851" xr:uid="{00000000-0005-0000-0000-00006EF30000}"/>
    <cellStyle name="Стандартный 2 3 2 2 2" xfId="61852" xr:uid="{00000000-0005-0000-0000-00006FF30000}"/>
    <cellStyle name="Стандартный 2 3 2 2 3" xfId="61853" xr:uid="{00000000-0005-0000-0000-000070F30000}"/>
    <cellStyle name="Стандартный 2 3 2 2 4" xfId="61854" xr:uid="{00000000-0005-0000-0000-000071F30000}"/>
    <cellStyle name="Стандартный 2 3 2 3" xfId="61855" xr:uid="{00000000-0005-0000-0000-000072F30000}"/>
    <cellStyle name="Стандартный 2 3 2 4" xfId="61856" xr:uid="{00000000-0005-0000-0000-000073F30000}"/>
    <cellStyle name="Стандартный 2 3 2 5" xfId="61857" xr:uid="{00000000-0005-0000-0000-000074F30000}"/>
    <cellStyle name="Стандартный 2 3 3" xfId="61858" xr:uid="{00000000-0005-0000-0000-000075F30000}"/>
    <cellStyle name="Стандартный 2 3 3 2" xfId="61859" xr:uid="{00000000-0005-0000-0000-000076F30000}"/>
    <cellStyle name="Стандартный 2 3 3 3" xfId="61860" xr:uid="{00000000-0005-0000-0000-000077F30000}"/>
    <cellStyle name="Стандартный 2 3 3 4" xfId="61861" xr:uid="{00000000-0005-0000-0000-000078F30000}"/>
    <cellStyle name="Стандартный 2 3 4" xfId="61862" xr:uid="{00000000-0005-0000-0000-000079F30000}"/>
    <cellStyle name="Стандартный 2 3 4 2" xfId="61863" xr:uid="{00000000-0005-0000-0000-00007AF30000}"/>
    <cellStyle name="Стандартный 2 3 4 2 2" xfId="61864" xr:uid="{00000000-0005-0000-0000-00007BF30000}"/>
    <cellStyle name="Стандартный 2 3 4 2 3" xfId="61865" xr:uid="{00000000-0005-0000-0000-00007CF30000}"/>
    <cellStyle name="Стандартный 2 3 4 2 4" xfId="61866" xr:uid="{00000000-0005-0000-0000-00007DF30000}"/>
    <cellStyle name="Стандартный 2 3 4 3" xfId="61867" xr:uid="{00000000-0005-0000-0000-00007EF30000}"/>
    <cellStyle name="Стандартный 2 3 5" xfId="61868" xr:uid="{00000000-0005-0000-0000-00007FF30000}"/>
    <cellStyle name="Стандартный 2 3 6" xfId="61869" xr:uid="{00000000-0005-0000-0000-000080F30000}"/>
    <cellStyle name="Стандартный 2 3 7" xfId="61870" xr:uid="{00000000-0005-0000-0000-000081F30000}"/>
    <cellStyle name="Стандартный 2 4" xfId="61871" xr:uid="{00000000-0005-0000-0000-000082F30000}"/>
    <cellStyle name="Стандартный 3" xfId="61872" xr:uid="{00000000-0005-0000-0000-000083F30000}"/>
    <cellStyle name="Стандартный 3 2" xfId="61873" xr:uid="{00000000-0005-0000-0000-000084F30000}"/>
    <cellStyle name="Стандартный 3 2 2" xfId="61874" xr:uid="{00000000-0005-0000-0000-000085F30000}"/>
    <cellStyle name="Стандартный 3 2 3" xfId="61875" xr:uid="{00000000-0005-0000-0000-000086F30000}"/>
    <cellStyle name="Стандартный 3 2 4" xfId="61876" xr:uid="{00000000-0005-0000-0000-000087F30000}"/>
    <cellStyle name="Стандартный 3 3" xfId="61877" xr:uid="{00000000-0005-0000-0000-000088F30000}"/>
    <cellStyle name="Стандартный 3 4" xfId="61878" xr:uid="{00000000-0005-0000-0000-000089F30000}"/>
    <cellStyle name="Стандартный 3 5" xfId="61879" xr:uid="{00000000-0005-0000-0000-00008AF30000}"/>
    <cellStyle name="Стандартный 4" xfId="61880" xr:uid="{00000000-0005-0000-0000-00008BF30000}"/>
    <cellStyle name="Стандартный 4 2" xfId="61881" xr:uid="{00000000-0005-0000-0000-00008CF30000}"/>
    <cellStyle name="Стандартный 4 2 2" xfId="61882" xr:uid="{00000000-0005-0000-0000-00008DF30000}"/>
    <cellStyle name="Стандартный 4 2 2 2" xfId="61883" xr:uid="{00000000-0005-0000-0000-00008EF30000}"/>
    <cellStyle name="Стандартный 4 2 2 3" xfId="61884" xr:uid="{00000000-0005-0000-0000-00008FF30000}"/>
    <cellStyle name="Стандартный 4 2 2 4" xfId="61885" xr:uid="{00000000-0005-0000-0000-000090F30000}"/>
    <cellStyle name="Стандартный 4 2 3" xfId="61886" xr:uid="{00000000-0005-0000-0000-000091F30000}"/>
    <cellStyle name="Стандартный 4 2 4" xfId="61887" xr:uid="{00000000-0005-0000-0000-000092F30000}"/>
    <cellStyle name="Стандартный 4 2 5" xfId="61888" xr:uid="{00000000-0005-0000-0000-000093F30000}"/>
    <cellStyle name="Стандартный 4 3" xfId="61889" xr:uid="{00000000-0005-0000-0000-000094F30000}"/>
    <cellStyle name="Стандартный 4 3 2" xfId="61890" xr:uid="{00000000-0005-0000-0000-000095F30000}"/>
    <cellStyle name="Стандартный 4 3 3" xfId="61891" xr:uid="{00000000-0005-0000-0000-000096F30000}"/>
    <cellStyle name="Стандартный 4 3 4" xfId="61892" xr:uid="{00000000-0005-0000-0000-000097F30000}"/>
    <cellStyle name="Стандартный 4 4" xfId="61893" xr:uid="{00000000-0005-0000-0000-000098F30000}"/>
    <cellStyle name="Стандартный 4 4 2" xfId="61894" xr:uid="{00000000-0005-0000-0000-000099F30000}"/>
    <cellStyle name="Стандартный 4 4 2 2" xfId="61895" xr:uid="{00000000-0005-0000-0000-00009AF30000}"/>
    <cellStyle name="Стандартный 4 4 2 3" xfId="61896" xr:uid="{00000000-0005-0000-0000-00009BF30000}"/>
    <cellStyle name="Стандартный 4 4 2 4" xfId="61897" xr:uid="{00000000-0005-0000-0000-00009CF30000}"/>
    <cellStyle name="Стандартный 4 4 3" xfId="61898" xr:uid="{00000000-0005-0000-0000-00009DF30000}"/>
    <cellStyle name="Стандартный 4 5" xfId="61899" xr:uid="{00000000-0005-0000-0000-00009EF30000}"/>
    <cellStyle name="Стандартный 4 6" xfId="61900" xr:uid="{00000000-0005-0000-0000-00009FF30000}"/>
    <cellStyle name="Стандартный 4 7" xfId="61901" xr:uid="{00000000-0005-0000-0000-0000A0F30000}"/>
    <cellStyle name="Стандартный 5" xfId="61902" xr:uid="{00000000-0005-0000-0000-0000A1F30000}"/>
    <cellStyle name="Стиль 1" xfId="28742" xr:uid="{00000000-0005-0000-0000-0000A2F30000}"/>
    <cellStyle name="Стиль 1 10" xfId="29082" xr:uid="{00000000-0005-0000-0000-0000A3F30000}"/>
    <cellStyle name="Стиль 1 11" xfId="61903" xr:uid="{00000000-0005-0000-0000-0000A4F30000}"/>
    <cellStyle name="Стиль 1 2" xfId="28743" xr:uid="{00000000-0005-0000-0000-0000A5F30000}"/>
    <cellStyle name="Стиль 1 2 10" xfId="61904" xr:uid="{00000000-0005-0000-0000-0000A6F30000}"/>
    <cellStyle name="Стиль 1 2 10 2" xfId="61905" xr:uid="{00000000-0005-0000-0000-0000A7F30000}"/>
    <cellStyle name="Стиль 1 2 10 3" xfId="61906" xr:uid="{00000000-0005-0000-0000-0000A8F30000}"/>
    <cellStyle name="Стиль 1 2 11" xfId="61907" xr:uid="{00000000-0005-0000-0000-0000A9F30000}"/>
    <cellStyle name="Стиль 1 2 2" xfId="28744" xr:uid="{00000000-0005-0000-0000-0000AAF30000}"/>
    <cellStyle name="Стиль 1 2 2 2" xfId="61908" xr:uid="{00000000-0005-0000-0000-0000ABF30000}"/>
    <cellStyle name="Стиль 1 2 2 2 2" xfId="61909" xr:uid="{00000000-0005-0000-0000-0000ACF30000}"/>
    <cellStyle name="Стиль 1 2 2 2 3" xfId="61910" xr:uid="{00000000-0005-0000-0000-0000ADF30000}"/>
    <cellStyle name="Стиль 1 2 3" xfId="28745" xr:uid="{00000000-0005-0000-0000-0000AEF30000}"/>
    <cellStyle name="Стиль 1 2 3 2" xfId="61911" xr:uid="{00000000-0005-0000-0000-0000AFF30000}"/>
    <cellStyle name="Стиль 1 2 3 2 2" xfId="61912" xr:uid="{00000000-0005-0000-0000-0000B0F30000}"/>
    <cellStyle name="Стиль 1 2 3 2 3" xfId="61913" xr:uid="{00000000-0005-0000-0000-0000B1F30000}"/>
    <cellStyle name="Стиль 1 2 4" xfId="28746" xr:uid="{00000000-0005-0000-0000-0000B2F30000}"/>
    <cellStyle name="Стиль 1 2 4 2" xfId="61914" xr:uid="{00000000-0005-0000-0000-0000B3F30000}"/>
    <cellStyle name="Стиль 1 2 4 2 2" xfId="61915" xr:uid="{00000000-0005-0000-0000-0000B4F30000}"/>
    <cellStyle name="Стиль 1 2 4 2 3" xfId="61916" xr:uid="{00000000-0005-0000-0000-0000B5F30000}"/>
    <cellStyle name="Стиль 1 2 5" xfId="28747" xr:uid="{00000000-0005-0000-0000-0000B6F30000}"/>
    <cellStyle name="Стиль 1 2 5 2" xfId="61917" xr:uid="{00000000-0005-0000-0000-0000B7F30000}"/>
    <cellStyle name="Стиль 1 2 5 2 2" xfId="61918" xr:uid="{00000000-0005-0000-0000-0000B8F30000}"/>
    <cellStyle name="Стиль 1 2 5 2 3" xfId="61919" xr:uid="{00000000-0005-0000-0000-0000B9F30000}"/>
    <cellStyle name="Стиль 1 2 6" xfId="61920" xr:uid="{00000000-0005-0000-0000-0000BAF30000}"/>
    <cellStyle name="Стиль 1 2 6 2" xfId="61921" xr:uid="{00000000-0005-0000-0000-0000BBF30000}"/>
    <cellStyle name="Стиль 1 2 6 2 2" xfId="61922" xr:uid="{00000000-0005-0000-0000-0000BCF30000}"/>
    <cellStyle name="Стиль 1 2 6 2 3" xfId="61923" xr:uid="{00000000-0005-0000-0000-0000BDF30000}"/>
    <cellStyle name="Стиль 1 2 7" xfId="61924" xr:uid="{00000000-0005-0000-0000-0000BEF30000}"/>
    <cellStyle name="Стиль 1 2 7 2" xfId="61925" xr:uid="{00000000-0005-0000-0000-0000BFF30000}"/>
    <cellStyle name="Стиль 1 2 7 2 2" xfId="61926" xr:uid="{00000000-0005-0000-0000-0000C0F30000}"/>
    <cellStyle name="Стиль 1 2 7 2 3" xfId="61927" xr:uid="{00000000-0005-0000-0000-0000C1F30000}"/>
    <cellStyle name="Стиль 1 2 8" xfId="61928" xr:uid="{00000000-0005-0000-0000-0000C2F30000}"/>
    <cellStyle name="Стиль 1 2 8 2" xfId="61929" xr:uid="{00000000-0005-0000-0000-0000C3F30000}"/>
    <cellStyle name="Стиль 1 2 8 2 2" xfId="61930" xr:uid="{00000000-0005-0000-0000-0000C4F30000}"/>
    <cellStyle name="Стиль 1 2 8 2 3" xfId="61931" xr:uid="{00000000-0005-0000-0000-0000C5F30000}"/>
    <cellStyle name="Стиль 1 2 9" xfId="61932" xr:uid="{00000000-0005-0000-0000-0000C6F30000}"/>
    <cellStyle name="Стиль 1 2 9 2" xfId="61933" xr:uid="{00000000-0005-0000-0000-0000C7F30000}"/>
    <cellStyle name="Стиль 1 2 9 2 2" xfId="61934" xr:uid="{00000000-0005-0000-0000-0000C8F30000}"/>
    <cellStyle name="Стиль 1 2 9 2 3" xfId="61935" xr:uid="{00000000-0005-0000-0000-0000C9F30000}"/>
    <cellStyle name="Стиль 1 2_2014БП" xfId="28748" xr:uid="{00000000-0005-0000-0000-0000CAF30000}"/>
    <cellStyle name="Стиль 1 3" xfId="28749" xr:uid="{00000000-0005-0000-0000-0000CBF30000}"/>
    <cellStyle name="Стиль 1 3 2" xfId="61936" xr:uid="{00000000-0005-0000-0000-0000CCF30000}"/>
    <cellStyle name="Стиль 1 3 2 2" xfId="61937" xr:uid="{00000000-0005-0000-0000-0000CDF30000}"/>
    <cellStyle name="Стиль 1 3 2 3" xfId="61938" xr:uid="{00000000-0005-0000-0000-0000CEF30000}"/>
    <cellStyle name="Стиль 1 4" xfId="28750" xr:uid="{00000000-0005-0000-0000-0000CFF30000}"/>
    <cellStyle name="Стиль 1 4 2" xfId="61939" xr:uid="{00000000-0005-0000-0000-0000D0F30000}"/>
    <cellStyle name="Стиль 1 4 2 2" xfId="61940" xr:uid="{00000000-0005-0000-0000-0000D1F30000}"/>
    <cellStyle name="Стиль 1 4 2 2 2" xfId="61941" xr:uid="{00000000-0005-0000-0000-0000D2F30000}"/>
    <cellStyle name="Стиль 1 4 2 2 3" xfId="61942" xr:uid="{00000000-0005-0000-0000-0000D3F30000}"/>
    <cellStyle name="Стиль 1 4 3" xfId="61943" xr:uid="{00000000-0005-0000-0000-0000D4F30000}"/>
    <cellStyle name="Стиль 1 4 3 2" xfId="61944" xr:uid="{00000000-0005-0000-0000-0000D5F30000}"/>
    <cellStyle name="Стиль 1 4 3 2 2" xfId="61945" xr:uid="{00000000-0005-0000-0000-0000D6F30000}"/>
    <cellStyle name="Стиль 1 4 3 2 3" xfId="61946" xr:uid="{00000000-0005-0000-0000-0000D7F30000}"/>
    <cellStyle name="Стиль 1 4 4" xfId="61947" xr:uid="{00000000-0005-0000-0000-0000D8F30000}"/>
    <cellStyle name="Стиль 1 4 4 2" xfId="61948" xr:uid="{00000000-0005-0000-0000-0000D9F30000}"/>
    <cellStyle name="Стиль 1 4 4 2 2" xfId="61949" xr:uid="{00000000-0005-0000-0000-0000DAF30000}"/>
    <cellStyle name="Стиль 1 4 4 2 3" xfId="61950" xr:uid="{00000000-0005-0000-0000-0000DBF30000}"/>
    <cellStyle name="Стиль 1 4 5" xfId="61951" xr:uid="{00000000-0005-0000-0000-0000DCF30000}"/>
    <cellStyle name="Стиль 1 4 5 2" xfId="61952" xr:uid="{00000000-0005-0000-0000-0000DDF30000}"/>
    <cellStyle name="Стиль 1 4 5 3" xfId="61953" xr:uid="{00000000-0005-0000-0000-0000DEF30000}"/>
    <cellStyle name="Стиль 1 5" xfId="28751" xr:uid="{00000000-0005-0000-0000-0000DFF30000}"/>
    <cellStyle name="Стиль 1 5 2" xfId="61954" xr:uid="{00000000-0005-0000-0000-0000E0F30000}"/>
    <cellStyle name="Стиль 1 5 2 2" xfId="61955" xr:uid="{00000000-0005-0000-0000-0000E1F30000}"/>
    <cellStyle name="Стиль 1 5 2 3" xfId="61956" xr:uid="{00000000-0005-0000-0000-0000E2F30000}"/>
    <cellStyle name="Стиль 1 6" xfId="28752" xr:uid="{00000000-0005-0000-0000-0000E3F30000}"/>
    <cellStyle name="Стиль 1 6 2" xfId="61957" xr:uid="{00000000-0005-0000-0000-0000E4F30000}"/>
    <cellStyle name="Стиль 1 6 2 2" xfId="61958" xr:uid="{00000000-0005-0000-0000-0000E5F30000}"/>
    <cellStyle name="Стиль 1 6 2 3" xfId="61959" xr:uid="{00000000-0005-0000-0000-0000E6F30000}"/>
    <cellStyle name="Стиль 1 7" xfId="28753" xr:uid="{00000000-0005-0000-0000-0000E7F30000}"/>
    <cellStyle name="Стиль 1 7 2" xfId="61960" xr:uid="{00000000-0005-0000-0000-0000E8F30000}"/>
    <cellStyle name="Стиль 1 7 2 2" xfId="61961" xr:uid="{00000000-0005-0000-0000-0000E9F30000}"/>
    <cellStyle name="Стиль 1 7 2 3" xfId="61962" xr:uid="{00000000-0005-0000-0000-0000EAF30000}"/>
    <cellStyle name="Стиль 1 8" xfId="28754" xr:uid="{00000000-0005-0000-0000-0000EBF30000}"/>
    <cellStyle name="Стиль 1 8 2" xfId="61963" xr:uid="{00000000-0005-0000-0000-0000ECF30000}"/>
    <cellStyle name="Стиль 1 8 2 2" xfId="61964" xr:uid="{00000000-0005-0000-0000-0000EDF30000}"/>
    <cellStyle name="Стиль 1 8 2 3" xfId="61965" xr:uid="{00000000-0005-0000-0000-0000EEF30000}"/>
    <cellStyle name="Стиль 1 9" xfId="28755" xr:uid="{00000000-0005-0000-0000-0000EFF30000}"/>
    <cellStyle name="Стиль 1 9 2" xfId="61966" xr:uid="{00000000-0005-0000-0000-0000F0F30000}"/>
    <cellStyle name="Стиль 1 9 2 2" xfId="61967" xr:uid="{00000000-0005-0000-0000-0000F1F30000}"/>
    <cellStyle name="Стиль 1 9 2 3" xfId="61968" xr:uid="{00000000-0005-0000-0000-0000F2F30000}"/>
    <cellStyle name="Стиль 1 9 3" xfId="61969" xr:uid="{00000000-0005-0000-0000-0000F3F30000}"/>
    <cellStyle name="Стиль 1_1К (переработка) 2009" xfId="61970" xr:uid="{00000000-0005-0000-0000-0000F4F30000}"/>
    <cellStyle name="Стиль_названий" xfId="28756" xr:uid="{00000000-0005-0000-0000-0000F5F30000}"/>
    <cellStyle name="табл.заголовок" xfId="28757" xr:uid="{00000000-0005-0000-0000-0000F6F30000}"/>
    <cellStyle name="табл.заголовок 2" xfId="28758" xr:uid="{00000000-0005-0000-0000-0000F7F30000}"/>
    <cellStyle name="табл.номер столбца" xfId="28759" xr:uid="{00000000-0005-0000-0000-0000F8F30000}"/>
    <cellStyle name="табл.номер столбца 2" xfId="28760" xr:uid="{00000000-0005-0000-0000-0000F9F30000}"/>
    <cellStyle name="табл.ячейуа" xfId="28761" xr:uid="{00000000-0005-0000-0000-0000FAF30000}"/>
    <cellStyle name="табл.ячейуа 2" xfId="28762" xr:uid="{00000000-0005-0000-0000-0000FBF30000}"/>
    <cellStyle name="ТАБЛИЦА СЕРАЯ заголовок" xfId="28763" xr:uid="{00000000-0005-0000-0000-0000FCF30000}"/>
    <cellStyle name="ТАБЛИЦА СЕРАЯ заголовок 2" xfId="28764" xr:uid="{00000000-0005-0000-0000-0000FDF30000}"/>
    <cellStyle name="ТАБЛИЦА СЕРАЯ номер столбца" xfId="28765" xr:uid="{00000000-0005-0000-0000-0000FEF30000}"/>
    <cellStyle name="ТАБЛИЦА СЕРАЯ номер столбца 2" xfId="28766" xr:uid="{00000000-0005-0000-0000-0000FFF30000}"/>
    <cellStyle name="ТАБЛИЦА СЕРАЯ ячейка" xfId="28767" xr:uid="{00000000-0005-0000-0000-000000F40000}"/>
    <cellStyle name="ТАБЛИЦА СЕРАЯ ячейка 2" xfId="28768" xr:uid="{00000000-0005-0000-0000-000001F40000}"/>
    <cellStyle name="Текст" xfId="28769" xr:uid="{00000000-0005-0000-0000-000002F40000}"/>
    <cellStyle name="ТЕКСТ 2" xfId="61971" xr:uid="{00000000-0005-0000-0000-000003F40000}"/>
    <cellStyle name="Текст предупреждения 10" xfId="61972" xr:uid="{00000000-0005-0000-0000-000004F40000}"/>
    <cellStyle name="Текст предупреждения 10 2" xfId="61973" xr:uid="{00000000-0005-0000-0000-000005F40000}"/>
    <cellStyle name="Текст предупреждения 10 2 2" xfId="61974" xr:uid="{00000000-0005-0000-0000-000006F40000}"/>
    <cellStyle name="Текст предупреждения 10 2 3" xfId="61975" xr:uid="{00000000-0005-0000-0000-000007F40000}"/>
    <cellStyle name="Текст предупреждения 11" xfId="61976" xr:uid="{00000000-0005-0000-0000-000008F40000}"/>
    <cellStyle name="Текст предупреждения 11 2" xfId="61977" xr:uid="{00000000-0005-0000-0000-000009F40000}"/>
    <cellStyle name="Текст предупреждения 11 2 2" xfId="61978" xr:uid="{00000000-0005-0000-0000-00000AF40000}"/>
    <cellStyle name="Текст предупреждения 11 2 3" xfId="61979" xr:uid="{00000000-0005-0000-0000-00000BF40000}"/>
    <cellStyle name="Текст предупреждения 12" xfId="61980" xr:uid="{00000000-0005-0000-0000-00000CF40000}"/>
    <cellStyle name="Текст предупреждения 12 2" xfId="61981" xr:uid="{00000000-0005-0000-0000-00000DF40000}"/>
    <cellStyle name="Текст предупреждения 12 2 2" xfId="61982" xr:uid="{00000000-0005-0000-0000-00000EF40000}"/>
    <cellStyle name="Текст предупреждения 12 2 3" xfId="61983" xr:uid="{00000000-0005-0000-0000-00000FF40000}"/>
    <cellStyle name="Текст предупреждения 13" xfId="61984" xr:uid="{00000000-0005-0000-0000-000010F40000}"/>
    <cellStyle name="Текст предупреждения 13 2" xfId="61985" xr:uid="{00000000-0005-0000-0000-000011F40000}"/>
    <cellStyle name="Текст предупреждения 13 2 2" xfId="61986" xr:uid="{00000000-0005-0000-0000-000012F40000}"/>
    <cellStyle name="Текст предупреждения 13 2 3" xfId="61987" xr:uid="{00000000-0005-0000-0000-000013F40000}"/>
    <cellStyle name="Текст предупреждения 14" xfId="61988" xr:uid="{00000000-0005-0000-0000-000014F40000}"/>
    <cellStyle name="Текст предупреждения 14 2" xfId="61989" xr:uid="{00000000-0005-0000-0000-000015F40000}"/>
    <cellStyle name="Текст предупреждения 14 2 2" xfId="61990" xr:uid="{00000000-0005-0000-0000-000016F40000}"/>
    <cellStyle name="Текст предупреждения 14 2 3" xfId="61991" xr:uid="{00000000-0005-0000-0000-000017F40000}"/>
    <cellStyle name="Текст предупреждения 15" xfId="61992" xr:uid="{00000000-0005-0000-0000-000018F40000}"/>
    <cellStyle name="Текст предупреждения 15 2" xfId="61993" xr:uid="{00000000-0005-0000-0000-000019F40000}"/>
    <cellStyle name="Текст предупреждения 15 2 2" xfId="61994" xr:uid="{00000000-0005-0000-0000-00001AF40000}"/>
    <cellStyle name="Текст предупреждения 15 2 3" xfId="61995" xr:uid="{00000000-0005-0000-0000-00001BF40000}"/>
    <cellStyle name="Текст предупреждения 16" xfId="61996" xr:uid="{00000000-0005-0000-0000-00001CF40000}"/>
    <cellStyle name="Текст предупреждения 16 2" xfId="61997" xr:uid="{00000000-0005-0000-0000-00001DF40000}"/>
    <cellStyle name="Текст предупреждения 16 2 2" xfId="61998" xr:uid="{00000000-0005-0000-0000-00001EF40000}"/>
    <cellStyle name="Текст предупреждения 16 2 3" xfId="61999" xr:uid="{00000000-0005-0000-0000-00001FF40000}"/>
    <cellStyle name="Текст предупреждения 17" xfId="62000" xr:uid="{00000000-0005-0000-0000-000020F40000}"/>
    <cellStyle name="Текст предупреждения 17 2" xfId="62001" xr:uid="{00000000-0005-0000-0000-000021F40000}"/>
    <cellStyle name="Текст предупреждения 17 2 2" xfId="62002" xr:uid="{00000000-0005-0000-0000-000022F40000}"/>
    <cellStyle name="Текст предупреждения 17 2 3" xfId="62003" xr:uid="{00000000-0005-0000-0000-000023F40000}"/>
    <cellStyle name="Текст предупреждения 18" xfId="62004" xr:uid="{00000000-0005-0000-0000-000024F40000}"/>
    <cellStyle name="Текст предупреждения 18 2" xfId="62005" xr:uid="{00000000-0005-0000-0000-000025F40000}"/>
    <cellStyle name="Текст предупреждения 18 2 2" xfId="62006" xr:uid="{00000000-0005-0000-0000-000026F40000}"/>
    <cellStyle name="Текст предупреждения 18 2 3" xfId="62007" xr:uid="{00000000-0005-0000-0000-000027F40000}"/>
    <cellStyle name="Текст предупреждения 19" xfId="62008" xr:uid="{00000000-0005-0000-0000-000028F40000}"/>
    <cellStyle name="Текст предупреждения 19 2" xfId="62009" xr:uid="{00000000-0005-0000-0000-000029F40000}"/>
    <cellStyle name="Текст предупреждения 19 2 2" xfId="62010" xr:uid="{00000000-0005-0000-0000-00002AF40000}"/>
    <cellStyle name="Текст предупреждения 19 2 3" xfId="62011" xr:uid="{00000000-0005-0000-0000-00002BF40000}"/>
    <cellStyle name="Текст предупреждения 2" xfId="28770" xr:uid="{00000000-0005-0000-0000-00002CF40000}"/>
    <cellStyle name="Текст предупреждения 2 2" xfId="28771" xr:uid="{00000000-0005-0000-0000-00002DF40000}"/>
    <cellStyle name="Текст предупреждения 2 2 2" xfId="62012" xr:uid="{00000000-0005-0000-0000-00002EF40000}"/>
    <cellStyle name="Текст предупреждения 2 2 3" xfId="62013" xr:uid="{00000000-0005-0000-0000-00002FF40000}"/>
    <cellStyle name="Текст предупреждения 2 3" xfId="28772" xr:uid="{00000000-0005-0000-0000-000030F40000}"/>
    <cellStyle name="Текст предупреждения 2 4" xfId="62014" xr:uid="{00000000-0005-0000-0000-000031F40000}"/>
    <cellStyle name="Текст предупреждения 2_2014БП" xfId="28773" xr:uid="{00000000-0005-0000-0000-000032F40000}"/>
    <cellStyle name="Текст предупреждения 20" xfId="62015" xr:uid="{00000000-0005-0000-0000-000033F40000}"/>
    <cellStyle name="Текст предупреждения 20 2" xfId="62016" xr:uid="{00000000-0005-0000-0000-000034F40000}"/>
    <cellStyle name="Текст предупреждения 20 2 2" xfId="62017" xr:uid="{00000000-0005-0000-0000-000035F40000}"/>
    <cellStyle name="Текст предупреждения 20 2 3" xfId="62018" xr:uid="{00000000-0005-0000-0000-000036F40000}"/>
    <cellStyle name="Текст предупреждения 21" xfId="62019" xr:uid="{00000000-0005-0000-0000-000037F40000}"/>
    <cellStyle name="Текст предупреждения 21 2" xfId="62020" xr:uid="{00000000-0005-0000-0000-000038F40000}"/>
    <cellStyle name="Текст предупреждения 21 2 2" xfId="62021" xr:uid="{00000000-0005-0000-0000-000039F40000}"/>
    <cellStyle name="Текст предупреждения 21 2 3" xfId="62022" xr:uid="{00000000-0005-0000-0000-00003AF40000}"/>
    <cellStyle name="Текст предупреждения 22" xfId="62023" xr:uid="{00000000-0005-0000-0000-00003BF40000}"/>
    <cellStyle name="Текст предупреждения 22 2" xfId="62024" xr:uid="{00000000-0005-0000-0000-00003CF40000}"/>
    <cellStyle name="Текст предупреждения 22 2 2" xfId="62025" xr:uid="{00000000-0005-0000-0000-00003DF40000}"/>
    <cellStyle name="Текст предупреждения 22 2 3" xfId="62026" xr:uid="{00000000-0005-0000-0000-00003EF40000}"/>
    <cellStyle name="Текст предупреждения 23" xfId="62027" xr:uid="{00000000-0005-0000-0000-00003FF40000}"/>
    <cellStyle name="Текст предупреждения 23 2" xfId="62028" xr:uid="{00000000-0005-0000-0000-000040F40000}"/>
    <cellStyle name="Текст предупреждения 23 2 2" xfId="62029" xr:uid="{00000000-0005-0000-0000-000041F40000}"/>
    <cellStyle name="Текст предупреждения 23 2 2 2" xfId="62030" xr:uid="{00000000-0005-0000-0000-000042F40000}"/>
    <cellStyle name="Текст предупреждения 23 2 2 3" xfId="62031" xr:uid="{00000000-0005-0000-0000-000043F40000}"/>
    <cellStyle name="Текст предупреждения 23 3" xfId="62032" xr:uid="{00000000-0005-0000-0000-000044F40000}"/>
    <cellStyle name="Текст предупреждения 23 3 2" xfId="62033" xr:uid="{00000000-0005-0000-0000-000045F40000}"/>
    <cellStyle name="Текст предупреждения 23 3 3" xfId="62034" xr:uid="{00000000-0005-0000-0000-000046F40000}"/>
    <cellStyle name="Текст предупреждения 24" xfId="62035" xr:uid="{00000000-0005-0000-0000-000047F40000}"/>
    <cellStyle name="Текст предупреждения 24 2" xfId="62036" xr:uid="{00000000-0005-0000-0000-000048F40000}"/>
    <cellStyle name="Текст предупреждения 24 2 2" xfId="62037" xr:uid="{00000000-0005-0000-0000-000049F40000}"/>
    <cellStyle name="Текст предупреждения 24 2 2 2" xfId="62038" xr:uid="{00000000-0005-0000-0000-00004AF40000}"/>
    <cellStyle name="Текст предупреждения 24 2 2 3" xfId="62039" xr:uid="{00000000-0005-0000-0000-00004BF40000}"/>
    <cellStyle name="Текст предупреждения 24 3" xfId="62040" xr:uid="{00000000-0005-0000-0000-00004CF40000}"/>
    <cellStyle name="Текст предупреждения 24 3 2" xfId="62041" xr:uid="{00000000-0005-0000-0000-00004DF40000}"/>
    <cellStyle name="Текст предупреждения 24 3 3" xfId="62042" xr:uid="{00000000-0005-0000-0000-00004EF40000}"/>
    <cellStyle name="Текст предупреждения 25" xfId="62043" xr:uid="{00000000-0005-0000-0000-00004FF40000}"/>
    <cellStyle name="Текст предупреждения 25 2" xfId="62044" xr:uid="{00000000-0005-0000-0000-000050F40000}"/>
    <cellStyle name="Текст предупреждения 25 2 2" xfId="62045" xr:uid="{00000000-0005-0000-0000-000051F40000}"/>
    <cellStyle name="Текст предупреждения 25 2 3" xfId="62046" xr:uid="{00000000-0005-0000-0000-000052F40000}"/>
    <cellStyle name="Текст предупреждения 26" xfId="62047" xr:uid="{00000000-0005-0000-0000-000053F40000}"/>
    <cellStyle name="Текст предупреждения 26 2" xfId="62048" xr:uid="{00000000-0005-0000-0000-000054F40000}"/>
    <cellStyle name="Текст предупреждения 26 2 2" xfId="62049" xr:uid="{00000000-0005-0000-0000-000055F40000}"/>
    <cellStyle name="Текст предупреждения 26 2 3" xfId="62050" xr:uid="{00000000-0005-0000-0000-000056F40000}"/>
    <cellStyle name="Текст предупреждения 27" xfId="62051" xr:uid="{00000000-0005-0000-0000-000057F40000}"/>
    <cellStyle name="Текст предупреждения 27 2" xfId="62052" xr:uid="{00000000-0005-0000-0000-000058F40000}"/>
    <cellStyle name="Текст предупреждения 27 2 2" xfId="62053" xr:uid="{00000000-0005-0000-0000-000059F40000}"/>
    <cellStyle name="Текст предупреждения 27 2 3" xfId="62054" xr:uid="{00000000-0005-0000-0000-00005AF40000}"/>
    <cellStyle name="Текст предупреждения 3" xfId="28774" xr:uid="{00000000-0005-0000-0000-00005BF40000}"/>
    <cellStyle name="Текст предупреждения 3 2" xfId="62055" xr:uid="{00000000-0005-0000-0000-00005CF40000}"/>
    <cellStyle name="Текст предупреждения 3 2 2" xfId="62056" xr:uid="{00000000-0005-0000-0000-00005DF40000}"/>
    <cellStyle name="Текст предупреждения 3 2 3" xfId="62057" xr:uid="{00000000-0005-0000-0000-00005EF40000}"/>
    <cellStyle name="Текст предупреждения 4" xfId="28775" xr:uid="{00000000-0005-0000-0000-00005FF40000}"/>
    <cellStyle name="Текст предупреждения 4 2" xfId="62058" xr:uid="{00000000-0005-0000-0000-000060F40000}"/>
    <cellStyle name="Текст предупреждения 4 2 2" xfId="62059" xr:uid="{00000000-0005-0000-0000-000061F40000}"/>
    <cellStyle name="Текст предупреждения 4 2 3" xfId="62060" xr:uid="{00000000-0005-0000-0000-000062F40000}"/>
    <cellStyle name="Текст предупреждения 5" xfId="28776" xr:uid="{00000000-0005-0000-0000-000063F40000}"/>
    <cellStyle name="Текст предупреждения 5 2" xfId="62061" xr:uid="{00000000-0005-0000-0000-000064F40000}"/>
    <cellStyle name="Текст предупреждения 5 2 2" xfId="62062" xr:uid="{00000000-0005-0000-0000-000065F40000}"/>
    <cellStyle name="Текст предупреждения 5 2 3" xfId="62063" xr:uid="{00000000-0005-0000-0000-000066F40000}"/>
    <cellStyle name="Текст предупреждения 6" xfId="28777" xr:uid="{00000000-0005-0000-0000-000067F40000}"/>
    <cellStyle name="Текст предупреждения 6 2" xfId="62064" xr:uid="{00000000-0005-0000-0000-000068F40000}"/>
    <cellStyle name="Текст предупреждения 6 2 2" xfId="62065" xr:uid="{00000000-0005-0000-0000-000069F40000}"/>
    <cellStyle name="Текст предупреждения 6 2 3" xfId="62066" xr:uid="{00000000-0005-0000-0000-00006AF40000}"/>
    <cellStyle name="Текст предупреждения 7" xfId="28778" xr:uid="{00000000-0005-0000-0000-00006BF40000}"/>
    <cellStyle name="Текст предупреждения 7 2" xfId="62067" xr:uid="{00000000-0005-0000-0000-00006CF40000}"/>
    <cellStyle name="Текст предупреждения 7 2 2" xfId="62068" xr:uid="{00000000-0005-0000-0000-00006DF40000}"/>
    <cellStyle name="Текст предупреждения 7 2 3" xfId="62069" xr:uid="{00000000-0005-0000-0000-00006EF40000}"/>
    <cellStyle name="Текст предупреждения 8" xfId="28779" xr:uid="{00000000-0005-0000-0000-00006FF40000}"/>
    <cellStyle name="Текст предупреждения 8 2" xfId="62070" xr:uid="{00000000-0005-0000-0000-000070F40000}"/>
    <cellStyle name="Текст предупреждения 8 2 2" xfId="62071" xr:uid="{00000000-0005-0000-0000-000071F40000}"/>
    <cellStyle name="Текст предупреждения 8 2 3" xfId="62072" xr:uid="{00000000-0005-0000-0000-000072F40000}"/>
    <cellStyle name="Текст предупреждения 9" xfId="28780" xr:uid="{00000000-0005-0000-0000-000073F40000}"/>
    <cellStyle name="Текст предупреждения 9 2" xfId="62073" xr:uid="{00000000-0005-0000-0000-000074F40000}"/>
    <cellStyle name="Текст предупреждения 9 2 2" xfId="62074" xr:uid="{00000000-0005-0000-0000-000075F40000}"/>
    <cellStyle name="Текст предупреждения 9 2 3" xfId="62075" xr:uid="{00000000-0005-0000-0000-000076F40000}"/>
    <cellStyle name="текстовый" xfId="62076" xr:uid="{00000000-0005-0000-0000-000077F40000}"/>
    <cellStyle name="тонны" xfId="28781" xr:uid="{00000000-0005-0000-0000-000078F40000}"/>
    <cellStyle name="Тысячи [0]__PC" xfId="28782" xr:uid="{00000000-0005-0000-0000-000079F40000}"/>
    <cellStyle name="Тысячи [а]" xfId="28783" xr:uid="{00000000-0005-0000-0000-00007AF40000}"/>
    <cellStyle name="Тысячи__PC" xfId="28784" xr:uid="{00000000-0005-0000-0000-00007BF40000}"/>
    <cellStyle name="Финансовый [0] 2" xfId="28785" xr:uid="{00000000-0005-0000-0000-00007CF40000}"/>
    <cellStyle name="Финансовый [0] 2 2" xfId="28786" xr:uid="{00000000-0005-0000-0000-00007DF40000}"/>
    <cellStyle name="Финансовый [0] 2 2 2" xfId="28787" xr:uid="{00000000-0005-0000-0000-00007EF40000}"/>
    <cellStyle name="Финансовый [0] 2 2 3" xfId="28788" xr:uid="{00000000-0005-0000-0000-00007FF40000}"/>
    <cellStyle name="Финансовый [0] 2 2 3 2" xfId="63403" xr:uid="{00000000-0005-0000-0000-000080F40000}"/>
    <cellStyle name="Финансовый [0] 2 2 3 3" xfId="63404" xr:uid="{00000000-0005-0000-0000-000081F40000}"/>
    <cellStyle name="Финансовый [0] 2 2 4" xfId="63405" xr:uid="{00000000-0005-0000-0000-000082F40000}"/>
    <cellStyle name="Финансовый [0] 2 2 5" xfId="63406" xr:uid="{00000000-0005-0000-0000-000083F40000}"/>
    <cellStyle name="Финансовый [0] 2 2_2014БП" xfId="28789" xr:uid="{00000000-0005-0000-0000-000084F40000}"/>
    <cellStyle name="Финансовый [0] 2 3" xfId="28790" xr:uid="{00000000-0005-0000-0000-000085F40000}"/>
    <cellStyle name="Финансовый [0] 2 4" xfId="28791" xr:uid="{00000000-0005-0000-0000-000086F40000}"/>
    <cellStyle name="Финансовый [0] 2 4 2" xfId="63407" xr:uid="{00000000-0005-0000-0000-000087F40000}"/>
    <cellStyle name="Финансовый [0] 2 4 3" xfId="63408" xr:uid="{00000000-0005-0000-0000-000088F40000}"/>
    <cellStyle name="Финансовый [0] 2 5" xfId="63409" xr:uid="{00000000-0005-0000-0000-000089F40000}"/>
    <cellStyle name="Финансовый [0] 2 5 2" xfId="63410" xr:uid="{00000000-0005-0000-0000-00008AF40000}"/>
    <cellStyle name="Финансовый [0] 2 6" xfId="63411" xr:uid="{00000000-0005-0000-0000-00008BF40000}"/>
    <cellStyle name="Финансовый [0] 2 7" xfId="63412" xr:uid="{00000000-0005-0000-0000-00008CF40000}"/>
    <cellStyle name="Финансовый [0] 2 8" xfId="63413" xr:uid="{00000000-0005-0000-0000-00008DF40000}"/>
    <cellStyle name="Финансовый [0] 2 9" xfId="63414" xr:uid="{00000000-0005-0000-0000-00008EF40000}"/>
    <cellStyle name="Финансовый [0] 2_2014БП" xfId="28792" xr:uid="{00000000-0005-0000-0000-00008FF40000}"/>
    <cellStyle name="Финансовый [0] 3" xfId="62077" xr:uid="{00000000-0005-0000-0000-000090F40000}"/>
    <cellStyle name="Финансовый [0] 3 2" xfId="62078" xr:uid="{00000000-0005-0000-0000-000091F40000}"/>
    <cellStyle name="Финансовый 10" xfId="28793" xr:uid="{00000000-0005-0000-0000-000092F40000}"/>
    <cellStyle name="Финансовый 11" xfId="28794" xr:uid="{00000000-0005-0000-0000-000093F40000}"/>
    <cellStyle name="Финансовый 12" xfId="28795" xr:uid="{00000000-0005-0000-0000-000094F40000}"/>
    <cellStyle name="Финансовый 13" xfId="28796" xr:uid="{00000000-0005-0000-0000-000095F40000}"/>
    <cellStyle name="Финансовый 13 2" xfId="28797" xr:uid="{00000000-0005-0000-0000-000096F40000}"/>
    <cellStyle name="Финансовый 13 3" xfId="63415" xr:uid="{00000000-0005-0000-0000-000097F40000}"/>
    <cellStyle name="Финансовый 13 4" xfId="63416" xr:uid="{00000000-0005-0000-0000-000098F40000}"/>
    <cellStyle name="Финансовый 14" xfId="28798" xr:uid="{00000000-0005-0000-0000-000099F40000}"/>
    <cellStyle name="Финансовый 15" xfId="28799" xr:uid="{00000000-0005-0000-0000-00009AF40000}"/>
    <cellStyle name="Финансовый 16" xfId="28800" xr:uid="{00000000-0005-0000-0000-00009BF40000}"/>
    <cellStyle name="Финансовый 16 2" xfId="62079" xr:uid="{00000000-0005-0000-0000-00009CF40000}"/>
    <cellStyle name="Финансовый 16 3" xfId="62080" xr:uid="{00000000-0005-0000-0000-00009DF40000}"/>
    <cellStyle name="Финансовый 17" xfId="28801" xr:uid="{00000000-0005-0000-0000-00009EF40000}"/>
    <cellStyle name="Финансовый 18" xfId="28802" xr:uid="{00000000-0005-0000-0000-00009FF40000}"/>
    <cellStyle name="Финансовый 19" xfId="28803" xr:uid="{00000000-0005-0000-0000-0000A0F40000}"/>
    <cellStyle name="Финансовый 19 2" xfId="63417" xr:uid="{00000000-0005-0000-0000-0000A1F40000}"/>
    <cellStyle name="Финансовый 19 3" xfId="63418" xr:uid="{00000000-0005-0000-0000-0000A2F40000}"/>
    <cellStyle name="Финансовый 2" xfId="28804" xr:uid="{00000000-0005-0000-0000-0000A3F40000}"/>
    <cellStyle name="Финансовый 2 10" xfId="62081" xr:uid="{00000000-0005-0000-0000-0000A4F40000}"/>
    <cellStyle name="Финансовый 2 10 2" xfId="62082" xr:uid="{00000000-0005-0000-0000-0000A5F40000}"/>
    <cellStyle name="Финансовый 2 10 3" xfId="62083" xr:uid="{00000000-0005-0000-0000-0000A6F40000}"/>
    <cellStyle name="Финансовый 2 10 4" xfId="62084" xr:uid="{00000000-0005-0000-0000-0000A7F40000}"/>
    <cellStyle name="Финансовый 2 10 5" xfId="62085" xr:uid="{00000000-0005-0000-0000-0000A8F40000}"/>
    <cellStyle name="Финансовый 2 10 6" xfId="62086" xr:uid="{00000000-0005-0000-0000-0000A9F40000}"/>
    <cellStyle name="Финансовый 2 10 7" xfId="62087" xr:uid="{00000000-0005-0000-0000-0000AAF40000}"/>
    <cellStyle name="Финансовый 2 10 8" xfId="62088" xr:uid="{00000000-0005-0000-0000-0000ABF40000}"/>
    <cellStyle name="Финансовый 2 10 9" xfId="62089" xr:uid="{00000000-0005-0000-0000-0000ACF40000}"/>
    <cellStyle name="Финансовый 2 11" xfId="62090" xr:uid="{00000000-0005-0000-0000-0000ADF40000}"/>
    <cellStyle name="Финансовый 2 11 2" xfId="62091" xr:uid="{00000000-0005-0000-0000-0000AEF40000}"/>
    <cellStyle name="Финансовый 2 11 3" xfId="62092" xr:uid="{00000000-0005-0000-0000-0000AFF40000}"/>
    <cellStyle name="Финансовый 2 11 4" xfId="62093" xr:uid="{00000000-0005-0000-0000-0000B0F40000}"/>
    <cellStyle name="Финансовый 2 11 5" xfId="62094" xr:uid="{00000000-0005-0000-0000-0000B1F40000}"/>
    <cellStyle name="Финансовый 2 11 6" xfId="62095" xr:uid="{00000000-0005-0000-0000-0000B2F40000}"/>
    <cellStyle name="Финансовый 2 11 7" xfId="62096" xr:uid="{00000000-0005-0000-0000-0000B3F40000}"/>
    <cellStyle name="Финансовый 2 11 8" xfId="62097" xr:uid="{00000000-0005-0000-0000-0000B4F40000}"/>
    <cellStyle name="Финансовый 2 11 9" xfId="62098" xr:uid="{00000000-0005-0000-0000-0000B5F40000}"/>
    <cellStyle name="Финансовый 2 12" xfId="62099" xr:uid="{00000000-0005-0000-0000-0000B6F40000}"/>
    <cellStyle name="Финансовый 2 12 2" xfId="62100" xr:uid="{00000000-0005-0000-0000-0000B7F40000}"/>
    <cellStyle name="Финансовый 2 12 3" xfId="62101" xr:uid="{00000000-0005-0000-0000-0000B8F40000}"/>
    <cellStyle name="Финансовый 2 12 4" xfId="62102" xr:uid="{00000000-0005-0000-0000-0000B9F40000}"/>
    <cellStyle name="Финансовый 2 12 5" xfId="62103" xr:uid="{00000000-0005-0000-0000-0000BAF40000}"/>
    <cellStyle name="Финансовый 2 12 6" xfId="62104" xr:uid="{00000000-0005-0000-0000-0000BBF40000}"/>
    <cellStyle name="Финансовый 2 12 7" xfId="62105" xr:uid="{00000000-0005-0000-0000-0000BCF40000}"/>
    <cellStyle name="Финансовый 2 12 8" xfId="62106" xr:uid="{00000000-0005-0000-0000-0000BDF40000}"/>
    <cellStyle name="Финансовый 2 12 9" xfId="62107" xr:uid="{00000000-0005-0000-0000-0000BEF40000}"/>
    <cellStyle name="Финансовый 2 13" xfId="62108" xr:uid="{00000000-0005-0000-0000-0000BFF40000}"/>
    <cellStyle name="Финансовый 2 13 2" xfId="62109" xr:uid="{00000000-0005-0000-0000-0000C0F40000}"/>
    <cellStyle name="Финансовый 2 13 3" xfId="62110" xr:uid="{00000000-0005-0000-0000-0000C1F40000}"/>
    <cellStyle name="Финансовый 2 13 4" xfId="62111" xr:uid="{00000000-0005-0000-0000-0000C2F40000}"/>
    <cellStyle name="Финансовый 2 13 5" xfId="62112" xr:uid="{00000000-0005-0000-0000-0000C3F40000}"/>
    <cellStyle name="Финансовый 2 13 6" xfId="62113" xr:uid="{00000000-0005-0000-0000-0000C4F40000}"/>
    <cellStyle name="Финансовый 2 13 7" xfId="62114" xr:uid="{00000000-0005-0000-0000-0000C5F40000}"/>
    <cellStyle name="Финансовый 2 13 8" xfId="62115" xr:uid="{00000000-0005-0000-0000-0000C6F40000}"/>
    <cellStyle name="Финансовый 2 13 9" xfId="62116" xr:uid="{00000000-0005-0000-0000-0000C7F40000}"/>
    <cellStyle name="Финансовый 2 14" xfId="62117" xr:uid="{00000000-0005-0000-0000-0000C8F40000}"/>
    <cellStyle name="Финансовый 2 14 2" xfId="62118" xr:uid="{00000000-0005-0000-0000-0000C9F40000}"/>
    <cellStyle name="Финансовый 2 14 3" xfId="62119" xr:uid="{00000000-0005-0000-0000-0000CAF40000}"/>
    <cellStyle name="Финансовый 2 14 4" xfId="62120" xr:uid="{00000000-0005-0000-0000-0000CBF40000}"/>
    <cellStyle name="Финансовый 2 14 5" xfId="62121" xr:uid="{00000000-0005-0000-0000-0000CCF40000}"/>
    <cellStyle name="Финансовый 2 14 6" xfId="62122" xr:uid="{00000000-0005-0000-0000-0000CDF40000}"/>
    <cellStyle name="Финансовый 2 14 7" xfId="62123" xr:uid="{00000000-0005-0000-0000-0000CEF40000}"/>
    <cellStyle name="Финансовый 2 14 8" xfId="62124" xr:uid="{00000000-0005-0000-0000-0000CFF40000}"/>
    <cellStyle name="Финансовый 2 14 9" xfId="62125" xr:uid="{00000000-0005-0000-0000-0000D0F40000}"/>
    <cellStyle name="Финансовый 2 15" xfId="62126" xr:uid="{00000000-0005-0000-0000-0000D1F40000}"/>
    <cellStyle name="Финансовый 2 15 2" xfId="62127" xr:uid="{00000000-0005-0000-0000-0000D2F40000}"/>
    <cellStyle name="Финансовый 2 15 3" xfId="62128" xr:uid="{00000000-0005-0000-0000-0000D3F40000}"/>
    <cellStyle name="Финансовый 2 15 4" xfId="62129" xr:uid="{00000000-0005-0000-0000-0000D4F40000}"/>
    <cellStyle name="Финансовый 2 15 5" xfId="62130" xr:uid="{00000000-0005-0000-0000-0000D5F40000}"/>
    <cellStyle name="Финансовый 2 15 6" xfId="62131" xr:uid="{00000000-0005-0000-0000-0000D6F40000}"/>
    <cellStyle name="Финансовый 2 15 7" xfId="62132" xr:uid="{00000000-0005-0000-0000-0000D7F40000}"/>
    <cellStyle name="Финансовый 2 15 8" xfId="62133" xr:uid="{00000000-0005-0000-0000-0000D8F40000}"/>
    <cellStyle name="Финансовый 2 15 9" xfId="62134" xr:uid="{00000000-0005-0000-0000-0000D9F40000}"/>
    <cellStyle name="Финансовый 2 16" xfId="62135" xr:uid="{00000000-0005-0000-0000-0000DAF40000}"/>
    <cellStyle name="Финансовый 2 16 2" xfId="62136" xr:uid="{00000000-0005-0000-0000-0000DBF40000}"/>
    <cellStyle name="Финансовый 2 16 3" xfId="62137" xr:uid="{00000000-0005-0000-0000-0000DCF40000}"/>
    <cellStyle name="Финансовый 2 16 4" xfId="62138" xr:uid="{00000000-0005-0000-0000-0000DDF40000}"/>
    <cellStyle name="Финансовый 2 16 5" xfId="62139" xr:uid="{00000000-0005-0000-0000-0000DEF40000}"/>
    <cellStyle name="Финансовый 2 16 6" xfId="62140" xr:uid="{00000000-0005-0000-0000-0000DFF40000}"/>
    <cellStyle name="Финансовый 2 16 7" xfId="62141" xr:uid="{00000000-0005-0000-0000-0000E0F40000}"/>
    <cellStyle name="Финансовый 2 16 8" xfId="62142" xr:uid="{00000000-0005-0000-0000-0000E1F40000}"/>
    <cellStyle name="Финансовый 2 16 9" xfId="62143" xr:uid="{00000000-0005-0000-0000-0000E2F40000}"/>
    <cellStyle name="Финансовый 2 17" xfId="62144" xr:uid="{00000000-0005-0000-0000-0000E3F40000}"/>
    <cellStyle name="Финансовый 2 17 2" xfId="62145" xr:uid="{00000000-0005-0000-0000-0000E4F40000}"/>
    <cellStyle name="Финансовый 2 17 3" xfId="62146" xr:uid="{00000000-0005-0000-0000-0000E5F40000}"/>
    <cellStyle name="Финансовый 2 17 4" xfId="62147" xr:uid="{00000000-0005-0000-0000-0000E6F40000}"/>
    <cellStyle name="Финансовый 2 17 5" xfId="62148" xr:uid="{00000000-0005-0000-0000-0000E7F40000}"/>
    <cellStyle name="Финансовый 2 17 6" xfId="62149" xr:uid="{00000000-0005-0000-0000-0000E8F40000}"/>
    <cellStyle name="Финансовый 2 17 7" xfId="62150" xr:uid="{00000000-0005-0000-0000-0000E9F40000}"/>
    <cellStyle name="Финансовый 2 17 8" xfId="62151" xr:uid="{00000000-0005-0000-0000-0000EAF40000}"/>
    <cellStyle name="Финансовый 2 17 9" xfId="62152" xr:uid="{00000000-0005-0000-0000-0000EBF40000}"/>
    <cellStyle name="Финансовый 2 18" xfId="62153" xr:uid="{00000000-0005-0000-0000-0000ECF40000}"/>
    <cellStyle name="Финансовый 2 18 2" xfId="62154" xr:uid="{00000000-0005-0000-0000-0000EDF40000}"/>
    <cellStyle name="Финансовый 2 18 3" xfId="62155" xr:uid="{00000000-0005-0000-0000-0000EEF40000}"/>
    <cellStyle name="Финансовый 2 18 4" xfId="62156" xr:uid="{00000000-0005-0000-0000-0000EFF40000}"/>
    <cellStyle name="Финансовый 2 18 5" xfId="62157" xr:uid="{00000000-0005-0000-0000-0000F0F40000}"/>
    <cellStyle name="Финансовый 2 18 6" xfId="62158" xr:uid="{00000000-0005-0000-0000-0000F1F40000}"/>
    <cellStyle name="Финансовый 2 18 7" xfId="62159" xr:uid="{00000000-0005-0000-0000-0000F2F40000}"/>
    <cellStyle name="Финансовый 2 18 8" xfId="62160" xr:uid="{00000000-0005-0000-0000-0000F3F40000}"/>
    <cellStyle name="Финансовый 2 18 9" xfId="62161" xr:uid="{00000000-0005-0000-0000-0000F4F40000}"/>
    <cellStyle name="Финансовый 2 19" xfId="62162" xr:uid="{00000000-0005-0000-0000-0000F5F40000}"/>
    <cellStyle name="Финансовый 2 19 2" xfId="62163" xr:uid="{00000000-0005-0000-0000-0000F6F40000}"/>
    <cellStyle name="Финансовый 2 19 3" xfId="62164" xr:uid="{00000000-0005-0000-0000-0000F7F40000}"/>
    <cellStyle name="Финансовый 2 19 4" xfId="62165" xr:uid="{00000000-0005-0000-0000-0000F8F40000}"/>
    <cellStyle name="Финансовый 2 19 5" xfId="62166" xr:uid="{00000000-0005-0000-0000-0000F9F40000}"/>
    <cellStyle name="Финансовый 2 19 6" xfId="62167" xr:uid="{00000000-0005-0000-0000-0000FAF40000}"/>
    <cellStyle name="Финансовый 2 19 7" xfId="62168" xr:uid="{00000000-0005-0000-0000-0000FBF40000}"/>
    <cellStyle name="Финансовый 2 19 8" xfId="62169" xr:uid="{00000000-0005-0000-0000-0000FCF40000}"/>
    <cellStyle name="Финансовый 2 19 9" xfId="62170" xr:uid="{00000000-0005-0000-0000-0000FDF40000}"/>
    <cellStyle name="Финансовый 2 2" xfId="28805" xr:uid="{00000000-0005-0000-0000-0000FEF40000}"/>
    <cellStyle name="Финансовый 2 2 10" xfId="62171" xr:uid="{00000000-0005-0000-0000-0000FFF40000}"/>
    <cellStyle name="Финансовый 2 2 11" xfId="62172" xr:uid="{00000000-0005-0000-0000-000000F50000}"/>
    <cellStyle name="Финансовый 2 2 12" xfId="62173" xr:uid="{00000000-0005-0000-0000-000001F50000}"/>
    <cellStyle name="Финансовый 2 2 13" xfId="62174" xr:uid="{00000000-0005-0000-0000-000002F50000}"/>
    <cellStyle name="Финансовый 2 2 14" xfId="62175" xr:uid="{00000000-0005-0000-0000-000003F50000}"/>
    <cellStyle name="Финансовый 2 2 15" xfId="62176" xr:uid="{00000000-0005-0000-0000-000004F50000}"/>
    <cellStyle name="Финансовый 2 2 16" xfId="62177" xr:uid="{00000000-0005-0000-0000-000005F50000}"/>
    <cellStyle name="Финансовый 2 2 17" xfId="62178" xr:uid="{00000000-0005-0000-0000-000006F50000}"/>
    <cellStyle name="Финансовый 2 2 18" xfId="62179" xr:uid="{00000000-0005-0000-0000-000007F50000}"/>
    <cellStyle name="Финансовый 2 2 19" xfId="62180" xr:uid="{00000000-0005-0000-0000-000008F50000}"/>
    <cellStyle name="Финансовый 2 2 2" xfId="28806" xr:uid="{00000000-0005-0000-0000-000009F50000}"/>
    <cellStyle name="Финансовый 2 2 20" xfId="62181" xr:uid="{00000000-0005-0000-0000-00000AF50000}"/>
    <cellStyle name="Финансовый 2 2 21" xfId="62182" xr:uid="{00000000-0005-0000-0000-00000BF50000}"/>
    <cellStyle name="Финансовый 2 2 22" xfId="62183" xr:uid="{00000000-0005-0000-0000-00000CF50000}"/>
    <cellStyle name="Финансовый 2 2 23" xfId="62184" xr:uid="{00000000-0005-0000-0000-00000DF50000}"/>
    <cellStyle name="Финансовый 2 2 24" xfId="62185" xr:uid="{00000000-0005-0000-0000-00000EF50000}"/>
    <cellStyle name="Финансовый 2 2 25" xfId="62186" xr:uid="{00000000-0005-0000-0000-00000FF50000}"/>
    <cellStyle name="Финансовый 2 2 26" xfId="62187" xr:uid="{00000000-0005-0000-0000-000010F50000}"/>
    <cellStyle name="Финансовый 2 2 27" xfId="62188" xr:uid="{00000000-0005-0000-0000-000011F50000}"/>
    <cellStyle name="Финансовый 2 2 3" xfId="28807" xr:uid="{00000000-0005-0000-0000-000012F50000}"/>
    <cellStyle name="Финансовый 2 2 3 2" xfId="63419" xr:uid="{00000000-0005-0000-0000-000013F50000}"/>
    <cellStyle name="Финансовый 2 2 3 3" xfId="63420" xr:uid="{00000000-0005-0000-0000-000014F50000}"/>
    <cellStyle name="Финансовый 2 2 4" xfId="62189" xr:uid="{00000000-0005-0000-0000-000015F50000}"/>
    <cellStyle name="Финансовый 2 2 4 2" xfId="62190" xr:uid="{00000000-0005-0000-0000-000016F50000}"/>
    <cellStyle name="Финансовый 2 2 5" xfId="62191" xr:uid="{00000000-0005-0000-0000-000017F50000}"/>
    <cellStyle name="Финансовый 2 2 5 2" xfId="62661" xr:uid="{00000000-0005-0000-0000-000018F50000}"/>
    <cellStyle name="Финансовый 2 2 6" xfId="62192" xr:uid="{00000000-0005-0000-0000-000019F50000}"/>
    <cellStyle name="Финансовый 2 2 7" xfId="62193" xr:uid="{00000000-0005-0000-0000-00001AF50000}"/>
    <cellStyle name="Финансовый 2 2 8" xfId="62194" xr:uid="{00000000-0005-0000-0000-00001BF50000}"/>
    <cellStyle name="Финансовый 2 2 9" xfId="62195" xr:uid="{00000000-0005-0000-0000-00001CF50000}"/>
    <cellStyle name="Финансовый 2 20" xfId="62196" xr:uid="{00000000-0005-0000-0000-00001DF50000}"/>
    <cellStyle name="Финансовый 2 20 2" xfId="62197" xr:uid="{00000000-0005-0000-0000-00001EF50000}"/>
    <cellStyle name="Финансовый 2 20 3" xfId="62198" xr:uid="{00000000-0005-0000-0000-00001FF50000}"/>
    <cellStyle name="Финансовый 2 20 4" xfId="62199" xr:uid="{00000000-0005-0000-0000-000020F50000}"/>
    <cellStyle name="Финансовый 2 20 5" xfId="62200" xr:uid="{00000000-0005-0000-0000-000021F50000}"/>
    <cellStyle name="Финансовый 2 20 6" xfId="62201" xr:uid="{00000000-0005-0000-0000-000022F50000}"/>
    <cellStyle name="Финансовый 2 20 7" xfId="62202" xr:uid="{00000000-0005-0000-0000-000023F50000}"/>
    <cellStyle name="Финансовый 2 20 8" xfId="62203" xr:uid="{00000000-0005-0000-0000-000024F50000}"/>
    <cellStyle name="Финансовый 2 20 9" xfId="62204" xr:uid="{00000000-0005-0000-0000-000025F50000}"/>
    <cellStyle name="Финансовый 2 21" xfId="62205" xr:uid="{00000000-0005-0000-0000-000026F50000}"/>
    <cellStyle name="Финансовый 2 21 2" xfId="62206" xr:uid="{00000000-0005-0000-0000-000027F50000}"/>
    <cellStyle name="Финансовый 2 22" xfId="62207" xr:uid="{00000000-0005-0000-0000-000028F50000}"/>
    <cellStyle name="Финансовый 2 22 2" xfId="62208" xr:uid="{00000000-0005-0000-0000-000029F50000}"/>
    <cellStyle name="Финансовый 2 23" xfId="62209" xr:uid="{00000000-0005-0000-0000-00002AF50000}"/>
    <cellStyle name="Финансовый 2 23 2" xfId="62210" xr:uid="{00000000-0005-0000-0000-00002BF50000}"/>
    <cellStyle name="Финансовый 2 24" xfId="62211" xr:uid="{00000000-0005-0000-0000-00002CF50000}"/>
    <cellStyle name="Финансовый 2 24 2" xfId="62212" xr:uid="{00000000-0005-0000-0000-00002DF50000}"/>
    <cellStyle name="Финансовый 2 25" xfId="62213" xr:uid="{00000000-0005-0000-0000-00002EF50000}"/>
    <cellStyle name="Финансовый 2 25 2" xfId="62214" xr:uid="{00000000-0005-0000-0000-00002FF50000}"/>
    <cellStyle name="Финансовый 2 26" xfId="62215" xr:uid="{00000000-0005-0000-0000-000030F50000}"/>
    <cellStyle name="Финансовый 2 26 2" xfId="62216" xr:uid="{00000000-0005-0000-0000-000031F50000}"/>
    <cellStyle name="Финансовый 2 27" xfId="62217" xr:uid="{00000000-0005-0000-0000-000032F50000}"/>
    <cellStyle name="Финансовый 2 27 2" xfId="62218" xr:uid="{00000000-0005-0000-0000-000033F50000}"/>
    <cellStyle name="Финансовый 2 28" xfId="62219" xr:uid="{00000000-0005-0000-0000-000034F50000}"/>
    <cellStyle name="Финансовый 2 28 2" xfId="62220" xr:uid="{00000000-0005-0000-0000-000035F50000}"/>
    <cellStyle name="Финансовый 2 29" xfId="62221" xr:uid="{00000000-0005-0000-0000-000036F50000}"/>
    <cellStyle name="Финансовый 2 29 2" xfId="62222" xr:uid="{00000000-0005-0000-0000-000037F50000}"/>
    <cellStyle name="Финансовый 2 3" xfId="28808" xr:uid="{00000000-0005-0000-0000-000038F50000}"/>
    <cellStyle name="Финансовый 2 3 10" xfId="62223" xr:uid="{00000000-0005-0000-0000-000039F50000}"/>
    <cellStyle name="Финансовый 2 3 11" xfId="62224" xr:uid="{00000000-0005-0000-0000-00003AF50000}"/>
    <cellStyle name="Финансовый 2 3 12" xfId="62225" xr:uid="{00000000-0005-0000-0000-00003BF50000}"/>
    <cellStyle name="Финансовый 2 3 13" xfId="62226" xr:uid="{00000000-0005-0000-0000-00003CF50000}"/>
    <cellStyle name="Финансовый 2 3 14" xfId="62227" xr:uid="{00000000-0005-0000-0000-00003DF50000}"/>
    <cellStyle name="Финансовый 2 3 15" xfId="62228" xr:uid="{00000000-0005-0000-0000-00003EF50000}"/>
    <cellStyle name="Финансовый 2 3 16" xfId="62229" xr:uid="{00000000-0005-0000-0000-00003FF50000}"/>
    <cellStyle name="Финансовый 2 3 17" xfId="62230" xr:uid="{00000000-0005-0000-0000-000040F50000}"/>
    <cellStyle name="Финансовый 2 3 18" xfId="62231" xr:uid="{00000000-0005-0000-0000-000041F50000}"/>
    <cellStyle name="Финансовый 2 3 19" xfId="62232" xr:uid="{00000000-0005-0000-0000-000042F50000}"/>
    <cellStyle name="Финансовый 2 3 2" xfId="62233" xr:uid="{00000000-0005-0000-0000-000043F50000}"/>
    <cellStyle name="Финансовый 2 3 20" xfId="62234" xr:uid="{00000000-0005-0000-0000-000044F50000}"/>
    <cellStyle name="Финансовый 2 3 21" xfId="62235" xr:uid="{00000000-0005-0000-0000-000045F50000}"/>
    <cellStyle name="Финансовый 2 3 22" xfId="62236" xr:uid="{00000000-0005-0000-0000-000046F50000}"/>
    <cellStyle name="Финансовый 2 3 23" xfId="62237" xr:uid="{00000000-0005-0000-0000-000047F50000}"/>
    <cellStyle name="Финансовый 2 3 24" xfId="62238" xr:uid="{00000000-0005-0000-0000-000048F50000}"/>
    <cellStyle name="Финансовый 2 3 3" xfId="62239" xr:uid="{00000000-0005-0000-0000-000049F50000}"/>
    <cellStyle name="Финансовый 2 3 4" xfId="62240" xr:uid="{00000000-0005-0000-0000-00004AF50000}"/>
    <cellStyle name="Финансовый 2 3 5" xfId="62241" xr:uid="{00000000-0005-0000-0000-00004BF50000}"/>
    <cellStyle name="Финансовый 2 3 6" xfId="62242" xr:uid="{00000000-0005-0000-0000-00004CF50000}"/>
    <cellStyle name="Финансовый 2 3 7" xfId="62243" xr:uid="{00000000-0005-0000-0000-00004DF50000}"/>
    <cellStyle name="Финансовый 2 3 8" xfId="62244" xr:uid="{00000000-0005-0000-0000-00004EF50000}"/>
    <cellStyle name="Финансовый 2 3 9" xfId="62245" xr:uid="{00000000-0005-0000-0000-00004FF50000}"/>
    <cellStyle name="Финансовый 2 30" xfId="62246" xr:uid="{00000000-0005-0000-0000-000050F50000}"/>
    <cellStyle name="Финансовый 2 30 2" xfId="62247" xr:uid="{00000000-0005-0000-0000-000051F50000}"/>
    <cellStyle name="Финансовый 2 31" xfId="62248" xr:uid="{00000000-0005-0000-0000-000052F50000}"/>
    <cellStyle name="Финансовый 2 32" xfId="62249" xr:uid="{00000000-0005-0000-0000-000053F50000}"/>
    <cellStyle name="Финансовый 2 33" xfId="62250" xr:uid="{00000000-0005-0000-0000-000054F50000}"/>
    <cellStyle name="Финансовый 2 34" xfId="62251" xr:uid="{00000000-0005-0000-0000-000055F50000}"/>
    <cellStyle name="Финансовый 2 35" xfId="62252" xr:uid="{00000000-0005-0000-0000-000056F50000}"/>
    <cellStyle name="Финансовый 2 36" xfId="62253" xr:uid="{00000000-0005-0000-0000-000057F50000}"/>
    <cellStyle name="Финансовый 2 37" xfId="62254" xr:uid="{00000000-0005-0000-0000-000058F50000}"/>
    <cellStyle name="Финансовый 2 38" xfId="62255" xr:uid="{00000000-0005-0000-0000-000059F50000}"/>
    <cellStyle name="Финансовый 2 39" xfId="62256" xr:uid="{00000000-0005-0000-0000-00005AF50000}"/>
    <cellStyle name="Финансовый 2 4" xfId="28809" xr:uid="{00000000-0005-0000-0000-00005BF50000}"/>
    <cellStyle name="Финансовый 2 4 10" xfId="62257" xr:uid="{00000000-0005-0000-0000-00005CF50000}"/>
    <cellStyle name="Финансовый 2 4 11" xfId="62258" xr:uid="{00000000-0005-0000-0000-00005DF50000}"/>
    <cellStyle name="Финансовый 2 4 12" xfId="62259" xr:uid="{00000000-0005-0000-0000-00005EF50000}"/>
    <cellStyle name="Финансовый 2 4 13" xfId="62260" xr:uid="{00000000-0005-0000-0000-00005FF50000}"/>
    <cellStyle name="Финансовый 2 4 14" xfId="62261" xr:uid="{00000000-0005-0000-0000-000060F50000}"/>
    <cellStyle name="Финансовый 2 4 15" xfId="62262" xr:uid="{00000000-0005-0000-0000-000061F50000}"/>
    <cellStyle name="Финансовый 2 4 16" xfId="62263" xr:uid="{00000000-0005-0000-0000-000062F50000}"/>
    <cellStyle name="Финансовый 2 4 17" xfId="62264" xr:uid="{00000000-0005-0000-0000-000063F50000}"/>
    <cellStyle name="Финансовый 2 4 18" xfId="62265" xr:uid="{00000000-0005-0000-0000-000064F50000}"/>
    <cellStyle name="Финансовый 2 4 19" xfId="62266" xr:uid="{00000000-0005-0000-0000-000065F50000}"/>
    <cellStyle name="Финансовый 2 4 2" xfId="62267" xr:uid="{00000000-0005-0000-0000-000066F50000}"/>
    <cellStyle name="Финансовый 2 4 20" xfId="62268" xr:uid="{00000000-0005-0000-0000-000067F50000}"/>
    <cellStyle name="Финансовый 2 4 21" xfId="62269" xr:uid="{00000000-0005-0000-0000-000068F50000}"/>
    <cellStyle name="Финансовый 2 4 22" xfId="62270" xr:uid="{00000000-0005-0000-0000-000069F50000}"/>
    <cellStyle name="Финансовый 2 4 23" xfId="62271" xr:uid="{00000000-0005-0000-0000-00006AF50000}"/>
    <cellStyle name="Финансовый 2 4 24" xfId="62272" xr:uid="{00000000-0005-0000-0000-00006BF50000}"/>
    <cellStyle name="Финансовый 2 4 3" xfId="62273" xr:uid="{00000000-0005-0000-0000-00006CF50000}"/>
    <cellStyle name="Финансовый 2 4 4" xfId="62274" xr:uid="{00000000-0005-0000-0000-00006DF50000}"/>
    <cellStyle name="Финансовый 2 4 5" xfId="62275" xr:uid="{00000000-0005-0000-0000-00006EF50000}"/>
    <cellStyle name="Финансовый 2 4 6" xfId="62276" xr:uid="{00000000-0005-0000-0000-00006FF50000}"/>
    <cellStyle name="Финансовый 2 4 7" xfId="62277" xr:uid="{00000000-0005-0000-0000-000070F50000}"/>
    <cellStyle name="Финансовый 2 4 8" xfId="62278" xr:uid="{00000000-0005-0000-0000-000071F50000}"/>
    <cellStyle name="Финансовый 2 4 9" xfId="62279" xr:uid="{00000000-0005-0000-0000-000072F50000}"/>
    <cellStyle name="Финансовый 2 40" xfId="62280" xr:uid="{00000000-0005-0000-0000-000073F50000}"/>
    <cellStyle name="Финансовый 2 41" xfId="62281" xr:uid="{00000000-0005-0000-0000-000074F50000}"/>
    <cellStyle name="Финансовый 2 42" xfId="62282" xr:uid="{00000000-0005-0000-0000-000075F50000}"/>
    <cellStyle name="Финансовый 2 43" xfId="62283" xr:uid="{00000000-0005-0000-0000-000076F50000}"/>
    <cellStyle name="Финансовый 2 44" xfId="62284" xr:uid="{00000000-0005-0000-0000-000077F50000}"/>
    <cellStyle name="Финансовый 2 45" xfId="62285" xr:uid="{00000000-0005-0000-0000-000078F50000}"/>
    <cellStyle name="Финансовый 2 46" xfId="62286" xr:uid="{00000000-0005-0000-0000-000079F50000}"/>
    <cellStyle name="Финансовый 2 47" xfId="62287" xr:uid="{00000000-0005-0000-0000-00007AF50000}"/>
    <cellStyle name="Финансовый 2 48" xfId="62288" xr:uid="{00000000-0005-0000-0000-00007BF50000}"/>
    <cellStyle name="Финансовый 2 49" xfId="62289" xr:uid="{00000000-0005-0000-0000-00007CF50000}"/>
    <cellStyle name="Финансовый 2 5" xfId="62290" xr:uid="{00000000-0005-0000-0000-00007DF50000}"/>
    <cellStyle name="Финансовый 2 5 10" xfId="62291" xr:uid="{00000000-0005-0000-0000-00007EF50000}"/>
    <cellStyle name="Финансовый 2 5 11" xfId="62292" xr:uid="{00000000-0005-0000-0000-00007FF50000}"/>
    <cellStyle name="Финансовый 2 5 12" xfId="62293" xr:uid="{00000000-0005-0000-0000-000080F50000}"/>
    <cellStyle name="Финансовый 2 5 13" xfId="62294" xr:uid="{00000000-0005-0000-0000-000081F50000}"/>
    <cellStyle name="Финансовый 2 5 14" xfId="62295" xr:uid="{00000000-0005-0000-0000-000082F50000}"/>
    <cellStyle name="Финансовый 2 5 15" xfId="62296" xr:uid="{00000000-0005-0000-0000-000083F50000}"/>
    <cellStyle name="Финансовый 2 5 16" xfId="62297" xr:uid="{00000000-0005-0000-0000-000084F50000}"/>
    <cellStyle name="Финансовый 2 5 17" xfId="62298" xr:uid="{00000000-0005-0000-0000-000085F50000}"/>
    <cellStyle name="Финансовый 2 5 18" xfId="62299" xr:uid="{00000000-0005-0000-0000-000086F50000}"/>
    <cellStyle name="Финансовый 2 5 19" xfId="62300" xr:uid="{00000000-0005-0000-0000-000087F50000}"/>
    <cellStyle name="Финансовый 2 5 2" xfId="62301" xr:uid="{00000000-0005-0000-0000-000088F50000}"/>
    <cellStyle name="Финансовый 2 5 20" xfId="62302" xr:uid="{00000000-0005-0000-0000-000089F50000}"/>
    <cellStyle name="Финансовый 2 5 21" xfId="62303" xr:uid="{00000000-0005-0000-0000-00008AF50000}"/>
    <cellStyle name="Финансовый 2 5 22" xfId="62304" xr:uid="{00000000-0005-0000-0000-00008BF50000}"/>
    <cellStyle name="Финансовый 2 5 23" xfId="62305" xr:uid="{00000000-0005-0000-0000-00008CF50000}"/>
    <cellStyle name="Финансовый 2 5 24" xfId="62306" xr:uid="{00000000-0005-0000-0000-00008DF50000}"/>
    <cellStyle name="Финансовый 2 5 3" xfId="62307" xr:uid="{00000000-0005-0000-0000-00008EF50000}"/>
    <cellStyle name="Финансовый 2 5 4" xfId="62308" xr:uid="{00000000-0005-0000-0000-00008FF50000}"/>
    <cellStyle name="Финансовый 2 5 5" xfId="62309" xr:uid="{00000000-0005-0000-0000-000090F50000}"/>
    <cellStyle name="Финансовый 2 5 6" xfId="62310" xr:uid="{00000000-0005-0000-0000-000091F50000}"/>
    <cellStyle name="Финансовый 2 5 7" xfId="62311" xr:uid="{00000000-0005-0000-0000-000092F50000}"/>
    <cellStyle name="Финансовый 2 5 8" xfId="62312" xr:uid="{00000000-0005-0000-0000-000093F50000}"/>
    <cellStyle name="Финансовый 2 5 9" xfId="62313" xr:uid="{00000000-0005-0000-0000-000094F50000}"/>
    <cellStyle name="Финансовый 2 50" xfId="62314" xr:uid="{00000000-0005-0000-0000-000095F50000}"/>
    <cellStyle name="Финансовый 2 51" xfId="62315" xr:uid="{00000000-0005-0000-0000-000096F50000}"/>
    <cellStyle name="Финансовый 2 52" xfId="62316" xr:uid="{00000000-0005-0000-0000-000097F50000}"/>
    <cellStyle name="Финансовый 2 53" xfId="62317" xr:uid="{00000000-0005-0000-0000-000098F50000}"/>
    <cellStyle name="Финансовый 2 54" xfId="62318" xr:uid="{00000000-0005-0000-0000-000099F50000}"/>
    <cellStyle name="Финансовый 2 55" xfId="62319" xr:uid="{00000000-0005-0000-0000-00009AF50000}"/>
    <cellStyle name="Финансовый 2 56" xfId="62320" xr:uid="{00000000-0005-0000-0000-00009BF50000}"/>
    <cellStyle name="Финансовый 2 57" xfId="62321" xr:uid="{00000000-0005-0000-0000-00009CF50000}"/>
    <cellStyle name="Финансовый 2 6" xfId="62322" xr:uid="{00000000-0005-0000-0000-00009DF50000}"/>
    <cellStyle name="Финансовый 2 6 2" xfId="62323" xr:uid="{00000000-0005-0000-0000-00009EF50000}"/>
    <cellStyle name="Финансовый 2 6 3" xfId="62324" xr:uid="{00000000-0005-0000-0000-00009FF50000}"/>
    <cellStyle name="Финансовый 2 6 4" xfId="62325" xr:uid="{00000000-0005-0000-0000-0000A0F50000}"/>
    <cellStyle name="Финансовый 2 6 5" xfId="62326" xr:uid="{00000000-0005-0000-0000-0000A1F50000}"/>
    <cellStyle name="Финансовый 2 6 6" xfId="62327" xr:uid="{00000000-0005-0000-0000-0000A2F50000}"/>
    <cellStyle name="Финансовый 2 6 7" xfId="62328" xr:uid="{00000000-0005-0000-0000-0000A3F50000}"/>
    <cellStyle name="Финансовый 2 6 8" xfId="62329" xr:uid="{00000000-0005-0000-0000-0000A4F50000}"/>
    <cellStyle name="Финансовый 2 6 9" xfId="62330" xr:uid="{00000000-0005-0000-0000-0000A5F50000}"/>
    <cellStyle name="Финансовый 2 7" xfId="62331" xr:uid="{00000000-0005-0000-0000-0000A6F50000}"/>
    <cellStyle name="Финансовый 2 7 2" xfId="62332" xr:uid="{00000000-0005-0000-0000-0000A7F50000}"/>
    <cellStyle name="Финансовый 2 7 3" xfId="62333" xr:uid="{00000000-0005-0000-0000-0000A8F50000}"/>
    <cellStyle name="Финансовый 2 7 4" xfId="62334" xr:uid="{00000000-0005-0000-0000-0000A9F50000}"/>
    <cellStyle name="Финансовый 2 7 5" xfId="62335" xr:uid="{00000000-0005-0000-0000-0000AAF50000}"/>
    <cellStyle name="Финансовый 2 7 6" xfId="62336" xr:uid="{00000000-0005-0000-0000-0000ABF50000}"/>
    <cellStyle name="Финансовый 2 7 7" xfId="62337" xr:uid="{00000000-0005-0000-0000-0000ACF50000}"/>
    <cellStyle name="Финансовый 2 7 8" xfId="62338" xr:uid="{00000000-0005-0000-0000-0000ADF50000}"/>
    <cellStyle name="Финансовый 2 7 9" xfId="62339" xr:uid="{00000000-0005-0000-0000-0000AEF50000}"/>
    <cellStyle name="Финансовый 2 8" xfId="62340" xr:uid="{00000000-0005-0000-0000-0000AFF50000}"/>
    <cellStyle name="Финансовый 2 8 2" xfId="62341" xr:uid="{00000000-0005-0000-0000-0000B0F50000}"/>
    <cellStyle name="Финансовый 2 8 3" xfId="62342" xr:uid="{00000000-0005-0000-0000-0000B1F50000}"/>
    <cellStyle name="Финансовый 2 8 4" xfId="62343" xr:uid="{00000000-0005-0000-0000-0000B2F50000}"/>
    <cellStyle name="Финансовый 2 8 5" xfId="62344" xr:uid="{00000000-0005-0000-0000-0000B3F50000}"/>
    <cellStyle name="Финансовый 2 8 6" xfId="62345" xr:uid="{00000000-0005-0000-0000-0000B4F50000}"/>
    <cellStyle name="Финансовый 2 8 7" xfId="62346" xr:uid="{00000000-0005-0000-0000-0000B5F50000}"/>
    <cellStyle name="Финансовый 2 8 8" xfId="62347" xr:uid="{00000000-0005-0000-0000-0000B6F50000}"/>
    <cellStyle name="Финансовый 2 8 9" xfId="62348" xr:uid="{00000000-0005-0000-0000-0000B7F50000}"/>
    <cellStyle name="Финансовый 2 9" xfId="62349" xr:uid="{00000000-0005-0000-0000-0000B8F50000}"/>
    <cellStyle name="Финансовый 2 9 2" xfId="62350" xr:uid="{00000000-0005-0000-0000-0000B9F50000}"/>
    <cellStyle name="Финансовый 2 9 3" xfId="62351" xr:uid="{00000000-0005-0000-0000-0000BAF50000}"/>
    <cellStyle name="Финансовый 2 9 4" xfId="62352" xr:uid="{00000000-0005-0000-0000-0000BBF50000}"/>
    <cellStyle name="Финансовый 2 9 5" xfId="62353" xr:uid="{00000000-0005-0000-0000-0000BCF50000}"/>
    <cellStyle name="Финансовый 2 9 6" xfId="62354" xr:uid="{00000000-0005-0000-0000-0000BDF50000}"/>
    <cellStyle name="Финансовый 2 9 7" xfId="62355" xr:uid="{00000000-0005-0000-0000-0000BEF50000}"/>
    <cellStyle name="Финансовый 2 9 8" xfId="62356" xr:uid="{00000000-0005-0000-0000-0000BFF50000}"/>
    <cellStyle name="Финансовый 2 9 9" xfId="62357" xr:uid="{00000000-0005-0000-0000-0000C0F50000}"/>
    <cellStyle name="Финансовый 2_2014БП" xfId="28810" xr:uid="{00000000-0005-0000-0000-0000C1F50000}"/>
    <cellStyle name="Финансовый 20" xfId="28811" xr:uid="{00000000-0005-0000-0000-0000C2F50000}"/>
    <cellStyle name="Финансовый 21" xfId="62358" xr:uid="{00000000-0005-0000-0000-0000C3F50000}"/>
    <cellStyle name="Финансовый 22" xfId="62359" xr:uid="{00000000-0005-0000-0000-0000C4F50000}"/>
    <cellStyle name="Финансовый 23" xfId="62360" xr:uid="{00000000-0005-0000-0000-0000C5F50000}"/>
    <cellStyle name="Финансовый 24" xfId="62361" xr:uid="{00000000-0005-0000-0000-0000C6F50000}"/>
    <cellStyle name="Финансовый 25" xfId="62362" xr:uid="{00000000-0005-0000-0000-0000C7F50000}"/>
    <cellStyle name="Финансовый 26" xfId="62363" xr:uid="{00000000-0005-0000-0000-0000C8F50000}"/>
    <cellStyle name="Финансовый 27" xfId="62364" xr:uid="{00000000-0005-0000-0000-0000C9F50000}"/>
    <cellStyle name="Финансовый 28" xfId="62365" xr:uid="{00000000-0005-0000-0000-0000CAF50000}"/>
    <cellStyle name="Финансовый 29" xfId="62366" xr:uid="{00000000-0005-0000-0000-0000CBF50000}"/>
    <cellStyle name="Финансовый 3" xfId="28812" xr:uid="{00000000-0005-0000-0000-0000CCF50000}"/>
    <cellStyle name="Финансовый 3 10" xfId="62367" xr:uid="{00000000-0005-0000-0000-0000CDF50000}"/>
    <cellStyle name="Финансовый 3 11" xfId="62368" xr:uid="{00000000-0005-0000-0000-0000CEF50000}"/>
    <cellStyle name="Финансовый 3 12" xfId="62369" xr:uid="{00000000-0005-0000-0000-0000CFF50000}"/>
    <cellStyle name="Финансовый 3 13" xfId="62370" xr:uid="{00000000-0005-0000-0000-0000D0F50000}"/>
    <cellStyle name="Финансовый 3 14" xfId="62371" xr:uid="{00000000-0005-0000-0000-0000D1F50000}"/>
    <cellStyle name="Финансовый 3 15" xfId="62372" xr:uid="{00000000-0005-0000-0000-0000D2F50000}"/>
    <cellStyle name="Финансовый 3 16" xfId="62373" xr:uid="{00000000-0005-0000-0000-0000D3F50000}"/>
    <cellStyle name="Финансовый 3 17" xfId="62374" xr:uid="{00000000-0005-0000-0000-0000D4F50000}"/>
    <cellStyle name="Финансовый 3 18" xfId="62375" xr:uid="{00000000-0005-0000-0000-0000D5F50000}"/>
    <cellStyle name="Финансовый 3 19" xfId="62376" xr:uid="{00000000-0005-0000-0000-0000D6F50000}"/>
    <cellStyle name="Финансовый 3 2" xfId="28813" xr:uid="{00000000-0005-0000-0000-0000D7F50000}"/>
    <cellStyle name="Финансовый 3 2 2" xfId="28814" xr:uid="{00000000-0005-0000-0000-0000D8F50000}"/>
    <cellStyle name="Финансовый 3 2 2 2" xfId="28815" xr:uid="{00000000-0005-0000-0000-0000D9F50000}"/>
    <cellStyle name="Финансовый 3 2 3" xfId="28816" xr:uid="{00000000-0005-0000-0000-0000DAF50000}"/>
    <cellStyle name="Финансовый 3 2 4" xfId="62377" xr:uid="{00000000-0005-0000-0000-0000DBF50000}"/>
    <cellStyle name="Финансовый 3 20" xfId="62378" xr:uid="{00000000-0005-0000-0000-0000DCF50000}"/>
    <cellStyle name="Финансовый 3 21" xfId="62379" xr:uid="{00000000-0005-0000-0000-0000DDF50000}"/>
    <cellStyle name="Финансовый 3 22" xfId="62380" xr:uid="{00000000-0005-0000-0000-0000DEF50000}"/>
    <cellStyle name="Финансовый 3 23" xfId="62381" xr:uid="{00000000-0005-0000-0000-0000DFF50000}"/>
    <cellStyle name="Финансовый 3 24" xfId="62382" xr:uid="{00000000-0005-0000-0000-0000E0F50000}"/>
    <cellStyle name="Финансовый 3 25" xfId="62383" xr:uid="{00000000-0005-0000-0000-0000E1F50000}"/>
    <cellStyle name="Финансовый 3 26" xfId="62384" xr:uid="{00000000-0005-0000-0000-0000E2F50000}"/>
    <cellStyle name="Финансовый 3 26 10" xfId="62385" xr:uid="{00000000-0005-0000-0000-0000E3F50000}"/>
    <cellStyle name="Финансовый 3 26 11" xfId="62386" xr:uid="{00000000-0005-0000-0000-0000E4F50000}"/>
    <cellStyle name="Финансовый 3 26 12" xfId="62387" xr:uid="{00000000-0005-0000-0000-0000E5F50000}"/>
    <cellStyle name="Финансовый 3 26 13" xfId="62388" xr:uid="{00000000-0005-0000-0000-0000E6F50000}"/>
    <cellStyle name="Финансовый 3 26 14" xfId="62389" xr:uid="{00000000-0005-0000-0000-0000E7F50000}"/>
    <cellStyle name="Финансовый 3 26 15" xfId="62390" xr:uid="{00000000-0005-0000-0000-0000E8F50000}"/>
    <cellStyle name="Финансовый 3 26 16" xfId="62391" xr:uid="{00000000-0005-0000-0000-0000E9F50000}"/>
    <cellStyle name="Финансовый 3 26 2" xfId="62392" xr:uid="{00000000-0005-0000-0000-0000EAF50000}"/>
    <cellStyle name="Финансовый 3 26 3" xfId="62393" xr:uid="{00000000-0005-0000-0000-0000EBF50000}"/>
    <cellStyle name="Финансовый 3 26 4" xfId="62394" xr:uid="{00000000-0005-0000-0000-0000ECF50000}"/>
    <cellStyle name="Финансовый 3 26 5" xfId="62395" xr:uid="{00000000-0005-0000-0000-0000EDF50000}"/>
    <cellStyle name="Финансовый 3 26 6" xfId="62396" xr:uid="{00000000-0005-0000-0000-0000EEF50000}"/>
    <cellStyle name="Финансовый 3 26 7" xfId="62397" xr:uid="{00000000-0005-0000-0000-0000EFF50000}"/>
    <cellStyle name="Финансовый 3 26 8" xfId="62398" xr:uid="{00000000-0005-0000-0000-0000F0F50000}"/>
    <cellStyle name="Финансовый 3 26 9" xfId="62399" xr:uid="{00000000-0005-0000-0000-0000F1F50000}"/>
    <cellStyle name="Финансовый 3 27" xfId="62400" xr:uid="{00000000-0005-0000-0000-0000F2F50000}"/>
    <cellStyle name="Финансовый 3 28" xfId="62401" xr:uid="{00000000-0005-0000-0000-0000F3F50000}"/>
    <cellStyle name="Финансовый 3 29" xfId="62402" xr:uid="{00000000-0005-0000-0000-0000F4F50000}"/>
    <cellStyle name="Финансовый 3 3" xfId="28817" xr:uid="{00000000-0005-0000-0000-0000F5F50000}"/>
    <cellStyle name="Финансовый 3 3 2" xfId="28818" xr:uid="{00000000-0005-0000-0000-0000F6F50000}"/>
    <cellStyle name="Финансовый 3 3 3" xfId="62403" xr:uid="{00000000-0005-0000-0000-0000F7F50000}"/>
    <cellStyle name="Финансовый 3 30" xfId="62404" xr:uid="{00000000-0005-0000-0000-0000F8F50000}"/>
    <cellStyle name="Финансовый 3 31" xfId="62405" xr:uid="{00000000-0005-0000-0000-0000F9F50000}"/>
    <cellStyle name="Финансовый 3 32" xfId="62406" xr:uid="{00000000-0005-0000-0000-0000FAF50000}"/>
    <cellStyle name="Финансовый 3 33" xfId="62407" xr:uid="{00000000-0005-0000-0000-0000FBF50000}"/>
    <cellStyle name="Финансовый 3 34" xfId="62408" xr:uid="{00000000-0005-0000-0000-0000FCF50000}"/>
    <cellStyle name="Финансовый 3 35" xfId="62409" xr:uid="{00000000-0005-0000-0000-0000FDF50000}"/>
    <cellStyle name="Финансовый 3 36" xfId="62410" xr:uid="{00000000-0005-0000-0000-0000FEF50000}"/>
    <cellStyle name="Финансовый 3 37" xfId="62411" xr:uid="{00000000-0005-0000-0000-0000FFF50000}"/>
    <cellStyle name="Финансовый 3 38" xfId="62412" xr:uid="{00000000-0005-0000-0000-000000F60000}"/>
    <cellStyle name="Финансовый 3 39" xfId="62621" xr:uid="{00000000-0005-0000-0000-000001F60000}"/>
    <cellStyle name="Финансовый 3 4" xfId="28819" xr:uid="{00000000-0005-0000-0000-000002F60000}"/>
    <cellStyle name="Финансовый 3 5" xfId="28820" xr:uid="{00000000-0005-0000-0000-000003F60000}"/>
    <cellStyle name="Финансовый 3 6" xfId="62413" xr:uid="{00000000-0005-0000-0000-000004F60000}"/>
    <cellStyle name="Финансовый 3 7" xfId="62414" xr:uid="{00000000-0005-0000-0000-000005F60000}"/>
    <cellStyle name="Финансовый 3 8" xfId="62415" xr:uid="{00000000-0005-0000-0000-000006F60000}"/>
    <cellStyle name="Финансовый 3 9" xfId="62416" xr:uid="{00000000-0005-0000-0000-000007F60000}"/>
    <cellStyle name="Финансовый 3_2014БП" xfId="28821" xr:uid="{00000000-0005-0000-0000-000008F60000}"/>
    <cellStyle name="Финансовый 30" xfId="62417" xr:uid="{00000000-0005-0000-0000-000009F60000}"/>
    <cellStyle name="Финансовый 31" xfId="63437" xr:uid="{00000000-0005-0000-0000-00000AF60000}"/>
    <cellStyle name="Финансовый 4" xfId="28822" xr:uid="{00000000-0005-0000-0000-00000BF60000}"/>
    <cellStyle name="Финансовый 4 10" xfId="62418" xr:uid="{00000000-0005-0000-0000-00000CF60000}"/>
    <cellStyle name="Финансовый 4 11" xfId="62419" xr:uid="{00000000-0005-0000-0000-00000DF60000}"/>
    <cellStyle name="Финансовый 4 12" xfId="62420" xr:uid="{00000000-0005-0000-0000-00000EF60000}"/>
    <cellStyle name="Финансовый 4 13" xfId="62421" xr:uid="{00000000-0005-0000-0000-00000FF60000}"/>
    <cellStyle name="Финансовый 4 14" xfId="62422" xr:uid="{00000000-0005-0000-0000-000010F60000}"/>
    <cellStyle name="Финансовый 4 15" xfId="62423" xr:uid="{00000000-0005-0000-0000-000011F60000}"/>
    <cellStyle name="Финансовый 4 2" xfId="28823" xr:uid="{00000000-0005-0000-0000-000012F60000}"/>
    <cellStyle name="Финансовый 4 2 10" xfId="62424" xr:uid="{00000000-0005-0000-0000-000013F60000}"/>
    <cellStyle name="Финансовый 4 2 11" xfId="62425" xr:uid="{00000000-0005-0000-0000-000014F60000}"/>
    <cellStyle name="Финансовый 4 2 12" xfId="62426" xr:uid="{00000000-0005-0000-0000-000015F60000}"/>
    <cellStyle name="Финансовый 4 2 13" xfId="62427" xr:uid="{00000000-0005-0000-0000-000016F60000}"/>
    <cellStyle name="Финансовый 4 2 14" xfId="62428" xr:uid="{00000000-0005-0000-0000-000017F60000}"/>
    <cellStyle name="Финансовый 4 2 2" xfId="28824" xr:uid="{00000000-0005-0000-0000-000018F60000}"/>
    <cellStyle name="Финансовый 4 2 2 2" xfId="62429" xr:uid="{00000000-0005-0000-0000-000019F60000}"/>
    <cellStyle name="Финансовый 4 2 3" xfId="62430" xr:uid="{00000000-0005-0000-0000-00001AF60000}"/>
    <cellStyle name="Финансовый 4 2 4" xfId="62431" xr:uid="{00000000-0005-0000-0000-00001BF60000}"/>
    <cellStyle name="Финансовый 4 2 5" xfId="62432" xr:uid="{00000000-0005-0000-0000-00001CF60000}"/>
    <cellStyle name="Финансовый 4 2 6" xfId="62433" xr:uid="{00000000-0005-0000-0000-00001DF60000}"/>
    <cellStyle name="Финансовый 4 2 7" xfId="62434" xr:uid="{00000000-0005-0000-0000-00001EF60000}"/>
    <cellStyle name="Финансовый 4 2 8" xfId="62435" xr:uid="{00000000-0005-0000-0000-00001FF60000}"/>
    <cellStyle name="Финансовый 4 2 9" xfId="62436" xr:uid="{00000000-0005-0000-0000-000020F60000}"/>
    <cellStyle name="Финансовый 4 3" xfId="28825" xr:uid="{00000000-0005-0000-0000-000021F60000}"/>
    <cellStyle name="Финансовый 4 3 2" xfId="62437" xr:uid="{00000000-0005-0000-0000-000022F60000}"/>
    <cellStyle name="Финансовый 4 3 2 2" xfId="62438" xr:uid="{00000000-0005-0000-0000-000023F60000}"/>
    <cellStyle name="Финансовый 4 3 3" xfId="62439" xr:uid="{00000000-0005-0000-0000-000024F60000}"/>
    <cellStyle name="Финансовый 4 4" xfId="62440" xr:uid="{00000000-0005-0000-0000-000025F60000}"/>
    <cellStyle name="Финансовый 4 4 2" xfId="62441" xr:uid="{00000000-0005-0000-0000-000026F60000}"/>
    <cellStyle name="Финансовый 4 4 2 2" xfId="62442" xr:uid="{00000000-0005-0000-0000-000027F60000}"/>
    <cellStyle name="Финансовый 4 4 3" xfId="62443" xr:uid="{00000000-0005-0000-0000-000028F60000}"/>
    <cellStyle name="Финансовый 4 5" xfId="62444" xr:uid="{00000000-0005-0000-0000-000029F60000}"/>
    <cellStyle name="Финансовый 4 5 2" xfId="62445" xr:uid="{00000000-0005-0000-0000-00002AF60000}"/>
    <cellStyle name="Финансовый 4 5 2 2" xfId="62446" xr:uid="{00000000-0005-0000-0000-00002BF60000}"/>
    <cellStyle name="Финансовый 4 5 3" xfId="62447" xr:uid="{00000000-0005-0000-0000-00002CF60000}"/>
    <cellStyle name="Финансовый 4 6" xfId="62448" xr:uid="{00000000-0005-0000-0000-00002DF60000}"/>
    <cellStyle name="Финансовый 4 6 2" xfId="62449" xr:uid="{00000000-0005-0000-0000-00002EF60000}"/>
    <cellStyle name="Финансовый 4 6 2 2" xfId="62450" xr:uid="{00000000-0005-0000-0000-00002FF60000}"/>
    <cellStyle name="Финансовый 4 6 3" xfId="62451" xr:uid="{00000000-0005-0000-0000-000030F60000}"/>
    <cellStyle name="Финансовый 4 7" xfId="62452" xr:uid="{00000000-0005-0000-0000-000031F60000}"/>
    <cellStyle name="Финансовый 4 8" xfId="62453" xr:uid="{00000000-0005-0000-0000-000032F60000}"/>
    <cellStyle name="Финансовый 4 9" xfId="62454" xr:uid="{00000000-0005-0000-0000-000033F60000}"/>
    <cellStyle name="Финансовый 5" xfId="28826" xr:uid="{00000000-0005-0000-0000-000034F60000}"/>
    <cellStyle name="Финансовый 5 2" xfId="28827" xr:uid="{00000000-0005-0000-0000-000035F60000}"/>
    <cellStyle name="Финансовый 5 3" xfId="28828" xr:uid="{00000000-0005-0000-0000-000036F60000}"/>
    <cellStyle name="Финансовый 5 4" xfId="62455" xr:uid="{00000000-0005-0000-0000-000037F60000}"/>
    <cellStyle name="Финансовый 5 5" xfId="63421" xr:uid="{00000000-0005-0000-0000-000038F60000}"/>
    <cellStyle name="Финансовый 5_2014БП" xfId="28829" xr:uid="{00000000-0005-0000-0000-000039F60000}"/>
    <cellStyle name="Финансовый 6" xfId="28830" xr:uid="{00000000-0005-0000-0000-00003AF60000}"/>
    <cellStyle name="Финансовый 6 2" xfId="28831" xr:uid="{00000000-0005-0000-0000-00003BF60000}"/>
    <cellStyle name="Финансовый 6 2 2" xfId="63422" xr:uid="{00000000-0005-0000-0000-00003CF60000}"/>
    <cellStyle name="Финансовый 6 2 3" xfId="63423" xr:uid="{00000000-0005-0000-0000-00003DF60000}"/>
    <cellStyle name="Финансовый 6 3" xfId="63424" xr:uid="{00000000-0005-0000-0000-00003EF60000}"/>
    <cellStyle name="Финансовый 6 4" xfId="63425" xr:uid="{00000000-0005-0000-0000-00003FF60000}"/>
    <cellStyle name="Финансовый 7" xfId="28832" xr:uid="{00000000-0005-0000-0000-000040F60000}"/>
    <cellStyle name="Финансовый 7 2" xfId="28833" xr:uid="{00000000-0005-0000-0000-000041F60000}"/>
    <cellStyle name="Финансовый 7 2 2" xfId="63426" xr:uid="{00000000-0005-0000-0000-000042F60000}"/>
    <cellStyle name="Финансовый 7 2 3" xfId="63427" xr:uid="{00000000-0005-0000-0000-000043F60000}"/>
    <cellStyle name="Финансовый 8" xfId="28834" xr:uid="{00000000-0005-0000-0000-000044F60000}"/>
    <cellStyle name="Финансовый 8 2" xfId="63428" xr:uid="{00000000-0005-0000-0000-000045F60000}"/>
    <cellStyle name="Финансовый 8 3" xfId="63429" xr:uid="{00000000-0005-0000-0000-000046F60000}"/>
    <cellStyle name="Финансовый 9" xfId="28835" xr:uid="{00000000-0005-0000-0000-000047F60000}"/>
    <cellStyle name="Финансовый 9 2" xfId="63430" xr:uid="{00000000-0005-0000-0000-000048F60000}"/>
    <cellStyle name="Финансовый 9 3" xfId="63431" xr:uid="{00000000-0005-0000-0000-000049F60000}"/>
    <cellStyle name="Хороший 10" xfId="62456" xr:uid="{00000000-0005-0000-0000-00004AF60000}"/>
    <cellStyle name="Хороший 10 2" xfId="62457" xr:uid="{00000000-0005-0000-0000-00004BF60000}"/>
    <cellStyle name="Хороший 10 2 2" xfId="62458" xr:uid="{00000000-0005-0000-0000-00004CF60000}"/>
    <cellStyle name="Хороший 10 2 3" xfId="62459" xr:uid="{00000000-0005-0000-0000-00004DF60000}"/>
    <cellStyle name="Хороший 11" xfId="62460" xr:uid="{00000000-0005-0000-0000-00004EF60000}"/>
    <cellStyle name="Хороший 11 2" xfId="62461" xr:uid="{00000000-0005-0000-0000-00004FF60000}"/>
    <cellStyle name="Хороший 11 2 2" xfId="62462" xr:uid="{00000000-0005-0000-0000-000050F60000}"/>
    <cellStyle name="Хороший 11 2 3" xfId="62463" xr:uid="{00000000-0005-0000-0000-000051F60000}"/>
    <cellStyle name="Хороший 12" xfId="62464" xr:uid="{00000000-0005-0000-0000-000052F60000}"/>
    <cellStyle name="Хороший 12 2" xfId="62465" xr:uid="{00000000-0005-0000-0000-000053F60000}"/>
    <cellStyle name="Хороший 12 2 2" xfId="62466" xr:uid="{00000000-0005-0000-0000-000054F60000}"/>
    <cellStyle name="Хороший 12 2 3" xfId="62467" xr:uid="{00000000-0005-0000-0000-000055F60000}"/>
    <cellStyle name="Хороший 13" xfId="62468" xr:uid="{00000000-0005-0000-0000-000056F60000}"/>
    <cellStyle name="Хороший 13 2" xfId="62469" xr:uid="{00000000-0005-0000-0000-000057F60000}"/>
    <cellStyle name="Хороший 13 2 2" xfId="62470" xr:uid="{00000000-0005-0000-0000-000058F60000}"/>
    <cellStyle name="Хороший 13 2 3" xfId="62471" xr:uid="{00000000-0005-0000-0000-000059F60000}"/>
    <cellStyle name="Хороший 14" xfId="62472" xr:uid="{00000000-0005-0000-0000-00005AF60000}"/>
    <cellStyle name="Хороший 14 2" xfId="62473" xr:uid="{00000000-0005-0000-0000-00005BF60000}"/>
    <cellStyle name="Хороший 14 2 2" xfId="62474" xr:uid="{00000000-0005-0000-0000-00005CF60000}"/>
    <cellStyle name="Хороший 14 2 3" xfId="62475" xr:uid="{00000000-0005-0000-0000-00005DF60000}"/>
    <cellStyle name="Хороший 15" xfId="62476" xr:uid="{00000000-0005-0000-0000-00005EF60000}"/>
    <cellStyle name="Хороший 15 2" xfId="62477" xr:uid="{00000000-0005-0000-0000-00005FF60000}"/>
    <cellStyle name="Хороший 15 2 2" xfId="62478" xr:uid="{00000000-0005-0000-0000-000060F60000}"/>
    <cellStyle name="Хороший 15 2 3" xfId="62479" xr:uid="{00000000-0005-0000-0000-000061F60000}"/>
    <cellStyle name="Хороший 16" xfId="62480" xr:uid="{00000000-0005-0000-0000-000062F60000}"/>
    <cellStyle name="Хороший 16 2" xfId="62481" xr:uid="{00000000-0005-0000-0000-000063F60000}"/>
    <cellStyle name="Хороший 16 2 2" xfId="62482" xr:uid="{00000000-0005-0000-0000-000064F60000}"/>
    <cellStyle name="Хороший 16 2 3" xfId="62483" xr:uid="{00000000-0005-0000-0000-000065F60000}"/>
    <cellStyle name="Хороший 17" xfId="62484" xr:uid="{00000000-0005-0000-0000-000066F60000}"/>
    <cellStyle name="Хороший 17 2" xfId="62485" xr:uid="{00000000-0005-0000-0000-000067F60000}"/>
    <cellStyle name="Хороший 17 2 2" xfId="62486" xr:uid="{00000000-0005-0000-0000-000068F60000}"/>
    <cellStyle name="Хороший 17 2 3" xfId="62487" xr:uid="{00000000-0005-0000-0000-000069F60000}"/>
    <cellStyle name="Хороший 18" xfId="62488" xr:uid="{00000000-0005-0000-0000-00006AF60000}"/>
    <cellStyle name="Хороший 18 2" xfId="62489" xr:uid="{00000000-0005-0000-0000-00006BF60000}"/>
    <cellStyle name="Хороший 18 2 2" xfId="62490" xr:uid="{00000000-0005-0000-0000-00006CF60000}"/>
    <cellStyle name="Хороший 18 2 3" xfId="62491" xr:uid="{00000000-0005-0000-0000-00006DF60000}"/>
    <cellStyle name="Хороший 19" xfId="62492" xr:uid="{00000000-0005-0000-0000-00006EF60000}"/>
    <cellStyle name="Хороший 19 2" xfId="62493" xr:uid="{00000000-0005-0000-0000-00006FF60000}"/>
    <cellStyle name="Хороший 19 2 2" xfId="62494" xr:uid="{00000000-0005-0000-0000-000070F60000}"/>
    <cellStyle name="Хороший 19 2 3" xfId="62495" xr:uid="{00000000-0005-0000-0000-000071F60000}"/>
    <cellStyle name="Хороший 2" xfId="28836" xr:uid="{00000000-0005-0000-0000-000072F60000}"/>
    <cellStyle name="Хороший 2 2" xfId="28837" xr:uid="{00000000-0005-0000-0000-000073F60000}"/>
    <cellStyle name="Хороший 2 2 2" xfId="62496" xr:uid="{00000000-0005-0000-0000-000074F60000}"/>
    <cellStyle name="Хороший 2 2 3" xfId="62497" xr:uid="{00000000-0005-0000-0000-000075F60000}"/>
    <cellStyle name="Хороший 2 3" xfId="28838" xr:uid="{00000000-0005-0000-0000-000076F60000}"/>
    <cellStyle name="Хороший 2 4" xfId="62498" xr:uid="{00000000-0005-0000-0000-000077F60000}"/>
    <cellStyle name="Хороший 2_2014БП" xfId="28839" xr:uid="{00000000-0005-0000-0000-000078F60000}"/>
    <cellStyle name="Хороший 20" xfId="62499" xr:uid="{00000000-0005-0000-0000-000079F60000}"/>
    <cellStyle name="Хороший 20 2" xfId="62500" xr:uid="{00000000-0005-0000-0000-00007AF60000}"/>
    <cellStyle name="Хороший 20 2 2" xfId="62501" xr:uid="{00000000-0005-0000-0000-00007BF60000}"/>
    <cellStyle name="Хороший 20 2 3" xfId="62502" xr:uid="{00000000-0005-0000-0000-00007CF60000}"/>
    <cellStyle name="Хороший 21" xfId="62503" xr:uid="{00000000-0005-0000-0000-00007DF60000}"/>
    <cellStyle name="Хороший 21 2" xfId="62504" xr:uid="{00000000-0005-0000-0000-00007EF60000}"/>
    <cellStyle name="Хороший 21 2 2" xfId="62505" xr:uid="{00000000-0005-0000-0000-00007FF60000}"/>
    <cellStyle name="Хороший 21 2 3" xfId="62506" xr:uid="{00000000-0005-0000-0000-000080F60000}"/>
    <cellStyle name="Хороший 22" xfId="62507" xr:uid="{00000000-0005-0000-0000-000081F60000}"/>
    <cellStyle name="Хороший 22 2" xfId="62508" xr:uid="{00000000-0005-0000-0000-000082F60000}"/>
    <cellStyle name="Хороший 22 2 2" xfId="62509" xr:uid="{00000000-0005-0000-0000-000083F60000}"/>
    <cellStyle name="Хороший 22 2 3" xfId="62510" xr:uid="{00000000-0005-0000-0000-000084F60000}"/>
    <cellStyle name="Хороший 23" xfId="62511" xr:uid="{00000000-0005-0000-0000-000085F60000}"/>
    <cellStyle name="Хороший 23 2" xfId="62512" xr:uid="{00000000-0005-0000-0000-000086F60000}"/>
    <cellStyle name="Хороший 23 2 2" xfId="62513" xr:uid="{00000000-0005-0000-0000-000087F60000}"/>
    <cellStyle name="Хороший 23 2 2 2" xfId="62514" xr:uid="{00000000-0005-0000-0000-000088F60000}"/>
    <cellStyle name="Хороший 23 2 2 3" xfId="62515" xr:uid="{00000000-0005-0000-0000-000089F60000}"/>
    <cellStyle name="Хороший 23 3" xfId="62516" xr:uid="{00000000-0005-0000-0000-00008AF60000}"/>
    <cellStyle name="Хороший 23 3 2" xfId="62517" xr:uid="{00000000-0005-0000-0000-00008BF60000}"/>
    <cellStyle name="Хороший 23 3 3" xfId="62518" xr:uid="{00000000-0005-0000-0000-00008CF60000}"/>
    <cellStyle name="Хороший 24" xfId="62519" xr:uid="{00000000-0005-0000-0000-00008DF60000}"/>
    <cellStyle name="Хороший 24 2" xfId="62520" xr:uid="{00000000-0005-0000-0000-00008EF60000}"/>
    <cellStyle name="Хороший 24 2 2" xfId="62521" xr:uid="{00000000-0005-0000-0000-00008FF60000}"/>
    <cellStyle name="Хороший 24 2 2 2" xfId="62522" xr:uid="{00000000-0005-0000-0000-000090F60000}"/>
    <cellStyle name="Хороший 24 2 2 3" xfId="62523" xr:uid="{00000000-0005-0000-0000-000091F60000}"/>
    <cellStyle name="Хороший 24 3" xfId="62524" xr:uid="{00000000-0005-0000-0000-000092F60000}"/>
    <cellStyle name="Хороший 24 3 2" xfId="62525" xr:uid="{00000000-0005-0000-0000-000093F60000}"/>
    <cellStyle name="Хороший 24 3 3" xfId="62526" xr:uid="{00000000-0005-0000-0000-000094F60000}"/>
    <cellStyle name="Хороший 25" xfId="62527" xr:uid="{00000000-0005-0000-0000-000095F60000}"/>
    <cellStyle name="Хороший 25 2" xfId="62528" xr:uid="{00000000-0005-0000-0000-000096F60000}"/>
    <cellStyle name="Хороший 25 2 2" xfId="62529" xr:uid="{00000000-0005-0000-0000-000097F60000}"/>
    <cellStyle name="Хороший 25 2 3" xfId="62530" xr:uid="{00000000-0005-0000-0000-000098F60000}"/>
    <cellStyle name="Хороший 26" xfId="62531" xr:uid="{00000000-0005-0000-0000-000099F60000}"/>
    <cellStyle name="Хороший 26 2" xfId="62532" xr:uid="{00000000-0005-0000-0000-00009AF60000}"/>
    <cellStyle name="Хороший 26 2 2" xfId="62533" xr:uid="{00000000-0005-0000-0000-00009BF60000}"/>
    <cellStyle name="Хороший 26 2 3" xfId="62534" xr:uid="{00000000-0005-0000-0000-00009CF60000}"/>
    <cellStyle name="Хороший 27" xfId="62535" xr:uid="{00000000-0005-0000-0000-00009DF60000}"/>
    <cellStyle name="Хороший 27 2" xfId="62536" xr:uid="{00000000-0005-0000-0000-00009EF60000}"/>
    <cellStyle name="Хороший 27 2 2" xfId="62537" xr:uid="{00000000-0005-0000-0000-00009FF60000}"/>
    <cellStyle name="Хороший 27 2 3" xfId="62538" xr:uid="{00000000-0005-0000-0000-0000A0F60000}"/>
    <cellStyle name="Хороший 3" xfId="28840" xr:uid="{00000000-0005-0000-0000-0000A1F60000}"/>
    <cellStyle name="Хороший 3 2" xfId="62539" xr:uid="{00000000-0005-0000-0000-0000A2F60000}"/>
    <cellStyle name="Хороший 3 2 2" xfId="62540" xr:uid="{00000000-0005-0000-0000-0000A3F60000}"/>
    <cellStyle name="Хороший 3 2 3" xfId="62541" xr:uid="{00000000-0005-0000-0000-0000A4F60000}"/>
    <cellStyle name="Хороший 4" xfId="28841" xr:uid="{00000000-0005-0000-0000-0000A5F60000}"/>
    <cellStyle name="Хороший 4 2" xfId="62542" xr:uid="{00000000-0005-0000-0000-0000A6F60000}"/>
    <cellStyle name="Хороший 4 2 2" xfId="62543" xr:uid="{00000000-0005-0000-0000-0000A7F60000}"/>
    <cellStyle name="Хороший 4 2 3" xfId="62544" xr:uid="{00000000-0005-0000-0000-0000A8F60000}"/>
    <cellStyle name="Хороший 5" xfId="28842" xr:uid="{00000000-0005-0000-0000-0000A9F60000}"/>
    <cellStyle name="Хороший 5 2" xfId="62545" xr:uid="{00000000-0005-0000-0000-0000AAF60000}"/>
    <cellStyle name="Хороший 5 2 2" xfId="62546" xr:uid="{00000000-0005-0000-0000-0000ABF60000}"/>
    <cellStyle name="Хороший 5 2 3" xfId="62547" xr:uid="{00000000-0005-0000-0000-0000ACF60000}"/>
    <cellStyle name="Хороший 6" xfId="28843" xr:uid="{00000000-0005-0000-0000-0000ADF60000}"/>
    <cellStyle name="Хороший 6 2" xfId="62548" xr:uid="{00000000-0005-0000-0000-0000AEF60000}"/>
    <cellStyle name="Хороший 6 2 2" xfId="62549" xr:uid="{00000000-0005-0000-0000-0000AFF60000}"/>
    <cellStyle name="Хороший 6 2 3" xfId="62550" xr:uid="{00000000-0005-0000-0000-0000B0F60000}"/>
    <cellStyle name="Хороший 7" xfId="28844" xr:uid="{00000000-0005-0000-0000-0000B1F60000}"/>
    <cellStyle name="Хороший 7 2" xfId="62551" xr:uid="{00000000-0005-0000-0000-0000B2F60000}"/>
    <cellStyle name="Хороший 7 2 2" xfId="62552" xr:uid="{00000000-0005-0000-0000-0000B3F60000}"/>
    <cellStyle name="Хороший 7 2 3" xfId="62553" xr:uid="{00000000-0005-0000-0000-0000B4F60000}"/>
    <cellStyle name="Хороший 8" xfId="28845" xr:uid="{00000000-0005-0000-0000-0000B5F60000}"/>
    <cellStyle name="Хороший 8 2" xfId="62554" xr:uid="{00000000-0005-0000-0000-0000B6F60000}"/>
    <cellStyle name="Хороший 8 2 2" xfId="62555" xr:uid="{00000000-0005-0000-0000-0000B7F60000}"/>
    <cellStyle name="Хороший 8 2 3" xfId="62556" xr:uid="{00000000-0005-0000-0000-0000B8F60000}"/>
    <cellStyle name="Хороший 9" xfId="28846" xr:uid="{00000000-0005-0000-0000-0000B9F60000}"/>
    <cellStyle name="Хороший 9 2" xfId="62557" xr:uid="{00000000-0005-0000-0000-0000BAF60000}"/>
    <cellStyle name="Хороший 9 2 2" xfId="62558" xr:uid="{00000000-0005-0000-0000-0000BBF60000}"/>
    <cellStyle name="Хороший 9 2 3" xfId="62559" xr:uid="{00000000-0005-0000-0000-0000BCF60000}"/>
    <cellStyle name="Цена" xfId="28847" xr:uid="{00000000-0005-0000-0000-0000BDF60000}"/>
    <cellStyle name="Цена 10" xfId="28848" xr:uid="{00000000-0005-0000-0000-0000BEF60000}"/>
    <cellStyle name="Цена 11" xfId="28849" xr:uid="{00000000-0005-0000-0000-0000BFF60000}"/>
    <cellStyle name="Цена 12" xfId="28850" xr:uid="{00000000-0005-0000-0000-0000C0F60000}"/>
    <cellStyle name="Цена 2" xfId="28851" xr:uid="{00000000-0005-0000-0000-0000C1F60000}"/>
    <cellStyle name="Цена 2 2" xfId="28852" xr:uid="{00000000-0005-0000-0000-0000C2F60000}"/>
    <cellStyle name="Цена 2 2 2" xfId="28853" xr:uid="{00000000-0005-0000-0000-0000C3F60000}"/>
    <cellStyle name="Цена 2 2 3" xfId="28854" xr:uid="{00000000-0005-0000-0000-0000C4F60000}"/>
    <cellStyle name="Цена 2 2 4" xfId="28855" xr:uid="{00000000-0005-0000-0000-0000C5F60000}"/>
    <cellStyle name="Цена 2 2 5" xfId="28856" xr:uid="{00000000-0005-0000-0000-0000C6F60000}"/>
    <cellStyle name="Цена 2 2 6" xfId="28857" xr:uid="{00000000-0005-0000-0000-0000C7F60000}"/>
    <cellStyle name="Цена 2 2_2014БП" xfId="28858" xr:uid="{00000000-0005-0000-0000-0000C8F60000}"/>
    <cellStyle name="Цена 2 3" xfId="28859" xr:uid="{00000000-0005-0000-0000-0000C9F60000}"/>
    <cellStyle name="Цена 2 3 2" xfId="28860" xr:uid="{00000000-0005-0000-0000-0000CAF60000}"/>
    <cellStyle name="Цена 2 4" xfId="28861" xr:uid="{00000000-0005-0000-0000-0000CBF60000}"/>
    <cellStyle name="Цена 2 4 2" xfId="28862" xr:uid="{00000000-0005-0000-0000-0000CCF60000}"/>
    <cellStyle name="Цена 2 5" xfId="28863" xr:uid="{00000000-0005-0000-0000-0000CDF60000}"/>
    <cellStyle name="Цена 2 5 2" xfId="28864" xr:uid="{00000000-0005-0000-0000-0000CEF60000}"/>
    <cellStyle name="Цена 2 6" xfId="28865" xr:uid="{00000000-0005-0000-0000-0000CFF60000}"/>
    <cellStyle name="Цена 2 6 2" xfId="28866" xr:uid="{00000000-0005-0000-0000-0000D0F60000}"/>
    <cellStyle name="Цена 2 7" xfId="28867" xr:uid="{00000000-0005-0000-0000-0000D1F60000}"/>
    <cellStyle name="Цена 2 8" xfId="28868" xr:uid="{00000000-0005-0000-0000-0000D2F60000}"/>
    <cellStyle name="Цена 2 9" xfId="28869" xr:uid="{00000000-0005-0000-0000-0000D3F60000}"/>
    <cellStyle name="Цена 2_2013Прогноз" xfId="28870" xr:uid="{00000000-0005-0000-0000-0000D4F60000}"/>
    <cellStyle name="Цена 3" xfId="28871" xr:uid="{00000000-0005-0000-0000-0000D5F60000}"/>
    <cellStyle name="Цена 3 2" xfId="28872" xr:uid="{00000000-0005-0000-0000-0000D6F60000}"/>
    <cellStyle name="Цена 3 3" xfId="28873" xr:uid="{00000000-0005-0000-0000-0000D7F60000}"/>
    <cellStyle name="Цена 3 4" xfId="28874" xr:uid="{00000000-0005-0000-0000-0000D8F60000}"/>
    <cellStyle name="Цена 3 5" xfId="28875" xr:uid="{00000000-0005-0000-0000-0000D9F60000}"/>
    <cellStyle name="Цена 3 6" xfId="28876" xr:uid="{00000000-0005-0000-0000-0000DAF60000}"/>
    <cellStyle name="Цена 3_2014БП" xfId="28877" xr:uid="{00000000-0005-0000-0000-0000DBF60000}"/>
    <cellStyle name="Цена 4" xfId="28878" xr:uid="{00000000-0005-0000-0000-0000DCF60000}"/>
    <cellStyle name="Цена 5" xfId="28879" xr:uid="{00000000-0005-0000-0000-0000DDF60000}"/>
    <cellStyle name="Цена 6" xfId="28880" xr:uid="{00000000-0005-0000-0000-0000DEF60000}"/>
    <cellStyle name="Цена 7" xfId="28881" xr:uid="{00000000-0005-0000-0000-0000DFF60000}"/>
    <cellStyle name="Цена 8" xfId="28882" xr:uid="{00000000-0005-0000-0000-0000E0F60000}"/>
    <cellStyle name="Цена 9" xfId="28883" xr:uid="{00000000-0005-0000-0000-0000E1F60000}"/>
    <cellStyle name="Цена_2013Прогноз" xfId="28884" xr:uid="{00000000-0005-0000-0000-0000E2F60000}"/>
    <cellStyle name="Числовой" xfId="62560" xr:uid="{00000000-0005-0000-0000-0000E3F60000}"/>
    <cellStyle name="Числовой 10" xfId="62561" xr:uid="{00000000-0005-0000-0000-0000E4F60000}"/>
    <cellStyle name="Числовой 11" xfId="62562" xr:uid="{00000000-0005-0000-0000-0000E5F60000}"/>
    <cellStyle name="Числовой 12" xfId="62563" xr:uid="{00000000-0005-0000-0000-0000E6F60000}"/>
    <cellStyle name="Числовой 13" xfId="62564" xr:uid="{00000000-0005-0000-0000-0000E7F60000}"/>
    <cellStyle name="Числовой 14" xfId="62565" xr:uid="{00000000-0005-0000-0000-0000E8F60000}"/>
    <cellStyle name="Числовой 15" xfId="62566" xr:uid="{00000000-0005-0000-0000-0000E9F60000}"/>
    <cellStyle name="Числовой 16" xfId="62567" xr:uid="{00000000-0005-0000-0000-0000EAF60000}"/>
    <cellStyle name="Числовой 17" xfId="62568" xr:uid="{00000000-0005-0000-0000-0000EBF60000}"/>
    <cellStyle name="Числовой 18" xfId="62569" xr:uid="{00000000-0005-0000-0000-0000ECF60000}"/>
    <cellStyle name="Числовой 19" xfId="62570" xr:uid="{00000000-0005-0000-0000-0000EDF60000}"/>
    <cellStyle name="Числовой 2" xfId="62571" xr:uid="{00000000-0005-0000-0000-0000EEF60000}"/>
    <cellStyle name="Числовой 2 2" xfId="62572" xr:uid="{00000000-0005-0000-0000-0000EFF60000}"/>
    <cellStyle name="Числовой 20" xfId="62573" xr:uid="{00000000-0005-0000-0000-0000F0F60000}"/>
    <cellStyle name="Числовой 21" xfId="62574" xr:uid="{00000000-0005-0000-0000-0000F1F60000}"/>
    <cellStyle name="Числовой 22" xfId="62575" xr:uid="{00000000-0005-0000-0000-0000F2F60000}"/>
    <cellStyle name="Числовой 23" xfId="62576" xr:uid="{00000000-0005-0000-0000-0000F3F60000}"/>
    <cellStyle name="Числовой 24" xfId="62577" xr:uid="{00000000-0005-0000-0000-0000F4F60000}"/>
    <cellStyle name="Числовой 25" xfId="62578" xr:uid="{00000000-0005-0000-0000-0000F5F60000}"/>
    <cellStyle name="Числовой 26" xfId="62579" xr:uid="{00000000-0005-0000-0000-0000F6F60000}"/>
    <cellStyle name="Числовой 27" xfId="62580" xr:uid="{00000000-0005-0000-0000-0000F7F60000}"/>
    <cellStyle name="Числовой 28" xfId="62581" xr:uid="{00000000-0005-0000-0000-0000F8F60000}"/>
    <cellStyle name="Числовой 29" xfId="62582" xr:uid="{00000000-0005-0000-0000-0000F9F60000}"/>
    <cellStyle name="Числовой 3" xfId="62583" xr:uid="{00000000-0005-0000-0000-0000FAF60000}"/>
    <cellStyle name="Числовой 30" xfId="62584" xr:uid="{00000000-0005-0000-0000-0000FBF60000}"/>
    <cellStyle name="Числовой 31" xfId="62585" xr:uid="{00000000-0005-0000-0000-0000FCF60000}"/>
    <cellStyle name="Числовой 32" xfId="62586" xr:uid="{00000000-0005-0000-0000-0000FDF60000}"/>
    <cellStyle name="Числовой 33" xfId="62587" xr:uid="{00000000-0005-0000-0000-0000FEF60000}"/>
    <cellStyle name="Числовой 34" xfId="62588" xr:uid="{00000000-0005-0000-0000-0000FFF60000}"/>
    <cellStyle name="Числовой 35" xfId="62589" xr:uid="{00000000-0005-0000-0000-000000F70000}"/>
    <cellStyle name="Числовой 36" xfId="62590" xr:uid="{00000000-0005-0000-0000-000001F70000}"/>
    <cellStyle name="Числовой 37" xfId="62591" xr:uid="{00000000-0005-0000-0000-000002F70000}"/>
    <cellStyle name="Числовой 38" xfId="62592" xr:uid="{00000000-0005-0000-0000-000003F70000}"/>
    <cellStyle name="Числовой 39" xfId="62593" xr:uid="{00000000-0005-0000-0000-000004F70000}"/>
    <cellStyle name="Числовой 4" xfId="62594" xr:uid="{00000000-0005-0000-0000-000005F70000}"/>
    <cellStyle name="Числовой 40" xfId="62595" xr:uid="{00000000-0005-0000-0000-000006F70000}"/>
    <cellStyle name="Числовой 41" xfId="62596" xr:uid="{00000000-0005-0000-0000-000007F70000}"/>
    <cellStyle name="Числовой 42" xfId="62597" xr:uid="{00000000-0005-0000-0000-000008F70000}"/>
    <cellStyle name="Числовой 43" xfId="62598" xr:uid="{00000000-0005-0000-0000-000009F70000}"/>
    <cellStyle name="Числовой 44" xfId="62599" xr:uid="{00000000-0005-0000-0000-00000AF70000}"/>
    <cellStyle name="Числовой 45" xfId="62600" xr:uid="{00000000-0005-0000-0000-00000BF70000}"/>
    <cellStyle name="Числовой 46" xfId="62601" xr:uid="{00000000-0005-0000-0000-00000CF70000}"/>
    <cellStyle name="Числовой 47" xfId="62602" xr:uid="{00000000-0005-0000-0000-00000DF70000}"/>
    <cellStyle name="Числовой 48" xfId="62603" xr:uid="{00000000-0005-0000-0000-00000EF70000}"/>
    <cellStyle name="Числовой 49" xfId="62604" xr:uid="{00000000-0005-0000-0000-00000FF70000}"/>
    <cellStyle name="Числовой 5" xfId="62605" xr:uid="{00000000-0005-0000-0000-000010F70000}"/>
    <cellStyle name="Числовой 50" xfId="62606" xr:uid="{00000000-0005-0000-0000-000011F70000}"/>
    <cellStyle name="Числовой 51" xfId="62607" xr:uid="{00000000-0005-0000-0000-000012F70000}"/>
    <cellStyle name="Числовой 52" xfId="62608" xr:uid="{00000000-0005-0000-0000-000013F70000}"/>
    <cellStyle name="Числовой 53" xfId="62609" xr:uid="{00000000-0005-0000-0000-000014F70000}"/>
    <cellStyle name="Числовой 54" xfId="62610" xr:uid="{00000000-0005-0000-0000-000015F70000}"/>
    <cellStyle name="Числовой 55" xfId="62611" xr:uid="{00000000-0005-0000-0000-000016F70000}"/>
    <cellStyle name="Числовой 6" xfId="62612" xr:uid="{00000000-0005-0000-0000-000017F70000}"/>
    <cellStyle name="Числовой 7" xfId="62613" xr:uid="{00000000-0005-0000-0000-000018F70000}"/>
    <cellStyle name="Числовой 8" xfId="62614" xr:uid="{00000000-0005-0000-0000-000019F70000}"/>
    <cellStyle name="Числовой 9" xfId="62615" xr:uid="{00000000-0005-0000-0000-00001AF70000}"/>
    <cellStyle name="Џђћ–…ќ’ќ›‰" xfId="28885" xr:uid="{00000000-0005-0000-0000-00001BF70000}"/>
    <cellStyle name="Џђћ–…ќ’ќ›‰ 2" xfId="28886" xr:uid="{00000000-0005-0000-0000-00001CF70000}"/>
    <cellStyle name="Џђћ–…ќ’ќ›‰ 2 2" xfId="28887" xr:uid="{00000000-0005-0000-0000-00001DF70000}"/>
    <cellStyle name="Џђћ–…ќ’ќ›‰ 3" xfId="28888" xr:uid="{00000000-0005-0000-0000-00001EF70000}"/>
    <cellStyle name="Џђћ–…ќ’ќ›‰ 4" xfId="28889" xr:uid="{00000000-0005-0000-0000-00001FF70000}"/>
    <cellStyle name="Џђћ–…ќ’ќ›‰ 5" xfId="28890" xr:uid="{00000000-0005-0000-0000-000020F70000}"/>
    <cellStyle name="Џђћ–…ќ’ќ›‰ 6" xfId="28891" xr:uid="{00000000-0005-0000-0000-000021F70000}"/>
    <cellStyle name="Џђћ–…ќ’ќ›‰ 7" xfId="28892" xr:uid="{00000000-0005-0000-0000-000022F70000}"/>
    <cellStyle name="Џђћ–…ќ’ќ›‰ 8" xfId="28893" xr:uid="{00000000-0005-0000-0000-000023F70000}"/>
    <cellStyle name="Џђћ–…ќ’ќ›‰_2014БП" xfId="28894" xr:uid="{00000000-0005-0000-0000-000024F70000}"/>
    <cellStyle name="Шапка" xfId="28895" xr:uid="{00000000-0005-0000-0000-000025F70000}"/>
    <cellStyle name="Шапка 10" xfId="28896" xr:uid="{00000000-0005-0000-0000-000026F70000}"/>
    <cellStyle name="Шапка 10 10" xfId="28897" xr:uid="{00000000-0005-0000-0000-000027F70000}"/>
    <cellStyle name="Шапка 10 11" xfId="28898" xr:uid="{00000000-0005-0000-0000-000028F70000}"/>
    <cellStyle name="Шапка 10 2" xfId="28899" xr:uid="{00000000-0005-0000-0000-000029F70000}"/>
    <cellStyle name="Шапка 10 3" xfId="28900" xr:uid="{00000000-0005-0000-0000-00002AF70000}"/>
    <cellStyle name="Шапка 10 4" xfId="28901" xr:uid="{00000000-0005-0000-0000-00002BF70000}"/>
    <cellStyle name="Шапка 10 5" xfId="28902" xr:uid="{00000000-0005-0000-0000-00002CF70000}"/>
    <cellStyle name="Шапка 10 6" xfId="28903" xr:uid="{00000000-0005-0000-0000-00002DF70000}"/>
    <cellStyle name="Шапка 10 7" xfId="28904" xr:uid="{00000000-0005-0000-0000-00002EF70000}"/>
    <cellStyle name="Шапка 10 8" xfId="28905" xr:uid="{00000000-0005-0000-0000-00002FF70000}"/>
    <cellStyle name="Шапка 10 9" xfId="28906" xr:uid="{00000000-0005-0000-0000-000030F70000}"/>
    <cellStyle name="Шапка 11" xfId="28907" xr:uid="{00000000-0005-0000-0000-000031F70000}"/>
    <cellStyle name="Шапка 11 10" xfId="28908" xr:uid="{00000000-0005-0000-0000-000032F70000}"/>
    <cellStyle name="Шапка 11 11" xfId="28909" xr:uid="{00000000-0005-0000-0000-000033F70000}"/>
    <cellStyle name="Шапка 11 2" xfId="28910" xr:uid="{00000000-0005-0000-0000-000034F70000}"/>
    <cellStyle name="Шапка 11 3" xfId="28911" xr:uid="{00000000-0005-0000-0000-000035F70000}"/>
    <cellStyle name="Шапка 11 4" xfId="28912" xr:uid="{00000000-0005-0000-0000-000036F70000}"/>
    <cellStyle name="Шапка 11 5" xfId="28913" xr:uid="{00000000-0005-0000-0000-000037F70000}"/>
    <cellStyle name="Шапка 11 6" xfId="28914" xr:uid="{00000000-0005-0000-0000-000038F70000}"/>
    <cellStyle name="Шапка 11 7" xfId="28915" xr:uid="{00000000-0005-0000-0000-000039F70000}"/>
    <cellStyle name="Шапка 11 8" xfId="28916" xr:uid="{00000000-0005-0000-0000-00003AF70000}"/>
    <cellStyle name="Шапка 11 9" xfId="28917" xr:uid="{00000000-0005-0000-0000-00003BF70000}"/>
    <cellStyle name="Шапка 12" xfId="28918" xr:uid="{00000000-0005-0000-0000-00003CF70000}"/>
    <cellStyle name="Шапка 12 10" xfId="28919" xr:uid="{00000000-0005-0000-0000-00003DF70000}"/>
    <cellStyle name="Шапка 12 11" xfId="28920" xr:uid="{00000000-0005-0000-0000-00003EF70000}"/>
    <cellStyle name="Шапка 12 2" xfId="28921" xr:uid="{00000000-0005-0000-0000-00003FF70000}"/>
    <cellStyle name="Шапка 12 3" xfId="28922" xr:uid="{00000000-0005-0000-0000-000040F70000}"/>
    <cellStyle name="Шапка 12 4" xfId="28923" xr:uid="{00000000-0005-0000-0000-000041F70000}"/>
    <cellStyle name="Шапка 12 5" xfId="28924" xr:uid="{00000000-0005-0000-0000-000042F70000}"/>
    <cellStyle name="Шапка 12 6" xfId="28925" xr:uid="{00000000-0005-0000-0000-000043F70000}"/>
    <cellStyle name="Шапка 12 7" xfId="28926" xr:uid="{00000000-0005-0000-0000-000044F70000}"/>
    <cellStyle name="Шапка 12 8" xfId="28927" xr:uid="{00000000-0005-0000-0000-000045F70000}"/>
    <cellStyle name="Шапка 12 9" xfId="28928" xr:uid="{00000000-0005-0000-0000-000046F70000}"/>
    <cellStyle name="Шапка 13" xfId="28929" xr:uid="{00000000-0005-0000-0000-000047F70000}"/>
    <cellStyle name="Шапка 13 10" xfId="28930" xr:uid="{00000000-0005-0000-0000-000048F70000}"/>
    <cellStyle name="Шапка 13 11" xfId="28931" xr:uid="{00000000-0005-0000-0000-000049F70000}"/>
    <cellStyle name="Шапка 13 2" xfId="28932" xr:uid="{00000000-0005-0000-0000-00004AF70000}"/>
    <cellStyle name="Шапка 13 3" xfId="28933" xr:uid="{00000000-0005-0000-0000-00004BF70000}"/>
    <cellStyle name="Шапка 13 4" xfId="28934" xr:uid="{00000000-0005-0000-0000-00004CF70000}"/>
    <cellStyle name="Шапка 13 5" xfId="28935" xr:uid="{00000000-0005-0000-0000-00004DF70000}"/>
    <cellStyle name="Шапка 13 6" xfId="28936" xr:uid="{00000000-0005-0000-0000-00004EF70000}"/>
    <cellStyle name="Шапка 13 7" xfId="28937" xr:uid="{00000000-0005-0000-0000-00004FF70000}"/>
    <cellStyle name="Шапка 13 8" xfId="28938" xr:uid="{00000000-0005-0000-0000-000050F70000}"/>
    <cellStyle name="Шапка 13 9" xfId="28939" xr:uid="{00000000-0005-0000-0000-000051F70000}"/>
    <cellStyle name="Шапка 14" xfId="28940" xr:uid="{00000000-0005-0000-0000-000052F70000}"/>
    <cellStyle name="Шапка 14 10" xfId="28941" xr:uid="{00000000-0005-0000-0000-000053F70000}"/>
    <cellStyle name="Шапка 14 11" xfId="28942" xr:uid="{00000000-0005-0000-0000-000054F70000}"/>
    <cellStyle name="Шапка 14 2" xfId="28943" xr:uid="{00000000-0005-0000-0000-000055F70000}"/>
    <cellStyle name="Шапка 14 3" xfId="28944" xr:uid="{00000000-0005-0000-0000-000056F70000}"/>
    <cellStyle name="Шапка 14 4" xfId="28945" xr:uid="{00000000-0005-0000-0000-000057F70000}"/>
    <cellStyle name="Шапка 14 5" xfId="28946" xr:uid="{00000000-0005-0000-0000-000058F70000}"/>
    <cellStyle name="Шапка 14 6" xfId="28947" xr:uid="{00000000-0005-0000-0000-000059F70000}"/>
    <cellStyle name="Шапка 14 7" xfId="28948" xr:uid="{00000000-0005-0000-0000-00005AF70000}"/>
    <cellStyle name="Шапка 14 8" xfId="28949" xr:uid="{00000000-0005-0000-0000-00005BF70000}"/>
    <cellStyle name="Шапка 14 9" xfId="28950" xr:uid="{00000000-0005-0000-0000-00005CF70000}"/>
    <cellStyle name="Шапка 15" xfId="28951" xr:uid="{00000000-0005-0000-0000-00005DF70000}"/>
    <cellStyle name="Шапка 15 10" xfId="28952" xr:uid="{00000000-0005-0000-0000-00005EF70000}"/>
    <cellStyle name="Шапка 15 11" xfId="28953" xr:uid="{00000000-0005-0000-0000-00005FF70000}"/>
    <cellStyle name="Шапка 15 2" xfId="28954" xr:uid="{00000000-0005-0000-0000-000060F70000}"/>
    <cellStyle name="Шапка 15 3" xfId="28955" xr:uid="{00000000-0005-0000-0000-000061F70000}"/>
    <cellStyle name="Шапка 15 4" xfId="28956" xr:uid="{00000000-0005-0000-0000-000062F70000}"/>
    <cellStyle name="Шапка 15 5" xfId="28957" xr:uid="{00000000-0005-0000-0000-000063F70000}"/>
    <cellStyle name="Шапка 15 6" xfId="28958" xr:uid="{00000000-0005-0000-0000-000064F70000}"/>
    <cellStyle name="Шапка 15 7" xfId="28959" xr:uid="{00000000-0005-0000-0000-000065F70000}"/>
    <cellStyle name="Шапка 15 8" xfId="28960" xr:uid="{00000000-0005-0000-0000-000066F70000}"/>
    <cellStyle name="Шапка 15 9" xfId="28961" xr:uid="{00000000-0005-0000-0000-000067F70000}"/>
    <cellStyle name="Шапка 16" xfId="28962" xr:uid="{00000000-0005-0000-0000-000068F70000}"/>
    <cellStyle name="Шапка 16 2" xfId="28963" xr:uid="{00000000-0005-0000-0000-000069F70000}"/>
    <cellStyle name="Шапка 17" xfId="28964" xr:uid="{00000000-0005-0000-0000-00006AF70000}"/>
    <cellStyle name="Шапка 17 2" xfId="28965" xr:uid="{00000000-0005-0000-0000-00006BF70000}"/>
    <cellStyle name="Шапка 18" xfId="28966" xr:uid="{00000000-0005-0000-0000-00006CF70000}"/>
    <cellStyle name="Шапка 18 2" xfId="28967" xr:uid="{00000000-0005-0000-0000-00006DF70000}"/>
    <cellStyle name="Шапка 19" xfId="28968" xr:uid="{00000000-0005-0000-0000-00006EF70000}"/>
    <cellStyle name="Шапка 19 2" xfId="28969" xr:uid="{00000000-0005-0000-0000-00006FF70000}"/>
    <cellStyle name="Шапка 2" xfId="28970" xr:uid="{00000000-0005-0000-0000-000070F70000}"/>
    <cellStyle name="Шапка 2 10" xfId="28971" xr:uid="{00000000-0005-0000-0000-000071F70000}"/>
    <cellStyle name="Шапка 2 11" xfId="28972" xr:uid="{00000000-0005-0000-0000-000072F70000}"/>
    <cellStyle name="Шапка 2 2" xfId="28973" xr:uid="{00000000-0005-0000-0000-000073F70000}"/>
    <cellStyle name="Шапка 2 3" xfId="28974" xr:uid="{00000000-0005-0000-0000-000074F70000}"/>
    <cellStyle name="Шапка 2 4" xfId="28975" xr:uid="{00000000-0005-0000-0000-000075F70000}"/>
    <cellStyle name="Шапка 2 5" xfId="28976" xr:uid="{00000000-0005-0000-0000-000076F70000}"/>
    <cellStyle name="Шапка 2 6" xfId="28977" xr:uid="{00000000-0005-0000-0000-000077F70000}"/>
    <cellStyle name="Шапка 2 7" xfId="28978" xr:uid="{00000000-0005-0000-0000-000078F70000}"/>
    <cellStyle name="Шапка 2 8" xfId="28979" xr:uid="{00000000-0005-0000-0000-000079F70000}"/>
    <cellStyle name="Шапка 2 9" xfId="28980" xr:uid="{00000000-0005-0000-0000-00007AF70000}"/>
    <cellStyle name="Шапка 20" xfId="28981" xr:uid="{00000000-0005-0000-0000-00007BF70000}"/>
    <cellStyle name="Шапка 20 2" xfId="28982" xr:uid="{00000000-0005-0000-0000-00007CF70000}"/>
    <cellStyle name="Шапка 21" xfId="28983" xr:uid="{00000000-0005-0000-0000-00007DF70000}"/>
    <cellStyle name="Шапка 21 2" xfId="28984" xr:uid="{00000000-0005-0000-0000-00007EF70000}"/>
    <cellStyle name="Шапка 22" xfId="28985" xr:uid="{00000000-0005-0000-0000-00007FF70000}"/>
    <cellStyle name="Шапка 22 2" xfId="28986" xr:uid="{00000000-0005-0000-0000-000080F70000}"/>
    <cellStyle name="Шапка 23" xfId="28987" xr:uid="{00000000-0005-0000-0000-000081F70000}"/>
    <cellStyle name="Шапка 24" xfId="28988" xr:uid="{00000000-0005-0000-0000-000082F70000}"/>
    <cellStyle name="Шапка 25" xfId="28989" xr:uid="{00000000-0005-0000-0000-000083F70000}"/>
    <cellStyle name="Шапка 3" xfId="28990" xr:uid="{00000000-0005-0000-0000-000084F70000}"/>
    <cellStyle name="Шапка 3 10" xfId="28991" xr:uid="{00000000-0005-0000-0000-000085F70000}"/>
    <cellStyle name="Шапка 3 11" xfId="28992" xr:uid="{00000000-0005-0000-0000-000086F70000}"/>
    <cellStyle name="Шапка 3 2" xfId="28993" xr:uid="{00000000-0005-0000-0000-000087F70000}"/>
    <cellStyle name="Шапка 3 3" xfId="28994" xr:uid="{00000000-0005-0000-0000-000088F70000}"/>
    <cellStyle name="Шапка 3 4" xfId="28995" xr:uid="{00000000-0005-0000-0000-000089F70000}"/>
    <cellStyle name="Шапка 3 5" xfId="28996" xr:uid="{00000000-0005-0000-0000-00008AF70000}"/>
    <cellStyle name="Шапка 3 6" xfId="28997" xr:uid="{00000000-0005-0000-0000-00008BF70000}"/>
    <cellStyle name="Шапка 3 7" xfId="28998" xr:uid="{00000000-0005-0000-0000-00008CF70000}"/>
    <cellStyle name="Шапка 3 8" xfId="28999" xr:uid="{00000000-0005-0000-0000-00008DF70000}"/>
    <cellStyle name="Шапка 3 9" xfId="29000" xr:uid="{00000000-0005-0000-0000-00008EF70000}"/>
    <cellStyle name="Шапка 4" xfId="29001" xr:uid="{00000000-0005-0000-0000-00008FF70000}"/>
    <cellStyle name="Шапка 4 10" xfId="29002" xr:uid="{00000000-0005-0000-0000-000090F70000}"/>
    <cellStyle name="Шапка 4 11" xfId="29003" xr:uid="{00000000-0005-0000-0000-000091F70000}"/>
    <cellStyle name="Шапка 4 2" xfId="29004" xr:uid="{00000000-0005-0000-0000-000092F70000}"/>
    <cellStyle name="Шапка 4 3" xfId="29005" xr:uid="{00000000-0005-0000-0000-000093F70000}"/>
    <cellStyle name="Шапка 4 4" xfId="29006" xr:uid="{00000000-0005-0000-0000-000094F70000}"/>
    <cellStyle name="Шапка 4 5" xfId="29007" xr:uid="{00000000-0005-0000-0000-000095F70000}"/>
    <cellStyle name="Шапка 4 6" xfId="29008" xr:uid="{00000000-0005-0000-0000-000096F70000}"/>
    <cellStyle name="Шапка 4 7" xfId="29009" xr:uid="{00000000-0005-0000-0000-000097F70000}"/>
    <cellStyle name="Шапка 4 8" xfId="29010" xr:uid="{00000000-0005-0000-0000-000098F70000}"/>
    <cellStyle name="Шапка 4 9" xfId="29011" xr:uid="{00000000-0005-0000-0000-000099F70000}"/>
    <cellStyle name="Шапка 5" xfId="29012" xr:uid="{00000000-0005-0000-0000-00009AF70000}"/>
    <cellStyle name="Шапка 5 10" xfId="29013" xr:uid="{00000000-0005-0000-0000-00009BF70000}"/>
    <cellStyle name="Шапка 5 11" xfId="29014" xr:uid="{00000000-0005-0000-0000-00009CF70000}"/>
    <cellStyle name="Шапка 5 2" xfId="29015" xr:uid="{00000000-0005-0000-0000-00009DF70000}"/>
    <cellStyle name="Шапка 5 3" xfId="29016" xr:uid="{00000000-0005-0000-0000-00009EF70000}"/>
    <cellStyle name="Шапка 5 4" xfId="29017" xr:uid="{00000000-0005-0000-0000-00009FF70000}"/>
    <cellStyle name="Шапка 5 5" xfId="29018" xr:uid="{00000000-0005-0000-0000-0000A0F70000}"/>
    <cellStyle name="Шапка 5 6" xfId="29019" xr:uid="{00000000-0005-0000-0000-0000A1F70000}"/>
    <cellStyle name="Шапка 5 7" xfId="29020" xr:uid="{00000000-0005-0000-0000-0000A2F70000}"/>
    <cellStyle name="Шапка 5 8" xfId="29021" xr:uid="{00000000-0005-0000-0000-0000A3F70000}"/>
    <cellStyle name="Шапка 5 9" xfId="29022" xr:uid="{00000000-0005-0000-0000-0000A4F70000}"/>
    <cellStyle name="Шапка 6" xfId="29023" xr:uid="{00000000-0005-0000-0000-0000A5F70000}"/>
    <cellStyle name="Шапка 6 10" xfId="29024" xr:uid="{00000000-0005-0000-0000-0000A6F70000}"/>
    <cellStyle name="Шапка 6 11" xfId="29025" xr:uid="{00000000-0005-0000-0000-0000A7F70000}"/>
    <cellStyle name="Шапка 6 2" xfId="29026" xr:uid="{00000000-0005-0000-0000-0000A8F70000}"/>
    <cellStyle name="Шапка 6 3" xfId="29027" xr:uid="{00000000-0005-0000-0000-0000A9F70000}"/>
    <cellStyle name="Шапка 6 4" xfId="29028" xr:uid="{00000000-0005-0000-0000-0000AAF70000}"/>
    <cellStyle name="Шапка 6 5" xfId="29029" xr:uid="{00000000-0005-0000-0000-0000ABF70000}"/>
    <cellStyle name="Шапка 6 6" xfId="29030" xr:uid="{00000000-0005-0000-0000-0000ACF70000}"/>
    <cellStyle name="Шапка 6 7" xfId="29031" xr:uid="{00000000-0005-0000-0000-0000ADF70000}"/>
    <cellStyle name="Шапка 6 8" xfId="29032" xr:uid="{00000000-0005-0000-0000-0000AEF70000}"/>
    <cellStyle name="Шапка 6 9" xfId="29033" xr:uid="{00000000-0005-0000-0000-0000AFF70000}"/>
    <cellStyle name="Шапка 7" xfId="29034" xr:uid="{00000000-0005-0000-0000-0000B0F70000}"/>
    <cellStyle name="Шапка 7 10" xfId="29035" xr:uid="{00000000-0005-0000-0000-0000B1F70000}"/>
    <cellStyle name="Шапка 7 11" xfId="29036" xr:uid="{00000000-0005-0000-0000-0000B2F70000}"/>
    <cellStyle name="Шапка 7 2" xfId="29037" xr:uid="{00000000-0005-0000-0000-0000B3F70000}"/>
    <cellStyle name="Шапка 7 3" xfId="29038" xr:uid="{00000000-0005-0000-0000-0000B4F70000}"/>
    <cellStyle name="Шапка 7 4" xfId="29039" xr:uid="{00000000-0005-0000-0000-0000B5F70000}"/>
    <cellStyle name="Шапка 7 5" xfId="29040" xr:uid="{00000000-0005-0000-0000-0000B6F70000}"/>
    <cellStyle name="Шапка 7 6" xfId="29041" xr:uid="{00000000-0005-0000-0000-0000B7F70000}"/>
    <cellStyle name="Шапка 7 7" xfId="29042" xr:uid="{00000000-0005-0000-0000-0000B8F70000}"/>
    <cellStyle name="Шапка 7 8" xfId="29043" xr:uid="{00000000-0005-0000-0000-0000B9F70000}"/>
    <cellStyle name="Шапка 7 9" xfId="29044" xr:uid="{00000000-0005-0000-0000-0000BAF70000}"/>
    <cellStyle name="Шапка 8" xfId="29045" xr:uid="{00000000-0005-0000-0000-0000BBF70000}"/>
    <cellStyle name="Шапка 8 10" xfId="29046" xr:uid="{00000000-0005-0000-0000-0000BCF70000}"/>
    <cellStyle name="Шапка 8 11" xfId="29047" xr:uid="{00000000-0005-0000-0000-0000BDF70000}"/>
    <cellStyle name="Шапка 8 2" xfId="29048" xr:uid="{00000000-0005-0000-0000-0000BEF70000}"/>
    <cellStyle name="Шапка 8 3" xfId="29049" xr:uid="{00000000-0005-0000-0000-0000BFF70000}"/>
    <cellStyle name="Шапка 8 4" xfId="29050" xr:uid="{00000000-0005-0000-0000-0000C0F70000}"/>
    <cellStyle name="Шапка 8 5" xfId="29051" xr:uid="{00000000-0005-0000-0000-0000C1F70000}"/>
    <cellStyle name="Шапка 8 6" xfId="29052" xr:uid="{00000000-0005-0000-0000-0000C2F70000}"/>
    <cellStyle name="Шапка 8 7" xfId="29053" xr:uid="{00000000-0005-0000-0000-0000C3F70000}"/>
    <cellStyle name="Шапка 8 8" xfId="29054" xr:uid="{00000000-0005-0000-0000-0000C4F70000}"/>
    <cellStyle name="Шапка 8 9" xfId="29055" xr:uid="{00000000-0005-0000-0000-0000C5F70000}"/>
    <cellStyle name="Шапка 9" xfId="29056" xr:uid="{00000000-0005-0000-0000-0000C6F70000}"/>
    <cellStyle name="Шапка 9 10" xfId="29057" xr:uid="{00000000-0005-0000-0000-0000C7F70000}"/>
    <cellStyle name="Шапка 9 11" xfId="29058" xr:uid="{00000000-0005-0000-0000-0000C8F70000}"/>
    <cellStyle name="Шапка 9 2" xfId="29059" xr:uid="{00000000-0005-0000-0000-0000C9F70000}"/>
    <cellStyle name="Шапка 9 3" xfId="29060" xr:uid="{00000000-0005-0000-0000-0000CAF70000}"/>
    <cellStyle name="Шапка 9 4" xfId="29061" xr:uid="{00000000-0005-0000-0000-0000CBF70000}"/>
    <cellStyle name="Шапка 9 5" xfId="29062" xr:uid="{00000000-0005-0000-0000-0000CCF70000}"/>
    <cellStyle name="Шапка 9 6" xfId="29063" xr:uid="{00000000-0005-0000-0000-0000CDF70000}"/>
    <cellStyle name="Шапка 9 7" xfId="29064" xr:uid="{00000000-0005-0000-0000-0000CEF70000}"/>
    <cellStyle name="Шапка 9 8" xfId="29065" xr:uid="{00000000-0005-0000-0000-0000CFF70000}"/>
    <cellStyle name="Шапка 9 9" xfId="29066" xr:uid="{00000000-0005-0000-0000-0000D0F70000}"/>
    <cellStyle name="常规 2 2" xfId="63441" xr:uid="{7BADEB41-096A-4365-8D7E-CACA2680C1E1}"/>
    <cellStyle name="桁区切り [0.00]_Book13" xfId="62616" xr:uid="{00000000-0005-0000-0000-0000D1F70000}"/>
    <cellStyle name="桁区切り_Book13" xfId="62617" xr:uid="{00000000-0005-0000-0000-0000D2F70000}"/>
    <cellStyle name="標準_Book13" xfId="62618" xr:uid="{00000000-0005-0000-0000-0000D3F70000}"/>
    <cellStyle name="通貨 [0.00]_Book13" xfId="62619" xr:uid="{00000000-0005-0000-0000-0000D4F70000}"/>
    <cellStyle name="通貨_Book13" xfId="62620" xr:uid="{00000000-0005-0000-0000-0000D5F70000}"/>
  </cellStyles>
  <dxfs count="10">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FFFF99"/>
      <color rgb="FFC4BD97"/>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84.xml"/><Relationship Id="rId21" Type="http://schemas.openxmlformats.org/officeDocument/2006/relationships/worksheet" Target="worksheets/sheet2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63" Type="http://schemas.openxmlformats.org/officeDocument/2006/relationships/externalLink" Target="externalLinks/externalLink30.xml"/><Relationship Id="rId68" Type="http://schemas.openxmlformats.org/officeDocument/2006/relationships/externalLink" Target="externalLinks/externalLink35.xml"/><Relationship Id="rId84" Type="http://schemas.openxmlformats.org/officeDocument/2006/relationships/externalLink" Target="externalLinks/externalLink51.xml"/><Relationship Id="rId89" Type="http://schemas.openxmlformats.org/officeDocument/2006/relationships/externalLink" Target="externalLinks/externalLink56.xml"/><Relationship Id="rId112" Type="http://schemas.openxmlformats.org/officeDocument/2006/relationships/externalLink" Target="externalLinks/externalLink79.xml"/><Relationship Id="rId16" Type="http://schemas.openxmlformats.org/officeDocument/2006/relationships/worksheet" Target="worksheets/sheet16.xml"/><Relationship Id="rId107" Type="http://schemas.openxmlformats.org/officeDocument/2006/relationships/externalLink" Target="externalLinks/externalLink74.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externalLink" Target="externalLinks/externalLink4.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74" Type="http://schemas.openxmlformats.org/officeDocument/2006/relationships/externalLink" Target="externalLinks/externalLink41.xml"/><Relationship Id="rId79" Type="http://schemas.openxmlformats.org/officeDocument/2006/relationships/externalLink" Target="externalLinks/externalLink46.xml"/><Relationship Id="rId102" Type="http://schemas.openxmlformats.org/officeDocument/2006/relationships/externalLink" Target="externalLinks/externalLink69.xml"/><Relationship Id="rId5" Type="http://schemas.openxmlformats.org/officeDocument/2006/relationships/worksheet" Target="worksheets/sheet5.xml"/><Relationship Id="rId90" Type="http://schemas.openxmlformats.org/officeDocument/2006/relationships/externalLink" Target="externalLinks/externalLink57.xml"/><Relationship Id="rId95" Type="http://schemas.openxmlformats.org/officeDocument/2006/relationships/externalLink" Target="externalLinks/externalLink6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64" Type="http://schemas.openxmlformats.org/officeDocument/2006/relationships/externalLink" Target="externalLinks/externalLink31.xml"/><Relationship Id="rId69" Type="http://schemas.openxmlformats.org/officeDocument/2006/relationships/externalLink" Target="externalLinks/externalLink36.xml"/><Relationship Id="rId113" Type="http://schemas.openxmlformats.org/officeDocument/2006/relationships/externalLink" Target="externalLinks/externalLink80.xml"/><Relationship Id="rId118" Type="http://schemas.openxmlformats.org/officeDocument/2006/relationships/externalLink" Target="externalLinks/externalLink85.xml"/><Relationship Id="rId80" Type="http://schemas.openxmlformats.org/officeDocument/2006/relationships/externalLink" Target="externalLinks/externalLink47.xml"/><Relationship Id="rId85" Type="http://schemas.openxmlformats.org/officeDocument/2006/relationships/externalLink" Target="externalLinks/externalLink52.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externalLink" Target="externalLinks/externalLink5.xml"/><Relationship Id="rId59" Type="http://schemas.openxmlformats.org/officeDocument/2006/relationships/externalLink" Target="externalLinks/externalLink26.xml"/><Relationship Id="rId103" Type="http://schemas.openxmlformats.org/officeDocument/2006/relationships/externalLink" Target="externalLinks/externalLink70.xml"/><Relationship Id="rId108" Type="http://schemas.openxmlformats.org/officeDocument/2006/relationships/externalLink" Target="externalLinks/externalLink75.xml"/><Relationship Id="rId54" Type="http://schemas.openxmlformats.org/officeDocument/2006/relationships/externalLink" Target="externalLinks/externalLink21.xml"/><Relationship Id="rId70" Type="http://schemas.openxmlformats.org/officeDocument/2006/relationships/externalLink" Target="externalLinks/externalLink37.xml"/><Relationship Id="rId75" Type="http://schemas.openxmlformats.org/officeDocument/2006/relationships/externalLink" Target="externalLinks/externalLink42.xml"/><Relationship Id="rId91" Type="http://schemas.openxmlformats.org/officeDocument/2006/relationships/externalLink" Target="externalLinks/externalLink58.xml"/><Relationship Id="rId96"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16.xml"/><Relationship Id="rId114" Type="http://schemas.openxmlformats.org/officeDocument/2006/relationships/externalLink" Target="externalLinks/externalLink81.xml"/><Relationship Id="rId119" Type="http://schemas.openxmlformats.org/officeDocument/2006/relationships/theme" Target="theme/theme1.xml"/><Relationship Id="rId44" Type="http://schemas.openxmlformats.org/officeDocument/2006/relationships/externalLink" Target="externalLinks/externalLink11.xml"/><Relationship Id="rId60" Type="http://schemas.openxmlformats.org/officeDocument/2006/relationships/externalLink" Target="externalLinks/externalLink27.xml"/><Relationship Id="rId65" Type="http://schemas.openxmlformats.org/officeDocument/2006/relationships/externalLink" Target="externalLinks/externalLink32.xml"/><Relationship Id="rId81" Type="http://schemas.openxmlformats.org/officeDocument/2006/relationships/externalLink" Target="externalLinks/externalLink48.xml"/><Relationship Id="rId86" Type="http://schemas.openxmlformats.org/officeDocument/2006/relationships/externalLink" Target="externalLinks/externalLink5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 Id="rId109" Type="http://schemas.openxmlformats.org/officeDocument/2006/relationships/externalLink" Target="externalLinks/externalLink76.xml"/><Relationship Id="rId34" Type="http://schemas.openxmlformats.org/officeDocument/2006/relationships/externalLink" Target="externalLinks/externalLink1.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76" Type="http://schemas.openxmlformats.org/officeDocument/2006/relationships/externalLink" Target="externalLinks/externalLink43.xml"/><Relationship Id="rId97" Type="http://schemas.openxmlformats.org/officeDocument/2006/relationships/externalLink" Target="externalLinks/externalLink64.xml"/><Relationship Id="rId104" Type="http://schemas.openxmlformats.org/officeDocument/2006/relationships/externalLink" Target="externalLinks/externalLink71.xml"/><Relationship Id="rId120"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38.xml"/><Relationship Id="rId92" Type="http://schemas.openxmlformats.org/officeDocument/2006/relationships/externalLink" Target="externalLinks/externalLink5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66" Type="http://schemas.openxmlformats.org/officeDocument/2006/relationships/externalLink" Target="externalLinks/externalLink33.xml"/><Relationship Id="rId87" Type="http://schemas.openxmlformats.org/officeDocument/2006/relationships/externalLink" Target="externalLinks/externalLink54.xml"/><Relationship Id="rId110" Type="http://schemas.openxmlformats.org/officeDocument/2006/relationships/externalLink" Target="externalLinks/externalLink77.xml"/><Relationship Id="rId115" Type="http://schemas.openxmlformats.org/officeDocument/2006/relationships/externalLink" Target="externalLinks/externalLink82.xml"/><Relationship Id="rId61" Type="http://schemas.openxmlformats.org/officeDocument/2006/relationships/externalLink" Target="externalLinks/externalLink28.xml"/><Relationship Id="rId82" Type="http://schemas.openxmlformats.org/officeDocument/2006/relationships/externalLink" Target="externalLinks/externalLink49.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externalLink" Target="externalLinks/externalLink2.xml"/><Relationship Id="rId56" Type="http://schemas.openxmlformats.org/officeDocument/2006/relationships/externalLink" Target="externalLinks/externalLink23.xml"/><Relationship Id="rId77" Type="http://schemas.openxmlformats.org/officeDocument/2006/relationships/externalLink" Target="externalLinks/externalLink44.xml"/><Relationship Id="rId100" Type="http://schemas.openxmlformats.org/officeDocument/2006/relationships/externalLink" Target="externalLinks/externalLink67.xml"/><Relationship Id="rId105" Type="http://schemas.openxmlformats.org/officeDocument/2006/relationships/externalLink" Target="externalLinks/externalLink72.xml"/><Relationship Id="rId8" Type="http://schemas.openxmlformats.org/officeDocument/2006/relationships/worksheet" Target="worksheets/sheet8.xml"/><Relationship Id="rId51" Type="http://schemas.openxmlformats.org/officeDocument/2006/relationships/externalLink" Target="externalLinks/externalLink18.xml"/><Relationship Id="rId72" Type="http://schemas.openxmlformats.org/officeDocument/2006/relationships/externalLink" Target="externalLinks/externalLink39.xml"/><Relationship Id="rId93" Type="http://schemas.openxmlformats.org/officeDocument/2006/relationships/externalLink" Target="externalLinks/externalLink60.xml"/><Relationship Id="rId98" Type="http://schemas.openxmlformats.org/officeDocument/2006/relationships/externalLink" Target="externalLinks/externalLink65.xml"/><Relationship Id="rId121"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3.xml"/><Relationship Id="rId67" Type="http://schemas.openxmlformats.org/officeDocument/2006/relationships/externalLink" Target="externalLinks/externalLink34.xml"/><Relationship Id="rId116" Type="http://schemas.openxmlformats.org/officeDocument/2006/relationships/externalLink" Target="externalLinks/externalLink83.xml"/><Relationship Id="rId20" Type="http://schemas.openxmlformats.org/officeDocument/2006/relationships/worksheet" Target="worksheets/sheet20.xml"/><Relationship Id="rId41" Type="http://schemas.openxmlformats.org/officeDocument/2006/relationships/externalLink" Target="externalLinks/externalLink8.xml"/><Relationship Id="rId62" Type="http://schemas.openxmlformats.org/officeDocument/2006/relationships/externalLink" Target="externalLinks/externalLink29.xml"/><Relationship Id="rId83" Type="http://schemas.openxmlformats.org/officeDocument/2006/relationships/externalLink" Target="externalLinks/externalLink50.xml"/><Relationship Id="rId88" Type="http://schemas.openxmlformats.org/officeDocument/2006/relationships/externalLink" Target="externalLinks/externalLink55.xml"/><Relationship Id="rId111" Type="http://schemas.openxmlformats.org/officeDocument/2006/relationships/externalLink" Target="externalLinks/externalLink78.xml"/><Relationship Id="rId15" Type="http://schemas.openxmlformats.org/officeDocument/2006/relationships/worksheet" Target="worksheets/sheet15.xml"/><Relationship Id="rId36" Type="http://schemas.openxmlformats.org/officeDocument/2006/relationships/externalLink" Target="externalLinks/externalLink3.xml"/><Relationship Id="rId57" Type="http://schemas.openxmlformats.org/officeDocument/2006/relationships/externalLink" Target="externalLinks/externalLink24.xml"/><Relationship Id="rId106" Type="http://schemas.openxmlformats.org/officeDocument/2006/relationships/externalLink" Target="externalLinks/externalLink7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19.xml"/><Relationship Id="rId73" Type="http://schemas.openxmlformats.org/officeDocument/2006/relationships/externalLink" Target="externalLinks/externalLink40.xml"/><Relationship Id="rId78" Type="http://schemas.openxmlformats.org/officeDocument/2006/relationships/externalLink" Target="externalLinks/externalLink45.xml"/><Relationship Id="rId94" Type="http://schemas.openxmlformats.org/officeDocument/2006/relationships/externalLink" Target="externalLinks/externalLink61.xml"/><Relationship Id="rId99" Type="http://schemas.openxmlformats.org/officeDocument/2006/relationships/externalLink" Target="externalLinks/externalLink66.xml"/><Relationship Id="rId101" Type="http://schemas.openxmlformats.org/officeDocument/2006/relationships/externalLink" Target="externalLinks/externalLink68.xml"/><Relationship Id="rId1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69</xdr:row>
      <xdr:rowOff>77500</xdr:rowOff>
    </xdr:from>
    <xdr:to>
      <xdr:col>12</xdr:col>
      <xdr:colOff>30952</xdr:colOff>
      <xdr:row>116</xdr:row>
      <xdr:rowOff>20185</xdr:rowOff>
    </xdr:to>
    <xdr:pic>
      <xdr:nvPicPr>
        <xdr:cNvPr id="7" name="Рисунок 6">
          <a:extLst>
            <a:ext uri="{FF2B5EF4-FFF2-40B4-BE49-F238E27FC236}">
              <a16:creationId xmlns:a16="http://schemas.microsoft.com/office/drawing/2014/main" id="{D1FF6D55-BC7A-40C8-8599-DE26E338FA6F}"/>
            </a:ext>
          </a:extLst>
        </xdr:cNvPr>
        <xdr:cNvPicPr>
          <a:picLocks noChangeAspect="1"/>
        </xdr:cNvPicPr>
      </xdr:nvPicPr>
      <xdr:blipFill>
        <a:blip xmlns:r="http://schemas.openxmlformats.org/officeDocument/2006/relationships" r:embed="rId1"/>
        <a:stretch>
          <a:fillRect/>
        </a:stretch>
      </xdr:blipFill>
      <xdr:spPr>
        <a:xfrm>
          <a:off x="771525" y="12936250"/>
          <a:ext cx="15813877" cy="7553160"/>
        </a:xfrm>
        <a:prstGeom prst="rect">
          <a:avLst/>
        </a:prstGeom>
      </xdr:spPr>
    </xdr:pic>
    <xdr:clientData/>
  </xdr:twoCellAnchor>
  <xdr:twoCellAnchor editAs="oneCell">
    <xdr:from>
      <xdr:col>0</xdr:col>
      <xdr:colOff>704849</xdr:colOff>
      <xdr:row>39</xdr:row>
      <xdr:rowOff>116896</xdr:rowOff>
    </xdr:from>
    <xdr:to>
      <xdr:col>12</xdr:col>
      <xdr:colOff>116640</xdr:colOff>
      <xdr:row>63</xdr:row>
      <xdr:rowOff>38658</xdr:rowOff>
    </xdr:to>
    <xdr:pic>
      <xdr:nvPicPr>
        <xdr:cNvPr id="8" name="Рисунок 7">
          <a:extLst>
            <a:ext uri="{FF2B5EF4-FFF2-40B4-BE49-F238E27FC236}">
              <a16:creationId xmlns:a16="http://schemas.microsoft.com/office/drawing/2014/main" id="{3EF67D73-F203-4898-BA04-C66142DC4B68}"/>
            </a:ext>
          </a:extLst>
        </xdr:cNvPr>
        <xdr:cNvPicPr>
          <a:picLocks noChangeAspect="1"/>
        </xdr:cNvPicPr>
      </xdr:nvPicPr>
      <xdr:blipFill>
        <a:blip xmlns:r="http://schemas.openxmlformats.org/officeDocument/2006/relationships" r:embed="rId2"/>
        <a:stretch>
          <a:fillRect/>
        </a:stretch>
      </xdr:blipFill>
      <xdr:spPr>
        <a:xfrm>
          <a:off x="704849" y="8117896"/>
          <a:ext cx="15966241" cy="3807962"/>
        </a:xfrm>
        <a:prstGeom prst="rect">
          <a:avLst/>
        </a:prstGeom>
      </xdr:spPr>
    </xdr:pic>
    <xdr:clientData/>
  </xdr:twoCellAnchor>
  <xdr:twoCellAnchor editAs="oneCell">
    <xdr:from>
      <xdr:col>1</xdr:col>
      <xdr:colOff>95250</xdr:colOff>
      <xdr:row>121</xdr:row>
      <xdr:rowOff>148752</xdr:rowOff>
    </xdr:from>
    <xdr:to>
      <xdr:col>11</xdr:col>
      <xdr:colOff>783331</xdr:colOff>
      <xdr:row>165</xdr:row>
      <xdr:rowOff>10581</xdr:rowOff>
    </xdr:to>
    <xdr:pic>
      <xdr:nvPicPr>
        <xdr:cNvPr id="2" name="Рисунок 1">
          <a:extLst>
            <a:ext uri="{FF2B5EF4-FFF2-40B4-BE49-F238E27FC236}">
              <a16:creationId xmlns:a16="http://schemas.microsoft.com/office/drawing/2014/main" id="{DE47E6A6-58E7-427F-BDF3-BE20B0A60400}"/>
            </a:ext>
          </a:extLst>
        </xdr:cNvPr>
        <xdr:cNvPicPr>
          <a:picLocks noChangeAspect="1"/>
        </xdr:cNvPicPr>
      </xdr:nvPicPr>
      <xdr:blipFill>
        <a:blip xmlns:r="http://schemas.openxmlformats.org/officeDocument/2006/relationships" r:embed="rId3"/>
        <a:stretch>
          <a:fillRect/>
        </a:stretch>
      </xdr:blipFill>
      <xdr:spPr>
        <a:xfrm>
          <a:off x="809625" y="21656202"/>
          <a:ext cx="15080356" cy="69865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41</xdr:row>
      <xdr:rowOff>0</xdr:rowOff>
    </xdr:from>
    <xdr:to>
      <xdr:col>14</xdr:col>
      <xdr:colOff>379506</xdr:colOff>
      <xdr:row>56</xdr:row>
      <xdr:rowOff>131482</xdr:rowOff>
    </xdr:to>
    <xdr:pic>
      <xdr:nvPicPr>
        <xdr:cNvPr id="2" name="Рисунок 1">
          <a:extLst>
            <a:ext uri="{FF2B5EF4-FFF2-40B4-BE49-F238E27FC236}">
              <a16:creationId xmlns:a16="http://schemas.microsoft.com/office/drawing/2014/main" id="{2D4EAB83-AEE9-4E55-8387-271AB9B50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1353" y="8057029"/>
          <a:ext cx="10072594" cy="24847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238125</xdr:colOff>
      <xdr:row>23</xdr:row>
      <xdr:rowOff>19050</xdr:rowOff>
    </xdr:from>
    <xdr:to>
      <xdr:col>18</xdr:col>
      <xdr:colOff>95826</xdr:colOff>
      <xdr:row>49</xdr:row>
      <xdr:rowOff>143584</xdr:rowOff>
    </xdr:to>
    <xdr:pic>
      <xdr:nvPicPr>
        <xdr:cNvPr id="2" name="Рисунок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9925050" y="4752975"/>
          <a:ext cx="4124901" cy="5077534"/>
        </a:xfrm>
        <a:prstGeom prst="rect">
          <a:avLst/>
        </a:prstGeom>
      </xdr:spPr>
    </xdr:pic>
    <xdr:clientData/>
  </xdr:twoCellAnchor>
  <xdr:twoCellAnchor editAs="oneCell">
    <xdr:from>
      <xdr:col>11</xdr:col>
      <xdr:colOff>95250</xdr:colOff>
      <xdr:row>15</xdr:row>
      <xdr:rowOff>45233</xdr:rowOff>
    </xdr:from>
    <xdr:to>
      <xdr:col>20</xdr:col>
      <xdr:colOff>469282</xdr:colOff>
      <xdr:row>21</xdr:row>
      <xdr:rowOff>105114</xdr:rowOff>
    </xdr:to>
    <xdr:pic>
      <xdr:nvPicPr>
        <xdr:cNvPr id="3" name="Рисунок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9696450" y="2712233"/>
          <a:ext cx="5860432" cy="17458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0;&#1072;&#1083;&#1080;&#1085;&#1086;&#1075;&#1086;&#1088;&#1089;&#1082;&#1080;&#1081;\&#1055;&#1088;&#1077;&#1079;&#1077;&#1085;&#1090;&#1072;&#1094;&#1080;&#1103;%2023.11\&#1044;&#1080;&#1072;&#1075;&#1088;&#1072;&#1084;&#1084;&#10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1050;&#1072;&#1083;&#1080;&#1085;&#1086;&#1075;&#1086;&#1088;&#1089;&#1082;&#1080;&#1081;\&#1055;&#1088;&#1077;&#1079;&#1077;&#1085;&#1090;&#1072;&#1094;&#1080;&#1103;%2023.11\&#1044;&#1080;&#1072;&#1075;&#1088;&#1072;&#1084;&#1084;&#1099;.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PriceChartsNSWHardCoking1965to99andThermal1979to99Japan-f.doc"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os.polus.gld\mos\Knight%20Piesold\&#1053;&#1086;&#1074;&#1072;&#1103;%20&#1087;&#1072;&#1087;&#1082;&#1072;\Feas40MtpyMatrosovoCashFlowJuly9.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Chart%20in%20137%20Graph%20NSW%20Nominal%20Real%20US$%20prices.doc"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assyd01\res1_data_grp\ANALYST\ALAN\COPPER\COPP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ANALYST\ALAN\ZINC\ZIN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ASSYD01\res1_data_grp\ANALYST\ALAN\NICKEL\NICKE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os.polus.gld\PROJEKT\Sopka_Kv\374\&#1050;&#1086;&#1088;&#1088;&#1077;&#1082;&#1090;&#1080;&#1088;&#1086;&#1074;&#1082;&#1072;\374mp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2004\The%20projects_&#1084;&#1072;&#1081;_04\&#1055;&#1088;&#1086;&#1093;&#1086;&#1076;&#1082;&#1072;_&#1050;&#1086;&#1084;&#1089;&#1086;&#1084;&#1086;&#1083;&#1100;&#1089;&#1082;&#1072;&#1103;\&#1056;&#1072;&#1089;&#1095;&#1077;&#1090;_&#1055;&#1088;&#1086;&#1093;&#1086;&#1076;&#1082;&#1072;_&#1050;&#1086;&#1084;&#1089;&#1086;&#1084;&#1086;&#1083;&#1100;&#1089;&#1082;&#1072;&#11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VTZSRV\EXCH\&#1060;&#1080;&#1085;&#1072;&#1085;&#1089;&#1086;&#1074;&#1086;-&#1072;&#1085;&#1072;&#1083;&#1080;&#1090;&#1080;&#1095;&#1077;&#1089;&#1082;&#1080;&#1081;%20&#1086;&#1090;&#1076;&#1077;&#1083;\&#1054;&#1090;&#1095;&#1077;&#1090;&#1085;&#1086;&#1089;&#1090;&#1100;%20&#1044;&#1077;&#1087;&#1072;&#1088;&#1090;&#1072;&#1084;&#1077;&#1085;&#1090;&#1072;%20&#1057;&#1085;&#1072;&#1073;&#1078;&#1077;&#1085;&#1080;&#1103;\&#1051;&#1080;&#1094;&#1077;&#1074;&#1072;&#1103;&#1050;&#1072;&#1088;&#1090;&#1072;&#1064;&#1058;&#1056;&#1048;&#1055;&#105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er1\c\&#1052;&#1086;&#1080;%20&#1076;&#1086;&#1082;&#1091;&#1084;&#1077;&#1085;&#1090;&#1099;\&#1052;&#1086;&#1103;%20&#1088;&#1072;&#1073;&#1086;&#1090;&#1072;\&#1056;&#1072;&#1089;&#1093;&#1086;&#1076;%20&#1042;&#1042;%20&#1074;%202001%20&#1075;\&#1056;&#1072;&#1089;&#1093;&#1086;&#1076;%20&#1042;&#1042;%20&#1074;%202001%20&#107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ocuments%20and%20Settings\LAGavrilina\&#1056;&#1072;&#1073;&#1086;&#1095;&#1080;&#1081;%20&#1089;&#1090;&#1086;&#1083;\&#1050;&#1085;&#1080;&#1075;&#1072;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s%20and%20Settings\lv.kuznetsova\Application%20Data\Microsoft\Excel\&#1041;&#1080;&#1079;&#1085;&#1077;&#1089;%20&#1055;&#1083;&#1072;&#1085;%202011\&#1044;&#1072;&#1085;&#1085;&#1099;&#1077;%20&#1059;&#1055;&#1069;%20&#1041;&#1055;%202011\&#1048;&#1085;&#1092;&#1086;&#1088;&#1084;&#1072;&#1094;&#1080;&#1103;%2013.12.2010\&#1060;&#1054;&#1058;%20&#1076;&#1083;&#1103;%20&#1094;&#1077;&#1093;&#1086;&#1074;.xlsx"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Two%20Longwalls%20Years%206%20to%2020%20Production%20and%20Cost%20Planner%20RUS_091209.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dhynes\Local%20Settings\Temporary%20Internet%20Files\OLKF\Aluminum%20Workboo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Research\Resources\Commodity%20Research\Brook%20Hunt\Copper\2006-Q2\CopperMine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APR\Asia\Metals%20&amp;%20Mining\Coal\Commodity\BH%202007Q1\CopperConsumptio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1056;&#1072;&#1073;&#1086;&#1095;&#1072;&#1103;\Consulting\&#1050;&#1088;&#1077;&#1076;&#1080;&#1090;\&#1057;&#1086;&#1074;&#1083;&#1080;&#1085;&#1082;%2015%2012%2001\&#1040;&#1088;&#1093;&#1080;&#1074;%20&#1088;&#1072;&#1089;&#1089;&#1099;&#1083;&#1072;&#1077;&#1084;&#1086;&#1081;%20&#1080;&#1085;&#1092;&#1086;&#1088;&#1084;&#1072;&#1094;&#1080;&#1080;%20&#1057;&#1086;&#1074;&#1083;&#1080;&#1085;&#1082;&#1086;&#1084;\&#1069;&#1082;&#1086;&#1085;%20&#1084;&#1086;&#1076;&#1077;&#1083;&#1100;%20&#1080;%20&#1086;&#1087;&#1080;&#1089;&#1072;&#1085;&#1080;&#1077;%20&#1080;&#1090;&#1086;&#1075;%201.08.02\KO_model_loan$35\KO_model_loan$3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Documents%20and%20Settings\mharrowell\Local%20Settings\Temporary%20Internet%20Files\OLK1D3\Copper%20Mode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Documents%20and%20Settings\SVBulgakova\&#1056;&#1072;&#1073;&#1086;&#1095;&#1080;&#1081;%20&#1089;&#1090;&#1086;&#1083;\&#1055;&#1088;&#1080;&#1083;&#1086;&#1078;&#1077;&#1085;&#1080;&#1077;%206.%20%20&#1050;&#1072;&#1088;&#1090;&#1086;&#1095;&#1082;&#1072;%20%20&#1080;%20&#1055;&#1083;&#1072;&#1085;%20&#1091;&#1087;&#1088;&#1072;&#1074;&#1083;&#1077;&#1085;&#1080;&#1103;%20&#1087;&#1088;&#1086;&#1077;&#1082;&#1090;&#1086;&#1084;,%2021%20&#1084;&#1072;&#1088;.0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Research\Resources\Commodity%20Research\Citigroup\%233\ALUMINIUM.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ocuments%20and%20Settings\SVBulgakova\&#1052;&#1086;&#1080;%20&#1076;&#1086;&#1082;&#1091;&#1084;&#1077;&#1085;&#1090;&#1099;\&#1048;&#1085;&#1074;&#1077;&#1089;&#1090;&#1080;&#1094;&#1080;&#1086;&#1085;&#1085;&#1072;&#1103;%20&#1076;&#1077;&#1103;&#1090;&#1077;&#1083;&#1100;&#1085;&#1086;&#1089;&#1090;&#1100;\Investment,%20project%20card,%2006.05.10\20100903_Project%20card_ru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Documents%20and%20Settings\sv.bulgakova\Local%20Settings\Temporary%20Internet%20Files\Content.Outlook\7FB9N7LR\First%20Page%20of%20Project%20Card_201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Documents%20and%20Settings\dhynes\Local%20Settings\Temporary%20Internet%20Files\OLKF\Copper%20Workboo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aro-w0901-w\&#1084;&#1086;&#1080;%20&#1076;&#1086;&#1082;&#1091;&#1084;&#1077;&#1085;&#1090;&#1099;\&#1057;&#1042;&#1057;-&#1056;.&#1059;&#1087;&#1088;&#1072;&#1074;&#1083;&#1077;&#1085;&#1095;&#1077;&#1089;&#1082;&#1072;&#1103;%20&#1086;&#1090;&#1095;&#1077;&#1090;&#1085;&#1086;&#1089;&#1090;&#1100;.Master%20files\&#1048;&#1060;&#1055;%202006\2%20&#1048;&#1060;&#1055;\09\&#1050;&#1059;\&#1048;&#1060;&#1055;_&#1050;&#1059;_2006_09.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1058;&#1047;-2%20Life%20of%20Mine%20Pilot%20Model%20v7.xlsb"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sv.bulgakova\Local%20Settings\Temporary%20Internet%20Files\Content.Outlook\7FB9N7LR\&#1041;&#1072;&#1083;&#1072;&#1085;&#1089;&#1080;&#1088;&#1086;&#1074;&#1082;&#1072;+&#1058;&#1077;&#1085;&#1076;&#1077;&#1088;%20&#1090;&#1077;&#1093;&#1087;&#1077;&#1088;&#1077;&#1074;-&#1077;%20&#1062;&#1043;&#1058;&#1080;&#1044;&#1052;-201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ANALYST\ALAN\IRONORE\FCASTI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tprice2\Local%20Settings\Temporary%20Internet%20Files\OLK105\Fe%20i%20vs%20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mos.polus.gld\mos\Documents%20and%20Settings\Elena%20Kazimirova\Local%20Settings\Temporary%20Internet%20Files\OLK5\PreFeasMatrosovoCashFlowRev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DOCUME~1\MAMV~1.KUD\LOCALS~1\Temp\notes6030C8\&#1055;&#1088;&#1080;&#1083;&#1086;&#1078;&#1077;&#1085;&#1080;&#1077;%206.%20%20&#1050;&#1072;&#1088;&#1090;&#1086;&#1095;&#1082;&#1072;%20%20&#1080;%20&#1055;&#1083;&#1072;&#1085;%20&#1091;&#1087;&#1088;&#1072;&#1074;&#1083;&#1077;&#1085;&#1080;&#1103;%20&#1087;&#1088;&#1086;&#1077;&#1082;&#1090;&#1086;&#108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G:\ANALYST\ALAN\IRONORE\IRONORE.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PE\&#1056;&#1072;&#1073;&#1086;&#1095;&#1080;&#1081;%20&#1074;&#1072;&#1088;&#1080;&#1072;&#1085;&#1090;%20&#1041;&#1055;-2010\&#1056;&#1072;&#1073;&#1074;&#1072;&#1088;%202%20&#1041;&#1055;-2010\FM_KarelOk_2009_01.10.200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Documents%20and%20Settings\AY.PUSTOV\Application%20Data\Microsoft\Excel\IronOre_model_M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Documents%20and%20Settings\SGMelenteva\Local%20Settings\Temporary%20Internet%20Files\OLKC2A\&#1055;&#1088;&#1086;&#1077;&#1082;&#1090;%20&#1048;&#1058;%20&#1073;&#1102;&#1076;&#1078;&#1077;&#1090;&#1072;%20&#1059;&#1048;&#1058;%20&#1087;&#1086;%20&#1050;&#1054;%20&#1080;%20&#1060;&#1057;&#1057;&#1056;%202010%20&#1084;&#1077;&#1089;&#1090;&#1085;&#1099;&#108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Documents%20and%20Settings\GNRyzhova\&#1052;&#1086;&#1080;%20&#1076;&#1086;&#1082;&#1091;&#1084;&#1077;&#1085;&#1090;&#1099;\&#1040;&#1085;&#1072;&#1083;&#1080;&#1079;%20EBITDA\&#1048;&#1060;&#1055;_&#1041;&#1045;_2007_with_links\FM_Empty_RUR_200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UPE\&#1060;&#1054;&#1056;&#1052;&#1040;%20&#8470;2\&#1040;&#1053;&#1040;&#1051;&#1048;&#1047;\FM_KarelOk_2009_01%2011.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temp\Rar$DI00.969\FM_KarelOk_2008_07%2012.08.%2018.0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UPE\&#1060;&#1054;&#1056;&#1052;&#1040;%20&#8470;2\&#1040;&#1053;&#1040;&#1051;&#1048;&#1047;\&#1056;&#1072;&#1073;.&#1074;&#1072;&#1088;&#1080;&#1072;&#1085;&#1090;%201\FM_KarelOk_2008_0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temp\Rar$DI06.500\FM_KarelOk_2008.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UPE\&#1041;&#1055;-2010\&#1056;&#1072;&#1073;&#1074;&#1072;&#1088;%204\FM_KarelOk_BP_20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1062;&#1058;&#1040;\&#1041;&#1080;&#1079;&#1085;&#1077;&#1089;%20&#1055;&#1083;&#1072;&#1085;%202011\&#1044;&#1072;&#1085;&#1085;&#1099;&#1077;%20&#1059;&#1055;&#1069;%20&#1041;&#1055;%202011\&#1048;&#1085;&#1092;&#1086;&#1088;&#1084;&#1072;&#1094;&#1080;&#1103;%2013.12.2010\&#1050;%20&#1087;&#1079;&#1075;\FM_KarelOk_2009_BP_Up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1062;&#1058;&#1040;\&#1041;&#1080;&#1079;&#1085;&#1077;&#1089;%20&#1055;&#1083;&#1072;&#1085;%202011\&#1044;&#1072;&#1085;&#1085;&#1099;&#1077;%20&#1059;&#1055;&#1069;%20&#1041;&#1055;%202011\&#1048;&#1085;&#1092;&#1086;&#1088;&#1084;&#1072;&#1094;&#1080;&#1103;%2013.12.2010\&#1041;&#1055;%20&#1050;&#1054;%2008\FM_KarelOk_200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ASSYD01\res1_data_grp\ANALYST\ALAN\ZINC\ZINC.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ASSYD01\res1_data_grp\ANALYST\PRICES\PRICE-M.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Documents%20and%20Settings\fhirai\Local%20Settings\Temporary%20Internet%20Files\OLK2E9\Thermal%20Coal%20mode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Z:\mos\Knight%20Piesold\&#1053;&#1086;&#1074;&#1072;&#1103;%20&#1087;&#1072;&#1087;&#1082;&#1072;\Feas40MtpyMatrosovoCashFlowJuly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Documents%20and%20Settings\dhynes\Local%20Settings\Temporary%20Internet%20Files\OLKF\nickel%20workbook.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Karo-w1037-w\&#1041;&#1080;&#1079;&#1085;&#1077;&#1089;%20&#1087;&#1083;&#1072;&#1085;%202008\Documents%20and%20Settings\Pekshueva_TA\&#1056;&#1072;&#1073;&#1086;&#1095;&#1080;&#1081;%20&#1089;&#1090;&#1086;&#1083;\Personal\Investments%20budgeting\ZSMK\Invest%20Budget%202004%20Fina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1056;&#1040;&#1041;&#1054;&#1058;&#1040;\&#1050;&#1040;&#1055;&#1045;&#1050;&#1057;\&#1057;&#1090;&#1088;&#1086;&#1080;&#1090;&#1077;&#1083;&#1100;&#1089;&#1090;&#1074;&#1086;%20&#1082;&#1072;&#1088;&#1100;&#1077;&#1088;&#1072;%20&#1042;&#1086;&#1089;&#1090;&#1086;&#1095;&#1085;&#1099;&#1081;_Project%20card_rus.xls" TargetMode="External"/></Relationships>
</file>

<file path=xl/externalLinks/_rels/externalLink52.xml.rels><?xml version="1.0" encoding="UTF-8" standalone="yes"?>
<Relationships xmlns="http://schemas.openxmlformats.org/package/2006/relationships"><Relationship Id="rId2" Type="http://schemas.microsoft.com/office/2019/04/relationships/externalLinkLongPath" Target="file:///D:\Documents%20and%20Settings\dn.levashov\&#1056;&#1072;&#1073;&#1086;&#1095;&#1080;&#1081;%20&#1089;&#1090;&#1086;&#1083;\2006\&#1057;&#1044;%20&#1057;&#1042;&#1057;-&#1056;_57%20&#1087;&#1088;&#1086;&#1077;&#1082;&#1090;%20&#1054;&#1050;\&#1056;&#1072;&#1073;&#1086;&#1095;&#1072;&#1103;\Consulting\&#1050;&#1088;&#1077;&#1076;&#1080;&#1090;\&#1057;&#1086;&#1074;&#1083;&#1080;&#1085;&#1082;%2015%2012%2001\&#1040;&#1088;&#1093;&#1080;&#1074;%20&#1088;&#1072;&#1089;&#1089;&#1099;&#1083;&#1072;&#1077;&#1084;&#1086;&#1081;%20&#1080;&#1085;&#1092;&#1086;&#1088;&#1084;&#1072;&#1094;&#1080;&#1080;%20&#1057;&#1086;&#1074;&#1083;&#1080;&#1085;&#1082;&#1086;&#1084;\&#1069;&#1082;&#1086;&#1085;%20&#1084;&#1086;&#1076;&#1077;&#1083;&#1100;%20&#1080;%20&#1086;&#1087;&#1080;&#1089;&#1072;&#1085;&#1080;&#1077;%20&#1080;&#1090;&#1086;&#1075;%201.08.02\KO_model_loan$35\KO_model_loan$35.xls?603C6D1B" TargetMode="External"/><Relationship Id="rId1" Type="http://schemas.openxmlformats.org/officeDocument/2006/relationships/externalLinkPath" Target="file:///\\603C6D1B\KO_model_loan$3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mskfs01\public\&#1057;&#1042;&#1057;-&#1056;.&#1059;&#1087;&#1088;&#1072;&#1074;&#1083;&#1077;&#1085;&#1095;&#1077;&#1089;&#1082;&#1072;&#1103;%20&#1086;&#1090;&#1095;&#1077;&#1090;&#1085;&#1086;&#1089;&#1090;&#1100;.&#1054;&#1073;&#1097;&#1072;&#1103;\&#1060;&#1054;&#1056;&#1052;&#1040;&#1058;%20&#1059;&#1050;&#1055;&#1050;&#1080;&#1054;%202007\FM_Olkon_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assyd01\res1_data_grp\ANALYST\ALAN\COPPER\CU_DEMAN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mos.polus.gld\mos\Knight%20Piesold\&#1053;&#1086;&#1074;&#1072;&#1103;%20&#1087;&#1072;&#1087;&#1082;&#1072;\Feas40MtpyMatrosovoCashFlowJuly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nts%20and%20Settings\LAGavrilina\&#1056;&#1072;&#1073;&#1086;&#1095;&#1080;&#1081;%20&#1089;&#1090;&#1086;&#1083;\&#1048;&#1055;%202007&#1075;\&#1055;&#1088;&#1080;&#1083;&#1086;&#1078;&#1077;&#1085;&#1080;&#1077;%202_Capex%20report%2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Pln-0067\C\&#1052;&#1086;&#1080;%20&#1076;&#1086;&#1082;&#1091;&#1084;&#1077;&#1085;&#1090;&#1099;\Work_04\&#1055;&#1083;_&#1091;&#1095;&#1072;&#1089;&#1090;\021101\&#1055;&#1083;_&#1091;&#1095;_01_02110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Plan19\c\&#1052;&#1086;&#1080;%20&#1076;&#1086;&#1082;&#1091;&#1084;&#1077;&#1085;&#1090;&#1099;\&#1041;&#1055;&#1059;-2005&#1075;\DOCUME~1\Khartyan\LOCALS~1\Temp\%20%2023.02.200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2005\&#1047;&#1072;&#1087;&#1086;&#1083;&#1103;&#1088;&#1085;&#1072;&#1103;\&#1047;&#1072;&#1087;&#1086;&#1083;&#1103;&#1088;&#1085;&#1072;&#1103;_&#1083;&#1072;&#1074;&#1072;%20414\&#1042;&#1059;-00048-&#1054;-2906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Umtspik07\&#1055;&#1054;&#1063;&#1058;&#1040;-PLA3\2004\The%20projects_&#1072;&#1087;&#1088;&#1077;&#1083;&#1100;_04\932\&#1042;&#1086;&#1088;&#1082;&#1091;&#1090;&#1080;&#1085;&#1089;&#1082;&#1072;&#1103;_932-&#1102;_&#1063;&#1090;_&#1057;&#1042;&#1057;-&#1056;_19050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2004\12_The_project_&#1076;&#1077;&#1082;&#1072;&#1073;&#1088;&#1100;_04\&#1042;&#1059;-00078_&#1040;&#1103;&#1095;-&#1071;&#1075;&#1072;_1044-&#1102;\&#1056;&#1040;&#1057;&#1063;&#1045;&#1058;_&#1042;&#1059;_00078_1044-&#110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2004\08_The_projects_&#1072;&#1074;&#1075;&#1091;&#1089;&#1090;_04\&#1055;&#1088;&#1086;&#1093;&#1086;&#1076;&#1082;&#1072;_&#1057;&#1077;&#1074;&#1077;&#1088;&#1085;&#1072;&#1103;\&#1056;&#1072;&#1089;&#1095;&#1077;&#1090;_&#1055;&#1088;&#1086;&#1093;&#1086;&#1076;&#1082;&#1072;_&#1057;&#1077;&#1074;&#1077;&#1088;&#1085;&#1072;&#110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2004\12_The_project_&#1076;&#1077;&#1082;&#1072;&#1073;&#1088;&#1100;_04\&#1042;&#1059;-00078_&#1040;&#1103;&#1095;-&#1071;&#1075;&#1072;_1044-&#1102;\&#1042;&#1059;-00015\&#1055;&#1077;&#1088;&#1077;&#1089;&#1095;&#1077;&#1090;_&#1042;&#1059;-00015_312-&#1089;_&#1058;&#1088;_&#1073;&#1077;&#1079;%202008%20&#107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Zh_940\&#1045;&#1078;&#1077;&#1076;&#1085;&#1077;&#1074;&#1085;&#1099;&#1077;%20&#1088;&#1072;&#1087;&#1086;&#1088;&#1090;&#1099;\Documents%20and%20Settings\larinp\&#1052;&#1086;&#1080;%20&#1076;&#1086;&#1082;&#1091;&#1084;&#1077;&#1085;&#1090;&#1099;\&#1045;&#1078;&#1077;&#1076;&#1085;&#1077;&#1074;&#1085;&#1099;&#1077;%20&#1088;&#1072;&#1087;&#1086;&#1088;&#1090;&#1099;\&#1087;&#1088;&#1086;&#1075;&#1088;&#1072;&#1084;&#1084;&#1072;%20&#1048;&#1083;&#1100;&#1076;&#1072;&#1088;&#1072;\&#1057;&#1087;&#1088;&#1072;&#1074;&#1086;&#1095;&#1085;&#1080;&#108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FS2\Data\&#1052;&#1086;&#1080;%20&#1076;&#1086;&#1082;&#1091;&#1084;&#1077;&#1085;&#1090;&#1099;\&#1040;&#1085;&#1076;&#1088;&#1077;&#1081;\&#1055;&#1083;&#1072;&#1090;&#1077;&#1078;&#1080;\&#1056;&#1072;&#1073;&#1086;&#1090;&#107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S2\Data\Documents%20and%20Settings\nigmatylin\&#1052;&#1086;&#1080;%20&#1076;&#1086;&#1082;&#1091;&#1084;&#1077;&#1085;&#1090;&#1099;\&#1041;&#1102;&#1076;&#1078;&#1077;&#1090;&#1099;\&#1054;&#1082;&#1090;&#1103;&#1073;&#1088;&#1100;\&#1041;&#1102;&#1076;&#1078;&#1077;&#1090;%20&#1086;&#1082;&#1090;&#1103;&#1073;&#1088;&#1100;%20&#1056;&#1059;&#105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G:\BasicShow\Group_Mark\_08-200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2005\&#1050;&#1086;&#1084;&#1089;&#1086;&#1084;&#1086;&#1083;&#1100;&#1089;&#1082;&#1072;&#1103;\&#1042;&#1059;-00094%20&#1083;&#1072;&#1074;&#1072;%20612-&#1089;\C&#1090;&#1088;&#1091;&#1082;&#1090;&#1091;&#1088;&#1085;&#1099;&#1081;%20&#1075;&#1088;&#1072;&#1092;&#1080;&#108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WINDOWS\TEMP\&#1040;&#1085;&#1076;&#1088;&#1077;&#1081;\&#1055;&#1083;&#1072;&#1090;&#1077;&#1078;&#1080;\&#1056;&#1072;&#1073;&#1086;&#1090;&#1072;.xls"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Startup" Target="JWK/513_U.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ld-s-fs02\&#1087;&#1088;&#1086;&#1080;&#1079;&#1074;&#1086;&#1076;&#1089;&#1090;&#1074;&#1077;&#1085;&#1085;&#1072;&#1103;%20&#1089;&#1083;&#1091;&#1078;&#1073;&#1072;$\DOCUME~1\KarikhVN\LOCALS~1\Temp\Rar$DI01.109\&#1048;&#1088;&#1091;&#1041;&#1045;_&#1047;&#1072;&#1087;&#1072;&#1076;&#1085;&#1099;&#1081;_2009_11_&#1075;&#1086;&#1088;&#1072;.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2004\12_The_project_&#1076;&#1077;&#1082;&#1072;&#1073;&#1088;&#1100;_04\&#1042;&#1059;-00078_&#1040;&#1103;&#1095;-&#1071;&#1075;&#1072;_1044-&#1102;\&#1042;&#1059;_000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KARO-N0779-W\Magera\&#1056;&#1072;&#1073;&#1086;&#1095;&#1072;&#1103;\Consulting\&#1050;&#1088;&#1077;&#1076;&#1080;&#1090;\&#1057;&#1086;&#1074;&#1083;&#1080;&#1085;&#1082;%2015%2012%2001\&#1040;&#1088;&#1093;&#1080;&#1074;%20&#1088;&#1072;&#1089;&#1089;&#1099;&#1083;&#1072;&#1077;&#1084;&#1086;&#1081;%20&#1080;&#1085;&#1092;&#1086;&#1088;&#1084;&#1072;&#1094;&#1080;&#1080;%20&#1057;&#1086;&#1074;&#1083;&#1080;&#1085;&#1082;&#1086;&#1084;\&#1069;&#1082;&#1086;&#1085;%20&#1084;&#1086;&#1076;&#1077;&#1083;&#1100;%20&#1080;%20&#1086;&#1087;&#1080;&#1089;&#1072;&#1085;&#1080;&#1077;%20&#1080;&#1090;&#1086;&#1075;%201.08.02\KO_model_loan$35\KO_model_loan$35.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1059;&#1040;&#1058;_&#1040;&#1058;&#1062;_&#1062;&#1055;&#1040;\Documents%20and%20Settings\LNByurkland\&#1056;&#1072;&#1073;&#1086;&#1095;&#1080;&#1081;%20&#1089;&#1090;&#1086;&#1083;\Documents%20and%20Settings\LAGavrilina\Local%20Settings\Temporary%20Internet%20Files\Content.IE5\67KRUHKV\&#1054;&#1042;&#1050;%2022.08.06%20%202_Capex%20report.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1059;&#1040;&#1058;_&#1040;&#1058;&#1062;_&#1062;&#1055;&#1040;\Documents%20and%20Settings\LNByurkland\&#1056;&#1072;&#1073;&#1086;&#1095;&#1080;&#1081;%20&#1089;&#1090;&#1086;&#1083;\Documents%20and%20Settings\SEAksenova\Local%20Settings\Temporary%20Internet%20Files\OLK12\&#1055;&#1088;&#1080;&#1083;&#1086;&#1078;&#1077;&#1085;&#1080;&#1077;%202_Capex%20report.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Zh_940\&#1045;&#1078;&#1077;&#1076;&#1085;&#1077;&#1074;&#1085;&#1099;&#1077;%20&#1088;&#1072;&#1087;&#1086;&#1088;&#1090;&#1099;\&#1087;&#1088;&#1086;&#1075;&#1088;&#1072;&#1084;&#1084;&#1072;%20&#1048;&#1083;&#1100;&#1076;&#1072;&#1088;&#1072;\&#1057;&#1077;&#1085;&#1090;&#1103;&#1073;&#1088;&#1100;%202002\&#1057;&#1077;&#1085;&#1090;&#1103;&#1073;&#1088;&#1100;%20&#1088;&#1072;&#1073;&#1086;&#1095;&#1080;&#1081;%20200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Karo-boss-01\omp\Temp_030808\&#1043;&#1086;&#1076;&#1086;&#1074;&#1072;&#1103;%20&#1087;&#1088;&#1086;&#1075;&#1088;&#1072;&#1084;&#1084;&#1072;\&#1044;&#1086;&#1082;&#1091;&#1084;&#1077;&#1085;&#1090;&#1099;\Work_14\2004\030811\&#1042;&#1072;&#1088;_&#1088;&#1072;&#1079;_2635_&#1076;&#1077;&#1092;_&#1087;&#1090;&#1091;_&#1057;&#1074;&#1086;&#1076;_&#1082;&#1072;&#1083;&#1100;&#1082;_2004_03081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Remote\DATA\TRUD\Kodineva\&#1064;&#1090;&#1072;&#1090;&#1099;%20%20&#1089;&#1087;&#1077;&#1094;&#1072;&#1087;%20&#1085;&#1072;%2001.02.2001\&#1040;&#1087;&#1087;&#1072;&#1088;&#1072;&#109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Documents%20and%20Settings\ln.byurkland\&#1056;&#1072;&#1073;&#1086;&#1095;&#1080;&#1081;%20&#1089;&#1090;&#1086;&#1083;\&#1058;&#1077;&#1082;&#1091;&#1097;&#1072;&#1103;%20&#1087;&#1086;&#1095;&#1090;&#1072;\&#1041;&#1055;%20&#1062;&#1058;&#1040;%20201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FS2\Data\!!!%20&#1042;&#1085;&#1091;&#1090;&#1088;&#1077;&#1085;&#1085;&#1103;&#1103;%20&#1087;&#1086;&#1095;&#1090;&#1072;\%23%23%23&#1050;&#1088;&#1080;&#1079;&#1080;&#1089;\&#1042;&#1085;&#1091;&#1090;&#1088;&#1077;&#1085;&#1085;&#1103;&#1103;%20&#1087;&#1086;&#1095;&#1090;&#1072;\&#1055;&#1077;&#1083;&#1100;&#1084;&#1077;&#1085;&#1077;&#1074;%20&#1057;&#1077;&#1088;&#1075;&#1077;&#1081;\&#1057;&#1077;&#1085;&#1090;&#1103;&#1073;&#1088;&#1100;&#1089;&#1082;&#1080;&#1077;%20&#1087;&#1083;&#1072;&#1085;&#1099;%202.xls" TargetMode="External"/></Relationships>
</file>

<file path=xl/externalLinks/_rels/externalLink81.xml.rels><?xml version="1.0" encoding="UTF-8" standalone="yes"?>
<Relationships xmlns="http://schemas.openxmlformats.org/package/2006/relationships"><Relationship Id="rId2" Type="http://schemas.microsoft.com/office/2019/04/relationships/externalLinkLongPath" Target="file:///C:\Documents%20and%20Settings\dn.levashov\&#1056;&#1072;&#1073;&#1086;&#1095;&#1080;&#1081;%20&#1089;&#1090;&#1086;&#1083;\2006\&#1057;&#1044;%20&#1057;&#1042;&#1057;-&#1056;_57%20&#1087;&#1088;&#1086;&#1077;&#1082;&#1090;%20&#1054;&#1050;\&#1056;&#1072;&#1073;&#1086;&#1095;&#1072;&#1103;\Consulting\&#1050;&#1088;&#1077;&#1076;&#1080;&#1090;\&#1057;&#1086;&#1074;&#1083;&#1080;&#1085;&#1082;%2015%2012%2001\&#1040;&#1088;&#1093;&#1080;&#1074;%20&#1088;&#1072;&#1089;&#1089;&#1099;&#1083;&#1072;&#1077;&#1084;&#1086;&#1081;%20&#1080;&#1085;&#1092;&#1086;&#1088;&#1084;&#1072;&#1094;&#1080;&#1080;%20&#1057;&#1086;&#1074;&#1083;&#1080;&#1085;&#1082;&#1086;&#1084;\&#1069;&#1082;&#1086;&#1085;%20&#1084;&#1086;&#1076;&#1077;&#1083;&#1100;%20&#1080;%20&#1086;&#1087;&#1080;&#1089;&#1072;&#1085;&#1080;&#1077;%20&#1080;&#1090;&#1086;&#1075;%201.08.02\KO_model_loan$35\KO_model_loan$35.xls?0A6FBC39" TargetMode="External"/><Relationship Id="rId1" Type="http://schemas.openxmlformats.org/officeDocument/2006/relationships/externalLinkPath" Target="file:///\\0A6FBC39\KO_model_loan$35.xls" TargetMode="External"/></Relationships>
</file>

<file path=xl/externalLinks/_rels/externalLink82.xml.rels><?xml version="1.0" encoding="UTF-8" standalone="yes"?>
<Relationships xmlns="http://schemas.openxmlformats.org/package/2006/relationships"><Relationship Id="rId2" Type="http://schemas.microsoft.com/office/2019/04/relationships/externalLinkLongPath" Target="file:///\\polyus.com\&#1055;&#1086;&#1083;&#1102;&#1089;.&#1044;&#1080;&#1089;&#1082;\&#1059;&#1050;%20&#1055;&#1086;&#1083;&#1102;&#1089;\&#1044;&#1080;&#1088;&#1077;&#1082;&#1094;&#1080;&#1103;%20&#1087;&#1086;%20&#1087;&#1088;&#1086;&#1080;&#1079;&#1074;&#1086;&#1076;&#1089;&#1090;&#1074;&#1091;\&#1041;&#1072;&#1083;&#1072;&#1085;&#1089;&#1080;&#1088;&#1086;&#1074;&#1082;&#1080;%20&#1043;&#1058;&#1054;\&#1058;&#1077;&#1085;&#1076;&#1077;&#1088;&#1099;_&#1056;&#1072;&#1089;&#1095;&#1077;&#1090;&#1099;\&#1050;&#1041;&#1045;-2027_&#1069;&#1082;&#1089;&#1082;&#1072;&#1074;&#1072;&#1090;&#1086;&#1088;%2010&#1084;3%20&#1075;&#1080;&#1076;&#1088;&#1072;&#1074;_&#1080;&#1102;&#1085;.2026\&#1058;CO_14.07.2026_&#1086;&#1090;%20&#1087;&#1086;&#1089;&#1090;&#1072;&#1074;&#1097;&#1080;&#1082;&#1086;&#1074;%20&#1077;&#1097;&#1077;%20&#1088;&#1072;&#1079;\&#1058;&#1080;&#1087;&#1086;&#1074;&#1086;&#1081;%20&#1079;&#1072;&#1087;&#1088;&#1086;&#1089;%20-%207000%20&#1084;&#1095;%20&#1086;&#1090;&#1074;&#1077;&#1090;&#1099;%20&#1087;&#1086;%20Zoomlion%20ZE2000G%20&#1054;&#1056;&#1048;&#1050;&#1057;.xlsx?2C98E3E1" TargetMode="External"/><Relationship Id="rId1" Type="http://schemas.openxmlformats.org/officeDocument/2006/relationships/externalLinkPath" Target="file:///\\2C98E3E1\&#1058;&#1080;&#1087;&#1086;&#1074;&#1086;&#1081;%20&#1079;&#1072;&#1087;&#1088;&#1086;&#1089;%20-%207000%20&#1084;&#1095;%20&#1086;&#1090;&#1074;&#1077;&#1090;&#1099;%20&#1087;&#1086;%20Zoomlion%20ZE2000G%20&#1054;&#1056;&#1048;&#1050;&#1057;.xlsx" TargetMode="External"/></Relationships>
</file>

<file path=xl/externalLinks/_rels/externalLink83.xml.rels><?xml version="1.0" encoding="UTF-8" standalone="yes"?>
<Relationships xmlns="http://schemas.openxmlformats.org/package/2006/relationships"><Relationship Id="rId2" Type="http://schemas.microsoft.com/office/2019/04/relationships/externalLinkLongPath" Target="file:///\\polyus.com\&#1055;&#1086;&#1083;&#1102;&#1089;.&#1044;&#1080;&#1089;&#1082;\&#1059;&#1050;%20&#1055;&#1086;&#1083;&#1102;&#1089;\&#1044;&#1080;&#1088;&#1077;&#1082;&#1094;&#1080;&#1103;%20&#1087;&#1086;%20&#1087;&#1088;&#1086;&#1080;&#1079;&#1074;&#1086;&#1076;&#1089;&#1090;&#1074;&#1091;\&#1041;&#1072;&#1083;&#1072;&#1085;&#1089;&#1080;&#1088;&#1086;&#1074;&#1082;&#1080;%20&#1043;&#1058;&#1054;\&#1058;&#1077;&#1085;&#1076;&#1077;&#1088;&#1099;_&#1056;&#1072;&#1089;&#1095;&#1077;&#1090;&#1099;\&#1050;&#1041;&#1045;-2027_&#1069;&#1082;&#1089;&#1082;&#1072;&#1074;&#1072;&#1090;&#1086;&#1088;%2010&#1084;3%20&#1075;&#1080;&#1076;&#1088;&#1072;&#1074;_&#1080;&#1102;&#1085;.2026\&#1058;CO_14.07.2026_&#1086;&#1090;%20&#1087;&#1086;&#1089;&#1090;&#1072;&#1074;&#1097;&#1080;&#1082;&#1086;&#1074;%20&#1077;&#1097;&#1077;%20&#1088;&#1072;&#1079;\&#1058;&#1080;&#1087;&#1086;&#1074;&#1086;&#1081;%20&#1079;&#1072;&#1087;&#1088;&#1086;&#1089;%20&#1087;&#1086;&#1089;&#1090;&#1072;&#1074;&#1097;&#1080;&#1082;&#1072;&#1084;%20&#1101;&#1082;&#1089;&#1082;&#1072;&#1074;&#1072;&#1090;&#1086;&#1088;&#1086;&#1074;%20(1)-&#1079;&#1072;&#1087;&#1086;&#1083;&#1085;&#1077;&#1085;%201.1._Shantui.xlsx?2C98E3E1" TargetMode="External"/><Relationship Id="rId1" Type="http://schemas.openxmlformats.org/officeDocument/2006/relationships/externalLinkPath" Target="file:///\\2C98E3E1\&#1058;&#1080;&#1087;&#1086;&#1074;&#1086;&#1081;%20&#1079;&#1072;&#1087;&#1088;&#1086;&#1089;%20&#1087;&#1086;&#1089;&#1090;&#1072;&#1074;&#1097;&#1080;&#1082;&#1072;&#1084;%20&#1101;&#1082;&#1089;&#1082;&#1072;&#1074;&#1072;&#1090;&#1086;&#1088;&#1086;&#1074;%20(1)-&#1079;&#1072;&#1087;&#1086;&#1083;&#1085;&#1077;&#1085;%201.1._Shantui.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1100_&#1054;&#1073;&#1098;&#1077;&#1084;,%20&#1071;&#1074;&#1082;&#1072;,%20&#1050;&#1058;&#1043;_12%20&#1084;&#1077;&#1089;.%202025_21.01.2026.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1060;&#1072;&#1082;&#1090;_&#1069;&#1082;&#1089;&#1082;&#1072;&#1074;&#1072;&#1090;&#1086;&#1088;&#1099;_&#1043;&#1088;&#1091;&#1087;&#1087;&#1072;_07.04.2026%20(3&#1052;%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Цены долл"/>
      <sheetName val="Цены"/>
      <sheetName val="Продажи"/>
      <sheetName val="Выручка"/>
      <sheetName val="Без инфляции"/>
      <sheetName val="С инфляцией"/>
      <sheetName val="Зарплата"/>
      <sheetName val="Структура"/>
      <sheetName val="#ССЫЛКА"/>
      <sheetName val="_ССЫЛКА"/>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Цены долл"/>
      <sheetName val="Цены"/>
      <sheetName val="Продажи"/>
      <sheetName val="Выручка"/>
      <sheetName val="Без инфляции"/>
      <sheetName val="С инфляцией"/>
      <sheetName val="Зарплата"/>
      <sheetName val="Структура"/>
      <sheetName val="#ССЫЛКА"/>
      <sheetName val="_ССЫЛК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7"/>
      <sheetName val="A"/>
      <sheetName val="Current"/>
      <sheetName val="Chart 1A"/>
      <sheetName val="Chart1"/>
      <sheetName val="Chart2"/>
      <sheetName val="Chart3"/>
      <sheetName val="Chart4"/>
      <sheetName val="Chart5"/>
      <sheetName val="Chart6"/>
      <sheetName val="Chart 2A"/>
      <sheetName val="Chart 3A"/>
      <sheetName val="График"/>
      <sheetName val="Р3"/>
      <sheetName val="Р5"/>
      <sheetName val="ГТО"/>
      <sheetName val="Сравнение с вар. 18"/>
      <sheetName val="ГР"/>
      <sheetName val="Сводн. с расшир. ОВ и ОС"/>
      <sheetName val="КПиГР (2-1.0+)"/>
      <sheetName val="КПиГР"/>
      <sheetName val="Macro"/>
      <sheetName val="inf"/>
      <sheetName val="Операционный эффект ДСП"/>
      <sheetName val="Лист1"/>
      <sheetName val="total"/>
      <sheetName val="ACL - LOM"/>
      <sheetName val="ОФР МСФО RUB"/>
    </sheetNames>
    <sheetDataSet>
      <sheetData sheetId="0" refreshError="1"/>
      <sheetData sheetId="1" refreshError="1">
        <row r="1">
          <cell r="A1" t="str">
            <v>FISC.YR</v>
          </cell>
        </row>
        <row r="8">
          <cell r="A8" t="str">
            <v>1969</v>
          </cell>
        </row>
        <row r="18">
          <cell r="A18" t="str">
            <v>1979</v>
          </cell>
          <cell r="R18">
            <v>23.3184</v>
          </cell>
        </row>
        <row r="19">
          <cell r="A19" t="str">
            <v>1980</v>
          </cell>
          <cell r="R19">
            <v>23.437610982839306</v>
          </cell>
        </row>
        <row r="20">
          <cell r="A20" t="str">
            <v>1981</v>
          </cell>
          <cell r="R20">
            <v>22.227387070707071</v>
          </cell>
        </row>
        <row r="21">
          <cell r="A21" t="str">
            <v>1982</v>
          </cell>
          <cell r="R21">
            <v>29.685407757601805</v>
          </cell>
        </row>
        <row r="22">
          <cell r="A22" t="str">
            <v>1983</v>
          </cell>
          <cell r="R22">
            <v>26.172112322628827</v>
          </cell>
        </row>
        <row r="23">
          <cell r="A23" t="str">
            <v>1984</v>
          </cell>
          <cell r="R23">
            <v>22.461898932473584</v>
          </cell>
        </row>
        <row r="24">
          <cell r="A24" t="str">
            <v>1985</v>
          </cell>
          <cell r="R24">
            <v>20.015434678327974</v>
          </cell>
        </row>
        <row r="25">
          <cell r="A25" t="str">
            <v>1986</v>
          </cell>
          <cell r="R25">
            <v>19.160573024563362</v>
          </cell>
        </row>
        <row r="26">
          <cell r="A26" t="str">
            <v>1987</v>
          </cell>
          <cell r="R26">
            <v>15.259362788888888</v>
          </cell>
        </row>
        <row r="27">
          <cell r="A27" t="str">
            <v>1988</v>
          </cell>
          <cell r="R27">
            <v>17.030039540203383</v>
          </cell>
        </row>
        <row r="28">
          <cell r="A28" t="str">
            <v>1989</v>
          </cell>
          <cell r="R28">
            <v>17.417793400974674</v>
          </cell>
        </row>
        <row r="29">
          <cell r="A29" t="str">
            <v>1990</v>
          </cell>
          <cell r="R29">
            <v>16.743863626326714</v>
          </cell>
        </row>
        <row r="42">
          <cell r="A42" t="str">
            <v>1979</v>
          </cell>
          <cell r="B42">
            <v>81.641792970009689</v>
          </cell>
          <cell r="C42">
            <v>78.805285013212526</v>
          </cell>
          <cell r="D42">
            <v>48.348330914368653</v>
          </cell>
          <cell r="E42">
            <v>68.481262327416189</v>
          </cell>
        </row>
        <row r="43">
          <cell r="A43" t="str">
            <v>1980</v>
          </cell>
          <cell r="B43">
            <v>85.009222831344729</v>
          </cell>
          <cell r="C43">
            <v>82.055719139297835</v>
          </cell>
          <cell r="D43">
            <v>53.698693759071105</v>
          </cell>
          <cell r="E43">
            <v>67.869822485207109</v>
          </cell>
        </row>
        <row r="44">
          <cell r="A44" t="str">
            <v>1981</v>
          </cell>
          <cell r="B44">
            <v>101.94130925507902</v>
          </cell>
          <cell r="C44">
            <v>104.41864854662136</v>
          </cell>
          <cell r="D44">
            <v>55.712626995645863</v>
          </cell>
          <cell r="E44">
            <v>92.998027613412233</v>
          </cell>
        </row>
        <row r="45">
          <cell r="A45" t="str">
            <v>1982</v>
          </cell>
          <cell r="B45">
            <v>106.41728474685586</v>
          </cell>
          <cell r="C45">
            <v>107.02151755379388</v>
          </cell>
          <cell r="D45">
            <v>82.29317851959361</v>
          </cell>
          <cell r="E45">
            <v>94.378698224852073</v>
          </cell>
        </row>
        <row r="46">
          <cell r="A46" t="str">
            <v>1983</v>
          </cell>
          <cell r="B46">
            <v>87.068687520154796</v>
          </cell>
          <cell r="C46">
            <v>84.371460928652326</v>
          </cell>
          <cell r="D46">
            <v>80.896952104499263</v>
          </cell>
          <cell r="E46">
            <v>77.909270216962526</v>
          </cell>
        </row>
        <row r="47">
          <cell r="A47" t="str">
            <v>1984</v>
          </cell>
          <cell r="B47">
            <v>84.650112866817153</v>
          </cell>
          <cell r="C47">
            <v>83.05020762551905</v>
          </cell>
          <cell r="D47">
            <v>74.705950653120468</v>
          </cell>
          <cell r="E47">
            <v>77.909270216962526</v>
          </cell>
        </row>
        <row r="48">
          <cell r="A48" t="str">
            <v>1985</v>
          </cell>
          <cell r="B48">
            <v>84.650112866817153</v>
          </cell>
          <cell r="C48">
            <v>83.05020762551905</v>
          </cell>
          <cell r="D48">
            <v>69.529288824383173</v>
          </cell>
          <cell r="E48">
            <v>77.909270216962526</v>
          </cell>
        </row>
        <row r="49">
          <cell r="A49" t="str">
            <v>1986</v>
          </cell>
          <cell r="B49">
            <v>79.006772009029348</v>
          </cell>
          <cell r="C49">
            <v>78.803322008305017</v>
          </cell>
          <cell r="D49">
            <v>71.562004976155919</v>
          </cell>
          <cell r="E49">
            <v>72.978303747534511</v>
          </cell>
        </row>
        <row r="50">
          <cell r="A50" t="str">
            <v>1987</v>
          </cell>
          <cell r="B50">
            <v>70.944856497903899</v>
          </cell>
          <cell r="C50">
            <v>70.309550773876921</v>
          </cell>
          <cell r="D50">
            <v>61.359423595272645</v>
          </cell>
          <cell r="E50">
            <v>63.116370808678504</v>
          </cell>
        </row>
        <row r="51">
          <cell r="A51" t="str">
            <v>1988</v>
          </cell>
          <cell r="B51">
            <v>75.620767494356656</v>
          </cell>
          <cell r="C51">
            <v>76.727066817667037</v>
          </cell>
          <cell r="D51">
            <v>73.916649388347494</v>
          </cell>
          <cell r="E51">
            <v>70.315581854043387</v>
          </cell>
        </row>
        <row r="52">
          <cell r="A52" t="str">
            <v>1989</v>
          </cell>
          <cell r="B52">
            <v>81.264108352144476</v>
          </cell>
          <cell r="C52">
            <v>85.220838052095118</v>
          </cell>
          <cell r="D52">
            <v>81.173543437694377</v>
          </cell>
          <cell r="E52">
            <v>81.65680473372781</v>
          </cell>
        </row>
        <row r="53">
          <cell r="A53" t="str">
            <v>1990</v>
          </cell>
          <cell r="B53">
            <v>84.327636246372137</v>
          </cell>
          <cell r="C53">
            <v>89.373348433371078</v>
          </cell>
          <cell r="D53">
            <v>84.698320547377151</v>
          </cell>
          <cell r="E53">
            <v>85.207100591715985</v>
          </cell>
        </row>
        <row r="54">
          <cell r="A54" t="str">
            <v>1991</v>
          </cell>
          <cell r="B54">
            <v>82.715253144147042</v>
          </cell>
          <cell r="C54">
            <v>87.485843714609288</v>
          </cell>
          <cell r="D54">
            <v>82.624922247563759</v>
          </cell>
          <cell r="E54">
            <v>83.234714003944774</v>
          </cell>
        </row>
        <row r="55">
          <cell r="A55" t="str">
            <v>1992</v>
          </cell>
          <cell r="B55">
            <v>81.909061593034508</v>
          </cell>
          <cell r="C55">
            <v>86.542091355228379</v>
          </cell>
          <cell r="D55">
            <v>80.655193862741029</v>
          </cell>
          <cell r="E55">
            <v>81.262327416173576</v>
          </cell>
        </row>
        <row r="56">
          <cell r="A56" t="str">
            <v>1993</v>
          </cell>
          <cell r="B56">
            <v>78.684295388584331</v>
          </cell>
          <cell r="C56">
            <v>82.767081917704786</v>
          </cell>
          <cell r="D56">
            <v>75.368028198216876</v>
          </cell>
          <cell r="E56">
            <v>78.303747534516773</v>
          </cell>
        </row>
        <row r="57">
          <cell r="A57" t="str">
            <v>1994</v>
          </cell>
          <cell r="B57">
            <v>72.476620445017744</v>
          </cell>
          <cell r="C57">
            <v>76.538316345790847</v>
          </cell>
          <cell r="D57">
            <v>71.221231598590094</v>
          </cell>
          <cell r="E57">
            <v>71.794871794871796</v>
          </cell>
        </row>
        <row r="58">
          <cell r="A58" t="str">
            <v>1995</v>
          </cell>
          <cell r="B58">
            <v>81.586584972589492</v>
          </cell>
          <cell r="C58">
            <v>83.55795148247978</v>
          </cell>
          <cell r="D58">
            <v>83.55795148247978</v>
          </cell>
          <cell r="E58">
            <v>84.161735700197241</v>
          </cell>
        </row>
        <row r="59">
          <cell r="A59" t="str">
            <v>1996</v>
          </cell>
          <cell r="B59">
            <v>85.778781038374731</v>
          </cell>
          <cell r="C59">
            <v>83.55795148247978</v>
          </cell>
          <cell r="D59">
            <v>83.55795148247978</v>
          </cell>
          <cell r="E59">
            <v>86.528599605522672</v>
          </cell>
        </row>
        <row r="60">
          <cell r="A60" t="str">
            <v>1997</v>
          </cell>
          <cell r="B60">
            <v>85.778781038374731</v>
          </cell>
          <cell r="C60">
            <v>78.063445987974291</v>
          </cell>
          <cell r="D60">
            <v>78.063445987974291</v>
          </cell>
          <cell r="E60">
            <v>82.840236686390526</v>
          </cell>
        </row>
        <row r="61">
          <cell r="A61" t="str">
            <v>1998</v>
          </cell>
          <cell r="B61">
            <v>82.150919058368274</v>
          </cell>
          <cell r="C61">
            <v>70.495542193655396</v>
          </cell>
          <cell r="D61">
            <v>70.495542193655396</v>
          </cell>
          <cell r="E61">
            <v>74.753451676528599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sheetName val="presentation"/>
      <sheetName val="Base Case  2"/>
      <sheetName val="Base Case 1"/>
      <sheetName val="Cash Flow"/>
      <sheetName val="Depreciation"/>
      <sheetName val="TPD Costs"/>
      <sheetName val="TPD Schedule"/>
      <sheetName val="CFProdSchedule"/>
      <sheetName val="MillOpCost"/>
      <sheetName val="MillCapCost"/>
      <sheetName val="MineCapOperCost"/>
      <sheetName val="tailings"/>
      <sheetName val="quarry"/>
      <sheetName val="Env&amp;Social"/>
      <sheetName val="Admin"/>
      <sheetName val="owner's"/>
      <sheetName val="Variance"/>
      <sheetName val="Graphs"/>
      <sheetName val="НИОКР_6.3."/>
      <sheetName val="Сводн. с расшир. ОВ и ОС"/>
      <sheetName val="OPR факт"/>
      <sheetName val="Денежные потоки"/>
      <sheetName val="статусы"/>
      <sheetName val="списки"/>
      <sheetName val="Data validation"/>
      <sheetName val="Лист2"/>
      <sheetName val="Оборудование"/>
      <sheetName val="mapping"/>
      <sheetName val="Спр_УКиУО"/>
      <sheetName val="Лист изменений"/>
      <sheetName val="Отчет по Агропроекту"/>
      <sheetName val="Настройки (лист скрыт)"/>
      <sheetName val="Лист4"/>
      <sheetName val="Список"/>
      <sheetName val="ПИР 2020_июль"/>
      <sheetName val="TCC bridge Группа"/>
      <sheetName val="статьи для свода "/>
      <sheetName val="Лист1"/>
      <sheetName val="j01"/>
      <sheetName val="КПиГР Олимп"/>
      <sheetName val="EKDEB90"/>
      <sheetName val="Примечания"/>
      <sheetName val="Справочник"/>
      <sheetName val="МВЗ"/>
      <sheetName val="продукт-отправитель услуги"/>
      <sheetName val="Feas40MtpyMatrosovoCashFlowJuly"/>
      <sheetName val="Cash Flow:CFProdSchedule"/>
      <sheetName val="Коп ден пот-Сеп К+Д (2)"/>
      <sheetName val="Копн пот-СепК+Д(3)"/>
      <sheetName val="Коп ден пот-СепК+Д(4)"/>
      <sheetName val="pds_rep_pd8s3_v1_r_PD8_F08"/>
      <sheetName val="капстрой"/>
      <sheetName val="Кедровский"/>
      <sheetName val="мэп услуга - элемент"/>
      <sheetName val="статьи"/>
      <sheetName val="Cash_Flow"/>
      <sheetName val="TPD_Costs"/>
      <sheetName val="Input Assumptions"/>
      <sheetName val="CostMine"/>
      <sheetName val="Unit Costs Equip"/>
      <sheetName val="Input Drill &amp; Blast"/>
      <sheetName val="Lookups"/>
      <sheetName val="Input Equipment"/>
      <sheetName val="Input Salaries"/>
      <sheetName val="Input Operating Time"/>
      <sheetName val="Input Productivity"/>
      <sheetName val="Коды статей"/>
      <sheetName val="Субъекты"/>
      <sheetName val="share price 2002"/>
      <sheetName val="5э"/>
      <sheetName val="PRIVATE_OLD"/>
      <sheetName val="Read me first"/>
      <sheetName val="Inputs"/>
      <sheetName val="ev_ebitda"/>
      <sheetName val="financial statements"/>
      <sheetName val="Добыча"/>
    </sheetNames>
    <sheetDataSet>
      <sheetData sheetId="0">
        <row r="10">
          <cell r="G10">
            <v>-3</v>
          </cell>
        </row>
      </sheetData>
      <sheetData sheetId="1">
        <row r="10">
          <cell r="G10">
            <v>-3</v>
          </cell>
        </row>
      </sheetData>
      <sheetData sheetId="2">
        <row r="10">
          <cell r="G10">
            <v>-3</v>
          </cell>
        </row>
      </sheetData>
      <sheetData sheetId="3">
        <row r="10">
          <cell r="G10">
            <v>-3</v>
          </cell>
        </row>
      </sheetData>
      <sheetData sheetId="4">
        <row r="10">
          <cell r="G10">
            <v>-3</v>
          </cell>
        </row>
        <row r="14">
          <cell r="F14">
            <v>0</v>
          </cell>
          <cell r="G14">
            <v>0</v>
          </cell>
          <cell r="H14">
            <v>0</v>
          </cell>
          <cell r="I14">
            <v>0</v>
          </cell>
          <cell r="J14">
            <v>12000</v>
          </cell>
          <cell r="K14">
            <v>36000</v>
          </cell>
          <cell r="L14">
            <v>40000</v>
          </cell>
          <cell r="M14">
            <v>40000</v>
          </cell>
          <cell r="N14">
            <v>40000</v>
          </cell>
        </row>
        <row r="21">
          <cell r="F21">
            <v>0</v>
          </cell>
          <cell r="G21">
            <v>0</v>
          </cell>
          <cell r="H21">
            <v>0</v>
          </cell>
          <cell r="I21">
            <v>0</v>
          </cell>
          <cell r="J21">
            <v>846281.99197346612</v>
          </cell>
          <cell r="K21">
            <v>2481894.6910884036</v>
          </cell>
          <cell r="L21">
            <v>2807840.0374624142</v>
          </cell>
          <cell r="M21">
            <v>2012059.9517672353</v>
          </cell>
          <cell r="N21">
            <v>1818938.9910591766</v>
          </cell>
        </row>
        <row r="50">
          <cell r="F50">
            <v>-39849.488784000001</v>
          </cell>
          <cell r="G50">
            <v>-209605.8385257785</v>
          </cell>
          <cell r="H50">
            <v>-562791.85235539288</v>
          </cell>
          <cell r="I50">
            <v>-1166113.8113759216</v>
          </cell>
          <cell r="J50">
            <v>-356283.61433811364</v>
          </cell>
          <cell r="K50">
            <v>677044.04095839337</v>
          </cell>
          <cell r="L50">
            <v>856912.68416577613</v>
          </cell>
          <cell r="M50">
            <v>517758.19007281144</v>
          </cell>
          <cell r="N50">
            <v>353239.63237239985</v>
          </cell>
        </row>
        <row r="51">
          <cell r="F51">
            <v>-39849.488784000001</v>
          </cell>
          <cell r="G51">
            <v>-249455.32730977848</v>
          </cell>
          <cell r="H51">
            <v>-812247.17966517131</v>
          </cell>
          <cell r="I51">
            <v>-1978360.9910410929</v>
          </cell>
          <cell r="J51">
            <v>-2334644.6053792066</v>
          </cell>
          <cell r="K51">
            <v>-1657600.5644208132</v>
          </cell>
          <cell r="L51">
            <v>-800687.8802550371</v>
          </cell>
          <cell r="M51">
            <v>-282929.69018222566</v>
          </cell>
          <cell r="N51">
            <v>70309.942190174188</v>
          </cell>
        </row>
        <row r="60">
          <cell r="G60">
            <v>0</v>
          </cell>
          <cell r="H60">
            <v>0</v>
          </cell>
          <cell r="I60">
            <v>0</v>
          </cell>
          <cell r="J60">
            <v>0</v>
          </cell>
          <cell r="K60">
            <v>0</v>
          </cell>
          <cell r="L60">
            <v>0</v>
          </cell>
          <cell r="M60">
            <v>0</v>
          </cell>
          <cell r="N60">
            <v>8.4031192024854127E-3</v>
          </cell>
        </row>
      </sheetData>
      <sheetData sheetId="5">
        <row r="12">
          <cell r="F12" t="str">
            <v>US$1000</v>
          </cell>
        </row>
      </sheetData>
      <sheetData sheetId="6">
        <row r="12">
          <cell r="F12" t="str">
            <v>US$1000</v>
          </cell>
        </row>
      </sheetData>
      <sheetData sheetId="7">
        <row r="12">
          <cell r="C12" t="str">
            <v>Total Mined</v>
          </cell>
        </row>
      </sheetData>
      <sheetData sheetId="8">
        <row r="12">
          <cell r="C12">
            <v>0</v>
          </cell>
        </row>
      </sheetData>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4">
          <cell r="F14" t="str">
            <v>Р</v>
          </cell>
        </row>
      </sheetData>
      <sheetData sheetId="35">
        <row r="14">
          <cell r="F14" t="str">
            <v>Р</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refreshError="1"/>
      <sheetData sheetId="73" refreshError="1"/>
      <sheetData sheetId="74" refreshError="1"/>
      <sheetData sheetId="75" refreshError="1"/>
      <sheetData sheetId="7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Real-Nominal"/>
      <sheetName val="PRIC93"/>
      <sheetName val="Sheet2"/>
      <sheetName val="Sheet3"/>
      <sheetName val="A"/>
    </sheetNames>
    <sheetDataSet>
      <sheetData sheetId="0" refreshError="1"/>
      <sheetData sheetId="1"/>
      <sheetData sheetId="2" refreshError="1">
        <row r="7">
          <cell r="A7" t="str">
            <v>1965</v>
          </cell>
        </row>
        <row r="8">
          <cell r="A8" t="str">
            <v>1966</v>
          </cell>
        </row>
        <row r="9">
          <cell r="A9" t="str">
            <v>1967</v>
          </cell>
        </row>
        <row r="10">
          <cell r="A10" t="str">
            <v>1968</v>
          </cell>
        </row>
        <row r="11">
          <cell r="A11" t="str">
            <v>1969</v>
          </cell>
        </row>
        <row r="12">
          <cell r="A12" t="str">
            <v>1970</v>
          </cell>
        </row>
        <row r="13">
          <cell r="A13" t="str">
            <v>1971</v>
          </cell>
        </row>
        <row r="14">
          <cell r="A14" t="str">
            <v>1972</v>
          </cell>
        </row>
        <row r="15">
          <cell r="A15" t="str">
            <v>1973</v>
          </cell>
        </row>
        <row r="16">
          <cell r="A16" t="str">
            <v>1974</v>
          </cell>
        </row>
        <row r="17">
          <cell r="A17" t="str">
            <v>1975</v>
          </cell>
        </row>
        <row r="18">
          <cell r="A18" t="str">
            <v>1976</v>
          </cell>
        </row>
        <row r="19">
          <cell r="A19" t="str">
            <v>1977</v>
          </cell>
        </row>
        <row r="20">
          <cell r="A20" t="str">
            <v>1978</v>
          </cell>
        </row>
        <row r="21">
          <cell r="A21" t="str">
            <v>JAPAN</v>
          </cell>
        </row>
        <row r="22">
          <cell r="A22" t="str">
            <v>FISC.YR</v>
          </cell>
        </row>
        <row r="23">
          <cell r="A23" t="str">
            <v>1979</v>
          </cell>
          <cell r="J23">
            <v>34.72</v>
          </cell>
          <cell r="K23">
            <v>34.72</v>
          </cell>
        </row>
        <row r="24">
          <cell r="A24" t="str">
            <v>1980</v>
          </cell>
          <cell r="J24">
            <v>34.409999999999997</v>
          </cell>
          <cell r="K24">
            <v>30.322127937336813</v>
          </cell>
        </row>
        <row r="25">
          <cell r="A25" t="str">
            <v>1981</v>
          </cell>
          <cell r="J25">
            <v>47.15</v>
          </cell>
          <cell r="K25">
            <v>37.664201183431956</v>
          </cell>
        </row>
        <row r="26">
          <cell r="A26" t="str">
            <v>1982</v>
          </cell>
          <cell r="J26">
            <v>47.85</v>
          </cell>
          <cell r="K26">
            <v>36.007525083612045</v>
          </cell>
        </row>
        <row r="27">
          <cell r="A27" t="str">
            <v>1983</v>
          </cell>
          <cell r="J27">
            <v>39.5</v>
          </cell>
          <cell r="K27">
            <v>28.793196544276462</v>
          </cell>
        </row>
        <row r="28">
          <cell r="A28" t="str">
            <v>1984</v>
          </cell>
          <cell r="J28">
            <v>39.5</v>
          </cell>
          <cell r="K28">
            <v>27.600931677018636</v>
          </cell>
        </row>
        <row r="29">
          <cell r="A29" t="str">
            <v>1985</v>
          </cell>
          <cell r="J29">
            <v>39.5</v>
          </cell>
          <cell r="K29">
            <v>26.662500000000001</v>
          </cell>
        </row>
        <row r="30">
          <cell r="A30" t="str">
            <v>1986</v>
          </cell>
          <cell r="J30">
            <v>37.25</v>
          </cell>
          <cell r="K30">
            <v>24.674926398429832</v>
          </cell>
        </row>
        <row r="31">
          <cell r="A31" t="str">
            <v>1987</v>
          </cell>
          <cell r="J31">
            <v>32.5</v>
          </cell>
          <cell r="K31">
            <v>20.75449385052034</v>
          </cell>
        </row>
        <row r="32">
          <cell r="A32" t="str">
            <v>1988</v>
          </cell>
          <cell r="J32">
            <v>36.9</v>
          </cell>
          <cell r="K32">
            <v>22.663785259326659</v>
          </cell>
        </row>
        <row r="33">
          <cell r="A33" t="str">
            <v>1989</v>
          </cell>
          <cell r="J33">
            <v>42.4</v>
          </cell>
          <cell r="K33">
            <v>24.843749999999996</v>
          </cell>
        </row>
        <row r="34">
          <cell r="A34" t="str">
            <v>1990</v>
          </cell>
          <cell r="J34">
            <v>44.2</v>
          </cell>
          <cell r="K34">
            <v>24.575782537067546</v>
          </cell>
        </row>
        <row r="35">
          <cell r="A35" t="str">
            <v>1991</v>
          </cell>
          <cell r="J35">
            <v>43.2</v>
          </cell>
          <cell r="K35">
            <v>23.033175355450236</v>
          </cell>
        </row>
        <row r="36">
          <cell r="A36" t="str">
            <v>1992</v>
          </cell>
          <cell r="J36">
            <v>42.2</v>
          </cell>
          <cell r="K36">
            <v>21.844325153374232</v>
          </cell>
        </row>
        <row r="37">
          <cell r="J37">
            <v>39.700000000000003</v>
          </cell>
        </row>
      </sheetData>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mary"/>
      <sheetName val="Supply Demand"/>
      <sheetName val="China Sup Dem"/>
      <sheetName val="Consumption Forecast"/>
      <sheetName val="Refined Prod"/>
      <sheetName val="Mine Prod"/>
      <sheetName val=" EW Trade"/>
      <sheetName val="Consumption"/>
      <sheetName val="Smelter Prod"/>
      <sheetName val="Mine Capacity"/>
      <sheetName val="Table - Cumine"/>
      <sheetName val="Smelter capacity"/>
      <sheetName val="Table - Cusmelter"/>
      <sheetName val="Stocks"/>
      <sheetName val="ch_regional demand"/>
      <sheetName val="ch_USA - consumpIP"/>
      <sheetName val="Chart1"/>
      <sheetName val="Chart3"/>
      <sheetName val="Charts"/>
      <sheetName val="ch_CuStocks"/>
      <sheetName val="ch_Cu minesupply-demand-price "/>
      <sheetName val="ch_Cu supply-demand-price"/>
      <sheetName val="ch_conc +sxew prodn"/>
      <sheetName val="ch_supply mix"/>
      <sheetName val="ch_China IOU-IP-consmp"/>
      <sheetName val="ch_producer and consumer prices"/>
      <sheetName val="ch_USA - consumpIP frontpage"/>
      <sheetName val="ch_Cu-SupplyDemand"/>
      <sheetName val="ch_China Cu consmp"/>
      <sheetName val="Chart2"/>
      <sheetName val="USA - consumpIP"/>
      <sheetName val="ch_cu iou fcf"/>
      <sheetName val="ch_china iuo (ip)"/>
      <sheetName val="Chart4"/>
      <sheetName val="Table - mine"/>
      <sheetName val="Table - smelter"/>
      <sheetName val="Cuconc availability"/>
      <sheetName val="ch_conc-scrap vs smltcap"/>
      <sheetName val="ch_conc stocks"/>
      <sheetName val="ch_chinese imports"/>
      <sheetName val="ch_china and US cons contrib"/>
      <sheetName val="ch_china's imports"/>
      <sheetName val="ch_cu_regional dema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mary"/>
      <sheetName val="World Sup Dem"/>
      <sheetName val="WWorld Sup Dem"/>
      <sheetName val="China sup dem"/>
      <sheetName val="EW Trade"/>
      <sheetName val="Consumption Forecast"/>
      <sheetName val="Slab Production"/>
      <sheetName val="Consumption"/>
      <sheetName val="Mine Production"/>
      <sheetName val="Mine Capacity"/>
      <sheetName val="Table - Znmine"/>
      <sheetName val="Smelter Capacity"/>
      <sheetName val="Table - Znsmelter"/>
      <sheetName val="Stocks"/>
      <sheetName val="ch_regional  demand"/>
      <sheetName val="ch_USA - ComsumpIP"/>
      <sheetName val="Charts"/>
      <sheetName val="ch_stocks"/>
      <sheetName val="ch_China IOU-IP-consmp"/>
      <sheetName val="ch_chinese exports"/>
      <sheetName val="Mine Capacity (2)"/>
      <sheetName val="Chart1"/>
      <sheetName val="Table - mine"/>
      <sheetName val="Table - smelter"/>
      <sheetName val="Table"/>
      <sheetName val="ch_W.WorldStocks"/>
      <sheetName val="Ch_Consumer weights"/>
      <sheetName val="Ch_Production Weights"/>
      <sheetName val="ch_chinese iou"/>
      <sheetName val="Ch_Cons_Prod_Index"/>
      <sheetName val="Brookhunt Import Mine"/>
      <sheetName val="ZI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mary"/>
      <sheetName val="ch_mine prodn change"/>
      <sheetName val="world_sup dem"/>
      <sheetName val="ww_sup Dem"/>
      <sheetName val="Stainless Production"/>
      <sheetName val="Consumption"/>
      <sheetName val="Mine Prod"/>
      <sheetName val="Refined Prod"/>
      <sheetName val="ew trade"/>
      <sheetName val="Mine Capacity"/>
      <sheetName val="Table - Nimine"/>
      <sheetName val="Stocks"/>
      <sheetName val="probabilities"/>
      <sheetName val="CRU SS prices"/>
      <sheetName val="Mine Capacity-old"/>
      <sheetName val="ch_regional demand"/>
      <sheetName val="ch_USA - ConsumpIP"/>
      <sheetName val="Charts"/>
      <sheetName val="ch_scrap"/>
      <sheetName val="ch_stainless productionvsIP"/>
      <sheetName val="ch_SSprices"/>
      <sheetName val="ch_SSscrapprices"/>
      <sheetName val="ch_stocks"/>
      <sheetName val="Table - mine"/>
      <sheetName val="Table"/>
      <sheetName val="Consumption Forecast"/>
      <sheetName val="Mine Capacity-new"/>
      <sheetName val="ch - regional demand"/>
      <sheetName val="Nickel"/>
      <sheetName val="Ch_Prod_Cons_Index"/>
      <sheetName val="Ch_Consumer Weights"/>
      <sheetName val="Ch_Producer Weights"/>
      <sheetName val="ch_euro stainless prices"/>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Д"/>
      <sheetName val="О"/>
      <sheetName val="П"/>
      <sheetName val="М"/>
      <sheetName val="Ср.из"/>
      <sheetName val="Ср.п"/>
      <sheetName val="5До"/>
      <sheetName val="5Дп"/>
      <sheetName val="5По"/>
      <sheetName val="5Пп"/>
      <sheetName val="5А"/>
      <sheetName val="5Эо"/>
      <sheetName val="5Э"/>
      <sheetName val="6Э"/>
      <sheetName val="7Э"/>
      <sheetName val="Ид"/>
      <sheetName val="СВ"/>
      <sheetName val="Г (эо)"/>
      <sheetName val="Г (эп)"/>
      <sheetName val="СР"/>
      <sheetName val="ДК"/>
      <sheetName val="МП (о)"/>
      <sheetName val="Ач (о)"/>
      <sheetName val="Г (о)"/>
      <sheetName val="МП (п)"/>
      <sheetName val="Ач"/>
      <sheetName val="Г"/>
      <sheetName val="Sopka-календарь"/>
      <sheetName val="pasiva-skutečn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Заключение"/>
      <sheetName val="Потоки денежных средств"/>
      <sheetName val="График Реализации"/>
      <sheetName val="КПЭ"/>
      <sheetName val="Анализ рисков"/>
      <sheetName val="Варианты"/>
      <sheetName val="Инвестиции - варианты"/>
      <sheetName val="Инвестиции"/>
      <sheetName val="Сб изменения"/>
      <sheetName val="Сводные таблицы"/>
      <sheetName val="Парк_комбайнов_База"/>
      <sheetName val="ОТЧЕТ-совместный"/>
      <sheetName val="ИсходныеДанные"/>
      <sheetName val="Базов_вариант"/>
      <sheetName val="Расч_вариант 1"/>
      <sheetName val="Изменение 1"/>
      <sheetName val="Риск 1"/>
      <sheetName val="Отчет 1"/>
      <sheetName val="Расч_вариант 2"/>
      <sheetName val="Изменение 2"/>
      <sheetName val="Риск 2"/>
      <sheetName val="Отчет2"/>
      <sheetName val="Индексы инфляции"/>
      <sheetName val="База"/>
      <sheetName val="Вариант1"/>
      <sheetName val="Вариант2"/>
      <sheetName val="Лист1"/>
      <sheetName val="Титульный_лист"/>
      <sheetName val="Потоки_денежных_средств"/>
      <sheetName val="График_Реализации"/>
      <sheetName val="Анализ_рисков"/>
      <sheetName val="Инвестиции_-_варианты"/>
      <sheetName val="Сб_изменения"/>
      <sheetName val="Сводные_таблицы"/>
      <sheetName val="Расч_вариант_1"/>
      <sheetName val="Изменение_1"/>
      <sheetName val="Риск_1"/>
      <sheetName val="Отчет_1"/>
      <sheetName val="Расч_вариант_2"/>
      <sheetName val="Изменение_2"/>
      <sheetName val="Риск_2"/>
      <sheetName val="Индексы_инфляци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5">
          <cell r="D5">
            <v>2004</v>
          </cell>
          <cell r="E5">
            <v>2005</v>
          </cell>
        </row>
        <row r="6">
          <cell r="D6">
            <v>30.104166666666661</v>
          </cell>
          <cell r="E6">
            <v>30.4</v>
          </cell>
        </row>
        <row r="7">
          <cell r="D7">
            <v>29.6</v>
          </cell>
          <cell r="E7">
            <v>33.6</v>
          </cell>
        </row>
        <row r="8">
          <cell r="D8">
            <v>1.1119031141868516</v>
          </cell>
          <cell r="E8">
            <v>1.0674342105263159</v>
          </cell>
        </row>
        <row r="9">
          <cell r="D9">
            <v>10</v>
          </cell>
          <cell r="E9">
            <v>8.5</v>
          </cell>
        </row>
        <row r="12">
          <cell r="D12">
            <v>2004</v>
          </cell>
          <cell r="E12">
            <v>2005</v>
          </cell>
        </row>
        <row r="13">
          <cell r="D13">
            <v>0.24</v>
          </cell>
          <cell r="E13">
            <v>0.24</v>
          </cell>
        </row>
        <row r="14">
          <cell r="D14">
            <v>0.2</v>
          </cell>
          <cell r="E14">
            <v>0.2</v>
          </cell>
        </row>
        <row r="15">
          <cell r="D15">
            <v>0.35600000000000004</v>
          </cell>
          <cell r="E15">
            <v>0.3</v>
          </cell>
        </row>
        <row r="16">
          <cell r="D16">
            <v>8.5000000000000006E-2</v>
          </cell>
          <cell r="E16">
            <v>8.5000000000000006E-2</v>
          </cell>
        </row>
        <row r="19">
          <cell r="D19" t="str">
            <v>2004/2003</v>
          </cell>
          <cell r="E19" t="str">
            <v>2005/2004</v>
          </cell>
        </row>
        <row r="20">
          <cell r="D20">
            <v>1.1000000000000001</v>
          </cell>
          <cell r="E20">
            <v>1.085</v>
          </cell>
        </row>
        <row r="21">
          <cell r="D21">
            <v>113</v>
          </cell>
          <cell r="E21">
            <v>113</v>
          </cell>
        </row>
        <row r="22">
          <cell r="D22">
            <v>120</v>
          </cell>
          <cell r="E22">
            <v>120</v>
          </cell>
        </row>
        <row r="23">
          <cell r="D23">
            <v>112</v>
          </cell>
          <cell r="E23">
            <v>112</v>
          </cell>
        </row>
        <row r="25">
          <cell r="D25">
            <v>110</v>
          </cell>
          <cell r="E25">
            <v>110</v>
          </cell>
        </row>
        <row r="26">
          <cell r="D26">
            <v>110</v>
          </cell>
          <cell r="E26">
            <v>105</v>
          </cell>
        </row>
        <row r="27">
          <cell r="D27">
            <v>108</v>
          </cell>
          <cell r="E27">
            <v>108</v>
          </cell>
        </row>
        <row r="28">
          <cell r="D28">
            <v>110</v>
          </cell>
          <cell r="E28">
            <v>105</v>
          </cell>
        </row>
        <row r="29">
          <cell r="D29">
            <v>112</v>
          </cell>
          <cell r="E29">
            <v>105</v>
          </cell>
        </row>
        <row r="30">
          <cell r="D30">
            <v>110</v>
          </cell>
          <cell r="E30">
            <v>108</v>
          </cell>
        </row>
        <row r="31">
          <cell r="D31">
            <v>110</v>
          </cell>
          <cell r="E31">
            <v>107</v>
          </cell>
        </row>
        <row r="32">
          <cell r="D32">
            <v>1.1000000000000001</v>
          </cell>
          <cell r="E32">
            <v>1.085</v>
          </cell>
        </row>
        <row r="35">
          <cell r="D35">
            <v>2006</v>
          </cell>
          <cell r="E35">
            <v>2007</v>
          </cell>
        </row>
        <row r="36">
          <cell r="D36">
            <v>1.0194265469082735</v>
          </cell>
          <cell r="E36">
            <v>1.01824460109857</v>
          </cell>
        </row>
        <row r="37">
          <cell r="D37">
            <v>1.0355580763416221</v>
          </cell>
          <cell r="E37">
            <v>1.0310259847712204</v>
          </cell>
        </row>
        <row r="38">
          <cell r="D38">
            <v>1.0194265469082735</v>
          </cell>
          <cell r="E38">
            <v>1.0170585250018114</v>
          </cell>
        </row>
        <row r="39">
          <cell r="D39">
            <v>1.0217781808646411</v>
          </cell>
          <cell r="E39">
            <v>1.0194265469082735</v>
          </cell>
        </row>
        <row r="40">
          <cell r="D40">
            <v>1.0194265469082735</v>
          </cell>
          <cell r="E40">
            <v>1.0092459756536898</v>
          </cell>
        </row>
        <row r="43">
          <cell r="D43" t="str">
            <v>1кв05/2кв.04</v>
          </cell>
          <cell r="E43" t="str">
            <v>2кв05/2кв.04</v>
          </cell>
        </row>
        <row r="44">
          <cell r="D44">
            <v>1.0716499969580369</v>
          </cell>
          <cell r="E44">
            <v>1.094988584415381</v>
          </cell>
        </row>
        <row r="45">
          <cell r="D45">
            <v>1.0594191442977761</v>
          </cell>
          <cell r="E45">
            <v>1.0799999999999998</v>
          </cell>
        </row>
        <row r="46">
          <cell r="D46">
            <v>1.0959956554836405</v>
          </cell>
          <cell r="E46">
            <v>1.1299999999999997</v>
          </cell>
        </row>
        <row r="47">
          <cell r="D47">
            <v>1.0716499969580369</v>
          </cell>
          <cell r="E47">
            <v>1.094988584415381</v>
          </cell>
        </row>
        <row r="48">
          <cell r="D48">
            <v>1.0716499969580369</v>
          </cell>
          <cell r="E48">
            <v>1.094988584415381</v>
          </cell>
        </row>
        <row r="49">
          <cell r="D49">
            <v>1.0716499969580369</v>
          </cell>
          <cell r="E49">
            <v>1.094988584415381</v>
          </cell>
        </row>
        <row r="50">
          <cell r="D50">
            <v>1.0716499969580369</v>
          </cell>
          <cell r="E50">
            <v>1.094988584415381</v>
          </cell>
        </row>
        <row r="51">
          <cell r="D51">
            <v>1</v>
          </cell>
          <cell r="E51">
            <v>1</v>
          </cell>
        </row>
        <row r="52">
          <cell r="D52">
            <v>1.0716499969580369</v>
          </cell>
          <cell r="E52">
            <v>1.094988584415381</v>
          </cell>
        </row>
        <row r="53">
          <cell r="D53">
            <v>1.0716499969580369</v>
          </cell>
          <cell r="E53">
            <v>1.094988584415381</v>
          </cell>
        </row>
        <row r="54">
          <cell r="D54">
            <v>1.0716499969580369</v>
          </cell>
          <cell r="E54">
            <v>1.094988584415381</v>
          </cell>
        </row>
        <row r="55">
          <cell r="D55">
            <v>1.0691835824569411</v>
          </cell>
          <cell r="E55">
            <v>1.0899541274750968</v>
          </cell>
        </row>
        <row r="57">
          <cell r="D57">
            <v>2856</v>
          </cell>
          <cell r="E57">
            <v>2856</v>
          </cell>
        </row>
        <row r="58">
          <cell r="D58">
            <v>550</v>
          </cell>
          <cell r="E58">
            <v>550</v>
          </cell>
        </row>
        <row r="62">
          <cell r="D62">
            <v>2006</v>
          </cell>
          <cell r="E62">
            <v>2007</v>
          </cell>
        </row>
        <row r="64">
          <cell r="D64">
            <v>95</v>
          </cell>
          <cell r="E64">
            <v>90</v>
          </cell>
        </row>
        <row r="65">
          <cell r="D65">
            <v>82</v>
          </cell>
          <cell r="E65">
            <v>80</v>
          </cell>
        </row>
        <row r="66">
          <cell r="D66">
            <v>90</v>
          </cell>
          <cell r="E66">
            <v>85</v>
          </cell>
        </row>
      </sheetData>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ставщики"/>
      <sheetName val="Закупки"/>
      <sheetName val="Карточка"/>
      <sheetName val="ММК"/>
      <sheetName val="Нью-ММК"/>
      <sheetName val="ММК(ВТЗ)"/>
      <sheetName val="ММК(СТЗ)"/>
      <sheetName val="Металлокросс"/>
      <sheetName val="Стилтэк"/>
      <sheetName val="Фантон"/>
      <sheetName val="БалансПоставок"/>
      <sheetName val="График_поставки_СТЗ"/>
      <sheetName val="Счета"/>
      <sheetName val="Северсталь"/>
      <sheetName val="Стил-Имп"/>
      <sheetName val="Труботрейд"/>
      <sheetName val="ТРУБНАЯ ЗАГОТОВКА"/>
      <sheetName val="ОтчетНоя"/>
      <sheetName val="Отчет дек"/>
      <sheetName val="Лист1"/>
      <sheetName val="Справка"/>
      <sheetName val="ММК101129(СТЗ)"/>
      <sheetName val="ММК10129(ВТЗ)"/>
      <sheetName val="Ильич"/>
      <sheetName val="19.02"/>
      <sheetName val="МЕЧЕЛ"/>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Индексы инфляции"/>
      <sheetName val="ЛицеваяКартаШТРИПС"/>
      <sheetName val="текучесть"/>
    </sheetNames>
    <sheetDataSet>
      <sheetData sheetId="0" refreshError="1"/>
      <sheetData sheetId="1" refreshError="1">
        <row r="3">
          <cell r="H3" t="str">
            <v>Допплан</v>
          </cell>
          <cell r="K3" t="str">
            <v>Всего</v>
          </cell>
          <cell r="AB3" t="str">
            <v>Отгружено</v>
          </cell>
        </row>
        <row r="4">
          <cell r="C4" t="str">
            <v>17Г1С (для БТС)</v>
          </cell>
          <cell r="D4" t="str">
            <v>8х1250</v>
          </cell>
          <cell r="F4">
            <v>2100</v>
          </cell>
          <cell r="G4">
            <v>6230</v>
          </cell>
          <cell r="K4">
            <v>16283400</v>
          </cell>
          <cell r="AB4">
            <v>823</v>
          </cell>
        </row>
        <row r="5">
          <cell r="C5" t="str">
            <v xml:space="preserve">17Г1С </v>
          </cell>
          <cell r="D5" t="str">
            <v>8х1250</v>
          </cell>
          <cell r="F5">
            <v>1200</v>
          </cell>
          <cell r="G5">
            <v>6230</v>
          </cell>
          <cell r="K5">
            <v>9304800</v>
          </cell>
          <cell r="AB5">
            <v>0</v>
          </cell>
        </row>
        <row r="6">
          <cell r="C6" t="str">
            <v>17Г1С</v>
          </cell>
          <cell r="D6" t="str">
            <v>12x1660</v>
          </cell>
          <cell r="F6">
            <v>400</v>
          </cell>
          <cell r="G6">
            <v>6230</v>
          </cell>
          <cell r="K6">
            <v>3101600</v>
          </cell>
          <cell r="AB6">
            <v>371</v>
          </cell>
        </row>
        <row r="7">
          <cell r="C7" t="str">
            <v>17Г1С-У</v>
          </cell>
          <cell r="D7" t="str">
            <v>10х1660</v>
          </cell>
          <cell r="F7">
            <v>3650</v>
          </cell>
          <cell r="G7">
            <v>6620</v>
          </cell>
          <cell r="K7">
            <v>30116880</v>
          </cell>
          <cell r="AB7">
            <v>3512.07</v>
          </cell>
        </row>
        <row r="8">
          <cell r="C8" t="str">
            <v>17Г1С-У</v>
          </cell>
          <cell r="D8" t="str">
            <v>12х1660</v>
          </cell>
          <cell r="F8">
            <v>200</v>
          </cell>
          <cell r="G8">
            <v>6620</v>
          </cell>
          <cell r="K8">
            <v>1650240</v>
          </cell>
          <cell r="AB8">
            <v>184.02</v>
          </cell>
        </row>
        <row r="9">
          <cell r="C9" t="str">
            <v>ШХ15-В</v>
          </cell>
          <cell r="D9">
            <v>120</v>
          </cell>
          <cell r="F9">
            <v>200</v>
          </cell>
          <cell r="G9">
            <v>6500</v>
          </cell>
          <cell r="K9">
            <v>1595760</v>
          </cell>
          <cell r="AB9">
            <v>201.48</v>
          </cell>
        </row>
        <row r="10">
          <cell r="C10" t="str">
            <v>ШХ15-В</v>
          </cell>
          <cell r="D10">
            <v>130</v>
          </cell>
          <cell r="F10">
            <v>350</v>
          </cell>
          <cell r="G10">
            <v>6500</v>
          </cell>
          <cell r="K10">
            <v>2792580</v>
          </cell>
          <cell r="AB10">
            <v>367.71</v>
          </cell>
        </row>
        <row r="11">
          <cell r="C11" t="str">
            <v>ШХ15-В</v>
          </cell>
          <cell r="D11">
            <v>140</v>
          </cell>
          <cell r="F11">
            <v>350</v>
          </cell>
          <cell r="G11">
            <v>6500</v>
          </cell>
          <cell r="K11">
            <v>2792580</v>
          </cell>
          <cell r="AB11">
            <v>0</v>
          </cell>
        </row>
        <row r="12">
          <cell r="C12" t="str">
            <v>ШХ15-В</v>
          </cell>
          <cell r="D12">
            <v>150</v>
          </cell>
          <cell r="F12">
            <v>200</v>
          </cell>
          <cell r="G12">
            <v>6500</v>
          </cell>
          <cell r="K12">
            <v>1595760</v>
          </cell>
          <cell r="AB12">
            <v>0</v>
          </cell>
        </row>
        <row r="13">
          <cell r="C13" t="str">
            <v>ШХ15-В</v>
          </cell>
          <cell r="D13">
            <v>160</v>
          </cell>
          <cell r="F13">
            <v>100</v>
          </cell>
          <cell r="G13">
            <v>6500</v>
          </cell>
          <cell r="K13">
            <v>797880</v>
          </cell>
          <cell r="AB13">
            <v>0</v>
          </cell>
        </row>
        <row r="14">
          <cell r="C14">
            <v>45</v>
          </cell>
          <cell r="D14" t="str">
            <v>250х4100</v>
          </cell>
          <cell r="F14">
            <v>220</v>
          </cell>
          <cell r="G14">
            <v>4720</v>
          </cell>
          <cell r="K14">
            <v>2100000</v>
          </cell>
          <cell r="AB14">
            <v>0</v>
          </cell>
        </row>
        <row r="15">
          <cell r="C15" t="str">
            <v>40Х</v>
          </cell>
          <cell r="D15" t="str">
            <v>250х4100</v>
          </cell>
          <cell r="F15">
            <v>150</v>
          </cell>
          <cell r="G15">
            <v>5600</v>
          </cell>
          <cell r="K15">
            <v>1067400</v>
          </cell>
          <cell r="AB15">
            <v>0</v>
          </cell>
        </row>
        <row r="16">
          <cell r="C16" t="str">
            <v>40Х</v>
          </cell>
          <cell r="D16" t="str">
            <v>260х3200</v>
          </cell>
          <cell r="F16">
            <v>150</v>
          </cell>
          <cell r="G16">
            <v>5600</v>
          </cell>
          <cell r="K16">
            <v>1067400</v>
          </cell>
          <cell r="AB16">
            <v>130.55000000000001</v>
          </cell>
        </row>
        <row r="17">
          <cell r="C17" t="str">
            <v>30ХГСА</v>
          </cell>
          <cell r="D17" t="str">
            <v>260х3200</v>
          </cell>
          <cell r="F17">
            <v>130</v>
          </cell>
          <cell r="G17">
            <v>6280</v>
          </cell>
          <cell r="K17">
            <v>1031160</v>
          </cell>
          <cell r="AB17">
            <v>122.2</v>
          </cell>
        </row>
        <row r="18">
          <cell r="C18" t="str">
            <v>17Г1СУ</v>
          </cell>
          <cell r="D18" t="str">
            <v>11.5х1660</v>
          </cell>
          <cell r="F18">
            <v>1000</v>
          </cell>
          <cell r="G18">
            <v>7500</v>
          </cell>
          <cell r="K18">
            <v>9307200</v>
          </cell>
          <cell r="AB18">
            <v>975</v>
          </cell>
        </row>
        <row r="21">
          <cell r="C21" t="str">
            <v>ШХ15-В</v>
          </cell>
          <cell r="D21">
            <v>110</v>
          </cell>
          <cell r="F21">
            <v>300</v>
          </cell>
          <cell r="G21">
            <v>6500</v>
          </cell>
          <cell r="K21">
            <v>2397600</v>
          </cell>
          <cell r="AB21">
            <v>300.24</v>
          </cell>
        </row>
        <row r="22">
          <cell r="C22" t="str">
            <v>ШХ15-В</v>
          </cell>
          <cell r="D22">
            <v>115</v>
          </cell>
          <cell r="F22">
            <v>300</v>
          </cell>
          <cell r="G22">
            <v>6500</v>
          </cell>
          <cell r="K22">
            <v>2397600</v>
          </cell>
          <cell r="AB22">
            <v>303.27999999999997</v>
          </cell>
        </row>
        <row r="23">
          <cell r="C23" t="str">
            <v>ШХ15-В</v>
          </cell>
          <cell r="D23">
            <v>120</v>
          </cell>
          <cell r="F23">
            <v>300</v>
          </cell>
          <cell r="G23">
            <v>6500</v>
          </cell>
          <cell r="K23">
            <v>2397600</v>
          </cell>
          <cell r="AB23">
            <v>300.62</v>
          </cell>
        </row>
        <row r="24">
          <cell r="C24" t="str">
            <v>17Г1СУ</v>
          </cell>
          <cell r="D24" t="str">
            <v>8x1250</v>
          </cell>
          <cell r="F24">
            <v>838</v>
          </cell>
          <cell r="G24">
            <v>7570</v>
          </cell>
          <cell r="K24">
            <v>7855412</v>
          </cell>
          <cell r="AB24">
            <v>842.4</v>
          </cell>
        </row>
        <row r="25">
          <cell r="C25" t="str">
            <v>ШХ15-В</v>
          </cell>
          <cell r="D25">
            <v>110</v>
          </cell>
          <cell r="F25">
            <v>215.97</v>
          </cell>
          <cell r="G25">
            <v>6500</v>
          </cell>
          <cell r="K25">
            <v>1726032.24</v>
          </cell>
          <cell r="AB25">
            <v>215.97</v>
          </cell>
        </row>
        <row r="26">
          <cell r="C26" t="str">
            <v>ШХ15-В</v>
          </cell>
          <cell r="D26">
            <v>115</v>
          </cell>
          <cell r="F26">
            <v>150.66</v>
          </cell>
          <cell r="G26">
            <v>6500</v>
          </cell>
          <cell r="K26">
            <v>1204074.72</v>
          </cell>
          <cell r="AB26">
            <v>150.66</v>
          </cell>
        </row>
        <row r="27">
          <cell r="C27" t="str">
            <v>ШХ15-В</v>
          </cell>
          <cell r="D27">
            <v>120</v>
          </cell>
          <cell r="F27">
            <v>140.66</v>
          </cell>
          <cell r="G27">
            <v>6500</v>
          </cell>
          <cell r="K27">
            <v>1124154.72</v>
          </cell>
          <cell r="AB27">
            <v>140.66</v>
          </cell>
        </row>
        <row r="28">
          <cell r="C28" t="str">
            <v>ШХ15-В</v>
          </cell>
          <cell r="D28">
            <v>130</v>
          </cell>
          <cell r="F28">
            <v>94.05</v>
          </cell>
          <cell r="G28">
            <v>6500</v>
          </cell>
          <cell r="K28">
            <v>751647.6</v>
          </cell>
          <cell r="AB28">
            <v>94.05</v>
          </cell>
        </row>
        <row r="29">
          <cell r="C29" t="str">
            <v>17Г1С</v>
          </cell>
          <cell r="D29" t="str">
            <v>8x1250</v>
          </cell>
          <cell r="F29">
            <v>1050</v>
          </cell>
          <cell r="G29">
            <v>6350</v>
          </cell>
          <cell r="H29">
            <v>1333500</v>
          </cell>
          <cell r="K29">
            <v>8323560</v>
          </cell>
        </row>
        <row r="30">
          <cell r="C30" t="str">
            <v>17Г1С (для БТС)</v>
          </cell>
          <cell r="D30" t="str">
            <v>8x1250</v>
          </cell>
          <cell r="F30">
            <v>6650</v>
          </cell>
          <cell r="G30">
            <v>6350</v>
          </cell>
          <cell r="H30">
            <v>8445500</v>
          </cell>
          <cell r="K30">
            <v>52715880</v>
          </cell>
        </row>
        <row r="31">
          <cell r="C31" t="str">
            <v>17Г1С (для БТС)</v>
          </cell>
          <cell r="D31" t="str">
            <v>9x1250</v>
          </cell>
          <cell r="F31">
            <v>1550</v>
          </cell>
          <cell r="G31">
            <v>6350</v>
          </cell>
          <cell r="H31">
            <v>1968500</v>
          </cell>
          <cell r="K31">
            <v>12287160</v>
          </cell>
          <cell r="AB31">
            <v>663.87</v>
          </cell>
        </row>
        <row r="32">
          <cell r="C32" t="str">
            <v>17Г1С (для БТС)</v>
          </cell>
          <cell r="D32" t="str">
            <v>10x1250</v>
          </cell>
          <cell r="F32">
            <v>200</v>
          </cell>
          <cell r="G32">
            <v>6350</v>
          </cell>
          <cell r="H32">
            <v>254000</v>
          </cell>
          <cell r="K32">
            <v>1585440</v>
          </cell>
        </row>
        <row r="33">
          <cell r="C33" t="str">
            <v>17Г1С</v>
          </cell>
          <cell r="D33" t="str">
            <v>8-10x1050-1660</v>
          </cell>
          <cell r="F33">
            <v>1350</v>
          </cell>
          <cell r="G33">
            <v>6350</v>
          </cell>
          <cell r="H33">
            <v>1714500</v>
          </cell>
          <cell r="K33">
            <v>10701720</v>
          </cell>
        </row>
        <row r="34">
          <cell r="C34" t="str">
            <v>17Г1С-У</v>
          </cell>
          <cell r="D34" t="str">
            <v>8x1250</v>
          </cell>
          <cell r="F34">
            <v>30</v>
          </cell>
          <cell r="G34">
            <v>6620</v>
          </cell>
          <cell r="H34">
            <v>39720</v>
          </cell>
          <cell r="K34">
            <v>247536</v>
          </cell>
          <cell r="AB34">
            <v>28.76</v>
          </cell>
        </row>
        <row r="35">
          <cell r="C35" t="str">
            <v>10Г2ФБ</v>
          </cell>
          <cell r="D35" t="str">
            <v>15.7х1660</v>
          </cell>
          <cell r="F35">
            <v>315</v>
          </cell>
          <cell r="G35">
            <v>7210</v>
          </cell>
          <cell r="H35">
            <v>454230</v>
          </cell>
          <cell r="K35">
            <v>2822148</v>
          </cell>
        </row>
        <row r="36">
          <cell r="C36" t="str">
            <v>17Г1С (для БТС)</v>
          </cell>
          <cell r="D36" t="str">
            <v>9x1250</v>
          </cell>
          <cell r="F36">
            <v>100</v>
          </cell>
          <cell r="G36">
            <v>6350</v>
          </cell>
          <cell r="H36">
            <v>127000</v>
          </cell>
          <cell r="K36">
            <v>792720</v>
          </cell>
        </row>
        <row r="37">
          <cell r="C37" t="str">
            <v>08Х18Н10Т</v>
          </cell>
          <cell r="D37">
            <v>150</v>
          </cell>
          <cell r="F37">
            <v>25</v>
          </cell>
          <cell r="G37">
            <v>46795.83</v>
          </cell>
          <cell r="H37">
            <v>233979.15</v>
          </cell>
          <cell r="K37">
            <v>1410624.9</v>
          </cell>
        </row>
        <row r="38">
          <cell r="C38" t="str">
            <v>12Х18Н10Т</v>
          </cell>
          <cell r="D38">
            <v>170</v>
          </cell>
          <cell r="F38">
            <v>45</v>
          </cell>
          <cell r="G38">
            <v>46795.83</v>
          </cell>
          <cell r="H38">
            <v>421162.47000000003</v>
          </cell>
          <cell r="K38">
            <v>2539124.8200000003</v>
          </cell>
        </row>
        <row r="39">
          <cell r="C39" t="str">
            <v>12Х18Н10Т</v>
          </cell>
          <cell r="D39">
            <v>200</v>
          </cell>
          <cell r="F39">
            <v>45</v>
          </cell>
          <cell r="G39">
            <v>55337.5</v>
          </cell>
          <cell r="H39">
            <v>498037.5</v>
          </cell>
          <cell r="K39">
            <v>3000375</v>
          </cell>
        </row>
        <row r="40">
          <cell r="C40" t="str">
            <v>12Х18Н10Т</v>
          </cell>
          <cell r="D40">
            <v>210</v>
          </cell>
          <cell r="F40">
            <v>15</v>
          </cell>
          <cell r="G40">
            <v>55337.5</v>
          </cell>
          <cell r="H40">
            <v>166012.5</v>
          </cell>
          <cell r="K40">
            <v>1000125</v>
          </cell>
        </row>
        <row r="41">
          <cell r="C41" t="str">
            <v>12Х18Н10Т</v>
          </cell>
          <cell r="D41">
            <v>330</v>
          </cell>
          <cell r="F41">
            <v>45</v>
          </cell>
          <cell r="G41">
            <v>55337.5</v>
          </cell>
          <cell r="H41">
            <v>498037.5</v>
          </cell>
          <cell r="K41">
            <v>3000375</v>
          </cell>
        </row>
        <row r="42">
          <cell r="C42" t="str">
            <v>12Х18Н10Т</v>
          </cell>
          <cell r="D42">
            <v>350</v>
          </cell>
          <cell r="F42">
            <v>110</v>
          </cell>
          <cell r="G42">
            <v>55337.5</v>
          </cell>
          <cell r="H42">
            <v>1217425</v>
          </cell>
          <cell r="K42">
            <v>7334250</v>
          </cell>
        </row>
        <row r="43">
          <cell r="C43" t="str">
            <v>10Г2ФБ</v>
          </cell>
          <cell r="D43" t="str">
            <v>15,7х1660</v>
          </cell>
          <cell r="F43">
            <v>1400</v>
          </cell>
          <cell r="G43">
            <v>8618</v>
          </cell>
          <cell r="H43">
            <v>2413040</v>
          </cell>
          <cell r="K43">
            <v>14867440</v>
          </cell>
        </row>
        <row r="44">
          <cell r="C44" t="str">
            <v>ШХ15-В</v>
          </cell>
          <cell r="D44">
            <v>120</v>
          </cell>
          <cell r="F44">
            <v>260</v>
          </cell>
          <cell r="G44">
            <v>6500</v>
          </cell>
          <cell r="H44">
            <v>338000</v>
          </cell>
          <cell r="K44">
            <v>2074488</v>
          </cell>
        </row>
        <row r="45">
          <cell r="C45" t="str">
            <v>ШХ15-В</v>
          </cell>
          <cell r="D45">
            <v>130</v>
          </cell>
          <cell r="F45">
            <v>505</v>
          </cell>
          <cell r="G45">
            <v>6500</v>
          </cell>
          <cell r="H45">
            <v>656500</v>
          </cell>
          <cell r="K45">
            <v>4029294</v>
          </cell>
        </row>
        <row r="46">
          <cell r="C46" t="str">
            <v>ШХ15-В</v>
          </cell>
          <cell r="D46">
            <v>140</v>
          </cell>
          <cell r="F46">
            <v>500</v>
          </cell>
          <cell r="G46">
            <v>6500</v>
          </cell>
          <cell r="H46">
            <v>650000</v>
          </cell>
          <cell r="K46">
            <v>3989400</v>
          </cell>
        </row>
        <row r="47">
          <cell r="C47" t="str">
            <v>ШХ15-В</v>
          </cell>
          <cell r="D47">
            <v>150</v>
          </cell>
          <cell r="F47">
            <v>200</v>
          </cell>
          <cell r="G47">
            <v>6500</v>
          </cell>
          <cell r="H47">
            <v>260000</v>
          </cell>
          <cell r="K47">
            <v>1595760</v>
          </cell>
        </row>
        <row r="48">
          <cell r="C48" t="str">
            <v>ШХ15-В</v>
          </cell>
          <cell r="D48">
            <v>110</v>
          </cell>
          <cell r="F48">
            <v>215.97</v>
          </cell>
          <cell r="G48">
            <v>6500</v>
          </cell>
          <cell r="H48">
            <v>280761</v>
          </cell>
          <cell r="K48">
            <v>1726032.24</v>
          </cell>
          <cell r="AB48">
            <v>215.97</v>
          </cell>
        </row>
        <row r="49">
          <cell r="C49" t="str">
            <v>ШХ15-В</v>
          </cell>
          <cell r="D49">
            <v>115</v>
          </cell>
          <cell r="F49">
            <v>150.66</v>
          </cell>
          <cell r="G49">
            <v>6500</v>
          </cell>
          <cell r="H49">
            <v>195858</v>
          </cell>
          <cell r="K49">
            <v>1204074.72</v>
          </cell>
          <cell r="AB49">
            <v>150.66</v>
          </cell>
        </row>
        <row r="50">
          <cell r="C50" t="str">
            <v>ШХ15-В</v>
          </cell>
          <cell r="D50">
            <v>120</v>
          </cell>
          <cell r="F50">
            <v>140.66</v>
          </cell>
          <cell r="G50">
            <v>6500</v>
          </cell>
          <cell r="H50">
            <v>182858</v>
          </cell>
          <cell r="K50">
            <v>1124154.72</v>
          </cell>
          <cell r="AB50">
            <v>140.66</v>
          </cell>
        </row>
        <row r="51">
          <cell r="C51" t="str">
            <v>ШХ15-В</v>
          </cell>
          <cell r="D51">
            <v>130</v>
          </cell>
          <cell r="F51">
            <v>94.05</v>
          </cell>
          <cell r="G51">
            <v>6500</v>
          </cell>
          <cell r="H51">
            <v>122265</v>
          </cell>
          <cell r="K51">
            <v>751647.6</v>
          </cell>
          <cell r="AB51">
            <v>94.05</v>
          </cell>
        </row>
        <row r="52">
          <cell r="C52" t="str">
            <v>09Г2С</v>
          </cell>
          <cell r="D52">
            <v>90</v>
          </cell>
          <cell r="F52">
            <v>445</v>
          </cell>
          <cell r="G52">
            <v>5922.5</v>
          </cell>
          <cell r="H52">
            <v>527102.5</v>
          </cell>
          <cell r="K52">
            <v>3242181</v>
          </cell>
        </row>
        <row r="53">
          <cell r="C53" t="str">
            <v>17Г1С-У</v>
          </cell>
          <cell r="D53" t="str">
            <v>10х1660</v>
          </cell>
          <cell r="F53">
            <v>700</v>
          </cell>
          <cell r="G53">
            <v>6620</v>
          </cell>
          <cell r="H53">
            <v>926800</v>
          </cell>
          <cell r="K53">
            <v>5770800</v>
          </cell>
        </row>
        <row r="54">
          <cell r="C54" t="str">
            <v>17Г1С-У</v>
          </cell>
          <cell r="D54" t="str">
            <v>12х1660</v>
          </cell>
          <cell r="F54">
            <v>600</v>
          </cell>
          <cell r="G54">
            <v>6620</v>
          </cell>
          <cell r="H54">
            <v>794400</v>
          </cell>
          <cell r="K54">
            <v>4946400</v>
          </cell>
          <cell r="AB54">
            <v>613.80999999999995</v>
          </cell>
        </row>
        <row r="55">
          <cell r="C55" t="str">
            <v>ШХ15</v>
          </cell>
          <cell r="D55">
            <v>170</v>
          </cell>
          <cell r="F55">
            <v>500</v>
          </cell>
          <cell r="G55">
            <v>266.67</v>
          </cell>
          <cell r="H55">
            <v>26667</v>
          </cell>
          <cell r="K55">
            <v>265002</v>
          </cell>
        </row>
        <row r="56">
          <cell r="C56" t="str">
            <v>ШХ15</v>
          </cell>
          <cell r="D56">
            <v>190</v>
          </cell>
          <cell r="F56">
            <v>500</v>
          </cell>
          <cell r="G56">
            <v>266.67</v>
          </cell>
          <cell r="H56">
            <v>26667</v>
          </cell>
          <cell r="K56">
            <v>265002</v>
          </cell>
        </row>
        <row r="57">
          <cell r="C57" t="str">
            <v>3СП2</v>
          </cell>
          <cell r="D57" t="str">
            <v>16х2500х11800</v>
          </cell>
          <cell r="F57">
            <v>1030</v>
          </cell>
          <cell r="G57">
            <v>6650</v>
          </cell>
          <cell r="H57">
            <v>1369900</v>
          </cell>
          <cell r="K57">
            <v>8505740</v>
          </cell>
        </row>
        <row r="58">
          <cell r="C58" t="str">
            <v>17Г1С (М)</v>
          </cell>
          <cell r="D58" t="str">
            <v>8x1250</v>
          </cell>
          <cell r="F58">
            <v>3500</v>
          </cell>
          <cell r="G58">
            <v>6350</v>
          </cell>
          <cell r="H58">
            <v>4445000</v>
          </cell>
          <cell r="K58">
            <v>14420000</v>
          </cell>
          <cell r="AB58">
            <v>1500</v>
          </cell>
        </row>
        <row r="59">
          <cell r="C59" t="str">
            <v>17Г1С (М)</v>
          </cell>
          <cell r="D59" t="str">
            <v>9x1250</v>
          </cell>
          <cell r="F59">
            <v>3500</v>
          </cell>
          <cell r="G59">
            <v>6350</v>
          </cell>
          <cell r="H59">
            <v>4445000</v>
          </cell>
          <cell r="K59">
            <v>10031000</v>
          </cell>
          <cell r="AB59">
            <v>840</v>
          </cell>
        </row>
        <row r="60">
          <cell r="C60" t="str">
            <v>17Г1С-У</v>
          </cell>
          <cell r="D60" t="str">
            <v>10,5х1660</v>
          </cell>
          <cell r="F60">
            <v>5000</v>
          </cell>
          <cell r="G60">
            <v>6620</v>
          </cell>
          <cell r="H60">
            <v>6620000</v>
          </cell>
          <cell r="K60">
            <v>41220000</v>
          </cell>
        </row>
        <row r="61">
          <cell r="C61">
            <v>36861</v>
          </cell>
        </row>
        <row r="62">
          <cell r="C62" t="str">
            <v>10Г2ФБ</v>
          </cell>
          <cell r="D62" t="str">
            <v>15,7х2500х11500</v>
          </cell>
          <cell r="F62">
            <v>3500</v>
          </cell>
          <cell r="G62">
            <v>316.67</v>
          </cell>
          <cell r="H62">
            <v>221669</v>
          </cell>
          <cell r="K62">
            <v>1330014</v>
          </cell>
        </row>
        <row r="63">
          <cell r="C63" t="str">
            <v>3СП5</v>
          </cell>
          <cell r="D63" t="str">
            <v>14х1660</v>
          </cell>
          <cell r="F63">
            <v>6380</v>
          </cell>
          <cell r="G63">
            <v>6000</v>
          </cell>
          <cell r="H63">
            <v>7656000</v>
          </cell>
          <cell r="K63">
            <v>45936000</v>
          </cell>
        </row>
        <row r="64">
          <cell r="C64" t="str">
            <v>ШХ15</v>
          </cell>
          <cell r="D64">
            <v>180</v>
          </cell>
          <cell r="F64">
            <v>130</v>
          </cell>
          <cell r="G64">
            <v>266.67</v>
          </cell>
          <cell r="H64">
            <v>6933.42</v>
          </cell>
          <cell r="K64">
            <v>41600.519999999997</v>
          </cell>
        </row>
        <row r="65">
          <cell r="C65" t="str">
            <v>17Г1С(М)</v>
          </cell>
          <cell r="D65" t="str">
            <v>8x1250</v>
          </cell>
          <cell r="F65">
            <v>2368</v>
          </cell>
          <cell r="G65">
            <v>6350</v>
          </cell>
          <cell r="H65">
            <v>3007360</v>
          </cell>
          <cell r="K65">
            <v>3007360</v>
          </cell>
        </row>
        <row r="66">
          <cell r="C66" t="str">
            <v>17Г1С(М)</v>
          </cell>
          <cell r="D66" t="str">
            <v>9x1250</v>
          </cell>
          <cell r="F66">
            <v>4154</v>
          </cell>
          <cell r="G66">
            <v>6350</v>
          </cell>
          <cell r="H66">
            <v>5275580</v>
          </cell>
          <cell r="K66">
            <v>5275580</v>
          </cell>
        </row>
        <row r="67">
          <cell r="C67" t="str">
            <v>3СП2</v>
          </cell>
          <cell r="D67" t="str">
            <v>16х2500х11800</v>
          </cell>
          <cell r="F67">
            <v>1030</v>
          </cell>
          <cell r="G67">
            <v>232.5</v>
          </cell>
          <cell r="H67">
            <v>47895</v>
          </cell>
          <cell r="K67">
            <v>287370</v>
          </cell>
        </row>
        <row r="68">
          <cell r="C68" t="str">
            <v>10Г2ФБ</v>
          </cell>
          <cell r="D68" t="str">
            <v>15,7х1660</v>
          </cell>
          <cell r="F68">
            <v>5850</v>
          </cell>
          <cell r="G68">
            <v>8618</v>
          </cell>
          <cell r="H68">
            <v>10083060</v>
          </cell>
          <cell r="K68">
            <v>60498360</v>
          </cell>
        </row>
        <row r="69">
          <cell r="C69" t="str">
            <v>17Г1С(М)</v>
          </cell>
          <cell r="D69" t="str">
            <v>9х1050</v>
          </cell>
          <cell r="F69">
            <v>350</v>
          </cell>
          <cell r="G69">
            <v>6350</v>
          </cell>
          <cell r="H69">
            <v>444500</v>
          </cell>
          <cell r="K69">
            <v>444500</v>
          </cell>
        </row>
        <row r="70">
          <cell r="C70" t="str">
            <v>ШХ15-В</v>
          </cell>
          <cell r="D70">
            <v>110</v>
          </cell>
          <cell r="F70">
            <v>215.97</v>
          </cell>
          <cell r="G70">
            <v>6500</v>
          </cell>
          <cell r="H70">
            <v>280761</v>
          </cell>
          <cell r="K70">
            <v>1684566</v>
          </cell>
        </row>
        <row r="71">
          <cell r="C71" t="str">
            <v>ШХ15-В</v>
          </cell>
          <cell r="D71">
            <v>100</v>
          </cell>
          <cell r="F71">
            <v>100</v>
          </cell>
          <cell r="G71">
            <v>6500</v>
          </cell>
          <cell r="H71">
            <v>130000</v>
          </cell>
          <cell r="K71">
            <v>798300</v>
          </cell>
        </row>
        <row r="72">
          <cell r="C72" t="str">
            <v>ШХ15-В</v>
          </cell>
          <cell r="D72">
            <v>115</v>
          </cell>
          <cell r="F72">
            <v>200</v>
          </cell>
          <cell r="G72">
            <v>6500</v>
          </cell>
          <cell r="H72">
            <v>260000</v>
          </cell>
          <cell r="K72">
            <v>1596600</v>
          </cell>
        </row>
        <row r="73">
          <cell r="C73" t="str">
            <v>ШХ15-В</v>
          </cell>
          <cell r="D73">
            <v>120</v>
          </cell>
          <cell r="F73">
            <v>200</v>
          </cell>
          <cell r="G73">
            <v>6500</v>
          </cell>
          <cell r="H73">
            <v>260000</v>
          </cell>
          <cell r="K73">
            <v>1596600</v>
          </cell>
        </row>
        <row r="74">
          <cell r="C74" t="str">
            <v>ШХ15-В</v>
          </cell>
          <cell r="D74">
            <v>130</v>
          </cell>
          <cell r="F74">
            <v>200</v>
          </cell>
          <cell r="G74">
            <v>6500</v>
          </cell>
          <cell r="H74">
            <v>260000</v>
          </cell>
          <cell r="K74">
            <v>1596600</v>
          </cell>
        </row>
        <row r="75">
          <cell r="C75" t="str">
            <v>ШХ15-В</v>
          </cell>
          <cell r="D75">
            <v>140</v>
          </cell>
          <cell r="F75">
            <v>100</v>
          </cell>
          <cell r="G75">
            <v>6500</v>
          </cell>
          <cell r="H75">
            <v>130000</v>
          </cell>
          <cell r="K75">
            <v>798300</v>
          </cell>
        </row>
        <row r="76">
          <cell r="C76" t="str">
            <v>ШХ15-В</v>
          </cell>
          <cell r="D76">
            <v>150</v>
          </cell>
          <cell r="F76">
            <v>400</v>
          </cell>
          <cell r="G76">
            <v>6500</v>
          </cell>
          <cell r="H76">
            <v>520000</v>
          </cell>
          <cell r="K76">
            <v>3193200</v>
          </cell>
        </row>
        <row r="77">
          <cell r="C77" t="str">
            <v>ШХ15-В</v>
          </cell>
          <cell r="D77">
            <v>160</v>
          </cell>
          <cell r="F77">
            <v>100</v>
          </cell>
          <cell r="G77">
            <v>6500</v>
          </cell>
          <cell r="H77">
            <v>130000</v>
          </cell>
          <cell r="K77">
            <v>798300</v>
          </cell>
        </row>
        <row r="78">
          <cell r="C78" t="str">
            <v>17Г1С(М)</v>
          </cell>
          <cell r="D78" t="str">
            <v>10х1050</v>
          </cell>
          <cell r="F78">
            <v>434</v>
          </cell>
          <cell r="G78">
            <v>6350</v>
          </cell>
          <cell r="H78">
            <v>551180</v>
          </cell>
          <cell r="K78">
            <v>551180</v>
          </cell>
        </row>
        <row r="79">
          <cell r="C79" t="str">
            <v>10Г2ФБ</v>
          </cell>
          <cell r="D79" t="str">
            <v>15,7х2500х11500</v>
          </cell>
          <cell r="F79">
            <v>6500</v>
          </cell>
          <cell r="G79">
            <v>309.17</v>
          </cell>
          <cell r="H79">
            <v>401921</v>
          </cell>
          <cell r="K79">
            <v>2411526</v>
          </cell>
        </row>
        <row r="80">
          <cell r="C80">
            <v>36892</v>
          </cell>
        </row>
        <row r="81">
          <cell r="C81" t="str">
            <v>17Г1СА</v>
          </cell>
          <cell r="D81" t="str">
            <v>8х1250</v>
          </cell>
          <cell r="F81">
            <v>4030</v>
          </cell>
          <cell r="G81">
            <v>6350</v>
          </cell>
          <cell r="H81">
            <v>5118100</v>
          </cell>
          <cell r="K81">
            <v>5118100</v>
          </cell>
        </row>
        <row r="82">
          <cell r="C82" t="str">
            <v>17Г1СА</v>
          </cell>
          <cell r="D82" t="str">
            <v>10х1250</v>
          </cell>
          <cell r="F82">
            <v>1736</v>
          </cell>
          <cell r="G82">
            <v>6350</v>
          </cell>
          <cell r="H82">
            <v>2204720</v>
          </cell>
          <cell r="K82">
            <v>2204720</v>
          </cell>
        </row>
        <row r="83">
          <cell r="C83" t="str">
            <v>17Г1СА-У</v>
          </cell>
          <cell r="D83" t="str">
            <v>10х1660</v>
          </cell>
          <cell r="F83">
            <v>8618</v>
          </cell>
          <cell r="G83">
            <v>5491.2</v>
          </cell>
          <cell r="H83">
            <v>9464632.3200000003</v>
          </cell>
          <cell r="K83">
            <v>9464632.3200000003</v>
          </cell>
        </row>
        <row r="84">
          <cell r="C84" t="str">
            <v>17Г1СА-У</v>
          </cell>
          <cell r="D84" t="str">
            <v>12х1660</v>
          </cell>
          <cell r="F84">
            <v>3720</v>
          </cell>
          <cell r="G84">
            <v>5491.2</v>
          </cell>
          <cell r="H84">
            <v>4085452.7999999998</v>
          </cell>
          <cell r="K84">
            <v>4085452.7999999998</v>
          </cell>
        </row>
        <row r="85">
          <cell r="C85" t="str">
            <v>17Г1СА-У</v>
          </cell>
          <cell r="D85" t="str">
            <v>13х1660</v>
          </cell>
          <cell r="F85">
            <v>5580</v>
          </cell>
          <cell r="G85">
            <v>5491.2</v>
          </cell>
          <cell r="H85">
            <v>6128179.2000000002</v>
          </cell>
          <cell r="K85">
            <v>6128179.2000000002</v>
          </cell>
        </row>
        <row r="86">
          <cell r="C86">
            <v>36923</v>
          </cell>
        </row>
        <row r="87">
          <cell r="C87" t="str">
            <v>17Г1СУ</v>
          </cell>
          <cell r="D87" t="str">
            <v>10х1660</v>
          </cell>
          <cell r="F87">
            <v>4155</v>
          </cell>
          <cell r="G87">
            <v>6833.33</v>
          </cell>
          <cell r="H87">
            <v>5678497.2299999995</v>
          </cell>
          <cell r="K87">
            <v>5678497.2299999995</v>
          </cell>
        </row>
        <row r="88">
          <cell r="C88" t="str">
            <v>17Г1СУ</v>
          </cell>
          <cell r="D88" t="str">
            <v>10х1660</v>
          </cell>
          <cell r="F88">
            <v>1125</v>
          </cell>
          <cell r="G88">
            <v>6583.33</v>
          </cell>
          <cell r="H88">
            <v>1481249.25</v>
          </cell>
          <cell r="K88">
            <v>1481249.25</v>
          </cell>
        </row>
        <row r="89">
          <cell r="C89" t="str">
            <v>17Г1СУ</v>
          </cell>
          <cell r="D89" t="str">
            <v>12х1660</v>
          </cell>
          <cell r="F89">
            <v>790</v>
          </cell>
          <cell r="G89">
            <v>6833.33</v>
          </cell>
          <cell r="H89">
            <v>1079666.1400000001</v>
          </cell>
          <cell r="K89">
            <v>1079666.1400000001</v>
          </cell>
        </row>
        <row r="90">
          <cell r="C90" t="str">
            <v>17Г1СУ</v>
          </cell>
          <cell r="D90" t="str">
            <v>12х1660</v>
          </cell>
          <cell r="F90">
            <v>215</v>
          </cell>
          <cell r="G90">
            <v>6583.33</v>
          </cell>
          <cell r="H90">
            <v>283083.19</v>
          </cell>
          <cell r="K90">
            <v>283083.19</v>
          </cell>
        </row>
        <row r="91">
          <cell r="C91" t="str">
            <v>17Г1СА-У</v>
          </cell>
          <cell r="D91" t="str">
            <v>10х1660</v>
          </cell>
          <cell r="F91">
            <v>2890</v>
          </cell>
          <cell r="G91">
            <v>5491.2</v>
          </cell>
          <cell r="H91">
            <v>3173913.6</v>
          </cell>
          <cell r="K91">
            <v>3173913.6</v>
          </cell>
        </row>
        <row r="92">
          <cell r="C92" t="str">
            <v>17Г1СА-У</v>
          </cell>
          <cell r="D92" t="str">
            <v>11х1660</v>
          </cell>
          <cell r="F92">
            <v>2480</v>
          </cell>
          <cell r="G92">
            <v>5491.2</v>
          </cell>
          <cell r="H92">
            <v>2723635.2000000002</v>
          </cell>
          <cell r="K92">
            <v>2723635.2000000002</v>
          </cell>
        </row>
        <row r="93">
          <cell r="C93" t="str">
            <v>17Г1СА-У</v>
          </cell>
          <cell r="D93" t="str">
            <v>10х1660</v>
          </cell>
          <cell r="F93">
            <v>8270</v>
          </cell>
          <cell r="G93">
            <v>5396</v>
          </cell>
          <cell r="H93">
            <v>8924984</v>
          </cell>
          <cell r="K93">
            <v>8924984</v>
          </cell>
        </row>
        <row r="94">
          <cell r="C94" t="str">
            <v>17Г1СА-У</v>
          </cell>
          <cell r="D94" t="str">
            <v>12,5х1660</v>
          </cell>
          <cell r="F94">
            <v>1072</v>
          </cell>
          <cell r="G94">
            <v>5396</v>
          </cell>
          <cell r="H94">
            <v>1156902.3999999999</v>
          </cell>
          <cell r="K94">
            <v>1156902.3999999999</v>
          </cell>
        </row>
        <row r="95">
          <cell r="C95" t="str">
            <v>17Г1СА-У</v>
          </cell>
          <cell r="D95" t="str">
            <v>14,6х1660</v>
          </cell>
          <cell r="F95">
            <v>4150</v>
          </cell>
          <cell r="G95">
            <v>5396</v>
          </cell>
          <cell r="H95">
            <v>4478680</v>
          </cell>
          <cell r="K95">
            <v>4478680</v>
          </cell>
        </row>
        <row r="96">
          <cell r="C96" t="str">
            <v>17Г1СА</v>
          </cell>
          <cell r="D96" t="str">
            <v>8х1250</v>
          </cell>
          <cell r="F96">
            <v>3848</v>
          </cell>
          <cell r="G96">
            <v>6350</v>
          </cell>
          <cell r="H96">
            <v>4886960</v>
          </cell>
          <cell r="K96">
            <v>4886960</v>
          </cell>
        </row>
        <row r="97">
          <cell r="C97" t="str">
            <v>17Г1СА-У</v>
          </cell>
          <cell r="D97" t="str">
            <v>11х1250</v>
          </cell>
          <cell r="F97">
            <v>1072</v>
          </cell>
          <cell r="G97">
            <v>5396</v>
          </cell>
          <cell r="H97">
            <v>1156902.3999999999</v>
          </cell>
          <cell r="K97">
            <v>1156902.3999999999</v>
          </cell>
        </row>
        <row r="98">
          <cell r="C98" t="str">
            <v>3пс</v>
          </cell>
          <cell r="D98" t="str">
            <v>2х1200</v>
          </cell>
          <cell r="F98">
            <v>120</v>
          </cell>
          <cell r="G98">
            <v>5890</v>
          </cell>
          <cell r="H98">
            <v>141360</v>
          </cell>
          <cell r="K98">
            <v>141360</v>
          </cell>
        </row>
        <row r="99">
          <cell r="C99" t="str">
            <v>17Г1СА-У</v>
          </cell>
          <cell r="D99" t="str">
            <v>11х1660</v>
          </cell>
          <cell r="F99">
            <v>4713</v>
          </cell>
          <cell r="G99">
            <v>5396</v>
          </cell>
          <cell r="H99">
            <v>5086269.5999999996</v>
          </cell>
          <cell r="K99">
            <v>5086269.5999999996</v>
          </cell>
        </row>
        <row r="100">
          <cell r="C100" t="str">
            <v>17Г1СА-У</v>
          </cell>
          <cell r="D100" t="str">
            <v>13х1660</v>
          </cell>
          <cell r="F100">
            <v>1100</v>
          </cell>
          <cell r="G100">
            <v>5396</v>
          </cell>
          <cell r="H100">
            <v>1187120</v>
          </cell>
          <cell r="K100">
            <v>1187120</v>
          </cell>
        </row>
        <row r="101">
          <cell r="C101" t="str">
            <v>17Г1СА-У</v>
          </cell>
          <cell r="D101" t="str">
            <v>14,6х1660</v>
          </cell>
          <cell r="F101">
            <v>200</v>
          </cell>
          <cell r="G101">
            <v>5396</v>
          </cell>
          <cell r="H101">
            <v>215840</v>
          </cell>
          <cell r="K101">
            <v>215840</v>
          </cell>
        </row>
        <row r="102">
          <cell r="C102" t="str">
            <v>17Г1СА-У</v>
          </cell>
          <cell r="D102" t="str">
            <v>10х1660</v>
          </cell>
          <cell r="F102">
            <v>434</v>
          </cell>
          <cell r="G102">
            <v>5396</v>
          </cell>
          <cell r="H102">
            <v>468372.8</v>
          </cell>
          <cell r="K102">
            <v>468372.8</v>
          </cell>
        </row>
        <row r="103">
          <cell r="C103" t="str">
            <v>17Г1СА-У</v>
          </cell>
          <cell r="D103" t="str">
            <v>14х1660</v>
          </cell>
          <cell r="F103">
            <v>310</v>
          </cell>
          <cell r="G103">
            <v>5396</v>
          </cell>
          <cell r="H103">
            <v>334552</v>
          </cell>
          <cell r="K103">
            <v>334552</v>
          </cell>
        </row>
        <row r="104">
          <cell r="C104">
            <v>36951</v>
          </cell>
        </row>
        <row r="105">
          <cell r="C105" t="str">
            <v>17Г1СА</v>
          </cell>
          <cell r="D105" t="str">
            <v>8х1250</v>
          </cell>
          <cell r="F105">
            <v>3784</v>
          </cell>
          <cell r="G105">
            <v>6350</v>
          </cell>
          <cell r="H105">
            <v>4805680</v>
          </cell>
          <cell r="K105">
            <v>4805680</v>
          </cell>
        </row>
        <row r="106">
          <cell r="C106" t="str">
            <v>17Г1СА</v>
          </cell>
          <cell r="D106" t="str">
            <v>9х1250</v>
          </cell>
          <cell r="F106">
            <v>1555</v>
          </cell>
          <cell r="G106">
            <v>6350</v>
          </cell>
          <cell r="H106">
            <v>1974850</v>
          </cell>
          <cell r="K106">
            <v>1974850</v>
          </cell>
        </row>
        <row r="107">
          <cell r="C107" t="str">
            <v>17Г1СА</v>
          </cell>
          <cell r="D107" t="str">
            <v>11х1250</v>
          </cell>
          <cell r="F107">
            <v>372</v>
          </cell>
          <cell r="G107">
            <v>6350</v>
          </cell>
          <cell r="H107">
            <v>472440</v>
          </cell>
          <cell r="K107">
            <v>472440</v>
          </cell>
        </row>
        <row r="108">
          <cell r="C108" t="str">
            <v>17Г1СА-У</v>
          </cell>
          <cell r="D108" t="str">
            <v>14,3х1660</v>
          </cell>
          <cell r="F108">
            <v>1381</v>
          </cell>
          <cell r="G108">
            <v>5437.8</v>
          </cell>
          <cell r="H108">
            <v>1501920.3599999999</v>
          </cell>
          <cell r="K108">
            <v>1501920.3599999999</v>
          </cell>
        </row>
        <row r="109">
          <cell r="C109" t="str">
            <v>17Г1СА-У</v>
          </cell>
          <cell r="D109" t="str">
            <v>14,6х1660</v>
          </cell>
          <cell r="F109">
            <v>1500</v>
          </cell>
          <cell r="G109">
            <v>5437.8</v>
          </cell>
          <cell r="H109">
            <v>1631340</v>
          </cell>
          <cell r="K109">
            <v>1631340</v>
          </cell>
        </row>
        <row r="110">
          <cell r="C110" t="str">
            <v>17Г1СА-У</v>
          </cell>
          <cell r="D110" t="str">
            <v>14,5х1660</v>
          </cell>
          <cell r="F110">
            <v>721</v>
          </cell>
          <cell r="G110">
            <v>5437.8</v>
          </cell>
          <cell r="H110">
            <v>784130.76</v>
          </cell>
          <cell r="K110">
            <v>784130.76</v>
          </cell>
        </row>
        <row r="111">
          <cell r="C111" t="str">
            <v>17Г1СА-У</v>
          </cell>
          <cell r="D111" t="str">
            <v>12,5х1660</v>
          </cell>
          <cell r="F111">
            <v>420</v>
          </cell>
          <cell r="G111">
            <v>5437.8</v>
          </cell>
          <cell r="H111">
            <v>456775.2</v>
          </cell>
          <cell r="K111">
            <v>456775.2</v>
          </cell>
        </row>
        <row r="112">
          <cell r="C112" t="str">
            <v>17Г1СА-У</v>
          </cell>
          <cell r="D112" t="str">
            <v>11,4х1660</v>
          </cell>
          <cell r="F112">
            <v>1177</v>
          </cell>
          <cell r="G112">
            <v>5437.8</v>
          </cell>
          <cell r="H112">
            <v>1280058.1200000001</v>
          </cell>
          <cell r="K112">
            <v>1280058.1200000001</v>
          </cell>
        </row>
        <row r="113">
          <cell r="C113" t="str">
            <v>17Г1СА-У</v>
          </cell>
          <cell r="D113" t="str">
            <v>10х1660</v>
          </cell>
          <cell r="F113">
            <v>2338</v>
          </cell>
          <cell r="G113">
            <v>5437.8</v>
          </cell>
          <cell r="H113">
            <v>2542715.2800000003</v>
          </cell>
          <cell r="K113">
            <v>2542715.2800000003</v>
          </cell>
        </row>
        <row r="114">
          <cell r="C114" t="str">
            <v>17Г1СУ</v>
          </cell>
          <cell r="D114" t="str">
            <v>12х1660</v>
          </cell>
          <cell r="F114">
            <v>2818</v>
          </cell>
          <cell r="G114">
            <v>6350</v>
          </cell>
          <cell r="H114">
            <v>3578860</v>
          </cell>
          <cell r="K114">
            <v>3578860</v>
          </cell>
        </row>
        <row r="115">
          <cell r="C115" t="str">
            <v>17Г1СУ</v>
          </cell>
          <cell r="D115" t="str">
            <v>12х1660</v>
          </cell>
          <cell r="F115">
            <v>2818</v>
          </cell>
          <cell r="G115">
            <v>5437.8</v>
          </cell>
          <cell r="H115">
            <v>3064744.08</v>
          </cell>
          <cell r="K115">
            <v>3064744.08</v>
          </cell>
        </row>
        <row r="116">
          <cell r="C116" t="str">
            <v>3сп5</v>
          </cell>
          <cell r="D116" t="str">
            <v>8х1250</v>
          </cell>
          <cell r="F116">
            <v>1505</v>
          </cell>
          <cell r="G116">
            <v>6070</v>
          </cell>
          <cell r="H116">
            <v>1827070</v>
          </cell>
          <cell r="K116">
            <v>1827070</v>
          </cell>
        </row>
        <row r="117">
          <cell r="C117" t="str">
            <v>3сп5</v>
          </cell>
          <cell r="D117" t="str">
            <v>8х1050</v>
          </cell>
          <cell r="F117">
            <v>1125</v>
          </cell>
          <cell r="G117">
            <v>6070</v>
          </cell>
          <cell r="H117">
            <v>1365750</v>
          </cell>
          <cell r="K117">
            <v>1365750</v>
          </cell>
        </row>
        <row r="118">
          <cell r="C118" t="str">
            <v>3СП2</v>
          </cell>
          <cell r="D118" t="str">
            <v>16х2500х11800</v>
          </cell>
          <cell r="F118">
            <v>525</v>
          </cell>
          <cell r="G118">
            <v>238.33</v>
          </cell>
          <cell r="H118">
            <v>25024.65</v>
          </cell>
          <cell r="K118">
            <v>150147.9</v>
          </cell>
        </row>
        <row r="119">
          <cell r="C119" t="str">
            <v>3СП2</v>
          </cell>
          <cell r="D119" t="str">
            <v>16х2500х11800</v>
          </cell>
          <cell r="F119">
            <v>350</v>
          </cell>
          <cell r="G119">
            <v>238.33</v>
          </cell>
          <cell r="H119">
            <v>16683.099999999999</v>
          </cell>
          <cell r="K119">
            <v>100098.6</v>
          </cell>
        </row>
        <row r="120">
          <cell r="C120" t="str">
            <v>17Г1СА-У</v>
          </cell>
          <cell r="D120" t="str">
            <v>8х1050</v>
          </cell>
          <cell r="F120">
            <v>535</v>
          </cell>
          <cell r="G120">
            <v>5437.8</v>
          </cell>
          <cell r="H120">
            <v>581844.6</v>
          </cell>
          <cell r="K120">
            <v>581844.6</v>
          </cell>
        </row>
        <row r="121">
          <cell r="C121">
            <v>36982</v>
          </cell>
        </row>
        <row r="122">
          <cell r="C122" t="str">
            <v>17Г1СА</v>
          </cell>
          <cell r="D122" t="str">
            <v>9х1250</v>
          </cell>
          <cell r="F122">
            <v>465</v>
          </cell>
          <cell r="G122">
            <v>6040</v>
          </cell>
          <cell r="H122">
            <v>561720</v>
          </cell>
          <cell r="K122">
            <v>561720</v>
          </cell>
        </row>
        <row r="123">
          <cell r="C123" t="str">
            <v>17Г1СА-У</v>
          </cell>
          <cell r="D123" t="str">
            <v>12х1660</v>
          </cell>
          <cell r="F123">
            <v>601</v>
          </cell>
          <cell r="G123">
            <v>6040</v>
          </cell>
          <cell r="H123">
            <v>726008</v>
          </cell>
          <cell r="K123">
            <v>726008</v>
          </cell>
        </row>
        <row r="124">
          <cell r="C124" t="str">
            <v>17Г1СА-У</v>
          </cell>
          <cell r="D124" t="str">
            <v>14,3х1660</v>
          </cell>
          <cell r="F124">
            <v>744</v>
          </cell>
          <cell r="G124">
            <v>6040</v>
          </cell>
          <cell r="H124">
            <v>898752</v>
          </cell>
          <cell r="K124">
            <v>898752</v>
          </cell>
        </row>
        <row r="125">
          <cell r="C125">
            <v>20</v>
          </cell>
          <cell r="D125" t="str">
            <v>14х1660</v>
          </cell>
          <cell r="F125">
            <v>566</v>
          </cell>
          <cell r="G125">
            <v>5750</v>
          </cell>
          <cell r="H125">
            <v>650900</v>
          </cell>
          <cell r="K125">
            <v>650900</v>
          </cell>
        </row>
        <row r="126">
          <cell r="C126">
            <v>37012</v>
          </cell>
        </row>
        <row r="127">
          <cell r="C127">
            <v>20</v>
          </cell>
          <cell r="D127" t="str">
            <v>8х1250</v>
          </cell>
          <cell r="F127">
            <v>355</v>
          </cell>
          <cell r="G127">
            <v>5980</v>
          </cell>
          <cell r="H127">
            <v>424580</v>
          </cell>
          <cell r="K127">
            <v>424580</v>
          </cell>
        </row>
        <row r="128">
          <cell r="C128">
            <v>20</v>
          </cell>
          <cell r="D128" t="str">
            <v>10х1250</v>
          </cell>
          <cell r="F128">
            <v>186</v>
          </cell>
          <cell r="G128">
            <v>5980</v>
          </cell>
          <cell r="H128">
            <v>222456</v>
          </cell>
          <cell r="K128">
            <v>222456</v>
          </cell>
        </row>
        <row r="129">
          <cell r="C129" t="str">
            <v>17Г1С</v>
          </cell>
          <cell r="D129" t="str">
            <v>8х1250</v>
          </cell>
          <cell r="F129">
            <v>992</v>
          </cell>
          <cell r="G129">
            <v>5650</v>
          </cell>
          <cell r="H129">
            <v>1120960</v>
          </cell>
          <cell r="K129">
            <v>1120960</v>
          </cell>
        </row>
        <row r="130">
          <cell r="C130" t="str">
            <v>17Г1СА</v>
          </cell>
          <cell r="D130" t="str">
            <v>8х1250</v>
          </cell>
          <cell r="F130">
            <v>1055</v>
          </cell>
          <cell r="G130">
            <v>5650</v>
          </cell>
          <cell r="H130">
            <v>1192150</v>
          </cell>
          <cell r="K130">
            <v>1192150</v>
          </cell>
        </row>
        <row r="131">
          <cell r="C131" t="str">
            <v>17Г1СА-У</v>
          </cell>
          <cell r="D131" t="str">
            <v>10х1660</v>
          </cell>
          <cell r="F131">
            <v>1200</v>
          </cell>
          <cell r="G131">
            <v>5650</v>
          </cell>
          <cell r="H131">
            <v>1356000</v>
          </cell>
          <cell r="K131">
            <v>1356000</v>
          </cell>
        </row>
        <row r="132">
          <cell r="C132" t="str">
            <v>17Г1СА-У</v>
          </cell>
          <cell r="D132" t="str">
            <v>11х1660</v>
          </cell>
          <cell r="F132">
            <v>3186</v>
          </cell>
          <cell r="G132">
            <v>5650</v>
          </cell>
          <cell r="H132">
            <v>3600180</v>
          </cell>
          <cell r="K132">
            <v>3600180</v>
          </cell>
        </row>
        <row r="133">
          <cell r="C133" t="str">
            <v>17Г1СА-У</v>
          </cell>
          <cell r="D133" t="str">
            <v>11,4х1660</v>
          </cell>
          <cell r="F133">
            <v>1586</v>
          </cell>
          <cell r="G133">
            <v>5650</v>
          </cell>
          <cell r="H133">
            <v>1792180</v>
          </cell>
          <cell r="K133">
            <v>1792180</v>
          </cell>
        </row>
        <row r="134">
          <cell r="C134" t="str">
            <v>17Г1С-У</v>
          </cell>
          <cell r="D134" t="str">
            <v>12х1660</v>
          </cell>
          <cell r="F134">
            <v>2852</v>
          </cell>
          <cell r="G134">
            <v>5650</v>
          </cell>
          <cell r="H134">
            <v>3222760</v>
          </cell>
          <cell r="K134">
            <v>3222760</v>
          </cell>
        </row>
        <row r="135">
          <cell r="C135" t="str">
            <v>3сп5</v>
          </cell>
          <cell r="D135" t="str">
            <v>14х2500х11800</v>
          </cell>
          <cell r="F135">
            <v>608</v>
          </cell>
          <cell r="G135">
            <v>238.33333333333334</v>
          </cell>
          <cell r="H135">
            <v>28981.333333333336</v>
          </cell>
          <cell r="K135">
            <v>173888.00000000003</v>
          </cell>
        </row>
        <row r="138">
          <cell r="C138" t="str">
            <v>июнь</v>
          </cell>
        </row>
        <row r="139">
          <cell r="C139" t="str">
            <v>17Г1СА-У</v>
          </cell>
          <cell r="D139" t="str">
            <v>8х1050</v>
          </cell>
          <cell r="F139">
            <v>1953</v>
          </cell>
          <cell r="G139">
            <v>5650</v>
          </cell>
          <cell r="H139">
            <v>2206890</v>
          </cell>
          <cell r="K139">
            <v>2206890</v>
          </cell>
        </row>
        <row r="140">
          <cell r="C140" t="str">
            <v>17Г1СА-У</v>
          </cell>
          <cell r="D140" t="str">
            <v>9х1050</v>
          </cell>
          <cell r="F140">
            <v>585</v>
          </cell>
          <cell r="G140">
            <v>5650</v>
          </cell>
          <cell r="H140">
            <v>661050</v>
          </cell>
          <cell r="K140">
            <v>661050</v>
          </cell>
        </row>
        <row r="141">
          <cell r="C141" t="str">
            <v>17Г1С</v>
          </cell>
          <cell r="D141" t="str">
            <v>9х1050</v>
          </cell>
          <cell r="F141">
            <v>591</v>
          </cell>
          <cell r="G141">
            <v>5650</v>
          </cell>
          <cell r="H141">
            <v>667830</v>
          </cell>
          <cell r="K141">
            <v>667830</v>
          </cell>
        </row>
        <row r="142">
          <cell r="C142" t="str">
            <v>17Г1С</v>
          </cell>
          <cell r="D142" t="str">
            <v>9х1660</v>
          </cell>
          <cell r="F142">
            <v>250</v>
          </cell>
          <cell r="G142">
            <v>5650</v>
          </cell>
          <cell r="H142">
            <v>282500</v>
          </cell>
          <cell r="K142">
            <v>282500</v>
          </cell>
        </row>
        <row r="143">
          <cell r="C143" t="str">
            <v>17Г1С-У</v>
          </cell>
          <cell r="D143" t="str">
            <v>12х1660</v>
          </cell>
          <cell r="F143">
            <v>555</v>
          </cell>
          <cell r="G143">
            <v>5650</v>
          </cell>
          <cell r="H143">
            <v>627150</v>
          </cell>
          <cell r="K143">
            <v>627150</v>
          </cell>
        </row>
        <row r="144">
          <cell r="C144" t="str">
            <v>17Г1С</v>
          </cell>
          <cell r="D144" t="str">
            <v>12,4х1660</v>
          </cell>
          <cell r="F144">
            <v>4405</v>
          </cell>
          <cell r="G144">
            <v>5650</v>
          </cell>
          <cell r="H144">
            <v>4977650</v>
          </cell>
          <cell r="K144">
            <v>4977650</v>
          </cell>
        </row>
        <row r="145">
          <cell r="C145" t="str">
            <v>17Г1С-У</v>
          </cell>
          <cell r="D145" t="str">
            <v>8х1250</v>
          </cell>
          <cell r="F145">
            <v>428</v>
          </cell>
          <cell r="G145">
            <v>5650</v>
          </cell>
          <cell r="H145">
            <v>483640</v>
          </cell>
          <cell r="K145">
            <v>483640</v>
          </cell>
        </row>
        <row r="146">
          <cell r="C146" t="str">
            <v>17Г1С</v>
          </cell>
          <cell r="D146" t="str">
            <v>9х1250</v>
          </cell>
          <cell r="F146">
            <v>925</v>
          </cell>
          <cell r="G146">
            <v>5650</v>
          </cell>
          <cell r="H146">
            <v>1045250</v>
          </cell>
          <cell r="K146">
            <v>1045250</v>
          </cell>
        </row>
        <row r="147">
          <cell r="C147" t="str">
            <v>17Г1С</v>
          </cell>
          <cell r="D147" t="str">
            <v>10х1250</v>
          </cell>
          <cell r="F147">
            <v>424</v>
          </cell>
          <cell r="G147">
            <v>5650</v>
          </cell>
          <cell r="H147">
            <v>479120</v>
          </cell>
          <cell r="K147">
            <v>479120</v>
          </cell>
        </row>
        <row r="148">
          <cell r="C148" t="str">
            <v>17Г1СА-У</v>
          </cell>
          <cell r="D148" t="str">
            <v>8х1050</v>
          </cell>
          <cell r="F148">
            <v>377</v>
          </cell>
          <cell r="G148">
            <v>5980</v>
          </cell>
          <cell r="H148">
            <v>450892</v>
          </cell>
          <cell r="K148">
            <v>450892</v>
          </cell>
        </row>
        <row r="149">
          <cell r="C149">
            <v>20</v>
          </cell>
          <cell r="D149" t="str">
            <v>12х1050</v>
          </cell>
          <cell r="F149">
            <v>1500</v>
          </cell>
          <cell r="G149">
            <v>5650</v>
          </cell>
          <cell r="H149">
            <v>1695000</v>
          </cell>
          <cell r="K149">
            <v>1695000</v>
          </cell>
        </row>
        <row r="150">
          <cell r="C150" t="str">
            <v>10Г2ФБ</v>
          </cell>
          <cell r="D150" t="str">
            <v>2,85х1200</v>
          </cell>
          <cell r="F150">
            <v>1500</v>
          </cell>
          <cell r="G150">
            <v>4807</v>
          </cell>
          <cell r="AB150">
            <v>1500</v>
          </cell>
        </row>
        <row r="151">
          <cell r="C151" t="str">
            <v>17Г1СА</v>
          </cell>
          <cell r="D151" t="str">
            <v>3,3х1200</v>
          </cell>
          <cell r="F151">
            <v>1800</v>
          </cell>
          <cell r="G151">
            <v>4807</v>
          </cell>
          <cell r="AB151">
            <v>1800</v>
          </cell>
        </row>
        <row r="152">
          <cell r="C152" t="str">
            <v>г/к К270 В4-IV 3 сп/пс</v>
          </cell>
          <cell r="D152" t="str">
            <v>3,3х1240</v>
          </cell>
          <cell r="F152">
            <v>900</v>
          </cell>
          <cell r="G152">
            <v>5063</v>
          </cell>
          <cell r="AB152">
            <v>900</v>
          </cell>
        </row>
        <row r="153">
          <cell r="C153" t="str">
            <v>г/к К270 В4-IV 3 сп/пс</v>
          </cell>
          <cell r="D153" t="str">
            <v>3,75х1240</v>
          </cell>
          <cell r="F153">
            <v>1500</v>
          </cell>
          <cell r="G153">
            <v>5063</v>
          </cell>
          <cell r="AB153">
            <v>1500</v>
          </cell>
        </row>
        <row r="154">
          <cell r="C154" t="str">
            <v>г/к К270 В4-IV 10 сп</v>
          </cell>
          <cell r="F154" t="str">
            <v xml:space="preserve"> </v>
          </cell>
        </row>
        <row r="155">
          <cell r="C155" t="str">
            <v>г/к К270 В4-IV 10 сп</v>
          </cell>
          <cell r="D155" t="str">
            <v>1,45х650</v>
          </cell>
          <cell r="F155">
            <v>60</v>
          </cell>
          <cell r="G155">
            <v>5937</v>
          </cell>
          <cell r="AB155">
            <v>60</v>
          </cell>
        </row>
        <row r="156">
          <cell r="C156" t="str">
            <v>х/к К270 В4-III 10 сп</v>
          </cell>
          <cell r="D156" t="str">
            <v>1,45х1255</v>
          </cell>
          <cell r="F156">
            <v>540</v>
          </cell>
          <cell r="G156">
            <v>5937</v>
          </cell>
          <cell r="AB156">
            <v>540</v>
          </cell>
        </row>
        <row r="157">
          <cell r="C157" t="str">
            <v>х/к К270 В4-III 10 сп</v>
          </cell>
          <cell r="D157" t="str">
            <v>1,95х1200</v>
          </cell>
          <cell r="F157">
            <v>120</v>
          </cell>
          <cell r="G157">
            <v>5738</v>
          </cell>
          <cell r="AB157">
            <v>120</v>
          </cell>
        </row>
        <row r="158">
          <cell r="C158" t="str">
            <v>х/к К270 В4-III 10 сп</v>
          </cell>
          <cell r="D158" t="str">
            <v>1,95х1215</v>
          </cell>
          <cell r="F158">
            <v>60</v>
          </cell>
          <cell r="G158">
            <v>5738</v>
          </cell>
          <cell r="AB158">
            <v>60</v>
          </cell>
        </row>
        <row r="159">
          <cell r="C159" t="str">
            <v>х/к К270 В4-III 10 сп</v>
          </cell>
          <cell r="D159" t="str">
            <v>1,45х1275</v>
          </cell>
          <cell r="F159">
            <v>60</v>
          </cell>
          <cell r="G159">
            <v>5937</v>
          </cell>
          <cell r="AB159">
            <v>60</v>
          </cell>
        </row>
        <row r="160">
          <cell r="C160" t="str">
            <v>х/к К270 В4-III 10 сп</v>
          </cell>
          <cell r="D160" t="str">
            <v>1,5х1200</v>
          </cell>
          <cell r="F160">
            <v>60</v>
          </cell>
          <cell r="G160">
            <v>5937</v>
          </cell>
          <cell r="AB160">
            <v>60</v>
          </cell>
        </row>
        <row r="161">
          <cell r="C161" t="str">
            <v>х/к К270 В4-III 10 сп</v>
          </cell>
          <cell r="D161" t="str">
            <v>1,5х1225</v>
          </cell>
          <cell r="F161">
            <v>120</v>
          </cell>
          <cell r="G161">
            <v>5937</v>
          </cell>
          <cell r="AB161">
            <v>120</v>
          </cell>
        </row>
        <row r="162">
          <cell r="C162" t="str">
            <v>х/к К270 В4-III 08 кп</v>
          </cell>
          <cell r="D162" t="str">
            <v>2,0х1210</v>
          </cell>
          <cell r="F162">
            <v>180</v>
          </cell>
          <cell r="G162">
            <v>5738</v>
          </cell>
          <cell r="AB162">
            <v>180</v>
          </cell>
        </row>
        <row r="163">
          <cell r="C163" t="str">
            <v>х/к К270 В4-III 08 кп</v>
          </cell>
        </row>
        <row r="164">
          <cell r="C164" t="str">
            <v>х/к К270 В4-III 08 кп</v>
          </cell>
          <cell r="D164" t="str">
            <v>5,7х1375</v>
          </cell>
          <cell r="F164">
            <v>600</v>
          </cell>
          <cell r="G164">
            <v>4750</v>
          </cell>
          <cell r="AB164">
            <v>600</v>
          </cell>
        </row>
        <row r="165">
          <cell r="C165" t="str">
            <v>ст.20</v>
          </cell>
          <cell r="D165" t="str">
            <v>4,7х1420</v>
          </cell>
          <cell r="F165">
            <v>300</v>
          </cell>
          <cell r="G165">
            <v>5035</v>
          </cell>
          <cell r="AB165">
            <v>300</v>
          </cell>
        </row>
        <row r="166">
          <cell r="C166" t="str">
            <v>ст. 3сп\пс</v>
          </cell>
          <cell r="D166" t="str">
            <v>5,7х1420</v>
          </cell>
          <cell r="F166">
            <v>600</v>
          </cell>
          <cell r="G166">
            <v>4978</v>
          </cell>
          <cell r="AB166">
            <v>600</v>
          </cell>
        </row>
        <row r="167">
          <cell r="C167" t="str">
            <v>ст.20</v>
          </cell>
          <cell r="D167" t="str">
            <v>4,7х1490</v>
          </cell>
          <cell r="F167">
            <v>300</v>
          </cell>
          <cell r="G167">
            <v>5035</v>
          </cell>
          <cell r="AB167">
            <v>300</v>
          </cell>
        </row>
        <row r="168">
          <cell r="C168" t="str">
            <v>ст.20</v>
          </cell>
          <cell r="D168" t="str">
            <v>5,7х1485</v>
          </cell>
          <cell r="F168">
            <v>300</v>
          </cell>
          <cell r="G168">
            <v>4978</v>
          </cell>
          <cell r="AB168">
            <v>300</v>
          </cell>
        </row>
        <row r="169">
          <cell r="C169" t="str">
            <v>ст.20</v>
          </cell>
          <cell r="D169" t="str">
            <v>6,7х1485</v>
          </cell>
          <cell r="F169">
            <v>300</v>
          </cell>
          <cell r="G169">
            <v>4978</v>
          </cell>
          <cell r="AB169">
            <v>300</v>
          </cell>
        </row>
        <row r="170">
          <cell r="C170" t="str">
            <v>ст.20</v>
          </cell>
          <cell r="D170" t="str">
            <v>4,7х1380</v>
          </cell>
          <cell r="F170">
            <v>300</v>
          </cell>
          <cell r="G170">
            <v>5035</v>
          </cell>
          <cell r="AB170">
            <v>300</v>
          </cell>
        </row>
        <row r="171">
          <cell r="C171" t="str">
            <v>ст.20</v>
          </cell>
          <cell r="D171" t="str">
            <v>4,7х1380</v>
          </cell>
          <cell r="F171">
            <v>300</v>
          </cell>
          <cell r="G171">
            <v>5035</v>
          </cell>
          <cell r="AB171">
            <v>300</v>
          </cell>
        </row>
        <row r="172">
          <cell r="C172" t="str">
            <v>ст.10</v>
          </cell>
          <cell r="D172" t="str">
            <v>5,7х1375</v>
          </cell>
          <cell r="F172">
            <v>300</v>
          </cell>
          <cell r="G172">
            <v>4978</v>
          </cell>
          <cell r="AB172">
            <v>300</v>
          </cell>
        </row>
        <row r="173">
          <cell r="C173" t="str">
            <v>ст.20</v>
          </cell>
          <cell r="D173" t="str">
            <v>6,7х1370</v>
          </cell>
          <cell r="F173">
            <v>300</v>
          </cell>
          <cell r="G173">
            <v>4978</v>
          </cell>
          <cell r="AB173">
            <v>300</v>
          </cell>
        </row>
        <row r="174">
          <cell r="C174" t="str">
            <v>ст.20</v>
          </cell>
          <cell r="D174" t="str">
            <v>5,7х1375</v>
          </cell>
          <cell r="F174">
            <v>1800</v>
          </cell>
          <cell r="G174">
            <v>4978</v>
          </cell>
          <cell r="AB174">
            <v>1800</v>
          </cell>
        </row>
        <row r="175">
          <cell r="C175" t="str">
            <v>ст.20</v>
          </cell>
          <cell r="D175" t="str">
            <v>5,7х1375</v>
          </cell>
          <cell r="F175">
            <v>900</v>
          </cell>
          <cell r="G175">
            <v>4978</v>
          </cell>
          <cell r="AB175">
            <v>900</v>
          </cell>
        </row>
        <row r="176">
          <cell r="C176" t="str">
            <v>ст.10</v>
          </cell>
          <cell r="D176" t="str">
            <v>4,7х1490</v>
          </cell>
          <cell r="F176">
            <v>300</v>
          </cell>
          <cell r="G176">
            <v>5035</v>
          </cell>
          <cell r="AB176">
            <v>300</v>
          </cell>
        </row>
        <row r="177">
          <cell r="C177" t="str">
            <v>ст.20</v>
          </cell>
          <cell r="D177" t="str">
            <v>4,7х1490</v>
          </cell>
          <cell r="F177">
            <v>600</v>
          </cell>
          <cell r="G177">
            <v>5035</v>
          </cell>
          <cell r="AB177">
            <v>600</v>
          </cell>
        </row>
        <row r="178">
          <cell r="C178" t="str">
            <v>ст.10</v>
          </cell>
          <cell r="D178" t="str">
            <v>5,7х1485</v>
          </cell>
          <cell r="F178">
            <v>1200</v>
          </cell>
          <cell r="G178">
            <v>4978</v>
          </cell>
          <cell r="AB178">
            <v>600</v>
          </cell>
        </row>
        <row r="179">
          <cell r="C179" t="str">
            <v>ст.20</v>
          </cell>
          <cell r="D179" t="str">
            <v>5,7х1485</v>
          </cell>
          <cell r="F179">
            <v>300</v>
          </cell>
          <cell r="G179">
            <v>4978</v>
          </cell>
          <cell r="AB179">
            <v>300</v>
          </cell>
        </row>
        <row r="180">
          <cell r="C180" t="str">
            <v>ст.10</v>
          </cell>
        </row>
        <row r="181">
          <cell r="C181" t="str">
            <v>ст.20</v>
          </cell>
          <cell r="D181" t="str">
            <v>3,75х1505</v>
          </cell>
          <cell r="F181">
            <v>300</v>
          </cell>
          <cell r="G181">
            <v>5063</v>
          </cell>
          <cell r="AB181">
            <v>1500</v>
          </cell>
        </row>
        <row r="182">
          <cell r="C182" t="str">
            <v>ст. 3сп\пс</v>
          </cell>
          <cell r="D182" t="str">
            <v>5,7х1375</v>
          </cell>
          <cell r="F182">
            <v>300</v>
          </cell>
          <cell r="G182">
            <v>4750</v>
          </cell>
          <cell r="AB182">
            <v>600</v>
          </cell>
        </row>
        <row r="183">
          <cell r="C183" t="str">
            <v>г/к К270 В4-IV 10 сп</v>
          </cell>
          <cell r="D183" t="str">
            <v>4,7х1420</v>
          </cell>
          <cell r="F183">
            <v>300</v>
          </cell>
          <cell r="G183">
            <v>5035</v>
          </cell>
          <cell r="AB183">
            <v>300</v>
          </cell>
        </row>
        <row r="184">
          <cell r="C184" t="str">
            <v>ст. 3сп\пс</v>
          </cell>
          <cell r="D184" t="str">
            <v>4,7х1490</v>
          </cell>
          <cell r="F184">
            <v>1800</v>
          </cell>
          <cell r="G184">
            <v>5035</v>
          </cell>
          <cell r="AB184">
            <v>300</v>
          </cell>
        </row>
        <row r="185">
          <cell r="C185" t="str">
            <v>ст.10</v>
          </cell>
          <cell r="D185" t="str">
            <v>4,7х1380</v>
          </cell>
          <cell r="F185">
            <v>600</v>
          </cell>
          <cell r="G185">
            <v>5035</v>
          </cell>
          <cell r="AB185">
            <v>300</v>
          </cell>
        </row>
        <row r="186">
          <cell r="C186" t="str">
            <v>ст.20</v>
          </cell>
          <cell r="D186" t="str">
            <v>4,7х1380</v>
          </cell>
          <cell r="F186">
            <v>300</v>
          </cell>
          <cell r="G186">
            <v>5035</v>
          </cell>
          <cell r="AB186">
            <v>300</v>
          </cell>
        </row>
        <row r="187">
          <cell r="C187" t="str">
            <v>ст.10</v>
          </cell>
          <cell r="D187" t="str">
            <v>4,7х1490</v>
          </cell>
          <cell r="F187">
            <v>900</v>
          </cell>
          <cell r="G187">
            <v>5035</v>
          </cell>
          <cell r="AB187">
            <v>300</v>
          </cell>
        </row>
        <row r="188">
          <cell r="C188" t="str">
            <v>ст.20</v>
          </cell>
          <cell r="D188" t="str">
            <v>4,25х1505</v>
          </cell>
          <cell r="F188">
            <v>600</v>
          </cell>
          <cell r="G188">
            <v>5035</v>
          </cell>
          <cell r="AB188">
            <v>300</v>
          </cell>
        </row>
        <row r="189">
          <cell r="C189" t="str">
            <v>ст.10</v>
          </cell>
          <cell r="F189">
            <v>600</v>
          </cell>
          <cell r="G189">
            <v>5035</v>
          </cell>
        </row>
        <row r="190">
          <cell r="C190" t="str">
            <v>ст.10</v>
          </cell>
          <cell r="D190" t="str">
            <v>14,3х1660</v>
          </cell>
          <cell r="F190">
            <v>3470</v>
          </cell>
          <cell r="G190">
            <v>5650</v>
          </cell>
          <cell r="H190">
            <v>3921100</v>
          </cell>
          <cell r="K190">
            <v>3921100</v>
          </cell>
        </row>
        <row r="191">
          <cell r="C191" t="str">
            <v>17Г1СА-У</v>
          </cell>
          <cell r="D191" t="str">
            <v>12х1660</v>
          </cell>
          <cell r="F191">
            <v>725</v>
          </cell>
          <cell r="G191">
            <v>5650</v>
          </cell>
          <cell r="H191">
            <v>819250</v>
          </cell>
          <cell r="K191">
            <v>819250</v>
          </cell>
        </row>
        <row r="192">
          <cell r="C192" t="str">
            <v>17Г1СА-У</v>
          </cell>
          <cell r="D192" t="str">
            <v>10х1250</v>
          </cell>
          <cell r="F192">
            <v>1055</v>
          </cell>
          <cell r="G192">
            <v>5650</v>
          </cell>
          <cell r="H192">
            <v>1192150</v>
          </cell>
          <cell r="K192">
            <v>1192150</v>
          </cell>
        </row>
        <row r="193">
          <cell r="C193" t="str">
            <v>17Г1СА-У</v>
          </cell>
        </row>
        <row r="194">
          <cell r="C194" t="str">
            <v>17Г1СА-У</v>
          </cell>
        </row>
        <row r="195">
          <cell r="C195" t="str">
            <v>г/к К270 В4-IV 3 сп/пс</v>
          </cell>
          <cell r="D195" t="str">
            <v>2,85х1200</v>
          </cell>
          <cell r="F195">
            <v>1200</v>
          </cell>
          <cell r="G195">
            <v>4650</v>
          </cell>
          <cell r="AB195">
            <v>1500</v>
          </cell>
        </row>
        <row r="196">
          <cell r="C196" t="str">
            <v>июль</v>
          </cell>
          <cell r="D196" t="str">
            <v>3,3х1240</v>
          </cell>
          <cell r="F196">
            <v>2400</v>
          </cell>
          <cell r="G196">
            <v>4650</v>
          </cell>
          <cell r="AB196">
            <v>1800</v>
          </cell>
        </row>
        <row r="197">
          <cell r="C197" t="str">
            <v>г/к К270 В4-IV 3 сп/пс</v>
          </cell>
          <cell r="D197" t="str">
            <v>3,3х1240</v>
          </cell>
          <cell r="F197">
            <v>2100</v>
          </cell>
          <cell r="G197">
            <v>4650</v>
          </cell>
          <cell r="AB197">
            <v>900</v>
          </cell>
        </row>
        <row r="198">
          <cell r="C198" t="str">
            <v>г/к К270 В4-IV 3 сп/пс</v>
          </cell>
          <cell r="D198" t="str">
            <v>3,75х1240</v>
          </cell>
          <cell r="F198">
            <v>1200</v>
          </cell>
          <cell r="G198">
            <v>4650</v>
          </cell>
          <cell r="AB198">
            <v>1500</v>
          </cell>
        </row>
        <row r="199">
          <cell r="C199" t="str">
            <v>г/к К270 В4-IV 10 сп</v>
          </cell>
        </row>
        <row r="200">
          <cell r="C200" t="str">
            <v>г/к К270 В4-IV 10 сп</v>
          </cell>
          <cell r="D200" t="str">
            <v>1,45х650</v>
          </cell>
          <cell r="F200">
            <v>180</v>
          </cell>
          <cell r="G200">
            <v>5937</v>
          </cell>
          <cell r="AB200">
            <v>60</v>
          </cell>
        </row>
        <row r="201">
          <cell r="C201" t="str">
            <v>х/к К270 В4-III 10 сп</v>
          </cell>
          <cell r="D201" t="str">
            <v>1,45х1255</v>
          </cell>
          <cell r="F201">
            <v>540</v>
          </cell>
          <cell r="G201">
            <v>5937</v>
          </cell>
          <cell r="AB201">
            <v>540</v>
          </cell>
        </row>
        <row r="202">
          <cell r="C202" t="str">
            <v>х/к К270 В4-III 10 сп</v>
          </cell>
          <cell r="D202" t="str">
            <v>1,95х1200</v>
          </cell>
          <cell r="F202">
            <v>120</v>
          </cell>
          <cell r="G202">
            <v>5738</v>
          </cell>
          <cell r="AB202">
            <v>120</v>
          </cell>
        </row>
        <row r="203">
          <cell r="C203" t="str">
            <v>х/к К270 В4-III 10 сп</v>
          </cell>
          <cell r="D203" t="str">
            <v>0,97х640</v>
          </cell>
          <cell r="F203">
            <v>120</v>
          </cell>
          <cell r="G203">
            <v>5937</v>
          </cell>
          <cell r="AB203">
            <v>60</v>
          </cell>
        </row>
        <row r="204">
          <cell r="C204" t="str">
            <v>х/к К270 В4-III 10 сп</v>
          </cell>
          <cell r="D204" t="str">
            <v>1,16х660</v>
          </cell>
          <cell r="F204">
            <v>120</v>
          </cell>
          <cell r="G204">
            <v>5937</v>
          </cell>
          <cell r="AB204">
            <v>60</v>
          </cell>
        </row>
        <row r="205">
          <cell r="C205" t="str">
            <v>х/к К270 В4-III 10 сп</v>
          </cell>
          <cell r="D205" t="str">
            <v>1,5х1200</v>
          </cell>
          <cell r="F205">
            <v>120</v>
          </cell>
          <cell r="G205">
            <v>5937</v>
          </cell>
          <cell r="AB205">
            <v>60</v>
          </cell>
        </row>
        <row r="206">
          <cell r="C206" t="str">
            <v>х/к К270 В4-III 10 сп</v>
          </cell>
          <cell r="D206" t="str">
            <v>1,5х1225</v>
          </cell>
          <cell r="F206">
            <v>240</v>
          </cell>
          <cell r="G206">
            <v>5937</v>
          </cell>
          <cell r="AB206">
            <v>120</v>
          </cell>
        </row>
        <row r="207">
          <cell r="C207" t="str">
            <v>х/к К270 В4-III 08 кп</v>
          </cell>
          <cell r="D207" t="str">
            <v>2,5х1265</v>
          </cell>
          <cell r="F207">
            <v>300</v>
          </cell>
          <cell r="G207">
            <v>5738</v>
          </cell>
          <cell r="AB207">
            <v>120</v>
          </cell>
        </row>
        <row r="208">
          <cell r="C208" t="str">
            <v>х/к К270 В4-III 08 кп</v>
          </cell>
          <cell r="D208" t="str">
            <v>2,0х1210</v>
          </cell>
          <cell r="F208">
            <v>120</v>
          </cell>
          <cell r="G208">
            <v>5738</v>
          </cell>
          <cell r="AB208">
            <v>180</v>
          </cell>
        </row>
        <row r="209">
          <cell r="C209" t="str">
            <v>х/к К270 В4-III 10 сп</v>
          </cell>
        </row>
        <row r="210">
          <cell r="C210" t="str">
            <v>х/к К270 В4-III 08 кп</v>
          </cell>
          <cell r="D210" t="str">
            <v>5,7х1375</v>
          </cell>
          <cell r="F210">
            <v>600</v>
          </cell>
          <cell r="G210">
            <v>4650</v>
          </cell>
          <cell r="AB210">
            <v>600</v>
          </cell>
        </row>
        <row r="211">
          <cell r="C211" t="str">
            <v>ст.20</v>
          </cell>
          <cell r="D211" t="str">
            <v>4,7х1420</v>
          </cell>
          <cell r="F211">
            <v>300</v>
          </cell>
          <cell r="G211">
            <v>4650</v>
          </cell>
          <cell r="AB211">
            <v>300</v>
          </cell>
        </row>
        <row r="212">
          <cell r="C212" t="str">
            <v>ст. 3сп\пс</v>
          </cell>
          <cell r="D212" t="str">
            <v>4,7х1490</v>
          </cell>
          <cell r="F212">
            <v>600</v>
          </cell>
          <cell r="G212">
            <v>4650</v>
          </cell>
          <cell r="AB212">
            <v>300</v>
          </cell>
        </row>
        <row r="213">
          <cell r="C213" t="str">
            <v>ст.20</v>
          </cell>
          <cell r="D213" t="str">
            <v>5,7х1485</v>
          </cell>
          <cell r="F213">
            <v>600</v>
          </cell>
          <cell r="G213">
            <v>4650</v>
          </cell>
          <cell r="AB213">
            <v>300</v>
          </cell>
        </row>
        <row r="214">
          <cell r="C214" t="str">
            <v>ст.20</v>
          </cell>
          <cell r="D214" t="str">
            <v>4,25х1505</v>
          </cell>
          <cell r="F214">
            <v>600</v>
          </cell>
          <cell r="G214">
            <v>4650</v>
          </cell>
          <cell r="AB214">
            <v>300</v>
          </cell>
        </row>
        <row r="215">
          <cell r="C215" t="str">
            <v>ст.20</v>
          </cell>
          <cell r="D215" t="str">
            <v>4,25х1505</v>
          </cell>
          <cell r="F215">
            <v>300</v>
          </cell>
          <cell r="G215">
            <v>4650</v>
          </cell>
          <cell r="AB215">
            <v>300</v>
          </cell>
        </row>
        <row r="216">
          <cell r="C216" t="str">
            <v>ст.10</v>
          </cell>
          <cell r="D216" t="str">
            <v>4,7х1380</v>
          </cell>
          <cell r="F216">
            <v>600</v>
          </cell>
          <cell r="G216">
            <v>4650</v>
          </cell>
          <cell r="AB216">
            <v>300</v>
          </cell>
        </row>
        <row r="217">
          <cell r="C217" t="str">
            <v>ст.20</v>
          </cell>
          <cell r="D217" t="str">
            <v>4,7х1420</v>
          </cell>
          <cell r="F217">
            <v>300</v>
          </cell>
          <cell r="G217">
            <v>4650</v>
          </cell>
          <cell r="AB217">
            <v>300</v>
          </cell>
        </row>
        <row r="218">
          <cell r="C218" t="str">
            <v>ст.10</v>
          </cell>
          <cell r="D218" t="str">
            <v>4,7х1380</v>
          </cell>
          <cell r="F218">
            <v>900</v>
          </cell>
          <cell r="G218">
            <v>4650</v>
          </cell>
          <cell r="AB218">
            <v>300</v>
          </cell>
        </row>
        <row r="219">
          <cell r="C219" t="str">
            <v>ст.10</v>
          </cell>
          <cell r="D219" t="str">
            <v>5,7х1375</v>
          </cell>
          <cell r="F219">
            <v>1800</v>
          </cell>
          <cell r="G219">
            <v>4650</v>
          </cell>
          <cell r="AB219">
            <v>300</v>
          </cell>
        </row>
        <row r="220">
          <cell r="C220" t="str">
            <v>ст.20</v>
          </cell>
          <cell r="D220" t="str">
            <v>4,25х1420</v>
          </cell>
          <cell r="F220">
            <v>300</v>
          </cell>
          <cell r="G220">
            <v>4650</v>
          </cell>
          <cell r="AB220">
            <v>300</v>
          </cell>
        </row>
        <row r="221">
          <cell r="C221" t="str">
            <v>ст.20</v>
          </cell>
          <cell r="D221" t="str">
            <v>5,7х1375</v>
          </cell>
          <cell r="F221">
            <v>1800</v>
          </cell>
          <cell r="G221">
            <v>4650</v>
          </cell>
          <cell r="AB221">
            <v>1800</v>
          </cell>
        </row>
        <row r="222">
          <cell r="C222" t="str">
            <v>ст.20</v>
          </cell>
          <cell r="D222" t="str">
            <v>6,7х1370</v>
          </cell>
          <cell r="F222">
            <v>300</v>
          </cell>
          <cell r="G222">
            <v>4650</v>
          </cell>
          <cell r="AB222">
            <v>900</v>
          </cell>
        </row>
        <row r="223">
          <cell r="C223" t="str">
            <v>ст.10</v>
          </cell>
          <cell r="D223" t="str">
            <v>4,25х1420</v>
          </cell>
          <cell r="F223">
            <v>300</v>
          </cell>
          <cell r="G223">
            <v>4650</v>
          </cell>
          <cell r="AB223">
            <v>300</v>
          </cell>
        </row>
        <row r="224">
          <cell r="C224" t="str">
            <v>ст.10</v>
          </cell>
          <cell r="D224" t="str">
            <v>4,7х1490</v>
          </cell>
          <cell r="F224">
            <v>900</v>
          </cell>
          <cell r="G224">
            <v>4650</v>
          </cell>
          <cell r="AB224">
            <v>300</v>
          </cell>
        </row>
        <row r="225">
          <cell r="C225" t="str">
            <v>ст.10</v>
          </cell>
          <cell r="D225" t="str">
            <v>4,7х1490</v>
          </cell>
          <cell r="F225">
            <v>300</v>
          </cell>
          <cell r="G225">
            <v>4650</v>
          </cell>
          <cell r="AB225">
            <v>600</v>
          </cell>
        </row>
        <row r="226">
          <cell r="C226" t="str">
            <v>ст.10</v>
          </cell>
          <cell r="D226" t="str">
            <v>5,7х1485</v>
          </cell>
          <cell r="F226">
            <v>900</v>
          </cell>
          <cell r="G226">
            <v>4650</v>
          </cell>
          <cell r="AB226">
            <v>600</v>
          </cell>
        </row>
        <row r="227">
          <cell r="C227" t="str">
            <v>ст. 3сп\пс</v>
          </cell>
        </row>
        <row r="228">
          <cell r="C228" t="str">
            <v>ст.10</v>
          </cell>
          <cell r="D228" t="str">
            <v>11х1660</v>
          </cell>
          <cell r="F228">
            <v>60</v>
          </cell>
          <cell r="G228">
            <v>5650</v>
          </cell>
          <cell r="H228">
            <v>67800</v>
          </cell>
          <cell r="K228">
            <v>67800</v>
          </cell>
        </row>
        <row r="229">
          <cell r="C229" t="str">
            <v>17Г1С-У</v>
          </cell>
          <cell r="D229" t="str">
            <v>11,5х1660</v>
          </cell>
          <cell r="F229">
            <v>644</v>
          </cell>
          <cell r="G229">
            <v>5650</v>
          </cell>
          <cell r="H229">
            <v>727720</v>
          </cell>
          <cell r="K229">
            <v>727720</v>
          </cell>
        </row>
        <row r="230">
          <cell r="C230" t="str">
            <v>17Г1С</v>
          </cell>
          <cell r="D230" t="str">
            <v>12х1250</v>
          </cell>
          <cell r="F230">
            <v>150</v>
          </cell>
          <cell r="G230">
            <v>5300</v>
          </cell>
          <cell r="H230">
            <v>159000</v>
          </cell>
          <cell r="K230">
            <v>159000</v>
          </cell>
        </row>
        <row r="231">
          <cell r="C231" t="str">
            <v>17Г1С-У</v>
          </cell>
          <cell r="D231" t="str">
            <v>11х1660</v>
          </cell>
          <cell r="F231">
            <v>240</v>
          </cell>
          <cell r="G231">
            <v>5300</v>
          </cell>
          <cell r="H231">
            <v>254400</v>
          </cell>
          <cell r="K231">
            <v>254400</v>
          </cell>
        </row>
        <row r="232">
          <cell r="C232" t="str">
            <v>ст.20</v>
          </cell>
          <cell r="D232" t="str">
            <v>12х1660</v>
          </cell>
          <cell r="F232">
            <v>120</v>
          </cell>
          <cell r="G232">
            <v>5300</v>
          </cell>
          <cell r="H232">
            <v>127200</v>
          </cell>
          <cell r="K232">
            <v>127200</v>
          </cell>
        </row>
        <row r="233">
          <cell r="C233" t="str">
            <v>ст.20</v>
          </cell>
          <cell r="D233" t="str">
            <v>14х1660</v>
          </cell>
          <cell r="F233">
            <v>855</v>
          </cell>
          <cell r="G233">
            <v>5300</v>
          </cell>
          <cell r="H233">
            <v>906300</v>
          </cell>
          <cell r="K233">
            <v>906300</v>
          </cell>
        </row>
        <row r="234">
          <cell r="C234" t="str">
            <v>ст.20</v>
          </cell>
          <cell r="D234" t="str">
            <v>10х1250</v>
          </cell>
          <cell r="F234">
            <v>210</v>
          </cell>
          <cell r="G234">
            <v>5300</v>
          </cell>
          <cell r="H234">
            <v>222600</v>
          </cell>
          <cell r="K234">
            <v>222600</v>
          </cell>
        </row>
        <row r="235">
          <cell r="C235" t="str">
            <v>ст.20</v>
          </cell>
          <cell r="D235" t="str">
            <v>8х1250</v>
          </cell>
          <cell r="F235">
            <v>120</v>
          </cell>
          <cell r="G235">
            <v>5650</v>
          </cell>
          <cell r="H235">
            <v>135600</v>
          </cell>
          <cell r="K235">
            <v>135600</v>
          </cell>
        </row>
        <row r="236">
          <cell r="C236" t="str">
            <v>ст.20</v>
          </cell>
          <cell r="D236" t="str">
            <v>9х1250</v>
          </cell>
          <cell r="F236">
            <v>180</v>
          </cell>
          <cell r="G236">
            <v>5650</v>
          </cell>
          <cell r="H236">
            <v>203400</v>
          </cell>
          <cell r="K236">
            <v>203400</v>
          </cell>
        </row>
        <row r="237">
          <cell r="C237" t="str">
            <v>17Г1С</v>
          </cell>
          <cell r="D237" t="str">
            <v>8х1250</v>
          </cell>
          <cell r="F237">
            <v>310</v>
          </cell>
          <cell r="G237">
            <v>4950</v>
          </cell>
          <cell r="H237">
            <v>306900</v>
          </cell>
          <cell r="K237">
            <v>306900</v>
          </cell>
        </row>
        <row r="238">
          <cell r="C238" t="str">
            <v>17Г1С</v>
          </cell>
          <cell r="D238" t="str">
            <v>14,3х1660</v>
          </cell>
          <cell r="F238">
            <v>3720</v>
          </cell>
          <cell r="G238">
            <v>5650</v>
          </cell>
          <cell r="H238">
            <v>4203600</v>
          </cell>
          <cell r="K238">
            <v>4203600</v>
          </cell>
        </row>
        <row r="239">
          <cell r="C239" t="str">
            <v>3сп5</v>
          </cell>
          <cell r="D239" t="str">
            <v>8х1250</v>
          </cell>
          <cell r="F239">
            <v>1240</v>
          </cell>
          <cell r="G239">
            <v>5650</v>
          </cell>
          <cell r="H239">
            <v>1401200</v>
          </cell>
          <cell r="K239">
            <v>1401200</v>
          </cell>
        </row>
        <row r="240">
          <cell r="C240" t="str">
            <v>17Г1СА-У</v>
          </cell>
        </row>
        <row r="241">
          <cell r="C241" t="str">
            <v>17Г1СА-У</v>
          </cell>
          <cell r="D241" t="str">
            <v>1,45х1255</v>
          </cell>
          <cell r="F241">
            <v>120</v>
          </cell>
          <cell r="G241">
            <v>5937</v>
          </cell>
          <cell r="K241">
            <v>6233.85</v>
          </cell>
          <cell r="AB241">
            <v>540</v>
          </cell>
        </row>
        <row r="242">
          <cell r="C242" t="str">
            <v>К270 В4-IV 3 сп/пс</v>
          </cell>
          <cell r="D242" t="str">
            <v>2,85х1030</v>
          </cell>
          <cell r="F242">
            <v>600</v>
          </cell>
          <cell r="G242">
            <v>4650</v>
          </cell>
          <cell r="K242">
            <v>5047.3500000000004</v>
          </cell>
        </row>
        <row r="243">
          <cell r="C243" t="str">
            <v>К270 В4-IV 3 сп/пс</v>
          </cell>
          <cell r="D243" t="str">
            <v>2,85х1130</v>
          </cell>
          <cell r="F243">
            <v>300</v>
          </cell>
          <cell r="G243">
            <v>4650</v>
          </cell>
          <cell r="K243">
            <v>5047.3500000000004</v>
          </cell>
        </row>
        <row r="244">
          <cell r="C244" t="str">
            <v>К270 В4-IV 3 сп/пс</v>
          </cell>
          <cell r="D244" t="str">
            <v>3,3х1025</v>
          </cell>
          <cell r="F244">
            <v>600</v>
          </cell>
          <cell r="G244">
            <v>4650</v>
          </cell>
          <cell r="K244">
            <v>5047.3500000000004</v>
          </cell>
        </row>
        <row r="245">
          <cell r="C245" t="str">
            <v>К270 В4-IV 3 сп/пс</v>
          </cell>
          <cell r="D245" t="str">
            <v>3,3х1120</v>
          </cell>
          <cell r="F245">
            <v>300</v>
          </cell>
          <cell r="G245">
            <v>4650</v>
          </cell>
          <cell r="K245">
            <v>5047.3500000000004</v>
          </cell>
        </row>
        <row r="246">
          <cell r="C246" t="str">
            <v>К270 В4-IV 3 сп/пс</v>
          </cell>
          <cell r="D246" t="str">
            <v>3,75х1025</v>
          </cell>
          <cell r="F246">
            <v>600</v>
          </cell>
          <cell r="G246">
            <v>4650</v>
          </cell>
          <cell r="K246">
            <v>5316.15</v>
          </cell>
        </row>
        <row r="247">
          <cell r="C247" t="str">
            <v>К270 В4-IV 10 сп</v>
          </cell>
          <cell r="D247" t="str">
            <v>3,75х1185</v>
          </cell>
          <cell r="F247">
            <v>600</v>
          </cell>
          <cell r="G247">
            <v>4650</v>
          </cell>
          <cell r="K247">
            <v>5316.15</v>
          </cell>
        </row>
        <row r="248">
          <cell r="C248" t="str">
            <v>К270 В4-IV 10 сп</v>
          </cell>
          <cell r="D248" t="str">
            <v>3,3х1025</v>
          </cell>
          <cell r="F248">
            <v>300</v>
          </cell>
          <cell r="G248">
            <v>4650</v>
          </cell>
          <cell r="K248">
            <v>5316.15</v>
          </cell>
        </row>
        <row r="249">
          <cell r="C249" t="str">
            <v>К270 В4-IV 10 сп</v>
          </cell>
          <cell r="D249" t="str">
            <v>3,3х1185</v>
          </cell>
          <cell r="F249">
            <v>400</v>
          </cell>
          <cell r="G249">
            <v>4650</v>
          </cell>
          <cell r="K249">
            <v>5316.15</v>
          </cell>
        </row>
        <row r="250">
          <cell r="C250" t="str">
            <v>К270 В4-IV 10 сп</v>
          </cell>
          <cell r="D250" t="str">
            <v>0,97х660</v>
          </cell>
          <cell r="F250">
            <v>180</v>
          </cell>
          <cell r="G250">
            <v>5937</v>
          </cell>
          <cell r="K250">
            <v>6233.85</v>
          </cell>
        </row>
        <row r="251">
          <cell r="C251" t="str">
            <v>К270 В4-III 10 сп</v>
          </cell>
          <cell r="D251" t="str">
            <v>1,16х640</v>
          </cell>
          <cell r="F251">
            <v>60</v>
          </cell>
          <cell r="G251">
            <v>5937</v>
          </cell>
          <cell r="K251">
            <v>6233.85</v>
          </cell>
        </row>
        <row r="252">
          <cell r="C252" t="str">
            <v>К270 В4-III 10 сп</v>
          </cell>
          <cell r="D252" t="str">
            <v>1,45х1275</v>
          </cell>
          <cell r="F252">
            <v>60</v>
          </cell>
          <cell r="G252">
            <v>5937</v>
          </cell>
          <cell r="K252">
            <v>6233.85</v>
          </cell>
        </row>
        <row r="253">
          <cell r="C253" t="str">
            <v>К270 В4-III 10 сп</v>
          </cell>
          <cell r="D253" t="str">
            <v>1,45х1225</v>
          </cell>
          <cell r="F253">
            <v>120</v>
          </cell>
          <cell r="G253">
            <v>5937</v>
          </cell>
          <cell r="K253">
            <v>6233.85</v>
          </cell>
        </row>
        <row r="254">
          <cell r="C254" t="str">
            <v>К270 В4-III 10 сп</v>
          </cell>
          <cell r="D254" t="str">
            <v>1,45х650</v>
          </cell>
          <cell r="F254">
            <v>120</v>
          </cell>
          <cell r="G254">
            <v>5937</v>
          </cell>
          <cell r="K254">
            <v>6233.85</v>
          </cell>
        </row>
        <row r="255">
          <cell r="C255" t="str">
            <v>К270 В4-III 10 сп</v>
          </cell>
          <cell r="D255" t="str">
            <v>1,95х1200</v>
          </cell>
          <cell r="F255">
            <v>120</v>
          </cell>
          <cell r="G255">
            <v>5738</v>
          </cell>
          <cell r="K255">
            <v>6024.9</v>
          </cell>
        </row>
        <row r="256">
          <cell r="C256" t="str">
            <v>К270 В4-III 10 сп</v>
          </cell>
          <cell r="D256" t="str">
            <v>2,5х1265</v>
          </cell>
          <cell r="F256">
            <v>240</v>
          </cell>
          <cell r="G256">
            <v>5738</v>
          </cell>
          <cell r="K256">
            <v>6024.9</v>
          </cell>
        </row>
        <row r="257">
          <cell r="C257" t="str">
            <v>К270 В4-III 10 сп</v>
          </cell>
          <cell r="D257" t="str">
            <v>1,5х1200</v>
          </cell>
          <cell r="F257">
            <v>240</v>
          </cell>
          <cell r="G257">
            <v>5937</v>
          </cell>
          <cell r="K257">
            <v>6233.85</v>
          </cell>
        </row>
        <row r="258">
          <cell r="C258" t="str">
            <v>К270 В4-III 08 кп</v>
          </cell>
          <cell r="D258" t="str">
            <v>1,5х1225</v>
          </cell>
          <cell r="F258">
            <v>420</v>
          </cell>
          <cell r="G258">
            <v>5937</v>
          </cell>
          <cell r="K258">
            <v>6233.85</v>
          </cell>
        </row>
        <row r="259">
          <cell r="C259" t="str">
            <v>К270 В4-III 08 кп</v>
          </cell>
          <cell r="D259" t="str">
            <v>2,0х1210</v>
          </cell>
          <cell r="F259">
            <v>180</v>
          </cell>
          <cell r="G259">
            <v>5738</v>
          </cell>
          <cell r="K259">
            <v>6024.9</v>
          </cell>
        </row>
        <row r="260">
          <cell r="C260" t="str">
            <v>К270 В4-III 08 кп</v>
          </cell>
          <cell r="D260" t="str">
            <v>1,0х1660</v>
          </cell>
          <cell r="F260">
            <v>60</v>
          </cell>
          <cell r="G260">
            <v>5975</v>
          </cell>
          <cell r="K260">
            <v>6273.75</v>
          </cell>
        </row>
        <row r="261">
          <cell r="C261" t="str">
            <v>В4-IV 08Ю ВГ</v>
          </cell>
          <cell r="D261" t="str">
            <v>5,7х1375</v>
          </cell>
          <cell r="F261">
            <v>300</v>
          </cell>
          <cell r="G261">
            <v>4650</v>
          </cell>
          <cell r="K261">
            <v>4987.5</v>
          </cell>
        </row>
        <row r="262">
          <cell r="C262" t="str">
            <v>ст. 3сп\пс</v>
          </cell>
          <cell r="D262" t="str">
            <v>3,75х1430</v>
          </cell>
          <cell r="F262">
            <v>300</v>
          </cell>
          <cell r="G262">
            <v>4650</v>
          </cell>
          <cell r="K262">
            <v>5346.6</v>
          </cell>
        </row>
        <row r="263">
          <cell r="C263" t="str">
            <v>ст.10</v>
          </cell>
          <cell r="D263" t="str">
            <v>4,25х1420</v>
          </cell>
          <cell r="F263">
            <v>300</v>
          </cell>
          <cell r="G263">
            <v>4650</v>
          </cell>
          <cell r="K263">
            <v>5286.75</v>
          </cell>
        </row>
        <row r="264">
          <cell r="C264" t="str">
            <v>ст.10</v>
          </cell>
          <cell r="D264" t="str">
            <v>4,25х1420</v>
          </cell>
          <cell r="F264">
            <v>300</v>
          </cell>
          <cell r="G264">
            <v>4650</v>
          </cell>
          <cell r="K264">
            <v>5286.75</v>
          </cell>
        </row>
        <row r="265">
          <cell r="C265" t="str">
            <v>ст.20</v>
          </cell>
          <cell r="D265" t="str">
            <v>4,7х1420</v>
          </cell>
          <cell r="F265">
            <v>300</v>
          </cell>
          <cell r="G265">
            <v>4650</v>
          </cell>
          <cell r="K265">
            <v>5286.75</v>
          </cell>
        </row>
        <row r="266">
          <cell r="C266" t="str">
            <v>ст.10</v>
          </cell>
          <cell r="D266" t="str">
            <v>4,7х1420</v>
          </cell>
          <cell r="F266">
            <v>400</v>
          </cell>
          <cell r="G266">
            <v>4650</v>
          </cell>
          <cell r="K266">
            <v>5286.75</v>
          </cell>
        </row>
        <row r="267">
          <cell r="C267" t="str">
            <v>ст.20</v>
          </cell>
          <cell r="D267" t="str">
            <v>4,25х1505</v>
          </cell>
          <cell r="F267">
            <v>400</v>
          </cell>
          <cell r="G267">
            <v>4650</v>
          </cell>
          <cell r="K267">
            <v>5286.75</v>
          </cell>
        </row>
        <row r="268">
          <cell r="C268" t="str">
            <v>ст.10</v>
          </cell>
          <cell r="D268" t="str">
            <v>4,7х1490</v>
          </cell>
          <cell r="F268">
            <v>600</v>
          </cell>
          <cell r="G268">
            <v>4650</v>
          </cell>
          <cell r="K268">
            <v>5286.75</v>
          </cell>
        </row>
        <row r="269">
          <cell r="C269" t="str">
            <v>ст.10</v>
          </cell>
          <cell r="D269" t="str">
            <v>4,7х1490</v>
          </cell>
          <cell r="F269">
            <v>600</v>
          </cell>
          <cell r="G269">
            <v>4650</v>
          </cell>
          <cell r="K269">
            <v>5286.75</v>
          </cell>
        </row>
        <row r="270">
          <cell r="C270" t="str">
            <v>ст.20</v>
          </cell>
          <cell r="D270" t="str">
            <v>5,7х1485</v>
          </cell>
          <cell r="F270">
            <v>300</v>
          </cell>
          <cell r="G270">
            <v>4650</v>
          </cell>
          <cell r="K270">
            <v>5226.8999999999996</v>
          </cell>
        </row>
        <row r="271">
          <cell r="C271" t="str">
            <v>ст.10</v>
          </cell>
          <cell r="D271" t="str">
            <v>5,7х1485</v>
          </cell>
          <cell r="F271">
            <v>300</v>
          </cell>
          <cell r="G271">
            <v>4650</v>
          </cell>
          <cell r="K271">
            <v>5226.8999999999996</v>
          </cell>
        </row>
        <row r="272">
          <cell r="C272" t="str">
            <v>ст.20</v>
          </cell>
          <cell r="D272" t="str">
            <v>6,7х1485</v>
          </cell>
          <cell r="F272">
            <v>300</v>
          </cell>
          <cell r="G272">
            <v>4650</v>
          </cell>
          <cell r="K272">
            <v>5226.8999999999996</v>
          </cell>
        </row>
        <row r="273">
          <cell r="C273" t="str">
            <v>ст.20</v>
          </cell>
          <cell r="D273" t="str">
            <v>4,25х1385</v>
          </cell>
          <cell r="F273">
            <v>300</v>
          </cell>
          <cell r="G273">
            <v>4650</v>
          </cell>
          <cell r="K273">
            <v>5286.75</v>
          </cell>
        </row>
        <row r="274">
          <cell r="C274" t="str">
            <v>ст.10</v>
          </cell>
          <cell r="D274" t="str">
            <v>4,7х1380</v>
          </cell>
          <cell r="F274">
            <v>600</v>
          </cell>
          <cell r="G274">
            <v>4650</v>
          </cell>
          <cell r="K274">
            <v>5286.75</v>
          </cell>
        </row>
        <row r="275">
          <cell r="C275" t="str">
            <v>ст.10</v>
          </cell>
          <cell r="D275" t="str">
            <v>4,7х1380</v>
          </cell>
          <cell r="F275">
            <v>600</v>
          </cell>
          <cell r="G275">
            <v>4650</v>
          </cell>
          <cell r="K275">
            <v>5286.75</v>
          </cell>
        </row>
        <row r="276">
          <cell r="C276" t="str">
            <v>ст.20</v>
          </cell>
          <cell r="D276" t="str">
            <v>5,7х1375</v>
          </cell>
          <cell r="F276">
            <v>1200</v>
          </cell>
          <cell r="G276">
            <v>4650</v>
          </cell>
          <cell r="K276">
            <v>5226.8999999999996</v>
          </cell>
        </row>
        <row r="277">
          <cell r="C277" t="str">
            <v>ст.10</v>
          </cell>
          <cell r="D277" t="str">
            <v>5,7х1375</v>
          </cell>
          <cell r="F277">
            <v>900</v>
          </cell>
          <cell r="G277">
            <v>4650</v>
          </cell>
          <cell r="K277">
            <v>5226.8999999999996</v>
          </cell>
        </row>
        <row r="278">
          <cell r="C278" t="str">
            <v>ст.20</v>
          </cell>
          <cell r="D278" t="str">
            <v>6,7х1370</v>
          </cell>
          <cell r="F278">
            <v>300</v>
          </cell>
          <cell r="G278">
            <v>4650</v>
          </cell>
          <cell r="K278">
            <v>5226.8999999999996</v>
          </cell>
        </row>
        <row r="279">
          <cell r="C279" t="str">
            <v>ст.10</v>
          </cell>
          <cell r="D279" t="str">
            <v>6,7х1370</v>
          </cell>
          <cell r="F279">
            <v>300</v>
          </cell>
          <cell r="G279">
            <v>4650</v>
          </cell>
          <cell r="K279">
            <v>5226.8999999999996</v>
          </cell>
        </row>
        <row r="280">
          <cell r="C280" t="str">
            <v>ст.20</v>
          </cell>
          <cell r="D280" t="str">
            <v>5,7х1375</v>
          </cell>
          <cell r="F280">
            <v>600</v>
          </cell>
          <cell r="G280">
            <v>4650</v>
          </cell>
          <cell r="K280">
            <v>4987.5</v>
          </cell>
        </row>
        <row r="281">
          <cell r="C281" t="str">
            <v>ст. 3сп\пс</v>
          </cell>
          <cell r="D281" t="str">
            <v>4,25х1420</v>
          </cell>
          <cell r="F281">
            <v>300</v>
          </cell>
          <cell r="G281">
            <v>4650</v>
          </cell>
          <cell r="K281">
            <v>5286.75</v>
          </cell>
        </row>
        <row r="282">
          <cell r="C282" t="str">
            <v>ст.10</v>
          </cell>
          <cell r="D282" t="str">
            <v>4,25х1420</v>
          </cell>
          <cell r="F282">
            <v>300</v>
          </cell>
          <cell r="G282">
            <v>4650</v>
          </cell>
          <cell r="K282">
            <v>5286.75</v>
          </cell>
        </row>
        <row r="283">
          <cell r="C283" t="str">
            <v>ст.20</v>
          </cell>
          <cell r="D283" t="str">
            <v>5,7х1375</v>
          </cell>
          <cell r="F283">
            <v>600</v>
          </cell>
          <cell r="G283">
            <v>4650</v>
          </cell>
          <cell r="K283">
            <v>5226.8999999999996</v>
          </cell>
        </row>
        <row r="284">
          <cell r="C284" t="str">
            <v>ст.10</v>
          </cell>
          <cell r="D284" t="str">
            <v>5,7х1375</v>
          </cell>
          <cell r="F284">
            <v>600</v>
          </cell>
          <cell r="G284">
            <v>4650</v>
          </cell>
          <cell r="K284">
            <v>5226.8999999999996</v>
          </cell>
        </row>
        <row r="285">
          <cell r="C285" t="str">
            <v>ст.20</v>
          </cell>
          <cell r="D285" t="str">
            <v>3,75х1505</v>
          </cell>
          <cell r="F285">
            <v>300</v>
          </cell>
          <cell r="G285">
            <v>4650</v>
          </cell>
          <cell r="K285">
            <v>5346.6</v>
          </cell>
        </row>
        <row r="286">
          <cell r="C286" t="str">
            <v>ст.10</v>
          </cell>
          <cell r="D286" t="str">
            <v>7,6х670</v>
          </cell>
          <cell r="F286">
            <v>300</v>
          </cell>
          <cell r="G286">
            <v>4650</v>
          </cell>
          <cell r="K286">
            <v>5187</v>
          </cell>
        </row>
        <row r="287">
          <cell r="C287" t="str">
            <v>ст.10</v>
          </cell>
        </row>
        <row r="288">
          <cell r="C288" t="str">
            <v>ст.10</v>
          </cell>
          <cell r="D288" t="str">
            <v>8х1050</v>
          </cell>
          <cell r="F288">
            <v>3100</v>
          </cell>
          <cell r="G288">
            <v>5650</v>
          </cell>
        </row>
        <row r="289">
          <cell r="C289" t="str">
            <v>17Г1СА-У</v>
          </cell>
          <cell r="D289" t="str">
            <v>8х1250</v>
          </cell>
          <cell r="F289">
            <v>806</v>
          </cell>
          <cell r="G289">
            <v>5650</v>
          </cell>
        </row>
        <row r="290">
          <cell r="C290" t="str">
            <v>17Г1СА</v>
          </cell>
          <cell r="D290" t="str">
            <v>10х1250</v>
          </cell>
          <cell r="F290">
            <v>558</v>
          </cell>
          <cell r="G290">
            <v>5650</v>
          </cell>
        </row>
        <row r="291">
          <cell r="C291" t="str">
            <v>17Г1СА-У</v>
          </cell>
          <cell r="D291" t="str">
            <v>11х1250</v>
          </cell>
          <cell r="F291">
            <v>372</v>
          </cell>
          <cell r="G291">
            <v>5650</v>
          </cell>
        </row>
        <row r="292">
          <cell r="C292" t="str">
            <v>17Г1СА</v>
          </cell>
          <cell r="D292" t="str">
            <v>12х1660</v>
          </cell>
          <cell r="F292">
            <v>1178</v>
          </cell>
          <cell r="G292">
            <v>5650</v>
          </cell>
        </row>
        <row r="293">
          <cell r="C293" t="str">
            <v>17Г1СА-У</v>
          </cell>
          <cell r="D293" t="str">
            <v>14х1660</v>
          </cell>
          <cell r="F293">
            <v>186</v>
          </cell>
          <cell r="G293">
            <v>5650</v>
          </cell>
        </row>
        <row r="294">
          <cell r="C294" t="str">
            <v>17Г1СА-У</v>
          </cell>
          <cell r="D294" t="str">
            <v>14х1660</v>
          </cell>
          <cell r="F294">
            <v>372</v>
          </cell>
          <cell r="G294">
            <v>5650</v>
          </cell>
        </row>
        <row r="295">
          <cell r="C295" t="str">
            <v>17Г1С</v>
          </cell>
          <cell r="D295" t="str">
            <v>8х1050</v>
          </cell>
          <cell r="F295">
            <v>380</v>
          </cell>
          <cell r="G295">
            <v>5300</v>
          </cell>
        </row>
        <row r="296">
          <cell r="C296">
            <v>20</v>
          </cell>
          <cell r="D296" t="str">
            <v>9х1250</v>
          </cell>
          <cell r="F296">
            <v>300</v>
          </cell>
          <cell r="G296">
            <v>9510</v>
          </cell>
        </row>
        <row r="297">
          <cell r="C297" t="str">
            <v>06ГФБАА</v>
          </cell>
        </row>
        <row r="298">
          <cell r="C298" t="str">
            <v>06ГФБАА</v>
          </cell>
          <cell r="D298" t="str">
            <v>16х2500х11800</v>
          </cell>
          <cell r="F298">
            <v>1100</v>
          </cell>
          <cell r="G298">
            <v>238.33333333333334</v>
          </cell>
          <cell r="H298">
            <v>52433.333333333336</v>
          </cell>
          <cell r="K298">
            <v>314600</v>
          </cell>
        </row>
        <row r="299">
          <cell r="C299" t="str">
            <v>3сп5</v>
          </cell>
          <cell r="D299" t="str">
            <v>16х2500х11800</v>
          </cell>
          <cell r="F299">
            <v>390</v>
          </cell>
          <cell r="G299">
            <v>238.33333333333334</v>
          </cell>
          <cell r="H299">
            <v>18590</v>
          </cell>
          <cell r="K299">
            <v>111540</v>
          </cell>
        </row>
        <row r="300">
          <cell r="C300" t="str">
            <v>3сп2</v>
          </cell>
        </row>
        <row r="301">
          <cell r="C301" t="str">
            <v>3сп2</v>
          </cell>
          <cell r="D301" t="str">
            <v>8х1250</v>
          </cell>
          <cell r="F301">
            <v>780</v>
          </cell>
          <cell r="G301">
            <v>5650</v>
          </cell>
        </row>
        <row r="302">
          <cell r="C302" t="str">
            <v>17Г1С</v>
          </cell>
          <cell r="D302" t="str">
            <v>10х1250</v>
          </cell>
          <cell r="F302">
            <v>390</v>
          </cell>
          <cell r="G302">
            <v>5650</v>
          </cell>
        </row>
        <row r="303">
          <cell r="C303" t="str">
            <v>17Г1С</v>
          </cell>
          <cell r="D303" t="str">
            <v>10,5х1660</v>
          </cell>
          <cell r="F303">
            <v>992</v>
          </cell>
          <cell r="G303">
            <v>5650</v>
          </cell>
        </row>
        <row r="304">
          <cell r="C304" t="str">
            <v>17Г1С</v>
          </cell>
          <cell r="D304" t="str">
            <v>14,3х1660</v>
          </cell>
          <cell r="F304">
            <v>2852</v>
          </cell>
          <cell r="G304">
            <v>5650</v>
          </cell>
        </row>
        <row r="305">
          <cell r="C305" t="str">
            <v>17Г1С-У</v>
          </cell>
          <cell r="D305" t="str">
            <v>11,5х1660</v>
          </cell>
          <cell r="F305">
            <v>122</v>
          </cell>
          <cell r="G305">
            <v>5650</v>
          </cell>
          <cell r="H305">
            <v>137860</v>
          </cell>
          <cell r="K305">
            <v>137860</v>
          </cell>
        </row>
        <row r="306">
          <cell r="C306" t="str">
            <v>17Г1СА-У</v>
          </cell>
          <cell r="D306" t="str">
            <v>12,4х1660</v>
          </cell>
          <cell r="F306">
            <v>620</v>
          </cell>
          <cell r="G306">
            <v>5650</v>
          </cell>
          <cell r="H306">
            <v>700600</v>
          </cell>
          <cell r="K306">
            <v>700600</v>
          </cell>
        </row>
        <row r="307">
          <cell r="C307" t="str">
            <v>17Г1С-У</v>
          </cell>
          <cell r="D307" t="str">
            <v>11х1660</v>
          </cell>
          <cell r="F307">
            <v>122</v>
          </cell>
          <cell r="G307">
            <v>5300</v>
          </cell>
        </row>
        <row r="308">
          <cell r="C308" t="str">
            <v>17Г1С-У</v>
          </cell>
          <cell r="D308" t="str">
            <v>8х1050</v>
          </cell>
          <cell r="F308">
            <v>558</v>
          </cell>
          <cell r="G308">
            <v>5650</v>
          </cell>
        </row>
        <row r="309">
          <cell r="C309">
            <v>20</v>
          </cell>
          <cell r="D309" t="str">
            <v>12х1660</v>
          </cell>
          <cell r="F309">
            <v>50</v>
          </cell>
          <cell r="G309">
            <v>9510</v>
          </cell>
        </row>
        <row r="310">
          <cell r="C310" t="str">
            <v>17Г1С-У</v>
          </cell>
          <cell r="D310" t="str">
            <v>12х1660</v>
          </cell>
          <cell r="F310">
            <v>90</v>
          </cell>
          <cell r="G310">
            <v>5300</v>
          </cell>
        </row>
        <row r="311">
          <cell r="C311" t="str">
            <v>06ГФБАА</v>
          </cell>
          <cell r="D311" t="str">
            <v>4,25х1505</v>
          </cell>
          <cell r="F311">
            <v>300</v>
          </cell>
          <cell r="G311">
            <v>4650</v>
          </cell>
          <cell r="K311">
            <v>5286.75</v>
          </cell>
        </row>
        <row r="312">
          <cell r="C312">
            <v>20</v>
          </cell>
          <cell r="D312" t="str">
            <v>4,25х1505</v>
          </cell>
          <cell r="F312">
            <v>300</v>
          </cell>
          <cell r="G312">
            <v>4650</v>
          </cell>
          <cell r="K312">
            <v>5286.75</v>
          </cell>
        </row>
        <row r="313">
          <cell r="C313" t="str">
            <v>ст. 3сп\пс</v>
          </cell>
          <cell r="D313" t="str">
            <v>0,97х660</v>
          </cell>
          <cell r="F313">
            <v>180</v>
          </cell>
          <cell r="G313">
            <v>5937</v>
          </cell>
          <cell r="K313">
            <v>6233.85</v>
          </cell>
        </row>
        <row r="314">
          <cell r="C314" t="str">
            <v>ст.10</v>
          </cell>
          <cell r="D314" t="str">
            <v>1,16х730</v>
          </cell>
          <cell r="F314">
            <v>60</v>
          </cell>
          <cell r="G314">
            <v>5937</v>
          </cell>
          <cell r="K314">
            <v>6233.85</v>
          </cell>
        </row>
        <row r="315">
          <cell r="C315" t="str">
            <v>К270 В4-III 10 сп</v>
          </cell>
          <cell r="D315" t="str">
            <v>1,45х1255</v>
          </cell>
          <cell r="F315">
            <v>180</v>
          </cell>
          <cell r="G315">
            <v>5937</v>
          </cell>
          <cell r="K315">
            <v>6233.85</v>
          </cell>
        </row>
        <row r="316">
          <cell r="C316" t="str">
            <v>К270 В4-III 10 сп</v>
          </cell>
          <cell r="D316" t="str">
            <v>1,45х1225</v>
          </cell>
          <cell r="F316">
            <v>360</v>
          </cell>
          <cell r="G316">
            <v>5937</v>
          </cell>
          <cell r="K316">
            <v>6233.85</v>
          </cell>
        </row>
        <row r="317">
          <cell r="C317" t="str">
            <v>К270 В4-III 10 сп</v>
          </cell>
          <cell r="D317" t="str">
            <v>1,45х650</v>
          </cell>
          <cell r="F317">
            <v>180</v>
          </cell>
          <cell r="G317">
            <v>5937</v>
          </cell>
          <cell r="K317">
            <v>6233.85</v>
          </cell>
        </row>
        <row r="318">
          <cell r="C318" t="str">
            <v>К270 В4-III 10 сп</v>
          </cell>
          <cell r="D318" t="str">
            <v>1,95х1200</v>
          </cell>
          <cell r="F318">
            <v>300</v>
          </cell>
          <cell r="G318">
            <v>5738</v>
          </cell>
          <cell r="K318">
            <v>6024.9</v>
          </cell>
        </row>
        <row r="319">
          <cell r="C319" t="str">
            <v>К270 В4-III 10 сп</v>
          </cell>
          <cell r="D319" t="str">
            <v>1,95х650</v>
          </cell>
          <cell r="F319">
            <v>120</v>
          </cell>
          <cell r="G319">
            <v>5738</v>
          </cell>
          <cell r="K319">
            <v>6024.9</v>
          </cell>
        </row>
        <row r="320">
          <cell r="C320" t="str">
            <v>К270 В4-III 10 сп</v>
          </cell>
          <cell r="D320" t="str">
            <v>2,5х1265</v>
          </cell>
          <cell r="F320">
            <v>300</v>
          </cell>
          <cell r="G320">
            <v>5738</v>
          </cell>
          <cell r="K320">
            <v>6024.9</v>
          </cell>
        </row>
        <row r="321">
          <cell r="C321" t="str">
            <v>К270 В4-III 10 сп</v>
          </cell>
          <cell r="D321" t="str">
            <v>1,5х1200</v>
          </cell>
          <cell r="F321">
            <v>180</v>
          </cell>
          <cell r="G321">
            <v>5937</v>
          </cell>
          <cell r="K321">
            <v>6233.85</v>
          </cell>
        </row>
        <row r="322">
          <cell r="C322" t="str">
            <v>К270 В4-III 10 сп</v>
          </cell>
          <cell r="D322" t="str">
            <v>1,5х1225</v>
          </cell>
          <cell r="F322">
            <v>420</v>
          </cell>
          <cell r="G322">
            <v>5937</v>
          </cell>
          <cell r="K322">
            <v>6233.85</v>
          </cell>
        </row>
        <row r="323">
          <cell r="C323" t="str">
            <v>К270 В4-III 08 кп</v>
          </cell>
          <cell r="D323" t="str">
            <v>2,0х1210</v>
          </cell>
          <cell r="F323">
            <v>240</v>
          </cell>
          <cell r="G323">
            <v>5738</v>
          </cell>
          <cell r="K323">
            <v>6024.9</v>
          </cell>
        </row>
        <row r="324">
          <cell r="C324" t="str">
            <v>К270 В4-III 08 кп</v>
          </cell>
          <cell r="D324" t="str">
            <v>1,0х660</v>
          </cell>
          <cell r="F324">
            <v>60</v>
          </cell>
          <cell r="G324">
            <v>5975</v>
          </cell>
          <cell r="K324">
            <v>6273.75</v>
          </cell>
        </row>
        <row r="325">
          <cell r="C325" t="str">
            <v>К270 В4-III 08 кп</v>
          </cell>
          <cell r="D325" t="str">
            <v>2,85х1030</v>
          </cell>
          <cell r="F325">
            <v>120</v>
          </cell>
          <cell r="G325">
            <v>4650</v>
          </cell>
          <cell r="K325">
            <v>5047.3500000000004</v>
          </cell>
        </row>
        <row r="326">
          <cell r="C326" t="str">
            <v>В4-IV 08Ю ВГ</v>
          </cell>
          <cell r="D326" t="str">
            <v>2,85х1130</v>
          </cell>
          <cell r="F326">
            <v>180</v>
          </cell>
          <cell r="G326">
            <v>4650</v>
          </cell>
          <cell r="K326">
            <v>5047.3500000000004</v>
          </cell>
        </row>
        <row r="327">
          <cell r="C327" t="str">
            <v>К270 В4-IV 3 сп/пс</v>
          </cell>
          <cell r="D327" t="str">
            <v>2,85х1200</v>
          </cell>
          <cell r="F327">
            <v>1200</v>
          </cell>
          <cell r="G327">
            <v>4650</v>
          </cell>
          <cell r="K327">
            <v>5047.3500000000004</v>
          </cell>
        </row>
        <row r="328">
          <cell r="C328" t="str">
            <v>К270 В4-IV 3 сп/пс</v>
          </cell>
          <cell r="D328" t="str">
            <v>3,3х1025</v>
          </cell>
          <cell r="F328">
            <v>180</v>
          </cell>
          <cell r="G328">
            <v>4650</v>
          </cell>
          <cell r="K328">
            <v>5047.3500000000004</v>
          </cell>
        </row>
        <row r="329">
          <cell r="C329" t="str">
            <v>К270 В4-IV 3 сп/пс</v>
          </cell>
          <cell r="D329" t="str">
            <v>3,3х1120</v>
          </cell>
          <cell r="F329">
            <v>180</v>
          </cell>
          <cell r="G329">
            <v>4650</v>
          </cell>
          <cell r="K329">
            <v>5047.3500000000004</v>
          </cell>
        </row>
        <row r="330">
          <cell r="C330" t="str">
            <v>К270 В4-IV 3 сп/пс</v>
          </cell>
          <cell r="D330" t="str">
            <v>3,3х1185</v>
          </cell>
          <cell r="F330">
            <v>300</v>
          </cell>
          <cell r="G330">
            <v>4650</v>
          </cell>
          <cell r="K330">
            <v>5047.3500000000004</v>
          </cell>
        </row>
        <row r="331">
          <cell r="C331" t="str">
            <v>К270 В4-IV 3 сп/пс</v>
          </cell>
          <cell r="D331" t="str">
            <v>3,75х1025</v>
          </cell>
          <cell r="F331">
            <v>300</v>
          </cell>
          <cell r="G331">
            <v>4650</v>
          </cell>
          <cell r="K331">
            <v>5316.15</v>
          </cell>
        </row>
        <row r="332">
          <cell r="C332" t="str">
            <v>К270 В4-IV 3 сп/пс</v>
          </cell>
          <cell r="D332" t="str">
            <v>3,75х1120</v>
          </cell>
          <cell r="F332">
            <v>300</v>
          </cell>
          <cell r="G332">
            <v>4650</v>
          </cell>
          <cell r="K332">
            <v>5316.15</v>
          </cell>
        </row>
        <row r="333">
          <cell r="C333" t="str">
            <v>К270 В4-IV 10 сп</v>
          </cell>
          <cell r="D333" t="str">
            <v>3,3х1025</v>
          </cell>
          <cell r="F333">
            <v>300</v>
          </cell>
          <cell r="G333">
            <v>4650</v>
          </cell>
          <cell r="K333">
            <v>5316.15</v>
          </cell>
        </row>
        <row r="334">
          <cell r="C334" t="str">
            <v>К270 В4-IV 10 сп</v>
          </cell>
          <cell r="D334" t="str">
            <v>3,3х1185</v>
          </cell>
          <cell r="F334">
            <v>120</v>
          </cell>
          <cell r="G334">
            <v>4650</v>
          </cell>
          <cell r="K334">
            <v>5316.15</v>
          </cell>
        </row>
        <row r="335">
          <cell r="C335" t="str">
            <v>К270 В4-IV 10 сп</v>
          </cell>
          <cell r="D335" t="str">
            <v>3,3х1120</v>
          </cell>
          <cell r="F335">
            <v>300</v>
          </cell>
          <cell r="G335">
            <v>4650</v>
          </cell>
          <cell r="K335">
            <v>5316.15</v>
          </cell>
        </row>
        <row r="336">
          <cell r="C336" t="str">
            <v>К270 В4-IV 10 сп</v>
          </cell>
          <cell r="D336" t="str">
            <v>2,85х1030</v>
          </cell>
          <cell r="F336">
            <v>180</v>
          </cell>
          <cell r="G336">
            <v>4650</v>
          </cell>
          <cell r="K336">
            <v>5316.15</v>
          </cell>
        </row>
        <row r="337">
          <cell r="C337" t="str">
            <v>К270 В4-IV 10 сп</v>
          </cell>
          <cell r="D337" t="str">
            <v>2,85х1130</v>
          </cell>
          <cell r="F337">
            <v>180</v>
          </cell>
          <cell r="G337">
            <v>4650</v>
          </cell>
          <cell r="K337">
            <v>5316.15</v>
          </cell>
        </row>
        <row r="338">
          <cell r="C338" t="str">
            <v>К270 В4-IV 10 сп</v>
          </cell>
          <cell r="D338" t="str">
            <v>2,85х1200</v>
          </cell>
          <cell r="F338">
            <v>120</v>
          </cell>
          <cell r="G338">
            <v>4650</v>
          </cell>
          <cell r="K338">
            <v>5316.15</v>
          </cell>
        </row>
        <row r="339">
          <cell r="C339" t="str">
            <v>К270 В4-IV 10 сп</v>
          </cell>
          <cell r="D339" t="str">
            <v>2,85х1430</v>
          </cell>
          <cell r="F339">
            <v>120</v>
          </cell>
          <cell r="G339">
            <v>4650</v>
          </cell>
          <cell r="K339">
            <v>5316.15</v>
          </cell>
        </row>
        <row r="340">
          <cell r="C340" t="str">
            <v>К270 В4-IV 10 сп</v>
          </cell>
          <cell r="D340" t="str">
            <v>4,25х1420</v>
          </cell>
          <cell r="F340">
            <v>300</v>
          </cell>
          <cell r="G340">
            <v>4650</v>
          </cell>
          <cell r="K340">
            <v>5286.75</v>
          </cell>
        </row>
        <row r="341">
          <cell r="C341" t="str">
            <v>К270 В4-IV 10 сп</v>
          </cell>
          <cell r="D341" t="str">
            <v>4,25х1505</v>
          </cell>
          <cell r="F341">
            <v>600</v>
          </cell>
          <cell r="G341">
            <v>4650</v>
          </cell>
          <cell r="K341">
            <v>5286.75</v>
          </cell>
        </row>
        <row r="342">
          <cell r="C342" t="str">
            <v>ст.10</v>
          </cell>
          <cell r="D342" t="str">
            <v>4,25х1505</v>
          </cell>
          <cell r="F342">
            <v>600</v>
          </cell>
          <cell r="G342">
            <v>4650</v>
          </cell>
          <cell r="K342">
            <v>5286.75</v>
          </cell>
        </row>
        <row r="343">
          <cell r="C343" t="str">
            <v>ст.10</v>
          </cell>
          <cell r="D343" t="str">
            <v>4,7х1490</v>
          </cell>
          <cell r="F343">
            <v>600</v>
          </cell>
          <cell r="G343">
            <v>4650</v>
          </cell>
          <cell r="K343">
            <v>5286.75</v>
          </cell>
        </row>
        <row r="344">
          <cell r="C344" t="str">
            <v>ст.20</v>
          </cell>
          <cell r="D344" t="str">
            <v>4,7х1490</v>
          </cell>
          <cell r="F344">
            <v>300</v>
          </cell>
          <cell r="G344">
            <v>4650</v>
          </cell>
          <cell r="K344">
            <v>5286.75</v>
          </cell>
        </row>
        <row r="345">
          <cell r="C345" t="str">
            <v>ст.10</v>
          </cell>
          <cell r="D345" t="str">
            <v>5,7х1485</v>
          </cell>
          <cell r="F345">
            <v>600</v>
          </cell>
          <cell r="G345">
            <v>4650</v>
          </cell>
          <cell r="K345">
            <v>5226.8999999999996</v>
          </cell>
        </row>
        <row r="346">
          <cell r="C346" t="str">
            <v>ст.20</v>
          </cell>
          <cell r="D346" t="str">
            <v>6,7х1485</v>
          </cell>
          <cell r="F346">
            <v>300</v>
          </cell>
          <cell r="G346">
            <v>4650</v>
          </cell>
          <cell r="K346">
            <v>5226.8999999999996</v>
          </cell>
        </row>
        <row r="347">
          <cell r="C347" t="str">
            <v>ст.20</v>
          </cell>
          <cell r="D347" t="str">
            <v>4,7х1380</v>
          </cell>
          <cell r="F347">
            <v>1200</v>
          </cell>
          <cell r="G347">
            <v>4650</v>
          </cell>
          <cell r="K347">
            <v>5286.75</v>
          </cell>
        </row>
        <row r="348">
          <cell r="C348" t="str">
            <v>ст.10</v>
          </cell>
          <cell r="D348" t="str">
            <v>4,7х1380</v>
          </cell>
          <cell r="F348">
            <v>1500</v>
          </cell>
          <cell r="G348">
            <v>4650</v>
          </cell>
          <cell r="K348">
            <v>5286.75</v>
          </cell>
        </row>
        <row r="349">
          <cell r="C349" t="str">
            <v>ст.10</v>
          </cell>
          <cell r="D349" t="str">
            <v>5,7х1375</v>
          </cell>
          <cell r="F349">
            <v>1100</v>
          </cell>
          <cell r="G349">
            <v>4650</v>
          </cell>
          <cell r="K349">
            <v>5226.8999999999996</v>
          </cell>
        </row>
        <row r="350">
          <cell r="C350" t="str">
            <v>ст.20</v>
          </cell>
          <cell r="D350" t="str">
            <v>5,7х1375</v>
          </cell>
          <cell r="F350">
            <v>1200</v>
          </cell>
          <cell r="G350">
            <v>4650</v>
          </cell>
          <cell r="K350">
            <v>5226.8999999999996</v>
          </cell>
        </row>
        <row r="351">
          <cell r="C351" t="str">
            <v>ст.10</v>
          </cell>
          <cell r="D351" t="str">
            <v>6,7х1370</v>
          </cell>
          <cell r="F351">
            <v>300</v>
          </cell>
          <cell r="G351">
            <v>4650</v>
          </cell>
          <cell r="K351">
            <v>5226.8999999999996</v>
          </cell>
        </row>
        <row r="352">
          <cell r="C352" t="str">
            <v>ст.20</v>
          </cell>
          <cell r="D352" t="str">
            <v>6,7х1370</v>
          </cell>
          <cell r="F352">
            <v>300</v>
          </cell>
          <cell r="G352">
            <v>4650</v>
          </cell>
          <cell r="K352">
            <v>5226.8999999999996</v>
          </cell>
        </row>
        <row r="353">
          <cell r="C353" t="str">
            <v>ст.10</v>
          </cell>
          <cell r="D353" t="str">
            <v>5,7х1375</v>
          </cell>
          <cell r="F353">
            <v>300</v>
          </cell>
          <cell r="G353">
            <v>4650</v>
          </cell>
          <cell r="K353">
            <v>4987.5</v>
          </cell>
        </row>
        <row r="354">
          <cell r="C354" t="str">
            <v>ст.20</v>
          </cell>
          <cell r="D354" t="str">
            <v>7,6х670</v>
          </cell>
          <cell r="F354">
            <v>600</v>
          </cell>
          <cell r="G354">
            <v>4650</v>
          </cell>
          <cell r="K354">
            <v>5187</v>
          </cell>
        </row>
        <row r="355">
          <cell r="C355" t="str">
            <v>ст. 3сп\пс</v>
          </cell>
          <cell r="D355" t="str">
            <v>7,6х670</v>
          </cell>
          <cell r="F355">
            <v>900</v>
          </cell>
          <cell r="G355">
            <v>4650</v>
          </cell>
          <cell r="K355">
            <v>5187</v>
          </cell>
        </row>
        <row r="356">
          <cell r="C356" t="str">
            <v>ст.10</v>
          </cell>
        </row>
        <row r="357">
          <cell r="C357" t="str">
            <v>ст.20</v>
          </cell>
          <cell r="D357" t="str">
            <v>8х1250</v>
          </cell>
          <cell r="F357">
            <v>1240</v>
          </cell>
          <cell r="G357">
            <v>5650</v>
          </cell>
        </row>
        <row r="358">
          <cell r="C358" t="str">
            <v>17Г1СА</v>
          </cell>
          <cell r="D358" t="str">
            <v>8х1250</v>
          </cell>
          <cell r="F358">
            <v>310</v>
          </cell>
          <cell r="G358">
            <v>5650</v>
          </cell>
        </row>
        <row r="359">
          <cell r="C359" t="str">
            <v>17Г1СА-У</v>
          </cell>
          <cell r="D359" t="str">
            <v>12х1660</v>
          </cell>
          <cell r="F359">
            <v>1240</v>
          </cell>
          <cell r="G359">
            <v>8770</v>
          </cell>
        </row>
        <row r="360">
          <cell r="C360" t="str">
            <v>17Г1СА</v>
          </cell>
          <cell r="D360" t="str">
            <v>14х1660</v>
          </cell>
          <cell r="F360">
            <v>2356</v>
          </cell>
          <cell r="G360">
            <v>6300</v>
          </cell>
        </row>
        <row r="361">
          <cell r="C361" t="str">
            <v>06ГФБАА</v>
          </cell>
          <cell r="D361" t="str">
            <v>14,3х1660</v>
          </cell>
          <cell r="F361">
            <v>1500</v>
          </cell>
          <cell r="G361">
            <v>5650</v>
          </cell>
        </row>
        <row r="362">
          <cell r="C362" t="str">
            <v>10Г2ФБ</v>
          </cell>
        </row>
        <row r="363">
          <cell r="C363" t="str">
            <v>ОКТЯБРЬ</v>
          </cell>
        </row>
        <row r="364">
          <cell r="C364" t="str">
            <v>17Г1СА-У</v>
          </cell>
          <cell r="D364" t="str">
            <v>8х1250</v>
          </cell>
          <cell r="F364">
            <v>1196</v>
          </cell>
          <cell r="G364">
            <v>5650</v>
          </cell>
        </row>
        <row r="365">
          <cell r="C365" t="str">
            <v>17Г1СА-У</v>
          </cell>
          <cell r="D365" t="str">
            <v>9х1250</v>
          </cell>
          <cell r="F365">
            <v>323</v>
          </cell>
          <cell r="G365">
            <v>5650</v>
          </cell>
        </row>
        <row r="366">
          <cell r="C366" t="str">
            <v>06ГФБАА</v>
          </cell>
          <cell r="D366" t="str">
            <v>9х1250</v>
          </cell>
          <cell r="F366">
            <v>978</v>
          </cell>
          <cell r="G366">
            <v>8770</v>
          </cell>
        </row>
        <row r="367">
          <cell r="C367" t="str">
            <v>10Г2ФБ</v>
          </cell>
          <cell r="D367" t="str">
            <v>14х1660</v>
          </cell>
          <cell r="F367">
            <v>1230</v>
          </cell>
          <cell r="G367">
            <v>6300</v>
          </cell>
        </row>
        <row r="368">
          <cell r="C368" t="str">
            <v>17Г1С-У</v>
          </cell>
          <cell r="D368" t="str">
            <v>12х1660</v>
          </cell>
          <cell r="F368">
            <v>7245</v>
          </cell>
          <cell r="G368">
            <v>5650</v>
          </cell>
        </row>
        <row r="369">
          <cell r="C369" t="str">
            <v>17Г1С-У</v>
          </cell>
          <cell r="D369" t="str">
            <v>12х1630</v>
          </cell>
          <cell r="F369">
            <v>300</v>
          </cell>
          <cell r="G369">
            <v>5650</v>
          </cell>
        </row>
        <row r="370">
          <cell r="C370" t="str">
            <v>17Г1СА</v>
          </cell>
          <cell r="D370" t="str">
            <v>12х1050</v>
          </cell>
          <cell r="F370">
            <v>124</v>
          </cell>
          <cell r="G370">
            <v>5650</v>
          </cell>
        </row>
        <row r="371">
          <cell r="C371" t="str">
            <v>17Г1С-У</v>
          </cell>
          <cell r="D371" t="str">
            <v>15х1660</v>
          </cell>
          <cell r="F371">
            <v>558</v>
          </cell>
          <cell r="G371">
            <v>5650</v>
          </cell>
        </row>
        <row r="372">
          <cell r="C372">
            <v>20</v>
          </cell>
          <cell r="D372" t="str">
            <v>8х1050</v>
          </cell>
          <cell r="F372">
            <v>1300</v>
          </cell>
          <cell r="G372">
            <v>5300</v>
          </cell>
        </row>
        <row r="373">
          <cell r="C373" t="str">
            <v>17Г1С</v>
          </cell>
          <cell r="D373" t="str">
            <v>12х1250</v>
          </cell>
          <cell r="F373">
            <v>434</v>
          </cell>
          <cell r="G373">
            <v>5650</v>
          </cell>
        </row>
        <row r="374">
          <cell r="C374" t="str">
            <v>К270 В4-III 10 сп</v>
          </cell>
          <cell r="D374" t="str">
            <v>0,97х660</v>
          </cell>
          <cell r="F374">
            <v>240</v>
          </cell>
          <cell r="G374">
            <v>5937</v>
          </cell>
          <cell r="K374">
            <v>6233.85</v>
          </cell>
        </row>
        <row r="375">
          <cell r="C375" t="str">
            <v>К270 В4-III 10 сп</v>
          </cell>
          <cell r="D375" t="str">
            <v>1,16х730</v>
          </cell>
          <cell r="F375">
            <v>180</v>
          </cell>
          <cell r="G375">
            <v>5937</v>
          </cell>
          <cell r="K375">
            <v>6233.85</v>
          </cell>
        </row>
        <row r="376">
          <cell r="C376" t="str">
            <v>К270 В4-III 10 сп</v>
          </cell>
          <cell r="D376" t="str">
            <v>1,45х1255</v>
          </cell>
          <cell r="F376">
            <v>360</v>
          </cell>
          <cell r="G376">
            <v>5937</v>
          </cell>
          <cell r="K376">
            <v>6233.85</v>
          </cell>
        </row>
        <row r="377">
          <cell r="C377" t="str">
            <v>К270 В4-III 10 сп</v>
          </cell>
          <cell r="D377" t="str">
            <v>1,45х1225</v>
          </cell>
          <cell r="F377">
            <v>480</v>
          </cell>
          <cell r="G377">
            <v>5937</v>
          </cell>
          <cell r="K377">
            <v>6233.85</v>
          </cell>
        </row>
        <row r="378">
          <cell r="C378" t="str">
            <v>К270 В4-III 10 сп</v>
          </cell>
          <cell r="D378" t="str">
            <v>1,45х650</v>
          </cell>
          <cell r="F378">
            <v>300</v>
          </cell>
          <cell r="G378">
            <v>5937</v>
          </cell>
          <cell r="K378">
            <v>6233.85</v>
          </cell>
        </row>
        <row r="379">
          <cell r="C379" t="str">
            <v>К270 В4-III 10 сп</v>
          </cell>
          <cell r="D379" t="str">
            <v>1,95х1200</v>
          </cell>
          <cell r="F379">
            <v>300</v>
          </cell>
          <cell r="G379">
            <v>5738</v>
          </cell>
          <cell r="K379">
            <v>6024.9</v>
          </cell>
        </row>
        <row r="380">
          <cell r="C380" t="str">
            <v>К270 В4-III 10 сп</v>
          </cell>
          <cell r="D380" t="str">
            <v>1,95х1215</v>
          </cell>
          <cell r="F380">
            <v>120</v>
          </cell>
          <cell r="G380">
            <v>5738</v>
          </cell>
          <cell r="K380">
            <v>6024.9</v>
          </cell>
        </row>
        <row r="381">
          <cell r="C381" t="str">
            <v>К270 В4-III 10 сп</v>
          </cell>
          <cell r="D381" t="str">
            <v>1,95х650</v>
          </cell>
          <cell r="F381">
            <v>180</v>
          </cell>
          <cell r="G381">
            <v>5738</v>
          </cell>
          <cell r="K381">
            <v>6024.9</v>
          </cell>
        </row>
        <row r="382">
          <cell r="C382" t="str">
            <v>К270 В4-III 10 сп</v>
          </cell>
          <cell r="D382" t="str">
            <v>2,5х1265</v>
          </cell>
          <cell r="F382">
            <v>360</v>
          </cell>
          <cell r="G382">
            <v>5738</v>
          </cell>
          <cell r="K382">
            <v>6024.9</v>
          </cell>
        </row>
        <row r="383">
          <cell r="C383" t="str">
            <v>К270 В4-III 08 кп</v>
          </cell>
          <cell r="D383" t="str">
            <v>1,5х1200</v>
          </cell>
          <cell r="F383">
            <v>180</v>
          </cell>
          <cell r="G383">
            <v>5937</v>
          </cell>
          <cell r="K383">
            <v>6233.85</v>
          </cell>
        </row>
        <row r="384">
          <cell r="C384" t="str">
            <v>К270 В4-III 08 кп</v>
          </cell>
          <cell r="D384" t="str">
            <v>1,5х1225</v>
          </cell>
          <cell r="F384">
            <v>540</v>
          </cell>
          <cell r="G384">
            <v>5937</v>
          </cell>
          <cell r="K384">
            <v>6233.85</v>
          </cell>
        </row>
        <row r="385">
          <cell r="C385" t="str">
            <v>К270 В4-III 08 кп</v>
          </cell>
          <cell r="D385" t="str">
            <v>2,0х1210</v>
          </cell>
          <cell r="F385">
            <v>120</v>
          </cell>
          <cell r="G385">
            <v>5738</v>
          </cell>
          <cell r="K385">
            <v>6024.9</v>
          </cell>
        </row>
        <row r="386">
          <cell r="C386" t="str">
            <v>В4-IV 08Ю ВГ</v>
          </cell>
          <cell r="D386" t="str">
            <v>1,0х660</v>
          </cell>
          <cell r="F386">
            <v>120</v>
          </cell>
          <cell r="G386">
            <v>5975</v>
          </cell>
          <cell r="K386">
            <v>6273.75</v>
          </cell>
        </row>
        <row r="387">
          <cell r="C387" t="str">
            <v>К270 В4-IV 3 сп/пс</v>
          </cell>
          <cell r="D387" t="str">
            <v>2,85х1030</v>
          </cell>
          <cell r="F387">
            <v>240</v>
          </cell>
          <cell r="G387">
            <v>4650</v>
          </cell>
          <cell r="K387">
            <v>5047.3500000000004</v>
          </cell>
        </row>
        <row r="388">
          <cell r="C388" t="str">
            <v>К270 В4-IV 3 сп/пс</v>
          </cell>
          <cell r="D388" t="str">
            <v>2,85х1130</v>
          </cell>
          <cell r="F388">
            <v>780</v>
          </cell>
          <cell r="G388">
            <v>4650</v>
          </cell>
          <cell r="K388">
            <v>5047.3500000000004</v>
          </cell>
        </row>
        <row r="389">
          <cell r="C389" t="str">
            <v>К270 В4-IV 3 сп/пс</v>
          </cell>
          <cell r="D389" t="str">
            <v>2,85х1200</v>
          </cell>
          <cell r="F389">
            <v>720</v>
          </cell>
          <cell r="G389">
            <v>4650</v>
          </cell>
          <cell r="K389">
            <v>5047.3500000000004</v>
          </cell>
        </row>
        <row r="390">
          <cell r="C390" t="str">
            <v>К270 В4-IV 3 сп/пс</v>
          </cell>
          <cell r="D390" t="str">
            <v>3,3х1025</v>
          </cell>
          <cell r="F390">
            <v>240</v>
          </cell>
          <cell r="G390">
            <v>4650</v>
          </cell>
          <cell r="K390">
            <v>5047.3500000000004</v>
          </cell>
        </row>
        <row r="391">
          <cell r="C391" t="str">
            <v>К270 В4-IV 3 сп/пс</v>
          </cell>
          <cell r="D391" t="str">
            <v>3,3х1120</v>
          </cell>
          <cell r="F391">
            <v>300</v>
          </cell>
          <cell r="G391">
            <v>4650</v>
          </cell>
          <cell r="K391">
            <v>5047.3500000000004</v>
          </cell>
        </row>
        <row r="392">
          <cell r="C392" t="str">
            <v>К270 В4-IV 3 сп/пс</v>
          </cell>
          <cell r="D392" t="str">
            <v>3,3х1185</v>
          </cell>
          <cell r="F392">
            <v>240</v>
          </cell>
          <cell r="G392">
            <v>4650</v>
          </cell>
          <cell r="K392">
            <v>5047.3500000000004</v>
          </cell>
        </row>
        <row r="393">
          <cell r="C393" t="str">
            <v>К270 В4-IV 10 сп</v>
          </cell>
          <cell r="D393" t="str">
            <v>3,75х1025</v>
          </cell>
          <cell r="F393">
            <v>172</v>
          </cell>
          <cell r="G393">
            <v>4650</v>
          </cell>
          <cell r="K393">
            <v>5316.15</v>
          </cell>
        </row>
        <row r="394">
          <cell r="C394" t="str">
            <v>К270 В4-IV 10 сп</v>
          </cell>
          <cell r="D394" t="str">
            <v>3,75х1120</v>
          </cell>
          <cell r="F394">
            <v>240</v>
          </cell>
          <cell r="G394">
            <v>4650</v>
          </cell>
          <cell r="K394">
            <v>5316.15</v>
          </cell>
        </row>
        <row r="395">
          <cell r="C395" t="str">
            <v>К270 В4-IV 10 сп</v>
          </cell>
          <cell r="D395" t="str">
            <v>3,75х1185</v>
          </cell>
          <cell r="F395">
            <v>180</v>
          </cell>
          <cell r="G395">
            <v>4650</v>
          </cell>
          <cell r="K395">
            <v>5316.15</v>
          </cell>
        </row>
        <row r="396">
          <cell r="C396" t="str">
            <v>К270 В4-IV 10 сп</v>
          </cell>
          <cell r="D396" t="str">
            <v>3,3х1025</v>
          </cell>
          <cell r="F396">
            <v>466</v>
          </cell>
          <cell r="G396">
            <v>4650</v>
          </cell>
          <cell r="K396">
            <v>5316.15</v>
          </cell>
        </row>
        <row r="397">
          <cell r="C397" t="str">
            <v>К270 В4-IV 10 сп</v>
          </cell>
          <cell r="D397" t="str">
            <v>3,3х1185</v>
          </cell>
          <cell r="F397">
            <v>230</v>
          </cell>
          <cell r="G397">
            <v>4650</v>
          </cell>
          <cell r="K397">
            <v>5316.15</v>
          </cell>
        </row>
        <row r="398">
          <cell r="C398" t="str">
            <v>К270 В4-IV 10 сп</v>
          </cell>
          <cell r="D398" t="str">
            <v>3,3х1120</v>
          </cell>
          <cell r="F398">
            <v>230</v>
          </cell>
          <cell r="G398">
            <v>4650</v>
          </cell>
          <cell r="K398">
            <v>5316.15</v>
          </cell>
        </row>
        <row r="399">
          <cell r="C399" t="str">
            <v>К270 В4-IV 10 сп</v>
          </cell>
          <cell r="D399" t="str">
            <v>2,85х1030</v>
          </cell>
          <cell r="F399">
            <v>240</v>
          </cell>
          <cell r="G399">
            <v>4650</v>
          </cell>
          <cell r="K399">
            <v>5316.15</v>
          </cell>
        </row>
        <row r="400">
          <cell r="C400" t="str">
            <v>К270 В4-IV 10 сп</v>
          </cell>
          <cell r="D400" t="str">
            <v>2,85х1130</v>
          </cell>
          <cell r="F400">
            <v>120</v>
          </cell>
          <cell r="G400">
            <v>4650</v>
          </cell>
          <cell r="K400">
            <v>5316.15</v>
          </cell>
        </row>
        <row r="401">
          <cell r="C401" t="str">
            <v>К270 В4-IV 10 сп</v>
          </cell>
          <cell r="D401" t="str">
            <v>2,85х1200</v>
          </cell>
          <cell r="F401">
            <v>120</v>
          </cell>
          <cell r="G401">
            <v>4650</v>
          </cell>
          <cell r="K401">
            <v>5316.15</v>
          </cell>
        </row>
        <row r="402">
          <cell r="C402" t="str">
            <v>ст. 3сп\пс</v>
          </cell>
          <cell r="D402" t="str">
            <v>4,25х1505</v>
          </cell>
          <cell r="F402">
            <v>300</v>
          </cell>
          <cell r="G402">
            <v>4650</v>
          </cell>
          <cell r="K402">
            <v>4987.5</v>
          </cell>
        </row>
        <row r="403">
          <cell r="C403" t="str">
            <v>ст. 3сп\пс</v>
          </cell>
          <cell r="D403" t="str">
            <v>4,7х1380</v>
          </cell>
          <cell r="F403">
            <v>600</v>
          </cell>
          <cell r="G403">
            <v>4650</v>
          </cell>
          <cell r="K403">
            <v>4987.5</v>
          </cell>
        </row>
        <row r="404">
          <cell r="C404" t="str">
            <v>ст. 3сп\пс</v>
          </cell>
          <cell r="D404" t="str">
            <v>4,7х1490</v>
          </cell>
          <cell r="F404">
            <v>600</v>
          </cell>
          <cell r="G404">
            <v>4650</v>
          </cell>
          <cell r="K404">
            <v>4987.5</v>
          </cell>
        </row>
        <row r="405">
          <cell r="C405" t="str">
            <v>ст. 3сп\пс</v>
          </cell>
          <cell r="D405" t="str">
            <v>5,7х1375</v>
          </cell>
          <cell r="F405">
            <v>300</v>
          </cell>
          <cell r="G405">
            <v>4650</v>
          </cell>
          <cell r="K405">
            <v>4987.5</v>
          </cell>
        </row>
        <row r="406">
          <cell r="C406" t="str">
            <v>ст.10</v>
          </cell>
          <cell r="D406" t="str">
            <v>4,25х1385</v>
          </cell>
          <cell r="F406">
            <v>300</v>
          </cell>
          <cell r="G406">
            <v>4650</v>
          </cell>
          <cell r="K406">
            <v>5286.75</v>
          </cell>
        </row>
        <row r="407">
          <cell r="C407" t="str">
            <v>ст.20</v>
          </cell>
          <cell r="D407" t="str">
            <v>4,25х1385</v>
          </cell>
          <cell r="F407">
            <v>300</v>
          </cell>
          <cell r="G407">
            <v>4650</v>
          </cell>
          <cell r="K407">
            <v>5286.75</v>
          </cell>
        </row>
        <row r="408">
          <cell r="C408" t="str">
            <v>ст.10</v>
          </cell>
          <cell r="D408" t="str">
            <v>4,25х1420</v>
          </cell>
          <cell r="F408">
            <v>2398</v>
          </cell>
          <cell r="G408">
            <v>4650</v>
          </cell>
          <cell r="K408">
            <v>5286.75</v>
          </cell>
        </row>
        <row r="409">
          <cell r="C409" t="str">
            <v>ст.10</v>
          </cell>
          <cell r="D409" t="str">
            <v>4,25х1505</v>
          </cell>
          <cell r="F409">
            <v>600</v>
          </cell>
          <cell r="G409">
            <v>4650</v>
          </cell>
          <cell r="K409">
            <v>5286.75</v>
          </cell>
        </row>
        <row r="410">
          <cell r="C410" t="str">
            <v>ст.20</v>
          </cell>
          <cell r="D410" t="str">
            <v>4,25х1505</v>
          </cell>
          <cell r="F410">
            <v>600</v>
          </cell>
          <cell r="G410">
            <v>4650</v>
          </cell>
          <cell r="K410">
            <v>5286.75</v>
          </cell>
        </row>
        <row r="411">
          <cell r="C411" t="str">
            <v>ст.10</v>
          </cell>
          <cell r="D411" t="str">
            <v>4,7х1490</v>
          </cell>
          <cell r="F411">
            <v>1830</v>
          </cell>
          <cell r="G411">
            <v>4650</v>
          </cell>
          <cell r="K411">
            <v>5286.75</v>
          </cell>
        </row>
        <row r="412">
          <cell r="C412" t="str">
            <v>ст.20</v>
          </cell>
          <cell r="D412" t="str">
            <v>4,7х1490</v>
          </cell>
          <cell r="F412">
            <v>600</v>
          </cell>
          <cell r="G412">
            <v>4650</v>
          </cell>
          <cell r="K412">
            <v>5286.75</v>
          </cell>
        </row>
        <row r="413">
          <cell r="C413" t="str">
            <v>ст.10</v>
          </cell>
          <cell r="D413" t="str">
            <v>4,7х1380</v>
          </cell>
          <cell r="F413">
            <v>300</v>
          </cell>
          <cell r="G413">
            <v>4650</v>
          </cell>
          <cell r="K413">
            <v>5286.75</v>
          </cell>
        </row>
        <row r="414">
          <cell r="C414" t="str">
            <v>ст.10</v>
          </cell>
          <cell r="D414" t="str">
            <v>4,7х1420</v>
          </cell>
          <cell r="F414">
            <v>120</v>
          </cell>
          <cell r="G414">
            <v>4650</v>
          </cell>
          <cell r="K414">
            <v>5286.75</v>
          </cell>
        </row>
        <row r="415">
          <cell r="C415" t="str">
            <v>ст.10</v>
          </cell>
          <cell r="D415" t="str">
            <v>5,7х1375</v>
          </cell>
          <cell r="F415">
            <v>1500</v>
          </cell>
          <cell r="G415">
            <v>4650</v>
          </cell>
          <cell r="K415">
            <v>5226.8999999999996</v>
          </cell>
        </row>
        <row r="416">
          <cell r="C416" t="str">
            <v>ст.20</v>
          </cell>
          <cell r="D416" t="str">
            <v>5,7х1375</v>
          </cell>
          <cell r="F416">
            <v>1200</v>
          </cell>
          <cell r="G416">
            <v>4650</v>
          </cell>
          <cell r="K416">
            <v>5226.8999999999996</v>
          </cell>
        </row>
        <row r="417">
          <cell r="C417" t="str">
            <v>ст.10</v>
          </cell>
          <cell r="D417" t="str">
            <v>5,7х1485</v>
          </cell>
          <cell r="F417">
            <v>300</v>
          </cell>
          <cell r="G417">
            <v>4650</v>
          </cell>
          <cell r="K417">
            <v>5226.8999999999996</v>
          </cell>
        </row>
        <row r="418">
          <cell r="C418" t="str">
            <v>ст.10</v>
          </cell>
          <cell r="D418" t="str">
            <v>6,7х1370</v>
          </cell>
          <cell r="F418">
            <v>300</v>
          </cell>
          <cell r="G418">
            <v>4650</v>
          </cell>
          <cell r="K418">
            <v>5226.8999999999996</v>
          </cell>
        </row>
        <row r="419">
          <cell r="C419" t="str">
            <v>ст.20</v>
          </cell>
          <cell r="D419" t="str">
            <v>6,7х1370</v>
          </cell>
          <cell r="F419">
            <v>300</v>
          </cell>
          <cell r="G419">
            <v>4650</v>
          </cell>
          <cell r="K419">
            <v>5226.8999999999996</v>
          </cell>
        </row>
        <row r="420">
          <cell r="C420" t="str">
            <v>ст.10</v>
          </cell>
          <cell r="D420" t="str">
            <v>6,7х1485</v>
          </cell>
          <cell r="F420">
            <v>300</v>
          </cell>
          <cell r="G420">
            <v>4650</v>
          </cell>
          <cell r="K420">
            <v>5226.8999999999996</v>
          </cell>
        </row>
        <row r="421">
          <cell r="C421" t="str">
            <v>ст.20</v>
          </cell>
          <cell r="D421" t="str">
            <v>6,7х1485</v>
          </cell>
          <cell r="F421">
            <v>300</v>
          </cell>
          <cell r="G421">
            <v>4650</v>
          </cell>
          <cell r="K421">
            <v>5226.8999999999996</v>
          </cell>
        </row>
        <row r="422">
          <cell r="C422" t="str">
            <v>ст.10</v>
          </cell>
          <cell r="D422" t="str">
            <v>7,6х670</v>
          </cell>
          <cell r="F422">
            <v>300</v>
          </cell>
          <cell r="G422">
            <v>4650</v>
          </cell>
          <cell r="K422">
            <v>5187</v>
          </cell>
        </row>
        <row r="423">
          <cell r="C423" t="str">
            <v>ст.20</v>
          </cell>
          <cell r="D423" t="str">
            <v>7,6х670</v>
          </cell>
          <cell r="F423">
            <v>600</v>
          </cell>
          <cell r="G423">
            <v>4650</v>
          </cell>
          <cell r="K423">
            <v>5187</v>
          </cell>
        </row>
        <row r="425">
          <cell r="C425">
            <v>37196</v>
          </cell>
        </row>
        <row r="426">
          <cell r="C426" t="str">
            <v>К270 В4-III 10 сп</v>
          </cell>
          <cell r="D426" t="str">
            <v>0,97х660</v>
          </cell>
          <cell r="F426">
            <v>120</v>
          </cell>
          <cell r="G426">
            <v>5937</v>
          </cell>
          <cell r="K426">
            <v>6233.85</v>
          </cell>
        </row>
        <row r="427">
          <cell r="C427" t="str">
            <v>К270 В4-III 10 сп</v>
          </cell>
          <cell r="D427" t="str">
            <v>1,16х730</v>
          </cell>
          <cell r="F427">
            <v>240</v>
          </cell>
          <cell r="G427">
            <v>5937</v>
          </cell>
          <cell r="K427">
            <v>6233.85</v>
          </cell>
        </row>
        <row r="428">
          <cell r="C428" t="str">
            <v>К270 В4-III 10 сп</v>
          </cell>
          <cell r="D428" t="str">
            <v>1,45х1255</v>
          </cell>
          <cell r="F428">
            <v>600</v>
          </cell>
          <cell r="G428">
            <v>5937</v>
          </cell>
          <cell r="K428">
            <v>6233.85</v>
          </cell>
        </row>
        <row r="429">
          <cell r="C429" t="str">
            <v>К270 В4-III 10 сп</v>
          </cell>
          <cell r="D429" t="str">
            <v>1,45х1225</v>
          </cell>
          <cell r="F429">
            <v>360</v>
          </cell>
          <cell r="G429">
            <v>5937</v>
          </cell>
          <cell r="K429">
            <v>6233.85</v>
          </cell>
        </row>
        <row r="430">
          <cell r="C430" t="str">
            <v>К270 В4-III 10 сп</v>
          </cell>
          <cell r="D430" t="str">
            <v>1,45х650</v>
          </cell>
          <cell r="F430">
            <v>360</v>
          </cell>
          <cell r="G430">
            <v>5937</v>
          </cell>
          <cell r="K430">
            <v>6233.85</v>
          </cell>
        </row>
        <row r="431">
          <cell r="C431" t="str">
            <v>К270 В4-III 10 сп</v>
          </cell>
          <cell r="D431" t="str">
            <v>1,95х1200</v>
          </cell>
          <cell r="F431">
            <v>360</v>
          </cell>
          <cell r="G431">
            <v>5738</v>
          </cell>
          <cell r="K431">
            <v>6024.9</v>
          </cell>
        </row>
        <row r="432">
          <cell r="C432" t="str">
            <v>К270 В4-III 10 сп</v>
          </cell>
          <cell r="D432" t="str">
            <v>1,95х1215</v>
          </cell>
          <cell r="F432">
            <v>120</v>
          </cell>
          <cell r="G432">
            <v>5738</v>
          </cell>
          <cell r="K432">
            <v>6024.9</v>
          </cell>
        </row>
        <row r="433">
          <cell r="C433" t="str">
            <v>К270 В4-III 10 сп</v>
          </cell>
          <cell r="D433" t="str">
            <v>1,95х650</v>
          </cell>
          <cell r="F433">
            <v>120</v>
          </cell>
          <cell r="G433">
            <v>5738</v>
          </cell>
          <cell r="K433">
            <v>6024.9</v>
          </cell>
        </row>
        <row r="434">
          <cell r="C434" t="str">
            <v>К270 В4-III 10 сп</v>
          </cell>
          <cell r="D434" t="str">
            <v>2,5х1265</v>
          </cell>
          <cell r="F434">
            <v>300</v>
          </cell>
          <cell r="G434">
            <v>5738</v>
          </cell>
          <cell r="K434">
            <v>6024.9</v>
          </cell>
        </row>
        <row r="435">
          <cell r="C435" t="str">
            <v>К270 В4-III 08 кп</v>
          </cell>
          <cell r="D435" t="str">
            <v>1,5х1200</v>
          </cell>
          <cell r="F435">
            <v>180</v>
          </cell>
          <cell r="G435">
            <v>5937</v>
          </cell>
          <cell r="K435">
            <v>6233.85</v>
          </cell>
        </row>
        <row r="436">
          <cell r="C436" t="str">
            <v>К270 В4-III 08 кп</v>
          </cell>
          <cell r="D436" t="str">
            <v>1,5х1225</v>
          </cell>
          <cell r="F436">
            <v>420</v>
          </cell>
          <cell r="G436">
            <v>5937</v>
          </cell>
          <cell r="K436">
            <v>6233.85</v>
          </cell>
        </row>
        <row r="437">
          <cell r="C437" t="str">
            <v>К270 В4-III 08 кп</v>
          </cell>
          <cell r="D437" t="str">
            <v>2,0х1210</v>
          </cell>
          <cell r="F437">
            <v>180</v>
          </cell>
          <cell r="G437">
            <v>5738</v>
          </cell>
          <cell r="K437">
            <v>6024.9</v>
          </cell>
        </row>
        <row r="438">
          <cell r="C438" t="str">
            <v>К270 В4-IV 3 сп/пс</v>
          </cell>
          <cell r="D438" t="str">
            <v>2,85х1030</v>
          </cell>
          <cell r="F438">
            <v>600</v>
          </cell>
          <cell r="G438">
            <v>4650</v>
          </cell>
          <cell r="K438">
            <v>5047.3500000000004</v>
          </cell>
        </row>
        <row r="439">
          <cell r="C439" t="str">
            <v>К270 В4-IV 3 сп/пс</v>
          </cell>
          <cell r="D439" t="str">
            <v>2,85х1130</v>
          </cell>
          <cell r="F439">
            <v>180</v>
          </cell>
          <cell r="G439">
            <v>4650</v>
          </cell>
          <cell r="K439">
            <v>5047.3500000000004</v>
          </cell>
        </row>
        <row r="440">
          <cell r="C440" t="str">
            <v>К270 В4-IV 3 сп/пс</v>
          </cell>
          <cell r="D440" t="str">
            <v>2,85х1200</v>
          </cell>
          <cell r="F440">
            <v>600</v>
          </cell>
          <cell r="G440">
            <v>4650</v>
          </cell>
          <cell r="K440">
            <v>5047.3500000000004</v>
          </cell>
        </row>
        <row r="441">
          <cell r="C441" t="str">
            <v>К270 В4-IV 3 сп/пс</v>
          </cell>
          <cell r="D441" t="str">
            <v>3,3х1025</v>
          </cell>
          <cell r="F441">
            <v>300</v>
          </cell>
          <cell r="G441">
            <v>4650</v>
          </cell>
          <cell r="K441">
            <v>5047.3500000000004</v>
          </cell>
        </row>
        <row r="442">
          <cell r="C442" t="str">
            <v>К270 В4-IV 3 сп/пс</v>
          </cell>
          <cell r="D442" t="str">
            <v>3,3х1120</v>
          </cell>
          <cell r="F442">
            <v>300</v>
          </cell>
          <cell r="G442">
            <v>4650</v>
          </cell>
          <cell r="K442">
            <v>5047.3500000000004</v>
          </cell>
        </row>
        <row r="443">
          <cell r="C443" t="str">
            <v>К270 В4-IV 10 сп</v>
          </cell>
          <cell r="D443" t="str">
            <v>3,75х1025</v>
          </cell>
          <cell r="F443">
            <v>120</v>
          </cell>
          <cell r="G443">
            <v>4650</v>
          </cell>
          <cell r="K443">
            <v>5316.15</v>
          </cell>
        </row>
        <row r="444">
          <cell r="C444" t="str">
            <v>К270 В4-IV 10 сп</v>
          </cell>
          <cell r="D444" t="str">
            <v>3,75х1120</v>
          </cell>
          <cell r="F444">
            <v>180</v>
          </cell>
          <cell r="G444">
            <v>4650</v>
          </cell>
          <cell r="K444">
            <v>5316.15</v>
          </cell>
        </row>
        <row r="445">
          <cell r="C445" t="str">
            <v>К270 В4-IV 10 сп</v>
          </cell>
          <cell r="D445" t="str">
            <v>3,75х1185</v>
          </cell>
          <cell r="F445">
            <v>180</v>
          </cell>
          <cell r="G445">
            <v>4650</v>
          </cell>
          <cell r="K445">
            <v>5316.15</v>
          </cell>
        </row>
        <row r="446">
          <cell r="C446" t="str">
            <v>К270 В4-IV 10 сп</v>
          </cell>
          <cell r="D446" t="str">
            <v>3,3х1025</v>
          </cell>
          <cell r="F446">
            <v>240</v>
          </cell>
          <cell r="G446">
            <v>4650</v>
          </cell>
          <cell r="K446">
            <v>5316.15</v>
          </cell>
        </row>
        <row r="447">
          <cell r="C447" t="str">
            <v>К270 В4-IV 10 сп</v>
          </cell>
          <cell r="D447" t="str">
            <v>3,3х1185</v>
          </cell>
          <cell r="F447">
            <v>240</v>
          </cell>
          <cell r="G447">
            <v>4650</v>
          </cell>
          <cell r="K447">
            <v>5316.15</v>
          </cell>
        </row>
        <row r="448">
          <cell r="C448" t="str">
            <v>К270 В4-IV 10 сп</v>
          </cell>
          <cell r="D448" t="str">
            <v>3,3х1120</v>
          </cell>
          <cell r="F448">
            <v>180</v>
          </cell>
          <cell r="G448">
            <v>4650</v>
          </cell>
          <cell r="K448">
            <v>5316.15</v>
          </cell>
        </row>
        <row r="449">
          <cell r="C449" t="str">
            <v>К270 В4-IV 10 сп</v>
          </cell>
          <cell r="D449" t="str">
            <v>2,85х1030</v>
          </cell>
          <cell r="F449">
            <v>240</v>
          </cell>
          <cell r="G449">
            <v>4650</v>
          </cell>
          <cell r="K449">
            <v>5316.15</v>
          </cell>
        </row>
        <row r="450">
          <cell r="C450" t="str">
            <v>К270 В4-IV 10 сп</v>
          </cell>
          <cell r="D450" t="str">
            <v>2,85х1130</v>
          </cell>
          <cell r="F450">
            <v>120</v>
          </cell>
          <cell r="G450">
            <v>4650</v>
          </cell>
          <cell r="K450">
            <v>5316.15</v>
          </cell>
        </row>
        <row r="451">
          <cell r="C451" t="str">
            <v>К270 В4-IV 10 сп</v>
          </cell>
          <cell r="D451" t="str">
            <v>2,85х1430</v>
          </cell>
          <cell r="F451">
            <v>120</v>
          </cell>
          <cell r="G451">
            <v>4650</v>
          </cell>
          <cell r="K451">
            <v>5316.15</v>
          </cell>
        </row>
        <row r="452">
          <cell r="C452" t="str">
            <v>К270 В4-IV 10 сп</v>
          </cell>
          <cell r="D452" t="str">
            <v>2,85х1200</v>
          </cell>
          <cell r="F452">
            <v>180</v>
          </cell>
          <cell r="G452">
            <v>4650</v>
          </cell>
          <cell r="K452">
            <v>5316.15</v>
          </cell>
        </row>
        <row r="453">
          <cell r="C453" t="str">
            <v>ст.10</v>
          </cell>
          <cell r="D453" t="str">
            <v>4,25х1420</v>
          </cell>
          <cell r="F453">
            <v>1500</v>
          </cell>
          <cell r="G453">
            <v>4650</v>
          </cell>
          <cell r="K453">
            <v>5286.75</v>
          </cell>
        </row>
        <row r="454">
          <cell r="C454" t="str">
            <v>ст.20</v>
          </cell>
          <cell r="D454" t="str">
            <v>4,25х1420</v>
          </cell>
          <cell r="F454">
            <v>300</v>
          </cell>
          <cell r="G454">
            <v>4650</v>
          </cell>
          <cell r="K454">
            <v>5286.75</v>
          </cell>
        </row>
        <row r="455">
          <cell r="C455" t="str">
            <v>ст.10</v>
          </cell>
          <cell r="D455" t="str">
            <v>4,25х1505</v>
          </cell>
          <cell r="F455">
            <v>600</v>
          </cell>
          <cell r="G455">
            <v>4650</v>
          </cell>
          <cell r="K455">
            <v>5286.75</v>
          </cell>
        </row>
        <row r="456">
          <cell r="C456" t="str">
            <v>ст.20</v>
          </cell>
          <cell r="D456" t="str">
            <v>4,25х1505</v>
          </cell>
          <cell r="F456">
            <v>300</v>
          </cell>
          <cell r="G456">
            <v>4650</v>
          </cell>
          <cell r="K456">
            <v>5286.75</v>
          </cell>
        </row>
        <row r="457">
          <cell r="C457" t="str">
            <v>ст.10</v>
          </cell>
          <cell r="D457" t="str">
            <v>4,7х1420</v>
          </cell>
          <cell r="F457">
            <v>300</v>
          </cell>
          <cell r="G457">
            <v>4650</v>
          </cell>
          <cell r="K457">
            <v>5286.75</v>
          </cell>
        </row>
        <row r="458">
          <cell r="C458" t="str">
            <v>ст.10</v>
          </cell>
          <cell r="D458" t="str">
            <v>4,7х1490</v>
          </cell>
          <cell r="F458">
            <v>900</v>
          </cell>
          <cell r="G458">
            <v>4650</v>
          </cell>
          <cell r="K458">
            <v>5286.75</v>
          </cell>
        </row>
        <row r="459">
          <cell r="C459" t="str">
            <v>ст.20</v>
          </cell>
          <cell r="D459" t="str">
            <v>4,7х1490</v>
          </cell>
          <cell r="F459">
            <v>300</v>
          </cell>
          <cell r="G459">
            <v>4650</v>
          </cell>
          <cell r="K459">
            <v>5286.75</v>
          </cell>
        </row>
        <row r="460">
          <cell r="C460" t="str">
            <v>ст.20</v>
          </cell>
          <cell r="D460" t="str">
            <v>5,7х1060</v>
          </cell>
          <cell r="F460">
            <v>300</v>
          </cell>
          <cell r="G460">
            <v>4650</v>
          </cell>
          <cell r="K460">
            <v>5286.75</v>
          </cell>
        </row>
        <row r="461">
          <cell r="C461" t="str">
            <v>ст.20</v>
          </cell>
          <cell r="D461" t="str">
            <v>5,7х1375</v>
          </cell>
          <cell r="F461">
            <v>900</v>
          </cell>
          <cell r="G461">
            <v>4650</v>
          </cell>
          <cell r="K461">
            <v>5226.8999999999996</v>
          </cell>
        </row>
        <row r="462">
          <cell r="C462" t="str">
            <v>ст.10</v>
          </cell>
          <cell r="D462" t="str">
            <v>5,7х1485</v>
          </cell>
          <cell r="F462">
            <v>300</v>
          </cell>
          <cell r="G462">
            <v>4650</v>
          </cell>
          <cell r="K462">
            <v>5226.8999999999996</v>
          </cell>
        </row>
        <row r="463">
          <cell r="C463" t="str">
            <v>ст.20</v>
          </cell>
          <cell r="D463" t="str">
            <v>5,7х1485</v>
          </cell>
          <cell r="F463">
            <v>600</v>
          </cell>
          <cell r="G463">
            <v>4650</v>
          </cell>
          <cell r="K463">
            <v>5226.8999999999996</v>
          </cell>
        </row>
        <row r="464">
          <cell r="C464" t="str">
            <v>ст.20</v>
          </cell>
          <cell r="D464" t="str">
            <v>6,7х1370</v>
          </cell>
          <cell r="F464">
            <v>300</v>
          </cell>
          <cell r="G464">
            <v>4650</v>
          </cell>
          <cell r="K464">
            <v>5226.8999999999996</v>
          </cell>
        </row>
        <row r="465">
          <cell r="C465" t="str">
            <v>ст.20</v>
          </cell>
          <cell r="D465" t="str">
            <v>7,6х670</v>
          </cell>
          <cell r="F465">
            <v>1500</v>
          </cell>
          <cell r="G465">
            <v>4650</v>
          </cell>
          <cell r="K465">
            <v>5187</v>
          </cell>
        </row>
        <row r="467">
          <cell r="C467" t="str">
            <v>17Г1С-У</v>
          </cell>
          <cell r="D467" t="str">
            <v>12х1660</v>
          </cell>
          <cell r="F467">
            <v>3846</v>
          </cell>
          <cell r="G467">
            <v>5650</v>
          </cell>
          <cell r="K467">
            <v>6215.0000000000009</v>
          </cell>
        </row>
        <row r="468">
          <cell r="C468" t="str">
            <v>17Г1С-У</v>
          </cell>
          <cell r="D468" t="str">
            <v>15х1660</v>
          </cell>
          <cell r="F468">
            <v>124</v>
          </cell>
          <cell r="G468">
            <v>5650</v>
          </cell>
          <cell r="K468">
            <v>6215.0000000000009</v>
          </cell>
        </row>
        <row r="469">
          <cell r="C469" t="str">
            <v>17Г1СА-У</v>
          </cell>
          <cell r="D469" t="str">
            <v>14,3х1660</v>
          </cell>
          <cell r="F469">
            <v>8866</v>
          </cell>
          <cell r="G469">
            <v>5650</v>
          </cell>
          <cell r="K469">
            <v>6215.0000000000009</v>
          </cell>
        </row>
        <row r="470">
          <cell r="C470" t="str">
            <v>06ГФБАА</v>
          </cell>
          <cell r="D470" t="str">
            <v>12х1660</v>
          </cell>
          <cell r="F470">
            <v>992</v>
          </cell>
          <cell r="G470">
            <v>8770</v>
          </cell>
          <cell r="K470">
            <v>9647</v>
          </cell>
        </row>
        <row r="471">
          <cell r="C471" t="str">
            <v>17Г1СА</v>
          </cell>
          <cell r="D471" t="str">
            <v>8х1250</v>
          </cell>
          <cell r="F471">
            <v>868</v>
          </cell>
          <cell r="G471">
            <v>5650</v>
          </cell>
          <cell r="K471">
            <v>6215.0000000000009</v>
          </cell>
        </row>
        <row r="472">
          <cell r="C472" t="str">
            <v>17Г1СА</v>
          </cell>
          <cell r="D472" t="str">
            <v>9х1250</v>
          </cell>
          <cell r="F472">
            <v>1984</v>
          </cell>
          <cell r="G472">
            <v>5650</v>
          </cell>
          <cell r="K472">
            <v>6215.0000000000009</v>
          </cell>
        </row>
        <row r="473">
          <cell r="C473" t="str">
            <v>17Г1СА-У</v>
          </cell>
          <cell r="D473" t="str">
            <v>11х1250</v>
          </cell>
          <cell r="F473">
            <v>1302</v>
          </cell>
          <cell r="G473">
            <v>5650</v>
          </cell>
          <cell r="K473">
            <v>6215.0000000000009</v>
          </cell>
        </row>
        <row r="475">
          <cell r="C475" t="str">
            <v>декабрь</v>
          </cell>
        </row>
        <row r="476">
          <cell r="C476" t="str">
            <v>17Г1С</v>
          </cell>
          <cell r="D476" t="str">
            <v>9х1250</v>
          </cell>
          <cell r="F476">
            <v>186</v>
          </cell>
          <cell r="G476">
            <v>5650</v>
          </cell>
          <cell r="K476">
            <v>6215.0000000000009</v>
          </cell>
        </row>
        <row r="477">
          <cell r="C477" t="str">
            <v>17Г1С-У</v>
          </cell>
          <cell r="D477" t="str">
            <v>12Х1630</v>
          </cell>
          <cell r="F477">
            <v>1054</v>
          </cell>
          <cell r="G477">
            <v>5650</v>
          </cell>
          <cell r="K477">
            <v>6215.0000000000009</v>
          </cell>
        </row>
        <row r="478">
          <cell r="C478" t="str">
            <v>17Г1С-У</v>
          </cell>
          <cell r="D478" t="str">
            <v>12х1660</v>
          </cell>
          <cell r="F478">
            <v>1364</v>
          </cell>
          <cell r="G478">
            <v>5650</v>
          </cell>
          <cell r="K478">
            <v>6215.0000000000009</v>
          </cell>
        </row>
        <row r="479">
          <cell r="C479" t="str">
            <v>17Г1С-У</v>
          </cell>
          <cell r="D479" t="str">
            <v>12,4х1660</v>
          </cell>
          <cell r="F479">
            <v>1922</v>
          </cell>
          <cell r="G479">
            <v>5650</v>
          </cell>
          <cell r="K479">
            <v>6215.0000000000009</v>
          </cell>
        </row>
        <row r="480">
          <cell r="C480" t="str">
            <v>17Г1СА-У</v>
          </cell>
          <cell r="D480" t="str">
            <v>8х1250</v>
          </cell>
          <cell r="F480">
            <v>2108</v>
          </cell>
          <cell r="G480">
            <v>5650</v>
          </cell>
          <cell r="K480">
            <v>6215.0000000000009</v>
          </cell>
        </row>
        <row r="481">
          <cell r="C481" t="str">
            <v>17Г1СА-У</v>
          </cell>
          <cell r="D481" t="str">
            <v>11х1250</v>
          </cell>
          <cell r="F481">
            <v>992</v>
          </cell>
          <cell r="G481">
            <v>5650</v>
          </cell>
          <cell r="K481">
            <v>6215.0000000000009</v>
          </cell>
        </row>
        <row r="482">
          <cell r="C482" t="str">
            <v>17Г1СА-У</v>
          </cell>
          <cell r="D482" t="str">
            <v>14х1660</v>
          </cell>
          <cell r="F482">
            <v>1674</v>
          </cell>
          <cell r="G482">
            <v>5650</v>
          </cell>
          <cell r="K482">
            <v>6215.0000000000009</v>
          </cell>
        </row>
        <row r="483">
          <cell r="C483" t="str">
            <v>17Г1СА-У</v>
          </cell>
          <cell r="D483" t="str">
            <v>14,3х1660</v>
          </cell>
          <cell r="F483">
            <v>4340</v>
          </cell>
          <cell r="G483">
            <v>5650</v>
          </cell>
          <cell r="K483">
            <v>6215.0000000000009</v>
          </cell>
        </row>
        <row r="484">
          <cell r="C484" t="str">
            <v>3сп5</v>
          </cell>
          <cell r="D484" t="str">
            <v>12х1250</v>
          </cell>
          <cell r="F484">
            <v>744</v>
          </cell>
          <cell r="G484">
            <v>4950</v>
          </cell>
          <cell r="K484">
            <v>5445</v>
          </cell>
        </row>
        <row r="485">
          <cell r="C485" t="str">
            <v>3сп5</v>
          </cell>
          <cell r="D485" t="str">
            <v>14х1660</v>
          </cell>
          <cell r="F485">
            <v>558</v>
          </cell>
          <cell r="G485">
            <v>4950</v>
          </cell>
          <cell r="K485">
            <v>5445</v>
          </cell>
        </row>
        <row r="486">
          <cell r="C486" t="str">
            <v>06ГФБАА</v>
          </cell>
          <cell r="D486" t="str">
            <v>9Х1250</v>
          </cell>
          <cell r="F486">
            <v>496</v>
          </cell>
          <cell r="G486">
            <v>8770</v>
          </cell>
          <cell r="K486">
            <v>9647</v>
          </cell>
        </row>
        <row r="487">
          <cell r="C487" t="str">
            <v>10Г2ФБ</v>
          </cell>
          <cell r="D487" t="str">
            <v>14х1660</v>
          </cell>
          <cell r="F487">
            <v>124</v>
          </cell>
          <cell r="G487">
            <v>6300</v>
          </cell>
          <cell r="K487">
            <v>6930.0000000000009</v>
          </cell>
        </row>
        <row r="488">
          <cell r="C488" t="str">
            <v>10Г2ФБ</v>
          </cell>
          <cell r="D488" t="str">
            <v>15,7х1660</v>
          </cell>
          <cell r="F488">
            <v>1736</v>
          </cell>
          <cell r="G488">
            <v>6300</v>
          </cell>
          <cell r="K488">
            <v>6930.0000000000009</v>
          </cell>
        </row>
        <row r="489">
          <cell r="C489" t="str">
            <v>17Г1СА-У</v>
          </cell>
          <cell r="D489" t="str">
            <v>14,6х1660</v>
          </cell>
          <cell r="F489">
            <v>6138</v>
          </cell>
          <cell r="G489">
            <v>5650</v>
          </cell>
          <cell r="K489">
            <v>6215.0000000000009</v>
          </cell>
        </row>
        <row r="491">
          <cell r="C491" t="str">
            <v>К270 В4-III 10 сп</v>
          </cell>
          <cell r="D491" t="str">
            <v>0,97х660</v>
          </cell>
          <cell r="F491">
            <v>120</v>
          </cell>
          <cell r="G491">
            <v>5937</v>
          </cell>
          <cell r="K491">
            <v>6233.85</v>
          </cell>
        </row>
        <row r="492">
          <cell r="C492" t="str">
            <v>К270 В4-III 10 сп</v>
          </cell>
          <cell r="D492" t="str">
            <v>1,16х640</v>
          </cell>
          <cell r="F492">
            <v>60</v>
          </cell>
          <cell r="G492">
            <v>5937</v>
          </cell>
          <cell r="K492">
            <v>6233.85</v>
          </cell>
        </row>
        <row r="493">
          <cell r="C493" t="str">
            <v>К270 В4-III 10 сп</v>
          </cell>
          <cell r="D493" t="str">
            <v>1,6х1255</v>
          </cell>
          <cell r="F493">
            <v>60</v>
          </cell>
          <cell r="G493">
            <v>5937</v>
          </cell>
          <cell r="K493">
            <v>6233.85</v>
          </cell>
        </row>
        <row r="494">
          <cell r="C494" t="str">
            <v>К270 В4-III 10 сп</v>
          </cell>
          <cell r="D494" t="str">
            <v>1,16х730</v>
          </cell>
          <cell r="F494">
            <v>240</v>
          </cell>
          <cell r="G494">
            <v>5937</v>
          </cell>
          <cell r="K494">
            <v>6233.85</v>
          </cell>
        </row>
        <row r="495">
          <cell r="C495" t="str">
            <v>К270 В4-III 10 сп</v>
          </cell>
          <cell r="D495" t="str">
            <v>1,45х1255</v>
          </cell>
          <cell r="F495">
            <v>240</v>
          </cell>
          <cell r="G495">
            <v>5937</v>
          </cell>
          <cell r="K495">
            <v>6233.85</v>
          </cell>
        </row>
        <row r="496">
          <cell r="C496" t="str">
            <v>К270 В4-III 10 сп</v>
          </cell>
          <cell r="D496" t="str">
            <v>1,45х1225</v>
          </cell>
          <cell r="F496">
            <v>180</v>
          </cell>
          <cell r="G496">
            <v>5937</v>
          </cell>
          <cell r="K496">
            <v>6233.85</v>
          </cell>
        </row>
        <row r="497">
          <cell r="C497" t="str">
            <v>К270 В4-III 10 сп</v>
          </cell>
          <cell r="D497" t="str">
            <v>1,45х650</v>
          </cell>
          <cell r="F497">
            <v>300</v>
          </cell>
          <cell r="G497">
            <v>5937</v>
          </cell>
          <cell r="K497">
            <v>6233.85</v>
          </cell>
        </row>
        <row r="498">
          <cell r="C498" t="str">
            <v>К270 В4-III 10 сп</v>
          </cell>
          <cell r="D498" t="str">
            <v>1,95х1200</v>
          </cell>
          <cell r="F498">
            <v>60</v>
          </cell>
          <cell r="G498">
            <v>5738</v>
          </cell>
          <cell r="K498">
            <v>6024.9</v>
          </cell>
        </row>
        <row r="499">
          <cell r="C499" t="str">
            <v>К270 В4-III 10 сп</v>
          </cell>
          <cell r="D499" t="str">
            <v>2,5х1265</v>
          </cell>
          <cell r="F499">
            <v>300</v>
          </cell>
          <cell r="G499">
            <v>5738</v>
          </cell>
          <cell r="K499">
            <v>6024.9</v>
          </cell>
        </row>
        <row r="500">
          <cell r="C500" t="str">
            <v>К270 В4-III 08 кп</v>
          </cell>
          <cell r="D500" t="str">
            <v>1,5х1200</v>
          </cell>
          <cell r="F500">
            <v>60</v>
          </cell>
          <cell r="G500">
            <v>5937</v>
          </cell>
          <cell r="K500">
            <v>6233.85</v>
          </cell>
        </row>
        <row r="501">
          <cell r="C501" t="str">
            <v>К270 В4-III 08 кп</v>
          </cell>
          <cell r="D501" t="str">
            <v>1,5х1225</v>
          </cell>
          <cell r="F501">
            <v>240</v>
          </cell>
          <cell r="G501">
            <v>5937</v>
          </cell>
          <cell r="K501">
            <v>6233.85</v>
          </cell>
        </row>
        <row r="502">
          <cell r="C502" t="str">
            <v>К270 В4-III 08 кп</v>
          </cell>
          <cell r="D502" t="str">
            <v>2,0х1210</v>
          </cell>
          <cell r="F502">
            <v>120</v>
          </cell>
          <cell r="G502">
            <v>5738</v>
          </cell>
          <cell r="K502">
            <v>6024.9</v>
          </cell>
        </row>
        <row r="503">
          <cell r="C503" t="str">
            <v>В4-IV 08Ю ВГ</v>
          </cell>
          <cell r="D503" t="str">
            <v>1,0х660</v>
          </cell>
          <cell r="F503">
            <v>60</v>
          </cell>
          <cell r="G503">
            <v>5975</v>
          </cell>
          <cell r="K503">
            <v>6273.75</v>
          </cell>
        </row>
        <row r="504">
          <cell r="C504" t="str">
            <v>К270 В4-IV 3 сп</v>
          </cell>
          <cell r="D504" t="str">
            <v>2,85х1130</v>
          </cell>
          <cell r="F504">
            <v>240</v>
          </cell>
          <cell r="G504">
            <v>4650</v>
          </cell>
          <cell r="K504">
            <v>5047.3500000000004</v>
          </cell>
        </row>
        <row r="505">
          <cell r="C505" t="str">
            <v>К270 В4-IV 3 сп</v>
          </cell>
          <cell r="D505" t="str">
            <v>2,85х1200</v>
          </cell>
          <cell r="F505">
            <v>540</v>
          </cell>
          <cell r="G505">
            <v>4650</v>
          </cell>
          <cell r="K505">
            <v>5047.3500000000004</v>
          </cell>
        </row>
        <row r="506">
          <cell r="C506" t="str">
            <v>К270 В4-IV 3 сп</v>
          </cell>
          <cell r="D506" t="str">
            <v>3,3х1025</v>
          </cell>
          <cell r="F506">
            <v>240</v>
          </cell>
          <cell r="G506">
            <v>4650</v>
          </cell>
          <cell r="K506">
            <v>5047.3500000000004</v>
          </cell>
        </row>
        <row r="507">
          <cell r="C507" t="str">
            <v>К270 В4-IV 3 сп</v>
          </cell>
          <cell r="D507" t="str">
            <v>3,3х1120</v>
          </cell>
          <cell r="F507">
            <v>180</v>
          </cell>
          <cell r="G507">
            <v>4650</v>
          </cell>
          <cell r="K507">
            <v>5047.3500000000004</v>
          </cell>
        </row>
        <row r="508">
          <cell r="C508" t="str">
            <v>К270 В4-IV 3 сп</v>
          </cell>
          <cell r="D508" t="str">
            <v>3,3х1185</v>
          </cell>
          <cell r="F508">
            <v>120</v>
          </cell>
          <cell r="G508">
            <v>4650</v>
          </cell>
          <cell r="K508">
            <v>5047.3500000000004</v>
          </cell>
        </row>
        <row r="509">
          <cell r="C509" t="str">
            <v>К270 В4-IV 3 сп</v>
          </cell>
          <cell r="D509" t="str">
            <v>3,75х1025</v>
          </cell>
          <cell r="F509">
            <v>120</v>
          </cell>
          <cell r="G509">
            <v>4650</v>
          </cell>
          <cell r="K509">
            <v>5316.15</v>
          </cell>
        </row>
        <row r="510">
          <cell r="C510" t="str">
            <v>К270 В4-IV 3 сп</v>
          </cell>
          <cell r="D510" t="str">
            <v>3,75х1120</v>
          </cell>
          <cell r="F510">
            <v>120</v>
          </cell>
          <cell r="G510">
            <v>4650</v>
          </cell>
          <cell r="K510">
            <v>5316.15</v>
          </cell>
        </row>
        <row r="511">
          <cell r="C511" t="str">
            <v>К270 В4-IV 3 сп</v>
          </cell>
          <cell r="D511" t="str">
            <v>3,75х1185</v>
          </cell>
          <cell r="F511">
            <v>60</v>
          </cell>
          <cell r="G511">
            <v>4650</v>
          </cell>
          <cell r="K511">
            <v>5316.15</v>
          </cell>
        </row>
        <row r="512">
          <cell r="C512" t="str">
            <v>К270 В4-IV 10 сп</v>
          </cell>
          <cell r="D512" t="str">
            <v>2,85х1030</v>
          </cell>
          <cell r="F512">
            <v>120</v>
          </cell>
          <cell r="G512">
            <v>4650</v>
          </cell>
          <cell r="K512">
            <v>5316.15</v>
          </cell>
        </row>
        <row r="513">
          <cell r="C513" t="str">
            <v>К270 В4-IV 10 сп</v>
          </cell>
          <cell r="D513" t="str">
            <v>2,85х1130</v>
          </cell>
          <cell r="F513">
            <v>60</v>
          </cell>
          <cell r="G513">
            <v>4650</v>
          </cell>
          <cell r="K513">
            <v>5316.15</v>
          </cell>
        </row>
        <row r="514">
          <cell r="C514" t="str">
            <v>К270 В4-IV 10 сп</v>
          </cell>
          <cell r="D514" t="str">
            <v>2,85х1200</v>
          </cell>
          <cell r="F514">
            <v>60</v>
          </cell>
          <cell r="G514">
            <v>4650</v>
          </cell>
          <cell r="K514">
            <v>5316.15</v>
          </cell>
        </row>
        <row r="515">
          <cell r="C515" t="str">
            <v>К270 В4-IV 10 сп</v>
          </cell>
          <cell r="D515" t="str">
            <v>3,3х1025</v>
          </cell>
          <cell r="F515">
            <v>480</v>
          </cell>
          <cell r="G515">
            <v>4650</v>
          </cell>
          <cell r="K515">
            <v>5316.15</v>
          </cell>
        </row>
        <row r="516">
          <cell r="C516" t="str">
            <v>К270 В4-IV 10 сп</v>
          </cell>
          <cell r="D516" t="str">
            <v>3,3х1185</v>
          </cell>
          <cell r="F516">
            <v>120</v>
          </cell>
          <cell r="G516">
            <v>4650</v>
          </cell>
          <cell r="K516">
            <v>5316.15</v>
          </cell>
        </row>
        <row r="517">
          <cell r="C517" t="str">
            <v>К270 В4-IV 10 сп</v>
          </cell>
          <cell r="D517" t="str">
            <v>3,3х1120</v>
          </cell>
          <cell r="F517">
            <v>240</v>
          </cell>
          <cell r="G517">
            <v>4650</v>
          </cell>
          <cell r="K517">
            <v>5316.15</v>
          </cell>
        </row>
        <row r="518">
          <cell r="C518" t="str">
            <v>К270 В4-IV 10 сп</v>
          </cell>
          <cell r="D518" t="str">
            <v>3,75х1025</v>
          </cell>
          <cell r="F518">
            <v>240</v>
          </cell>
          <cell r="G518">
            <v>4650</v>
          </cell>
          <cell r="K518">
            <v>5316.15</v>
          </cell>
        </row>
        <row r="519">
          <cell r="C519" t="str">
            <v>К270 В4-IV 10 сп</v>
          </cell>
          <cell r="D519" t="str">
            <v>3,75х1120</v>
          </cell>
          <cell r="F519">
            <v>120</v>
          </cell>
          <cell r="G519">
            <v>4650</v>
          </cell>
          <cell r="K519">
            <v>5316.15</v>
          </cell>
        </row>
        <row r="520">
          <cell r="C520" t="str">
            <v>К270 В4-IV 10 сп</v>
          </cell>
          <cell r="D520" t="str">
            <v>3,75х1185</v>
          </cell>
          <cell r="F520">
            <v>120</v>
          </cell>
          <cell r="G520">
            <v>4650</v>
          </cell>
          <cell r="K520">
            <v>5316.15</v>
          </cell>
        </row>
        <row r="521">
          <cell r="C521" t="str">
            <v>К270 В4-IV 10 сп</v>
          </cell>
          <cell r="D521" t="str">
            <v>3,75х1505</v>
          </cell>
          <cell r="F521">
            <v>120</v>
          </cell>
          <cell r="G521">
            <v>4650</v>
          </cell>
          <cell r="K521">
            <v>5316.15</v>
          </cell>
        </row>
        <row r="522">
          <cell r="C522" t="str">
            <v>К270 В4-IV 20 сп</v>
          </cell>
          <cell r="D522" t="str">
            <v>3,2х1450</v>
          </cell>
          <cell r="F522">
            <v>360</v>
          </cell>
          <cell r="G522">
            <v>4650</v>
          </cell>
          <cell r="K522">
            <v>5316.15</v>
          </cell>
        </row>
        <row r="523">
          <cell r="C523" t="str">
            <v>ст.20</v>
          </cell>
          <cell r="D523" t="str">
            <v>4,25х1505</v>
          </cell>
          <cell r="F523">
            <v>300</v>
          </cell>
          <cell r="G523">
            <v>4650</v>
          </cell>
          <cell r="K523">
            <v>5286.75</v>
          </cell>
        </row>
        <row r="524">
          <cell r="C524" t="str">
            <v>09Г2С</v>
          </cell>
          <cell r="D524" t="str">
            <v>4.7х1380</v>
          </cell>
          <cell r="F524">
            <v>1020</v>
          </cell>
          <cell r="G524">
            <v>5700</v>
          </cell>
          <cell r="K524">
            <v>5985</v>
          </cell>
        </row>
        <row r="525">
          <cell r="C525" t="str">
            <v>22ГЮ</v>
          </cell>
          <cell r="D525" t="str">
            <v>6.5х1400</v>
          </cell>
          <cell r="F525">
            <v>300</v>
          </cell>
          <cell r="G525">
            <v>6200</v>
          </cell>
          <cell r="K525">
            <v>6510</v>
          </cell>
        </row>
        <row r="526">
          <cell r="C526" t="str">
            <v>январь</v>
          </cell>
        </row>
        <row r="527">
          <cell r="C527" t="str">
            <v>К270 В4-III 10 сп</v>
          </cell>
          <cell r="D527" t="str">
            <v>0,97х660</v>
          </cell>
          <cell r="F527">
            <v>120</v>
          </cell>
          <cell r="G527">
            <v>5937</v>
          </cell>
          <cell r="K527">
            <v>6233.85</v>
          </cell>
        </row>
        <row r="528">
          <cell r="C528" t="str">
            <v>К270 В4-III 10 сп</v>
          </cell>
          <cell r="D528" t="str">
            <v>1,16х660</v>
          </cell>
          <cell r="F528">
            <v>60</v>
          </cell>
          <cell r="G528">
            <v>5937</v>
          </cell>
          <cell r="K528">
            <v>6233.85</v>
          </cell>
        </row>
        <row r="529">
          <cell r="C529" t="str">
            <v>К270 В4-III 10 сп</v>
          </cell>
          <cell r="D529" t="str">
            <v>1,16х730</v>
          </cell>
          <cell r="F529">
            <v>120</v>
          </cell>
          <cell r="G529">
            <v>5937</v>
          </cell>
          <cell r="K529">
            <v>6233.85</v>
          </cell>
        </row>
        <row r="530">
          <cell r="C530" t="str">
            <v>К270 В4-III 10 сп</v>
          </cell>
          <cell r="D530" t="str">
            <v>1,45х1255</v>
          </cell>
          <cell r="F530">
            <v>60</v>
          </cell>
          <cell r="G530">
            <v>5937</v>
          </cell>
          <cell r="K530">
            <v>6233.85</v>
          </cell>
        </row>
        <row r="531">
          <cell r="C531" t="str">
            <v>К270 В4-III 10 сп</v>
          </cell>
          <cell r="D531" t="str">
            <v>1,45х1225</v>
          </cell>
          <cell r="F531">
            <v>60</v>
          </cell>
          <cell r="G531">
            <v>5937</v>
          </cell>
          <cell r="K531">
            <v>6233.85</v>
          </cell>
        </row>
        <row r="532">
          <cell r="C532" t="str">
            <v>К270 В4-III 10 сп</v>
          </cell>
          <cell r="D532" t="str">
            <v>1,45х650</v>
          </cell>
          <cell r="F532">
            <v>120</v>
          </cell>
          <cell r="G532">
            <v>5937</v>
          </cell>
          <cell r="K532">
            <v>6233.85</v>
          </cell>
        </row>
        <row r="533">
          <cell r="C533" t="str">
            <v>К270 В4-III 10 сп</v>
          </cell>
          <cell r="D533" t="str">
            <v>1,95х1200</v>
          </cell>
          <cell r="F533">
            <v>120</v>
          </cell>
          <cell r="G533">
            <v>5738</v>
          </cell>
          <cell r="K533">
            <v>6024.9</v>
          </cell>
        </row>
        <row r="534">
          <cell r="C534" t="str">
            <v>К270 В4-III 10 сп</v>
          </cell>
          <cell r="D534" t="str">
            <v>2,5х1265</v>
          </cell>
          <cell r="F534">
            <v>180</v>
          </cell>
          <cell r="G534">
            <v>5738</v>
          </cell>
          <cell r="K534">
            <v>6024.9</v>
          </cell>
        </row>
        <row r="535">
          <cell r="C535" t="str">
            <v>К270 В4-III 08 кп</v>
          </cell>
          <cell r="D535" t="str">
            <v>1,5х1200</v>
          </cell>
          <cell r="F535">
            <v>60</v>
          </cell>
          <cell r="G535">
            <v>5937</v>
          </cell>
          <cell r="K535">
            <v>6233.85</v>
          </cell>
        </row>
        <row r="536">
          <cell r="C536" t="str">
            <v>К270 В4-III 08 кп</v>
          </cell>
          <cell r="D536" t="str">
            <v>1,5х1225</v>
          </cell>
          <cell r="F536">
            <v>60</v>
          </cell>
          <cell r="G536">
            <v>5937</v>
          </cell>
          <cell r="K536">
            <v>6233.85</v>
          </cell>
        </row>
        <row r="537">
          <cell r="C537" t="str">
            <v>К270 В4-III 08 кп</v>
          </cell>
          <cell r="D537" t="str">
            <v>2,0х1210</v>
          </cell>
          <cell r="F537">
            <v>60</v>
          </cell>
          <cell r="G537">
            <v>5738</v>
          </cell>
          <cell r="K537">
            <v>6024.9</v>
          </cell>
        </row>
        <row r="538">
          <cell r="C538" t="str">
            <v>В4-IV 08Ю ВГ</v>
          </cell>
          <cell r="D538" t="str">
            <v>1,0х660</v>
          </cell>
          <cell r="F538">
            <v>180</v>
          </cell>
          <cell r="G538">
            <v>5975</v>
          </cell>
          <cell r="K538">
            <v>6273.75</v>
          </cell>
        </row>
        <row r="539">
          <cell r="C539" t="str">
            <v>В4-IV 08Ю ВГ</v>
          </cell>
          <cell r="D539" t="str">
            <v>1,5х1200</v>
          </cell>
          <cell r="F539">
            <v>60</v>
          </cell>
          <cell r="G539">
            <v>5975</v>
          </cell>
          <cell r="K539">
            <v>6273.75</v>
          </cell>
        </row>
        <row r="540">
          <cell r="C540" t="str">
            <v>К270 В4-IV 3 сп</v>
          </cell>
          <cell r="D540" t="str">
            <v>1,95х1200</v>
          </cell>
          <cell r="F540">
            <v>300</v>
          </cell>
          <cell r="G540">
            <v>4650</v>
          </cell>
          <cell r="K540">
            <v>5047.3500000000004</v>
          </cell>
        </row>
        <row r="541">
          <cell r="C541" t="str">
            <v>К270 В4-IV 3 сп</v>
          </cell>
          <cell r="D541" t="str">
            <v>2,85х1030</v>
          </cell>
          <cell r="F541">
            <v>120</v>
          </cell>
          <cell r="G541">
            <v>4650</v>
          </cell>
          <cell r="K541">
            <v>5047.3500000000004</v>
          </cell>
        </row>
        <row r="542">
          <cell r="C542" t="str">
            <v>К270 В4-IV 3 сп</v>
          </cell>
          <cell r="D542" t="str">
            <v>2,85х1130</v>
          </cell>
          <cell r="F542">
            <v>480</v>
          </cell>
          <cell r="G542">
            <v>4650</v>
          </cell>
          <cell r="K542">
            <v>5047.3500000000004</v>
          </cell>
        </row>
        <row r="543">
          <cell r="C543" t="str">
            <v>К270 В4-IV 3 сп</v>
          </cell>
          <cell r="D543" t="str">
            <v>2,85х1200</v>
          </cell>
          <cell r="F543">
            <v>600</v>
          </cell>
          <cell r="G543">
            <v>4650</v>
          </cell>
          <cell r="K543">
            <v>5047.3500000000004</v>
          </cell>
        </row>
        <row r="544">
          <cell r="C544" t="str">
            <v>К270 В4-IV 3 сп</v>
          </cell>
          <cell r="D544" t="str">
            <v>3,3х1025</v>
          </cell>
          <cell r="F544">
            <v>600</v>
          </cell>
          <cell r="G544">
            <v>4650</v>
          </cell>
          <cell r="K544">
            <v>5047.3500000000004</v>
          </cell>
        </row>
        <row r="545">
          <cell r="C545" t="str">
            <v>К270 В4-IV 10 сп</v>
          </cell>
          <cell r="D545" t="str">
            <v>2,85х1030</v>
          </cell>
          <cell r="F545">
            <v>60</v>
          </cell>
          <cell r="G545">
            <v>4650</v>
          </cell>
          <cell r="K545">
            <v>5316.15</v>
          </cell>
        </row>
        <row r="546">
          <cell r="C546" t="str">
            <v>К270 В4-IV 10 сп</v>
          </cell>
          <cell r="D546" t="str">
            <v>2,85х1130</v>
          </cell>
          <cell r="F546">
            <v>60</v>
          </cell>
          <cell r="G546">
            <v>4650</v>
          </cell>
          <cell r="K546">
            <v>5316.15</v>
          </cell>
        </row>
        <row r="547">
          <cell r="C547" t="str">
            <v>К270 В4-IV 10 сп</v>
          </cell>
          <cell r="D547" t="str">
            <v>2,85х1200</v>
          </cell>
          <cell r="F547">
            <v>180</v>
          </cell>
          <cell r="G547">
            <v>4650</v>
          </cell>
          <cell r="K547">
            <v>5316.15</v>
          </cell>
        </row>
        <row r="548">
          <cell r="C548" t="str">
            <v>К270 В4-IV 10 сп</v>
          </cell>
          <cell r="D548" t="str">
            <v>3,3х1025</v>
          </cell>
          <cell r="F548">
            <v>600</v>
          </cell>
          <cell r="G548">
            <v>4650</v>
          </cell>
          <cell r="K548">
            <v>5316.15</v>
          </cell>
        </row>
        <row r="549">
          <cell r="C549" t="str">
            <v>К270 В4-IV 10 сп</v>
          </cell>
          <cell r="D549" t="str">
            <v>3,3х1185</v>
          </cell>
          <cell r="F549">
            <v>120</v>
          </cell>
          <cell r="G549">
            <v>4650</v>
          </cell>
          <cell r="K549">
            <v>5316.15</v>
          </cell>
        </row>
        <row r="550">
          <cell r="C550" t="str">
            <v>К270 В4-IV 10 сп</v>
          </cell>
          <cell r="D550" t="str">
            <v>3,3х1120</v>
          </cell>
          <cell r="F550">
            <v>240</v>
          </cell>
          <cell r="G550">
            <v>4650</v>
          </cell>
          <cell r="K550">
            <v>5316.15</v>
          </cell>
        </row>
        <row r="551">
          <cell r="C551" t="str">
            <v>К270 В4-IV 10 сп</v>
          </cell>
          <cell r="D551" t="str">
            <v>3,75х1025</v>
          </cell>
          <cell r="F551">
            <v>300</v>
          </cell>
          <cell r="G551">
            <v>4650</v>
          </cell>
          <cell r="K551">
            <v>5316.15</v>
          </cell>
        </row>
        <row r="552">
          <cell r="C552" t="str">
            <v>К270 В4-IV 10 сп</v>
          </cell>
          <cell r="D552" t="str">
            <v>3,75х1120</v>
          </cell>
          <cell r="F552">
            <v>240</v>
          </cell>
          <cell r="G552">
            <v>4650</v>
          </cell>
          <cell r="K552">
            <v>5316.15</v>
          </cell>
        </row>
        <row r="553">
          <cell r="C553" t="str">
            <v>К270 В4-IV 10 сп</v>
          </cell>
          <cell r="D553" t="str">
            <v>3,75х1185</v>
          </cell>
          <cell r="F553">
            <v>120</v>
          </cell>
          <cell r="G553">
            <v>4650</v>
          </cell>
          <cell r="K553">
            <v>5316.15</v>
          </cell>
        </row>
        <row r="554">
          <cell r="C554" t="str">
            <v>К270 В4-IV 10 сп</v>
          </cell>
          <cell r="D554" t="str">
            <v>3,75х1430</v>
          </cell>
          <cell r="F554">
            <v>120</v>
          </cell>
          <cell r="G554">
            <v>4650</v>
          </cell>
          <cell r="K554">
            <v>5316.15</v>
          </cell>
        </row>
        <row r="555">
          <cell r="C555" t="str">
            <v>К270 В4-IV 20</v>
          </cell>
          <cell r="D555" t="str">
            <v>3,75х1505</v>
          </cell>
          <cell r="F555">
            <v>240</v>
          </cell>
          <cell r="G555">
            <v>4650</v>
          </cell>
          <cell r="K555">
            <v>5316.15</v>
          </cell>
        </row>
        <row r="556">
          <cell r="C556" t="str">
            <v>ст.10</v>
          </cell>
          <cell r="D556" t="str">
            <v>4,25х1195</v>
          </cell>
          <cell r="F556">
            <v>240</v>
          </cell>
          <cell r="G556">
            <v>4650</v>
          </cell>
          <cell r="K556">
            <v>5286.75</v>
          </cell>
        </row>
        <row r="557">
          <cell r="C557" t="str">
            <v>ст.10</v>
          </cell>
          <cell r="D557" t="str">
            <v>4,25х1505</v>
          </cell>
          <cell r="F557">
            <v>300</v>
          </cell>
          <cell r="G557">
            <v>4650</v>
          </cell>
          <cell r="K557">
            <v>5286.75</v>
          </cell>
        </row>
        <row r="558">
          <cell r="C558" t="str">
            <v>ст.20</v>
          </cell>
          <cell r="D558" t="str">
            <v>4,25х1505</v>
          </cell>
          <cell r="F558">
            <v>240</v>
          </cell>
          <cell r="G558">
            <v>4650</v>
          </cell>
          <cell r="K558">
            <v>5286.75</v>
          </cell>
        </row>
        <row r="559">
          <cell r="C559" t="str">
            <v>ст.20</v>
          </cell>
          <cell r="D559" t="str">
            <v>4,7х1420</v>
          </cell>
          <cell r="F559">
            <v>120</v>
          </cell>
          <cell r="G559">
            <v>4650</v>
          </cell>
          <cell r="K559">
            <v>5286.75</v>
          </cell>
        </row>
        <row r="560">
          <cell r="C560" t="str">
            <v>ст.10</v>
          </cell>
          <cell r="D560" t="str">
            <v>5,7х1375</v>
          </cell>
          <cell r="F560">
            <v>300</v>
          </cell>
          <cell r="G560">
            <v>4650</v>
          </cell>
          <cell r="K560">
            <v>5226.8999999999996</v>
          </cell>
        </row>
        <row r="562">
          <cell r="C562" t="str">
            <v>17Г1СА-У</v>
          </cell>
          <cell r="D562" t="str">
            <v>9х1250</v>
          </cell>
          <cell r="F562">
            <v>1116</v>
          </cell>
          <cell r="G562">
            <v>5650</v>
          </cell>
          <cell r="K562">
            <v>6215.0000000000009</v>
          </cell>
        </row>
        <row r="563">
          <cell r="C563" t="str">
            <v>17Г1СА-У</v>
          </cell>
          <cell r="D563" t="str">
            <v>10х1250</v>
          </cell>
          <cell r="F563">
            <v>868</v>
          </cell>
          <cell r="G563">
            <v>5650</v>
          </cell>
          <cell r="K563">
            <v>6215.0000000000009</v>
          </cell>
        </row>
        <row r="564">
          <cell r="C564" t="str">
            <v>17Г1СА-У</v>
          </cell>
          <cell r="D564" t="str">
            <v>11х1250</v>
          </cell>
          <cell r="F564">
            <v>1178</v>
          </cell>
          <cell r="G564">
            <v>5650</v>
          </cell>
          <cell r="K564">
            <v>6215.0000000000009</v>
          </cell>
        </row>
        <row r="565">
          <cell r="C565" t="str">
            <v>17Г1СУ</v>
          </cell>
          <cell r="D565" t="str">
            <v>12х1660</v>
          </cell>
          <cell r="F565">
            <v>2170</v>
          </cell>
          <cell r="G565">
            <v>5650</v>
          </cell>
          <cell r="K565">
            <v>6215.0000000000009</v>
          </cell>
        </row>
        <row r="566">
          <cell r="C566" t="str">
            <v>17Г1СА-У</v>
          </cell>
          <cell r="D566" t="str">
            <v>14х1660</v>
          </cell>
          <cell r="F566">
            <v>2542</v>
          </cell>
          <cell r="G566">
            <v>5650</v>
          </cell>
          <cell r="K566">
            <v>6215.0000000000009</v>
          </cell>
        </row>
        <row r="567">
          <cell r="C567" t="str">
            <v>17Г1СА-У</v>
          </cell>
          <cell r="D567" t="str">
            <v>14,3х1660</v>
          </cell>
          <cell r="F567">
            <v>4030</v>
          </cell>
          <cell r="G567">
            <v>5650</v>
          </cell>
          <cell r="K567">
            <v>6215.0000000000009</v>
          </cell>
        </row>
        <row r="568">
          <cell r="C568" t="str">
            <v>17Г1СА-У</v>
          </cell>
          <cell r="D568" t="str">
            <v>14,6х1660</v>
          </cell>
          <cell r="F568">
            <v>4278</v>
          </cell>
          <cell r="G568">
            <v>5650</v>
          </cell>
          <cell r="K568">
            <v>6215.0000000000009</v>
          </cell>
        </row>
        <row r="569">
          <cell r="C569" t="str">
            <v>17Г1СУ</v>
          </cell>
          <cell r="D569" t="str">
            <v>12,4х1660</v>
          </cell>
          <cell r="F569">
            <v>930</v>
          </cell>
          <cell r="G569">
            <v>5650</v>
          </cell>
          <cell r="K569">
            <v>6215.0000000000009</v>
          </cell>
        </row>
        <row r="570">
          <cell r="C570" t="str">
            <v>17Г1САУ</v>
          </cell>
          <cell r="D570" t="str">
            <v>8х1050</v>
          </cell>
          <cell r="F570">
            <v>3162</v>
          </cell>
          <cell r="G570">
            <v>5650</v>
          </cell>
          <cell r="K570">
            <v>6215.0000000000009</v>
          </cell>
        </row>
        <row r="571">
          <cell r="C571" t="str">
            <v>17Г1СУ</v>
          </cell>
          <cell r="D571" t="str">
            <v>12х1660</v>
          </cell>
          <cell r="F571">
            <v>3782</v>
          </cell>
          <cell r="G571">
            <v>5650</v>
          </cell>
          <cell r="K571">
            <v>6215.0000000000009</v>
          </cell>
        </row>
        <row r="572">
          <cell r="C572" t="str">
            <v>3сп5</v>
          </cell>
          <cell r="D572" t="str">
            <v>12х1660</v>
          </cell>
          <cell r="F572">
            <v>744</v>
          </cell>
          <cell r="G572">
            <v>4950</v>
          </cell>
          <cell r="K572">
            <v>5445</v>
          </cell>
        </row>
        <row r="573">
          <cell r="C573" t="str">
            <v>17Г1СУ</v>
          </cell>
          <cell r="D573" t="str">
            <v>10,5х1660</v>
          </cell>
          <cell r="F573">
            <v>992</v>
          </cell>
          <cell r="G573">
            <v>5650</v>
          </cell>
          <cell r="K573">
            <v>6215.0000000000009</v>
          </cell>
        </row>
        <row r="574">
          <cell r="C574" t="str">
            <v>ст.20</v>
          </cell>
          <cell r="D574" t="str">
            <v>8х1250</v>
          </cell>
          <cell r="F574">
            <v>248</v>
          </cell>
          <cell r="G574">
            <v>5300</v>
          </cell>
          <cell r="K574">
            <v>5830.0000000000009</v>
          </cell>
        </row>
        <row r="575">
          <cell r="C575" t="str">
            <v>ст.20</v>
          </cell>
          <cell r="D575" t="str">
            <v>9х1250</v>
          </cell>
          <cell r="F575">
            <v>310</v>
          </cell>
          <cell r="G575">
            <v>5300</v>
          </cell>
          <cell r="K575">
            <v>5830.0000000000009</v>
          </cell>
        </row>
        <row r="577">
          <cell r="C577" t="str">
            <v>10Г2ФБ</v>
          </cell>
          <cell r="D577" t="str">
            <v>18,7х2500х24000</v>
          </cell>
          <cell r="F577">
            <v>300</v>
          </cell>
          <cell r="G577">
            <v>8600</v>
          </cell>
          <cell r="K577">
            <v>8600</v>
          </cell>
        </row>
        <row r="579">
          <cell r="C579" t="str">
            <v>февраль</v>
          </cell>
        </row>
        <row r="580">
          <cell r="C580" t="str">
            <v>К270 В4-III 10 сп</v>
          </cell>
          <cell r="D580" t="str">
            <v>0,97х660</v>
          </cell>
          <cell r="F580">
            <v>60</v>
          </cell>
          <cell r="G580">
            <v>5937</v>
          </cell>
          <cell r="K580">
            <v>6233.85</v>
          </cell>
        </row>
        <row r="581">
          <cell r="C581" t="str">
            <v>К270 В4-III 10 сп</v>
          </cell>
          <cell r="D581" t="str">
            <v>1,16х660</v>
          </cell>
          <cell r="F581">
            <v>60</v>
          </cell>
          <cell r="G581">
            <v>5937</v>
          </cell>
          <cell r="K581">
            <v>6233.85</v>
          </cell>
        </row>
        <row r="582">
          <cell r="C582" t="str">
            <v>К270 В4-III 10 сп</v>
          </cell>
          <cell r="D582" t="str">
            <v>1,16х730</v>
          </cell>
          <cell r="F582">
            <v>60</v>
          </cell>
          <cell r="G582">
            <v>5937</v>
          </cell>
          <cell r="K582">
            <v>6233.85</v>
          </cell>
        </row>
        <row r="583">
          <cell r="C583" t="str">
            <v>К270 В4-III 10 сп</v>
          </cell>
          <cell r="D583" t="str">
            <v>1,45х1225</v>
          </cell>
          <cell r="F583">
            <v>60</v>
          </cell>
          <cell r="G583">
            <v>5937</v>
          </cell>
          <cell r="K583">
            <v>6233.85</v>
          </cell>
        </row>
        <row r="584">
          <cell r="C584" t="str">
            <v>К270 В4-III 10 сп</v>
          </cell>
          <cell r="D584" t="str">
            <v>1,45х650</v>
          </cell>
          <cell r="F584">
            <v>120</v>
          </cell>
          <cell r="G584">
            <v>5937</v>
          </cell>
          <cell r="K584">
            <v>6233.85</v>
          </cell>
        </row>
        <row r="585">
          <cell r="C585" t="str">
            <v>К270 В4-III 10 сп</v>
          </cell>
          <cell r="D585" t="str">
            <v>1,95х1200</v>
          </cell>
          <cell r="F585">
            <v>120</v>
          </cell>
          <cell r="G585">
            <v>5738</v>
          </cell>
          <cell r="K585">
            <v>6024.9</v>
          </cell>
        </row>
        <row r="586">
          <cell r="C586" t="str">
            <v>К270 В4-III 10 сп</v>
          </cell>
          <cell r="D586" t="str">
            <v>2,5х1265</v>
          </cell>
          <cell r="F586">
            <v>240</v>
          </cell>
          <cell r="G586">
            <v>5738</v>
          </cell>
          <cell r="K586">
            <v>6024.9</v>
          </cell>
        </row>
        <row r="587">
          <cell r="C587" t="str">
            <v>В4-IV 08Ю ВГ</v>
          </cell>
          <cell r="D587" t="str">
            <v>1,0х660</v>
          </cell>
          <cell r="F587">
            <v>120</v>
          </cell>
          <cell r="G587">
            <v>5975</v>
          </cell>
          <cell r="K587">
            <v>6273.75</v>
          </cell>
        </row>
        <row r="588">
          <cell r="C588" t="str">
            <v>В4-IV 08Ю ВГ</v>
          </cell>
          <cell r="D588" t="str">
            <v>1,5х1200</v>
          </cell>
          <cell r="F588">
            <v>120</v>
          </cell>
          <cell r="G588">
            <v>5975</v>
          </cell>
          <cell r="K588">
            <v>6273.75</v>
          </cell>
        </row>
        <row r="589">
          <cell r="C589" t="str">
            <v>09Г2С</v>
          </cell>
          <cell r="D589" t="str">
            <v>7.6х670</v>
          </cell>
          <cell r="F589">
            <v>480</v>
          </cell>
          <cell r="G589">
            <v>5625</v>
          </cell>
          <cell r="K589">
            <v>5906.25</v>
          </cell>
        </row>
        <row r="590">
          <cell r="C590" t="str">
            <v>ст.10</v>
          </cell>
          <cell r="D590" t="str">
            <v>7.6х670</v>
          </cell>
          <cell r="F590">
            <v>600</v>
          </cell>
          <cell r="G590">
            <v>4650</v>
          </cell>
          <cell r="K590">
            <v>5187</v>
          </cell>
        </row>
        <row r="591">
          <cell r="C591" t="str">
            <v>К270 В4-IV 3 сп</v>
          </cell>
          <cell r="D591" t="str">
            <v>1.95х1200</v>
          </cell>
          <cell r="F591">
            <v>240</v>
          </cell>
          <cell r="G591">
            <v>4650</v>
          </cell>
          <cell r="K591">
            <v>5047.3500000000004</v>
          </cell>
        </row>
        <row r="592">
          <cell r="C592" t="str">
            <v>К270 В4-IV 3 сп</v>
          </cell>
          <cell r="D592" t="str">
            <v>2,85х1030</v>
          </cell>
          <cell r="F592">
            <v>300</v>
          </cell>
          <cell r="G592">
            <v>4650</v>
          </cell>
          <cell r="K592">
            <v>5047.3500000000004</v>
          </cell>
        </row>
        <row r="593">
          <cell r="C593" t="str">
            <v>К270 В4-IV 3 сп</v>
          </cell>
          <cell r="D593" t="str">
            <v>2,85х1130</v>
          </cell>
          <cell r="F593">
            <v>300</v>
          </cell>
          <cell r="G593">
            <v>4650</v>
          </cell>
          <cell r="K593">
            <v>5047.3500000000004</v>
          </cell>
        </row>
        <row r="594">
          <cell r="C594" t="str">
            <v>К270 В4-IV 3 сп</v>
          </cell>
          <cell r="D594" t="str">
            <v>2,85х1200</v>
          </cell>
          <cell r="F594">
            <v>660</v>
          </cell>
          <cell r="G594">
            <v>4650</v>
          </cell>
          <cell r="K594">
            <v>5047.3500000000004</v>
          </cell>
        </row>
        <row r="595">
          <cell r="C595" t="str">
            <v>К270 В4-IV 3 сп</v>
          </cell>
          <cell r="D595" t="str">
            <v>3,3х1025</v>
          </cell>
          <cell r="F595">
            <v>360</v>
          </cell>
          <cell r="G595">
            <v>4650</v>
          </cell>
          <cell r="K595">
            <v>5047.3500000000004</v>
          </cell>
        </row>
        <row r="596">
          <cell r="C596" t="str">
            <v>К270 В4-IV 10 сп</v>
          </cell>
          <cell r="D596" t="str">
            <v>2,85х1030</v>
          </cell>
          <cell r="F596">
            <v>120</v>
          </cell>
          <cell r="G596">
            <v>4650</v>
          </cell>
          <cell r="K596">
            <v>5316.15</v>
          </cell>
        </row>
        <row r="597">
          <cell r="C597" t="str">
            <v>К270 В4-IV 10 сп</v>
          </cell>
          <cell r="D597" t="str">
            <v>3,3х1025</v>
          </cell>
          <cell r="F597">
            <v>540</v>
          </cell>
          <cell r="G597">
            <v>4650</v>
          </cell>
          <cell r="K597">
            <v>5316.15</v>
          </cell>
        </row>
        <row r="598">
          <cell r="C598" t="str">
            <v>К270 В4-IV 10 сп</v>
          </cell>
          <cell r="D598" t="str">
            <v>3,3х1120</v>
          </cell>
          <cell r="F598">
            <v>240</v>
          </cell>
          <cell r="G598">
            <v>4650</v>
          </cell>
          <cell r="K598">
            <v>5316.15</v>
          </cell>
        </row>
        <row r="599">
          <cell r="C599" t="str">
            <v>К270 В4-IV 10 сп</v>
          </cell>
          <cell r="D599" t="str">
            <v>3,3х1185</v>
          </cell>
          <cell r="F599">
            <v>120</v>
          </cell>
          <cell r="G599">
            <v>4650</v>
          </cell>
          <cell r="K599">
            <v>5316.15</v>
          </cell>
        </row>
        <row r="600">
          <cell r="C600" t="str">
            <v>К270 В4-IV 10 сп</v>
          </cell>
          <cell r="D600" t="str">
            <v>3,75х1025</v>
          </cell>
          <cell r="F600">
            <v>300</v>
          </cell>
          <cell r="G600">
            <v>4650</v>
          </cell>
          <cell r="K600">
            <v>5316.15</v>
          </cell>
        </row>
        <row r="601">
          <cell r="C601" t="str">
            <v>К270 В4-IV 10 сп</v>
          </cell>
          <cell r="D601" t="str">
            <v>3,75х1120</v>
          </cell>
          <cell r="F601">
            <v>120</v>
          </cell>
          <cell r="G601">
            <v>4650</v>
          </cell>
          <cell r="K601">
            <v>5316.15</v>
          </cell>
        </row>
        <row r="602">
          <cell r="C602" t="str">
            <v>К270 В4-IV 10 сп</v>
          </cell>
          <cell r="D602" t="str">
            <v>3,75х1185</v>
          </cell>
          <cell r="F602">
            <v>60</v>
          </cell>
          <cell r="G602">
            <v>4650</v>
          </cell>
          <cell r="K602">
            <v>5316.15</v>
          </cell>
        </row>
        <row r="603">
          <cell r="C603" t="str">
            <v>К270 В4-IV 10 сп</v>
          </cell>
          <cell r="D603" t="str">
            <v>3,75х1380</v>
          </cell>
          <cell r="F603">
            <v>180</v>
          </cell>
          <cell r="G603">
            <v>4650</v>
          </cell>
          <cell r="K603">
            <v>5316.15</v>
          </cell>
        </row>
        <row r="604">
          <cell r="C604" t="str">
            <v xml:space="preserve">К270 В4-IV 10 </v>
          </cell>
          <cell r="D604" t="str">
            <v>3,75х1505</v>
          </cell>
          <cell r="F604">
            <v>240</v>
          </cell>
          <cell r="G604">
            <v>4650</v>
          </cell>
          <cell r="K604">
            <v>5316.15</v>
          </cell>
        </row>
        <row r="605">
          <cell r="C605" t="str">
            <v>ст.10</v>
          </cell>
          <cell r="D605" t="str">
            <v>4,25х1420</v>
          </cell>
          <cell r="F605">
            <v>300</v>
          </cell>
          <cell r="G605">
            <v>4650</v>
          </cell>
          <cell r="K605">
            <v>5286.75</v>
          </cell>
        </row>
        <row r="606">
          <cell r="C606" t="str">
            <v>ст.10</v>
          </cell>
          <cell r="D606" t="str">
            <v>4,25х1505</v>
          </cell>
          <cell r="F606">
            <v>300</v>
          </cell>
          <cell r="G606">
            <v>4650</v>
          </cell>
          <cell r="K606">
            <v>5286.75</v>
          </cell>
        </row>
        <row r="607">
          <cell r="C607" t="str">
            <v>ст.10</v>
          </cell>
          <cell r="D607" t="str">
            <v>4,7х1380</v>
          </cell>
          <cell r="F607">
            <v>300</v>
          </cell>
          <cell r="G607">
            <v>4650</v>
          </cell>
          <cell r="K607">
            <v>5286.75</v>
          </cell>
        </row>
        <row r="608">
          <cell r="C608" t="str">
            <v>ст.20</v>
          </cell>
          <cell r="D608" t="str">
            <v>4,7х1420</v>
          </cell>
          <cell r="F608">
            <v>300</v>
          </cell>
          <cell r="G608">
            <v>4650</v>
          </cell>
          <cell r="K608">
            <v>5286.75</v>
          </cell>
        </row>
        <row r="609">
          <cell r="C609" t="str">
            <v>ст.10</v>
          </cell>
          <cell r="D609" t="str">
            <v>5,7х1375</v>
          </cell>
          <cell r="F609">
            <v>600</v>
          </cell>
          <cell r="G609">
            <v>4650</v>
          </cell>
          <cell r="K609">
            <v>5226.8999999999996</v>
          </cell>
        </row>
        <row r="610">
          <cell r="C610" t="str">
            <v>ст.20</v>
          </cell>
          <cell r="D610" t="str">
            <v>5,7х1375</v>
          </cell>
          <cell r="F610">
            <v>600</v>
          </cell>
          <cell r="G610">
            <v>4650</v>
          </cell>
          <cell r="K610">
            <v>5226.8999999999996</v>
          </cell>
        </row>
        <row r="611">
          <cell r="C611" t="str">
            <v>ст.10</v>
          </cell>
          <cell r="D611" t="str">
            <v>6,7х1370</v>
          </cell>
          <cell r="F611">
            <v>1200</v>
          </cell>
          <cell r="G611">
            <v>4650</v>
          </cell>
          <cell r="K611">
            <v>5226.8999999999996</v>
          </cell>
        </row>
        <row r="612">
          <cell r="C612" t="str">
            <v>ст.20</v>
          </cell>
          <cell r="D612" t="str">
            <v>6,7х1370</v>
          </cell>
          <cell r="F612">
            <v>300</v>
          </cell>
          <cell r="G612">
            <v>4650</v>
          </cell>
          <cell r="K612">
            <v>5226.8999999999996</v>
          </cell>
        </row>
        <row r="613">
          <cell r="C613" t="str">
            <v>22ГЮ</v>
          </cell>
          <cell r="D613" t="str">
            <v>6,5х1400</v>
          </cell>
          <cell r="F613">
            <v>240</v>
          </cell>
          <cell r="G613">
            <v>6200</v>
          </cell>
          <cell r="K613">
            <v>6510</v>
          </cell>
        </row>
        <row r="615">
          <cell r="C615" t="str">
            <v>10Г2ФБ</v>
          </cell>
          <cell r="D615" t="str">
            <v>15,7х1660</v>
          </cell>
          <cell r="F615">
            <v>1736</v>
          </cell>
          <cell r="G615">
            <v>6300</v>
          </cell>
          <cell r="K615">
            <v>6930.0000000000009</v>
          </cell>
        </row>
        <row r="616">
          <cell r="C616" t="str">
            <v>17Г1СУ</v>
          </cell>
          <cell r="D616" t="str">
            <v>12х1630</v>
          </cell>
          <cell r="F616">
            <v>868</v>
          </cell>
          <cell r="G616">
            <v>5650</v>
          </cell>
          <cell r="K616">
            <v>6215.0000000000009</v>
          </cell>
        </row>
        <row r="617">
          <cell r="C617" t="str">
            <v>10Г2ФБ</v>
          </cell>
          <cell r="D617" t="str">
            <v>14х1660</v>
          </cell>
          <cell r="F617">
            <v>30</v>
          </cell>
          <cell r="G617">
            <v>6300</v>
          </cell>
          <cell r="K617">
            <v>6930.0000000000009</v>
          </cell>
        </row>
        <row r="618">
          <cell r="C618" t="str">
            <v>17Г1СУ</v>
          </cell>
          <cell r="D618" t="str">
            <v>12х1630</v>
          </cell>
          <cell r="F618">
            <v>2170</v>
          </cell>
          <cell r="G618">
            <v>5650</v>
          </cell>
          <cell r="K618">
            <v>6215.0000000000009</v>
          </cell>
        </row>
        <row r="619">
          <cell r="C619" t="str">
            <v>17Г1САУ</v>
          </cell>
          <cell r="D619" t="str">
            <v>12х1630</v>
          </cell>
          <cell r="F619">
            <v>1302</v>
          </cell>
          <cell r="G619">
            <v>5650</v>
          </cell>
          <cell r="K619">
            <v>6215.0000000000009</v>
          </cell>
        </row>
        <row r="620">
          <cell r="C620" t="str">
            <v>17Г1САУ</v>
          </cell>
          <cell r="D620" t="str">
            <v>8х1050</v>
          </cell>
          <cell r="F620">
            <v>1240</v>
          </cell>
          <cell r="G620">
            <v>5650</v>
          </cell>
          <cell r="K620">
            <v>6215.0000000000009</v>
          </cell>
        </row>
        <row r="621">
          <cell r="C621" t="str">
            <v>17Г1САУ</v>
          </cell>
          <cell r="D621" t="str">
            <v>8х1250</v>
          </cell>
          <cell r="F621">
            <v>2232</v>
          </cell>
          <cell r="G621">
            <v>5650</v>
          </cell>
          <cell r="K621">
            <v>6215.0000000000009</v>
          </cell>
        </row>
        <row r="622">
          <cell r="C622" t="str">
            <v>17Г1САУ</v>
          </cell>
          <cell r="D622" t="str">
            <v>9х1250</v>
          </cell>
          <cell r="F622">
            <v>1240</v>
          </cell>
          <cell r="G622">
            <v>5650</v>
          </cell>
          <cell r="K622">
            <v>6215.0000000000009</v>
          </cell>
        </row>
        <row r="623">
          <cell r="C623" t="str">
            <v>17Г1САУ</v>
          </cell>
          <cell r="D623" t="str">
            <v>10х1250</v>
          </cell>
          <cell r="F623">
            <v>1364</v>
          </cell>
          <cell r="G623">
            <v>5650</v>
          </cell>
          <cell r="K623">
            <v>6215.0000000000009</v>
          </cell>
        </row>
        <row r="624">
          <cell r="C624" t="str">
            <v>17Г1САУ</v>
          </cell>
          <cell r="D624" t="str">
            <v>14х1630</v>
          </cell>
          <cell r="F624">
            <v>1984</v>
          </cell>
          <cell r="G624">
            <v>5650</v>
          </cell>
          <cell r="K624">
            <v>6215.0000000000009</v>
          </cell>
        </row>
        <row r="625">
          <cell r="C625" t="str">
            <v>17Г1САУ</v>
          </cell>
          <cell r="D625" t="str">
            <v>14,3х1630</v>
          </cell>
          <cell r="F625">
            <v>1364</v>
          </cell>
          <cell r="G625">
            <v>5650</v>
          </cell>
          <cell r="K625">
            <v>6215.0000000000009</v>
          </cell>
        </row>
        <row r="626">
          <cell r="C626" t="str">
            <v>ст.20</v>
          </cell>
          <cell r="D626" t="str">
            <v>8х1250</v>
          </cell>
          <cell r="F626">
            <v>558</v>
          </cell>
          <cell r="G626">
            <v>5300</v>
          </cell>
          <cell r="K626">
            <v>5830.0000000000009</v>
          </cell>
        </row>
        <row r="627">
          <cell r="C627" t="str">
            <v>17Г1С</v>
          </cell>
          <cell r="D627" t="str">
            <v>8х1250</v>
          </cell>
          <cell r="F627">
            <v>372</v>
          </cell>
          <cell r="G627">
            <v>5650</v>
          </cell>
          <cell r="K627">
            <v>6215.0000000000009</v>
          </cell>
        </row>
        <row r="628">
          <cell r="C628" t="str">
            <v>17Г1СУ</v>
          </cell>
          <cell r="D628" t="str">
            <v>15,7х1630</v>
          </cell>
          <cell r="F628">
            <v>1984</v>
          </cell>
          <cell r="G628">
            <v>5650</v>
          </cell>
          <cell r="K628">
            <v>6215.0000000000009</v>
          </cell>
        </row>
        <row r="629">
          <cell r="C629" t="str">
            <v>17Г1САУ</v>
          </cell>
          <cell r="D629" t="str">
            <v>12,4х1630</v>
          </cell>
          <cell r="F629">
            <v>496</v>
          </cell>
          <cell r="G629">
            <v>5650</v>
          </cell>
          <cell r="K629">
            <v>6215.0000000000009</v>
          </cell>
        </row>
        <row r="631">
          <cell r="C631" t="str">
            <v>март</v>
          </cell>
        </row>
        <row r="632">
          <cell r="C632" t="str">
            <v>К270 В4-III 10 сп</v>
          </cell>
          <cell r="D632" t="str">
            <v>0,97х660</v>
          </cell>
          <cell r="F632">
            <v>120</v>
          </cell>
          <cell r="G632">
            <v>5937</v>
          </cell>
          <cell r="K632">
            <v>6233.85</v>
          </cell>
        </row>
        <row r="633">
          <cell r="C633" t="str">
            <v>К270 В4-III 10 сп</v>
          </cell>
          <cell r="D633" t="str">
            <v>1,16х730</v>
          </cell>
          <cell r="F633">
            <v>60</v>
          </cell>
          <cell r="G633">
            <v>5937</v>
          </cell>
          <cell r="K633">
            <v>6233.85</v>
          </cell>
        </row>
        <row r="634">
          <cell r="C634" t="str">
            <v>К270 В4-III 10 сп</v>
          </cell>
          <cell r="D634" t="str">
            <v>1,45х650</v>
          </cell>
          <cell r="F634">
            <v>60</v>
          </cell>
          <cell r="G634">
            <v>5937</v>
          </cell>
          <cell r="K634">
            <v>6233.85</v>
          </cell>
        </row>
        <row r="635">
          <cell r="C635" t="str">
            <v>К270 В4-III 10 сп</v>
          </cell>
          <cell r="D635" t="str">
            <v>1,45х1225</v>
          </cell>
          <cell r="F635">
            <v>180</v>
          </cell>
          <cell r="G635">
            <v>5937</v>
          </cell>
          <cell r="K635">
            <v>6233.85</v>
          </cell>
        </row>
        <row r="636">
          <cell r="C636" t="str">
            <v>К270 В4-III 10 сп</v>
          </cell>
          <cell r="D636" t="str">
            <v>1,45х1255</v>
          </cell>
          <cell r="F636">
            <v>60</v>
          </cell>
          <cell r="G636">
            <v>5937</v>
          </cell>
          <cell r="K636">
            <v>6233.85</v>
          </cell>
        </row>
        <row r="637">
          <cell r="C637" t="str">
            <v>К270 В4-III 10 сп</v>
          </cell>
          <cell r="D637" t="str">
            <v>1,95х1200</v>
          </cell>
          <cell r="F637">
            <v>180</v>
          </cell>
          <cell r="G637">
            <v>5738</v>
          </cell>
          <cell r="K637">
            <v>6024.9</v>
          </cell>
        </row>
        <row r="638">
          <cell r="C638" t="str">
            <v>В4-IV 08Ю ВГ</v>
          </cell>
          <cell r="D638" t="str">
            <v>1,0х660</v>
          </cell>
          <cell r="F638">
            <v>60</v>
          </cell>
          <cell r="G638">
            <v>5975</v>
          </cell>
          <cell r="K638">
            <v>6273.75</v>
          </cell>
        </row>
        <row r="639">
          <cell r="C639" t="str">
            <v>В4-IV 08Ю ВГ</v>
          </cell>
          <cell r="D639" t="str">
            <v>1,5х1200</v>
          </cell>
          <cell r="F639">
            <v>120</v>
          </cell>
          <cell r="G639">
            <v>5975</v>
          </cell>
          <cell r="K639">
            <v>6273.75</v>
          </cell>
        </row>
        <row r="640">
          <cell r="C640" t="str">
            <v>К270 В4-IV 3 сп</v>
          </cell>
          <cell r="D640" t="str">
            <v>2,85х1030</v>
          </cell>
          <cell r="F640">
            <v>180</v>
          </cell>
          <cell r="G640">
            <v>4650</v>
          </cell>
          <cell r="K640">
            <v>5047.3500000000004</v>
          </cell>
        </row>
        <row r="641">
          <cell r="C641" t="str">
            <v>К270 В4-IV 3 сп</v>
          </cell>
          <cell r="D641" t="str">
            <v>2,85х1130</v>
          </cell>
          <cell r="F641">
            <v>720</v>
          </cell>
          <cell r="G641">
            <v>4650</v>
          </cell>
          <cell r="K641">
            <v>5047.3500000000004</v>
          </cell>
        </row>
        <row r="642">
          <cell r="C642" t="str">
            <v>К270 В4-IV 3 сп</v>
          </cell>
          <cell r="D642" t="str">
            <v>2,85х1200</v>
          </cell>
          <cell r="F642">
            <v>900</v>
          </cell>
          <cell r="G642">
            <v>4650</v>
          </cell>
          <cell r="K642">
            <v>5047.3500000000004</v>
          </cell>
        </row>
        <row r="643">
          <cell r="C643" t="str">
            <v>К270 В4-IV 3 сп</v>
          </cell>
          <cell r="D643" t="str">
            <v>3,3х1025</v>
          </cell>
          <cell r="F643">
            <v>420</v>
          </cell>
          <cell r="G643">
            <v>4650</v>
          </cell>
          <cell r="K643">
            <v>5047.3500000000004</v>
          </cell>
        </row>
        <row r="644">
          <cell r="C644" t="str">
            <v>К270 В4-IV 3 сп</v>
          </cell>
          <cell r="D644" t="str">
            <v>3,3х1120</v>
          </cell>
          <cell r="F644">
            <v>300</v>
          </cell>
          <cell r="G644">
            <v>4650</v>
          </cell>
          <cell r="K644">
            <v>5047.3500000000004</v>
          </cell>
        </row>
        <row r="645">
          <cell r="C645" t="str">
            <v>К270 В4-IV 3 сп</v>
          </cell>
          <cell r="D645" t="str">
            <v>3,3х1185</v>
          </cell>
          <cell r="F645">
            <v>180</v>
          </cell>
          <cell r="G645">
            <v>4650</v>
          </cell>
          <cell r="K645">
            <v>5047.3500000000004</v>
          </cell>
        </row>
        <row r="646">
          <cell r="C646" t="str">
            <v>К270 В4-IV 10 сп</v>
          </cell>
          <cell r="D646" t="str">
            <v>2,85х1030</v>
          </cell>
          <cell r="F646">
            <v>180</v>
          </cell>
          <cell r="G646">
            <v>4650</v>
          </cell>
          <cell r="K646">
            <v>5316.15</v>
          </cell>
        </row>
        <row r="647">
          <cell r="C647" t="str">
            <v>К270 В4-IV 10 сп</v>
          </cell>
          <cell r="D647" t="str">
            <v>2,85х1130</v>
          </cell>
          <cell r="F647">
            <v>180</v>
          </cell>
          <cell r="G647">
            <v>4650</v>
          </cell>
          <cell r="K647">
            <v>5316.15</v>
          </cell>
        </row>
        <row r="648">
          <cell r="C648" t="str">
            <v>К270 В4-IV 10 сп</v>
          </cell>
          <cell r="D648" t="str">
            <v>2,85х1200</v>
          </cell>
          <cell r="F648">
            <v>240</v>
          </cell>
          <cell r="G648">
            <v>4650</v>
          </cell>
          <cell r="K648">
            <v>5316.15</v>
          </cell>
        </row>
        <row r="649">
          <cell r="C649" t="str">
            <v>К270 В4-IV 10 сп</v>
          </cell>
          <cell r="D649" t="str">
            <v>3,3х1025</v>
          </cell>
          <cell r="F649">
            <v>600</v>
          </cell>
          <cell r="G649">
            <v>4650</v>
          </cell>
          <cell r="K649">
            <v>5316.15</v>
          </cell>
        </row>
        <row r="650">
          <cell r="C650" t="str">
            <v>К270 В4-IV 10 сп</v>
          </cell>
          <cell r="D650" t="str">
            <v>3,3х1185</v>
          </cell>
          <cell r="F650">
            <v>240</v>
          </cell>
          <cell r="G650">
            <v>4650</v>
          </cell>
          <cell r="K650">
            <v>5316.15</v>
          </cell>
        </row>
        <row r="651">
          <cell r="C651" t="str">
            <v>К270 В4-IV 10 сп</v>
          </cell>
          <cell r="D651" t="str">
            <v>3,3х1120</v>
          </cell>
          <cell r="F651">
            <v>300</v>
          </cell>
          <cell r="G651">
            <v>4650</v>
          </cell>
          <cell r="K651">
            <v>5316.15</v>
          </cell>
        </row>
        <row r="652">
          <cell r="C652" t="str">
            <v>К270 В4-IV 10 сп</v>
          </cell>
          <cell r="D652" t="str">
            <v>3,75х1025</v>
          </cell>
          <cell r="F652">
            <v>420</v>
          </cell>
          <cell r="G652">
            <v>4650</v>
          </cell>
          <cell r="K652">
            <v>5316.15</v>
          </cell>
        </row>
        <row r="653">
          <cell r="C653" t="str">
            <v>К270 В4-IV 10 сп</v>
          </cell>
          <cell r="D653" t="str">
            <v>3,75х1120</v>
          </cell>
          <cell r="F653">
            <v>240</v>
          </cell>
          <cell r="G653">
            <v>4650</v>
          </cell>
          <cell r="K653">
            <v>5316.15</v>
          </cell>
        </row>
        <row r="654">
          <cell r="C654" t="str">
            <v>К270 В4-IV 10 сп</v>
          </cell>
          <cell r="D654" t="str">
            <v>3,75х1185</v>
          </cell>
          <cell r="F654">
            <v>180</v>
          </cell>
          <cell r="G654">
            <v>4650</v>
          </cell>
          <cell r="K654">
            <v>5316.15</v>
          </cell>
        </row>
        <row r="655">
          <cell r="C655" t="str">
            <v>К270 В4-IV 10 сп</v>
          </cell>
          <cell r="D655" t="str">
            <v>3,75х1505</v>
          </cell>
          <cell r="F655">
            <v>240</v>
          </cell>
          <cell r="G655">
            <v>4650</v>
          </cell>
          <cell r="K655">
            <v>5316.15</v>
          </cell>
        </row>
        <row r="656">
          <cell r="C656" t="str">
            <v>ст.10</v>
          </cell>
          <cell r="D656" t="str">
            <v>4,25х1010</v>
          </cell>
          <cell r="F656">
            <v>120</v>
          </cell>
          <cell r="G656">
            <v>4650</v>
          </cell>
          <cell r="K656">
            <v>5286.75</v>
          </cell>
        </row>
        <row r="657">
          <cell r="C657" t="str">
            <v>ст.10</v>
          </cell>
          <cell r="D657" t="str">
            <v>4,25х1420</v>
          </cell>
          <cell r="F657">
            <v>1500</v>
          </cell>
          <cell r="G657">
            <v>4650</v>
          </cell>
          <cell r="K657">
            <v>5286.75</v>
          </cell>
        </row>
        <row r="658">
          <cell r="C658" t="str">
            <v>ст.10</v>
          </cell>
          <cell r="D658" t="str">
            <v>4,25х1505</v>
          </cell>
          <cell r="F658">
            <v>600</v>
          </cell>
          <cell r="G658">
            <v>4650</v>
          </cell>
          <cell r="K658">
            <v>5286.75</v>
          </cell>
        </row>
        <row r="659">
          <cell r="C659" t="str">
            <v>ст.20</v>
          </cell>
          <cell r="D659" t="str">
            <v>4,25х1505</v>
          </cell>
          <cell r="F659">
            <v>300</v>
          </cell>
          <cell r="G659">
            <v>4650</v>
          </cell>
          <cell r="K659">
            <v>5286.75</v>
          </cell>
        </row>
        <row r="660">
          <cell r="C660" t="str">
            <v>ст.10</v>
          </cell>
          <cell r="D660" t="str">
            <v>4,7х1490</v>
          </cell>
          <cell r="F660">
            <v>1500</v>
          </cell>
          <cell r="G660">
            <v>4650</v>
          </cell>
          <cell r="K660">
            <v>5286.75</v>
          </cell>
        </row>
        <row r="661">
          <cell r="C661" t="str">
            <v>ст.20</v>
          </cell>
          <cell r="D661" t="str">
            <v>4,7х1490</v>
          </cell>
          <cell r="F661">
            <v>600</v>
          </cell>
          <cell r="G661">
            <v>4650</v>
          </cell>
          <cell r="K661">
            <v>5286.75</v>
          </cell>
        </row>
        <row r="662">
          <cell r="C662" t="str">
            <v>ст.10</v>
          </cell>
          <cell r="D662" t="str">
            <v>5,7х1060</v>
          </cell>
          <cell r="F662">
            <v>300</v>
          </cell>
          <cell r="G662">
            <v>4650</v>
          </cell>
          <cell r="K662">
            <v>5226.8999999999996</v>
          </cell>
        </row>
        <row r="663">
          <cell r="C663" t="str">
            <v>ст.10</v>
          </cell>
          <cell r="D663" t="str">
            <v>5,7х1375</v>
          </cell>
          <cell r="F663">
            <v>1200</v>
          </cell>
          <cell r="G663">
            <v>4650</v>
          </cell>
          <cell r="K663">
            <v>5226.8999999999996</v>
          </cell>
        </row>
        <row r="664">
          <cell r="C664" t="str">
            <v>ст.20</v>
          </cell>
          <cell r="D664" t="str">
            <v>5,7х1375</v>
          </cell>
          <cell r="F664">
            <v>600</v>
          </cell>
          <cell r="G664">
            <v>4650</v>
          </cell>
          <cell r="K664">
            <v>5226.8999999999996</v>
          </cell>
        </row>
        <row r="665">
          <cell r="C665" t="str">
            <v>ст.20</v>
          </cell>
          <cell r="D665" t="str">
            <v>5,7х1485</v>
          </cell>
          <cell r="F665">
            <v>300</v>
          </cell>
          <cell r="G665">
            <v>4650</v>
          </cell>
          <cell r="K665">
            <v>5226.8999999999996</v>
          </cell>
        </row>
        <row r="666">
          <cell r="C666" t="str">
            <v>ст.20</v>
          </cell>
          <cell r="D666" t="str">
            <v>7,6х482</v>
          </cell>
          <cell r="F666">
            <v>300</v>
          </cell>
          <cell r="G666">
            <v>4650</v>
          </cell>
          <cell r="K666">
            <v>5187</v>
          </cell>
        </row>
        <row r="667">
          <cell r="C667" t="str">
            <v>09Г2С</v>
          </cell>
          <cell r="D667" t="str">
            <v>7.6х670</v>
          </cell>
          <cell r="F667">
            <v>120</v>
          </cell>
          <cell r="G667">
            <v>5625</v>
          </cell>
          <cell r="K667">
            <v>5906.25</v>
          </cell>
        </row>
        <row r="668">
          <cell r="C668" t="str">
            <v>ст.20</v>
          </cell>
          <cell r="D668" t="str">
            <v>4.7х1420</v>
          </cell>
          <cell r="F668">
            <v>300</v>
          </cell>
          <cell r="G668">
            <v>4650</v>
          </cell>
          <cell r="H668" t="str">
            <v>ТУ 14-1-3579-83</v>
          </cell>
          <cell r="K668">
            <v>5286.75</v>
          </cell>
        </row>
        <row r="669">
          <cell r="C669" t="str">
            <v>17Г1САУ</v>
          </cell>
        </row>
        <row r="670">
          <cell r="C670" t="str">
            <v>17Г1САУ</v>
          </cell>
          <cell r="D670" t="str">
            <v>8х1250</v>
          </cell>
          <cell r="F670">
            <v>1612</v>
          </cell>
          <cell r="G670">
            <v>5650</v>
          </cell>
          <cell r="H670" t="str">
            <v>ТУ 14-1-5407-2000</v>
          </cell>
          <cell r="K670">
            <v>6215.0000000000009</v>
          </cell>
          <cell r="AB670" t="str">
            <v>720х8</v>
          </cell>
        </row>
        <row r="671">
          <cell r="C671" t="str">
            <v>17Г1САУ</v>
          </cell>
          <cell r="D671" t="str">
            <v>9х1250</v>
          </cell>
          <cell r="F671">
            <v>868</v>
          </cell>
          <cell r="G671">
            <v>5650</v>
          </cell>
          <cell r="K671">
            <v>6215.0000000000009</v>
          </cell>
          <cell r="AB671" t="str">
            <v>720х9</v>
          </cell>
        </row>
        <row r="672">
          <cell r="C672" t="str">
            <v>17Г1САУ</v>
          </cell>
          <cell r="D672" t="str">
            <v>10х1250</v>
          </cell>
          <cell r="F672">
            <v>1364</v>
          </cell>
          <cell r="G672">
            <v>5650</v>
          </cell>
          <cell r="K672">
            <v>6215.0000000000009</v>
          </cell>
          <cell r="AB672" t="str">
            <v>720х10</v>
          </cell>
        </row>
        <row r="673">
          <cell r="C673" t="str">
            <v>17Г1САУ</v>
          </cell>
          <cell r="D673" t="str">
            <v>14х1630</v>
          </cell>
          <cell r="F673">
            <v>4588</v>
          </cell>
          <cell r="G673">
            <v>5650</v>
          </cell>
          <cell r="K673">
            <v>6215.0000000000009</v>
          </cell>
          <cell r="AB673" t="str">
            <v>1020х14</v>
          </cell>
        </row>
        <row r="674">
          <cell r="C674" t="str">
            <v>17Г1СУ</v>
          </cell>
          <cell r="D674" t="str">
            <v>14,6х1630</v>
          </cell>
          <cell r="F674">
            <v>2046</v>
          </cell>
          <cell r="G674">
            <v>5650</v>
          </cell>
          <cell r="K674">
            <v>6215.0000000000009</v>
          </cell>
          <cell r="AB674" t="str">
            <v>1220х14,6</v>
          </cell>
        </row>
        <row r="675">
          <cell r="C675" t="str">
            <v>17Г1СУ</v>
          </cell>
          <cell r="D675" t="str">
            <v>10,5х1630</v>
          </cell>
          <cell r="F675">
            <v>4154</v>
          </cell>
          <cell r="G675">
            <v>5650</v>
          </cell>
          <cell r="K675">
            <v>6215.0000000000009</v>
          </cell>
        </row>
        <row r="676">
          <cell r="C676" t="str">
            <v>17Г1СУ</v>
          </cell>
          <cell r="D676" t="str">
            <v>12х1630</v>
          </cell>
          <cell r="F676">
            <v>7440</v>
          </cell>
          <cell r="G676">
            <v>5650</v>
          </cell>
          <cell r="K676">
            <v>6215.0000000000009</v>
          </cell>
        </row>
        <row r="677">
          <cell r="C677" t="str">
            <v>ст.20</v>
          </cell>
        </row>
        <row r="678">
          <cell r="C678" t="str">
            <v>апрель</v>
          </cell>
        </row>
        <row r="679">
          <cell r="C679" t="str">
            <v>К270 В4-III 10 сп</v>
          </cell>
          <cell r="D679" t="str">
            <v>0,97 х 735</v>
          </cell>
          <cell r="F679">
            <v>120</v>
          </cell>
          <cell r="G679">
            <v>5937</v>
          </cell>
          <cell r="H679" t="str">
            <v>В-ПН-НО-ГОСТ 19904-90,         ГОСТ 16523-97</v>
          </cell>
          <cell r="K679">
            <v>6233.85</v>
          </cell>
          <cell r="AB679" t="str">
            <v>16-18х1.0</v>
          </cell>
        </row>
        <row r="680">
          <cell r="C680" t="str">
            <v>К270 В4-III 10 сп</v>
          </cell>
          <cell r="D680" t="str">
            <v>0,97 х 640</v>
          </cell>
          <cell r="F680">
            <v>60</v>
          </cell>
          <cell r="G680">
            <v>5937</v>
          </cell>
          <cell r="K680">
            <v>6233.85</v>
          </cell>
          <cell r="AB680" t="str">
            <v>16-18х1.0</v>
          </cell>
        </row>
        <row r="681">
          <cell r="C681" t="str">
            <v>К270 В4-III 10 сп</v>
          </cell>
          <cell r="D681" t="str">
            <v>0,97 х 600</v>
          </cell>
          <cell r="F681">
            <v>60</v>
          </cell>
          <cell r="G681">
            <v>5937</v>
          </cell>
          <cell r="K681">
            <v>6233.85</v>
          </cell>
          <cell r="AB681" t="str">
            <v>16-18х1.0</v>
          </cell>
        </row>
        <row r="682">
          <cell r="C682" t="str">
            <v>К270 В4-III 10 сп</v>
          </cell>
          <cell r="D682" t="str">
            <v>1,16 х 730</v>
          </cell>
          <cell r="F682">
            <v>60</v>
          </cell>
          <cell r="G682">
            <v>5937</v>
          </cell>
          <cell r="K682">
            <v>6233.85</v>
          </cell>
          <cell r="AB682" t="str">
            <v>16-57х1.2</v>
          </cell>
        </row>
        <row r="683">
          <cell r="C683" t="str">
            <v>К270 В4-III 10 сп</v>
          </cell>
          <cell r="D683" t="str">
            <v>1,45 х 650</v>
          </cell>
          <cell r="F683">
            <v>180</v>
          </cell>
          <cell r="G683">
            <v>5937</v>
          </cell>
          <cell r="K683">
            <v>6233.85</v>
          </cell>
          <cell r="AB683" t="str">
            <v>10-76х1.5</v>
          </cell>
        </row>
        <row r="684">
          <cell r="C684" t="str">
            <v>К270 В4-III 10 сп</v>
          </cell>
          <cell r="D684" t="str">
            <v>1,45 х1210</v>
          </cell>
          <cell r="F684">
            <v>120</v>
          </cell>
          <cell r="G684">
            <v>5937</v>
          </cell>
          <cell r="K684">
            <v>6233.85</v>
          </cell>
          <cell r="AB684" t="str">
            <v>10-76х1.5</v>
          </cell>
        </row>
        <row r="685">
          <cell r="C685" t="str">
            <v>К270 В4-III 10 сп</v>
          </cell>
          <cell r="D685" t="str">
            <v>1,45 х1255</v>
          </cell>
          <cell r="F685">
            <v>240</v>
          </cell>
          <cell r="G685">
            <v>5937</v>
          </cell>
          <cell r="K685">
            <v>6233.85</v>
          </cell>
          <cell r="AB685" t="str">
            <v>10-76х1.5</v>
          </cell>
        </row>
        <row r="686">
          <cell r="C686" t="str">
            <v>К270 В4-III 10 сп</v>
          </cell>
          <cell r="D686" t="str">
            <v>1,95 х1215</v>
          </cell>
          <cell r="F686">
            <v>60</v>
          </cell>
          <cell r="G686">
            <v>5738</v>
          </cell>
          <cell r="K686">
            <v>6024.9</v>
          </cell>
          <cell r="AB686" t="str">
            <v>18-76х2.0</v>
          </cell>
        </row>
        <row r="687">
          <cell r="C687" t="str">
            <v>К270 В4-III 10 сп</v>
          </cell>
          <cell r="D687" t="str">
            <v>2,0  х1200</v>
          </cell>
          <cell r="F687">
            <v>60</v>
          </cell>
          <cell r="G687">
            <v>5738</v>
          </cell>
          <cell r="K687">
            <v>6024.9</v>
          </cell>
          <cell r="AB687" t="str">
            <v>30-76х2.0</v>
          </cell>
        </row>
        <row r="688">
          <cell r="C688" t="str">
            <v>К270 В4-III 10 сп</v>
          </cell>
          <cell r="D688" t="str">
            <v>2,5  х1265</v>
          </cell>
          <cell r="F688">
            <v>300</v>
          </cell>
          <cell r="G688">
            <v>5738</v>
          </cell>
          <cell r="K688">
            <v>6024.9</v>
          </cell>
          <cell r="AB688" t="str">
            <v xml:space="preserve"> 28;51х2.5</v>
          </cell>
        </row>
        <row r="689">
          <cell r="C689" t="str">
            <v>К270 В4-III 08 кп</v>
          </cell>
          <cell r="D689" t="str">
            <v>2,0  х1210</v>
          </cell>
          <cell r="F689">
            <v>180</v>
          </cell>
          <cell r="G689">
            <v>5738</v>
          </cell>
          <cell r="K689">
            <v>6024.9</v>
          </cell>
          <cell r="AB689" t="str">
            <v>30-76х2.0</v>
          </cell>
        </row>
        <row r="691">
          <cell r="C691" t="str">
            <v>К270 В4-IV 3 сп</v>
          </cell>
          <cell r="D691" t="str">
            <v>2,85 х1030</v>
          </cell>
          <cell r="F691">
            <v>240</v>
          </cell>
          <cell r="G691">
            <v>4650</v>
          </cell>
          <cell r="H691" t="str">
            <v>В-ПН-НО-ГОСТ 19903-74,         ГОСТ 16523-97</v>
          </cell>
          <cell r="K691">
            <v>5047.3500000000004</v>
          </cell>
          <cell r="AB691" t="str">
            <v>ду15-20</v>
          </cell>
        </row>
        <row r="692">
          <cell r="C692" t="str">
            <v>К270 В4-IV 3 сп</v>
          </cell>
          <cell r="D692" t="str">
            <v>2,85 х1130</v>
          </cell>
          <cell r="F692">
            <v>720</v>
          </cell>
          <cell r="G692">
            <v>4650</v>
          </cell>
          <cell r="H692" t="str">
            <v>В-ПН-НО-ГОСТ 19903-74,         ГОСТ 16523-97</v>
          </cell>
          <cell r="K692">
            <v>5047.3500000000004</v>
          </cell>
          <cell r="AB692" t="str">
            <v>ду15-32</v>
          </cell>
        </row>
        <row r="693">
          <cell r="C693" t="str">
            <v>К270 В4-IV 3 сп</v>
          </cell>
          <cell r="D693" t="str">
            <v>2,85 х1200</v>
          </cell>
          <cell r="F693">
            <v>900</v>
          </cell>
          <cell r="G693">
            <v>4650</v>
          </cell>
          <cell r="H693" t="str">
            <v>В-ПН-НО-ГОСТ 19903-74,         ГОСТ 16523-97</v>
          </cell>
          <cell r="K693">
            <v>5047.3500000000004</v>
          </cell>
          <cell r="AB693" t="str">
            <v>ду15-32</v>
          </cell>
        </row>
        <row r="694">
          <cell r="C694" t="str">
            <v>К270 В4-IV 3 сп</v>
          </cell>
          <cell r="D694" t="str">
            <v>3,3  х1025</v>
          </cell>
          <cell r="F694">
            <v>420</v>
          </cell>
          <cell r="G694">
            <v>4650</v>
          </cell>
          <cell r="H694" t="str">
            <v>В-ПН-НО-ГОСТ 19903-74,         ГОСТ 16523-97</v>
          </cell>
          <cell r="K694">
            <v>5047.3500000000004</v>
          </cell>
          <cell r="AB694" t="str">
            <v>ду32-100</v>
          </cell>
        </row>
        <row r="695">
          <cell r="C695" t="str">
            <v>К270 В4-IV 3 сп</v>
          </cell>
          <cell r="D695" t="str">
            <v>3,3  х1120</v>
          </cell>
          <cell r="F695">
            <v>240</v>
          </cell>
          <cell r="G695">
            <v>4650</v>
          </cell>
          <cell r="H695" t="str">
            <v>В-ПН-НО-ГОСТ 19903-74,         ГОСТ 16523-97</v>
          </cell>
          <cell r="K695">
            <v>5047.3500000000004</v>
          </cell>
          <cell r="AB695" t="str">
            <v>ду32-100</v>
          </cell>
        </row>
        <row r="696">
          <cell r="C696" t="str">
            <v>К270 В4-IV 3 сп</v>
          </cell>
          <cell r="D696" t="str">
            <v>3,3  х1185</v>
          </cell>
          <cell r="F696">
            <v>180</v>
          </cell>
          <cell r="G696">
            <v>4650</v>
          </cell>
          <cell r="H696" t="str">
            <v>В-ПН-НО-ГОСТ 19903-74,         ГОСТ 16523-97</v>
          </cell>
          <cell r="K696">
            <v>5047.3500000000004</v>
          </cell>
          <cell r="AB696" t="str">
            <v>ду32-100</v>
          </cell>
        </row>
        <row r="697">
          <cell r="C697" t="str">
            <v>К270 В4-IV 10 сп</v>
          </cell>
          <cell r="D697" t="str">
            <v>2,85 х1030</v>
          </cell>
          <cell r="F697">
            <v>180</v>
          </cell>
          <cell r="G697">
            <v>4650</v>
          </cell>
          <cell r="H697" t="str">
            <v>В-ПН-НО-ГОСТ 19903-74,         ГОСТ 16523-97</v>
          </cell>
          <cell r="K697">
            <v>5316.15</v>
          </cell>
          <cell r="AB697" t="str">
            <v>ду15-20</v>
          </cell>
        </row>
        <row r="698">
          <cell r="C698" t="str">
            <v>К270 В4-IV 10 сп</v>
          </cell>
          <cell r="D698" t="str">
            <v>2,85 х1130</v>
          </cell>
          <cell r="F698">
            <v>180</v>
          </cell>
          <cell r="G698">
            <v>4650</v>
          </cell>
          <cell r="H698" t="str">
            <v>В-ПН-НО-ГОСТ 19903-74,         ГОСТ 16523-97</v>
          </cell>
          <cell r="K698">
            <v>5316.15</v>
          </cell>
          <cell r="AB698" t="str">
            <v>ду15-32</v>
          </cell>
        </row>
        <row r="699">
          <cell r="C699" t="str">
            <v>К270 В4-IV 10 сп</v>
          </cell>
          <cell r="D699" t="str">
            <v>2,85 х1200</v>
          </cell>
          <cell r="F699">
            <v>180</v>
          </cell>
          <cell r="G699">
            <v>4650</v>
          </cell>
          <cell r="H699" t="str">
            <v>В-ПН-НО-ГОСТ 19903-74,         ГОСТ 16523-97</v>
          </cell>
          <cell r="K699">
            <v>5316.15</v>
          </cell>
          <cell r="AB699" t="str">
            <v>ду15-32</v>
          </cell>
        </row>
        <row r="700">
          <cell r="C700" t="str">
            <v>К270 В4-IV 10 сп</v>
          </cell>
          <cell r="D700" t="str">
            <v>3,3  х1025</v>
          </cell>
          <cell r="F700">
            <v>660</v>
          </cell>
          <cell r="G700">
            <v>4650</v>
          </cell>
          <cell r="H700" t="str">
            <v>В-ПН-НО-ГОСТ 19903-74,         ГОСТ 16523-97</v>
          </cell>
          <cell r="K700">
            <v>5316.15</v>
          </cell>
          <cell r="AB700" t="str">
            <v>ду25-80</v>
          </cell>
        </row>
        <row r="701">
          <cell r="C701" t="str">
            <v>К270 В4-IV 10 сп</v>
          </cell>
          <cell r="D701" t="str">
            <v>3,3  х1120</v>
          </cell>
          <cell r="F701">
            <v>360</v>
          </cell>
          <cell r="G701">
            <v>4650</v>
          </cell>
          <cell r="H701" t="str">
            <v>В-ПН-НО-ГОСТ 19903-74,         ГОСТ 16523-97</v>
          </cell>
          <cell r="K701">
            <v>5316.15</v>
          </cell>
          <cell r="AB701" t="str">
            <v>57-108х3.5</v>
          </cell>
        </row>
        <row r="702">
          <cell r="C702" t="str">
            <v>К270 В4-IV 10 сп</v>
          </cell>
          <cell r="D702" t="str">
            <v>3,3  х1185</v>
          </cell>
          <cell r="F702">
            <v>240</v>
          </cell>
          <cell r="G702">
            <v>4650</v>
          </cell>
          <cell r="H702" t="str">
            <v>В-ПН-НО-ГОСТ 19903-74,         ГОСТ 16523-97</v>
          </cell>
          <cell r="K702">
            <v>5316.15</v>
          </cell>
          <cell r="AB702" t="str">
            <v>57-108х3.5</v>
          </cell>
        </row>
        <row r="703">
          <cell r="C703" t="str">
            <v>К270 В4-IV 10 сп</v>
          </cell>
          <cell r="D703" t="str">
            <v>3,75 х1025</v>
          </cell>
          <cell r="F703">
            <v>480</v>
          </cell>
          <cell r="G703">
            <v>4650</v>
          </cell>
          <cell r="H703" t="str">
            <v>В-ПН-НО-ГОСТ 19903-74,         ГОСТ 16523-97</v>
          </cell>
          <cell r="K703">
            <v>5316.15</v>
          </cell>
          <cell r="AB703" t="str">
            <v>57-108х4.0</v>
          </cell>
        </row>
        <row r="704">
          <cell r="C704" t="str">
            <v>К270 В4-IV 10 сп</v>
          </cell>
          <cell r="D704" t="str">
            <v>3,75 х1120</v>
          </cell>
          <cell r="F704">
            <v>180</v>
          </cell>
          <cell r="G704">
            <v>4650</v>
          </cell>
          <cell r="H704" t="str">
            <v>В-ПН-НО-ГОСТ 19903-74,         ГОСТ 16523-97</v>
          </cell>
          <cell r="K704">
            <v>5316.15</v>
          </cell>
          <cell r="AB704" t="str">
            <v>57-108х4.0</v>
          </cell>
        </row>
        <row r="705">
          <cell r="C705" t="str">
            <v>К270 В4-IV 10 сп</v>
          </cell>
          <cell r="D705" t="str">
            <v>3,75 х1185</v>
          </cell>
          <cell r="F705">
            <v>240</v>
          </cell>
          <cell r="G705">
            <v>4650</v>
          </cell>
          <cell r="H705" t="str">
            <v>В-ПН-НО-ГОСТ 19903-74,         ГОСТ 16523-97</v>
          </cell>
          <cell r="K705">
            <v>5316.15</v>
          </cell>
          <cell r="AB705" t="str">
            <v>57-108х3.5</v>
          </cell>
        </row>
        <row r="706">
          <cell r="C706" t="str">
            <v>К270 В4-IV 10 сп</v>
          </cell>
          <cell r="D706" t="str">
            <v>3,75 х1430</v>
          </cell>
          <cell r="F706">
            <v>240</v>
          </cell>
          <cell r="G706">
            <v>4650</v>
          </cell>
          <cell r="H706" t="str">
            <v>В-ПН-НО-ГОСТ 19903-74,         ГОСТ 16523-97</v>
          </cell>
          <cell r="K706">
            <v>5316.15</v>
          </cell>
          <cell r="AB706" t="str">
            <v>159х4.0</v>
          </cell>
        </row>
        <row r="707">
          <cell r="C707" t="str">
            <v>К270 В4-IV 10 сп</v>
          </cell>
          <cell r="D707" t="str">
            <v>3,75 х1505</v>
          </cell>
          <cell r="F707">
            <v>300</v>
          </cell>
          <cell r="G707">
            <v>4650</v>
          </cell>
          <cell r="H707" t="str">
            <v>В-ПН-НО-ГОСТ 19903-74,         ГОСТ 16523-97</v>
          </cell>
          <cell r="K707">
            <v>5316.15</v>
          </cell>
          <cell r="AB707" t="str">
            <v>159х4.0</v>
          </cell>
        </row>
        <row r="709">
          <cell r="C709" t="str">
            <v>ст.10</v>
          </cell>
          <cell r="D709" t="str">
            <v>4,25 х1010</v>
          </cell>
          <cell r="F709">
            <v>120</v>
          </cell>
          <cell r="G709">
            <v>4650</v>
          </cell>
          <cell r="H709" t="str">
            <v>ТУ 14-1-3579-83</v>
          </cell>
          <cell r="K709">
            <v>5286.75</v>
          </cell>
          <cell r="AB709" t="str">
            <v>108х4.5</v>
          </cell>
        </row>
        <row r="710">
          <cell r="C710" t="str">
            <v>ст.10</v>
          </cell>
          <cell r="D710" t="str">
            <v>4,25 х1420</v>
          </cell>
          <cell r="F710">
            <v>300</v>
          </cell>
          <cell r="G710">
            <v>4650</v>
          </cell>
          <cell r="H710" t="str">
            <v>ТУ 14-1-3579-83</v>
          </cell>
          <cell r="K710">
            <v>5286.75</v>
          </cell>
          <cell r="AB710" t="str">
            <v>114х4.5</v>
          </cell>
        </row>
        <row r="711">
          <cell r="C711" t="str">
            <v>ст.20</v>
          </cell>
          <cell r="D711" t="str">
            <v>4,25 х1420</v>
          </cell>
          <cell r="F711">
            <v>300</v>
          </cell>
          <cell r="G711">
            <v>4650</v>
          </cell>
          <cell r="H711" t="str">
            <v>ТУ 14-1-3579-83</v>
          </cell>
          <cell r="K711">
            <v>5286.75</v>
          </cell>
          <cell r="AB711" t="str">
            <v>114х4.5</v>
          </cell>
        </row>
        <row r="712">
          <cell r="C712" t="str">
            <v>ст.10</v>
          </cell>
          <cell r="D712" t="str">
            <v>4,25 х1505</v>
          </cell>
          <cell r="F712">
            <v>600</v>
          </cell>
          <cell r="G712">
            <v>4650</v>
          </cell>
          <cell r="H712" t="str">
            <v>ТУ 14-1-3579-83</v>
          </cell>
          <cell r="K712">
            <v>5286.75</v>
          </cell>
          <cell r="AB712" t="str">
            <v>159х4.5</v>
          </cell>
        </row>
        <row r="713">
          <cell r="C713" t="str">
            <v>ст.20</v>
          </cell>
          <cell r="D713" t="str">
            <v>4,25 х1505</v>
          </cell>
          <cell r="F713">
            <v>600</v>
          </cell>
          <cell r="G713">
            <v>4650</v>
          </cell>
          <cell r="H713" t="str">
            <v>ТУ 14-1-3579-83</v>
          </cell>
          <cell r="K713">
            <v>5286.75</v>
          </cell>
          <cell r="AB713" t="str">
            <v>159х4.5</v>
          </cell>
        </row>
        <row r="714">
          <cell r="C714" t="str">
            <v>ст.10</v>
          </cell>
          <cell r="D714" t="str">
            <v>4,7  х1420</v>
          </cell>
          <cell r="F714">
            <v>300</v>
          </cell>
          <cell r="G714">
            <v>4650</v>
          </cell>
          <cell r="H714" t="str">
            <v>ТУ 14-1-3579-83</v>
          </cell>
          <cell r="K714">
            <v>5286.75</v>
          </cell>
          <cell r="AB714" t="str">
            <v>114х5</v>
          </cell>
        </row>
        <row r="715">
          <cell r="C715" t="str">
            <v>ст.20</v>
          </cell>
          <cell r="D715" t="str">
            <v>4,7  х1420</v>
          </cell>
          <cell r="F715">
            <v>300</v>
          </cell>
          <cell r="G715">
            <v>4650</v>
          </cell>
          <cell r="H715" t="str">
            <v>ТУ 14-1-3579-83</v>
          </cell>
          <cell r="K715">
            <v>5286.75</v>
          </cell>
          <cell r="AB715" t="str">
            <v>114х5</v>
          </cell>
        </row>
        <row r="716">
          <cell r="C716" t="str">
            <v>ст.10</v>
          </cell>
          <cell r="D716" t="str">
            <v>4,7  х1490</v>
          </cell>
          <cell r="F716">
            <v>300</v>
          </cell>
          <cell r="G716">
            <v>4650</v>
          </cell>
          <cell r="H716" t="str">
            <v>ТУ 14-1-3579-83</v>
          </cell>
          <cell r="K716">
            <v>5286.75</v>
          </cell>
          <cell r="AB716" t="str">
            <v>159х5</v>
          </cell>
        </row>
        <row r="717">
          <cell r="C717" t="str">
            <v>ст.20</v>
          </cell>
          <cell r="D717" t="str">
            <v>4,7  х1490</v>
          </cell>
          <cell r="F717">
            <v>300</v>
          </cell>
          <cell r="G717">
            <v>4650</v>
          </cell>
          <cell r="H717" t="str">
            <v>ТУ 14-1-3579-83</v>
          </cell>
          <cell r="K717">
            <v>5286.75</v>
          </cell>
          <cell r="AB717" t="str">
            <v>159х5</v>
          </cell>
        </row>
        <row r="718">
          <cell r="C718" t="str">
            <v>ст.10</v>
          </cell>
          <cell r="D718" t="str">
            <v>4,7  х1380</v>
          </cell>
          <cell r="F718">
            <v>600</v>
          </cell>
          <cell r="G718">
            <v>4650</v>
          </cell>
          <cell r="H718" t="str">
            <v>ТУ 14-1-3579-83</v>
          </cell>
          <cell r="K718">
            <v>5286.75</v>
          </cell>
          <cell r="AB718" t="str">
            <v>219х5</v>
          </cell>
        </row>
        <row r="719">
          <cell r="C719" t="str">
            <v>ст.20</v>
          </cell>
          <cell r="D719" t="str">
            <v>4,7  х1380</v>
          </cell>
          <cell r="F719">
            <v>600</v>
          </cell>
          <cell r="G719">
            <v>4650</v>
          </cell>
          <cell r="H719" t="str">
            <v>ТУ 14-1-3579-83</v>
          </cell>
          <cell r="K719">
            <v>5286.75</v>
          </cell>
          <cell r="AB719" t="str">
            <v>219х5</v>
          </cell>
        </row>
        <row r="720">
          <cell r="C720" t="str">
            <v>ст.10</v>
          </cell>
          <cell r="D720" t="str">
            <v>5,7  х1375</v>
          </cell>
          <cell r="F720">
            <v>1200</v>
          </cell>
          <cell r="G720">
            <v>4650</v>
          </cell>
          <cell r="H720" t="str">
            <v>ТУ 14-1-3579-83</v>
          </cell>
          <cell r="K720">
            <v>5226.8999999999996</v>
          </cell>
          <cell r="AB720" t="str">
            <v>219х6</v>
          </cell>
        </row>
        <row r="721">
          <cell r="C721" t="str">
            <v>ст.20</v>
          </cell>
          <cell r="D721" t="str">
            <v>5,7  х1375</v>
          </cell>
          <cell r="F721">
            <v>1800</v>
          </cell>
          <cell r="G721">
            <v>4650</v>
          </cell>
          <cell r="H721" t="str">
            <v>ТУ 14-1-3579-83</v>
          </cell>
          <cell r="K721">
            <v>5226.8999999999996</v>
          </cell>
          <cell r="AB721" t="str">
            <v>219х6</v>
          </cell>
        </row>
        <row r="722">
          <cell r="C722" t="str">
            <v>ст.10</v>
          </cell>
          <cell r="D722" t="str">
            <v>5,7  х1485</v>
          </cell>
          <cell r="F722">
            <v>300</v>
          </cell>
          <cell r="G722">
            <v>4650</v>
          </cell>
          <cell r="H722" t="str">
            <v>ТУ 14-1-3579-83</v>
          </cell>
          <cell r="K722">
            <v>5226.8999999999996</v>
          </cell>
          <cell r="AB722" t="str">
            <v>159х6</v>
          </cell>
        </row>
        <row r="723">
          <cell r="C723" t="str">
            <v>ст.20</v>
          </cell>
          <cell r="D723" t="str">
            <v>5,7  х1485</v>
          </cell>
          <cell r="F723">
            <v>300</v>
          </cell>
          <cell r="G723">
            <v>4650</v>
          </cell>
          <cell r="H723" t="str">
            <v>ТУ 14-1-3579-83</v>
          </cell>
          <cell r="K723">
            <v>5226.8999999999996</v>
          </cell>
          <cell r="AB723" t="str">
            <v>159х6</v>
          </cell>
        </row>
        <row r="724">
          <cell r="C724" t="str">
            <v>ст.10</v>
          </cell>
          <cell r="D724" t="str">
            <v>6,7  х1370</v>
          </cell>
          <cell r="F724">
            <v>300</v>
          </cell>
          <cell r="G724">
            <v>4650</v>
          </cell>
          <cell r="H724" t="str">
            <v>ТУ 14-1-3579-83</v>
          </cell>
          <cell r="K724">
            <v>5226.8999999999996</v>
          </cell>
          <cell r="AB724" t="str">
            <v>219х7</v>
          </cell>
        </row>
        <row r="725">
          <cell r="C725" t="str">
            <v>ст.20</v>
          </cell>
          <cell r="D725" t="str">
            <v>6,7  х1370</v>
          </cell>
          <cell r="F725">
            <v>300</v>
          </cell>
          <cell r="G725">
            <v>4650</v>
          </cell>
          <cell r="H725" t="str">
            <v>ТУ 14-1-3579-83</v>
          </cell>
          <cell r="K725">
            <v>5226.8999999999996</v>
          </cell>
          <cell r="AB725" t="str">
            <v>219х7</v>
          </cell>
        </row>
        <row r="726">
          <cell r="C726" t="str">
            <v>ст.10</v>
          </cell>
          <cell r="D726" t="str">
            <v>6,7  х1485</v>
          </cell>
          <cell r="F726">
            <v>300</v>
          </cell>
          <cell r="G726">
            <v>4650</v>
          </cell>
          <cell r="H726" t="str">
            <v>ТУ 14-1-3579-83</v>
          </cell>
          <cell r="K726">
            <v>5226.8999999999996</v>
          </cell>
          <cell r="AB726" t="str">
            <v>159х7</v>
          </cell>
        </row>
        <row r="727">
          <cell r="C727" t="str">
            <v>ст.10 (обрезной)</v>
          </cell>
          <cell r="D727" t="str">
            <v>7,6  х 670</v>
          </cell>
          <cell r="F727">
            <v>600</v>
          </cell>
          <cell r="G727">
            <v>4650</v>
          </cell>
          <cell r="H727" t="str">
            <v>ТУ 14-1-3579-83</v>
          </cell>
          <cell r="K727">
            <v>5187</v>
          </cell>
          <cell r="AB727" t="str">
            <v>219х8</v>
          </cell>
        </row>
        <row r="728">
          <cell r="C728" t="str">
            <v>ст.20 (обрезной)</v>
          </cell>
          <cell r="D728" t="str">
            <v>7,6  х 670</v>
          </cell>
          <cell r="F728">
            <v>300</v>
          </cell>
          <cell r="G728">
            <v>4650</v>
          </cell>
          <cell r="H728" t="str">
            <v>ТУ 14-1-3579-83</v>
          </cell>
          <cell r="K728">
            <v>5187</v>
          </cell>
          <cell r="AB728" t="str">
            <v>219х8</v>
          </cell>
        </row>
        <row r="730">
          <cell r="C730" t="str">
            <v>17Г1С</v>
          </cell>
          <cell r="D730" t="str">
            <v>8х1250</v>
          </cell>
          <cell r="F730">
            <v>186</v>
          </cell>
          <cell r="G730">
            <v>5650</v>
          </cell>
          <cell r="H730" t="str">
            <v>ТУ 14-1-5407-2000</v>
          </cell>
          <cell r="K730">
            <v>6215.0000000000009</v>
          </cell>
          <cell r="AB730" t="str">
            <v>720х8</v>
          </cell>
        </row>
        <row r="731">
          <cell r="C731" t="str">
            <v>17Г1САУ</v>
          </cell>
          <cell r="D731" t="str">
            <v>8х1250</v>
          </cell>
          <cell r="F731">
            <v>124</v>
          </cell>
          <cell r="G731">
            <v>5650</v>
          </cell>
          <cell r="K731">
            <v>6215.0000000000009</v>
          </cell>
          <cell r="AB731" t="str">
            <v>720х8</v>
          </cell>
        </row>
        <row r="732">
          <cell r="C732" t="str">
            <v>17Г1СА</v>
          </cell>
          <cell r="D732" t="str">
            <v>8х1250</v>
          </cell>
          <cell r="F732">
            <v>992</v>
          </cell>
          <cell r="G732">
            <v>5650</v>
          </cell>
          <cell r="K732">
            <v>6215.0000000000009</v>
          </cell>
          <cell r="AB732" t="str">
            <v>630х8</v>
          </cell>
        </row>
        <row r="733">
          <cell r="C733" t="str">
            <v>17Г1С</v>
          </cell>
          <cell r="D733" t="str">
            <v>9х1630</v>
          </cell>
          <cell r="F733">
            <v>1240</v>
          </cell>
          <cell r="G733">
            <v>5650</v>
          </cell>
          <cell r="H733" t="str">
            <v>ТУ 14-1-5407-2000</v>
          </cell>
          <cell r="K733">
            <v>6215.0000000000009</v>
          </cell>
          <cell r="AB733" t="str">
            <v>1020х9</v>
          </cell>
        </row>
        <row r="734">
          <cell r="C734" t="str">
            <v>17Г1САУ</v>
          </cell>
          <cell r="D734" t="str">
            <v>8х1250</v>
          </cell>
          <cell r="F734">
            <v>620</v>
          </cell>
          <cell r="G734">
            <v>5650</v>
          </cell>
          <cell r="K734">
            <v>6215.0000000000009</v>
          </cell>
          <cell r="AB734" t="str">
            <v>720х8</v>
          </cell>
        </row>
        <row r="735">
          <cell r="C735" t="str">
            <v>17Г1САУ</v>
          </cell>
          <cell r="D735" t="str">
            <v>9х1250</v>
          </cell>
          <cell r="F735">
            <v>2356</v>
          </cell>
          <cell r="G735">
            <v>5650</v>
          </cell>
          <cell r="K735">
            <v>6215.0000000000009</v>
          </cell>
          <cell r="AB735" t="str">
            <v>720х9</v>
          </cell>
        </row>
        <row r="736">
          <cell r="C736" t="str">
            <v>17Г1САУ</v>
          </cell>
          <cell r="D736" t="str">
            <v>10х1250</v>
          </cell>
          <cell r="F736">
            <v>1302</v>
          </cell>
          <cell r="G736">
            <v>5650</v>
          </cell>
          <cell r="K736">
            <v>6215.0000000000009</v>
          </cell>
          <cell r="AB736" t="str">
            <v>720х10</v>
          </cell>
        </row>
        <row r="738">
          <cell r="C738" t="str">
            <v>ОК360 В4-IV 3 сп</v>
          </cell>
          <cell r="D738" t="str">
            <v>2,85 х1200</v>
          </cell>
          <cell r="F738">
            <v>120</v>
          </cell>
          <cell r="G738">
            <v>4500</v>
          </cell>
          <cell r="H738" t="str">
            <v>В-ПН-НО-ГОСТ 19903-74,         ГОСТ 16523-97</v>
          </cell>
          <cell r="K738">
            <v>5047.3500000000004</v>
          </cell>
          <cell r="AB738" t="str">
            <v>ду15-32</v>
          </cell>
        </row>
        <row r="740">
          <cell r="C740" t="str">
            <v>ст.10 (необрезной)</v>
          </cell>
          <cell r="D740" t="str">
            <v>5,7  х1485</v>
          </cell>
          <cell r="F740">
            <v>300</v>
          </cell>
          <cell r="G740">
            <v>4650</v>
          </cell>
          <cell r="H740" t="str">
            <v>ТУ 14-1-3579-83</v>
          </cell>
          <cell r="K740">
            <v>5226.8999999999996</v>
          </cell>
          <cell r="AB740" t="str">
            <v>159х6</v>
          </cell>
        </row>
        <row r="741">
          <cell r="C741" t="str">
            <v>09Г2С (обрезной)</v>
          </cell>
          <cell r="D741" t="str">
            <v>7,6  х 670</v>
          </cell>
          <cell r="F741">
            <v>300</v>
          </cell>
          <cell r="G741">
            <v>5625</v>
          </cell>
          <cell r="H741" t="str">
            <v>ГОСТ 19903-74,              ГОСТ 19282-73,     К345 кат.5</v>
          </cell>
          <cell r="K741">
            <v>5906.25</v>
          </cell>
          <cell r="AB741" t="str">
            <v>219х8</v>
          </cell>
        </row>
        <row r="743">
          <cell r="C743" t="str">
            <v>17Г1СУ</v>
          </cell>
          <cell r="D743" t="str">
            <v>10,5х1630</v>
          </cell>
          <cell r="F743">
            <v>310</v>
          </cell>
          <cell r="G743">
            <v>5650</v>
          </cell>
          <cell r="H743" t="str">
            <v>ТУ 14-1-5407-2000</v>
          </cell>
          <cell r="K743">
            <v>6215.0000000000009</v>
          </cell>
          <cell r="AB743" t="str">
            <v>1020х10,5</v>
          </cell>
        </row>
        <row r="745">
          <cell r="C745" t="str">
            <v>К270 В4-IV 10 сп</v>
          </cell>
          <cell r="D745" t="str">
            <v>3,75 х1505</v>
          </cell>
          <cell r="F745">
            <v>300</v>
          </cell>
          <cell r="G745">
            <v>4650</v>
          </cell>
          <cell r="H745" t="str">
            <v>В-ПН-НО-ГОСТ 19903-74,         ГОСТ 16523-97</v>
          </cell>
          <cell r="K745">
            <v>5316.15</v>
          </cell>
          <cell r="AB745" t="str">
            <v>159х4.0</v>
          </cell>
        </row>
        <row r="747">
          <cell r="C747" t="str">
            <v>май</v>
          </cell>
        </row>
        <row r="748">
          <cell r="C748" t="str">
            <v>К270 В4-III 10 сп</v>
          </cell>
          <cell r="D748" t="str">
            <v>0,97 х 600</v>
          </cell>
          <cell r="F748">
            <v>120</v>
          </cell>
          <cell r="G748">
            <v>5937</v>
          </cell>
          <cell r="H748" t="str">
            <v>В-ПН-НО-ГОСТ 19904-90,         ГОСТ 16523-97</v>
          </cell>
          <cell r="K748">
            <v>6233.85</v>
          </cell>
          <cell r="AB748" t="str">
            <v>16-18х1.0</v>
          </cell>
        </row>
        <row r="749">
          <cell r="C749" t="str">
            <v>К270 В4-III 10 сп</v>
          </cell>
          <cell r="D749" t="str">
            <v>0,97 х 640</v>
          </cell>
          <cell r="F749">
            <v>60</v>
          </cell>
          <cell r="G749">
            <v>5937</v>
          </cell>
          <cell r="K749">
            <v>6233.85</v>
          </cell>
          <cell r="AB749" t="str">
            <v>16-18х1.0</v>
          </cell>
        </row>
        <row r="750">
          <cell r="C750" t="str">
            <v>К270 В4-III 10 сп</v>
          </cell>
          <cell r="D750" t="str">
            <v>0,97 х 735</v>
          </cell>
          <cell r="F750">
            <v>120</v>
          </cell>
          <cell r="G750">
            <v>5937</v>
          </cell>
          <cell r="K750">
            <v>6233.85</v>
          </cell>
          <cell r="AB750" t="str">
            <v>16-18х1.0</v>
          </cell>
        </row>
        <row r="751">
          <cell r="C751" t="str">
            <v>К270 В4-III 10 сп</v>
          </cell>
          <cell r="D751" t="str">
            <v>1,16 х 600</v>
          </cell>
          <cell r="F751">
            <v>60</v>
          </cell>
          <cell r="G751">
            <v>5937</v>
          </cell>
          <cell r="K751">
            <v>6233.85</v>
          </cell>
          <cell r="AB751" t="str">
            <v>16-57х1.2</v>
          </cell>
        </row>
        <row r="752">
          <cell r="C752" t="str">
            <v>К270 В4-III 10 сп</v>
          </cell>
          <cell r="D752" t="str">
            <v>1,16 х 640</v>
          </cell>
          <cell r="F752">
            <v>60</v>
          </cell>
          <cell r="G752">
            <v>5937</v>
          </cell>
          <cell r="K752">
            <v>6233.85</v>
          </cell>
          <cell r="AB752" t="str">
            <v>16-57х1.2</v>
          </cell>
        </row>
        <row r="753">
          <cell r="C753" t="str">
            <v>К270 В4-III 10 сп</v>
          </cell>
          <cell r="D753" t="str">
            <v>1,16 х 730</v>
          </cell>
          <cell r="F753">
            <v>60</v>
          </cell>
          <cell r="G753">
            <v>5937</v>
          </cell>
          <cell r="K753">
            <v>6233.85</v>
          </cell>
          <cell r="AB753" t="str">
            <v>16-57х1.2</v>
          </cell>
        </row>
        <row r="754">
          <cell r="C754" t="str">
            <v>К270 В4-III 10 сп</v>
          </cell>
          <cell r="D754" t="str">
            <v>1,16 х 770</v>
          </cell>
          <cell r="F754">
            <v>60</v>
          </cell>
          <cell r="G754">
            <v>5937</v>
          </cell>
          <cell r="K754">
            <v>6233.85</v>
          </cell>
          <cell r="AB754" t="str">
            <v>16-57х1.2</v>
          </cell>
        </row>
        <row r="755">
          <cell r="C755" t="str">
            <v>К270 В4-III 10 сп</v>
          </cell>
          <cell r="D755" t="str">
            <v>1,45 х 650</v>
          </cell>
          <cell r="F755">
            <v>180</v>
          </cell>
          <cell r="G755">
            <v>5937</v>
          </cell>
          <cell r="K755">
            <v>6233.85</v>
          </cell>
          <cell r="AB755" t="str">
            <v>10-76х1.5</v>
          </cell>
        </row>
        <row r="756">
          <cell r="C756" t="str">
            <v>К270 В4-III 10 сп</v>
          </cell>
          <cell r="D756" t="str">
            <v>1,45 х1210</v>
          </cell>
          <cell r="F756">
            <v>180</v>
          </cell>
          <cell r="G756">
            <v>5937</v>
          </cell>
          <cell r="K756">
            <v>6233.85</v>
          </cell>
          <cell r="AB756" t="str">
            <v>10-76х1.5</v>
          </cell>
        </row>
        <row r="757">
          <cell r="C757" t="str">
            <v>К270 В4-III 10 сп</v>
          </cell>
          <cell r="D757" t="str">
            <v>1,45 х1255</v>
          </cell>
          <cell r="F757">
            <v>300</v>
          </cell>
          <cell r="G757">
            <v>5937</v>
          </cell>
          <cell r="K757">
            <v>6233.85</v>
          </cell>
          <cell r="AB757" t="str">
            <v>10-76х1.5</v>
          </cell>
        </row>
        <row r="758">
          <cell r="C758" t="str">
            <v>К270 В4-III 10 сп</v>
          </cell>
          <cell r="D758" t="str">
            <v>1,45 х1275</v>
          </cell>
          <cell r="F758">
            <v>60</v>
          </cell>
          <cell r="G758">
            <v>5937</v>
          </cell>
          <cell r="K758">
            <v>6233.85</v>
          </cell>
          <cell r="AB758" t="str">
            <v>10-76х1.5</v>
          </cell>
        </row>
        <row r="759">
          <cell r="C759" t="str">
            <v>К270 В4-III 10 сп</v>
          </cell>
          <cell r="D759" t="str">
            <v>1,95 х 650</v>
          </cell>
          <cell r="F759">
            <v>60</v>
          </cell>
          <cell r="G759">
            <v>5738</v>
          </cell>
          <cell r="K759">
            <v>6024.9</v>
          </cell>
          <cell r="AB759" t="str">
            <v>18-76х2.0</v>
          </cell>
        </row>
        <row r="760">
          <cell r="C760" t="str">
            <v>К270 В4-III 10 сп</v>
          </cell>
          <cell r="D760" t="str">
            <v>1,95 х 720</v>
          </cell>
          <cell r="F760">
            <v>60</v>
          </cell>
          <cell r="G760">
            <v>5738</v>
          </cell>
          <cell r="K760">
            <v>6024.9</v>
          </cell>
          <cell r="AB760" t="str">
            <v>18-76х2.0</v>
          </cell>
        </row>
        <row r="761">
          <cell r="C761" t="str">
            <v>К270 В4-III 10 сп</v>
          </cell>
          <cell r="D761" t="str">
            <v>1,95 х1215</v>
          </cell>
          <cell r="F761">
            <v>60</v>
          </cell>
          <cell r="G761">
            <v>5738</v>
          </cell>
          <cell r="K761">
            <v>6024.9</v>
          </cell>
          <cell r="AB761" t="str">
            <v>18-76х2.0</v>
          </cell>
        </row>
        <row r="762">
          <cell r="C762" t="str">
            <v>К270 В4-III 10 сп</v>
          </cell>
          <cell r="D762" t="str">
            <v>2,0  х1200</v>
          </cell>
          <cell r="F762">
            <v>120</v>
          </cell>
          <cell r="G762">
            <v>5738</v>
          </cell>
          <cell r="K762">
            <v>6024.9</v>
          </cell>
          <cell r="AB762" t="str">
            <v>30-76х2.0</v>
          </cell>
        </row>
        <row r="763">
          <cell r="C763" t="str">
            <v>К270 В4-III 10 сп</v>
          </cell>
          <cell r="D763" t="str">
            <v>2,5  х1265</v>
          </cell>
          <cell r="F763">
            <v>240</v>
          </cell>
          <cell r="G763">
            <v>5738</v>
          </cell>
          <cell r="K763">
            <v>6024.9</v>
          </cell>
          <cell r="AB763" t="str">
            <v xml:space="preserve"> 28;51х2.5</v>
          </cell>
        </row>
        <row r="764">
          <cell r="C764" t="str">
            <v>К270 В4-III 08 кп</v>
          </cell>
          <cell r="D764" t="str">
            <v>1,5  х1200</v>
          </cell>
          <cell r="F764">
            <v>60</v>
          </cell>
          <cell r="G764">
            <v>5937</v>
          </cell>
          <cell r="K764">
            <v>6233.85</v>
          </cell>
          <cell r="AB764" t="str">
            <v>10-76х1.5</v>
          </cell>
        </row>
        <row r="765">
          <cell r="C765" t="str">
            <v>К270 В4-III 08 кп</v>
          </cell>
          <cell r="D765" t="str">
            <v>1,5  х1225</v>
          </cell>
          <cell r="F765">
            <v>60</v>
          </cell>
          <cell r="G765">
            <v>5937</v>
          </cell>
          <cell r="K765">
            <v>6233.85</v>
          </cell>
          <cell r="AB765" t="str">
            <v>10-76х1.5</v>
          </cell>
        </row>
        <row r="766">
          <cell r="C766" t="str">
            <v>К270 В4-III 08 кп</v>
          </cell>
          <cell r="D766" t="str">
            <v>1,5  х1255</v>
          </cell>
          <cell r="F766">
            <v>60</v>
          </cell>
          <cell r="G766">
            <v>5937</v>
          </cell>
          <cell r="K766">
            <v>6233.85</v>
          </cell>
          <cell r="AB766" t="str">
            <v>10-76х1.5</v>
          </cell>
        </row>
        <row r="767">
          <cell r="C767" t="str">
            <v>К270 В4-III 08 кп</v>
          </cell>
          <cell r="D767" t="str">
            <v>2,0  х1210</v>
          </cell>
          <cell r="F767">
            <v>240</v>
          </cell>
          <cell r="G767">
            <v>5738</v>
          </cell>
          <cell r="K767">
            <v>6024.9</v>
          </cell>
          <cell r="AB767" t="str">
            <v>30-76х2.0</v>
          </cell>
        </row>
        <row r="768">
          <cell r="C768" t="str">
            <v>В4 08Ю ВГ</v>
          </cell>
          <cell r="D768" t="str">
            <v>1,5  х1225</v>
          </cell>
          <cell r="F768">
            <v>60</v>
          </cell>
          <cell r="G768">
            <v>5975</v>
          </cell>
          <cell r="H768" t="str">
            <v>В-ПН-НО-ГОСТ 19904-90,       ГОСТ 9045-93</v>
          </cell>
          <cell r="K768">
            <v>6273.75</v>
          </cell>
        </row>
        <row r="770">
          <cell r="C770" t="str">
            <v>ОК300 В4-IV 3 сп</v>
          </cell>
          <cell r="D770" t="str">
            <v>2,85 х1030</v>
          </cell>
          <cell r="F770">
            <v>300</v>
          </cell>
          <cell r="G770">
            <v>4650</v>
          </cell>
          <cell r="H770" t="str">
            <v>Б-ПН-НО-ГОСТ 19903-74,         ГОСТ 16523-97</v>
          </cell>
          <cell r="K770">
            <v>5047.3500000000004</v>
          </cell>
          <cell r="AB770" t="str">
            <v>ду15-20</v>
          </cell>
        </row>
        <row r="771">
          <cell r="C771" t="str">
            <v>ОК300 В4-IV 3 сп</v>
          </cell>
          <cell r="D771" t="str">
            <v>2,85 х1130</v>
          </cell>
          <cell r="F771">
            <v>720</v>
          </cell>
          <cell r="G771">
            <v>4650</v>
          </cell>
          <cell r="H771" t="str">
            <v>Б-ПН-НО-ГОСТ 19903-74,         ГОСТ 16523-97</v>
          </cell>
          <cell r="K771">
            <v>5047.3500000000004</v>
          </cell>
          <cell r="AB771" t="str">
            <v>ду15-32</v>
          </cell>
        </row>
        <row r="772">
          <cell r="C772" t="str">
            <v>ОК300 В4-IV 3 сп</v>
          </cell>
          <cell r="D772" t="str">
            <v>2,85 х1200</v>
          </cell>
          <cell r="F772">
            <v>1020</v>
          </cell>
          <cell r="G772">
            <v>4650</v>
          </cell>
          <cell r="H772" t="str">
            <v>Б-ПН-НО-ГОСТ 19903-74,         ГОСТ 16523-97</v>
          </cell>
          <cell r="K772">
            <v>5047.3500000000004</v>
          </cell>
          <cell r="AB772" t="str">
            <v>ду15-32</v>
          </cell>
        </row>
        <row r="773">
          <cell r="C773" t="str">
            <v>ОК300 В4-IV 3 сп</v>
          </cell>
          <cell r="D773" t="str">
            <v>3,3  х1025</v>
          </cell>
          <cell r="F773">
            <v>600</v>
          </cell>
          <cell r="G773">
            <v>4650</v>
          </cell>
          <cell r="H773" t="str">
            <v>Б-ПН-НО-ГОСТ 19903-74,         ГОСТ 16523-97</v>
          </cell>
          <cell r="K773">
            <v>5047.3500000000004</v>
          </cell>
          <cell r="AB773" t="str">
            <v>ду32-100</v>
          </cell>
        </row>
        <row r="774">
          <cell r="C774" t="str">
            <v>ОК300 В4-IV 3 сп</v>
          </cell>
          <cell r="D774" t="str">
            <v>3,3  х1115</v>
          </cell>
          <cell r="F774">
            <v>300</v>
          </cell>
          <cell r="G774">
            <v>4650</v>
          </cell>
          <cell r="H774" t="str">
            <v>Б-ПН-НО-ГОСТ 19903-74,         ГОСТ 16523-97</v>
          </cell>
          <cell r="K774">
            <v>5047.3500000000004</v>
          </cell>
          <cell r="AB774" t="str">
            <v>ду32-100</v>
          </cell>
        </row>
        <row r="775">
          <cell r="C775" t="str">
            <v>ОК300 В4-IV 3 сп</v>
          </cell>
          <cell r="D775" t="str">
            <v>3,3  х1185</v>
          </cell>
          <cell r="F775">
            <v>180</v>
          </cell>
          <cell r="G775">
            <v>4650</v>
          </cell>
          <cell r="H775" t="str">
            <v>Б-ПН-НО-ГОСТ 19903-74,         ГОСТ 16523-97</v>
          </cell>
          <cell r="K775">
            <v>5047.3500000000004</v>
          </cell>
          <cell r="AB775" t="str">
            <v>ду32-100</v>
          </cell>
        </row>
        <row r="776">
          <cell r="C776" t="str">
            <v>К270 В4-IV 10 сп</v>
          </cell>
          <cell r="D776" t="str">
            <v>2,85 х1030</v>
          </cell>
          <cell r="F776">
            <v>180</v>
          </cell>
          <cell r="G776">
            <v>4650</v>
          </cell>
          <cell r="H776" t="str">
            <v>Б-ПН-НО-ГОСТ 19903-74,         ГОСТ 16523-97</v>
          </cell>
          <cell r="K776">
            <v>5316.15</v>
          </cell>
          <cell r="AB776" t="str">
            <v>ду15-20</v>
          </cell>
        </row>
        <row r="777">
          <cell r="C777" t="str">
            <v>К270 В4-IV 10 сп</v>
          </cell>
          <cell r="D777" t="str">
            <v>2,85 х1130</v>
          </cell>
          <cell r="F777">
            <v>180</v>
          </cell>
          <cell r="G777">
            <v>4650</v>
          </cell>
          <cell r="H777" t="str">
            <v>Б-ПН-НО-ГОСТ 19903-74,         ГОСТ 16523-97</v>
          </cell>
          <cell r="K777">
            <v>5316.15</v>
          </cell>
          <cell r="AB777" t="str">
            <v>ду15-32</v>
          </cell>
        </row>
        <row r="778">
          <cell r="C778" t="str">
            <v>К270 В4-IV 10 сп</v>
          </cell>
          <cell r="D778" t="str">
            <v>2,85 х1200</v>
          </cell>
          <cell r="F778">
            <v>180</v>
          </cell>
          <cell r="G778">
            <v>4650</v>
          </cell>
          <cell r="H778" t="str">
            <v>Б-ПН-НО-ГОСТ 19903-74,         ГОСТ 16523-97</v>
          </cell>
          <cell r="K778">
            <v>5316.15</v>
          </cell>
          <cell r="AB778" t="str">
            <v>ду15-32</v>
          </cell>
        </row>
        <row r="779">
          <cell r="C779" t="str">
            <v>К270 В4-IV 10 сп</v>
          </cell>
          <cell r="D779" t="str">
            <v>3,3  х1025</v>
          </cell>
          <cell r="F779">
            <v>1200</v>
          </cell>
          <cell r="G779">
            <v>4650</v>
          </cell>
          <cell r="H779" t="str">
            <v>Б-ПН-НО-ГОСТ 19903-74,         ГОСТ 16523-97</v>
          </cell>
          <cell r="K779">
            <v>5316.15</v>
          </cell>
          <cell r="AB779" t="str">
            <v>ду25-80</v>
          </cell>
        </row>
        <row r="780">
          <cell r="C780" t="str">
            <v>К270 В4-IV 10 сп</v>
          </cell>
          <cell r="D780" t="str">
            <v>3,3  х1115</v>
          </cell>
          <cell r="F780">
            <v>600</v>
          </cell>
          <cell r="G780">
            <v>4650</v>
          </cell>
          <cell r="H780" t="str">
            <v>Б-ПН-НО-ГОСТ 19903-74,         ГОСТ 16523-97</v>
          </cell>
          <cell r="K780">
            <v>5316.15</v>
          </cell>
          <cell r="AB780" t="str">
            <v>57-108х3.5</v>
          </cell>
        </row>
        <row r="781">
          <cell r="C781" t="str">
            <v>К270 В4-IV 10 сп</v>
          </cell>
          <cell r="D781" t="str">
            <v>3,3  х1185</v>
          </cell>
          <cell r="F781">
            <v>300</v>
          </cell>
          <cell r="G781">
            <v>4650</v>
          </cell>
          <cell r="H781" t="str">
            <v>Б-ПН-НО-ГОСТ 19903-74,         ГОСТ 16523-97</v>
          </cell>
          <cell r="K781">
            <v>5316.15</v>
          </cell>
          <cell r="AB781" t="str">
            <v>57-108х3.5</v>
          </cell>
        </row>
        <row r="782">
          <cell r="C782" t="str">
            <v>К270 В4-IV 10 сп</v>
          </cell>
          <cell r="D782" t="str">
            <v>3,75 х1025</v>
          </cell>
          <cell r="F782">
            <v>600</v>
          </cell>
          <cell r="G782">
            <v>4650</v>
          </cell>
          <cell r="H782" t="str">
            <v>Б-ПН-НО-ГОСТ 19903-74,         ГОСТ 16523-97</v>
          </cell>
          <cell r="K782">
            <v>5316.15</v>
          </cell>
          <cell r="AB782" t="str">
            <v>57-108х4.0</v>
          </cell>
        </row>
        <row r="783">
          <cell r="C783" t="str">
            <v>К270 В4-IV 10 сп</v>
          </cell>
          <cell r="D783" t="str">
            <v>3,75 х1115</v>
          </cell>
          <cell r="F783">
            <v>600</v>
          </cell>
          <cell r="G783">
            <v>4650</v>
          </cell>
          <cell r="H783" t="str">
            <v>Б-ПН-НО-ГОСТ 19903-74,         ГОСТ 16523-97</v>
          </cell>
          <cell r="K783">
            <v>5316.15</v>
          </cell>
          <cell r="AB783" t="str">
            <v>57-108х4.0</v>
          </cell>
        </row>
        <row r="784">
          <cell r="C784" t="str">
            <v>К270 В4-IV 10 сп</v>
          </cell>
          <cell r="D784" t="str">
            <v>3,75 х1185</v>
          </cell>
          <cell r="F784">
            <v>300</v>
          </cell>
          <cell r="G784">
            <v>4650</v>
          </cell>
          <cell r="H784" t="str">
            <v>Б-ПН-НО-ГОСТ 19903-74,         ГОСТ 16523-97</v>
          </cell>
          <cell r="K784">
            <v>5316.15</v>
          </cell>
          <cell r="AB784" t="str">
            <v>57-108х3.5</v>
          </cell>
        </row>
        <row r="785">
          <cell r="C785" t="str">
            <v>К270 В4-IV 10 сп</v>
          </cell>
          <cell r="D785" t="str">
            <v>3,75 х1420</v>
          </cell>
          <cell r="F785">
            <v>600</v>
          </cell>
          <cell r="G785">
            <v>4650</v>
          </cell>
          <cell r="H785" t="str">
            <v>Б-ПН-НО-ГОСТ 19903-74,         ГОСТ 16523-97</v>
          </cell>
          <cell r="K785">
            <v>5316.15</v>
          </cell>
          <cell r="AB785" t="str">
            <v>159х4.0</v>
          </cell>
        </row>
        <row r="786">
          <cell r="C786" t="str">
            <v>К270 В4-IV 10 сп</v>
          </cell>
          <cell r="D786" t="str">
            <v>3,75 х1505</v>
          </cell>
          <cell r="F786">
            <v>600</v>
          </cell>
          <cell r="G786">
            <v>4650</v>
          </cell>
          <cell r="H786" t="str">
            <v>Б-ПН-НО-ГОСТ 19903-74,         ГОСТ 16523-97</v>
          </cell>
          <cell r="K786">
            <v>5316.15</v>
          </cell>
          <cell r="AB786" t="str">
            <v>159х4.0</v>
          </cell>
        </row>
        <row r="788">
          <cell r="C788" t="str">
            <v>ст.10</v>
          </cell>
          <cell r="D788" t="str">
            <v>4,25 х1010</v>
          </cell>
          <cell r="F788">
            <v>120</v>
          </cell>
          <cell r="G788">
            <v>4650</v>
          </cell>
          <cell r="H788" t="str">
            <v>ТУ 14-1-3579-83</v>
          </cell>
          <cell r="K788">
            <v>5286.75</v>
          </cell>
          <cell r="AB788" t="str">
            <v>108х4.5</v>
          </cell>
        </row>
        <row r="789">
          <cell r="C789" t="str">
            <v>ст.10</v>
          </cell>
          <cell r="D789" t="str">
            <v>4,25 х1420</v>
          </cell>
          <cell r="F789">
            <v>600</v>
          </cell>
          <cell r="G789">
            <v>4650</v>
          </cell>
          <cell r="H789" t="str">
            <v>ТУ 14-1-3579-83</v>
          </cell>
          <cell r="K789">
            <v>5286.75</v>
          </cell>
          <cell r="AB789" t="str">
            <v>114х4.5</v>
          </cell>
        </row>
        <row r="790">
          <cell r="C790" t="str">
            <v>ст.20</v>
          </cell>
          <cell r="D790" t="str">
            <v>4,25 х1420</v>
          </cell>
          <cell r="F790">
            <v>300</v>
          </cell>
          <cell r="G790">
            <v>4650</v>
          </cell>
          <cell r="H790" t="str">
            <v>ТУ 14-1-3579-83</v>
          </cell>
          <cell r="K790">
            <v>5286.75</v>
          </cell>
          <cell r="AB790" t="str">
            <v>114х4.5</v>
          </cell>
        </row>
        <row r="791">
          <cell r="C791" t="str">
            <v>ст.10</v>
          </cell>
          <cell r="D791" t="str">
            <v>4,25 х1505</v>
          </cell>
          <cell r="F791">
            <v>900</v>
          </cell>
          <cell r="G791">
            <v>4650</v>
          </cell>
          <cell r="H791" t="str">
            <v>ТУ 14-1-3579-83</v>
          </cell>
          <cell r="K791">
            <v>5286.75</v>
          </cell>
          <cell r="AB791" t="str">
            <v>159х4.5</v>
          </cell>
        </row>
        <row r="792">
          <cell r="C792" t="str">
            <v>ст.20</v>
          </cell>
          <cell r="D792" t="str">
            <v>4,25 х1505</v>
          </cell>
          <cell r="F792">
            <v>600</v>
          </cell>
          <cell r="G792">
            <v>4650</v>
          </cell>
          <cell r="H792" t="str">
            <v>ТУ 14-1-3579-83</v>
          </cell>
          <cell r="K792">
            <v>5286.75</v>
          </cell>
          <cell r="AB792" t="str">
            <v>159х4.5</v>
          </cell>
        </row>
        <row r="793">
          <cell r="C793" t="str">
            <v>ст.10</v>
          </cell>
          <cell r="D793" t="str">
            <v>4,7  х1380</v>
          </cell>
          <cell r="F793">
            <v>600</v>
          </cell>
          <cell r="G793">
            <v>4650</v>
          </cell>
          <cell r="H793" t="str">
            <v>ТУ 14-1-3579-83</v>
          </cell>
          <cell r="K793">
            <v>5286.75</v>
          </cell>
          <cell r="AB793" t="str">
            <v>219х5</v>
          </cell>
        </row>
        <row r="794">
          <cell r="C794" t="str">
            <v>ст.20</v>
          </cell>
          <cell r="D794" t="str">
            <v>4,7  х1380</v>
          </cell>
          <cell r="F794">
            <v>1200</v>
          </cell>
          <cell r="G794">
            <v>4650</v>
          </cell>
          <cell r="H794" t="str">
            <v>ТУ 14-1-3579-83</v>
          </cell>
          <cell r="K794">
            <v>5286.75</v>
          </cell>
          <cell r="AB794" t="str">
            <v>219х5</v>
          </cell>
        </row>
        <row r="795">
          <cell r="C795" t="str">
            <v>ст.10</v>
          </cell>
          <cell r="D795" t="str">
            <v>4,7  х1420</v>
          </cell>
          <cell r="F795">
            <v>300</v>
          </cell>
          <cell r="G795">
            <v>4650</v>
          </cell>
          <cell r="H795" t="str">
            <v>ТУ 14-1-3579-83</v>
          </cell>
          <cell r="K795">
            <v>5286.75</v>
          </cell>
          <cell r="AB795" t="str">
            <v>114х5</v>
          </cell>
        </row>
        <row r="796">
          <cell r="C796" t="str">
            <v>ст.20</v>
          </cell>
          <cell r="D796" t="str">
            <v>4,7  х1420</v>
          </cell>
          <cell r="F796">
            <v>300</v>
          </cell>
          <cell r="G796">
            <v>4650</v>
          </cell>
          <cell r="H796" t="str">
            <v>ТУ 14-1-3579-83</v>
          </cell>
          <cell r="K796">
            <v>5286.75</v>
          </cell>
          <cell r="AB796" t="str">
            <v>114х5</v>
          </cell>
        </row>
        <row r="797">
          <cell r="C797" t="str">
            <v>ст.10</v>
          </cell>
          <cell r="D797" t="str">
            <v>4,7  х1490</v>
          </cell>
          <cell r="F797">
            <v>600</v>
          </cell>
          <cell r="G797">
            <v>4650</v>
          </cell>
          <cell r="H797" t="str">
            <v>ТУ 14-1-3579-83</v>
          </cell>
          <cell r="K797">
            <v>5286.75</v>
          </cell>
          <cell r="AB797" t="str">
            <v>159х5</v>
          </cell>
        </row>
        <row r="798">
          <cell r="C798" t="str">
            <v>ст.20</v>
          </cell>
          <cell r="D798" t="str">
            <v>4,7  х1490</v>
          </cell>
          <cell r="F798">
            <v>600</v>
          </cell>
          <cell r="G798">
            <v>4650</v>
          </cell>
          <cell r="H798" t="str">
            <v>ТУ 14-1-3579-83</v>
          </cell>
          <cell r="K798">
            <v>5286.75</v>
          </cell>
          <cell r="AB798" t="str">
            <v>159х5</v>
          </cell>
        </row>
        <row r="799">
          <cell r="C799" t="str">
            <v>ст.10</v>
          </cell>
          <cell r="D799" t="str">
            <v>5,7  х1380</v>
          </cell>
          <cell r="F799">
            <v>2700</v>
          </cell>
          <cell r="G799">
            <v>4650</v>
          </cell>
          <cell r="H799" t="str">
            <v>ТУ 14-1-3579-83</v>
          </cell>
          <cell r="K799">
            <v>5226.8999999999996</v>
          </cell>
          <cell r="AB799" t="str">
            <v>219х6</v>
          </cell>
        </row>
        <row r="800">
          <cell r="C800" t="str">
            <v>ст.20</v>
          </cell>
          <cell r="D800" t="str">
            <v>5,7  х1380</v>
          </cell>
          <cell r="F800">
            <v>2100</v>
          </cell>
          <cell r="G800">
            <v>4650</v>
          </cell>
          <cell r="H800" t="str">
            <v>ТУ 14-1-3579-83</v>
          </cell>
          <cell r="K800">
            <v>5226.8999999999996</v>
          </cell>
          <cell r="AB800" t="str">
            <v>219х6</v>
          </cell>
        </row>
        <row r="801">
          <cell r="C801" t="str">
            <v>ст.10</v>
          </cell>
          <cell r="D801" t="str">
            <v>5,7  х1490</v>
          </cell>
          <cell r="F801">
            <v>300</v>
          </cell>
          <cell r="G801">
            <v>4650</v>
          </cell>
          <cell r="H801" t="str">
            <v>ТУ 14-1-3579-83</v>
          </cell>
          <cell r="K801">
            <v>5226.8999999999996</v>
          </cell>
          <cell r="AB801" t="str">
            <v>159х6</v>
          </cell>
        </row>
        <row r="802">
          <cell r="C802" t="str">
            <v>ст.20</v>
          </cell>
          <cell r="D802" t="str">
            <v>5,7  х1490</v>
          </cell>
          <cell r="F802">
            <v>600</v>
          </cell>
          <cell r="G802">
            <v>4650</v>
          </cell>
          <cell r="H802" t="str">
            <v>ТУ 14-1-3579-83</v>
          </cell>
          <cell r="K802">
            <v>5226.8999999999996</v>
          </cell>
          <cell r="AB802" t="str">
            <v>159х6</v>
          </cell>
        </row>
        <row r="803">
          <cell r="C803" t="str">
            <v>ст.10</v>
          </cell>
          <cell r="D803" t="str">
            <v>6,7  х1370</v>
          </cell>
          <cell r="F803">
            <v>300</v>
          </cell>
          <cell r="G803">
            <v>4650</v>
          </cell>
          <cell r="H803" t="str">
            <v>ТУ 14-1-3579-83</v>
          </cell>
          <cell r="K803">
            <v>5226.8999999999996</v>
          </cell>
          <cell r="AB803" t="str">
            <v>219х7</v>
          </cell>
        </row>
        <row r="804">
          <cell r="C804" t="str">
            <v>ст.20</v>
          </cell>
          <cell r="D804" t="str">
            <v>6,7  х1370</v>
          </cell>
          <cell r="F804">
            <v>600</v>
          </cell>
          <cell r="G804">
            <v>4650</v>
          </cell>
          <cell r="H804" t="str">
            <v>ТУ 14-1-3579-83</v>
          </cell>
          <cell r="K804">
            <v>5226.8999999999996</v>
          </cell>
          <cell r="AB804" t="str">
            <v>219х7</v>
          </cell>
        </row>
        <row r="805">
          <cell r="C805" t="str">
            <v>ст.20</v>
          </cell>
          <cell r="D805" t="str">
            <v>6,7  х1475</v>
          </cell>
          <cell r="F805">
            <v>300</v>
          </cell>
          <cell r="G805">
            <v>4650</v>
          </cell>
          <cell r="H805" t="str">
            <v>ТУ 14-1-3579-83</v>
          </cell>
          <cell r="K805">
            <v>5226.8999999999996</v>
          </cell>
          <cell r="AB805" t="str">
            <v>159х7</v>
          </cell>
        </row>
        <row r="806">
          <cell r="C806" t="str">
            <v>ст.10 (обрезной)</v>
          </cell>
          <cell r="D806" t="str">
            <v>7,6  х 695</v>
          </cell>
          <cell r="F806">
            <v>600</v>
          </cell>
          <cell r="G806">
            <v>4650</v>
          </cell>
          <cell r="H806" t="str">
            <v>ТУ 14-1-3579-83</v>
          </cell>
          <cell r="K806">
            <v>5187</v>
          </cell>
          <cell r="AB806" t="str">
            <v>219х8</v>
          </cell>
        </row>
        <row r="807">
          <cell r="C807" t="str">
            <v>09Г2С</v>
          </cell>
          <cell r="D807" t="str">
            <v>3,3  х1185</v>
          </cell>
          <cell r="F807">
            <v>60</v>
          </cell>
          <cell r="G807">
            <v>5625</v>
          </cell>
          <cell r="H807" t="str">
            <v>ГОСТ 19903-74,              ГОСТ 19282-73,     К345 кат.5</v>
          </cell>
          <cell r="K807">
            <v>5906.25</v>
          </cell>
          <cell r="AB807" t="str">
            <v>219х8</v>
          </cell>
        </row>
        <row r="808">
          <cell r="C808" t="str">
            <v>09Г2С</v>
          </cell>
          <cell r="D808" t="str">
            <v>4,7  х1490</v>
          </cell>
          <cell r="F808">
            <v>60</v>
          </cell>
          <cell r="G808">
            <v>5625</v>
          </cell>
          <cell r="H808" t="str">
            <v>ГОСТ 19903-74,              ГОСТ 19282-73,     К345 кат.5</v>
          </cell>
          <cell r="K808">
            <v>5906.25</v>
          </cell>
          <cell r="AB808" t="str">
            <v>219х8</v>
          </cell>
        </row>
        <row r="809">
          <cell r="C809" t="str">
            <v>09Г2С</v>
          </cell>
          <cell r="D809" t="str">
            <v>5,7  х1380</v>
          </cell>
          <cell r="F809">
            <v>120</v>
          </cell>
          <cell r="G809">
            <v>5625</v>
          </cell>
          <cell r="H809" t="str">
            <v>ГОСТ 19903-74,              ГОСТ 19282-73,     К345 кат.5</v>
          </cell>
          <cell r="K809">
            <v>5906.25</v>
          </cell>
          <cell r="AB809" t="str">
            <v>219х8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sheetName val="Незав.пр-во "/>
      <sheetName val="1"/>
      <sheetName val="2"/>
      <sheetName val="3"/>
      <sheetName val="5"/>
      <sheetName val="6"/>
      <sheetName val="7"/>
      <sheetName val="8"/>
      <sheetName val="9"/>
      <sheetName val="10"/>
      <sheetName val="11"/>
      <sheetName val="12"/>
      <sheetName val="1 кв."/>
      <sheetName val="2  кв."/>
      <sheetName val="3 кв."/>
      <sheetName val="4 кв."/>
      <sheetName val="год"/>
      <sheetName val="Расход за м-ц"/>
      <sheetName val="Отчёт склада"/>
      <sheetName val="Лист9"/>
      <sheetName val="Незав_пр_во "/>
      <sheetName val="вводные"/>
      <sheetName val="#ССЫЛКА"/>
      <sheetName val="Незав_пр-во_"/>
      <sheetName val="1_кв_"/>
      <sheetName val="2__кв_"/>
      <sheetName val="3_кв_"/>
      <sheetName val="4_кв_"/>
      <sheetName val="Расход_за_м-ц"/>
      <sheetName val="Отчёт_склада"/>
      <sheetName val="Незав_пр_во_"/>
      <sheetName val="Закупки"/>
      <sheetName val="КТГ и КИО КО 2011"/>
      <sheetName val="Сводн. с расшир. ОВ и ОС"/>
      <sheetName val="Индексы инфляции"/>
      <sheetName val="FM IFRS2013"/>
      <sheetName val="Справочники"/>
      <sheetName val="МЭП"/>
      <sheetName val="Vocab"/>
      <sheetName val="Taxes"/>
      <sheetName val="COGS CUR"/>
      <sheetName val="импортеры99"/>
      <sheetName val="импортеры96"/>
      <sheetName val="импортеры97"/>
      <sheetName val="COGS_CUR"/>
      <sheetName val="Незав_пр-во_1"/>
      <sheetName val="1_кв_1"/>
      <sheetName val="2__кв_1"/>
      <sheetName val="3_кв_1"/>
      <sheetName val="4_кв_1"/>
      <sheetName val="Расход_за_м-ц1"/>
      <sheetName val="Отчёт_склада1"/>
      <sheetName val="Незав_пр_во_1"/>
      <sheetName val="COGS_CUR1"/>
      <sheetName val="PR"/>
      <sheetName val="Причины"/>
      <sheetName val="Незав_пр-во_2"/>
      <sheetName val="1_кв_2"/>
      <sheetName val="2__кв_2"/>
      <sheetName val="3_кв_2"/>
      <sheetName val="4_кв_2"/>
      <sheetName val="Расход_за_м-ц2"/>
      <sheetName val="Отчёт_склада2"/>
      <sheetName val="Незав_пр_во_2"/>
      <sheetName val="COGS_CUR2"/>
      <sheetName val="Списки"/>
      <sheetName val="Незав_пр-во_3"/>
      <sheetName val="1_кв_3"/>
      <sheetName val="2__кв_3"/>
      <sheetName val="3_кв_3"/>
      <sheetName val="4_кв_3"/>
      <sheetName val="Расход_за_м-ц3"/>
      <sheetName val="Отчёт_склада3"/>
      <sheetName val="Незав_пр_во_3"/>
      <sheetName val="COGS_CUR3"/>
      <sheetName val="мощность нч год_в1"/>
      <sheetName val="Инструкция"/>
      <sheetName val="Total"/>
      <sheetName val="классификатор"/>
      <sheetName val="Незав_пр-во_4"/>
      <sheetName val="Справочник"/>
      <sheetName val="Лист4"/>
      <sheetName val="п"/>
      <sheetName val="Функциональное направление"/>
      <sheetName val="словарь"/>
      <sheetName val="Незав_пр-во_5"/>
      <sheetName val="1_кв_4"/>
      <sheetName val="2__кв_4"/>
      <sheetName val="3_кв_4"/>
      <sheetName val="4_кв_4"/>
      <sheetName val="Расход_за_м-ц4"/>
      <sheetName val="Отчёт_склада4"/>
      <sheetName val="Незав_пр_во_4"/>
      <sheetName val="COGS_CUR4"/>
      <sheetName val="мощность_нч_год_в1"/>
      <sheetName val="Функциональное_направление"/>
      <sheetName val="Незав_пр-во_6"/>
      <sheetName val="1_кв_5"/>
      <sheetName val="2__кв_5"/>
      <sheetName val="3_кв_5"/>
      <sheetName val="4_кв_5"/>
      <sheetName val="Расход_за_м-ц5"/>
      <sheetName val="Отчёт_склада5"/>
      <sheetName val="Незав_пр_во_5"/>
      <sheetName val="COGS_CUR5"/>
      <sheetName val="мощность_нч_год_в11"/>
      <sheetName val="Функциональное_направление1"/>
      <sheetName val="Незав_пр-во_7"/>
      <sheetName val="1_кв_6"/>
      <sheetName val="2__кв_6"/>
      <sheetName val="3_кв_6"/>
      <sheetName val="4_кв_6"/>
      <sheetName val="Расход_за_м-ц6"/>
      <sheetName val="Отчёт_склада6"/>
      <sheetName val="Незав_пр_во_6"/>
      <sheetName val="COGS_CUR6"/>
      <sheetName val="мощность_нч_год_в12"/>
      <sheetName val="Функциональное_направление2"/>
      <sheetName val="Незав_пр-во_8"/>
      <sheetName val="1_кв_7"/>
      <sheetName val="2__кв_7"/>
      <sheetName val="3_кв_7"/>
      <sheetName val="4_кв_7"/>
      <sheetName val="Расход_за_м-ц7"/>
      <sheetName val="Отчёт_склада7"/>
      <sheetName val="Незав_пр_во_7"/>
      <sheetName val="COGS_CUR7"/>
      <sheetName val="мощность_нч_год_в13"/>
      <sheetName val="Функциональное_направление3"/>
      <sheetName val="Незав_пр-во_9"/>
      <sheetName val="1_кв_8"/>
      <sheetName val="2__кв_8"/>
      <sheetName val="3_кв_8"/>
      <sheetName val="4_кв_8"/>
      <sheetName val="Расход_за_м-ц8"/>
      <sheetName val="Отчёт_склада8"/>
      <sheetName val="Незав_пр_во_8"/>
      <sheetName val="COGS_CUR8"/>
      <sheetName val="мощность_нч_год_в14"/>
      <sheetName val="Функциональное_направление4"/>
      <sheetName val="Общий"/>
      <sheetName val="База"/>
      <sheetName val="Лист2"/>
      <sheetName val="Лист1"/>
      <sheetName val="список"/>
      <sheetName val="не удалять"/>
      <sheetName val="ЦФО и МВЗ"/>
      <sheetName val="менеджеры"/>
      <sheetName val="Анализ деньги "/>
      <sheetName val="Месяцы"/>
      <sheetName val="Для_списка"/>
      <sheetName val="Maint"/>
      <sheetName val="Для подстановки"/>
      <sheetName val="Технический лист"/>
      <sheetName val="самосвалы"/>
      <sheetName val="Оглавление"/>
      <sheetName val="Справочник_ПФА"/>
      <sheetName val="Справочник ЦФО"/>
      <sheetName val="Справочник  ЦФО для ВПР"/>
      <sheetName val="Бюджетная"/>
      <sheetName val="Комплексная"/>
      <sheetName val="Дирекции"/>
      <sheetName val="ЦФО"/>
      <sheetName val="_Ф3"/>
      <sheetName val="Список компаний"/>
      <sheetName val="Прил 1 Функц-ые направлен.  (3"/>
      <sheetName val="Бюджетная!"/>
      <sheetName val=""/>
      <sheetName val="Sheet2"/>
      <sheetName val="шахматка"/>
      <sheetName val="Служебные таблицы"/>
      <sheetName val="Справочник провайдеров"/>
      <sheetName val="Варианты обеспечения"/>
      <sheetName val="mapping"/>
      <sheetName val="Расход ВВ в 2001 г."/>
      <sheetName val="протокол КВ (С) печать"/>
      <sheetName val="Легенда"/>
      <sheetName val="технич. лист"/>
      <sheetName val="#¡REF"/>
      <sheetName val="J02-1_31.12.2012"/>
      <sheetName val="2.1. Heat map INDEXES"/>
      <sheetName val="справочник статей"/>
      <sheetName val="Назначение закупки"/>
      <sheetName val="Данные"/>
      <sheetName val="Свод"/>
      <sheetName val="TECH"/>
      <sheetName val="ЗВЕДЕНА"/>
      <sheetName val="directory"/>
      <sheetName val="Назва обладнання"/>
      <sheetName val="исходники"/>
      <sheetName val="WC new"/>
      <sheetName val="Major counterparties"/>
      <sheetName val="_Ф2"/>
      <sheetName val="Справочник 2"/>
      <sheetName val="Справочник 1"/>
      <sheetName val="Расчёт простоя по площадкам"/>
      <sheetName val="Служебное"/>
      <sheetName val="Загл"/>
      <sheetName val="Бюджетные статьи"/>
      <sheetName val="справочники 1С"/>
      <sheetName val="БП услуги прочие"/>
      <sheetName val="сводная РП"/>
      <sheetName val="Case_Input"/>
      <sheetName val="TCC"/>
      <sheetName val="Добыча"/>
      <sheetName val="Реализация"/>
      <sheetName val="PL 04"/>
      <sheetName val="Слайд PL"/>
      <sheetName val="Слайд PL общий"/>
      <sheetName val="Свод СС произв."/>
      <sheetName val="04 PL (Юб.)"/>
      <sheetName val="04 Слайд Юбил."/>
      <sheetName val="04 PL (Перевальный)"/>
      <sheetName val="04 Слайд Перевальный"/>
      <sheetName val="04 PL (Улахан)"/>
      <sheetName val="04 Слайд Улахан"/>
      <sheetName val="04 PL (Буор)"/>
      <sheetName val="04 Слайд Буор "/>
      <sheetName val="Рабочий журнал"/>
      <sheetName val="Плотность"/>
      <sheetName val="Договор_авиа"/>
      <sheetName val="Подразделения"/>
      <sheetName val="ЛюдиСВ"/>
      <sheetName val="ЛюдиОх"/>
      <sheetName val="Table"/>
      <sheetName val="БП_2018_ненорм.ТМЦ"/>
      <sheetName val="Оборудование БП_2018"/>
      <sheetName val="БП_2018_ремонты оборудования"/>
      <sheetName val="БП_2018_прочие УСО "/>
      <sheetName val="Договоры"/>
      <sheetName val="ЛУ"/>
      <sheetName val="перемещение"/>
      <sheetName val="Цель"/>
      <sheetName val="Груз_СВ"/>
      <sheetName val="СпрВспом общ"/>
      <sheetName val="Договоры (2)"/>
      <sheetName val="Lists"/>
      <sheetName val="Data"/>
      <sheetName val="ВЗ"/>
      <sheetName val="1. Лист согласования"/>
      <sheetName val="ИТР"/>
      <sheetName val="справочник для мп_ДТЭК"/>
      <sheetName val="узелSAP"/>
      <sheetName val="СПИСОК-"/>
      <sheetName val="Титул"/>
      <sheetName val="СПР"/>
      <sheetName val="БДР"/>
      <sheetName val="ОПР"/>
      <sheetName val="ГСМ ОПЗ"/>
      <sheetName val="ГСМ ИТР"/>
      <sheetName val="5.Справочник"/>
      <sheetName val="dll"/>
      <sheetName val="Catalog"/>
      <sheetName val="Каталог цен"/>
      <sheetName val="предприятия"/>
      <sheetName val="Service_list"/>
      <sheetName val="Справочник2"/>
      <sheetName val="Лист3"/>
      <sheetName val="Описание и классификаторы"/>
      <sheetName val="УРНАТ 2019"/>
      <sheetName val="УРНАТ 2018"/>
      <sheetName val="COSTS"/>
      <sheetName val="description dep"/>
      <sheetName val="группы"/>
      <sheetName val="Группы (2)"/>
      <sheetName val="Цель поездки"/>
      <sheetName val="5э"/>
      <sheetName val="Формат"/>
      <sheetName val="4-kpi's"/>
      <sheetName val="19-BS"/>
      <sheetName val="2-Index"/>
      <sheetName val="18-CSize"/>
      <sheetName val="10-fc"/>
      <sheetName val="12-taxes"/>
      <sheetName val="13-fa"/>
      <sheetName val="14-wc"/>
      <sheetName val="8-sales"/>
      <sheetName val="11-financing"/>
      <sheetName val="17-Sens"/>
      <sheetName val="1-Index"/>
      <sheetName val="main"/>
      <sheetName val="На проверку УЛИС"/>
      <sheetName val="OPEX 2019 Прогноз"/>
      <sheetName val="1.ФЦО_инвест_статья"/>
      <sheetName val="ФЦО"/>
      <sheetName val="МВЗ"/>
      <sheetName val="МВЗ_выгрузка"/>
      <sheetName val="ГП и внутренние услуги"/>
      <sheetName val="Группы МЦ_Группы Услуг_новый"/>
      <sheetName val="Статьи расх"/>
      <sheetName val="Справочник статусов"/>
      <sheetName val="Приоритет проектов"/>
      <sheetName val="Категория"/>
      <sheetName val="list"/>
      <sheetName val="список статей"/>
      <sheetName val="Исходные"/>
      <sheetName val="КПиГР Олимп"/>
      <sheetName val="Склады"/>
      <sheetName val="Variables 2"/>
      <sheetName val="Block Upload"/>
      <sheetName val="Variables"/>
      <sheetName val="165"/>
      <sheetName val="презент ВРТ"/>
      <sheetName val="Ф 01-2020"/>
      <sheetName val="Ф 02-2020"/>
      <sheetName val="Ф 03-2020"/>
      <sheetName val="Ф 04-2020"/>
      <sheetName val="Ф 05-2020"/>
      <sheetName val="Ф 06-2020"/>
      <sheetName val="Ф 07-2020"/>
      <sheetName val="Ф 08-2020"/>
      <sheetName val="Ф 09-2020"/>
      <sheetName val="Ф 10-2020"/>
      <sheetName val="Ф 11-2020"/>
      <sheetName val="Ф 12-2020"/>
      <sheetName val="Ф 2020"/>
      <sheetName val="Комм."/>
      <sheetName val="Управл."/>
      <sheetName val="Колич.показ."/>
      <sheetName val="KPI 2 АВА-Казань"/>
      <sheetName val="для презентации"/>
      <sheetName val="P&amp;L Полик"/>
      <sheetName val="P&amp;L Роддом"/>
      <sheetName val="P&amp;L Стационар"/>
      <sheetName val="P&amp;L ВРТ"/>
      <sheetName val="P&amp;L Косм"/>
      <sheetName val="P&amp;L Лаб"/>
      <sheetName val="P&amp;L Медадм"/>
      <sheetName val="P&amp;L АДМ"/>
      <sheetName val="Доходы и материалы"/>
      <sheetName val="Казанский филиал"/>
      <sheetName val="МБП"/>
      <sheetName val="ТО МО"/>
      <sheetName val="ИТС"/>
      <sheetName val="Гл.Бух"/>
      <sheetName val="ИТ"/>
      <sheetName val="Обучение"/>
      <sheetName val="ФОТ Полик"/>
      <sheetName val="ФОТ Роддом"/>
      <sheetName val="ФОТ Хир.Стац."/>
      <sheetName val="ФОТ ВРТ"/>
      <sheetName val="ФОТ Косм"/>
      <sheetName val="ФОТ Лаб"/>
      <sheetName val="ФОТ АДМ"/>
      <sheetName val="ШР"/>
      <sheetName val="Юбиляры АВА-К"/>
      <sheetName val="ФОТ КФ"/>
      <sheetName val="ШР КФ"/>
      <sheetName val="юбиляры КФ"/>
      <sheetName val="Обучение КФ"/>
      <sheetName val="ТО МО КФ"/>
      <sheetName val="ИТС КФ"/>
      <sheetName val="ИТ КФ"/>
      <sheetName val="МБП КФ"/>
      <sheetName val="15"/>
      <sheetName val="ОпКоррк"/>
      <sheetName val="23"/>
      <sheetName val="отпуск"/>
      <sheetName val="Unicredit"/>
      <sheetName val="2014"/>
      <sheetName val="2015"/>
      <sheetName val="P&amp;L"/>
      <sheetName val="BS"/>
      <sheetName val="def tax"/>
      <sheetName val="2016"/>
      <sheetName val="2017"/>
      <sheetName val="2018"/>
      <sheetName val="Nordea"/>
      <sheetName val="2019"/>
      <sheetName val="Доп по Юникред"/>
      <sheetName val="Стоимость здания"/>
      <sheetName val="2020 до изм"/>
      <sheetName val="2020"/>
      <sheetName val="IAS 10"/>
      <sheetName val="Здание"/>
      <sheetName val="МБП сч 20 2012"/>
      <sheetName val="МБП Сч 25 2012"/>
      <sheetName val="Модернизация Косм"/>
      <sheetName val="сч 25 МБП 2013"/>
      <sheetName val="сч. 20 МБП 2013"/>
      <sheetName val="амортизация здания РСБУ"/>
      <sheetName val="НДС"/>
      <sheetName val="котлы"/>
      <sheetName val="Альфа"/>
      <sheetName val="лифты"/>
      <sheetName val="ооциты"/>
      <sheetName val="Leasing"/>
      <sheetName val="Leasing new"/>
      <sheetName val="НМА"/>
      <sheetName val="Other"/>
      <sheetName val="Агентские"/>
      <sheetName val="Капитал.%% на космо"/>
      <sheetName val="Обесценение"/>
      <sheetName val="Accruals 2017"/>
      <sheetName val="Незав_пр-во_10"/>
      <sheetName val="1_кв_9"/>
      <sheetName val="2__кв_9"/>
      <sheetName val="3_кв_9"/>
      <sheetName val="4_кв_9"/>
      <sheetName val="Расход_за_м-ц9"/>
      <sheetName val="Отчёт_склада9"/>
      <sheetName val="Незав_пр_во_9"/>
      <sheetName val="COGS_CUR9"/>
      <sheetName val="КТГ_и_КИО_КО_2011"/>
      <sheetName val="Индексы_инфляции"/>
      <sheetName val="FM_IFRS2013"/>
      <sheetName val="мощность_нч_год_в15"/>
      <sheetName val="Функциональное_направление5"/>
      <sheetName val="не_удалять"/>
      <sheetName val="ЦФО_и_МВЗ"/>
      <sheetName val="Анализ_деньги_"/>
      <sheetName val="Справочник_ЦФО"/>
      <sheetName val="Справочник__ЦФО_для_ВПР"/>
      <sheetName val="Список_компаний"/>
      <sheetName val="Прил_1_Функц-ые_направлен___(3"/>
      <sheetName val="Служебные_таблицы"/>
      <sheetName val="Справочник_провайдеров"/>
      <sheetName val="Сводн__с_расшир__ОВ_и_ОС"/>
      <sheetName val="Для_подстановки"/>
      <sheetName val="Технический_лист"/>
      <sheetName val="БП_2018_ненорм_ТМЦ"/>
      <sheetName val="Оборудование_БП_2018"/>
      <sheetName val="БП_2018_ремонты_оборудования"/>
      <sheetName val="БП_2018_прочие_УСО_"/>
      <sheetName val="презент_ВРТ"/>
      <sheetName val="Ф_01-2020"/>
      <sheetName val="Ф_02-2020"/>
      <sheetName val="Ф_03-2020"/>
      <sheetName val="Ф_04-2020"/>
      <sheetName val="Ф_05-2020"/>
      <sheetName val="Ф_06-2020"/>
      <sheetName val="Ф_07-2020"/>
      <sheetName val="Ф_08-2020"/>
      <sheetName val="Ф_09-2020"/>
      <sheetName val="Ф_10-2020"/>
      <sheetName val="Ф_11-2020"/>
      <sheetName val="Ф_12-2020"/>
      <sheetName val="Ф_2020"/>
      <sheetName val="Комм_"/>
      <sheetName val="Управл_"/>
      <sheetName val="Колич_показ_"/>
      <sheetName val="KPI_2_АВА-Казань"/>
      <sheetName val="для_презентации"/>
      <sheetName val="P&amp;L_Полик"/>
      <sheetName val="P&amp;L_Роддом"/>
      <sheetName val="P&amp;L_Стационар"/>
      <sheetName val="P&amp;L_ВРТ"/>
      <sheetName val="P&amp;L_Косм"/>
      <sheetName val="P&amp;L_Лаб"/>
      <sheetName val="P&amp;L_Медадм"/>
      <sheetName val="P&amp;L_АДМ"/>
      <sheetName val="Доходы_и_материалы"/>
      <sheetName val="Казанский_филиал"/>
      <sheetName val="ТО_МО"/>
      <sheetName val="Гл_Бух"/>
      <sheetName val="ФОТ_Полик"/>
      <sheetName val="ФОТ_Роддом"/>
      <sheetName val="ФОТ_Хир_Стац_"/>
      <sheetName val="ФОТ_ВРТ"/>
      <sheetName val="ФОТ_Косм"/>
      <sheetName val="ФОТ_Лаб"/>
      <sheetName val="ФОТ_АДМ"/>
      <sheetName val="Юбиляры_АВА-К"/>
      <sheetName val="ФОТ_КФ"/>
      <sheetName val="ШР_КФ"/>
      <sheetName val="юбиляры_КФ"/>
      <sheetName val="Обучение_КФ"/>
      <sheetName val="ТО_МО_КФ"/>
      <sheetName val="ИТС_КФ"/>
      <sheetName val="ИТ_КФ"/>
      <sheetName val="МБП_КФ"/>
      <sheetName val="2_1__Heat_map_INDEXES"/>
      <sheetName val="справочник_статей"/>
      <sheetName val="Назначение_закупки"/>
      <sheetName val="Назва_обладнання"/>
      <sheetName val="Справочник_2"/>
      <sheetName val="Справочник_1"/>
      <sheetName val="технич__лист"/>
      <sheetName val="J02-1_31_12_2012"/>
      <sheetName val="WC_new"/>
      <sheetName val="Major_counterparties"/>
      <sheetName val="Расчёт_простоя_по_площадкам"/>
      <sheetName val="Бюджетные_статьи"/>
      <sheetName val="справочники_1С"/>
      <sheetName val="БП_услуги_прочие"/>
      <sheetName val="сводная_РП"/>
      <sheetName val="справочник_для_мп_ДТЭК"/>
      <sheetName val="ГСМ_ОПЗ"/>
      <sheetName val="ГСМ_ИТР"/>
      <sheetName val="5_Справочник"/>
      <sheetName val="Варианты_обеспечения"/>
      <sheetName val="Расход_ВВ_в_2001_г_"/>
      <sheetName val="протокол_КВ_(С)_печать"/>
      <sheetName val="PL_04"/>
      <sheetName val="Слайд_PL"/>
      <sheetName val="Слайд_PL_общий"/>
      <sheetName val="Свод_СС_произв_"/>
      <sheetName val="04_PL_(Юб_)"/>
      <sheetName val="04_Слайд_Юбил_"/>
      <sheetName val="04_PL_(Перевальный)"/>
      <sheetName val="04_Слайд_Перевальный"/>
      <sheetName val="04_PL_(Улахан)"/>
      <sheetName val="04_Слайд_Улахан"/>
      <sheetName val="04_PL_(Буор)"/>
      <sheetName val="04_Слайд_Буор_"/>
      <sheetName val="капстрой"/>
      <sheetName val="AT_GDT"/>
      <sheetName val="CAPEX report"/>
      <sheetName val="Спр_СЗР"/>
      <sheetName val="Цены"/>
      <sheetName val="Тит"/>
      <sheetName val="Б_уд"/>
      <sheetName val="Б_сем"/>
      <sheetName val="Б_сзр"/>
      <sheetName val="SLA"/>
      <sheetName val="Custom1"/>
      <sheetName val="Custom5"/>
      <sheetName val="Custom7"/>
      <sheetName val="Custom8"/>
      <sheetName val="Custom2"/>
      <sheetName val="Custom6"/>
      <sheetName val="КОНС"/>
      <sheetName val="НСИ"/>
      <sheetName val="Для списков"/>
      <sheetName val="-1 вариант"/>
      <sheetName val="Прибыль"/>
      <sheetName val="справочникМВЗ"/>
      <sheetName val="проверка"/>
      <sheetName val="пр-во"/>
      <sheetName val="Constants"/>
      <sheetName val="NIUs"/>
      <sheetName val="ETC"/>
      <sheetName val="Company"/>
      <sheetName val="Supporting data"/>
      <sheetName val="assumptions"/>
      <sheetName val="ev_ebitda"/>
      <sheetName val="dcf"/>
      <sheetName val="summary financials"/>
      <sheetName val="Рабочий_журнал"/>
      <sheetName val="На_проверку_УЛИС"/>
      <sheetName val="OPEX_2019_Прогноз"/>
      <sheetName val="1_ФЦО_инвест_статья"/>
      <sheetName val="ГП_и_внутренние_услуги"/>
      <sheetName val="Группы_МЦ_Группы_Услуг_новый"/>
      <sheetName val="Статьи_расх"/>
      <sheetName val="Справочник_статусов"/>
      <sheetName val="Приоритет_проектов"/>
      <sheetName val="инструкции"/>
      <sheetName val="Классиф"/>
      <sheetName val="ОСВ"/>
      <sheetName val="Escalated Budget"/>
      <sheetName val="Персоналии"/>
      <sheetName val="WM"/>
      <sheetName val="Сравнение"/>
      <sheetName val="Упр Ф"/>
      <sheetName val="private"/>
      <sheetName val="Закупки для ремонта и подд"/>
      <sheetName val="5. Состав ДеИнвестиций"/>
      <sheetName val="коэф"/>
      <sheetName val="Справочник ВГО"/>
      <sheetName val="Меппинг"/>
      <sheetName val="3.2.Справочник"/>
      <sheetName val="Справочники АВТО"/>
      <sheetName val="hidden"/>
      <sheetName val="по ЮЛ"/>
      <sheetName val="для формули"/>
      <sheetName val="_Т10"/>
      <sheetName val="_Т1"/>
      <sheetName val="_Т2"/>
      <sheetName val="_Т4"/>
      <sheetName val="_Т5"/>
      <sheetName val="_Т6"/>
      <sheetName val="_Т7"/>
      <sheetName val="_Т8"/>
      <sheetName val="_Т9"/>
      <sheetName val="Комментарии станций"/>
      <sheetName val="Драйвера"/>
      <sheetName val="Library"/>
      <sheetName val="Справочник_2019"/>
      <sheetName val="техлист"/>
      <sheetName val="выпадающие списки"/>
      <sheetName val="Макро"/>
      <sheetName val="П-6"/>
      <sheetName val="валюта"/>
      <sheetName val="Equity"/>
      <sheetName val="Чувствительность"/>
      <sheetName val="Общие начальные данные"/>
      <sheetName val="рэз 12.2011"/>
      <sheetName val="Сводные данные"/>
      <sheetName val="денежный поток"/>
      <sheetName val="Продажи"/>
      <sheetName val="rsoilbal"/>
      <sheetName val="XLR_NoRangeSheet"/>
      <sheetName val="share price 2002"/>
      <sheetName val="163"/>
      <sheetName val="259"/>
      <sheetName val="цко"/>
      <sheetName val="ткв_2007"/>
      <sheetName val="2020Y"/>
      <sheetName val="Сверка (затраты по резидентам)"/>
      <sheetName val="Критерии"/>
      <sheetName val="контрагенты"/>
      <sheetName val="3 утв."/>
      <sheetName val="УРНАТ 2021"/>
      <sheetName val="Подрядчики"/>
      <sheetName val="тех2"/>
      <sheetName val="Каталог_цен"/>
      <sheetName val="Описание_и_классификаторы"/>
      <sheetName val="УРНАТ_2019"/>
      <sheetName val="УРНАТ_2018"/>
      <sheetName val="Группы_(2)"/>
      <sheetName val="Справочник_ВГО"/>
      <sheetName val="3_2_Справочник"/>
      <sheetName val="Справочники_АВТО"/>
      <sheetName val="по_ЮЛ"/>
      <sheetName val="СпрВспом_общ"/>
      <sheetName val="Договоры_(2)"/>
      <sheetName val="для_формули"/>
      <sheetName val="Комментарии_станций"/>
      <sheetName val="список_статей"/>
      <sheetName val="выпадающие_списки"/>
      <sheetName val="description_dep"/>
      <sheetName val="1__Лист_согласования"/>
      <sheetName val="Сверка_(затраты_по_резидентам)"/>
      <sheetName val="3_утв_"/>
      <sheetName val="УРНАТ_2021"/>
      <sheetName val="a6"/>
      <sheetName val="tax"/>
      <sheetName val="0"/>
      <sheetName val="1 кв"/>
      <sheetName val="10 міс."/>
      <sheetName val="11 міс."/>
      <sheetName val="12 міс."/>
      <sheetName val="1998"/>
      <sheetName val="2 кв"/>
      <sheetName val="2 утв"/>
      <sheetName val="3 не сокр."/>
      <sheetName val="3 тар."/>
      <sheetName val="3кв "/>
      <sheetName val="4 утв"/>
      <sheetName val="7 міс"/>
      <sheetName val="8 міс."/>
      <sheetName val="812"/>
      <sheetName val="812 (2)"/>
      <sheetName val="9 (2)"/>
      <sheetName val="9 міс."/>
      <sheetName val="RN 0402"/>
      <sheetName val="RN_1002"/>
      <sheetName val="pivot 05.02"/>
      <sheetName val="Pivots"/>
      <sheetName val="Advaces received"/>
      <sheetName val="сист."/>
      <sheetName val="ПФМ"/>
      <sheetName val="ВГО"/>
      <sheetName val="коды сервисов"/>
      <sheetName val="Subfed SpB"/>
      <sheetName val="Pivot new"/>
      <sheetName val="Pivot contracts new"/>
      <sheetName val="1.1_TB_Cons_2020"/>
      <sheetName val="TB"/>
      <sheetName val="FS"/>
      <sheetName val="Jan|Dec"/>
      <sheetName val="Payments Jan"/>
      <sheetName val="ICO"/>
      <sheetName val="X-rates"/>
      <sheetName val="v12_IFRS TB"/>
      <sheetName val="LR 31.12"/>
      <sheetName val="TR 31.12"/>
      <sheetName val="PVT Adjs"/>
      <sheetName val="v10_IFRS TB"/>
      <sheetName val="v12_PBT"/>
      <sheetName val="Conso_Adjs"/>
      <sheetName val="OR 31.12"/>
      <sheetName val="1.1_TB_Cons_2019"/>
      <sheetName val="1.1_TB_Cons_2020_v12"/>
      <sheetName val="PVES-2 JE 2019"/>
      <sheetName val="TB PVES-2"/>
      <sheetName val="IFRS TB_2020"/>
      <sheetName val="TB_Cons_2019"/>
      <sheetName val="JE`20"/>
      <sheetName val="A18"/>
      <sheetName val="A08"/>
      <sheetName val="TB`20"/>
      <sheetName val="Справочник контрагентов"/>
      <sheetName val="const"/>
      <sheetName val="Ознаки критичності довідник"/>
      <sheetName val="TB 2020"/>
      <sheetName val="JE 2020"/>
      <sheetName val="техлис"/>
      <sheetName val="ЛИМИТ"/>
      <sheetName val="Cash payments PVT"/>
      <sheetName val="assump"/>
      <sheetName val="дек20"/>
      <sheetName val="inf"/>
      <sheetName val="SUM"/>
      <sheetName val="Норм.КВ "/>
      <sheetName val="Норм.КВ"/>
      <sheetName val="Base Inputs"/>
      <sheetName val="нормативы эксплуат.затрат"/>
      <sheetName val="нормативы выручки"/>
      <sheetName val="Налоги"/>
      <sheetName val="Расчет цены"/>
      <sheetName val="нормативы капвложений"/>
      <sheetName val="Нормативы экспл. затрат"/>
      <sheetName val="t1"/>
      <sheetName val="Приложение №5"/>
      <sheetName val="Структура целей"/>
      <sheetName val="Loans out"/>
      <sheetName val="spr"/>
      <sheetName val="проект2002"/>
      <sheetName val="Свод-1"/>
      <sheetName val="TDSheet"/>
      <sheetName val="PMC_ORG"/>
      <sheetName val="цеховая с-сть"/>
      <sheetName val="остатки"/>
      <sheetName val="database (rur)mar ytd"/>
      <sheetName val="Проводки'02"/>
      <sheetName val="АКРасч"/>
      <sheetName val="ExchRate"/>
      <sheetName val="MER"/>
      <sheetName val="План поставок общий"/>
      <sheetName val="ТЭП"/>
      <sheetName val="приложение 4"/>
      <sheetName val="pasiva-skutečnost"/>
      <sheetName val="KAR10"/>
      <sheetName val="Контакты"/>
      <sheetName val="A"/>
      <sheetName val="inputhrs"/>
      <sheetName val="production"/>
      <sheetName val="Input"/>
      <sheetName val="Ремонты Статья-элемент"/>
      <sheetName val="Лист5"/>
      <sheetName val="Признак, приоритет"/>
      <sheetName val="Ремонты Статья и Элемент"/>
      <sheetName val="Признак, Приоритет, Статуc"/>
      <sheetName val="Цеха"/>
      <sheetName val="Инвестиции Статья и Элемент"/>
      <sheetName val=" ФЦО-Статья-Элемент"/>
      <sheetName val="Статьи ДДС"/>
      <sheetName val="Статусы"/>
      <sheetName val="budget"/>
      <sheetName val="1+11"/>
      <sheetName val="риски"/>
      <sheetName val="Sum Statement"/>
      <sheetName val="Revenue"/>
      <sheetName val="оборудование"/>
      <sheetName val="Незав_пр-во_11"/>
      <sheetName val="1_кв_10"/>
      <sheetName val="2__кв_10"/>
      <sheetName val="3_кв_10"/>
      <sheetName val="4_кв_10"/>
      <sheetName val="Расход_за_м-ц10"/>
      <sheetName val="Отчёт_склада10"/>
      <sheetName val="Незав_пр_во_10"/>
      <sheetName val="COGS_CUR10"/>
      <sheetName val="КТГ_и_КИО_КО_20111"/>
      <sheetName val="Индексы_инфляции1"/>
      <sheetName val="FM_IFRS20131"/>
      <sheetName val="мощность_нч_год_в16"/>
      <sheetName val="Функциональное_направление6"/>
      <sheetName val="не_удалять1"/>
      <sheetName val="ЦФО_и_МВЗ1"/>
      <sheetName val="Анализ_деньги_1"/>
      <sheetName val="Справочник_ЦФО1"/>
      <sheetName val="Справочник__ЦФО_для_ВПР1"/>
      <sheetName val="Список_компаний1"/>
      <sheetName val="Прил_1_Функц-ые_направлен___(31"/>
      <sheetName val="Служебные_таблицы1"/>
      <sheetName val="Справочник_провайдеров1"/>
      <sheetName val="Сводн__с_расшир__ОВ_и_ОС1"/>
      <sheetName val="Для_подстановки1"/>
      <sheetName val="Технический_лист1"/>
      <sheetName val="БП_2018_ненорм_ТМЦ1"/>
      <sheetName val="Оборудование_БП_20181"/>
      <sheetName val="БП_2018_ремонты_оборудования1"/>
      <sheetName val="БП_2018_прочие_УСО_1"/>
      <sheetName val="презент_ВРТ1"/>
      <sheetName val="Ф_01-20201"/>
      <sheetName val="Ф_02-20201"/>
      <sheetName val="Ф_03-20201"/>
      <sheetName val="Ф_04-20201"/>
      <sheetName val="Ф_05-20201"/>
      <sheetName val="Ф_06-20201"/>
      <sheetName val="Ф_07-20201"/>
      <sheetName val="Ф_08-20201"/>
      <sheetName val="Ф_09-20201"/>
      <sheetName val="Ф_10-20201"/>
      <sheetName val="Ф_11-20201"/>
      <sheetName val="Ф_12-20201"/>
      <sheetName val="Ф_20201"/>
      <sheetName val="Комм_1"/>
      <sheetName val="Управл_1"/>
      <sheetName val="Колич_показ_1"/>
      <sheetName val="KPI_2_АВА-Казань1"/>
      <sheetName val="для_презентации1"/>
      <sheetName val="P&amp;L_Полик1"/>
      <sheetName val="P&amp;L_Роддом1"/>
      <sheetName val="P&amp;L_Стационар1"/>
      <sheetName val="P&amp;L_ВРТ1"/>
      <sheetName val="P&amp;L_Косм1"/>
      <sheetName val="P&amp;L_Лаб1"/>
      <sheetName val="P&amp;L_Медадм1"/>
      <sheetName val="P&amp;L_АДМ1"/>
      <sheetName val="Доходы_и_материалы1"/>
      <sheetName val="Казанский_филиал1"/>
      <sheetName val="ТО_МО1"/>
      <sheetName val="Гл_Бух1"/>
      <sheetName val="ФОТ_Полик1"/>
      <sheetName val="ФОТ_Роддом1"/>
      <sheetName val="ФОТ_Хир_Стац_1"/>
      <sheetName val="ФОТ_ВРТ1"/>
      <sheetName val="ФОТ_Косм1"/>
      <sheetName val="ФОТ_Лаб1"/>
      <sheetName val="ФОТ_АДМ1"/>
      <sheetName val="Юбиляры_АВА-К1"/>
      <sheetName val="ФОТ_КФ1"/>
      <sheetName val="ШР_КФ1"/>
      <sheetName val="юбиляры_КФ1"/>
      <sheetName val="Обучение_КФ1"/>
      <sheetName val="ТО_МО_КФ1"/>
      <sheetName val="ИТС_КФ1"/>
      <sheetName val="ИТ_КФ1"/>
      <sheetName val="МБП_КФ1"/>
      <sheetName val="2_1__Heat_map_INDEXES1"/>
      <sheetName val="справочник_статей1"/>
      <sheetName val="Назначение_закупки1"/>
      <sheetName val="Назва_обладнання1"/>
      <sheetName val="Справочник_21"/>
      <sheetName val="Справочник_11"/>
      <sheetName val="технич__лист1"/>
      <sheetName val="J02-1_31_12_20121"/>
      <sheetName val="WC_new1"/>
      <sheetName val="Major_counterparties1"/>
      <sheetName val="Расчёт_простоя_по_площадкам1"/>
      <sheetName val="Бюджетные_статьи1"/>
      <sheetName val="справочники_1С1"/>
      <sheetName val="БП_услуги_прочие1"/>
      <sheetName val="сводная_РП1"/>
      <sheetName val="справочник_для_мп_ДТЭК1"/>
      <sheetName val="ГСМ_ОПЗ1"/>
      <sheetName val="ГСМ_ИТР1"/>
      <sheetName val="5_Справочник1"/>
      <sheetName val="Варианты_обеспечения1"/>
      <sheetName val="Расход_ВВ_в_2001_г_1"/>
      <sheetName val="протокол_КВ_(С)_печать1"/>
      <sheetName val="PL_041"/>
      <sheetName val="Слайд_PL1"/>
      <sheetName val="Слайд_PL_общий1"/>
      <sheetName val="Свод_СС_произв_1"/>
      <sheetName val="04_PL_(Юб_)1"/>
      <sheetName val="04_Слайд_Юбил_1"/>
      <sheetName val="04_PL_(Перевальный)1"/>
      <sheetName val="04_Слайд_Перевальный1"/>
      <sheetName val="04_PL_(Улахан)1"/>
      <sheetName val="04_Слайд_Улахан1"/>
      <sheetName val="04_PL_(Буор)1"/>
      <sheetName val="04_Слайд_Буор_1"/>
      <sheetName val="def_tax"/>
      <sheetName val="Доп_по_Юникред"/>
      <sheetName val="Стоимость_здания"/>
      <sheetName val="2020_до_изм"/>
      <sheetName val="IAS_10"/>
      <sheetName val="МБП_сч_20_2012"/>
      <sheetName val="МБП_Сч_25_2012"/>
      <sheetName val="Модернизация_Косм"/>
      <sheetName val="сч_25_МБП_2013"/>
      <sheetName val="сч__20_МБП_2013"/>
      <sheetName val="амортизация_здания_РСБУ"/>
      <sheetName val="Leasing_new"/>
      <sheetName val="Капитал_%%_на_космо"/>
      <sheetName val="Accruals_2017"/>
      <sheetName val="P&amp;L&gt;&gt;&gt;"/>
      <sheetName val="P&amp;L+СГМ"/>
      <sheetName val="Pivot PL+СГМ"/>
      <sheetName val="P&amp;L СГМ"/>
      <sheetName val="Pivot СГМ"/>
      <sheetName val="Pivot PL"/>
      <sheetName val="P&amp;L АВА-ПЕТЕР "/>
      <sheetName val="Pivot PL АВА-ПЕТЕР"/>
      <sheetName val="P&amp;L АВА-Казань "/>
      <sheetName val="Pivot АВА-Казань"/>
      <sheetName val="ГРУППА нараст итог"/>
      <sheetName val="ГРУППА квартал"/>
      <sheetName val="ГРУППА месяц"/>
      <sheetName val="АВА-ПЕТЕР нараст итог"/>
      <sheetName val="АВА-ПЕТЕР Квартал"/>
      <sheetName val="АВА-ПЕТЕР месяц"/>
      <sheetName val="АВА-Казань нараст итог"/>
      <sheetName val="АВА-Казань Квартал"/>
      <sheetName val="АВА-Казань месяц "/>
      <sheetName val="KPI 1 Группа"/>
      <sheetName val="KPI 1 Группа+СГМ"/>
      <sheetName val="KPI 2 Группа"/>
      <sheetName val="KPI 1 Группа (2)"/>
      <sheetName val="KPI 1 Группа (2)+СГМ"/>
      <sheetName val="KPI 1 Группа+СГМ Прогноз"/>
      <sheetName val="KPI 1 Группа Прогноз"/>
      <sheetName val="KPI 2 Группа Прогноз"/>
      <sheetName val="KPI 2 АВА-ПЕТЕР  Прогноз"/>
      <sheetName val="KPI 2 АВА-Казань Прогноз"/>
      <sheetName val="KPI 2 АВА-ПЕТЕР "/>
      <sheetName val="KPI Опер"/>
      <sheetName val="KPI ФП"/>
      <sheetName val="KPI группа+СГМ"/>
      <sheetName val="KPI группа"/>
      <sheetName val="KPI Петер"/>
      <sheetName val="KPI Казань"/>
      <sheetName val="Юниты"/>
      <sheetName val="ФОТ"/>
      <sheetName val="ЧОК"/>
      <sheetName val="Оборот"/>
      <sheetName val="CAPEX"/>
      <sheetName val="СГМ"/>
      <sheetName val="&lt;&lt;П"/>
      <sheetName val="Южн"/>
      <sheetName val="Кир"/>
      <sheetName val="Озер"/>
      <sheetName val="Лит"/>
      <sheetName val="Прим"/>
      <sheetName val="Сев"/>
      <sheetName val="Моск"/>
      <sheetName val="Курорт"/>
      <sheetName val="Вас"/>
      <sheetName val="Парад"/>
      <sheetName val="Аптек"/>
      <sheetName val="Петрогр"/>
      <sheetName val="нов"/>
      <sheetName val="Обвод"/>
      <sheetName val="Фрун"/>
      <sheetName val="Космет"/>
      <sheetName val="13Поликл"/>
      <sheetName val="П&gt;&gt;"/>
      <sheetName val="&lt;&lt;М"/>
      <sheetName val="МРТСев"/>
      <sheetName val="МРТЛит"/>
      <sheetName val="МРТВет"/>
      <sheetName val="МРТЮг"/>
      <sheetName val="МРТКазань"/>
      <sheetName val="М&gt;&gt;"/>
      <sheetName val="Лаба"/>
      <sheetName val="Ава-лаба"/>
      <sheetName val="&lt;&lt;Э"/>
      <sheetName val="ОМСВол"/>
      <sheetName val="ЭКОЛит"/>
      <sheetName val="ЭКОСевер"/>
      <sheetName val="Вологда"/>
      <sheetName val="ОМССПб"/>
      <sheetName val="15ЭКО"/>
      <sheetName val="Э&gt;&gt;"/>
      <sheetName val="&lt;&lt;C"/>
      <sheetName val="РодСев"/>
      <sheetName val="ЮжнСтац"/>
      <sheetName val="новСтац1"/>
      <sheetName val="СевСтац"/>
      <sheetName val="новСтац2"/>
      <sheetName val="14Стац"/>
      <sheetName val="С&gt;&gt;"/>
      <sheetName val="АВАКаз"/>
      <sheetName val="КазаньКосмо"/>
      <sheetName val="ЭКО_Ава-казань"/>
      <sheetName val="ЭКО_Казань"/>
      <sheetName val="Ава_род"/>
      <sheetName val="Ава_госп"/>
      <sheetName val="&lt;&lt;Ф"/>
      <sheetName val="Опт"/>
      <sheetName val="Розница"/>
      <sheetName val="Ф&gt;&gt;"/>
      <sheetName val="PIVOT администрация"/>
      <sheetName val="Административные"/>
      <sheetName val="Плоск факт"/>
      <sheetName val="Плоск план"/>
      <sheetName val="фот стационар"/>
      <sheetName val="Спр. расходов"/>
      <sheetName val="Спр. общий"/>
      <sheetName val="Операционные"/>
      <sheetName val="КФЦ "/>
      <sheetName val="КОЦ"/>
      <sheetName val="Выруч по бизнес-юн кв"/>
      <sheetName val="Выручка по бизнес-юн нараст"/>
      <sheetName val="Поликлиника кв1"/>
      <sheetName val="Поликлиника месяц"/>
      <sheetName val="Поликлиника нараст"/>
      <sheetName val="Выручка месяц"/>
      <sheetName val="Стационар месяц"/>
      <sheetName val="Стационар кв1"/>
      <sheetName val="Стационар нараст"/>
      <sheetName val="ЭКО месяц"/>
      <sheetName val="ЭКО кв1"/>
      <sheetName val="ЭКО нараст"/>
      <sheetName val="Фарм кв"/>
      <sheetName val="Фарм нараст"/>
      <sheetName val="ТОП 50"/>
      <sheetName val="ТОП 100 месяц"/>
      <sheetName val="EBITDA месяц"/>
      <sheetName val=" EBITDA по эфф кв"/>
      <sheetName val=" EBITDA по эфф нараст"/>
      <sheetName val="EBITDA по направ кв"/>
      <sheetName val="EBITDA по направ кв (Т)"/>
      <sheetName val="EBITDA по направ нараст"/>
      <sheetName val="EBITDA-FCF месяц май"/>
      <sheetName val="EBITDA-FCF месяц"/>
      <sheetName val="EBITDA-FCF кв"/>
      <sheetName val="EBITDA-FCF кв 2019"/>
      <sheetName val="EBITDA-FCF нараст"/>
      <sheetName val="ФОТ для презент"/>
      <sheetName val="EBITDA-FCF нараст 2019"/>
      <sheetName val="Инфраструктура"/>
      <sheetName val="Capex "/>
      <sheetName val="ФОТ (2)"/>
      <sheetName val="ЧОК для през"/>
      <sheetName val="АВА-Групп"/>
      <sheetName val="АВА-Казань"/>
      <sheetName val="АВА-Петер"/>
      <sheetName val="АУП"/>
      <sheetName val="Поликлиника"/>
      <sheetName val="Стационар"/>
      <sheetName val="ЭКО-ВРТ"/>
      <sheetName val="Фарма"/>
      <sheetName val="Бриджи для ПЗГ"/>
      <sheetName val="KPI 1 Группа Прогноз дев"/>
      <sheetName val="KPI 2 АВА-ПЕТЕР  Прогноз дев"/>
      <sheetName val="KPI 2 АВА-Казань Прогноз дев"/>
      <sheetName val="РЕЕСТР "/>
    </sheetNames>
    <sheetDataSet>
      <sheetData sheetId="0" refreshError="1">
        <row r="3">
          <cell r="C3" t="str">
            <v>План</v>
          </cell>
        </row>
        <row r="4">
          <cell r="B4" t="str">
            <v>%</v>
          </cell>
          <cell r="C4" t="str">
            <v>Кол-во</v>
          </cell>
          <cell r="D4" t="str">
            <v>Цена</v>
          </cell>
          <cell r="E4" t="str">
            <v>Сумма</v>
          </cell>
        </row>
        <row r="5">
          <cell r="C5" t="str">
            <v>т.</v>
          </cell>
          <cell r="D5" t="str">
            <v>руб/т</v>
          </cell>
          <cell r="E5" t="str">
            <v>руб.</v>
          </cell>
        </row>
      </sheetData>
      <sheetData sheetId="1" refreshError="1">
        <row r="1">
          <cell r="K1" t="str">
            <v>Утверждаю:</v>
          </cell>
        </row>
        <row r="2">
          <cell r="K2" t="str">
            <v>Директор РУ</v>
          </cell>
        </row>
        <row r="3">
          <cell r="K3" t="str">
            <v>_________ В.Г.Дунаев</v>
          </cell>
        </row>
        <row r="4">
          <cell r="K4" t="str">
            <v>"___"___________2001 г.</v>
          </cell>
        </row>
        <row r="5">
          <cell r="A5" t="str">
            <v>Акт</v>
          </cell>
        </row>
        <row r="6">
          <cell r="A6" t="str">
            <v>на незавершенное производство</v>
          </cell>
        </row>
        <row r="7">
          <cell r="A7" t="str">
            <v>по СЦВР РУ  на 1.10.2001г.</v>
          </cell>
        </row>
        <row r="8">
          <cell r="A8" t="str">
            <v>На 1.10.2001 г. в карьере РУ остаток заряженной, но не взорванной горной</v>
          </cell>
        </row>
        <row r="9">
          <cell r="A9" t="str">
            <v xml:space="preserve">массы составил всего: </v>
          </cell>
          <cell r="E9">
            <v>60</v>
          </cell>
          <cell r="F9" t="str">
            <v>т.м3</v>
          </cell>
        </row>
        <row r="10">
          <cell r="A10" t="str">
            <v xml:space="preserve"> -  Гор.</v>
          </cell>
          <cell r="B10" t="str">
            <v>+160 бл.№215</v>
          </cell>
        </row>
        <row r="11">
          <cell r="A11" t="str">
            <v xml:space="preserve">   Уч-к</v>
          </cell>
          <cell r="B11" t="str">
            <v>Центральный -</v>
          </cell>
          <cell r="E11">
            <v>60</v>
          </cell>
          <cell r="F11" t="str">
            <v>т.м3</v>
          </cell>
        </row>
        <row r="12">
          <cell r="A12" t="str">
            <v>2.  Гор.</v>
          </cell>
          <cell r="B12" t="str">
            <v xml:space="preserve">+190 бл.№207 </v>
          </cell>
        </row>
        <row r="13">
          <cell r="A13" t="str">
            <v xml:space="preserve">   Уч-к</v>
          </cell>
          <cell r="B13" t="str">
            <v>Центральный -</v>
          </cell>
          <cell r="F13" t="str">
            <v>т.м3</v>
          </cell>
        </row>
        <row r="14">
          <cell r="A14" t="str">
            <v>3.Блок №</v>
          </cell>
        </row>
        <row r="15">
          <cell r="A15" t="str">
            <v xml:space="preserve"> 3. Гор.</v>
          </cell>
          <cell r="B15" t="str">
            <v>+115 бл.№10</v>
          </cell>
        </row>
        <row r="16">
          <cell r="A16" t="str">
            <v xml:space="preserve">   Уч-к</v>
          </cell>
          <cell r="B16" t="str">
            <v>Центральный -</v>
          </cell>
          <cell r="F16" t="str">
            <v>т.м3</v>
          </cell>
        </row>
        <row r="17">
          <cell r="A17" t="str">
            <v xml:space="preserve"> -  Гор.</v>
          </cell>
          <cell r="B17" t="str">
            <v>+175  бл. №175</v>
          </cell>
        </row>
        <row r="18">
          <cell r="A18" t="str">
            <v xml:space="preserve">   Уч-к</v>
          </cell>
          <cell r="B18" t="str">
            <v>Южный -</v>
          </cell>
          <cell r="F18" t="str">
            <v>т.м3</v>
          </cell>
        </row>
        <row r="19">
          <cell r="A19" t="str">
            <v>2. Гор.</v>
          </cell>
          <cell r="B19" t="str">
            <v>+190 бл.№73</v>
          </cell>
        </row>
        <row r="20">
          <cell r="A20" t="str">
            <v xml:space="preserve">   Уч-к</v>
          </cell>
          <cell r="B20" t="str">
            <v>Южный -</v>
          </cell>
          <cell r="F20" t="str">
            <v>т.м5</v>
          </cell>
        </row>
        <row r="21">
          <cell r="A21" t="str">
            <v xml:space="preserve"> 6. Гор.</v>
          </cell>
          <cell r="B21" t="str">
            <v>+195/205 бл.№192/183</v>
          </cell>
        </row>
        <row r="22">
          <cell r="A22" t="str">
            <v xml:space="preserve">   Уч-к</v>
          </cell>
          <cell r="B22" t="str">
            <v>Центральный -</v>
          </cell>
          <cell r="F22" t="str">
            <v>т.м6</v>
          </cell>
        </row>
        <row r="23">
          <cell r="A23" t="str">
            <v xml:space="preserve"> 7. Гор.</v>
          </cell>
          <cell r="B23" t="str">
            <v>+145 бл.№198</v>
          </cell>
        </row>
        <row r="24">
          <cell r="A24" t="str">
            <v xml:space="preserve">   Уч-к</v>
          </cell>
          <cell r="B24" t="str">
            <v>Южный -</v>
          </cell>
          <cell r="F24" t="str">
            <v>т.м7</v>
          </cell>
        </row>
        <row r="26">
          <cell r="A26" t="str">
            <v>Расход взрывчатых материалов на заряжание составил:</v>
          </cell>
        </row>
        <row r="27">
          <cell r="A27" t="str">
            <v>Акватола -</v>
          </cell>
          <cell r="C27">
            <v>0</v>
          </cell>
          <cell r="D27" t="str">
            <v>кг</v>
          </cell>
          <cell r="E27" t="str">
            <v>на сумму</v>
          </cell>
          <cell r="H27">
            <v>0</v>
          </cell>
          <cell r="J27" t="str">
            <v>руб.</v>
          </cell>
        </row>
        <row r="28">
          <cell r="A28" t="str">
            <v>в т.ч.</v>
          </cell>
          <cell r="B28" t="str">
            <v>гранулотол</v>
          </cell>
          <cell r="D28" t="str">
            <v>-</v>
          </cell>
          <cell r="E28">
            <v>0</v>
          </cell>
          <cell r="F28" t="str">
            <v>кг</v>
          </cell>
          <cell r="G28" t="str">
            <v>х</v>
          </cell>
          <cell r="H28">
            <v>17.8</v>
          </cell>
          <cell r="I28" t="str">
            <v>=</v>
          </cell>
          <cell r="J28">
            <v>0</v>
          </cell>
        </row>
        <row r="29">
          <cell r="B29" t="str">
            <v>амм.селитра</v>
          </cell>
          <cell r="D29" t="str">
            <v>-</v>
          </cell>
          <cell r="E29">
            <v>0</v>
          </cell>
          <cell r="F29" t="str">
            <v>кг</v>
          </cell>
          <cell r="G29" t="str">
            <v>х</v>
          </cell>
          <cell r="H29">
            <v>1.76189</v>
          </cell>
          <cell r="I29" t="str">
            <v>=</v>
          </cell>
          <cell r="J29">
            <v>0</v>
          </cell>
        </row>
        <row r="30">
          <cell r="B30" t="str">
            <v>жидкое стекло</v>
          </cell>
          <cell r="D30" t="str">
            <v>-</v>
          </cell>
          <cell r="E30">
            <v>0</v>
          </cell>
          <cell r="F30" t="str">
            <v>кг</v>
          </cell>
          <cell r="G30" t="str">
            <v>х</v>
          </cell>
          <cell r="H30">
            <v>1.94695</v>
          </cell>
          <cell r="I30" t="str">
            <v>=</v>
          </cell>
          <cell r="J30">
            <v>0</v>
          </cell>
        </row>
        <row r="31">
          <cell r="B31" t="str">
            <v>серная кислота</v>
          </cell>
          <cell r="D31" t="str">
            <v>-</v>
          </cell>
          <cell r="E31">
            <v>0</v>
          </cell>
          <cell r="F31" t="str">
            <v>кг</v>
          </cell>
          <cell r="G31" t="str">
            <v>х</v>
          </cell>
          <cell r="H31">
            <v>1.9890000000000001</v>
          </cell>
          <cell r="I31" t="str">
            <v>=</v>
          </cell>
          <cell r="J31">
            <v>0</v>
          </cell>
        </row>
        <row r="32">
          <cell r="B32" t="str">
            <v>клей КМЦ</v>
          </cell>
          <cell r="D32" t="str">
            <v>-</v>
          </cell>
          <cell r="F32" t="str">
            <v>кг</v>
          </cell>
          <cell r="G32" t="str">
            <v>х</v>
          </cell>
          <cell r="I32" t="str">
            <v>=</v>
          </cell>
          <cell r="J32">
            <v>0</v>
          </cell>
        </row>
        <row r="33">
          <cell r="B33" t="str">
            <v>вода</v>
          </cell>
          <cell r="D33" t="str">
            <v>-</v>
          </cell>
          <cell r="E33">
            <v>0</v>
          </cell>
          <cell r="F33" t="str">
            <v>кг</v>
          </cell>
          <cell r="H33" t="str">
            <v>-</v>
          </cell>
        </row>
        <row r="34">
          <cell r="A34" t="str">
            <v>Смеси типа "Граммонит 79/21"</v>
          </cell>
          <cell r="E34">
            <v>0</v>
          </cell>
          <cell r="F34" t="str">
            <v>кг</v>
          </cell>
          <cell r="H34" t="str">
            <v>на сумму</v>
          </cell>
          <cell r="J34">
            <v>0</v>
          </cell>
          <cell r="K34" t="str">
            <v>руб</v>
          </cell>
        </row>
        <row r="35">
          <cell r="A35" t="str">
            <v>в т.ч.</v>
          </cell>
          <cell r="B35" t="str">
            <v>гранулотол</v>
          </cell>
          <cell r="D35" t="str">
            <v>-</v>
          </cell>
          <cell r="F35" t="str">
            <v>кг</v>
          </cell>
          <cell r="G35" t="str">
            <v>х</v>
          </cell>
          <cell r="H35">
            <v>17.8</v>
          </cell>
          <cell r="I35" t="str">
            <v>=</v>
          </cell>
          <cell r="J35">
            <v>0</v>
          </cell>
        </row>
        <row r="36">
          <cell r="B36" t="str">
            <v>амм.селитра</v>
          </cell>
          <cell r="D36" t="str">
            <v>-</v>
          </cell>
          <cell r="F36" t="str">
            <v>кг</v>
          </cell>
          <cell r="G36" t="str">
            <v>х</v>
          </cell>
          <cell r="H36">
            <v>1.76189</v>
          </cell>
          <cell r="I36" t="str">
            <v>=</v>
          </cell>
          <cell r="J36">
            <v>0</v>
          </cell>
        </row>
        <row r="38">
          <cell r="A38" t="str">
            <v>Гранулотола в чистом виде -</v>
          </cell>
          <cell r="E38">
            <v>0</v>
          </cell>
          <cell r="F38" t="str">
            <v>кг</v>
          </cell>
          <cell r="G38" t="str">
            <v>х</v>
          </cell>
          <cell r="H38">
            <v>17.8</v>
          </cell>
          <cell r="I38" t="str">
            <v>=</v>
          </cell>
          <cell r="J38">
            <v>0</v>
          </cell>
          <cell r="K38" t="str">
            <v>руб</v>
          </cell>
        </row>
        <row r="39">
          <cell r="A39" t="str">
            <v>Шашек ТГФ-850Э -</v>
          </cell>
          <cell r="E39">
            <v>0</v>
          </cell>
          <cell r="F39" t="str">
            <v>кг</v>
          </cell>
          <cell r="G39" t="str">
            <v>х</v>
          </cell>
          <cell r="H39">
            <v>46.893569999999997</v>
          </cell>
          <cell r="I39" t="str">
            <v>=</v>
          </cell>
          <cell r="J39">
            <v>0</v>
          </cell>
          <cell r="K39" t="str">
            <v>руб</v>
          </cell>
        </row>
        <row r="40">
          <cell r="A40" t="str">
            <v>Шашек          Т-400Г -</v>
          </cell>
          <cell r="E40">
            <v>0</v>
          </cell>
          <cell r="F40" t="str">
            <v>кг</v>
          </cell>
          <cell r="G40" t="str">
            <v>х</v>
          </cell>
          <cell r="H40">
            <v>34.74</v>
          </cell>
          <cell r="I40" t="str">
            <v>=</v>
          </cell>
          <cell r="J40">
            <v>0</v>
          </cell>
          <cell r="K40" t="str">
            <v>руб</v>
          </cell>
        </row>
        <row r="41">
          <cell r="A41" t="str">
            <v>Граммонит 79/21 -</v>
          </cell>
          <cell r="F41" t="str">
            <v>кг</v>
          </cell>
          <cell r="G41" t="str">
            <v>х</v>
          </cell>
          <cell r="H41">
            <v>6.2558100000000003</v>
          </cell>
          <cell r="I41" t="str">
            <v>=</v>
          </cell>
          <cell r="J41">
            <v>0</v>
          </cell>
          <cell r="K41" t="str">
            <v>руб</v>
          </cell>
        </row>
        <row r="42">
          <cell r="A42" t="str">
            <v>Аммонит 6жв (порошок)</v>
          </cell>
          <cell r="F42" t="str">
            <v>кг</v>
          </cell>
          <cell r="G42" t="str">
            <v>х</v>
          </cell>
          <cell r="I42" t="str">
            <v>=</v>
          </cell>
          <cell r="J42">
            <v>0</v>
          </cell>
          <cell r="K42" t="str">
            <v>руб</v>
          </cell>
        </row>
        <row r="43">
          <cell r="A43" t="str">
            <v>Шланговый заряд - 4</v>
          </cell>
          <cell r="F43" t="str">
            <v>кг</v>
          </cell>
          <cell r="G43" t="str">
            <v>х</v>
          </cell>
          <cell r="I43" t="str">
            <v>=</v>
          </cell>
          <cell r="J43">
            <v>0</v>
          </cell>
          <cell r="K43" t="str">
            <v>руб</v>
          </cell>
        </row>
        <row r="44">
          <cell r="A44" t="str">
            <v>Итого ВВ:</v>
          </cell>
          <cell r="C44">
            <v>0</v>
          </cell>
          <cell r="D44" t="str">
            <v>кг</v>
          </cell>
          <cell r="E44" t="str">
            <v>на сумму</v>
          </cell>
          <cell r="H44">
            <v>0</v>
          </cell>
          <cell r="I44" t="str">
            <v>руб</v>
          </cell>
        </row>
        <row r="45">
          <cell r="A45" t="str">
            <v>в т.ч.на руду</v>
          </cell>
          <cell r="C45">
            <v>0</v>
          </cell>
          <cell r="D45" t="str">
            <v>кг</v>
          </cell>
          <cell r="E45" t="str">
            <v>на сумму</v>
          </cell>
          <cell r="H45">
            <v>0</v>
          </cell>
          <cell r="I45" t="str">
            <v>руб</v>
          </cell>
        </row>
        <row r="46">
          <cell r="A46" t="str">
            <v xml:space="preserve">        на вскрышу</v>
          </cell>
          <cell r="C46">
            <v>0</v>
          </cell>
          <cell r="D46" t="str">
            <v>кг</v>
          </cell>
          <cell r="E46" t="str">
            <v>на сумму</v>
          </cell>
          <cell r="H46">
            <v>0</v>
          </cell>
          <cell r="I46" t="str">
            <v>руб</v>
          </cell>
        </row>
        <row r="47">
          <cell r="A47" t="str">
            <v>ДШЭ-12:</v>
          </cell>
          <cell r="F47" t="str">
            <v>пм</v>
          </cell>
          <cell r="G47" t="str">
            <v>х</v>
          </cell>
          <cell r="H47">
            <v>2.75</v>
          </cell>
          <cell r="I47" t="str">
            <v>=</v>
          </cell>
          <cell r="J47">
            <v>0</v>
          </cell>
          <cell r="K47" t="str">
            <v>руб</v>
          </cell>
        </row>
        <row r="48">
          <cell r="A48" t="str">
            <v>в т.ч. на руду</v>
          </cell>
          <cell r="C48">
            <v>0</v>
          </cell>
          <cell r="D48" t="str">
            <v>пм</v>
          </cell>
          <cell r="E48" t="str">
            <v>на сумму</v>
          </cell>
          <cell r="H48">
            <v>0</v>
          </cell>
          <cell r="I48" t="str">
            <v>руб</v>
          </cell>
        </row>
        <row r="49">
          <cell r="A49" t="str">
            <v xml:space="preserve">          на вскрышу</v>
          </cell>
          <cell r="C49">
            <v>0</v>
          </cell>
          <cell r="D49" t="str">
            <v>пм</v>
          </cell>
          <cell r="E49" t="str">
            <v>на сумму</v>
          </cell>
          <cell r="H49">
            <v>0</v>
          </cell>
          <cell r="I49" t="str">
            <v>руб</v>
          </cell>
        </row>
        <row r="50">
          <cell r="A50" t="str">
            <v>Сигн.ракеты:</v>
          </cell>
          <cell r="F50" t="str">
            <v>шт</v>
          </cell>
          <cell r="G50" t="str">
            <v>х</v>
          </cell>
          <cell r="I50" t="str">
            <v>=</v>
          </cell>
          <cell r="J50">
            <v>0</v>
          </cell>
          <cell r="K50" t="str">
            <v>руб</v>
          </cell>
        </row>
        <row r="51">
          <cell r="A51" t="str">
            <v>в т.ч. на руду</v>
          </cell>
          <cell r="C51">
            <v>0</v>
          </cell>
          <cell r="D51" t="str">
            <v>шт</v>
          </cell>
          <cell r="E51" t="str">
            <v>на сумму</v>
          </cell>
          <cell r="H51">
            <v>0</v>
          </cell>
          <cell r="I51" t="str">
            <v>руб</v>
          </cell>
        </row>
        <row r="52">
          <cell r="A52" t="str">
            <v xml:space="preserve">          на вскрышу</v>
          </cell>
          <cell r="C52">
            <v>0</v>
          </cell>
          <cell r="D52" t="str">
            <v>шт</v>
          </cell>
          <cell r="E52" t="str">
            <v>на сумму</v>
          </cell>
          <cell r="H52">
            <v>0</v>
          </cell>
          <cell r="I52" t="str">
            <v>руб</v>
          </cell>
        </row>
        <row r="54">
          <cell r="A54" t="str">
            <v>Эл.детонатор:</v>
          </cell>
          <cell r="F54" t="str">
            <v>шт</v>
          </cell>
          <cell r="G54" t="str">
            <v>х</v>
          </cell>
          <cell r="I54" t="str">
            <v>=</v>
          </cell>
          <cell r="J54">
            <v>0</v>
          </cell>
          <cell r="K54" t="str">
            <v>руб</v>
          </cell>
        </row>
        <row r="55">
          <cell r="A55" t="str">
            <v>в т.ч. на руду</v>
          </cell>
          <cell r="C55">
            <v>0</v>
          </cell>
          <cell r="D55" t="str">
            <v>шт</v>
          </cell>
          <cell r="E55" t="str">
            <v>на сумму</v>
          </cell>
          <cell r="H55">
            <v>0</v>
          </cell>
          <cell r="I55" t="str">
            <v>руб</v>
          </cell>
        </row>
        <row r="56">
          <cell r="A56" t="str">
            <v xml:space="preserve">          на вскрышу</v>
          </cell>
          <cell r="C56">
            <v>0</v>
          </cell>
          <cell r="D56" t="str">
            <v>шт</v>
          </cell>
          <cell r="E56" t="str">
            <v>на сумму</v>
          </cell>
          <cell r="H56">
            <v>0</v>
          </cell>
          <cell r="I56" t="str">
            <v>руб</v>
          </cell>
        </row>
        <row r="58">
          <cell r="A58" t="str">
            <v>СИ"Нонель":</v>
          </cell>
          <cell r="E58">
            <v>0</v>
          </cell>
          <cell r="F58" t="str">
            <v>шт</v>
          </cell>
          <cell r="G58" t="str">
            <v>х</v>
          </cell>
          <cell r="H58">
            <v>70.88</v>
          </cell>
          <cell r="I58" t="str">
            <v>=</v>
          </cell>
          <cell r="J58">
            <v>0</v>
          </cell>
          <cell r="K58" t="str">
            <v>руб</v>
          </cell>
        </row>
        <row r="59">
          <cell r="A59" t="str">
            <v>в т.ч. на руду</v>
          </cell>
          <cell r="C59">
            <v>0</v>
          </cell>
          <cell r="D59" t="str">
            <v>шт</v>
          </cell>
          <cell r="E59" t="str">
            <v>на сумму</v>
          </cell>
          <cell r="H59">
            <v>0</v>
          </cell>
          <cell r="I59" t="str">
            <v>руб</v>
          </cell>
        </row>
        <row r="60">
          <cell r="A60" t="str">
            <v xml:space="preserve">          на вскрышу</v>
          </cell>
          <cell r="C60">
            <v>0</v>
          </cell>
          <cell r="D60" t="str">
            <v>шт</v>
          </cell>
          <cell r="E60" t="str">
            <v>на сумму</v>
          </cell>
          <cell r="H60">
            <v>0</v>
          </cell>
          <cell r="I60" t="str">
            <v>руб</v>
          </cell>
        </row>
        <row r="62">
          <cell r="A62" t="str">
            <v>Начальник СЦВР</v>
          </cell>
          <cell r="H62" t="str">
            <v>В.С. Голубничий</v>
          </cell>
        </row>
        <row r="64">
          <cell r="A64" t="str">
            <v>Гл.маркшейдер РУ</v>
          </cell>
          <cell r="H64" t="str">
            <v>Т.А.Корниленко</v>
          </cell>
        </row>
        <row r="66">
          <cell r="A66" t="str">
            <v>Начальник ПЭБ</v>
          </cell>
          <cell r="H66" t="str">
            <v>Е.М. Варнаева</v>
          </cell>
        </row>
        <row r="68">
          <cell r="A68" t="str">
            <v>Справочно:</v>
          </cell>
        </row>
        <row r="69">
          <cell r="A69" t="str">
            <v>Объем взрывания</v>
          </cell>
          <cell r="E69">
            <v>1670</v>
          </cell>
          <cell r="F69" t="str">
            <v>т.м3</v>
          </cell>
          <cell r="H69">
            <v>5026</v>
          </cell>
          <cell r="I69" t="str">
            <v>тт</v>
          </cell>
        </row>
        <row r="70">
          <cell r="A70" t="str">
            <v>в т.ч. руда</v>
          </cell>
          <cell r="C70">
            <v>0.19880239520958085</v>
          </cell>
          <cell r="E70">
            <v>332</v>
          </cell>
          <cell r="F70" t="str">
            <v>т.м3</v>
          </cell>
          <cell r="H70">
            <v>1106</v>
          </cell>
          <cell r="I70" t="str">
            <v>тт</v>
          </cell>
          <cell r="J70">
            <v>0.22005571030640669</v>
          </cell>
        </row>
        <row r="71">
          <cell r="A71" t="str">
            <v xml:space="preserve">          вскрыша</v>
          </cell>
          <cell r="C71">
            <v>0.80119760479041913</v>
          </cell>
          <cell r="E71">
            <v>1338</v>
          </cell>
          <cell r="F71" t="str">
            <v>т.м3</v>
          </cell>
          <cell r="H71">
            <v>3920</v>
          </cell>
          <cell r="I71" t="str">
            <v>тт</v>
          </cell>
          <cell r="J71">
            <v>0.77994428969359331</v>
          </cell>
        </row>
        <row r="513">
          <cell r="AA513">
            <v>0</v>
          </cell>
          <cell r="AE513">
            <v>0</v>
          </cell>
          <cell r="AI513">
            <v>0</v>
          </cell>
          <cell r="AM513">
            <v>0</v>
          </cell>
        </row>
      </sheetData>
      <sheetData sheetId="2">
        <row r="1">
          <cell r="K1" t="str">
            <v>Утверждаю:</v>
          </cell>
        </row>
      </sheetData>
      <sheetData sheetId="3">
        <row r="1">
          <cell r="K1" t="str">
            <v>Утверждаю:</v>
          </cell>
        </row>
      </sheetData>
      <sheetData sheetId="4">
        <row r="1">
          <cell r="K1" t="str">
            <v>Утверждаю:</v>
          </cell>
        </row>
      </sheetData>
      <sheetData sheetId="5">
        <row r="1">
          <cell r="K1" t="str">
            <v>Утверждаю:</v>
          </cell>
        </row>
      </sheetData>
      <sheetData sheetId="6"/>
      <sheetData sheetId="7">
        <row r="1">
          <cell r="K1" t="str">
            <v>Утверждаю:</v>
          </cell>
        </row>
      </sheetData>
      <sheetData sheetId="8"/>
      <sheetData sheetId="9"/>
      <sheetData sheetId="10"/>
      <sheetData sheetId="11"/>
      <sheetData sheetId="12"/>
      <sheetData sheetId="13"/>
      <sheetData sheetId="14">
        <row r="3">
          <cell r="C3" t="str">
            <v>План</v>
          </cell>
        </row>
      </sheetData>
      <sheetData sheetId="15"/>
      <sheetData sheetId="16">
        <row r="1">
          <cell r="K1" t="str">
            <v>Утверждаю:</v>
          </cell>
        </row>
      </sheetData>
      <sheetData sheetId="17">
        <row r="1">
          <cell r="K1" t="str">
            <v>Утверждаю:</v>
          </cell>
        </row>
      </sheetData>
      <sheetData sheetId="18">
        <row r="1">
          <cell r="K1" t="str">
            <v>Утверждаю:</v>
          </cell>
        </row>
      </sheetData>
      <sheetData sheetId="19"/>
      <sheetData sheetId="20"/>
      <sheetData sheetId="21">
        <row r="1">
          <cell r="K1" t="str">
            <v>Утверждаю:</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
          <cell r="K1" t="str">
            <v>Утверждаю:</v>
          </cell>
        </row>
      </sheetData>
      <sheetData sheetId="53">
        <row r="1">
          <cell r="K1" t="str">
            <v>Утверждаю:</v>
          </cell>
        </row>
      </sheetData>
      <sheetData sheetId="54">
        <row r="1">
          <cell r="K1" t="str">
            <v>Утверждаю:</v>
          </cell>
        </row>
      </sheetData>
      <sheetData sheetId="55">
        <row r="1">
          <cell r="K1" t="str">
            <v>Утверждаю:</v>
          </cell>
        </row>
      </sheetData>
      <sheetData sheetId="56">
        <row r="1">
          <cell r="K1" t="str">
            <v>Утверждаю:</v>
          </cell>
        </row>
      </sheetData>
      <sheetData sheetId="57">
        <row r="1">
          <cell r="K1" t="str">
            <v>Утверждаю:</v>
          </cell>
        </row>
      </sheetData>
      <sheetData sheetId="58">
        <row r="1">
          <cell r="K1" t="str">
            <v>Утверждаю:</v>
          </cell>
        </row>
      </sheetData>
      <sheetData sheetId="59">
        <row r="1">
          <cell r="K1" t="str">
            <v>Утверждаю:</v>
          </cell>
        </row>
      </sheetData>
      <sheetData sheetId="60">
        <row r="1">
          <cell r="K1" t="str">
            <v>Утверждаю:</v>
          </cell>
        </row>
      </sheetData>
      <sheetData sheetId="61">
        <row r="1">
          <cell r="K1" t="str">
            <v>Утверждаю:</v>
          </cell>
        </row>
      </sheetData>
      <sheetData sheetId="62">
        <row r="1">
          <cell r="K1" t="str">
            <v>Утверждаю:</v>
          </cell>
        </row>
      </sheetData>
      <sheetData sheetId="63">
        <row r="1">
          <cell r="K1" t="str">
            <v>Утверждаю:</v>
          </cell>
        </row>
      </sheetData>
      <sheetData sheetId="64">
        <row r="1">
          <cell r="K1" t="str">
            <v>Утверждаю:</v>
          </cell>
        </row>
      </sheetData>
      <sheetData sheetId="65">
        <row r="1">
          <cell r="K1" t="str">
            <v>Утверждаю:</v>
          </cell>
        </row>
      </sheetData>
      <sheetData sheetId="66">
        <row r="1">
          <cell r="K1" t="str">
            <v>Утверждаю:</v>
          </cell>
        </row>
      </sheetData>
      <sheetData sheetId="67">
        <row r="1">
          <cell r="K1" t="str">
            <v>Утверждаю:</v>
          </cell>
        </row>
      </sheetData>
      <sheetData sheetId="68">
        <row r="1">
          <cell r="K1" t="str">
            <v>Утверждаю:</v>
          </cell>
        </row>
      </sheetData>
      <sheetData sheetId="69">
        <row r="1">
          <cell r="K1" t="str">
            <v>Утверждаю:</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ow r="1">
          <cell r="K1" t="str">
            <v>Утверждаю:</v>
          </cell>
        </row>
      </sheetData>
      <sheetData sheetId="83">
        <row r="1">
          <cell r="K1" t="str">
            <v>Утверждаю:</v>
          </cell>
        </row>
      </sheetData>
      <sheetData sheetId="84">
        <row r="1">
          <cell r="K1" t="str">
            <v>Утверждаю:</v>
          </cell>
        </row>
      </sheetData>
      <sheetData sheetId="85">
        <row r="1">
          <cell r="K1" t="str">
            <v>Утверждаю:</v>
          </cell>
        </row>
      </sheetData>
      <sheetData sheetId="86">
        <row r="1">
          <cell r="K1" t="str">
            <v>Утверждаю:</v>
          </cell>
        </row>
      </sheetData>
      <sheetData sheetId="87">
        <row r="1">
          <cell r="K1" t="str">
            <v>Утверждаю:</v>
          </cell>
        </row>
      </sheetData>
      <sheetData sheetId="88">
        <row r="1">
          <cell r="K1" t="str">
            <v>Утверждаю:</v>
          </cell>
        </row>
      </sheetData>
      <sheetData sheetId="89">
        <row r="1">
          <cell r="K1" t="str">
            <v>Утверждаю:</v>
          </cell>
        </row>
      </sheetData>
      <sheetData sheetId="90">
        <row r="1">
          <cell r="K1" t="str">
            <v>Утверждаю:</v>
          </cell>
        </row>
      </sheetData>
      <sheetData sheetId="91">
        <row r="1">
          <cell r="K1" t="str">
            <v>Утверждаю:</v>
          </cell>
        </row>
      </sheetData>
      <sheetData sheetId="92">
        <row r="1">
          <cell r="K1" t="str">
            <v>Утверждаю:</v>
          </cell>
        </row>
      </sheetData>
      <sheetData sheetId="93">
        <row r="1">
          <cell r="K1" t="str">
            <v>Утверждаю:</v>
          </cell>
        </row>
      </sheetData>
      <sheetData sheetId="94">
        <row r="1">
          <cell r="K1" t="str">
            <v>Утверждаю:</v>
          </cell>
        </row>
      </sheetData>
      <sheetData sheetId="95">
        <row r="1">
          <cell r="K1" t="str">
            <v>Утверждаю:</v>
          </cell>
        </row>
      </sheetData>
      <sheetData sheetId="96">
        <row r="1">
          <cell r="K1" t="str">
            <v>Утверждаю:</v>
          </cell>
        </row>
      </sheetData>
      <sheetData sheetId="97">
        <row r="1">
          <cell r="K1" t="str">
            <v>Утверждаю:</v>
          </cell>
        </row>
      </sheetData>
      <sheetData sheetId="98">
        <row r="1">
          <cell r="K1" t="str">
            <v>Утверждаю:</v>
          </cell>
        </row>
      </sheetData>
      <sheetData sheetId="99">
        <row r="1">
          <cell r="K1" t="str">
            <v>Утверждаю:</v>
          </cell>
        </row>
      </sheetData>
      <sheetData sheetId="100">
        <row r="1">
          <cell r="K1" t="str">
            <v>Утверждаю:</v>
          </cell>
        </row>
      </sheetData>
      <sheetData sheetId="101">
        <row r="1">
          <cell r="K1" t="str">
            <v>Утверждаю:</v>
          </cell>
        </row>
      </sheetData>
      <sheetData sheetId="102">
        <row r="1">
          <cell r="K1" t="str">
            <v>Утверждаю:</v>
          </cell>
        </row>
      </sheetData>
      <sheetData sheetId="103">
        <row r="1">
          <cell r="K1" t="str">
            <v>Утверждаю:</v>
          </cell>
        </row>
      </sheetData>
      <sheetData sheetId="104">
        <row r="1">
          <cell r="K1" t="str">
            <v>Утверждаю:</v>
          </cell>
        </row>
      </sheetData>
      <sheetData sheetId="105">
        <row r="1">
          <cell r="K1" t="str">
            <v>Утверждаю:</v>
          </cell>
        </row>
      </sheetData>
      <sheetData sheetId="106">
        <row r="1">
          <cell r="K1" t="str">
            <v>Утверждаю:</v>
          </cell>
        </row>
      </sheetData>
      <sheetData sheetId="107">
        <row r="1">
          <cell r="K1" t="str">
            <v>Утверждаю:</v>
          </cell>
        </row>
      </sheetData>
      <sheetData sheetId="108">
        <row r="1">
          <cell r="K1" t="str">
            <v>Утверждаю:</v>
          </cell>
        </row>
      </sheetData>
      <sheetData sheetId="109">
        <row r="1">
          <cell r="K1" t="str">
            <v>Утверждаю:</v>
          </cell>
        </row>
      </sheetData>
      <sheetData sheetId="110">
        <row r="1">
          <cell r="K1" t="str">
            <v>Утверждаю:</v>
          </cell>
        </row>
      </sheetData>
      <sheetData sheetId="111">
        <row r="1">
          <cell r="K1" t="str">
            <v>Утверждаю:</v>
          </cell>
        </row>
      </sheetData>
      <sheetData sheetId="112">
        <row r="1">
          <cell r="K1" t="str">
            <v>Утверждаю:</v>
          </cell>
        </row>
      </sheetData>
      <sheetData sheetId="113">
        <row r="1">
          <cell r="K1" t="str">
            <v>Утверждаю:</v>
          </cell>
        </row>
      </sheetData>
      <sheetData sheetId="114">
        <row r="1">
          <cell r="K1" t="str">
            <v>Утверждаю:</v>
          </cell>
        </row>
      </sheetData>
      <sheetData sheetId="115">
        <row r="1">
          <cell r="K1" t="str">
            <v>Утверждаю:</v>
          </cell>
        </row>
      </sheetData>
      <sheetData sheetId="116">
        <row r="1">
          <cell r="K1" t="str">
            <v>Утверждаю:</v>
          </cell>
        </row>
      </sheetData>
      <sheetData sheetId="117">
        <row r="1">
          <cell r="K1" t="str">
            <v>Утверждаю:</v>
          </cell>
        </row>
      </sheetData>
      <sheetData sheetId="118">
        <row r="1">
          <cell r="K1" t="str">
            <v>Утверждаю:</v>
          </cell>
        </row>
      </sheetData>
      <sheetData sheetId="119">
        <row r="1">
          <cell r="K1" t="str">
            <v>Утверждаю:</v>
          </cell>
        </row>
      </sheetData>
      <sheetData sheetId="120">
        <row r="1">
          <cell r="K1" t="str">
            <v>Утверждаю:</v>
          </cell>
        </row>
      </sheetData>
      <sheetData sheetId="121">
        <row r="1">
          <cell r="K1" t="str">
            <v>Утверждаю:</v>
          </cell>
        </row>
      </sheetData>
      <sheetData sheetId="122">
        <row r="1">
          <cell r="K1" t="str">
            <v>Утверждаю:</v>
          </cell>
        </row>
      </sheetData>
      <sheetData sheetId="123">
        <row r="1">
          <cell r="K1" t="str">
            <v>Утверждаю:</v>
          </cell>
        </row>
      </sheetData>
      <sheetData sheetId="124">
        <row r="1">
          <cell r="K1" t="str">
            <v>Утверждаю:</v>
          </cell>
        </row>
      </sheetData>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ow r="3">
          <cell r="B3">
            <v>0</v>
          </cell>
        </row>
      </sheetData>
      <sheetData sheetId="249">
        <row r="3">
          <cell r="B3">
            <v>0</v>
          </cell>
        </row>
      </sheetData>
      <sheetData sheetId="250">
        <row r="3">
          <cell r="B3">
            <v>0</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row r="3">
          <cell r="C3" t="str">
            <v>в долл. США</v>
          </cell>
        </row>
      </sheetData>
      <sheetData sheetId="283">
        <row r="3">
          <cell r="C3" t="str">
            <v>в долл. США</v>
          </cell>
        </row>
      </sheetData>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ow r="2">
          <cell r="A2" t="str">
            <v>ВРТ</v>
          </cell>
        </row>
      </sheetData>
      <sheetData sheetId="304">
        <row r="1">
          <cell r="K1" t="str">
            <v>Утверждаю:</v>
          </cell>
        </row>
      </sheetData>
      <sheetData sheetId="305">
        <row r="1">
          <cell r="K1" t="str">
            <v>Утверждаю:</v>
          </cell>
        </row>
      </sheetData>
      <sheetData sheetId="306">
        <row r="1">
          <cell r="A1">
            <v>15</v>
          </cell>
        </row>
      </sheetData>
      <sheetData sheetId="307">
        <row r="1">
          <cell r="A1">
            <v>15</v>
          </cell>
        </row>
      </sheetData>
      <sheetData sheetId="308">
        <row r="1">
          <cell r="K1" t="str">
            <v>Утверждаю:</v>
          </cell>
        </row>
      </sheetData>
      <sheetData sheetId="309">
        <row r="1">
          <cell r="A1">
            <v>15</v>
          </cell>
        </row>
      </sheetData>
      <sheetData sheetId="310">
        <row r="1">
          <cell r="K1" t="str">
            <v>Утверждаю:</v>
          </cell>
        </row>
      </sheetData>
      <sheetData sheetId="311">
        <row r="1">
          <cell r="A1">
            <v>15</v>
          </cell>
        </row>
      </sheetData>
      <sheetData sheetId="312">
        <row r="1">
          <cell r="K1" t="str">
            <v>Утверждаю:</v>
          </cell>
        </row>
      </sheetData>
      <sheetData sheetId="313">
        <row r="1">
          <cell r="K1" t="str">
            <v>Утверждаю:</v>
          </cell>
        </row>
      </sheetData>
      <sheetData sheetId="314">
        <row r="1">
          <cell r="A1">
            <v>15</v>
          </cell>
        </row>
      </sheetData>
      <sheetData sheetId="315">
        <row r="1">
          <cell r="K1" t="str">
            <v>Утверждаю:</v>
          </cell>
        </row>
      </sheetData>
      <sheetData sheetId="316">
        <row r="1">
          <cell r="A1">
            <v>15</v>
          </cell>
        </row>
      </sheetData>
      <sheetData sheetId="317">
        <row r="1">
          <cell r="A1">
            <v>15</v>
          </cell>
        </row>
      </sheetData>
      <sheetData sheetId="318">
        <row r="1">
          <cell r="A1">
            <v>15</v>
          </cell>
        </row>
      </sheetData>
      <sheetData sheetId="319">
        <row r="1">
          <cell r="A1">
            <v>15</v>
          </cell>
        </row>
      </sheetData>
      <sheetData sheetId="320">
        <row r="1">
          <cell r="A1">
            <v>15</v>
          </cell>
        </row>
      </sheetData>
      <sheetData sheetId="321">
        <row r="1">
          <cell r="A1">
            <v>15</v>
          </cell>
        </row>
      </sheetData>
      <sheetData sheetId="322">
        <row r="1">
          <cell r="K1" t="str">
            <v>Утверждаю:</v>
          </cell>
        </row>
      </sheetData>
      <sheetData sheetId="323">
        <row r="1">
          <cell r="A1">
            <v>15</v>
          </cell>
        </row>
      </sheetData>
      <sheetData sheetId="324">
        <row r="1">
          <cell r="A1">
            <v>15</v>
          </cell>
        </row>
      </sheetData>
      <sheetData sheetId="325">
        <row r="1">
          <cell r="K1" t="str">
            <v>Утверждаю:</v>
          </cell>
        </row>
      </sheetData>
      <sheetData sheetId="326">
        <row r="1">
          <cell r="A1">
            <v>15</v>
          </cell>
        </row>
      </sheetData>
      <sheetData sheetId="327">
        <row r="1">
          <cell r="A1">
            <v>15</v>
          </cell>
        </row>
      </sheetData>
      <sheetData sheetId="328">
        <row r="1">
          <cell r="A1">
            <v>15</v>
          </cell>
        </row>
      </sheetData>
      <sheetData sheetId="329">
        <row r="1">
          <cell r="A1">
            <v>15</v>
          </cell>
        </row>
      </sheetData>
      <sheetData sheetId="330">
        <row r="1">
          <cell r="K1" t="str">
            <v>Утверждаю:</v>
          </cell>
        </row>
      </sheetData>
      <sheetData sheetId="331">
        <row r="1">
          <cell r="A1">
            <v>15</v>
          </cell>
        </row>
      </sheetData>
      <sheetData sheetId="332">
        <row r="1">
          <cell r="K1" t="str">
            <v>Утверждаю:</v>
          </cell>
        </row>
      </sheetData>
      <sheetData sheetId="333">
        <row r="1">
          <cell r="A1">
            <v>15</v>
          </cell>
        </row>
      </sheetData>
      <sheetData sheetId="334">
        <row r="1">
          <cell r="A1">
            <v>15</v>
          </cell>
        </row>
      </sheetData>
      <sheetData sheetId="335">
        <row r="1">
          <cell r="A1">
            <v>15</v>
          </cell>
        </row>
      </sheetData>
      <sheetData sheetId="336">
        <row r="1">
          <cell r="A1">
            <v>15</v>
          </cell>
        </row>
      </sheetData>
      <sheetData sheetId="337">
        <row r="1">
          <cell r="A1">
            <v>15</v>
          </cell>
        </row>
      </sheetData>
      <sheetData sheetId="338">
        <row r="1">
          <cell r="A1">
            <v>15</v>
          </cell>
        </row>
      </sheetData>
      <sheetData sheetId="339">
        <row r="1">
          <cell r="A1">
            <v>15</v>
          </cell>
        </row>
      </sheetData>
      <sheetData sheetId="340">
        <row r="1">
          <cell r="A1">
            <v>15</v>
          </cell>
        </row>
      </sheetData>
      <sheetData sheetId="341">
        <row r="1">
          <cell r="A1">
            <v>15</v>
          </cell>
        </row>
      </sheetData>
      <sheetData sheetId="342">
        <row r="1">
          <cell r="A1">
            <v>15</v>
          </cell>
        </row>
      </sheetData>
      <sheetData sheetId="343">
        <row r="1">
          <cell r="A1">
            <v>15</v>
          </cell>
        </row>
      </sheetData>
      <sheetData sheetId="344">
        <row r="1">
          <cell r="A1">
            <v>15</v>
          </cell>
        </row>
      </sheetData>
      <sheetData sheetId="345">
        <row r="1">
          <cell r="A1">
            <v>15</v>
          </cell>
        </row>
      </sheetData>
      <sheetData sheetId="346">
        <row r="3">
          <cell r="B3">
            <v>0</v>
          </cell>
        </row>
      </sheetData>
      <sheetData sheetId="347">
        <row r="1">
          <cell r="A1">
            <v>15</v>
          </cell>
        </row>
      </sheetData>
      <sheetData sheetId="348">
        <row r="1">
          <cell r="A1">
            <v>15</v>
          </cell>
        </row>
      </sheetData>
      <sheetData sheetId="349">
        <row r="1">
          <cell r="A1">
            <v>15</v>
          </cell>
        </row>
      </sheetData>
      <sheetData sheetId="350">
        <row r="1">
          <cell r="A1">
            <v>15</v>
          </cell>
        </row>
      </sheetData>
      <sheetData sheetId="351">
        <row r="1">
          <cell r="A1">
            <v>15</v>
          </cell>
        </row>
      </sheetData>
      <sheetData sheetId="352">
        <row r="1">
          <cell r="A1">
            <v>15</v>
          </cell>
        </row>
      </sheetData>
      <sheetData sheetId="353">
        <row r="1">
          <cell r="A1">
            <v>15</v>
          </cell>
        </row>
      </sheetData>
      <sheetData sheetId="354">
        <row r="1">
          <cell r="A1">
            <v>15</v>
          </cell>
        </row>
      </sheetData>
      <sheetData sheetId="355">
        <row r="1">
          <cell r="A1">
            <v>15</v>
          </cell>
        </row>
      </sheetData>
      <sheetData sheetId="356">
        <row r="1">
          <cell r="A1">
            <v>15</v>
          </cell>
        </row>
      </sheetData>
      <sheetData sheetId="357">
        <row r="1">
          <cell r="A1">
            <v>15</v>
          </cell>
        </row>
      </sheetData>
      <sheetData sheetId="358">
        <row r="1">
          <cell r="A1">
            <v>15</v>
          </cell>
        </row>
      </sheetData>
      <sheetData sheetId="359">
        <row r="1">
          <cell r="A1">
            <v>15</v>
          </cell>
        </row>
      </sheetData>
      <sheetData sheetId="360">
        <row r="1">
          <cell r="A1">
            <v>15</v>
          </cell>
        </row>
      </sheetData>
      <sheetData sheetId="361">
        <row r="1">
          <cell r="K1" t="str">
            <v>Утверждаю:</v>
          </cell>
        </row>
      </sheetData>
      <sheetData sheetId="362">
        <row r="1">
          <cell r="A1">
            <v>15</v>
          </cell>
        </row>
      </sheetData>
      <sheetData sheetId="363">
        <row r="1">
          <cell r="A1">
            <v>15</v>
          </cell>
        </row>
      </sheetData>
      <sheetData sheetId="364">
        <row r="1">
          <cell r="A1">
            <v>15</v>
          </cell>
        </row>
      </sheetData>
      <sheetData sheetId="365">
        <row r="1">
          <cell r="A1">
            <v>15</v>
          </cell>
        </row>
      </sheetData>
      <sheetData sheetId="366">
        <row r="1">
          <cell r="K1" t="str">
            <v>Утверждаю:</v>
          </cell>
        </row>
      </sheetData>
      <sheetData sheetId="367">
        <row r="1">
          <cell r="A1">
            <v>15</v>
          </cell>
        </row>
      </sheetData>
      <sheetData sheetId="368">
        <row r="1">
          <cell r="K1" t="str">
            <v>Утверждаю:</v>
          </cell>
        </row>
      </sheetData>
      <sheetData sheetId="369">
        <row r="1">
          <cell r="K1" t="str">
            <v>Утверждаю:</v>
          </cell>
        </row>
      </sheetData>
      <sheetData sheetId="370">
        <row r="1">
          <cell r="K1" t="str">
            <v>Утверждаю:</v>
          </cell>
        </row>
      </sheetData>
      <sheetData sheetId="371">
        <row r="1">
          <cell r="K1" t="str">
            <v>Утверждаю:</v>
          </cell>
        </row>
      </sheetData>
      <sheetData sheetId="372">
        <row r="1">
          <cell r="K1" t="str">
            <v>Утверждаю:</v>
          </cell>
        </row>
      </sheetData>
      <sheetData sheetId="373">
        <row r="1">
          <cell r="A1">
            <v>15</v>
          </cell>
        </row>
      </sheetData>
      <sheetData sheetId="374">
        <row r="1">
          <cell r="K1" t="str">
            <v>Утверждаю:</v>
          </cell>
        </row>
      </sheetData>
      <sheetData sheetId="375">
        <row r="1">
          <cell r="A1">
            <v>15</v>
          </cell>
        </row>
      </sheetData>
      <sheetData sheetId="376">
        <row r="1">
          <cell r="K1" t="str">
            <v>Утверждаю:</v>
          </cell>
        </row>
      </sheetData>
      <sheetData sheetId="377">
        <row r="1">
          <cell r="A1">
            <v>15</v>
          </cell>
        </row>
      </sheetData>
      <sheetData sheetId="378">
        <row r="1">
          <cell r="K1" t="str">
            <v>Утверждаю:</v>
          </cell>
        </row>
      </sheetData>
      <sheetData sheetId="379">
        <row r="1">
          <cell r="K1" t="str">
            <v>Утверждаю:</v>
          </cell>
        </row>
      </sheetData>
      <sheetData sheetId="380">
        <row r="1">
          <cell r="A1">
            <v>15</v>
          </cell>
        </row>
      </sheetData>
      <sheetData sheetId="381">
        <row r="1">
          <cell r="K1" t="str">
            <v>Утверждаю:</v>
          </cell>
        </row>
      </sheetData>
      <sheetData sheetId="382">
        <row r="1">
          <cell r="K1" t="str">
            <v>Утверждаю:</v>
          </cell>
        </row>
      </sheetData>
      <sheetData sheetId="383">
        <row r="1">
          <cell r="A1">
            <v>15</v>
          </cell>
        </row>
      </sheetData>
      <sheetData sheetId="384">
        <row r="1">
          <cell r="A1">
            <v>15</v>
          </cell>
        </row>
      </sheetData>
      <sheetData sheetId="385">
        <row r="1">
          <cell r="A1">
            <v>15</v>
          </cell>
        </row>
      </sheetData>
      <sheetData sheetId="386">
        <row r="1">
          <cell r="K1" t="str">
            <v>Утверждаю:</v>
          </cell>
        </row>
      </sheetData>
      <sheetData sheetId="387">
        <row r="1">
          <cell r="A1">
            <v>15</v>
          </cell>
        </row>
      </sheetData>
      <sheetData sheetId="388">
        <row r="1">
          <cell r="K1" t="str">
            <v>Утверждаю:</v>
          </cell>
        </row>
      </sheetData>
      <sheetData sheetId="389">
        <row r="1">
          <cell r="K1" t="str">
            <v>Утверждаю:</v>
          </cell>
        </row>
      </sheetData>
      <sheetData sheetId="390">
        <row r="1">
          <cell r="K1" t="str">
            <v>Утверждаю:</v>
          </cell>
        </row>
      </sheetData>
      <sheetData sheetId="391">
        <row r="1">
          <cell r="K1" t="str">
            <v>Утверждаю:</v>
          </cell>
        </row>
      </sheetData>
      <sheetData sheetId="392">
        <row r="1">
          <cell r="K1" t="str">
            <v>Утверждаю:</v>
          </cell>
        </row>
      </sheetData>
      <sheetData sheetId="393">
        <row r="1">
          <cell r="K1" t="str">
            <v>Утверждаю:</v>
          </cell>
        </row>
      </sheetData>
      <sheetData sheetId="394">
        <row r="1">
          <cell r="A1">
            <v>15</v>
          </cell>
        </row>
      </sheetData>
      <sheetData sheetId="395">
        <row r="1">
          <cell r="K1" t="str">
            <v>Утверждаю:</v>
          </cell>
        </row>
      </sheetData>
      <sheetData sheetId="396">
        <row r="1">
          <cell r="K1" t="str">
            <v>Утверждаю:</v>
          </cell>
        </row>
      </sheetData>
      <sheetData sheetId="397">
        <row r="1">
          <cell r="A1">
            <v>15</v>
          </cell>
        </row>
      </sheetData>
      <sheetData sheetId="398">
        <row r="1">
          <cell r="K1" t="str">
            <v>Утверждаю:</v>
          </cell>
        </row>
      </sheetData>
      <sheetData sheetId="399">
        <row r="1">
          <cell r="K1" t="str">
            <v>Утверждаю:</v>
          </cell>
        </row>
      </sheetData>
      <sheetData sheetId="400">
        <row r="1">
          <cell r="K1" t="str">
            <v>Утверждаю:</v>
          </cell>
        </row>
      </sheetData>
      <sheetData sheetId="401">
        <row r="1">
          <cell r="K1" t="str">
            <v>Утверждаю:</v>
          </cell>
        </row>
      </sheetData>
      <sheetData sheetId="402">
        <row r="1">
          <cell r="K1" t="str">
            <v>Утверждаю:</v>
          </cell>
        </row>
      </sheetData>
      <sheetData sheetId="403">
        <row r="1">
          <cell r="K1" t="str">
            <v>Утверждаю:</v>
          </cell>
        </row>
      </sheetData>
      <sheetData sheetId="404">
        <row r="1">
          <cell r="K1" t="str">
            <v>Утверждаю:</v>
          </cell>
        </row>
      </sheetData>
      <sheetData sheetId="405">
        <row r="1">
          <cell r="K1" t="str">
            <v>Утверждаю:</v>
          </cell>
        </row>
      </sheetData>
      <sheetData sheetId="406">
        <row r="1">
          <cell r="A1">
            <v>15</v>
          </cell>
        </row>
      </sheetData>
      <sheetData sheetId="407">
        <row r="1">
          <cell r="K1" t="str">
            <v>Утверждаю:</v>
          </cell>
        </row>
      </sheetData>
      <sheetData sheetId="408">
        <row r="1">
          <cell r="K1" t="str">
            <v>Утверждаю:</v>
          </cell>
        </row>
      </sheetData>
      <sheetData sheetId="409">
        <row r="1">
          <cell r="K1" t="str">
            <v>Утверждаю:</v>
          </cell>
        </row>
      </sheetData>
      <sheetData sheetId="410">
        <row r="1">
          <cell r="K1" t="str">
            <v>Утверждаю:</v>
          </cell>
        </row>
      </sheetData>
      <sheetData sheetId="411">
        <row r="1">
          <cell r="K1" t="str">
            <v>Утверждаю:</v>
          </cell>
        </row>
      </sheetData>
      <sheetData sheetId="412">
        <row r="1">
          <cell r="K1" t="str">
            <v>Утверждаю:</v>
          </cell>
        </row>
      </sheetData>
      <sheetData sheetId="413">
        <row r="1">
          <cell r="K1" t="str">
            <v>Утверждаю:</v>
          </cell>
        </row>
      </sheetData>
      <sheetData sheetId="414">
        <row r="1">
          <cell r="K1" t="str">
            <v>Утверждаю:</v>
          </cell>
        </row>
      </sheetData>
      <sheetData sheetId="415">
        <row r="1">
          <cell r="K1" t="str">
            <v>Утверждаю:</v>
          </cell>
        </row>
      </sheetData>
      <sheetData sheetId="416">
        <row r="1">
          <cell r="K1" t="str">
            <v>Утверждаю:</v>
          </cell>
        </row>
      </sheetData>
      <sheetData sheetId="417">
        <row r="1">
          <cell r="K1" t="str">
            <v>Утверждаю:</v>
          </cell>
        </row>
      </sheetData>
      <sheetData sheetId="418">
        <row r="1">
          <cell r="K1" t="str">
            <v>Утверждаю:</v>
          </cell>
        </row>
      </sheetData>
      <sheetData sheetId="419">
        <row r="3">
          <cell r="B3">
            <v>0</v>
          </cell>
        </row>
      </sheetData>
      <sheetData sheetId="420">
        <row r="1">
          <cell r="K1" t="str">
            <v>Утверждаю:</v>
          </cell>
        </row>
      </sheetData>
      <sheetData sheetId="421">
        <row r="1">
          <cell r="A1">
            <v>15</v>
          </cell>
        </row>
      </sheetData>
      <sheetData sheetId="422">
        <row r="1">
          <cell r="A1">
            <v>15</v>
          </cell>
        </row>
      </sheetData>
      <sheetData sheetId="423">
        <row r="1">
          <cell r="A1">
            <v>15</v>
          </cell>
        </row>
      </sheetData>
      <sheetData sheetId="424">
        <row r="1">
          <cell r="A1">
            <v>15</v>
          </cell>
        </row>
      </sheetData>
      <sheetData sheetId="425">
        <row r="1">
          <cell r="A1">
            <v>15</v>
          </cell>
        </row>
      </sheetData>
      <sheetData sheetId="426">
        <row r="1">
          <cell r="A1">
            <v>15</v>
          </cell>
        </row>
      </sheetData>
      <sheetData sheetId="427">
        <row r="1">
          <cell r="K1" t="str">
            <v>Утверждаю:</v>
          </cell>
        </row>
      </sheetData>
      <sheetData sheetId="428">
        <row r="1">
          <cell r="A1">
            <v>15</v>
          </cell>
        </row>
      </sheetData>
      <sheetData sheetId="429">
        <row r="1">
          <cell r="A1">
            <v>15</v>
          </cell>
        </row>
      </sheetData>
      <sheetData sheetId="430">
        <row r="1">
          <cell r="A1">
            <v>15</v>
          </cell>
        </row>
      </sheetData>
      <sheetData sheetId="431">
        <row r="3">
          <cell r="B3">
            <v>0</v>
          </cell>
        </row>
      </sheetData>
      <sheetData sheetId="432">
        <row r="1">
          <cell r="A1">
            <v>15</v>
          </cell>
        </row>
      </sheetData>
      <sheetData sheetId="433">
        <row r="1">
          <cell r="A1">
            <v>15</v>
          </cell>
        </row>
      </sheetData>
      <sheetData sheetId="434">
        <row r="1">
          <cell r="A1">
            <v>15</v>
          </cell>
        </row>
      </sheetData>
      <sheetData sheetId="435">
        <row r="3">
          <cell r="B3">
            <v>0</v>
          </cell>
        </row>
      </sheetData>
      <sheetData sheetId="436">
        <row r="1">
          <cell r="A1">
            <v>15</v>
          </cell>
        </row>
      </sheetData>
      <sheetData sheetId="437">
        <row r="1">
          <cell r="A1">
            <v>15</v>
          </cell>
        </row>
      </sheetData>
      <sheetData sheetId="438">
        <row r="1">
          <cell r="K1" t="str">
            <v>Утверждаю:</v>
          </cell>
        </row>
      </sheetData>
      <sheetData sheetId="439">
        <row r="3">
          <cell r="B3">
            <v>0</v>
          </cell>
        </row>
      </sheetData>
      <sheetData sheetId="440">
        <row r="3">
          <cell r="B3">
            <v>0</v>
          </cell>
        </row>
      </sheetData>
      <sheetData sheetId="441">
        <row r="1">
          <cell r="A1">
            <v>15</v>
          </cell>
        </row>
      </sheetData>
      <sheetData sheetId="442">
        <row r="1">
          <cell r="K1" t="str">
            <v>Утверждаю:</v>
          </cell>
        </row>
      </sheetData>
      <sheetData sheetId="443">
        <row r="3">
          <cell r="B3">
            <v>0</v>
          </cell>
        </row>
      </sheetData>
      <sheetData sheetId="444">
        <row r="3">
          <cell r="B3">
            <v>0</v>
          </cell>
        </row>
      </sheetData>
      <sheetData sheetId="445">
        <row r="1">
          <cell r="K1" t="str">
            <v>Утверждаю:</v>
          </cell>
        </row>
      </sheetData>
      <sheetData sheetId="446">
        <row r="1">
          <cell r="K1" t="str">
            <v>Утверждаю:</v>
          </cell>
        </row>
      </sheetData>
      <sheetData sheetId="447">
        <row r="1">
          <cell r="A1">
            <v>15</v>
          </cell>
        </row>
      </sheetData>
      <sheetData sheetId="448">
        <row r="1">
          <cell r="K1" t="str">
            <v>Утверждаю:</v>
          </cell>
        </row>
      </sheetData>
      <sheetData sheetId="449">
        <row r="1">
          <cell r="K1" t="str">
            <v>Утверждаю:</v>
          </cell>
        </row>
      </sheetData>
      <sheetData sheetId="450">
        <row r="3">
          <cell r="B3">
            <v>0</v>
          </cell>
        </row>
      </sheetData>
      <sheetData sheetId="451">
        <row r="1">
          <cell r="K1" t="str">
            <v>Утверждаю:</v>
          </cell>
        </row>
      </sheetData>
      <sheetData sheetId="452"/>
      <sheetData sheetId="453"/>
      <sheetData sheetId="454">
        <row r="1">
          <cell r="K1" t="str">
            <v>Утверждаю:</v>
          </cell>
        </row>
      </sheetData>
      <sheetData sheetId="455">
        <row r="1">
          <cell r="K1" t="str">
            <v>Утверждаю:</v>
          </cell>
        </row>
      </sheetData>
      <sheetData sheetId="456">
        <row r="1">
          <cell r="K1" t="str">
            <v>Утверждаю:</v>
          </cell>
        </row>
      </sheetData>
      <sheetData sheetId="457">
        <row r="1">
          <cell r="K1" t="str">
            <v>Утверждаю:</v>
          </cell>
        </row>
      </sheetData>
      <sheetData sheetId="458">
        <row r="1">
          <cell r="A1">
            <v>15</v>
          </cell>
        </row>
      </sheetData>
      <sheetData sheetId="459">
        <row r="2">
          <cell r="A2" t="str">
            <v>ВРТ</v>
          </cell>
        </row>
      </sheetData>
      <sheetData sheetId="460">
        <row r="1">
          <cell r="K1" t="str">
            <v>Утверждаю:</v>
          </cell>
        </row>
      </sheetData>
      <sheetData sheetId="461">
        <row r="1">
          <cell r="K1" t="str">
            <v>Утверждаю:</v>
          </cell>
        </row>
      </sheetData>
      <sheetData sheetId="462">
        <row r="1">
          <cell r="A1">
            <v>15</v>
          </cell>
        </row>
      </sheetData>
      <sheetData sheetId="463">
        <row r="1">
          <cell r="K1" t="str">
            <v>Утверждаю:</v>
          </cell>
        </row>
      </sheetData>
      <sheetData sheetId="464">
        <row r="1">
          <cell r="K1" t="str">
            <v>Утверждаю:</v>
          </cell>
        </row>
      </sheetData>
      <sheetData sheetId="465">
        <row r="1">
          <cell r="K1" t="str">
            <v>Утверждаю:</v>
          </cell>
        </row>
      </sheetData>
      <sheetData sheetId="466">
        <row r="1">
          <cell r="K1" t="str">
            <v>Утверждаю:</v>
          </cell>
        </row>
      </sheetData>
      <sheetData sheetId="467">
        <row r="1">
          <cell r="K1" t="str">
            <v>Утверждаю:</v>
          </cell>
        </row>
      </sheetData>
      <sheetData sheetId="468">
        <row r="1">
          <cell r="K1" t="str">
            <v>Утверждаю:</v>
          </cell>
        </row>
      </sheetData>
      <sheetData sheetId="469">
        <row r="1">
          <cell r="K1" t="str">
            <v>Утверждаю:</v>
          </cell>
        </row>
      </sheetData>
      <sheetData sheetId="470">
        <row r="1">
          <cell r="K1" t="str">
            <v>Утверждаю:</v>
          </cell>
        </row>
      </sheetData>
      <sheetData sheetId="471">
        <row r="3">
          <cell r="B3">
            <v>0</v>
          </cell>
        </row>
      </sheetData>
      <sheetData sheetId="472">
        <row r="1">
          <cell r="A1">
            <v>15</v>
          </cell>
        </row>
      </sheetData>
      <sheetData sheetId="473">
        <row r="1">
          <cell r="A1">
            <v>15</v>
          </cell>
        </row>
      </sheetData>
      <sheetData sheetId="474">
        <row r="1">
          <cell r="A1">
            <v>15</v>
          </cell>
        </row>
      </sheetData>
      <sheetData sheetId="475">
        <row r="1">
          <cell r="A1">
            <v>15</v>
          </cell>
        </row>
      </sheetData>
      <sheetData sheetId="476">
        <row r="1">
          <cell r="A1">
            <v>15</v>
          </cell>
        </row>
      </sheetData>
      <sheetData sheetId="477">
        <row r="1">
          <cell r="A1">
            <v>15</v>
          </cell>
        </row>
      </sheetData>
      <sheetData sheetId="478">
        <row r="1">
          <cell r="A1">
            <v>15</v>
          </cell>
        </row>
      </sheetData>
      <sheetData sheetId="479">
        <row r="1">
          <cell r="A1">
            <v>15</v>
          </cell>
        </row>
      </sheetData>
      <sheetData sheetId="480">
        <row r="1">
          <cell r="A1">
            <v>15</v>
          </cell>
        </row>
      </sheetData>
      <sheetData sheetId="481">
        <row r="1">
          <cell r="A1">
            <v>15</v>
          </cell>
        </row>
      </sheetData>
      <sheetData sheetId="482">
        <row r="1">
          <cell r="A1">
            <v>15</v>
          </cell>
        </row>
      </sheetData>
      <sheetData sheetId="483">
        <row r="1">
          <cell r="K1" t="str">
            <v>Утверждаю:</v>
          </cell>
        </row>
      </sheetData>
      <sheetData sheetId="484">
        <row r="1">
          <cell r="K1" t="str">
            <v>Утверждаю:</v>
          </cell>
        </row>
      </sheetData>
      <sheetData sheetId="485">
        <row r="1">
          <cell r="A1">
            <v>15</v>
          </cell>
        </row>
      </sheetData>
      <sheetData sheetId="486">
        <row r="1">
          <cell r="K1" t="str">
            <v>Утверждаю:</v>
          </cell>
        </row>
      </sheetData>
      <sheetData sheetId="487">
        <row r="1">
          <cell r="K1" t="str">
            <v>Утверждаю:</v>
          </cell>
        </row>
      </sheetData>
      <sheetData sheetId="488">
        <row r="1">
          <cell r="K1" t="str">
            <v>Утверждаю:</v>
          </cell>
        </row>
      </sheetData>
      <sheetData sheetId="489">
        <row r="1">
          <cell r="K1" t="str">
            <v>Утверждаю:</v>
          </cell>
        </row>
      </sheetData>
      <sheetData sheetId="490">
        <row r="1">
          <cell r="K1" t="str">
            <v>Утверждаю:</v>
          </cell>
        </row>
      </sheetData>
      <sheetData sheetId="491">
        <row r="1">
          <cell r="K1" t="str">
            <v>Утверждаю:</v>
          </cell>
        </row>
      </sheetData>
      <sheetData sheetId="492">
        <row r="3">
          <cell r="B3">
            <v>0</v>
          </cell>
        </row>
      </sheetData>
      <sheetData sheetId="493">
        <row r="1">
          <cell r="A1">
            <v>15</v>
          </cell>
        </row>
      </sheetData>
      <sheetData sheetId="494">
        <row r="1">
          <cell r="A1">
            <v>15</v>
          </cell>
        </row>
      </sheetData>
      <sheetData sheetId="495">
        <row r="1">
          <cell r="A1">
            <v>15</v>
          </cell>
        </row>
      </sheetData>
      <sheetData sheetId="496">
        <row r="1">
          <cell r="K1" t="str">
            <v>Утверждаю:</v>
          </cell>
        </row>
      </sheetData>
      <sheetData sheetId="497">
        <row r="1">
          <cell r="K1" t="str">
            <v>Утверждаю:</v>
          </cell>
        </row>
      </sheetData>
      <sheetData sheetId="498">
        <row r="1">
          <cell r="A1">
            <v>15</v>
          </cell>
        </row>
      </sheetData>
      <sheetData sheetId="499">
        <row r="1">
          <cell r="K1" t="str">
            <v>Утверждаю:</v>
          </cell>
        </row>
      </sheetData>
      <sheetData sheetId="500">
        <row r="1">
          <cell r="K1" t="str">
            <v>Утверждаю:</v>
          </cell>
        </row>
      </sheetData>
      <sheetData sheetId="501">
        <row r="1">
          <cell r="K1" t="str">
            <v>Утверждаю:</v>
          </cell>
        </row>
      </sheetData>
      <sheetData sheetId="502">
        <row r="1">
          <cell r="K1" t="str">
            <v>Утверждаю:</v>
          </cell>
        </row>
      </sheetData>
      <sheetData sheetId="503">
        <row r="1">
          <cell r="K1" t="str">
            <v>Утверждаю:</v>
          </cell>
        </row>
      </sheetData>
      <sheetData sheetId="504">
        <row r="1">
          <cell r="K1" t="str">
            <v>Утверждаю:</v>
          </cell>
        </row>
      </sheetData>
      <sheetData sheetId="505">
        <row r="1">
          <cell r="K1" t="str">
            <v>Утверждаю:</v>
          </cell>
        </row>
      </sheetData>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ow r="1">
          <cell r="K1" t="str">
            <v>Утверждаю:</v>
          </cell>
        </row>
      </sheetData>
      <sheetData sheetId="540">
        <row r="1">
          <cell r="K1" t="str">
            <v>Утверждаю:</v>
          </cell>
        </row>
      </sheetData>
      <sheetData sheetId="541">
        <row r="1">
          <cell r="K1" t="str">
            <v>Утверждаю:</v>
          </cell>
        </row>
      </sheetData>
      <sheetData sheetId="542">
        <row r="1">
          <cell r="K1" t="str">
            <v>Утверждаю:</v>
          </cell>
        </row>
      </sheetData>
      <sheetData sheetId="543">
        <row r="1">
          <cell r="K1" t="str">
            <v>Утверждаю:</v>
          </cell>
        </row>
      </sheetData>
      <sheetData sheetId="544">
        <row r="1">
          <cell r="K1" t="str">
            <v>Утверждаю:</v>
          </cell>
        </row>
      </sheetData>
      <sheetData sheetId="545">
        <row r="1">
          <cell r="K1" t="str">
            <v>Утверждаю:</v>
          </cell>
        </row>
      </sheetData>
      <sheetData sheetId="546"/>
      <sheetData sheetId="547">
        <row r="1">
          <cell r="K1" t="str">
            <v>Утверждаю:</v>
          </cell>
        </row>
      </sheetData>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ow r="3">
          <cell r="B3">
            <v>0</v>
          </cell>
        </row>
      </sheetData>
      <sheetData sheetId="608">
        <row r="3">
          <cell r="B3">
            <v>0</v>
          </cell>
        </row>
      </sheetData>
      <sheetData sheetId="609">
        <row r="3">
          <cell r="B3">
            <v>0</v>
          </cell>
        </row>
      </sheetData>
      <sheetData sheetId="610">
        <row r="3">
          <cell r="B3">
            <v>0</v>
          </cell>
        </row>
      </sheetData>
      <sheetData sheetId="611">
        <row r="3">
          <cell r="B3">
            <v>0</v>
          </cell>
        </row>
      </sheetData>
      <sheetData sheetId="612">
        <row r="3">
          <cell r="B3">
            <v>0</v>
          </cell>
        </row>
      </sheetData>
      <sheetData sheetId="613"/>
      <sheetData sheetId="614"/>
      <sheetData sheetId="615"/>
      <sheetData sheetId="616"/>
      <sheetData sheetId="617"/>
      <sheetData sheetId="618"/>
      <sheetData sheetId="619"/>
      <sheetData sheetId="620">
        <row r="3">
          <cell r="B3">
            <v>0</v>
          </cell>
        </row>
      </sheetData>
      <sheetData sheetId="621">
        <row r="3">
          <cell r="B3">
            <v>0</v>
          </cell>
        </row>
      </sheetData>
      <sheetData sheetId="622">
        <row r="3">
          <cell r="B3">
            <v>0</v>
          </cell>
        </row>
      </sheetData>
      <sheetData sheetId="623">
        <row r="3">
          <cell r="B3">
            <v>0</v>
          </cell>
        </row>
      </sheetData>
      <sheetData sheetId="624">
        <row r="3">
          <cell r="B3">
            <v>0</v>
          </cell>
        </row>
      </sheetData>
      <sheetData sheetId="625">
        <row r="3">
          <cell r="B3">
            <v>0</v>
          </cell>
        </row>
      </sheetData>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ow r="1">
          <cell r="K1" t="str">
            <v>Утверждаю:</v>
          </cell>
        </row>
      </sheetData>
      <sheetData sheetId="748"/>
      <sheetData sheetId="749">
        <row r="3">
          <cell r="C3" t="str">
            <v>План</v>
          </cell>
        </row>
      </sheetData>
      <sheetData sheetId="750"/>
      <sheetData sheetId="751">
        <row r="1">
          <cell r="K1" t="str">
            <v>Утверждаю:</v>
          </cell>
        </row>
      </sheetData>
      <sheetData sheetId="752">
        <row r="1">
          <cell r="K1" t="str">
            <v>Утверждаю:</v>
          </cell>
        </row>
      </sheetData>
      <sheetData sheetId="753"/>
      <sheetData sheetId="754">
        <row r="1">
          <cell r="K1" t="str">
            <v>Утверждаю:</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row r="2">
          <cell r="A2" t="str">
            <v>ВРТ</v>
          </cell>
        </row>
      </sheetData>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ow r="3">
          <cell r="B3">
            <v>0</v>
          </cell>
        </row>
      </sheetData>
      <sheetData sheetId="841">
        <row r="3">
          <cell r="B3">
            <v>0</v>
          </cell>
        </row>
      </sheetData>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ow r="1">
          <cell r="B1" t="str">
            <v>Период</v>
          </cell>
        </row>
      </sheetData>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АПЕКС"/>
      <sheetName val="8.Аннуитеты"/>
      <sheetName val="Книга1"/>
    </sheetNames>
    <definedNames>
      <definedName name="aa"/>
      <definedName name="aaa"/>
      <definedName name="dd"/>
      <definedName name="df"/>
      <definedName name="ee"/>
      <definedName name="ekymay"/>
      <definedName name="GER"/>
      <definedName name="gg"/>
      <definedName name="ghjjkk"/>
      <definedName name="hhhhh"/>
      <definedName name="hjjkkll"/>
      <definedName name="hjkkklll"/>
      <definedName name="hopok"/>
      <definedName name="ii"/>
      <definedName name="jjjjjjjjjjjjjjjjjjjjj"/>
      <definedName name="jyjy"/>
      <definedName name="Katya"/>
      <definedName name="llllll"/>
      <definedName name="may"/>
      <definedName name="MAYEK"/>
      <definedName name="n"/>
      <definedName name="oo"/>
      <definedName name="po"/>
      <definedName name="POLO"/>
      <definedName name="pp"/>
      <definedName name="pppp"/>
      <definedName name="q"/>
      <definedName name="rr"/>
      <definedName name="tt"/>
      <definedName name="uu"/>
      <definedName name="uuuu"/>
      <definedName name="vv"/>
      <definedName name="VVVVV"/>
      <definedName name="xx"/>
      <definedName name="yy"/>
      <definedName name="а"/>
      <definedName name="ааа"/>
      <definedName name="август"/>
      <definedName name="ббб"/>
      <definedName name="бебебе"/>
      <definedName name="ВариантыDAEWOO"/>
      <definedName name="Восстание_жужи"/>
      <definedName name="ддд"/>
      <definedName name="декабрь"/>
      <definedName name="дм"/>
      <definedName name="е"/>
      <definedName name="зезезе"/>
      <definedName name="ззз"/>
      <definedName name="иии"/>
      <definedName name="йцу"/>
      <definedName name="л"/>
      <definedName name="лдж"/>
      <definedName name="лл"/>
      <definedName name="нб"/>
      <definedName name="ноябрь"/>
      <definedName name="ооо"/>
      <definedName name="ор"/>
      <definedName name="поро"/>
      <definedName name="Построение_жука"/>
      <definedName name="поясн"/>
      <definedName name="ппп"/>
      <definedName name="пр"/>
      <definedName name="пропр"/>
      <definedName name="р"/>
      <definedName name="расходники"/>
      <definedName name="рол"/>
      <definedName name="рп"/>
      <definedName name="СЕРЖ"/>
      <definedName name="УЖДТ"/>
      <definedName name="ууу"/>
      <definedName name="февр."/>
      <definedName name="Шика"/>
      <definedName name="шшш"/>
      <definedName name="ыв"/>
      <definedName name="эээ"/>
      <definedName name="ю"/>
    </definedNames>
    <sheetDataSet>
      <sheetData sheetId="0" refreshError="1"/>
      <sheetData sheetId="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рспЧ"/>
      <sheetName val="итог  без отп,13 зпл,бонусов"/>
      <sheetName val="итог"/>
      <sheetName val="Отпускные"/>
      <sheetName val="расчет резерва"/>
      <sheetName val="Из сч.91"/>
      <sheetName val=" Резерв на 2012г год.бонус"/>
      <sheetName val="2днябл"/>
      <sheetName val="Лист1"/>
      <sheetName val="ФОТ для цехов"/>
    </sheetNames>
    <definedNames>
      <definedName name="aaaaaaaaaaaaaaaaaaaaaaaaaaaaaaaaaaaaaaaaaaaaa" refersTo="#ССЫЛКА!"/>
      <definedName name="hhhhhhhhhhhhhhhhhhhhhhhhhhhhhhhhhhhhhhhhhhhhhhhhhhhhhhhhhhhhhhhhhhhhhhh" refersTo="#ССЫЛКА!"/>
      <definedName name="wert" refersTo="#ССЫЛКА!"/>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Variables"/>
      <sheetName val="Misc Calcs"/>
      <sheetName val="Mining Sched LW1"/>
      <sheetName val="Thickness"/>
      <sheetName val="Ash%"/>
      <sheetName val="Licenses"/>
      <sheetName val="Auto LW Replacement"/>
      <sheetName val="Output &amp; Purchases by Year"/>
      <sheetName val="Guidance"/>
      <sheetName val="Graphs"/>
      <sheetName val="Base Data Stations"/>
      <sheetName val="Base Data Mines from OlgaP"/>
      <sheetName val="Sheet3"/>
      <sheetName val="Лист1"/>
      <sheetName val="4"/>
      <sheetName val="XLR_NoRangeSheet"/>
      <sheetName val="П-6"/>
      <sheetName val="A"/>
      <sheetName val="pasiva-skutečnost"/>
    </sheetNames>
    <sheetDataSet>
      <sheetData sheetId="0" refreshError="1">
        <row r="24">
          <cell r="C24">
            <v>4000</v>
          </cell>
        </row>
        <row r="30">
          <cell r="C30">
            <v>4000</v>
          </cell>
        </row>
        <row r="31">
          <cell r="C31">
            <v>6000</v>
          </cell>
        </row>
        <row r="32">
          <cell r="C32">
            <v>5000</v>
          </cell>
        </row>
        <row r="33">
          <cell r="C33">
            <v>11000</v>
          </cell>
        </row>
        <row r="42">
          <cell r="C42">
            <v>1000</v>
          </cell>
        </row>
        <row r="44">
          <cell r="C44">
            <v>7000</v>
          </cell>
        </row>
        <row r="45">
          <cell r="C45">
            <v>6000</v>
          </cell>
        </row>
        <row r="48">
          <cell r="C48">
            <v>2000</v>
          </cell>
        </row>
        <row r="49">
          <cell r="C49">
            <v>6000</v>
          </cell>
        </row>
        <row r="50">
          <cell r="C50">
            <v>5000</v>
          </cell>
        </row>
        <row r="51">
          <cell r="C51">
            <v>11000</v>
          </cell>
        </row>
        <row r="54">
          <cell r="C54">
            <v>4000</v>
          </cell>
        </row>
        <row r="55">
          <cell r="C55">
            <v>20000</v>
          </cell>
        </row>
        <row r="56">
          <cell r="C56">
            <v>15000</v>
          </cell>
        </row>
        <row r="57">
          <cell r="C57">
            <v>38000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ummary Model"/>
      <sheetName val="Detail Model"/>
      <sheetName val="alanalysis"/>
      <sheetName val="Sup-Dem summary"/>
      <sheetName val="Sup-Dem Summary Compiled"/>
      <sheetName val="Sheet2"/>
      <sheetName val="Sheet3"/>
      <sheetName val="Monthly Production"/>
      <sheetName val="Monthly Consumption"/>
      <sheetName val="Current Year Table"/>
      <sheetName val="Global Consumption Table"/>
      <sheetName val=" Annual Production"/>
      <sheetName val="Annual Consumption"/>
      <sheetName val="Quarterly Consumption"/>
      <sheetName val="Global Production Table"/>
      <sheetName val="Capacities"/>
      <sheetName val="Co by Co - %total"/>
      <sheetName val="EastWest Trade"/>
      <sheetName val="China and Russia"/>
      <sheetName val="Table I"/>
      <sheetName val="QUARTER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t"/>
      <sheetName val="WORLD"/>
      <sheetName val="WWMINPRO"/>
      <sheetName val="SxEw"/>
      <sheetName val="AFRICA"/>
      <sheetName val="ASIA"/>
      <sheetName val="OCEANIA"/>
      <sheetName val="LAMERICA"/>
      <sheetName val="NAMERICA"/>
      <sheetName val="WEUROPE"/>
      <sheetName val="EBLOC"/>
      <sheetName val="HIGHLYPROB"/>
      <sheetName val="PROBABLE"/>
      <sheetName val="POSSIBLE"/>
      <sheetName val="Summary Changes"/>
      <sheetName val="New Projects"/>
      <sheetName val="Expansions"/>
      <sheetName val="Closures"/>
      <sheetName val="Attrition"/>
      <sheetName val="Steady"/>
    </sheetNames>
    <sheetDataSet>
      <sheetData sheetId="0" refreshError="1"/>
      <sheetData sheetId="1" refreshError="1"/>
      <sheetData sheetId="2">
        <row r="22">
          <cell r="C22">
            <v>92</v>
          </cell>
          <cell r="D22">
            <v>99</v>
          </cell>
          <cell r="E22">
            <v>105.4</v>
          </cell>
          <cell r="F22">
            <v>125.3</v>
          </cell>
          <cell r="G22">
            <v>148.5</v>
          </cell>
          <cell r="H22">
            <v>169.2</v>
          </cell>
          <cell r="I22">
            <v>219</v>
          </cell>
          <cell r="J22">
            <v>290.12700000000001</v>
          </cell>
          <cell r="K22">
            <v>309.41000000000003</v>
          </cell>
          <cell r="L22">
            <v>333.86</v>
          </cell>
          <cell r="M22">
            <v>459.7</v>
          </cell>
          <cell r="N22">
            <v>525.9</v>
          </cell>
          <cell r="O22">
            <v>548.29999999999995</v>
          </cell>
          <cell r="P22">
            <v>809.1</v>
          </cell>
          <cell r="Q22">
            <v>789.73699999999997</v>
          </cell>
          <cell r="R22">
            <v>1005.5</v>
          </cell>
          <cell r="S22">
            <v>1047.4000000000001</v>
          </cell>
          <cell r="T22">
            <v>1162.7139999999999</v>
          </cell>
          <cell r="U22">
            <v>1003.4359999999999</v>
          </cell>
          <cell r="V22">
            <v>841.601</v>
          </cell>
          <cell r="W22">
            <v>1064.2469999999998</v>
          </cell>
          <cell r="X22">
            <v>845</v>
          </cell>
          <cell r="Y22">
            <v>800</v>
          </cell>
          <cell r="Z22">
            <v>1070</v>
          </cell>
          <cell r="AA22">
            <v>875</v>
          </cell>
          <cell r="AB22">
            <v>845</v>
          </cell>
          <cell r="AC22">
            <v>990</v>
          </cell>
          <cell r="AD22">
            <v>955</v>
          </cell>
          <cell r="AE22">
            <v>875</v>
          </cell>
          <cell r="AF22">
            <v>1040</v>
          </cell>
          <cell r="AG22">
            <v>1065</v>
          </cell>
          <cell r="AH22">
            <v>1065</v>
          </cell>
          <cell r="AI22">
            <v>1065</v>
          </cell>
          <cell r="AJ22" t="e">
            <v>#N/A</v>
          </cell>
          <cell r="AK22" t="e">
            <v>#N/A</v>
          </cell>
          <cell r="AL22" t="e">
            <v>#N/A</v>
          </cell>
          <cell r="AM22" t="e">
            <v>#N/A</v>
          </cell>
          <cell r="AN22" t="e">
            <v>#N/A</v>
          </cell>
          <cell r="AO22" t="e">
            <v>#N/A</v>
          </cell>
          <cell r="AP22" t="e">
            <v>#N/A</v>
          </cell>
          <cell r="AQ22" t="e">
            <v>#N/A</v>
          </cell>
          <cell r="AR22" t="e">
            <v>#N/A</v>
          </cell>
          <cell r="AS22" t="e">
            <v>#N/A</v>
          </cell>
          <cell r="AT22" t="e">
            <v>#N/A</v>
          </cell>
          <cell r="AU22" t="e">
            <v>#N/A</v>
          </cell>
          <cell r="AV22" t="e">
            <v>#N/A</v>
          </cell>
        </row>
        <row r="37">
          <cell r="C37">
            <v>252</v>
          </cell>
          <cell r="D37">
            <v>238</v>
          </cell>
          <cell r="E37">
            <v>212.18600000000001</v>
          </cell>
          <cell r="F37">
            <v>230.34399999999999</v>
          </cell>
          <cell r="G37">
            <v>291.49900000000002</v>
          </cell>
          <cell r="H37">
            <v>323.721</v>
          </cell>
          <cell r="I37">
            <v>336.25799999999998</v>
          </cell>
          <cell r="J37">
            <v>366.26899999999995</v>
          </cell>
          <cell r="K37">
            <v>416.64607500000011</v>
          </cell>
          <cell r="L37">
            <v>425.96189600000002</v>
          </cell>
          <cell r="M37">
            <v>402.41903999999994</v>
          </cell>
          <cell r="N37">
            <v>513.99074519999999</v>
          </cell>
          <cell r="O37">
            <v>550.05825823999999</v>
          </cell>
          <cell r="P37">
            <v>624.65250000000003</v>
          </cell>
          <cell r="Q37">
            <v>714.21159839999984</v>
          </cell>
          <cell r="R37">
            <v>829.69515980000017</v>
          </cell>
          <cell r="S37">
            <v>877.98024999999984</v>
          </cell>
          <cell r="T37">
            <v>868.09532639999998</v>
          </cell>
          <cell r="U37">
            <v>814.28530000000023</v>
          </cell>
          <cell r="V37">
            <v>799.73199999999997</v>
          </cell>
          <cell r="W37">
            <v>900.35331200000007</v>
          </cell>
          <cell r="X37">
            <v>964.92599999999982</v>
          </cell>
          <cell r="Y37">
            <v>1073.4580000000001</v>
          </cell>
          <cell r="Z37">
            <v>1032.4580000000001</v>
          </cell>
          <cell r="AA37">
            <v>941.80799999999999</v>
          </cell>
          <cell r="AB37">
            <v>849.40800000000002</v>
          </cell>
          <cell r="AC37">
            <v>769.50800000000004</v>
          </cell>
          <cell r="AD37">
            <v>747.95799999999997</v>
          </cell>
          <cell r="AE37">
            <v>663.40800000000002</v>
          </cell>
          <cell r="AF37">
            <v>669.80799999999999</v>
          </cell>
          <cell r="AG37">
            <v>638.00800000000004</v>
          </cell>
          <cell r="AH37">
            <v>611.00800000000004</v>
          </cell>
          <cell r="AI37">
            <v>611.00800000000004</v>
          </cell>
          <cell r="AJ37" t="e">
            <v>#N/A</v>
          </cell>
          <cell r="AK37" t="e">
            <v>#N/A</v>
          </cell>
          <cell r="AL37" t="e">
            <v>#N/A</v>
          </cell>
          <cell r="AM37" t="e">
            <v>#N/A</v>
          </cell>
          <cell r="AN37" t="e">
            <v>#N/A</v>
          </cell>
          <cell r="AO37" t="e">
            <v>#N/A</v>
          </cell>
          <cell r="AP37" t="e">
            <v>#N/A</v>
          </cell>
          <cell r="AQ37" t="e">
            <v>#N/A</v>
          </cell>
          <cell r="AR37" t="e">
            <v>#N/A</v>
          </cell>
          <cell r="AS37" t="e">
            <v>#N/A</v>
          </cell>
          <cell r="AT37" t="e">
            <v>#N/A</v>
          </cell>
          <cell r="AU37" t="e">
            <v>#N/A</v>
          </cell>
          <cell r="AV37" t="e">
            <v>#N/A</v>
          </cell>
        </row>
        <row r="44">
          <cell r="C44">
            <v>1400.1</v>
          </cell>
          <cell r="D44">
            <v>1436</v>
          </cell>
          <cell r="E44">
            <v>1472.826</v>
          </cell>
          <cell r="F44">
            <v>1548.8719999999998</v>
          </cell>
          <cell r="G44">
            <v>1681.076</v>
          </cell>
          <cell r="H44">
            <v>1696.16</v>
          </cell>
          <cell r="I44">
            <v>1905.174</v>
          </cell>
          <cell r="J44">
            <v>2040.2619999999999</v>
          </cell>
          <cell r="K44">
            <v>2091.5409999999993</v>
          </cell>
          <cell r="L44">
            <v>2242.208940999999</v>
          </cell>
          <cell r="M44">
            <v>2528.8813842</v>
          </cell>
          <cell r="N44">
            <v>3172.3392939999999</v>
          </cell>
          <cell r="O44">
            <v>3492.9317999999989</v>
          </cell>
          <cell r="P44">
            <v>3732.8047846900004</v>
          </cell>
          <cell r="Q44">
            <v>4448.7848208000005</v>
          </cell>
          <cell r="R44">
            <v>4689.2997292999999</v>
          </cell>
          <cell r="S44">
            <v>4804.2148346000022</v>
          </cell>
          <cell r="T44">
            <v>4645.2475706000005</v>
          </cell>
          <cell r="U44">
            <v>4940.3889855999987</v>
          </cell>
          <cell r="V44">
            <v>5514.6592559000001</v>
          </cell>
          <cell r="W44">
            <v>5388.5513850000007</v>
          </cell>
          <cell r="X44">
            <v>5570.7931399999979</v>
          </cell>
          <cell r="Y44">
            <v>5813.7549999999983</v>
          </cell>
          <cell r="Z44">
            <v>5892.6974</v>
          </cell>
          <cell r="AA44">
            <v>6055.8274000000001</v>
          </cell>
          <cell r="AB44">
            <v>5578.2489999999998</v>
          </cell>
          <cell r="AC44">
            <v>5699.9213</v>
          </cell>
          <cell r="AD44">
            <v>5521.9209999999994</v>
          </cell>
          <cell r="AE44">
            <v>5207.9339999999993</v>
          </cell>
          <cell r="AF44">
            <v>5000.6679999999997</v>
          </cell>
          <cell r="AG44">
            <v>4454.5589999999993</v>
          </cell>
          <cell r="AH44">
            <v>4316.7339999999995</v>
          </cell>
          <cell r="AI44">
            <v>4283.1839999999993</v>
          </cell>
          <cell r="AJ44" t="e">
            <v>#N/A</v>
          </cell>
          <cell r="AK44" t="e">
            <v>#N/A</v>
          </cell>
          <cell r="AL44" t="e">
            <v>#N/A</v>
          </cell>
          <cell r="AM44" t="e">
            <v>#N/A</v>
          </cell>
          <cell r="AN44" t="e">
            <v>#N/A</v>
          </cell>
          <cell r="AO44" t="e">
            <v>#N/A</v>
          </cell>
          <cell r="AP44" t="e">
            <v>#N/A</v>
          </cell>
          <cell r="AQ44" t="e">
            <v>#N/A</v>
          </cell>
          <cell r="AR44" t="e">
            <v>#N/A</v>
          </cell>
          <cell r="AS44" t="e">
            <v>#N/A</v>
          </cell>
          <cell r="AT44" t="e">
            <v>#N/A</v>
          </cell>
          <cell r="AU44" t="e">
            <v>#N/A</v>
          </cell>
          <cell r="AV44" t="e">
            <v>#N/A</v>
          </cell>
        </row>
        <row r="51">
          <cell r="C51">
            <v>768</v>
          </cell>
          <cell r="D51">
            <v>782</v>
          </cell>
          <cell r="E51">
            <v>802.19819999999993</v>
          </cell>
          <cell r="F51">
            <v>771.02199999999993</v>
          </cell>
          <cell r="G51">
            <v>725.37</v>
          </cell>
          <cell r="H51">
            <v>796.08500000000004</v>
          </cell>
          <cell r="I51">
            <v>809.57800000000009</v>
          </cell>
          <cell r="J51">
            <v>766.07983919999992</v>
          </cell>
          <cell r="K51">
            <v>733.56409660000008</v>
          </cell>
          <cell r="L51">
            <v>607.22553400000004</v>
          </cell>
          <cell r="M51">
            <v>727.02564350000011</v>
          </cell>
          <cell r="N51">
            <v>680.85706406000008</v>
          </cell>
          <cell r="O51">
            <v>651.02549236000004</v>
          </cell>
          <cell r="P51">
            <v>700.30935050000005</v>
          </cell>
          <cell r="Q51">
            <v>616.34623420000014</v>
          </cell>
          <cell r="R51">
            <v>634.69277228999977</v>
          </cell>
          <cell r="S51">
            <v>620.27070600000002</v>
          </cell>
          <cell r="T51">
            <v>596.25093012000002</v>
          </cell>
          <cell r="U51">
            <v>541.95026919999998</v>
          </cell>
          <cell r="V51">
            <v>565.0344975999999</v>
          </cell>
          <cell r="W51">
            <v>583.35852399999999</v>
          </cell>
          <cell r="X51">
            <v>615.61900000000014</v>
          </cell>
          <cell r="Y51">
            <v>603.53920000000005</v>
          </cell>
          <cell r="Z51">
            <v>530.45859999999993</v>
          </cell>
          <cell r="AA51">
            <v>535.05650000000003</v>
          </cell>
          <cell r="AB51">
            <v>531.70000000000005</v>
          </cell>
          <cell r="AC51">
            <v>532.09500000000003</v>
          </cell>
          <cell r="AD51">
            <v>548.17900000000009</v>
          </cell>
          <cell r="AE51">
            <v>437.1</v>
          </cell>
          <cell r="AF51">
            <v>320.8</v>
          </cell>
          <cell r="AG51">
            <v>307.11</v>
          </cell>
          <cell r="AH51">
            <v>307.11</v>
          </cell>
          <cell r="AI51">
            <v>302.11</v>
          </cell>
          <cell r="AJ51" t="e">
            <v>#N/A</v>
          </cell>
          <cell r="AK51" t="e">
            <v>#N/A</v>
          </cell>
          <cell r="AL51" t="e">
            <v>#N/A</v>
          </cell>
          <cell r="AM51" t="e">
            <v>#N/A</v>
          </cell>
          <cell r="AN51" t="e">
            <v>#N/A</v>
          </cell>
          <cell r="AO51" t="e">
            <v>#N/A</v>
          </cell>
          <cell r="AP51" t="e">
            <v>#N/A</v>
          </cell>
          <cell r="AQ51" t="e">
            <v>#N/A</v>
          </cell>
          <cell r="AR51" t="e">
            <v>#N/A</v>
          </cell>
          <cell r="AS51" t="e">
            <v>#N/A</v>
          </cell>
          <cell r="AT51" t="e">
            <v>#N/A</v>
          </cell>
          <cell r="AU51" t="e">
            <v>#N/A</v>
          </cell>
          <cell r="AV51" t="e">
            <v>#N/A</v>
          </cell>
        </row>
        <row r="52">
          <cell r="C52">
            <v>1141</v>
          </cell>
          <cell r="D52">
            <v>1183</v>
          </cell>
          <cell r="E52">
            <v>1291.1180000000002</v>
          </cell>
          <cell r="F52">
            <v>1461.8429999999996</v>
          </cell>
          <cell r="G52">
            <v>1537.643</v>
          </cell>
          <cell r="H52">
            <v>1648.08</v>
          </cell>
          <cell r="I52">
            <v>1665.7190000000003</v>
          </cell>
          <cell r="J52">
            <v>1804.3669999999997</v>
          </cell>
          <cell r="K52">
            <v>1853.9130000000002</v>
          </cell>
          <cell r="L52">
            <v>1871.0759999999996</v>
          </cell>
          <cell r="M52">
            <v>1885.3859999999997</v>
          </cell>
          <cell r="N52">
            <v>1954.5816970000001</v>
          </cell>
          <cell r="O52">
            <v>1961.9875000000002</v>
          </cell>
          <cell r="P52">
            <v>1877.3534000000004</v>
          </cell>
          <cell r="Q52">
            <v>1626.9630000000002</v>
          </cell>
          <cell r="R52">
            <v>1462.7810919999999</v>
          </cell>
          <cell r="S52">
            <v>1356.1724099999999</v>
          </cell>
          <cell r="T52">
            <v>1153.40536</v>
          </cell>
          <cell r="U52">
            <v>1125.454</v>
          </cell>
          <cell r="V52">
            <v>1187.0158350000002</v>
          </cell>
          <cell r="W52">
            <v>1166.4742864</v>
          </cell>
          <cell r="X52">
            <v>1260.3779999999999</v>
          </cell>
          <cell r="Y52">
            <v>1435.5</v>
          </cell>
          <cell r="Z52">
            <v>1405.828</v>
          </cell>
          <cell r="AA52">
            <v>1398.5279999999998</v>
          </cell>
          <cell r="AB52">
            <v>1426.9279999999999</v>
          </cell>
          <cell r="AC52">
            <v>1367.9279999999999</v>
          </cell>
          <cell r="AD52">
            <v>1339.828</v>
          </cell>
          <cell r="AE52">
            <v>1237.2280000000001</v>
          </cell>
          <cell r="AF52">
            <v>1220.7280000000001</v>
          </cell>
          <cell r="AG52">
            <v>1156.7280000000001</v>
          </cell>
          <cell r="AH52">
            <v>1123.7280000000001</v>
          </cell>
          <cell r="AI52">
            <v>1078.3</v>
          </cell>
          <cell r="AJ52" t="e">
            <v>#N/A</v>
          </cell>
          <cell r="AK52" t="e">
            <v>#N/A</v>
          </cell>
          <cell r="AL52" t="e">
            <v>#N/A</v>
          </cell>
          <cell r="AM52" t="e">
            <v>#N/A</v>
          </cell>
          <cell r="AN52" t="e">
            <v>#N/A</v>
          </cell>
          <cell r="AO52" t="e">
            <v>#N/A</v>
          </cell>
          <cell r="AP52" t="e">
            <v>#N/A</v>
          </cell>
          <cell r="AQ52" t="e">
            <v>#N/A</v>
          </cell>
          <cell r="AR52" t="e">
            <v>#N/A</v>
          </cell>
          <cell r="AS52" t="e">
            <v>#N/A</v>
          </cell>
          <cell r="AT52" t="e">
            <v>#N/A</v>
          </cell>
          <cell r="AU52" t="e">
            <v>#N/A</v>
          </cell>
          <cell r="AV52" t="e">
            <v>#N/A</v>
          </cell>
        </row>
        <row r="67">
          <cell r="C67">
            <v>322.60000000000002</v>
          </cell>
          <cell r="D67">
            <v>309.10000000000002</v>
          </cell>
          <cell r="E67">
            <v>264.84700000000004</v>
          </cell>
          <cell r="F67">
            <v>261.45400000000001</v>
          </cell>
          <cell r="G67">
            <v>354.43899999999996</v>
          </cell>
          <cell r="H67">
            <v>412.94349999999997</v>
          </cell>
          <cell r="I67">
            <v>380.95246280000003</v>
          </cell>
          <cell r="J67">
            <v>367.45239984</v>
          </cell>
          <cell r="K67">
            <v>320.34434010000001</v>
          </cell>
          <cell r="L67">
            <v>315.47017716000005</v>
          </cell>
          <cell r="M67">
            <v>336.41636599999993</v>
          </cell>
          <cell r="N67">
            <v>313.64732249999997</v>
          </cell>
          <cell r="O67">
            <v>333.53732000000002</v>
          </cell>
          <cell r="P67">
            <v>329.60753740000001</v>
          </cell>
          <cell r="Q67">
            <v>248.84799219999999</v>
          </cell>
          <cell r="R67">
            <v>240.6481508</v>
          </cell>
          <cell r="S67">
            <v>213.56700000000001</v>
          </cell>
          <cell r="T67">
            <v>196.22829999999999</v>
          </cell>
          <cell r="U67">
            <v>197.79400000000001</v>
          </cell>
          <cell r="V67">
            <v>210.74700000000001</v>
          </cell>
          <cell r="W67">
            <v>218.06899999999999</v>
          </cell>
          <cell r="X67">
            <v>231.2</v>
          </cell>
          <cell r="Y67">
            <v>242.3</v>
          </cell>
          <cell r="Z67">
            <v>248.60000000000002</v>
          </cell>
          <cell r="AA67">
            <v>298.90000000000003</v>
          </cell>
          <cell r="AB67">
            <v>298.3</v>
          </cell>
          <cell r="AC67">
            <v>288.5</v>
          </cell>
          <cell r="AD67">
            <v>272.8</v>
          </cell>
          <cell r="AE67">
            <v>182.4</v>
          </cell>
          <cell r="AF67">
            <v>174.2</v>
          </cell>
          <cell r="AG67">
            <v>173.1</v>
          </cell>
          <cell r="AH67">
            <v>131.4</v>
          </cell>
          <cell r="AI67">
            <v>109.5</v>
          </cell>
          <cell r="AJ67" t="e">
            <v>#N/A</v>
          </cell>
          <cell r="AK67" t="e">
            <v>#N/A</v>
          </cell>
          <cell r="AL67" t="e">
            <v>#N/A</v>
          </cell>
          <cell r="AM67" t="e">
            <v>#N/A</v>
          </cell>
          <cell r="AN67" t="e">
            <v>#N/A</v>
          </cell>
          <cell r="AO67" t="e">
            <v>#N/A</v>
          </cell>
          <cell r="AP67" t="e">
            <v>#N/A</v>
          </cell>
          <cell r="AQ67" t="e">
            <v>#N/A</v>
          </cell>
          <cell r="AR67" t="e">
            <v>#N/A</v>
          </cell>
          <cell r="AS67" t="e">
            <v>#N/A</v>
          </cell>
          <cell r="AT67" t="e">
            <v>#N/A</v>
          </cell>
          <cell r="AU67" t="e">
            <v>#N/A</v>
          </cell>
          <cell r="AV67" t="e">
            <v>#N/A</v>
          </cell>
        </row>
        <row r="76">
          <cell r="J76">
            <v>983.45124349999992</v>
          </cell>
          <cell r="K76">
            <v>848.58897599999989</v>
          </cell>
          <cell r="L76">
            <v>768.25199999999995</v>
          </cell>
          <cell r="M76">
            <v>801.26600000000008</v>
          </cell>
          <cell r="N76">
            <v>822.45180000000005</v>
          </cell>
          <cell r="O76">
            <v>889.95799999999986</v>
          </cell>
          <cell r="P76">
            <v>919.37852000000021</v>
          </cell>
          <cell r="Q76">
            <v>989.25440000000003</v>
          </cell>
          <cell r="R76">
            <v>1089.8763999999999</v>
          </cell>
          <cell r="S76">
            <v>1203.5036</v>
          </cell>
          <cell r="T76">
            <v>1208.9526999999998</v>
          </cell>
          <cell r="U76">
            <v>1230.6405</v>
          </cell>
          <cell r="V76">
            <v>1230.4114999999999</v>
          </cell>
          <cell r="W76">
            <v>1190.6539499999999</v>
          </cell>
          <cell r="X76">
            <v>1285.7737999999999</v>
          </cell>
          <cell r="Y76">
            <v>1363.4944999999998</v>
          </cell>
          <cell r="Z76">
            <v>1407.8975</v>
          </cell>
          <cell r="AA76">
            <v>1418.0974999999999</v>
          </cell>
          <cell r="AB76">
            <v>1476.1974999999998</v>
          </cell>
          <cell r="AC76">
            <v>1518.5974999999999</v>
          </cell>
          <cell r="AD76">
            <v>1542.5974999999999</v>
          </cell>
          <cell r="AE76">
            <v>1527.5974999999999</v>
          </cell>
          <cell r="AF76">
            <v>1522.5974999999999</v>
          </cell>
          <cell r="AG76">
            <v>1517.5974999999999</v>
          </cell>
          <cell r="AH76">
            <v>1482.5974999999999</v>
          </cell>
          <cell r="AI76">
            <v>1482.5974999999999</v>
          </cell>
          <cell r="AJ76" t="e">
            <v>#N/A</v>
          </cell>
          <cell r="AK76" t="e">
            <v>#N/A</v>
          </cell>
          <cell r="AL76" t="e">
            <v>#N/A</v>
          </cell>
          <cell r="AM76" t="e">
            <v>#N/A</v>
          </cell>
          <cell r="AN76" t="e">
            <v>#N/A</v>
          </cell>
          <cell r="AO76" t="e">
            <v>#N/A</v>
          </cell>
          <cell r="AP76" t="e">
            <v>#N/A</v>
          </cell>
          <cell r="AQ76" t="e">
            <v>#N/A</v>
          </cell>
          <cell r="AR76" t="e">
            <v>#N/A</v>
          </cell>
          <cell r="AS76" t="e">
            <v>#N/A</v>
          </cell>
          <cell r="AT76" t="e">
            <v>#N/A</v>
          </cell>
          <cell r="AU76" t="e">
            <v>#N/A</v>
          </cell>
          <cell r="AV76" t="e">
            <v>#N/A</v>
          </cell>
        </row>
      </sheetData>
      <sheetData sheetId="3" refreshError="1"/>
      <sheetData sheetId="4" refreshError="1"/>
      <sheetData sheetId="5" refreshError="1"/>
      <sheetData sheetId="6" refreshError="1"/>
      <sheetData sheetId="7" refreshError="1"/>
      <sheetData sheetId="8" refreshError="1"/>
      <sheetData sheetId="9" refreshError="1"/>
      <sheetData sheetId="10">
        <row r="11">
          <cell r="C11">
            <v>1.9</v>
          </cell>
          <cell r="D11">
            <v>3.5</v>
          </cell>
          <cell r="E11">
            <v>2.2000000000000002</v>
          </cell>
          <cell r="F11">
            <v>4.2</v>
          </cell>
          <cell r="G11">
            <v>2.7</v>
          </cell>
          <cell r="H11">
            <v>0.2</v>
          </cell>
          <cell r="I11">
            <v>2.2999999999999998</v>
          </cell>
          <cell r="J11">
            <v>2</v>
          </cell>
          <cell r="K11">
            <v>0</v>
          </cell>
          <cell r="L11">
            <v>0</v>
          </cell>
          <cell r="M11">
            <v>0</v>
          </cell>
          <cell r="N11">
            <v>0</v>
          </cell>
          <cell r="O11">
            <v>0.5</v>
          </cell>
          <cell r="P11">
            <v>2.85</v>
          </cell>
          <cell r="Q11">
            <v>3.42</v>
          </cell>
          <cell r="R11">
            <v>4.5599999999999996</v>
          </cell>
          <cell r="S11">
            <v>4.5599999999999996</v>
          </cell>
          <cell r="T11">
            <v>4.5599999999999996</v>
          </cell>
          <cell r="U11">
            <v>4.5599999999999996</v>
          </cell>
          <cell r="V11">
            <v>4.5599999999999996</v>
          </cell>
          <cell r="W11">
            <v>4.5599999999999996</v>
          </cell>
          <cell r="X11">
            <v>4.5599999999999996</v>
          </cell>
          <cell r="Y11">
            <v>4.5599999999999996</v>
          </cell>
          <cell r="Z11">
            <v>4.5599999999999996</v>
          </cell>
          <cell r="AA11">
            <v>4.5599999999999996</v>
          </cell>
          <cell r="AB11">
            <v>4.5599999999999996</v>
          </cell>
        </row>
        <row r="24">
          <cell r="C24">
            <v>62.774999999999999</v>
          </cell>
          <cell r="D24">
            <v>69.775000000000006</v>
          </cell>
          <cell r="E24">
            <v>75.588126700000004</v>
          </cell>
          <cell r="F24">
            <v>85.207499999999996</v>
          </cell>
          <cell r="G24">
            <v>87.0466275</v>
          </cell>
          <cell r="H24">
            <v>86.472000000000008</v>
          </cell>
          <cell r="I24">
            <v>84.036999999999992</v>
          </cell>
          <cell r="J24">
            <v>87.742999999999995</v>
          </cell>
          <cell r="K24">
            <v>87.83</v>
          </cell>
          <cell r="L24">
            <v>95.679000000000002</v>
          </cell>
          <cell r="M24">
            <v>94.95</v>
          </cell>
          <cell r="N24">
            <v>96.643479999999997</v>
          </cell>
          <cell r="O24">
            <v>101.93</v>
          </cell>
          <cell r="P24">
            <v>99.317999999999998</v>
          </cell>
          <cell r="Q24">
            <v>101.17500000000001</v>
          </cell>
          <cell r="R24">
            <v>104.46000000000001</v>
          </cell>
          <cell r="S24">
            <v>113.6</v>
          </cell>
          <cell r="T24">
            <v>111.19999999999999</v>
          </cell>
          <cell r="U24">
            <v>111.19999999999999</v>
          </cell>
          <cell r="V24">
            <v>111.19999999999999</v>
          </cell>
          <cell r="W24">
            <v>111.19999999999999</v>
          </cell>
          <cell r="X24">
            <v>111.19999999999999</v>
          </cell>
          <cell r="Y24">
            <v>111.19999999999999</v>
          </cell>
          <cell r="Z24">
            <v>107.9</v>
          </cell>
          <cell r="AA24">
            <v>109.5</v>
          </cell>
          <cell r="AB24">
            <v>91.7</v>
          </cell>
        </row>
        <row r="62">
          <cell r="C62">
            <v>334.02900000000005</v>
          </cell>
          <cell r="D62">
            <v>345.72800000000001</v>
          </cell>
          <cell r="E62">
            <v>395.62199999999996</v>
          </cell>
          <cell r="F62">
            <v>445.173</v>
          </cell>
          <cell r="G62">
            <v>439.10600000000011</v>
          </cell>
          <cell r="H62">
            <v>495.62073240000001</v>
          </cell>
          <cell r="I62">
            <v>486.57862119999987</v>
          </cell>
          <cell r="J62">
            <v>520.327</v>
          </cell>
          <cell r="K62">
            <v>593.38799999999992</v>
          </cell>
          <cell r="L62">
            <v>587.44200000000001</v>
          </cell>
          <cell r="M62">
            <v>593.149</v>
          </cell>
          <cell r="N62">
            <v>629.31200000000001</v>
          </cell>
          <cell r="O62">
            <v>677.83</v>
          </cell>
          <cell r="P62">
            <v>730.07100000000003</v>
          </cell>
          <cell r="Q62">
            <v>780.7</v>
          </cell>
          <cell r="R62">
            <v>813.4</v>
          </cell>
          <cell r="S62">
            <v>820.4</v>
          </cell>
          <cell r="T62">
            <v>808.30000000000007</v>
          </cell>
          <cell r="U62">
            <v>809.7</v>
          </cell>
          <cell r="V62">
            <v>807.1</v>
          </cell>
          <cell r="W62">
            <v>808.1</v>
          </cell>
          <cell r="X62">
            <v>808.1</v>
          </cell>
          <cell r="Y62">
            <v>807.1</v>
          </cell>
          <cell r="Z62">
            <v>807.1</v>
          </cell>
          <cell r="AA62">
            <v>807.1</v>
          </cell>
          <cell r="AB62">
            <v>807.1</v>
          </cell>
        </row>
        <row r="80">
          <cell r="C80">
            <v>103.2</v>
          </cell>
          <cell r="D80">
            <v>114</v>
          </cell>
          <cell r="E80">
            <v>120.2</v>
          </cell>
          <cell r="F80">
            <v>120.5</v>
          </cell>
          <cell r="G80">
            <v>124.61799999999999</v>
          </cell>
          <cell r="H80">
            <v>129.75800000000001</v>
          </cell>
          <cell r="I80">
            <v>129.82499999999999</v>
          </cell>
          <cell r="J80">
            <v>129.82499999999999</v>
          </cell>
          <cell r="K80">
            <v>132.6</v>
          </cell>
          <cell r="L80">
            <v>134.99199999999999</v>
          </cell>
          <cell r="M80">
            <v>133.20500000000001</v>
          </cell>
          <cell r="N80">
            <v>131.77000000000001</v>
          </cell>
          <cell r="O80">
            <v>131.5</v>
          </cell>
          <cell r="P80">
            <v>128.047</v>
          </cell>
          <cell r="Q80">
            <v>136.5</v>
          </cell>
          <cell r="R80">
            <v>136.5</v>
          </cell>
          <cell r="S80">
            <v>136.5</v>
          </cell>
          <cell r="T80">
            <v>136.5</v>
          </cell>
          <cell r="U80">
            <v>136.5</v>
          </cell>
          <cell r="V80">
            <v>136.5</v>
          </cell>
          <cell r="W80">
            <v>136.5</v>
          </cell>
          <cell r="X80">
            <v>136.5</v>
          </cell>
          <cell r="Y80">
            <v>136.5</v>
          </cell>
          <cell r="Z80">
            <v>136.5</v>
          </cell>
          <cell r="AA80">
            <v>136.5</v>
          </cell>
          <cell r="AB80">
            <v>136.5</v>
          </cell>
        </row>
        <row r="83">
          <cell r="C83">
            <v>12</v>
          </cell>
          <cell r="D83">
            <v>12</v>
          </cell>
          <cell r="E83">
            <v>12</v>
          </cell>
          <cell r="F83">
            <v>12</v>
          </cell>
          <cell r="G83">
            <v>12</v>
          </cell>
          <cell r="H83">
            <v>12</v>
          </cell>
          <cell r="I83">
            <v>12</v>
          </cell>
          <cell r="J83">
            <v>12</v>
          </cell>
          <cell r="K83">
            <v>12</v>
          </cell>
          <cell r="L83">
            <v>12</v>
          </cell>
          <cell r="M83">
            <v>12</v>
          </cell>
          <cell r="N83">
            <v>12</v>
          </cell>
          <cell r="O83">
            <v>12</v>
          </cell>
          <cell r="P83">
            <v>12</v>
          </cell>
          <cell r="Q83">
            <v>12</v>
          </cell>
          <cell r="R83">
            <v>12</v>
          </cell>
          <cell r="S83">
            <v>12</v>
          </cell>
          <cell r="T83">
            <v>12</v>
          </cell>
          <cell r="U83">
            <v>12</v>
          </cell>
          <cell r="V83">
            <v>12</v>
          </cell>
          <cell r="W83">
            <v>12</v>
          </cell>
          <cell r="X83">
            <v>12</v>
          </cell>
          <cell r="Y83">
            <v>12</v>
          </cell>
          <cell r="Z83">
            <v>12</v>
          </cell>
          <cell r="AA83">
            <v>12</v>
          </cell>
          <cell r="AB83">
            <v>12</v>
          </cell>
        </row>
        <row r="88">
          <cell r="C88">
            <v>332.1</v>
          </cell>
          <cell r="D88">
            <v>382.46900000000005</v>
          </cell>
          <cell r="E88">
            <v>377.9015</v>
          </cell>
          <cell r="F88">
            <v>383.68200000000002</v>
          </cell>
          <cell r="G88">
            <v>422.12900000000002</v>
          </cell>
          <cell r="H88">
            <v>415.2</v>
          </cell>
          <cell r="I88">
            <v>435.8</v>
          </cell>
          <cell r="J88">
            <v>463.37751000000003</v>
          </cell>
          <cell r="K88">
            <v>460.48999999999995</v>
          </cell>
          <cell r="L88">
            <v>473.98275999999998</v>
          </cell>
          <cell r="M88">
            <v>501.09903000000003</v>
          </cell>
          <cell r="N88">
            <v>503</v>
          </cell>
          <cell r="O88">
            <v>530.49769059999994</v>
          </cell>
          <cell r="P88">
            <v>511.45230509999999</v>
          </cell>
          <cell r="Q88">
            <v>512.03300000000002</v>
          </cell>
          <cell r="R88">
            <v>511.40000000000003</v>
          </cell>
          <cell r="S88">
            <v>512.6</v>
          </cell>
          <cell r="T88">
            <v>515.20000000000005</v>
          </cell>
          <cell r="U88">
            <v>512.79999999999995</v>
          </cell>
          <cell r="V88">
            <v>509.20000000000005</v>
          </cell>
          <cell r="W88">
            <v>507.8</v>
          </cell>
          <cell r="X88">
            <v>505.6</v>
          </cell>
          <cell r="Y88">
            <v>503</v>
          </cell>
          <cell r="Z88">
            <v>504.2</v>
          </cell>
          <cell r="AA88">
            <v>510</v>
          </cell>
          <cell r="AB88">
            <v>504.7</v>
          </cell>
        </row>
        <row r="98">
          <cell r="C98">
            <v>25</v>
          </cell>
          <cell r="D98">
            <v>25</v>
          </cell>
          <cell r="E98">
            <v>26.2</v>
          </cell>
          <cell r="F98">
            <v>26</v>
          </cell>
          <cell r="G98">
            <v>24.3</v>
          </cell>
          <cell r="H98">
            <v>23.2</v>
          </cell>
          <cell r="I98">
            <v>19.399999999999999</v>
          </cell>
          <cell r="J98">
            <v>17.3</v>
          </cell>
          <cell r="K98">
            <v>16.5</v>
          </cell>
          <cell r="L98">
            <v>19.5</v>
          </cell>
          <cell r="M98">
            <v>22.137999999999998</v>
          </cell>
          <cell r="N98">
            <v>22.113999999999997</v>
          </cell>
          <cell r="O98">
            <v>22.113999999999997</v>
          </cell>
          <cell r="P98">
            <v>22.113999999999997</v>
          </cell>
          <cell r="Q98">
            <v>22.113999999999997</v>
          </cell>
          <cell r="R98">
            <v>22.113999999999997</v>
          </cell>
          <cell r="S98">
            <v>22.113999999999997</v>
          </cell>
          <cell r="T98">
            <v>22.113999999999997</v>
          </cell>
          <cell r="U98">
            <v>22.113999999999997</v>
          </cell>
          <cell r="V98">
            <v>22.113999999999997</v>
          </cell>
          <cell r="W98">
            <v>22.113999999999997</v>
          </cell>
          <cell r="X98">
            <v>22.113999999999997</v>
          </cell>
          <cell r="Y98">
            <v>22.113999999999997</v>
          </cell>
          <cell r="Z98">
            <v>22.113999999999997</v>
          </cell>
          <cell r="AA98">
            <v>22.113999999999997</v>
          </cell>
          <cell r="AB98">
            <v>22.113999999999997</v>
          </cell>
        </row>
        <row r="125">
          <cell r="C125">
            <v>3</v>
          </cell>
          <cell r="D125">
            <v>2</v>
          </cell>
          <cell r="E125">
            <v>2</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row>
        <row r="130">
          <cell r="C130">
            <v>1857.4552435000001</v>
          </cell>
          <cell r="D130">
            <v>1803.060976</v>
          </cell>
          <cell r="E130">
            <v>1779.9636267000001</v>
          </cell>
          <cell r="F130">
            <v>1878.0285000000001</v>
          </cell>
          <cell r="G130">
            <v>1934.3514275</v>
          </cell>
          <cell r="H130">
            <v>2052.4087324000002</v>
          </cell>
          <cell r="I130">
            <v>2089.3191411999996</v>
          </cell>
          <cell r="J130">
            <v>2221.8269099999998</v>
          </cell>
          <cell r="K130">
            <v>2392.6843999999996</v>
          </cell>
          <cell r="L130">
            <v>2527.0993600000002</v>
          </cell>
          <cell r="M130">
            <v>2565.4937299999997</v>
          </cell>
          <cell r="N130">
            <v>2625.4799800000001</v>
          </cell>
          <cell r="O130">
            <v>2706.7831906000001</v>
          </cell>
          <cell r="P130">
            <v>2696.5062550999996</v>
          </cell>
          <cell r="Q130">
            <v>2853.7157999999999</v>
          </cell>
          <cell r="R130">
            <v>2967.9285</v>
          </cell>
          <cell r="S130">
            <v>3029.6714999999999</v>
          </cell>
          <cell r="T130">
            <v>3027.9714999999997</v>
          </cell>
          <cell r="U130">
            <v>3085.0715</v>
          </cell>
          <cell r="V130">
            <v>3121.2714999999998</v>
          </cell>
          <cell r="W130">
            <v>3144.8714999999997</v>
          </cell>
          <cell r="X130">
            <v>3127.6714999999999</v>
          </cell>
          <cell r="Y130">
            <v>3119.0715</v>
          </cell>
          <cell r="Z130">
            <v>3111.9714999999997</v>
          </cell>
          <cell r="AA130">
            <v>3084.3714999999997</v>
          </cell>
          <cell r="AB130">
            <v>3061.2714999999998</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HART"/>
      <sheetName val="WORLDCON"/>
      <sheetName val="Refcons"/>
      <sheetName val="Total Consumption"/>
      <sheetName val="DV By country"/>
      <sheetName val="REGCONCH"/>
      <sheetName val="DV EndUse Charts"/>
      <sheetName val="DV Graphs"/>
      <sheetName val="DV Charts 07"/>
      <sheetName val="Industrial Production"/>
      <sheetName val="IPChart"/>
      <sheetName val="DV WR Prod Tabs"/>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
      <sheetName val="output"/>
      <sheetName val="Cost by product CUR"/>
      <sheetName val="Cost by product PR"/>
      <sheetName val="COGS CUR"/>
      <sheetName val="COGS PR"/>
      <sheetName val="COGS total"/>
      <sheetName val="CapEx"/>
      <sheetName val="Depreciation"/>
      <sheetName val="Taxes"/>
      <sheetName val="WCap"/>
      <sheetName val="Income St"/>
      <sheetName val="CashFlow &amp; Debt"/>
      <sheetName val="Balance Sheet"/>
      <sheetName val="Cost by p೗_x0000__x0000_Āct CUR"/>
      <sheetName val="Cost by p೗??Āct CUR"/>
      <sheetName val="4"/>
      <sheetName val="Незав.пр-во "/>
      <sheetName val="#ССЫЛКА"/>
      <sheetName val="вв1"/>
      <sheetName val="Cost_by_product_CUR"/>
      <sheetName val="Cost_by_product_PR"/>
      <sheetName val="COGS_CUR"/>
      <sheetName val="COGS_PR"/>
      <sheetName val="COGS_total"/>
      <sheetName val="Income_St"/>
      <sheetName val="CashFlow_&amp;_Debt"/>
      <sheetName val="Balance_Sheet"/>
      <sheetName val="БД"/>
      <sheetName val="ИсходныеДанные"/>
      <sheetName val="Северная_График"/>
      <sheetName val="KO_model_loan$35"/>
      <sheetName val="Шуп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ply-Demand Balance"/>
      <sheetName val="Summary"/>
      <sheetName val="Consumption"/>
      <sheetName val="Supply"/>
      <sheetName val="Changes"/>
      <sheetName val="Refined Capacity"/>
      <sheetName val="Mine Supply"/>
      <sheetName val="Stocks"/>
      <sheetName val="Charts"/>
      <sheetName val="China"/>
      <sheetName val="China Air Conditioning"/>
      <sheetName val="USA"/>
      <sheetName val="Cu demand scenario"/>
      <sheetName val="Cu supply scenar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Схема заполнения"/>
      <sheetName val="1.Титульный лист"/>
      <sheetName val="2.Орг структура, план"/>
      <sheetName val="3. Приказ об инициации"/>
      <sheetName val="Бюджет инвестиций"/>
      <sheetName val="4.Содержание проекта"/>
      <sheetName val="5.Обоснование потребности"/>
      <sheetName val="6.Варианты"/>
      <sheetName val="7.Результаты вариантов"/>
      <sheetName val="8.КПЭ"/>
      <sheetName val="9.План по контрольным точкам"/>
      <sheetName val="10.Бюджет операционных затрат"/>
      <sheetName val="11.Состав инвестиций"/>
      <sheetName val="12.Фин модель (доход)"/>
      <sheetName val="13.Фин модель (альтернатива)"/>
      <sheetName val="14.Влияние на СБП"/>
      <sheetName val="15.Анализ и управление рисками"/>
      <sheetName val="16.План управл. персоналом"/>
      <sheetName val="17.План управл. качеством"/>
      <sheetName val="18.План управл. коммуникац."/>
      <sheetName val="19.Лист согласования"/>
      <sheetName val="Тех"/>
      <sheetName val="Описания проектов"/>
      <sheetName val="Macro (ru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ow r="3">
          <cell r="A3" t="str">
            <v>СвС-Р</v>
          </cell>
        </row>
        <row r="4">
          <cell r="A4" t="str">
            <v>ОК</v>
          </cell>
        </row>
        <row r="5">
          <cell r="A5" t="str">
            <v>КО</v>
          </cell>
        </row>
        <row r="6">
          <cell r="A6" t="str">
            <v>ВУ</v>
          </cell>
        </row>
        <row r="7">
          <cell r="A7" t="str">
            <v>КУ</v>
          </cell>
        </row>
        <row r="8">
          <cell r="A8" t="str">
            <v>ИН</v>
          </cell>
        </row>
        <row r="9">
          <cell r="A9" t="str">
            <v>ВТМ</v>
          </cell>
        </row>
        <row r="12">
          <cell r="A12" t="str">
            <v>Не инициирован</v>
          </cell>
        </row>
        <row r="13">
          <cell r="A13" t="str">
            <v>Активный</v>
          </cell>
        </row>
        <row r="14">
          <cell r="A14" t="str">
            <v>Заморожен</v>
          </cell>
        </row>
        <row r="15">
          <cell r="A15" t="str">
            <v>Закрыт</v>
          </cell>
        </row>
      </sheetData>
      <sheetData sheetId="22" refreshError="1"/>
      <sheetData sheetId="2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amp;Al2O3_Summary"/>
      <sheetName val="Supply Demand"/>
      <sheetName val="Consumption Forecast"/>
      <sheetName val="AL203_Ownership"/>
      <sheetName val="AL203_Refinery Cap"/>
      <sheetName val="Table - Al2O3"/>
      <sheetName val="AL203_ Production"/>
      <sheetName val="China Supply Demand"/>
      <sheetName val="Refined Production"/>
      <sheetName val="Consumption"/>
      <sheetName val="EW Trade"/>
      <sheetName val="Smelters"/>
      <sheetName val="Table - Al"/>
      <sheetName val="Stocks"/>
      <sheetName val="ch_regional demand"/>
      <sheetName val="ch_USA - consumpIP"/>
      <sheetName val="ch_consmpvIP wotif"/>
      <sheetName val="ch_AlStocks"/>
      <sheetName val="Charts_AL203"/>
      <sheetName val="Charts _AL"/>
      <sheetName val="ch_China IOU-IP-consmp"/>
      <sheetName val="ch_Al-SupplyDemand"/>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Project Card"/>
      <sheetName val="Data"/>
    </sheetNames>
    <sheetDataSet>
      <sheetData sheetId="0"/>
      <sheetData sheetId="1"/>
      <sheetData sheetId="2">
        <row r="2">
          <cell r="B2" t="str">
            <v>Maintenance CAPEX, связанные с обепечением уровня производства и качества</v>
          </cell>
          <cell r="C2" t="str">
            <v>Maintenance CAPEX concerned with support of planning level of production and quality</v>
          </cell>
        </row>
        <row r="3">
          <cell r="B3" t="str">
            <v>Development CAPEX, связанные с развитием и модернизацией</v>
          </cell>
          <cell r="C3" t="str">
            <v>Development CAPEX concerned with development and modernization (incl. M&amp;A)</v>
          </cell>
        </row>
        <row r="4">
          <cell r="J4" t="str">
            <v>Mining</v>
          </cell>
          <cell r="K4" t="str">
            <v>Ресурс</v>
          </cell>
          <cell r="L4" t="str">
            <v>OLKON</v>
          </cell>
          <cell r="M4" t="str">
            <v>ОЛКОН</v>
          </cell>
          <cell r="Q4" t="str">
            <v>Russian Steel</v>
          </cell>
          <cell r="R4" t="str">
            <v>Русская сталь</v>
          </cell>
        </row>
        <row r="5">
          <cell r="B5" t="str">
            <v>Новый продукт</v>
          </cell>
          <cell r="C5" t="str">
            <v>New product</v>
          </cell>
          <cell r="J5" t="str">
            <v>Mining</v>
          </cell>
          <cell r="K5" t="str">
            <v>Ресурс</v>
          </cell>
          <cell r="L5" t="str">
            <v>KARELSKY OKATYSH</v>
          </cell>
          <cell r="M5" t="str">
            <v>КАРЕЛЬСКИЙ ОКАТЫШ</v>
          </cell>
          <cell r="Q5" t="str">
            <v>Mining</v>
          </cell>
          <cell r="R5" t="str">
            <v>Ресурс</v>
          </cell>
        </row>
        <row r="6">
          <cell r="B6" t="str">
            <v>IT проект</v>
          </cell>
          <cell r="C6" t="str">
            <v>IT project</v>
          </cell>
          <cell r="J6" t="str">
            <v>Mining</v>
          </cell>
          <cell r="K6" t="str">
            <v>Ресурс</v>
          </cell>
          <cell r="L6" t="str">
            <v>VORKUTAUGOL</v>
          </cell>
          <cell r="M6" t="str">
            <v>ВОРКУТАУГОЛЬ</v>
          </cell>
          <cell r="Q6" t="str">
            <v>Severstal North America</v>
          </cell>
          <cell r="R6" t="str">
            <v>Северная Америка</v>
          </cell>
        </row>
        <row r="7">
          <cell r="B7" t="str">
            <v>Cнижение издержек, увеличение объемов производства выпускаемых продуктов, повышению качества выпускаемых продуктов, в том числе ведущие к изменению свойств продукта, прочие</v>
          </cell>
          <cell r="C7" t="str">
            <v>Cost reduction, volume increase, quality improvement, including  product characteristics, others</v>
          </cell>
          <cell r="J7" t="str">
            <v>Mining</v>
          </cell>
          <cell r="K7" t="str">
            <v>Ресурс</v>
          </cell>
          <cell r="L7" t="str">
            <v>PBS</v>
          </cell>
          <cell r="M7" t="str">
            <v>PBS</v>
          </cell>
          <cell r="Q7" t="str">
            <v>Lucchini</v>
          </cell>
          <cell r="R7" t="str">
            <v>Луккини</v>
          </cell>
        </row>
        <row r="8">
          <cell r="B8" t="str">
            <v>Промышленная безопасность и экология</v>
          </cell>
          <cell r="C8" t="str">
            <v>Industrial safety and ecology</v>
          </cell>
          <cell r="J8" t="str">
            <v>Mining</v>
          </cell>
          <cell r="K8" t="str">
            <v>Ресурс</v>
          </cell>
          <cell r="L8" t="str">
            <v>GOLD</v>
          </cell>
          <cell r="M8" t="str">
            <v>ЗОЛОТО</v>
          </cell>
        </row>
        <row r="9">
          <cell r="B9" t="str">
            <v>Социальные программы</v>
          </cell>
          <cell r="C9" t="str">
            <v>Social programms</v>
          </cell>
          <cell r="J9" t="str">
            <v>Mining</v>
          </cell>
          <cell r="K9" t="str">
            <v>Ресурс</v>
          </cell>
          <cell r="L9" t="str">
            <v>STALMAG</v>
          </cell>
          <cell r="M9" t="str">
            <v>СТАЛЬМАГ</v>
          </cell>
        </row>
        <row r="10">
          <cell r="B10" t="str">
            <v xml:space="preserve">Прочие ежегодно утверждаемые инвестиционные программы общим списком </v>
          </cell>
          <cell r="C10" t="str">
            <v>Others annually approve investment programms</v>
          </cell>
          <cell r="J10" t="str">
            <v>Mining</v>
          </cell>
          <cell r="K10" t="str">
            <v>Ресурс</v>
          </cell>
          <cell r="L10" t="str">
            <v>RES OTHERS</v>
          </cell>
          <cell r="M10" t="str">
            <v>РЕС_ПРОЧИЕ</v>
          </cell>
        </row>
        <row r="11">
          <cell r="B11" t="str">
            <v>Новый проект, требующий утверждения к реализации в рассматриваемом периоде</v>
          </cell>
          <cell r="C11" t="str">
            <v>New project to be approved in planning period</v>
          </cell>
          <cell r="J11" t="str">
            <v>Russian Steel</v>
          </cell>
          <cell r="K11" t="str">
            <v>Русская сталь</v>
          </cell>
          <cell r="L11" t="str">
            <v>CHERMK</v>
          </cell>
          <cell r="M11" t="str">
            <v>ЧЕРМК</v>
          </cell>
        </row>
        <row r="12">
          <cell r="B12" t="str">
            <v>Проект в стадии реализации</v>
          </cell>
          <cell r="C12" t="str">
            <v>Project in realization</v>
          </cell>
          <cell r="J12" t="str">
            <v>Russian Steel</v>
          </cell>
          <cell r="K12" t="str">
            <v>Русская сталь</v>
          </cell>
          <cell r="L12" t="str">
            <v>METALWARE</v>
          </cell>
          <cell r="M12" t="str">
            <v>МЕТИЗЫ</v>
          </cell>
        </row>
        <row r="13">
          <cell r="J13" t="str">
            <v>Russian Steel</v>
          </cell>
          <cell r="K13" t="str">
            <v>Русская сталь</v>
          </cell>
          <cell r="L13" t="str">
            <v>DOWNSTREAM</v>
          </cell>
          <cell r="M13" t="str">
            <v>DOWNSTREAM</v>
          </cell>
        </row>
        <row r="14">
          <cell r="J14" t="str">
            <v>Russian Steel</v>
          </cell>
          <cell r="K14" t="str">
            <v>Русская сталь</v>
          </cell>
          <cell r="L14" t="str">
            <v>MINI-MILLS</v>
          </cell>
          <cell r="M14" t="str">
            <v>MINI-MILLS</v>
          </cell>
        </row>
        <row r="15">
          <cell r="J15" t="str">
            <v>Russian Steel</v>
          </cell>
          <cell r="K15" t="str">
            <v>Русская сталь</v>
          </cell>
          <cell r="L15" t="str">
            <v>TRADE</v>
          </cell>
          <cell r="M15" t="str">
            <v>СБЫТОВОЙ СЕГМЕНТ</v>
          </cell>
        </row>
        <row r="16">
          <cell r="J16" t="str">
            <v>Russian Steel</v>
          </cell>
          <cell r="K16" t="str">
            <v>Русская сталь</v>
          </cell>
          <cell r="L16" t="str">
            <v>REPAIRS</v>
          </cell>
          <cell r="M16" t="str">
            <v>РЕМОНТНЫЙ СЕГМЕНТ</v>
          </cell>
        </row>
        <row r="17">
          <cell r="J17" t="str">
            <v>Russian Steel</v>
          </cell>
          <cell r="K17" t="str">
            <v>Русская сталь</v>
          </cell>
          <cell r="L17" t="str">
            <v>RS OTHERS</v>
          </cell>
          <cell r="M17" t="str">
            <v>РС_ПРОЧИЕ</v>
          </cell>
        </row>
        <row r="18">
          <cell r="J18" t="str">
            <v>Severstal North America</v>
          </cell>
          <cell r="K18" t="str">
            <v>Северная Америка</v>
          </cell>
          <cell r="L18" t="str">
            <v>DEARBORN</v>
          </cell>
          <cell r="M18" t="str">
            <v>DEARBORN</v>
          </cell>
        </row>
        <row r="19">
          <cell r="J19" t="str">
            <v>Severstal North America</v>
          </cell>
          <cell r="K19" t="str">
            <v>Северная Америка</v>
          </cell>
          <cell r="L19" t="str">
            <v>COLUMBUS</v>
          </cell>
          <cell r="M19" t="str">
            <v>COLUMBUS</v>
          </cell>
        </row>
        <row r="20">
          <cell r="J20" t="str">
            <v>Severstal North America</v>
          </cell>
          <cell r="K20" t="str">
            <v>Северная Америка</v>
          </cell>
          <cell r="L20" t="str">
            <v>SPARROWS POINT</v>
          </cell>
          <cell r="M20" t="str">
            <v>SPARROWS POINT</v>
          </cell>
        </row>
        <row r="21">
          <cell r="J21" t="str">
            <v>Severstal North America</v>
          </cell>
          <cell r="K21" t="str">
            <v>Северная Америка</v>
          </cell>
          <cell r="L21" t="str">
            <v>WARREN</v>
          </cell>
          <cell r="M21" t="str">
            <v>WARREN</v>
          </cell>
        </row>
        <row r="22">
          <cell r="J22" t="str">
            <v>Severstal North America</v>
          </cell>
          <cell r="K22" t="str">
            <v>Северная Америка</v>
          </cell>
          <cell r="L22" t="str">
            <v>WHEELING</v>
          </cell>
          <cell r="M22" t="str">
            <v>WHEELING</v>
          </cell>
        </row>
        <row r="23">
          <cell r="J23" t="str">
            <v>Severstal North America</v>
          </cell>
          <cell r="K23" t="str">
            <v>Северная Америка</v>
          </cell>
          <cell r="L23" t="str">
            <v>MSC</v>
          </cell>
          <cell r="M23" t="str">
            <v>MSC</v>
          </cell>
        </row>
        <row r="24">
          <cell r="J24" t="str">
            <v>Severstal North America</v>
          </cell>
          <cell r="K24" t="str">
            <v>Северная Америка</v>
          </cell>
          <cell r="L24" t="str">
            <v>NSG</v>
          </cell>
          <cell r="M24" t="str">
            <v>NSG</v>
          </cell>
        </row>
        <row r="25">
          <cell r="J25" t="str">
            <v>Severstal North America</v>
          </cell>
          <cell r="K25" t="str">
            <v>Северная Америка</v>
          </cell>
          <cell r="L25" t="str">
            <v>SUSH</v>
          </cell>
          <cell r="M25" t="str">
            <v>SUSH</v>
          </cell>
        </row>
        <row r="26">
          <cell r="J26" t="str">
            <v>Severstal North America</v>
          </cell>
          <cell r="K26" t="str">
            <v>Северная Америка</v>
          </cell>
          <cell r="L26" t="str">
            <v>BARACOM</v>
          </cell>
          <cell r="M26" t="str">
            <v>BARACOM</v>
          </cell>
        </row>
        <row r="27">
          <cell r="J27" t="str">
            <v>Severstal North America</v>
          </cell>
          <cell r="K27" t="str">
            <v>Северная Америка</v>
          </cell>
          <cell r="L27" t="str">
            <v>RRH</v>
          </cell>
          <cell r="M27" t="str">
            <v>RRH</v>
          </cell>
        </row>
        <row r="28">
          <cell r="J28" t="str">
            <v>Lucchini</v>
          </cell>
          <cell r="K28" t="str">
            <v>Луккини</v>
          </cell>
          <cell r="L28" t="str">
            <v>ASCO</v>
          </cell>
          <cell r="M28" t="str">
            <v>ASCO</v>
          </cell>
        </row>
        <row r="29">
          <cell r="J29" t="str">
            <v>Lucchini</v>
          </cell>
          <cell r="K29" t="str">
            <v>Луккини</v>
          </cell>
          <cell r="L29" t="str">
            <v>PIOMBINO</v>
          </cell>
          <cell r="M29" t="str">
            <v>PIOMBINO</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TitleOfProjectCardTemplate"/>
      <sheetName val="gloss"/>
      <sheetName val="rus_example"/>
      <sheetName val="eng_example"/>
    </sheetNames>
    <sheetDataSet>
      <sheetData sheetId="0">
        <row r="1">
          <cell r="E1">
            <v>0</v>
          </cell>
        </row>
      </sheetData>
      <sheetData sheetId="1" refreshError="1"/>
      <sheetData sheetId="2">
        <row r="2">
          <cell r="B2" t="str">
            <v>Maintenance</v>
          </cell>
        </row>
        <row r="4">
          <cell r="B4" t="str">
            <v>Новый продукт</v>
          </cell>
          <cell r="C4" t="str">
            <v>New product</v>
          </cell>
        </row>
        <row r="5">
          <cell r="B5" t="str">
            <v>Cнижение издержек, увеличение объемов производства выпускаемых продуктов, повышению качества выпускаемых продуктов, в том числе ведущие к изменению свойств продукта, прочие</v>
          </cell>
          <cell r="C5" t="str">
            <v>Cost reduction, volume increase, quality improvement, including  product characteristics, others</v>
          </cell>
        </row>
        <row r="6">
          <cell r="B6" t="str">
            <v>IT проект</v>
          </cell>
          <cell r="C6" t="str">
            <v>IT projects</v>
          </cell>
        </row>
        <row r="7">
          <cell r="B7" t="str">
            <v>Поддержание ОФ</v>
          </cell>
          <cell r="C7" t="str">
            <v>Maintenance FA</v>
          </cell>
        </row>
        <row r="8">
          <cell r="B8" t="str">
            <v>Промышленная безопасность и экология</v>
          </cell>
          <cell r="C8" t="str">
            <v>Industrial safety and ecology</v>
          </cell>
        </row>
        <row r="9">
          <cell r="B9" t="str">
            <v>Социальные программы</v>
          </cell>
          <cell r="C9" t="str">
            <v>Social programs</v>
          </cell>
        </row>
        <row r="10">
          <cell r="B10" t="str">
            <v xml:space="preserve">Прочие ежегодно утверждаемые инвестиционные программы общим списком </v>
          </cell>
          <cell r="C10" t="str">
            <v>Others annually approve investment Programs</v>
          </cell>
        </row>
        <row r="11">
          <cell r="B11" t="str">
            <v>Не определено</v>
          </cell>
          <cell r="C11" t="str">
            <v>Not defined</v>
          </cell>
        </row>
        <row r="12">
          <cell r="B12" t="str">
            <v>Геологоразведочные работы</v>
          </cell>
          <cell r="C12" t="str">
            <v>Exploration works</v>
          </cell>
        </row>
        <row r="19">
          <cell r="B19" t="str">
            <v>Russian</v>
          </cell>
        </row>
        <row r="20">
          <cell r="B20" t="str">
            <v>English</v>
          </cell>
        </row>
      </sheetData>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ummary Model-new"/>
      <sheetName val="cuanalysis"/>
      <sheetName val="Detail Supply &amp; Demand Model"/>
      <sheetName val="Sheet3"/>
      <sheetName val="Stocks"/>
      <sheetName val="Don't Use"/>
      <sheetName val="Sup-Dem Summary"/>
      <sheetName val="Sheet4"/>
      <sheetName val="Refined Consumption"/>
      <sheetName val="Refined Production"/>
      <sheetName val="Annual Cons. Growth"/>
      <sheetName val="Co by Co"/>
      <sheetName val="Sheet2"/>
      <sheetName val="Sheet1"/>
      <sheetName val="Mine"/>
      <sheetName val="SX-EW"/>
      <sheetName val="Smelter Table"/>
      <sheetName val="SXEW Table"/>
      <sheetName val="Mine Table"/>
      <sheetName val="EWTRADE RECONCIL"/>
      <sheetName val="globalbalance"/>
      <sheetName val="CUFIND"/>
      <sheetName val="Module1"/>
      <sheetName val="Module2"/>
      <sheetName val="Module3"/>
      <sheetName val="Module4"/>
      <sheetName val="Summary Model"/>
      <sheetName val="WMBS Refined consumptio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в"/>
      <sheetName val="Загл"/>
      <sheetName val="Тит"/>
      <sheetName val="Пр"/>
      <sheetName val="ББЛ(БП)"/>
      <sheetName val="ББЛ(ТП)"/>
      <sheetName val="ББЛ"/>
      <sheetName val="Дт"/>
      <sheetName val="Кт"/>
      <sheetName val="БДР"/>
      <sheetName val="БюдЗат"/>
      <sheetName val="ПрДох"/>
      <sheetName val="БДДС(к)"/>
      <sheetName val="БДДС(пр)"/>
      <sheetName val="BS(БП)"/>
      <sheetName val="BS(ТП)"/>
      <sheetName val="BS"/>
      <sheetName val="PL"/>
      <sheetName val="МСФОБюдЗат"/>
      <sheetName val="МСФОПрДох"/>
      <sheetName val="CF"/>
      <sheetName val="ОС"/>
      <sheetName val="КоррМСФО"/>
      <sheetName val="ВГПлат"/>
      <sheetName val="ВГПрод"/>
      <sheetName val="ВГДтКт"/>
      <sheetName val="ВГЗап"/>
      <sheetName val="Нал"/>
      <sheetName val="НалБюд"/>
      <sheetName val="СоцРасх"/>
      <sheetName val="ФинПок"/>
      <sheetName val="Титул"/>
      <sheetName val="Title"/>
      <sheetName val="К&amp;ЗПолуч"/>
      <sheetName val="ФинВлож"/>
      <sheetName val="инвест"/>
      <sheetName val="ОборКап"/>
      <sheetName val="БДРСД"/>
      <sheetName val="БюдЗатСД"/>
      <sheetName val="ПрДохСД"/>
      <sheetName val="СпрПред"/>
      <sheetName val="1"/>
      <sheetName val="2"/>
      <sheetName val="3"/>
      <sheetName val="4"/>
      <sheetName val="5"/>
      <sheetName val="6"/>
      <sheetName val="7"/>
      <sheetName val="Контроль"/>
      <sheetName val="Version"/>
      <sheetName val="ass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4">
          <cell r="H4" t="str">
            <v>П: Металлопрокат</v>
          </cell>
        </row>
        <row r="5">
          <cell r="H5" t="str">
            <v>П: Метизы</v>
          </cell>
        </row>
        <row r="6">
          <cell r="H6" t="str">
            <v>П: Уголь</v>
          </cell>
        </row>
        <row r="7">
          <cell r="H7" t="str">
            <v>П: ЖРК</v>
          </cell>
        </row>
        <row r="8">
          <cell r="H8" t="str">
            <v>П: ЖРО</v>
          </cell>
        </row>
        <row r="9">
          <cell r="H9" t="str">
            <v>П: Лом</v>
          </cell>
        </row>
        <row r="10">
          <cell r="H10" t="str">
            <v>П: Работы и услуги ремонтные</v>
          </cell>
        </row>
        <row r="11">
          <cell r="H11" t="str">
            <v>П: Услуги по управлению</v>
          </cell>
        </row>
        <row r="12">
          <cell r="H12" t="str">
            <v xml:space="preserve">П: Работы и услуги производственные </v>
          </cell>
        </row>
        <row r="13">
          <cell r="H13" t="str">
            <v>П: ТМЦ (по строке 010)</v>
          </cell>
        </row>
        <row r="14">
          <cell r="H14" t="str">
            <v>П: Услуги строительные</v>
          </cell>
        </row>
        <row r="15">
          <cell r="H15" t="str">
            <v>П: Услуги транспортные</v>
          </cell>
        </row>
        <row r="16">
          <cell r="H16" t="str">
            <v>П: Услуги по страхованию</v>
          </cell>
        </row>
        <row r="17">
          <cell r="H17" t="str">
            <v>П: Прочая реализация (по строке 010)</v>
          </cell>
        </row>
        <row r="18">
          <cell r="H18" t="str">
            <v>П: ТМЦ (по строке 090)</v>
          </cell>
        </row>
        <row r="19">
          <cell r="H19" t="str">
            <v>П: Основные средства</v>
          </cell>
        </row>
        <row r="20">
          <cell r="H20" t="str">
            <v>П: Незавершенное строительство</v>
          </cell>
        </row>
        <row r="21">
          <cell r="H21" t="str">
            <v>П: Акции</v>
          </cell>
        </row>
        <row r="22">
          <cell r="H22" t="str">
            <v>П: Проценты</v>
          </cell>
        </row>
        <row r="23">
          <cell r="H23" t="str">
            <v>П: Дивиденды</v>
          </cell>
        </row>
        <row r="24">
          <cell r="H24" t="str">
            <v>П: Услуги связи</v>
          </cell>
        </row>
        <row r="25">
          <cell r="H25" t="str">
            <v>П: Услуги по аренде и лизингу</v>
          </cell>
        </row>
        <row r="26">
          <cell r="H26" t="str">
            <v>П: Прочие работы и услуги</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Sheet"/>
      <sheetName val="MineVariables"/>
      <sheetName val="SeamVariables"/>
      <sheetName val="LWEquipmentVariables"/>
      <sheetName val="CorporatePlanData"/>
      <sheetName val="ReferenceData"/>
      <sheetName val="LongwallInputData"/>
      <sheetName val="SubPanelLengths&amp;Rates"/>
      <sheetName val="ExtractionSchedule"/>
      <sheetName val="Макропараметры"/>
      <sheetName val="Depriciation_БИ"/>
      <sheetName val="Depriciation_СИ"/>
      <sheetName val="CAPEX CASH БИ"/>
      <sheetName val="CAPEX CASH СИ"/>
      <sheetName val="CAPEX ВВ СИ"/>
      <sheetName val="CAPEX ВВ ШТ"/>
      <sheetName val="FinPlan"/>
      <sheetName val="FinPlan (с инфляцией)"/>
      <sheetName val="LWReplace"/>
      <sheetName val="AnnualisedOutputANDREPLACE"/>
      <sheetName val="DevEquiptVariables"/>
      <sheetName val="Licenses"/>
      <sheetName val="SeamPlans"/>
      <sheetName val="WashingCalcs"/>
      <sheetName val="Railway"/>
      <sheetName val="RailStationsBaseData"/>
      <sheetName val="Misc_Calcs"/>
      <sheetName val="Graphs"/>
      <sheetName val="Base_Data_Stations"/>
      <sheetName val="Base_Data_Mines_from_OlgaP"/>
      <sheetName val="Sheet3"/>
      <sheetName val="Sheet1"/>
      <sheetName val="BS_NEW"/>
      <sheetName val="Graph"/>
      <sheetName val="OPEX_NEW"/>
      <sheetName val="Report"/>
      <sheetName val="Sheet2"/>
      <sheetName val="CAPEX"/>
      <sheetName val="NewSeamOpenings_NEW"/>
      <sheetName val="Для граф_new"/>
      <sheetName val="График-Отработка пластов new"/>
      <sheetName val="для_граф_УДАЛИТЬ"/>
      <sheetName val="Граф-Отработка пластов_УДАЛИТЬ"/>
      <sheetName val="AccessToNewSeams_УДАЛИТЬ"/>
      <sheetName val="NewDevMCs_УДАЛИТЬ"/>
      <sheetName val="Лист6"/>
      <sheetName val="Лист7"/>
      <sheetName val="Лист8"/>
      <sheetName val="Лист1"/>
      <sheetName val="Объемы добычи"/>
      <sheetName val="Оптимизатор экспорт"/>
      <sheetName val="Экспорт по портам"/>
      <sheetName val="Управление"/>
      <sheetName val="КПиГР Олимп"/>
      <sheetName val="Global Variables"/>
      <sheetName val="20YearData"/>
      <sheetName val="GlobalVariables"/>
      <sheetName val="BlooData"/>
      <sheetName val="Values"/>
      <sheetName val="Scen"/>
      <sheetName val="comps"/>
      <sheetName val="cus_HK1033"/>
      <sheetName val="Settings"/>
      <sheetName val="ТЗ-2 Life of Mine Pilot Model v"/>
      <sheetName val="_Ф2"/>
      <sheetName val="pasiva-skutečnost"/>
      <sheetName val="Титул"/>
      <sheetName val="Списки"/>
      <sheetName val="Список компаний"/>
      <sheetName val="ФВ1"/>
      <sheetName val="Справ"/>
    </sheetNames>
    <sheetDataSet>
      <sheetData sheetId="0"/>
      <sheetData sheetId="1">
        <row r="1">
          <cell r="G1">
            <v>0</v>
          </cell>
        </row>
        <row r="36">
          <cell r="D36">
            <v>29</v>
          </cell>
        </row>
      </sheetData>
      <sheetData sheetId="2">
        <row r="7">
          <cell r="B7" t="str">
            <v>Пласт 70</v>
          </cell>
        </row>
      </sheetData>
      <sheetData sheetId="3">
        <row r="1">
          <cell r="G1">
            <v>0</v>
          </cell>
        </row>
      </sheetData>
      <sheetData sheetId="4">
        <row r="1">
          <cell r="G1">
            <v>0</v>
          </cell>
        </row>
      </sheetData>
      <sheetData sheetId="5">
        <row r="1">
          <cell r="G1">
            <v>0</v>
          </cell>
        </row>
      </sheetData>
      <sheetData sheetId="6">
        <row r="1">
          <cell r="G1">
            <v>0</v>
          </cell>
        </row>
      </sheetData>
      <sheetData sheetId="7"/>
      <sheetData sheetId="8">
        <row r="1">
          <cell r="G1">
            <v>0</v>
          </cell>
        </row>
        <row r="31">
          <cell r="BJ31">
            <v>0</v>
          </cell>
          <cell r="BK31">
            <v>0</v>
          </cell>
        </row>
        <row r="32">
          <cell r="BJ32">
            <v>0</v>
          </cell>
          <cell r="BK32">
            <v>0</v>
          </cell>
        </row>
        <row r="33">
          <cell r="BJ33">
            <v>0</v>
          </cell>
          <cell r="BK33">
            <v>0</v>
          </cell>
        </row>
      </sheetData>
      <sheetData sheetId="9">
        <row r="1">
          <cell r="G1">
            <v>0</v>
          </cell>
        </row>
      </sheetData>
      <sheetData sheetId="10">
        <row r="1">
          <cell r="G1">
            <v>2016</v>
          </cell>
        </row>
      </sheetData>
      <sheetData sheetId="11">
        <row r="1">
          <cell r="G1">
            <v>2016</v>
          </cell>
        </row>
      </sheetData>
      <sheetData sheetId="12">
        <row r="1">
          <cell r="G1">
            <v>2017</v>
          </cell>
        </row>
      </sheetData>
      <sheetData sheetId="13">
        <row r="1">
          <cell r="G1">
            <v>2017</v>
          </cell>
        </row>
      </sheetData>
      <sheetData sheetId="14">
        <row r="1">
          <cell r="G1">
            <v>6</v>
          </cell>
        </row>
      </sheetData>
      <sheetData sheetId="15"/>
      <sheetData sheetId="16">
        <row r="1">
          <cell r="G1">
            <v>0</v>
          </cell>
        </row>
      </sheetData>
      <sheetData sheetId="17">
        <row r="1">
          <cell r="G1">
            <v>0</v>
          </cell>
        </row>
      </sheetData>
      <sheetData sheetId="18">
        <row r="1">
          <cell r="G1" t="str">
            <v>Instructions: This sheet will show when longwall equipment "should" be replaced, based on the life in Mt which you assign in H9 etc. Conditional format in Row 19 (for the first block) shows whenever  the life exceeds this rated life. If you decide to replace the equipment bEFORE the current longwall starts then you put 100% onto Row 17. If you decide you can overhaul it to keeop it going for thus panel then put in 10% to 80% of value as the cost of the overhaul. Or put in nothing, and reduce the output.
You will need to link the costs that come out of thus sheet to FinPlan, Anton. Use a Sumif in Finplan to add together the sums for each year, and bring them into the correct column. based on the years in the tip row on FinPlan.</v>
          </cell>
        </row>
      </sheetData>
      <sheetData sheetId="19">
        <row r="1">
          <cell r="G1">
            <v>4</v>
          </cell>
        </row>
      </sheetData>
      <sheetData sheetId="20">
        <row r="22">
          <cell r="D22">
            <v>4</v>
          </cell>
        </row>
      </sheetData>
      <sheetData sheetId="21">
        <row r="1">
          <cell r="G1">
            <v>0</v>
          </cell>
        </row>
      </sheetData>
      <sheetData sheetId="22"/>
      <sheetData sheetId="23"/>
      <sheetData sheetId="24">
        <row r="1">
          <cell r="G1">
            <v>5</v>
          </cell>
        </row>
      </sheetData>
      <sheetData sheetId="25">
        <row r="1">
          <cell r="G1">
            <v>0</v>
          </cell>
        </row>
      </sheetData>
      <sheetData sheetId="26"/>
      <sheetData sheetId="27"/>
      <sheetData sheetId="28"/>
      <sheetData sheetId="29"/>
      <sheetData sheetId="30">
        <row r="1">
          <cell r="G1" t="str">
            <v>Avg t/month</v>
          </cell>
        </row>
      </sheetData>
      <sheetData sheetId="31"/>
      <sheetData sheetId="32"/>
      <sheetData sheetId="33"/>
      <sheetData sheetId="34">
        <row r="1">
          <cell r="G1">
            <v>3</v>
          </cell>
        </row>
      </sheetData>
      <sheetData sheetId="35">
        <row r="9">
          <cell r="C9">
            <v>42261</v>
          </cell>
        </row>
      </sheetData>
      <sheetData sheetId="36"/>
      <sheetData sheetId="37">
        <row r="1">
          <cell r="G1">
            <v>6</v>
          </cell>
        </row>
      </sheetData>
      <sheetData sheetId="38"/>
      <sheetData sheetId="39"/>
      <sheetData sheetId="40" refreshError="1"/>
      <sheetData sheetId="41">
        <row r="1">
          <cell r="G1">
            <v>0</v>
          </cell>
        </row>
      </sheetData>
      <sheetData sheetId="42" refreshError="1"/>
      <sheetData sheetId="43"/>
      <sheetData sheetId="44">
        <row r="1">
          <cell r="G1">
            <v>2016</v>
          </cell>
        </row>
      </sheetData>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
      <sheetName val="1.Лист согласования"/>
      <sheetName val="2.Содержание проекта"/>
      <sheetName val="3.Результаты_Аннуитета"/>
      <sheetName val="4.Результаты_балансировки"/>
      <sheetName val="5.Балансировка"/>
      <sheetName val="6.Состав инвестиций"/>
      <sheetName val="7.Аннуитеты"/>
      <sheetName val="8.План по контрольным точкам"/>
      <sheetName val="9.Фин модель_Вар.1"/>
      <sheetName val="10.Фин модель_Вар.2"/>
      <sheetName val="11.Приложение в2"/>
      <sheetName val="12.в1-ПР"/>
      <sheetName val="13.в2 ПР"/>
      <sheetName val="ЗАТРАТЫ"/>
      <sheetName val="прил"/>
      <sheetName val="Экспл.затраты_свод"/>
      <sheetName val="Макро"/>
    </sheetNames>
    <sheetDataSet>
      <sheetData sheetId="0">
        <row r="8">
          <cell r="C8" t="str">
            <v>Техперевооружение ЦГТ и ДМ в 2011г.</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mary Table"/>
      <sheetName val="DEMAND"/>
      <sheetName val="chinese imports 02-04"/>
      <sheetName val="ch_chines io imports ann"/>
      <sheetName val="IMPORTS"/>
      <sheetName val="ch_indian exports"/>
      <sheetName val="EXPORTS"/>
      <sheetName val="MINE PRODUCTION"/>
      <sheetName val="PIG IRON"/>
      <sheetName val="ch_spplier market share"/>
      <sheetName val="Charts"/>
    </sheetNames>
    <sheetDataSet>
      <sheetData sheetId="0"/>
      <sheetData sheetId="1"/>
      <sheetData sheetId="2" refreshError="1">
        <row r="2">
          <cell r="B2">
            <v>1980</v>
          </cell>
          <cell r="C2">
            <v>1981</v>
          </cell>
          <cell r="D2">
            <v>1982</v>
          </cell>
          <cell r="E2">
            <v>1983</v>
          </cell>
          <cell r="F2">
            <v>1984</v>
          </cell>
          <cell r="G2">
            <v>1985</v>
          </cell>
          <cell r="H2">
            <v>1986</v>
          </cell>
          <cell r="I2">
            <v>1987</v>
          </cell>
          <cell r="J2">
            <v>1988</v>
          </cell>
          <cell r="K2">
            <v>1989</v>
          </cell>
          <cell r="L2">
            <v>1990</v>
          </cell>
          <cell r="M2">
            <v>1991</v>
          </cell>
          <cell r="N2">
            <v>1992</v>
          </cell>
          <cell r="O2">
            <v>1993</v>
          </cell>
          <cell r="P2">
            <v>1994</v>
          </cell>
          <cell r="Q2">
            <v>1995</v>
          </cell>
          <cell r="R2">
            <v>1996</v>
          </cell>
          <cell r="S2">
            <v>1997</v>
          </cell>
          <cell r="T2">
            <v>1998</v>
          </cell>
        </row>
        <row r="6">
          <cell r="P6">
            <v>73.777000000000001</v>
          </cell>
          <cell r="Q6">
            <v>74.906999999999996</v>
          </cell>
          <cell r="R6">
            <v>74.596999999999994</v>
          </cell>
          <cell r="S6">
            <v>78.519000000000005</v>
          </cell>
          <cell r="T6">
            <v>74.980999999999995</v>
          </cell>
          <cell r="U6">
            <v>74.52</v>
          </cell>
        </row>
        <row r="14">
          <cell r="A14" t="str">
            <v>Iron Ore Imports</v>
          </cell>
          <cell r="B14">
            <v>0</v>
          </cell>
          <cell r="C14">
            <v>0</v>
          </cell>
          <cell r="D14">
            <v>0</v>
          </cell>
          <cell r="E14">
            <v>109.152</v>
          </cell>
          <cell r="F14">
            <v>125.371</v>
          </cell>
          <cell r="G14">
            <v>124.511</v>
          </cell>
          <cell r="H14">
            <v>115.23399999999999</v>
          </cell>
          <cell r="I14">
            <v>112.036</v>
          </cell>
          <cell r="J14">
            <v>123.376</v>
          </cell>
          <cell r="K14">
            <v>127.709</v>
          </cell>
          <cell r="L14">
            <v>125.29</v>
          </cell>
          <cell r="M14">
            <v>127.18600000000001</v>
          </cell>
          <cell r="N14">
            <v>113.742</v>
          </cell>
          <cell r="O14">
            <v>114.483</v>
          </cell>
          <cell r="P14">
            <v>116.09</v>
          </cell>
          <cell r="Q14">
            <v>120.435</v>
          </cell>
          <cell r="R14">
            <v>119.205</v>
          </cell>
          <cell r="S14">
            <v>126.600183</v>
          </cell>
          <cell r="T14">
            <v>120.78209200000002</v>
          </cell>
          <cell r="U14">
            <v>120.10700900000001</v>
          </cell>
          <cell r="V14">
            <v>131.732777</v>
          </cell>
        </row>
        <row r="18">
          <cell r="P18">
            <v>21.17</v>
          </cell>
          <cell r="Q18">
            <v>22.363</v>
          </cell>
          <cell r="R18">
            <v>23.01</v>
          </cell>
          <cell r="S18">
            <v>22.712</v>
          </cell>
          <cell r="T18">
            <v>23.298999999999999</v>
          </cell>
          <cell r="U18">
            <v>23.329000000000001</v>
          </cell>
        </row>
        <row r="23">
          <cell r="A23" t="str">
            <v>Iron Ore Imports</v>
          </cell>
          <cell r="B23">
            <v>0</v>
          </cell>
          <cell r="C23">
            <v>0</v>
          </cell>
          <cell r="D23">
            <v>0</v>
          </cell>
          <cell r="E23">
            <v>12.601000000000001</v>
          </cell>
          <cell r="F23">
            <v>12.984</v>
          </cell>
          <cell r="G23">
            <v>13.178000000000001</v>
          </cell>
          <cell r="H23">
            <v>13.194000000000001</v>
          </cell>
          <cell r="I23">
            <v>16.908000000000001</v>
          </cell>
          <cell r="J23">
            <v>19.888999999999999</v>
          </cell>
          <cell r="K23">
            <v>21.96</v>
          </cell>
          <cell r="L23">
            <v>22.553999999999998</v>
          </cell>
          <cell r="M23">
            <v>28.949000000000002</v>
          </cell>
          <cell r="N23">
            <v>31.779</v>
          </cell>
          <cell r="O23">
            <v>35.533000000000001</v>
          </cell>
          <cell r="P23">
            <v>34.250999999999998</v>
          </cell>
          <cell r="Q23">
            <v>35.075000000000003</v>
          </cell>
          <cell r="R23">
            <v>34.823999999999998</v>
          </cell>
          <cell r="S23">
            <v>38.591000000000001</v>
          </cell>
          <cell r="T23">
            <v>33.612000000000002</v>
          </cell>
          <cell r="U23">
            <v>35.470999999999997</v>
          </cell>
          <cell r="V23">
            <v>38.980350999999999</v>
          </cell>
        </row>
        <row r="26">
          <cell r="P26">
            <v>5.968</v>
          </cell>
          <cell r="Q26">
            <v>6.056</v>
          </cell>
          <cell r="R26">
            <v>6.05</v>
          </cell>
          <cell r="S26">
            <v>8.8699999999999992</v>
          </cell>
          <cell r="T26">
            <v>9.3740000000000006</v>
          </cell>
          <cell r="U26">
            <v>8.89</v>
          </cell>
        </row>
        <row r="29">
          <cell r="A29" t="str">
            <v>Iron Ore Imports</v>
          </cell>
          <cell r="B29">
            <v>0</v>
          </cell>
          <cell r="C29">
            <v>0</v>
          </cell>
          <cell r="D29">
            <v>0</v>
          </cell>
          <cell r="E29">
            <v>5</v>
          </cell>
          <cell r="F29">
            <v>5.2</v>
          </cell>
          <cell r="G29">
            <v>4.9000000000000004</v>
          </cell>
          <cell r="H29">
            <v>5.4</v>
          </cell>
          <cell r="I29">
            <v>6.1</v>
          </cell>
          <cell r="J29">
            <v>8.4770000000000003</v>
          </cell>
          <cell r="K29">
            <v>8.3710000000000004</v>
          </cell>
          <cell r="L29">
            <v>7.7610000000000001</v>
          </cell>
          <cell r="M29">
            <v>8.4320000000000004</v>
          </cell>
          <cell r="N29">
            <v>7.2510000000000003</v>
          </cell>
          <cell r="O29">
            <v>9.0190000000000001</v>
          </cell>
          <cell r="P29">
            <v>8.3420000000000005</v>
          </cell>
          <cell r="Q29">
            <v>9.1929999999999996</v>
          </cell>
          <cell r="R29">
            <v>10.074999999999999</v>
          </cell>
          <cell r="S29">
            <v>14.042961999999999</v>
          </cell>
          <cell r="T29">
            <v>14.167999999999999</v>
          </cell>
          <cell r="U29">
            <v>13.31</v>
          </cell>
          <cell r="V29">
            <v>14.933864999999999</v>
          </cell>
        </row>
        <row r="45">
          <cell r="P45">
            <v>111.57899999999999</v>
          </cell>
          <cell r="Q45">
            <v>113.33199999999999</v>
          </cell>
          <cell r="R45">
            <v>105.893</v>
          </cell>
          <cell r="S45">
            <v>112.61799999999999</v>
          </cell>
          <cell r="T45">
            <v>111.05</v>
          </cell>
          <cell r="U45">
            <v>105.973</v>
          </cell>
        </row>
        <row r="48">
          <cell r="A48" t="str">
            <v>Iron Ore Imports</v>
          </cell>
          <cell r="B48">
            <v>0</v>
          </cell>
          <cell r="C48">
            <v>0</v>
          </cell>
          <cell r="D48">
            <v>0</v>
          </cell>
          <cell r="E48">
            <v>100.7</v>
          </cell>
          <cell r="F48">
            <v>124.9</v>
          </cell>
          <cell r="G48">
            <v>128.19999999999999</v>
          </cell>
          <cell r="H48">
            <v>120.5</v>
          </cell>
          <cell r="I48">
            <v>107.1</v>
          </cell>
          <cell r="J48">
            <v>116.3</v>
          </cell>
          <cell r="K48">
            <v>140.19999999999999</v>
          </cell>
          <cell r="L48">
            <v>133</v>
          </cell>
          <cell r="M48">
            <v>133.30000000000001</v>
          </cell>
          <cell r="N48">
            <v>122.8</v>
          </cell>
          <cell r="O48">
            <v>116.9</v>
          </cell>
          <cell r="P48">
            <v>133.9</v>
          </cell>
          <cell r="Q48">
            <v>135.9</v>
          </cell>
          <cell r="R48">
            <v>122.7</v>
          </cell>
          <cell r="S48">
            <v>130.6</v>
          </cell>
          <cell r="T48">
            <v>132.6</v>
          </cell>
          <cell r="U48">
            <v>118.8</v>
          </cell>
          <cell r="V48">
            <v>129</v>
          </cell>
        </row>
        <row r="54">
          <cell r="A54" t="str">
            <v>Iron Ore Imports</v>
          </cell>
          <cell r="B54">
            <v>0</v>
          </cell>
          <cell r="C54">
            <v>0</v>
          </cell>
          <cell r="D54">
            <v>14.734</v>
          </cell>
          <cell r="E54">
            <v>13.459</v>
          </cell>
          <cell r="F54">
            <v>17.463000000000001</v>
          </cell>
          <cell r="G54">
            <v>16.024000000000001</v>
          </cell>
          <cell r="H54">
            <v>17.010999999999999</v>
          </cell>
          <cell r="I54">
            <v>16.849</v>
          </cell>
          <cell r="J54">
            <v>20.183</v>
          </cell>
          <cell r="K54">
            <v>19.596</v>
          </cell>
          <cell r="L54">
            <v>18.053999999999998</v>
          </cell>
          <cell r="M54">
            <v>13.335000000000001</v>
          </cell>
          <cell r="N54">
            <v>12.504</v>
          </cell>
          <cell r="O54">
            <v>14.097</v>
          </cell>
          <cell r="P54">
            <v>17.466000000000001</v>
          </cell>
          <cell r="Q54">
            <v>17.555</v>
          </cell>
          <cell r="R54">
            <v>18.391999999999999</v>
          </cell>
          <cell r="S54">
            <v>18.61</v>
          </cell>
          <cell r="T54">
            <v>16.927</v>
          </cell>
        </row>
        <row r="67">
          <cell r="A67" t="str">
            <v>Australia</v>
          </cell>
          <cell r="B67">
            <v>80.375</v>
          </cell>
          <cell r="C67">
            <v>71.728999999999999</v>
          </cell>
          <cell r="D67">
            <v>72.566999999999993</v>
          </cell>
          <cell r="E67">
            <v>74.087999999999994</v>
          </cell>
          <cell r="F67">
            <v>85.477000000000004</v>
          </cell>
          <cell r="G67">
            <v>84.745999999999995</v>
          </cell>
          <cell r="H67">
            <v>79.522999999999996</v>
          </cell>
          <cell r="I67">
            <v>77.828999999999994</v>
          </cell>
          <cell r="J67">
            <v>94.855000000000004</v>
          </cell>
          <cell r="K67">
            <v>104.48</v>
          </cell>
          <cell r="L67">
            <v>96.156000000000006</v>
          </cell>
          <cell r="M67">
            <v>111.458</v>
          </cell>
          <cell r="N67">
            <v>102.85</v>
          </cell>
          <cell r="O67">
            <v>116.795</v>
          </cell>
          <cell r="P67">
            <v>124.959</v>
          </cell>
          <cell r="Q67">
            <v>137.07499999999999</v>
          </cell>
          <cell r="R67">
            <v>135.50200000000001</v>
          </cell>
          <cell r="S67">
            <v>155.48599999999999</v>
          </cell>
          <cell r="T67">
            <v>144.732</v>
          </cell>
        </row>
        <row r="68">
          <cell r="A68" t="str">
            <v>Brazil</v>
          </cell>
          <cell r="B68">
            <v>0</v>
          </cell>
          <cell r="C68">
            <v>0</v>
          </cell>
          <cell r="D68">
            <v>72.712000000000003</v>
          </cell>
          <cell r="E68">
            <v>69.960999999999999</v>
          </cell>
          <cell r="F68">
            <v>88.570999999999998</v>
          </cell>
          <cell r="G68">
            <v>92.278999999999996</v>
          </cell>
          <cell r="H68">
            <v>92.287999999999997</v>
          </cell>
          <cell r="I68">
            <v>97.289000000000001</v>
          </cell>
          <cell r="J68">
            <v>105.303</v>
          </cell>
          <cell r="K68">
            <v>113.745</v>
          </cell>
          <cell r="L68">
            <v>114.297</v>
          </cell>
          <cell r="M68">
            <v>114.681</v>
          </cell>
          <cell r="N68">
            <v>106.035</v>
          </cell>
          <cell r="O68">
            <v>111.861</v>
          </cell>
          <cell r="P68">
            <v>125</v>
          </cell>
          <cell r="Q68">
            <v>131.358</v>
          </cell>
          <cell r="R68">
            <v>129.74</v>
          </cell>
          <cell r="S68">
            <v>140.41900000000001</v>
          </cell>
          <cell r="T68">
            <v>143.197</v>
          </cell>
        </row>
        <row r="69">
          <cell r="A69" t="str">
            <v>India</v>
          </cell>
          <cell r="B69">
            <v>0</v>
          </cell>
          <cell r="C69">
            <v>0</v>
          </cell>
          <cell r="D69">
            <v>25.359000000000002</v>
          </cell>
          <cell r="E69">
            <v>22.001000000000001</v>
          </cell>
          <cell r="F69">
            <v>25.696000000000002</v>
          </cell>
          <cell r="G69">
            <v>28.84</v>
          </cell>
          <cell r="H69">
            <v>32.225000000000001</v>
          </cell>
          <cell r="I69">
            <v>28.981000000000002</v>
          </cell>
          <cell r="J69">
            <v>32.250999999999998</v>
          </cell>
          <cell r="K69">
            <v>33.478000000000002</v>
          </cell>
          <cell r="L69">
            <v>31.585000000000001</v>
          </cell>
          <cell r="M69">
            <v>31.54</v>
          </cell>
          <cell r="N69">
            <v>27.568999999999999</v>
          </cell>
          <cell r="O69">
            <v>30.992000000000001</v>
          </cell>
          <cell r="P69">
            <v>30.638000000000002</v>
          </cell>
          <cell r="Q69">
            <v>32.332000000000001</v>
          </cell>
          <cell r="R69">
            <v>31.66</v>
          </cell>
          <cell r="S69">
            <v>32.856000000000002</v>
          </cell>
          <cell r="T69">
            <v>32.828000000000003</v>
          </cell>
        </row>
      </sheetData>
      <sheetData sheetId="3" refreshError="1"/>
      <sheetData sheetId="4" refreshError="1"/>
      <sheetData sheetId="5" refreshError="1"/>
      <sheetData sheetId="6" refreshError="1"/>
      <sheetData sheetId="7" refreshError="1"/>
      <sheetData sheetId="8" refreshError="1">
        <row r="27">
          <cell r="B27">
            <v>80.375</v>
          </cell>
          <cell r="C27">
            <v>71.728999999999999</v>
          </cell>
          <cell r="D27">
            <v>72.566999999999993</v>
          </cell>
          <cell r="E27">
            <v>74.087999999999994</v>
          </cell>
          <cell r="F27">
            <v>85.477000000000004</v>
          </cell>
          <cell r="G27">
            <v>84.745999999999995</v>
          </cell>
          <cell r="H27">
            <v>79.522999999999996</v>
          </cell>
          <cell r="I27">
            <v>77.828999999999994</v>
          </cell>
          <cell r="J27">
            <v>94.855000000000004</v>
          </cell>
          <cell r="K27">
            <v>104.48</v>
          </cell>
          <cell r="L27">
            <v>96.156000000000006</v>
          </cell>
          <cell r="M27">
            <v>111.458</v>
          </cell>
          <cell r="N27">
            <v>102.85</v>
          </cell>
          <cell r="O27">
            <v>116.795</v>
          </cell>
          <cell r="P27">
            <v>124.959</v>
          </cell>
          <cell r="Q27">
            <v>137.07499999999999</v>
          </cell>
          <cell r="R27">
            <v>135.50200000000001</v>
          </cell>
          <cell r="S27">
            <v>155.48599999999999</v>
          </cell>
          <cell r="T27">
            <v>144.732</v>
          </cell>
          <cell r="U27">
            <v>146.19999999999999</v>
          </cell>
          <cell r="V27">
            <v>165.19800000000001</v>
          </cell>
        </row>
        <row r="61">
          <cell r="B61">
            <v>0</v>
          </cell>
          <cell r="C61">
            <v>0</v>
          </cell>
          <cell r="D61">
            <v>72.712000000000003</v>
          </cell>
          <cell r="E61">
            <v>69.960999999999999</v>
          </cell>
          <cell r="F61">
            <v>88.570999999999998</v>
          </cell>
          <cell r="G61">
            <v>92.278999999999996</v>
          </cell>
          <cell r="H61">
            <v>92.287999999999997</v>
          </cell>
          <cell r="I61">
            <v>97.289000000000001</v>
          </cell>
          <cell r="J61">
            <v>105.303</v>
          </cell>
          <cell r="K61">
            <v>113.745</v>
          </cell>
          <cell r="L61">
            <v>114.297</v>
          </cell>
          <cell r="M61">
            <v>114.681</v>
          </cell>
          <cell r="N61">
            <v>106.035</v>
          </cell>
          <cell r="O61">
            <v>111.861</v>
          </cell>
          <cell r="P61">
            <v>125</v>
          </cell>
          <cell r="Q61">
            <v>131.358</v>
          </cell>
          <cell r="R61">
            <v>129.74</v>
          </cell>
          <cell r="S61">
            <v>140.41900000000001</v>
          </cell>
          <cell r="T61">
            <v>143.197</v>
          </cell>
          <cell r="U61">
            <v>140.19999999999999</v>
          </cell>
          <cell r="V61">
            <v>160.114</v>
          </cell>
        </row>
        <row r="63">
          <cell r="B63">
            <v>0</v>
          </cell>
          <cell r="C63">
            <v>0</v>
          </cell>
          <cell r="D63">
            <v>27.280999999999999</v>
          </cell>
          <cell r="E63">
            <v>25.527999999999999</v>
          </cell>
          <cell r="F63">
            <v>30.736999999999998</v>
          </cell>
          <cell r="G63">
            <v>32.265999999999998</v>
          </cell>
          <cell r="H63">
            <v>31.007999999999999</v>
          </cell>
          <cell r="I63">
            <v>29.678999999999998</v>
          </cell>
          <cell r="J63">
            <v>30.523</v>
          </cell>
          <cell r="K63">
            <v>30.222000000000001</v>
          </cell>
          <cell r="L63">
            <v>27.041</v>
          </cell>
          <cell r="M63">
            <v>29.687999999999999</v>
          </cell>
          <cell r="N63">
            <v>25.132000000000001</v>
          </cell>
          <cell r="O63">
            <v>26.2</v>
          </cell>
          <cell r="P63">
            <v>29.992999999999999</v>
          </cell>
          <cell r="Q63">
            <v>28.706</v>
          </cell>
          <cell r="R63">
            <v>27.92</v>
          </cell>
          <cell r="S63">
            <v>32.340000000000003</v>
          </cell>
          <cell r="T63">
            <v>30.600999999999999</v>
          </cell>
          <cell r="U63">
            <v>26.885999999999999</v>
          </cell>
          <cell r="V63">
            <v>26.51</v>
          </cell>
        </row>
        <row r="64">
          <cell r="B64">
            <v>0</v>
          </cell>
          <cell r="C64">
            <v>0</v>
          </cell>
          <cell r="D64">
            <v>25.359000000000002</v>
          </cell>
          <cell r="E64">
            <v>22.001000000000001</v>
          </cell>
          <cell r="F64">
            <v>25.696000000000002</v>
          </cell>
          <cell r="G64">
            <v>28.84</v>
          </cell>
          <cell r="H64">
            <v>32.225000000000001</v>
          </cell>
          <cell r="I64">
            <v>28.981000000000002</v>
          </cell>
          <cell r="J64">
            <v>32.250999999999998</v>
          </cell>
          <cell r="K64">
            <v>33.478000000000002</v>
          </cell>
          <cell r="L64">
            <v>31.585000000000001</v>
          </cell>
          <cell r="M64">
            <v>31.54</v>
          </cell>
          <cell r="N64">
            <v>27.568999999999999</v>
          </cell>
          <cell r="O64">
            <v>30.992000000000001</v>
          </cell>
          <cell r="P64">
            <v>30.638000000000002</v>
          </cell>
          <cell r="Q64">
            <v>32.332000000000001</v>
          </cell>
          <cell r="R64">
            <v>31.66</v>
          </cell>
          <cell r="S64">
            <v>32.856000000000002</v>
          </cell>
          <cell r="T64">
            <v>32.828000000000003</v>
          </cell>
          <cell r="U64">
            <v>30.972000000000001</v>
          </cell>
          <cell r="V64">
            <v>32.909999999999997</v>
          </cell>
        </row>
      </sheetData>
      <sheetData sheetId="9"/>
      <sheetData sheetId="10" refreshError="1"/>
      <sheetData sheetId="1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NE PRODUCTION"/>
      <sheetName val="IMPORTS"/>
      <sheetName val="EXPORTS"/>
    </sheetNames>
    <sheetDataSet>
      <sheetData sheetId="0"/>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sheetName val="Base Case  2"/>
      <sheetName val="Base Case 1"/>
      <sheetName val="Cash Flow"/>
      <sheetName val="Depreciation"/>
      <sheetName val="TPD Costs"/>
      <sheetName val="TPD Schedule"/>
      <sheetName val="MillOperCost"/>
      <sheetName val="MillCapCost"/>
      <sheetName val="Building List"/>
      <sheetName val="Equip List"/>
      <sheetName val="tailings"/>
      <sheetName val="quarry"/>
      <sheetName val="MineCapOperCost"/>
      <sheetName val="Env&amp;Social"/>
      <sheetName val="Admin"/>
      <sheetName val="owner's costs"/>
      <sheetName val="CF Prod Sch"/>
      <sheetName val="Mine Prod Sch"/>
      <sheetName val="Sheet1"/>
      <sheetName val="Variance"/>
      <sheetName val="Graphs"/>
      <sheetName val="TPD Graphs"/>
      <sheetName val="Перечень объектов"/>
      <sheetName val="CF"/>
      <sheetName val="справочники"/>
      <sheetName val="4"/>
      <sheetName val="списки"/>
      <sheetName val="Оборудование"/>
      <sheetName val="Assumptions"/>
      <sheetName val="99월별경비계획"/>
      <sheetName val="Market"/>
      <sheetName val="Tr"/>
      <sheetName val="Prices"/>
      <sheetName val="Equipment sizing"/>
      <sheetName val="проект2002"/>
      <sheetName val="Расчет-выпуск"/>
      <sheetName val="к_р_"/>
      <sheetName val="journals"/>
      <sheetName val="химсостав"/>
      <sheetName val="БДР"/>
      <sheetName val="Summary "/>
      <sheetName val="денежный поток"/>
      <sheetName val="fungicide"/>
      <sheetName val="Quarterly LBO Model"/>
      <sheetName val="us&amp;euroearnings"/>
      <sheetName val="5э"/>
      <sheetName val="comps"/>
      <sheetName val="GAAP 0302"/>
      <sheetName val="Graphdata"/>
      <sheetName val="пир"/>
      <sheetName val="PreFeasMatrosovoCashFlowRevB"/>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83">
          <cell r="B83">
            <v>0</v>
          </cell>
        </row>
      </sheetData>
      <sheetData sheetId="21">
        <row r="83">
          <cell r="B83">
            <v>0</v>
          </cell>
        </row>
      </sheetData>
      <sheetData sheetId="22">
        <row r="83">
          <cell r="B83">
            <v>0</v>
          </cell>
          <cell r="C83" t="e">
            <v>#REF!</v>
          </cell>
          <cell r="E83">
            <v>1.5716994977019829E-3</v>
          </cell>
          <cell r="F83">
            <v>6.9641405584672462</v>
          </cell>
          <cell r="H83">
            <v>45264.430209999999</v>
          </cell>
          <cell r="I83">
            <v>18.624714063310847</v>
          </cell>
        </row>
        <row r="84">
          <cell r="C84" t="e">
            <v>#REF!</v>
          </cell>
          <cell r="E84">
            <v>1.5716994977019829E-3</v>
          </cell>
          <cell r="F84">
            <v>6.9641405584672462</v>
          </cell>
          <cell r="H84">
            <v>45264.430209999999</v>
          </cell>
          <cell r="I84">
            <v>18.624714063310847</v>
          </cell>
        </row>
        <row r="85">
          <cell r="C85" t="e">
            <v>#REF!</v>
          </cell>
          <cell r="E85">
            <v>1.5716994977019829E-3</v>
          </cell>
          <cell r="F85">
            <v>6.9641405584672462</v>
          </cell>
          <cell r="H85">
            <v>45264.430209999999</v>
          </cell>
          <cell r="I85">
            <v>18.624714063310847</v>
          </cell>
        </row>
        <row r="86">
          <cell r="C86" t="e">
            <v>#REF!</v>
          </cell>
          <cell r="E86">
            <v>1.5716994977019829E-3</v>
          </cell>
          <cell r="F86">
            <v>6.9641405584672462</v>
          </cell>
          <cell r="H86">
            <v>45264.430209999999</v>
          </cell>
          <cell r="I86">
            <v>18.624714063310847</v>
          </cell>
        </row>
        <row r="87">
          <cell r="C87" t="e">
            <v>#REF!</v>
          </cell>
          <cell r="E87">
            <v>1.5716994977019829E-3</v>
          </cell>
          <cell r="F87">
            <v>6.9641405584672462</v>
          </cell>
          <cell r="H87">
            <v>45264.430209999999</v>
          </cell>
          <cell r="I87">
            <v>18.624714063310847</v>
          </cell>
        </row>
        <row r="88">
          <cell r="C88" t="e">
            <v>#REF!</v>
          </cell>
          <cell r="E88">
            <v>1.5716994977019829E-3</v>
          </cell>
          <cell r="F88">
            <v>6.9641405584672462</v>
          </cell>
          <cell r="H88">
            <v>45264.430209999999</v>
          </cell>
          <cell r="I88">
            <v>18.624714063310847</v>
          </cell>
        </row>
        <row r="89">
          <cell r="C89" t="e">
            <v>#REF!</v>
          </cell>
          <cell r="E89">
            <v>1.5716994977019829E-3</v>
          </cell>
          <cell r="F89">
            <v>6.9641405584672462</v>
          </cell>
          <cell r="H89">
            <v>45264.430209999999</v>
          </cell>
          <cell r="I89">
            <v>18.624714063310847</v>
          </cell>
        </row>
        <row r="90">
          <cell r="C90" t="e">
            <v>#REF!</v>
          </cell>
          <cell r="E90">
            <v>1.5716994977019829E-3</v>
          </cell>
          <cell r="F90">
            <v>6.9641405584672462</v>
          </cell>
          <cell r="H90">
            <v>45264.430209999999</v>
          </cell>
          <cell r="I90">
            <v>18.624714063310847</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Схема заполнения"/>
      <sheetName val="1.Титульный лист"/>
      <sheetName val="2.Орг структура, план"/>
      <sheetName val="3. Приказ об инициации"/>
      <sheetName val="Бюджет инвестиций"/>
      <sheetName val="4.Содержание проекта"/>
      <sheetName val="6.Варианты"/>
      <sheetName val="5.Обоснование потребности"/>
      <sheetName val="7.Результаты вариантов"/>
      <sheetName val="8.КПЭ"/>
      <sheetName val="9.План по контрольным точкам"/>
      <sheetName val="10.Бюджет операционных затрат"/>
      <sheetName val="11.Состав инвестиций"/>
      <sheetName val="12.Фин модель (доход)"/>
      <sheetName val="13.Фин модель (альтернатива)"/>
      <sheetName val="14.Влияние на СБП"/>
      <sheetName val="15.Анализ и управление рисками"/>
      <sheetName val="16.План управл. персоналом"/>
      <sheetName val="17.План управл. качеством"/>
      <sheetName val="18.План управл. коммуникац."/>
      <sheetName val="19.Лист согласования"/>
      <sheetName val="Тех"/>
      <sheetName val="Описания проектов"/>
      <sheetName val="Macro (ru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row r="3">
          <cell r="A3" t="str">
            <v>СвС-Р</v>
          </cell>
        </row>
        <row r="18">
          <cell r="A18" t="str">
            <v>Высокая</v>
          </cell>
        </row>
        <row r="19">
          <cell r="A19" t="str">
            <v>Средняя</v>
          </cell>
        </row>
        <row r="20">
          <cell r="A20" t="str">
            <v>Низкая</v>
          </cell>
        </row>
        <row r="23">
          <cell r="A23">
            <v>0.1</v>
          </cell>
        </row>
        <row r="24">
          <cell r="A24">
            <v>0.2</v>
          </cell>
        </row>
        <row r="25">
          <cell r="A25">
            <v>0.3</v>
          </cell>
        </row>
        <row r="26">
          <cell r="A26">
            <v>0.4</v>
          </cell>
        </row>
        <row r="27">
          <cell r="A27">
            <v>0.5</v>
          </cell>
        </row>
        <row r="28">
          <cell r="A28">
            <v>0.6</v>
          </cell>
        </row>
        <row r="29">
          <cell r="A29">
            <v>0.7</v>
          </cell>
        </row>
        <row r="30">
          <cell r="A30">
            <v>0.8</v>
          </cell>
        </row>
        <row r="31">
          <cell r="A31">
            <v>0.9</v>
          </cell>
        </row>
      </sheetData>
      <sheetData sheetId="22" refreshError="1"/>
      <sheetData sheetId="2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mary Table"/>
      <sheetName val="PIG IRON"/>
      <sheetName val="ch_chinese domestic prodn1"/>
      <sheetName val="DEMAND"/>
      <sheetName val="MINE PRODUCTION"/>
      <sheetName val="IMPORTS"/>
      <sheetName val="EXPORTS"/>
      <sheetName val="CVRD ore products"/>
      <sheetName val="Summary - IOproducers"/>
      <sheetName val="China IO supply Nov-06"/>
      <sheetName val="ch_indian exports"/>
      <sheetName val="ch_supply-demand"/>
      <sheetName val="ch_iron ore imports"/>
      <sheetName val="ch_ironore exports"/>
      <sheetName val="ch_chinaIOimports"/>
      <sheetName val="ch_chinaprod. (ROM)"/>
      <sheetName val="ch_chinprod. (contained)"/>
      <sheetName val="ch_China iron ore S-D"/>
      <sheetName val="Charts"/>
    </sheetNames>
    <sheetDataSet>
      <sheetData sheetId="0"/>
      <sheetData sheetId="1"/>
      <sheetData sheetId="2"/>
      <sheetData sheetId="3" refreshError="1"/>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in"/>
      <sheetName val="Lists"/>
      <sheetName val="Company"/>
      <sheetName val="IFRS"/>
      <sheetName val="DefTax"/>
      <sheetName val="Journals"/>
      <sheetName val="Trail"/>
      <sheetName val="IC_Debtors"/>
      <sheetName val="Debtors"/>
      <sheetName val="IC_Creditors"/>
      <sheetName val="Creditors"/>
      <sheetName val="IC_Sales"/>
      <sheetName val="Sales"/>
      <sheetName val="Sales_adj"/>
      <sheetName val="Sales_IFRS"/>
      <sheetName val="IC_Purchases"/>
      <sheetName val="Purchases"/>
      <sheetName val="Purchases_IFRS"/>
      <sheetName val="IC_OthInc"/>
      <sheetName val="Capex"/>
      <sheetName val="Inv"/>
      <sheetName val="FinAssets"/>
      <sheetName val="FinLiab"/>
      <sheetName val="FX"/>
      <sheetName val="Version"/>
      <sheetName val="Oth_Info"/>
      <sheetName val="Sheet1"/>
      <sheetName val="Sheet2"/>
      <sheetName val="Sheet3"/>
      <sheetName val="Sheet4"/>
      <sheetName val="Sheet5"/>
      <sheetName val="Sheet6"/>
    </sheetNames>
    <sheetDataSet>
      <sheetData sheetId="0"/>
      <sheetData sheetId="1"/>
      <sheetData sheetId="2" refreshError="1">
        <row r="4">
          <cell r="A4" t="str">
            <v>coking coal concentrate</v>
          </cell>
          <cell r="Z4" t="str">
            <v>Russian Federation</v>
          </cell>
          <cell r="AM4" t="str">
            <v>tehnological coals</v>
          </cell>
        </row>
        <row r="5">
          <cell r="A5" t="str">
            <v>coking coal</v>
          </cell>
          <cell r="Z5" t="str">
            <v>Belarus</v>
          </cell>
          <cell r="AM5" t="str">
            <v>iron-ore</v>
          </cell>
        </row>
        <row r="6">
          <cell r="A6" t="str">
            <v>steam coal</v>
          </cell>
          <cell r="Z6" t="str">
            <v>Ukraine</v>
          </cell>
          <cell r="AM6" t="str">
            <v>iron-ore concentrate</v>
          </cell>
        </row>
        <row r="7">
          <cell r="A7" t="str">
            <v>iron ore pellets</v>
          </cell>
          <cell r="Z7" t="str">
            <v>Other CIS countries</v>
          </cell>
          <cell r="AM7" t="str">
            <v>pellets</v>
          </cell>
        </row>
        <row r="8">
          <cell r="A8" t="str">
            <v>iron ore concentrate</v>
          </cell>
          <cell r="Z8" t="str">
            <v>Eastern Europe</v>
          </cell>
          <cell r="AM8" t="str">
            <v>scrap metal</v>
          </cell>
        </row>
        <row r="9">
          <cell r="A9" t="str">
            <v>scrap and its substitutes</v>
          </cell>
          <cell r="Z9" t="str">
            <v>Western Europe</v>
          </cell>
          <cell r="AM9" t="str">
            <v>ferroalloys and nonferrous metals</v>
          </cell>
        </row>
        <row r="10">
          <cell r="A10" t="str">
            <v>gold</v>
          </cell>
          <cell r="Z10" t="str">
            <v>Northern Africa</v>
          </cell>
          <cell r="AM10" t="str">
            <v>refractory products</v>
          </cell>
        </row>
        <row r="11">
          <cell r="A11" t="str">
            <v>ferroniobium</v>
          </cell>
          <cell r="Z11" t="str">
            <v>Central and South Africa</v>
          </cell>
          <cell r="AM11" t="str">
            <v>coke</v>
          </cell>
        </row>
        <row r="12">
          <cell r="A12" t="str">
            <v>pig iron</v>
          </cell>
          <cell r="Z12" t="str">
            <v>Central Asia</v>
          </cell>
          <cell r="AM12" t="str">
            <v>metal-roll</v>
          </cell>
        </row>
        <row r="13">
          <cell r="A13" t="str">
            <v>hot metal</v>
          </cell>
          <cell r="Z13" t="str">
            <v>China</v>
          </cell>
          <cell r="AM13" t="str">
            <v>semi-finished products</v>
          </cell>
        </row>
        <row r="14">
          <cell r="A14" t="str">
            <v>slabs</v>
          </cell>
          <cell r="Z14" t="str">
            <v>South-East Asia (excluding China)</v>
          </cell>
          <cell r="AM14" t="str">
            <v>limestone</v>
          </cell>
        </row>
        <row r="15">
          <cell r="A15" t="str">
            <v>billets</v>
          </cell>
          <cell r="Z15" t="str">
            <v>The Middle East</v>
          </cell>
          <cell r="AM15" t="str">
            <v>bentonitic clay</v>
          </cell>
        </row>
        <row r="16">
          <cell r="A16" t="str">
            <v>ingots</v>
          </cell>
          <cell r="Z16" t="str">
            <v>USA</v>
          </cell>
          <cell r="AM16" t="str">
            <v>explosives</v>
          </cell>
        </row>
        <row r="17">
          <cell r="A17" t="str">
            <v>hot-rolled strip</v>
          </cell>
          <cell r="Z17" t="str">
            <v>North America (excluding the USA)</v>
          </cell>
          <cell r="AM17" t="str">
            <v>blasting agents</v>
          </cell>
        </row>
        <row r="18">
          <cell r="A18" t="str">
            <v>hot-rolled plate 2800</v>
          </cell>
          <cell r="Z18" t="str">
            <v>Central and South America</v>
          </cell>
          <cell r="AM18" t="str">
            <v>grinding balls&amp;rods</v>
          </cell>
        </row>
        <row r="19">
          <cell r="A19" t="str">
            <v>hot-rolled plate 5000</v>
          </cell>
          <cell r="Z19" t="str">
            <v>Российская Федерация</v>
          </cell>
          <cell r="AM19" t="str">
            <v>lining material</v>
          </cell>
        </row>
        <row r="20">
          <cell r="A20" t="str">
            <v>hot-rolled pickled and oiled strip</v>
          </cell>
          <cell r="Z20" t="str">
            <v>Белоруссия</v>
          </cell>
          <cell r="AM20" t="str">
            <v>timbers</v>
          </cell>
        </row>
        <row r="21">
          <cell r="A21" t="str">
            <v>cold - rolled full hard</v>
          </cell>
          <cell r="Z21" t="str">
            <v>Украина</v>
          </cell>
          <cell r="AM21" t="str">
            <v>grizzly bars</v>
          </cell>
        </row>
        <row r="22">
          <cell r="A22" t="str">
            <v>electrical steel</v>
          </cell>
          <cell r="Z22" t="str">
            <v>Прочие страны СНГ</v>
          </cell>
          <cell r="AM22" t="str">
            <v>wear plates</v>
          </cell>
        </row>
        <row r="23">
          <cell r="A23" t="str">
            <v>cold - rolled fully processed</v>
          </cell>
          <cell r="Z23" t="str">
            <v>Восточная Европа</v>
          </cell>
          <cell r="AM23" t="str">
            <v>rock bits</v>
          </cell>
        </row>
        <row r="24">
          <cell r="A24" t="str">
            <v>galvanized and other metallic coated sheet</v>
          </cell>
          <cell r="Z24" t="str">
            <v>Западная Европа</v>
          </cell>
          <cell r="AM24" t="str">
            <v>conveyer band</v>
          </cell>
        </row>
        <row r="25">
          <cell r="A25" t="str">
            <v>color coated sheet</v>
          </cell>
          <cell r="Z25" t="str">
            <v>Северная Африка</v>
          </cell>
          <cell r="AM25" t="str">
            <v>largedump truck tires</v>
          </cell>
        </row>
        <row r="26">
          <cell r="A26" t="str">
            <v>long products</v>
          </cell>
          <cell r="Z26" t="str">
            <v>Центральная и Южная Африка</v>
          </cell>
          <cell r="AM26" t="str">
            <v>cable products</v>
          </cell>
        </row>
        <row r="27">
          <cell r="A27" t="str">
            <v>rails</v>
          </cell>
          <cell r="Z27" t="str">
            <v>Центральная Азия</v>
          </cell>
          <cell r="AM27" t="str">
            <v>greasing products</v>
          </cell>
        </row>
        <row r="28">
          <cell r="A28" t="str">
            <v>metalware products</v>
          </cell>
          <cell r="Z28" t="str">
            <v>Китай</v>
          </cell>
          <cell r="AM28" t="str">
            <v>core of rope</v>
          </cell>
        </row>
        <row r="29">
          <cell r="A29" t="str">
            <v>large diameter pipes</v>
          </cell>
          <cell r="Z29" t="str">
            <v>Юго-Восточная Азия (кроме Китая)</v>
          </cell>
          <cell r="AM29" t="str">
            <v>other materials</v>
          </cell>
        </row>
        <row r="30">
          <cell r="A30" t="str">
            <v>others tubes and pipes, formed shapes</v>
          </cell>
          <cell r="Z30" t="str">
            <v>Ближний Восток</v>
          </cell>
          <cell r="AM30" t="str">
            <v>integral implements and spares</v>
          </cell>
        </row>
        <row r="31">
          <cell r="A31" t="str">
            <v>steel casting and forgings</v>
          </cell>
          <cell r="Z31" t="str">
            <v>США</v>
          </cell>
          <cell r="AM31" t="str">
            <v>electric power</v>
          </cell>
        </row>
        <row r="32">
          <cell r="A32" t="str">
            <v>steel wheels and axles, tires</v>
          </cell>
          <cell r="Z32" t="str">
            <v>Северная Америка (кроме США)</v>
          </cell>
          <cell r="AM32" t="str">
            <v>other energy resources (steam, heat, etc.)</v>
          </cell>
        </row>
        <row r="33">
          <cell r="A33" t="str">
            <v>shipping</v>
          </cell>
          <cell r="Z33" t="str">
            <v>Центральная и Южная Америка</v>
          </cell>
          <cell r="AM33" t="str">
            <v>gas</v>
          </cell>
        </row>
        <row r="34">
          <cell r="A34" t="str">
            <v>others</v>
          </cell>
          <cell r="AM34" t="str">
            <v>mazut</v>
          </cell>
        </row>
        <row r="35">
          <cell r="A35" t="str">
            <v>угли коксующиеся концентраты</v>
          </cell>
          <cell r="AM35" t="str">
            <v>gasoline</v>
          </cell>
        </row>
        <row r="36">
          <cell r="A36" t="str">
            <v>угли коксующиеся рядовые</v>
          </cell>
          <cell r="AM36" t="str">
            <v>other fuel</v>
          </cell>
        </row>
        <row r="37">
          <cell r="A37" t="str">
            <v>угли энергетические</v>
          </cell>
          <cell r="AM37" t="str">
            <v>repair services</v>
          </cell>
        </row>
        <row r="38">
          <cell r="A38" t="str">
            <v>железорудные окатыши</v>
          </cell>
          <cell r="AM38" t="str">
            <v>insurance (other than mandatory insurance from accidents)</v>
          </cell>
        </row>
        <row r="39">
          <cell r="A39" t="str">
            <v>железорудный концентрат</v>
          </cell>
          <cell r="AM39" t="str">
            <v>communication services</v>
          </cell>
        </row>
        <row r="40">
          <cell r="A40" t="str">
            <v>металлолом и его заменители</v>
          </cell>
          <cell r="AM40" t="str">
            <v>leasing services</v>
          </cell>
        </row>
        <row r="41">
          <cell r="A41" t="str">
            <v>золото</v>
          </cell>
          <cell r="AM41" t="str">
            <v>certification and licensing services</v>
          </cell>
        </row>
        <row r="42">
          <cell r="A42" t="str">
            <v>феррониобий</v>
          </cell>
          <cell r="AM42" t="str">
            <v>bank services and drawing up expenses</v>
          </cell>
        </row>
        <row r="43">
          <cell r="A43" t="str">
            <v>чугун в чушках</v>
          </cell>
          <cell r="AM43" t="str">
            <v>railway fines</v>
          </cell>
        </row>
        <row r="44">
          <cell r="A44" t="str">
            <v>чугун жидкий</v>
          </cell>
          <cell r="AM44" t="str">
            <v>drilling services</v>
          </cell>
        </row>
        <row r="45">
          <cell r="A45" t="str">
            <v>слябы</v>
          </cell>
          <cell r="AM45" t="str">
            <v>transportation of extracted products</v>
          </cell>
        </row>
        <row r="46">
          <cell r="A46" t="str">
            <v>сортовая заготовка</v>
          </cell>
          <cell r="AM46" t="str">
            <v>geological services</v>
          </cell>
        </row>
        <row r="47">
          <cell r="A47" t="str">
            <v>слитки</v>
          </cell>
          <cell r="AM47" t="str">
            <v>services of auxilary transport</v>
          </cell>
        </row>
        <row r="48">
          <cell r="A48" t="str">
            <v>горячекатаный листовой прокат</v>
          </cell>
          <cell r="AM48" t="str">
            <v>set up &amp; dismantlement of equipment</v>
          </cell>
        </row>
        <row r="49">
          <cell r="A49" t="str">
            <v>толстый горячекатаный листовой прокат и плиты (2800)</v>
          </cell>
          <cell r="AM49" t="str">
            <v>production safety services</v>
          </cell>
        </row>
        <row r="50">
          <cell r="A50" t="str">
            <v>толстый горячекатаный листовой прокат и плиты (5000)</v>
          </cell>
          <cell r="AM50" t="str">
            <v>degasification services</v>
          </cell>
        </row>
        <row r="51">
          <cell r="A51" t="str">
            <v>травленый горячекатаный листовой прокат</v>
          </cell>
          <cell r="AM51" t="str">
            <v>audit, consulting, legal and information services</v>
          </cell>
        </row>
        <row r="52">
          <cell r="A52" t="str">
            <v>холоднокатаный листовой прокат - неотожженый</v>
          </cell>
          <cell r="AM52" t="str">
            <v>managerial services</v>
          </cell>
        </row>
        <row r="53">
          <cell r="A53" t="str">
            <v>динамная сталь</v>
          </cell>
          <cell r="AM53" t="str">
            <v>advertising services</v>
          </cell>
        </row>
        <row r="54">
          <cell r="A54" t="str">
            <v>холоднокатаный листовой прокат - отожженый</v>
          </cell>
          <cell r="AM54" t="str">
            <v>railway tariff</v>
          </cell>
        </row>
        <row r="55">
          <cell r="A55" t="str">
            <v>листовой прокат с металлическими покрытиями</v>
          </cell>
          <cell r="AM55" t="str">
            <v>tanks, carriages rental costs</v>
          </cell>
        </row>
        <row r="56">
          <cell r="A56" t="str">
            <v>листовой прокат с полимерным покрытием</v>
          </cell>
          <cell r="AM56" t="str">
            <v>tanks, carriages return costs</v>
          </cell>
        </row>
        <row r="57">
          <cell r="A57" t="str">
            <v>сортовой прокат</v>
          </cell>
          <cell r="AM57" t="str">
            <v>agency fee</v>
          </cell>
        </row>
        <row r="58">
          <cell r="A58" t="str">
            <v>рельсы стальные</v>
          </cell>
          <cell r="AM58" t="str">
            <v>forwarding expenses</v>
          </cell>
        </row>
        <row r="59">
          <cell r="A59" t="str">
            <v>метизы</v>
          </cell>
          <cell r="AM59" t="str">
            <v>other services</v>
          </cell>
        </row>
        <row r="60">
          <cell r="A60" t="str">
            <v>трубы большого диаметра</v>
          </cell>
          <cell r="AM60" t="str">
            <v>рension scheme  payments</v>
          </cell>
        </row>
        <row r="61">
          <cell r="A61" t="str">
            <v>прочие стальные трубы, стальные гнутые профили</v>
          </cell>
          <cell r="AM61" t="str">
            <v>other expenses</v>
          </cell>
        </row>
        <row r="62">
          <cell r="A62" t="str">
            <v>стальные литье и поковки</v>
          </cell>
          <cell r="AM62" t="str">
            <v>tariff discounts</v>
          </cell>
        </row>
        <row r="63">
          <cell r="A63" t="str">
            <v>стальные колеса, бандажи, оси</v>
          </cell>
          <cell r="AM63" t="str">
            <v>costs for arranging loans</v>
          </cell>
        </row>
        <row r="64">
          <cell r="A64" t="str">
            <v>транспортные расходы</v>
          </cell>
          <cell r="AM64" t="str">
            <v xml:space="preserve">research&amp;development expenses </v>
          </cell>
        </row>
        <row r="65">
          <cell r="A65" t="str">
            <v>прочее</v>
          </cell>
          <cell r="AM65" t="str">
            <v>purchase of shares</v>
          </cell>
        </row>
        <row r="66">
          <cell r="AM66" t="str">
            <v>purchase of other financial investments</v>
          </cell>
        </row>
        <row r="67">
          <cell r="AM67" t="str">
            <v>fixed assets</v>
          </cell>
        </row>
        <row r="68">
          <cell r="AM68" t="str">
            <v>construction in progress</v>
          </cell>
        </row>
        <row r="69">
          <cell r="AM69" t="str">
            <v>intangible assets</v>
          </cell>
        </row>
        <row r="70">
          <cell r="AM70" t="str">
            <v>dismantling expenses for disposed FA&amp;CIP</v>
          </cell>
        </row>
        <row r="71">
          <cell r="AM71" t="str">
            <v>expense from fines, penalties for contract breaching</v>
          </cell>
        </row>
        <row r="72">
          <cell r="AM72" t="str">
            <v>prepayments</v>
          </cell>
        </row>
        <row r="73">
          <cell r="AM73" t="str">
            <v>угли технологические</v>
          </cell>
        </row>
        <row r="74">
          <cell r="AM74" t="str">
            <v>жрк</v>
          </cell>
        </row>
        <row r="75">
          <cell r="AM75" t="str">
            <v>окатыши</v>
          </cell>
        </row>
        <row r="76">
          <cell r="AM76" t="str">
            <v>лом</v>
          </cell>
        </row>
        <row r="77">
          <cell r="AM77" t="str">
            <v>ферросплавы и цветные металлы</v>
          </cell>
        </row>
        <row r="78">
          <cell r="AM78" t="str">
            <v>огнеупоры</v>
          </cell>
        </row>
        <row r="79">
          <cell r="AM79" t="str">
            <v>кокс</v>
          </cell>
        </row>
        <row r="80">
          <cell r="AM80" t="str">
            <v>металлопрокат</v>
          </cell>
        </row>
        <row r="81">
          <cell r="AM81" t="str">
            <v>покупные изделия, полуфабрикаты</v>
          </cell>
        </row>
        <row r="82">
          <cell r="AM82" t="str">
            <v>взрывчатые вещества</v>
          </cell>
        </row>
        <row r="83">
          <cell r="AM83" t="str">
            <v>мелющие шары и стержни</v>
          </cell>
        </row>
        <row r="84">
          <cell r="AM84" t="str">
            <v>материалы крепи</v>
          </cell>
        </row>
        <row r="85">
          <cell r="AM85" t="str">
            <v>известняк</v>
          </cell>
        </row>
        <row r="86">
          <cell r="AM86" t="str">
            <v>руда</v>
          </cell>
        </row>
        <row r="87">
          <cell r="AM87" t="str">
            <v>бентоглина</v>
          </cell>
        </row>
        <row r="88">
          <cell r="AM88" t="str">
            <v>средства взрывания</v>
          </cell>
        </row>
        <row r="89">
          <cell r="AM89" t="str">
            <v>лесные материалы</v>
          </cell>
        </row>
        <row r="90">
          <cell r="AM90" t="str">
            <v>колосники</v>
          </cell>
        </row>
        <row r="91">
          <cell r="AM91" t="str">
            <v>брони</v>
          </cell>
        </row>
        <row r="92">
          <cell r="AM92" t="str">
            <v>шарошечные долота</v>
          </cell>
        </row>
        <row r="93">
          <cell r="AM93" t="str">
            <v>конвейерная лента</v>
          </cell>
        </row>
        <row r="94">
          <cell r="AM94" t="str">
            <v>шины автомобильные для б/грузных а/с</v>
          </cell>
        </row>
        <row r="95">
          <cell r="AM95" t="str">
            <v>кабельная продукция</v>
          </cell>
        </row>
        <row r="96">
          <cell r="AM96" t="str">
            <v>смазочные материалы</v>
          </cell>
        </row>
        <row r="97">
          <cell r="AM97" t="str">
            <v>сердечник</v>
          </cell>
        </row>
        <row r="98">
          <cell r="AM98" t="str">
            <v>прочие сырье и материалы</v>
          </cell>
        </row>
        <row r="99">
          <cell r="AM99" t="str">
            <v>сменное оборудование и запасные части</v>
          </cell>
        </row>
        <row r="100">
          <cell r="AM100" t="str">
            <v>электроэнергия</v>
          </cell>
        </row>
        <row r="101">
          <cell r="AM101" t="str">
            <v>прочие энергоресурсы (пар, тепло и др.)</v>
          </cell>
        </row>
        <row r="102">
          <cell r="AM102" t="str">
            <v>газ</v>
          </cell>
        </row>
        <row r="103">
          <cell r="AM103" t="str">
            <v>прочее топливо</v>
          </cell>
        </row>
        <row r="104">
          <cell r="AM104" t="str">
            <v>мазут</v>
          </cell>
        </row>
        <row r="105">
          <cell r="AM105" t="str">
            <v>бензин и дизтопливо</v>
          </cell>
        </row>
        <row r="106">
          <cell r="AM106" t="str">
            <v>работы и услуги ремонтные</v>
          </cell>
        </row>
        <row r="107">
          <cell r="AM107" t="str">
            <v>страхование (кроме обязательного страхования от несчастных случаев)</v>
          </cell>
        </row>
        <row r="108">
          <cell r="AM108" t="str">
            <v>услуги связи</v>
          </cell>
        </row>
        <row r="109">
          <cell r="AM109" t="str">
            <v>услуги по аренде и лизингу</v>
          </cell>
        </row>
        <row r="110">
          <cell r="AM110" t="str">
            <v>услуги по сертификации, лицензированию</v>
          </cell>
        </row>
        <row r="111">
          <cell r="AM111" t="str">
            <v>услуги по рекламе</v>
          </cell>
        </row>
        <row r="112">
          <cell r="AM112" t="str">
            <v>железнодорожный тариф</v>
          </cell>
        </row>
        <row r="113">
          <cell r="AM113" t="str">
            <v>аренда цистерн, вагонов</v>
          </cell>
        </row>
        <row r="114">
          <cell r="AM114" t="str">
            <v>возврат цистерн, вагонов</v>
          </cell>
        </row>
        <row r="115">
          <cell r="AM115" t="str">
            <v>агентское вознаграждение</v>
          </cell>
        </row>
        <row r="116">
          <cell r="AM116" t="str">
            <v>транспортно-экспедиторские расходы</v>
          </cell>
        </row>
        <row r="117">
          <cell r="AM117" t="str">
            <v>аудиторские, консалтинговые, юридические, информационные услуги</v>
          </cell>
        </row>
        <row r="118">
          <cell r="AM118" t="str">
            <v>услуги по управлению</v>
          </cell>
        </row>
        <row r="119">
          <cell r="AM119" t="str">
            <v>услуги банков; расходы на получение кредитов, займов</v>
          </cell>
        </row>
        <row r="120">
          <cell r="AM120" t="str">
            <v>услуги по бурению</v>
          </cell>
        </row>
        <row r="121">
          <cell r="AM121" t="str">
            <v>услуги по транспортировке горной массы</v>
          </cell>
        </row>
        <row r="122">
          <cell r="AM122" t="str">
            <v>геологические услуги</v>
          </cell>
        </row>
        <row r="123">
          <cell r="AM123" t="str">
            <v>услуги вспомогательного транспорта</v>
          </cell>
        </row>
        <row r="124">
          <cell r="AM124" t="str">
            <v>монтаж/демонтаж оборудования</v>
          </cell>
        </row>
        <row r="125">
          <cell r="AM125" t="str">
            <v>услуги промышленной безопасности</v>
          </cell>
        </row>
        <row r="126">
          <cell r="AM126" t="str">
            <v>услуги по дегазации</v>
          </cell>
        </row>
        <row r="127">
          <cell r="AM127" t="str">
            <v>прочие работы и услуги сторонних организаций</v>
          </cell>
        </row>
        <row r="128">
          <cell r="AM128" t="str">
            <v>расходы по пенсионной программе</v>
          </cell>
        </row>
        <row r="129">
          <cell r="AM129" t="str">
            <v>прочие затраты</v>
          </cell>
        </row>
        <row r="130">
          <cell r="AM130" t="str">
            <v>расходы по демонтажу выбывших ОС и НЗСтр</v>
          </cell>
        </row>
        <row r="131">
          <cell r="AM131" t="str">
            <v>расходы, связанные с получением кредитов</v>
          </cell>
        </row>
        <row r="132">
          <cell r="AM132" t="str">
            <v>штрафы, пени неустойки за нарушение условий договоров</v>
          </cell>
        </row>
        <row r="133">
          <cell r="AM133" t="str">
            <v>скидки по тарифам</v>
          </cell>
        </row>
        <row r="134">
          <cell r="AM134" t="str">
            <v>штрафы по ж.д дорогам</v>
          </cell>
        </row>
        <row r="135">
          <cell r="AM135" t="str">
            <v>расходы на ниокр</v>
          </cell>
        </row>
        <row r="136">
          <cell r="AM136" t="str">
            <v>покупка акций</v>
          </cell>
        </row>
        <row r="137">
          <cell r="AM137" t="str">
            <v>покупка прочих финансовых инвестиций</v>
          </cell>
        </row>
        <row r="138">
          <cell r="AM138" t="str">
            <v>основные средства</v>
          </cell>
        </row>
        <row r="139">
          <cell r="AM139" t="str">
            <v>незавершенное строительство</v>
          </cell>
        </row>
        <row r="140">
          <cell r="AM140" t="str">
            <v>нематериальные активы</v>
          </cell>
        </row>
        <row r="141">
          <cell r="AM141" t="str">
            <v>расходы будущих периодов</v>
          </cell>
        </row>
      </sheetData>
      <sheetData sheetId="3" refreshError="1">
        <row r="5">
          <cell r="D5">
            <v>200100991</v>
          </cell>
        </row>
        <row r="6">
          <cell r="D6">
            <v>3528088464</v>
          </cell>
        </row>
        <row r="7">
          <cell r="D7">
            <v>7713505053</v>
          </cell>
        </row>
        <row r="8">
          <cell r="D8">
            <v>7841318330</v>
          </cell>
        </row>
        <row r="9">
          <cell r="D9">
            <v>3528130677</v>
          </cell>
        </row>
        <row r="10">
          <cell r="D10">
            <v>200217429</v>
          </cell>
        </row>
        <row r="11">
          <cell r="D11">
            <v>200098550</v>
          </cell>
        </row>
        <row r="12">
          <cell r="D12">
            <v>200122344</v>
          </cell>
        </row>
        <row r="13">
          <cell r="D13">
            <v>200227062</v>
          </cell>
        </row>
        <row r="14">
          <cell r="D14">
            <v>200227752</v>
          </cell>
        </row>
        <row r="15">
          <cell r="D15">
            <v>7805430993</v>
          </cell>
        </row>
        <row r="16">
          <cell r="D16">
            <v>224680</v>
          </cell>
        </row>
        <row r="17">
          <cell r="D17">
            <v>1434024359</v>
          </cell>
        </row>
        <row r="18">
          <cell r="D18">
            <v>7527006868</v>
          </cell>
        </row>
        <row r="19">
          <cell r="D19">
            <v>60540004833</v>
          </cell>
        </row>
        <row r="20">
          <cell r="D20">
            <v>31600212810</v>
          </cell>
        </row>
        <row r="21">
          <cell r="D21">
            <v>1004001744</v>
          </cell>
        </row>
        <row r="22">
          <cell r="D22">
            <v>1004012062</v>
          </cell>
        </row>
        <row r="23">
          <cell r="D23">
            <v>1004010107</v>
          </cell>
        </row>
        <row r="24">
          <cell r="D24">
            <v>1004002339</v>
          </cell>
        </row>
        <row r="25">
          <cell r="D25">
            <v>1004013588</v>
          </cell>
        </row>
        <row r="26">
          <cell r="D26">
            <v>5108300030</v>
          </cell>
        </row>
        <row r="27">
          <cell r="D27">
            <v>2426000941</v>
          </cell>
        </row>
        <row r="28">
          <cell r="D28">
            <v>7409006526</v>
          </cell>
        </row>
        <row r="29">
          <cell r="D29">
            <v>1103020025</v>
          </cell>
        </row>
        <row r="30">
          <cell r="D30">
            <v>1103042170</v>
          </cell>
        </row>
        <row r="31">
          <cell r="D31">
            <v>1103019252</v>
          </cell>
        </row>
        <row r="32">
          <cell r="D32">
            <v>1103029236</v>
          </cell>
        </row>
        <row r="33">
          <cell r="D33">
            <v>1103042029</v>
          </cell>
        </row>
        <row r="34">
          <cell r="D34">
            <v>1103024862</v>
          </cell>
        </row>
        <row r="35">
          <cell r="D35">
            <v>200229678</v>
          </cell>
        </row>
        <row r="36">
          <cell r="D36">
            <v>200229680</v>
          </cell>
        </row>
        <row r="37">
          <cell r="D37">
            <v>200229703</v>
          </cell>
        </row>
        <row r="38">
          <cell r="D38">
            <v>200229682</v>
          </cell>
        </row>
        <row r="39">
          <cell r="D39">
            <v>200229687</v>
          </cell>
        </row>
        <row r="40">
          <cell r="D40">
            <v>200229689</v>
          </cell>
        </row>
        <row r="41">
          <cell r="D41">
            <v>200229690</v>
          </cell>
        </row>
        <row r="42">
          <cell r="D42">
            <v>200229692</v>
          </cell>
        </row>
        <row r="43">
          <cell r="D43">
            <v>200229693</v>
          </cell>
        </row>
        <row r="44">
          <cell r="D44">
            <v>200229696</v>
          </cell>
        </row>
        <row r="45">
          <cell r="D45">
            <v>200229697</v>
          </cell>
        </row>
        <row r="46">
          <cell r="D46">
            <v>200229699</v>
          </cell>
        </row>
        <row r="47">
          <cell r="D47">
            <v>200229701</v>
          </cell>
        </row>
        <row r="48">
          <cell r="D48">
            <v>7805365670</v>
          </cell>
        </row>
        <row r="49">
          <cell r="D49">
            <v>3528078836</v>
          </cell>
        </row>
        <row r="50">
          <cell r="D50">
            <v>7817309134</v>
          </cell>
        </row>
        <row r="51">
          <cell r="D51">
            <v>3524011887</v>
          </cell>
        </row>
        <row r="52">
          <cell r="D52">
            <v>3524012143</v>
          </cell>
        </row>
        <row r="53">
          <cell r="D53">
            <v>5249089581</v>
          </cell>
        </row>
        <row r="54">
          <cell r="D54">
            <v>6439067450</v>
          </cell>
        </row>
        <row r="55">
          <cell r="D55">
            <v>3528072175</v>
          </cell>
        </row>
        <row r="56">
          <cell r="D56">
            <v>3528081067</v>
          </cell>
        </row>
        <row r="57">
          <cell r="D57">
            <v>3528079646</v>
          </cell>
        </row>
        <row r="58">
          <cell r="D58">
            <v>3528088792</v>
          </cell>
        </row>
        <row r="59">
          <cell r="D59">
            <v>3528088312</v>
          </cell>
        </row>
        <row r="60">
          <cell r="D60">
            <v>3528088778</v>
          </cell>
        </row>
        <row r="61">
          <cell r="D61">
            <v>3528082543</v>
          </cell>
        </row>
        <row r="62">
          <cell r="D62">
            <v>3528036321</v>
          </cell>
        </row>
        <row r="63">
          <cell r="D63">
            <v>3528087735</v>
          </cell>
        </row>
        <row r="64">
          <cell r="D64">
            <v>3528007345</v>
          </cell>
        </row>
        <row r="65">
          <cell r="D65">
            <v>7817003107</v>
          </cell>
        </row>
        <row r="66">
          <cell r="D66">
            <v>3528087774</v>
          </cell>
        </row>
        <row r="67">
          <cell r="D67">
            <v>100003146</v>
          </cell>
        </row>
        <row r="68">
          <cell r="D68">
            <v>3528048750</v>
          </cell>
        </row>
        <row r="69">
          <cell r="D69">
            <v>3528043417</v>
          </cell>
        </row>
        <row r="70">
          <cell r="D70">
            <v>3528031323</v>
          </cell>
        </row>
        <row r="71">
          <cell r="D71">
            <v>8078402</v>
          </cell>
        </row>
        <row r="72">
          <cell r="D72">
            <v>101208338</v>
          </cell>
        </row>
        <row r="73">
          <cell r="D73">
            <v>35268354</v>
          </cell>
        </row>
        <row r="74">
          <cell r="D74">
            <v>200082844</v>
          </cell>
        </row>
        <row r="75">
          <cell r="D75">
            <v>200023228</v>
          </cell>
        </row>
        <row r="76">
          <cell r="D76">
            <v>7801383679</v>
          </cell>
        </row>
        <row r="77">
          <cell r="D77">
            <v>7805061619</v>
          </cell>
        </row>
        <row r="78">
          <cell r="D78">
            <v>7805003536</v>
          </cell>
        </row>
        <row r="79">
          <cell r="D79">
            <v>7805130051</v>
          </cell>
        </row>
        <row r="80">
          <cell r="D80">
            <v>6167084859</v>
          </cell>
        </row>
        <row r="81">
          <cell r="D81">
            <v>7106043342</v>
          </cell>
        </row>
        <row r="82">
          <cell r="D82">
            <v>1101036830</v>
          </cell>
        </row>
        <row r="83">
          <cell r="D83">
            <v>1001149076</v>
          </cell>
        </row>
        <row r="84">
          <cell r="D84">
            <v>5191430064</v>
          </cell>
        </row>
        <row r="85">
          <cell r="D85">
            <v>2901023350</v>
          </cell>
        </row>
        <row r="86">
          <cell r="D86">
            <v>5047069984</v>
          </cell>
        </row>
        <row r="87">
          <cell r="D87">
            <v>7713509548</v>
          </cell>
        </row>
        <row r="88">
          <cell r="D88">
            <v>7814073360</v>
          </cell>
        </row>
        <row r="89">
          <cell r="D89">
            <v>3528091756</v>
          </cell>
        </row>
        <row r="90">
          <cell r="D90">
            <v>5858668</v>
          </cell>
        </row>
        <row r="91">
          <cell r="D91">
            <v>20010014</v>
          </cell>
        </row>
        <row r="92">
          <cell r="D92">
            <v>20010013</v>
          </cell>
        </row>
        <row r="93">
          <cell r="D93">
            <v>100009612</v>
          </cell>
        </row>
        <row r="94">
          <cell r="D94">
            <v>20010019</v>
          </cell>
        </row>
        <row r="95">
          <cell r="D95">
            <v>20010016</v>
          </cell>
        </row>
        <row r="96">
          <cell r="D96">
            <v>20010024</v>
          </cell>
        </row>
        <row r="97">
          <cell r="D97">
            <v>20010022</v>
          </cell>
        </row>
        <row r="98">
          <cell r="D98">
            <v>20010020</v>
          </cell>
        </row>
        <row r="99">
          <cell r="D99">
            <v>3523011965</v>
          </cell>
        </row>
        <row r="100">
          <cell r="D100">
            <v>7714528166</v>
          </cell>
        </row>
        <row r="101">
          <cell r="D101">
            <v>3528007105</v>
          </cell>
        </row>
        <row r="102">
          <cell r="D102">
            <v>5754007381</v>
          </cell>
        </row>
        <row r="103">
          <cell r="D103">
            <v>20010007</v>
          </cell>
        </row>
        <row r="104">
          <cell r="D104">
            <v>200037293</v>
          </cell>
        </row>
        <row r="105">
          <cell r="D105">
            <v>200034814</v>
          </cell>
        </row>
        <row r="106">
          <cell r="D106">
            <v>20010008</v>
          </cell>
        </row>
        <row r="107">
          <cell r="D107">
            <v>3528103017</v>
          </cell>
        </row>
        <row r="108">
          <cell r="D108">
            <v>5247015312</v>
          </cell>
        </row>
        <row r="109">
          <cell r="D109">
            <v>7729346722</v>
          </cell>
        </row>
        <row r="110">
          <cell r="D110">
            <v>3528000364</v>
          </cell>
        </row>
        <row r="111">
          <cell r="D111">
            <v>3528043424</v>
          </cell>
        </row>
        <row r="112">
          <cell r="D112">
            <v>5840727</v>
          </cell>
        </row>
        <row r="113">
          <cell r="D113">
            <v>20010006</v>
          </cell>
        </row>
        <row r="114">
          <cell r="D114">
            <v>8073287</v>
          </cell>
        </row>
        <row r="115">
          <cell r="D115">
            <v>3528136252</v>
          </cell>
        </row>
        <row r="116">
          <cell r="D116">
            <v>3528000597</v>
          </cell>
        </row>
        <row r="117">
          <cell r="D117">
            <v>20010023</v>
          </cell>
        </row>
        <row r="118">
          <cell r="D118">
            <v>8065258</v>
          </cell>
        </row>
        <row r="119">
          <cell r="D119">
            <v>8064543</v>
          </cell>
        </row>
        <row r="120">
          <cell r="D120">
            <v>100003246313</v>
          </cell>
        </row>
        <row r="121">
          <cell r="D121">
            <v>200189744</v>
          </cell>
        </row>
        <row r="122">
          <cell r="D122">
            <v>6230051593</v>
          </cell>
        </row>
        <row r="123">
          <cell r="D123">
            <v>7842002202</v>
          </cell>
        </row>
        <row r="124">
          <cell r="D124">
            <v>3528032422</v>
          </cell>
        </row>
        <row r="125">
          <cell r="D125">
            <v>6167009900</v>
          </cell>
        </row>
        <row r="126">
          <cell r="D126">
            <v>3528094919</v>
          </cell>
        </row>
        <row r="127">
          <cell r="D127">
            <v>2907009182</v>
          </cell>
        </row>
        <row r="128">
          <cell r="D128">
            <v>7612030981</v>
          </cell>
        </row>
        <row r="129">
          <cell r="D129">
            <v>3525124643</v>
          </cell>
        </row>
        <row r="130">
          <cell r="D130">
            <v>3528015184</v>
          </cell>
        </row>
        <row r="131">
          <cell r="D131">
            <v>5024045120</v>
          </cell>
        </row>
        <row r="132">
          <cell r="D132">
            <v>3528094901</v>
          </cell>
        </row>
        <row r="133">
          <cell r="D133">
            <v>7817031418</v>
          </cell>
        </row>
        <row r="134">
          <cell r="D134">
            <v>3528090760</v>
          </cell>
        </row>
        <row r="135">
          <cell r="D135">
            <v>53931404028</v>
          </cell>
        </row>
        <row r="136">
          <cell r="D136">
            <v>20010027</v>
          </cell>
        </row>
        <row r="137">
          <cell r="D137">
            <v>5864002</v>
          </cell>
        </row>
        <row r="138">
          <cell r="D138">
            <v>20010028</v>
          </cell>
        </row>
        <row r="139">
          <cell r="D139">
            <v>20010021</v>
          </cell>
        </row>
        <row r="140">
          <cell r="D140">
            <v>20010025</v>
          </cell>
        </row>
        <row r="141">
          <cell r="D141">
            <v>20010026</v>
          </cell>
        </row>
        <row r="142">
          <cell r="D142">
            <v>3528118052</v>
          </cell>
        </row>
        <row r="143">
          <cell r="D143">
            <v>5754004084</v>
          </cell>
        </row>
        <row r="144">
          <cell r="D144">
            <v>200215277</v>
          </cell>
        </row>
        <row r="145">
          <cell r="D145">
            <v>200185542</v>
          </cell>
        </row>
        <row r="146">
          <cell r="D146">
            <v>9999999999</v>
          </cell>
        </row>
        <row r="147">
          <cell r="D147">
            <v>3528053775</v>
          </cell>
        </row>
        <row r="148">
          <cell r="D148">
            <v>5754004214</v>
          </cell>
        </row>
        <row r="149">
          <cell r="D149">
            <v>3528104229</v>
          </cell>
        </row>
        <row r="150">
          <cell r="D150">
            <v>5751015289</v>
          </cell>
        </row>
        <row r="151">
          <cell r="D151">
            <v>5754004937</v>
          </cell>
        </row>
        <row r="152">
          <cell r="D152">
            <v>3528077166</v>
          </cell>
        </row>
        <row r="153">
          <cell r="D153">
            <v>5751015384</v>
          </cell>
        </row>
        <row r="154">
          <cell r="D154" t="str">
            <v>FR73442848735</v>
          </cell>
        </row>
        <row r="155">
          <cell r="D155" t="str">
            <v>FR14331048132</v>
          </cell>
        </row>
        <row r="156">
          <cell r="D156" t="str">
            <v>DE121641049</v>
          </cell>
        </row>
        <row r="157">
          <cell r="D157" t="str">
            <v>200202217R</v>
          </cell>
        </row>
        <row r="158">
          <cell r="D158" t="str">
            <v>ES60373529</v>
          </cell>
        </row>
        <row r="159">
          <cell r="D159" t="str">
            <v>13-4099068</v>
          </cell>
        </row>
        <row r="160">
          <cell r="D160">
            <v>4231750482</v>
          </cell>
        </row>
        <row r="161">
          <cell r="D161">
            <v>1730680152</v>
          </cell>
        </row>
        <row r="162">
          <cell r="D162" t="str">
            <v>NL4845183B01</v>
          </cell>
        </row>
        <row r="163">
          <cell r="D163">
            <v>1189370495</v>
          </cell>
        </row>
        <row r="164">
          <cell r="D164">
            <v>1158210490</v>
          </cell>
        </row>
        <row r="165">
          <cell r="D165" t="str">
            <v>DE152224439</v>
          </cell>
        </row>
        <row r="166">
          <cell r="D166">
            <v>5405160721</v>
          </cell>
        </row>
        <row r="167">
          <cell r="D167">
            <v>890430325</v>
          </cell>
        </row>
        <row r="168">
          <cell r="D168">
            <v>8056200</v>
          </cell>
        </row>
        <row r="169">
          <cell r="D169">
            <v>20010017</v>
          </cell>
        </row>
        <row r="170">
          <cell r="D170">
            <v>5062842</v>
          </cell>
        </row>
        <row r="171">
          <cell r="D171">
            <v>20010011</v>
          </cell>
        </row>
        <row r="172">
          <cell r="D172">
            <v>20010015</v>
          </cell>
        </row>
        <row r="173">
          <cell r="D173">
            <v>8507610</v>
          </cell>
        </row>
        <row r="174">
          <cell r="D174">
            <v>200196989</v>
          </cell>
        </row>
        <row r="175">
          <cell r="D175">
            <v>262334154</v>
          </cell>
        </row>
        <row r="176">
          <cell r="D176">
            <v>200211221</v>
          </cell>
        </row>
        <row r="177">
          <cell r="D177">
            <v>200061979</v>
          </cell>
        </row>
        <row r="178">
          <cell r="D178">
            <v>8500880</v>
          </cell>
        </row>
        <row r="179">
          <cell r="D179">
            <v>200220319</v>
          </cell>
        </row>
        <row r="180">
          <cell r="D180">
            <v>100010178</v>
          </cell>
        </row>
        <row r="181">
          <cell r="D181">
            <v>100010401</v>
          </cell>
        </row>
        <row r="182">
          <cell r="D182">
            <v>200060472</v>
          </cell>
        </row>
        <row r="183">
          <cell r="D183">
            <v>980192003</v>
          </cell>
        </row>
        <row r="184">
          <cell r="D184">
            <v>8500767</v>
          </cell>
        </row>
        <row r="185">
          <cell r="D185">
            <v>20010018</v>
          </cell>
        </row>
        <row r="186">
          <cell r="D186">
            <v>100008584</v>
          </cell>
        </row>
        <row r="187">
          <cell r="D187">
            <v>8500288</v>
          </cell>
        </row>
        <row r="188">
          <cell r="D188">
            <v>3528017287</v>
          </cell>
        </row>
        <row r="189">
          <cell r="D189">
            <v>3528080440</v>
          </cell>
        </row>
        <row r="190">
          <cell r="D190">
            <v>3528053180</v>
          </cell>
        </row>
        <row r="191">
          <cell r="D191">
            <v>3528093337</v>
          </cell>
        </row>
        <row r="192">
          <cell r="D192">
            <v>3528011969</v>
          </cell>
        </row>
        <row r="193">
          <cell r="D193">
            <v>3528019358</v>
          </cell>
        </row>
        <row r="194">
          <cell r="D194">
            <v>3528052620</v>
          </cell>
        </row>
        <row r="195">
          <cell r="D195">
            <v>3528098286</v>
          </cell>
        </row>
        <row r="196">
          <cell r="D196">
            <v>7801003912</v>
          </cell>
        </row>
        <row r="197">
          <cell r="D197">
            <v>7728233589</v>
          </cell>
        </row>
        <row r="198">
          <cell r="D198">
            <v>5026002114</v>
          </cell>
        </row>
        <row r="199">
          <cell r="D199">
            <v>5075000670</v>
          </cell>
        </row>
        <row r="200">
          <cell r="D200">
            <v>7729312667</v>
          </cell>
        </row>
        <row r="201">
          <cell r="D201">
            <v>3528075779</v>
          </cell>
        </row>
        <row r="202">
          <cell r="D202">
            <v>7729347941</v>
          </cell>
        </row>
        <row r="203">
          <cell r="D203">
            <v>1103029229</v>
          </cell>
        </row>
        <row r="204">
          <cell r="D204">
            <v>1103027768</v>
          </cell>
        </row>
        <row r="205">
          <cell r="D205">
            <v>7609013104</v>
          </cell>
        </row>
        <row r="206">
          <cell r="D206">
            <v>3524001215</v>
          </cell>
        </row>
        <row r="207">
          <cell r="D207">
            <v>3528051400</v>
          </cell>
        </row>
        <row r="208">
          <cell r="D208">
            <v>7609013009</v>
          </cell>
        </row>
        <row r="209">
          <cell r="D209">
            <v>7730098369</v>
          </cell>
        </row>
        <row r="210">
          <cell r="D210">
            <v>3528056215</v>
          </cell>
        </row>
        <row r="211">
          <cell r="D211">
            <v>7802157</v>
          </cell>
        </row>
        <row r="212">
          <cell r="D212">
            <v>3528073203</v>
          </cell>
        </row>
        <row r="213">
          <cell r="D213">
            <v>7704103252</v>
          </cell>
        </row>
        <row r="214">
          <cell r="D214">
            <v>7705140850</v>
          </cell>
        </row>
        <row r="215">
          <cell r="D215">
            <v>5320013939</v>
          </cell>
        </row>
        <row r="216">
          <cell r="D216">
            <v>3528049514</v>
          </cell>
        </row>
        <row r="217">
          <cell r="D217">
            <v>200015046</v>
          </cell>
        </row>
        <row r="218">
          <cell r="D218">
            <v>5720010611</v>
          </cell>
        </row>
        <row r="219">
          <cell r="D219">
            <v>3528056039</v>
          </cell>
        </row>
        <row r="220">
          <cell r="D220">
            <v>3528088263</v>
          </cell>
        </row>
        <row r="221">
          <cell r="D221">
            <v>3528053285</v>
          </cell>
        </row>
        <row r="222">
          <cell r="D222">
            <v>7715548750</v>
          </cell>
        </row>
        <row r="223">
          <cell r="D223">
            <v>3528033352</v>
          </cell>
        </row>
        <row r="224">
          <cell r="D224">
            <v>3528022375</v>
          </cell>
        </row>
        <row r="225">
          <cell r="D225">
            <v>3525045092</v>
          </cell>
        </row>
        <row r="226">
          <cell r="D226">
            <v>3523009324</v>
          </cell>
        </row>
        <row r="227">
          <cell r="D227">
            <v>3528096546</v>
          </cell>
        </row>
        <row r="228">
          <cell r="D228">
            <v>2223033109</v>
          </cell>
        </row>
        <row r="229">
          <cell r="D229">
            <v>3006007520</v>
          </cell>
        </row>
        <row r="230">
          <cell r="D230">
            <v>3528085150</v>
          </cell>
        </row>
        <row r="231">
          <cell r="D231">
            <v>3528093496</v>
          </cell>
        </row>
        <row r="232">
          <cell r="D232">
            <v>3528055170</v>
          </cell>
        </row>
        <row r="233">
          <cell r="D233">
            <v>3523010658</v>
          </cell>
        </row>
        <row r="234">
          <cell r="D234">
            <v>3528056230</v>
          </cell>
        </row>
        <row r="235">
          <cell r="D235">
            <v>3528083378</v>
          </cell>
        </row>
        <row r="236">
          <cell r="D236">
            <v>3523010190</v>
          </cell>
        </row>
        <row r="237">
          <cell r="D237">
            <v>3528066478</v>
          </cell>
        </row>
        <row r="238">
          <cell r="D238">
            <v>7825097243</v>
          </cell>
        </row>
        <row r="239">
          <cell r="D239">
            <v>7704224842</v>
          </cell>
        </row>
        <row r="240">
          <cell r="D240">
            <v>3528080360</v>
          </cell>
        </row>
        <row r="241">
          <cell r="D241">
            <v>7717113674</v>
          </cell>
        </row>
        <row r="242">
          <cell r="D242">
            <v>3528074180</v>
          </cell>
        </row>
        <row r="243">
          <cell r="D243">
            <v>3528008116</v>
          </cell>
        </row>
        <row r="244">
          <cell r="D244">
            <v>3528085336</v>
          </cell>
        </row>
        <row r="245">
          <cell r="D245">
            <v>3528090689</v>
          </cell>
        </row>
        <row r="246">
          <cell r="D246">
            <v>3528095101</v>
          </cell>
        </row>
        <row r="247">
          <cell r="D247">
            <v>3528074172</v>
          </cell>
        </row>
        <row r="248">
          <cell r="D248">
            <v>3528089972</v>
          </cell>
        </row>
        <row r="249">
          <cell r="D249">
            <v>3528054779</v>
          </cell>
        </row>
        <row r="250">
          <cell r="D250">
            <v>3528011366</v>
          </cell>
        </row>
        <row r="251">
          <cell r="D251">
            <v>7303018722</v>
          </cell>
        </row>
        <row r="252">
          <cell r="D252">
            <v>7825404448</v>
          </cell>
        </row>
        <row r="253">
          <cell r="D253">
            <v>3663006250</v>
          </cell>
        </row>
        <row r="254">
          <cell r="D254">
            <v>3528080105</v>
          </cell>
        </row>
        <row r="255">
          <cell r="D255">
            <v>3528080070</v>
          </cell>
        </row>
        <row r="256">
          <cell r="D256">
            <v>3528080063</v>
          </cell>
        </row>
        <row r="257">
          <cell r="D257">
            <v>3525011752</v>
          </cell>
        </row>
        <row r="258">
          <cell r="D258">
            <v>3528014790</v>
          </cell>
        </row>
        <row r="259">
          <cell r="D259">
            <v>7713003134</v>
          </cell>
        </row>
        <row r="260">
          <cell r="D260">
            <v>3528080095</v>
          </cell>
        </row>
        <row r="261">
          <cell r="D261">
            <v>7303019317</v>
          </cell>
        </row>
        <row r="262">
          <cell r="D262">
            <v>3525097742</v>
          </cell>
        </row>
        <row r="263">
          <cell r="D263">
            <v>200015071</v>
          </cell>
        </row>
        <row r="264">
          <cell r="D264">
            <v>3528015579</v>
          </cell>
        </row>
        <row r="265">
          <cell r="D265">
            <v>7303016595</v>
          </cell>
        </row>
        <row r="266">
          <cell r="D266">
            <v>7820038445</v>
          </cell>
        </row>
        <row r="267">
          <cell r="D267">
            <v>3528085248</v>
          </cell>
        </row>
        <row r="268">
          <cell r="D268">
            <v>3520003476</v>
          </cell>
        </row>
        <row r="269">
          <cell r="D269">
            <v>2508001544</v>
          </cell>
        </row>
        <row r="270">
          <cell r="D270">
            <v>20010005</v>
          </cell>
        </row>
        <row r="271">
          <cell r="D271">
            <v>8078745</v>
          </cell>
        </row>
        <row r="272">
          <cell r="D272">
            <v>20010001</v>
          </cell>
        </row>
        <row r="273">
          <cell r="D273">
            <v>20010000</v>
          </cell>
        </row>
        <row r="274">
          <cell r="D274">
            <v>20010010</v>
          </cell>
        </row>
        <row r="275">
          <cell r="D275">
            <v>3528056159</v>
          </cell>
        </row>
        <row r="276">
          <cell r="D276">
            <v>3523010288</v>
          </cell>
        </row>
        <row r="277">
          <cell r="D277">
            <v>3528064907</v>
          </cell>
        </row>
        <row r="278">
          <cell r="D278">
            <v>3528080730</v>
          </cell>
        </row>
        <row r="279">
          <cell r="D279">
            <v>3528081677</v>
          </cell>
        </row>
        <row r="280">
          <cell r="D280">
            <v>3528112847</v>
          </cell>
        </row>
        <row r="281">
          <cell r="D281">
            <v>5916017403</v>
          </cell>
        </row>
        <row r="282">
          <cell r="D282">
            <v>5753002944</v>
          </cell>
        </row>
        <row r="283">
          <cell r="D283">
            <v>7840007903</v>
          </cell>
        </row>
        <row r="284">
          <cell r="D284">
            <v>5107032124</v>
          </cell>
        </row>
        <row r="285">
          <cell r="D285">
            <v>5040006777</v>
          </cell>
        </row>
        <row r="286">
          <cell r="D286">
            <v>5107040020</v>
          </cell>
        </row>
        <row r="287">
          <cell r="D287">
            <v>200181855</v>
          </cell>
        </row>
        <row r="288">
          <cell r="D288">
            <v>200181856</v>
          </cell>
        </row>
        <row r="289">
          <cell r="D289">
            <v>200181857</v>
          </cell>
        </row>
        <row r="290">
          <cell r="D290">
            <v>200181858</v>
          </cell>
        </row>
        <row r="291">
          <cell r="D291">
            <v>200181859</v>
          </cell>
        </row>
        <row r="292">
          <cell r="D292">
            <v>200181860</v>
          </cell>
        </row>
        <row r="293">
          <cell r="D293">
            <v>200181861</v>
          </cell>
        </row>
        <row r="294">
          <cell r="D294">
            <v>200096915</v>
          </cell>
        </row>
        <row r="295">
          <cell r="D295">
            <v>200189743</v>
          </cell>
        </row>
        <row r="296">
          <cell r="D296">
            <v>5841361</v>
          </cell>
        </row>
        <row r="297">
          <cell r="D297">
            <v>5853789</v>
          </cell>
        </row>
        <row r="298">
          <cell r="D298">
            <v>5044022579</v>
          </cell>
        </row>
        <row r="299">
          <cell r="D299">
            <v>200194330</v>
          </cell>
        </row>
        <row r="300">
          <cell r="D300">
            <v>7728280645</v>
          </cell>
        </row>
        <row r="301">
          <cell r="D301">
            <v>200194333</v>
          </cell>
        </row>
        <row r="302">
          <cell r="D302">
            <v>200194334</v>
          </cell>
        </row>
        <row r="303">
          <cell r="D303">
            <v>200194336</v>
          </cell>
        </row>
        <row r="304">
          <cell r="D304">
            <v>200194337</v>
          </cell>
        </row>
        <row r="305">
          <cell r="D305">
            <v>200194339</v>
          </cell>
        </row>
        <row r="306">
          <cell r="D306">
            <v>200194340</v>
          </cell>
        </row>
        <row r="307">
          <cell r="D307">
            <v>200194341</v>
          </cell>
        </row>
        <row r="308">
          <cell r="D308">
            <v>200194342</v>
          </cell>
        </row>
        <row r="309">
          <cell r="D309">
            <v>200194343</v>
          </cell>
        </row>
        <row r="310">
          <cell r="D310">
            <v>200194362</v>
          </cell>
        </row>
        <row r="311">
          <cell r="D311">
            <v>5261016036</v>
          </cell>
        </row>
        <row r="312">
          <cell r="D312">
            <v>3528050421</v>
          </cell>
        </row>
        <row r="313">
          <cell r="D313">
            <v>3528050414</v>
          </cell>
        </row>
        <row r="314">
          <cell r="D314">
            <v>200194586</v>
          </cell>
        </row>
        <row r="315">
          <cell r="D315">
            <v>7703574241</v>
          </cell>
        </row>
        <row r="316">
          <cell r="D316">
            <v>6002009666</v>
          </cell>
        </row>
        <row r="317">
          <cell r="D317">
            <v>200194587</v>
          </cell>
        </row>
        <row r="318">
          <cell r="D318">
            <v>3528132025</v>
          </cell>
        </row>
        <row r="319">
          <cell r="D319">
            <v>200194349</v>
          </cell>
        </row>
        <row r="320">
          <cell r="D320">
            <v>4401016340</v>
          </cell>
        </row>
        <row r="321">
          <cell r="D321">
            <v>5916018894</v>
          </cell>
        </row>
        <row r="322">
          <cell r="D322">
            <v>5916018654</v>
          </cell>
        </row>
        <row r="323">
          <cell r="D323">
            <v>200194351</v>
          </cell>
        </row>
        <row r="324">
          <cell r="D324">
            <v>200194353</v>
          </cell>
        </row>
        <row r="325">
          <cell r="D325">
            <v>200194354</v>
          </cell>
        </row>
        <row r="326">
          <cell r="D326">
            <v>200194355</v>
          </cell>
        </row>
        <row r="327">
          <cell r="D327">
            <v>200194356</v>
          </cell>
        </row>
        <row r="328">
          <cell r="D328">
            <v>200194357</v>
          </cell>
        </row>
        <row r="329">
          <cell r="D329">
            <v>200194358</v>
          </cell>
        </row>
        <row r="330">
          <cell r="D330">
            <v>200194359</v>
          </cell>
        </row>
        <row r="331">
          <cell r="D331">
            <v>200194360</v>
          </cell>
        </row>
        <row r="332">
          <cell r="D332">
            <v>200194361</v>
          </cell>
        </row>
        <row r="333">
          <cell r="D333">
            <v>200202036</v>
          </cell>
        </row>
        <row r="334">
          <cell r="D334">
            <v>177073</v>
          </cell>
        </row>
        <row r="335">
          <cell r="D335">
            <v>7702080289</v>
          </cell>
        </row>
        <row r="336">
          <cell r="D336">
            <v>200173851</v>
          </cell>
        </row>
        <row r="337">
          <cell r="D337">
            <v>200173851</v>
          </cell>
        </row>
        <row r="338">
          <cell r="D338">
            <v>6025019903</v>
          </cell>
        </row>
        <row r="339">
          <cell r="D339">
            <v>200173857</v>
          </cell>
        </row>
        <row r="340">
          <cell r="D340">
            <v>200173858</v>
          </cell>
        </row>
        <row r="341">
          <cell r="D341">
            <v>7804027534</v>
          </cell>
        </row>
        <row r="342">
          <cell r="D342">
            <v>200173860</v>
          </cell>
        </row>
        <row r="343">
          <cell r="D343">
            <v>200173861</v>
          </cell>
        </row>
        <row r="344">
          <cell r="D344">
            <v>200173863</v>
          </cell>
        </row>
        <row r="345">
          <cell r="D345">
            <v>7804053414</v>
          </cell>
        </row>
        <row r="346">
          <cell r="D346">
            <v>7825660956</v>
          </cell>
        </row>
        <row r="347">
          <cell r="D347">
            <v>200173867</v>
          </cell>
        </row>
        <row r="348">
          <cell r="D348">
            <v>200173869</v>
          </cell>
        </row>
        <row r="349">
          <cell r="D349">
            <v>200194348</v>
          </cell>
        </row>
        <row r="350">
          <cell r="D350">
            <v>3528078096</v>
          </cell>
        </row>
        <row r="351">
          <cell r="D351">
            <v>3528078089</v>
          </cell>
        </row>
        <row r="352">
          <cell r="D352">
            <v>7806329192</v>
          </cell>
        </row>
        <row r="353">
          <cell r="D353">
            <v>4212125320</v>
          </cell>
        </row>
        <row r="354">
          <cell r="D354">
            <v>7713322853</v>
          </cell>
        </row>
        <row r="355">
          <cell r="D355">
            <v>7706207296</v>
          </cell>
        </row>
        <row r="356">
          <cell r="D356">
            <v>4401006864</v>
          </cell>
        </row>
        <row r="357">
          <cell r="D357">
            <v>7817015769</v>
          </cell>
        </row>
        <row r="358">
          <cell r="D358">
            <v>7715254158</v>
          </cell>
        </row>
        <row r="359">
          <cell r="D359">
            <v>4404000349</v>
          </cell>
        </row>
        <row r="360">
          <cell r="D360">
            <v>4401013220</v>
          </cell>
        </row>
        <row r="361">
          <cell r="D361">
            <v>3526016400</v>
          </cell>
        </row>
        <row r="362">
          <cell r="D362">
            <v>5942005010</v>
          </cell>
        </row>
        <row r="363">
          <cell r="D363">
            <v>5942400130</v>
          </cell>
        </row>
        <row r="364">
          <cell r="D364">
            <v>5912004263</v>
          </cell>
        </row>
        <row r="365">
          <cell r="D365">
            <v>5936004314</v>
          </cell>
        </row>
        <row r="366">
          <cell r="D366">
            <v>5949600018</v>
          </cell>
        </row>
        <row r="367">
          <cell r="D367">
            <v>5944062180</v>
          </cell>
        </row>
        <row r="368">
          <cell r="D368">
            <v>20010012</v>
          </cell>
        </row>
        <row r="369">
          <cell r="D369">
            <v>20010004</v>
          </cell>
        </row>
        <row r="370">
          <cell r="D370">
            <v>20010002</v>
          </cell>
        </row>
        <row r="371">
          <cell r="D371">
            <v>7729534356</v>
          </cell>
        </row>
        <row r="372">
          <cell r="D372">
            <v>200183326</v>
          </cell>
        </row>
        <row r="373">
          <cell r="D373">
            <v>20010003</v>
          </cell>
        </row>
        <row r="374">
          <cell r="D374">
            <v>20010009</v>
          </cell>
        </row>
        <row r="375">
          <cell r="D375">
            <v>7713322170</v>
          </cell>
        </row>
        <row r="376">
          <cell r="D376">
            <v>7735097344</v>
          </cell>
        </row>
        <row r="377">
          <cell r="D377">
            <v>7713527850</v>
          </cell>
        </row>
        <row r="378">
          <cell r="D378">
            <v>7713345508</v>
          </cell>
        </row>
        <row r="379">
          <cell r="D379">
            <v>7713323078</v>
          </cell>
        </row>
        <row r="380">
          <cell r="D380">
            <v>5003046027</v>
          </cell>
        </row>
        <row r="381">
          <cell r="D381">
            <v>7713345628</v>
          </cell>
        </row>
        <row r="382">
          <cell r="D382">
            <v>5027053062</v>
          </cell>
        </row>
        <row r="383">
          <cell r="D383">
            <v>1103027486</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SD Summary"/>
      <sheetName val="Iron Ore Market Summaries"/>
      <sheetName val="Trade Summary"/>
      <sheetName val="Demand"/>
      <sheetName val="Supply"/>
      <sheetName val="Demand Transfer Sheet"/>
      <sheetName val="Steel S&amp;D summary"/>
      <sheetName val="M-IronProdn"/>
      <sheetName val="M-CrudeSteelPRodn"/>
      <sheetName val="M-FinishedSteelConsumption"/>
      <sheetName val="IOPrices"/>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рма"/>
      <sheetName val="КБК"/>
      <sheetName val="Вендоры"/>
      <sheetName val="Aux"/>
    </sheetNames>
    <sheetDataSet>
      <sheetData sheetId="0"/>
      <sheetData sheetId="1" refreshError="1">
        <row r="1">
          <cell r="A1" t="str">
            <v>------- CAPEX -------</v>
          </cell>
        </row>
        <row r="2">
          <cell r="A2" t="str">
            <v>2110000 Программное обеспечение</v>
          </cell>
        </row>
        <row r="3">
          <cell r="A3" t="str">
            <v>2120100 Оборудование - ПЭВМ</v>
          </cell>
        </row>
        <row r="4">
          <cell r="A4" t="str">
            <v>2120200 Оборудование - Ноутбуки</v>
          </cell>
        </row>
        <row r="5">
          <cell r="A5" t="str">
            <v>2120300 Оборудование - Мобильные телефоны</v>
          </cell>
        </row>
        <row r="6">
          <cell r="A6" t="str">
            <v>2120400 Оборудование - КПК</v>
          </cell>
        </row>
        <row r="7">
          <cell r="A7" t="str">
            <v>2120500 Оборудование - Телефоны проводные, факсы</v>
          </cell>
        </row>
        <row r="8">
          <cell r="A8" t="str">
            <v>2120600 Оборудование - Принтеры, ксероксы</v>
          </cell>
        </row>
        <row r="9">
          <cell r="A9" t="str">
            <v>2120700 Оборудование - МФУ</v>
          </cell>
        </row>
        <row r="10">
          <cell r="A10" t="str">
            <v>2120800 Оборудование - Прочая оргтехника</v>
          </cell>
        </row>
        <row r="11">
          <cell r="A11" t="str">
            <v>2120900 Оборудование - Сетевое оборудование</v>
          </cell>
        </row>
        <row r="12">
          <cell r="A12" t="str">
            <v>2121000 Оборудование - Серверное оборудование</v>
          </cell>
        </row>
        <row r="13">
          <cell r="A13" t="str">
            <v>2121100 Оборудование - Оборудование АСУТП</v>
          </cell>
        </row>
        <row r="14">
          <cell r="A14" t="str">
            <v>2129800 Оборудование - Прочее ИТ оборудование</v>
          </cell>
        </row>
        <row r="15">
          <cell r="A15" t="str">
            <v>2129900 Оборудование - Прочее оборудование в рамках инвестиционных проектов ИТ</v>
          </cell>
        </row>
        <row r="16">
          <cell r="A16" t="str">
            <v>2130000 Материалы в рамках инвестиционных проектов ИТ</v>
          </cell>
        </row>
        <row r="17">
          <cell r="A17" t="str">
            <v>2140000 Работы и услуги в рамках инвестиционных проектов ИТ</v>
          </cell>
        </row>
        <row r="18">
          <cell r="A18" t="str">
            <v>------- OPEX -------</v>
          </cell>
        </row>
        <row r="19">
          <cell r="A19" t="str">
            <v>2210100 Материалы - Картриджи, тонеры для оргтехники</v>
          </cell>
        </row>
        <row r="20">
          <cell r="A20" t="str">
            <v>2210200 Материалы - Запчасти и комплектующие для ИТ оборудования</v>
          </cell>
        </row>
        <row r="21">
          <cell r="A21" t="str">
            <v>2210300 Материалы - Материалы для систем промышленной автоматизации</v>
          </cell>
        </row>
        <row r="22">
          <cell r="A22" t="str">
            <v>2210400 Материалы - Прочие материалы ИТ</v>
          </cell>
        </row>
        <row r="23">
          <cell r="A23" t="str">
            <v>2220100 Услуги - Техническая поддержка ПО</v>
          </cell>
        </row>
        <row r="24">
          <cell r="A24" t="str">
            <v>2220200 Услуги - Обслуживание и ремонт ИТ оборудования</v>
          </cell>
        </row>
        <row r="25">
          <cell r="A25" t="str">
            <v>2220300 Услуги - Услуги по поддержке систем промышленной автоматизации</v>
          </cell>
        </row>
        <row r="26">
          <cell r="A26" t="str">
            <v>2220400 Услуги - Услуги по сопровождению информационных систем</v>
          </cell>
        </row>
        <row r="27">
          <cell r="A27" t="str">
            <v>2220500 Услуги - Услуги по администрированию сервисов</v>
          </cell>
        </row>
        <row r="28">
          <cell r="A28" t="str">
            <v>2220601 Услуги - Инсталляция каналов связи, подключение</v>
          </cell>
        </row>
        <row r="29">
          <cell r="A29" t="str">
            <v>2220602 Услуги - Интернет</v>
          </cell>
        </row>
        <row r="30">
          <cell r="A30" t="str">
            <v>2220603 Услуги - Аренда каналов</v>
          </cell>
        </row>
        <row r="31">
          <cell r="A31" t="str">
            <v>2220604 Услуги - Проводная телефонная связь</v>
          </cell>
        </row>
        <row r="32">
          <cell r="A32" t="str">
            <v>2220605 Услуги - Мобильная телефонная связь</v>
          </cell>
        </row>
        <row r="33">
          <cell r="A33" t="str">
            <v>2220606 Услуги - Видеоконференцсвязь</v>
          </cell>
        </row>
        <row r="34">
          <cell r="A34" t="str">
            <v>2220699 Услуги - Прочие услуги связи</v>
          </cell>
        </row>
        <row r="35">
          <cell r="A35" t="str">
            <v>2229900 Услуги - Прочие ИТ услуги</v>
          </cell>
        </row>
        <row r="36">
          <cell r="A36" t="str">
            <v>2230101 Расходы на оплату труда - Штатные сотрудники (ИТ)</v>
          </cell>
        </row>
        <row r="37">
          <cell r="A37" t="str">
            <v>2230102 Расходы на оплату труда - Штатные сотрудники (АСУТП)</v>
          </cell>
        </row>
        <row r="38">
          <cell r="A38" t="str">
            <v>2230103 Расходы на оплату труда - Работники по контракту</v>
          </cell>
        </row>
        <row r="39">
          <cell r="A39" t="str">
            <v>2230200 Командировки</v>
          </cell>
        </row>
        <row r="40">
          <cell r="A40" t="str">
            <v>2230300 Обучение/Конференции</v>
          </cell>
        </row>
        <row r="41">
          <cell r="A41" t="str">
            <v>2230301 Обучение/Конференции - Обучение по ИТ направлениям</v>
          </cell>
        </row>
        <row r="42">
          <cell r="A42" t="str">
            <v>2230302 Обучение/Конференции - Обучение иностранным языкам</v>
          </cell>
        </row>
        <row r="43">
          <cell r="A43" t="str">
            <v>2230303 Обучение/Конференции - Прочее обучение/конференции</v>
          </cell>
        </row>
        <row r="44">
          <cell r="A44" t="str">
            <v>2239900 Прочие расходы на обеспечение ИТ подразделения</v>
          </cell>
        </row>
      </sheetData>
      <sheetData sheetId="2"/>
      <sheetData sheetId="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Н по цехам"/>
      <sheetName val="Расход ВВ"/>
      <sheetName val="Ввод ОФ"/>
      <sheetName val="IC_Sales"/>
      <sheetName val="Trail"/>
      <sheetName val="IC_Creditors"/>
      <sheetName val="IC_Debtors"/>
      <sheetName val="Main"/>
      <sheetName val="IC_Purchases"/>
      <sheetName val="Journals"/>
      <sheetName val="RFS"/>
      <sheetName val="Purchases"/>
      <sheetName val="IFRS"/>
      <sheetName val="IC_OthInc"/>
      <sheetName val="Title"/>
      <sheetName val="Lists"/>
      <sheetName val="Debtors"/>
      <sheetName val="Creditors"/>
      <sheetName val="Sales"/>
      <sheetName val="Inv"/>
      <sheetName val="FinLiab"/>
      <sheetName val="FinAssets"/>
      <sheetName val="Compan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in"/>
      <sheetName val="Lists"/>
      <sheetName val="Company"/>
      <sheetName val="IFRS"/>
      <sheetName val="DefTax"/>
      <sheetName val="Journals"/>
      <sheetName val="Trail"/>
      <sheetName val="IC_Debtors"/>
      <sheetName val="Debtors"/>
      <sheetName val="IC_Creditors"/>
      <sheetName val="Creditors"/>
      <sheetName val="IC_Sales"/>
      <sheetName val="Sales"/>
      <sheetName val="Sales_adj"/>
      <sheetName val="Sales_IFRS"/>
      <sheetName val="IC_Purchases"/>
      <sheetName val="Purchases"/>
      <sheetName val="Purchases_IFRS"/>
      <sheetName val="IC_OthInc"/>
      <sheetName val="Capex"/>
      <sheetName val="Inv"/>
      <sheetName val="FinAssets"/>
      <sheetName val="FinLiab"/>
      <sheetName val="FX"/>
      <sheetName val="Version"/>
      <sheetName val="Oth_Info"/>
      <sheetName val="Sheet1"/>
      <sheetName val="Sheet2"/>
      <sheetName val="Sheet3"/>
      <sheetName val="НН по цехам"/>
    </sheetNames>
    <sheetDataSet>
      <sheetData sheetId="0" refreshError="1"/>
      <sheetData sheetId="1" refreshError="1"/>
      <sheetData sheetId="2" refreshError="1"/>
      <sheetData sheetId="3" refreshError="1"/>
      <sheetData sheetId="4" refreshError="1"/>
      <sheetData sheetId="5" refreshError="1"/>
      <sheetData sheetId="6" refreshError="1">
        <row r="1">
          <cell r="S1">
            <v>1</v>
          </cell>
          <cell r="T1">
            <v>2</v>
          </cell>
          <cell r="U1">
            <v>2</v>
          </cell>
          <cell r="V1">
            <v>2</v>
          </cell>
          <cell r="W1">
            <v>2</v>
          </cell>
          <cell r="X1">
            <v>2</v>
          </cell>
          <cell r="Y1">
            <v>2</v>
          </cell>
          <cell r="Z1">
            <v>2</v>
          </cell>
          <cell r="AA1">
            <v>2</v>
          </cell>
          <cell r="AB1">
            <v>2</v>
          </cell>
          <cell r="AC1">
            <v>2</v>
          </cell>
          <cell r="AD1">
            <v>2</v>
          </cell>
        </row>
        <row r="11">
          <cell r="S11">
            <v>0</v>
          </cell>
          <cell r="T11">
            <v>0</v>
          </cell>
          <cell r="U11">
            <v>0</v>
          </cell>
          <cell r="V11">
            <v>0</v>
          </cell>
          <cell r="W11">
            <v>0</v>
          </cell>
          <cell r="X11">
            <v>0</v>
          </cell>
          <cell r="Y11">
            <v>0</v>
          </cell>
          <cell r="Z11">
            <v>0</v>
          </cell>
          <cell r="AA11">
            <v>0</v>
          </cell>
          <cell r="AB11">
            <v>0</v>
          </cell>
          <cell r="AC11">
            <v>0</v>
          </cell>
          <cell r="AD11">
            <v>0</v>
          </cell>
        </row>
        <row r="12">
          <cell r="S12" t="str">
            <v>ФАКТ-НИ</v>
          </cell>
          <cell r="T12" t="str">
            <v>ФАКТ-НИ</v>
          </cell>
          <cell r="U12" t="str">
            <v>ФАКТ-НИ</v>
          </cell>
          <cell r="V12" t="str">
            <v>ФАКТ-НИ</v>
          </cell>
          <cell r="W12" t="str">
            <v>ФАКТ-НИ</v>
          </cell>
          <cell r="X12" t="str">
            <v>ФАКТ-НИ</v>
          </cell>
          <cell r="Y12" t="str">
            <v>ФАКТ-НИ</v>
          </cell>
          <cell r="Z12" t="str">
            <v>ФАКТ-НИ</v>
          </cell>
          <cell r="AA12" t="str">
            <v>ФАКТ-НИ</v>
          </cell>
          <cell r="AB12" t="str">
            <v>ФАКТ-НИ</v>
          </cell>
          <cell r="AC12" t="str">
            <v>ФАКТ-НИ</v>
          </cell>
          <cell r="AD12" t="str">
            <v>ФАКТ-НИ</v>
          </cell>
        </row>
        <row r="13">
          <cell r="S13">
            <v>39844</v>
          </cell>
          <cell r="T13">
            <v>39872</v>
          </cell>
          <cell r="U13">
            <v>39903</v>
          </cell>
          <cell r="V13">
            <v>39933</v>
          </cell>
          <cell r="W13">
            <v>39964</v>
          </cell>
          <cell r="X13">
            <v>39994</v>
          </cell>
          <cell r="Y13">
            <v>40025</v>
          </cell>
          <cell r="Z13">
            <v>40056</v>
          </cell>
          <cell r="AA13">
            <v>40086</v>
          </cell>
          <cell r="AB13">
            <v>40117</v>
          </cell>
          <cell r="AC13">
            <v>40147</v>
          </cell>
          <cell r="AD13">
            <v>40178</v>
          </cell>
        </row>
        <row r="14">
          <cell r="S14" t="str">
            <v>RUR'000</v>
          </cell>
          <cell r="T14" t="str">
            <v>RUR'000</v>
          </cell>
          <cell r="U14" t="str">
            <v>RUR'000</v>
          </cell>
          <cell r="V14" t="str">
            <v>RUR'000</v>
          </cell>
          <cell r="W14" t="str">
            <v>RUR'000</v>
          </cell>
          <cell r="X14" t="str">
            <v>RUR'000</v>
          </cell>
          <cell r="Y14" t="str">
            <v>RUR'000</v>
          </cell>
          <cell r="Z14" t="str">
            <v>RUR'000</v>
          </cell>
          <cell r="AA14" t="str">
            <v>RUR'000</v>
          </cell>
          <cell r="AB14" t="str">
            <v>RUR'000</v>
          </cell>
          <cell r="AC14" t="str">
            <v>RUR'000</v>
          </cell>
          <cell r="AD14" t="str">
            <v>RUR'000</v>
          </cell>
        </row>
        <row r="15">
          <cell r="S15">
            <v>0</v>
          </cell>
          <cell r="T15">
            <v>0</v>
          </cell>
          <cell r="U15">
            <v>0</v>
          </cell>
          <cell r="V15">
            <v>0</v>
          </cell>
          <cell r="W15">
            <v>0</v>
          </cell>
          <cell r="X15">
            <v>0</v>
          </cell>
          <cell r="Y15">
            <v>0</v>
          </cell>
          <cell r="Z15">
            <v>0</v>
          </cell>
          <cell r="AA15">
            <v>0</v>
          </cell>
          <cell r="AB15">
            <v>0</v>
          </cell>
          <cell r="AC15">
            <v>0</v>
          </cell>
          <cell r="AD15">
            <v>0</v>
          </cell>
        </row>
        <row r="22">
          <cell r="S22">
            <v>0</v>
          </cell>
          <cell r="T22">
            <v>0</v>
          </cell>
          <cell r="U22">
            <v>0</v>
          </cell>
          <cell r="V22">
            <v>0</v>
          </cell>
          <cell r="W22">
            <v>0</v>
          </cell>
          <cell r="X22">
            <v>0</v>
          </cell>
          <cell r="Y22">
            <v>0</v>
          </cell>
          <cell r="Z22">
            <v>0</v>
          </cell>
          <cell r="AA22">
            <v>0</v>
          </cell>
          <cell r="AB22">
            <v>0</v>
          </cell>
          <cell r="AC22">
            <v>0</v>
          </cell>
          <cell r="AD22">
            <v>0</v>
          </cell>
        </row>
        <row r="29">
          <cell r="S29">
            <v>0</v>
          </cell>
          <cell r="T29">
            <v>0</v>
          </cell>
          <cell r="U29">
            <v>0</v>
          </cell>
          <cell r="V29">
            <v>0</v>
          </cell>
          <cell r="W29">
            <v>0</v>
          </cell>
          <cell r="X29">
            <v>0</v>
          </cell>
          <cell r="Y29">
            <v>0</v>
          </cell>
          <cell r="Z29">
            <v>0</v>
          </cell>
          <cell r="AA29">
            <v>0</v>
          </cell>
          <cell r="AB29">
            <v>0</v>
          </cell>
          <cell r="AC29">
            <v>0</v>
          </cell>
          <cell r="AD29">
            <v>0</v>
          </cell>
        </row>
        <row r="43">
          <cell r="S43">
            <v>0</v>
          </cell>
          <cell r="T43">
            <v>0</v>
          </cell>
          <cell r="U43">
            <v>0</v>
          </cell>
          <cell r="V43">
            <v>0</v>
          </cell>
          <cell r="W43">
            <v>0</v>
          </cell>
          <cell r="X43">
            <v>0</v>
          </cell>
          <cell r="Y43">
            <v>0</v>
          </cell>
          <cell r="Z43">
            <v>0</v>
          </cell>
          <cell r="AA43">
            <v>0</v>
          </cell>
          <cell r="AB43">
            <v>0</v>
          </cell>
          <cell r="AC43">
            <v>0</v>
          </cell>
          <cell r="AD43">
            <v>0</v>
          </cell>
        </row>
        <row r="52">
          <cell r="S52">
            <v>0</v>
          </cell>
          <cell r="T52">
            <v>0</v>
          </cell>
          <cell r="U52">
            <v>0</v>
          </cell>
          <cell r="V52">
            <v>0</v>
          </cell>
          <cell r="W52">
            <v>0</v>
          </cell>
          <cell r="X52">
            <v>0</v>
          </cell>
          <cell r="Y52">
            <v>0</v>
          </cell>
          <cell r="Z52">
            <v>0</v>
          </cell>
          <cell r="AA52">
            <v>0</v>
          </cell>
          <cell r="AB52">
            <v>0</v>
          </cell>
          <cell r="AC52">
            <v>0</v>
          </cell>
          <cell r="AD52">
            <v>0</v>
          </cell>
        </row>
        <row r="60">
          <cell r="S60">
            <v>0</v>
          </cell>
          <cell r="T60">
            <v>0</v>
          </cell>
          <cell r="U60">
            <v>0</v>
          </cell>
          <cell r="V60">
            <v>0</v>
          </cell>
          <cell r="W60">
            <v>0</v>
          </cell>
          <cell r="X60">
            <v>0</v>
          </cell>
          <cell r="Y60">
            <v>0</v>
          </cell>
          <cell r="Z60">
            <v>0</v>
          </cell>
          <cell r="AA60">
            <v>0</v>
          </cell>
          <cell r="AB60">
            <v>0</v>
          </cell>
          <cell r="AC60">
            <v>0</v>
          </cell>
          <cell r="AD60">
            <v>0</v>
          </cell>
        </row>
        <row r="69">
          <cell r="S69">
            <v>0</v>
          </cell>
          <cell r="T69">
            <v>0</v>
          </cell>
          <cell r="U69">
            <v>0</v>
          </cell>
          <cell r="V69">
            <v>0</v>
          </cell>
          <cell r="W69">
            <v>0</v>
          </cell>
          <cell r="X69">
            <v>0</v>
          </cell>
          <cell r="Y69">
            <v>0</v>
          </cell>
          <cell r="Z69">
            <v>0</v>
          </cell>
          <cell r="AA69">
            <v>0</v>
          </cell>
          <cell r="AB69">
            <v>0</v>
          </cell>
          <cell r="AC69">
            <v>0</v>
          </cell>
          <cell r="AD69">
            <v>0</v>
          </cell>
        </row>
        <row r="72">
          <cell r="S72">
            <v>15828</v>
          </cell>
        </row>
        <row r="73">
          <cell r="S73">
            <v>0</v>
          </cell>
        </row>
        <row r="74">
          <cell r="S74">
            <v>100198</v>
          </cell>
        </row>
        <row r="75">
          <cell r="S75">
            <v>-31038</v>
          </cell>
        </row>
        <row r="76">
          <cell r="S76">
            <v>-1105</v>
          </cell>
        </row>
        <row r="77">
          <cell r="S77">
            <v>46800</v>
          </cell>
        </row>
        <row r="78">
          <cell r="S78">
            <v>0</v>
          </cell>
        </row>
        <row r="79">
          <cell r="S79">
            <v>-252</v>
          </cell>
        </row>
        <row r="80">
          <cell r="S80">
            <v>-45</v>
          </cell>
        </row>
        <row r="81">
          <cell r="S81">
            <v>-3857</v>
          </cell>
        </row>
        <row r="83">
          <cell r="S83">
            <v>1105</v>
          </cell>
        </row>
        <row r="84">
          <cell r="S84">
            <v>-230</v>
          </cell>
        </row>
        <row r="85">
          <cell r="S85">
            <v>-875</v>
          </cell>
        </row>
        <row r="86">
          <cell r="S86">
            <v>-1513</v>
          </cell>
        </row>
        <row r="87">
          <cell r="S87">
            <v>-125016</v>
          </cell>
        </row>
        <row r="89">
          <cell r="S89">
            <v>0</v>
          </cell>
          <cell r="T89">
            <v>0</v>
          </cell>
          <cell r="U89">
            <v>0</v>
          </cell>
          <cell r="V89">
            <v>0</v>
          </cell>
          <cell r="W89">
            <v>0</v>
          </cell>
          <cell r="X89">
            <v>0</v>
          </cell>
          <cell r="Y89">
            <v>0</v>
          </cell>
          <cell r="Z89">
            <v>0</v>
          </cell>
          <cell r="AA89">
            <v>0</v>
          </cell>
          <cell r="AB89">
            <v>0</v>
          </cell>
          <cell r="AC89">
            <v>0</v>
          </cell>
          <cell r="AD89">
            <v>0</v>
          </cell>
        </row>
        <row r="93">
          <cell r="S93">
            <v>0</v>
          </cell>
        </row>
        <row r="94">
          <cell r="S94">
            <v>0</v>
          </cell>
        </row>
        <row r="96">
          <cell r="S96">
            <v>0</v>
          </cell>
        </row>
        <row r="99">
          <cell r="S99">
            <v>0</v>
          </cell>
          <cell r="T99">
            <v>0</v>
          </cell>
          <cell r="U99">
            <v>0</v>
          </cell>
          <cell r="V99">
            <v>0</v>
          </cell>
          <cell r="W99">
            <v>0</v>
          </cell>
          <cell r="X99">
            <v>0</v>
          </cell>
          <cell r="Y99">
            <v>0</v>
          </cell>
          <cell r="Z99">
            <v>0</v>
          </cell>
          <cell r="AA99">
            <v>0</v>
          </cell>
          <cell r="AB99">
            <v>0</v>
          </cell>
          <cell r="AC99">
            <v>0</v>
          </cell>
          <cell r="AD99">
            <v>0</v>
          </cell>
        </row>
        <row r="123">
          <cell r="S123">
            <v>0</v>
          </cell>
          <cell r="T123">
            <v>0</v>
          </cell>
          <cell r="U123">
            <v>0</v>
          </cell>
          <cell r="V123">
            <v>0</v>
          </cell>
          <cell r="W123">
            <v>0</v>
          </cell>
          <cell r="X123">
            <v>0</v>
          </cell>
          <cell r="Y123">
            <v>0</v>
          </cell>
          <cell r="Z123">
            <v>0</v>
          </cell>
          <cell r="AA123">
            <v>0</v>
          </cell>
          <cell r="AB123">
            <v>0</v>
          </cell>
          <cell r="AC123">
            <v>0</v>
          </cell>
          <cell r="AD123">
            <v>0</v>
          </cell>
        </row>
        <row r="126">
          <cell r="S126">
            <v>-56034</v>
          </cell>
        </row>
        <row r="127">
          <cell r="S127">
            <v>-237897</v>
          </cell>
        </row>
        <row r="128">
          <cell r="S128">
            <v>-39418</v>
          </cell>
        </row>
        <row r="129">
          <cell r="S129">
            <v>-38962</v>
          </cell>
        </row>
        <row r="130">
          <cell r="S130">
            <v>372311</v>
          </cell>
        </row>
        <row r="132">
          <cell r="S132">
            <v>0</v>
          </cell>
          <cell r="T132">
            <v>0</v>
          </cell>
          <cell r="U132">
            <v>0</v>
          </cell>
          <cell r="V132">
            <v>0</v>
          </cell>
          <cell r="W132">
            <v>0</v>
          </cell>
          <cell r="X132">
            <v>0</v>
          </cell>
          <cell r="Y132">
            <v>0</v>
          </cell>
          <cell r="Z132">
            <v>0</v>
          </cell>
          <cell r="AA132">
            <v>0</v>
          </cell>
          <cell r="AB132">
            <v>0</v>
          </cell>
          <cell r="AC132">
            <v>0</v>
          </cell>
          <cell r="AD132">
            <v>0</v>
          </cell>
        </row>
        <row r="135">
          <cell r="S135">
            <v>-1225136</v>
          </cell>
        </row>
        <row r="136">
          <cell r="S136">
            <v>-760893</v>
          </cell>
        </row>
        <row r="137">
          <cell r="S137">
            <v>-139607</v>
          </cell>
        </row>
        <row r="138">
          <cell r="S138">
            <v>-129453</v>
          </cell>
        </row>
        <row r="139">
          <cell r="S139">
            <v>878923</v>
          </cell>
        </row>
        <row r="140">
          <cell r="S140">
            <v>2071715</v>
          </cell>
        </row>
        <row r="141">
          <cell r="S141">
            <v>856102</v>
          </cell>
        </row>
        <row r="142">
          <cell r="S142">
            <v>21514</v>
          </cell>
        </row>
        <row r="143">
          <cell r="S143">
            <v>38962</v>
          </cell>
        </row>
        <row r="144">
          <cell r="S144">
            <v>1055</v>
          </cell>
        </row>
        <row r="146">
          <cell r="S146">
            <v>1669</v>
          </cell>
        </row>
        <row r="147">
          <cell r="S147">
            <v>-242826</v>
          </cell>
        </row>
        <row r="148">
          <cell r="S148">
            <v>-4250274</v>
          </cell>
        </row>
        <row r="149">
          <cell r="S149">
            <v>2878249</v>
          </cell>
        </row>
        <row r="151">
          <cell r="S151">
            <v>0</v>
          </cell>
          <cell r="T151">
            <v>0</v>
          </cell>
          <cell r="U151">
            <v>0</v>
          </cell>
          <cell r="V151">
            <v>0</v>
          </cell>
          <cell r="W151">
            <v>0</v>
          </cell>
          <cell r="X151">
            <v>0</v>
          </cell>
          <cell r="Y151">
            <v>0</v>
          </cell>
          <cell r="Z151">
            <v>0</v>
          </cell>
          <cell r="AA151">
            <v>0</v>
          </cell>
          <cell r="AB151">
            <v>0</v>
          </cell>
          <cell r="AC151">
            <v>0</v>
          </cell>
          <cell r="AD151">
            <v>0</v>
          </cell>
        </row>
        <row r="154">
          <cell r="S154">
            <v>238836</v>
          </cell>
        </row>
        <row r="155">
          <cell r="S155">
            <v>1808718</v>
          </cell>
        </row>
        <row r="156">
          <cell r="S156">
            <v>1186124</v>
          </cell>
        </row>
        <row r="157">
          <cell r="S157">
            <v>40374</v>
          </cell>
        </row>
        <row r="158">
          <cell r="S158">
            <v>8539</v>
          </cell>
        </row>
        <row r="159">
          <cell r="S159">
            <v>62845</v>
          </cell>
        </row>
        <row r="160">
          <cell r="S160">
            <v>31443</v>
          </cell>
        </row>
        <row r="161">
          <cell r="S161">
            <v>1905</v>
          </cell>
        </row>
        <row r="162">
          <cell r="S162">
            <v>-8585</v>
          </cell>
        </row>
        <row r="163">
          <cell r="S163">
            <v>0</v>
          </cell>
        </row>
        <row r="164">
          <cell r="S164">
            <v>-83508</v>
          </cell>
        </row>
        <row r="165">
          <cell r="S165">
            <v>-25350</v>
          </cell>
        </row>
        <row r="166">
          <cell r="S166">
            <v>-823</v>
          </cell>
        </row>
        <row r="168">
          <cell r="S168">
            <v>-20401</v>
          </cell>
        </row>
        <row r="169">
          <cell r="S169">
            <v>-3240117</v>
          </cell>
        </row>
        <row r="171">
          <cell r="S171">
            <v>0</v>
          </cell>
          <cell r="T171">
            <v>0</v>
          </cell>
          <cell r="U171">
            <v>0</v>
          </cell>
          <cell r="V171">
            <v>0</v>
          </cell>
          <cell r="W171">
            <v>0</v>
          </cell>
          <cell r="X171">
            <v>0</v>
          </cell>
          <cell r="Y171">
            <v>0</v>
          </cell>
          <cell r="Z171">
            <v>0</v>
          </cell>
          <cell r="AA171">
            <v>0</v>
          </cell>
          <cell r="AB171">
            <v>0</v>
          </cell>
          <cell r="AC171">
            <v>0</v>
          </cell>
          <cell r="AD171">
            <v>0</v>
          </cell>
        </row>
        <row r="192">
          <cell r="S192">
            <v>0</v>
          </cell>
          <cell r="T192">
            <v>0</v>
          </cell>
          <cell r="U192">
            <v>0</v>
          </cell>
          <cell r="V192">
            <v>0</v>
          </cell>
          <cell r="W192">
            <v>0</v>
          </cell>
          <cell r="X192">
            <v>0</v>
          </cell>
          <cell r="Y192">
            <v>0</v>
          </cell>
          <cell r="Z192">
            <v>0</v>
          </cell>
          <cell r="AA192">
            <v>0</v>
          </cell>
          <cell r="AB192">
            <v>0</v>
          </cell>
          <cell r="AC192">
            <v>0</v>
          </cell>
          <cell r="AD192">
            <v>0</v>
          </cell>
        </row>
        <row r="214">
          <cell r="S214">
            <v>0</v>
          </cell>
          <cell r="T214">
            <v>0</v>
          </cell>
          <cell r="U214">
            <v>0</v>
          </cell>
          <cell r="V214">
            <v>0</v>
          </cell>
          <cell r="W214">
            <v>0</v>
          </cell>
          <cell r="X214">
            <v>0</v>
          </cell>
          <cell r="Y214">
            <v>0</v>
          </cell>
          <cell r="Z214">
            <v>0</v>
          </cell>
          <cell r="AA214">
            <v>0</v>
          </cell>
          <cell r="AB214">
            <v>0</v>
          </cell>
          <cell r="AC214">
            <v>0</v>
          </cell>
          <cell r="AD214">
            <v>0</v>
          </cell>
        </row>
        <row r="236">
          <cell r="S236">
            <v>0</v>
          </cell>
          <cell r="T236">
            <v>0</v>
          </cell>
          <cell r="U236">
            <v>0</v>
          </cell>
          <cell r="V236">
            <v>0</v>
          </cell>
          <cell r="W236">
            <v>0</v>
          </cell>
          <cell r="X236">
            <v>0</v>
          </cell>
          <cell r="Y236">
            <v>0</v>
          </cell>
          <cell r="Z236">
            <v>0</v>
          </cell>
          <cell r="AA236">
            <v>0</v>
          </cell>
          <cell r="AB236">
            <v>0</v>
          </cell>
          <cell r="AC236">
            <v>0</v>
          </cell>
          <cell r="AD236">
            <v>0</v>
          </cell>
        </row>
        <row r="243">
          <cell r="S243">
            <v>0</v>
          </cell>
          <cell r="T243">
            <v>0</v>
          </cell>
          <cell r="U243">
            <v>0</v>
          </cell>
          <cell r="V243">
            <v>0</v>
          </cell>
          <cell r="W243">
            <v>0</v>
          </cell>
          <cell r="X243">
            <v>0</v>
          </cell>
          <cell r="Y243">
            <v>0</v>
          </cell>
          <cell r="Z243">
            <v>0</v>
          </cell>
          <cell r="AA243">
            <v>0</v>
          </cell>
          <cell r="AB243">
            <v>0</v>
          </cell>
          <cell r="AC243">
            <v>0</v>
          </cell>
          <cell r="AD243">
            <v>0</v>
          </cell>
        </row>
        <row r="251">
          <cell r="S251">
            <v>0</v>
          </cell>
          <cell r="T251">
            <v>0</v>
          </cell>
          <cell r="U251">
            <v>0</v>
          </cell>
          <cell r="V251">
            <v>0</v>
          </cell>
          <cell r="W251">
            <v>0</v>
          </cell>
          <cell r="X251">
            <v>0</v>
          </cell>
          <cell r="Y251">
            <v>0</v>
          </cell>
          <cell r="Z251">
            <v>0</v>
          </cell>
          <cell r="AA251">
            <v>0</v>
          </cell>
          <cell r="AB251">
            <v>0</v>
          </cell>
          <cell r="AC251">
            <v>0</v>
          </cell>
          <cell r="AD251">
            <v>0</v>
          </cell>
        </row>
        <row r="256">
          <cell r="S256">
            <v>-6038</v>
          </cell>
        </row>
        <row r="258">
          <cell r="S258">
            <v>-249</v>
          </cell>
        </row>
        <row r="259">
          <cell r="S259">
            <v>6287</v>
          </cell>
        </row>
        <row r="261">
          <cell r="S261">
            <v>0</v>
          </cell>
          <cell r="T261">
            <v>0</v>
          </cell>
          <cell r="U261">
            <v>0</v>
          </cell>
          <cell r="V261">
            <v>0</v>
          </cell>
          <cell r="W261">
            <v>0</v>
          </cell>
          <cell r="X261">
            <v>0</v>
          </cell>
          <cell r="Y261">
            <v>0</v>
          </cell>
          <cell r="Z261">
            <v>0</v>
          </cell>
          <cell r="AA261">
            <v>0</v>
          </cell>
          <cell r="AB261">
            <v>0</v>
          </cell>
          <cell r="AC261">
            <v>0</v>
          </cell>
          <cell r="AD261">
            <v>0</v>
          </cell>
        </row>
        <row r="264">
          <cell r="S264">
            <v>0</v>
          </cell>
        </row>
        <row r="269">
          <cell r="S269">
            <v>0</v>
          </cell>
          <cell r="T269">
            <v>0</v>
          </cell>
          <cell r="U269">
            <v>0</v>
          </cell>
          <cell r="V269">
            <v>0</v>
          </cell>
          <cell r="W269">
            <v>0</v>
          </cell>
          <cell r="X269">
            <v>0</v>
          </cell>
          <cell r="Y269">
            <v>0</v>
          </cell>
          <cell r="Z269">
            <v>0</v>
          </cell>
          <cell r="AA269">
            <v>0</v>
          </cell>
          <cell r="AB269">
            <v>0</v>
          </cell>
          <cell r="AC269">
            <v>0</v>
          </cell>
          <cell r="AD269">
            <v>0</v>
          </cell>
        </row>
        <row r="275">
          <cell r="S275">
            <v>0</v>
          </cell>
          <cell r="T275">
            <v>0</v>
          </cell>
          <cell r="U275">
            <v>0</v>
          </cell>
          <cell r="V275">
            <v>0</v>
          </cell>
          <cell r="W275">
            <v>0</v>
          </cell>
          <cell r="X275">
            <v>0</v>
          </cell>
          <cell r="Y275">
            <v>0</v>
          </cell>
          <cell r="Z275">
            <v>0</v>
          </cell>
          <cell r="AA275">
            <v>0</v>
          </cell>
          <cell r="AB275">
            <v>0</v>
          </cell>
          <cell r="AC275">
            <v>0</v>
          </cell>
          <cell r="AD275">
            <v>0</v>
          </cell>
        </row>
        <row r="278">
          <cell r="S278">
            <v>1331</v>
          </cell>
        </row>
        <row r="279">
          <cell r="S279">
            <v>37959</v>
          </cell>
        </row>
        <row r="280">
          <cell r="S280">
            <v>-39290</v>
          </cell>
        </row>
        <row r="282">
          <cell r="S282">
            <v>0</v>
          </cell>
          <cell r="T282">
            <v>0</v>
          </cell>
          <cell r="U282">
            <v>0</v>
          </cell>
          <cell r="V282">
            <v>0</v>
          </cell>
          <cell r="W282">
            <v>0</v>
          </cell>
          <cell r="X282">
            <v>0</v>
          </cell>
          <cell r="Y282">
            <v>0</v>
          </cell>
          <cell r="Z282">
            <v>0</v>
          </cell>
          <cell r="AA282">
            <v>0</v>
          </cell>
          <cell r="AB282">
            <v>0</v>
          </cell>
          <cell r="AC282">
            <v>0</v>
          </cell>
          <cell r="AD282">
            <v>0</v>
          </cell>
        </row>
        <row r="285">
          <cell r="S285">
            <v>19947</v>
          </cell>
        </row>
        <row r="286">
          <cell r="S286">
            <v>496</v>
          </cell>
        </row>
        <row r="287">
          <cell r="S287">
            <v>-20443</v>
          </cell>
        </row>
        <row r="289">
          <cell r="S289">
            <v>0</v>
          </cell>
          <cell r="T289">
            <v>0</v>
          </cell>
          <cell r="U289">
            <v>0</v>
          </cell>
          <cell r="V289">
            <v>0</v>
          </cell>
          <cell r="W289">
            <v>0</v>
          </cell>
          <cell r="X289">
            <v>0</v>
          </cell>
          <cell r="Y289">
            <v>0</v>
          </cell>
          <cell r="Z289">
            <v>0</v>
          </cell>
          <cell r="AA289">
            <v>0</v>
          </cell>
          <cell r="AB289">
            <v>0</v>
          </cell>
          <cell r="AC289">
            <v>0</v>
          </cell>
          <cell r="AD289">
            <v>0</v>
          </cell>
        </row>
        <row r="302">
          <cell r="S302">
            <v>0</v>
          </cell>
          <cell r="T302">
            <v>0</v>
          </cell>
          <cell r="U302">
            <v>0</v>
          </cell>
          <cell r="V302">
            <v>0</v>
          </cell>
          <cell r="W302">
            <v>0</v>
          </cell>
          <cell r="X302">
            <v>0</v>
          </cell>
          <cell r="Y302">
            <v>0</v>
          </cell>
          <cell r="Z302">
            <v>0</v>
          </cell>
          <cell r="AA302">
            <v>0</v>
          </cell>
          <cell r="AB302">
            <v>0</v>
          </cell>
          <cell r="AC302">
            <v>0</v>
          </cell>
          <cell r="AD302">
            <v>0</v>
          </cell>
        </row>
        <row r="308">
          <cell r="S308">
            <v>-14644</v>
          </cell>
        </row>
        <row r="309">
          <cell r="S309">
            <v>14644</v>
          </cell>
        </row>
        <row r="312">
          <cell r="S312">
            <v>0</v>
          </cell>
          <cell r="T312">
            <v>0</v>
          </cell>
          <cell r="U312">
            <v>0</v>
          </cell>
          <cell r="V312">
            <v>0</v>
          </cell>
          <cell r="W312">
            <v>0</v>
          </cell>
          <cell r="X312">
            <v>0</v>
          </cell>
          <cell r="Y312">
            <v>0</v>
          </cell>
          <cell r="Z312">
            <v>0</v>
          </cell>
          <cell r="AA312">
            <v>0</v>
          </cell>
          <cell r="AB312">
            <v>0</v>
          </cell>
          <cell r="AC312">
            <v>0</v>
          </cell>
          <cell r="AD312">
            <v>0</v>
          </cell>
        </row>
        <row r="322">
          <cell r="S322">
            <v>0</v>
          </cell>
          <cell r="T322">
            <v>0</v>
          </cell>
          <cell r="U322">
            <v>0</v>
          </cell>
          <cell r="V322">
            <v>0</v>
          </cell>
          <cell r="W322">
            <v>0</v>
          </cell>
          <cell r="X322">
            <v>0</v>
          </cell>
          <cell r="Y322">
            <v>0</v>
          </cell>
          <cell r="Z322">
            <v>0</v>
          </cell>
          <cell r="AA322">
            <v>0</v>
          </cell>
          <cell r="AB322">
            <v>0</v>
          </cell>
          <cell r="AC322">
            <v>0</v>
          </cell>
          <cell r="AD322">
            <v>0</v>
          </cell>
        </row>
        <row r="332">
          <cell r="S332">
            <v>0</v>
          </cell>
          <cell r="T332">
            <v>0</v>
          </cell>
          <cell r="U332">
            <v>0</v>
          </cell>
          <cell r="V332">
            <v>0</v>
          </cell>
          <cell r="W332">
            <v>0</v>
          </cell>
          <cell r="X332">
            <v>0</v>
          </cell>
          <cell r="Y332">
            <v>0</v>
          </cell>
          <cell r="Z332">
            <v>0</v>
          </cell>
          <cell r="AA332">
            <v>0</v>
          </cell>
          <cell r="AB332">
            <v>0</v>
          </cell>
          <cell r="AC332">
            <v>0</v>
          </cell>
          <cell r="AD332">
            <v>0</v>
          </cell>
        </row>
        <row r="343">
          <cell r="S343">
            <v>0</v>
          </cell>
          <cell r="T343">
            <v>0</v>
          </cell>
          <cell r="U343">
            <v>0</v>
          </cell>
          <cell r="V343">
            <v>0</v>
          </cell>
          <cell r="W343">
            <v>0</v>
          </cell>
          <cell r="X343">
            <v>0</v>
          </cell>
          <cell r="Y343">
            <v>0</v>
          </cell>
          <cell r="Z343">
            <v>0</v>
          </cell>
          <cell r="AA343">
            <v>0</v>
          </cell>
          <cell r="AB343">
            <v>0</v>
          </cell>
          <cell r="AC343">
            <v>0</v>
          </cell>
          <cell r="AD343">
            <v>0</v>
          </cell>
        </row>
        <row r="349">
          <cell r="S349">
            <v>0</v>
          </cell>
          <cell r="T349">
            <v>0</v>
          </cell>
          <cell r="U349">
            <v>0</v>
          </cell>
          <cell r="V349">
            <v>0</v>
          </cell>
          <cell r="W349">
            <v>0</v>
          </cell>
          <cell r="X349">
            <v>0</v>
          </cell>
          <cell r="Y349">
            <v>0</v>
          </cell>
          <cell r="Z349">
            <v>0</v>
          </cell>
          <cell r="AA349">
            <v>0</v>
          </cell>
          <cell r="AB349">
            <v>0</v>
          </cell>
          <cell r="AC349">
            <v>0</v>
          </cell>
          <cell r="AD349">
            <v>0</v>
          </cell>
        </row>
        <row r="358">
          <cell r="S358">
            <v>0</v>
          </cell>
          <cell r="T358">
            <v>0</v>
          </cell>
          <cell r="U358">
            <v>0</v>
          </cell>
          <cell r="V358">
            <v>0</v>
          </cell>
          <cell r="W358">
            <v>0</v>
          </cell>
          <cell r="X358">
            <v>0</v>
          </cell>
          <cell r="Y358">
            <v>0</v>
          </cell>
          <cell r="Z358">
            <v>0</v>
          </cell>
          <cell r="AA358">
            <v>0</v>
          </cell>
          <cell r="AB358">
            <v>0</v>
          </cell>
          <cell r="AC358">
            <v>0</v>
          </cell>
          <cell r="AD358">
            <v>0</v>
          </cell>
        </row>
        <row r="377">
          <cell r="S377">
            <v>0</v>
          </cell>
          <cell r="T377">
            <v>0</v>
          </cell>
          <cell r="U377">
            <v>0</v>
          </cell>
          <cell r="V377">
            <v>0</v>
          </cell>
          <cell r="W377">
            <v>0</v>
          </cell>
          <cell r="X377">
            <v>0</v>
          </cell>
          <cell r="Y377">
            <v>0</v>
          </cell>
          <cell r="Z377">
            <v>0</v>
          </cell>
          <cell r="AA377">
            <v>0</v>
          </cell>
          <cell r="AB377">
            <v>0</v>
          </cell>
          <cell r="AC377">
            <v>0</v>
          </cell>
          <cell r="AD377">
            <v>0</v>
          </cell>
        </row>
        <row r="383">
          <cell r="S383">
            <v>0</v>
          </cell>
          <cell r="T383">
            <v>0</v>
          </cell>
          <cell r="U383">
            <v>0</v>
          </cell>
          <cell r="V383">
            <v>0</v>
          </cell>
          <cell r="W383">
            <v>0</v>
          </cell>
          <cell r="X383">
            <v>0</v>
          </cell>
          <cell r="Y383">
            <v>0</v>
          </cell>
          <cell r="Z383">
            <v>0</v>
          </cell>
          <cell r="AA383">
            <v>0</v>
          </cell>
          <cell r="AB383">
            <v>0</v>
          </cell>
          <cell r="AC383">
            <v>0</v>
          </cell>
          <cell r="AD383">
            <v>0</v>
          </cell>
        </row>
        <row r="389">
          <cell r="S389">
            <v>0</v>
          </cell>
          <cell r="T389">
            <v>0</v>
          </cell>
          <cell r="U389">
            <v>0</v>
          </cell>
          <cell r="V389">
            <v>0</v>
          </cell>
          <cell r="W389">
            <v>0</v>
          </cell>
          <cell r="X389">
            <v>0</v>
          </cell>
          <cell r="Y389">
            <v>0</v>
          </cell>
          <cell r="Z389">
            <v>0</v>
          </cell>
          <cell r="AA389">
            <v>0</v>
          </cell>
          <cell r="AB389">
            <v>0</v>
          </cell>
          <cell r="AC389">
            <v>0</v>
          </cell>
          <cell r="AD389">
            <v>0</v>
          </cell>
        </row>
        <row r="396">
          <cell r="S396">
            <v>0</v>
          </cell>
          <cell r="T396">
            <v>0</v>
          </cell>
          <cell r="U396">
            <v>0</v>
          </cell>
          <cell r="V396">
            <v>0</v>
          </cell>
          <cell r="W396">
            <v>0</v>
          </cell>
          <cell r="X396">
            <v>0</v>
          </cell>
          <cell r="Y396">
            <v>0</v>
          </cell>
          <cell r="Z396">
            <v>0</v>
          </cell>
          <cell r="AA396">
            <v>0</v>
          </cell>
          <cell r="AB396">
            <v>0</v>
          </cell>
          <cell r="AC396">
            <v>0</v>
          </cell>
          <cell r="AD396">
            <v>0</v>
          </cell>
        </row>
        <row r="403">
          <cell r="S403">
            <v>0</v>
          </cell>
          <cell r="T403">
            <v>0</v>
          </cell>
          <cell r="U403">
            <v>0</v>
          </cell>
          <cell r="V403">
            <v>0</v>
          </cell>
          <cell r="W403">
            <v>0</v>
          </cell>
          <cell r="X403">
            <v>0</v>
          </cell>
          <cell r="Y403">
            <v>0</v>
          </cell>
          <cell r="Z403">
            <v>0</v>
          </cell>
          <cell r="AA403">
            <v>0</v>
          </cell>
          <cell r="AB403">
            <v>0</v>
          </cell>
          <cell r="AC403">
            <v>0</v>
          </cell>
          <cell r="AD403">
            <v>0</v>
          </cell>
        </row>
        <row r="409">
          <cell r="S409">
            <v>0</v>
          </cell>
          <cell r="T409">
            <v>0</v>
          </cell>
          <cell r="U409">
            <v>0</v>
          </cell>
          <cell r="V409">
            <v>0</v>
          </cell>
          <cell r="W409">
            <v>0</v>
          </cell>
          <cell r="X409">
            <v>0</v>
          </cell>
          <cell r="Y409">
            <v>0</v>
          </cell>
          <cell r="Z409">
            <v>0</v>
          </cell>
          <cell r="AA409">
            <v>0</v>
          </cell>
          <cell r="AB409">
            <v>0</v>
          </cell>
          <cell r="AC409">
            <v>0</v>
          </cell>
          <cell r="AD409">
            <v>0</v>
          </cell>
        </row>
        <row r="421">
          <cell r="S421">
            <v>0</v>
          </cell>
          <cell r="T421">
            <v>0</v>
          </cell>
          <cell r="U421">
            <v>0</v>
          </cell>
          <cell r="V421">
            <v>0</v>
          </cell>
          <cell r="W421">
            <v>0</v>
          </cell>
          <cell r="X421">
            <v>0</v>
          </cell>
          <cell r="Y421">
            <v>0</v>
          </cell>
          <cell r="Z421">
            <v>0</v>
          </cell>
          <cell r="AA421">
            <v>0</v>
          </cell>
          <cell r="AB421">
            <v>0</v>
          </cell>
          <cell r="AC421">
            <v>0</v>
          </cell>
          <cell r="AD421">
            <v>0</v>
          </cell>
        </row>
        <row r="427">
          <cell r="S427">
            <v>0</v>
          </cell>
          <cell r="T427">
            <v>0</v>
          </cell>
          <cell r="U427">
            <v>0</v>
          </cell>
          <cell r="V427">
            <v>0</v>
          </cell>
          <cell r="W427">
            <v>0</v>
          </cell>
          <cell r="X427">
            <v>0</v>
          </cell>
          <cell r="Y427">
            <v>0</v>
          </cell>
          <cell r="Z427">
            <v>0</v>
          </cell>
          <cell r="AA427">
            <v>0</v>
          </cell>
          <cell r="AB427">
            <v>0</v>
          </cell>
          <cell r="AC427">
            <v>0</v>
          </cell>
          <cell r="AD427">
            <v>0</v>
          </cell>
        </row>
        <row r="430">
          <cell r="S430">
            <v>-15005</v>
          </cell>
        </row>
        <row r="431">
          <cell r="S431">
            <v>15019</v>
          </cell>
        </row>
        <row r="432">
          <cell r="S432">
            <v>-14</v>
          </cell>
        </row>
        <row r="434">
          <cell r="S434">
            <v>0</v>
          </cell>
          <cell r="T434">
            <v>0</v>
          </cell>
          <cell r="U434">
            <v>0</v>
          </cell>
          <cell r="V434">
            <v>0</v>
          </cell>
          <cell r="W434">
            <v>0</v>
          </cell>
          <cell r="X434">
            <v>0</v>
          </cell>
          <cell r="Y434">
            <v>0</v>
          </cell>
          <cell r="Z434">
            <v>0</v>
          </cell>
          <cell r="AA434">
            <v>0</v>
          </cell>
          <cell r="AB434">
            <v>0</v>
          </cell>
          <cell r="AC434">
            <v>0</v>
          </cell>
          <cell r="AD434">
            <v>0</v>
          </cell>
        </row>
        <row r="438">
          <cell r="S438">
            <v>-183</v>
          </cell>
        </row>
        <row r="439">
          <cell r="S439">
            <v>183</v>
          </cell>
        </row>
        <row r="442">
          <cell r="S442">
            <v>-1880</v>
          </cell>
        </row>
        <row r="444">
          <cell r="S444">
            <v>1880</v>
          </cell>
        </row>
        <row r="446">
          <cell r="S446">
            <v>0</v>
          </cell>
          <cell r="T446">
            <v>0</v>
          </cell>
          <cell r="U446">
            <v>0</v>
          </cell>
          <cell r="V446">
            <v>0</v>
          </cell>
          <cell r="W446">
            <v>0</v>
          </cell>
          <cell r="X446">
            <v>0</v>
          </cell>
          <cell r="Y446">
            <v>0</v>
          </cell>
          <cell r="Z446">
            <v>0</v>
          </cell>
          <cell r="AA446">
            <v>0</v>
          </cell>
          <cell r="AB446">
            <v>0</v>
          </cell>
          <cell r="AC446">
            <v>0</v>
          </cell>
          <cell r="AD446">
            <v>0</v>
          </cell>
        </row>
        <row r="449">
          <cell r="S449">
            <v>0</v>
          </cell>
        </row>
        <row r="450">
          <cell r="S450">
            <v>0</v>
          </cell>
        </row>
        <row r="452">
          <cell r="S452">
            <v>0</v>
          </cell>
          <cell r="T452">
            <v>0</v>
          </cell>
          <cell r="U452">
            <v>0</v>
          </cell>
          <cell r="V452">
            <v>0</v>
          </cell>
          <cell r="W452">
            <v>0</v>
          </cell>
          <cell r="X452">
            <v>0</v>
          </cell>
          <cell r="Y452">
            <v>0</v>
          </cell>
          <cell r="Z452">
            <v>0</v>
          </cell>
          <cell r="AA452">
            <v>0</v>
          </cell>
          <cell r="AB452">
            <v>0</v>
          </cell>
          <cell r="AC452">
            <v>0</v>
          </cell>
          <cell r="AD452">
            <v>0</v>
          </cell>
        </row>
        <row r="455">
          <cell r="S455">
            <v>1387</v>
          </cell>
        </row>
        <row r="456">
          <cell r="S456">
            <v>-3555</v>
          </cell>
        </row>
        <row r="457">
          <cell r="S457">
            <v>2168</v>
          </cell>
        </row>
        <row r="459">
          <cell r="S459">
            <v>0</v>
          </cell>
          <cell r="T459">
            <v>0</v>
          </cell>
          <cell r="U459">
            <v>0</v>
          </cell>
          <cell r="V459">
            <v>0</v>
          </cell>
          <cell r="W459">
            <v>0</v>
          </cell>
          <cell r="X459">
            <v>0</v>
          </cell>
          <cell r="Y459">
            <v>0</v>
          </cell>
          <cell r="Z459">
            <v>0</v>
          </cell>
          <cell r="AA459">
            <v>0</v>
          </cell>
          <cell r="AB459">
            <v>0</v>
          </cell>
          <cell r="AC459">
            <v>0</v>
          </cell>
          <cell r="AD459">
            <v>0</v>
          </cell>
        </row>
        <row r="462">
          <cell r="S462">
            <v>-103</v>
          </cell>
        </row>
        <row r="463">
          <cell r="S463">
            <v>0</v>
          </cell>
        </row>
        <row r="464">
          <cell r="S464">
            <v>103</v>
          </cell>
        </row>
        <row r="466">
          <cell r="S466">
            <v>0</v>
          </cell>
          <cell r="T466">
            <v>0</v>
          </cell>
          <cell r="U466">
            <v>0</v>
          </cell>
          <cell r="V466">
            <v>0</v>
          </cell>
          <cell r="W466">
            <v>0</v>
          </cell>
          <cell r="X466">
            <v>0</v>
          </cell>
          <cell r="Y466">
            <v>0</v>
          </cell>
          <cell r="Z466">
            <v>0</v>
          </cell>
          <cell r="AA466">
            <v>0</v>
          </cell>
          <cell r="AB466">
            <v>0</v>
          </cell>
          <cell r="AC466">
            <v>0</v>
          </cell>
          <cell r="AD466">
            <v>0</v>
          </cell>
        </row>
        <row r="469">
          <cell r="S469">
            <v>0</v>
          </cell>
        </row>
        <row r="470">
          <cell r="S470">
            <v>0</v>
          </cell>
        </row>
        <row r="471">
          <cell r="S471">
            <v>-377</v>
          </cell>
        </row>
        <row r="472">
          <cell r="S472">
            <v>377</v>
          </cell>
        </row>
        <row r="473">
          <cell r="S473">
            <v>0</v>
          </cell>
        </row>
        <row r="474">
          <cell r="S474">
            <v>43226</v>
          </cell>
        </row>
        <row r="475">
          <cell r="S475">
            <v>-2458</v>
          </cell>
        </row>
        <row r="476">
          <cell r="S476">
            <v>-40768</v>
          </cell>
        </row>
        <row r="478">
          <cell r="S478">
            <v>0</v>
          </cell>
          <cell r="T478">
            <v>0</v>
          </cell>
          <cell r="U478">
            <v>0</v>
          </cell>
          <cell r="V478">
            <v>0</v>
          </cell>
          <cell r="W478">
            <v>0</v>
          </cell>
          <cell r="X478">
            <v>0</v>
          </cell>
          <cell r="Y478">
            <v>0</v>
          </cell>
          <cell r="Z478">
            <v>0</v>
          </cell>
          <cell r="AA478">
            <v>0</v>
          </cell>
          <cell r="AB478">
            <v>0</v>
          </cell>
          <cell r="AC478">
            <v>0</v>
          </cell>
          <cell r="AD478">
            <v>0</v>
          </cell>
        </row>
        <row r="485">
          <cell r="S485">
            <v>0</v>
          </cell>
          <cell r="T485">
            <v>0</v>
          </cell>
          <cell r="U485">
            <v>0</v>
          </cell>
          <cell r="V485">
            <v>0</v>
          </cell>
          <cell r="W485">
            <v>0</v>
          </cell>
          <cell r="X485">
            <v>0</v>
          </cell>
          <cell r="Y485">
            <v>0</v>
          </cell>
          <cell r="Z485">
            <v>0</v>
          </cell>
          <cell r="AA485">
            <v>0</v>
          </cell>
          <cell r="AB485">
            <v>0</v>
          </cell>
          <cell r="AC485">
            <v>0</v>
          </cell>
          <cell r="AD485">
            <v>0</v>
          </cell>
        </row>
        <row r="538">
          <cell r="S538">
            <v>0</v>
          </cell>
          <cell r="T538">
            <v>0</v>
          </cell>
          <cell r="U538">
            <v>0</v>
          </cell>
          <cell r="V538">
            <v>0</v>
          </cell>
          <cell r="W538">
            <v>0</v>
          </cell>
          <cell r="X538">
            <v>0</v>
          </cell>
          <cell r="Y538">
            <v>0</v>
          </cell>
          <cell r="Z538">
            <v>0</v>
          </cell>
          <cell r="AA538">
            <v>0</v>
          </cell>
          <cell r="AB538">
            <v>0</v>
          </cell>
          <cell r="AC538">
            <v>0</v>
          </cell>
          <cell r="AD538">
            <v>0</v>
          </cell>
        </row>
        <row r="542">
          <cell r="S542">
            <v>0</v>
          </cell>
        </row>
        <row r="543">
          <cell r="S543">
            <v>0</v>
          </cell>
        </row>
        <row r="548">
          <cell r="S548">
            <v>0</v>
          </cell>
          <cell r="T548">
            <v>0</v>
          </cell>
          <cell r="U548">
            <v>0</v>
          </cell>
          <cell r="V548">
            <v>0</v>
          </cell>
          <cell r="W548">
            <v>0</v>
          </cell>
          <cell r="X548">
            <v>0</v>
          </cell>
          <cell r="Y548">
            <v>0</v>
          </cell>
          <cell r="Z548">
            <v>0</v>
          </cell>
          <cell r="AA548">
            <v>0</v>
          </cell>
          <cell r="AB548">
            <v>0</v>
          </cell>
          <cell r="AC548">
            <v>0</v>
          </cell>
          <cell r="AD548">
            <v>0</v>
          </cell>
        </row>
        <row r="571">
          <cell r="S571">
            <v>0</v>
          </cell>
          <cell r="T571">
            <v>0</v>
          </cell>
          <cell r="U571">
            <v>0</v>
          </cell>
          <cell r="V571">
            <v>0</v>
          </cell>
          <cell r="W571">
            <v>0</v>
          </cell>
          <cell r="X571">
            <v>0</v>
          </cell>
          <cell r="Y571">
            <v>0</v>
          </cell>
          <cell r="Z571">
            <v>0</v>
          </cell>
          <cell r="AA571">
            <v>0</v>
          </cell>
          <cell r="AB571">
            <v>0</v>
          </cell>
          <cell r="AC571">
            <v>0</v>
          </cell>
          <cell r="AD571">
            <v>0</v>
          </cell>
        </row>
        <row r="595">
          <cell r="S595">
            <v>0</v>
          </cell>
          <cell r="T595">
            <v>0</v>
          </cell>
          <cell r="U595">
            <v>0</v>
          </cell>
          <cell r="V595">
            <v>0</v>
          </cell>
          <cell r="W595">
            <v>0</v>
          </cell>
          <cell r="X595">
            <v>0</v>
          </cell>
          <cell r="Y595">
            <v>0</v>
          </cell>
          <cell r="Z595">
            <v>0</v>
          </cell>
          <cell r="AA595">
            <v>0</v>
          </cell>
          <cell r="AB595">
            <v>0</v>
          </cell>
          <cell r="AC595">
            <v>0</v>
          </cell>
          <cell r="AD595">
            <v>0</v>
          </cell>
        </row>
        <row r="622">
          <cell r="S622">
            <v>0</v>
          </cell>
          <cell r="T622">
            <v>0</v>
          </cell>
          <cell r="U622">
            <v>0</v>
          </cell>
          <cell r="V622">
            <v>0</v>
          </cell>
          <cell r="W622">
            <v>0</v>
          </cell>
          <cell r="X622">
            <v>0</v>
          </cell>
          <cell r="Y622">
            <v>0</v>
          </cell>
          <cell r="Z622">
            <v>0</v>
          </cell>
          <cell r="AA622">
            <v>0</v>
          </cell>
          <cell r="AB622">
            <v>0</v>
          </cell>
          <cell r="AC622">
            <v>0</v>
          </cell>
          <cell r="AD622">
            <v>0</v>
          </cell>
        </row>
        <row r="637">
          <cell r="S637">
            <v>0</v>
          </cell>
          <cell r="T637">
            <v>0</v>
          </cell>
          <cell r="U637">
            <v>0</v>
          </cell>
          <cell r="V637">
            <v>0</v>
          </cell>
          <cell r="W637">
            <v>0</v>
          </cell>
          <cell r="X637">
            <v>0</v>
          </cell>
          <cell r="Y637">
            <v>0</v>
          </cell>
          <cell r="Z637">
            <v>0</v>
          </cell>
          <cell r="AA637">
            <v>0</v>
          </cell>
          <cell r="AB637">
            <v>0</v>
          </cell>
          <cell r="AC637">
            <v>0</v>
          </cell>
          <cell r="AD637">
            <v>0</v>
          </cell>
        </row>
        <row r="645">
          <cell r="S645">
            <v>0</v>
          </cell>
          <cell r="T645">
            <v>0</v>
          </cell>
          <cell r="U645">
            <v>0</v>
          </cell>
          <cell r="V645">
            <v>0</v>
          </cell>
          <cell r="W645">
            <v>0</v>
          </cell>
          <cell r="X645">
            <v>0</v>
          </cell>
          <cell r="Y645">
            <v>0</v>
          </cell>
          <cell r="Z645">
            <v>0</v>
          </cell>
          <cell r="AA645">
            <v>0</v>
          </cell>
          <cell r="AB645">
            <v>0</v>
          </cell>
          <cell r="AC645">
            <v>0</v>
          </cell>
          <cell r="AD645">
            <v>0</v>
          </cell>
        </row>
        <row r="661">
          <cell r="S661">
            <v>0</v>
          </cell>
          <cell r="T661">
            <v>0</v>
          </cell>
          <cell r="U661">
            <v>0</v>
          </cell>
          <cell r="V661">
            <v>0</v>
          </cell>
          <cell r="W661">
            <v>0</v>
          </cell>
          <cell r="X661">
            <v>0</v>
          </cell>
          <cell r="Y661">
            <v>0</v>
          </cell>
          <cell r="Z661">
            <v>0</v>
          </cell>
          <cell r="AA661">
            <v>0</v>
          </cell>
          <cell r="AB661">
            <v>0</v>
          </cell>
          <cell r="AC661">
            <v>0</v>
          </cell>
          <cell r="AD661">
            <v>0</v>
          </cell>
        </row>
        <row r="672">
          <cell r="S672">
            <v>0</v>
          </cell>
          <cell r="T672">
            <v>0</v>
          </cell>
          <cell r="U672">
            <v>0</v>
          </cell>
          <cell r="V672">
            <v>0</v>
          </cell>
          <cell r="W672">
            <v>0</v>
          </cell>
          <cell r="X672">
            <v>0</v>
          </cell>
          <cell r="Y672">
            <v>0</v>
          </cell>
          <cell r="Z672">
            <v>0</v>
          </cell>
          <cell r="AA672">
            <v>0</v>
          </cell>
          <cell r="AB672">
            <v>0</v>
          </cell>
          <cell r="AC672">
            <v>0</v>
          </cell>
          <cell r="AD672">
            <v>0</v>
          </cell>
        </row>
        <row r="686">
          <cell r="S686">
            <v>0</v>
          </cell>
          <cell r="T686">
            <v>0</v>
          </cell>
          <cell r="U686">
            <v>0</v>
          </cell>
          <cell r="V686">
            <v>0</v>
          </cell>
          <cell r="W686">
            <v>0</v>
          </cell>
          <cell r="X686">
            <v>0</v>
          </cell>
          <cell r="Y686">
            <v>0</v>
          </cell>
          <cell r="Z686">
            <v>0</v>
          </cell>
          <cell r="AA686">
            <v>0</v>
          </cell>
          <cell r="AB686">
            <v>0</v>
          </cell>
          <cell r="AC686">
            <v>0</v>
          </cell>
          <cell r="AD686">
            <v>0</v>
          </cell>
        </row>
        <row r="689">
          <cell r="S689">
            <v>-694</v>
          </cell>
        </row>
        <row r="690">
          <cell r="S690">
            <v>0</v>
          </cell>
        </row>
        <row r="691">
          <cell r="S691">
            <v>87609</v>
          </cell>
        </row>
        <row r="692">
          <cell r="S692">
            <v>22778</v>
          </cell>
        </row>
        <row r="693">
          <cell r="S693">
            <v>-102528</v>
          </cell>
        </row>
        <row r="694">
          <cell r="S694">
            <v>-5606</v>
          </cell>
        </row>
        <row r="695">
          <cell r="S695">
            <v>-1452</v>
          </cell>
        </row>
        <row r="696">
          <cell r="S696">
            <v>-39</v>
          </cell>
        </row>
        <row r="697">
          <cell r="S697">
            <v>-10</v>
          </cell>
        </row>
        <row r="698">
          <cell r="S698">
            <v>-2</v>
          </cell>
        </row>
        <row r="699">
          <cell r="S699">
            <v>-56</v>
          </cell>
        </row>
        <row r="701">
          <cell r="S701">
            <v>0</v>
          </cell>
          <cell r="T701">
            <v>0</v>
          </cell>
          <cell r="U701">
            <v>0</v>
          </cell>
          <cell r="V701">
            <v>0</v>
          </cell>
          <cell r="W701">
            <v>0</v>
          </cell>
          <cell r="X701">
            <v>0</v>
          </cell>
          <cell r="Y701">
            <v>0</v>
          </cell>
          <cell r="Z701">
            <v>0</v>
          </cell>
          <cell r="AA701">
            <v>0</v>
          </cell>
          <cell r="AB701">
            <v>0</v>
          </cell>
          <cell r="AC701">
            <v>0</v>
          </cell>
          <cell r="AD701">
            <v>0</v>
          </cell>
        </row>
        <row r="707">
          <cell r="S707">
            <v>0</v>
          </cell>
          <cell r="T707">
            <v>0</v>
          </cell>
          <cell r="U707">
            <v>0</v>
          </cell>
          <cell r="V707">
            <v>0</v>
          </cell>
          <cell r="W707">
            <v>0</v>
          </cell>
          <cell r="X707">
            <v>0</v>
          </cell>
          <cell r="Y707">
            <v>0</v>
          </cell>
          <cell r="Z707">
            <v>0</v>
          </cell>
          <cell r="AA707">
            <v>0</v>
          </cell>
          <cell r="AB707">
            <v>0</v>
          </cell>
          <cell r="AC707">
            <v>0</v>
          </cell>
          <cell r="AD707">
            <v>0</v>
          </cell>
        </row>
        <row r="708">
          <cell r="A708" t="str">
            <v>END</v>
          </cell>
          <cell r="B708" t="str">
            <v>END</v>
          </cell>
          <cell r="C708" t="str">
            <v>Окончание журнала</v>
          </cell>
          <cell r="D708" t="str">
            <v>END</v>
          </cell>
          <cell r="E708" t="str">
            <v>END</v>
          </cell>
          <cell r="F708" t="str">
            <v>END</v>
          </cell>
          <cell r="G708" t="str">
            <v>END</v>
          </cell>
          <cell r="H708" t="str">
            <v>END</v>
          </cell>
          <cell r="I708" t="str">
            <v>END</v>
          </cell>
          <cell r="J708" t="str">
            <v>END</v>
          </cell>
          <cell r="K708" t="str">
            <v>END</v>
          </cell>
          <cell r="L708" t="str">
            <v>END</v>
          </cell>
          <cell r="M708" t="str">
            <v>END</v>
          </cell>
          <cell r="N708" t="str">
            <v>END</v>
          </cell>
          <cell r="O708" t="str">
            <v>END</v>
          </cell>
          <cell r="P708" t="str">
            <v>END</v>
          </cell>
          <cell r="Q708" t="str">
            <v>END</v>
          </cell>
          <cell r="R708" t="str">
            <v>END</v>
          </cell>
          <cell r="S708" t="str">
            <v>END</v>
          </cell>
          <cell r="T708" t="str">
            <v>END</v>
          </cell>
          <cell r="U708" t="str">
            <v>END</v>
          </cell>
          <cell r="V708" t="str">
            <v>END</v>
          </cell>
          <cell r="W708" t="str">
            <v>END</v>
          </cell>
          <cell r="X708" t="str">
            <v>END</v>
          </cell>
          <cell r="Y708" t="str">
            <v>END</v>
          </cell>
          <cell r="Z708" t="str">
            <v>END</v>
          </cell>
          <cell r="AA708" t="str">
            <v>END</v>
          </cell>
          <cell r="AB708" t="str">
            <v>END</v>
          </cell>
          <cell r="AC708" t="str">
            <v>END</v>
          </cell>
          <cell r="AD708" t="str">
            <v>END</v>
          </cell>
          <cell r="AE708" t="str">
            <v>END</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in"/>
      <sheetName val="Lists"/>
      <sheetName val="Company"/>
      <sheetName val="IFRS"/>
      <sheetName val="DefTax"/>
      <sheetName val="BExRepositorySheet"/>
      <sheetName val="Journals"/>
      <sheetName val="Trail"/>
      <sheetName val="IC_Debtors"/>
      <sheetName val="Debtors"/>
      <sheetName val="IC_Creditors"/>
      <sheetName val="Creditors"/>
      <sheetName val="IC_Sales"/>
      <sheetName val="Sales"/>
      <sheetName val="Sales_adj"/>
      <sheetName val="Sales_IFRS"/>
      <sheetName val="IC_Purchases"/>
      <sheetName val="Purchases"/>
      <sheetName val="Purchases_IFRS"/>
      <sheetName val="IC_OthInc"/>
      <sheetName val="Capex"/>
      <sheetName val="Inv"/>
      <sheetName val="FinAssets"/>
      <sheetName val="FinLiab"/>
      <sheetName val="FX"/>
      <sheetName val="Version"/>
      <sheetName val="Oth_Info"/>
      <sheetName val="Sheet1"/>
      <sheetName val="Sheet2"/>
      <sheetName val="Sheet3"/>
      <sheetName val="Sheet4"/>
      <sheetName val="Sheet5"/>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Y1">
            <v>2</v>
          </cell>
        </row>
        <row r="11">
          <cell r="Y11">
            <v>0</v>
          </cell>
        </row>
        <row r="12">
          <cell r="Y12" t="str">
            <v>ФАКТ-НИ</v>
          </cell>
        </row>
        <row r="13">
          <cell r="Y13">
            <v>39660</v>
          </cell>
        </row>
        <row r="14">
          <cell r="Y14" t="str">
            <v>тыс.руб.</v>
          </cell>
        </row>
        <row r="15">
          <cell r="Y15">
            <v>0</v>
          </cell>
        </row>
        <row r="19">
          <cell r="Y19">
            <v>-244842</v>
          </cell>
        </row>
        <row r="20">
          <cell r="Y20">
            <v>245863</v>
          </cell>
        </row>
        <row r="21">
          <cell r="Y21">
            <v>-1021</v>
          </cell>
        </row>
        <row r="25">
          <cell r="Y25">
            <v>0</v>
          </cell>
        </row>
        <row r="33">
          <cell r="Y33">
            <v>0</v>
          </cell>
        </row>
        <row r="80">
          <cell r="Y80">
            <v>0</v>
          </cell>
        </row>
        <row r="123">
          <cell r="Y123">
            <v>0</v>
          </cell>
        </row>
        <row r="126">
          <cell r="Y126">
            <v>5558</v>
          </cell>
        </row>
        <row r="127">
          <cell r="Y127">
            <v>-5558</v>
          </cell>
        </row>
        <row r="130">
          <cell r="Y130">
            <v>0</v>
          </cell>
        </row>
        <row r="133">
          <cell r="Y133">
            <v>8032</v>
          </cell>
        </row>
        <row r="134">
          <cell r="Y134">
            <v>-8032</v>
          </cell>
        </row>
        <row r="135">
          <cell r="Y135">
            <v>559641</v>
          </cell>
        </row>
        <row r="136">
          <cell r="Y136">
            <v>-559641</v>
          </cell>
        </row>
        <row r="137">
          <cell r="Y137">
            <v>172337</v>
          </cell>
        </row>
        <row r="138">
          <cell r="Y138">
            <v>-172337</v>
          </cell>
        </row>
        <row r="139">
          <cell r="Y139">
            <v>370928</v>
          </cell>
        </row>
        <row r="140">
          <cell r="Y140">
            <v>-370928</v>
          </cell>
        </row>
        <row r="146">
          <cell r="Y146">
            <v>0</v>
          </cell>
        </row>
        <row r="170">
          <cell r="Y170">
            <v>0</v>
          </cell>
        </row>
        <row r="217">
          <cell r="Y217">
            <v>0</v>
          </cell>
        </row>
        <row r="232">
          <cell r="Y232">
            <v>0</v>
          </cell>
        </row>
        <row r="238">
          <cell r="Y238">
            <v>0</v>
          </cell>
        </row>
        <row r="248">
          <cell r="Y248">
            <v>0</v>
          </cell>
        </row>
        <row r="260">
          <cell r="Y260">
            <v>0</v>
          </cell>
        </row>
        <row r="263">
          <cell r="Y263">
            <v>325063</v>
          </cell>
        </row>
        <row r="264">
          <cell r="Y264">
            <v>2874</v>
          </cell>
        </row>
        <row r="270">
          <cell r="Y270">
            <v>-275524</v>
          </cell>
        </row>
        <row r="271">
          <cell r="Y271">
            <v>14388</v>
          </cell>
        </row>
        <row r="277">
          <cell r="Y277">
            <v>-17262</v>
          </cell>
        </row>
        <row r="278">
          <cell r="Y278">
            <v>-49539</v>
          </cell>
        </row>
        <row r="282">
          <cell r="Y282">
            <v>0</v>
          </cell>
        </row>
        <row r="354">
          <cell r="Y354">
            <v>0</v>
          </cell>
        </row>
        <row r="366">
          <cell r="Y366">
            <v>0</v>
          </cell>
        </row>
        <row r="373">
          <cell r="Y373">
            <v>0</v>
          </cell>
        </row>
        <row r="381">
          <cell r="Y381">
            <v>0</v>
          </cell>
        </row>
        <row r="387">
          <cell r="Y387">
            <v>0</v>
          </cell>
        </row>
        <row r="397">
          <cell r="Y397">
            <v>0</v>
          </cell>
        </row>
        <row r="403">
          <cell r="Y403">
            <v>0</v>
          </cell>
        </row>
        <row r="416">
          <cell r="Y416">
            <v>0</v>
          </cell>
        </row>
        <row r="419">
          <cell r="Y419">
            <v>-185299</v>
          </cell>
        </row>
        <row r="420">
          <cell r="Y420">
            <v>-48178</v>
          </cell>
        </row>
        <row r="421">
          <cell r="Y421">
            <v>233477</v>
          </cell>
        </row>
        <row r="427">
          <cell r="Y427">
            <v>0</v>
          </cell>
        </row>
        <row r="437">
          <cell r="Y437">
            <v>0</v>
          </cell>
        </row>
        <row r="445">
          <cell r="Y445">
            <v>-348381</v>
          </cell>
        </row>
        <row r="446">
          <cell r="Y446">
            <v>-13961</v>
          </cell>
        </row>
        <row r="447">
          <cell r="Y447">
            <v>-18165</v>
          </cell>
        </row>
        <row r="448">
          <cell r="Y448">
            <v>55593</v>
          </cell>
        </row>
        <row r="449">
          <cell r="Y449">
            <v>-55747</v>
          </cell>
        </row>
        <row r="450">
          <cell r="Y450">
            <v>0</v>
          </cell>
        </row>
        <row r="451">
          <cell r="Y451">
            <v>0</v>
          </cell>
        </row>
        <row r="452">
          <cell r="Y452">
            <v>348381</v>
          </cell>
        </row>
        <row r="453">
          <cell r="Y453">
            <v>17693</v>
          </cell>
        </row>
        <row r="454">
          <cell r="Y454">
            <v>626</v>
          </cell>
        </row>
        <row r="455">
          <cell r="Y455">
            <v>0</v>
          </cell>
        </row>
        <row r="456">
          <cell r="Y456">
            <v>13961</v>
          </cell>
        </row>
        <row r="458">
          <cell r="Y458">
            <v>0</v>
          </cell>
        </row>
        <row r="466">
          <cell r="Y466">
            <v>0</v>
          </cell>
        </row>
        <row r="475">
          <cell r="Y475">
            <v>0</v>
          </cell>
        </row>
        <row r="478">
          <cell r="Y478">
            <v>78847</v>
          </cell>
        </row>
        <row r="479">
          <cell r="Y479">
            <v>32393</v>
          </cell>
        </row>
        <row r="480">
          <cell r="Y480">
            <v>7082</v>
          </cell>
        </row>
        <row r="481">
          <cell r="Y481">
            <v>1188</v>
          </cell>
        </row>
        <row r="482">
          <cell r="Y482">
            <v>32744</v>
          </cell>
        </row>
        <row r="483">
          <cell r="Y483">
            <v>-32744</v>
          </cell>
        </row>
        <row r="484">
          <cell r="Y484">
            <v>-368</v>
          </cell>
        </row>
        <row r="485">
          <cell r="Y485">
            <v>1461</v>
          </cell>
        </row>
        <row r="487">
          <cell r="Y487">
            <v>-1808</v>
          </cell>
        </row>
        <row r="488">
          <cell r="Y488">
            <v>4888</v>
          </cell>
        </row>
        <row r="491">
          <cell r="Y491">
            <v>-24965</v>
          </cell>
        </row>
        <row r="492">
          <cell r="Y492">
            <v>-880</v>
          </cell>
        </row>
        <row r="493">
          <cell r="Y493">
            <v>-120589</v>
          </cell>
        </row>
        <row r="495">
          <cell r="Y495">
            <v>22751</v>
          </cell>
        </row>
        <row r="497">
          <cell r="Y497">
            <v>0</v>
          </cell>
        </row>
        <row r="506">
          <cell r="Y506">
            <v>0</v>
          </cell>
        </row>
        <row r="513">
          <cell r="Y513">
            <v>0</v>
          </cell>
        </row>
        <row r="516">
          <cell r="Y516">
            <v>14</v>
          </cell>
        </row>
        <row r="518">
          <cell r="Y518">
            <v>41992</v>
          </cell>
        </row>
        <row r="519">
          <cell r="Y519">
            <v>-18565</v>
          </cell>
        </row>
        <row r="521">
          <cell r="Y521">
            <v>31222</v>
          </cell>
        </row>
        <row r="522">
          <cell r="Y522">
            <v>18551</v>
          </cell>
        </row>
        <row r="524">
          <cell r="Y524">
            <v>-86389</v>
          </cell>
        </row>
        <row r="527">
          <cell r="Y527">
            <v>13175</v>
          </cell>
        </row>
        <row r="530">
          <cell r="Y530">
            <v>-800</v>
          </cell>
        </row>
        <row r="531">
          <cell r="Y531">
            <v>-951</v>
          </cell>
        </row>
        <row r="533">
          <cell r="Y533">
            <v>624</v>
          </cell>
        </row>
        <row r="534">
          <cell r="Y534">
            <v>951</v>
          </cell>
        </row>
        <row r="536">
          <cell r="Y536">
            <v>230</v>
          </cell>
        </row>
        <row r="539">
          <cell r="Y539">
            <v>-54</v>
          </cell>
        </row>
        <row r="540">
          <cell r="Y540">
            <v>-2432</v>
          </cell>
        </row>
        <row r="546">
          <cell r="Y546">
            <v>2432</v>
          </cell>
        </row>
        <row r="548">
          <cell r="Y548">
            <v>0</v>
          </cell>
        </row>
        <row r="564">
          <cell r="Y564">
            <v>0</v>
          </cell>
        </row>
        <row r="573">
          <cell r="Y573">
            <v>0</v>
          </cell>
        </row>
        <row r="579">
          <cell r="Y579">
            <v>0</v>
          </cell>
        </row>
        <row r="586">
          <cell r="Y586">
            <v>0</v>
          </cell>
        </row>
        <row r="592">
          <cell r="Y592">
            <v>0</v>
          </cell>
        </row>
        <row r="606">
          <cell r="Y606">
            <v>0</v>
          </cell>
        </row>
        <row r="613">
          <cell r="Y613">
            <v>0</v>
          </cell>
        </row>
        <row r="619">
          <cell r="Y619">
            <v>0</v>
          </cell>
        </row>
        <row r="622">
          <cell r="Y622">
            <v>-19834</v>
          </cell>
        </row>
        <row r="623">
          <cell r="Y623">
            <v>-16629</v>
          </cell>
        </row>
        <row r="624">
          <cell r="Y624">
            <v>19834</v>
          </cell>
        </row>
        <row r="625">
          <cell r="Y625">
            <v>16629</v>
          </cell>
        </row>
        <row r="626">
          <cell r="Y626">
            <v>-3205</v>
          </cell>
        </row>
        <row r="627">
          <cell r="Y627">
            <v>3205</v>
          </cell>
        </row>
        <row r="631">
          <cell r="Y631">
            <v>0</v>
          </cell>
        </row>
        <row r="635">
          <cell r="Y635">
            <v>-4042</v>
          </cell>
        </row>
        <row r="636">
          <cell r="Y636">
            <v>269</v>
          </cell>
        </row>
        <row r="637">
          <cell r="Y637">
            <v>-7205</v>
          </cell>
        </row>
        <row r="639">
          <cell r="Y639">
            <v>-492</v>
          </cell>
        </row>
        <row r="640">
          <cell r="Y640">
            <v>11470</v>
          </cell>
        </row>
        <row r="642">
          <cell r="Y642">
            <v>0</v>
          </cell>
        </row>
        <row r="650">
          <cell r="Y650">
            <v>0</v>
          </cell>
        </row>
        <row r="653">
          <cell r="Y653">
            <v>9146</v>
          </cell>
        </row>
        <row r="654">
          <cell r="Y654">
            <v>45860</v>
          </cell>
        </row>
        <row r="655">
          <cell r="Y655">
            <v>-55006</v>
          </cell>
        </row>
        <row r="657">
          <cell r="Y657">
            <v>0</v>
          </cell>
        </row>
        <row r="682">
          <cell r="Y682">
            <v>-56034</v>
          </cell>
        </row>
        <row r="684">
          <cell r="Y684">
            <v>-237897</v>
          </cell>
        </row>
        <row r="685">
          <cell r="Y685">
            <v>-39418</v>
          </cell>
        </row>
        <row r="686">
          <cell r="Y686">
            <v>-38962</v>
          </cell>
        </row>
        <row r="687">
          <cell r="Y687">
            <v>372311</v>
          </cell>
        </row>
        <row r="689">
          <cell r="Y689">
            <v>0</v>
          </cell>
        </row>
        <row r="694">
          <cell r="Y694">
            <v>1974</v>
          </cell>
        </row>
        <row r="695">
          <cell r="Y695">
            <v>-1974</v>
          </cell>
        </row>
        <row r="700">
          <cell r="Y700">
            <v>0</v>
          </cell>
        </row>
        <row r="703">
          <cell r="Y703">
            <v>12500</v>
          </cell>
        </row>
        <row r="705">
          <cell r="Y705">
            <v>9005</v>
          </cell>
        </row>
        <row r="708">
          <cell r="Y708">
            <v>37527</v>
          </cell>
        </row>
        <row r="710">
          <cell r="Y710">
            <v>-59032</v>
          </cell>
        </row>
        <row r="712">
          <cell r="Y712">
            <v>0</v>
          </cell>
        </row>
        <row r="715">
          <cell r="Y715">
            <v>-6486</v>
          </cell>
        </row>
        <row r="716">
          <cell r="Y716">
            <v>29518</v>
          </cell>
        </row>
        <row r="717">
          <cell r="Y717">
            <v>-23042</v>
          </cell>
        </row>
        <row r="718">
          <cell r="Y718">
            <v>10</v>
          </cell>
        </row>
        <row r="720">
          <cell r="Y720">
            <v>0</v>
          </cell>
        </row>
        <row r="724">
          <cell r="Y724">
            <v>-14697</v>
          </cell>
        </row>
        <row r="725">
          <cell r="Y725">
            <v>16072</v>
          </cell>
        </row>
        <row r="728">
          <cell r="Y728">
            <v>-464</v>
          </cell>
        </row>
        <row r="729">
          <cell r="Y729">
            <v>-1375</v>
          </cell>
        </row>
        <row r="730">
          <cell r="Y730">
            <v>464</v>
          </cell>
        </row>
        <row r="732">
          <cell r="Y732">
            <v>0</v>
          </cell>
        </row>
        <row r="735">
          <cell r="Y735">
            <v>641</v>
          </cell>
        </row>
        <row r="736">
          <cell r="Y736">
            <v>60422</v>
          </cell>
        </row>
        <row r="737">
          <cell r="Y737">
            <v>0</v>
          </cell>
        </row>
        <row r="738">
          <cell r="Y738">
            <v>36341</v>
          </cell>
        </row>
        <row r="739">
          <cell r="Y739">
            <v>-16737</v>
          </cell>
        </row>
        <row r="740">
          <cell r="Y740">
            <v>-8395</v>
          </cell>
        </row>
        <row r="741">
          <cell r="Y741">
            <v>37001</v>
          </cell>
        </row>
        <row r="742">
          <cell r="Y742">
            <v>-391</v>
          </cell>
        </row>
        <row r="743">
          <cell r="Y743">
            <v>-218</v>
          </cell>
        </row>
        <row r="744">
          <cell r="Y744">
            <v>-9886</v>
          </cell>
        </row>
        <row r="745">
          <cell r="Y745">
            <v>8395</v>
          </cell>
        </row>
        <row r="746">
          <cell r="Y746">
            <v>-1611</v>
          </cell>
        </row>
        <row r="747">
          <cell r="Y747">
            <v>-6784</v>
          </cell>
        </row>
        <row r="748">
          <cell r="Y748">
            <v>38447</v>
          </cell>
        </row>
        <row r="749">
          <cell r="Y749">
            <v>-137225</v>
          </cell>
        </row>
        <row r="751">
          <cell r="Y751">
            <v>0</v>
          </cell>
        </row>
        <row r="754">
          <cell r="Y754">
            <v>129120</v>
          </cell>
        </row>
        <row r="755">
          <cell r="Y755">
            <v>1045048</v>
          </cell>
        </row>
        <row r="756">
          <cell r="Y756">
            <v>676316</v>
          </cell>
        </row>
        <row r="757">
          <cell r="Y757">
            <v>18351</v>
          </cell>
        </row>
        <row r="758">
          <cell r="Y758">
            <v>62875</v>
          </cell>
        </row>
        <row r="759">
          <cell r="Y759">
            <v>411383</v>
          </cell>
        </row>
        <row r="760">
          <cell r="Y760">
            <v>286394</v>
          </cell>
        </row>
        <row r="761">
          <cell r="Y761">
            <v>14029</v>
          </cell>
        </row>
        <row r="762">
          <cell r="Y762">
            <v>-6949</v>
          </cell>
        </row>
        <row r="763">
          <cell r="Y763">
            <v>-750296</v>
          </cell>
        </row>
        <row r="764">
          <cell r="Y764">
            <v>-9940</v>
          </cell>
        </row>
        <row r="765">
          <cell r="Y765">
            <v>-9340</v>
          </cell>
        </row>
        <row r="767">
          <cell r="Y767">
            <v>-8096</v>
          </cell>
        </row>
        <row r="768">
          <cell r="Y768">
            <v>-1858895</v>
          </cell>
        </row>
        <row r="770">
          <cell r="Y770">
            <v>0</v>
          </cell>
        </row>
        <row r="773">
          <cell r="Y773">
            <v>40960</v>
          </cell>
        </row>
        <row r="774">
          <cell r="Y774">
            <v>-40960</v>
          </cell>
        </row>
        <row r="784">
          <cell r="Y784">
            <v>0</v>
          </cell>
        </row>
        <row r="787">
          <cell r="Y787">
            <v>3270492</v>
          </cell>
        </row>
        <row r="788">
          <cell r="Y788">
            <v>-438194</v>
          </cell>
        </row>
        <row r="789">
          <cell r="Y789">
            <v>-1643783</v>
          </cell>
        </row>
        <row r="790">
          <cell r="Y790">
            <v>-1171969</v>
          </cell>
        </row>
        <row r="791">
          <cell r="Y791">
            <v>-23259</v>
          </cell>
        </row>
        <row r="792">
          <cell r="Y792">
            <v>4057</v>
          </cell>
        </row>
        <row r="793">
          <cell r="Y793">
            <v>484779</v>
          </cell>
        </row>
        <row r="794">
          <cell r="Y794">
            <v>6713</v>
          </cell>
        </row>
        <row r="795">
          <cell r="Y795">
            <v>6029</v>
          </cell>
        </row>
        <row r="797">
          <cell r="Y797">
            <v>1615</v>
          </cell>
        </row>
        <row r="798">
          <cell r="Y798">
            <v>5226</v>
          </cell>
        </row>
        <row r="799">
          <cell r="Y799">
            <v>-43696</v>
          </cell>
        </row>
        <row r="800">
          <cell r="Y800">
            <v>-267331</v>
          </cell>
        </row>
        <row r="801">
          <cell r="Y801">
            <v>-4057</v>
          </cell>
        </row>
        <row r="802">
          <cell r="Y802">
            <v>-185007</v>
          </cell>
        </row>
        <row r="803">
          <cell r="Y803">
            <v>-1615</v>
          </cell>
        </row>
        <row r="805">
          <cell r="Y805">
            <v>0</v>
          </cell>
        </row>
        <row r="808">
          <cell r="Y808">
            <v>6480</v>
          </cell>
        </row>
        <row r="809">
          <cell r="Y809">
            <v>116366</v>
          </cell>
        </row>
        <row r="810">
          <cell r="Y810">
            <v>7334</v>
          </cell>
        </row>
        <row r="812">
          <cell r="Y812">
            <v>-639</v>
          </cell>
        </row>
        <row r="814">
          <cell r="Y814">
            <v>-1700</v>
          </cell>
        </row>
        <row r="815">
          <cell r="Y815">
            <v>-120507</v>
          </cell>
        </row>
        <row r="816">
          <cell r="Y816">
            <v>-7334</v>
          </cell>
        </row>
        <row r="818">
          <cell r="Y818">
            <v>0</v>
          </cell>
        </row>
        <row r="821">
          <cell r="Y821">
            <v>-1225136</v>
          </cell>
        </row>
        <row r="822">
          <cell r="Y822">
            <v>-760893</v>
          </cell>
        </row>
        <row r="823">
          <cell r="Y823">
            <v>-139607</v>
          </cell>
        </row>
        <row r="824">
          <cell r="Y824">
            <v>-129453</v>
          </cell>
        </row>
        <row r="825">
          <cell r="Y825">
            <v>878923</v>
          </cell>
        </row>
        <row r="826">
          <cell r="Y826">
            <v>2071715</v>
          </cell>
        </row>
        <row r="827">
          <cell r="Y827">
            <v>856102</v>
          </cell>
        </row>
        <row r="828">
          <cell r="Y828">
            <v>21514</v>
          </cell>
        </row>
        <row r="829">
          <cell r="Y829">
            <v>38962</v>
          </cell>
        </row>
        <row r="830">
          <cell r="Y830">
            <v>1055</v>
          </cell>
        </row>
        <row r="831">
          <cell r="Y831">
            <v>0</v>
          </cell>
        </row>
        <row r="832">
          <cell r="Y832">
            <v>0</v>
          </cell>
        </row>
        <row r="833">
          <cell r="Y833">
            <v>-23382</v>
          </cell>
        </row>
        <row r="834">
          <cell r="Y834">
            <v>1669</v>
          </cell>
        </row>
        <row r="835">
          <cell r="Y835">
            <v>0</v>
          </cell>
        </row>
        <row r="836">
          <cell r="Y836">
            <v>-242826</v>
          </cell>
        </row>
        <row r="837">
          <cell r="Y837">
            <v>-4226892</v>
          </cell>
        </row>
        <row r="838">
          <cell r="Y838">
            <v>2878249</v>
          </cell>
        </row>
        <row r="840">
          <cell r="Y840">
            <v>0</v>
          </cell>
        </row>
        <row r="843">
          <cell r="Y843">
            <v>62077</v>
          </cell>
        </row>
        <row r="846">
          <cell r="Y846">
            <v>5230</v>
          </cell>
        </row>
        <row r="849">
          <cell r="Y849">
            <v>-67307</v>
          </cell>
        </row>
        <row r="851">
          <cell r="Y851">
            <v>0</v>
          </cell>
        </row>
        <row r="854">
          <cell r="Y854">
            <v>129183</v>
          </cell>
        </row>
        <row r="855">
          <cell r="Y855">
            <v>0</v>
          </cell>
        </row>
        <row r="856">
          <cell r="Y856">
            <v>-37524</v>
          </cell>
        </row>
        <row r="857">
          <cell r="Y857">
            <v>-9642</v>
          </cell>
        </row>
        <row r="858">
          <cell r="Y858">
            <v>-2865</v>
          </cell>
        </row>
        <row r="859">
          <cell r="Y859">
            <v>-4706</v>
          </cell>
        </row>
        <row r="860">
          <cell r="Y860">
            <v>-109649</v>
          </cell>
        </row>
        <row r="861">
          <cell r="Y861">
            <v>-256513</v>
          </cell>
        </row>
        <row r="862">
          <cell r="Y862">
            <v>-43889</v>
          </cell>
        </row>
        <row r="863">
          <cell r="Y863">
            <v>12649</v>
          </cell>
        </row>
        <row r="864">
          <cell r="Y864">
            <v>0</v>
          </cell>
        </row>
        <row r="865">
          <cell r="Y865">
            <v>28599</v>
          </cell>
        </row>
        <row r="866">
          <cell r="Y866">
            <v>7917</v>
          </cell>
        </row>
        <row r="867">
          <cell r="Y867">
            <v>866</v>
          </cell>
        </row>
        <row r="868">
          <cell r="Y868">
            <v>2370</v>
          </cell>
        </row>
        <row r="869">
          <cell r="Y869">
            <v>84416</v>
          </cell>
        </row>
        <row r="870">
          <cell r="Y870">
            <v>158299</v>
          </cell>
        </row>
        <row r="871">
          <cell r="Y871">
            <v>40489</v>
          </cell>
        </row>
        <row r="873">
          <cell r="Y873">
            <v>0</v>
          </cell>
        </row>
        <row r="876">
          <cell r="Y876">
            <v>49843.626019999996</v>
          </cell>
        </row>
        <row r="877">
          <cell r="Y877">
            <v>5270</v>
          </cell>
        </row>
        <row r="878">
          <cell r="Y878">
            <v>-49843.626019999996</v>
          </cell>
        </row>
        <row r="879">
          <cell r="Y879">
            <v>-5270</v>
          </cell>
        </row>
        <row r="881">
          <cell r="Y881">
            <v>0</v>
          </cell>
        </row>
        <row r="887">
          <cell r="Y887">
            <v>0</v>
          </cell>
        </row>
        <row r="890">
          <cell r="Y890">
            <v>1750</v>
          </cell>
        </row>
        <row r="891">
          <cell r="Y891">
            <v>2167</v>
          </cell>
        </row>
        <row r="892">
          <cell r="Y892">
            <v>-3917</v>
          </cell>
        </row>
        <row r="894">
          <cell r="Y894">
            <v>0</v>
          </cell>
        </row>
        <row r="897">
          <cell r="Y897">
            <v>-716</v>
          </cell>
        </row>
        <row r="898">
          <cell r="Y898">
            <v>2386</v>
          </cell>
        </row>
        <row r="899">
          <cell r="Y899">
            <v>-1605</v>
          </cell>
        </row>
        <row r="900">
          <cell r="Y900">
            <v>0</v>
          </cell>
        </row>
        <row r="901">
          <cell r="Y901">
            <v>-65</v>
          </cell>
        </row>
        <row r="903">
          <cell r="Y903">
            <v>0</v>
          </cell>
        </row>
        <row r="909">
          <cell r="Y909">
            <v>0</v>
          </cell>
        </row>
        <row r="912">
          <cell r="Y912">
            <v>22805</v>
          </cell>
        </row>
        <row r="913">
          <cell r="Y913">
            <v>2782</v>
          </cell>
        </row>
        <row r="914">
          <cell r="Y914">
            <v>-25587</v>
          </cell>
        </row>
        <row r="916">
          <cell r="Y916">
            <v>0</v>
          </cell>
        </row>
        <row r="919">
          <cell r="Y919">
            <v>7777</v>
          </cell>
        </row>
        <row r="920">
          <cell r="Y920">
            <v>-7777</v>
          </cell>
        </row>
        <row r="921">
          <cell r="Y921">
            <v>16959</v>
          </cell>
        </row>
        <row r="922">
          <cell r="Y922">
            <v>-16959</v>
          </cell>
        </row>
        <row r="924">
          <cell r="Y924">
            <v>0</v>
          </cell>
        </row>
        <row r="927">
          <cell r="Y927">
            <v>132061</v>
          </cell>
        </row>
        <row r="928">
          <cell r="Y928">
            <v>4853</v>
          </cell>
        </row>
        <row r="929">
          <cell r="Y929">
            <v>-214570</v>
          </cell>
        </row>
        <row r="930">
          <cell r="Y930">
            <v>-38885</v>
          </cell>
        </row>
        <row r="931">
          <cell r="Y931">
            <v>82509</v>
          </cell>
        </row>
        <row r="932">
          <cell r="Y932">
            <v>34032</v>
          </cell>
        </row>
        <row r="934">
          <cell r="Y934">
            <v>0</v>
          </cell>
        </row>
        <row r="937">
          <cell r="Y937">
            <v>155</v>
          </cell>
        </row>
        <row r="938">
          <cell r="Y938">
            <v>4320</v>
          </cell>
        </row>
        <row r="939">
          <cell r="Y939">
            <v>0</v>
          </cell>
        </row>
        <row r="940">
          <cell r="Y940">
            <v>-10527</v>
          </cell>
        </row>
        <row r="941">
          <cell r="Y941">
            <v>-7064</v>
          </cell>
        </row>
        <row r="942">
          <cell r="Y942">
            <v>-5086</v>
          </cell>
        </row>
        <row r="943">
          <cell r="Y943">
            <v>2316</v>
          </cell>
        </row>
        <row r="944">
          <cell r="Y944">
            <v>6052</v>
          </cell>
        </row>
        <row r="945">
          <cell r="Y945">
            <v>9834</v>
          </cell>
        </row>
        <row r="948">
          <cell r="Y948">
            <v>0</v>
          </cell>
        </row>
        <row r="951">
          <cell r="Y951">
            <v>-21731</v>
          </cell>
        </row>
        <row r="952">
          <cell r="Y952">
            <v>21786</v>
          </cell>
        </row>
        <row r="953">
          <cell r="Y953">
            <v>-23388</v>
          </cell>
        </row>
        <row r="954">
          <cell r="Y954">
            <v>-55</v>
          </cell>
        </row>
        <row r="955">
          <cell r="Y955">
            <v>21</v>
          </cell>
        </row>
        <row r="958">
          <cell r="Y958">
            <v>23388</v>
          </cell>
        </row>
        <row r="960">
          <cell r="Y960">
            <v>-21</v>
          </cell>
        </row>
        <row r="962">
          <cell r="Y962">
            <v>0</v>
          </cell>
        </row>
        <row r="967">
          <cell r="Y967">
            <v>-9745</v>
          </cell>
        </row>
        <row r="968">
          <cell r="Y968">
            <v>9745</v>
          </cell>
        </row>
        <row r="969">
          <cell r="Y969">
            <v>-3590</v>
          </cell>
        </row>
        <row r="970">
          <cell r="Y970">
            <v>3590</v>
          </cell>
        </row>
        <row r="971">
          <cell r="Y971">
            <v>7850</v>
          </cell>
        </row>
        <row r="972">
          <cell r="Y972">
            <v>-7850</v>
          </cell>
        </row>
        <row r="981">
          <cell r="Y981">
            <v>10160</v>
          </cell>
        </row>
        <row r="982">
          <cell r="Y982">
            <v>-10160</v>
          </cell>
        </row>
        <row r="985">
          <cell r="Y985">
            <v>15645</v>
          </cell>
        </row>
        <row r="987">
          <cell r="Y987">
            <v>-15645</v>
          </cell>
        </row>
        <row r="989">
          <cell r="Y989">
            <v>0</v>
          </cell>
        </row>
        <row r="992">
          <cell r="Y992">
            <v>-153657</v>
          </cell>
        </row>
        <row r="995">
          <cell r="Y995">
            <v>-12539</v>
          </cell>
        </row>
        <row r="997">
          <cell r="Y997">
            <v>11896</v>
          </cell>
        </row>
        <row r="998">
          <cell r="Y998">
            <v>36</v>
          </cell>
        </row>
        <row r="999">
          <cell r="Y999">
            <v>192205</v>
          </cell>
        </row>
        <row r="1000">
          <cell r="Y1000">
            <v>35212</v>
          </cell>
        </row>
        <row r="1001">
          <cell r="Y1001">
            <v>297856</v>
          </cell>
        </row>
        <row r="1002">
          <cell r="Y1002">
            <v>13564</v>
          </cell>
        </row>
        <row r="1003">
          <cell r="Y1003">
            <v>85686</v>
          </cell>
        </row>
        <row r="1004">
          <cell r="Y1004">
            <v>4620</v>
          </cell>
        </row>
        <row r="1005">
          <cell r="Y1005">
            <v>-5566</v>
          </cell>
        </row>
        <row r="1008">
          <cell r="Y1008">
            <v>-36</v>
          </cell>
        </row>
        <row r="1009">
          <cell r="Y1009">
            <v>-182624</v>
          </cell>
        </row>
        <row r="1012">
          <cell r="Y1012">
            <v>-26895</v>
          </cell>
        </row>
        <row r="1013">
          <cell r="Y1013">
            <v>-12357</v>
          </cell>
        </row>
        <row r="1014">
          <cell r="Y1014">
            <v>-1605</v>
          </cell>
        </row>
        <row r="1015">
          <cell r="Y1015">
            <v>-239231</v>
          </cell>
        </row>
        <row r="1016">
          <cell r="Y1016">
            <v>-6565</v>
          </cell>
        </row>
        <row r="1018">
          <cell r="Y1018">
            <v>0</v>
          </cell>
        </row>
        <row r="1024">
          <cell r="Y1024">
            <v>0</v>
          </cell>
        </row>
        <row r="1030">
          <cell r="Y1030">
            <v>0</v>
          </cell>
        </row>
        <row r="1036">
          <cell r="Y1036">
            <v>0</v>
          </cell>
        </row>
        <row r="1041">
          <cell r="Y1041">
            <v>-251</v>
          </cell>
        </row>
        <row r="1042">
          <cell r="Y1042">
            <v>150</v>
          </cell>
        </row>
        <row r="1043">
          <cell r="Y1043">
            <v>101</v>
          </cell>
        </row>
        <row r="1045">
          <cell r="Y1045">
            <v>0</v>
          </cell>
        </row>
        <row r="1051">
          <cell r="Y1051">
            <v>0</v>
          </cell>
        </row>
        <row r="1054">
          <cell r="Y1054">
            <v>-9482</v>
          </cell>
        </row>
        <row r="1055">
          <cell r="Y1055">
            <v>0</v>
          </cell>
        </row>
        <row r="1056">
          <cell r="Y1056">
            <v>9208</v>
          </cell>
        </row>
        <row r="1058">
          <cell r="Y1058">
            <v>42</v>
          </cell>
        </row>
        <row r="1059">
          <cell r="Y1059">
            <v>-1328</v>
          </cell>
        </row>
        <row r="1060">
          <cell r="Y1060">
            <v>-32439</v>
          </cell>
        </row>
        <row r="1061">
          <cell r="Y1061">
            <v>-24633</v>
          </cell>
        </row>
        <row r="1062">
          <cell r="Y1062">
            <v>58475</v>
          </cell>
        </row>
        <row r="1063">
          <cell r="Y1063">
            <v>823</v>
          </cell>
        </row>
        <row r="1064">
          <cell r="Y1064">
            <v>-666</v>
          </cell>
        </row>
        <row r="1066">
          <cell r="Y1066">
            <v>0</v>
          </cell>
        </row>
        <row r="1069">
          <cell r="Y1069">
            <v>-1076</v>
          </cell>
        </row>
        <row r="1070">
          <cell r="Y1070">
            <v>-74962</v>
          </cell>
        </row>
        <row r="1071">
          <cell r="Y1071">
            <v>-3544</v>
          </cell>
        </row>
        <row r="1072">
          <cell r="Y1072">
            <v>-10254</v>
          </cell>
        </row>
        <row r="1073">
          <cell r="Y1073">
            <v>1862</v>
          </cell>
        </row>
        <row r="1074">
          <cell r="Y1074">
            <v>-1860</v>
          </cell>
        </row>
        <row r="1075">
          <cell r="Y1075">
            <v>-75619</v>
          </cell>
        </row>
        <row r="1076">
          <cell r="Y1076">
            <v>37592</v>
          </cell>
        </row>
        <row r="1077">
          <cell r="Y1077">
            <v>-24104</v>
          </cell>
        </row>
        <row r="1078">
          <cell r="Y1078">
            <v>7072</v>
          </cell>
        </row>
        <row r="1079">
          <cell r="Y1079">
            <v>-1218</v>
          </cell>
        </row>
        <row r="1080">
          <cell r="Y1080">
            <v>1169</v>
          </cell>
        </row>
        <row r="1081">
          <cell r="Y1081">
            <v>41233</v>
          </cell>
        </row>
        <row r="1083">
          <cell r="Y1083">
            <v>-23693</v>
          </cell>
        </row>
        <row r="1085">
          <cell r="Y1085">
            <v>-14519</v>
          </cell>
        </row>
        <row r="1086">
          <cell r="Y1086">
            <v>-40844</v>
          </cell>
        </row>
        <row r="1087">
          <cell r="Y1087">
            <v>90557</v>
          </cell>
        </row>
        <row r="1088">
          <cell r="Y1088">
            <v>10254</v>
          </cell>
        </row>
        <row r="1089">
          <cell r="Y1089">
            <v>75619</v>
          </cell>
        </row>
        <row r="1090">
          <cell r="Y1090">
            <v>37527</v>
          </cell>
        </row>
        <row r="1091">
          <cell r="Y1091">
            <v>757</v>
          </cell>
        </row>
        <row r="1092">
          <cell r="Y1092">
            <v>45867</v>
          </cell>
        </row>
        <row r="1093">
          <cell r="Y1093">
            <v>29149</v>
          </cell>
        </row>
        <row r="1094">
          <cell r="Y1094">
            <v>78157</v>
          </cell>
        </row>
        <row r="1095">
          <cell r="Y1095">
            <v>-11486</v>
          </cell>
        </row>
        <row r="1096">
          <cell r="Y1096">
            <v>0</v>
          </cell>
        </row>
        <row r="1097">
          <cell r="Y1097">
            <v>3107</v>
          </cell>
        </row>
        <row r="1099">
          <cell r="Y1099">
            <v>-37592</v>
          </cell>
        </row>
        <row r="1100">
          <cell r="Y1100">
            <v>1218</v>
          </cell>
        </row>
        <row r="1102">
          <cell r="Y1102">
            <v>-7973.3470000000007</v>
          </cell>
        </row>
        <row r="1103">
          <cell r="Y1103">
            <v>-128.31899999999999</v>
          </cell>
        </row>
        <row r="1104">
          <cell r="Y1104">
            <v>-116617.334</v>
          </cell>
        </row>
        <row r="1106">
          <cell r="Y1106">
            <v>5372</v>
          </cell>
        </row>
        <row r="1107">
          <cell r="Y1107">
            <v>1235</v>
          </cell>
        </row>
        <row r="1109">
          <cell r="Y1109">
            <v>-1109</v>
          </cell>
        </row>
        <row r="1110">
          <cell r="Y1110">
            <v>940</v>
          </cell>
        </row>
        <row r="1111">
          <cell r="Y1111">
            <v>1930</v>
          </cell>
        </row>
        <row r="1112">
          <cell r="Y1112">
            <v>-41233</v>
          </cell>
        </row>
        <row r="1113">
          <cell r="Y1113">
            <v>1935</v>
          </cell>
        </row>
        <row r="1114">
          <cell r="Y1114">
            <v>4532</v>
          </cell>
        </row>
        <row r="1115">
          <cell r="Y1115">
            <v>10748</v>
          </cell>
        </row>
        <row r="1117">
          <cell r="Y1117">
            <v>0</v>
          </cell>
        </row>
        <row r="1138">
          <cell r="Y1138">
            <v>0</v>
          </cell>
        </row>
        <row r="1141">
          <cell r="Y1141">
            <v>80509</v>
          </cell>
        </row>
        <row r="1143">
          <cell r="Y1143">
            <v>-80509</v>
          </cell>
        </row>
        <row r="1145">
          <cell r="Y1145">
            <v>0</v>
          </cell>
        </row>
        <row r="1170">
          <cell r="Y1170">
            <v>0</v>
          </cell>
        </row>
        <row r="1178">
          <cell r="Y1178">
            <v>46430</v>
          </cell>
        </row>
        <row r="1179">
          <cell r="Y1179">
            <v>-46430</v>
          </cell>
        </row>
        <row r="1180">
          <cell r="Y1180">
            <v>19045</v>
          </cell>
        </row>
        <row r="1183">
          <cell r="Y1183">
            <v>157</v>
          </cell>
        </row>
        <row r="1184">
          <cell r="Y1184">
            <v>1095</v>
          </cell>
        </row>
        <row r="1187">
          <cell r="Y1187">
            <v>-20297</v>
          </cell>
        </row>
        <row r="1189">
          <cell r="Y1189">
            <v>0</v>
          </cell>
        </row>
        <row r="1192">
          <cell r="Y1192">
            <v>1062</v>
          </cell>
        </row>
        <row r="1194">
          <cell r="Y1194">
            <v>-318</v>
          </cell>
        </row>
        <row r="1195">
          <cell r="Y1195">
            <v>57</v>
          </cell>
        </row>
        <row r="1196">
          <cell r="Y1196">
            <v>57</v>
          </cell>
        </row>
        <row r="1197">
          <cell r="Y1197">
            <v>-57</v>
          </cell>
        </row>
        <row r="1198">
          <cell r="Y1198">
            <v>1286</v>
          </cell>
        </row>
        <row r="1199">
          <cell r="Y1199">
            <v>11</v>
          </cell>
        </row>
        <row r="1200">
          <cell r="Y1200">
            <v>2260</v>
          </cell>
        </row>
        <row r="1201">
          <cell r="Y1201">
            <v>217</v>
          </cell>
        </row>
        <row r="1202">
          <cell r="Y1202">
            <v>-1773</v>
          </cell>
        </row>
        <row r="1203">
          <cell r="Y1203">
            <v>-132</v>
          </cell>
        </row>
        <row r="1204">
          <cell r="Y1204">
            <v>-174</v>
          </cell>
        </row>
        <row r="1206">
          <cell r="Y1206">
            <v>-3094</v>
          </cell>
        </row>
        <row r="1208">
          <cell r="Y1208">
            <v>-5243</v>
          </cell>
        </row>
        <row r="1209">
          <cell r="Y1209">
            <v>4861</v>
          </cell>
        </row>
        <row r="1210">
          <cell r="Y1210">
            <v>640</v>
          </cell>
        </row>
        <row r="1211">
          <cell r="Y1211">
            <v>22</v>
          </cell>
        </row>
        <row r="1212">
          <cell r="Y1212">
            <v>318</v>
          </cell>
        </row>
        <row r="1214">
          <cell r="Y1214">
            <v>0</v>
          </cell>
        </row>
        <row r="1218">
          <cell r="Y1218">
            <v>5416</v>
          </cell>
        </row>
        <row r="1220">
          <cell r="Y1220">
            <v>-2041</v>
          </cell>
        </row>
        <row r="1222">
          <cell r="Y1222">
            <v>479</v>
          </cell>
        </row>
        <row r="1223">
          <cell r="Y1223">
            <v>479</v>
          </cell>
        </row>
        <row r="1224">
          <cell r="Y1224">
            <v>-479</v>
          </cell>
        </row>
        <row r="1227">
          <cell r="Y1227">
            <v>-394</v>
          </cell>
        </row>
        <row r="1228">
          <cell r="Y1228">
            <v>17</v>
          </cell>
        </row>
        <row r="1230">
          <cell r="Y1230">
            <v>-17</v>
          </cell>
        </row>
        <row r="1231">
          <cell r="Y1231">
            <v>1691</v>
          </cell>
        </row>
        <row r="1232">
          <cell r="Y1232">
            <v>9494</v>
          </cell>
        </row>
        <row r="1233">
          <cell r="Y1233">
            <v>1554</v>
          </cell>
        </row>
        <row r="1234">
          <cell r="Y1234">
            <v>-200</v>
          </cell>
        </row>
        <row r="1235">
          <cell r="Y1235">
            <v>-1858</v>
          </cell>
        </row>
        <row r="1236">
          <cell r="Y1236">
            <v>-2432</v>
          </cell>
        </row>
        <row r="1237">
          <cell r="Y1237">
            <v>-2700</v>
          </cell>
        </row>
        <row r="1239">
          <cell r="Y1239">
            <v>-6215</v>
          </cell>
        </row>
        <row r="1241">
          <cell r="Y1241">
            <v>-45850</v>
          </cell>
        </row>
        <row r="1242">
          <cell r="Y1242">
            <v>39009</v>
          </cell>
        </row>
        <row r="1243">
          <cell r="Y1243">
            <v>394</v>
          </cell>
        </row>
        <row r="1245">
          <cell r="Y1245">
            <v>2241</v>
          </cell>
        </row>
        <row r="1246">
          <cell r="Y1246">
            <v>1412</v>
          </cell>
        </row>
        <row r="1249">
          <cell r="Y1249">
            <v>0</v>
          </cell>
        </row>
        <row r="1252">
          <cell r="Y1252">
            <v>1248</v>
          </cell>
        </row>
        <row r="1254">
          <cell r="Y1254">
            <v>-50</v>
          </cell>
        </row>
        <row r="1255">
          <cell r="Y1255">
            <v>172</v>
          </cell>
        </row>
        <row r="1256">
          <cell r="Y1256">
            <v>161</v>
          </cell>
        </row>
        <row r="1257">
          <cell r="Y1257">
            <v>-172</v>
          </cell>
        </row>
        <row r="1258">
          <cell r="Y1258">
            <v>40</v>
          </cell>
        </row>
        <row r="1261">
          <cell r="Y1261">
            <v>-14</v>
          </cell>
        </row>
        <row r="1262">
          <cell r="Y1262">
            <v>201</v>
          </cell>
        </row>
        <row r="1263">
          <cell r="Y1263">
            <v>895</v>
          </cell>
        </row>
        <row r="1264">
          <cell r="Y1264">
            <v>904</v>
          </cell>
        </row>
        <row r="1265">
          <cell r="Y1265">
            <v>-259</v>
          </cell>
        </row>
        <row r="1267">
          <cell r="Y1267">
            <v>-2000</v>
          </cell>
        </row>
        <row r="1269">
          <cell r="Y1269">
            <v>-832</v>
          </cell>
        </row>
        <row r="1271">
          <cell r="Y1271">
            <v>-2991</v>
          </cell>
        </row>
        <row r="1272">
          <cell r="Y1272">
            <v>2535</v>
          </cell>
        </row>
        <row r="1273">
          <cell r="Y1273">
            <v>112</v>
          </cell>
        </row>
        <row r="1275">
          <cell r="Y1275">
            <v>50</v>
          </cell>
        </row>
        <row r="1277">
          <cell r="Y1277">
            <v>0</v>
          </cell>
        </row>
        <row r="1287">
          <cell r="Y1287">
            <v>0</v>
          </cell>
        </row>
        <row r="1290">
          <cell r="Y1290">
            <v>8964</v>
          </cell>
        </row>
        <row r="1291">
          <cell r="Y1291">
            <v>-34603</v>
          </cell>
        </row>
        <row r="1292">
          <cell r="Y1292">
            <v>25639</v>
          </cell>
        </row>
        <row r="1294">
          <cell r="Y1294">
            <v>0</v>
          </cell>
        </row>
        <row r="1297">
          <cell r="Y1297">
            <v>-5554</v>
          </cell>
        </row>
        <row r="1298">
          <cell r="Y1298">
            <v>-272</v>
          </cell>
        </row>
        <row r="1299">
          <cell r="Y1299">
            <v>5826</v>
          </cell>
        </row>
        <row r="1301">
          <cell r="Y1301">
            <v>0</v>
          </cell>
        </row>
        <row r="1304">
          <cell r="Y1304">
            <v>9532</v>
          </cell>
        </row>
        <row r="1305">
          <cell r="Y1305">
            <v>8249</v>
          </cell>
        </row>
        <row r="1306">
          <cell r="Y1306">
            <v>-8249</v>
          </cell>
        </row>
        <row r="1307">
          <cell r="Y1307">
            <v>-8249</v>
          </cell>
        </row>
        <row r="1308">
          <cell r="Y1308">
            <v>-1283</v>
          </cell>
        </row>
        <row r="1311">
          <cell r="Y1311">
            <v>0</v>
          </cell>
        </row>
        <row r="1314">
          <cell r="Y1314">
            <v>3744</v>
          </cell>
        </row>
        <row r="1315">
          <cell r="Y1315">
            <v>-263</v>
          </cell>
        </row>
        <row r="1316">
          <cell r="Y1316">
            <v>-3741</v>
          </cell>
        </row>
        <row r="1317">
          <cell r="Y1317">
            <v>-4370</v>
          </cell>
        </row>
        <row r="1318">
          <cell r="Y1318">
            <v>4370</v>
          </cell>
        </row>
        <row r="1319">
          <cell r="Y1319">
            <v>260</v>
          </cell>
        </row>
        <row r="1321">
          <cell r="Y1321">
            <v>0</v>
          </cell>
        </row>
        <row r="1324">
          <cell r="Y1324">
            <v>6807</v>
          </cell>
        </row>
        <row r="1325">
          <cell r="Y1325">
            <v>2051</v>
          </cell>
        </row>
        <row r="1326">
          <cell r="Y1326">
            <v>-10</v>
          </cell>
        </row>
        <row r="1327">
          <cell r="Y1327">
            <v>-6110</v>
          </cell>
        </row>
        <row r="1328">
          <cell r="Y1328">
            <v>-1426</v>
          </cell>
        </row>
        <row r="1329">
          <cell r="Y1329">
            <v>-1333</v>
          </cell>
        </row>
        <row r="1330">
          <cell r="Y1330">
            <v>-5256</v>
          </cell>
        </row>
        <row r="1331">
          <cell r="Y1331">
            <v>4705</v>
          </cell>
        </row>
        <row r="1332">
          <cell r="Y1332">
            <v>572</v>
          </cell>
        </row>
        <row r="1334">
          <cell r="Y1334">
            <v>0</v>
          </cell>
        </row>
        <row r="1337">
          <cell r="Y1337">
            <v>16503</v>
          </cell>
        </row>
        <row r="1338">
          <cell r="Y1338">
            <v>15593</v>
          </cell>
        </row>
        <row r="1339">
          <cell r="Y1339">
            <v>-821</v>
          </cell>
        </row>
        <row r="1340">
          <cell r="Y1340">
            <v>821</v>
          </cell>
        </row>
        <row r="1341">
          <cell r="Y1341">
            <v>-32096</v>
          </cell>
        </row>
        <row r="1343">
          <cell r="Y1343">
            <v>0</v>
          </cell>
        </row>
        <row r="1349">
          <cell r="Y1349">
            <v>0</v>
          </cell>
        </row>
        <row r="1359">
          <cell r="Y1359">
            <v>0</v>
          </cell>
        </row>
        <row r="1360">
          <cell r="A1360" t="str">
            <v>END</v>
          </cell>
          <cell r="B1360" t="str">
            <v>END</v>
          </cell>
          <cell r="C1360" t="str">
            <v>Окончание журнала</v>
          </cell>
          <cell r="D1360" t="str">
            <v>END</v>
          </cell>
          <cell r="E1360" t="str">
            <v>END</v>
          </cell>
          <cell r="F1360" t="str">
            <v>END</v>
          </cell>
          <cell r="G1360" t="str">
            <v>END</v>
          </cell>
          <cell r="H1360" t="str">
            <v>END</v>
          </cell>
          <cell r="I1360" t="str">
            <v>END</v>
          </cell>
          <cell r="J1360" t="str">
            <v>END</v>
          </cell>
          <cell r="K1360" t="str">
            <v>END</v>
          </cell>
          <cell r="L1360" t="str">
            <v>END</v>
          </cell>
          <cell r="M1360" t="str">
            <v>END</v>
          </cell>
          <cell r="N1360" t="str">
            <v>END</v>
          </cell>
          <cell r="O1360" t="str">
            <v>END</v>
          </cell>
          <cell r="P1360" t="str">
            <v>END</v>
          </cell>
          <cell r="Q1360" t="str">
            <v>END</v>
          </cell>
          <cell r="R1360" t="str">
            <v>END</v>
          </cell>
          <cell r="S1360" t="str">
            <v>END</v>
          </cell>
          <cell r="T1360" t="str">
            <v>END</v>
          </cell>
          <cell r="U1360" t="str">
            <v>END</v>
          </cell>
          <cell r="V1360" t="str">
            <v>END</v>
          </cell>
          <cell r="W1360" t="str">
            <v>END</v>
          </cell>
          <cell r="X1360" t="str">
            <v>END</v>
          </cell>
          <cell r="Y1360" t="str">
            <v>END</v>
          </cell>
          <cell r="Z1360" t="str">
            <v>END</v>
          </cell>
          <cell r="AA1360" t="str">
            <v>END</v>
          </cell>
          <cell r="AB1360" t="str">
            <v>END</v>
          </cell>
          <cell r="AC1360" t="str">
            <v>END</v>
          </cell>
          <cell r="AD1360" t="str">
            <v>END</v>
          </cell>
          <cell r="AE1360" t="str">
            <v>END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in"/>
      <sheetName val="Lists"/>
      <sheetName val="Company"/>
      <sheetName val="IFRS"/>
      <sheetName val="DefTax"/>
      <sheetName val="Journals"/>
      <sheetName val="Trail"/>
      <sheetName val="IC_Debtors"/>
      <sheetName val="Debtors"/>
      <sheetName val="IC_Creditors"/>
      <sheetName val="Creditors"/>
      <sheetName val="IC_Sales"/>
      <sheetName val="Sales"/>
      <sheetName val="Sales_adj"/>
      <sheetName val="Sales_IFRS"/>
      <sheetName val="IC_Purchases"/>
      <sheetName val="Purchases"/>
      <sheetName val="Purchases_IFRS"/>
      <sheetName val="IC_OthInc"/>
      <sheetName val="Capex"/>
      <sheetName val="Inv"/>
      <sheetName val="FinAssets"/>
      <sheetName val="FinLiab"/>
      <sheetName val="FX"/>
      <sheetName val="Version"/>
      <sheetName val="Oth_Info"/>
      <sheetName val="Sheet1"/>
      <sheetName val="Sheet2"/>
      <sheetName val="Sheet3"/>
      <sheetName val="Sheet4"/>
      <sheetName val="Sheet5"/>
      <sheetName val="Sheet6"/>
    </sheetNames>
    <sheetDataSet>
      <sheetData sheetId="0" refreshError="1"/>
      <sheetData sheetId="1" refreshError="1"/>
      <sheetData sheetId="2" refreshError="1"/>
      <sheetData sheetId="3" refreshError="1"/>
      <sheetData sheetId="4" refreshError="1"/>
      <sheetData sheetId="5" refreshError="1"/>
      <sheetData sheetId="6" refreshError="1">
        <row r="1">
          <cell r="W1">
            <v>1</v>
          </cell>
        </row>
        <row r="11">
          <cell r="W11">
            <v>0</v>
          </cell>
        </row>
        <row r="12">
          <cell r="W12" t="str">
            <v>ФАКТ-НИ</v>
          </cell>
        </row>
        <row r="13">
          <cell r="W13">
            <v>39599</v>
          </cell>
        </row>
        <row r="14">
          <cell r="W14" t="str">
            <v>тыс.руб.</v>
          </cell>
        </row>
        <row r="15">
          <cell r="W15">
            <v>0</v>
          </cell>
        </row>
        <row r="19">
          <cell r="W19">
            <v>-160917</v>
          </cell>
        </row>
        <row r="20">
          <cell r="W20">
            <v>161697</v>
          </cell>
        </row>
        <row r="21">
          <cell r="W21">
            <v>-780</v>
          </cell>
        </row>
        <row r="25">
          <cell r="W25">
            <v>0</v>
          </cell>
        </row>
        <row r="33">
          <cell r="W33">
            <v>0</v>
          </cell>
        </row>
        <row r="80">
          <cell r="W80">
            <v>0</v>
          </cell>
        </row>
        <row r="123">
          <cell r="W123">
            <v>0</v>
          </cell>
        </row>
        <row r="126">
          <cell r="W126">
            <v>5511</v>
          </cell>
        </row>
        <row r="127">
          <cell r="W127">
            <v>-5511</v>
          </cell>
        </row>
        <row r="130">
          <cell r="W130">
            <v>0</v>
          </cell>
        </row>
        <row r="133">
          <cell r="W133">
            <v>373826</v>
          </cell>
        </row>
        <row r="134">
          <cell r="W134">
            <v>-373826</v>
          </cell>
        </row>
        <row r="135">
          <cell r="W135">
            <v>88474</v>
          </cell>
        </row>
        <row r="136">
          <cell r="W136">
            <v>-88474</v>
          </cell>
        </row>
        <row r="137">
          <cell r="W137">
            <v>251376</v>
          </cell>
        </row>
        <row r="138">
          <cell r="W138">
            <v>-251376</v>
          </cell>
        </row>
        <row r="144">
          <cell r="W144">
            <v>0</v>
          </cell>
        </row>
        <row r="168">
          <cell r="W168">
            <v>0</v>
          </cell>
        </row>
        <row r="215">
          <cell r="W215">
            <v>0</v>
          </cell>
        </row>
        <row r="230">
          <cell r="W230">
            <v>0</v>
          </cell>
        </row>
        <row r="236">
          <cell r="W236">
            <v>0</v>
          </cell>
        </row>
        <row r="246">
          <cell r="W246">
            <v>0</v>
          </cell>
        </row>
        <row r="258">
          <cell r="W258">
            <v>0</v>
          </cell>
        </row>
        <row r="261">
          <cell r="W261">
            <v>325063</v>
          </cell>
        </row>
        <row r="262">
          <cell r="W262">
            <v>-9023</v>
          </cell>
        </row>
        <row r="268">
          <cell r="W268">
            <v>-275524</v>
          </cell>
        </row>
        <row r="269">
          <cell r="W269">
            <v>19692</v>
          </cell>
        </row>
        <row r="275">
          <cell r="W275">
            <v>-10669</v>
          </cell>
        </row>
        <row r="276">
          <cell r="W276">
            <v>-49539</v>
          </cell>
        </row>
        <row r="280">
          <cell r="W280">
            <v>0</v>
          </cell>
        </row>
        <row r="352">
          <cell r="W352">
            <v>0</v>
          </cell>
        </row>
        <row r="364">
          <cell r="W364">
            <v>0</v>
          </cell>
        </row>
        <row r="371">
          <cell r="W371">
            <v>0</v>
          </cell>
        </row>
        <row r="379">
          <cell r="W379">
            <v>0</v>
          </cell>
        </row>
        <row r="385">
          <cell r="W385">
            <v>0</v>
          </cell>
        </row>
        <row r="395">
          <cell r="W395">
            <v>0</v>
          </cell>
        </row>
        <row r="401">
          <cell r="W401">
            <v>0</v>
          </cell>
        </row>
        <row r="414">
          <cell r="W414">
            <v>0</v>
          </cell>
        </row>
        <row r="417">
          <cell r="W417">
            <v>-178278</v>
          </cell>
        </row>
        <row r="418">
          <cell r="W418">
            <v>-46352</v>
          </cell>
        </row>
        <row r="419">
          <cell r="W419">
            <v>224630</v>
          </cell>
        </row>
        <row r="425">
          <cell r="W425">
            <v>0</v>
          </cell>
        </row>
        <row r="435">
          <cell r="W435">
            <v>0</v>
          </cell>
        </row>
        <row r="443">
          <cell r="W443">
            <v>-348381</v>
          </cell>
        </row>
        <row r="444">
          <cell r="W444">
            <v>-9392</v>
          </cell>
        </row>
        <row r="445">
          <cell r="W445">
            <v>-16002</v>
          </cell>
        </row>
        <row r="446">
          <cell r="W446">
            <v>49919</v>
          </cell>
        </row>
        <row r="447">
          <cell r="W447">
            <v>-50690</v>
          </cell>
        </row>
        <row r="448">
          <cell r="W448">
            <v>0</v>
          </cell>
        </row>
        <row r="449">
          <cell r="W449">
            <v>0</v>
          </cell>
        </row>
        <row r="450">
          <cell r="W450">
            <v>348381</v>
          </cell>
        </row>
        <row r="451">
          <cell r="W451">
            <v>16773</v>
          </cell>
        </row>
        <row r="452">
          <cell r="W452">
            <v>0</v>
          </cell>
        </row>
        <row r="453">
          <cell r="W453">
            <v>9392</v>
          </cell>
        </row>
        <row r="455">
          <cell r="W455">
            <v>0</v>
          </cell>
        </row>
        <row r="463">
          <cell r="W463">
            <v>0</v>
          </cell>
        </row>
        <row r="472">
          <cell r="W472">
            <v>0</v>
          </cell>
        </row>
        <row r="475">
          <cell r="W475">
            <v>82195</v>
          </cell>
        </row>
        <row r="476">
          <cell r="W476">
            <v>32394</v>
          </cell>
        </row>
        <row r="477">
          <cell r="W477">
            <v>59322</v>
          </cell>
        </row>
        <row r="478">
          <cell r="W478">
            <v>21708</v>
          </cell>
        </row>
        <row r="479">
          <cell r="W479">
            <v>32744</v>
          </cell>
        </row>
        <row r="480">
          <cell r="W480">
            <v>-32744</v>
          </cell>
        </row>
        <row r="481">
          <cell r="W481">
            <v>-10028</v>
          </cell>
        </row>
        <row r="482">
          <cell r="W482">
            <v>3157</v>
          </cell>
        </row>
        <row r="483">
          <cell r="W483">
            <v>-1808</v>
          </cell>
        </row>
        <row r="484">
          <cell r="W484">
            <v>1130</v>
          </cell>
        </row>
        <row r="487">
          <cell r="W487">
            <v>-16605</v>
          </cell>
        </row>
        <row r="489">
          <cell r="W489">
            <v>-194216</v>
          </cell>
        </row>
        <row r="491">
          <cell r="W491">
            <v>22751</v>
          </cell>
        </row>
        <row r="493">
          <cell r="W493">
            <v>0</v>
          </cell>
        </row>
        <row r="502">
          <cell r="W502">
            <v>0</v>
          </cell>
        </row>
        <row r="509">
          <cell r="W509">
            <v>0</v>
          </cell>
        </row>
        <row r="512">
          <cell r="W512">
            <v>14</v>
          </cell>
        </row>
        <row r="514">
          <cell r="W514">
            <v>41992</v>
          </cell>
        </row>
        <row r="515">
          <cell r="W515">
            <v>-18565</v>
          </cell>
        </row>
        <row r="517">
          <cell r="W517">
            <v>31222</v>
          </cell>
        </row>
        <row r="518">
          <cell r="W518">
            <v>18551</v>
          </cell>
        </row>
        <row r="520">
          <cell r="W520">
            <v>-86389</v>
          </cell>
        </row>
        <row r="523">
          <cell r="W523">
            <v>13175</v>
          </cell>
        </row>
        <row r="526">
          <cell r="W526">
            <v>-800</v>
          </cell>
        </row>
        <row r="527">
          <cell r="W527">
            <v>-951</v>
          </cell>
        </row>
        <row r="529">
          <cell r="W529">
            <v>624</v>
          </cell>
        </row>
        <row r="530">
          <cell r="W530">
            <v>951</v>
          </cell>
        </row>
        <row r="532">
          <cell r="W532">
            <v>230</v>
          </cell>
        </row>
        <row r="535">
          <cell r="W535">
            <v>-54</v>
          </cell>
        </row>
        <row r="536">
          <cell r="W536">
            <v>-2432</v>
          </cell>
        </row>
        <row r="542">
          <cell r="W542">
            <v>2432</v>
          </cell>
        </row>
        <row r="544">
          <cell r="W544">
            <v>0</v>
          </cell>
        </row>
        <row r="560">
          <cell r="W560">
            <v>0</v>
          </cell>
        </row>
        <row r="569">
          <cell r="W569">
            <v>0</v>
          </cell>
        </row>
        <row r="575">
          <cell r="W575">
            <v>0</v>
          </cell>
        </row>
        <row r="582">
          <cell r="W582">
            <v>0</v>
          </cell>
        </row>
        <row r="588">
          <cell r="W588">
            <v>0</v>
          </cell>
        </row>
        <row r="602">
          <cell r="W602">
            <v>0</v>
          </cell>
        </row>
        <row r="609">
          <cell r="W609">
            <v>0</v>
          </cell>
        </row>
        <row r="615">
          <cell r="W615">
            <v>0</v>
          </cell>
        </row>
        <row r="618">
          <cell r="W618">
            <v>-19834</v>
          </cell>
        </row>
        <row r="619">
          <cell r="W619">
            <v>-16629</v>
          </cell>
        </row>
        <row r="620">
          <cell r="W620">
            <v>19834</v>
          </cell>
        </row>
        <row r="621">
          <cell r="W621">
            <v>16629</v>
          </cell>
        </row>
        <row r="622">
          <cell r="W622">
            <v>-3205</v>
          </cell>
        </row>
        <row r="623">
          <cell r="W623">
            <v>3205</v>
          </cell>
        </row>
        <row r="627">
          <cell r="W627">
            <v>0</v>
          </cell>
        </row>
        <row r="631">
          <cell r="W631">
            <v>-4286</v>
          </cell>
        </row>
        <row r="632">
          <cell r="W632">
            <v>269</v>
          </cell>
        </row>
        <row r="633">
          <cell r="W633">
            <v>-7111</v>
          </cell>
        </row>
        <row r="635">
          <cell r="W635">
            <v>-342</v>
          </cell>
        </row>
        <row r="636">
          <cell r="W636">
            <v>11470</v>
          </cell>
        </row>
        <row r="638">
          <cell r="W638">
            <v>0</v>
          </cell>
        </row>
        <row r="646">
          <cell r="W646">
            <v>0</v>
          </cell>
        </row>
        <row r="649">
          <cell r="W649">
            <v>6527</v>
          </cell>
        </row>
        <row r="650">
          <cell r="W650">
            <v>48479</v>
          </cell>
        </row>
        <row r="651">
          <cell r="W651">
            <v>-55006</v>
          </cell>
        </row>
        <row r="653">
          <cell r="W653">
            <v>0</v>
          </cell>
        </row>
        <row r="678">
          <cell r="W678">
            <v>-56034</v>
          </cell>
        </row>
        <row r="680">
          <cell r="W680">
            <v>-237897</v>
          </cell>
        </row>
        <row r="681">
          <cell r="W681">
            <v>-39418</v>
          </cell>
        </row>
        <row r="682">
          <cell r="W682">
            <v>-38962</v>
          </cell>
        </row>
        <row r="683">
          <cell r="W683">
            <v>372311</v>
          </cell>
        </row>
        <row r="685">
          <cell r="W685">
            <v>0</v>
          </cell>
        </row>
        <row r="690">
          <cell r="W690">
            <v>1974</v>
          </cell>
        </row>
        <row r="691">
          <cell r="W691">
            <v>-1974</v>
          </cell>
        </row>
        <row r="696">
          <cell r="W696">
            <v>0</v>
          </cell>
        </row>
        <row r="699">
          <cell r="W699">
            <v>12500</v>
          </cell>
        </row>
        <row r="701">
          <cell r="W701">
            <v>9004.86</v>
          </cell>
        </row>
        <row r="704">
          <cell r="W704">
            <v>37527</v>
          </cell>
        </row>
        <row r="706">
          <cell r="W706">
            <v>-59031.86</v>
          </cell>
        </row>
        <row r="708">
          <cell r="W708">
            <v>0</v>
          </cell>
        </row>
        <row r="711">
          <cell r="W711">
            <v>-6486</v>
          </cell>
        </row>
        <row r="712">
          <cell r="W712">
            <v>29518</v>
          </cell>
        </row>
        <row r="713">
          <cell r="W713">
            <v>-23042</v>
          </cell>
        </row>
        <row r="714">
          <cell r="W714">
            <v>10</v>
          </cell>
        </row>
        <row r="716">
          <cell r="W716">
            <v>0</v>
          </cell>
        </row>
        <row r="719">
          <cell r="W719">
            <v>-2834</v>
          </cell>
        </row>
        <row r="720">
          <cell r="W720">
            <v>32635</v>
          </cell>
        </row>
        <row r="721">
          <cell r="W721">
            <v>-23517</v>
          </cell>
        </row>
        <row r="722">
          <cell r="W722">
            <v>-4512</v>
          </cell>
        </row>
        <row r="723">
          <cell r="W723">
            <v>-397</v>
          </cell>
        </row>
        <row r="724">
          <cell r="W724">
            <v>-464</v>
          </cell>
        </row>
        <row r="725">
          <cell r="W725">
            <v>-1375</v>
          </cell>
        </row>
        <row r="726">
          <cell r="W726">
            <v>464</v>
          </cell>
        </row>
        <row r="728">
          <cell r="W728">
            <v>0</v>
          </cell>
        </row>
        <row r="731">
          <cell r="W731">
            <v>641</v>
          </cell>
        </row>
        <row r="732">
          <cell r="W732">
            <v>60422</v>
          </cell>
        </row>
        <row r="733">
          <cell r="W733">
            <v>0</v>
          </cell>
        </row>
        <row r="734">
          <cell r="W734">
            <v>36341</v>
          </cell>
        </row>
        <row r="735">
          <cell r="W735">
            <v>-16737</v>
          </cell>
        </row>
        <row r="736">
          <cell r="W736">
            <v>-6040</v>
          </cell>
        </row>
        <row r="737">
          <cell r="W737">
            <v>28062</v>
          </cell>
        </row>
        <row r="738">
          <cell r="W738">
            <v>1237</v>
          </cell>
        </row>
        <row r="739">
          <cell r="W739">
            <v>187</v>
          </cell>
        </row>
        <row r="740">
          <cell r="W740">
            <v>-4816</v>
          </cell>
        </row>
        <row r="741">
          <cell r="W741">
            <v>6040</v>
          </cell>
        </row>
        <row r="742">
          <cell r="W742">
            <v>-1151</v>
          </cell>
        </row>
        <row r="743">
          <cell r="W743">
            <v>-4889</v>
          </cell>
        </row>
        <row r="744">
          <cell r="W744">
            <v>31619</v>
          </cell>
        </row>
        <row r="745">
          <cell r="W745">
            <v>-130916</v>
          </cell>
        </row>
        <row r="747">
          <cell r="W747">
            <v>0</v>
          </cell>
        </row>
        <row r="750">
          <cell r="W750">
            <v>129120</v>
          </cell>
        </row>
        <row r="751">
          <cell r="W751">
            <v>1045048</v>
          </cell>
        </row>
        <row r="752">
          <cell r="W752">
            <v>676316</v>
          </cell>
        </row>
        <row r="753">
          <cell r="W753">
            <v>18351</v>
          </cell>
        </row>
        <row r="754">
          <cell r="W754">
            <v>44783</v>
          </cell>
        </row>
        <row r="755">
          <cell r="W755">
            <v>281951</v>
          </cell>
        </row>
        <row r="756">
          <cell r="W756">
            <v>200836</v>
          </cell>
        </row>
        <row r="757">
          <cell r="W757">
            <v>9821</v>
          </cell>
        </row>
        <row r="758">
          <cell r="W758">
            <v>-5184</v>
          </cell>
        </row>
        <row r="759">
          <cell r="W759">
            <v>-517919</v>
          </cell>
        </row>
        <row r="760">
          <cell r="W760">
            <v>-9940</v>
          </cell>
        </row>
        <row r="761">
          <cell r="W761">
            <v>-6635</v>
          </cell>
        </row>
        <row r="763">
          <cell r="W763">
            <v>-7653</v>
          </cell>
        </row>
        <row r="764">
          <cell r="W764">
            <v>-1858895</v>
          </cell>
        </row>
        <row r="766">
          <cell r="W766">
            <v>0</v>
          </cell>
        </row>
        <row r="769">
          <cell r="W769">
            <v>33130</v>
          </cell>
        </row>
        <row r="770">
          <cell r="W770">
            <v>-33130</v>
          </cell>
        </row>
        <row r="780">
          <cell r="W780">
            <v>0</v>
          </cell>
        </row>
        <row r="783">
          <cell r="W783">
            <v>3270492</v>
          </cell>
        </row>
        <row r="784">
          <cell r="W784">
            <v>-438194</v>
          </cell>
        </row>
        <row r="785">
          <cell r="W785">
            <v>-1643783</v>
          </cell>
        </row>
        <row r="786">
          <cell r="W786">
            <v>-1171969</v>
          </cell>
        </row>
        <row r="787">
          <cell r="W787">
            <v>-23259</v>
          </cell>
        </row>
        <row r="788">
          <cell r="W788">
            <v>3426</v>
          </cell>
        </row>
        <row r="789">
          <cell r="W789">
            <v>341181</v>
          </cell>
        </row>
        <row r="790">
          <cell r="W790">
            <v>6713</v>
          </cell>
        </row>
        <row r="791">
          <cell r="W791">
            <v>4371</v>
          </cell>
        </row>
        <row r="793">
          <cell r="W793">
            <v>1140</v>
          </cell>
        </row>
        <row r="794">
          <cell r="W794">
            <v>5042</v>
          </cell>
        </row>
        <row r="795">
          <cell r="W795">
            <v>-31084</v>
          </cell>
        </row>
        <row r="796">
          <cell r="W796">
            <v>-187744</v>
          </cell>
        </row>
        <row r="797">
          <cell r="W797">
            <v>-3426</v>
          </cell>
        </row>
        <row r="798">
          <cell r="W798">
            <v>-131766</v>
          </cell>
        </row>
        <row r="799">
          <cell r="W799">
            <v>-1140</v>
          </cell>
        </row>
        <row r="801">
          <cell r="W801">
            <v>0</v>
          </cell>
        </row>
        <row r="804">
          <cell r="W804">
            <v>6480</v>
          </cell>
        </row>
        <row r="805">
          <cell r="W805">
            <v>116366</v>
          </cell>
        </row>
        <row r="806">
          <cell r="W806">
            <v>5473</v>
          </cell>
        </row>
        <row r="808">
          <cell r="W808">
            <v>-639</v>
          </cell>
        </row>
        <row r="810">
          <cell r="W810">
            <v>-1700</v>
          </cell>
        </row>
        <row r="811">
          <cell r="W811">
            <v>-120507</v>
          </cell>
        </row>
        <row r="812">
          <cell r="W812">
            <v>-5473</v>
          </cell>
        </row>
        <row r="814">
          <cell r="W814">
            <v>0</v>
          </cell>
        </row>
        <row r="817">
          <cell r="W817">
            <v>-1225136</v>
          </cell>
        </row>
        <row r="818">
          <cell r="W818">
            <v>-760893</v>
          </cell>
        </row>
        <row r="819">
          <cell r="W819">
            <v>-139607</v>
          </cell>
        </row>
        <row r="820">
          <cell r="W820">
            <v>-129453</v>
          </cell>
        </row>
        <row r="821">
          <cell r="W821">
            <v>878923</v>
          </cell>
        </row>
        <row r="822">
          <cell r="W822">
            <v>2071715</v>
          </cell>
        </row>
        <row r="823">
          <cell r="W823">
            <v>856102</v>
          </cell>
        </row>
        <row r="824">
          <cell r="W824">
            <v>21514</v>
          </cell>
        </row>
        <row r="825">
          <cell r="W825">
            <v>38962</v>
          </cell>
        </row>
        <row r="826">
          <cell r="W826">
            <v>1055</v>
          </cell>
        </row>
        <row r="827">
          <cell r="W827">
            <v>0</v>
          </cell>
        </row>
        <row r="828">
          <cell r="W828">
            <v>0</v>
          </cell>
        </row>
        <row r="829">
          <cell r="W829">
            <v>-23382</v>
          </cell>
        </row>
        <row r="830">
          <cell r="W830">
            <v>1669</v>
          </cell>
        </row>
        <row r="831">
          <cell r="W831">
            <v>0</v>
          </cell>
        </row>
        <row r="832">
          <cell r="W832">
            <v>-242826</v>
          </cell>
        </row>
        <row r="833">
          <cell r="W833">
            <v>-4226892</v>
          </cell>
        </row>
        <row r="834">
          <cell r="W834">
            <v>2878249</v>
          </cell>
        </row>
        <row r="836">
          <cell r="W836">
            <v>0</v>
          </cell>
        </row>
        <row r="839">
          <cell r="W839">
            <v>62077</v>
          </cell>
        </row>
        <row r="842">
          <cell r="W842">
            <v>5230</v>
          </cell>
        </row>
        <row r="845">
          <cell r="W845">
            <v>-67307</v>
          </cell>
        </row>
        <row r="847">
          <cell r="W847">
            <v>0</v>
          </cell>
        </row>
        <row r="850">
          <cell r="W850">
            <v>129183</v>
          </cell>
        </row>
        <row r="851">
          <cell r="W851">
            <v>0</v>
          </cell>
        </row>
        <row r="852">
          <cell r="W852">
            <v>-9550</v>
          </cell>
        </row>
        <row r="853">
          <cell r="W853">
            <v>-6511</v>
          </cell>
        </row>
        <row r="854">
          <cell r="W854">
            <v>-308</v>
          </cell>
        </row>
        <row r="855">
          <cell r="W855">
            <v>-4706</v>
          </cell>
        </row>
        <row r="856">
          <cell r="W856">
            <v>-109649</v>
          </cell>
        </row>
        <row r="857">
          <cell r="W857">
            <v>-256513</v>
          </cell>
        </row>
        <row r="858">
          <cell r="W858">
            <v>-43889</v>
          </cell>
        </row>
        <row r="859">
          <cell r="W859">
            <v>1561</v>
          </cell>
        </row>
        <row r="860">
          <cell r="W860">
            <v>0</v>
          </cell>
        </row>
        <row r="861">
          <cell r="W861">
            <v>8975</v>
          </cell>
        </row>
        <row r="862">
          <cell r="W862">
            <v>5525</v>
          </cell>
        </row>
        <row r="863">
          <cell r="W863">
            <v>308</v>
          </cell>
        </row>
        <row r="864">
          <cell r="W864">
            <v>2370</v>
          </cell>
        </row>
        <row r="865">
          <cell r="W865">
            <v>84416</v>
          </cell>
        </row>
        <row r="866">
          <cell r="W866">
            <v>158299</v>
          </cell>
        </row>
        <row r="867">
          <cell r="W867">
            <v>40489</v>
          </cell>
        </row>
        <row r="869">
          <cell r="W869">
            <v>0</v>
          </cell>
        </row>
        <row r="872">
          <cell r="W872">
            <v>49843.626019999996</v>
          </cell>
        </row>
        <row r="873">
          <cell r="W873">
            <v>1119</v>
          </cell>
        </row>
        <row r="874">
          <cell r="W874">
            <v>-49843.626019999996</v>
          </cell>
        </row>
        <row r="875">
          <cell r="W875">
            <v>-1119</v>
          </cell>
        </row>
        <row r="877">
          <cell r="W877">
            <v>0</v>
          </cell>
        </row>
        <row r="883">
          <cell r="W883">
            <v>0</v>
          </cell>
        </row>
        <row r="886">
          <cell r="W886">
            <v>1750</v>
          </cell>
        </row>
        <row r="887">
          <cell r="W887">
            <v>1864</v>
          </cell>
        </row>
        <row r="888">
          <cell r="W888">
            <v>-3614</v>
          </cell>
        </row>
        <row r="890">
          <cell r="W890">
            <v>0</v>
          </cell>
        </row>
        <row r="893">
          <cell r="W893">
            <v>-369.68044556469977</v>
          </cell>
        </row>
        <row r="894">
          <cell r="W894">
            <v>2386</v>
          </cell>
        </row>
        <row r="895">
          <cell r="W895">
            <v>-1870</v>
          </cell>
        </row>
        <row r="896">
          <cell r="W896">
            <v>-22.319554435300233</v>
          </cell>
        </row>
        <row r="897">
          <cell r="W897">
            <v>-124</v>
          </cell>
        </row>
        <row r="899">
          <cell r="W899">
            <v>0</v>
          </cell>
        </row>
        <row r="905">
          <cell r="W905">
            <v>0</v>
          </cell>
        </row>
        <row r="908">
          <cell r="W908">
            <v>23595</v>
          </cell>
        </row>
        <row r="909">
          <cell r="W909">
            <v>1992</v>
          </cell>
        </row>
        <row r="910">
          <cell r="W910">
            <v>-25587</v>
          </cell>
        </row>
        <row r="912">
          <cell r="W912">
            <v>0</v>
          </cell>
        </row>
        <row r="915">
          <cell r="W915">
            <v>7777</v>
          </cell>
        </row>
        <row r="916">
          <cell r="W916">
            <v>-7777</v>
          </cell>
        </row>
        <row r="917">
          <cell r="W917">
            <v>30180</v>
          </cell>
        </row>
        <row r="918">
          <cell r="W918">
            <v>-30180</v>
          </cell>
        </row>
        <row r="920">
          <cell r="W920">
            <v>0</v>
          </cell>
        </row>
        <row r="923">
          <cell r="W923">
            <v>132061</v>
          </cell>
        </row>
        <row r="924">
          <cell r="W924">
            <v>20191</v>
          </cell>
        </row>
        <row r="925">
          <cell r="W925">
            <v>-214570</v>
          </cell>
        </row>
        <row r="926">
          <cell r="W926">
            <v>-11717</v>
          </cell>
        </row>
        <row r="927">
          <cell r="W927">
            <v>82509</v>
          </cell>
        </row>
        <row r="928">
          <cell r="W928">
            <v>-8474</v>
          </cell>
        </row>
        <row r="930">
          <cell r="W930">
            <v>0</v>
          </cell>
        </row>
        <row r="933">
          <cell r="W933">
            <v>155</v>
          </cell>
        </row>
        <row r="934">
          <cell r="W934">
            <v>3201</v>
          </cell>
        </row>
        <row r="935">
          <cell r="W935">
            <v>0</v>
          </cell>
        </row>
        <row r="936">
          <cell r="W936">
            <v>-9780</v>
          </cell>
        </row>
        <row r="937">
          <cell r="W937">
            <v>-8118</v>
          </cell>
        </row>
        <row r="938">
          <cell r="W938">
            <v>-8865</v>
          </cell>
        </row>
        <row r="939">
          <cell r="W939">
            <v>6949</v>
          </cell>
        </row>
        <row r="940">
          <cell r="W940">
            <v>6424</v>
          </cell>
        </row>
        <row r="941">
          <cell r="W941">
            <v>10034</v>
          </cell>
        </row>
        <row r="944">
          <cell r="W944">
            <v>0</v>
          </cell>
        </row>
        <row r="947">
          <cell r="W947">
            <v>-21731</v>
          </cell>
        </row>
        <row r="948">
          <cell r="W948">
            <v>21786</v>
          </cell>
        </row>
        <row r="949">
          <cell r="W949">
            <v>-23388</v>
          </cell>
        </row>
        <row r="950">
          <cell r="W950">
            <v>-55</v>
          </cell>
        </row>
        <row r="951">
          <cell r="W951">
            <v>-18</v>
          </cell>
        </row>
        <row r="954">
          <cell r="W954">
            <v>23388</v>
          </cell>
        </row>
        <row r="956">
          <cell r="W956">
            <v>18</v>
          </cell>
        </row>
        <row r="958">
          <cell r="W958">
            <v>0</v>
          </cell>
        </row>
        <row r="963">
          <cell r="W963">
            <v>-9745</v>
          </cell>
        </row>
        <row r="965">
          <cell r="W965">
            <v>-3590</v>
          </cell>
        </row>
        <row r="967">
          <cell r="W967">
            <v>7850</v>
          </cell>
        </row>
        <row r="978">
          <cell r="W978">
            <v>-10160</v>
          </cell>
        </row>
        <row r="981">
          <cell r="W981">
            <v>15645</v>
          </cell>
        </row>
        <row r="984">
          <cell r="W984">
            <v>0</v>
          </cell>
        </row>
        <row r="987">
          <cell r="W987">
            <v>-153657</v>
          </cell>
        </row>
        <row r="990">
          <cell r="W990">
            <v>-1417</v>
          </cell>
        </row>
        <row r="992">
          <cell r="W992">
            <v>11896</v>
          </cell>
        </row>
        <row r="993">
          <cell r="W993">
            <v>0</v>
          </cell>
        </row>
        <row r="994">
          <cell r="W994">
            <v>192205</v>
          </cell>
        </row>
        <row r="995">
          <cell r="W995">
            <v>16284</v>
          </cell>
        </row>
        <row r="996">
          <cell r="W996">
            <v>297856</v>
          </cell>
        </row>
        <row r="997">
          <cell r="W997">
            <v>9806</v>
          </cell>
        </row>
        <row r="998">
          <cell r="W998">
            <v>85686</v>
          </cell>
        </row>
        <row r="999">
          <cell r="W999">
            <v>655</v>
          </cell>
        </row>
        <row r="1000">
          <cell r="W1000">
            <v>-5566</v>
          </cell>
        </row>
        <row r="1004">
          <cell r="W1004">
            <v>-182624</v>
          </cell>
        </row>
        <row r="1007">
          <cell r="W1007">
            <v>-15712</v>
          </cell>
        </row>
        <row r="1008">
          <cell r="W1008">
            <v>-8961</v>
          </cell>
        </row>
        <row r="1009">
          <cell r="W1009">
            <v>-655</v>
          </cell>
        </row>
        <row r="1010">
          <cell r="W1010">
            <v>-239231</v>
          </cell>
        </row>
        <row r="1011">
          <cell r="W1011">
            <v>-6565</v>
          </cell>
        </row>
        <row r="1013">
          <cell r="W1013">
            <v>0</v>
          </cell>
        </row>
        <row r="1019">
          <cell r="W1019">
            <v>0</v>
          </cell>
        </row>
        <row r="1025">
          <cell r="W1025">
            <v>0</v>
          </cell>
        </row>
        <row r="1031">
          <cell r="W1031">
            <v>0</v>
          </cell>
        </row>
        <row r="1037">
          <cell r="W1037">
            <v>574</v>
          </cell>
        </row>
        <row r="1038">
          <cell r="W1038">
            <v>-574</v>
          </cell>
        </row>
        <row r="1040">
          <cell r="W1040">
            <v>0</v>
          </cell>
        </row>
        <row r="1046">
          <cell r="W1046">
            <v>0</v>
          </cell>
        </row>
        <row r="1049">
          <cell r="W1049">
            <v>-8231</v>
          </cell>
        </row>
        <row r="1050">
          <cell r="W1050">
            <v>-441</v>
          </cell>
        </row>
        <row r="1051">
          <cell r="W1051">
            <v>8392</v>
          </cell>
        </row>
        <row r="1052">
          <cell r="W1052">
            <v>48</v>
          </cell>
        </row>
        <row r="1053">
          <cell r="W1053">
            <v>-828</v>
          </cell>
        </row>
        <row r="1054">
          <cell r="W1054">
            <v>-18965</v>
          </cell>
        </row>
        <row r="1055">
          <cell r="W1055">
            <v>-16591</v>
          </cell>
        </row>
        <row r="1056">
          <cell r="W1056">
            <v>36437</v>
          </cell>
        </row>
        <row r="1057">
          <cell r="W1057">
            <v>559</v>
          </cell>
        </row>
        <row r="1058">
          <cell r="W1058">
            <v>-380</v>
          </cell>
        </row>
        <row r="1060">
          <cell r="W1060">
            <v>0</v>
          </cell>
        </row>
        <row r="1063">
          <cell r="W1063">
            <v>-880</v>
          </cell>
        </row>
        <row r="1064">
          <cell r="W1064">
            <v>-32235</v>
          </cell>
        </row>
        <row r="1065">
          <cell r="W1065">
            <v>-1850</v>
          </cell>
        </row>
        <row r="1066">
          <cell r="W1066">
            <v>-5855</v>
          </cell>
        </row>
        <row r="1067">
          <cell r="W1067">
            <v>1862</v>
          </cell>
        </row>
        <row r="1068">
          <cell r="W1068">
            <v>-1860</v>
          </cell>
        </row>
        <row r="1069">
          <cell r="W1069">
            <v>-64383</v>
          </cell>
        </row>
        <row r="1070">
          <cell r="W1070">
            <v>25698</v>
          </cell>
        </row>
        <row r="1071">
          <cell r="W1071">
            <v>-15426</v>
          </cell>
        </row>
        <row r="1072">
          <cell r="W1072">
            <v>13286</v>
          </cell>
        </row>
        <row r="1073">
          <cell r="W1073">
            <v>0</v>
          </cell>
        </row>
        <row r="1074">
          <cell r="W1074">
            <v>-7058</v>
          </cell>
        </row>
        <row r="1075">
          <cell r="W1075">
            <v>41233</v>
          </cell>
        </row>
        <row r="1077">
          <cell r="W1077">
            <v>-23693</v>
          </cell>
        </row>
        <row r="1079">
          <cell r="W1079">
            <v>-899</v>
          </cell>
        </row>
        <row r="1080">
          <cell r="W1080">
            <v>-40844</v>
          </cell>
        </row>
        <row r="1081">
          <cell r="W1081">
            <v>34014</v>
          </cell>
        </row>
        <row r="1082">
          <cell r="W1082">
            <v>5855</v>
          </cell>
        </row>
        <row r="1083">
          <cell r="W1083">
            <v>64383</v>
          </cell>
        </row>
        <row r="1084">
          <cell r="W1084">
            <v>37527</v>
          </cell>
        </row>
        <row r="1085">
          <cell r="W1085">
            <v>757</v>
          </cell>
        </row>
        <row r="1086">
          <cell r="W1086">
            <v>37189</v>
          </cell>
        </row>
        <row r="1087">
          <cell r="W1087">
            <v>24059</v>
          </cell>
        </row>
        <row r="1088">
          <cell r="W1088">
            <v>58417</v>
          </cell>
        </row>
        <row r="1089">
          <cell r="W1089">
            <v>-17700</v>
          </cell>
        </row>
        <row r="1090">
          <cell r="W1090">
            <v>0</v>
          </cell>
        </row>
        <row r="1091">
          <cell r="W1091">
            <v>3107</v>
          </cell>
        </row>
        <row r="1093">
          <cell r="W1093">
            <v>-25698</v>
          </cell>
        </row>
        <row r="1095">
          <cell r="W1095">
            <v>-5703.3530000000001</v>
          </cell>
        </row>
        <row r="1096">
          <cell r="W1096">
            <v>-113.76300000000001</v>
          </cell>
        </row>
        <row r="1097">
          <cell r="W1097">
            <v>-82264.883999999991</v>
          </cell>
        </row>
        <row r="1099">
          <cell r="W1099">
            <v>3188</v>
          </cell>
        </row>
        <row r="1100">
          <cell r="W1100">
            <v>1235</v>
          </cell>
        </row>
        <row r="1102">
          <cell r="W1102">
            <v>-1109</v>
          </cell>
        </row>
        <row r="1103">
          <cell r="W1103">
            <v>940</v>
          </cell>
        </row>
        <row r="1104">
          <cell r="W1104">
            <v>1930</v>
          </cell>
        </row>
        <row r="1105">
          <cell r="W1105">
            <v>-41233</v>
          </cell>
        </row>
        <row r="1106">
          <cell r="W1106">
            <v>1935</v>
          </cell>
        </row>
        <row r="1107">
          <cell r="W1107">
            <v>4532</v>
          </cell>
        </row>
        <row r="1108">
          <cell r="W1108">
            <v>7658</v>
          </cell>
        </row>
        <row r="1110">
          <cell r="W1110">
            <v>0</v>
          </cell>
        </row>
        <row r="1131">
          <cell r="W1131">
            <v>0</v>
          </cell>
        </row>
        <row r="1134">
          <cell r="W1134">
            <v>58057</v>
          </cell>
        </row>
        <row r="1136">
          <cell r="W1136">
            <v>-58057</v>
          </cell>
        </row>
        <row r="1138">
          <cell r="W1138">
            <v>0</v>
          </cell>
        </row>
        <row r="1163">
          <cell r="W1163">
            <v>0</v>
          </cell>
        </row>
        <row r="1171">
          <cell r="W1171">
            <v>46430</v>
          </cell>
        </row>
        <row r="1172">
          <cell r="W1172">
            <v>-46430</v>
          </cell>
        </row>
        <row r="1173">
          <cell r="W1173">
            <v>19045</v>
          </cell>
        </row>
        <row r="1176">
          <cell r="W1176">
            <v>157</v>
          </cell>
        </row>
        <row r="1177">
          <cell r="W1177">
            <v>1095</v>
          </cell>
        </row>
        <row r="1180">
          <cell r="W1180">
            <v>-20297</v>
          </cell>
        </row>
        <row r="1182">
          <cell r="W1182">
            <v>0</v>
          </cell>
        </row>
        <row r="1185">
          <cell r="W1185">
            <v>1062</v>
          </cell>
        </row>
        <row r="1187">
          <cell r="W1187">
            <v>-192</v>
          </cell>
        </row>
        <row r="1189">
          <cell r="W1189">
            <v>57</v>
          </cell>
        </row>
        <row r="1191">
          <cell r="W1191">
            <v>1442</v>
          </cell>
        </row>
        <row r="1192">
          <cell r="W1192">
            <v>235</v>
          </cell>
        </row>
        <row r="1193">
          <cell r="W1193">
            <v>2506</v>
          </cell>
        </row>
        <row r="1194">
          <cell r="W1194">
            <v>50</v>
          </cell>
        </row>
        <row r="1195">
          <cell r="W1195">
            <v>-1648</v>
          </cell>
        </row>
        <row r="1196">
          <cell r="W1196">
            <v>-198</v>
          </cell>
        </row>
        <row r="1197">
          <cell r="W1197">
            <v>-174</v>
          </cell>
        </row>
        <row r="1199">
          <cell r="W1199">
            <v>-3094</v>
          </cell>
        </row>
        <row r="1201">
          <cell r="W1201">
            <v>-3385</v>
          </cell>
        </row>
        <row r="1202">
          <cell r="W1202">
            <v>3415</v>
          </cell>
        </row>
        <row r="1203">
          <cell r="W1203">
            <v>144</v>
          </cell>
        </row>
        <row r="1204">
          <cell r="W1204">
            <v>-412</v>
          </cell>
        </row>
        <row r="1205">
          <cell r="W1205">
            <v>192</v>
          </cell>
        </row>
        <row r="1207">
          <cell r="W1207">
            <v>0</v>
          </cell>
        </row>
        <row r="1211">
          <cell r="W1211">
            <v>5416</v>
          </cell>
        </row>
        <row r="1213">
          <cell r="W1213">
            <v>-2041</v>
          </cell>
        </row>
        <row r="1215">
          <cell r="W1215">
            <v>208</v>
          </cell>
        </row>
        <row r="1216">
          <cell r="W1216">
            <v>479</v>
          </cell>
        </row>
        <row r="1217">
          <cell r="W1217">
            <v>-208</v>
          </cell>
        </row>
        <row r="1220">
          <cell r="W1220">
            <v>-280</v>
          </cell>
        </row>
        <row r="1221">
          <cell r="W1221">
            <v>17</v>
          </cell>
        </row>
        <row r="1223">
          <cell r="W1223">
            <v>-3</v>
          </cell>
        </row>
        <row r="1224">
          <cell r="W1224">
            <v>1865</v>
          </cell>
        </row>
        <row r="1225">
          <cell r="W1225">
            <v>9660</v>
          </cell>
        </row>
        <row r="1226">
          <cell r="W1226">
            <v>2365</v>
          </cell>
        </row>
        <row r="1227">
          <cell r="W1227">
            <v>-106</v>
          </cell>
        </row>
        <row r="1228">
          <cell r="W1228">
            <v>-4380</v>
          </cell>
        </row>
        <row r="1229">
          <cell r="W1229">
            <v>-1963</v>
          </cell>
        </row>
        <row r="1230">
          <cell r="W1230">
            <v>-2700</v>
          </cell>
        </row>
        <row r="1232">
          <cell r="W1232">
            <v>-6215</v>
          </cell>
        </row>
        <row r="1234">
          <cell r="W1234">
            <v>-31914</v>
          </cell>
        </row>
        <row r="1235">
          <cell r="W1235">
            <v>26937</v>
          </cell>
        </row>
        <row r="1236">
          <cell r="W1236">
            <v>280</v>
          </cell>
        </row>
        <row r="1238">
          <cell r="W1238">
            <v>1789</v>
          </cell>
        </row>
        <row r="1239">
          <cell r="W1239">
            <v>794</v>
          </cell>
        </row>
        <row r="1242">
          <cell r="W1242">
            <v>0</v>
          </cell>
        </row>
        <row r="1245">
          <cell r="W1245">
            <v>1248</v>
          </cell>
        </row>
        <row r="1247">
          <cell r="W1247">
            <v>-50</v>
          </cell>
        </row>
        <row r="1248">
          <cell r="W1248">
            <v>168</v>
          </cell>
        </row>
        <row r="1249">
          <cell r="W1249">
            <v>168</v>
          </cell>
        </row>
        <row r="1250">
          <cell r="W1250">
            <v>-168</v>
          </cell>
        </row>
        <row r="1251">
          <cell r="W1251">
            <v>40</v>
          </cell>
        </row>
        <row r="1254">
          <cell r="W1254">
            <v>-13</v>
          </cell>
        </row>
        <row r="1255">
          <cell r="W1255">
            <v>209</v>
          </cell>
        </row>
        <row r="1256">
          <cell r="W1256">
            <v>960</v>
          </cell>
        </row>
        <row r="1257">
          <cell r="W1257">
            <v>803</v>
          </cell>
        </row>
        <row r="1258">
          <cell r="W1258">
            <v>-226</v>
          </cell>
        </row>
        <row r="1260">
          <cell r="W1260">
            <v>-2000</v>
          </cell>
        </row>
        <row r="1262">
          <cell r="W1262">
            <v>-832</v>
          </cell>
        </row>
        <row r="1264">
          <cell r="W1264">
            <v>-2135</v>
          </cell>
        </row>
        <row r="1265">
          <cell r="W1265">
            <v>1771</v>
          </cell>
        </row>
        <row r="1266">
          <cell r="W1266">
            <v>7</v>
          </cell>
        </row>
        <row r="1268">
          <cell r="W1268">
            <v>50</v>
          </cell>
        </row>
        <row r="1270">
          <cell r="W1270">
            <v>0</v>
          </cell>
        </row>
        <row r="1280">
          <cell r="W1280">
            <v>0</v>
          </cell>
        </row>
        <row r="1283">
          <cell r="W1283">
            <v>5807</v>
          </cell>
        </row>
        <row r="1284">
          <cell r="W1284">
            <v>-25970</v>
          </cell>
        </row>
        <row r="1285">
          <cell r="W1285">
            <v>20163</v>
          </cell>
        </row>
        <row r="1287">
          <cell r="W1287">
            <v>0</v>
          </cell>
        </row>
        <row r="1290">
          <cell r="W1290">
            <v>-2169</v>
          </cell>
        </row>
        <row r="1291">
          <cell r="W1291">
            <v>-227</v>
          </cell>
        </row>
        <row r="1292">
          <cell r="W1292">
            <v>2396</v>
          </cell>
        </row>
        <row r="1294">
          <cell r="W1294">
            <v>0</v>
          </cell>
        </row>
        <row r="1297">
          <cell r="W1297">
            <v>4705</v>
          </cell>
        </row>
        <row r="1298">
          <cell r="W1298">
            <v>3422</v>
          </cell>
        </row>
        <row r="1299">
          <cell r="W1299">
            <v>-3422</v>
          </cell>
        </row>
        <row r="1300">
          <cell r="W1300">
            <v>-3422</v>
          </cell>
        </row>
        <row r="1301">
          <cell r="W1301">
            <v>-1283</v>
          </cell>
        </row>
        <row r="1304">
          <cell r="W1304">
            <v>0</v>
          </cell>
        </row>
        <row r="1307">
          <cell r="W1307">
            <v>2412</v>
          </cell>
        </row>
        <row r="1308">
          <cell r="W1308">
            <v>-418</v>
          </cell>
        </row>
        <row r="1309">
          <cell r="W1309">
            <v>-2141</v>
          </cell>
        </row>
        <row r="1310">
          <cell r="W1310">
            <v>-4370</v>
          </cell>
        </row>
        <row r="1311">
          <cell r="W1311">
            <v>4370</v>
          </cell>
        </row>
        <row r="1312">
          <cell r="W1312">
            <v>147</v>
          </cell>
        </row>
        <row r="1314">
          <cell r="W1314">
            <v>0</v>
          </cell>
        </row>
        <row r="1317">
          <cell r="W1317">
            <v>10</v>
          </cell>
        </row>
        <row r="1318">
          <cell r="W1318">
            <v>-10</v>
          </cell>
        </row>
        <row r="1320">
          <cell r="W1320">
            <v>0</v>
          </cell>
        </row>
        <row r="1323">
          <cell r="W1323">
            <v>7241</v>
          </cell>
        </row>
        <row r="1324">
          <cell r="W1324">
            <v>15593</v>
          </cell>
        </row>
        <row r="1325">
          <cell r="W1325">
            <v>-320</v>
          </cell>
        </row>
        <row r="1326">
          <cell r="W1326">
            <v>320</v>
          </cell>
        </row>
        <row r="1327">
          <cell r="W1327">
            <v>-22834</v>
          </cell>
        </row>
        <row r="1329">
          <cell r="W1329">
            <v>0</v>
          </cell>
        </row>
        <row r="1330">
          <cell r="A1330" t="str">
            <v>END</v>
          </cell>
          <cell r="B1330" t="str">
            <v>END</v>
          </cell>
          <cell r="C1330" t="str">
            <v>Окончание журнала</v>
          </cell>
          <cell r="D1330" t="str">
            <v>END</v>
          </cell>
          <cell r="E1330" t="str">
            <v>END</v>
          </cell>
          <cell r="F1330" t="str">
            <v>END</v>
          </cell>
          <cell r="G1330" t="str">
            <v>END</v>
          </cell>
          <cell r="H1330" t="str">
            <v>END</v>
          </cell>
          <cell r="I1330" t="str">
            <v>END</v>
          </cell>
          <cell r="J1330" t="str">
            <v>END</v>
          </cell>
          <cell r="K1330" t="str">
            <v>END</v>
          </cell>
          <cell r="L1330" t="str">
            <v>END</v>
          </cell>
          <cell r="M1330" t="str">
            <v>END</v>
          </cell>
          <cell r="N1330" t="str">
            <v>END</v>
          </cell>
          <cell r="O1330" t="str">
            <v>END</v>
          </cell>
          <cell r="P1330" t="str">
            <v>END</v>
          </cell>
          <cell r="Q1330" t="str">
            <v>END</v>
          </cell>
          <cell r="R1330" t="str">
            <v>END</v>
          </cell>
          <cell r="S1330" t="str">
            <v>END</v>
          </cell>
          <cell r="T1330" t="str">
            <v>END</v>
          </cell>
          <cell r="U1330" t="str">
            <v>END</v>
          </cell>
          <cell r="V1330" t="str">
            <v>END</v>
          </cell>
          <cell r="W1330" t="str">
            <v>END</v>
          </cell>
          <cell r="X1330" t="str">
            <v>END</v>
          </cell>
          <cell r="Y1330" t="str">
            <v>END</v>
          </cell>
          <cell r="Z1330" t="str">
            <v>END</v>
          </cell>
          <cell r="AA1330" t="str">
            <v>END</v>
          </cell>
          <cell r="AB1330" t="str">
            <v>END</v>
          </cell>
          <cell r="AC1330" t="str">
            <v>END</v>
          </cell>
          <cell r="AD1330" t="str">
            <v>END</v>
          </cell>
          <cell r="AE1330" t="str">
            <v>END</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in"/>
      <sheetName val="Lists"/>
      <sheetName val="Company"/>
      <sheetName val="IFRS"/>
      <sheetName val="DefTax"/>
      <sheetName val="Journals"/>
      <sheetName val="Trail"/>
      <sheetName val="IC_Debtors"/>
      <sheetName val="Debtors"/>
      <sheetName val="IC_Creditors"/>
      <sheetName val="Creditors"/>
      <sheetName val="IC_Sales"/>
      <sheetName val="Sales"/>
      <sheetName val="Sales_adj"/>
      <sheetName val="Sales_IFRS"/>
      <sheetName val="IC_Purchases"/>
      <sheetName val="Purchases"/>
      <sheetName val="Purchases_IFRS"/>
      <sheetName val="IC_OthInc"/>
      <sheetName val="Capex"/>
      <sheetName val="Inv"/>
      <sheetName val="FinLiab"/>
      <sheetName val="FinAssets"/>
      <sheetName val="FX"/>
      <sheetName val="Version"/>
      <sheetName val="Sheet1"/>
      <sheetName val="Sheet2"/>
      <sheetName val="Sheet3"/>
      <sheetName val="Sheet4"/>
      <sheetName val="Sheet5"/>
      <sheetName val="Oth_Info"/>
      <sheetName val="Sheet7"/>
    </sheetNames>
    <sheetDataSet>
      <sheetData sheetId="0" refreshError="1"/>
      <sheetData sheetId="1" refreshError="1"/>
      <sheetData sheetId="2" refreshError="1"/>
      <sheetData sheetId="3" refreshError="1"/>
      <sheetData sheetId="4" refreshError="1"/>
      <sheetData sheetId="5" refreshError="1"/>
      <sheetData sheetId="6" refreshError="1">
        <row r="19">
          <cell r="F19">
            <v>-23505.316084914932</v>
          </cell>
          <cell r="G19">
            <v>-46427.449505666838</v>
          </cell>
          <cell r="H19">
            <v>-92581.610638157261</v>
          </cell>
          <cell r="I19">
            <v>-116003.88602662508</v>
          </cell>
          <cell r="J19">
            <v>-139275.56694415217</v>
          </cell>
          <cell r="L19">
            <v>-211694.70139551122</v>
          </cell>
          <cell r="M19">
            <v>-235588.82198969167</v>
          </cell>
          <cell r="N19">
            <v>-285227.87150475243</v>
          </cell>
          <cell r="O19">
            <v>-306811.51803288434</v>
          </cell>
          <cell r="P19">
            <v>-331077.77126754657</v>
          </cell>
          <cell r="Q19">
            <v>-380195.5316333372</v>
          </cell>
        </row>
        <row r="20">
          <cell r="F20">
            <v>24274.797514102116</v>
          </cell>
          <cell r="G20">
            <v>47347.408547098908</v>
          </cell>
          <cell r="H20">
            <v>94350.243410611045</v>
          </cell>
          <cell r="I20">
            <v>117918.83819315641</v>
          </cell>
          <cell r="J20">
            <v>141353.7841774468</v>
          </cell>
          <cell r="L20">
            <v>214774.20770609842</v>
          </cell>
          <cell r="M20">
            <v>238820.76632303151</v>
          </cell>
          <cell r="N20">
            <v>289310.41089709115</v>
          </cell>
          <cell r="O20">
            <v>311046.69437831925</v>
          </cell>
          <cell r="P20">
            <v>335471.24026456295</v>
          </cell>
          <cell r="Q20">
            <v>385441.34682524973</v>
          </cell>
        </row>
        <row r="21">
          <cell r="F21">
            <v>-769.48142918718588</v>
          </cell>
          <cell r="G21">
            <v>-919.95904143207258</v>
          </cell>
          <cell r="H21">
            <v>-1768.6327724537787</v>
          </cell>
          <cell r="I21">
            <v>-1914.9521665313266</v>
          </cell>
          <cell r="J21">
            <v>-2078.2172332946197</v>
          </cell>
          <cell r="L21">
            <v>-3079.5063105872041</v>
          </cell>
          <cell r="M21">
            <v>-3231.9443333398276</v>
          </cell>
          <cell r="N21">
            <v>-4082.5393923387114</v>
          </cell>
          <cell r="O21">
            <v>-4235.1763454349029</v>
          </cell>
          <cell r="P21">
            <v>-4393.4689970163836</v>
          </cell>
          <cell r="Q21">
            <v>-5245.8151919125157</v>
          </cell>
        </row>
        <row r="25">
          <cell r="F25">
            <v>-1.4779288903810084E-12</v>
          </cell>
          <cell r="G25">
            <v>-2.5011104298755527E-12</v>
          </cell>
          <cell r="H25">
            <v>5.4569682106375694E-12</v>
          </cell>
          <cell r="I25">
            <v>-4.3200998334214091E-12</v>
          </cell>
          <cell r="J25">
            <v>0</v>
          </cell>
          <cell r="L25">
            <v>-8.1854523159563541E-12</v>
          </cell>
          <cell r="M25">
            <v>1.0004441719502211E-11</v>
          </cell>
          <cell r="N25">
            <v>5.0022208597511053E-12</v>
          </cell>
          <cell r="O25">
            <v>1.0004441719502211E-11</v>
          </cell>
          <cell r="P25">
            <v>-9.0949470177292824E-12</v>
          </cell>
          <cell r="Q25">
            <v>7.2759576141834259E-12</v>
          </cell>
        </row>
        <row r="33">
          <cell r="F33">
            <v>0</v>
          </cell>
          <cell r="G33">
            <v>0</v>
          </cell>
          <cell r="H33">
            <v>0</v>
          </cell>
          <cell r="I33">
            <v>0</v>
          </cell>
          <cell r="J33">
            <v>0</v>
          </cell>
          <cell r="L33">
            <v>0</v>
          </cell>
          <cell r="M33">
            <v>0</v>
          </cell>
          <cell r="N33">
            <v>0</v>
          </cell>
          <cell r="O33">
            <v>0</v>
          </cell>
          <cell r="P33">
            <v>0</v>
          </cell>
          <cell r="Q33">
            <v>0</v>
          </cell>
        </row>
        <row r="80">
          <cell r="F80">
            <v>0</v>
          </cell>
          <cell r="G80">
            <v>0</v>
          </cell>
          <cell r="H80">
            <v>0</v>
          </cell>
          <cell r="I80">
            <v>0</v>
          </cell>
          <cell r="J80">
            <v>0</v>
          </cell>
          <cell r="L80">
            <v>0</v>
          </cell>
          <cell r="M80">
            <v>0</v>
          </cell>
          <cell r="N80">
            <v>0</v>
          </cell>
          <cell r="O80">
            <v>0</v>
          </cell>
          <cell r="P80">
            <v>0</v>
          </cell>
          <cell r="Q80">
            <v>0</v>
          </cell>
        </row>
        <row r="123">
          <cell r="F123">
            <v>0</v>
          </cell>
          <cell r="G123">
            <v>0</v>
          </cell>
          <cell r="H123">
            <v>0</v>
          </cell>
          <cell r="I123">
            <v>0</v>
          </cell>
          <cell r="J123">
            <v>0</v>
          </cell>
          <cell r="L123">
            <v>0</v>
          </cell>
          <cell r="M123">
            <v>0</v>
          </cell>
          <cell r="N123">
            <v>0</v>
          </cell>
          <cell r="O123">
            <v>0</v>
          </cell>
          <cell r="P123">
            <v>0</v>
          </cell>
          <cell r="Q123">
            <v>0</v>
          </cell>
        </row>
        <row r="130">
          <cell r="F130">
            <v>0</v>
          </cell>
          <cell r="G130">
            <v>0</v>
          </cell>
          <cell r="H130">
            <v>0</v>
          </cell>
          <cell r="I130">
            <v>0</v>
          </cell>
          <cell r="J130">
            <v>0</v>
          </cell>
          <cell r="L130">
            <v>0</v>
          </cell>
          <cell r="M130">
            <v>0</v>
          </cell>
          <cell r="N130">
            <v>0</v>
          </cell>
          <cell r="O130">
            <v>0</v>
          </cell>
          <cell r="P130">
            <v>0</v>
          </cell>
          <cell r="Q130">
            <v>0</v>
          </cell>
        </row>
        <row r="144">
          <cell r="F144">
            <v>0</v>
          </cell>
          <cell r="G144">
            <v>0</v>
          </cell>
          <cell r="H144">
            <v>0</v>
          </cell>
          <cell r="I144">
            <v>0</v>
          </cell>
          <cell r="J144">
            <v>0</v>
          </cell>
          <cell r="L144">
            <v>0</v>
          </cell>
          <cell r="M144">
            <v>0</v>
          </cell>
          <cell r="N144">
            <v>0</v>
          </cell>
          <cell r="O144">
            <v>0</v>
          </cell>
          <cell r="P144">
            <v>0</v>
          </cell>
          <cell r="Q144">
            <v>0</v>
          </cell>
        </row>
        <row r="168">
          <cell r="F168">
            <v>0</v>
          </cell>
          <cell r="G168">
            <v>0</v>
          </cell>
          <cell r="H168">
            <v>0</v>
          </cell>
          <cell r="I168">
            <v>0</v>
          </cell>
          <cell r="J168">
            <v>0</v>
          </cell>
          <cell r="L168">
            <v>0</v>
          </cell>
          <cell r="M168">
            <v>0</v>
          </cell>
          <cell r="N168">
            <v>0</v>
          </cell>
          <cell r="O168">
            <v>0</v>
          </cell>
          <cell r="P168">
            <v>0</v>
          </cell>
          <cell r="Q168">
            <v>0</v>
          </cell>
        </row>
        <row r="215">
          <cell r="F215">
            <v>0</v>
          </cell>
          <cell r="G215">
            <v>0</v>
          </cell>
          <cell r="H215">
            <v>0</v>
          </cell>
          <cell r="I215">
            <v>0</v>
          </cell>
          <cell r="J215">
            <v>0</v>
          </cell>
          <cell r="L215">
            <v>0</v>
          </cell>
          <cell r="M215">
            <v>0</v>
          </cell>
          <cell r="N215">
            <v>0</v>
          </cell>
          <cell r="O215">
            <v>0</v>
          </cell>
          <cell r="P215">
            <v>0</v>
          </cell>
          <cell r="Q215">
            <v>0</v>
          </cell>
        </row>
        <row r="230">
          <cell r="F230">
            <v>0</v>
          </cell>
          <cell r="G230">
            <v>0</v>
          </cell>
          <cell r="H230">
            <v>0</v>
          </cell>
          <cell r="I230">
            <v>0</v>
          </cell>
          <cell r="J230">
            <v>0</v>
          </cell>
          <cell r="L230">
            <v>0</v>
          </cell>
          <cell r="M230">
            <v>0</v>
          </cell>
          <cell r="N230">
            <v>0</v>
          </cell>
          <cell r="O230">
            <v>0</v>
          </cell>
          <cell r="P230">
            <v>0</v>
          </cell>
          <cell r="Q230">
            <v>0</v>
          </cell>
        </row>
        <row r="236">
          <cell r="F236">
            <v>0</v>
          </cell>
          <cell r="G236">
            <v>0</v>
          </cell>
          <cell r="H236">
            <v>0</v>
          </cell>
          <cell r="I236">
            <v>0</v>
          </cell>
          <cell r="J236">
            <v>0</v>
          </cell>
          <cell r="L236">
            <v>0</v>
          </cell>
          <cell r="M236">
            <v>0</v>
          </cell>
          <cell r="N236">
            <v>0</v>
          </cell>
          <cell r="O236">
            <v>0</v>
          </cell>
          <cell r="P236">
            <v>0</v>
          </cell>
          <cell r="Q236">
            <v>0</v>
          </cell>
        </row>
        <row r="246">
          <cell r="F246">
            <v>0</v>
          </cell>
          <cell r="G246">
            <v>0</v>
          </cell>
          <cell r="H246">
            <v>0</v>
          </cell>
          <cell r="I246">
            <v>0</v>
          </cell>
          <cell r="J246">
            <v>0</v>
          </cell>
          <cell r="L246">
            <v>0</v>
          </cell>
          <cell r="M246">
            <v>0</v>
          </cell>
          <cell r="N246">
            <v>0</v>
          </cell>
          <cell r="O246">
            <v>0</v>
          </cell>
          <cell r="P246">
            <v>0</v>
          </cell>
          <cell r="Q246">
            <v>0</v>
          </cell>
        </row>
        <row r="258">
          <cell r="F258">
            <v>0</v>
          </cell>
          <cell r="G258">
            <v>0</v>
          </cell>
          <cell r="H258">
            <v>0</v>
          </cell>
          <cell r="I258">
            <v>0</v>
          </cell>
          <cell r="J258">
            <v>0</v>
          </cell>
          <cell r="L258">
            <v>0</v>
          </cell>
          <cell r="M258">
            <v>0</v>
          </cell>
          <cell r="N258">
            <v>0</v>
          </cell>
          <cell r="O258">
            <v>0</v>
          </cell>
          <cell r="P258">
            <v>0</v>
          </cell>
          <cell r="Q258">
            <v>0</v>
          </cell>
        </row>
        <row r="261">
          <cell r="F261">
            <v>302448</v>
          </cell>
          <cell r="G261">
            <v>302448</v>
          </cell>
          <cell r="H261">
            <v>302448</v>
          </cell>
          <cell r="I261">
            <v>302448</v>
          </cell>
          <cell r="J261">
            <v>302448</v>
          </cell>
          <cell r="L261">
            <v>302448</v>
          </cell>
          <cell r="M261">
            <v>302448</v>
          </cell>
          <cell r="N261">
            <v>302448</v>
          </cell>
          <cell r="O261">
            <v>302448</v>
          </cell>
          <cell r="P261">
            <v>302448</v>
          </cell>
          <cell r="Q261">
            <v>302448</v>
          </cell>
        </row>
        <row r="262">
          <cell r="F262">
            <v>47680.479524905342</v>
          </cell>
          <cell r="G262">
            <v>47691.996598785823</v>
          </cell>
          <cell r="H262">
            <v>62633.583929651417</v>
          </cell>
          <cell r="I262">
            <v>75381.814381571006</v>
          </cell>
          <cell r="J262">
            <v>50225.791162885667</v>
          </cell>
          <cell r="L262">
            <v>48918.712256750099</v>
          </cell>
          <cell r="M262">
            <v>53326.822613419965</v>
          </cell>
          <cell r="N262">
            <v>55334.343694207033</v>
          </cell>
          <cell r="O262">
            <v>48387.625028180548</v>
          </cell>
          <cell r="P262">
            <v>41660.294360025626</v>
          </cell>
          <cell r="Q262">
            <v>37495.398789714542</v>
          </cell>
        </row>
        <row r="268">
          <cell r="F268">
            <v>-238512</v>
          </cell>
          <cell r="G268">
            <v>-238512</v>
          </cell>
          <cell r="H268">
            <v>-238512</v>
          </cell>
          <cell r="I268">
            <v>-238512</v>
          </cell>
          <cell r="J268">
            <v>-238512</v>
          </cell>
          <cell r="L268">
            <v>-238512</v>
          </cell>
          <cell r="M268">
            <v>-238512</v>
          </cell>
          <cell r="N268">
            <v>-238512</v>
          </cell>
          <cell r="O268">
            <v>-238512</v>
          </cell>
          <cell r="P268">
            <v>-238512</v>
          </cell>
          <cell r="Q268">
            <v>-238512</v>
          </cell>
        </row>
        <row r="269">
          <cell r="F269">
            <v>-47680.479524905342</v>
          </cell>
          <cell r="G269">
            <v>-40796.161079604703</v>
          </cell>
          <cell r="H269">
            <v>-54090.223844382039</v>
          </cell>
          <cell r="I269">
            <v>-66838.454296301628</v>
          </cell>
          <cell r="J269">
            <v>-34940.200356303576</v>
          </cell>
          <cell r="L269">
            <v>-15550.141387054253</v>
          </cell>
          <cell r="M269">
            <v>-11500.754106679669</v>
          </cell>
          <cell r="N269">
            <v>-2027.5948060022347</v>
          </cell>
          <cell r="O269">
            <v>16529.601123859473</v>
          </cell>
          <cell r="P269">
            <v>34520.938498184783</v>
          </cell>
          <cell r="Q269">
            <v>48957.365781581131</v>
          </cell>
        </row>
        <row r="275">
          <cell r="G275">
            <v>-6895.8355191811233</v>
          </cell>
          <cell r="H275">
            <v>-8543.3600852693799</v>
          </cell>
          <cell r="I275">
            <v>-8543.3600852693799</v>
          </cell>
          <cell r="J275">
            <v>-15285.590806582089</v>
          </cell>
          <cell r="L275">
            <v>-33368.570869695846</v>
          </cell>
          <cell r="M275">
            <v>-41826.068506740296</v>
          </cell>
          <cell r="N275">
            <v>-53306.748888204798</v>
          </cell>
          <cell r="O275">
            <v>-64917.226152040021</v>
          </cell>
          <cell r="P275">
            <v>-76181.232858210409</v>
          </cell>
          <cell r="Q275">
            <v>-86452.764571295673</v>
          </cell>
        </row>
        <row r="276">
          <cell r="F276">
            <v>-63936</v>
          </cell>
          <cell r="G276">
            <v>-63936</v>
          </cell>
          <cell r="H276">
            <v>-63936</v>
          </cell>
          <cell r="I276">
            <v>-63936</v>
          </cell>
          <cell r="J276">
            <v>-63936</v>
          </cell>
          <cell r="L276">
            <v>-63936</v>
          </cell>
          <cell r="M276">
            <v>-63936</v>
          </cell>
          <cell r="N276">
            <v>-63936</v>
          </cell>
          <cell r="O276">
            <v>-63936</v>
          </cell>
          <cell r="P276">
            <v>-63936</v>
          </cell>
          <cell r="Q276">
            <v>-63936</v>
          </cell>
        </row>
        <row r="280">
          <cell r="F280">
            <v>0</v>
          </cell>
          <cell r="G280">
            <v>0</v>
          </cell>
          <cell r="H280">
            <v>0</v>
          </cell>
          <cell r="I280">
            <v>0</v>
          </cell>
          <cell r="J280">
            <v>0</v>
          </cell>
          <cell r="L280">
            <v>0</v>
          </cell>
          <cell r="M280">
            <v>0</v>
          </cell>
          <cell r="N280">
            <v>0</v>
          </cell>
          <cell r="O280">
            <v>0</v>
          </cell>
          <cell r="P280">
            <v>0</v>
          </cell>
          <cell r="Q280">
            <v>0</v>
          </cell>
        </row>
        <row r="352">
          <cell r="F352">
            <v>0</v>
          </cell>
          <cell r="G352">
            <v>0</v>
          </cell>
          <cell r="H352">
            <v>0</v>
          </cell>
          <cell r="I352">
            <v>0</v>
          </cell>
          <cell r="J352">
            <v>0</v>
          </cell>
          <cell r="L352">
            <v>0</v>
          </cell>
          <cell r="M352">
            <v>0</v>
          </cell>
          <cell r="N352">
            <v>0</v>
          </cell>
          <cell r="O352">
            <v>0</v>
          </cell>
          <cell r="P352">
            <v>0</v>
          </cell>
          <cell r="Q352">
            <v>0</v>
          </cell>
        </row>
        <row r="364">
          <cell r="F364">
            <v>0</v>
          </cell>
          <cell r="G364">
            <v>0</v>
          </cell>
          <cell r="H364">
            <v>0</v>
          </cell>
          <cell r="I364">
            <v>0</v>
          </cell>
          <cell r="J364">
            <v>0</v>
          </cell>
          <cell r="L364">
            <v>0</v>
          </cell>
          <cell r="M364">
            <v>0</v>
          </cell>
          <cell r="N364">
            <v>0</v>
          </cell>
          <cell r="O364">
            <v>0</v>
          </cell>
          <cell r="P364">
            <v>0</v>
          </cell>
          <cell r="Q364">
            <v>0</v>
          </cell>
        </row>
        <row r="371">
          <cell r="F371">
            <v>0</v>
          </cell>
          <cell r="G371">
            <v>0</v>
          </cell>
          <cell r="H371">
            <v>0</v>
          </cell>
          <cell r="I371">
            <v>0</v>
          </cell>
          <cell r="J371">
            <v>0</v>
          </cell>
          <cell r="L371">
            <v>0</v>
          </cell>
          <cell r="M371">
            <v>0</v>
          </cell>
          <cell r="N371">
            <v>0</v>
          </cell>
          <cell r="O371">
            <v>0</v>
          </cell>
          <cell r="P371">
            <v>0</v>
          </cell>
          <cell r="Q371">
            <v>0</v>
          </cell>
        </row>
        <row r="379">
          <cell r="F379">
            <v>0</v>
          </cell>
          <cell r="G379">
            <v>0</v>
          </cell>
          <cell r="H379">
            <v>0</v>
          </cell>
          <cell r="I379">
            <v>0</v>
          </cell>
          <cell r="J379">
            <v>0</v>
          </cell>
          <cell r="L379">
            <v>0</v>
          </cell>
          <cell r="M379">
            <v>0</v>
          </cell>
          <cell r="N379">
            <v>0</v>
          </cell>
          <cell r="O379">
            <v>0</v>
          </cell>
          <cell r="P379">
            <v>0</v>
          </cell>
          <cell r="Q379">
            <v>0</v>
          </cell>
        </row>
        <row r="385">
          <cell r="F385">
            <v>0</v>
          </cell>
          <cell r="G385">
            <v>0</v>
          </cell>
          <cell r="H385">
            <v>0</v>
          </cell>
          <cell r="I385">
            <v>0</v>
          </cell>
          <cell r="J385">
            <v>0</v>
          </cell>
          <cell r="L385">
            <v>0</v>
          </cell>
          <cell r="M385">
            <v>0</v>
          </cell>
          <cell r="N385">
            <v>0</v>
          </cell>
          <cell r="O385">
            <v>0</v>
          </cell>
          <cell r="P385">
            <v>0</v>
          </cell>
          <cell r="Q385">
            <v>0</v>
          </cell>
        </row>
        <row r="395">
          <cell r="F395">
            <v>0</v>
          </cell>
          <cell r="G395">
            <v>0</v>
          </cell>
          <cell r="H395">
            <v>0</v>
          </cell>
          <cell r="I395">
            <v>0</v>
          </cell>
          <cell r="J395">
            <v>0</v>
          </cell>
          <cell r="L395">
            <v>0</v>
          </cell>
          <cell r="M395">
            <v>0</v>
          </cell>
          <cell r="N395">
            <v>0</v>
          </cell>
          <cell r="O395">
            <v>0</v>
          </cell>
          <cell r="P395">
            <v>0</v>
          </cell>
          <cell r="Q395">
            <v>0</v>
          </cell>
        </row>
        <row r="401">
          <cell r="F401">
            <v>0</v>
          </cell>
          <cell r="G401">
            <v>0</v>
          </cell>
          <cell r="H401">
            <v>0</v>
          </cell>
          <cell r="I401">
            <v>0</v>
          </cell>
          <cell r="J401">
            <v>0</v>
          </cell>
          <cell r="L401">
            <v>0</v>
          </cell>
          <cell r="M401">
            <v>0</v>
          </cell>
          <cell r="N401">
            <v>0</v>
          </cell>
          <cell r="O401">
            <v>0</v>
          </cell>
          <cell r="P401">
            <v>0</v>
          </cell>
          <cell r="Q401">
            <v>0</v>
          </cell>
        </row>
        <row r="414">
          <cell r="F414">
            <v>0</v>
          </cell>
          <cell r="G414">
            <v>0</v>
          </cell>
          <cell r="H414">
            <v>0</v>
          </cell>
          <cell r="I414">
            <v>0</v>
          </cell>
          <cell r="J414">
            <v>0</v>
          </cell>
          <cell r="L414">
            <v>0</v>
          </cell>
          <cell r="M414">
            <v>0</v>
          </cell>
          <cell r="N414">
            <v>0</v>
          </cell>
          <cell r="O414">
            <v>0</v>
          </cell>
          <cell r="P414">
            <v>0</v>
          </cell>
          <cell r="Q414">
            <v>0</v>
          </cell>
        </row>
        <row r="417">
          <cell r="F417">
            <v>-130610</v>
          </cell>
          <cell r="G417">
            <v>-119870</v>
          </cell>
          <cell r="H417">
            <v>-125739</v>
          </cell>
          <cell r="I417">
            <v>-130566</v>
          </cell>
          <cell r="J417">
            <v>-139138</v>
          </cell>
          <cell r="L417">
            <v>-151969</v>
          </cell>
          <cell r="M417">
            <v>-158749</v>
          </cell>
          <cell r="N417">
            <v>-165240</v>
          </cell>
          <cell r="O417">
            <v>-172281</v>
          </cell>
          <cell r="P417">
            <v>-179684</v>
          </cell>
          <cell r="Q417">
            <v>-187223</v>
          </cell>
        </row>
        <row r="418">
          <cell r="F418">
            <v>-29844.6199981721</v>
          </cell>
          <cell r="G418">
            <v>-27390.171055977145</v>
          </cell>
          <cell r="H418">
            <v>-28731.225338114862</v>
          </cell>
          <cell r="I418">
            <v>-29833.818075956893</v>
          </cell>
          <cell r="J418">
            <v>-31793.48911121994</v>
          </cell>
          <cell r="L418">
            <v>-34725.420156353881</v>
          </cell>
          <cell r="M418">
            <v>-36273.644029455492</v>
          </cell>
          <cell r="N418">
            <v>-37757.263103118516</v>
          </cell>
          <cell r="O418">
            <v>-39366.790527695761</v>
          </cell>
          <cell r="P418">
            <v>-41057.745278420247</v>
          </cell>
          <cell r="Q418">
            <v>-42780.069840109878</v>
          </cell>
        </row>
        <row r="419">
          <cell r="F419">
            <v>160454.6199981721</v>
          </cell>
          <cell r="G419">
            <v>147260.17105597715</v>
          </cell>
          <cell r="H419">
            <v>154470.22533811486</v>
          </cell>
          <cell r="I419">
            <v>160399.81807595689</v>
          </cell>
          <cell r="J419">
            <v>170931.48911121994</v>
          </cell>
          <cell r="L419">
            <v>186694.42015635388</v>
          </cell>
          <cell r="M419">
            <v>195022.64402945549</v>
          </cell>
          <cell r="N419">
            <v>202997.26310311852</v>
          </cell>
          <cell r="O419">
            <v>211647.79052769576</v>
          </cell>
          <cell r="P419">
            <v>220741.74527842025</v>
          </cell>
          <cell r="Q419">
            <v>230003.06984010988</v>
          </cell>
        </row>
        <row r="425">
          <cell r="F425">
            <v>0</v>
          </cell>
          <cell r="G425">
            <v>0</v>
          </cell>
          <cell r="H425">
            <v>0</v>
          </cell>
          <cell r="I425">
            <v>0</v>
          </cell>
          <cell r="J425">
            <v>0</v>
          </cell>
          <cell r="L425">
            <v>0</v>
          </cell>
          <cell r="M425">
            <v>0</v>
          </cell>
          <cell r="N425">
            <v>0</v>
          </cell>
          <cell r="O425">
            <v>0</v>
          </cell>
          <cell r="P425">
            <v>0</v>
          </cell>
          <cell r="Q425">
            <v>0</v>
          </cell>
        </row>
        <row r="434">
          <cell r="F434">
            <v>0</v>
          </cell>
          <cell r="G434">
            <v>0</v>
          </cell>
          <cell r="H434">
            <v>0</v>
          </cell>
          <cell r="I434">
            <v>0</v>
          </cell>
          <cell r="J434">
            <v>0</v>
          </cell>
          <cell r="L434">
            <v>0</v>
          </cell>
          <cell r="M434">
            <v>0</v>
          </cell>
          <cell r="N434">
            <v>0</v>
          </cell>
          <cell r="O434">
            <v>0</v>
          </cell>
          <cell r="P434">
            <v>0</v>
          </cell>
          <cell r="Q434">
            <v>0</v>
          </cell>
        </row>
        <row r="442">
          <cell r="F442">
            <v>-500000</v>
          </cell>
          <cell r="G442">
            <v>-500000</v>
          </cell>
          <cell r="H442">
            <v>-500000</v>
          </cell>
          <cell r="I442">
            <v>-500000</v>
          </cell>
          <cell r="J442">
            <v>-500000</v>
          </cell>
          <cell r="L442">
            <v>-500000</v>
          </cell>
          <cell r="M442">
            <v>-500000</v>
          </cell>
          <cell r="N442">
            <v>-500000</v>
          </cell>
          <cell r="O442">
            <v>-500000</v>
          </cell>
          <cell r="P442">
            <v>-500000</v>
          </cell>
          <cell r="Q442">
            <v>-500000</v>
          </cell>
        </row>
        <row r="443">
          <cell r="F443">
            <v>-2708</v>
          </cell>
          <cell r="G443">
            <v>-5417</v>
          </cell>
          <cell r="H443">
            <v>-8125</v>
          </cell>
          <cell r="I443">
            <v>-10833</v>
          </cell>
          <cell r="J443">
            <v>-13542</v>
          </cell>
          <cell r="L443">
            <v>-18958</v>
          </cell>
          <cell r="M443">
            <v>-21667</v>
          </cell>
          <cell r="N443">
            <v>-24375</v>
          </cell>
          <cell r="O443">
            <v>-27083</v>
          </cell>
          <cell r="P443">
            <v>-29792</v>
          </cell>
          <cell r="Q443">
            <v>-32500</v>
          </cell>
        </row>
        <row r="444">
          <cell r="F444">
            <v>-20958</v>
          </cell>
          <cell r="G444">
            <v>-21311</v>
          </cell>
          <cell r="H444">
            <v>-21513</v>
          </cell>
          <cell r="I444">
            <v>-21766</v>
          </cell>
          <cell r="J444">
            <v>-22144</v>
          </cell>
          <cell r="L444">
            <v>-22877</v>
          </cell>
          <cell r="M444">
            <v>-23028</v>
          </cell>
          <cell r="N444">
            <v>-23053</v>
          </cell>
          <cell r="O444">
            <v>-23154</v>
          </cell>
          <cell r="P444">
            <v>-23079</v>
          </cell>
          <cell r="Q444">
            <v>-22978</v>
          </cell>
        </row>
        <row r="445">
          <cell r="F445">
            <v>47259</v>
          </cell>
          <cell r="G445">
            <v>52715</v>
          </cell>
          <cell r="H445">
            <v>58411</v>
          </cell>
          <cell r="I445">
            <v>65066</v>
          </cell>
          <cell r="J445">
            <v>73218</v>
          </cell>
          <cell r="L445">
            <v>85546</v>
          </cell>
          <cell r="M445">
            <v>90868</v>
          </cell>
          <cell r="N445">
            <v>97322</v>
          </cell>
          <cell r="O445">
            <v>104222</v>
          </cell>
          <cell r="P445">
            <v>111585</v>
          </cell>
          <cell r="Q445">
            <v>118849</v>
          </cell>
        </row>
        <row r="446">
          <cell r="F446">
            <v>40466</v>
          </cell>
          <cell r="G446">
            <v>27533</v>
          </cell>
          <cell r="H446">
            <v>15080</v>
          </cell>
          <cell r="I446">
            <v>5778</v>
          </cell>
          <cell r="J446">
            <v>-4704</v>
          </cell>
          <cell r="L446">
            <v>-25939</v>
          </cell>
          <cell r="M446">
            <v>-33650</v>
          </cell>
          <cell r="N446">
            <v>-40652</v>
          </cell>
          <cell r="O446">
            <v>-48413</v>
          </cell>
          <cell r="P446">
            <v>-54682</v>
          </cell>
          <cell r="Q446">
            <v>-62089</v>
          </cell>
        </row>
        <row r="449">
          <cell r="F449">
            <v>500000</v>
          </cell>
          <cell r="G449">
            <v>500000</v>
          </cell>
          <cell r="H449">
            <v>500000</v>
          </cell>
          <cell r="I449">
            <v>500000</v>
          </cell>
          <cell r="J449">
            <v>500000</v>
          </cell>
          <cell r="L449">
            <v>500000</v>
          </cell>
          <cell r="M449">
            <v>500000</v>
          </cell>
          <cell r="N449">
            <v>500000</v>
          </cell>
          <cell r="O449">
            <v>500000</v>
          </cell>
          <cell r="P449">
            <v>500000</v>
          </cell>
          <cell r="Q449">
            <v>500000</v>
          </cell>
        </row>
        <row r="450">
          <cell r="F450">
            <v>-66767</v>
          </cell>
          <cell r="G450">
            <v>-58937</v>
          </cell>
          <cell r="H450">
            <v>-51978</v>
          </cell>
          <cell r="I450">
            <v>-49078</v>
          </cell>
          <cell r="J450">
            <v>-46370</v>
          </cell>
          <cell r="L450">
            <v>-36730</v>
          </cell>
          <cell r="M450">
            <v>-34190</v>
          </cell>
          <cell r="N450">
            <v>-33617</v>
          </cell>
          <cell r="O450">
            <v>-32655</v>
          </cell>
          <cell r="P450">
            <v>-33824</v>
          </cell>
          <cell r="Q450">
            <v>-33782</v>
          </cell>
        </row>
        <row r="452">
          <cell r="F452">
            <v>2708</v>
          </cell>
          <cell r="G452">
            <v>5417</v>
          </cell>
          <cell r="H452">
            <v>8125</v>
          </cell>
          <cell r="I452">
            <v>10833</v>
          </cell>
          <cell r="J452">
            <v>13542</v>
          </cell>
          <cell r="L452">
            <v>18958</v>
          </cell>
          <cell r="M452">
            <v>21667</v>
          </cell>
          <cell r="N452">
            <v>24375</v>
          </cell>
          <cell r="O452">
            <v>27083</v>
          </cell>
          <cell r="P452">
            <v>29792</v>
          </cell>
          <cell r="Q452">
            <v>32500</v>
          </cell>
        </row>
        <row r="454">
          <cell r="F454">
            <v>0</v>
          </cell>
          <cell r="G454">
            <v>0</v>
          </cell>
          <cell r="H454">
            <v>0</v>
          </cell>
          <cell r="I454">
            <v>0</v>
          </cell>
          <cell r="J454">
            <v>0</v>
          </cell>
          <cell r="L454">
            <v>0</v>
          </cell>
          <cell r="M454">
            <v>0</v>
          </cell>
          <cell r="N454">
            <v>0</v>
          </cell>
          <cell r="O454">
            <v>0</v>
          </cell>
          <cell r="P454">
            <v>0</v>
          </cell>
          <cell r="Q454">
            <v>0</v>
          </cell>
        </row>
        <row r="462">
          <cell r="F462">
            <v>0</v>
          </cell>
          <cell r="G462">
            <v>0</v>
          </cell>
          <cell r="H462">
            <v>0</v>
          </cell>
          <cell r="I462">
            <v>0</v>
          </cell>
          <cell r="J462">
            <v>0</v>
          </cell>
          <cell r="L462">
            <v>0</v>
          </cell>
          <cell r="M462">
            <v>0</v>
          </cell>
          <cell r="N462">
            <v>0</v>
          </cell>
          <cell r="O462">
            <v>0</v>
          </cell>
          <cell r="P462">
            <v>0</v>
          </cell>
          <cell r="Q462">
            <v>0</v>
          </cell>
        </row>
        <row r="471">
          <cell r="F471">
            <v>0</v>
          </cell>
          <cell r="G471">
            <v>0</v>
          </cell>
          <cell r="H471">
            <v>0</v>
          </cell>
          <cell r="I471">
            <v>0</v>
          </cell>
          <cell r="J471">
            <v>0</v>
          </cell>
          <cell r="L471">
            <v>0</v>
          </cell>
          <cell r="M471">
            <v>0</v>
          </cell>
          <cell r="N471">
            <v>0</v>
          </cell>
          <cell r="O471">
            <v>0</v>
          </cell>
          <cell r="P471">
            <v>0</v>
          </cell>
          <cell r="Q471">
            <v>0</v>
          </cell>
        </row>
        <row r="487">
          <cell r="F487">
            <v>0</v>
          </cell>
          <cell r="G487">
            <v>0</v>
          </cell>
          <cell r="H487">
            <v>0</v>
          </cell>
          <cell r="I487">
            <v>0</v>
          </cell>
          <cell r="J487">
            <v>0</v>
          </cell>
          <cell r="L487">
            <v>0</v>
          </cell>
          <cell r="M487">
            <v>0</v>
          </cell>
          <cell r="N487">
            <v>0</v>
          </cell>
          <cell r="O487">
            <v>0</v>
          </cell>
          <cell r="P487">
            <v>0</v>
          </cell>
          <cell r="Q487">
            <v>0</v>
          </cell>
        </row>
        <row r="496">
          <cell r="F496">
            <v>0</v>
          </cell>
          <cell r="G496">
            <v>0</v>
          </cell>
          <cell r="H496">
            <v>0</v>
          </cell>
          <cell r="I496">
            <v>0</v>
          </cell>
          <cell r="J496">
            <v>0</v>
          </cell>
          <cell r="L496">
            <v>0</v>
          </cell>
          <cell r="M496">
            <v>0</v>
          </cell>
          <cell r="N496">
            <v>0</v>
          </cell>
          <cell r="O496">
            <v>0</v>
          </cell>
          <cell r="P496">
            <v>0</v>
          </cell>
          <cell r="Q496">
            <v>0</v>
          </cell>
        </row>
        <row r="503">
          <cell r="F503">
            <v>0</v>
          </cell>
          <cell r="G503">
            <v>0</v>
          </cell>
          <cell r="H503">
            <v>0</v>
          </cell>
          <cell r="I503">
            <v>0</v>
          </cell>
          <cell r="J503">
            <v>0</v>
          </cell>
          <cell r="L503">
            <v>0</v>
          </cell>
          <cell r="M503">
            <v>0</v>
          </cell>
          <cell r="N503">
            <v>0</v>
          </cell>
          <cell r="O503">
            <v>0</v>
          </cell>
          <cell r="P503">
            <v>0</v>
          </cell>
          <cell r="Q503">
            <v>0</v>
          </cell>
        </row>
        <row r="523">
          <cell r="F523">
            <v>0</v>
          </cell>
          <cell r="G523">
            <v>0</v>
          </cell>
          <cell r="H523">
            <v>0</v>
          </cell>
          <cell r="I523">
            <v>0</v>
          </cell>
          <cell r="J523">
            <v>0</v>
          </cell>
          <cell r="L523">
            <v>0</v>
          </cell>
          <cell r="M523">
            <v>0</v>
          </cell>
          <cell r="N523">
            <v>0</v>
          </cell>
          <cell r="O523">
            <v>0</v>
          </cell>
          <cell r="P523">
            <v>0</v>
          </cell>
          <cell r="Q523">
            <v>0</v>
          </cell>
        </row>
        <row r="539">
          <cell r="F539">
            <v>0</v>
          </cell>
          <cell r="G539">
            <v>0</v>
          </cell>
          <cell r="H539">
            <v>0</v>
          </cell>
          <cell r="I539">
            <v>0</v>
          </cell>
          <cell r="J539">
            <v>0</v>
          </cell>
          <cell r="L539">
            <v>0</v>
          </cell>
          <cell r="M539">
            <v>0</v>
          </cell>
          <cell r="N539">
            <v>0</v>
          </cell>
          <cell r="O539">
            <v>0</v>
          </cell>
          <cell r="P539">
            <v>0</v>
          </cell>
          <cell r="Q539">
            <v>0</v>
          </cell>
        </row>
        <row r="548">
          <cell r="F548">
            <v>0</v>
          </cell>
          <cell r="G548">
            <v>0</v>
          </cell>
          <cell r="H548">
            <v>0</v>
          </cell>
          <cell r="I548">
            <v>0</v>
          </cell>
          <cell r="J548">
            <v>0</v>
          </cell>
          <cell r="L548">
            <v>0</v>
          </cell>
          <cell r="M548">
            <v>0</v>
          </cell>
          <cell r="N548">
            <v>0</v>
          </cell>
          <cell r="O548">
            <v>0</v>
          </cell>
          <cell r="P548">
            <v>0</v>
          </cell>
          <cell r="Q548">
            <v>0</v>
          </cell>
        </row>
        <row r="554">
          <cell r="F554">
            <v>0</v>
          </cell>
          <cell r="G554">
            <v>0</v>
          </cell>
          <cell r="H554">
            <v>0</v>
          </cell>
          <cell r="I554">
            <v>0</v>
          </cell>
          <cell r="J554">
            <v>0</v>
          </cell>
          <cell r="L554">
            <v>0</v>
          </cell>
          <cell r="M554">
            <v>0</v>
          </cell>
          <cell r="N554">
            <v>0</v>
          </cell>
          <cell r="O554">
            <v>0</v>
          </cell>
          <cell r="P554">
            <v>0</v>
          </cell>
          <cell r="Q554">
            <v>0</v>
          </cell>
        </row>
        <row r="561">
          <cell r="F561">
            <v>0</v>
          </cell>
          <cell r="G561">
            <v>0</v>
          </cell>
          <cell r="H561">
            <v>0</v>
          </cell>
          <cell r="I561">
            <v>0</v>
          </cell>
          <cell r="J561">
            <v>0</v>
          </cell>
          <cell r="L561">
            <v>0</v>
          </cell>
          <cell r="M561">
            <v>0</v>
          </cell>
          <cell r="N561">
            <v>0</v>
          </cell>
          <cell r="O561">
            <v>0</v>
          </cell>
          <cell r="P561">
            <v>0</v>
          </cell>
          <cell r="Q561">
            <v>0</v>
          </cell>
        </row>
        <row r="567">
          <cell r="F567">
            <v>0</v>
          </cell>
          <cell r="G567">
            <v>0</v>
          </cell>
          <cell r="H567">
            <v>0</v>
          </cell>
          <cell r="I567">
            <v>0</v>
          </cell>
          <cell r="J567">
            <v>0</v>
          </cell>
          <cell r="L567">
            <v>0</v>
          </cell>
          <cell r="M567">
            <v>0</v>
          </cell>
          <cell r="N567">
            <v>0</v>
          </cell>
          <cell r="O567">
            <v>0</v>
          </cell>
          <cell r="P567">
            <v>0</v>
          </cell>
          <cell r="Q567">
            <v>0</v>
          </cell>
        </row>
        <row r="581">
          <cell r="F581">
            <v>0</v>
          </cell>
          <cell r="G581">
            <v>0</v>
          </cell>
          <cell r="H581">
            <v>0</v>
          </cell>
          <cell r="I581">
            <v>0</v>
          </cell>
          <cell r="J581">
            <v>0</v>
          </cell>
          <cell r="L581">
            <v>0</v>
          </cell>
          <cell r="M581">
            <v>0</v>
          </cell>
          <cell r="N581">
            <v>0</v>
          </cell>
          <cell r="O581">
            <v>0</v>
          </cell>
          <cell r="P581">
            <v>0</v>
          </cell>
          <cell r="Q581">
            <v>0</v>
          </cell>
        </row>
        <row r="588">
          <cell r="F588">
            <v>0</v>
          </cell>
          <cell r="G588">
            <v>0</v>
          </cell>
          <cell r="H588">
            <v>0</v>
          </cell>
          <cell r="I588">
            <v>0</v>
          </cell>
          <cell r="J588">
            <v>0</v>
          </cell>
          <cell r="L588">
            <v>0</v>
          </cell>
          <cell r="M588">
            <v>0</v>
          </cell>
          <cell r="N588">
            <v>0</v>
          </cell>
          <cell r="O588">
            <v>0</v>
          </cell>
          <cell r="P588">
            <v>0</v>
          </cell>
          <cell r="Q588">
            <v>0</v>
          </cell>
        </row>
        <row r="594">
          <cell r="F594">
            <v>0</v>
          </cell>
          <cell r="G594">
            <v>0</v>
          </cell>
          <cell r="H594">
            <v>0</v>
          </cell>
          <cell r="I594">
            <v>0</v>
          </cell>
          <cell r="J594">
            <v>0</v>
          </cell>
          <cell r="L594">
            <v>0</v>
          </cell>
          <cell r="M594">
            <v>0</v>
          </cell>
          <cell r="N594">
            <v>0</v>
          </cell>
          <cell r="O594">
            <v>0</v>
          </cell>
          <cell r="P594">
            <v>0</v>
          </cell>
          <cell r="Q594">
            <v>0</v>
          </cell>
        </row>
        <row r="597">
          <cell r="F597">
            <v>-25179</v>
          </cell>
          <cell r="G597">
            <v>-25179</v>
          </cell>
          <cell r="H597">
            <v>-25179</v>
          </cell>
          <cell r="I597">
            <v>-25179</v>
          </cell>
          <cell r="J597">
            <v>-25179</v>
          </cell>
          <cell r="L597">
            <v>-25179</v>
          </cell>
          <cell r="M597">
            <v>-25179</v>
          </cell>
          <cell r="N597">
            <v>-25179</v>
          </cell>
          <cell r="O597">
            <v>-25179</v>
          </cell>
          <cell r="P597">
            <v>-25179</v>
          </cell>
          <cell r="Q597">
            <v>-25179</v>
          </cell>
        </row>
        <row r="598">
          <cell r="F598">
            <v>25179</v>
          </cell>
          <cell r="G598">
            <v>25179</v>
          </cell>
          <cell r="H598">
            <v>25179</v>
          </cell>
          <cell r="I598">
            <v>25179</v>
          </cell>
          <cell r="J598">
            <v>25179</v>
          </cell>
          <cell r="L598">
            <v>25179</v>
          </cell>
          <cell r="M598">
            <v>25179</v>
          </cell>
          <cell r="N598">
            <v>25179</v>
          </cell>
          <cell r="O598">
            <v>25179</v>
          </cell>
          <cell r="P598">
            <v>25179</v>
          </cell>
          <cell r="Q598">
            <v>25179</v>
          </cell>
        </row>
        <row r="600">
          <cell r="F600">
            <v>0</v>
          </cell>
          <cell r="G600">
            <v>0</v>
          </cell>
          <cell r="H600">
            <v>0</v>
          </cell>
          <cell r="I600">
            <v>0</v>
          </cell>
          <cell r="J600">
            <v>0</v>
          </cell>
          <cell r="L600">
            <v>0</v>
          </cell>
          <cell r="M600">
            <v>0</v>
          </cell>
          <cell r="N600">
            <v>0</v>
          </cell>
          <cell r="O600">
            <v>0</v>
          </cell>
          <cell r="P600">
            <v>0</v>
          </cell>
          <cell r="Q600">
            <v>0</v>
          </cell>
        </row>
        <row r="605">
          <cell r="F605">
            <v>-9607</v>
          </cell>
          <cell r="G605">
            <v>-9607</v>
          </cell>
          <cell r="H605">
            <v>-9607</v>
          </cell>
          <cell r="I605">
            <v>-9607</v>
          </cell>
          <cell r="J605">
            <v>-9607</v>
          </cell>
          <cell r="L605">
            <v>-9607</v>
          </cell>
          <cell r="M605">
            <v>-9607</v>
          </cell>
          <cell r="N605">
            <v>-9607</v>
          </cell>
          <cell r="O605">
            <v>-9607</v>
          </cell>
          <cell r="P605">
            <v>-9607</v>
          </cell>
          <cell r="Q605">
            <v>-9607</v>
          </cell>
        </row>
        <row r="606">
          <cell r="F606">
            <v>-1501</v>
          </cell>
          <cell r="G606">
            <v>-1501</v>
          </cell>
          <cell r="H606">
            <v>-1501</v>
          </cell>
          <cell r="I606">
            <v>-1501</v>
          </cell>
          <cell r="J606">
            <v>-1501</v>
          </cell>
          <cell r="L606">
            <v>-1501</v>
          </cell>
          <cell r="M606">
            <v>-1501</v>
          </cell>
          <cell r="N606">
            <v>-1501</v>
          </cell>
          <cell r="O606">
            <v>-1501</v>
          </cell>
          <cell r="P606">
            <v>-1501</v>
          </cell>
          <cell r="Q606">
            <v>-1501</v>
          </cell>
        </row>
        <row r="607">
          <cell r="F607">
            <v>11108</v>
          </cell>
          <cell r="G607">
            <v>11108</v>
          </cell>
          <cell r="H607">
            <v>11108</v>
          </cell>
          <cell r="I607">
            <v>11108</v>
          </cell>
          <cell r="J607">
            <v>11108</v>
          </cell>
          <cell r="L607">
            <v>11108</v>
          </cell>
          <cell r="M607">
            <v>11108</v>
          </cell>
          <cell r="N607">
            <v>11108</v>
          </cell>
          <cell r="O607">
            <v>11108</v>
          </cell>
          <cell r="P607">
            <v>11108</v>
          </cell>
          <cell r="Q607">
            <v>11108</v>
          </cell>
        </row>
        <row r="609">
          <cell r="F609">
            <v>0</v>
          </cell>
          <cell r="G609">
            <v>0</v>
          </cell>
          <cell r="H609">
            <v>0</v>
          </cell>
          <cell r="I609">
            <v>0</v>
          </cell>
          <cell r="J609">
            <v>0</v>
          </cell>
          <cell r="L609">
            <v>0</v>
          </cell>
          <cell r="M609">
            <v>0</v>
          </cell>
          <cell r="N609">
            <v>0</v>
          </cell>
          <cell r="O609">
            <v>0</v>
          </cell>
          <cell r="P609">
            <v>0</v>
          </cell>
          <cell r="Q609">
            <v>0</v>
          </cell>
        </row>
        <row r="612">
          <cell r="F612">
            <v>1193074</v>
          </cell>
          <cell r="G612">
            <v>1193074</v>
          </cell>
          <cell r="H612">
            <v>1193074</v>
          </cell>
          <cell r="I612">
            <v>1193074</v>
          </cell>
          <cell r="J612">
            <v>1193074</v>
          </cell>
          <cell r="L612">
            <v>1193074</v>
          </cell>
          <cell r="M612">
            <v>1193074</v>
          </cell>
          <cell r="N612">
            <v>1193074</v>
          </cell>
          <cell r="O612">
            <v>1193074</v>
          </cell>
          <cell r="P612">
            <v>1193074</v>
          </cell>
          <cell r="Q612">
            <v>1193074</v>
          </cell>
        </row>
        <row r="613">
          <cell r="F613">
            <v>16919</v>
          </cell>
          <cell r="G613">
            <v>19519</v>
          </cell>
          <cell r="H613">
            <v>20508</v>
          </cell>
          <cell r="I613">
            <v>19281</v>
          </cell>
          <cell r="J613">
            <v>18091</v>
          </cell>
          <cell r="L613">
            <v>18457</v>
          </cell>
          <cell r="M613">
            <v>17944</v>
          </cell>
          <cell r="N613">
            <v>16809</v>
          </cell>
          <cell r="O613">
            <v>15710</v>
          </cell>
          <cell r="P613">
            <v>15234</v>
          </cell>
          <cell r="Q613">
            <v>15893</v>
          </cell>
        </row>
        <row r="614">
          <cell r="F614">
            <v>-16919</v>
          </cell>
          <cell r="G614">
            <v>-19519</v>
          </cell>
          <cell r="H614">
            <v>-20508</v>
          </cell>
          <cell r="I614">
            <v>-19281</v>
          </cell>
          <cell r="J614">
            <v>-18091</v>
          </cell>
          <cell r="L614">
            <v>-18457</v>
          </cell>
          <cell r="M614">
            <v>-17944</v>
          </cell>
          <cell r="N614">
            <v>-16809</v>
          </cell>
          <cell r="O614">
            <v>-15710</v>
          </cell>
          <cell r="P614">
            <v>-15234</v>
          </cell>
          <cell r="Q614">
            <v>-15893</v>
          </cell>
        </row>
        <row r="615">
          <cell r="F615">
            <v>-1193074</v>
          </cell>
          <cell r="G615">
            <v>-1193074</v>
          </cell>
          <cell r="H615">
            <v>-1193074</v>
          </cell>
          <cell r="I615">
            <v>-1193074</v>
          </cell>
          <cell r="J615">
            <v>-1193074</v>
          </cell>
          <cell r="L615">
            <v>-1193074</v>
          </cell>
          <cell r="M615">
            <v>-1193074</v>
          </cell>
          <cell r="N615">
            <v>-1193074</v>
          </cell>
          <cell r="O615">
            <v>-1193074</v>
          </cell>
          <cell r="P615">
            <v>-1193074</v>
          </cell>
          <cell r="Q615">
            <v>-1193074</v>
          </cell>
        </row>
        <row r="617">
          <cell r="F617">
            <v>0</v>
          </cell>
          <cell r="G617">
            <v>0</v>
          </cell>
          <cell r="H617">
            <v>0</v>
          </cell>
          <cell r="I617">
            <v>0</v>
          </cell>
          <cell r="J617">
            <v>0</v>
          </cell>
          <cell r="L617">
            <v>0</v>
          </cell>
          <cell r="M617">
            <v>0</v>
          </cell>
          <cell r="N617">
            <v>0</v>
          </cell>
          <cell r="O617">
            <v>0</v>
          </cell>
          <cell r="P617">
            <v>0</v>
          </cell>
          <cell r="Q617">
            <v>0</v>
          </cell>
        </row>
        <row r="620">
          <cell r="F620">
            <v>1331</v>
          </cell>
          <cell r="G620">
            <v>2534</v>
          </cell>
          <cell r="H620">
            <v>3908</v>
          </cell>
          <cell r="I620">
            <v>5196</v>
          </cell>
          <cell r="J620">
            <v>6527</v>
          </cell>
          <cell r="L620">
            <v>9146</v>
          </cell>
          <cell r="M620">
            <v>10477</v>
          </cell>
          <cell r="N620">
            <v>11766</v>
          </cell>
          <cell r="O620">
            <v>13097</v>
          </cell>
          <cell r="P620">
            <v>14385</v>
          </cell>
          <cell r="Q620">
            <v>15716</v>
          </cell>
        </row>
        <row r="621">
          <cell r="F621">
            <v>53675</v>
          </cell>
          <cell r="G621">
            <v>52472</v>
          </cell>
          <cell r="H621">
            <v>51098</v>
          </cell>
          <cell r="I621">
            <v>49810</v>
          </cell>
          <cell r="J621">
            <v>48479</v>
          </cell>
          <cell r="L621">
            <v>45860</v>
          </cell>
          <cell r="M621">
            <v>44529</v>
          </cell>
          <cell r="N621">
            <v>43240</v>
          </cell>
          <cell r="O621">
            <v>41909</v>
          </cell>
          <cell r="P621">
            <v>40621</v>
          </cell>
          <cell r="Q621">
            <v>39290</v>
          </cell>
        </row>
        <row r="622">
          <cell r="F622">
            <v>-55006</v>
          </cell>
          <cell r="G622">
            <v>-55006</v>
          </cell>
          <cell r="H622">
            <v>-55006</v>
          </cell>
          <cell r="I622">
            <v>-55006</v>
          </cell>
          <cell r="J622">
            <v>-55006</v>
          </cell>
          <cell r="L622">
            <v>-55006</v>
          </cell>
          <cell r="M622">
            <v>-55006</v>
          </cell>
          <cell r="N622">
            <v>-55006</v>
          </cell>
          <cell r="O622">
            <v>-55006</v>
          </cell>
          <cell r="P622">
            <v>-55006</v>
          </cell>
          <cell r="Q622">
            <v>-55006</v>
          </cell>
        </row>
        <row r="624">
          <cell r="F624">
            <v>0</v>
          </cell>
          <cell r="G624">
            <v>0</v>
          </cell>
          <cell r="H624">
            <v>0</v>
          </cell>
          <cell r="I624">
            <v>0</v>
          </cell>
          <cell r="J624">
            <v>0</v>
          </cell>
          <cell r="L624">
            <v>0</v>
          </cell>
          <cell r="M624">
            <v>0</v>
          </cell>
          <cell r="N624">
            <v>0</v>
          </cell>
          <cell r="O624">
            <v>0</v>
          </cell>
          <cell r="P624">
            <v>0</v>
          </cell>
          <cell r="Q624">
            <v>0</v>
          </cell>
        </row>
        <row r="628">
          <cell r="F628">
            <v>-56034</v>
          </cell>
          <cell r="G628">
            <v>-56034</v>
          </cell>
          <cell r="H628">
            <v>-56034</v>
          </cell>
          <cell r="I628">
            <v>-56034</v>
          </cell>
          <cell r="J628">
            <v>-56034</v>
          </cell>
          <cell r="L628">
            <v>-56034</v>
          </cell>
          <cell r="M628">
            <v>-56034</v>
          </cell>
          <cell r="N628">
            <v>-56034</v>
          </cell>
          <cell r="O628">
            <v>-56034</v>
          </cell>
          <cell r="P628">
            <v>-56034</v>
          </cell>
          <cell r="Q628">
            <v>-56034</v>
          </cell>
        </row>
        <row r="629">
          <cell r="F629">
            <v>-237897</v>
          </cell>
          <cell r="G629">
            <v>-237897</v>
          </cell>
          <cell r="H629">
            <v>-237897</v>
          </cell>
          <cell r="I629">
            <v>-237897</v>
          </cell>
          <cell r="J629">
            <v>-237897</v>
          </cell>
          <cell r="L629">
            <v>-237897</v>
          </cell>
          <cell r="M629">
            <v>-237897</v>
          </cell>
          <cell r="N629">
            <v>-237897</v>
          </cell>
          <cell r="O629">
            <v>-237897</v>
          </cell>
          <cell r="P629">
            <v>-237897</v>
          </cell>
          <cell r="Q629">
            <v>-237897</v>
          </cell>
        </row>
        <row r="630">
          <cell r="F630">
            <v>-39418</v>
          </cell>
          <cell r="G630">
            <v>-39418</v>
          </cell>
          <cell r="H630">
            <v>-39418</v>
          </cell>
          <cell r="I630">
            <v>-39418</v>
          </cell>
          <cell r="J630">
            <v>-39418</v>
          </cell>
          <cell r="L630">
            <v>-39418</v>
          </cell>
          <cell r="M630">
            <v>-39418</v>
          </cell>
          <cell r="N630">
            <v>-39418</v>
          </cell>
          <cell r="O630">
            <v>-39418</v>
          </cell>
          <cell r="P630">
            <v>-39418</v>
          </cell>
          <cell r="Q630">
            <v>-39418</v>
          </cell>
        </row>
        <row r="650">
          <cell r="F650">
            <v>-38962</v>
          </cell>
          <cell r="G650">
            <v>-38962</v>
          </cell>
          <cell r="H650">
            <v>-38962</v>
          </cell>
          <cell r="I650">
            <v>-38962</v>
          </cell>
          <cell r="J650">
            <v>-38962</v>
          </cell>
          <cell r="L650">
            <v>-38962</v>
          </cell>
          <cell r="M650">
            <v>-38962</v>
          </cell>
          <cell r="N650">
            <v>-38962</v>
          </cell>
          <cell r="O650">
            <v>-38962</v>
          </cell>
          <cell r="P650">
            <v>-38962</v>
          </cell>
          <cell r="Q650">
            <v>-38962</v>
          </cell>
        </row>
        <row r="653">
          <cell r="F653">
            <v>372311</v>
          </cell>
          <cell r="G653">
            <v>372311</v>
          </cell>
          <cell r="H653">
            <v>372311</v>
          </cell>
          <cell r="I653">
            <v>372311</v>
          </cell>
          <cell r="J653">
            <v>372311</v>
          </cell>
          <cell r="L653">
            <v>372311</v>
          </cell>
          <cell r="M653">
            <v>372311</v>
          </cell>
          <cell r="N653">
            <v>372311</v>
          </cell>
          <cell r="O653">
            <v>372311</v>
          </cell>
          <cell r="P653">
            <v>372311</v>
          </cell>
          <cell r="Q653">
            <v>372311</v>
          </cell>
        </row>
        <row r="655">
          <cell r="F655">
            <v>0</v>
          </cell>
          <cell r="G655">
            <v>0</v>
          </cell>
          <cell r="H655">
            <v>0</v>
          </cell>
          <cell r="I655">
            <v>0</v>
          </cell>
          <cell r="J655">
            <v>0</v>
          </cell>
          <cell r="L655">
            <v>0</v>
          </cell>
          <cell r="M655">
            <v>0</v>
          </cell>
          <cell r="N655">
            <v>0</v>
          </cell>
          <cell r="O655">
            <v>0</v>
          </cell>
          <cell r="P655">
            <v>0</v>
          </cell>
          <cell r="Q655">
            <v>0</v>
          </cell>
        </row>
        <row r="658">
          <cell r="F658">
            <v>2030.72317</v>
          </cell>
        </row>
        <row r="661">
          <cell r="F661">
            <v>-2030.7231699999993</v>
          </cell>
          <cell r="G661">
            <v>-2030.7231699999993</v>
          </cell>
          <cell r="H661">
            <v>-2030.7231699999993</v>
          </cell>
          <cell r="I661">
            <v>-2030.7231699999993</v>
          </cell>
          <cell r="J661">
            <v>-2030.7231699999993</v>
          </cell>
          <cell r="L661">
            <v>-2030.7231699999993</v>
          </cell>
          <cell r="M661">
            <v>-2030.7231699999993</v>
          </cell>
          <cell r="N661">
            <v>-2030.7231699999993</v>
          </cell>
          <cell r="O661">
            <v>-2030.7231699999993</v>
          </cell>
          <cell r="P661">
            <v>-2030.7231699999993</v>
          </cell>
          <cell r="Q661">
            <v>-2030.7231699999993</v>
          </cell>
        </row>
        <row r="662">
          <cell r="F662">
            <v>7343.7731249999997</v>
          </cell>
        </row>
        <row r="663">
          <cell r="F663">
            <v>-7343.7731249999997</v>
          </cell>
        </row>
        <row r="664">
          <cell r="G664">
            <v>2030.7231699999993</v>
          </cell>
          <cell r="H664">
            <v>2030.7231699999993</v>
          </cell>
          <cell r="I664">
            <v>2030.7231699999993</v>
          </cell>
          <cell r="J664">
            <v>2030.7231699999993</v>
          </cell>
          <cell r="L664">
            <v>2030.7231699999993</v>
          </cell>
          <cell r="M664">
            <v>2030.7231699999993</v>
          </cell>
          <cell r="N664">
            <v>2030.7231699999993</v>
          </cell>
          <cell r="O664">
            <v>2030.7231699999993</v>
          </cell>
          <cell r="P664">
            <v>2030.7231699999993</v>
          </cell>
          <cell r="Q664">
            <v>2030.7231699999993</v>
          </cell>
        </row>
        <row r="666">
          <cell r="F666">
            <v>0</v>
          </cell>
          <cell r="G666">
            <v>0</v>
          </cell>
          <cell r="H666">
            <v>0</v>
          </cell>
          <cell r="I666">
            <v>0</v>
          </cell>
          <cell r="J666">
            <v>0</v>
          </cell>
          <cell r="L666">
            <v>0</v>
          </cell>
          <cell r="M666">
            <v>0</v>
          </cell>
          <cell r="N666">
            <v>0</v>
          </cell>
          <cell r="O666">
            <v>0</v>
          </cell>
          <cell r="P666">
            <v>0</v>
          </cell>
          <cell r="Q666">
            <v>0</v>
          </cell>
        </row>
        <row r="669">
          <cell r="F669">
            <v>6666</v>
          </cell>
          <cell r="G669">
            <v>6666</v>
          </cell>
          <cell r="H669">
            <v>6666</v>
          </cell>
          <cell r="I669">
            <v>6666</v>
          </cell>
          <cell r="J669">
            <v>6666</v>
          </cell>
          <cell r="L669">
            <v>6666</v>
          </cell>
          <cell r="M669">
            <v>6666</v>
          </cell>
          <cell r="N669">
            <v>6666</v>
          </cell>
          <cell r="O669">
            <v>6666</v>
          </cell>
          <cell r="P669">
            <v>6666</v>
          </cell>
          <cell r="Q669">
            <v>6666</v>
          </cell>
        </row>
        <row r="671">
          <cell r="F671">
            <v>7955</v>
          </cell>
          <cell r="G671">
            <v>7955</v>
          </cell>
          <cell r="H671">
            <v>7955</v>
          </cell>
          <cell r="I671">
            <v>7955</v>
          </cell>
          <cell r="J671">
            <v>7955</v>
          </cell>
          <cell r="L671">
            <v>7955</v>
          </cell>
          <cell r="M671">
            <v>7955</v>
          </cell>
          <cell r="N671">
            <v>7955</v>
          </cell>
          <cell r="O671">
            <v>7955</v>
          </cell>
          <cell r="P671">
            <v>7955</v>
          </cell>
          <cell r="Q671">
            <v>7955</v>
          </cell>
        </row>
        <row r="672">
          <cell r="F672">
            <v>-52148</v>
          </cell>
          <cell r="G672">
            <v>-52148</v>
          </cell>
          <cell r="H672">
            <v>-52148</v>
          </cell>
          <cell r="I672">
            <v>-52148</v>
          </cell>
          <cell r="J672">
            <v>-52148</v>
          </cell>
          <cell r="L672">
            <v>-52148</v>
          </cell>
          <cell r="M672">
            <v>-52148</v>
          </cell>
          <cell r="N672">
            <v>-52148</v>
          </cell>
          <cell r="O672">
            <v>-52148</v>
          </cell>
          <cell r="P672">
            <v>-52148</v>
          </cell>
          <cell r="Q672">
            <v>-52148</v>
          </cell>
        </row>
        <row r="674">
          <cell r="F674">
            <v>37527</v>
          </cell>
          <cell r="G674">
            <v>37527</v>
          </cell>
          <cell r="H674">
            <v>37527</v>
          </cell>
          <cell r="I674">
            <v>37527</v>
          </cell>
          <cell r="J674">
            <v>37527</v>
          </cell>
          <cell r="L674">
            <v>37527</v>
          </cell>
          <cell r="M674">
            <v>37527</v>
          </cell>
          <cell r="N674">
            <v>37527</v>
          </cell>
          <cell r="O674">
            <v>37527</v>
          </cell>
          <cell r="P674">
            <v>37527</v>
          </cell>
          <cell r="Q674">
            <v>37527</v>
          </cell>
        </row>
        <row r="677">
          <cell r="F677">
            <v>0</v>
          </cell>
          <cell r="G677">
            <v>0</v>
          </cell>
          <cell r="H677">
            <v>0</v>
          </cell>
          <cell r="I677">
            <v>0</v>
          </cell>
          <cell r="J677">
            <v>0</v>
          </cell>
          <cell r="L677">
            <v>0</v>
          </cell>
          <cell r="M677">
            <v>0</v>
          </cell>
          <cell r="N677">
            <v>0</v>
          </cell>
          <cell r="O677">
            <v>0</v>
          </cell>
          <cell r="P677">
            <v>0</v>
          </cell>
          <cell r="Q677">
            <v>0</v>
          </cell>
        </row>
        <row r="680">
          <cell r="F680">
            <v>-6476</v>
          </cell>
          <cell r="G680">
            <v>-6476</v>
          </cell>
          <cell r="H680">
            <v>-6476</v>
          </cell>
          <cell r="I680">
            <v>-6476</v>
          </cell>
          <cell r="J680">
            <v>-6476</v>
          </cell>
          <cell r="L680">
            <v>-6476</v>
          </cell>
          <cell r="M680">
            <v>-6476</v>
          </cell>
          <cell r="N680">
            <v>-6476</v>
          </cell>
          <cell r="O680">
            <v>-6476</v>
          </cell>
          <cell r="P680">
            <v>-6476</v>
          </cell>
          <cell r="Q680">
            <v>-6476</v>
          </cell>
        </row>
        <row r="681">
          <cell r="F681">
            <v>6476</v>
          </cell>
          <cell r="G681">
            <v>6476</v>
          </cell>
          <cell r="H681">
            <v>6476</v>
          </cell>
          <cell r="I681">
            <v>6476</v>
          </cell>
          <cell r="J681">
            <v>6476</v>
          </cell>
          <cell r="L681">
            <v>6476</v>
          </cell>
          <cell r="M681">
            <v>6476</v>
          </cell>
          <cell r="N681">
            <v>6476</v>
          </cell>
          <cell r="O681">
            <v>6476</v>
          </cell>
          <cell r="P681">
            <v>6476</v>
          </cell>
          <cell r="Q681">
            <v>6476</v>
          </cell>
        </row>
        <row r="684">
          <cell r="F684">
            <v>0</v>
          </cell>
          <cell r="G684">
            <v>0</v>
          </cell>
          <cell r="H684">
            <v>0</v>
          </cell>
          <cell r="I684">
            <v>0</v>
          </cell>
          <cell r="J684">
            <v>0</v>
          </cell>
          <cell r="L684">
            <v>0</v>
          </cell>
          <cell r="M684">
            <v>0</v>
          </cell>
          <cell r="N684">
            <v>0</v>
          </cell>
          <cell r="O684">
            <v>0</v>
          </cell>
          <cell r="P684">
            <v>0</v>
          </cell>
          <cell r="Q684">
            <v>0</v>
          </cell>
        </row>
        <row r="687">
          <cell r="F687">
            <v>2172.8711678073123</v>
          </cell>
          <cell r="G687">
            <v>3306.6256463656655</v>
          </cell>
          <cell r="H687">
            <v>4451.8122314591128</v>
          </cell>
          <cell r="I687">
            <v>5771.0713972957547</v>
          </cell>
          <cell r="J687">
            <v>7279.445806595565</v>
          </cell>
          <cell r="L687">
            <v>9436.8478636714317</v>
          </cell>
          <cell r="M687">
            <v>10329.602676804439</v>
          </cell>
          <cell r="N687">
            <v>11376.077069693909</v>
          </cell>
          <cell r="O687">
            <v>12459.027791446746</v>
          </cell>
          <cell r="P687">
            <v>13582.641022314701</v>
          </cell>
          <cell r="Q687">
            <v>14652.663333800458</v>
          </cell>
        </row>
        <row r="688">
          <cell r="F688">
            <v>8357.2739433260613</v>
          </cell>
          <cell r="G688">
            <v>12741.515799787445</v>
          </cell>
          <cell r="H688">
            <v>17260.841593568497</v>
          </cell>
          <cell r="I688">
            <v>22552.744296039287</v>
          </cell>
          <cell r="J688">
            <v>28824.629256057669</v>
          </cell>
          <cell r="L688">
            <v>38288.488032644556</v>
          </cell>
          <cell r="M688">
            <v>42350.19437487721</v>
          </cell>
          <cell r="N688">
            <v>47286.439906680345</v>
          </cell>
          <cell r="O688">
            <v>52582.091340975283</v>
          </cell>
          <cell r="P688">
            <v>58277.091861898421</v>
          </cell>
          <cell r="Q688">
            <v>63899.962007489383</v>
          </cell>
        </row>
        <row r="689">
          <cell r="F689">
            <v>-8357.2739433260613</v>
          </cell>
          <cell r="G689">
            <v>-12741.515799787445</v>
          </cell>
          <cell r="H689">
            <v>-17260.841593568497</v>
          </cell>
          <cell r="I689">
            <v>-22552.744296039287</v>
          </cell>
          <cell r="J689">
            <v>-28824.629256057669</v>
          </cell>
          <cell r="L689">
            <v>-38288.488032644556</v>
          </cell>
          <cell r="M689">
            <v>-42350.19437487721</v>
          </cell>
          <cell r="N689">
            <v>-47286.439906680345</v>
          </cell>
          <cell r="O689">
            <v>-52582.091340975283</v>
          </cell>
          <cell r="P689">
            <v>-58277.091861898421</v>
          </cell>
          <cell r="Q689">
            <v>-63899.962007489383</v>
          </cell>
        </row>
        <row r="690">
          <cell r="F690">
            <v>-2172.8711678073123</v>
          </cell>
          <cell r="G690">
            <v>-3306.6256463656655</v>
          </cell>
          <cell r="H690">
            <v>-4451.8122314591128</v>
          </cell>
          <cell r="I690">
            <v>-5771.0713972957547</v>
          </cell>
          <cell r="J690">
            <v>-7279.445806595565</v>
          </cell>
          <cell r="L690">
            <v>-9436.8478636714317</v>
          </cell>
          <cell r="M690">
            <v>-10329.602676804439</v>
          </cell>
          <cell r="N690">
            <v>-11376.077069693909</v>
          </cell>
          <cell r="O690">
            <v>-12459.027791446746</v>
          </cell>
          <cell r="P690">
            <v>-13582.641022314701</v>
          </cell>
          <cell r="Q690">
            <v>-14652.663333800458</v>
          </cell>
        </row>
        <row r="692">
          <cell r="F692">
            <v>0</v>
          </cell>
          <cell r="G692">
            <v>0</v>
          </cell>
          <cell r="H692">
            <v>0</v>
          </cell>
          <cell r="I692">
            <v>0</v>
          </cell>
          <cell r="J692">
            <v>0</v>
          </cell>
          <cell r="L692">
            <v>0</v>
          </cell>
          <cell r="M692">
            <v>0</v>
          </cell>
          <cell r="N692">
            <v>0</v>
          </cell>
          <cell r="O692">
            <v>0</v>
          </cell>
          <cell r="P692">
            <v>0</v>
          </cell>
          <cell r="Q692">
            <v>0</v>
          </cell>
        </row>
        <row r="695">
          <cell r="F695">
            <v>640</v>
          </cell>
          <cell r="G695">
            <v>640</v>
          </cell>
          <cell r="H695">
            <v>640</v>
          </cell>
          <cell r="I695">
            <v>640</v>
          </cell>
          <cell r="J695">
            <v>640</v>
          </cell>
          <cell r="L695">
            <v>640</v>
          </cell>
          <cell r="M695">
            <v>640</v>
          </cell>
          <cell r="N695">
            <v>640</v>
          </cell>
          <cell r="O695">
            <v>640</v>
          </cell>
          <cell r="P695">
            <v>640</v>
          </cell>
          <cell r="Q695">
            <v>640</v>
          </cell>
        </row>
        <row r="697">
          <cell r="F697">
            <v>0</v>
          </cell>
          <cell r="G697">
            <v>0</v>
          </cell>
          <cell r="H697">
            <v>0</v>
          </cell>
          <cell r="I697">
            <v>0</v>
          </cell>
          <cell r="J697">
            <v>0</v>
          </cell>
          <cell r="L697">
            <v>0</v>
          </cell>
          <cell r="M697">
            <v>0</v>
          </cell>
          <cell r="N697">
            <v>0</v>
          </cell>
          <cell r="O697">
            <v>0</v>
          </cell>
          <cell r="P697">
            <v>0</v>
          </cell>
          <cell r="Q697">
            <v>0</v>
          </cell>
        </row>
        <row r="698">
          <cell r="F698">
            <v>41007</v>
          </cell>
          <cell r="G698">
            <v>41007</v>
          </cell>
          <cell r="H698">
            <v>41007</v>
          </cell>
          <cell r="I698">
            <v>41007</v>
          </cell>
          <cell r="J698">
            <v>41007</v>
          </cell>
          <cell r="L698">
            <v>41007</v>
          </cell>
          <cell r="M698">
            <v>41007</v>
          </cell>
          <cell r="N698">
            <v>41007</v>
          </cell>
          <cell r="O698">
            <v>41007</v>
          </cell>
          <cell r="P698">
            <v>41007</v>
          </cell>
          <cell r="Q698">
            <v>41007</v>
          </cell>
        </row>
        <row r="699">
          <cell r="F699">
            <v>-13841</v>
          </cell>
          <cell r="G699">
            <v>-13841</v>
          </cell>
          <cell r="H699">
            <v>-13841</v>
          </cell>
          <cell r="I699">
            <v>-13841</v>
          </cell>
          <cell r="J699">
            <v>-13841</v>
          </cell>
          <cell r="L699">
            <v>-13841</v>
          </cell>
          <cell r="M699">
            <v>-13841</v>
          </cell>
          <cell r="N699">
            <v>-13841</v>
          </cell>
          <cell r="O699">
            <v>-13841</v>
          </cell>
          <cell r="P699">
            <v>-13841</v>
          </cell>
          <cell r="Q699">
            <v>-13841</v>
          </cell>
        </row>
        <row r="700">
          <cell r="F700">
            <v>-874</v>
          </cell>
          <cell r="G700">
            <v>-1662</v>
          </cell>
          <cell r="H700">
            <v>-2449</v>
          </cell>
          <cell r="I700">
            <v>-3237</v>
          </cell>
          <cell r="J700">
            <v>-3973</v>
          </cell>
          <cell r="L700">
            <v>-5437</v>
          </cell>
          <cell r="M700">
            <v>-6129</v>
          </cell>
          <cell r="N700">
            <v>-6822</v>
          </cell>
          <cell r="O700">
            <v>-7515</v>
          </cell>
          <cell r="P700">
            <v>-8207</v>
          </cell>
          <cell r="Q700">
            <v>-8898</v>
          </cell>
        </row>
        <row r="704">
          <cell r="F704">
            <v>-26932</v>
          </cell>
          <cell r="G704">
            <v>-26144</v>
          </cell>
          <cell r="H704">
            <v>-25357</v>
          </cell>
          <cell r="I704">
            <v>-24569</v>
          </cell>
          <cell r="J704">
            <v>-23833</v>
          </cell>
          <cell r="L704">
            <v>-22369</v>
          </cell>
          <cell r="M704">
            <v>-21677</v>
          </cell>
          <cell r="N704">
            <v>-20984</v>
          </cell>
          <cell r="O704">
            <v>-20291</v>
          </cell>
          <cell r="P704">
            <v>-19599</v>
          </cell>
          <cell r="Q704">
            <v>-18908</v>
          </cell>
        </row>
        <row r="706">
          <cell r="F706">
            <v>0</v>
          </cell>
          <cell r="G706">
            <v>0</v>
          </cell>
          <cell r="H706">
            <v>0</v>
          </cell>
          <cell r="I706">
            <v>0</v>
          </cell>
          <cell r="J706">
            <v>0</v>
          </cell>
          <cell r="L706">
            <v>0</v>
          </cell>
          <cell r="M706">
            <v>0</v>
          </cell>
          <cell r="N706">
            <v>0</v>
          </cell>
          <cell r="O706">
            <v>0</v>
          </cell>
          <cell r="P706">
            <v>0</v>
          </cell>
          <cell r="Q706">
            <v>0</v>
          </cell>
        </row>
        <row r="709">
          <cell r="F709">
            <v>113854</v>
          </cell>
          <cell r="G709">
            <v>113854</v>
          </cell>
          <cell r="H709">
            <v>113854</v>
          </cell>
          <cell r="I709">
            <v>113854</v>
          </cell>
          <cell r="J709">
            <v>113854</v>
          </cell>
          <cell r="L709">
            <v>113854</v>
          </cell>
          <cell r="M709">
            <v>113854</v>
          </cell>
          <cell r="N709">
            <v>113854</v>
          </cell>
          <cell r="O709">
            <v>113854</v>
          </cell>
          <cell r="P709">
            <v>113854</v>
          </cell>
          <cell r="Q709">
            <v>113854</v>
          </cell>
        </row>
        <row r="710">
          <cell r="F710">
            <v>998113</v>
          </cell>
          <cell r="G710">
            <v>998113</v>
          </cell>
          <cell r="H710">
            <v>998113</v>
          </cell>
          <cell r="I710">
            <v>998113</v>
          </cell>
          <cell r="J710">
            <v>998113</v>
          </cell>
          <cell r="L710">
            <v>998113</v>
          </cell>
          <cell r="M710">
            <v>998113</v>
          </cell>
          <cell r="N710">
            <v>998113</v>
          </cell>
          <cell r="O710">
            <v>998113</v>
          </cell>
          <cell r="P710">
            <v>998113</v>
          </cell>
          <cell r="Q710">
            <v>998113</v>
          </cell>
        </row>
        <row r="711">
          <cell r="F711">
            <v>670920</v>
          </cell>
          <cell r="G711">
            <v>670920</v>
          </cell>
          <cell r="H711">
            <v>670920</v>
          </cell>
          <cell r="I711">
            <v>670920</v>
          </cell>
          <cell r="J711">
            <v>670920</v>
          </cell>
          <cell r="L711">
            <v>670920</v>
          </cell>
          <cell r="M711">
            <v>670920</v>
          </cell>
          <cell r="N711">
            <v>670920</v>
          </cell>
          <cell r="O711">
            <v>670920</v>
          </cell>
          <cell r="P711">
            <v>670920</v>
          </cell>
          <cell r="Q711">
            <v>670920</v>
          </cell>
        </row>
        <row r="712">
          <cell r="F712">
            <v>17291</v>
          </cell>
          <cell r="G712">
            <v>17291</v>
          </cell>
          <cell r="H712">
            <v>17291</v>
          </cell>
          <cell r="I712">
            <v>17291</v>
          </cell>
          <cell r="J712">
            <v>17291</v>
          </cell>
          <cell r="L712">
            <v>17291</v>
          </cell>
          <cell r="M712">
            <v>17291</v>
          </cell>
          <cell r="N712">
            <v>17291</v>
          </cell>
          <cell r="O712">
            <v>17291</v>
          </cell>
          <cell r="P712">
            <v>17291</v>
          </cell>
          <cell r="Q712">
            <v>17291</v>
          </cell>
        </row>
        <row r="713">
          <cell r="F713">
            <v>7552</v>
          </cell>
          <cell r="G713">
            <v>15109</v>
          </cell>
          <cell r="H713">
            <v>23084</v>
          </cell>
          <cell r="I713">
            <v>32075</v>
          </cell>
          <cell r="J713">
            <v>41339</v>
          </cell>
          <cell r="L713">
            <v>60658</v>
          </cell>
          <cell r="M713">
            <v>70847</v>
          </cell>
          <cell r="N713">
            <v>81392</v>
          </cell>
          <cell r="O713">
            <v>92166</v>
          </cell>
          <cell r="P713">
            <v>103188</v>
          </cell>
          <cell r="Q713">
            <v>114485</v>
          </cell>
        </row>
        <row r="714">
          <cell r="F714">
            <v>66218</v>
          </cell>
          <cell r="G714">
            <v>132467</v>
          </cell>
          <cell r="H714">
            <v>202406</v>
          </cell>
          <cell r="I714">
            <v>281244</v>
          </cell>
          <cell r="J714">
            <v>362469</v>
          </cell>
          <cell r="L714">
            <v>531867</v>
          </cell>
          <cell r="M714">
            <v>621206</v>
          </cell>
          <cell r="N714">
            <v>713667</v>
          </cell>
          <cell r="O714">
            <v>808141</v>
          </cell>
          <cell r="P714">
            <v>904778</v>
          </cell>
          <cell r="Q714">
            <v>1003838</v>
          </cell>
        </row>
        <row r="715">
          <cell r="F715">
            <v>44149</v>
          </cell>
          <cell r="G715">
            <v>88320</v>
          </cell>
          <cell r="H715">
            <v>134949</v>
          </cell>
          <cell r="I715">
            <v>187513</v>
          </cell>
          <cell r="J715">
            <v>241667</v>
          </cell>
          <cell r="L715">
            <v>354609</v>
          </cell>
          <cell r="M715">
            <v>414174</v>
          </cell>
          <cell r="N715">
            <v>475820</v>
          </cell>
          <cell r="O715">
            <v>538808</v>
          </cell>
          <cell r="P715">
            <v>603239</v>
          </cell>
          <cell r="Q715">
            <v>669284</v>
          </cell>
        </row>
        <row r="716">
          <cell r="F716">
            <v>1105</v>
          </cell>
          <cell r="G716">
            <v>2212</v>
          </cell>
          <cell r="H716">
            <v>3380</v>
          </cell>
          <cell r="I716">
            <v>4696</v>
          </cell>
          <cell r="J716">
            <v>6052</v>
          </cell>
          <cell r="L716">
            <v>8881</v>
          </cell>
          <cell r="M716">
            <v>10373</v>
          </cell>
          <cell r="N716">
            <v>11916</v>
          </cell>
          <cell r="O716">
            <v>13494</v>
          </cell>
          <cell r="P716">
            <v>15107</v>
          </cell>
          <cell r="Q716">
            <v>16762</v>
          </cell>
        </row>
        <row r="717">
          <cell r="F717">
            <v>-116754</v>
          </cell>
          <cell r="G717">
            <v>-233568</v>
          </cell>
          <cell r="H717">
            <v>-357009</v>
          </cell>
          <cell r="I717">
            <v>-496448</v>
          </cell>
          <cell r="J717">
            <v>-640177</v>
          </cell>
          <cell r="L717">
            <v>-940125</v>
          </cell>
          <cell r="M717">
            <v>-1098440</v>
          </cell>
          <cell r="N717">
            <v>-1262365</v>
          </cell>
          <cell r="O717">
            <v>-1429909</v>
          </cell>
          <cell r="P717">
            <v>-1601342</v>
          </cell>
          <cell r="Q717">
            <v>-1777129</v>
          </cell>
        </row>
        <row r="718">
          <cell r="F718">
            <v>-2270</v>
          </cell>
          <cell r="G718">
            <v>-4540</v>
          </cell>
          <cell r="H718">
            <v>-6810</v>
          </cell>
          <cell r="I718">
            <v>-9080</v>
          </cell>
          <cell r="J718">
            <v>-11350</v>
          </cell>
          <cell r="L718">
            <v>-15890</v>
          </cell>
          <cell r="M718">
            <v>-18160</v>
          </cell>
          <cell r="N718">
            <v>-20430</v>
          </cell>
          <cell r="O718">
            <v>-22700</v>
          </cell>
          <cell r="P718">
            <v>-24970</v>
          </cell>
          <cell r="Q718">
            <v>-27240</v>
          </cell>
        </row>
        <row r="720">
          <cell r="F720">
            <v>-9940</v>
          </cell>
          <cell r="G720">
            <v>-9940</v>
          </cell>
          <cell r="H720">
            <v>-9940</v>
          </cell>
          <cell r="I720">
            <v>-9940</v>
          </cell>
          <cell r="J720">
            <v>-9940</v>
          </cell>
          <cell r="L720">
            <v>-9940</v>
          </cell>
          <cell r="M720">
            <v>-9940</v>
          </cell>
          <cell r="N720">
            <v>-9940</v>
          </cell>
          <cell r="O720">
            <v>-9940</v>
          </cell>
          <cell r="P720">
            <v>-9940</v>
          </cell>
          <cell r="Q720">
            <v>-9940</v>
          </cell>
        </row>
        <row r="721">
          <cell r="F721">
            <v>-1790238</v>
          </cell>
          <cell r="G721">
            <v>-1790238</v>
          </cell>
          <cell r="H721">
            <v>-1790238</v>
          </cell>
          <cell r="I721">
            <v>-1790238</v>
          </cell>
          <cell r="J721">
            <v>-1790238</v>
          </cell>
          <cell r="L721">
            <v>-1790238</v>
          </cell>
          <cell r="M721">
            <v>-1790238</v>
          </cell>
          <cell r="N721">
            <v>-1790238</v>
          </cell>
          <cell r="O721">
            <v>-1790238</v>
          </cell>
          <cell r="P721">
            <v>-1790238</v>
          </cell>
          <cell r="Q721">
            <v>-1790238</v>
          </cell>
        </row>
        <row r="723">
          <cell r="F723">
            <v>0</v>
          </cell>
          <cell r="G723">
            <v>0</v>
          </cell>
          <cell r="H723">
            <v>0</v>
          </cell>
          <cell r="I723">
            <v>0</v>
          </cell>
          <cell r="J723">
            <v>0</v>
          </cell>
          <cell r="L723">
            <v>0</v>
          </cell>
          <cell r="M723">
            <v>0</v>
          </cell>
          <cell r="N723">
            <v>0</v>
          </cell>
          <cell r="O723">
            <v>0</v>
          </cell>
          <cell r="P723">
            <v>0</v>
          </cell>
          <cell r="Q723">
            <v>0</v>
          </cell>
        </row>
        <row r="737">
          <cell r="F737">
            <v>0</v>
          </cell>
          <cell r="G737">
            <v>0</v>
          </cell>
          <cell r="H737">
            <v>0</v>
          </cell>
          <cell r="I737">
            <v>0</v>
          </cell>
          <cell r="J737">
            <v>0</v>
          </cell>
          <cell r="L737">
            <v>0</v>
          </cell>
          <cell r="M737">
            <v>0</v>
          </cell>
          <cell r="N737">
            <v>0</v>
          </cell>
          <cell r="O737">
            <v>0</v>
          </cell>
          <cell r="P737">
            <v>0</v>
          </cell>
          <cell r="Q737">
            <v>0</v>
          </cell>
        </row>
        <row r="740">
          <cell r="F740">
            <v>3298887</v>
          </cell>
          <cell r="G740">
            <v>3298887</v>
          </cell>
          <cell r="H740">
            <v>3298887</v>
          </cell>
          <cell r="I740">
            <v>3298887</v>
          </cell>
          <cell r="J740">
            <v>3298887</v>
          </cell>
          <cell r="L740">
            <v>3298887</v>
          </cell>
          <cell r="M740">
            <v>3298887</v>
          </cell>
          <cell r="N740">
            <v>3298887</v>
          </cell>
          <cell r="O740">
            <v>3298887</v>
          </cell>
          <cell r="P740">
            <v>3298887</v>
          </cell>
          <cell r="Q740">
            <v>3298887</v>
          </cell>
        </row>
        <row r="741">
          <cell r="F741">
            <v>-439945</v>
          </cell>
          <cell r="G741">
            <v>-439945</v>
          </cell>
          <cell r="H741">
            <v>-439945</v>
          </cell>
          <cell r="I741">
            <v>-439945</v>
          </cell>
          <cell r="J741">
            <v>-439945</v>
          </cell>
          <cell r="L741">
            <v>-439945</v>
          </cell>
          <cell r="M741">
            <v>-439945</v>
          </cell>
          <cell r="N741">
            <v>-439945</v>
          </cell>
          <cell r="O741">
            <v>-439945</v>
          </cell>
          <cell r="P741">
            <v>-439945</v>
          </cell>
          <cell r="Q741">
            <v>-439945</v>
          </cell>
        </row>
        <row r="742">
          <cell r="F742">
            <v>-1654844</v>
          </cell>
          <cell r="G742">
            <v>-1654844</v>
          </cell>
          <cell r="H742">
            <v>-1654844</v>
          </cell>
          <cell r="I742">
            <v>-1654844</v>
          </cell>
          <cell r="J742">
            <v>-1654844</v>
          </cell>
          <cell r="L742">
            <v>-1654844</v>
          </cell>
          <cell r="M742">
            <v>-1654844</v>
          </cell>
          <cell r="N742">
            <v>-1654844</v>
          </cell>
          <cell r="O742">
            <v>-1654844</v>
          </cell>
          <cell r="P742">
            <v>-1654844</v>
          </cell>
          <cell r="Q742">
            <v>-1654844</v>
          </cell>
        </row>
        <row r="743">
          <cell r="F743">
            <v>-1187092</v>
          </cell>
          <cell r="G743">
            <v>-1187092</v>
          </cell>
          <cell r="H743">
            <v>-1187092</v>
          </cell>
          <cell r="I743">
            <v>-1187092</v>
          </cell>
          <cell r="J743">
            <v>-1187092</v>
          </cell>
          <cell r="L743">
            <v>-1187092</v>
          </cell>
          <cell r="M743">
            <v>-1187092</v>
          </cell>
          <cell r="N743">
            <v>-1187092</v>
          </cell>
          <cell r="O743">
            <v>-1187092</v>
          </cell>
          <cell r="P743">
            <v>-1187092</v>
          </cell>
          <cell r="Q743">
            <v>-1187092</v>
          </cell>
        </row>
        <row r="744">
          <cell r="F744">
            <v>-23324</v>
          </cell>
          <cell r="G744">
            <v>-23324</v>
          </cell>
          <cell r="H744">
            <v>-23324</v>
          </cell>
          <cell r="I744">
            <v>-23324</v>
          </cell>
          <cell r="J744">
            <v>-23324</v>
          </cell>
          <cell r="L744">
            <v>-23324</v>
          </cell>
          <cell r="M744">
            <v>-23324</v>
          </cell>
          <cell r="N744">
            <v>-23324</v>
          </cell>
          <cell r="O744">
            <v>-23324</v>
          </cell>
          <cell r="P744">
            <v>-23324</v>
          </cell>
          <cell r="Q744">
            <v>-23324</v>
          </cell>
        </row>
        <row r="745">
          <cell r="F745">
            <v>88333</v>
          </cell>
          <cell r="G745">
            <v>153261</v>
          </cell>
          <cell r="H745">
            <v>224907</v>
          </cell>
          <cell r="I745">
            <v>306064</v>
          </cell>
          <cell r="J745">
            <v>375941</v>
          </cell>
          <cell r="L745">
            <v>514154</v>
          </cell>
          <cell r="M745">
            <v>585617</v>
          </cell>
          <cell r="N745">
            <v>656341</v>
          </cell>
          <cell r="O745">
            <v>725322</v>
          </cell>
          <cell r="P745">
            <v>794952</v>
          </cell>
          <cell r="Q745">
            <v>864844</v>
          </cell>
        </row>
        <row r="746">
          <cell r="F746">
            <v>921</v>
          </cell>
          <cell r="G746">
            <v>1843</v>
          </cell>
          <cell r="H746">
            <v>2764</v>
          </cell>
          <cell r="I746">
            <v>3685</v>
          </cell>
          <cell r="J746">
            <v>4607</v>
          </cell>
          <cell r="L746">
            <v>6449</v>
          </cell>
          <cell r="M746">
            <v>7371</v>
          </cell>
          <cell r="N746">
            <v>8292</v>
          </cell>
          <cell r="O746">
            <v>9213</v>
          </cell>
          <cell r="P746">
            <v>10135</v>
          </cell>
          <cell r="Q746">
            <v>11056</v>
          </cell>
        </row>
        <row r="748">
          <cell r="F748">
            <v>85</v>
          </cell>
          <cell r="G748">
            <v>170</v>
          </cell>
          <cell r="H748">
            <v>255</v>
          </cell>
          <cell r="I748">
            <v>339</v>
          </cell>
          <cell r="J748">
            <v>424</v>
          </cell>
          <cell r="L748">
            <v>594</v>
          </cell>
          <cell r="M748">
            <v>679</v>
          </cell>
          <cell r="N748">
            <v>764</v>
          </cell>
          <cell r="O748">
            <v>848</v>
          </cell>
          <cell r="P748">
            <v>933</v>
          </cell>
          <cell r="Q748">
            <v>1018</v>
          </cell>
        </row>
        <row r="749">
          <cell r="F749">
            <v>6318</v>
          </cell>
          <cell r="G749">
            <v>6318</v>
          </cell>
          <cell r="H749">
            <v>6318</v>
          </cell>
          <cell r="I749">
            <v>6318</v>
          </cell>
          <cell r="J749">
            <v>6318</v>
          </cell>
          <cell r="L749">
            <v>6318</v>
          </cell>
          <cell r="M749">
            <v>6318</v>
          </cell>
          <cell r="N749">
            <v>6318</v>
          </cell>
          <cell r="O749">
            <v>6318</v>
          </cell>
          <cell r="P749">
            <v>6318</v>
          </cell>
          <cell r="Q749">
            <v>6318</v>
          </cell>
        </row>
        <row r="750">
          <cell r="F750">
            <v>-29188</v>
          </cell>
          <cell r="G750">
            <v>-34972</v>
          </cell>
          <cell r="H750">
            <v>-47473</v>
          </cell>
          <cell r="I750">
            <v>-69486</v>
          </cell>
          <cell r="J750">
            <v>-80219</v>
          </cell>
          <cell r="L750">
            <v>-100142</v>
          </cell>
          <cell r="M750">
            <v>-112462</v>
          </cell>
          <cell r="N750">
            <v>-124041</v>
          </cell>
          <cell r="O750">
            <v>-133877</v>
          </cell>
          <cell r="P750">
            <v>-144363</v>
          </cell>
          <cell r="Q750">
            <v>-155111</v>
          </cell>
        </row>
        <row r="751">
          <cell r="F751">
            <v>-34718</v>
          </cell>
          <cell r="G751">
            <v>-69435</v>
          </cell>
          <cell r="H751">
            <v>-104153</v>
          </cell>
          <cell r="I751">
            <v>-138870</v>
          </cell>
          <cell r="J751">
            <v>-173588</v>
          </cell>
          <cell r="L751">
            <v>-243023</v>
          </cell>
          <cell r="M751">
            <v>-277740</v>
          </cell>
          <cell r="N751">
            <v>-312458</v>
          </cell>
          <cell r="O751">
            <v>-347175</v>
          </cell>
          <cell r="P751">
            <v>-381893</v>
          </cell>
          <cell r="Q751">
            <v>-416610</v>
          </cell>
        </row>
        <row r="752">
          <cell r="F752">
            <v>-25348</v>
          </cell>
          <cell r="G752">
            <v>-50697</v>
          </cell>
          <cell r="H752">
            <v>-76045</v>
          </cell>
          <cell r="I752">
            <v>-101393</v>
          </cell>
          <cell r="J752">
            <v>-126741</v>
          </cell>
          <cell r="L752">
            <v>-177438</v>
          </cell>
          <cell r="M752">
            <v>-202786</v>
          </cell>
          <cell r="N752">
            <v>-228134</v>
          </cell>
          <cell r="O752">
            <v>-253483</v>
          </cell>
          <cell r="P752">
            <v>-278831</v>
          </cell>
          <cell r="Q752">
            <v>-304179</v>
          </cell>
        </row>
        <row r="753">
          <cell r="F753">
            <v>-85</v>
          </cell>
          <cell r="G753">
            <v>-170</v>
          </cell>
          <cell r="H753">
            <v>-255</v>
          </cell>
          <cell r="I753">
            <v>-339</v>
          </cell>
          <cell r="J753">
            <v>-424</v>
          </cell>
          <cell r="L753">
            <v>-594</v>
          </cell>
          <cell r="M753">
            <v>-679</v>
          </cell>
          <cell r="N753">
            <v>-764</v>
          </cell>
          <cell r="O753">
            <v>-848</v>
          </cell>
          <cell r="P753">
            <v>-933</v>
          </cell>
          <cell r="Q753">
            <v>-1018</v>
          </cell>
        </row>
        <row r="755">
          <cell r="F755">
            <v>0</v>
          </cell>
          <cell r="G755">
            <v>0</v>
          </cell>
          <cell r="H755">
            <v>0</v>
          </cell>
          <cell r="I755">
            <v>0</v>
          </cell>
          <cell r="J755">
            <v>0</v>
          </cell>
          <cell r="L755">
            <v>0</v>
          </cell>
          <cell r="M755">
            <v>0</v>
          </cell>
          <cell r="N755">
            <v>0</v>
          </cell>
          <cell r="O755">
            <v>0</v>
          </cell>
          <cell r="P755">
            <v>0</v>
          </cell>
          <cell r="Q755">
            <v>0</v>
          </cell>
        </row>
        <row r="758">
          <cell r="F758">
            <v>6480</v>
          </cell>
          <cell r="G758">
            <v>6480</v>
          </cell>
          <cell r="H758">
            <v>6480</v>
          </cell>
          <cell r="I758">
            <v>6480</v>
          </cell>
          <cell r="J758">
            <v>6480</v>
          </cell>
          <cell r="L758">
            <v>6480</v>
          </cell>
          <cell r="M758">
            <v>6480</v>
          </cell>
          <cell r="N758">
            <v>6480</v>
          </cell>
          <cell r="O758">
            <v>6480</v>
          </cell>
          <cell r="P758">
            <v>6480</v>
          </cell>
          <cell r="Q758">
            <v>6480</v>
          </cell>
        </row>
        <row r="759">
          <cell r="F759">
            <v>109225</v>
          </cell>
          <cell r="G759">
            <v>109225</v>
          </cell>
          <cell r="H759">
            <v>109225</v>
          </cell>
          <cell r="I759">
            <v>109225</v>
          </cell>
          <cell r="J759">
            <v>109225</v>
          </cell>
          <cell r="L759">
            <v>109225</v>
          </cell>
          <cell r="M759">
            <v>109225</v>
          </cell>
          <cell r="N759">
            <v>109225</v>
          </cell>
          <cell r="O759">
            <v>109225</v>
          </cell>
          <cell r="P759">
            <v>109225</v>
          </cell>
          <cell r="Q759">
            <v>109225</v>
          </cell>
        </row>
        <row r="762">
          <cell r="F762">
            <v>-639</v>
          </cell>
          <cell r="G762">
            <v>-639</v>
          </cell>
          <cell r="H762">
            <v>-639</v>
          </cell>
          <cell r="I762">
            <v>-639</v>
          </cell>
          <cell r="J762">
            <v>-639</v>
          </cell>
          <cell r="L762">
            <v>-639</v>
          </cell>
          <cell r="M762">
            <v>-639</v>
          </cell>
          <cell r="N762">
            <v>-639</v>
          </cell>
          <cell r="O762">
            <v>-639</v>
          </cell>
          <cell r="P762">
            <v>-639</v>
          </cell>
          <cell r="Q762">
            <v>-639</v>
          </cell>
        </row>
        <row r="764">
          <cell r="F764">
            <v>-1700</v>
          </cell>
          <cell r="G764">
            <v>-1700</v>
          </cell>
          <cell r="H764">
            <v>-1700</v>
          </cell>
          <cell r="I764">
            <v>-1700</v>
          </cell>
          <cell r="J764">
            <v>-1700</v>
          </cell>
          <cell r="L764">
            <v>-1700</v>
          </cell>
          <cell r="M764">
            <v>-1700</v>
          </cell>
          <cell r="N764">
            <v>-1700</v>
          </cell>
          <cell r="O764">
            <v>-1700</v>
          </cell>
          <cell r="P764">
            <v>-1700</v>
          </cell>
          <cell r="Q764">
            <v>-1700</v>
          </cell>
        </row>
        <row r="765">
          <cell r="F765">
            <v>-113366</v>
          </cell>
          <cell r="G765">
            <v>-113366</v>
          </cell>
          <cell r="H765">
            <v>-113366</v>
          </cell>
          <cell r="I765">
            <v>-113366</v>
          </cell>
          <cell r="J765">
            <v>-113366</v>
          </cell>
          <cell r="L765">
            <v>-113366</v>
          </cell>
          <cell r="M765">
            <v>-113366</v>
          </cell>
          <cell r="N765">
            <v>-113366</v>
          </cell>
          <cell r="O765">
            <v>-113366</v>
          </cell>
          <cell r="P765">
            <v>-113366</v>
          </cell>
          <cell r="Q765">
            <v>-113366</v>
          </cell>
        </row>
        <row r="768">
          <cell r="F768">
            <v>0</v>
          </cell>
          <cell r="G768">
            <v>0</v>
          </cell>
          <cell r="H768">
            <v>0</v>
          </cell>
          <cell r="I768">
            <v>0</v>
          </cell>
          <cell r="J768">
            <v>0</v>
          </cell>
          <cell r="L768">
            <v>0</v>
          </cell>
          <cell r="M768">
            <v>0</v>
          </cell>
          <cell r="N768">
            <v>0</v>
          </cell>
          <cell r="O768">
            <v>0</v>
          </cell>
          <cell r="P768">
            <v>0</v>
          </cell>
          <cell r="Q768">
            <v>0</v>
          </cell>
        </row>
        <row r="771">
          <cell r="F771">
            <v>-1225136</v>
          </cell>
          <cell r="G771">
            <v>-1225136</v>
          </cell>
          <cell r="H771">
            <v>-1225136</v>
          </cell>
          <cell r="I771">
            <v>-1225136</v>
          </cell>
          <cell r="J771">
            <v>-1225136</v>
          </cell>
          <cell r="L771">
            <v>-1225136</v>
          </cell>
          <cell r="M771">
            <v>-1225136</v>
          </cell>
          <cell r="N771">
            <v>-1225136</v>
          </cell>
          <cell r="O771">
            <v>-1225136</v>
          </cell>
          <cell r="P771">
            <v>-1225136</v>
          </cell>
          <cell r="Q771">
            <v>-1225136</v>
          </cell>
        </row>
        <row r="772">
          <cell r="F772">
            <v>-771980</v>
          </cell>
          <cell r="G772">
            <v>-771980</v>
          </cell>
          <cell r="H772">
            <v>-771980</v>
          </cell>
          <cell r="I772">
            <v>-771980</v>
          </cell>
          <cell r="J772">
            <v>-771980</v>
          </cell>
          <cell r="L772">
            <v>-771980</v>
          </cell>
          <cell r="M772">
            <v>-771980</v>
          </cell>
          <cell r="N772">
            <v>-771980</v>
          </cell>
          <cell r="O772">
            <v>-771980</v>
          </cell>
          <cell r="P772">
            <v>-771980</v>
          </cell>
          <cell r="Q772">
            <v>-771980</v>
          </cell>
        </row>
        <row r="773">
          <cell r="F773">
            <v>-135827</v>
          </cell>
          <cell r="G773">
            <v>-135827</v>
          </cell>
          <cell r="H773">
            <v>-135827</v>
          </cell>
          <cell r="I773">
            <v>-135827</v>
          </cell>
          <cell r="J773">
            <v>-135827</v>
          </cell>
          <cell r="L773">
            <v>-135827</v>
          </cell>
          <cell r="M773">
            <v>-135827</v>
          </cell>
          <cell r="N773">
            <v>-135827</v>
          </cell>
          <cell r="O773">
            <v>-135827</v>
          </cell>
          <cell r="P773">
            <v>-135827</v>
          </cell>
          <cell r="Q773">
            <v>-135827</v>
          </cell>
        </row>
        <row r="774">
          <cell r="F774">
            <v>-119293</v>
          </cell>
          <cell r="G774">
            <v>-119293</v>
          </cell>
          <cell r="H774">
            <v>-119293</v>
          </cell>
          <cell r="I774">
            <v>-119293</v>
          </cell>
          <cell r="J774">
            <v>-119293</v>
          </cell>
          <cell r="L774">
            <v>-119293</v>
          </cell>
          <cell r="M774">
            <v>-119293</v>
          </cell>
          <cell r="N774">
            <v>-119293</v>
          </cell>
          <cell r="O774">
            <v>-119293</v>
          </cell>
          <cell r="P774">
            <v>-119293</v>
          </cell>
          <cell r="Q774">
            <v>-119293</v>
          </cell>
        </row>
        <row r="775">
          <cell r="F775">
            <v>892297</v>
          </cell>
          <cell r="G775">
            <v>892297</v>
          </cell>
          <cell r="H775">
            <v>892297</v>
          </cell>
          <cell r="I775">
            <v>892297</v>
          </cell>
          <cell r="J775">
            <v>892297</v>
          </cell>
          <cell r="L775">
            <v>892297</v>
          </cell>
          <cell r="M775">
            <v>892297</v>
          </cell>
          <cell r="N775">
            <v>892297</v>
          </cell>
          <cell r="O775">
            <v>892297</v>
          </cell>
          <cell r="P775">
            <v>892297</v>
          </cell>
          <cell r="Q775">
            <v>892297</v>
          </cell>
        </row>
        <row r="776">
          <cell r="F776">
            <v>2102666</v>
          </cell>
          <cell r="G776">
            <v>2102666</v>
          </cell>
          <cell r="H776">
            <v>2102666</v>
          </cell>
          <cell r="I776">
            <v>2102666</v>
          </cell>
          <cell r="J776">
            <v>2102666</v>
          </cell>
          <cell r="L776">
            <v>2102666</v>
          </cell>
          <cell r="M776">
            <v>2102666</v>
          </cell>
          <cell r="N776">
            <v>2102666</v>
          </cell>
          <cell r="O776">
            <v>2102666</v>
          </cell>
          <cell r="P776">
            <v>2102666</v>
          </cell>
          <cell r="Q776">
            <v>2102666</v>
          </cell>
        </row>
        <row r="777">
          <cell r="F777">
            <v>872697</v>
          </cell>
          <cell r="G777">
            <v>872697</v>
          </cell>
          <cell r="H777">
            <v>872697</v>
          </cell>
          <cell r="I777">
            <v>872697</v>
          </cell>
          <cell r="J777">
            <v>872697</v>
          </cell>
          <cell r="L777">
            <v>872697</v>
          </cell>
          <cell r="M777">
            <v>872697</v>
          </cell>
          <cell r="N777">
            <v>872697</v>
          </cell>
          <cell r="O777">
            <v>872697</v>
          </cell>
          <cell r="P777">
            <v>872697</v>
          </cell>
          <cell r="Q777">
            <v>872697</v>
          </cell>
        </row>
        <row r="778">
          <cell r="F778">
            <v>-9798</v>
          </cell>
          <cell r="G778">
            <v>-9798</v>
          </cell>
          <cell r="H778">
            <v>-9798</v>
          </cell>
          <cell r="I778">
            <v>-9798</v>
          </cell>
          <cell r="J778">
            <v>-9798</v>
          </cell>
          <cell r="L778">
            <v>-9798</v>
          </cell>
          <cell r="M778">
            <v>-9798</v>
          </cell>
          <cell r="N778">
            <v>-9798</v>
          </cell>
          <cell r="O778">
            <v>-9798</v>
          </cell>
          <cell r="P778">
            <v>-9798</v>
          </cell>
          <cell r="Q778">
            <v>-9798</v>
          </cell>
        </row>
        <row r="779">
          <cell r="F779">
            <v>38962</v>
          </cell>
          <cell r="G779">
            <v>38962</v>
          </cell>
          <cell r="H779">
            <v>38962</v>
          </cell>
          <cell r="I779">
            <v>38962</v>
          </cell>
          <cell r="J779">
            <v>38962</v>
          </cell>
          <cell r="L779">
            <v>38962</v>
          </cell>
          <cell r="M779">
            <v>38962</v>
          </cell>
          <cell r="N779">
            <v>38962</v>
          </cell>
          <cell r="O779">
            <v>38962</v>
          </cell>
          <cell r="P779">
            <v>38962</v>
          </cell>
          <cell r="Q779">
            <v>38962</v>
          </cell>
        </row>
        <row r="780">
          <cell r="F780">
            <v>1055</v>
          </cell>
          <cell r="G780">
            <v>1055</v>
          </cell>
          <cell r="H780">
            <v>1055</v>
          </cell>
          <cell r="I780">
            <v>1055</v>
          </cell>
          <cell r="J780">
            <v>1055</v>
          </cell>
          <cell r="L780">
            <v>1055</v>
          </cell>
          <cell r="M780">
            <v>1055</v>
          </cell>
          <cell r="N780">
            <v>1055</v>
          </cell>
          <cell r="O780">
            <v>1055</v>
          </cell>
          <cell r="P780">
            <v>1055</v>
          </cell>
          <cell r="Q780">
            <v>1055</v>
          </cell>
        </row>
        <row r="781">
          <cell r="G781">
            <v>0</v>
          </cell>
          <cell r="H781">
            <v>0</v>
          </cell>
          <cell r="I781">
            <v>0</v>
          </cell>
          <cell r="J781">
            <v>0</v>
          </cell>
          <cell r="L781">
            <v>0</v>
          </cell>
          <cell r="M781">
            <v>0</v>
          </cell>
          <cell r="N781">
            <v>0</v>
          </cell>
          <cell r="O781">
            <v>0</v>
          </cell>
          <cell r="P781">
            <v>0</v>
          </cell>
          <cell r="Q781">
            <v>0</v>
          </cell>
        </row>
        <row r="782">
          <cell r="G782">
            <v>0</v>
          </cell>
          <cell r="H782">
            <v>0</v>
          </cell>
          <cell r="I782">
            <v>0</v>
          </cell>
          <cell r="J782">
            <v>0</v>
          </cell>
          <cell r="L782">
            <v>0</v>
          </cell>
          <cell r="M782">
            <v>0</v>
          </cell>
          <cell r="N782">
            <v>0</v>
          </cell>
          <cell r="O782">
            <v>0</v>
          </cell>
          <cell r="P782">
            <v>0</v>
          </cell>
          <cell r="Q782">
            <v>0</v>
          </cell>
        </row>
        <row r="783">
          <cell r="F783">
            <v>1669</v>
          </cell>
          <cell r="G783">
            <v>1669</v>
          </cell>
          <cell r="H783">
            <v>1669</v>
          </cell>
          <cell r="I783">
            <v>1669</v>
          </cell>
          <cell r="J783">
            <v>1669</v>
          </cell>
          <cell r="L783">
            <v>1669</v>
          </cell>
          <cell r="M783">
            <v>1669</v>
          </cell>
          <cell r="N783">
            <v>1669</v>
          </cell>
          <cell r="O783">
            <v>1669</v>
          </cell>
          <cell r="P783">
            <v>1669</v>
          </cell>
          <cell r="Q783">
            <v>1669</v>
          </cell>
        </row>
        <row r="784">
          <cell r="G784">
            <v>0</v>
          </cell>
          <cell r="H784">
            <v>0</v>
          </cell>
          <cell r="I784">
            <v>0</v>
          </cell>
          <cell r="J784">
            <v>0</v>
          </cell>
          <cell r="L784">
            <v>0</v>
          </cell>
          <cell r="M784">
            <v>0</v>
          </cell>
          <cell r="N784">
            <v>0</v>
          </cell>
          <cell r="O784">
            <v>0</v>
          </cell>
          <cell r="P784">
            <v>0</v>
          </cell>
          <cell r="Q784">
            <v>0</v>
          </cell>
        </row>
        <row r="785">
          <cell r="F785">
            <v>-242826</v>
          </cell>
          <cell r="G785">
            <v>-242826</v>
          </cell>
          <cell r="H785">
            <v>-242826</v>
          </cell>
          <cell r="I785">
            <v>-242826</v>
          </cell>
          <cell r="J785">
            <v>-242826</v>
          </cell>
          <cell r="L785">
            <v>-242826</v>
          </cell>
          <cell r="M785">
            <v>-242826</v>
          </cell>
          <cell r="N785">
            <v>-242826</v>
          </cell>
          <cell r="O785">
            <v>-242826</v>
          </cell>
          <cell r="P785">
            <v>-242826</v>
          </cell>
          <cell r="Q785">
            <v>-242826</v>
          </cell>
        </row>
        <row r="786">
          <cell r="F786">
            <v>-4282735</v>
          </cell>
          <cell r="G786">
            <v>-4282735</v>
          </cell>
          <cell r="H786">
            <v>-4282735</v>
          </cell>
          <cell r="I786">
            <v>-4282735</v>
          </cell>
          <cell r="J786">
            <v>-4282735</v>
          </cell>
          <cell r="L786">
            <v>-4282735</v>
          </cell>
          <cell r="M786">
            <v>-4282735</v>
          </cell>
          <cell r="N786">
            <v>-4282735</v>
          </cell>
          <cell r="O786">
            <v>-4282735</v>
          </cell>
          <cell r="P786">
            <v>-4282735</v>
          </cell>
          <cell r="Q786">
            <v>-4282735</v>
          </cell>
        </row>
        <row r="787">
          <cell r="F787">
            <v>2878249</v>
          </cell>
          <cell r="G787">
            <v>2878249</v>
          </cell>
          <cell r="H787">
            <v>2878249</v>
          </cell>
          <cell r="I787">
            <v>2878249</v>
          </cell>
          <cell r="J787">
            <v>2878249</v>
          </cell>
          <cell r="L787">
            <v>2878249</v>
          </cell>
          <cell r="M787">
            <v>2878249</v>
          </cell>
          <cell r="N787">
            <v>2878249</v>
          </cell>
          <cell r="O787">
            <v>2878249</v>
          </cell>
          <cell r="P787">
            <v>2878249</v>
          </cell>
          <cell r="Q787">
            <v>2878249</v>
          </cell>
        </row>
        <row r="789">
          <cell r="F789">
            <v>0</v>
          </cell>
          <cell r="G789">
            <v>0</v>
          </cell>
          <cell r="H789">
            <v>0</v>
          </cell>
          <cell r="I789">
            <v>0</v>
          </cell>
          <cell r="J789">
            <v>0</v>
          </cell>
          <cell r="L789">
            <v>0</v>
          </cell>
          <cell r="M789">
            <v>0</v>
          </cell>
          <cell r="N789">
            <v>0</v>
          </cell>
          <cell r="O789">
            <v>0</v>
          </cell>
          <cell r="P789">
            <v>0</v>
          </cell>
          <cell r="Q789">
            <v>0</v>
          </cell>
        </row>
        <row r="792">
          <cell r="F792">
            <v>62077</v>
          </cell>
          <cell r="G792">
            <v>62077</v>
          </cell>
          <cell r="H792">
            <v>62077</v>
          </cell>
          <cell r="I792">
            <v>62077</v>
          </cell>
          <cell r="J792">
            <v>62077</v>
          </cell>
          <cell r="L792">
            <v>62077</v>
          </cell>
          <cell r="M792">
            <v>62077</v>
          </cell>
          <cell r="N792">
            <v>62077</v>
          </cell>
          <cell r="O792">
            <v>62077</v>
          </cell>
          <cell r="P792">
            <v>62077</v>
          </cell>
          <cell r="Q792">
            <v>62077</v>
          </cell>
        </row>
        <row r="795">
          <cell r="F795">
            <v>5230</v>
          </cell>
          <cell r="G795">
            <v>5230</v>
          </cell>
          <cell r="H795">
            <v>5230</v>
          </cell>
          <cell r="I795">
            <v>5230</v>
          </cell>
          <cell r="J795">
            <v>5230</v>
          </cell>
          <cell r="L795">
            <v>5230</v>
          </cell>
          <cell r="M795">
            <v>5230</v>
          </cell>
          <cell r="N795">
            <v>5230</v>
          </cell>
          <cell r="O795">
            <v>5230</v>
          </cell>
          <cell r="P795">
            <v>5230</v>
          </cell>
          <cell r="Q795">
            <v>5230</v>
          </cell>
        </row>
        <row r="798">
          <cell r="F798">
            <v>-67307</v>
          </cell>
          <cell r="G798">
            <v>-67307</v>
          </cell>
          <cell r="H798">
            <v>-67307</v>
          </cell>
          <cell r="I798">
            <v>-67307</v>
          </cell>
          <cell r="J798">
            <v>-67307</v>
          </cell>
          <cell r="L798">
            <v>-67307</v>
          </cell>
          <cell r="M798">
            <v>-67307</v>
          </cell>
          <cell r="N798">
            <v>-67307</v>
          </cell>
          <cell r="O798">
            <v>-67307</v>
          </cell>
          <cell r="P798">
            <v>-67307</v>
          </cell>
          <cell r="Q798">
            <v>-67307</v>
          </cell>
        </row>
        <row r="800">
          <cell r="F800">
            <v>0</v>
          </cell>
          <cell r="G800">
            <v>0</v>
          </cell>
          <cell r="H800">
            <v>0</v>
          </cell>
          <cell r="I800">
            <v>0</v>
          </cell>
          <cell r="J800">
            <v>0</v>
          </cell>
          <cell r="L800">
            <v>0</v>
          </cell>
          <cell r="M800">
            <v>0</v>
          </cell>
          <cell r="N800">
            <v>0</v>
          </cell>
          <cell r="O800">
            <v>0</v>
          </cell>
          <cell r="P800">
            <v>0</v>
          </cell>
          <cell r="Q800">
            <v>0</v>
          </cell>
        </row>
        <row r="803">
          <cell r="F803">
            <v>114651</v>
          </cell>
          <cell r="G803">
            <v>114651</v>
          </cell>
          <cell r="H803">
            <v>114651</v>
          </cell>
          <cell r="I803">
            <v>114651</v>
          </cell>
          <cell r="J803">
            <v>114651</v>
          </cell>
          <cell r="L803">
            <v>114651</v>
          </cell>
          <cell r="M803">
            <v>114651</v>
          </cell>
          <cell r="N803">
            <v>114651</v>
          </cell>
          <cell r="O803">
            <v>114651</v>
          </cell>
          <cell r="P803">
            <v>114651</v>
          </cell>
          <cell r="Q803">
            <v>114651</v>
          </cell>
        </row>
        <row r="804">
          <cell r="F804">
            <v>-297</v>
          </cell>
          <cell r="G804">
            <v>-594</v>
          </cell>
          <cell r="H804">
            <v>-891</v>
          </cell>
          <cell r="I804">
            <v>-1188</v>
          </cell>
          <cell r="J804">
            <v>-1485</v>
          </cell>
          <cell r="L804">
            <v>-2080</v>
          </cell>
          <cell r="M804">
            <v>-2377</v>
          </cell>
          <cell r="N804">
            <v>-2674</v>
          </cell>
          <cell r="O804">
            <v>-2971</v>
          </cell>
          <cell r="P804">
            <v>-3268</v>
          </cell>
          <cell r="Q804">
            <v>-3565</v>
          </cell>
        </row>
        <row r="805">
          <cell r="F805">
            <v>-2120</v>
          </cell>
          <cell r="G805">
            <v>-4240</v>
          </cell>
          <cell r="H805">
            <v>-6360</v>
          </cell>
          <cell r="I805">
            <v>-8479</v>
          </cell>
          <cell r="J805">
            <v>-10599</v>
          </cell>
          <cell r="L805">
            <v>-14839</v>
          </cell>
          <cell r="M805">
            <v>-16959</v>
          </cell>
          <cell r="N805">
            <v>-19079</v>
          </cell>
          <cell r="O805">
            <v>-21198</v>
          </cell>
          <cell r="P805">
            <v>-23318</v>
          </cell>
          <cell r="Q805">
            <v>-25438</v>
          </cell>
        </row>
        <row r="806">
          <cell r="F806">
            <v>-5460</v>
          </cell>
          <cell r="G806">
            <v>-10921</v>
          </cell>
          <cell r="H806">
            <v>-16381</v>
          </cell>
          <cell r="I806">
            <v>-21842</v>
          </cell>
          <cell r="J806">
            <v>-27302</v>
          </cell>
          <cell r="L806">
            <v>-38223</v>
          </cell>
          <cell r="M806">
            <v>-43683</v>
          </cell>
          <cell r="N806">
            <v>-49144</v>
          </cell>
          <cell r="O806">
            <v>-54604</v>
          </cell>
          <cell r="P806">
            <v>-60065</v>
          </cell>
          <cell r="Q806">
            <v>-65525</v>
          </cell>
        </row>
        <row r="807">
          <cell r="F807">
            <v>-1207</v>
          </cell>
          <cell r="G807">
            <v>-2414</v>
          </cell>
          <cell r="H807">
            <v>-3621</v>
          </cell>
          <cell r="I807">
            <v>-4827</v>
          </cell>
          <cell r="J807">
            <v>-6034</v>
          </cell>
          <cell r="L807">
            <v>-8448</v>
          </cell>
          <cell r="M807">
            <v>-9655</v>
          </cell>
          <cell r="N807">
            <v>-10862</v>
          </cell>
          <cell r="O807">
            <v>-12068</v>
          </cell>
          <cell r="P807">
            <v>-13275</v>
          </cell>
          <cell r="Q807">
            <v>-14482</v>
          </cell>
        </row>
        <row r="808">
          <cell r="F808">
            <v>-5595</v>
          </cell>
          <cell r="G808">
            <v>-5595</v>
          </cell>
          <cell r="H808">
            <v>-5595</v>
          </cell>
          <cell r="I808">
            <v>-5595</v>
          </cell>
          <cell r="J808">
            <v>-5595</v>
          </cell>
          <cell r="L808">
            <v>-5595</v>
          </cell>
          <cell r="M808">
            <v>-5595</v>
          </cell>
          <cell r="N808">
            <v>-5595</v>
          </cell>
          <cell r="O808">
            <v>-5595</v>
          </cell>
          <cell r="P808">
            <v>-5595</v>
          </cell>
          <cell r="Q808">
            <v>-5595</v>
          </cell>
        </row>
        <row r="809">
          <cell r="F809">
            <v>-104540</v>
          </cell>
          <cell r="G809">
            <v>-104540</v>
          </cell>
          <cell r="H809">
            <v>-104540</v>
          </cell>
          <cell r="I809">
            <v>-104540</v>
          </cell>
          <cell r="J809">
            <v>-104540</v>
          </cell>
          <cell r="L809">
            <v>-104540</v>
          </cell>
          <cell r="M809">
            <v>-104540</v>
          </cell>
          <cell r="N809">
            <v>-104540</v>
          </cell>
          <cell r="O809">
            <v>-104540</v>
          </cell>
          <cell r="P809">
            <v>-104540</v>
          </cell>
          <cell r="Q809">
            <v>-104540</v>
          </cell>
        </row>
        <row r="810">
          <cell r="F810">
            <v>-169792</v>
          </cell>
          <cell r="G810">
            <v>-169792</v>
          </cell>
          <cell r="H810">
            <v>-169792</v>
          </cell>
          <cell r="I810">
            <v>-169792</v>
          </cell>
          <cell r="J810">
            <v>-169792</v>
          </cell>
          <cell r="L810">
            <v>-169792</v>
          </cell>
          <cell r="M810">
            <v>-169792</v>
          </cell>
          <cell r="N810">
            <v>-169792</v>
          </cell>
          <cell r="O810">
            <v>-169792</v>
          </cell>
          <cell r="P810">
            <v>-169792</v>
          </cell>
          <cell r="Q810">
            <v>-169792</v>
          </cell>
        </row>
        <row r="811">
          <cell r="F811">
            <v>-47327</v>
          </cell>
          <cell r="G811">
            <v>-47327</v>
          </cell>
          <cell r="H811">
            <v>-47327</v>
          </cell>
          <cell r="I811">
            <v>-47327</v>
          </cell>
          <cell r="J811">
            <v>-47327</v>
          </cell>
          <cell r="L811">
            <v>-47327</v>
          </cell>
          <cell r="M811">
            <v>-47327</v>
          </cell>
          <cell r="N811">
            <v>-47327</v>
          </cell>
          <cell r="O811">
            <v>-47327</v>
          </cell>
          <cell r="P811">
            <v>-47327</v>
          </cell>
          <cell r="Q811">
            <v>-47327</v>
          </cell>
        </row>
        <row r="812">
          <cell r="F812">
            <v>2122</v>
          </cell>
          <cell r="G812">
            <v>4244</v>
          </cell>
          <cell r="H812">
            <v>6366</v>
          </cell>
          <cell r="I812">
            <v>8487</v>
          </cell>
          <cell r="J812">
            <v>10609</v>
          </cell>
          <cell r="L812">
            <v>14854</v>
          </cell>
          <cell r="M812">
            <v>16976</v>
          </cell>
          <cell r="N812">
            <v>19098</v>
          </cell>
          <cell r="O812">
            <v>21219</v>
          </cell>
          <cell r="P812">
            <v>23341</v>
          </cell>
          <cell r="Q812">
            <v>25463</v>
          </cell>
        </row>
        <row r="813">
          <cell r="F813">
            <v>117</v>
          </cell>
          <cell r="G813">
            <v>234</v>
          </cell>
          <cell r="H813">
            <v>351</v>
          </cell>
          <cell r="I813">
            <v>468</v>
          </cell>
          <cell r="J813">
            <v>585</v>
          </cell>
          <cell r="L813">
            <v>819</v>
          </cell>
          <cell r="M813">
            <v>936</v>
          </cell>
          <cell r="N813">
            <v>1053</v>
          </cell>
          <cell r="O813">
            <v>1170</v>
          </cell>
          <cell r="P813">
            <v>1287</v>
          </cell>
          <cell r="Q813">
            <v>1404</v>
          </cell>
        </row>
        <row r="814">
          <cell r="F814">
            <v>1383</v>
          </cell>
          <cell r="G814">
            <v>2767</v>
          </cell>
          <cell r="H814">
            <v>4150</v>
          </cell>
          <cell r="I814">
            <v>5534</v>
          </cell>
          <cell r="J814">
            <v>6917</v>
          </cell>
          <cell r="L814">
            <v>9684</v>
          </cell>
          <cell r="M814">
            <v>11067</v>
          </cell>
          <cell r="N814">
            <v>12451</v>
          </cell>
          <cell r="O814">
            <v>13834</v>
          </cell>
          <cell r="P814">
            <v>15218</v>
          </cell>
          <cell r="Q814">
            <v>16601</v>
          </cell>
        </row>
        <row r="815">
          <cell r="F815">
            <v>4794</v>
          </cell>
          <cell r="G815">
            <v>9588</v>
          </cell>
          <cell r="H815">
            <v>14382</v>
          </cell>
          <cell r="I815">
            <v>19176</v>
          </cell>
          <cell r="J815">
            <v>23970</v>
          </cell>
          <cell r="L815">
            <v>33558</v>
          </cell>
          <cell r="M815">
            <v>38352</v>
          </cell>
          <cell r="N815">
            <v>43146</v>
          </cell>
          <cell r="O815">
            <v>47940</v>
          </cell>
          <cell r="P815">
            <v>52734</v>
          </cell>
          <cell r="Q815">
            <v>57528</v>
          </cell>
        </row>
        <row r="816">
          <cell r="F816">
            <v>668</v>
          </cell>
          <cell r="G816">
            <v>1336</v>
          </cell>
          <cell r="H816">
            <v>2004</v>
          </cell>
          <cell r="I816">
            <v>2671</v>
          </cell>
          <cell r="J816">
            <v>3339</v>
          </cell>
          <cell r="L816">
            <v>4675</v>
          </cell>
          <cell r="M816">
            <v>5343</v>
          </cell>
          <cell r="N816">
            <v>6011</v>
          </cell>
          <cell r="O816">
            <v>6678</v>
          </cell>
          <cell r="P816">
            <v>7346</v>
          </cell>
          <cell r="Q816">
            <v>8014</v>
          </cell>
        </row>
        <row r="817">
          <cell r="F817">
            <v>2710</v>
          </cell>
          <cell r="G817">
            <v>2710</v>
          </cell>
          <cell r="H817">
            <v>2710</v>
          </cell>
          <cell r="I817">
            <v>2710</v>
          </cell>
          <cell r="J817">
            <v>2710</v>
          </cell>
          <cell r="L817">
            <v>2710</v>
          </cell>
          <cell r="M817">
            <v>2710</v>
          </cell>
          <cell r="N817">
            <v>2710</v>
          </cell>
          <cell r="O817">
            <v>2710</v>
          </cell>
          <cell r="P817">
            <v>2710</v>
          </cell>
          <cell r="Q817">
            <v>2710</v>
          </cell>
        </row>
        <row r="818">
          <cell r="F818">
            <v>76519</v>
          </cell>
          <cell r="G818">
            <v>76519</v>
          </cell>
          <cell r="H818">
            <v>76519</v>
          </cell>
          <cell r="I818">
            <v>76519</v>
          </cell>
          <cell r="J818">
            <v>76519</v>
          </cell>
          <cell r="L818">
            <v>76519</v>
          </cell>
          <cell r="M818">
            <v>76519</v>
          </cell>
          <cell r="N818">
            <v>76519</v>
          </cell>
          <cell r="O818">
            <v>76519</v>
          </cell>
          <cell r="P818">
            <v>76519</v>
          </cell>
          <cell r="Q818">
            <v>76519</v>
          </cell>
        </row>
        <row r="819">
          <cell r="F819">
            <v>94296</v>
          </cell>
          <cell r="G819">
            <v>94296</v>
          </cell>
          <cell r="H819">
            <v>94296</v>
          </cell>
          <cell r="I819">
            <v>94296</v>
          </cell>
          <cell r="J819">
            <v>94296</v>
          </cell>
          <cell r="L819">
            <v>94296</v>
          </cell>
          <cell r="M819">
            <v>94296</v>
          </cell>
          <cell r="N819">
            <v>94296</v>
          </cell>
          <cell r="O819">
            <v>94296</v>
          </cell>
          <cell r="P819">
            <v>94296</v>
          </cell>
          <cell r="Q819">
            <v>94296</v>
          </cell>
        </row>
        <row r="820">
          <cell r="F820">
            <v>39078</v>
          </cell>
          <cell r="G820">
            <v>39078</v>
          </cell>
          <cell r="H820">
            <v>39078</v>
          </cell>
          <cell r="I820">
            <v>39078</v>
          </cell>
          <cell r="J820">
            <v>39078</v>
          </cell>
          <cell r="L820">
            <v>39078</v>
          </cell>
          <cell r="M820">
            <v>39078</v>
          </cell>
          <cell r="N820">
            <v>39078</v>
          </cell>
          <cell r="O820">
            <v>39078</v>
          </cell>
          <cell r="P820">
            <v>39078</v>
          </cell>
          <cell r="Q820">
            <v>39078</v>
          </cell>
        </row>
        <row r="822">
          <cell r="F822">
            <v>0</v>
          </cell>
          <cell r="G822">
            <v>0</v>
          </cell>
          <cell r="H822">
            <v>0</v>
          </cell>
          <cell r="I822">
            <v>0</v>
          </cell>
          <cell r="J822">
            <v>0</v>
          </cell>
          <cell r="L822">
            <v>0</v>
          </cell>
          <cell r="M822">
            <v>0</v>
          </cell>
          <cell r="N822">
            <v>0</v>
          </cell>
          <cell r="O822">
            <v>0</v>
          </cell>
          <cell r="P822">
            <v>0</v>
          </cell>
          <cell r="Q822">
            <v>0</v>
          </cell>
        </row>
        <row r="825">
          <cell r="F825">
            <v>36849</v>
          </cell>
          <cell r="G825">
            <v>36849</v>
          </cell>
          <cell r="H825">
            <v>36849</v>
          </cell>
          <cell r="I825">
            <v>36849</v>
          </cell>
          <cell r="J825">
            <v>36849</v>
          </cell>
          <cell r="L825">
            <v>36849</v>
          </cell>
          <cell r="M825">
            <v>36849</v>
          </cell>
          <cell r="N825">
            <v>36849</v>
          </cell>
          <cell r="O825">
            <v>36849</v>
          </cell>
          <cell r="P825">
            <v>36849</v>
          </cell>
          <cell r="Q825">
            <v>36849</v>
          </cell>
        </row>
        <row r="826">
          <cell r="F826">
            <v>770</v>
          </cell>
          <cell r="G826">
            <v>1539</v>
          </cell>
          <cell r="H826">
            <v>2309</v>
          </cell>
          <cell r="I826">
            <v>3078</v>
          </cell>
          <cell r="J826">
            <v>3848</v>
          </cell>
          <cell r="L826">
            <v>5387</v>
          </cell>
          <cell r="M826">
            <v>6156</v>
          </cell>
          <cell r="N826">
            <v>6926</v>
          </cell>
          <cell r="O826">
            <v>7695</v>
          </cell>
          <cell r="P826">
            <v>8465</v>
          </cell>
          <cell r="Q826">
            <v>9234</v>
          </cell>
        </row>
        <row r="827">
          <cell r="F827">
            <v>-36849</v>
          </cell>
          <cell r="G827">
            <v>-36849</v>
          </cell>
          <cell r="H827">
            <v>-36849</v>
          </cell>
          <cell r="I827">
            <v>-36849</v>
          </cell>
          <cell r="J827">
            <v>-36849</v>
          </cell>
          <cell r="L827">
            <v>-36849</v>
          </cell>
          <cell r="M827">
            <v>-36849</v>
          </cell>
          <cell r="N827">
            <v>-36849</v>
          </cell>
          <cell r="O827">
            <v>-36849</v>
          </cell>
          <cell r="P827">
            <v>-36849</v>
          </cell>
          <cell r="Q827">
            <v>-36849</v>
          </cell>
        </row>
        <row r="828">
          <cell r="F828">
            <v>-770</v>
          </cell>
          <cell r="G828">
            <v>-1539</v>
          </cell>
          <cell r="H828">
            <v>-2309</v>
          </cell>
          <cell r="I828">
            <v>-3078</v>
          </cell>
          <cell r="J828">
            <v>-3848</v>
          </cell>
          <cell r="L828">
            <v>-5387</v>
          </cell>
          <cell r="M828">
            <v>-6156</v>
          </cell>
          <cell r="N828">
            <v>-6926</v>
          </cell>
          <cell r="O828">
            <v>-7695</v>
          </cell>
          <cell r="P828">
            <v>-8465</v>
          </cell>
          <cell r="Q828">
            <v>-9234</v>
          </cell>
        </row>
        <row r="830">
          <cell r="F830">
            <v>0</v>
          </cell>
          <cell r="G830">
            <v>0</v>
          </cell>
          <cell r="H830">
            <v>0</v>
          </cell>
          <cell r="I830">
            <v>0</v>
          </cell>
          <cell r="J830">
            <v>0</v>
          </cell>
          <cell r="L830">
            <v>0</v>
          </cell>
          <cell r="M830">
            <v>0</v>
          </cell>
          <cell r="N830">
            <v>0</v>
          </cell>
          <cell r="O830">
            <v>0</v>
          </cell>
          <cell r="P830">
            <v>0</v>
          </cell>
          <cell r="Q830">
            <v>0</v>
          </cell>
        </row>
        <row r="836">
          <cell r="F836">
            <v>0</v>
          </cell>
          <cell r="G836">
            <v>0</v>
          </cell>
          <cell r="H836">
            <v>0</v>
          </cell>
          <cell r="I836">
            <v>0</v>
          </cell>
          <cell r="J836">
            <v>0</v>
          </cell>
          <cell r="L836">
            <v>0</v>
          </cell>
          <cell r="M836">
            <v>0</v>
          </cell>
          <cell r="N836">
            <v>0</v>
          </cell>
          <cell r="O836">
            <v>0</v>
          </cell>
          <cell r="P836">
            <v>0</v>
          </cell>
          <cell r="Q836">
            <v>0</v>
          </cell>
        </row>
        <row r="839">
          <cell r="F839">
            <v>8936</v>
          </cell>
          <cell r="G839">
            <v>8936</v>
          </cell>
          <cell r="H839">
            <v>8936</v>
          </cell>
          <cell r="I839">
            <v>8936</v>
          </cell>
          <cell r="J839">
            <v>8936</v>
          </cell>
          <cell r="L839">
            <v>8936</v>
          </cell>
          <cell r="M839">
            <v>8936</v>
          </cell>
          <cell r="N839">
            <v>8936</v>
          </cell>
          <cell r="O839">
            <v>8936</v>
          </cell>
          <cell r="P839">
            <v>8936</v>
          </cell>
          <cell r="Q839">
            <v>8936</v>
          </cell>
        </row>
        <row r="840">
          <cell r="F840">
            <v>0</v>
          </cell>
          <cell r="G840">
            <v>0</v>
          </cell>
          <cell r="H840">
            <v>0</v>
          </cell>
          <cell r="I840">
            <v>0</v>
          </cell>
          <cell r="J840">
            <v>0</v>
          </cell>
          <cell r="L840">
            <v>0</v>
          </cell>
          <cell r="M840">
            <v>0</v>
          </cell>
          <cell r="N840">
            <v>0</v>
          </cell>
          <cell r="O840">
            <v>0</v>
          </cell>
          <cell r="P840">
            <v>0</v>
          </cell>
          <cell r="Q840">
            <v>0</v>
          </cell>
        </row>
        <row r="841">
          <cell r="F841">
            <v>-8936</v>
          </cell>
          <cell r="G841">
            <v>-8936</v>
          </cell>
          <cell r="H841">
            <v>-8936</v>
          </cell>
          <cell r="I841">
            <v>-8936</v>
          </cell>
          <cell r="J841">
            <v>-8936</v>
          </cell>
          <cell r="L841">
            <v>-8936</v>
          </cell>
          <cell r="M841">
            <v>-8936</v>
          </cell>
          <cell r="N841">
            <v>-8936</v>
          </cell>
          <cell r="O841">
            <v>-8936</v>
          </cell>
          <cell r="P841">
            <v>-8936</v>
          </cell>
          <cell r="Q841">
            <v>-8936</v>
          </cell>
        </row>
        <row r="843">
          <cell r="F843">
            <v>0</v>
          </cell>
          <cell r="G843">
            <v>0</v>
          </cell>
          <cell r="H843">
            <v>0</v>
          </cell>
          <cell r="I843">
            <v>0</v>
          </cell>
          <cell r="J843">
            <v>0</v>
          </cell>
          <cell r="L843">
            <v>0</v>
          </cell>
          <cell r="M843">
            <v>0</v>
          </cell>
          <cell r="N843">
            <v>0</v>
          </cell>
          <cell r="O843">
            <v>0</v>
          </cell>
          <cell r="P843">
            <v>0</v>
          </cell>
          <cell r="Q843">
            <v>0</v>
          </cell>
        </row>
        <row r="846">
          <cell r="F846">
            <v>-2782.4295001119845</v>
          </cell>
          <cell r="G846">
            <v>-2782.4295001119845</v>
          </cell>
          <cell r="H846">
            <v>-2782.4295001119845</v>
          </cell>
          <cell r="I846">
            <v>-2782.4295001119845</v>
          </cell>
          <cell r="J846">
            <v>-2782.4295001119845</v>
          </cell>
          <cell r="L846">
            <v>-2782.4295001119845</v>
          </cell>
          <cell r="M846">
            <v>-2782.4295001119845</v>
          </cell>
          <cell r="N846">
            <v>-2782.4295001119845</v>
          </cell>
          <cell r="O846">
            <v>-2782.4295001119845</v>
          </cell>
          <cell r="P846">
            <v>-2782.4295001119845</v>
          </cell>
          <cell r="Q846">
            <v>-2782.4295001119845</v>
          </cell>
        </row>
        <row r="847">
          <cell r="F847">
            <v>5431.4295001119845</v>
          </cell>
          <cell r="G847">
            <v>5431.4295001119845</v>
          </cell>
          <cell r="H847">
            <v>5431.4295001119845</v>
          </cell>
          <cell r="I847">
            <v>5431.4295001119845</v>
          </cell>
          <cell r="J847">
            <v>5431.4295001119845</v>
          </cell>
          <cell r="L847">
            <v>5431.4295001119845</v>
          </cell>
          <cell r="M847">
            <v>5431.4295001119845</v>
          </cell>
          <cell r="N847">
            <v>5431.4295001119845</v>
          </cell>
          <cell r="O847">
            <v>5431.4295001119845</v>
          </cell>
          <cell r="P847">
            <v>5431.4295001119845</v>
          </cell>
          <cell r="Q847">
            <v>5431.4295001119845</v>
          </cell>
        </row>
        <row r="848">
          <cell r="F848">
            <v>-2649</v>
          </cell>
          <cell r="G848">
            <v>-2649</v>
          </cell>
          <cell r="H848">
            <v>-2649</v>
          </cell>
          <cell r="I848">
            <v>-2649</v>
          </cell>
          <cell r="J848">
            <v>-2649</v>
          </cell>
          <cell r="L848">
            <v>-2649</v>
          </cell>
          <cell r="M848">
            <v>-2649</v>
          </cell>
          <cell r="N848">
            <v>-2649</v>
          </cell>
          <cell r="O848">
            <v>-2649</v>
          </cell>
          <cell r="P848">
            <v>-2649</v>
          </cell>
          <cell r="Q848">
            <v>-2649</v>
          </cell>
        </row>
        <row r="849">
          <cell r="F849">
            <v>0</v>
          </cell>
          <cell r="G849">
            <v>0</v>
          </cell>
          <cell r="H849">
            <v>0</v>
          </cell>
          <cell r="I849">
            <v>0</v>
          </cell>
          <cell r="J849">
            <v>0</v>
          </cell>
          <cell r="L849">
            <v>0</v>
          </cell>
          <cell r="M849">
            <v>0</v>
          </cell>
          <cell r="N849">
            <v>0</v>
          </cell>
          <cell r="O849">
            <v>0</v>
          </cell>
          <cell r="P849">
            <v>0</v>
          </cell>
          <cell r="Q849">
            <v>0</v>
          </cell>
        </row>
        <row r="850">
          <cell r="F850">
            <v>0</v>
          </cell>
          <cell r="G850">
            <v>0</v>
          </cell>
          <cell r="H850">
            <v>0</v>
          </cell>
          <cell r="I850">
            <v>0</v>
          </cell>
          <cell r="J850">
            <v>0</v>
          </cell>
          <cell r="L850">
            <v>0</v>
          </cell>
          <cell r="M850">
            <v>0</v>
          </cell>
          <cell r="N850">
            <v>0</v>
          </cell>
          <cell r="O850">
            <v>0</v>
          </cell>
          <cell r="P850">
            <v>0</v>
          </cell>
          <cell r="Q850">
            <v>0</v>
          </cell>
        </row>
        <row r="852">
          <cell r="F852">
            <v>0</v>
          </cell>
          <cell r="G852">
            <v>0</v>
          </cell>
          <cell r="H852">
            <v>0</v>
          </cell>
          <cell r="I852">
            <v>0</v>
          </cell>
          <cell r="J852">
            <v>0</v>
          </cell>
          <cell r="L852">
            <v>0</v>
          </cell>
          <cell r="M852">
            <v>0</v>
          </cell>
          <cell r="N852">
            <v>0</v>
          </cell>
          <cell r="O852">
            <v>0</v>
          </cell>
          <cell r="P852">
            <v>0</v>
          </cell>
          <cell r="Q852">
            <v>0</v>
          </cell>
        </row>
        <row r="858">
          <cell r="F858">
            <v>0</v>
          </cell>
          <cell r="G858">
            <v>0</v>
          </cell>
          <cell r="H858">
            <v>0</v>
          </cell>
          <cell r="I858">
            <v>0</v>
          </cell>
          <cell r="J858">
            <v>0</v>
          </cell>
          <cell r="L858">
            <v>0</v>
          </cell>
          <cell r="M858">
            <v>0</v>
          </cell>
          <cell r="N858">
            <v>0</v>
          </cell>
          <cell r="O858">
            <v>0</v>
          </cell>
          <cell r="P858">
            <v>0</v>
          </cell>
          <cell r="Q858">
            <v>0</v>
          </cell>
        </row>
        <row r="861">
          <cell r="F861">
            <v>25242</v>
          </cell>
          <cell r="G861">
            <v>24929</v>
          </cell>
          <cell r="H861">
            <v>24568</v>
          </cell>
          <cell r="I861">
            <v>24227</v>
          </cell>
          <cell r="J861">
            <v>23873</v>
          </cell>
          <cell r="L861">
            <v>23167</v>
          </cell>
          <cell r="M861">
            <v>22805</v>
          </cell>
          <cell r="N861">
            <v>22451</v>
          </cell>
          <cell r="O861">
            <v>22084</v>
          </cell>
          <cell r="P861">
            <v>21725</v>
          </cell>
          <cell r="Q861">
            <v>21352</v>
          </cell>
        </row>
        <row r="862">
          <cell r="F862">
            <v>345</v>
          </cell>
          <cell r="G862">
            <v>658</v>
          </cell>
          <cell r="H862">
            <v>1019</v>
          </cell>
          <cell r="I862">
            <v>1360</v>
          </cell>
          <cell r="J862">
            <v>1714</v>
          </cell>
          <cell r="L862">
            <v>2420</v>
          </cell>
          <cell r="M862">
            <v>2782</v>
          </cell>
          <cell r="N862">
            <v>3136</v>
          </cell>
          <cell r="O862">
            <v>3503</v>
          </cell>
          <cell r="P862">
            <v>3862</v>
          </cell>
          <cell r="Q862">
            <v>4235</v>
          </cell>
        </row>
        <row r="863">
          <cell r="F863">
            <v>-25587</v>
          </cell>
          <cell r="G863">
            <v>-25587</v>
          </cell>
          <cell r="H863">
            <v>-25587</v>
          </cell>
          <cell r="I863">
            <v>-25587</v>
          </cell>
          <cell r="J863">
            <v>-25587</v>
          </cell>
          <cell r="L863">
            <v>-25587</v>
          </cell>
          <cell r="M863">
            <v>-25587</v>
          </cell>
          <cell r="N863">
            <v>-25587</v>
          </cell>
          <cell r="O863">
            <v>-25587</v>
          </cell>
          <cell r="P863">
            <v>-25587</v>
          </cell>
          <cell r="Q863">
            <v>-25587</v>
          </cell>
        </row>
        <row r="865">
          <cell r="F865">
            <v>0</v>
          </cell>
          <cell r="G865">
            <v>0</v>
          </cell>
          <cell r="H865">
            <v>0</v>
          </cell>
          <cell r="I865">
            <v>0</v>
          </cell>
          <cell r="J865">
            <v>0</v>
          </cell>
          <cell r="L865">
            <v>0</v>
          </cell>
          <cell r="M865">
            <v>0</v>
          </cell>
          <cell r="N865">
            <v>0</v>
          </cell>
          <cell r="O865">
            <v>0</v>
          </cell>
          <cell r="P865">
            <v>0</v>
          </cell>
          <cell r="Q865">
            <v>0</v>
          </cell>
        </row>
        <row r="868">
          <cell r="F868">
            <v>7777</v>
          </cell>
          <cell r="G868">
            <v>7777</v>
          </cell>
          <cell r="H868">
            <v>7777</v>
          </cell>
          <cell r="I868">
            <v>7777</v>
          </cell>
          <cell r="J868">
            <v>7777</v>
          </cell>
          <cell r="L868">
            <v>7777</v>
          </cell>
          <cell r="M868">
            <v>7777</v>
          </cell>
          <cell r="N868">
            <v>7777</v>
          </cell>
          <cell r="O868">
            <v>7777</v>
          </cell>
          <cell r="P868">
            <v>7777</v>
          </cell>
          <cell r="Q868">
            <v>7777</v>
          </cell>
        </row>
        <row r="869">
          <cell r="F869">
            <v>-7777</v>
          </cell>
          <cell r="G869">
            <v>-7777</v>
          </cell>
          <cell r="H869">
            <v>-7777</v>
          </cell>
          <cell r="I869">
            <v>-7777</v>
          </cell>
          <cell r="J869">
            <v>-7777</v>
          </cell>
          <cell r="L869">
            <v>-7777</v>
          </cell>
          <cell r="M869">
            <v>-7777</v>
          </cell>
          <cell r="N869">
            <v>-7777</v>
          </cell>
          <cell r="O869">
            <v>-7777</v>
          </cell>
          <cell r="P869">
            <v>-7777</v>
          </cell>
          <cell r="Q869">
            <v>-7777</v>
          </cell>
        </row>
        <row r="871">
          <cell r="F871">
            <v>0</v>
          </cell>
          <cell r="G871">
            <v>0</v>
          </cell>
          <cell r="H871">
            <v>0</v>
          </cell>
          <cell r="I871">
            <v>0</v>
          </cell>
          <cell r="J871">
            <v>0</v>
          </cell>
          <cell r="L871">
            <v>0</v>
          </cell>
          <cell r="M871">
            <v>0</v>
          </cell>
          <cell r="N871">
            <v>0</v>
          </cell>
          <cell r="O871">
            <v>0</v>
          </cell>
          <cell r="P871">
            <v>0</v>
          </cell>
          <cell r="Q871">
            <v>0</v>
          </cell>
        </row>
        <row r="874">
          <cell r="F874">
            <v>-11808</v>
          </cell>
          <cell r="G874">
            <v>-11808</v>
          </cell>
          <cell r="H874">
            <v>-11808</v>
          </cell>
          <cell r="I874">
            <v>-11808</v>
          </cell>
          <cell r="J874">
            <v>-11808</v>
          </cell>
          <cell r="L874">
            <v>-11808</v>
          </cell>
          <cell r="M874">
            <v>-11808</v>
          </cell>
          <cell r="N874">
            <v>-11808</v>
          </cell>
          <cell r="O874">
            <v>-11808</v>
          </cell>
          <cell r="P874">
            <v>-11808</v>
          </cell>
          <cell r="Q874">
            <v>-11808</v>
          </cell>
        </row>
        <row r="876">
          <cell r="F876">
            <v>-123246</v>
          </cell>
          <cell r="G876">
            <v>-123246</v>
          </cell>
          <cell r="H876">
            <v>-123246</v>
          </cell>
          <cell r="I876">
            <v>-123246</v>
          </cell>
          <cell r="J876">
            <v>-123246</v>
          </cell>
          <cell r="L876">
            <v>-123246</v>
          </cell>
          <cell r="M876">
            <v>-123246</v>
          </cell>
          <cell r="N876">
            <v>-123246</v>
          </cell>
          <cell r="O876">
            <v>-123246</v>
          </cell>
          <cell r="P876">
            <v>-123246</v>
          </cell>
          <cell r="Q876">
            <v>-123246</v>
          </cell>
        </row>
        <row r="878">
          <cell r="F878">
            <v>135054</v>
          </cell>
          <cell r="G878">
            <v>135054</v>
          </cell>
          <cell r="H878">
            <v>135054</v>
          </cell>
          <cell r="I878">
            <v>135054</v>
          </cell>
          <cell r="J878">
            <v>135054</v>
          </cell>
          <cell r="L878">
            <v>135054</v>
          </cell>
          <cell r="M878">
            <v>135054</v>
          </cell>
          <cell r="N878">
            <v>135054</v>
          </cell>
          <cell r="O878">
            <v>135054</v>
          </cell>
          <cell r="P878">
            <v>135054</v>
          </cell>
          <cell r="Q878">
            <v>135054</v>
          </cell>
        </row>
        <row r="881">
          <cell r="F881">
            <v>0</v>
          </cell>
          <cell r="G881">
            <v>0</v>
          </cell>
          <cell r="H881">
            <v>0</v>
          </cell>
          <cell r="I881">
            <v>0</v>
          </cell>
          <cell r="J881">
            <v>0</v>
          </cell>
          <cell r="L881">
            <v>0</v>
          </cell>
          <cell r="M881">
            <v>0</v>
          </cell>
          <cell r="N881">
            <v>0</v>
          </cell>
          <cell r="O881">
            <v>0</v>
          </cell>
          <cell r="P881">
            <v>0</v>
          </cell>
          <cell r="Q881">
            <v>0</v>
          </cell>
        </row>
        <row r="884">
          <cell r="F884">
            <v>43560</v>
          </cell>
          <cell r="G884">
            <v>43560</v>
          </cell>
          <cell r="H884">
            <v>43560</v>
          </cell>
          <cell r="I884">
            <v>43560</v>
          </cell>
          <cell r="J884">
            <v>43560</v>
          </cell>
          <cell r="L884">
            <v>43560</v>
          </cell>
          <cell r="M884">
            <v>43560</v>
          </cell>
          <cell r="N884">
            <v>43560</v>
          </cell>
          <cell r="O884">
            <v>43560</v>
          </cell>
          <cell r="P884">
            <v>43560</v>
          </cell>
          <cell r="Q884">
            <v>43560</v>
          </cell>
        </row>
        <row r="885">
          <cell r="F885">
            <v>631472</v>
          </cell>
          <cell r="G885">
            <v>622720</v>
          </cell>
          <cell r="H885">
            <v>622720</v>
          </cell>
          <cell r="I885">
            <v>622720</v>
          </cell>
          <cell r="J885">
            <v>622720</v>
          </cell>
          <cell r="L885">
            <v>622720</v>
          </cell>
          <cell r="M885">
            <v>622720</v>
          </cell>
          <cell r="N885">
            <v>622720</v>
          </cell>
          <cell r="O885">
            <v>622720</v>
          </cell>
          <cell r="P885">
            <v>622720</v>
          </cell>
          <cell r="Q885">
            <v>622720</v>
          </cell>
        </row>
        <row r="886">
          <cell r="F886">
            <v>146882</v>
          </cell>
          <cell r="G886">
            <v>146882</v>
          </cell>
          <cell r="H886">
            <v>146882</v>
          </cell>
          <cell r="I886">
            <v>146882</v>
          </cell>
          <cell r="J886">
            <v>146882</v>
          </cell>
          <cell r="L886">
            <v>146882</v>
          </cell>
          <cell r="M886">
            <v>146882</v>
          </cell>
          <cell r="N886">
            <v>146882</v>
          </cell>
          <cell r="O886">
            <v>146882</v>
          </cell>
          <cell r="P886">
            <v>146882</v>
          </cell>
          <cell r="Q886">
            <v>146882</v>
          </cell>
        </row>
        <row r="887">
          <cell r="F887">
            <v>-830882.3</v>
          </cell>
          <cell r="G887">
            <v>-821950.3</v>
          </cell>
          <cell r="H887">
            <v>-821770.3</v>
          </cell>
          <cell r="I887">
            <v>-821590.3</v>
          </cell>
          <cell r="J887">
            <v>-821410.3</v>
          </cell>
          <cell r="L887">
            <v>-821050.3</v>
          </cell>
          <cell r="M887">
            <v>-820870.3</v>
          </cell>
          <cell r="N887">
            <v>-820690.3</v>
          </cell>
          <cell r="O887">
            <v>-820510.3</v>
          </cell>
          <cell r="P887">
            <v>-820330.3</v>
          </cell>
          <cell r="Q887">
            <v>-813162</v>
          </cell>
        </row>
        <row r="891">
          <cell r="F891">
            <v>8968.2999999999993</v>
          </cell>
          <cell r="G891">
            <v>8788.2999999999993</v>
          </cell>
          <cell r="H891">
            <v>8608.2999999999993</v>
          </cell>
          <cell r="I891">
            <v>8428.2999999999993</v>
          </cell>
          <cell r="J891">
            <v>8248.2999999999993</v>
          </cell>
          <cell r="L891">
            <v>7888.3</v>
          </cell>
          <cell r="M891">
            <v>7708.3</v>
          </cell>
          <cell r="N891">
            <v>7528.3</v>
          </cell>
          <cell r="O891">
            <v>7348.3</v>
          </cell>
          <cell r="P891">
            <v>7168.3</v>
          </cell>
          <cell r="Q891">
            <v>0</v>
          </cell>
        </row>
        <row r="893">
          <cell r="F893">
            <v>-4.7293724492192268E-11</v>
          </cell>
          <cell r="G893">
            <v>-4.7293724492192268E-11</v>
          </cell>
          <cell r="H893">
            <v>-4.7293724492192268E-11</v>
          </cell>
          <cell r="I893">
            <v>-4.7293724492192268E-11</v>
          </cell>
          <cell r="J893">
            <v>-4.7293724492192268E-11</v>
          </cell>
          <cell r="L893">
            <v>-4.638422979041934E-11</v>
          </cell>
          <cell r="M893">
            <v>-4.638422979041934E-11</v>
          </cell>
          <cell r="N893">
            <v>-4.638422979041934E-11</v>
          </cell>
          <cell r="O893">
            <v>-4.638422979041934E-11</v>
          </cell>
          <cell r="P893">
            <v>-4.638422979041934E-11</v>
          </cell>
          <cell r="Q893">
            <v>0</v>
          </cell>
        </row>
        <row r="896">
          <cell r="F896">
            <v>1610</v>
          </cell>
          <cell r="G896">
            <v>1610</v>
          </cell>
          <cell r="H896">
            <v>1610</v>
          </cell>
          <cell r="I896">
            <v>1610</v>
          </cell>
          <cell r="J896">
            <v>1610</v>
          </cell>
          <cell r="L896">
            <v>1610</v>
          </cell>
          <cell r="M896">
            <v>1610</v>
          </cell>
          <cell r="N896">
            <v>1610</v>
          </cell>
          <cell r="O896">
            <v>1610</v>
          </cell>
          <cell r="P896">
            <v>1610</v>
          </cell>
          <cell r="Q896">
            <v>1610</v>
          </cell>
        </row>
        <row r="897">
          <cell r="F897">
            <v>-1602</v>
          </cell>
          <cell r="G897">
            <v>-1602</v>
          </cell>
          <cell r="H897">
            <v>-1602</v>
          </cell>
          <cell r="I897">
            <v>-1602</v>
          </cell>
          <cell r="J897">
            <v>-1602</v>
          </cell>
          <cell r="L897">
            <v>-1602</v>
          </cell>
          <cell r="M897">
            <v>-1602</v>
          </cell>
          <cell r="N897">
            <v>-1602</v>
          </cell>
          <cell r="O897">
            <v>-1602</v>
          </cell>
          <cell r="P897">
            <v>-1602</v>
          </cell>
          <cell r="Q897">
            <v>-1602</v>
          </cell>
        </row>
        <row r="899">
          <cell r="F899">
            <v>-8</v>
          </cell>
          <cell r="G899">
            <v>-8</v>
          </cell>
          <cell r="H899">
            <v>-8</v>
          </cell>
          <cell r="I899">
            <v>-8</v>
          </cell>
          <cell r="J899">
            <v>-8</v>
          </cell>
          <cell r="L899">
            <v>-8</v>
          </cell>
          <cell r="M899">
            <v>-8</v>
          </cell>
          <cell r="N899">
            <v>-8</v>
          </cell>
          <cell r="O899">
            <v>-8</v>
          </cell>
          <cell r="P899">
            <v>-8</v>
          </cell>
          <cell r="Q899">
            <v>-8</v>
          </cell>
        </row>
        <row r="900">
          <cell r="F900">
            <v>51</v>
          </cell>
          <cell r="G900">
            <v>51</v>
          </cell>
          <cell r="H900">
            <v>51</v>
          </cell>
          <cell r="I900">
            <v>51</v>
          </cell>
          <cell r="J900">
            <v>51</v>
          </cell>
          <cell r="L900">
            <v>51</v>
          </cell>
          <cell r="M900">
            <v>51</v>
          </cell>
          <cell r="N900">
            <v>51</v>
          </cell>
          <cell r="O900">
            <v>51</v>
          </cell>
          <cell r="P900">
            <v>51</v>
          </cell>
          <cell r="Q900">
            <v>51</v>
          </cell>
        </row>
        <row r="904">
          <cell r="F904">
            <v>-51</v>
          </cell>
          <cell r="G904">
            <v>-51</v>
          </cell>
          <cell r="H904">
            <v>-51</v>
          </cell>
          <cell r="I904">
            <v>-51</v>
          </cell>
          <cell r="J904">
            <v>-51</v>
          </cell>
          <cell r="L904">
            <v>-51</v>
          </cell>
          <cell r="M904">
            <v>-51</v>
          </cell>
          <cell r="N904">
            <v>-51</v>
          </cell>
          <cell r="O904">
            <v>-51</v>
          </cell>
          <cell r="P904">
            <v>-51</v>
          </cell>
          <cell r="Q904">
            <v>-51</v>
          </cell>
        </row>
        <row r="906">
          <cell r="F906">
            <v>0</v>
          </cell>
          <cell r="G906">
            <v>0</v>
          </cell>
          <cell r="H906">
            <v>0</v>
          </cell>
          <cell r="I906">
            <v>0</v>
          </cell>
          <cell r="J906">
            <v>0</v>
          </cell>
          <cell r="L906">
            <v>0</v>
          </cell>
          <cell r="M906">
            <v>0</v>
          </cell>
          <cell r="N906">
            <v>0</v>
          </cell>
          <cell r="O906">
            <v>0</v>
          </cell>
          <cell r="P906">
            <v>0</v>
          </cell>
          <cell r="Q906">
            <v>0</v>
          </cell>
        </row>
        <row r="909">
          <cell r="F909">
            <v>0</v>
          </cell>
        </row>
        <row r="910">
          <cell r="F910">
            <v>0</v>
          </cell>
        </row>
        <row r="911">
          <cell r="F911">
            <v>0</v>
          </cell>
        </row>
        <row r="912">
          <cell r="F912">
            <v>-1699</v>
          </cell>
          <cell r="G912">
            <v>-1699</v>
          </cell>
          <cell r="H912">
            <v>-1699</v>
          </cell>
          <cell r="I912">
            <v>-1699</v>
          </cell>
          <cell r="J912">
            <v>-1699</v>
          </cell>
          <cell r="L912">
            <v>-1699</v>
          </cell>
          <cell r="M912">
            <v>-1699</v>
          </cell>
          <cell r="N912">
            <v>-1699</v>
          </cell>
          <cell r="O912">
            <v>-1699</v>
          </cell>
          <cell r="P912">
            <v>-1699</v>
          </cell>
          <cell r="Q912">
            <v>-1699</v>
          </cell>
        </row>
        <row r="917">
          <cell r="F917">
            <v>-2311</v>
          </cell>
          <cell r="G917">
            <v>-2311</v>
          </cell>
          <cell r="H917">
            <v>-2311</v>
          </cell>
          <cell r="I917">
            <v>-2311</v>
          </cell>
          <cell r="J917">
            <v>-2311</v>
          </cell>
          <cell r="L917">
            <v>-2311</v>
          </cell>
          <cell r="M917">
            <v>-2311</v>
          </cell>
          <cell r="N917">
            <v>-2311</v>
          </cell>
          <cell r="O917">
            <v>-2311</v>
          </cell>
          <cell r="P917">
            <v>-2311</v>
          </cell>
          <cell r="Q917">
            <v>-2311</v>
          </cell>
        </row>
        <row r="919">
          <cell r="F919">
            <v>1699</v>
          </cell>
          <cell r="G919">
            <v>1699</v>
          </cell>
          <cell r="H919">
            <v>1699</v>
          </cell>
          <cell r="I919">
            <v>1699</v>
          </cell>
          <cell r="J919">
            <v>1699</v>
          </cell>
          <cell r="L919">
            <v>1699</v>
          </cell>
          <cell r="M919">
            <v>1699</v>
          </cell>
          <cell r="N919">
            <v>1699</v>
          </cell>
          <cell r="O919">
            <v>1699</v>
          </cell>
          <cell r="P919">
            <v>1699</v>
          </cell>
          <cell r="Q919">
            <v>1699</v>
          </cell>
        </row>
        <row r="920">
          <cell r="F920">
            <v>2311</v>
          </cell>
          <cell r="G920">
            <v>2311</v>
          </cell>
          <cell r="H920">
            <v>2311</v>
          </cell>
          <cell r="I920">
            <v>2311</v>
          </cell>
          <cell r="J920">
            <v>2311</v>
          </cell>
          <cell r="L920">
            <v>2311</v>
          </cell>
          <cell r="M920">
            <v>2311</v>
          </cell>
          <cell r="N920">
            <v>2311</v>
          </cell>
          <cell r="O920">
            <v>2311</v>
          </cell>
          <cell r="P920">
            <v>2311</v>
          </cell>
          <cell r="Q920">
            <v>2311</v>
          </cell>
        </row>
        <row r="923">
          <cell r="F923">
            <v>0</v>
          </cell>
          <cell r="G923">
            <v>0</v>
          </cell>
          <cell r="H923">
            <v>0</v>
          </cell>
          <cell r="I923">
            <v>0</v>
          </cell>
          <cell r="J923">
            <v>0</v>
          </cell>
          <cell r="L923">
            <v>0</v>
          </cell>
          <cell r="M923">
            <v>0</v>
          </cell>
          <cell r="N923">
            <v>0</v>
          </cell>
          <cell r="O923">
            <v>0</v>
          </cell>
          <cell r="P923">
            <v>0</v>
          </cell>
          <cell r="Q923">
            <v>0</v>
          </cell>
        </row>
        <row r="926">
          <cell r="F926">
            <v>-128287</v>
          </cell>
          <cell r="G926">
            <v>-128287</v>
          </cell>
          <cell r="H926">
            <v>-128287</v>
          </cell>
          <cell r="I926">
            <v>-128287</v>
          </cell>
          <cell r="J926">
            <v>-128287</v>
          </cell>
          <cell r="L926">
            <v>-128287</v>
          </cell>
          <cell r="M926">
            <v>-128287</v>
          </cell>
          <cell r="N926">
            <v>-128287</v>
          </cell>
          <cell r="O926">
            <v>-128287</v>
          </cell>
          <cell r="P926">
            <v>-128287</v>
          </cell>
          <cell r="Q926">
            <v>-128287</v>
          </cell>
        </row>
        <row r="929">
          <cell r="F929">
            <v>0</v>
          </cell>
          <cell r="G929">
            <v>0</v>
          </cell>
          <cell r="H929">
            <v>0</v>
          </cell>
          <cell r="I929">
            <v>0</v>
          </cell>
          <cell r="J929">
            <v>0</v>
          </cell>
          <cell r="L929">
            <v>0</v>
          </cell>
          <cell r="M929">
            <v>0</v>
          </cell>
          <cell r="N929">
            <v>0</v>
          </cell>
          <cell r="O929">
            <v>0</v>
          </cell>
          <cell r="P929">
            <v>0</v>
          </cell>
          <cell r="Q929">
            <v>0</v>
          </cell>
        </row>
        <row r="931">
          <cell r="F931">
            <v>15006</v>
          </cell>
          <cell r="G931">
            <v>15006</v>
          </cell>
          <cell r="H931">
            <v>15006</v>
          </cell>
          <cell r="I931">
            <v>15006</v>
          </cell>
          <cell r="J931">
            <v>15006</v>
          </cell>
          <cell r="L931">
            <v>15006</v>
          </cell>
          <cell r="M931">
            <v>15006</v>
          </cell>
          <cell r="N931">
            <v>15006</v>
          </cell>
          <cell r="O931">
            <v>15006</v>
          </cell>
          <cell r="P931">
            <v>15006</v>
          </cell>
          <cell r="Q931">
            <v>15006</v>
          </cell>
        </row>
        <row r="932">
          <cell r="F932">
            <v>15696</v>
          </cell>
          <cell r="G932">
            <v>19385</v>
          </cell>
          <cell r="H932">
            <v>38353</v>
          </cell>
          <cell r="I932">
            <v>140045</v>
          </cell>
          <cell r="J932">
            <v>142864</v>
          </cell>
          <cell r="L932">
            <v>176431</v>
          </cell>
          <cell r="M932">
            <v>187962</v>
          </cell>
          <cell r="N932">
            <v>220799</v>
          </cell>
          <cell r="O932">
            <v>247498</v>
          </cell>
          <cell r="P932">
            <v>306551</v>
          </cell>
          <cell r="Q932">
            <v>334152</v>
          </cell>
        </row>
        <row r="933">
          <cell r="F933">
            <v>169020</v>
          </cell>
          <cell r="G933">
            <v>169020</v>
          </cell>
          <cell r="H933">
            <v>169020</v>
          </cell>
          <cell r="I933">
            <v>169020</v>
          </cell>
          <cell r="J933">
            <v>169020</v>
          </cell>
          <cell r="L933">
            <v>169020</v>
          </cell>
          <cell r="M933">
            <v>169020</v>
          </cell>
          <cell r="N933">
            <v>169020</v>
          </cell>
          <cell r="O933">
            <v>169020</v>
          </cell>
          <cell r="P933">
            <v>169020</v>
          </cell>
          <cell r="Q933">
            <v>169020</v>
          </cell>
        </row>
        <row r="935">
          <cell r="F935">
            <v>209454</v>
          </cell>
          <cell r="G935">
            <v>209454</v>
          </cell>
          <cell r="H935">
            <v>209454</v>
          </cell>
          <cell r="I935">
            <v>209454</v>
          </cell>
          <cell r="J935">
            <v>209454</v>
          </cell>
          <cell r="L935">
            <v>209454</v>
          </cell>
          <cell r="M935">
            <v>209454</v>
          </cell>
          <cell r="N935">
            <v>209454</v>
          </cell>
          <cell r="O935">
            <v>209454</v>
          </cell>
          <cell r="P935">
            <v>209454</v>
          </cell>
          <cell r="Q935">
            <v>209454</v>
          </cell>
        </row>
        <row r="937">
          <cell r="F937">
            <v>84179</v>
          </cell>
          <cell r="G937">
            <v>84179</v>
          </cell>
          <cell r="H937">
            <v>84179</v>
          </cell>
          <cell r="I937">
            <v>84179</v>
          </cell>
          <cell r="J937">
            <v>84179</v>
          </cell>
          <cell r="L937">
            <v>84179</v>
          </cell>
          <cell r="M937">
            <v>84179</v>
          </cell>
          <cell r="N937">
            <v>84179</v>
          </cell>
          <cell r="O937">
            <v>84179</v>
          </cell>
          <cell r="P937">
            <v>84179</v>
          </cell>
          <cell r="Q937">
            <v>84179</v>
          </cell>
        </row>
        <row r="939">
          <cell r="F939">
            <v>-6573</v>
          </cell>
          <cell r="G939">
            <v>-6573</v>
          </cell>
          <cell r="H939">
            <v>-6573</v>
          </cell>
          <cell r="I939">
            <v>-6573</v>
          </cell>
          <cell r="J939">
            <v>-6573</v>
          </cell>
          <cell r="L939">
            <v>-6573</v>
          </cell>
          <cell r="M939">
            <v>-6573</v>
          </cell>
          <cell r="N939">
            <v>-6573</v>
          </cell>
          <cell r="O939">
            <v>-6573</v>
          </cell>
          <cell r="P939">
            <v>-6573</v>
          </cell>
          <cell r="Q939">
            <v>-6573</v>
          </cell>
        </row>
        <row r="942">
          <cell r="F942">
            <v>-15696</v>
          </cell>
          <cell r="G942">
            <v>-19385</v>
          </cell>
          <cell r="H942">
            <v>-38353</v>
          </cell>
          <cell r="I942">
            <v>-140045</v>
          </cell>
          <cell r="J942">
            <v>-142864</v>
          </cell>
          <cell r="L942">
            <v>-176431</v>
          </cell>
          <cell r="M942">
            <v>-187962</v>
          </cell>
          <cell r="N942">
            <v>-220799</v>
          </cell>
          <cell r="O942">
            <v>-247498</v>
          </cell>
          <cell r="P942">
            <v>-306551</v>
          </cell>
          <cell r="Q942">
            <v>-334152</v>
          </cell>
        </row>
        <row r="943">
          <cell r="F943">
            <v>-159980</v>
          </cell>
          <cell r="G943">
            <v>-159980</v>
          </cell>
          <cell r="H943">
            <v>-159980</v>
          </cell>
          <cell r="I943">
            <v>-159980</v>
          </cell>
          <cell r="J943">
            <v>-159980</v>
          </cell>
          <cell r="L943">
            <v>-159980</v>
          </cell>
          <cell r="M943">
            <v>-159980</v>
          </cell>
          <cell r="N943">
            <v>-159980</v>
          </cell>
          <cell r="O943">
            <v>-159980</v>
          </cell>
          <cell r="P943">
            <v>-159980</v>
          </cell>
          <cell r="Q943">
            <v>-159980</v>
          </cell>
        </row>
        <row r="949">
          <cell r="F949">
            <v>-175505</v>
          </cell>
          <cell r="G949">
            <v>-175505</v>
          </cell>
          <cell r="H949">
            <v>-175505</v>
          </cell>
          <cell r="I949">
            <v>-175505</v>
          </cell>
          <cell r="J949">
            <v>-175505</v>
          </cell>
          <cell r="L949">
            <v>-175505</v>
          </cell>
          <cell r="M949">
            <v>-175505</v>
          </cell>
          <cell r="N949">
            <v>-175505</v>
          </cell>
          <cell r="O949">
            <v>-175505</v>
          </cell>
          <cell r="P949">
            <v>-175505</v>
          </cell>
          <cell r="Q949">
            <v>-175505</v>
          </cell>
        </row>
        <row r="950">
          <cell r="F950">
            <v>-7314</v>
          </cell>
          <cell r="G950">
            <v>-7314</v>
          </cell>
          <cell r="H950">
            <v>-7314</v>
          </cell>
          <cell r="I950">
            <v>-7314</v>
          </cell>
          <cell r="J950">
            <v>-7314</v>
          </cell>
          <cell r="L950">
            <v>-7314</v>
          </cell>
          <cell r="M950">
            <v>-7314</v>
          </cell>
          <cell r="N950">
            <v>-7314</v>
          </cell>
          <cell r="O950">
            <v>-7314</v>
          </cell>
          <cell r="P950">
            <v>-7314</v>
          </cell>
          <cell r="Q950">
            <v>-7314</v>
          </cell>
        </row>
        <row r="952">
          <cell r="F952">
            <v>0</v>
          </cell>
          <cell r="G952">
            <v>0</v>
          </cell>
          <cell r="H952">
            <v>0</v>
          </cell>
          <cell r="I952">
            <v>0</v>
          </cell>
          <cell r="J952">
            <v>0</v>
          </cell>
          <cell r="L952">
            <v>0</v>
          </cell>
          <cell r="M952">
            <v>0</v>
          </cell>
          <cell r="N952">
            <v>0</v>
          </cell>
          <cell r="O952">
            <v>0</v>
          </cell>
          <cell r="P952">
            <v>0</v>
          </cell>
          <cell r="Q952">
            <v>0</v>
          </cell>
        </row>
        <row r="958">
          <cell r="F958">
            <v>0</v>
          </cell>
          <cell r="G958">
            <v>0</v>
          </cell>
          <cell r="H958">
            <v>0</v>
          </cell>
          <cell r="I958">
            <v>0</v>
          </cell>
          <cell r="J958">
            <v>0</v>
          </cell>
          <cell r="L958">
            <v>0</v>
          </cell>
          <cell r="M958">
            <v>0</v>
          </cell>
          <cell r="N958">
            <v>0</v>
          </cell>
          <cell r="O958">
            <v>0</v>
          </cell>
          <cell r="P958">
            <v>0</v>
          </cell>
          <cell r="Q958">
            <v>0</v>
          </cell>
        </row>
        <row r="964">
          <cell r="F964">
            <v>0</v>
          </cell>
          <cell r="G964">
            <v>0</v>
          </cell>
          <cell r="H964">
            <v>0</v>
          </cell>
          <cell r="I964">
            <v>0</v>
          </cell>
          <cell r="J964">
            <v>0</v>
          </cell>
          <cell r="L964">
            <v>0</v>
          </cell>
          <cell r="M964">
            <v>0</v>
          </cell>
          <cell r="N964">
            <v>0</v>
          </cell>
          <cell r="O964">
            <v>0</v>
          </cell>
          <cell r="P964">
            <v>0</v>
          </cell>
          <cell r="Q964">
            <v>0</v>
          </cell>
        </row>
        <row r="970">
          <cell r="F970">
            <v>0</v>
          </cell>
          <cell r="G970">
            <v>0</v>
          </cell>
          <cell r="H970">
            <v>0</v>
          </cell>
          <cell r="I970">
            <v>0</v>
          </cell>
          <cell r="J970">
            <v>0</v>
          </cell>
          <cell r="L970">
            <v>0</v>
          </cell>
          <cell r="M970">
            <v>0</v>
          </cell>
          <cell r="N970">
            <v>0</v>
          </cell>
          <cell r="O970">
            <v>0</v>
          </cell>
          <cell r="P970">
            <v>0</v>
          </cell>
          <cell r="Q970">
            <v>0</v>
          </cell>
        </row>
        <row r="976">
          <cell r="F976">
            <v>0</v>
          </cell>
          <cell r="G976">
            <v>0</v>
          </cell>
          <cell r="H976">
            <v>0</v>
          </cell>
          <cell r="I976">
            <v>0</v>
          </cell>
          <cell r="J976">
            <v>0</v>
          </cell>
          <cell r="L976">
            <v>0</v>
          </cell>
          <cell r="M976">
            <v>0</v>
          </cell>
          <cell r="N976">
            <v>0</v>
          </cell>
          <cell r="O976">
            <v>0</v>
          </cell>
          <cell r="P976">
            <v>0</v>
          </cell>
          <cell r="Q976">
            <v>0</v>
          </cell>
        </row>
        <row r="982">
          <cell r="F982">
            <v>0</v>
          </cell>
          <cell r="G982">
            <v>0</v>
          </cell>
          <cell r="H982">
            <v>0</v>
          </cell>
          <cell r="I982">
            <v>0</v>
          </cell>
          <cell r="J982">
            <v>0</v>
          </cell>
          <cell r="L982">
            <v>0</v>
          </cell>
          <cell r="M982">
            <v>0</v>
          </cell>
          <cell r="N982">
            <v>0</v>
          </cell>
          <cell r="O982">
            <v>0</v>
          </cell>
          <cell r="P982">
            <v>0</v>
          </cell>
          <cell r="Q982">
            <v>0</v>
          </cell>
        </row>
        <row r="989">
          <cell r="F989">
            <v>-2743.8289818805324</v>
          </cell>
          <cell r="G989">
            <v>-5415.5204742754886</v>
          </cell>
          <cell r="H989">
            <v>-8201.2524823759068</v>
          </cell>
          <cell r="I989">
            <v>-11073.808075823365</v>
          </cell>
          <cell r="J989">
            <v>-13890.360325323032</v>
          </cell>
          <cell r="L989">
            <v>-19634.0849401757</v>
          </cell>
          <cell r="M989">
            <v>-22476.698001109824</v>
          </cell>
          <cell r="N989">
            <v>-25396.746587956284</v>
          </cell>
          <cell r="O989">
            <v>-28258.354356734835</v>
          </cell>
          <cell r="P989">
            <v>-31210.803604098302</v>
          </cell>
          <cell r="Q989">
            <v>-34109.331812973316</v>
          </cell>
        </row>
        <row r="990">
          <cell r="F990">
            <v>-3209.2706060131845</v>
          </cell>
          <cell r="G990">
            <v>-6174.4116816758788</v>
          </cell>
          <cell r="H990">
            <v>-9457.1325667967267</v>
          </cell>
          <cell r="I990">
            <v>-12485.077678179699</v>
          </cell>
          <cell r="J990">
            <v>-15781.221874377643</v>
          </cell>
          <cell r="L990">
            <v>-22188.887348945238</v>
          </cell>
          <cell r="M990">
            <v>-25515.529893744082</v>
          </cell>
          <cell r="N990">
            <v>-28607.820415661383</v>
          </cell>
          <cell r="O990">
            <v>-31965.589922591447</v>
          </cell>
          <cell r="P990">
            <v>-35092.192289822531</v>
          </cell>
          <cell r="Q990">
            <v>-38484.271004107548</v>
          </cell>
        </row>
        <row r="991">
          <cell r="F991">
            <v>5953.0995878937174</v>
          </cell>
          <cell r="G991">
            <v>11589.932155951366</v>
          </cell>
          <cell r="H991">
            <v>17658.385049172633</v>
          </cell>
          <cell r="I991">
            <v>23558.885754003066</v>
          </cell>
          <cell r="J991">
            <v>29671.582199700675</v>
          </cell>
          <cell r="L991">
            <v>41822.972289120939</v>
          </cell>
          <cell r="M991">
            <v>47992.227894853902</v>
          </cell>
          <cell r="N991">
            <v>54004.567003617667</v>
          </cell>
          <cell r="O991">
            <v>60223.944279326286</v>
          </cell>
          <cell r="P991">
            <v>66302.99589392083</v>
          </cell>
          <cell r="Q991">
            <v>72593.602817080857</v>
          </cell>
        </row>
        <row r="995">
          <cell r="F995">
            <v>0</v>
          </cell>
          <cell r="G995">
            <v>0</v>
          </cell>
          <cell r="H995">
            <v>0</v>
          </cell>
          <cell r="I995">
            <v>0</v>
          </cell>
          <cell r="J995">
            <v>0</v>
          </cell>
          <cell r="L995">
            <v>0</v>
          </cell>
          <cell r="M995">
            <v>0</v>
          </cell>
          <cell r="N995">
            <v>0</v>
          </cell>
          <cell r="O995">
            <v>0</v>
          </cell>
          <cell r="P995">
            <v>0</v>
          </cell>
          <cell r="Q995">
            <v>0</v>
          </cell>
        </row>
        <row r="998">
          <cell r="F998">
            <v>0</v>
          </cell>
          <cell r="G998">
            <v>0</v>
          </cell>
          <cell r="H998">
            <v>0</v>
          </cell>
          <cell r="I998">
            <v>0</v>
          </cell>
          <cell r="J998">
            <v>0</v>
          </cell>
          <cell r="L998">
            <v>0</v>
          </cell>
          <cell r="M998">
            <v>0</v>
          </cell>
          <cell r="N998">
            <v>0</v>
          </cell>
          <cell r="O998">
            <v>0</v>
          </cell>
          <cell r="P998">
            <v>0</v>
          </cell>
          <cell r="Q998">
            <v>0</v>
          </cell>
        </row>
        <row r="999">
          <cell r="F999">
            <v>0</v>
          </cell>
          <cell r="G999">
            <v>0</v>
          </cell>
          <cell r="H999">
            <v>-42778.064383520905</v>
          </cell>
          <cell r="I999">
            <v>-42778.064383520905</v>
          </cell>
          <cell r="J999">
            <v>-42778.064383520905</v>
          </cell>
          <cell r="L999">
            <v>-86640.897164652386</v>
          </cell>
          <cell r="M999">
            <v>-86640.897164652386</v>
          </cell>
          <cell r="N999">
            <v>-131220.69504714312</v>
          </cell>
          <cell r="O999">
            <v>-131220.69504714312</v>
          </cell>
          <cell r="P999">
            <v>-131220.69504714312</v>
          </cell>
          <cell r="Q999">
            <v>-176556.29336328406</v>
          </cell>
        </row>
        <row r="1000">
          <cell r="F1000">
            <v>0</v>
          </cell>
          <cell r="G1000">
            <v>0</v>
          </cell>
          <cell r="H1000">
            <v>0</v>
          </cell>
          <cell r="I1000">
            <v>0</v>
          </cell>
          <cell r="J1000">
            <v>0</v>
          </cell>
          <cell r="L1000">
            <v>0</v>
          </cell>
          <cell r="M1000">
            <v>0</v>
          </cell>
          <cell r="N1000">
            <v>0</v>
          </cell>
          <cell r="O1000">
            <v>0</v>
          </cell>
          <cell r="P1000">
            <v>0</v>
          </cell>
          <cell r="Q1000">
            <v>0</v>
          </cell>
        </row>
        <row r="1001">
          <cell r="F1001">
            <v>-1091</v>
          </cell>
          <cell r="G1001">
            <v>-2536.5550827109264</v>
          </cell>
          <cell r="H1001">
            <v>-3608.6150476900066</v>
          </cell>
          <cell r="I1001">
            <v>-5102.3562730110943</v>
          </cell>
          <cell r="J1001">
            <v>-6530.7697619373257</v>
          </cell>
          <cell r="L1001">
            <v>-10063.953346348088</v>
          </cell>
          <cell r="M1001">
            <v>-11757.593605031594</v>
          </cell>
          <cell r="N1001">
            <v>-13119.752659421616</v>
          </cell>
          <cell r="O1001">
            <v>-15235.691637374141</v>
          </cell>
          <cell r="P1001">
            <v>-16996.841390943526</v>
          </cell>
          <cell r="Q1001">
            <v>-18946.246233398277</v>
          </cell>
        </row>
        <row r="1003">
          <cell r="F1003">
            <v>0</v>
          </cell>
          <cell r="G1003">
            <v>0</v>
          </cell>
          <cell r="H1003">
            <v>0</v>
          </cell>
          <cell r="I1003">
            <v>0</v>
          </cell>
          <cell r="J1003">
            <v>0</v>
          </cell>
          <cell r="L1003">
            <v>0</v>
          </cell>
          <cell r="M1003">
            <v>0</v>
          </cell>
          <cell r="N1003">
            <v>0</v>
          </cell>
          <cell r="O1003">
            <v>0</v>
          </cell>
          <cell r="P1003">
            <v>0</v>
          </cell>
          <cell r="Q1003">
            <v>0</v>
          </cell>
        </row>
        <row r="1004">
          <cell r="F1004">
            <v>0</v>
          </cell>
          <cell r="G1004">
            <v>0</v>
          </cell>
          <cell r="H1004">
            <v>0</v>
          </cell>
          <cell r="I1004">
            <v>0</v>
          </cell>
          <cell r="J1004">
            <v>0</v>
          </cell>
          <cell r="L1004">
            <v>0</v>
          </cell>
          <cell r="M1004">
            <v>0</v>
          </cell>
          <cell r="N1004">
            <v>0</v>
          </cell>
          <cell r="O1004">
            <v>0</v>
          </cell>
          <cell r="P1004">
            <v>0</v>
          </cell>
          <cell r="Q1004">
            <v>0</v>
          </cell>
        </row>
        <row r="1005">
          <cell r="F1005">
            <v>-2000</v>
          </cell>
          <cell r="G1005">
            <v>-4000</v>
          </cell>
          <cell r="H1005">
            <v>-6000</v>
          </cell>
          <cell r="I1005">
            <v>-8000</v>
          </cell>
          <cell r="J1005">
            <v>-10000</v>
          </cell>
          <cell r="L1005">
            <v>-14000</v>
          </cell>
          <cell r="M1005">
            <v>-16000</v>
          </cell>
          <cell r="N1005">
            <v>-18000</v>
          </cell>
          <cell r="O1005">
            <v>-20000</v>
          </cell>
          <cell r="P1005">
            <v>-22000</v>
          </cell>
          <cell r="Q1005">
            <v>-24000</v>
          </cell>
        </row>
        <row r="1006">
          <cell r="F1006">
            <v>0</v>
          </cell>
          <cell r="G1006">
            <v>0</v>
          </cell>
          <cell r="H1006">
            <v>0</v>
          </cell>
          <cell r="I1006">
            <v>0</v>
          </cell>
          <cell r="J1006">
            <v>0</v>
          </cell>
          <cell r="L1006">
            <v>0</v>
          </cell>
          <cell r="M1006">
            <v>0</v>
          </cell>
          <cell r="N1006">
            <v>0</v>
          </cell>
          <cell r="O1006">
            <v>0</v>
          </cell>
          <cell r="P1006">
            <v>0</v>
          </cell>
          <cell r="Q1006">
            <v>0</v>
          </cell>
        </row>
        <row r="1007">
          <cell r="F1007">
            <v>-594</v>
          </cell>
          <cell r="G1007">
            <v>-1157.8523297578226</v>
          </cell>
          <cell r="H1007">
            <v>-1718.2088273028353</v>
          </cell>
          <cell r="I1007">
            <v>-2277.6828543275433</v>
          </cell>
          <cell r="J1007">
            <v>-2840.23682718485</v>
          </cell>
          <cell r="L1007">
            <v>-3963.4174133658662</v>
          </cell>
          <cell r="M1007">
            <v>-4526.3850014524305</v>
          </cell>
          <cell r="N1007">
            <v>-5261.0337006774662</v>
          </cell>
          <cell r="O1007">
            <v>-5825.1501293111069</v>
          </cell>
          <cell r="P1007">
            <v>-6388.6551345203379</v>
          </cell>
          <cell r="Q1007">
            <v>-7469.78169853691</v>
          </cell>
        </row>
        <row r="1008">
          <cell r="F1008">
            <v>888.36937655367001</v>
          </cell>
          <cell r="G1008">
            <v>1884.2585344149199</v>
          </cell>
          <cell r="H1008">
            <v>2910.4390554287083</v>
          </cell>
          <cell r="I1008">
            <v>3869.4243619424847</v>
          </cell>
          <cell r="J1008">
            <v>4852.9533964562679</v>
          </cell>
          <cell r="L1008">
            <v>6801.3810584838347</v>
          </cell>
          <cell r="M1008">
            <v>7789.0493746976181</v>
          </cell>
          <cell r="N1008">
            <v>8768.9730767114015</v>
          </cell>
          <cell r="O1008">
            <v>9679.5280812251985</v>
          </cell>
          <cell r="P1008">
            <v>10589.984623738997</v>
          </cell>
          <cell r="Q1008">
            <v>11478.205215252794</v>
          </cell>
        </row>
        <row r="1009">
          <cell r="F1009">
            <v>0</v>
          </cell>
          <cell r="G1009">
            <v>0</v>
          </cell>
          <cell r="H1009">
            <v>42778.064383520905</v>
          </cell>
          <cell r="I1009">
            <v>42778.064383520905</v>
          </cell>
          <cell r="J1009">
            <v>42778.064383520905</v>
          </cell>
          <cell r="L1009">
            <v>86640.897164652386</v>
          </cell>
          <cell r="M1009">
            <v>86640.897164652386</v>
          </cell>
          <cell r="N1009">
            <v>131220.69504714312</v>
          </cell>
          <cell r="O1009">
            <v>131220.69504714312</v>
          </cell>
          <cell r="P1009">
            <v>131220.69504714312</v>
          </cell>
          <cell r="Q1009">
            <v>176556.29336328406</v>
          </cell>
        </row>
        <row r="1010">
          <cell r="F1010">
            <v>1091</v>
          </cell>
          <cell r="G1010">
            <v>2536.5550827109264</v>
          </cell>
          <cell r="H1010">
            <v>3608.6150476900066</v>
          </cell>
          <cell r="I1010">
            <v>5102.3562730110943</v>
          </cell>
          <cell r="J1010">
            <v>6530.7697619373257</v>
          </cell>
          <cell r="L1010">
            <v>10063.953346348088</v>
          </cell>
          <cell r="M1010">
            <v>11757.593605031594</v>
          </cell>
          <cell r="N1010">
            <v>13119.752659421616</v>
          </cell>
          <cell r="O1010">
            <v>15235.691637374141</v>
          </cell>
          <cell r="P1010">
            <v>16996.841390943526</v>
          </cell>
          <cell r="Q1010">
            <v>18946.246233398277</v>
          </cell>
        </row>
        <row r="1012">
          <cell r="F1012">
            <v>2000</v>
          </cell>
          <cell r="G1012">
            <v>4000</v>
          </cell>
          <cell r="H1012">
            <v>6000</v>
          </cell>
          <cell r="I1012">
            <v>8000</v>
          </cell>
          <cell r="J1012">
            <v>10000</v>
          </cell>
          <cell r="L1012">
            <v>14000</v>
          </cell>
          <cell r="M1012">
            <v>16000</v>
          </cell>
          <cell r="N1012">
            <v>18000</v>
          </cell>
          <cell r="O1012">
            <v>20000</v>
          </cell>
          <cell r="P1012">
            <v>22000</v>
          </cell>
          <cell r="Q1012">
            <v>24000</v>
          </cell>
        </row>
        <row r="1013">
          <cell r="F1013">
            <v>8853.9779663276859</v>
          </cell>
          <cell r="G1013">
            <v>17892.295598549244</v>
          </cell>
          <cell r="H1013">
            <v>26924.135122499614</v>
          </cell>
          <cell r="I1013">
            <v>35985.330346449991</v>
          </cell>
          <cell r="J1013">
            <v>45046.525570400365</v>
          </cell>
          <cell r="L1013">
            <v>63198.271718301112</v>
          </cell>
          <cell r="M1013">
            <v>72288.822642251485</v>
          </cell>
          <cell r="N1013">
            <v>81379.373566201859</v>
          </cell>
          <cell r="O1013">
            <v>90499.280190152218</v>
          </cell>
          <cell r="P1013">
            <v>99619.186814102577</v>
          </cell>
          <cell r="Q1013">
            <v>108739.09343805294</v>
          </cell>
        </row>
        <row r="1014">
          <cell r="F1014">
            <v>10674.8</v>
          </cell>
          <cell r="G1014">
            <v>21349.599999999999</v>
          </cell>
          <cell r="H1014">
            <v>32024.400000000001</v>
          </cell>
          <cell r="I1014">
            <v>42699.199999999997</v>
          </cell>
          <cell r="J1014">
            <v>53374</v>
          </cell>
          <cell r="L1014">
            <v>74723.600000000006</v>
          </cell>
          <cell r="M1014">
            <v>85398.399999999994</v>
          </cell>
          <cell r="N1014">
            <v>96073.2</v>
          </cell>
          <cell r="O1014">
            <v>106748</v>
          </cell>
          <cell r="P1014">
            <v>117422.8</v>
          </cell>
          <cell r="Q1014">
            <v>128097.60000000001</v>
          </cell>
        </row>
        <row r="1015">
          <cell r="F1015">
            <v>0</v>
          </cell>
          <cell r="G1015">
            <v>0</v>
          </cell>
          <cell r="H1015">
            <v>0</v>
          </cell>
          <cell r="I1015">
            <v>0</v>
          </cell>
          <cell r="J1015">
            <v>0</v>
          </cell>
          <cell r="L1015">
            <v>0</v>
          </cell>
          <cell r="M1015">
            <v>0</v>
          </cell>
          <cell r="N1015">
            <v>0</v>
          </cell>
          <cell r="O1015">
            <v>0</v>
          </cell>
          <cell r="P1015">
            <v>0</v>
          </cell>
          <cell r="Q1015">
            <v>0</v>
          </cell>
        </row>
        <row r="1016">
          <cell r="F1016">
            <v>594</v>
          </cell>
          <cell r="G1016">
            <v>1157.8523297578226</v>
          </cell>
          <cell r="H1016">
            <v>1718.2088273028353</v>
          </cell>
          <cell r="I1016">
            <v>2277.6828543275433</v>
          </cell>
          <cell r="J1016">
            <v>2840.23682718485</v>
          </cell>
          <cell r="L1016">
            <v>3963.4174133658662</v>
          </cell>
          <cell r="M1016">
            <v>4526.3850014524305</v>
          </cell>
          <cell r="N1016">
            <v>5261.0337006774662</v>
          </cell>
          <cell r="O1016">
            <v>5825.1501293111069</v>
          </cell>
          <cell r="P1016">
            <v>6388.6551345203379</v>
          </cell>
          <cell r="Q1016">
            <v>7469.78169853691</v>
          </cell>
        </row>
        <row r="1017">
          <cell r="F1017">
            <v>-20973.941742881358</v>
          </cell>
          <cell r="G1017">
            <v>-42138.698810964161</v>
          </cell>
          <cell r="H1017">
            <v>-63292.65903192832</v>
          </cell>
          <cell r="I1017">
            <v>-84446.619252892473</v>
          </cell>
          <cell r="J1017">
            <v>-105600.57947385663</v>
          </cell>
          <cell r="L1017">
            <v>-147908.49991578495</v>
          </cell>
          <cell r="M1017">
            <v>-169062.46013674911</v>
          </cell>
          <cell r="N1017">
            <v>-190216.42035771327</v>
          </cell>
          <cell r="O1017">
            <v>-211370.38057867743</v>
          </cell>
          <cell r="P1017">
            <v>-232524.34079964159</v>
          </cell>
          <cell r="Q1017">
            <v>-253678.30102060575</v>
          </cell>
        </row>
        <row r="1019">
          <cell r="F1019">
            <v>556.7944</v>
          </cell>
          <cell r="G1019">
            <v>1012.544678</v>
          </cell>
          <cell r="H1019">
            <v>1433.6848540000001</v>
          </cell>
          <cell r="I1019">
            <v>1892.6645444999999</v>
          </cell>
          <cell r="J1019">
            <v>2327.1005070000001</v>
          </cell>
          <cell r="L1019">
            <v>3185.2471390000001</v>
          </cell>
          <cell r="M1019">
            <v>3586.1881198000001</v>
          </cell>
          <cell r="N1019">
            <v>3994.8737148</v>
          </cell>
          <cell r="O1019">
            <v>4443.5723072999999</v>
          </cell>
          <cell r="P1019">
            <v>4892.3693617999998</v>
          </cell>
          <cell r="Q1019">
            <v>5363.4023673000002</v>
          </cell>
        </row>
        <row r="1021">
          <cell r="F1021">
            <v>-2.5011104298755527E-12</v>
          </cell>
          <cell r="G1021">
            <v>1.5916157281026244E-12</v>
          </cell>
          <cell r="H1021">
            <v>0</v>
          </cell>
          <cell r="I1021">
            <v>-3.1832314562052488E-12</v>
          </cell>
          <cell r="J1021">
            <v>4.5474735088646412E-12</v>
          </cell>
          <cell r="L1021">
            <v>-1.3642420526593924E-11</v>
          </cell>
          <cell r="M1021">
            <v>-4.5474735088646412E-12</v>
          </cell>
          <cell r="N1021">
            <v>7.2759576141834259E-12</v>
          </cell>
          <cell r="O1021">
            <v>0</v>
          </cell>
          <cell r="P1021">
            <v>-2.5465851649641991E-11</v>
          </cell>
          <cell r="Q1021">
            <v>0</v>
          </cell>
        </row>
        <row r="1042">
          <cell r="F1042">
            <v>0</v>
          </cell>
          <cell r="G1042">
            <v>0</v>
          </cell>
          <cell r="H1042">
            <v>0</v>
          </cell>
          <cell r="I1042">
            <v>0</v>
          </cell>
          <cell r="J1042">
            <v>0</v>
          </cell>
          <cell r="L1042">
            <v>0</v>
          </cell>
          <cell r="M1042">
            <v>0</v>
          </cell>
          <cell r="N1042">
            <v>0</v>
          </cell>
          <cell r="O1042">
            <v>0</v>
          </cell>
          <cell r="P1042">
            <v>0</v>
          </cell>
          <cell r="Q1042">
            <v>0</v>
          </cell>
        </row>
        <row r="1045">
          <cell r="F1045">
            <v>14868</v>
          </cell>
          <cell r="G1045">
            <v>29736</v>
          </cell>
          <cell r="H1045">
            <v>44604</v>
          </cell>
          <cell r="I1045">
            <v>59472</v>
          </cell>
          <cell r="J1045">
            <v>74340</v>
          </cell>
          <cell r="L1045">
            <v>104076</v>
          </cell>
          <cell r="M1045">
            <v>118944</v>
          </cell>
          <cell r="N1045">
            <v>133812</v>
          </cell>
          <cell r="O1045">
            <v>148680</v>
          </cell>
          <cell r="P1045">
            <v>163548</v>
          </cell>
          <cell r="Q1045">
            <v>178416</v>
          </cell>
        </row>
        <row r="1047">
          <cell r="F1047">
            <v>-14868</v>
          </cell>
          <cell r="G1047">
            <v>-29736</v>
          </cell>
          <cell r="H1047">
            <v>-44604</v>
          </cell>
          <cell r="I1047">
            <v>-59472</v>
          </cell>
          <cell r="J1047">
            <v>-74340</v>
          </cell>
          <cell r="L1047">
            <v>-104076</v>
          </cell>
          <cell r="M1047">
            <v>-118944</v>
          </cell>
          <cell r="N1047">
            <v>-133812</v>
          </cell>
          <cell r="O1047">
            <v>-148680</v>
          </cell>
          <cell r="P1047">
            <v>-163548</v>
          </cell>
          <cell r="Q1047">
            <v>-178416</v>
          </cell>
        </row>
        <row r="1049">
          <cell r="F1049">
            <v>0</v>
          </cell>
          <cell r="G1049">
            <v>0</v>
          </cell>
          <cell r="H1049">
            <v>0</v>
          </cell>
          <cell r="I1049">
            <v>0</v>
          </cell>
          <cell r="J1049">
            <v>0</v>
          </cell>
          <cell r="L1049">
            <v>0</v>
          </cell>
          <cell r="M1049">
            <v>0</v>
          </cell>
          <cell r="N1049">
            <v>0</v>
          </cell>
          <cell r="O1049">
            <v>0</v>
          </cell>
          <cell r="P1049">
            <v>0</v>
          </cell>
          <cell r="Q1049">
            <v>0</v>
          </cell>
        </row>
        <row r="1074">
          <cell r="F1074">
            <v>0</v>
          </cell>
          <cell r="G1074">
            <v>0</v>
          </cell>
          <cell r="H1074">
            <v>0</v>
          </cell>
          <cell r="I1074">
            <v>0</v>
          </cell>
          <cell r="J1074">
            <v>0</v>
          </cell>
          <cell r="L1074">
            <v>0</v>
          </cell>
          <cell r="M1074">
            <v>0</v>
          </cell>
          <cell r="N1074">
            <v>0</v>
          </cell>
          <cell r="O1074">
            <v>0</v>
          </cell>
          <cell r="P1074">
            <v>0</v>
          </cell>
          <cell r="Q1074">
            <v>0</v>
          </cell>
        </row>
        <row r="1085">
          <cell r="F1085">
            <v>0</v>
          </cell>
          <cell r="G1085">
            <v>0</v>
          </cell>
          <cell r="H1085">
            <v>0</v>
          </cell>
          <cell r="I1085">
            <v>0</v>
          </cell>
          <cell r="J1085">
            <v>0</v>
          </cell>
          <cell r="L1085">
            <v>0</v>
          </cell>
          <cell r="M1085">
            <v>0</v>
          </cell>
          <cell r="N1085">
            <v>0</v>
          </cell>
          <cell r="O1085">
            <v>0</v>
          </cell>
          <cell r="P1085">
            <v>0</v>
          </cell>
          <cell r="Q1085">
            <v>0</v>
          </cell>
        </row>
        <row r="1088">
          <cell r="F1088">
            <v>1263</v>
          </cell>
          <cell r="G1088">
            <v>1263</v>
          </cell>
          <cell r="H1088">
            <v>1263</v>
          </cell>
          <cell r="I1088">
            <v>1263</v>
          </cell>
          <cell r="J1088">
            <v>1263</v>
          </cell>
          <cell r="L1088">
            <v>1263</v>
          </cell>
          <cell r="M1088">
            <v>1263</v>
          </cell>
          <cell r="N1088">
            <v>1263</v>
          </cell>
          <cell r="O1088">
            <v>1263</v>
          </cell>
          <cell r="P1088">
            <v>1263</v>
          </cell>
          <cell r="Q1088">
            <v>1263</v>
          </cell>
        </row>
        <row r="1092">
          <cell r="F1092">
            <v>0</v>
          </cell>
        </row>
        <row r="1094">
          <cell r="F1094">
            <v>501</v>
          </cell>
          <cell r="G1094">
            <v>501</v>
          </cell>
          <cell r="H1094">
            <v>501</v>
          </cell>
          <cell r="I1094">
            <v>501</v>
          </cell>
          <cell r="J1094">
            <v>501</v>
          </cell>
          <cell r="L1094">
            <v>501</v>
          </cell>
          <cell r="M1094">
            <v>501</v>
          </cell>
          <cell r="N1094">
            <v>501</v>
          </cell>
          <cell r="O1094">
            <v>501</v>
          </cell>
          <cell r="P1094">
            <v>501</v>
          </cell>
          <cell r="Q1094">
            <v>501</v>
          </cell>
        </row>
        <row r="1095">
          <cell r="F1095">
            <v>133</v>
          </cell>
          <cell r="G1095">
            <v>133</v>
          </cell>
          <cell r="H1095">
            <v>133</v>
          </cell>
          <cell r="I1095">
            <v>133</v>
          </cell>
          <cell r="J1095">
            <v>133</v>
          </cell>
          <cell r="L1095">
            <v>133</v>
          </cell>
          <cell r="M1095">
            <v>133</v>
          </cell>
          <cell r="N1095">
            <v>133</v>
          </cell>
          <cell r="O1095">
            <v>133</v>
          </cell>
          <cell r="P1095">
            <v>133</v>
          </cell>
          <cell r="Q1095">
            <v>133</v>
          </cell>
        </row>
        <row r="1096">
          <cell r="F1096">
            <v>3153</v>
          </cell>
          <cell r="G1096">
            <v>3153</v>
          </cell>
          <cell r="H1096">
            <v>3153</v>
          </cell>
          <cell r="I1096">
            <v>3153</v>
          </cell>
          <cell r="J1096">
            <v>3153</v>
          </cell>
          <cell r="L1096">
            <v>3153</v>
          </cell>
          <cell r="M1096">
            <v>3153</v>
          </cell>
          <cell r="N1096">
            <v>3153</v>
          </cell>
          <cell r="O1096">
            <v>3153</v>
          </cell>
          <cell r="P1096">
            <v>3153</v>
          </cell>
          <cell r="Q1096">
            <v>3153</v>
          </cell>
        </row>
        <row r="1097">
          <cell r="F1097">
            <v>154</v>
          </cell>
          <cell r="G1097">
            <v>194</v>
          </cell>
          <cell r="H1097">
            <v>282</v>
          </cell>
          <cell r="I1097">
            <v>275</v>
          </cell>
          <cell r="J1097">
            <v>239</v>
          </cell>
          <cell r="L1097">
            <v>395</v>
          </cell>
          <cell r="M1097">
            <v>435</v>
          </cell>
          <cell r="N1097">
            <v>475</v>
          </cell>
          <cell r="O1097">
            <v>200</v>
          </cell>
          <cell r="P1097">
            <v>154</v>
          </cell>
          <cell r="Q1097">
            <v>154</v>
          </cell>
        </row>
        <row r="1098">
          <cell r="F1098">
            <v>-2420</v>
          </cell>
          <cell r="G1098">
            <v>-2559</v>
          </cell>
          <cell r="H1098">
            <v>-2744</v>
          </cell>
          <cell r="I1098">
            <v>-2835</v>
          </cell>
          <cell r="J1098">
            <v>-2898</v>
          </cell>
          <cell r="L1098">
            <v>-3250</v>
          </cell>
          <cell r="M1098">
            <v>-3388</v>
          </cell>
          <cell r="N1098">
            <v>-3526</v>
          </cell>
          <cell r="O1098">
            <v>-3350</v>
          </cell>
          <cell r="P1098">
            <v>-3401</v>
          </cell>
          <cell r="Q1098">
            <v>-3499</v>
          </cell>
        </row>
        <row r="1099">
          <cell r="F1099">
            <v>-784</v>
          </cell>
          <cell r="G1099">
            <v>-784</v>
          </cell>
          <cell r="H1099">
            <v>-784</v>
          </cell>
          <cell r="I1099">
            <v>-784</v>
          </cell>
          <cell r="J1099">
            <v>-784</v>
          </cell>
          <cell r="L1099">
            <v>-784</v>
          </cell>
          <cell r="M1099">
            <v>-784</v>
          </cell>
          <cell r="N1099">
            <v>-784</v>
          </cell>
          <cell r="O1099">
            <v>-784</v>
          </cell>
          <cell r="P1099">
            <v>-784</v>
          </cell>
          <cell r="Q1099">
            <v>-784</v>
          </cell>
        </row>
        <row r="1100">
          <cell r="F1100">
            <v>-174</v>
          </cell>
          <cell r="G1100">
            <v>-174</v>
          </cell>
          <cell r="H1100">
            <v>-174</v>
          </cell>
          <cell r="I1100">
            <v>-174</v>
          </cell>
          <cell r="J1100">
            <v>-174</v>
          </cell>
          <cell r="L1100">
            <v>-174</v>
          </cell>
          <cell r="M1100">
            <v>-174</v>
          </cell>
          <cell r="N1100">
            <v>-174</v>
          </cell>
          <cell r="O1100">
            <v>-174</v>
          </cell>
          <cell r="P1100">
            <v>-174</v>
          </cell>
          <cell r="Q1100">
            <v>-174</v>
          </cell>
        </row>
        <row r="1102">
          <cell r="F1102">
            <v>-1924</v>
          </cell>
          <cell r="G1102">
            <v>-1924</v>
          </cell>
          <cell r="H1102">
            <v>-1924</v>
          </cell>
          <cell r="I1102">
            <v>-1924</v>
          </cell>
          <cell r="J1102">
            <v>-1924</v>
          </cell>
          <cell r="L1102">
            <v>-1924</v>
          </cell>
          <cell r="M1102">
            <v>-1924</v>
          </cell>
          <cell r="N1102">
            <v>-1924</v>
          </cell>
          <cell r="O1102">
            <v>-1924</v>
          </cell>
          <cell r="P1102">
            <v>-1924</v>
          </cell>
          <cell r="Q1102">
            <v>-1924</v>
          </cell>
        </row>
        <row r="1104">
          <cell r="F1104">
            <v>-685</v>
          </cell>
          <cell r="G1104">
            <v>-1370</v>
          </cell>
          <cell r="H1104">
            <v>-2055</v>
          </cell>
          <cell r="I1104">
            <v>-2740</v>
          </cell>
          <cell r="J1104">
            <v>-3425</v>
          </cell>
          <cell r="L1104">
            <v>-4795</v>
          </cell>
          <cell r="M1104">
            <v>-5480</v>
          </cell>
          <cell r="N1104">
            <v>-6165</v>
          </cell>
          <cell r="O1104">
            <v>-6850</v>
          </cell>
          <cell r="P1104">
            <v>-7535</v>
          </cell>
          <cell r="Q1104">
            <v>-8220</v>
          </cell>
        </row>
        <row r="1105">
          <cell r="F1105">
            <v>708</v>
          </cell>
          <cell r="G1105">
            <v>1416</v>
          </cell>
          <cell r="H1105">
            <v>2124</v>
          </cell>
          <cell r="I1105">
            <v>2832</v>
          </cell>
          <cell r="J1105">
            <v>3540</v>
          </cell>
          <cell r="L1105">
            <v>4956</v>
          </cell>
          <cell r="M1105">
            <v>5664</v>
          </cell>
          <cell r="N1105">
            <v>6372</v>
          </cell>
          <cell r="O1105">
            <v>7080</v>
          </cell>
          <cell r="P1105">
            <v>7788</v>
          </cell>
          <cell r="Q1105">
            <v>8496</v>
          </cell>
        </row>
        <row r="1106">
          <cell r="F1106">
            <v>135</v>
          </cell>
          <cell r="G1106">
            <v>270</v>
          </cell>
          <cell r="H1106">
            <v>404</v>
          </cell>
          <cell r="I1106">
            <v>539</v>
          </cell>
          <cell r="J1106">
            <v>674</v>
          </cell>
          <cell r="L1106">
            <v>943</v>
          </cell>
          <cell r="M1106">
            <v>1078</v>
          </cell>
          <cell r="N1106">
            <v>1213</v>
          </cell>
          <cell r="O1106">
            <v>1348</v>
          </cell>
          <cell r="P1106">
            <v>1482</v>
          </cell>
          <cell r="Q1106">
            <v>1617</v>
          </cell>
        </row>
        <row r="1107">
          <cell r="F1107">
            <v>-60</v>
          </cell>
          <cell r="G1107">
            <v>-119</v>
          </cell>
          <cell r="H1107">
            <v>-179</v>
          </cell>
          <cell r="I1107">
            <v>-239</v>
          </cell>
          <cell r="J1107">
            <v>-298</v>
          </cell>
          <cell r="L1107">
            <v>-417</v>
          </cell>
          <cell r="M1107">
            <v>-477</v>
          </cell>
          <cell r="N1107">
            <v>-537</v>
          </cell>
          <cell r="O1107">
            <v>-596</v>
          </cell>
          <cell r="P1107">
            <v>-656</v>
          </cell>
          <cell r="Q1107">
            <v>-716</v>
          </cell>
        </row>
        <row r="1110">
          <cell r="F1110">
            <v>0</v>
          </cell>
          <cell r="G1110">
            <v>0</v>
          </cell>
          <cell r="H1110">
            <v>0</v>
          </cell>
          <cell r="I1110">
            <v>0</v>
          </cell>
          <cell r="J1110">
            <v>0</v>
          </cell>
          <cell r="L1110">
            <v>0</v>
          </cell>
          <cell r="M1110">
            <v>0</v>
          </cell>
          <cell r="N1110">
            <v>0</v>
          </cell>
          <cell r="O1110">
            <v>0</v>
          </cell>
          <cell r="P1110">
            <v>0</v>
          </cell>
          <cell r="Q1110">
            <v>0</v>
          </cell>
        </row>
        <row r="1114">
          <cell r="F1114">
            <v>4804</v>
          </cell>
          <cell r="G1114">
            <v>4804</v>
          </cell>
          <cell r="H1114">
            <v>4804</v>
          </cell>
          <cell r="I1114">
            <v>4804</v>
          </cell>
          <cell r="J1114">
            <v>4804</v>
          </cell>
          <cell r="L1114">
            <v>4804</v>
          </cell>
          <cell r="M1114">
            <v>4804</v>
          </cell>
          <cell r="N1114">
            <v>4804</v>
          </cell>
          <cell r="O1114">
            <v>4804</v>
          </cell>
          <cell r="P1114">
            <v>4804</v>
          </cell>
          <cell r="Q1114">
            <v>4804</v>
          </cell>
        </row>
        <row r="1116">
          <cell r="F1116">
            <v>-911</v>
          </cell>
          <cell r="G1116">
            <v>-911</v>
          </cell>
          <cell r="H1116">
            <v>-911</v>
          </cell>
          <cell r="I1116">
            <v>-911</v>
          </cell>
          <cell r="J1116">
            <v>-911</v>
          </cell>
          <cell r="L1116">
            <v>-911</v>
          </cell>
          <cell r="M1116">
            <v>-911</v>
          </cell>
          <cell r="N1116">
            <v>-911</v>
          </cell>
          <cell r="O1116">
            <v>-911</v>
          </cell>
          <cell r="P1116">
            <v>-911</v>
          </cell>
          <cell r="Q1116">
            <v>-911</v>
          </cell>
        </row>
        <row r="1119">
          <cell r="F1119">
            <v>0</v>
          </cell>
        </row>
        <row r="1122">
          <cell r="F1122">
            <v>-320</v>
          </cell>
          <cell r="G1122">
            <v>-320</v>
          </cell>
          <cell r="H1122">
            <v>-320</v>
          </cell>
          <cell r="I1122">
            <v>-320</v>
          </cell>
          <cell r="J1122">
            <v>-320</v>
          </cell>
          <cell r="L1122">
            <v>-320</v>
          </cell>
          <cell r="M1122">
            <v>-320</v>
          </cell>
          <cell r="N1122">
            <v>-320</v>
          </cell>
          <cell r="O1122">
            <v>-320</v>
          </cell>
          <cell r="P1122">
            <v>-320</v>
          </cell>
          <cell r="Q1122">
            <v>-320</v>
          </cell>
        </row>
        <row r="1124">
          <cell r="F1124">
            <v>18</v>
          </cell>
          <cell r="G1124">
            <v>18</v>
          </cell>
          <cell r="H1124">
            <v>18</v>
          </cell>
          <cell r="I1124">
            <v>18</v>
          </cell>
          <cell r="J1124">
            <v>18</v>
          </cell>
          <cell r="L1124">
            <v>18</v>
          </cell>
          <cell r="M1124">
            <v>18</v>
          </cell>
          <cell r="N1124">
            <v>18</v>
          </cell>
          <cell r="O1124">
            <v>18</v>
          </cell>
          <cell r="P1124">
            <v>18</v>
          </cell>
          <cell r="Q1124">
            <v>18</v>
          </cell>
        </row>
        <row r="1127">
          <cell r="F1127">
            <v>692</v>
          </cell>
          <cell r="G1127">
            <v>692</v>
          </cell>
          <cell r="H1127">
            <v>692</v>
          </cell>
          <cell r="I1127">
            <v>692</v>
          </cell>
          <cell r="J1127">
            <v>692</v>
          </cell>
          <cell r="L1127">
            <v>692</v>
          </cell>
          <cell r="M1127">
            <v>692</v>
          </cell>
          <cell r="N1127">
            <v>692</v>
          </cell>
          <cell r="O1127">
            <v>692</v>
          </cell>
          <cell r="P1127">
            <v>692</v>
          </cell>
          <cell r="Q1127">
            <v>692</v>
          </cell>
        </row>
        <row r="1128">
          <cell r="F1128">
            <v>4757</v>
          </cell>
          <cell r="G1128">
            <v>5891</v>
          </cell>
          <cell r="H1128">
            <v>7025</v>
          </cell>
          <cell r="I1128">
            <v>8160</v>
          </cell>
          <cell r="J1128">
            <v>11788</v>
          </cell>
          <cell r="L1128">
            <v>14972</v>
          </cell>
          <cell r="M1128">
            <v>16923</v>
          </cell>
          <cell r="N1128">
            <v>18693</v>
          </cell>
          <cell r="O1128">
            <v>20184</v>
          </cell>
          <cell r="P1128">
            <v>21517</v>
          </cell>
          <cell r="Q1128">
            <v>23085</v>
          </cell>
        </row>
        <row r="1129">
          <cell r="F1129">
            <v>2200</v>
          </cell>
          <cell r="G1129">
            <v>2492</v>
          </cell>
          <cell r="H1129">
            <v>3190</v>
          </cell>
          <cell r="I1129">
            <v>3733</v>
          </cell>
          <cell r="J1129">
            <v>2000</v>
          </cell>
          <cell r="L1129">
            <v>2500</v>
          </cell>
          <cell r="M1129">
            <v>2500</v>
          </cell>
          <cell r="N1129">
            <v>2500</v>
          </cell>
          <cell r="O1129">
            <v>3000</v>
          </cell>
          <cell r="P1129">
            <v>3500</v>
          </cell>
          <cell r="Q1129">
            <v>4000</v>
          </cell>
        </row>
        <row r="1130">
          <cell r="F1130">
            <v>-1008</v>
          </cell>
          <cell r="G1130">
            <v>-1008</v>
          </cell>
          <cell r="H1130">
            <v>-1008</v>
          </cell>
          <cell r="I1130">
            <v>-1008</v>
          </cell>
          <cell r="J1130">
            <v>-1008</v>
          </cell>
          <cell r="L1130">
            <v>-1008</v>
          </cell>
          <cell r="M1130">
            <v>-1008</v>
          </cell>
          <cell r="N1130">
            <v>-1008</v>
          </cell>
          <cell r="O1130">
            <v>-1008</v>
          </cell>
          <cell r="P1130">
            <v>-1008</v>
          </cell>
          <cell r="Q1130">
            <v>-1008</v>
          </cell>
        </row>
        <row r="1131">
          <cell r="F1131">
            <v>-1742</v>
          </cell>
          <cell r="G1131">
            <v>-1742</v>
          </cell>
          <cell r="H1131">
            <v>-1742</v>
          </cell>
          <cell r="I1131">
            <v>-1742</v>
          </cell>
          <cell r="J1131">
            <v>-1742</v>
          </cell>
          <cell r="L1131">
            <v>-1742</v>
          </cell>
          <cell r="M1131">
            <v>-1742</v>
          </cell>
          <cell r="N1131">
            <v>-1742</v>
          </cell>
          <cell r="O1131">
            <v>-1742</v>
          </cell>
          <cell r="P1131">
            <v>-1742</v>
          </cell>
          <cell r="Q1131">
            <v>-1742</v>
          </cell>
        </row>
        <row r="1132">
          <cell r="F1132">
            <v>-1844</v>
          </cell>
          <cell r="G1132">
            <v>-1844</v>
          </cell>
          <cell r="H1132">
            <v>-1844</v>
          </cell>
          <cell r="I1132">
            <v>-1844</v>
          </cell>
          <cell r="J1132">
            <v>-1844</v>
          </cell>
          <cell r="L1132">
            <v>-1844</v>
          </cell>
          <cell r="M1132">
            <v>-1844</v>
          </cell>
          <cell r="N1132">
            <v>-1844</v>
          </cell>
          <cell r="O1132">
            <v>-1844</v>
          </cell>
          <cell r="P1132">
            <v>-1844</v>
          </cell>
          <cell r="Q1132">
            <v>-1844</v>
          </cell>
        </row>
        <row r="1133">
          <cell r="F1133">
            <v>-2700</v>
          </cell>
          <cell r="G1133">
            <v>-2700</v>
          </cell>
          <cell r="H1133">
            <v>-2700</v>
          </cell>
          <cell r="I1133">
            <v>-2700</v>
          </cell>
          <cell r="J1133">
            <v>-2700</v>
          </cell>
          <cell r="L1133">
            <v>-2700</v>
          </cell>
          <cell r="M1133">
            <v>-2700</v>
          </cell>
          <cell r="N1133">
            <v>-2700</v>
          </cell>
          <cell r="O1133">
            <v>-2700</v>
          </cell>
          <cell r="P1133">
            <v>-2700</v>
          </cell>
          <cell r="Q1133">
            <v>-2700</v>
          </cell>
        </row>
        <row r="1135">
          <cell r="F1135">
            <v>-2202</v>
          </cell>
          <cell r="G1135">
            <v>-2202</v>
          </cell>
          <cell r="H1135">
            <v>-2202</v>
          </cell>
          <cell r="I1135">
            <v>-2202</v>
          </cell>
          <cell r="J1135">
            <v>-2202</v>
          </cell>
          <cell r="L1135">
            <v>-2202</v>
          </cell>
          <cell r="M1135">
            <v>-2202</v>
          </cell>
          <cell r="N1135">
            <v>-2202</v>
          </cell>
          <cell r="O1135">
            <v>-2202</v>
          </cell>
          <cell r="P1135">
            <v>-2202</v>
          </cell>
          <cell r="Q1135">
            <v>-2202</v>
          </cell>
        </row>
        <row r="1137">
          <cell r="F1137">
            <v>-6206</v>
          </cell>
          <cell r="G1137">
            <v>-12093</v>
          </cell>
          <cell r="H1137">
            <v>-18387</v>
          </cell>
          <cell r="I1137">
            <v>-24525</v>
          </cell>
          <cell r="J1137">
            <v>-30882</v>
          </cell>
          <cell r="L1137">
            <v>-43489</v>
          </cell>
          <cell r="M1137">
            <v>-49900</v>
          </cell>
          <cell r="N1137">
            <v>-56132</v>
          </cell>
          <cell r="O1137">
            <v>-62584</v>
          </cell>
          <cell r="P1137">
            <v>-68879</v>
          </cell>
          <cell r="Q1137">
            <v>-75407</v>
          </cell>
        </row>
        <row r="1138">
          <cell r="F1138">
            <v>4320</v>
          </cell>
          <cell r="G1138">
            <v>8639</v>
          </cell>
          <cell r="H1138">
            <v>12959</v>
          </cell>
          <cell r="I1138">
            <v>17278</v>
          </cell>
          <cell r="J1138">
            <v>21598</v>
          </cell>
          <cell r="L1138">
            <v>30237</v>
          </cell>
          <cell r="M1138">
            <v>34556</v>
          </cell>
          <cell r="N1138">
            <v>38876</v>
          </cell>
          <cell r="O1138">
            <v>43195</v>
          </cell>
          <cell r="P1138">
            <v>47515</v>
          </cell>
          <cell r="Q1138">
            <v>51834</v>
          </cell>
        </row>
        <row r="1139">
          <cell r="F1139">
            <v>40</v>
          </cell>
          <cell r="G1139">
            <v>80</v>
          </cell>
          <cell r="H1139">
            <v>120</v>
          </cell>
          <cell r="I1139">
            <v>160</v>
          </cell>
          <cell r="J1139">
            <v>200</v>
          </cell>
          <cell r="L1139">
            <v>280</v>
          </cell>
          <cell r="M1139">
            <v>320</v>
          </cell>
          <cell r="N1139">
            <v>360</v>
          </cell>
          <cell r="O1139">
            <v>400</v>
          </cell>
          <cell r="P1139">
            <v>440</v>
          </cell>
          <cell r="Q1139">
            <v>480</v>
          </cell>
        </row>
        <row r="1140">
          <cell r="F1140">
            <v>0</v>
          </cell>
          <cell r="G1140">
            <v>0</v>
          </cell>
          <cell r="H1140">
            <v>0</v>
          </cell>
          <cell r="I1140">
            <v>0</v>
          </cell>
          <cell r="J1140">
            <v>0</v>
          </cell>
          <cell r="L1140">
            <v>0</v>
          </cell>
          <cell r="M1140">
            <v>0</v>
          </cell>
          <cell r="N1140">
            <v>0</v>
          </cell>
          <cell r="O1140">
            <v>0</v>
          </cell>
          <cell r="P1140">
            <v>0</v>
          </cell>
          <cell r="Q1140">
            <v>0</v>
          </cell>
        </row>
        <row r="1141">
          <cell r="F1141">
            <v>33</v>
          </cell>
          <cell r="G1141">
            <v>67</v>
          </cell>
          <cell r="H1141">
            <v>100</v>
          </cell>
          <cell r="I1141">
            <v>133</v>
          </cell>
          <cell r="J1141">
            <v>166</v>
          </cell>
          <cell r="L1141">
            <v>233</v>
          </cell>
          <cell r="M1141">
            <v>266</v>
          </cell>
          <cell r="N1141">
            <v>299</v>
          </cell>
          <cell r="O1141">
            <v>333</v>
          </cell>
          <cell r="P1141">
            <v>366</v>
          </cell>
          <cell r="Q1141">
            <v>399</v>
          </cell>
        </row>
        <row r="1142">
          <cell r="F1142">
            <v>69</v>
          </cell>
          <cell r="G1142">
            <v>137</v>
          </cell>
          <cell r="H1142">
            <v>206</v>
          </cell>
          <cell r="I1142">
            <v>274</v>
          </cell>
          <cell r="J1142">
            <v>343</v>
          </cell>
          <cell r="L1142">
            <v>480</v>
          </cell>
          <cell r="M1142">
            <v>548</v>
          </cell>
          <cell r="N1142">
            <v>617</v>
          </cell>
          <cell r="O1142">
            <v>685</v>
          </cell>
          <cell r="P1142">
            <v>754</v>
          </cell>
          <cell r="Q1142">
            <v>822</v>
          </cell>
        </row>
        <row r="1145">
          <cell r="F1145">
            <v>0</v>
          </cell>
          <cell r="G1145">
            <v>0</v>
          </cell>
          <cell r="H1145">
            <v>0</v>
          </cell>
          <cell r="I1145">
            <v>0</v>
          </cell>
          <cell r="J1145">
            <v>0</v>
          </cell>
          <cell r="L1145">
            <v>0</v>
          </cell>
          <cell r="M1145">
            <v>0</v>
          </cell>
          <cell r="N1145">
            <v>0</v>
          </cell>
          <cell r="O1145">
            <v>0</v>
          </cell>
          <cell r="P1145">
            <v>0</v>
          </cell>
          <cell r="Q1145">
            <v>0</v>
          </cell>
        </row>
        <row r="1148">
          <cell r="F1148">
            <v>1168</v>
          </cell>
          <cell r="G1148">
            <v>1168</v>
          </cell>
          <cell r="H1148">
            <v>1168</v>
          </cell>
          <cell r="I1148">
            <v>1168</v>
          </cell>
          <cell r="J1148">
            <v>1168</v>
          </cell>
          <cell r="L1148">
            <v>1168</v>
          </cell>
          <cell r="M1148">
            <v>1168</v>
          </cell>
          <cell r="N1148">
            <v>1168</v>
          </cell>
          <cell r="O1148">
            <v>1168</v>
          </cell>
          <cell r="P1148">
            <v>1168</v>
          </cell>
          <cell r="Q1148">
            <v>1168</v>
          </cell>
        </row>
        <row r="1152">
          <cell r="F1152">
            <v>0</v>
          </cell>
        </row>
        <row r="1154">
          <cell r="F1154">
            <v>20</v>
          </cell>
          <cell r="G1154">
            <v>20</v>
          </cell>
          <cell r="H1154">
            <v>20</v>
          </cell>
          <cell r="I1154">
            <v>20</v>
          </cell>
          <cell r="J1154">
            <v>20</v>
          </cell>
          <cell r="L1154">
            <v>20</v>
          </cell>
          <cell r="M1154">
            <v>20</v>
          </cell>
          <cell r="N1154">
            <v>20</v>
          </cell>
          <cell r="O1154">
            <v>20</v>
          </cell>
          <cell r="P1154">
            <v>20</v>
          </cell>
          <cell r="Q1154">
            <v>20</v>
          </cell>
        </row>
        <row r="1155">
          <cell r="I1155">
            <v>0</v>
          </cell>
          <cell r="J1155">
            <v>0</v>
          </cell>
          <cell r="L1155">
            <v>0</v>
          </cell>
          <cell r="M1155">
            <v>0</v>
          </cell>
          <cell r="N1155">
            <v>0</v>
          </cell>
          <cell r="O1155">
            <v>0</v>
          </cell>
          <cell r="P1155">
            <v>0</v>
          </cell>
          <cell r="Q1155">
            <v>0</v>
          </cell>
        </row>
        <row r="1156">
          <cell r="I1156">
            <v>0</v>
          </cell>
          <cell r="J1156">
            <v>0</v>
          </cell>
          <cell r="L1156">
            <v>0</v>
          </cell>
          <cell r="M1156">
            <v>0</v>
          </cell>
          <cell r="N1156">
            <v>0</v>
          </cell>
          <cell r="O1156">
            <v>0</v>
          </cell>
          <cell r="P1156">
            <v>0</v>
          </cell>
          <cell r="Q1156">
            <v>0</v>
          </cell>
        </row>
        <row r="1157">
          <cell r="F1157">
            <v>236</v>
          </cell>
          <cell r="G1157">
            <v>236</v>
          </cell>
          <cell r="H1157">
            <v>236</v>
          </cell>
          <cell r="I1157">
            <v>236</v>
          </cell>
          <cell r="J1157">
            <v>236</v>
          </cell>
          <cell r="L1157">
            <v>236</v>
          </cell>
          <cell r="M1157">
            <v>236</v>
          </cell>
          <cell r="N1157">
            <v>236</v>
          </cell>
          <cell r="O1157">
            <v>236</v>
          </cell>
          <cell r="P1157">
            <v>236</v>
          </cell>
          <cell r="Q1157">
            <v>236</v>
          </cell>
        </row>
        <row r="1158">
          <cell r="F1158">
            <v>854</v>
          </cell>
          <cell r="G1158">
            <v>941</v>
          </cell>
          <cell r="H1158">
            <v>1026</v>
          </cell>
          <cell r="I1158">
            <v>1111</v>
          </cell>
          <cell r="J1158">
            <v>1198</v>
          </cell>
          <cell r="L1158">
            <v>1370</v>
          </cell>
          <cell r="M1158">
            <v>1456</v>
          </cell>
          <cell r="N1158">
            <v>1542</v>
          </cell>
          <cell r="O1158">
            <v>1629</v>
          </cell>
          <cell r="P1158">
            <v>1714</v>
          </cell>
          <cell r="Q1158">
            <v>1799</v>
          </cell>
        </row>
        <row r="1159">
          <cell r="F1159">
            <v>921</v>
          </cell>
          <cell r="G1159">
            <v>921</v>
          </cell>
          <cell r="H1159">
            <v>921</v>
          </cell>
          <cell r="I1159">
            <v>921</v>
          </cell>
          <cell r="J1159">
            <v>921</v>
          </cell>
          <cell r="L1159">
            <v>921</v>
          </cell>
          <cell r="M1159">
            <v>921</v>
          </cell>
          <cell r="N1159">
            <v>921</v>
          </cell>
          <cell r="O1159">
            <v>921</v>
          </cell>
          <cell r="P1159">
            <v>921</v>
          </cell>
          <cell r="Q1159">
            <v>921</v>
          </cell>
        </row>
        <row r="1160">
          <cell r="F1160">
            <v>-78</v>
          </cell>
          <cell r="G1160">
            <v>-78</v>
          </cell>
          <cell r="H1160">
            <v>-78</v>
          </cell>
          <cell r="I1160">
            <v>-78</v>
          </cell>
          <cell r="J1160">
            <v>-78</v>
          </cell>
          <cell r="L1160">
            <v>-78</v>
          </cell>
          <cell r="M1160">
            <v>-78</v>
          </cell>
          <cell r="N1160">
            <v>-78</v>
          </cell>
          <cell r="O1160">
            <v>-78</v>
          </cell>
          <cell r="P1160">
            <v>-78</v>
          </cell>
          <cell r="Q1160">
            <v>-78</v>
          </cell>
        </row>
        <row r="1161">
          <cell r="G1161">
            <v>0</v>
          </cell>
          <cell r="H1161">
            <v>0</v>
          </cell>
          <cell r="I1161">
            <v>0</v>
          </cell>
          <cell r="J1161">
            <v>0</v>
          </cell>
          <cell r="L1161">
            <v>0</v>
          </cell>
          <cell r="M1161">
            <v>0</v>
          </cell>
          <cell r="N1161">
            <v>0</v>
          </cell>
          <cell r="O1161">
            <v>0</v>
          </cell>
          <cell r="P1161">
            <v>0</v>
          </cell>
          <cell r="Q1161">
            <v>0</v>
          </cell>
        </row>
        <row r="1162">
          <cell r="F1162">
            <v>-2000</v>
          </cell>
          <cell r="G1162">
            <v>-2000</v>
          </cell>
          <cell r="H1162">
            <v>-2000</v>
          </cell>
          <cell r="I1162">
            <v>-2000</v>
          </cell>
          <cell r="J1162">
            <v>-2000</v>
          </cell>
          <cell r="L1162">
            <v>-2000</v>
          </cell>
          <cell r="M1162">
            <v>-2000</v>
          </cell>
          <cell r="N1162">
            <v>-2000</v>
          </cell>
          <cell r="O1162">
            <v>-2000</v>
          </cell>
          <cell r="P1162">
            <v>-2000</v>
          </cell>
          <cell r="Q1162">
            <v>-2000</v>
          </cell>
        </row>
        <row r="1164">
          <cell r="F1164">
            <v>-1035</v>
          </cell>
          <cell r="G1164">
            <v>-1035</v>
          </cell>
          <cell r="H1164">
            <v>-1035</v>
          </cell>
          <cell r="I1164">
            <v>-1035</v>
          </cell>
          <cell r="J1164">
            <v>-1035</v>
          </cell>
          <cell r="L1164">
            <v>-1035</v>
          </cell>
          <cell r="M1164">
            <v>-1035</v>
          </cell>
          <cell r="N1164">
            <v>-1035</v>
          </cell>
          <cell r="O1164">
            <v>-1035</v>
          </cell>
          <cell r="P1164">
            <v>-1035</v>
          </cell>
          <cell r="Q1164">
            <v>-1035</v>
          </cell>
        </row>
        <row r="1166">
          <cell r="F1166">
            <v>-407</v>
          </cell>
          <cell r="G1166">
            <v>-815</v>
          </cell>
          <cell r="H1166">
            <v>-1222</v>
          </cell>
          <cell r="I1166">
            <v>-1629</v>
          </cell>
          <cell r="J1166">
            <v>-2036</v>
          </cell>
          <cell r="L1166">
            <v>-2851</v>
          </cell>
          <cell r="M1166">
            <v>-3258</v>
          </cell>
          <cell r="N1166">
            <v>-3665</v>
          </cell>
          <cell r="O1166">
            <v>-4073</v>
          </cell>
          <cell r="P1166">
            <v>-4480</v>
          </cell>
          <cell r="Q1166">
            <v>-4887</v>
          </cell>
        </row>
        <row r="1167">
          <cell r="F1167">
            <v>307</v>
          </cell>
          <cell r="G1167">
            <v>614</v>
          </cell>
          <cell r="H1167">
            <v>921</v>
          </cell>
          <cell r="I1167">
            <v>1228</v>
          </cell>
          <cell r="J1167">
            <v>1534</v>
          </cell>
          <cell r="L1167">
            <v>2148</v>
          </cell>
          <cell r="M1167">
            <v>2455</v>
          </cell>
          <cell r="N1167">
            <v>2762</v>
          </cell>
          <cell r="O1167">
            <v>3069</v>
          </cell>
          <cell r="P1167">
            <v>3376</v>
          </cell>
          <cell r="Q1167">
            <v>3683</v>
          </cell>
        </row>
        <row r="1168">
          <cell r="F1168">
            <v>-2</v>
          </cell>
          <cell r="G1168">
            <v>-4</v>
          </cell>
          <cell r="H1168">
            <v>-5</v>
          </cell>
          <cell r="I1168">
            <v>-7</v>
          </cell>
          <cell r="J1168">
            <v>-9</v>
          </cell>
          <cell r="L1168">
            <v>-12</v>
          </cell>
          <cell r="M1168">
            <v>-14</v>
          </cell>
          <cell r="N1168">
            <v>-16</v>
          </cell>
          <cell r="O1168">
            <v>-18</v>
          </cell>
          <cell r="P1168">
            <v>-19</v>
          </cell>
          <cell r="Q1168">
            <v>-21</v>
          </cell>
        </row>
        <row r="1169">
          <cell r="F1169">
            <v>16</v>
          </cell>
          <cell r="G1169">
            <v>32</v>
          </cell>
          <cell r="H1169">
            <v>48</v>
          </cell>
          <cell r="I1169">
            <v>65</v>
          </cell>
          <cell r="J1169">
            <v>81</v>
          </cell>
          <cell r="L1169">
            <v>113</v>
          </cell>
          <cell r="M1169">
            <v>129</v>
          </cell>
          <cell r="N1169">
            <v>145</v>
          </cell>
          <cell r="O1169">
            <v>161</v>
          </cell>
          <cell r="P1169">
            <v>177</v>
          </cell>
          <cell r="Q1169">
            <v>194</v>
          </cell>
        </row>
        <row r="1172">
          <cell r="F1172">
            <v>0</v>
          </cell>
          <cell r="G1172">
            <v>0</v>
          </cell>
          <cell r="H1172">
            <v>0</v>
          </cell>
          <cell r="I1172">
            <v>0</v>
          </cell>
          <cell r="J1172">
            <v>0</v>
          </cell>
          <cell r="L1172">
            <v>0</v>
          </cell>
          <cell r="M1172">
            <v>0</v>
          </cell>
          <cell r="N1172">
            <v>0</v>
          </cell>
          <cell r="O1172">
            <v>0</v>
          </cell>
          <cell r="P1172">
            <v>0</v>
          </cell>
          <cell r="Q1172">
            <v>0</v>
          </cell>
        </row>
        <row r="1182">
          <cell r="F1182">
            <v>0</v>
          </cell>
          <cell r="G1182">
            <v>0</v>
          </cell>
          <cell r="H1182">
            <v>0</v>
          </cell>
          <cell r="I1182">
            <v>0</v>
          </cell>
          <cell r="J1182">
            <v>0</v>
          </cell>
          <cell r="L1182">
            <v>0</v>
          </cell>
          <cell r="M1182">
            <v>0</v>
          </cell>
          <cell r="N1182">
            <v>0</v>
          </cell>
          <cell r="O1182">
            <v>0</v>
          </cell>
          <cell r="P1182">
            <v>0</v>
          </cell>
          <cell r="Q1182">
            <v>0</v>
          </cell>
        </row>
        <row r="1185">
          <cell r="F1185">
            <v>722.3</v>
          </cell>
          <cell r="G1185">
            <v>1599.5</v>
          </cell>
          <cell r="H1185">
            <v>2623</v>
          </cell>
          <cell r="I1185">
            <v>3609.4</v>
          </cell>
          <cell r="J1185">
            <v>4567.2</v>
          </cell>
          <cell r="L1185">
            <v>6912.9</v>
          </cell>
          <cell r="M1185">
            <v>8087.4</v>
          </cell>
          <cell r="N1185">
            <v>8673.6</v>
          </cell>
          <cell r="O1185">
            <v>9686.7999999999993</v>
          </cell>
          <cell r="P1185">
            <v>10665.6</v>
          </cell>
          <cell r="Q1185">
            <v>11575.7</v>
          </cell>
        </row>
        <row r="1186">
          <cell r="F1186">
            <v>-5836.9098472398036</v>
          </cell>
          <cell r="G1186">
            <v>-11063.471846585802</v>
          </cell>
          <cell r="H1186">
            <v>-16635.607728022413</v>
          </cell>
          <cell r="I1186">
            <v>-22224.910978526241</v>
          </cell>
          <cell r="J1186">
            <v>-27394.937442629547</v>
          </cell>
          <cell r="L1186">
            <v>-37937.950882065743</v>
          </cell>
          <cell r="M1186">
            <v>-42444.275744305312</v>
          </cell>
          <cell r="N1186">
            <v>-47006.48488440123</v>
          </cell>
          <cell r="O1186">
            <v>-51115.059351897668</v>
          </cell>
          <cell r="P1186">
            <v>-55496.1476093643</v>
          </cell>
          <cell r="Q1186">
            <v>-62502.123251095603</v>
          </cell>
        </row>
        <row r="1187">
          <cell r="F1187">
            <v>5114.6098472398035</v>
          </cell>
          <cell r="G1187">
            <v>9463.9718465858023</v>
          </cell>
          <cell r="H1187">
            <v>14012.607728022413</v>
          </cell>
          <cell r="I1187">
            <v>18615.510978526239</v>
          </cell>
          <cell r="J1187">
            <v>22827.737442629546</v>
          </cell>
          <cell r="L1187">
            <v>31025.050882065741</v>
          </cell>
          <cell r="M1187">
            <v>34356.875744305311</v>
          </cell>
          <cell r="N1187">
            <v>38332.884884401232</v>
          </cell>
          <cell r="O1187">
            <v>41428.259351897665</v>
          </cell>
          <cell r="P1187">
            <v>44830.547609364301</v>
          </cell>
          <cell r="Q1187">
            <v>50926.423251095606</v>
          </cell>
        </row>
        <row r="1189">
          <cell r="F1189">
            <v>0</v>
          </cell>
          <cell r="G1189">
            <v>0</v>
          </cell>
          <cell r="H1189">
            <v>0</v>
          </cell>
          <cell r="I1189">
            <v>0</v>
          </cell>
          <cell r="J1189">
            <v>0</v>
          </cell>
          <cell r="L1189">
            <v>0</v>
          </cell>
          <cell r="M1189">
            <v>0</v>
          </cell>
          <cell r="N1189">
            <v>0</v>
          </cell>
          <cell r="O1189">
            <v>0</v>
          </cell>
          <cell r="P1189">
            <v>0</v>
          </cell>
          <cell r="Q1189">
            <v>0</v>
          </cell>
        </row>
        <row r="1192">
          <cell r="F1192">
            <v>-270.00163338982736</v>
          </cell>
          <cell r="G1192">
            <v>-730.80724586576935</v>
          </cell>
          <cell r="H1192">
            <v>-1080.5967437915695</v>
          </cell>
          <cell r="I1192">
            <v>-1571.2361915323168</v>
          </cell>
          <cell r="J1192">
            <v>-2070.5367011454114</v>
          </cell>
          <cell r="L1192">
            <v>-4631.3497567190752</v>
          </cell>
          <cell r="M1192">
            <v>-6738.1011046736858</v>
          </cell>
          <cell r="N1192">
            <v>-8586.8973823584602</v>
          </cell>
          <cell r="O1192">
            <v>-9588.4433472281289</v>
          </cell>
          <cell r="P1192">
            <v>-10308.730513340641</v>
          </cell>
          <cell r="Q1192">
            <v>-10914.686600788926</v>
          </cell>
        </row>
        <row r="1193">
          <cell r="F1193">
            <v>-23.242761597991304</v>
          </cell>
          <cell r="G1193">
            <v>-44.167982896615079</v>
          </cell>
          <cell r="H1193">
            <v>-60.051024246436072</v>
          </cell>
          <cell r="I1193">
            <v>-82.274410980270488</v>
          </cell>
          <cell r="J1193">
            <v>-104.8942589049374</v>
          </cell>
          <cell r="L1193">
            <v>-221.2696119595031</v>
          </cell>
          <cell r="M1193">
            <v>-317.13288408935125</v>
          </cell>
          <cell r="N1193">
            <v>-401.25121573801368</v>
          </cell>
          <cell r="O1193">
            <v>-446.90378075237817</v>
          </cell>
          <cell r="P1193">
            <v>-479.73597863499322</v>
          </cell>
          <cell r="Q1193">
            <v>-507.35399915097662</v>
          </cell>
        </row>
        <row r="1194">
          <cell r="F1194">
            <v>293.24439498781868</v>
          </cell>
          <cell r="G1194">
            <v>774.9752287623844</v>
          </cell>
          <cell r="H1194">
            <v>1140.6477680380056</v>
          </cell>
          <cell r="I1194">
            <v>1653.5106025125872</v>
          </cell>
          <cell r="J1194">
            <v>2175.4309600503489</v>
          </cell>
          <cell r="L1194">
            <v>4852.6193686785782</v>
          </cell>
          <cell r="M1194">
            <v>7055.2339887630369</v>
          </cell>
          <cell r="N1194">
            <v>8988.1485980964735</v>
          </cell>
          <cell r="O1194">
            <v>10035.347127980507</v>
          </cell>
          <cell r="P1194">
            <v>10788.466491975634</v>
          </cell>
          <cell r="Q1194">
            <v>11422.040599939903</v>
          </cell>
        </row>
        <row r="1196">
          <cell r="F1196">
            <v>0</v>
          </cell>
          <cell r="G1196">
            <v>0</v>
          </cell>
          <cell r="H1196">
            <v>0</v>
          </cell>
          <cell r="I1196">
            <v>0</v>
          </cell>
          <cell r="J1196">
            <v>0</v>
          </cell>
          <cell r="L1196">
            <v>0</v>
          </cell>
          <cell r="M1196">
            <v>0</v>
          </cell>
          <cell r="N1196">
            <v>0</v>
          </cell>
          <cell r="O1196">
            <v>0</v>
          </cell>
          <cell r="P1196">
            <v>0</v>
          </cell>
          <cell r="Q1196">
            <v>0</v>
          </cell>
        </row>
        <row r="1197">
          <cell r="F1197" t="str">
            <v>END</v>
          </cell>
          <cell r="G1197" t="str">
            <v>END</v>
          </cell>
          <cell r="H1197" t="str">
            <v>END</v>
          </cell>
          <cell r="I1197" t="str">
            <v>END</v>
          </cell>
          <cell r="J1197" t="str">
            <v>END</v>
          </cell>
          <cell r="L1197" t="str">
            <v>END</v>
          </cell>
          <cell r="M1197" t="str">
            <v>END</v>
          </cell>
          <cell r="N1197" t="str">
            <v>END</v>
          </cell>
          <cell r="O1197" t="str">
            <v>END</v>
          </cell>
          <cell r="P1197" t="str">
            <v>END</v>
          </cell>
          <cell r="Q1197" t="str">
            <v>END</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in"/>
      <sheetName val="Lists"/>
      <sheetName val="Company"/>
      <sheetName val="IFRS"/>
      <sheetName val="DefTax"/>
      <sheetName val="Journals"/>
      <sheetName val="Trail"/>
      <sheetName val="IC_Debtors"/>
      <sheetName val="Debtors"/>
      <sheetName val="IC_Creditors"/>
      <sheetName val="Creditors"/>
      <sheetName val="IC_Sales"/>
      <sheetName val="Sales"/>
      <sheetName val="Sales_adj"/>
      <sheetName val="Sales_IFRS"/>
      <sheetName val="IC_Purchases"/>
      <sheetName val="Purchases"/>
      <sheetName val="Purchases_IFRS"/>
      <sheetName val="IC_OthInc"/>
      <sheetName val="Capex"/>
      <sheetName val="Inv"/>
      <sheetName val="FinAssets"/>
      <sheetName val="FinLiab"/>
      <sheetName val="FX"/>
      <sheetName val="Version"/>
      <sheetName val="Oth_Info"/>
      <sheetName val="Sheet1"/>
      <sheetName val="Sheet2"/>
      <sheetName val="Sheet3"/>
      <sheetName val="Sheet4"/>
      <sheetName val="Sheet5"/>
      <sheetName val="Sheet6"/>
    </sheetNames>
    <sheetDataSet>
      <sheetData sheetId="0"/>
      <sheetData sheetId="1"/>
      <sheetData sheetId="2"/>
      <sheetData sheetId="3"/>
      <sheetData sheetId="4"/>
      <sheetData sheetId="5"/>
      <sheetData sheetId="6" refreshError="1">
        <row r="1">
          <cell r="F1">
            <v>1</v>
          </cell>
          <cell r="G1">
            <v>1</v>
          </cell>
          <cell r="H1">
            <v>1</v>
          </cell>
          <cell r="I1">
            <v>1</v>
          </cell>
          <cell r="J1">
            <v>1</v>
          </cell>
          <cell r="K1">
            <v>1</v>
          </cell>
          <cell r="M1">
            <v>1</v>
          </cell>
          <cell r="N1">
            <v>1</v>
          </cell>
          <cell r="O1">
            <v>1</v>
          </cell>
          <cell r="P1">
            <v>1</v>
          </cell>
          <cell r="Q1">
            <v>1</v>
          </cell>
        </row>
        <row r="11">
          <cell r="F11">
            <v>0</v>
          </cell>
          <cell r="G11">
            <v>0</v>
          </cell>
          <cell r="H11">
            <v>0</v>
          </cell>
          <cell r="I11">
            <v>0</v>
          </cell>
          <cell r="J11">
            <v>0</v>
          </cell>
          <cell r="K11">
            <v>0</v>
          </cell>
          <cell r="M11">
            <v>0</v>
          </cell>
          <cell r="N11">
            <v>0</v>
          </cell>
          <cell r="O11">
            <v>0</v>
          </cell>
          <cell r="P11">
            <v>0</v>
          </cell>
          <cell r="Q11">
            <v>0</v>
          </cell>
        </row>
        <row r="12">
          <cell r="F12" t="str">
            <v>БП-НИ</v>
          </cell>
          <cell r="G12" t="str">
            <v>БП-НИ</v>
          </cell>
          <cell r="H12" t="str">
            <v>БП-НИ</v>
          </cell>
          <cell r="I12" t="str">
            <v>БП-НИ</v>
          </cell>
          <cell r="J12" t="str">
            <v>БП-НИ</v>
          </cell>
          <cell r="K12" t="str">
            <v>БП-НИ</v>
          </cell>
          <cell r="M12" t="str">
            <v>БП-НИ</v>
          </cell>
          <cell r="N12" t="str">
            <v>БП-НИ</v>
          </cell>
          <cell r="O12" t="str">
            <v>БП-НИ</v>
          </cell>
          <cell r="P12" t="str">
            <v>БП-НИ</v>
          </cell>
          <cell r="Q12" t="str">
            <v>БП-НИ</v>
          </cell>
        </row>
        <row r="13">
          <cell r="F13">
            <v>40209</v>
          </cell>
          <cell r="G13">
            <v>40237</v>
          </cell>
          <cell r="H13">
            <v>40268</v>
          </cell>
          <cell r="I13">
            <v>40298</v>
          </cell>
          <cell r="J13">
            <v>40329</v>
          </cell>
          <cell r="K13">
            <v>40359</v>
          </cell>
          <cell r="M13">
            <v>40421</v>
          </cell>
          <cell r="N13">
            <v>40451</v>
          </cell>
          <cell r="O13">
            <v>40482</v>
          </cell>
          <cell r="P13">
            <v>40512</v>
          </cell>
          <cell r="Q13">
            <v>40543</v>
          </cell>
        </row>
        <row r="14">
          <cell r="F14" t="str">
            <v>RUR'000</v>
          </cell>
          <cell r="G14" t="str">
            <v>RUR'000</v>
          </cell>
          <cell r="H14" t="str">
            <v>RUR'000</v>
          </cell>
          <cell r="I14" t="str">
            <v>RUR'000</v>
          </cell>
          <cell r="J14" t="str">
            <v>RUR'000</v>
          </cell>
          <cell r="K14" t="str">
            <v>RUR'000</v>
          </cell>
          <cell r="M14" t="str">
            <v>RUR'000</v>
          </cell>
          <cell r="N14" t="str">
            <v>RUR'000</v>
          </cell>
          <cell r="O14" t="str">
            <v>RUR'000</v>
          </cell>
          <cell r="P14" t="str">
            <v>RUR'000</v>
          </cell>
          <cell r="Q14" t="str">
            <v>RUR'000</v>
          </cell>
        </row>
        <row r="15">
          <cell r="F15">
            <v>0</v>
          </cell>
          <cell r="G15">
            <v>0</v>
          </cell>
          <cell r="H15">
            <v>0</v>
          </cell>
          <cell r="I15">
            <v>0</v>
          </cell>
          <cell r="J15">
            <v>0</v>
          </cell>
          <cell r="K15">
            <v>0</v>
          </cell>
          <cell r="M15">
            <v>0</v>
          </cell>
          <cell r="N15">
            <v>0</v>
          </cell>
          <cell r="O15">
            <v>0</v>
          </cell>
          <cell r="P15">
            <v>0</v>
          </cell>
          <cell r="Q15">
            <v>0</v>
          </cell>
        </row>
        <row r="22">
          <cell r="F22">
            <v>0</v>
          </cell>
          <cell r="G22">
            <v>0</v>
          </cell>
          <cell r="H22">
            <v>0</v>
          </cell>
          <cell r="I22">
            <v>0</v>
          </cell>
          <cell r="J22">
            <v>0</v>
          </cell>
          <cell r="K22">
            <v>0</v>
          </cell>
          <cell r="M22">
            <v>0</v>
          </cell>
          <cell r="N22">
            <v>0</v>
          </cell>
          <cell r="O22">
            <v>0</v>
          </cell>
          <cell r="P22">
            <v>0</v>
          </cell>
          <cell r="Q22">
            <v>0</v>
          </cell>
        </row>
        <row r="25">
          <cell r="F25">
            <v>100</v>
          </cell>
          <cell r="G25">
            <v>100</v>
          </cell>
          <cell r="H25">
            <v>100</v>
          </cell>
          <cell r="I25">
            <v>100</v>
          </cell>
          <cell r="J25">
            <v>100</v>
          </cell>
          <cell r="K25">
            <v>100</v>
          </cell>
          <cell r="M25">
            <v>100</v>
          </cell>
          <cell r="N25">
            <v>100</v>
          </cell>
          <cell r="O25">
            <v>100</v>
          </cell>
          <cell r="P25">
            <v>100</v>
          </cell>
          <cell r="Q25">
            <v>100</v>
          </cell>
        </row>
        <row r="27">
          <cell r="F27">
            <v>-100</v>
          </cell>
          <cell r="G27">
            <v>-100</v>
          </cell>
          <cell r="H27">
            <v>-100</v>
          </cell>
          <cell r="I27">
            <v>-100</v>
          </cell>
          <cell r="J27">
            <v>-100</v>
          </cell>
          <cell r="K27">
            <v>-100</v>
          </cell>
          <cell r="M27">
            <v>-100</v>
          </cell>
          <cell r="N27">
            <v>-100</v>
          </cell>
          <cell r="O27">
            <v>-100</v>
          </cell>
          <cell r="P27">
            <v>-100</v>
          </cell>
          <cell r="Q27">
            <v>-100</v>
          </cell>
        </row>
        <row r="29">
          <cell r="F29">
            <v>0</v>
          </cell>
          <cell r="G29">
            <v>0</v>
          </cell>
          <cell r="H29">
            <v>0</v>
          </cell>
          <cell r="I29">
            <v>0</v>
          </cell>
          <cell r="J29">
            <v>0</v>
          </cell>
          <cell r="K29">
            <v>0</v>
          </cell>
          <cell r="M29">
            <v>0</v>
          </cell>
          <cell r="N29">
            <v>0</v>
          </cell>
          <cell r="O29">
            <v>0</v>
          </cell>
          <cell r="P29">
            <v>0</v>
          </cell>
          <cell r="Q29">
            <v>0</v>
          </cell>
        </row>
        <row r="32">
          <cell r="F32">
            <v>2800</v>
          </cell>
          <cell r="G32">
            <v>0</v>
          </cell>
          <cell r="H32">
            <v>25135</v>
          </cell>
          <cell r="I32">
            <v>0</v>
          </cell>
          <cell r="J32">
            <v>0</v>
          </cell>
          <cell r="K32">
            <v>49791</v>
          </cell>
          <cell r="M32">
            <v>0</v>
          </cell>
          <cell r="N32">
            <v>98812</v>
          </cell>
          <cell r="O32">
            <v>35760</v>
          </cell>
          <cell r="P32">
            <v>0</v>
          </cell>
          <cell r="Q32">
            <v>156405</v>
          </cell>
        </row>
        <row r="35">
          <cell r="F35">
            <v>-2800</v>
          </cell>
          <cell r="G35">
            <v>0</v>
          </cell>
          <cell r="H35">
            <v>-25135</v>
          </cell>
          <cell r="I35">
            <v>0</v>
          </cell>
          <cell r="J35">
            <v>0</v>
          </cell>
          <cell r="K35">
            <v>-49791</v>
          </cell>
          <cell r="M35">
            <v>0</v>
          </cell>
          <cell r="N35">
            <v>-98812</v>
          </cell>
          <cell r="O35">
            <v>-35760</v>
          </cell>
          <cell r="P35">
            <v>0</v>
          </cell>
          <cell r="Q35">
            <v>-156405</v>
          </cell>
        </row>
        <row r="43">
          <cell r="F43">
            <v>0</v>
          </cell>
          <cell r="G43">
            <v>0</v>
          </cell>
          <cell r="H43">
            <v>0</v>
          </cell>
          <cell r="I43">
            <v>0</v>
          </cell>
          <cell r="J43">
            <v>0</v>
          </cell>
          <cell r="K43">
            <v>0</v>
          </cell>
          <cell r="M43">
            <v>0</v>
          </cell>
          <cell r="N43">
            <v>0</v>
          </cell>
          <cell r="O43">
            <v>0</v>
          </cell>
          <cell r="P43">
            <v>0</v>
          </cell>
          <cell r="Q43">
            <v>0</v>
          </cell>
        </row>
        <row r="47">
          <cell r="F47">
            <v>846</v>
          </cell>
          <cell r="G47">
            <v>846</v>
          </cell>
          <cell r="H47">
            <v>846</v>
          </cell>
          <cell r="I47">
            <v>846</v>
          </cell>
          <cell r="J47">
            <v>846</v>
          </cell>
          <cell r="K47">
            <v>846</v>
          </cell>
          <cell r="M47">
            <v>846</v>
          </cell>
          <cell r="N47">
            <v>846</v>
          </cell>
          <cell r="O47">
            <v>846</v>
          </cell>
          <cell r="P47">
            <v>846</v>
          </cell>
          <cell r="Q47">
            <v>846</v>
          </cell>
        </row>
        <row r="48">
          <cell r="F48">
            <v>-846</v>
          </cell>
          <cell r="G48">
            <v>-846</v>
          </cell>
          <cell r="H48">
            <v>-846</v>
          </cell>
          <cell r="I48">
            <v>-846</v>
          </cell>
          <cell r="J48">
            <v>-846</v>
          </cell>
          <cell r="K48">
            <v>-846</v>
          </cell>
          <cell r="M48">
            <v>-846</v>
          </cell>
          <cell r="N48">
            <v>-846</v>
          </cell>
          <cell r="O48">
            <v>-846</v>
          </cell>
          <cell r="P48">
            <v>-846</v>
          </cell>
          <cell r="Q48">
            <v>-846</v>
          </cell>
        </row>
        <row r="52">
          <cell r="F52">
            <v>0</v>
          </cell>
          <cell r="G52">
            <v>0</v>
          </cell>
          <cell r="H52">
            <v>0</v>
          </cell>
          <cell r="I52">
            <v>0</v>
          </cell>
          <cell r="J52">
            <v>0</v>
          </cell>
          <cell r="K52">
            <v>0</v>
          </cell>
          <cell r="M52">
            <v>0</v>
          </cell>
          <cell r="N52">
            <v>0</v>
          </cell>
          <cell r="O52">
            <v>0</v>
          </cell>
          <cell r="P52">
            <v>0</v>
          </cell>
          <cell r="Q52">
            <v>0</v>
          </cell>
        </row>
        <row r="55">
          <cell r="F55">
            <v>13606</v>
          </cell>
          <cell r="G55">
            <v>13606</v>
          </cell>
          <cell r="H55">
            <v>13606</v>
          </cell>
          <cell r="I55">
            <v>13606</v>
          </cell>
          <cell r="J55">
            <v>13606</v>
          </cell>
          <cell r="K55">
            <v>13606</v>
          </cell>
          <cell r="M55">
            <v>13606</v>
          </cell>
          <cell r="N55">
            <v>13606</v>
          </cell>
          <cell r="O55">
            <v>13606</v>
          </cell>
          <cell r="P55">
            <v>13606</v>
          </cell>
          <cell r="Q55">
            <v>13606</v>
          </cell>
        </row>
        <row r="56">
          <cell r="F56">
            <v>-13606</v>
          </cell>
          <cell r="G56">
            <v>-13606</v>
          </cell>
          <cell r="H56">
            <v>-13606</v>
          </cell>
          <cell r="I56">
            <v>-13606</v>
          </cell>
          <cell r="J56">
            <v>-13606</v>
          </cell>
          <cell r="K56">
            <v>-13606</v>
          </cell>
          <cell r="M56">
            <v>-13606</v>
          </cell>
          <cell r="N56">
            <v>-13606</v>
          </cell>
          <cell r="O56">
            <v>-13606</v>
          </cell>
          <cell r="P56">
            <v>-13606</v>
          </cell>
          <cell r="Q56">
            <v>-13606</v>
          </cell>
        </row>
        <row r="58">
          <cell r="F58">
            <v>0</v>
          </cell>
          <cell r="G58">
            <v>0</v>
          </cell>
          <cell r="H58">
            <v>0</v>
          </cell>
          <cell r="I58">
            <v>0</v>
          </cell>
          <cell r="J58">
            <v>0</v>
          </cell>
          <cell r="K58">
            <v>0</v>
          </cell>
          <cell r="M58">
            <v>0</v>
          </cell>
          <cell r="N58">
            <v>0</v>
          </cell>
          <cell r="O58">
            <v>0</v>
          </cell>
          <cell r="P58">
            <v>0</v>
          </cell>
          <cell r="Q58">
            <v>0</v>
          </cell>
        </row>
        <row r="60">
          <cell r="F60">
            <v>0</v>
          </cell>
          <cell r="G60">
            <v>0</v>
          </cell>
          <cell r="H60">
            <v>0</v>
          </cell>
          <cell r="I60">
            <v>0</v>
          </cell>
          <cell r="J60">
            <v>0</v>
          </cell>
          <cell r="K60">
            <v>0</v>
          </cell>
          <cell r="M60">
            <v>0</v>
          </cell>
          <cell r="N60">
            <v>0</v>
          </cell>
          <cell r="O60">
            <v>0</v>
          </cell>
          <cell r="P60">
            <v>0</v>
          </cell>
          <cell r="Q60">
            <v>0</v>
          </cell>
        </row>
        <row r="63">
          <cell r="F63">
            <v>0</v>
          </cell>
          <cell r="G63">
            <v>0</v>
          </cell>
          <cell r="H63">
            <v>0</v>
          </cell>
          <cell r="I63">
            <v>0</v>
          </cell>
          <cell r="J63">
            <v>0</v>
          </cell>
          <cell r="K63">
            <v>0</v>
          </cell>
          <cell r="M63">
            <v>0</v>
          </cell>
          <cell r="N63">
            <v>0</v>
          </cell>
          <cell r="O63">
            <v>0</v>
          </cell>
          <cell r="P63">
            <v>0</v>
          </cell>
          <cell r="Q63">
            <v>0</v>
          </cell>
        </row>
        <row r="67">
          <cell r="F67">
            <v>0</v>
          </cell>
          <cell r="G67">
            <v>0</v>
          </cell>
          <cell r="H67">
            <v>0</v>
          </cell>
          <cell r="I67">
            <v>0</v>
          </cell>
          <cell r="J67">
            <v>0</v>
          </cell>
          <cell r="K67">
            <v>0</v>
          </cell>
          <cell r="M67">
            <v>0</v>
          </cell>
          <cell r="N67">
            <v>0</v>
          </cell>
          <cell r="O67">
            <v>0</v>
          </cell>
          <cell r="P67">
            <v>0</v>
          </cell>
          <cell r="Q67">
            <v>0</v>
          </cell>
        </row>
        <row r="69">
          <cell r="F69">
            <v>0</v>
          </cell>
          <cell r="G69">
            <v>0</v>
          </cell>
          <cell r="H69">
            <v>0</v>
          </cell>
          <cell r="I69">
            <v>0</v>
          </cell>
          <cell r="J69">
            <v>0</v>
          </cell>
          <cell r="K69">
            <v>0</v>
          </cell>
          <cell r="M69">
            <v>0</v>
          </cell>
          <cell r="N69">
            <v>0</v>
          </cell>
          <cell r="O69">
            <v>0</v>
          </cell>
          <cell r="P69">
            <v>0</v>
          </cell>
          <cell r="Q69">
            <v>0</v>
          </cell>
        </row>
        <row r="72">
          <cell r="F72">
            <v>-55151</v>
          </cell>
          <cell r="G72">
            <v>-55151</v>
          </cell>
          <cell r="H72">
            <v>-55151</v>
          </cell>
          <cell r="I72">
            <v>-55151</v>
          </cell>
          <cell r="J72">
            <v>-55151</v>
          </cell>
          <cell r="K72">
            <v>-55151</v>
          </cell>
          <cell r="M72">
            <v>-55151</v>
          </cell>
          <cell r="N72">
            <v>-55151</v>
          </cell>
          <cell r="O72">
            <v>-55151</v>
          </cell>
          <cell r="P72">
            <v>-55151</v>
          </cell>
          <cell r="Q72">
            <v>-55151</v>
          </cell>
        </row>
        <row r="73">
          <cell r="F73">
            <v>16320</v>
          </cell>
          <cell r="G73">
            <v>16320</v>
          </cell>
          <cell r="H73">
            <v>16320</v>
          </cell>
          <cell r="I73">
            <v>16320</v>
          </cell>
          <cell r="J73">
            <v>16320</v>
          </cell>
          <cell r="K73">
            <v>16320</v>
          </cell>
          <cell r="M73">
            <v>16320</v>
          </cell>
          <cell r="N73">
            <v>16320</v>
          </cell>
          <cell r="O73">
            <v>16320</v>
          </cell>
          <cell r="P73">
            <v>16320</v>
          </cell>
          <cell r="Q73">
            <v>16320</v>
          </cell>
        </row>
        <row r="74">
          <cell r="F74">
            <v>103547</v>
          </cell>
          <cell r="G74">
            <v>103547</v>
          </cell>
          <cell r="H74">
            <v>103547</v>
          </cell>
          <cell r="I74">
            <v>103547</v>
          </cell>
          <cell r="J74">
            <v>103547</v>
          </cell>
          <cell r="K74">
            <v>103547</v>
          </cell>
          <cell r="M74">
            <v>103547</v>
          </cell>
          <cell r="N74">
            <v>103547</v>
          </cell>
          <cell r="O74">
            <v>103547</v>
          </cell>
          <cell r="P74">
            <v>103547</v>
          </cell>
          <cell r="Q74">
            <v>103547</v>
          </cell>
        </row>
        <row r="75">
          <cell r="F75">
            <v>-44874</v>
          </cell>
          <cell r="G75">
            <v>-44874</v>
          </cell>
          <cell r="H75">
            <v>-44874</v>
          </cell>
          <cell r="I75">
            <v>-44874</v>
          </cell>
          <cell r="J75">
            <v>-44874</v>
          </cell>
          <cell r="K75">
            <v>-44874</v>
          </cell>
          <cell r="M75">
            <v>-44874</v>
          </cell>
          <cell r="N75">
            <v>-44874</v>
          </cell>
          <cell r="O75">
            <v>-44874</v>
          </cell>
          <cell r="P75">
            <v>-44874</v>
          </cell>
          <cell r="Q75">
            <v>-44874</v>
          </cell>
        </row>
        <row r="76">
          <cell r="F76">
            <v>-1835</v>
          </cell>
          <cell r="G76">
            <v>-3643</v>
          </cell>
          <cell r="H76">
            <v>-5201</v>
          </cell>
          <cell r="I76">
            <v>-6758</v>
          </cell>
          <cell r="J76">
            <v>-8315</v>
          </cell>
          <cell r="K76">
            <v>-9800</v>
          </cell>
          <cell r="M76">
            <v>-12673</v>
          </cell>
          <cell r="N76">
            <v>-14084</v>
          </cell>
          <cell r="O76">
            <v>-15494</v>
          </cell>
          <cell r="P76">
            <v>-16905</v>
          </cell>
          <cell r="Q76">
            <v>-18314</v>
          </cell>
        </row>
        <row r="77">
          <cell r="F77">
            <v>86693</v>
          </cell>
          <cell r="G77">
            <v>86693</v>
          </cell>
          <cell r="H77">
            <v>86693</v>
          </cell>
          <cell r="I77">
            <v>86693</v>
          </cell>
          <cell r="J77">
            <v>86693</v>
          </cell>
          <cell r="K77">
            <v>86693</v>
          </cell>
          <cell r="M77">
            <v>86693</v>
          </cell>
          <cell r="N77">
            <v>86693</v>
          </cell>
          <cell r="O77">
            <v>86693</v>
          </cell>
          <cell r="P77">
            <v>86693</v>
          </cell>
          <cell r="Q77">
            <v>86693</v>
          </cell>
        </row>
        <row r="78">
          <cell r="F78">
            <v>3750</v>
          </cell>
          <cell r="G78">
            <v>7500</v>
          </cell>
          <cell r="H78">
            <v>11250</v>
          </cell>
          <cell r="I78">
            <v>15000</v>
          </cell>
          <cell r="J78">
            <v>18750</v>
          </cell>
          <cell r="K78">
            <v>22500</v>
          </cell>
          <cell r="M78">
            <v>30000</v>
          </cell>
          <cell r="N78">
            <v>33750</v>
          </cell>
          <cell r="O78">
            <v>37500</v>
          </cell>
          <cell r="P78">
            <v>41250</v>
          </cell>
          <cell r="Q78">
            <v>45000</v>
          </cell>
        </row>
        <row r="81">
          <cell r="F81">
            <v>-3750</v>
          </cell>
          <cell r="G81">
            <v>-7500</v>
          </cell>
          <cell r="H81">
            <v>-11250</v>
          </cell>
          <cell r="I81">
            <v>-15000</v>
          </cell>
          <cell r="J81">
            <v>-18750</v>
          </cell>
          <cell r="K81">
            <v>-22500</v>
          </cell>
          <cell r="M81">
            <v>-30000</v>
          </cell>
          <cell r="N81">
            <v>-33750</v>
          </cell>
          <cell r="O81">
            <v>-37500</v>
          </cell>
          <cell r="P81">
            <v>-41250</v>
          </cell>
          <cell r="Q81">
            <v>-45000</v>
          </cell>
        </row>
        <row r="83">
          <cell r="F83">
            <v>1835</v>
          </cell>
          <cell r="G83">
            <v>3643</v>
          </cell>
          <cell r="H83">
            <v>5201</v>
          </cell>
          <cell r="I83">
            <v>6758</v>
          </cell>
          <cell r="J83">
            <v>8315</v>
          </cell>
          <cell r="K83">
            <v>9800</v>
          </cell>
          <cell r="M83">
            <v>12673</v>
          </cell>
          <cell r="N83">
            <v>14084</v>
          </cell>
          <cell r="O83">
            <v>15494</v>
          </cell>
          <cell r="P83">
            <v>16905</v>
          </cell>
          <cell r="Q83">
            <v>18314</v>
          </cell>
        </row>
        <row r="84">
          <cell r="F84">
            <v>-1090</v>
          </cell>
          <cell r="G84">
            <v>-2180</v>
          </cell>
          <cell r="H84">
            <v>-3271</v>
          </cell>
          <cell r="I84">
            <v>-4361</v>
          </cell>
          <cell r="J84">
            <v>-5451</v>
          </cell>
          <cell r="K84">
            <v>-6541</v>
          </cell>
          <cell r="M84">
            <v>-8722</v>
          </cell>
          <cell r="N84">
            <v>-9812</v>
          </cell>
          <cell r="O84">
            <v>-10902</v>
          </cell>
          <cell r="P84">
            <v>-11992</v>
          </cell>
          <cell r="Q84">
            <v>-13082</v>
          </cell>
        </row>
        <row r="85">
          <cell r="F85">
            <v>-745</v>
          </cell>
          <cell r="G85">
            <v>-1463</v>
          </cell>
          <cell r="H85">
            <v>-1930</v>
          </cell>
          <cell r="I85">
            <v>-2397</v>
          </cell>
          <cell r="J85">
            <v>-2864</v>
          </cell>
          <cell r="K85">
            <v>-3259</v>
          </cell>
          <cell r="M85">
            <v>-3951</v>
          </cell>
          <cell r="N85">
            <v>-4272</v>
          </cell>
          <cell r="O85">
            <v>-4592</v>
          </cell>
          <cell r="P85">
            <v>-4913</v>
          </cell>
          <cell r="Q85">
            <v>-5232</v>
          </cell>
        </row>
        <row r="88">
          <cell r="F88">
            <v>-104700</v>
          </cell>
          <cell r="G88">
            <v>-102892</v>
          </cell>
          <cell r="H88">
            <v>-101334</v>
          </cell>
          <cell r="I88">
            <v>-99777</v>
          </cell>
          <cell r="J88">
            <v>-98220</v>
          </cell>
          <cell r="K88">
            <v>-96735</v>
          </cell>
          <cell r="M88">
            <v>-93862</v>
          </cell>
          <cell r="N88">
            <v>-92451</v>
          </cell>
          <cell r="O88">
            <v>-91041</v>
          </cell>
          <cell r="P88">
            <v>-89630</v>
          </cell>
          <cell r="Q88">
            <v>-88221</v>
          </cell>
        </row>
        <row r="90">
          <cell r="F90">
            <v>0</v>
          </cell>
          <cell r="G90">
            <v>0</v>
          </cell>
          <cell r="H90">
            <v>0</v>
          </cell>
          <cell r="I90">
            <v>0</v>
          </cell>
          <cell r="J90">
            <v>0</v>
          </cell>
          <cell r="K90">
            <v>0</v>
          </cell>
          <cell r="M90">
            <v>0</v>
          </cell>
          <cell r="N90">
            <v>0</v>
          </cell>
          <cell r="O90">
            <v>0</v>
          </cell>
          <cell r="P90">
            <v>0</v>
          </cell>
          <cell r="Q90">
            <v>0</v>
          </cell>
        </row>
        <row r="94">
          <cell r="F94">
            <v>0</v>
          </cell>
          <cell r="G94">
            <v>0</v>
          </cell>
          <cell r="H94">
            <v>0</v>
          </cell>
          <cell r="I94">
            <v>0</v>
          </cell>
          <cell r="J94">
            <v>0</v>
          </cell>
          <cell r="K94">
            <v>0</v>
          </cell>
          <cell r="M94">
            <v>0</v>
          </cell>
          <cell r="N94">
            <v>0</v>
          </cell>
          <cell r="O94">
            <v>0</v>
          </cell>
          <cell r="P94">
            <v>0</v>
          </cell>
          <cell r="Q94">
            <v>0</v>
          </cell>
        </row>
        <row r="95">
          <cell r="F95">
            <v>0</v>
          </cell>
          <cell r="G95">
            <v>0</v>
          </cell>
          <cell r="H95">
            <v>0</v>
          </cell>
          <cell r="I95">
            <v>0</v>
          </cell>
          <cell r="J95">
            <v>0</v>
          </cell>
          <cell r="K95">
            <v>0</v>
          </cell>
          <cell r="M95">
            <v>0</v>
          </cell>
          <cell r="N95">
            <v>0</v>
          </cell>
          <cell r="O95">
            <v>0</v>
          </cell>
          <cell r="P95">
            <v>0</v>
          </cell>
          <cell r="Q95">
            <v>0</v>
          </cell>
        </row>
        <row r="96">
          <cell r="H96">
            <v>0</v>
          </cell>
          <cell r="I96">
            <v>0</v>
          </cell>
          <cell r="J96">
            <v>0</v>
          </cell>
          <cell r="K96">
            <v>0</v>
          </cell>
          <cell r="M96">
            <v>0</v>
          </cell>
          <cell r="N96">
            <v>0</v>
          </cell>
          <cell r="O96">
            <v>0</v>
          </cell>
          <cell r="P96">
            <v>0</v>
          </cell>
          <cell r="Q96">
            <v>0</v>
          </cell>
        </row>
        <row r="97">
          <cell r="F97">
            <v>0</v>
          </cell>
          <cell r="G97">
            <v>0</v>
          </cell>
          <cell r="H97">
            <v>0</v>
          </cell>
          <cell r="I97">
            <v>0</v>
          </cell>
          <cell r="J97">
            <v>0</v>
          </cell>
          <cell r="K97">
            <v>0</v>
          </cell>
          <cell r="M97">
            <v>0</v>
          </cell>
          <cell r="N97">
            <v>0</v>
          </cell>
          <cell r="O97">
            <v>0</v>
          </cell>
          <cell r="P97">
            <v>0</v>
          </cell>
          <cell r="Q97">
            <v>0</v>
          </cell>
        </row>
        <row r="100">
          <cell r="F100">
            <v>0</v>
          </cell>
          <cell r="G100">
            <v>0</v>
          </cell>
          <cell r="H100">
            <v>0</v>
          </cell>
          <cell r="I100">
            <v>0</v>
          </cell>
          <cell r="J100">
            <v>0</v>
          </cell>
          <cell r="K100">
            <v>0</v>
          </cell>
          <cell r="M100">
            <v>0</v>
          </cell>
          <cell r="N100">
            <v>0</v>
          </cell>
          <cell r="O100">
            <v>0</v>
          </cell>
          <cell r="P100">
            <v>0</v>
          </cell>
          <cell r="Q100">
            <v>0</v>
          </cell>
        </row>
        <row r="119">
          <cell r="F119">
            <v>-2432</v>
          </cell>
          <cell r="G119">
            <v>-2432</v>
          </cell>
          <cell r="H119">
            <v>-2432</v>
          </cell>
          <cell r="I119">
            <v>-2432</v>
          </cell>
          <cell r="J119">
            <v>-2432</v>
          </cell>
          <cell r="K119">
            <v>-2432</v>
          </cell>
          <cell r="M119">
            <v>-2432</v>
          </cell>
          <cell r="N119">
            <v>-2432</v>
          </cell>
          <cell r="O119">
            <v>-2432</v>
          </cell>
          <cell r="P119">
            <v>-2432</v>
          </cell>
          <cell r="Q119">
            <v>-2432</v>
          </cell>
        </row>
        <row r="120">
          <cell r="F120">
            <v>0</v>
          </cell>
          <cell r="G120">
            <v>0</v>
          </cell>
          <cell r="H120">
            <v>0</v>
          </cell>
          <cell r="I120">
            <v>0</v>
          </cell>
          <cell r="J120">
            <v>0</v>
          </cell>
          <cell r="K120">
            <v>0</v>
          </cell>
          <cell r="M120">
            <v>0</v>
          </cell>
          <cell r="N120">
            <v>0</v>
          </cell>
          <cell r="O120">
            <v>0</v>
          </cell>
          <cell r="P120">
            <v>0</v>
          </cell>
          <cell r="Q120">
            <v>0</v>
          </cell>
        </row>
        <row r="121">
          <cell r="F121">
            <v>0</v>
          </cell>
          <cell r="G121">
            <v>0</v>
          </cell>
          <cell r="H121">
            <v>0</v>
          </cell>
          <cell r="I121">
            <v>0</v>
          </cell>
          <cell r="J121">
            <v>0</v>
          </cell>
          <cell r="K121">
            <v>0</v>
          </cell>
          <cell r="M121">
            <v>0</v>
          </cell>
          <cell r="N121">
            <v>0</v>
          </cell>
          <cell r="O121">
            <v>0</v>
          </cell>
          <cell r="P121">
            <v>0</v>
          </cell>
          <cell r="Q121">
            <v>0</v>
          </cell>
        </row>
        <row r="122">
          <cell r="F122">
            <v>2432</v>
          </cell>
          <cell r="G122">
            <v>2432</v>
          </cell>
          <cell r="H122">
            <v>2432</v>
          </cell>
          <cell r="I122">
            <v>2432</v>
          </cell>
          <cell r="J122">
            <v>2432</v>
          </cell>
          <cell r="K122">
            <v>2432</v>
          </cell>
          <cell r="M122">
            <v>2432</v>
          </cell>
          <cell r="N122">
            <v>2432</v>
          </cell>
          <cell r="O122">
            <v>2432</v>
          </cell>
          <cell r="P122">
            <v>2432</v>
          </cell>
          <cell r="Q122">
            <v>2432</v>
          </cell>
        </row>
        <row r="124">
          <cell r="F124">
            <v>0</v>
          </cell>
          <cell r="G124">
            <v>0</v>
          </cell>
          <cell r="H124">
            <v>0</v>
          </cell>
          <cell r="I124">
            <v>0</v>
          </cell>
          <cell r="J124">
            <v>0</v>
          </cell>
          <cell r="K124">
            <v>0</v>
          </cell>
          <cell r="M124">
            <v>0</v>
          </cell>
          <cell r="N124">
            <v>0</v>
          </cell>
          <cell r="O124">
            <v>0</v>
          </cell>
          <cell r="P124">
            <v>0</v>
          </cell>
          <cell r="Q124">
            <v>0</v>
          </cell>
        </row>
        <row r="127">
          <cell r="F127">
            <v>-333349</v>
          </cell>
          <cell r="G127">
            <v>-333349</v>
          </cell>
          <cell r="H127">
            <v>-333349</v>
          </cell>
          <cell r="I127">
            <v>-333349</v>
          </cell>
          <cell r="J127">
            <v>-333349</v>
          </cell>
          <cell r="K127">
            <v>-333349</v>
          </cell>
          <cell r="M127">
            <v>-333349</v>
          </cell>
          <cell r="N127">
            <v>-333349</v>
          </cell>
          <cell r="O127">
            <v>-333349</v>
          </cell>
          <cell r="P127">
            <v>-333349</v>
          </cell>
          <cell r="Q127">
            <v>-333349</v>
          </cell>
        </row>
        <row r="130">
          <cell r="F130">
            <v>-38962</v>
          </cell>
          <cell r="G130">
            <v>-38962</v>
          </cell>
          <cell r="H130">
            <v>-38962</v>
          </cell>
          <cell r="I130">
            <v>-38962</v>
          </cell>
          <cell r="J130">
            <v>-38962</v>
          </cell>
          <cell r="K130">
            <v>-38962</v>
          </cell>
          <cell r="M130">
            <v>-38962</v>
          </cell>
          <cell r="N130">
            <v>-38962</v>
          </cell>
          <cell r="O130">
            <v>-38962</v>
          </cell>
          <cell r="P130">
            <v>-38962</v>
          </cell>
          <cell r="Q130">
            <v>-38962</v>
          </cell>
        </row>
        <row r="131">
          <cell r="F131">
            <v>372311</v>
          </cell>
          <cell r="G131">
            <v>372311</v>
          </cell>
          <cell r="H131">
            <v>372311</v>
          </cell>
          <cell r="I131">
            <v>372311</v>
          </cell>
          <cell r="J131">
            <v>372311</v>
          </cell>
          <cell r="K131">
            <v>372311</v>
          </cell>
          <cell r="M131">
            <v>372311</v>
          </cell>
          <cell r="N131">
            <v>372311</v>
          </cell>
          <cell r="O131">
            <v>372311</v>
          </cell>
          <cell r="P131">
            <v>372311</v>
          </cell>
          <cell r="Q131">
            <v>372311</v>
          </cell>
        </row>
        <row r="133">
          <cell r="F133">
            <v>0</v>
          </cell>
          <cell r="G133">
            <v>0</v>
          </cell>
          <cell r="H133">
            <v>0</v>
          </cell>
          <cell r="I133">
            <v>0</v>
          </cell>
          <cell r="J133">
            <v>0</v>
          </cell>
          <cell r="K133">
            <v>0</v>
          </cell>
          <cell r="M133">
            <v>0</v>
          </cell>
          <cell r="N133">
            <v>0</v>
          </cell>
          <cell r="O133">
            <v>0</v>
          </cell>
          <cell r="P133">
            <v>0</v>
          </cell>
          <cell r="Q133">
            <v>0</v>
          </cell>
        </row>
        <row r="136">
          <cell r="F136">
            <v>-2255089</v>
          </cell>
          <cell r="G136">
            <v>-2255089</v>
          </cell>
          <cell r="H136">
            <v>-2255089</v>
          </cell>
          <cell r="I136">
            <v>-2255089</v>
          </cell>
          <cell r="J136">
            <v>-2255089</v>
          </cell>
          <cell r="K136">
            <v>-2255089</v>
          </cell>
          <cell r="M136">
            <v>-2255089</v>
          </cell>
          <cell r="N136">
            <v>-2255089</v>
          </cell>
          <cell r="O136">
            <v>-2255089</v>
          </cell>
          <cell r="P136">
            <v>-2255089</v>
          </cell>
          <cell r="Q136">
            <v>-2255089</v>
          </cell>
        </row>
        <row r="140">
          <cell r="F140">
            <v>3828254</v>
          </cell>
          <cell r="G140">
            <v>3828254</v>
          </cell>
          <cell r="H140">
            <v>3828254</v>
          </cell>
          <cell r="I140">
            <v>3828254</v>
          </cell>
          <cell r="J140">
            <v>3828254</v>
          </cell>
          <cell r="K140">
            <v>3828254</v>
          </cell>
          <cell r="M140">
            <v>3828254</v>
          </cell>
          <cell r="N140">
            <v>3828254</v>
          </cell>
          <cell r="O140">
            <v>3828254</v>
          </cell>
          <cell r="P140">
            <v>3828254</v>
          </cell>
          <cell r="Q140">
            <v>3828254</v>
          </cell>
        </row>
        <row r="144">
          <cell r="F144">
            <v>38962</v>
          </cell>
          <cell r="G144">
            <v>38962</v>
          </cell>
          <cell r="H144">
            <v>38962</v>
          </cell>
          <cell r="I144">
            <v>38962</v>
          </cell>
          <cell r="J144">
            <v>38962</v>
          </cell>
          <cell r="K144">
            <v>38962</v>
          </cell>
          <cell r="M144">
            <v>38962</v>
          </cell>
          <cell r="N144">
            <v>38962</v>
          </cell>
          <cell r="O144">
            <v>38962</v>
          </cell>
          <cell r="P144">
            <v>38962</v>
          </cell>
          <cell r="Q144">
            <v>38962</v>
          </cell>
        </row>
        <row r="145">
          <cell r="F145">
            <v>1055</v>
          </cell>
          <cell r="G145">
            <v>1055</v>
          </cell>
          <cell r="H145">
            <v>1055</v>
          </cell>
          <cell r="I145">
            <v>1055</v>
          </cell>
          <cell r="J145">
            <v>1055</v>
          </cell>
          <cell r="K145">
            <v>1055</v>
          </cell>
          <cell r="M145">
            <v>1055</v>
          </cell>
          <cell r="N145">
            <v>1055</v>
          </cell>
          <cell r="O145">
            <v>1055</v>
          </cell>
          <cell r="P145">
            <v>1055</v>
          </cell>
          <cell r="Q145">
            <v>1055</v>
          </cell>
        </row>
        <row r="147">
          <cell r="F147">
            <v>1669</v>
          </cell>
          <cell r="G147">
            <v>1669</v>
          </cell>
          <cell r="H147">
            <v>1669</v>
          </cell>
          <cell r="I147">
            <v>1669</v>
          </cell>
          <cell r="J147">
            <v>1669</v>
          </cell>
          <cell r="K147">
            <v>1669</v>
          </cell>
          <cell r="M147">
            <v>1669</v>
          </cell>
          <cell r="N147">
            <v>1669</v>
          </cell>
          <cell r="O147">
            <v>1669</v>
          </cell>
          <cell r="P147">
            <v>1669</v>
          </cell>
          <cell r="Q147">
            <v>1669</v>
          </cell>
        </row>
        <row r="148">
          <cell r="F148">
            <v>-242826</v>
          </cell>
          <cell r="G148">
            <v>-242826</v>
          </cell>
          <cell r="H148">
            <v>-242826</v>
          </cell>
          <cell r="I148">
            <v>-242826</v>
          </cell>
          <cell r="J148">
            <v>-242826</v>
          </cell>
          <cell r="K148">
            <v>-242826</v>
          </cell>
          <cell r="M148">
            <v>-242826</v>
          </cell>
          <cell r="N148">
            <v>-242826</v>
          </cell>
          <cell r="O148">
            <v>-242826</v>
          </cell>
          <cell r="P148">
            <v>-242826</v>
          </cell>
          <cell r="Q148">
            <v>-242826</v>
          </cell>
        </row>
        <row r="149">
          <cell r="F149">
            <v>-4250274</v>
          </cell>
          <cell r="G149">
            <v>-4250274</v>
          </cell>
          <cell r="H149">
            <v>-4250274</v>
          </cell>
          <cell r="I149">
            <v>-4250274</v>
          </cell>
          <cell r="J149">
            <v>-4250274</v>
          </cell>
          <cell r="K149">
            <v>-4250274</v>
          </cell>
          <cell r="M149">
            <v>-4250274</v>
          </cell>
          <cell r="N149">
            <v>-4250274</v>
          </cell>
          <cell r="O149">
            <v>-4250274</v>
          </cell>
          <cell r="P149">
            <v>-4250274</v>
          </cell>
          <cell r="Q149">
            <v>-4250274</v>
          </cell>
        </row>
        <row r="150">
          <cell r="F150">
            <v>2878249</v>
          </cell>
          <cell r="G150">
            <v>2878249</v>
          </cell>
          <cell r="H150">
            <v>2878249</v>
          </cell>
          <cell r="I150">
            <v>2878249</v>
          </cell>
          <cell r="J150">
            <v>2878249</v>
          </cell>
          <cell r="K150">
            <v>2878249</v>
          </cell>
          <cell r="M150">
            <v>2878249</v>
          </cell>
          <cell r="N150">
            <v>2878249</v>
          </cell>
          <cell r="O150">
            <v>2878249</v>
          </cell>
          <cell r="P150">
            <v>2878249</v>
          </cell>
          <cell r="Q150">
            <v>2878249</v>
          </cell>
        </row>
        <row r="152">
          <cell r="F152">
            <v>0</v>
          </cell>
          <cell r="G152">
            <v>0</v>
          </cell>
          <cell r="H152">
            <v>0</v>
          </cell>
          <cell r="I152">
            <v>0</v>
          </cell>
          <cell r="J152">
            <v>0</v>
          </cell>
          <cell r="K152">
            <v>0</v>
          </cell>
          <cell r="M152">
            <v>0</v>
          </cell>
          <cell r="N152">
            <v>0</v>
          </cell>
          <cell r="O152">
            <v>0</v>
          </cell>
          <cell r="P152">
            <v>0</v>
          </cell>
          <cell r="Q152">
            <v>0</v>
          </cell>
        </row>
        <row r="155">
          <cell r="F155">
            <v>4731333</v>
          </cell>
          <cell r="G155">
            <v>4731333</v>
          </cell>
          <cell r="H155">
            <v>4731333</v>
          </cell>
          <cell r="I155">
            <v>4731333</v>
          </cell>
          <cell r="J155">
            <v>4731333</v>
          </cell>
          <cell r="K155">
            <v>4731333</v>
          </cell>
          <cell r="M155">
            <v>4731333</v>
          </cell>
          <cell r="N155">
            <v>4731333</v>
          </cell>
          <cell r="O155">
            <v>4731333</v>
          </cell>
          <cell r="P155">
            <v>4731333</v>
          </cell>
          <cell r="Q155">
            <v>4731333</v>
          </cell>
        </row>
        <row r="156">
          <cell r="F156">
            <v>0</v>
          </cell>
          <cell r="G156">
            <v>0</v>
          </cell>
          <cell r="H156">
            <v>0</v>
          </cell>
          <cell r="I156">
            <v>0</v>
          </cell>
          <cell r="J156">
            <v>0</v>
          </cell>
          <cell r="K156">
            <v>0</v>
          </cell>
          <cell r="M156">
            <v>0</v>
          </cell>
          <cell r="N156">
            <v>0</v>
          </cell>
          <cell r="O156">
            <v>0</v>
          </cell>
          <cell r="P156">
            <v>0</v>
          </cell>
          <cell r="Q156">
            <v>0</v>
          </cell>
        </row>
        <row r="157">
          <cell r="F157">
            <v>0</v>
          </cell>
          <cell r="G157">
            <v>0</v>
          </cell>
          <cell r="H157">
            <v>0</v>
          </cell>
          <cell r="I157">
            <v>0</v>
          </cell>
          <cell r="J157">
            <v>0</v>
          </cell>
          <cell r="K157">
            <v>0</v>
          </cell>
          <cell r="M157">
            <v>0</v>
          </cell>
          <cell r="N157">
            <v>0</v>
          </cell>
          <cell r="O157">
            <v>0</v>
          </cell>
          <cell r="P157">
            <v>0</v>
          </cell>
          <cell r="Q157">
            <v>0</v>
          </cell>
        </row>
        <row r="158">
          <cell r="F158">
            <v>0</v>
          </cell>
          <cell r="G158">
            <v>0</v>
          </cell>
          <cell r="H158">
            <v>0</v>
          </cell>
          <cell r="I158">
            <v>0</v>
          </cell>
          <cell r="J158">
            <v>0</v>
          </cell>
          <cell r="K158">
            <v>0</v>
          </cell>
          <cell r="M158">
            <v>0</v>
          </cell>
          <cell r="N158">
            <v>0</v>
          </cell>
          <cell r="O158">
            <v>0</v>
          </cell>
          <cell r="P158">
            <v>0</v>
          </cell>
          <cell r="Q158">
            <v>0</v>
          </cell>
        </row>
        <row r="159">
          <cell r="F159">
            <v>94716</v>
          </cell>
          <cell r="G159">
            <v>189316</v>
          </cell>
          <cell r="H159">
            <v>287263</v>
          </cell>
          <cell r="I159">
            <v>385340</v>
          </cell>
          <cell r="J159">
            <v>481988</v>
          </cell>
          <cell r="K159">
            <v>580395</v>
          </cell>
          <cell r="M159">
            <v>790452</v>
          </cell>
          <cell r="N159">
            <v>901198</v>
          </cell>
          <cell r="O159">
            <v>1013733</v>
          </cell>
          <cell r="P159">
            <v>1128845</v>
          </cell>
          <cell r="Q159">
            <v>1244388</v>
          </cell>
        </row>
        <row r="160">
          <cell r="F160">
            <v>0</v>
          </cell>
          <cell r="G160">
            <v>0</v>
          </cell>
          <cell r="H160">
            <v>0</v>
          </cell>
          <cell r="I160">
            <v>0</v>
          </cell>
          <cell r="J160">
            <v>0</v>
          </cell>
          <cell r="K160">
            <v>0</v>
          </cell>
          <cell r="M160">
            <v>0</v>
          </cell>
          <cell r="N160">
            <v>0</v>
          </cell>
          <cell r="O160">
            <v>0</v>
          </cell>
          <cell r="P160">
            <v>0</v>
          </cell>
          <cell r="Q160">
            <v>0</v>
          </cell>
        </row>
        <row r="161">
          <cell r="F161">
            <v>0</v>
          </cell>
          <cell r="G161">
            <v>0</v>
          </cell>
          <cell r="H161">
            <v>0</v>
          </cell>
          <cell r="I161">
            <v>0</v>
          </cell>
          <cell r="J161">
            <v>0</v>
          </cell>
          <cell r="K161">
            <v>0</v>
          </cell>
          <cell r="M161">
            <v>0</v>
          </cell>
          <cell r="N161">
            <v>0</v>
          </cell>
          <cell r="O161">
            <v>0</v>
          </cell>
          <cell r="P161">
            <v>0</v>
          </cell>
          <cell r="Q161">
            <v>0</v>
          </cell>
        </row>
        <row r="162">
          <cell r="F162">
            <v>0</v>
          </cell>
          <cell r="G162">
            <v>0</v>
          </cell>
          <cell r="H162">
            <v>0</v>
          </cell>
          <cell r="I162">
            <v>0</v>
          </cell>
          <cell r="J162">
            <v>0</v>
          </cell>
          <cell r="K162">
            <v>0</v>
          </cell>
          <cell r="M162">
            <v>0</v>
          </cell>
          <cell r="N162">
            <v>0</v>
          </cell>
          <cell r="O162">
            <v>0</v>
          </cell>
          <cell r="P162">
            <v>0</v>
          </cell>
          <cell r="Q162">
            <v>0</v>
          </cell>
        </row>
        <row r="163">
          <cell r="F163">
            <v>-10962</v>
          </cell>
          <cell r="G163">
            <v>-10962</v>
          </cell>
          <cell r="H163">
            <v>-10962</v>
          </cell>
          <cell r="I163">
            <v>-10962</v>
          </cell>
          <cell r="J163">
            <v>-10962</v>
          </cell>
          <cell r="K163">
            <v>-10962</v>
          </cell>
          <cell r="M163">
            <v>-10962</v>
          </cell>
          <cell r="N163">
            <v>-10962</v>
          </cell>
          <cell r="O163">
            <v>-10962</v>
          </cell>
          <cell r="P163">
            <v>-10962</v>
          </cell>
          <cell r="Q163">
            <v>-10962</v>
          </cell>
        </row>
        <row r="165">
          <cell r="F165">
            <v>-93935</v>
          </cell>
          <cell r="G165">
            <v>-187754</v>
          </cell>
          <cell r="H165">
            <v>-284920</v>
          </cell>
          <cell r="I165">
            <v>-382216</v>
          </cell>
          <cell r="J165">
            <v>-478083</v>
          </cell>
          <cell r="K165">
            <v>-575709</v>
          </cell>
          <cell r="M165">
            <v>-784204</v>
          </cell>
          <cell r="N165">
            <v>-894169</v>
          </cell>
          <cell r="O165">
            <v>-1005923</v>
          </cell>
          <cell r="P165">
            <v>-1120254</v>
          </cell>
          <cell r="Q165">
            <v>-1235016</v>
          </cell>
        </row>
        <row r="166">
          <cell r="F166">
            <v>-12662</v>
          </cell>
          <cell r="G166">
            <v>-12662</v>
          </cell>
          <cell r="H166">
            <v>-12662</v>
          </cell>
          <cell r="I166">
            <v>-12662</v>
          </cell>
          <cell r="J166">
            <v>-12662</v>
          </cell>
          <cell r="K166">
            <v>-12662</v>
          </cell>
          <cell r="M166">
            <v>-12662</v>
          </cell>
          <cell r="N166">
            <v>-12662</v>
          </cell>
          <cell r="O166">
            <v>-12662</v>
          </cell>
          <cell r="P166">
            <v>-12662</v>
          </cell>
          <cell r="Q166">
            <v>-12662</v>
          </cell>
        </row>
        <row r="167">
          <cell r="F167">
            <v>-781</v>
          </cell>
          <cell r="G167">
            <v>-1562</v>
          </cell>
          <cell r="H167">
            <v>-2343</v>
          </cell>
          <cell r="I167">
            <v>-3124</v>
          </cell>
          <cell r="J167">
            <v>-3905</v>
          </cell>
          <cell r="K167">
            <v>-4686</v>
          </cell>
          <cell r="M167">
            <v>-6248</v>
          </cell>
          <cell r="N167">
            <v>-7029</v>
          </cell>
          <cell r="O167">
            <v>-7810</v>
          </cell>
          <cell r="P167">
            <v>-8591</v>
          </cell>
          <cell r="Q167">
            <v>-9372</v>
          </cell>
        </row>
        <row r="169">
          <cell r="F169">
            <v>0</v>
          </cell>
          <cell r="G169">
            <v>0</v>
          </cell>
          <cell r="H169">
            <v>0</v>
          </cell>
          <cell r="I169">
            <v>0</v>
          </cell>
          <cell r="J169">
            <v>0</v>
          </cell>
          <cell r="K169">
            <v>0</v>
          </cell>
          <cell r="M169">
            <v>0</v>
          </cell>
          <cell r="N169">
            <v>0</v>
          </cell>
          <cell r="O169">
            <v>0</v>
          </cell>
          <cell r="P169">
            <v>0</v>
          </cell>
          <cell r="Q169">
            <v>0</v>
          </cell>
        </row>
        <row r="170">
          <cell r="F170">
            <v>-4707709</v>
          </cell>
          <cell r="G170">
            <v>-4707709</v>
          </cell>
          <cell r="H170">
            <v>-4707709</v>
          </cell>
          <cell r="I170">
            <v>-4707709</v>
          </cell>
          <cell r="J170">
            <v>-4707709</v>
          </cell>
          <cell r="K170">
            <v>-4707709</v>
          </cell>
          <cell r="M170">
            <v>-4707709</v>
          </cell>
          <cell r="N170">
            <v>-4707709</v>
          </cell>
          <cell r="O170">
            <v>-4707709</v>
          </cell>
          <cell r="P170">
            <v>-4707709</v>
          </cell>
          <cell r="Q170">
            <v>-4707709</v>
          </cell>
        </row>
        <row r="172">
          <cell r="F172">
            <v>0</v>
          </cell>
          <cell r="G172">
            <v>0</v>
          </cell>
          <cell r="H172">
            <v>0</v>
          </cell>
          <cell r="I172">
            <v>0</v>
          </cell>
          <cell r="J172">
            <v>0</v>
          </cell>
          <cell r="K172">
            <v>0</v>
          </cell>
          <cell r="M172">
            <v>0</v>
          </cell>
          <cell r="N172">
            <v>0</v>
          </cell>
          <cell r="O172">
            <v>0</v>
          </cell>
          <cell r="P172">
            <v>0</v>
          </cell>
          <cell r="Q172">
            <v>0</v>
          </cell>
        </row>
        <row r="175">
          <cell r="F175">
            <v>4965901</v>
          </cell>
          <cell r="G175">
            <v>4965901</v>
          </cell>
          <cell r="H175">
            <v>4965901</v>
          </cell>
          <cell r="I175">
            <v>4965901</v>
          </cell>
          <cell r="J175">
            <v>4965901</v>
          </cell>
          <cell r="K175">
            <v>4965901</v>
          </cell>
          <cell r="M175">
            <v>4965901</v>
          </cell>
          <cell r="N175">
            <v>4965901</v>
          </cell>
          <cell r="O175">
            <v>4965901</v>
          </cell>
          <cell r="P175">
            <v>4965901</v>
          </cell>
          <cell r="Q175">
            <v>4965901</v>
          </cell>
        </row>
        <row r="176">
          <cell r="F176">
            <v>-4977799</v>
          </cell>
          <cell r="G176">
            <v>-4977799</v>
          </cell>
          <cell r="H176">
            <v>-4977799</v>
          </cell>
          <cell r="I176">
            <v>-4977799</v>
          </cell>
          <cell r="J176">
            <v>-4977799</v>
          </cell>
          <cell r="K176">
            <v>-4977799</v>
          </cell>
          <cell r="M176">
            <v>-4977799</v>
          </cell>
          <cell r="N176">
            <v>-4977799</v>
          </cell>
          <cell r="O176">
            <v>-4977799</v>
          </cell>
          <cell r="P176">
            <v>-4977799</v>
          </cell>
          <cell r="Q176">
            <v>-4977799</v>
          </cell>
        </row>
        <row r="177">
          <cell r="F177">
            <v>-1363</v>
          </cell>
          <cell r="G177">
            <v>-1363</v>
          </cell>
          <cell r="H177">
            <v>-1363</v>
          </cell>
          <cell r="I177">
            <v>-1363</v>
          </cell>
          <cell r="J177">
            <v>-1363</v>
          </cell>
          <cell r="K177">
            <v>-1363</v>
          </cell>
          <cell r="M177">
            <v>-1363</v>
          </cell>
          <cell r="N177">
            <v>-1363</v>
          </cell>
          <cell r="O177">
            <v>-1363</v>
          </cell>
          <cell r="P177">
            <v>-1363</v>
          </cell>
          <cell r="Q177">
            <v>-1363</v>
          </cell>
        </row>
        <row r="180">
          <cell r="F180">
            <v>6067</v>
          </cell>
          <cell r="G180">
            <v>6067</v>
          </cell>
          <cell r="H180">
            <v>6067</v>
          </cell>
          <cell r="I180">
            <v>6067</v>
          </cell>
          <cell r="J180">
            <v>6067</v>
          </cell>
          <cell r="K180">
            <v>6067</v>
          </cell>
          <cell r="M180">
            <v>6067</v>
          </cell>
          <cell r="N180">
            <v>6067</v>
          </cell>
          <cell r="O180">
            <v>6067</v>
          </cell>
          <cell r="P180">
            <v>6067</v>
          </cell>
          <cell r="Q180">
            <v>6067</v>
          </cell>
        </row>
        <row r="182">
          <cell r="F182">
            <v>69432</v>
          </cell>
          <cell r="G182">
            <v>138663</v>
          </cell>
          <cell r="H182">
            <v>211703</v>
          </cell>
          <cell r="I182">
            <v>281245</v>
          </cell>
          <cell r="J182">
            <v>351686</v>
          </cell>
          <cell r="K182">
            <v>423447</v>
          </cell>
          <cell r="M182">
            <v>571213</v>
          </cell>
          <cell r="N182">
            <v>644088</v>
          </cell>
          <cell r="O182">
            <v>717025</v>
          </cell>
          <cell r="P182">
            <v>789193</v>
          </cell>
          <cell r="Q182">
            <v>859320</v>
          </cell>
        </row>
        <row r="183">
          <cell r="F183">
            <v>7194</v>
          </cell>
          <cell r="G183">
            <v>7194</v>
          </cell>
          <cell r="H183">
            <v>7194</v>
          </cell>
          <cell r="I183">
            <v>7194</v>
          </cell>
          <cell r="J183">
            <v>7194</v>
          </cell>
          <cell r="K183">
            <v>7194</v>
          </cell>
          <cell r="M183">
            <v>7194</v>
          </cell>
          <cell r="N183">
            <v>7194</v>
          </cell>
          <cell r="O183">
            <v>7194</v>
          </cell>
          <cell r="P183">
            <v>7194</v>
          </cell>
          <cell r="Q183">
            <v>7194</v>
          </cell>
        </row>
        <row r="184">
          <cell r="F184">
            <v>482</v>
          </cell>
          <cell r="G184">
            <v>962</v>
          </cell>
          <cell r="H184">
            <v>1469</v>
          </cell>
          <cell r="I184">
            <v>1952</v>
          </cell>
          <cell r="J184">
            <v>2441</v>
          </cell>
          <cell r="K184">
            <v>2939</v>
          </cell>
          <cell r="M184">
            <v>3964</v>
          </cell>
          <cell r="N184">
            <v>4470</v>
          </cell>
          <cell r="O184">
            <v>4976</v>
          </cell>
          <cell r="P184">
            <v>5477</v>
          </cell>
          <cell r="Q184">
            <v>5963</v>
          </cell>
        </row>
        <row r="185">
          <cell r="F185">
            <v>289</v>
          </cell>
          <cell r="G185">
            <v>578</v>
          </cell>
          <cell r="H185">
            <v>882</v>
          </cell>
          <cell r="I185">
            <v>1172</v>
          </cell>
          <cell r="J185">
            <v>1465</v>
          </cell>
          <cell r="K185">
            <v>1764</v>
          </cell>
          <cell r="M185">
            <v>2380</v>
          </cell>
          <cell r="N185">
            <v>2683</v>
          </cell>
          <cell r="O185">
            <v>2987</v>
          </cell>
          <cell r="P185">
            <v>3288</v>
          </cell>
          <cell r="Q185">
            <v>3580</v>
          </cell>
        </row>
        <row r="187">
          <cell r="F187">
            <v>-70203</v>
          </cell>
          <cell r="G187">
            <v>-140203</v>
          </cell>
          <cell r="H187">
            <v>-214054</v>
          </cell>
          <cell r="I187">
            <v>-284369</v>
          </cell>
          <cell r="J187">
            <v>-355592</v>
          </cell>
          <cell r="K187">
            <v>-428150</v>
          </cell>
          <cell r="M187">
            <v>-577557</v>
          </cell>
          <cell r="N187">
            <v>-651241</v>
          </cell>
          <cell r="O187">
            <v>-724988</v>
          </cell>
          <cell r="P187">
            <v>-797958</v>
          </cell>
          <cell r="Q187">
            <v>-868863</v>
          </cell>
        </row>
        <row r="193">
          <cell r="F193">
            <v>0</v>
          </cell>
          <cell r="G193">
            <v>0</v>
          </cell>
          <cell r="H193">
            <v>0</v>
          </cell>
          <cell r="I193">
            <v>0</v>
          </cell>
          <cell r="J193">
            <v>0</v>
          </cell>
          <cell r="K193">
            <v>0</v>
          </cell>
          <cell r="M193">
            <v>0</v>
          </cell>
          <cell r="N193">
            <v>0</v>
          </cell>
          <cell r="O193">
            <v>0</v>
          </cell>
          <cell r="P193">
            <v>0</v>
          </cell>
          <cell r="Q193">
            <v>0</v>
          </cell>
        </row>
        <row r="196">
          <cell r="F196">
            <v>-184558</v>
          </cell>
          <cell r="G196">
            <v>-184558</v>
          </cell>
          <cell r="H196">
            <v>-184558</v>
          </cell>
          <cell r="I196">
            <v>-184558</v>
          </cell>
          <cell r="J196">
            <v>-184558</v>
          </cell>
          <cell r="K196">
            <v>-184558</v>
          </cell>
          <cell r="M196">
            <v>-184558</v>
          </cell>
          <cell r="N196">
            <v>-184558</v>
          </cell>
          <cell r="O196">
            <v>-184558</v>
          </cell>
          <cell r="P196">
            <v>-184558</v>
          </cell>
          <cell r="Q196">
            <v>-184558</v>
          </cell>
        </row>
        <row r="198">
          <cell r="F198">
            <v>793000</v>
          </cell>
          <cell r="G198">
            <v>793000</v>
          </cell>
          <cell r="H198">
            <v>793000</v>
          </cell>
          <cell r="I198">
            <v>793000</v>
          </cell>
          <cell r="J198">
            <v>793000</v>
          </cell>
          <cell r="K198">
            <v>793000</v>
          </cell>
          <cell r="M198">
            <v>793000</v>
          </cell>
          <cell r="N198">
            <v>793000</v>
          </cell>
          <cell r="O198">
            <v>793000</v>
          </cell>
          <cell r="P198">
            <v>793000</v>
          </cell>
          <cell r="Q198">
            <v>793000</v>
          </cell>
        </row>
        <row r="206">
          <cell r="F206">
            <v>-608442</v>
          </cell>
          <cell r="G206">
            <v>-608442</v>
          </cell>
          <cell r="H206">
            <v>-608442</v>
          </cell>
          <cell r="I206">
            <v>-608442</v>
          </cell>
          <cell r="J206">
            <v>-608442</v>
          </cell>
          <cell r="K206">
            <v>-608442</v>
          </cell>
          <cell r="M206">
            <v>-608442</v>
          </cell>
          <cell r="N206">
            <v>-608442</v>
          </cell>
          <cell r="O206">
            <v>-608442</v>
          </cell>
          <cell r="P206">
            <v>-608442</v>
          </cell>
          <cell r="Q206">
            <v>-608442</v>
          </cell>
        </row>
        <row r="215">
          <cell r="F215">
            <v>0</v>
          </cell>
          <cell r="G215">
            <v>0</v>
          </cell>
          <cell r="H215">
            <v>0</v>
          </cell>
          <cell r="I215">
            <v>0</v>
          </cell>
          <cell r="J215">
            <v>0</v>
          </cell>
          <cell r="K215">
            <v>0</v>
          </cell>
          <cell r="M215">
            <v>0</v>
          </cell>
          <cell r="N215">
            <v>0</v>
          </cell>
          <cell r="O215">
            <v>0</v>
          </cell>
          <cell r="P215">
            <v>0</v>
          </cell>
          <cell r="Q215">
            <v>0</v>
          </cell>
        </row>
        <row r="218">
          <cell r="F218">
            <v>147278</v>
          </cell>
          <cell r="G218">
            <v>147278</v>
          </cell>
          <cell r="H218">
            <v>147278</v>
          </cell>
          <cell r="I218">
            <v>147278</v>
          </cell>
          <cell r="J218">
            <v>147278</v>
          </cell>
          <cell r="K218">
            <v>147278</v>
          </cell>
          <cell r="M218">
            <v>147278</v>
          </cell>
          <cell r="N218">
            <v>147278</v>
          </cell>
          <cell r="O218">
            <v>147278</v>
          </cell>
          <cell r="P218">
            <v>147278</v>
          </cell>
          <cell r="Q218">
            <v>147278</v>
          </cell>
        </row>
        <row r="223">
          <cell r="F223">
            <v>-588725</v>
          </cell>
          <cell r="G223">
            <v>-588725</v>
          </cell>
          <cell r="H223">
            <v>-588725</v>
          </cell>
          <cell r="I223">
            <v>-588725</v>
          </cell>
          <cell r="J223">
            <v>-588725</v>
          </cell>
          <cell r="K223">
            <v>-588725</v>
          </cell>
          <cell r="M223">
            <v>-588725</v>
          </cell>
          <cell r="N223">
            <v>-588725</v>
          </cell>
          <cell r="O223">
            <v>-588725</v>
          </cell>
          <cell r="P223">
            <v>-588725</v>
          </cell>
          <cell r="Q223">
            <v>-588725</v>
          </cell>
        </row>
        <row r="232">
          <cell r="F232">
            <v>441447</v>
          </cell>
          <cell r="G232">
            <v>441447</v>
          </cell>
          <cell r="H232">
            <v>441447</v>
          </cell>
          <cell r="I232">
            <v>441447</v>
          </cell>
          <cell r="J232">
            <v>441447</v>
          </cell>
          <cell r="K232">
            <v>441447</v>
          </cell>
          <cell r="M232">
            <v>441447</v>
          </cell>
          <cell r="N232">
            <v>441447</v>
          </cell>
          <cell r="O232">
            <v>441447</v>
          </cell>
          <cell r="P232">
            <v>441447</v>
          </cell>
          <cell r="Q232">
            <v>441447</v>
          </cell>
        </row>
        <row r="237">
          <cell r="F237">
            <v>0</v>
          </cell>
          <cell r="G237">
            <v>0</v>
          </cell>
          <cell r="H237">
            <v>0</v>
          </cell>
          <cell r="I237">
            <v>0</v>
          </cell>
          <cell r="J237">
            <v>0</v>
          </cell>
          <cell r="K237">
            <v>0</v>
          </cell>
          <cell r="M237">
            <v>0</v>
          </cell>
          <cell r="N237">
            <v>0</v>
          </cell>
          <cell r="O237">
            <v>0</v>
          </cell>
          <cell r="P237">
            <v>0</v>
          </cell>
          <cell r="Q237">
            <v>0</v>
          </cell>
        </row>
        <row r="240">
          <cell r="F240">
            <v>62077</v>
          </cell>
          <cell r="G240">
            <v>62077</v>
          </cell>
          <cell r="H240">
            <v>62077</v>
          </cell>
          <cell r="I240">
            <v>62077</v>
          </cell>
          <cell r="J240">
            <v>62077</v>
          </cell>
          <cell r="K240">
            <v>62077</v>
          </cell>
          <cell r="M240">
            <v>62077</v>
          </cell>
          <cell r="N240">
            <v>62077</v>
          </cell>
          <cell r="O240">
            <v>62077</v>
          </cell>
          <cell r="P240">
            <v>62077</v>
          </cell>
          <cell r="Q240">
            <v>62077</v>
          </cell>
        </row>
        <row r="241">
          <cell r="F241">
            <v>5230</v>
          </cell>
          <cell r="G241">
            <v>5230</v>
          </cell>
          <cell r="H241">
            <v>5230</v>
          </cell>
          <cell r="I241">
            <v>5230</v>
          </cell>
          <cell r="J241">
            <v>5230</v>
          </cell>
          <cell r="K241">
            <v>5230</v>
          </cell>
          <cell r="M241">
            <v>5230</v>
          </cell>
          <cell r="N241">
            <v>5230</v>
          </cell>
          <cell r="O241">
            <v>5230</v>
          </cell>
          <cell r="P241">
            <v>5230</v>
          </cell>
          <cell r="Q241">
            <v>5230</v>
          </cell>
        </row>
        <row r="242">
          <cell r="F242">
            <v>-67307</v>
          </cell>
          <cell r="G242">
            <v>-67307</v>
          </cell>
          <cell r="H242">
            <v>-67307</v>
          </cell>
          <cell r="I242">
            <v>-67307</v>
          </cell>
          <cell r="J242">
            <v>-67307</v>
          </cell>
          <cell r="K242">
            <v>-67307</v>
          </cell>
          <cell r="M242">
            <v>-67307</v>
          </cell>
          <cell r="N242">
            <v>-67307</v>
          </cell>
          <cell r="O242">
            <v>-67307</v>
          </cell>
          <cell r="P242">
            <v>-67307</v>
          </cell>
          <cell r="Q242">
            <v>-67307</v>
          </cell>
        </row>
        <row r="244">
          <cell r="F244">
            <v>0</v>
          </cell>
          <cell r="G244">
            <v>0</v>
          </cell>
          <cell r="H244">
            <v>0</v>
          </cell>
          <cell r="I244">
            <v>0</v>
          </cell>
          <cell r="J244">
            <v>0</v>
          </cell>
          <cell r="K244">
            <v>0</v>
          </cell>
          <cell r="M244">
            <v>0</v>
          </cell>
          <cell r="N244">
            <v>0</v>
          </cell>
          <cell r="O244">
            <v>0</v>
          </cell>
          <cell r="P244">
            <v>0</v>
          </cell>
          <cell r="Q244">
            <v>0</v>
          </cell>
        </row>
        <row r="247">
          <cell r="F247">
            <v>72448</v>
          </cell>
          <cell r="G247">
            <v>72448</v>
          </cell>
          <cell r="H247">
            <v>72448</v>
          </cell>
          <cell r="I247">
            <v>72448</v>
          </cell>
          <cell r="J247">
            <v>72448</v>
          </cell>
          <cell r="K247">
            <v>72448</v>
          </cell>
          <cell r="M247">
            <v>72448</v>
          </cell>
          <cell r="N247">
            <v>72448</v>
          </cell>
          <cell r="O247">
            <v>72448</v>
          </cell>
          <cell r="P247">
            <v>72448</v>
          </cell>
          <cell r="Q247">
            <v>72448</v>
          </cell>
        </row>
        <row r="249">
          <cell r="F249">
            <v>-72448</v>
          </cell>
          <cell r="G249">
            <v>-72448</v>
          </cell>
          <cell r="H249">
            <v>-72448</v>
          </cell>
          <cell r="I249">
            <v>-72448</v>
          </cell>
          <cell r="J249">
            <v>-72448</v>
          </cell>
          <cell r="K249">
            <v>-72448</v>
          </cell>
          <cell r="M249">
            <v>-72448</v>
          </cell>
          <cell r="N249">
            <v>-72448</v>
          </cell>
          <cell r="O249">
            <v>-72448</v>
          </cell>
          <cell r="P249">
            <v>-72448</v>
          </cell>
          <cell r="Q249">
            <v>-72448</v>
          </cell>
        </row>
        <row r="252">
          <cell r="F252">
            <v>0</v>
          </cell>
          <cell r="G252">
            <v>0</v>
          </cell>
          <cell r="H252">
            <v>0</v>
          </cell>
          <cell r="I252">
            <v>0</v>
          </cell>
          <cell r="J252">
            <v>0</v>
          </cell>
          <cell r="K252">
            <v>0</v>
          </cell>
          <cell r="M252">
            <v>0</v>
          </cell>
          <cell r="N252">
            <v>0</v>
          </cell>
          <cell r="O252">
            <v>0</v>
          </cell>
          <cell r="P252">
            <v>0</v>
          </cell>
          <cell r="Q252">
            <v>0</v>
          </cell>
        </row>
        <row r="257">
          <cell r="F257">
            <v>-1126</v>
          </cell>
          <cell r="G257">
            <v>-1126</v>
          </cell>
          <cell r="H257">
            <v>-1126</v>
          </cell>
          <cell r="I257">
            <v>-1126</v>
          </cell>
          <cell r="J257">
            <v>-1126</v>
          </cell>
          <cell r="K257">
            <v>-1126</v>
          </cell>
          <cell r="M257">
            <v>-1126</v>
          </cell>
          <cell r="N257">
            <v>-1126</v>
          </cell>
          <cell r="O257">
            <v>-1126</v>
          </cell>
          <cell r="P257">
            <v>-1126</v>
          </cell>
          <cell r="Q257">
            <v>-1126</v>
          </cell>
        </row>
        <row r="259">
          <cell r="F259">
            <v>0</v>
          </cell>
          <cell r="G259">
            <v>0</v>
          </cell>
          <cell r="H259">
            <v>0</v>
          </cell>
          <cell r="I259">
            <v>0</v>
          </cell>
          <cell r="J259">
            <v>0</v>
          </cell>
          <cell r="K259">
            <v>0</v>
          </cell>
          <cell r="M259">
            <v>0</v>
          </cell>
          <cell r="N259">
            <v>0</v>
          </cell>
          <cell r="O259">
            <v>0</v>
          </cell>
          <cell r="P259">
            <v>0</v>
          </cell>
          <cell r="Q259">
            <v>0</v>
          </cell>
        </row>
        <row r="260">
          <cell r="F260">
            <v>1126</v>
          </cell>
          <cell r="G260">
            <v>1126</v>
          </cell>
          <cell r="H260">
            <v>1126</v>
          </cell>
          <cell r="I260">
            <v>1126</v>
          </cell>
          <cell r="J260">
            <v>1126</v>
          </cell>
          <cell r="K260">
            <v>1126</v>
          </cell>
          <cell r="M260">
            <v>1126</v>
          </cell>
          <cell r="N260">
            <v>1126</v>
          </cell>
          <cell r="O260">
            <v>1126</v>
          </cell>
          <cell r="P260">
            <v>1126</v>
          </cell>
          <cell r="Q260">
            <v>1126</v>
          </cell>
        </row>
        <row r="262">
          <cell r="F262">
            <v>0</v>
          </cell>
          <cell r="G262">
            <v>0</v>
          </cell>
          <cell r="H262">
            <v>0</v>
          </cell>
          <cell r="I262">
            <v>0</v>
          </cell>
          <cell r="J262">
            <v>0</v>
          </cell>
          <cell r="K262">
            <v>0</v>
          </cell>
          <cell r="M262">
            <v>0</v>
          </cell>
          <cell r="N262">
            <v>0</v>
          </cell>
          <cell r="O262">
            <v>0</v>
          </cell>
          <cell r="P262">
            <v>0</v>
          </cell>
          <cell r="Q262">
            <v>0</v>
          </cell>
        </row>
        <row r="265">
          <cell r="F265">
            <v>-11692</v>
          </cell>
          <cell r="G265">
            <v>-11692</v>
          </cell>
          <cell r="H265">
            <v>-11692</v>
          </cell>
          <cell r="I265">
            <v>-11692</v>
          </cell>
          <cell r="J265">
            <v>-11692</v>
          </cell>
          <cell r="K265">
            <v>-11692</v>
          </cell>
          <cell r="M265">
            <v>-11692</v>
          </cell>
          <cell r="N265">
            <v>-11692</v>
          </cell>
          <cell r="O265">
            <v>-11692</v>
          </cell>
          <cell r="P265">
            <v>-11692</v>
          </cell>
          <cell r="Q265">
            <v>-11692</v>
          </cell>
        </row>
        <row r="267">
          <cell r="F267">
            <v>14482</v>
          </cell>
          <cell r="G267">
            <v>28964</v>
          </cell>
          <cell r="H267">
            <v>0</v>
          </cell>
          <cell r="I267">
            <v>14363</v>
          </cell>
          <cell r="J267">
            <v>28726</v>
          </cell>
          <cell r="K267">
            <v>0</v>
          </cell>
          <cell r="M267">
            <v>17666</v>
          </cell>
          <cell r="N267">
            <v>0</v>
          </cell>
          <cell r="O267">
            <v>14199</v>
          </cell>
          <cell r="P267">
            <v>28398</v>
          </cell>
          <cell r="Q267">
            <v>0</v>
          </cell>
        </row>
        <row r="268">
          <cell r="F268">
            <v>-2790</v>
          </cell>
          <cell r="G268">
            <v>-17272</v>
          </cell>
          <cell r="H268">
            <v>11692</v>
          </cell>
          <cell r="I268">
            <v>-2671</v>
          </cell>
          <cell r="J268">
            <v>-17034</v>
          </cell>
          <cell r="K268">
            <v>11692</v>
          </cell>
          <cell r="M268">
            <v>-5974</v>
          </cell>
          <cell r="N268">
            <v>11692</v>
          </cell>
          <cell r="O268">
            <v>-2507</v>
          </cell>
          <cell r="P268">
            <v>-16706</v>
          </cell>
          <cell r="Q268">
            <v>11692</v>
          </cell>
        </row>
        <row r="270">
          <cell r="F270">
            <v>0</v>
          </cell>
          <cell r="G270">
            <v>0</v>
          </cell>
          <cell r="H270">
            <v>0</v>
          </cell>
          <cell r="I270">
            <v>0</v>
          </cell>
          <cell r="J270">
            <v>0</v>
          </cell>
          <cell r="K270">
            <v>0</v>
          </cell>
          <cell r="M270">
            <v>0</v>
          </cell>
          <cell r="N270">
            <v>0</v>
          </cell>
          <cell r="O270">
            <v>0</v>
          </cell>
          <cell r="P270">
            <v>0</v>
          </cell>
          <cell r="Q270">
            <v>0</v>
          </cell>
        </row>
        <row r="276">
          <cell r="F276">
            <v>0</v>
          </cell>
          <cell r="G276">
            <v>0</v>
          </cell>
          <cell r="H276">
            <v>0</v>
          </cell>
          <cell r="I276">
            <v>0</v>
          </cell>
          <cell r="J276">
            <v>0</v>
          </cell>
          <cell r="K276">
            <v>0</v>
          </cell>
          <cell r="M276">
            <v>0</v>
          </cell>
          <cell r="N276">
            <v>0</v>
          </cell>
          <cell r="O276">
            <v>0</v>
          </cell>
          <cell r="P276">
            <v>0</v>
          </cell>
          <cell r="Q276">
            <v>0</v>
          </cell>
        </row>
        <row r="279">
          <cell r="F279">
            <v>4649</v>
          </cell>
          <cell r="G279">
            <v>6459</v>
          </cell>
          <cell r="H279">
            <v>8462</v>
          </cell>
          <cell r="I279">
            <v>10400</v>
          </cell>
          <cell r="J279">
            <v>12404</v>
          </cell>
          <cell r="K279">
            <v>14342</v>
          </cell>
          <cell r="M279">
            <v>18348</v>
          </cell>
          <cell r="N279">
            <v>20288</v>
          </cell>
          <cell r="O279">
            <v>22291</v>
          </cell>
          <cell r="P279">
            <v>24229</v>
          </cell>
          <cell r="Q279">
            <v>26233</v>
          </cell>
        </row>
        <row r="280">
          <cell r="F280">
            <v>33539</v>
          </cell>
          <cell r="G280">
            <v>31729</v>
          </cell>
          <cell r="H280">
            <v>29726</v>
          </cell>
          <cell r="I280">
            <v>27788</v>
          </cell>
          <cell r="J280">
            <v>25784</v>
          </cell>
          <cell r="K280">
            <v>23846</v>
          </cell>
        </row>
        <row r="281">
          <cell r="M281">
            <v>19840</v>
          </cell>
          <cell r="N281">
            <v>17900</v>
          </cell>
          <cell r="O281">
            <v>15897</v>
          </cell>
          <cell r="P281">
            <v>13959</v>
          </cell>
          <cell r="Q281">
            <v>11955</v>
          </cell>
        </row>
        <row r="282">
          <cell r="F282">
            <v>-38188</v>
          </cell>
          <cell r="G282">
            <v>-38188</v>
          </cell>
          <cell r="H282">
            <v>-38188</v>
          </cell>
          <cell r="I282">
            <v>-38188</v>
          </cell>
          <cell r="J282">
            <v>-38188</v>
          </cell>
          <cell r="K282">
            <v>-38188</v>
          </cell>
          <cell r="M282">
            <v>-38188</v>
          </cell>
          <cell r="N282">
            <v>-38188</v>
          </cell>
          <cell r="O282">
            <v>-38188</v>
          </cell>
          <cell r="P282">
            <v>-38188</v>
          </cell>
          <cell r="Q282">
            <v>-38188</v>
          </cell>
        </row>
        <row r="285">
          <cell r="F285">
            <v>0</v>
          </cell>
          <cell r="G285">
            <v>0</v>
          </cell>
          <cell r="H285">
            <v>0</v>
          </cell>
          <cell r="I285">
            <v>0</v>
          </cell>
          <cell r="J285">
            <v>0</v>
          </cell>
          <cell r="K285">
            <v>0</v>
          </cell>
          <cell r="M285">
            <v>0</v>
          </cell>
          <cell r="N285">
            <v>0</v>
          </cell>
          <cell r="O285">
            <v>0</v>
          </cell>
          <cell r="P285">
            <v>0</v>
          </cell>
          <cell r="Q285">
            <v>0</v>
          </cell>
        </row>
        <row r="288">
          <cell r="F288">
            <v>16898</v>
          </cell>
          <cell r="G288">
            <v>16704</v>
          </cell>
          <cell r="H288">
            <v>16489</v>
          </cell>
          <cell r="I288">
            <v>16279</v>
          </cell>
          <cell r="J288">
            <v>16061</v>
          </cell>
          <cell r="K288">
            <v>15848</v>
          </cell>
          <cell r="M288">
            <v>15403</v>
          </cell>
          <cell r="N288">
            <v>15185</v>
          </cell>
          <cell r="O288">
            <v>14958</v>
          </cell>
          <cell r="P288">
            <v>14738</v>
          </cell>
          <cell r="Q288">
            <v>14508</v>
          </cell>
        </row>
        <row r="289">
          <cell r="F289">
            <v>289</v>
          </cell>
          <cell r="G289">
            <v>483</v>
          </cell>
          <cell r="H289">
            <v>698</v>
          </cell>
          <cell r="I289">
            <v>908</v>
          </cell>
          <cell r="J289">
            <v>1126</v>
          </cell>
          <cell r="K289">
            <v>1339</v>
          </cell>
          <cell r="M289">
            <v>1784</v>
          </cell>
          <cell r="N289">
            <v>2002</v>
          </cell>
          <cell r="O289">
            <v>2229</v>
          </cell>
          <cell r="P289">
            <v>2449</v>
          </cell>
          <cell r="Q289">
            <v>2679</v>
          </cell>
        </row>
        <row r="290">
          <cell r="F290">
            <v>-17187</v>
          </cell>
          <cell r="G290">
            <v>-17187</v>
          </cell>
          <cell r="H290">
            <v>-17187</v>
          </cell>
          <cell r="I290">
            <v>-17187</v>
          </cell>
          <cell r="J290">
            <v>-17187</v>
          </cell>
          <cell r="K290">
            <v>-17187</v>
          </cell>
          <cell r="M290">
            <v>-17187</v>
          </cell>
          <cell r="N290">
            <v>-17187</v>
          </cell>
          <cell r="O290">
            <v>-17187</v>
          </cell>
          <cell r="P290">
            <v>-17187</v>
          </cell>
          <cell r="Q290">
            <v>-17187</v>
          </cell>
        </row>
        <row r="292">
          <cell r="F292">
            <v>0</v>
          </cell>
          <cell r="G292">
            <v>0</v>
          </cell>
          <cell r="H292">
            <v>0</v>
          </cell>
          <cell r="I292">
            <v>0</v>
          </cell>
          <cell r="J292">
            <v>0</v>
          </cell>
          <cell r="K292">
            <v>0</v>
          </cell>
          <cell r="M292">
            <v>0</v>
          </cell>
          <cell r="N292">
            <v>0</v>
          </cell>
          <cell r="O292">
            <v>0</v>
          </cell>
          <cell r="P292">
            <v>0</v>
          </cell>
          <cell r="Q292">
            <v>0</v>
          </cell>
        </row>
        <row r="305">
          <cell r="F305">
            <v>0</v>
          </cell>
          <cell r="G305">
            <v>0</v>
          </cell>
          <cell r="H305">
            <v>0</v>
          </cell>
          <cell r="I305">
            <v>0</v>
          </cell>
          <cell r="J305">
            <v>0</v>
          </cell>
          <cell r="K305">
            <v>0</v>
          </cell>
          <cell r="M305">
            <v>0</v>
          </cell>
          <cell r="N305">
            <v>0</v>
          </cell>
          <cell r="O305">
            <v>0</v>
          </cell>
          <cell r="P305">
            <v>0</v>
          </cell>
          <cell r="Q305">
            <v>0</v>
          </cell>
        </row>
        <row r="308">
          <cell r="F308">
            <v>-350</v>
          </cell>
          <cell r="G308">
            <v>-700</v>
          </cell>
          <cell r="H308">
            <v>-1050</v>
          </cell>
          <cell r="I308">
            <v>-1400</v>
          </cell>
          <cell r="J308">
            <v>-1750</v>
          </cell>
          <cell r="K308">
            <v>-2100</v>
          </cell>
          <cell r="M308">
            <v>-2800</v>
          </cell>
          <cell r="N308">
            <v>-3150</v>
          </cell>
          <cell r="O308">
            <v>-3500</v>
          </cell>
          <cell r="P308">
            <v>-3850</v>
          </cell>
          <cell r="Q308">
            <v>-4200</v>
          </cell>
        </row>
        <row r="311">
          <cell r="F311">
            <v>-11802</v>
          </cell>
          <cell r="G311">
            <v>-11802</v>
          </cell>
          <cell r="H311">
            <v>-11802</v>
          </cell>
          <cell r="I311">
            <v>-11802</v>
          </cell>
          <cell r="J311">
            <v>-11802</v>
          </cell>
          <cell r="K311">
            <v>-11802</v>
          </cell>
          <cell r="M311">
            <v>-11802</v>
          </cell>
          <cell r="N311">
            <v>-11802</v>
          </cell>
          <cell r="O311">
            <v>-11802</v>
          </cell>
          <cell r="P311">
            <v>-11802</v>
          </cell>
          <cell r="Q311">
            <v>-11802</v>
          </cell>
        </row>
        <row r="312">
          <cell r="F312">
            <v>11802</v>
          </cell>
          <cell r="G312">
            <v>11802</v>
          </cell>
          <cell r="H312">
            <v>11802</v>
          </cell>
          <cell r="I312">
            <v>11802</v>
          </cell>
          <cell r="J312">
            <v>11802</v>
          </cell>
          <cell r="K312">
            <v>11802</v>
          </cell>
          <cell r="M312">
            <v>11802</v>
          </cell>
          <cell r="N312">
            <v>11802</v>
          </cell>
          <cell r="O312">
            <v>11802</v>
          </cell>
          <cell r="P312">
            <v>11802</v>
          </cell>
          <cell r="Q312">
            <v>11802</v>
          </cell>
        </row>
        <row r="313">
          <cell r="F313">
            <v>350</v>
          </cell>
          <cell r="G313">
            <v>700</v>
          </cell>
          <cell r="H313">
            <v>1050</v>
          </cell>
          <cell r="I313">
            <v>1400</v>
          </cell>
          <cell r="J313">
            <v>1750</v>
          </cell>
          <cell r="K313">
            <v>2100</v>
          </cell>
          <cell r="M313">
            <v>2800</v>
          </cell>
          <cell r="N313">
            <v>3150</v>
          </cell>
          <cell r="O313">
            <v>3500</v>
          </cell>
          <cell r="P313">
            <v>3850</v>
          </cell>
          <cell r="Q313">
            <v>4200</v>
          </cell>
        </row>
        <row r="315">
          <cell r="F315">
            <v>0</v>
          </cell>
          <cell r="G315">
            <v>0</v>
          </cell>
          <cell r="H315">
            <v>0</v>
          </cell>
          <cell r="I315">
            <v>0</v>
          </cell>
          <cell r="J315">
            <v>0</v>
          </cell>
          <cell r="K315">
            <v>0</v>
          </cell>
          <cell r="M315">
            <v>0</v>
          </cell>
          <cell r="N315">
            <v>0</v>
          </cell>
          <cell r="O315">
            <v>0</v>
          </cell>
          <cell r="P315">
            <v>0</v>
          </cell>
          <cell r="Q315">
            <v>0</v>
          </cell>
        </row>
        <row r="318">
          <cell r="F318">
            <v>324976</v>
          </cell>
          <cell r="G318">
            <v>324976</v>
          </cell>
          <cell r="H318">
            <v>324976</v>
          </cell>
          <cell r="I318">
            <v>324976</v>
          </cell>
          <cell r="J318">
            <v>324976</v>
          </cell>
          <cell r="K318">
            <v>324976</v>
          </cell>
          <cell r="M318">
            <v>324976</v>
          </cell>
          <cell r="N318">
            <v>324976</v>
          </cell>
          <cell r="O318">
            <v>324976</v>
          </cell>
          <cell r="P318">
            <v>324976</v>
          </cell>
          <cell r="Q318">
            <v>324976</v>
          </cell>
        </row>
        <row r="319">
          <cell r="F319">
            <v>34987</v>
          </cell>
          <cell r="G319">
            <v>60075</v>
          </cell>
          <cell r="H319">
            <v>77940</v>
          </cell>
          <cell r="I319">
            <v>57692</v>
          </cell>
          <cell r="J319">
            <v>55857</v>
          </cell>
          <cell r="K319">
            <v>41815</v>
          </cell>
          <cell r="M319">
            <v>45909</v>
          </cell>
          <cell r="N319">
            <v>40521</v>
          </cell>
          <cell r="O319">
            <v>42022</v>
          </cell>
          <cell r="P319">
            <v>44379</v>
          </cell>
          <cell r="Q319">
            <v>54061</v>
          </cell>
        </row>
        <row r="320">
          <cell r="F320">
            <v>-106688</v>
          </cell>
          <cell r="G320">
            <v>-106688</v>
          </cell>
          <cell r="H320">
            <v>-106688</v>
          </cell>
          <cell r="I320">
            <v>-106688</v>
          </cell>
          <cell r="J320">
            <v>-106688</v>
          </cell>
          <cell r="K320">
            <v>-106688</v>
          </cell>
          <cell r="M320">
            <v>-106688</v>
          </cell>
          <cell r="N320">
            <v>-106688</v>
          </cell>
          <cell r="O320">
            <v>-106688</v>
          </cell>
          <cell r="P320">
            <v>-106688</v>
          </cell>
          <cell r="Q320">
            <v>-106688</v>
          </cell>
        </row>
        <row r="321">
          <cell r="F321">
            <v>-33208</v>
          </cell>
          <cell r="G321">
            <v>-55777</v>
          </cell>
          <cell r="H321">
            <v>-73642</v>
          </cell>
          <cell r="I321">
            <v>-51424</v>
          </cell>
          <cell r="J321">
            <v>-49589</v>
          </cell>
          <cell r="K321">
            <v>-35547</v>
          </cell>
          <cell r="M321">
            <v>-39641</v>
          </cell>
          <cell r="N321">
            <v>-34253</v>
          </cell>
          <cell r="O321">
            <v>-35754</v>
          </cell>
          <cell r="P321">
            <v>-38111</v>
          </cell>
          <cell r="Q321">
            <v>-45123</v>
          </cell>
        </row>
        <row r="322">
          <cell r="F322">
            <v>-1779</v>
          </cell>
          <cell r="G322">
            <v>-4298</v>
          </cell>
          <cell r="H322">
            <v>-4298</v>
          </cell>
          <cell r="I322">
            <v>-6268</v>
          </cell>
          <cell r="J322">
            <v>-6268</v>
          </cell>
          <cell r="K322">
            <v>-6268</v>
          </cell>
          <cell r="M322">
            <v>-6268</v>
          </cell>
          <cell r="N322">
            <v>-6268</v>
          </cell>
          <cell r="O322">
            <v>-6268</v>
          </cell>
          <cell r="P322">
            <v>-6268</v>
          </cell>
          <cell r="Q322">
            <v>-8938</v>
          </cell>
        </row>
        <row r="323">
          <cell r="F323">
            <v>-218288</v>
          </cell>
          <cell r="G323">
            <v>-218288</v>
          </cell>
          <cell r="H323">
            <v>-218288</v>
          </cell>
          <cell r="I323">
            <v>-218288</v>
          </cell>
          <cell r="J323">
            <v>-218288</v>
          </cell>
          <cell r="K323">
            <v>-218288</v>
          </cell>
          <cell r="M323">
            <v>-218288</v>
          </cell>
          <cell r="N323">
            <v>-218288</v>
          </cell>
          <cell r="O323">
            <v>-218288</v>
          </cell>
          <cell r="P323">
            <v>-218288</v>
          </cell>
          <cell r="Q323">
            <v>-218288</v>
          </cell>
        </row>
        <row r="325">
          <cell r="F325">
            <v>0</v>
          </cell>
          <cell r="G325">
            <v>0</v>
          </cell>
          <cell r="H325">
            <v>0</v>
          </cell>
          <cell r="I325">
            <v>0</v>
          </cell>
          <cell r="J325">
            <v>0</v>
          </cell>
          <cell r="K325">
            <v>0</v>
          </cell>
          <cell r="M325">
            <v>0</v>
          </cell>
          <cell r="N325">
            <v>0</v>
          </cell>
          <cell r="O325">
            <v>0</v>
          </cell>
          <cell r="P325">
            <v>0</v>
          </cell>
          <cell r="Q325">
            <v>0</v>
          </cell>
        </row>
        <row r="328">
          <cell r="F328">
            <v>194264</v>
          </cell>
          <cell r="G328">
            <v>194264</v>
          </cell>
          <cell r="H328">
            <v>194264</v>
          </cell>
          <cell r="I328">
            <v>194264</v>
          </cell>
          <cell r="J328">
            <v>194264</v>
          </cell>
          <cell r="K328">
            <v>194264</v>
          </cell>
          <cell r="M328">
            <v>194264</v>
          </cell>
          <cell r="N328">
            <v>194264</v>
          </cell>
          <cell r="O328">
            <v>194264</v>
          </cell>
          <cell r="P328">
            <v>194264</v>
          </cell>
          <cell r="Q328">
            <v>194264</v>
          </cell>
        </row>
        <row r="329">
          <cell r="H329">
            <v>0</v>
          </cell>
          <cell r="I329">
            <v>0</v>
          </cell>
          <cell r="J329">
            <v>0</v>
          </cell>
          <cell r="K329">
            <v>0</v>
          </cell>
          <cell r="M329">
            <v>0</v>
          </cell>
          <cell r="N329">
            <v>0</v>
          </cell>
          <cell r="O329">
            <v>0</v>
          </cell>
          <cell r="P329">
            <v>0</v>
          </cell>
          <cell r="Q329">
            <v>0</v>
          </cell>
        </row>
        <row r="330">
          <cell r="F330">
            <v>-352676</v>
          </cell>
          <cell r="G330">
            <v>-352676</v>
          </cell>
          <cell r="H330">
            <v>-352676</v>
          </cell>
          <cell r="I330">
            <v>-352676</v>
          </cell>
          <cell r="J330">
            <v>-352676</v>
          </cell>
          <cell r="K330">
            <v>-352676</v>
          </cell>
          <cell r="M330">
            <v>-352676</v>
          </cell>
          <cell r="N330">
            <v>-352676</v>
          </cell>
          <cell r="O330">
            <v>-352676</v>
          </cell>
          <cell r="P330">
            <v>-352676</v>
          </cell>
          <cell r="Q330">
            <v>-352676</v>
          </cell>
        </row>
        <row r="331">
          <cell r="H331">
            <v>0</v>
          </cell>
          <cell r="I331">
            <v>0</v>
          </cell>
          <cell r="J331">
            <v>0</v>
          </cell>
          <cell r="K331">
            <v>0</v>
          </cell>
          <cell r="M331">
            <v>0</v>
          </cell>
          <cell r="N331">
            <v>0</v>
          </cell>
          <cell r="O331">
            <v>0</v>
          </cell>
          <cell r="P331">
            <v>0</v>
          </cell>
          <cell r="Q331">
            <v>0</v>
          </cell>
        </row>
        <row r="332">
          <cell r="F332">
            <v>158412</v>
          </cell>
          <cell r="G332">
            <v>158412</v>
          </cell>
          <cell r="H332">
            <v>158412</v>
          </cell>
          <cell r="I332">
            <v>158412</v>
          </cell>
          <cell r="J332">
            <v>158412</v>
          </cell>
          <cell r="K332">
            <v>158412</v>
          </cell>
          <cell r="M332">
            <v>158412</v>
          </cell>
          <cell r="N332">
            <v>158412</v>
          </cell>
          <cell r="O332">
            <v>158412</v>
          </cell>
          <cell r="P332">
            <v>158412</v>
          </cell>
          <cell r="Q332">
            <v>158412</v>
          </cell>
        </row>
        <row r="335">
          <cell r="F335">
            <v>0</v>
          </cell>
          <cell r="G335">
            <v>0</v>
          </cell>
          <cell r="H335">
            <v>0</v>
          </cell>
          <cell r="I335">
            <v>0</v>
          </cell>
          <cell r="J335">
            <v>0</v>
          </cell>
          <cell r="K335">
            <v>0</v>
          </cell>
          <cell r="M335">
            <v>0</v>
          </cell>
          <cell r="N335">
            <v>0</v>
          </cell>
          <cell r="O335">
            <v>0</v>
          </cell>
          <cell r="P335">
            <v>0</v>
          </cell>
          <cell r="Q335">
            <v>0</v>
          </cell>
        </row>
        <row r="338">
          <cell r="F338">
            <v>6480</v>
          </cell>
          <cell r="G338">
            <v>6480</v>
          </cell>
          <cell r="H338">
            <v>6480</v>
          </cell>
          <cell r="I338">
            <v>6480</v>
          </cell>
          <cell r="J338">
            <v>6480</v>
          </cell>
          <cell r="K338">
            <v>6480</v>
          </cell>
          <cell r="M338">
            <v>6480</v>
          </cell>
          <cell r="N338">
            <v>6480</v>
          </cell>
          <cell r="O338">
            <v>6480</v>
          </cell>
          <cell r="P338">
            <v>6480</v>
          </cell>
          <cell r="Q338">
            <v>6480</v>
          </cell>
        </row>
        <row r="339">
          <cell r="F339">
            <v>126579</v>
          </cell>
          <cell r="G339">
            <v>126579</v>
          </cell>
          <cell r="H339">
            <v>126579</v>
          </cell>
          <cell r="I339">
            <v>126579</v>
          </cell>
          <cell r="J339">
            <v>126579</v>
          </cell>
          <cell r="K339">
            <v>126579</v>
          </cell>
          <cell r="M339">
            <v>126579</v>
          </cell>
          <cell r="N339">
            <v>126579</v>
          </cell>
          <cell r="O339">
            <v>126579</v>
          </cell>
          <cell r="P339">
            <v>126579</v>
          </cell>
          <cell r="Q339">
            <v>126579</v>
          </cell>
        </row>
        <row r="341">
          <cell r="F341">
            <v>-639</v>
          </cell>
          <cell r="G341">
            <v>-639</v>
          </cell>
          <cell r="H341">
            <v>-639</v>
          </cell>
          <cell r="I341">
            <v>-639</v>
          </cell>
          <cell r="J341">
            <v>-639</v>
          </cell>
          <cell r="K341">
            <v>-639</v>
          </cell>
          <cell r="M341">
            <v>-639</v>
          </cell>
          <cell r="N341">
            <v>-639</v>
          </cell>
          <cell r="O341">
            <v>-639</v>
          </cell>
          <cell r="P341">
            <v>-639</v>
          </cell>
          <cell r="Q341">
            <v>-639</v>
          </cell>
        </row>
        <row r="342">
          <cell r="F342">
            <v>-1700</v>
          </cell>
          <cell r="G342">
            <v>-1700</v>
          </cell>
          <cell r="H342">
            <v>-1700</v>
          </cell>
          <cell r="I342">
            <v>-1700</v>
          </cell>
          <cell r="J342">
            <v>-1700</v>
          </cell>
          <cell r="K342">
            <v>-1700</v>
          </cell>
          <cell r="M342">
            <v>-1700</v>
          </cell>
          <cell r="N342">
            <v>-1700</v>
          </cell>
          <cell r="O342">
            <v>-1700</v>
          </cell>
          <cell r="P342">
            <v>-1700</v>
          </cell>
          <cell r="Q342">
            <v>-1700</v>
          </cell>
        </row>
        <row r="343">
          <cell r="F343">
            <v>-130720</v>
          </cell>
          <cell r="G343">
            <v>-130720</v>
          </cell>
          <cell r="H343">
            <v>-130720</v>
          </cell>
          <cell r="I343">
            <v>-130720</v>
          </cell>
          <cell r="J343">
            <v>-130720</v>
          </cell>
          <cell r="K343">
            <v>-130720</v>
          </cell>
          <cell r="M343">
            <v>-130720</v>
          </cell>
          <cell r="N343">
            <v>-130720</v>
          </cell>
          <cell r="O343">
            <v>-130720</v>
          </cell>
          <cell r="P343">
            <v>-130720</v>
          </cell>
          <cell r="Q343">
            <v>-130720</v>
          </cell>
        </row>
        <row r="346">
          <cell r="F346">
            <v>0</v>
          </cell>
          <cell r="G346">
            <v>0</v>
          </cell>
          <cell r="H346">
            <v>0</v>
          </cell>
          <cell r="I346">
            <v>0</v>
          </cell>
          <cell r="J346">
            <v>0</v>
          </cell>
          <cell r="K346">
            <v>0</v>
          </cell>
          <cell r="M346">
            <v>0</v>
          </cell>
          <cell r="N346">
            <v>0</v>
          </cell>
          <cell r="O346">
            <v>0</v>
          </cell>
          <cell r="P346">
            <v>0</v>
          </cell>
          <cell r="Q346">
            <v>0</v>
          </cell>
        </row>
        <row r="350">
          <cell r="F350">
            <v>0</v>
          </cell>
          <cell r="G350">
            <v>0</v>
          </cell>
          <cell r="H350">
            <v>0</v>
          </cell>
          <cell r="I350">
            <v>0</v>
          </cell>
          <cell r="J350">
            <v>0</v>
          </cell>
          <cell r="K350">
            <v>0</v>
          </cell>
          <cell r="M350">
            <v>0</v>
          </cell>
          <cell r="N350">
            <v>0</v>
          </cell>
          <cell r="O350">
            <v>0</v>
          </cell>
          <cell r="P350">
            <v>0</v>
          </cell>
          <cell r="Q350">
            <v>0</v>
          </cell>
        </row>
        <row r="352">
          <cell r="F352">
            <v>0</v>
          </cell>
          <cell r="G352">
            <v>0</v>
          </cell>
          <cell r="H352">
            <v>0</v>
          </cell>
          <cell r="I352">
            <v>0</v>
          </cell>
          <cell r="J352">
            <v>0</v>
          </cell>
          <cell r="K352">
            <v>0</v>
          </cell>
          <cell r="M352">
            <v>0</v>
          </cell>
          <cell r="N352">
            <v>0</v>
          </cell>
          <cell r="O352">
            <v>0</v>
          </cell>
          <cell r="P352">
            <v>0</v>
          </cell>
          <cell r="Q352">
            <v>0</v>
          </cell>
        </row>
        <row r="356">
          <cell r="F356">
            <v>8658</v>
          </cell>
          <cell r="G356">
            <v>8658</v>
          </cell>
          <cell r="H356">
            <v>8658</v>
          </cell>
          <cell r="I356">
            <v>8658</v>
          </cell>
          <cell r="J356">
            <v>8658</v>
          </cell>
          <cell r="K356">
            <v>8658</v>
          </cell>
          <cell r="M356">
            <v>8658</v>
          </cell>
          <cell r="N356">
            <v>8658</v>
          </cell>
          <cell r="O356">
            <v>8658</v>
          </cell>
          <cell r="P356">
            <v>8658</v>
          </cell>
          <cell r="Q356">
            <v>8658</v>
          </cell>
        </row>
        <row r="358">
          <cell r="F358">
            <v>-320547</v>
          </cell>
          <cell r="G358">
            <v>-320547</v>
          </cell>
          <cell r="H358">
            <v>-320547</v>
          </cell>
          <cell r="I358">
            <v>-320547</v>
          </cell>
          <cell r="J358">
            <v>-320547</v>
          </cell>
          <cell r="K358">
            <v>-320547</v>
          </cell>
          <cell r="M358">
            <v>-320547</v>
          </cell>
          <cell r="N358">
            <v>-320547</v>
          </cell>
          <cell r="O358">
            <v>-320547</v>
          </cell>
          <cell r="P358">
            <v>-320547</v>
          </cell>
          <cell r="Q358">
            <v>-320547</v>
          </cell>
        </row>
        <row r="359">
          <cell r="F359">
            <v>-56760</v>
          </cell>
          <cell r="G359">
            <v>-56760</v>
          </cell>
          <cell r="H359">
            <v>-56760</v>
          </cell>
          <cell r="I359">
            <v>-56760</v>
          </cell>
          <cell r="J359">
            <v>-56760</v>
          </cell>
          <cell r="K359">
            <v>-56760</v>
          </cell>
          <cell r="M359">
            <v>-56760</v>
          </cell>
          <cell r="N359">
            <v>-56760</v>
          </cell>
          <cell r="O359">
            <v>-56760</v>
          </cell>
          <cell r="P359">
            <v>-56760</v>
          </cell>
          <cell r="Q359">
            <v>-56760</v>
          </cell>
        </row>
        <row r="360">
          <cell r="F360">
            <v>368649</v>
          </cell>
          <cell r="G360">
            <v>368649</v>
          </cell>
          <cell r="H360">
            <v>368649</v>
          </cell>
          <cell r="I360">
            <v>368649</v>
          </cell>
          <cell r="J360">
            <v>368649</v>
          </cell>
          <cell r="K360">
            <v>368649</v>
          </cell>
          <cell r="M360">
            <v>368649</v>
          </cell>
          <cell r="N360">
            <v>368649</v>
          </cell>
          <cell r="O360">
            <v>368649</v>
          </cell>
          <cell r="P360">
            <v>368649</v>
          </cell>
          <cell r="Q360">
            <v>368649</v>
          </cell>
        </row>
        <row r="362">
          <cell r="F362">
            <v>0</v>
          </cell>
          <cell r="G362">
            <v>0</v>
          </cell>
          <cell r="H362">
            <v>0</v>
          </cell>
          <cell r="I362">
            <v>0</v>
          </cell>
          <cell r="J362">
            <v>0</v>
          </cell>
          <cell r="K362">
            <v>0</v>
          </cell>
          <cell r="M362">
            <v>0</v>
          </cell>
          <cell r="N362">
            <v>0</v>
          </cell>
          <cell r="O362">
            <v>0</v>
          </cell>
          <cell r="P362">
            <v>0</v>
          </cell>
          <cell r="Q362">
            <v>0</v>
          </cell>
        </row>
        <row r="369">
          <cell r="F369">
            <v>614</v>
          </cell>
          <cell r="G369">
            <v>614</v>
          </cell>
          <cell r="H369">
            <v>614</v>
          </cell>
          <cell r="I369">
            <v>614</v>
          </cell>
          <cell r="J369">
            <v>614</v>
          </cell>
          <cell r="K369">
            <v>614</v>
          </cell>
          <cell r="M369">
            <v>614</v>
          </cell>
          <cell r="N369">
            <v>614</v>
          </cell>
          <cell r="O369">
            <v>614</v>
          </cell>
          <cell r="P369">
            <v>614</v>
          </cell>
          <cell r="Q369">
            <v>614</v>
          </cell>
        </row>
        <row r="380">
          <cell r="F380">
            <v>-19149</v>
          </cell>
          <cell r="G380">
            <v>-19149</v>
          </cell>
          <cell r="H380">
            <v>-19149</v>
          </cell>
          <cell r="I380">
            <v>-19149</v>
          </cell>
          <cell r="J380">
            <v>-19149</v>
          </cell>
          <cell r="K380">
            <v>-19149</v>
          </cell>
          <cell r="M380">
            <v>-19149</v>
          </cell>
          <cell r="N380">
            <v>-19149</v>
          </cell>
          <cell r="O380">
            <v>-19149</v>
          </cell>
          <cell r="P380">
            <v>-19149</v>
          </cell>
          <cell r="Q380">
            <v>-19149</v>
          </cell>
        </row>
        <row r="382">
          <cell r="F382">
            <v>18535</v>
          </cell>
          <cell r="G382">
            <v>18535</v>
          </cell>
          <cell r="H382">
            <v>18535</v>
          </cell>
          <cell r="I382">
            <v>18535</v>
          </cell>
          <cell r="J382">
            <v>18535</v>
          </cell>
          <cell r="K382">
            <v>18535</v>
          </cell>
          <cell r="M382">
            <v>18535</v>
          </cell>
          <cell r="N382">
            <v>18535</v>
          </cell>
          <cell r="O382">
            <v>18535</v>
          </cell>
          <cell r="P382">
            <v>18535</v>
          </cell>
          <cell r="Q382">
            <v>18535</v>
          </cell>
        </row>
        <row r="388">
          <cell r="F388">
            <v>0</v>
          </cell>
          <cell r="G388">
            <v>0</v>
          </cell>
          <cell r="H388">
            <v>0</v>
          </cell>
          <cell r="I388">
            <v>0</v>
          </cell>
          <cell r="J388">
            <v>0</v>
          </cell>
          <cell r="K388">
            <v>0</v>
          </cell>
          <cell r="M388">
            <v>0</v>
          </cell>
          <cell r="N388">
            <v>0</v>
          </cell>
          <cell r="O388">
            <v>0</v>
          </cell>
          <cell r="P388">
            <v>0</v>
          </cell>
          <cell r="Q388">
            <v>0</v>
          </cell>
        </row>
        <row r="394">
          <cell r="F394">
            <v>0</v>
          </cell>
          <cell r="G394">
            <v>0</v>
          </cell>
          <cell r="H394">
            <v>0</v>
          </cell>
          <cell r="I394">
            <v>0</v>
          </cell>
          <cell r="J394">
            <v>0</v>
          </cell>
          <cell r="K394">
            <v>0</v>
          </cell>
          <cell r="M394">
            <v>0</v>
          </cell>
          <cell r="N394">
            <v>0</v>
          </cell>
          <cell r="O394">
            <v>0</v>
          </cell>
          <cell r="P394">
            <v>0</v>
          </cell>
          <cell r="Q394">
            <v>0</v>
          </cell>
        </row>
        <row r="397">
          <cell r="F397">
            <v>-244958</v>
          </cell>
          <cell r="G397">
            <v>-244958</v>
          </cell>
          <cell r="H397">
            <v>-244958</v>
          </cell>
          <cell r="I397">
            <v>-244958</v>
          </cell>
          <cell r="J397">
            <v>-244958</v>
          </cell>
          <cell r="K397">
            <v>-244958</v>
          </cell>
          <cell r="M397">
            <v>-244958</v>
          </cell>
          <cell r="N397">
            <v>-244958</v>
          </cell>
          <cell r="O397">
            <v>-244958</v>
          </cell>
          <cell r="P397">
            <v>-244958</v>
          </cell>
          <cell r="Q397">
            <v>-244958</v>
          </cell>
        </row>
        <row r="398">
          <cell r="F398">
            <v>244958</v>
          </cell>
          <cell r="G398">
            <v>244958</v>
          </cell>
          <cell r="H398">
            <v>244958</v>
          </cell>
          <cell r="I398">
            <v>244958</v>
          </cell>
          <cell r="J398">
            <v>244958</v>
          </cell>
          <cell r="K398">
            <v>244958</v>
          </cell>
          <cell r="M398">
            <v>244958</v>
          </cell>
          <cell r="N398">
            <v>244958</v>
          </cell>
          <cell r="O398">
            <v>244958</v>
          </cell>
          <cell r="P398">
            <v>244958</v>
          </cell>
          <cell r="Q398">
            <v>244958</v>
          </cell>
        </row>
        <row r="403">
          <cell r="F403">
            <v>0</v>
          </cell>
          <cell r="G403">
            <v>0</v>
          </cell>
          <cell r="H403">
            <v>0</v>
          </cell>
          <cell r="I403">
            <v>0</v>
          </cell>
          <cell r="J403">
            <v>0</v>
          </cell>
          <cell r="K403">
            <v>0</v>
          </cell>
          <cell r="M403">
            <v>0</v>
          </cell>
          <cell r="N403">
            <v>0</v>
          </cell>
          <cell r="O403">
            <v>0</v>
          </cell>
          <cell r="P403">
            <v>0</v>
          </cell>
          <cell r="Q403">
            <v>0</v>
          </cell>
        </row>
        <row r="406">
          <cell r="F406">
            <v>2547</v>
          </cell>
          <cell r="G406">
            <v>2547</v>
          </cell>
          <cell r="H406">
            <v>2547</v>
          </cell>
          <cell r="I406">
            <v>2547</v>
          </cell>
          <cell r="J406">
            <v>2547</v>
          </cell>
          <cell r="K406">
            <v>2547</v>
          </cell>
          <cell r="M406">
            <v>2547</v>
          </cell>
          <cell r="N406">
            <v>2547</v>
          </cell>
          <cell r="O406">
            <v>2547</v>
          </cell>
          <cell r="P406">
            <v>2547</v>
          </cell>
          <cell r="Q406">
            <v>2547</v>
          </cell>
        </row>
        <row r="407">
          <cell r="F407">
            <v>-2547</v>
          </cell>
          <cell r="G407">
            <v>-2547</v>
          </cell>
          <cell r="H407">
            <v>-2547</v>
          </cell>
          <cell r="I407">
            <v>-2547</v>
          </cell>
          <cell r="J407">
            <v>-2547</v>
          </cell>
          <cell r="K407">
            <v>-2547</v>
          </cell>
          <cell r="M407">
            <v>-2547</v>
          </cell>
          <cell r="N407">
            <v>-2547</v>
          </cell>
          <cell r="O407">
            <v>-2547</v>
          </cell>
          <cell r="P407">
            <v>-2547</v>
          </cell>
          <cell r="Q407">
            <v>-2547</v>
          </cell>
        </row>
        <row r="410">
          <cell r="F410">
            <v>0</v>
          </cell>
          <cell r="G410">
            <v>0</v>
          </cell>
          <cell r="H410">
            <v>0</v>
          </cell>
          <cell r="I410">
            <v>0</v>
          </cell>
          <cell r="J410">
            <v>0</v>
          </cell>
          <cell r="K410">
            <v>0</v>
          </cell>
          <cell r="M410">
            <v>0</v>
          </cell>
          <cell r="N410">
            <v>0</v>
          </cell>
          <cell r="O410">
            <v>0</v>
          </cell>
          <cell r="P410">
            <v>0</v>
          </cell>
          <cell r="Q410">
            <v>0</v>
          </cell>
        </row>
        <row r="413">
          <cell r="F413">
            <v>-149861</v>
          </cell>
          <cell r="G413">
            <v>-148565</v>
          </cell>
          <cell r="H413">
            <v>-151361</v>
          </cell>
          <cell r="I413">
            <v>-150958</v>
          </cell>
          <cell r="J413">
            <v>-152807</v>
          </cell>
          <cell r="K413">
            <v>-155472</v>
          </cell>
          <cell r="M413">
            <v>-160106</v>
          </cell>
          <cell r="N413">
            <v>-158040</v>
          </cell>
          <cell r="O413">
            <v>-157575</v>
          </cell>
          <cell r="P413">
            <v>-160192</v>
          </cell>
          <cell r="Q413">
            <v>-163292</v>
          </cell>
        </row>
        <row r="414">
          <cell r="F414">
            <v>-38964</v>
          </cell>
          <cell r="G414">
            <v>-38627</v>
          </cell>
          <cell r="H414">
            <v>-39354</v>
          </cell>
          <cell r="I414">
            <v>-39249</v>
          </cell>
          <cell r="J414">
            <v>-39730</v>
          </cell>
          <cell r="K414">
            <v>-40423</v>
          </cell>
          <cell r="M414">
            <v>-41627</v>
          </cell>
          <cell r="N414">
            <v>-41090</v>
          </cell>
          <cell r="O414">
            <v>-40970</v>
          </cell>
          <cell r="P414">
            <v>-41650</v>
          </cell>
          <cell r="Q414">
            <v>-42456</v>
          </cell>
        </row>
        <row r="415">
          <cell r="F415">
            <v>188825</v>
          </cell>
          <cell r="G415">
            <v>187192</v>
          </cell>
          <cell r="H415">
            <v>190715</v>
          </cell>
          <cell r="I415">
            <v>190207</v>
          </cell>
          <cell r="J415">
            <v>192537</v>
          </cell>
          <cell r="K415">
            <v>195895</v>
          </cell>
          <cell r="M415">
            <v>201733</v>
          </cell>
          <cell r="N415">
            <v>199130</v>
          </cell>
          <cell r="O415">
            <v>198545</v>
          </cell>
          <cell r="P415">
            <v>201842</v>
          </cell>
          <cell r="Q415">
            <v>205748</v>
          </cell>
        </row>
        <row r="417">
          <cell r="F417">
            <v>0</v>
          </cell>
          <cell r="G417">
            <v>0</v>
          </cell>
          <cell r="H417">
            <v>0</v>
          </cell>
          <cell r="I417">
            <v>0</v>
          </cell>
          <cell r="J417">
            <v>0</v>
          </cell>
          <cell r="K417">
            <v>0</v>
          </cell>
          <cell r="M417">
            <v>0</v>
          </cell>
          <cell r="N417">
            <v>0</v>
          </cell>
          <cell r="O417">
            <v>0</v>
          </cell>
          <cell r="P417">
            <v>0</v>
          </cell>
          <cell r="Q417">
            <v>0</v>
          </cell>
        </row>
        <row r="425">
          <cell r="F425">
            <v>0</v>
          </cell>
          <cell r="G425">
            <v>0</v>
          </cell>
          <cell r="H425">
            <v>0</v>
          </cell>
          <cell r="I425">
            <v>0</v>
          </cell>
          <cell r="J425">
            <v>0</v>
          </cell>
          <cell r="K425">
            <v>0</v>
          </cell>
          <cell r="M425">
            <v>0</v>
          </cell>
          <cell r="N425">
            <v>0</v>
          </cell>
          <cell r="O425">
            <v>0</v>
          </cell>
          <cell r="P425">
            <v>0</v>
          </cell>
          <cell r="Q425">
            <v>0</v>
          </cell>
        </row>
        <row r="432">
          <cell r="F432">
            <v>144855</v>
          </cell>
          <cell r="G432">
            <v>289710</v>
          </cell>
          <cell r="H432">
            <v>397935</v>
          </cell>
          <cell r="I432">
            <v>528360</v>
          </cell>
          <cell r="J432">
            <v>636585</v>
          </cell>
          <cell r="K432">
            <v>744810</v>
          </cell>
          <cell r="M432">
            <v>961260</v>
          </cell>
          <cell r="N432">
            <v>1069485</v>
          </cell>
          <cell r="O432">
            <v>1177710</v>
          </cell>
          <cell r="P432">
            <v>1285380</v>
          </cell>
          <cell r="Q432">
            <v>1394160</v>
          </cell>
        </row>
        <row r="433">
          <cell r="F433">
            <v>-144855</v>
          </cell>
          <cell r="G433">
            <v>-289710</v>
          </cell>
          <cell r="H433">
            <v>-397935</v>
          </cell>
          <cell r="I433">
            <v>-528360</v>
          </cell>
          <cell r="J433">
            <v>-636585</v>
          </cell>
          <cell r="K433">
            <v>-744810</v>
          </cell>
          <cell r="M433">
            <v>-961260</v>
          </cell>
          <cell r="N433">
            <v>-1069485</v>
          </cell>
          <cell r="O433">
            <v>-1177710</v>
          </cell>
          <cell r="P433">
            <v>-1285380</v>
          </cell>
          <cell r="Q433">
            <v>-1394160</v>
          </cell>
        </row>
        <row r="434">
          <cell r="F434">
            <v>8274</v>
          </cell>
          <cell r="G434">
            <v>16548</v>
          </cell>
          <cell r="H434">
            <v>33198</v>
          </cell>
          <cell r="I434">
            <v>80373</v>
          </cell>
          <cell r="J434">
            <v>152523</v>
          </cell>
          <cell r="K434">
            <v>224673</v>
          </cell>
          <cell r="M434">
            <v>368973</v>
          </cell>
          <cell r="N434">
            <v>441123</v>
          </cell>
          <cell r="O434">
            <v>510498</v>
          </cell>
          <cell r="P434">
            <v>582648</v>
          </cell>
          <cell r="Q434">
            <v>621498</v>
          </cell>
        </row>
        <row r="435">
          <cell r="F435">
            <v>-8274</v>
          </cell>
          <cell r="G435">
            <v>-16548</v>
          </cell>
          <cell r="H435">
            <v>-33198</v>
          </cell>
          <cell r="I435">
            <v>-80373</v>
          </cell>
          <cell r="J435">
            <v>-152523</v>
          </cell>
          <cell r="K435">
            <v>-224673</v>
          </cell>
          <cell r="M435">
            <v>-368973</v>
          </cell>
          <cell r="N435">
            <v>-441123</v>
          </cell>
          <cell r="O435">
            <v>-510498</v>
          </cell>
          <cell r="P435">
            <v>-582648</v>
          </cell>
          <cell r="Q435">
            <v>-621498</v>
          </cell>
        </row>
        <row r="438">
          <cell r="F438">
            <v>0</v>
          </cell>
          <cell r="G438">
            <v>0</v>
          </cell>
          <cell r="H438">
            <v>0</v>
          </cell>
          <cell r="I438">
            <v>0</v>
          </cell>
          <cell r="J438">
            <v>0</v>
          </cell>
          <cell r="K438">
            <v>0</v>
          </cell>
          <cell r="M438">
            <v>0</v>
          </cell>
          <cell r="N438">
            <v>0</v>
          </cell>
          <cell r="O438">
            <v>0</v>
          </cell>
          <cell r="P438">
            <v>0</v>
          </cell>
          <cell r="Q438">
            <v>0</v>
          </cell>
        </row>
        <row r="441">
          <cell r="F441">
            <v>10594</v>
          </cell>
          <cell r="G441">
            <v>19636</v>
          </cell>
          <cell r="H441">
            <v>28677</v>
          </cell>
          <cell r="I441">
            <v>37719</v>
          </cell>
          <cell r="J441">
            <v>46760</v>
          </cell>
          <cell r="K441">
            <v>55802</v>
          </cell>
          <cell r="M441">
            <v>73885</v>
          </cell>
          <cell r="N441">
            <v>82927</v>
          </cell>
          <cell r="O441">
            <v>91968</v>
          </cell>
          <cell r="P441">
            <v>101010</v>
          </cell>
          <cell r="Q441">
            <v>110051</v>
          </cell>
        </row>
        <row r="442">
          <cell r="F442">
            <v>-10594</v>
          </cell>
          <cell r="G442">
            <v>-19636</v>
          </cell>
          <cell r="H442">
            <v>-28677</v>
          </cell>
          <cell r="I442">
            <v>-37719</v>
          </cell>
          <cell r="J442">
            <v>-46760</v>
          </cell>
          <cell r="K442">
            <v>-55802</v>
          </cell>
          <cell r="M442">
            <v>-73885</v>
          </cell>
          <cell r="N442">
            <v>-82927</v>
          </cell>
          <cell r="O442">
            <v>-91968</v>
          </cell>
          <cell r="P442">
            <v>-101010</v>
          </cell>
          <cell r="Q442">
            <v>-110051</v>
          </cell>
        </row>
        <row r="444">
          <cell r="F444">
            <v>0</v>
          </cell>
          <cell r="G444">
            <v>0</v>
          </cell>
          <cell r="H444">
            <v>0</v>
          </cell>
          <cell r="I444">
            <v>0</v>
          </cell>
          <cell r="J444">
            <v>0</v>
          </cell>
          <cell r="K444">
            <v>0</v>
          </cell>
          <cell r="M444">
            <v>0</v>
          </cell>
          <cell r="N444">
            <v>0</v>
          </cell>
          <cell r="O444">
            <v>0</v>
          </cell>
          <cell r="P444">
            <v>0</v>
          </cell>
          <cell r="Q444">
            <v>0</v>
          </cell>
        </row>
        <row r="447">
          <cell r="F447">
            <v>-26940</v>
          </cell>
          <cell r="G447">
            <v>-50487</v>
          </cell>
          <cell r="H447">
            <v>-72213</v>
          </cell>
          <cell r="I447">
            <v>-95954</v>
          </cell>
          <cell r="J447">
            <v>-119210</v>
          </cell>
          <cell r="K447">
            <v>-141767</v>
          </cell>
          <cell r="M447">
            <v>-188942</v>
          </cell>
          <cell r="N447">
            <v>-212664</v>
          </cell>
          <cell r="O447">
            <v>-234522</v>
          </cell>
          <cell r="P447">
            <v>-258508</v>
          </cell>
          <cell r="Q447">
            <v>-281827</v>
          </cell>
        </row>
        <row r="448">
          <cell r="F448">
            <v>25060</v>
          </cell>
          <cell r="G448">
            <v>47128</v>
          </cell>
          <cell r="H448">
            <v>67064</v>
          </cell>
          <cell r="I448">
            <v>89132</v>
          </cell>
          <cell r="J448">
            <v>110486</v>
          </cell>
          <cell r="K448">
            <v>131194</v>
          </cell>
          <cell r="M448">
            <v>174625</v>
          </cell>
          <cell r="N448">
            <v>196692</v>
          </cell>
          <cell r="O448">
            <v>216685</v>
          </cell>
          <cell r="P448">
            <v>238753</v>
          </cell>
          <cell r="Q448">
            <v>260108</v>
          </cell>
        </row>
        <row r="449">
          <cell r="F449">
            <v>-16</v>
          </cell>
          <cell r="G449">
            <v>-31</v>
          </cell>
          <cell r="H449">
            <v>-47</v>
          </cell>
          <cell r="I449">
            <v>-62</v>
          </cell>
          <cell r="J449">
            <v>-78</v>
          </cell>
          <cell r="K449">
            <v>-101</v>
          </cell>
          <cell r="M449">
            <v>-143</v>
          </cell>
          <cell r="N449">
            <v>-158</v>
          </cell>
          <cell r="O449">
            <v>-174</v>
          </cell>
          <cell r="P449">
            <v>-191</v>
          </cell>
          <cell r="Q449">
            <v>-207</v>
          </cell>
        </row>
        <row r="450">
          <cell r="F450">
            <v>1880</v>
          </cell>
          <cell r="G450">
            <v>3359</v>
          </cell>
          <cell r="H450">
            <v>5149</v>
          </cell>
          <cell r="I450">
            <v>6822</v>
          </cell>
          <cell r="J450">
            <v>8724</v>
          </cell>
          <cell r="K450">
            <v>10574</v>
          </cell>
          <cell r="M450">
            <v>14318</v>
          </cell>
          <cell r="N450">
            <v>15972</v>
          </cell>
          <cell r="O450">
            <v>17837</v>
          </cell>
          <cell r="P450">
            <v>19755</v>
          </cell>
          <cell r="Q450">
            <v>21719</v>
          </cell>
        </row>
        <row r="451">
          <cell r="F451">
            <v>16</v>
          </cell>
          <cell r="G451">
            <v>31</v>
          </cell>
          <cell r="H451">
            <v>47</v>
          </cell>
          <cell r="I451">
            <v>62</v>
          </cell>
          <cell r="J451">
            <v>78</v>
          </cell>
          <cell r="K451">
            <v>100</v>
          </cell>
          <cell r="M451">
            <v>142</v>
          </cell>
          <cell r="N451">
            <v>158</v>
          </cell>
          <cell r="O451">
            <v>174</v>
          </cell>
          <cell r="P451">
            <v>191</v>
          </cell>
          <cell r="Q451">
            <v>207</v>
          </cell>
        </row>
        <row r="453">
          <cell r="F453">
            <v>0</v>
          </cell>
          <cell r="G453">
            <v>0</v>
          </cell>
          <cell r="H453">
            <v>0</v>
          </cell>
          <cell r="I453">
            <v>0</v>
          </cell>
          <cell r="J453">
            <v>0</v>
          </cell>
          <cell r="K453">
            <v>0</v>
          </cell>
          <cell r="M453">
            <v>0</v>
          </cell>
          <cell r="N453">
            <v>0</v>
          </cell>
          <cell r="O453">
            <v>0</v>
          </cell>
          <cell r="P453">
            <v>0</v>
          </cell>
          <cell r="Q453">
            <v>0</v>
          </cell>
        </row>
        <row r="461">
          <cell r="F461">
            <v>-1880</v>
          </cell>
          <cell r="G461">
            <v>-1880</v>
          </cell>
          <cell r="H461">
            <v>-1880</v>
          </cell>
          <cell r="I461">
            <v>-1880</v>
          </cell>
          <cell r="J461">
            <v>-1880</v>
          </cell>
          <cell r="K461">
            <v>-1880</v>
          </cell>
          <cell r="M461">
            <v>-1880</v>
          </cell>
          <cell r="N461">
            <v>-1880</v>
          </cell>
          <cell r="O461">
            <v>-1880</v>
          </cell>
          <cell r="P461">
            <v>-1880</v>
          </cell>
          <cell r="Q461">
            <v>-1880</v>
          </cell>
        </row>
        <row r="463">
          <cell r="F463">
            <v>1880</v>
          </cell>
          <cell r="G463">
            <v>1880</v>
          </cell>
          <cell r="H463">
            <v>1880</v>
          </cell>
          <cell r="I463">
            <v>1880</v>
          </cell>
          <cell r="J463">
            <v>1880</v>
          </cell>
          <cell r="K463">
            <v>1880</v>
          </cell>
          <cell r="M463">
            <v>1880</v>
          </cell>
          <cell r="N463">
            <v>1880</v>
          </cell>
          <cell r="O463">
            <v>1880</v>
          </cell>
          <cell r="P463">
            <v>1880</v>
          </cell>
          <cell r="Q463">
            <v>1880</v>
          </cell>
        </row>
        <row r="465">
          <cell r="F465">
            <v>0</v>
          </cell>
          <cell r="G465">
            <v>0</v>
          </cell>
          <cell r="H465">
            <v>0</v>
          </cell>
          <cell r="I465">
            <v>0</v>
          </cell>
          <cell r="J465">
            <v>0</v>
          </cell>
          <cell r="K465">
            <v>0</v>
          </cell>
          <cell r="M465">
            <v>0</v>
          </cell>
          <cell r="N465">
            <v>0</v>
          </cell>
          <cell r="O465">
            <v>0</v>
          </cell>
          <cell r="P465">
            <v>0</v>
          </cell>
          <cell r="Q465">
            <v>0</v>
          </cell>
        </row>
        <row r="471">
          <cell r="F471">
            <v>0</v>
          </cell>
          <cell r="G471">
            <v>0</v>
          </cell>
          <cell r="H471">
            <v>0</v>
          </cell>
          <cell r="I471">
            <v>0</v>
          </cell>
          <cell r="J471">
            <v>0</v>
          </cell>
          <cell r="K471">
            <v>0</v>
          </cell>
          <cell r="M471">
            <v>0</v>
          </cell>
          <cell r="N471">
            <v>0</v>
          </cell>
          <cell r="O471">
            <v>0</v>
          </cell>
          <cell r="P471">
            <v>0</v>
          </cell>
          <cell r="Q471">
            <v>0</v>
          </cell>
        </row>
        <row r="474">
          <cell r="F474">
            <v>889</v>
          </cell>
          <cell r="G474">
            <v>1455</v>
          </cell>
          <cell r="H474">
            <v>2066</v>
          </cell>
          <cell r="I474">
            <v>2834</v>
          </cell>
          <cell r="J474">
            <v>3605</v>
          </cell>
          <cell r="K474">
            <v>4141</v>
          </cell>
          <cell r="M474">
            <v>5038</v>
          </cell>
          <cell r="N474">
            <v>5551</v>
          </cell>
          <cell r="O474">
            <v>6074</v>
          </cell>
          <cell r="P474">
            <v>6721</v>
          </cell>
          <cell r="Q474">
            <v>7226</v>
          </cell>
        </row>
        <row r="475">
          <cell r="F475">
            <v>-2700</v>
          </cell>
          <cell r="G475">
            <v>-5368</v>
          </cell>
          <cell r="H475">
            <v>-7945</v>
          </cell>
          <cell r="I475">
            <v>-10478</v>
          </cell>
          <cell r="J475">
            <v>-13346</v>
          </cell>
          <cell r="K475">
            <v>-15887</v>
          </cell>
          <cell r="M475">
            <v>-21152</v>
          </cell>
          <cell r="N475">
            <v>-23602</v>
          </cell>
          <cell r="O475">
            <v>-26240</v>
          </cell>
          <cell r="P475">
            <v>-29090</v>
          </cell>
          <cell r="Q475">
            <v>-31941</v>
          </cell>
        </row>
        <row r="476">
          <cell r="F476">
            <v>1811</v>
          </cell>
          <cell r="G476">
            <v>3913</v>
          </cell>
          <cell r="H476">
            <v>5879</v>
          </cell>
          <cell r="I476">
            <v>7644</v>
          </cell>
          <cell r="J476">
            <v>9741</v>
          </cell>
          <cell r="K476">
            <v>11746</v>
          </cell>
          <cell r="M476">
            <v>16114</v>
          </cell>
          <cell r="N476">
            <v>18051</v>
          </cell>
          <cell r="O476">
            <v>20166</v>
          </cell>
          <cell r="P476">
            <v>22369</v>
          </cell>
          <cell r="Q476">
            <v>24715</v>
          </cell>
        </row>
        <row r="478">
          <cell r="F478">
            <v>0</v>
          </cell>
          <cell r="G478">
            <v>0</v>
          </cell>
          <cell r="H478">
            <v>0</v>
          </cell>
          <cell r="I478">
            <v>0</v>
          </cell>
          <cell r="J478">
            <v>0</v>
          </cell>
          <cell r="K478">
            <v>0</v>
          </cell>
          <cell r="M478">
            <v>0</v>
          </cell>
          <cell r="N478">
            <v>0</v>
          </cell>
          <cell r="O478">
            <v>0</v>
          </cell>
          <cell r="P478">
            <v>0</v>
          </cell>
          <cell r="Q478">
            <v>0</v>
          </cell>
        </row>
        <row r="481">
          <cell r="F481">
            <v>-387</v>
          </cell>
          <cell r="G481">
            <v>-744</v>
          </cell>
          <cell r="H481">
            <v>-1318</v>
          </cell>
          <cell r="I481">
            <v>-1791</v>
          </cell>
          <cell r="J481">
            <v>-2278</v>
          </cell>
          <cell r="K481">
            <v>-3111</v>
          </cell>
          <cell r="M481">
            <v>-6485</v>
          </cell>
          <cell r="N481">
            <v>-8691</v>
          </cell>
          <cell r="O481">
            <v>-9552</v>
          </cell>
          <cell r="P481">
            <v>-10000</v>
          </cell>
          <cell r="Q481">
            <v>-10195</v>
          </cell>
        </row>
        <row r="482">
          <cell r="F482">
            <v>-2</v>
          </cell>
          <cell r="G482">
            <v>-4</v>
          </cell>
          <cell r="H482">
            <v>-8</v>
          </cell>
          <cell r="I482">
            <v>-11</v>
          </cell>
          <cell r="J482">
            <v>-15</v>
          </cell>
          <cell r="K482">
            <v>-416</v>
          </cell>
          <cell r="M482">
            <v>-1261</v>
          </cell>
          <cell r="N482">
            <v>-1282</v>
          </cell>
          <cell r="O482">
            <v>-1290</v>
          </cell>
          <cell r="P482">
            <v>-1295</v>
          </cell>
          <cell r="Q482">
            <v>-1296</v>
          </cell>
        </row>
        <row r="483">
          <cell r="K483">
            <v>-97</v>
          </cell>
          <cell r="M483">
            <v>-288</v>
          </cell>
          <cell r="N483">
            <v>-288</v>
          </cell>
          <cell r="O483">
            <v>-288</v>
          </cell>
          <cell r="P483">
            <v>-288</v>
          </cell>
          <cell r="Q483">
            <v>-288</v>
          </cell>
        </row>
        <row r="484">
          <cell r="F484">
            <v>389</v>
          </cell>
          <cell r="G484">
            <v>748</v>
          </cell>
          <cell r="H484">
            <v>1326</v>
          </cell>
          <cell r="I484">
            <v>1802</v>
          </cell>
          <cell r="J484">
            <v>2293</v>
          </cell>
          <cell r="K484">
            <v>3624</v>
          </cell>
          <cell r="M484">
            <v>8034</v>
          </cell>
          <cell r="N484">
            <v>10261</v>
          </cell>
          <cell r="O484">
            <v>11130</v>
          </cell>
          <cell r="P484">
            <v>11583</v>
          </cell>
          <cell r="Q484">
            <v>11779</v>
          </cell>
        </row>
        <row r="486">
          <cell r="F486">
            <v>0</v>
          </cell>
          <cell r="G486">
            <v>0</v>
          </cell>
          <cell r="H486">
            <v>0</v>
          </cell>
          <cell r="I486">
            <v>0</v>
          </cell>
          <cell r="J486">
            <v>0</v>
          </cell>
          <cell r="K486">
            <v>0</v>
          </cell>
          <cell r="M486">
            <v>0</v>
          </cell>
          <cell r="N486">
            <v>0</v>
          </cell>
          <cell r="O486">
            <v>0</v>
          </cell>
          <cell r="P486">
            <v>0</v>
          </cell>
          <cell r="Q486">
            <v>0</v>
          </cell>
        </row>
        <row r="489">
          <cell r="F489">
            <v>0</v>
          </cell>
          <cell r="G489">
            <v>0</v>
          </cell>
          <cell r="H489">
            <v>0</v>
          </cell>
          <cell r="I489">
            <v>0</v>
          </cell>
          <cell r="J489">
            <v>0</v>
          </cell>
          <cell r="K489">
            <v>0</v>
          </cell>
          <cell r="M489">
            <v>0</v>
          </cell>
          <cell r="N489">
            <v>0</v>
          </cell>
          <cell r="O489">
            <v>0</v>
          </cell>
          <cell r="P489">
            <v>0</v>
          </cell>
          <cell r="Q489">
            <v>0</v>
          </cell>
        </row>
        <row r="490">
          <cell r="F490">
            <v>0</v>
          </cell>
          <cell r="G490">
            <v>0</v>
          </cell>
          <cell r="H490">
            <v>0</v>
          </cell>
          <cell r="I490">
            <v>0</v>
          </cell>
          <cell r="J490">
            <v>0</v>
          </cell>
          <cell r="K490">
            <v>5024</v>
          </cell>
          <cell r="M490">
            <v>5024</v>
          </cell>
          <cell r="N490">
            <v>5024</v>
          </cell>
          <cell r="O490">
            <v>5024</v>
          </cell>
          <cell r="P490">
            <v>5024</v>
          </cell>
          <cell r="Q490">
            <v>5024</v>
          </cell>
        </row>
        <row r="491">
          <cell r="F491">
            <v>-420</v>
          </cell>
          <cell r="G491">
            <v>-840</v>
          </cell>
          <cell r="H491">
            <v>-1260</v>
          </cell>
          <cell r="I491">
            <v>-1680</v>
          </cell>
          <cell r="J491">
            <v>-2100</v>
          </cell>
          <cell r="K491">
            <v>-2572</v>
          </cell>
          <cell r="M491">
            <v>-3412</v>
          </cell>
          <cell r="N491">
            <v>-3832</v>
          </cell>
          <cell r="O491">
            <v>-4252</v>
          </cell>
          <cell r="P491">
            <v>-4672</v>
          </cell>
          <cell r="Q491">
            <v>-5092</v>
          </cell>
        </row>
        <row r="492">
          <cell r="F492">
            <v>420</v>
          </cell>
          <cell r="G492">
            <v>840</v>
          </cell>
          <cell r="H492">
            <v>1260</v>
          </cell>
          <cell r="I492">
            <v>1680</v>
          </cell>
          <cell r="J492">
            <v>2100</v>
          </cell>
          <cell r="K492">
            <v>2572</v>
          </cell>
          <cell r="M492">
            <v>3412</v>
          </cell>
          <cell r="N492">
            <v>3832</v>
          </cell>
          <cell r="O492">
            <v>4252</v>
          </cell>
          <cell r="P492">
            <v>4672</v>
          </cell>
          <cell r="Q492">
            <v>5092</v>
          </cell>
        </row>
        <row r="493">
          <cell r="F493">
            <v>0</v>
          </cell>
          <cell r="G493">
            <v>0</v>
          </cell>
          <cell r="H493">
            <v>0</v>
          </cell>
          <cell r="I493">
            <v>0</v>
          </cell>
          <cell r="J493">
            <v>0</v>
          </cell>
          <cell r="K493">
            <v>-5024</v>
          </cell>
          <cell r="M493">
            <v>-5024</v>
          </cell>
          <cell r="N493">
            <v>-5024</v>
          </cell>
          <cell r="O493">
            <v>-5024</v>
          </cell>
          <cell r="P493">
            <v>-5024</v>
          </cell>
          <cell r="Q493">
            <v>-5024</v>
          </cell>
        </row>
        <row r="495">
          <cell r="F495">
            <v>48250</v>
          </cell>
          <cell r="G495">
            <v>48250</v>
          </cell>
          <cell r="H495">
            <v>48250</v>
          </cell>
          <cell r="I495">
            <v>48250</v>
          </cell>
          <cell r="J495">
            <v>48250</v>
          </cell>
          <cell r="K495">
            <v>48250</v>
          </cell>
          <cell r="M495">
            <v>48250</v>
          </cell>
          <cell r="N495">
            <v>48250</v>
          </cell>
          <cell r="O495">
            <v>48250</v>
          </cell>
          <cell r="P495">
            <v>48250</v>
          </cell>
          <cell r="Q495">
            <v>48250</v>
          </cell>
        </row>
        <row r="496">
          <cell r="F496">
            <v>-7959</v>
          </cell>
          <cell r="G496">
            <v>-7959</v>
          </cell>
          <cell r="H496">
            <v>-7959</v>
          </cell>
          <cell r="I496">
            <v>-7959</v>
          </cell>
          <cell r="J496">
            <v>-7959</v>
          </cell>
          <cell r="K496">
            <v>-7959</v>
          </cell>
          <cell r="M496">
            <v>-7959</v>
          </cell>
          <cell r="N496">
            <v>-7959</v>
          </cell>
          <cell r="O496">
            <v>-7959</v>
          </cell>
          <cell r="P496">
            <v>-7959</v>
          </cell>
          <cell r="Q496">
            <v>-7959</v>
          </cell>
        </row>
        <row r="497">
          <cell r="F497">
            <v>-40291</v>
          </cell>
          <cell r="G497">
            <v>-40291</v>
          </cell>
          <cell r="H497">
            <v>-40291</v>
          </cell>
          <cell r="I497">
            <v>-40291</v>
          </cell>
          <cell r="J497">
            <v>-40291</v>
          </cell>
          <cell r="K497">
            <v>-40291</v>
          </cell>
          <cell r="M497">
            <v>-40291</v>
          </cell>
          <cell r="N497">
            <v>-40291</v>
          </cell>
          <cell r="O497">
            <v>-40291</v>
          </cell>
          <cell r="P497">
            <v>-40291</v>
          </cell>
          <cell r="Q497">
            <v>-40291</v>
          </cell>
        </row>
        <row r="499">
          <cell r="F499">
            <v>0</v>
          </cell>
          <cell r="G499">
            <v>0</v>
          </cell>
          <cell r="H499">
            <v>0</v>
          </cell>
          <cell r="I499">
            <v>0</v>
          </cell>
          <cell r="J499">
            <v>0</v>
          </cell>
          <cell r="K499">
            <v>0</v>
          </cell>
          <cell r="M499">
            <v>0</v>
          </cell>
          <cell r="N499">
            <v>0</v>
          </cell>
          <cell r="O499">
            <v>0</v>
          </cell>
          <cell r="P499">
            <v>0</v>
          </cell>
          <cell r="Q499">
            <v>0</v>
          </cell>
        </row>
        <row r="509">
          <cell r="F509">
            <v>0</v>
          </cell>
          <cell r="G509">
            <v>0</v>
          </cell>
          <cell r="H509">
            <v>0</v>
          </cell>
          <cell r="I509">
            <v>0</v>
          </cell>
          <cell r="J509">
            <v>0</v>
          </cell>
          <cell r="K509">
            <v>0</v>
          </cell>
          <cell r="M509">
            <v>0</v>
          </cell>
          <cell r="N509">
            <v>0</v>
          </cell>
          <cell r="O509">
            <v>0</v>
          </cell>
          <cell r="P509">
            <v>0</v>
          </cell>
          <cell r="Q509">
            <v>0</v>
          </cell>
        </row>
        <row r="512">
          <cell r="F512">
            <v>-41</v>
          </cell>
          <cell r="G512">
            <v>-82</v>
          </cell>
          <cell r="H512">
            <v>-23913</v>
          </cell>
          <cell r="I512">
            <v>-23954</v>
          </cell>
          <cell r="J512">
            <v>-23996</v>
          </cell>
          <cell r="K512">
            <v>-48148</v>
          </cell>
          <cell r="M512">
            <v>-48234</v>
          </cell>
          <cell r="N512">
            <v>-73314</v>
          </cell>
          <cell r="O512">
            <v>-73358</v>
          </cell>
          <cell r="P512">
            <v>-73402</v>
          </cell>
          <cell r="Q512">
            <v>-105216</v>
          </cell>
        </row>
        <row r="513">
          <cell r="F513">
            <v>0</v>
          </cell>
          <cell r="G513">
            <v>0</v>
          </cell>
          <cell r="H513">
            <v>-33385</v>
          </cell>
          <cell r="I513">
            <v>-33385</v>
          </cell>
          <cell r="J513">
            <v>-33385</v>
          </cell>
          <cell r="K513">
            <v>-66413</v>
          </cell>
          <cell r="M513">
            <v>-66413</v>
          </cell>
          <cell r="N513">
            <v>-99286</v>
          </cell>
          <cell r="O513">
            <v>-99286</v>
          </cell>
          <cell r="P513">
            <v>-99286</v>
          </cell>
          <cell r="Q513">
            <v>-131821</v>
          </cell>
        </row>
        <row r="514">
          <cell r="F514">
            <v>0</v>
          </cell>
          <cell r="G514">
            <v>0</v>
          </cell>
          <cell r="H514">
            <v>0</v>
          </cell>
          <cell r="I514">
            <v>0</v>
          </cell>
          <cell r="J514">
            <v>0</v>
          </cell>
          <cell r="K514">
            <v>0</v>
          </cell>
          <cell r="M514">
            <v>0</v>
          </cell>
          <cell r="N514">
            <v>0</v>
          </cell>
          <cell r="O514">
            <v>0</v>
          </cell>
          <cell r="P514">
            <v>0</v>
          </cell>
          <cell r="Q514">
            <v>0</v>
          </cell>
        </row>
        <row r="515">
          <cell r="F515">
            <v>-1170</v>
          </cell>
          <cell r="G515">
            <v>-2165</v>
          </cell>
          <cell r="H515">
            <v>-3101</v>
          </cell>
          <cell r="I515">
            <v>-4449</v>
          </cell>
          <cell r="J515">
            <v>-5687</v>
          </cell>
          <cell r="K515">
            <v>-6926</v>
          </cell>
          <cell r="M515">
            <v>-9558</v>
          </cell>
          <cell r="N515">
            <v>-10787</v>
          </cell>
          <cell r="O515">
            <v>-12165</v>
          </cell>
          <cell r="P515">
            <v>-13402</v>
          </cell>
          <cell r="Q515">
            <v>-14471</v>
          </cell>
        </row>
        <row r="518">
          <cell r="F518">
            <v>10353</v>
          </cell>
          <cell r="G518">
            <v>20706</v>
          </cell>
          <cell r="H518">
            <v>31059</v>
          </cell>
          <cell r="I518">
            <v>41413</v>
          </cell>
          <cell r="J518">
            <v>51765</v>
          </cell>
          <cell r="K518">
            <v>62119</v>
          </cell>
          <cell r="M518">
            <v>82825</v>
          </cell>
          <cell r="N518">
            <v>93178</v>
          </cell>
          <cell r="O518">
            <v>103531</v>
          </cell>
          <cell r="P518">
            <v>113884</v>
          </cell>
          <cell r="Q518">
            <v>124237</v>
          </cell>
        </row>
        <row r="519">
          <cell r="F519">
            <v>0</v>
          </cell>
          <cell r="G519">
            <v>0</v>
          </cell>
          <cell r="H519">
            <v>0</v>
          </cell>
          <cell r="I519">
            <v>0</v>
          </cell>
          <cell r="J519">
            <v>0</v>
          </cell>
          <cell r="K519">
            <v>0</v>
          </cell>
          <cell r="M519">
            <v>0</v>
          </cell>
          <cell r="N519">
            <v>0</v>
          </cell>
          <cell r="O519">
            <v>0</v>
          </cell>
          <cell r="P519">
            <v>0</v>
          </cell>
          <cell r="Q519">
            <v>0</v>
          </cell>
        </row>
        <row r="520">
          <cell r="F520">
            <v>-1000</v>
          </cell>
          <cell r="G520">
            <v>-2000</v>
          </cell>
          <cell r="H520">
            <v>-3000</v>
          </cell>
          <cell r="I520">
            <v>-4000</v>
          </cell>
          <cell r="J520">
            <v>-5000</v>
          </cell>
          <cell r="K520">
            <v>-6000</v>
          </cell>
          <cell r="M520">
            <v>-8000</v>
          </cell>
          <cell r="N520">
            <v>-9000</v>
          </cell>
          <cell r="O520">
            <v>-10000</v>
          </cell>
          <cell r="P520">
            <v>-11000</v>
          </cell>
          <cell r="Q520">
            <v>-12000</v>
          </cell>
        </row>
        <row r="521">
          <cell r="F521">
            <v>0</v>
          </cell>
          <cell r="G521">
            <v>0</v>
          </cell>
          <cell r="H521">
            <v>0</v>
          </cell>
          <cell r="I521">
            <v>0</v>
          </cell>
          <cell r="J521">
            <v>0</v>
          </cell>
          <cell r="K521">
            <v>0</v>
          </cell>
          <cell r="M521">
            <v>0</v>
          </cell>
          <cell r="N521">
            <v>0</v>
          </cell>
          <cell r="O521">
            <v>0</v>
          </cell>
          <cell r="P521">
            <v>0</v>
          </cell>
          <cell r="Q521">
            <v>0</v>
          </cell>
        </row>
        <row r="522">
          <cell r="F522">
            <v>0</v>
          </cell>
          <cell r="G522">
            <v>0</v>
          </cell>
          <cell r="H522">
            <v>0</v>
          </cell>
          <cell r="I522">
            <v>0</v>
          </cell>
          <cell r="J522">
            <v>0</v>
          </cell>
          <cell r="K522">
            <v>0</v>
          </cell>
          <cell r="M522">
            <v>0</v>
          </cell>
          <cell r="N522">
            <v>0</v>
          </cell>
          <cell r="O522">
            <v>0</v>
          </cell>
          <cell r="P522">
            <v>0</v>
          </cell>
          <cell r="Q522">
            <v>0</v>
          </cell>
        </row>
        <row r="523">
          <cell r="F523">
            <v>2742</v>
          </cell>
          <cell r="G523">
            <v>3932</v>
          </cell>
          <cell r="H523">
            <v>5146</v>
          </cell>
          <cell r="I523">
            <v>6347</v>
          </cell>
          <cell r="J523">
            <v>7533</v>
          </cell>
          <cell r="K523">
            <v>8750</v>
          </cell>
          <cell r="M523">
            <v>11212</v>
          </cell>
          <cell r="N523">
            <v>12404</v>
          </cell>
          <cell r="O523">
            <v>13602</v>
          </cell>
          <cell r="P523">
            <v>14776</v>
          </cell>
          <cell r="Q523">
            <v>15935</v>
          </cell>
        </row>
        <row r="530">
          <cell r="F530">
            <v>41</v>
          </cell>
          <cell r="G530">
            <v>82</v>
          </cell>
          <cell r="H530">
            <v>57298</v>
          </cell>
          <cell r="I530">
            <v>57339</v>
          </cell>
          <cell r="J530">
            <v>57381</v>
          </cell>
          <cell r="K530">
            <v>114561</v>
          </cell>
          <cell r="M530">
            <v>114647</v>
          </cell>
          <cell r="N530">
            <v>172600</v>
          </cell>
          <cell r="O530">
            <v>172644</v>
          </cell>
          <cell r="P530">
            <v>172688</v>
          </cell>
          <cell r="Q530">
            <v>237037</v>
          </cell>
        </row>
        <row r="531">
          <cell r="F531">
            <v>1170</v>
          </cell>
          <cell r="G531">
            <v>2165</v>
          </cell>
          <cell r="H531">
            <v>3101</v>
          </cell>
          <cell r="I531">
            <v>4449</v>
          </cell>
          <cell r="J531">
            <v>5687</v>
          </cell>
          <cell r="K531">
            <v>6926</v>
          </cell>
          <cell r="M531">
            <v>9558</v>
          </cell>
          <cell r="N531">
            <v>10787</v>
          </cell>
          <cell r="O531">
            <v>12165</v>
          </cell>
          <cell r="P531">
            <v>13402</v>
          </cell>
          <cell r="Q531">
            <v>14471</v>
          </cell>
        </row>
        <row r="532">
          <cell r="F532">
            <v>-10353</v>
          </cell>
          <cell r="G532">
            <v>-20706</v>
          </cell>
          <cell r="H532">
            <v>-31059</v>
          </cell>
          <cell r="I532">
            <v>-41413</v>
          </cell>
          <cell r="J532">
            <v>-51765</v>
          </cell>
          <cell r="K532">
            <v>-62119</v>
          </cell>
          <cell r="M532">
            <v>-82825</v>
          </cell>
          <cell r="N532">
            <v>-93178</v>
          </cell>
          <cell r="O532">
            <v>-103531</v>
          </cell>
          <cell r="P532">
            <v>-113884</v>
          </cell>
          <cell r="Q532">
            <v>-124237</v>
          </cell>
        </row>
        <row r="536">
          <cell r="F536">
            <v>2956</v>
          </cell>
          <cell r="G536">
            <v>5912</v>
          </cell>
          <cell r="H536">
            <v>8868</v>
          </cell>
          <cell r="I536">
            <v>11824</v>
          </cell>
          <cell r="J536">
            <v>14781</v>
          </cell>
          <cell r="K536">
            <v>17737</v>
          </cell>
          <cell r="M536">
            <v>23649</v>
          </cell>
          <cell r="N536">
            <v>26606</v>
          </cell>
          <cell r="O536">
            <v>29562</v>
          </cell>
          <cell r="P536">
            <v>32518</v>
          </cell>
          <cell r="Q536">
            <v>35475</v>
          </cell>
        </row>
        <row r="537">
          <cell r="F537">
            <v>9716</v>
          </cell>
          <cell r="G537">
            <v>19432</v>
          </cell>
          <cell r="H537">
            <v>29148</v>
          </cell>
          <cell r="I537">
            <v>38864</v>
          </cell>
          <cell r="J537">
            <v>48580</v>
          </cell>
          <cell r="K537">
            <v>58296</v>
          </cell>
          <cell r="M537">
            <v>77728</v>
          </cell>
          <cell r="N537">
            <v>87443</v>
          </cell>
          <cell r="O537">
            <v>97159</v>
          </cell>
          <cell r="P537">
            <v>106875</v>
          </cell>
          <cell r="Q537">
            <v>116590</v>
          </cell>
        </row>
        <row r="538">
          <cell r="F538">
            <v>0</v>
          </cell>
          <cell r="G538">
            <v>0</v>
          </cell>
          <cell r="H538">
            <v>0</v>
          </cell>
          <cell r="I538">
            <v>0</v>
          </cell>
          <cell r="J538">
            <v>0</v>
          </cell>
          <cell r="K538">
            <v>0</v>
          </cell>
          <cell r="M538">
            <v>0</v>
          </cell>
          <cell r="N538">
            <v>0</v>
          </cell>
          <cell r="O538">
            <v>0</v>
          </cell>
          <cell r="P538">
            <v>0</v>
          </cell>
          <cell r="Q538">
            <v>0</v>
          </cell>
        </row>
        <row r="542">
          <cell r="F542">
            <v>0</v>
          </cell>
          <cell r="G542">
            <v>0</v>
          </cell>
          <cell r="H542">
            <v>0</v>
          </cell>
          <cell r="I542">
            <v>0</v>
          </cell>
          <cell r="J542">
            <v>0</v>
          </cell>
          <cell r="K542">
            <v>0</v>
          </cell>
          <cell r="M542">
            <v>0</v>
          </cell>
          <cell r="N542">
            <v>0</v>
          </cell>
          <cell r="O542">
            <v>0</v>
          </cell>
          <cell r="P542">
            <v>0</v>
          </cell>
          <cell r="Q542">
            <v>0</v>
          </cell>
        </row>
        <row r="543">
          <cell r="F543">
            <v>0</v>
          </cell>
          <cell r="G543">
            <v>0</v>
          </cell>
          <cell r="H543">
            <v>0</v>
          </cell>
          <cell r="I543">
            <v>0</v>
          </cell>
          <cell r="J543">
            <v>0</v>
          </cell>
          <cell r="K543">
            <v>0</v>
          </cell>
          <cell r="M543">
            <v>0</v>
          </cell>
          <cell r="N543">
            <v>0</v>
          </cell>
          <cell r="O543">
            <v>0</v>
          </cell>
          <cell r="P543">
            <v>0</v>
          </cell>
          <cell r="Q543">
            <v>0</v>
          </cell>
        </row>
        <row r="547">
          <cell r="F547">
            <v>-15709</v>
          </cell>
          <cell r="G547">
            <v>-29865</v>
          </cell>
          <cell r="H547">
            <v>-44021</v>
          </cell>
          <cell r="I547">
            <v>-58177</v>
          </cell>
          <cell r="J547">
            <v>-72273</v>
          </cell>
          <cell r="K547">
            <v>-86370</v>
          </cell>
          <cell r="M547">
            <v>-114563</v>
          </cell>
          <cell r="N547">
            <v>-128659</v>
          </cell>
          <cell r="O547">
            <v>-142755</v>
          </cell>
          <cell r="P547">
            <v>-156852</v>
          </cell>
          <cell r="Q547">
            <v>-170948</v>
          </cell>
        </row>
        <row r="549">
          <cell r="F549">
            <v>295</v>
          </cell>
          <cell r="G549">
            <v>589</v>
          </cell>
          <cell r="H549">
            <v>859</v>
          </cell>
          <cell r="I549">
            <v>1142</v>
          </cell>
          <cell r="J549">
            <v>1379</v>
          </cell>
          <cell r="K549">
            <v>1587</v>
          </cell>
          <cell r="M549">
            <v>1974</v>
          </cell>
          <cell r="N549">
            <v>2206</v>
          </cell>
          <cell r="O549">
            <v>2432</v>
          </cell>
          <cell r="P549">
            <v>2683</v>
          </cell>
          <cell r="Q549">
            <v>2948</v>
          </cell>
        </row>
        <row r="566">
          <cell r="F566">
            <v>1000</v>
          </cell>
          <cell r="G566">
            <v>2000</v>
          </cell>
          <cell r="H566">
            <v>3000</v>
          </cell>
          <cell r="I566">
            <v>4000</v>
          </cell>
          <cell r="J566">
            <v>5000</v>
          </cell>
          <cell r="K566">
            <v>6000</v>
          </cell>
          <cell r="M566">
            <v>8000</v>
          </cell>
          <cell r="N566">
            <v>9000</v>
          </cell>
          <cell r="O566">
            <v>10000</v>
          </cell>
          <cell r="P566">
            <v>11000</v>
          </cell>
          <cell r="Q566">
            <v>12000</v>
          </cell>
        </row>
        <row r="569">
          <cell r="F569">
            <v>0</v>
          </cell>
          <cell r="G569">
            <v>0</v>
          </cell>
          <cell r="H569">
            <v>0</v>
          </cell>
          <cell r="I569">
            <v>0</v>
          </cell>
          <cell r="J569">
            <v>0</v>
          </cell>
          <cell r="K569">
            <v>0</v>
          </cell>
          <cell r="M569">
            <v>0</v>
          </cell>
          <cell r="N569">
            <v>0</v>
          </cell>
          <cell r="O569">
            <v>0</v>
          </cell>
          <cell r="P569">
            <v>0</v>
          </cell>
          <cell r="Q569">
            <v>0</v>
          </cell>
        </row>
        <row r="573">
          <cell r="F573">
            <v>0</v>
          </cell>
          <cell r="G573">
            <v>0</v>
          </cell>
          <cell r="H573">
            <v>0</v>
          </cell>
          <cell r="I573">
            <v>0</v>
          </cell>
          <cell r="J573">
            <v>0</v>
          </cell>
          <cell r="K573">
            <v>0</v>
          </cell>
          <cell r="M573">
            <v>0</v>
          </cell>
          <cell r="N573">
            <v>0</v>
          </cell>
          <cell r="O573">
            <v>0</v>
          </cell>
          <cell r="P573">
            <v>0</v>
          </cell>
          <cell r="Q573">
            <v>0</v>
          </cell>
        </row>
        <row r="579">
          <cell r="F579">
            <v>0</v>
          </cell>
          <cell r="G579">
            <v>0</v>
          </cell>
          <cell r="H579">
            <v>0</v>
          </cell>
          <cell r="I579">
            <v>0</v>
          </cell>
          <cell r="J579">
            <v>0</v>
          </cell>
          <cell r="K579">
            <v>0</v>
          </cell>
          <cell r="M579">
            <v>0</v>
          </cell>
          <cell r="N579">
            <v>0</v>
          </cell>
          <cell r="O579">
            <v>0</v>
          </cell>
          <cell r="P579">
            <v>0</v>
          </cell>
          <cell r="Q579">
            <v>0</v>
          </cell>
        </row>
        <row r="582">
          <cell r="F582">
            <v>388</v>
          </cell>
          <cell r="G582">
            <v>388</v>
          </cell>
          <cell r="H582">
            <v>388</v>
          </cell>
          <cell r="I582">
            <v>388</v>
          </cell>
          <cell r="J582">
            <v>388</v>
          </cell>
          <cell r="K582">
            <v>388</v>
          </cell>
          <cell r="M582">
            <v>388</v>
          </cell>
          <cell r="N582">
            <v>388</v>
          </cell>
          <cell r="O582">
            <v>388</v>
          </cell>
          <cell r="P582">
            <v>388</v>
          </cell>
          <cell r="Q582">
            <v>388</v>
          </cell>
        </row>
        <row r="588">
          <cell r="F588">
            <v>711</v>
          </cell>
          <cell r="G588">
            <v>711</v>
          </cell>
          <cell r="H588">
            <v>711</v>
          </cell>
          <cell r="I588">
            <v>711</v>
          </cell>
          <cell r="J588">
            <v>711</v>
          </cell>
          <cell r="K588">
            <v>711</v>
          </cell>
          <cell r="M588">
            <v>711</v>
          </cell>
          <cell r="N588">
            <v>711</v>
          </cell>
          <cell r="O588">
            <v>711</v>
          </cell>
          <cell r="P588">
            <v>711</v>
          </cell>
          <cell r="Q588">
            <v>711</v>
          </cell>
        </row>
        <row r="589">
          <cell r="F589">
            <v>141</v>
          </cell>
          <cell r="G589">
            <v>141</v>
          </cell>
          <cell r="H589">
            <v>141</v>
          </cell>
          <cell r="I589">
            <v>141</v>
          </cell>
          <cell r="J589">
            <v>141</v>
          </cell>
          <cell r="K589">
            <v>141</v>
          </cell>
          <cell r="M589">
            <v>141</v>
          </cell>
          <cell r="N589">
            <v>141</v>
          </cell>
          <cell r="O589">
            <v>141</v>
          </cell>
          <cell r="P589">
            <v>141</v>
          </cell>
          <cell r="Q589">
            <v>141</v>
          </cell>
        </row>
        <row r="590">
          <cell r="F590">
            <v>2024</v>
          </cell>
          <cell r="G590">
            <v>2024</v>
          </cell>
          <cell r="H590">
            <v>2461</v>
          </cell>
          <cell r="I590">
            <v>2461</v>
          </cell>
          <cell r="J590">
            <v>2461</v>
          </cell>
          <cell r="K590">
            <v>2461</v>
          </cell>
          <cell r="M590">
            <v>2461</v>
          </cell>
          <cell r="N590">
            <v>2461</v>
          </cell>
          <cell r="O590">
            <v>2461</v>
          </cell>
          <cell r="P590">
            <v>2461</v>
          </cell>
          <cell r="Q590">
            <v>2461</v>
          </cell>
        </row>
        <row r="591">
          <cell r="F591">
            <v>437</v>
          </cell>
          <cell r="G591">
            <v>437</v>
          </cell>
          <cell r="H591">
            <v>0</v>
          </cell>
          <cell r="I591">
            <v>0</v>
          </cell>
          <cell r="J591">
            <v>0</v>
          </cell>
          <cell r="K591">
            <v>0</v>
          </cell>
          <cell r="M591">
            <v>0</v>
          </cell>
          <cell r="N591">
            <v>0</v>
          </cell>
          <cell r="O591">
            <v>0</v>
          </cell>
          <cell r="P591">
            <v>0</v>
          </cell>
          <cell r="Q591">
            <v>0</v>
          </cell>
        </row>
        <row r="592">
          <cell r="F592">
            <v>-1429</v>
          </cell>
          <cell r="G592">
            <v>-1429</v>
          </cell>
          <cell r="H592">
            <v>-1429</v>
          </cell>
          <cell r="I592">
            <v>-1429</v>
          </cell>
          <cell r="J592">
            <v>-1429</v>
          </cell>
          <cell r="K592">
            <v>-1429</v>
          </cell>
          <cell r="M592">
            <v>-1429</v>
          </cell>
          <cell r="N592">
            <v>-1429</v>
          </cell>
          <cell r="O592">
            <v>-1429</v>
          </cell>
          <cell r="P592">
            <v>-1429</v>
          </cell>
          <cell r="Q592">
            <v>-1429</v>
          </cell>
        </row>
        <row r="593">
          <cell r="F593">
            <v>-595</v>
          </cell>
          <cell r="G593">
            <v>-595</v>
          </cell>
          <cell r="H593">
            <v>-595</v>
          </cell>
          <cell r="I593">
            <v>-595</v>
          </cell>
          <cell r="J593">
            <v>-595</v>
          </cell>
          <cell r="K593">
            <v>-595</v>
          </cell>
          <cell r="M593">
            <v>-595</v>
          </cell>
          <cell r="N593">
            <v>-595</v>
          </cell>
          <cell r="O593">
            <v>-595</v>
          </cell>
          <cell r="P593">
            <v>-595</v>
          </cell>
          <cell r="Q593">
            <v>-595</v>
          </cell>
        </row>
        <row r="594">
          <cell r="F594">
            <v>-174</v>
          </cell>
          <cell r="G594">
            <v>-174</v>
          </cell>
          <cell r="H594">
            <v>-174</v>
          </cell>
          <cell r="I594">
            <v>-174</v>
          </cell>
          <cell r="J594">
            <v>-174</v>
          </cell>
          <cell r="K594">
            <v>-174</v>
          </cell>
          <cell r="M594">
            <v>-174</v>
          </cell>
          <cell r="N594">
            <v>-174</v>
          </cell>
          <cell r="O594">
            <v>-174</v>
          </cell>
          <cell r="P594">
            <v>-174</v>
          </cell>
          <cell r="Q594">
            <v>-174</v>
          </cell>
        </row>
        <row r="595">
          <cell r="F595">
            <v>-1503</v>
          </cell>
          <cell r="G595">
            <v>-1503</v>
          </cell>
          <cell r="H595">
            <v>-1503</v>
          </cell>
          <cell r="I595">
            <v>-1503</v>
          </cell>
          <cell r="J595">
            <v>-1503</v>
          </cell>
          <cell r="K595">
            <v>-1503</v>
          </cell>
          <cell r="M595">
            <v>-1503</v>
          </cell>
          <cell r="N595">
            <v>-1503</v>
          </cell>
          <cell r="O595">
            <v>-1503</v>
          </cell>
          <cell r="P595">
            <v>-1503</v>
          </cell>
          <cell r="Q595">
            <v>-1503</v>
          </cell>
        </row>
        <row r="596">
          <cell r="F596">
            <v>-235</v>
          </cell>
          <cell r="G596">
            <v>-470</v>
          </cell>
          <cell r="H596">
            <v>-705</v>
          </cell>
          <cell r="I596">
            <v>-940</v>
          </cell>
          <cell r="J596">
            <v>-1175</v>
          </cell>
          <cell r="K596">
            <v>-1411</v>
          </cell>
          <cell r="M596">
            <v>-1881</v>
          </cell>
          <cell r="N596">
            <v>-2116</v>
          </cell>
          <cell r="O596">
            <v>-2351</v>
          </cell>
          <cell r="P596">
            <v>-2587</v>
          </cell>
          <cell r="Q596">
            <v>-2822</v>
          </cell>
        </row>
        <row r="597">
          <cell r="F597">
            <v>235</v>
          </cell>
          <cell r="G597">
            <v>470</v>
          </cell>
          <cell r="H597">
            <v>705</v>
          </cell>
          <cell r="I597">
            <v>940</v>
          </cell>
          <cell r="J597">
            <v>1175</v>
          </cell>
          <cell r="K597">
            <v>1411</v>
          </cell>
          <cell r="M597">
            <v>1881</v>
          </cell>
          <cell r="N597">
            <v>2116</v>
          </cell>
          <cell r="O597">
            <v>2351</v>
          </cell>
          <cell r="P597">
            <v>2587</v>
          </cell>
          <cell r="Q597">
            <v>2822</v>
          </cell>
        </row>
        <row r="602">
          <cell r="F602">
            <v>0</v>
          </cell>
          <cell r="G602">
            <v>0</v>
          </cell>
          <cell r="H602">
            <v>0</v>
          </cell>
          <cell r="I602">
            <v>0</v>
          </cell>
          <cell r="J602">
            <v>0</v>
          </cell>
          <cell r="K602">
            <v>0</v>
          </cell>
          <cell r="M602">
            <v>0</v>
          </cell>
          <cell r="N602">
            <v>0</v>
          </cell>
          <cell r="O602">
            <v>0</v>
          </cell>
          <cell r="P602">
            <v>0</v>
          </cell>
          <cell r="Q602">
            <v>0</v>
          </cell>
        </row>
        <row r="605">
          <cell r="F605">
            <v>1241</v>
          </cell>
          <cell r="G605">
            <v>1241</v>
          </cell>
          <cell r="H605">
            <v>1241</v>
          </cell>
          <cell r="I605">
            <v>1241</v>
          </cell>
          <cell r="J605">
            <v>1241</v>
          </cell>
          <cell r="K605">
            <v>1241</v>
          </cell>
          <cell r="M605">
            <v>1241</v>
          </cell>
          <cell r="N605">
            <v>1241</v>
          </cell>
          <cell r="O605">
            <v>1241</v>
          </cell>
          <cell r="P605">
            <v>1241</v>
          </cell>
          <cell r="Q605">
            <v>1241</v>
          </cell>
        </row>
        <row r="608">
          <cell r="F608">
            <v>0</v>
          </cell>
          <cell r="G608">
            <v>0</v>
          </cell>
          <cell r="H608">
            <v>0</v>
          </cell>
          <cell r="I608">
            <v>0</v>
          </cell>
          <cell r="J608">
            <v>0</v>
          </cell>
          <cell r="K608">
            <v>0</v>
          </cell>
          <cell r="M608">
            <v>0</v>
          </cell>
          <cell r="N608">
            <v>0</v>
          </cell>
          <cell r="O608">
            <v>0</v>
          </cell>
          <cell r="P608">
            <v>0</v>
          </cell>
          <cell r="Q608">
            <v>0</v>
          </cell>
        </row>
        <row r="611">
          <cell r="F611">
            <v>45</v>
          </cell>
          <cell r="G611">
            <v>45</v>
          </cell>
          <cell r="H611">
            <v>45</v>
          </cell>
          <cell r="I611">
            <v>45</v>
          </cell>
          <cell r="J611">
            <v>45</v>
          </cell>
          <cell r="K611">
            <v>45</v>
          </cell>
          <cell r="M611">
            <v>45</v>
          </cell>
          <cell r="N611">
            <v>45</v>
          </cell>
          <cell r="O611">
            <v>45</v>
          </cell>
          <cell r="P611">
            <v>45</v>
          </cell>
          <cell r="Q611">
            <v>45</v>
          </cell>
        </row>
        <row r="614">
          <cell r="F614">
            <v>140</v>
          </cell>
          <cell r="G614">
            <v>140</v>
          </cell>
          <cell r="H614">
            <v>140</v>
          </cell>
          <cell r="I614">
            <v>140</v>
          </cell>
          <cell r="J614">
            <v>140</v>
          </cell>
          <cell r="K614">
            <v>140</v>
          </cell>
          <cell r="M614">
            <v>140</v>
          </cell>
          <cell r="N614">
            <v>140</v>
          </cell>
          <cell r="O614">
            <v>140</v>
          </cell>
          <cell r="P614">
            <v>140</v>
          </cell>
          <cell r="Q614">
            <v>140</v>
          </cell>
        </row>
        <row r="615">
          <cell r="F615">
            <v>1405</v>
          </cell>
          <cell r="G615">
            <v>1405</v>
          </cell>
          <cell r="H615">
            <v>1405</v>
          </cell>
          <cell r="I615">
            <v>1405</v>
          </cell>
          <cell r="J615">
            <v>1405</v>
          </cell>
          <cell r="K615">
            <v>1405</v>
          </cell>
          <cell r="M615">
            <v>1405</v>
          </cell>
          <cell r="N615">
            <v>1405</v>
          </cell>
          <cell r="O615">
            <v>1405</v>
          </cell>
          <cell r="P615">
            <v>1405</v>
          </cell>
          <cell r="Q615">
            <v>1405</v>
          </cell>
        </row>
        <row r="617">
          <cell r="F617">
            <v>-221</v>
          </cell>
          <cell r="G617">
            <v>-221</v>
          </cell>
          <cell r="H617">
            <v>-221</v>
          </cell>
          <cell r="I617">
            <v>-221</v>
          </cell>
          <cell r="J617">
            <v>-221</v>
          </cell>
          <cell r="K617">
            <v>-221</v>
          </cell>
          <cell r="M617">
            <v>-221</v>
          </cell>
          <cell r="N617">
            <v>-221</v>
          </cell>
          <cell r="O617">
            <v>-221</v>
          </cell>
          <cell r="P617">
            <v>-221</v>
          </cell>
          <cell r="Q617">
            <v>-221</v>
          </cell>
        </row>
        <row r="618">
          <cell r="F618">
            <v>-2000</v>
          </cell>
          <cell r="G618">
            <v>-2000</v>
          </cell>
          <cell r="H618">
            <v>-2000</v>
          </cell>
          <cell r="I618">
            <v>-2000</v>
          </cell>
          <cell r="J618">
            <v>-2000</v>
          </cell>
          <cell r="K618">
            <v>-2000</v>
          </cell>
          <cell r="M618">
            <v>-2000</v>
          </cell>
          <cell r="N618">
            <v>-2000</v>
          </cell>
          <cell r="O618">
            <v>-2000</v>
          </cell>
          <cell r="P618">
            <v>-2000</v>
          </cell>
          <cell r="Q618">
            <v>-2000</v>
          </cell>
        </row>
        <row r="619">
          <cell r="F619">
            <v>-610</v>
          </cell>
          <cell r="G619">
            <v>-610</v>
          </cell>
          <cell r="H619">
            <v>-610</v>
          </cell>
          <cell r="I619">
            <v>-610</v>
          </cell>
          <cell r="J619">
            <v>-610</v>
          </cell>
          <cell r="K619">
            <v>-610</v>
          </cell>
          <cell r="M619">
            <v>-610</v>
          </cell>
          <cell r="N619">
            <v>-610</v>
          </cell>
          <cell r="O619">
            <v>-610</v>
          </cell>
          <cell r="P619">
            <v>-610</v>
          </cell>
          <cell r="Q619">
            <v>-610</v>
          </cell>
        </row>
        <row r="626">
          <cell r="F626">
            <v>0</v>
          </cell>
          <cell r="G626">
            <v>0</v>
          </cell>
          <cell r="H626">
            <v>0</v>
          </cell>
          <cell r="I626">
            <v>0</v>
          </cell>
          <cell r="J626">
            <v>0</v>
          </cell>
          <cell r="K626">
            <v>0</v>
          </cell>
          <cell r="M626">
            <v>0</v>
          </cell>
          <cell r="N626">
            <v>0</v>
          </cell>
          <cell r="O626">
            <v>0</v>
          </cell>
          <cell r="P626">
            <v>0</v>
          </cell>
          <cell r="Q626">
            <v>0</v>
          </cell>
        </row>
        <row r="629">
          <cell r="F629">
            <v>8480</v>
          </cell>
          <cell r="G629">
            <v>8480</v>
          </cell>
          <cell r="H629">
            <v>8480</v>
          </cell>
          <cell r="I629">
            <v>8480</v>
          </cell>
          <cell r="J629">
            <v>8480</v>
          </cell>
          <cell r="K629">
            <v>8480</v>
          </cell>
          <cell r="M629">
            <v>8480</v>
          </cell>
          <cell r="N629">
            <v>8480</v>
          </cell>
          <cell r="O629">
            <v>8480</v>
          </cell>
          <cell r="P629">
            <v>8480</v>
          </cell>
          <cell r="Q629">
            <v>8480</v>
          </cell>
        </row>
        <row r="631">
          <cell r="F631">
            <v>0</v>
          </cell>
          <cell r="G631">
            <v>0</v>
          </cell>
          <cell r="H631">
            <v>0</v>
          </cell>
          <cell r="I631">
            <v>0</v>
          </cell>
          <cell r="J631">
            <v>0</v>
          </cell>
          <cell r="K631">
            <v>0</v>
          </cell>
          <cell r="M631">
            <v>0</v>
          </cell>
          <cell r="N631">
            <v>0</v>
          </cell>
          <cell r="O631">
            <v>0</v>
          </cell>
          <cell r="P631">
            <v>0</v>
          </cell>
          <cell r="Q631">
            <v>0</v>
          </cell>
        </row>
        <row r="634">
          <cell r="F634">
            <v>-3320</v>
          </cell>
          <cell r="G634">
            <v>-3320</v>
          </cell>
          <cell r="H634">
            <v>-3320</v>
          </cell>
          <cell r="I634">
            <v>-3320</v>
          </cell>
          <cell r="J634">
            <v>-3320</v>
          </cell>
          <cell r="K634">
            <v>-3320</v>
          </cell>
          <cell r="M634">
            <v>-3320</v>
          </cell>
          <cell r="N634">
            <v>-3320</v>
          </cell>
          <cell r="O634">
            <v>-3320</v>
          </cell>
          <cell r="P634">
            <v>-3320</v>
          </cell>
          <cell r="Q634">
            <v>-3320</v>
          </cell>
        </row>
        <row r="638">
          <cell r="F638">
            <v>3521</v>
          </cell>
          <cell r="G638">
            <v>3521</v>
          </cell>
          <cell r="H638">
            <v>3521</v>
          </cell>
          <cell r="I638">
            <v>3521</v>
          </cell>
          <cell r="J638">
            <v>3521</v>
          </cell>
          <cell r="K638">
            <v>3521</v>
          </cell>
          <cell r="M638">
            <v>3521</v>
          </cell>
          <cell r="N638">
            <v>3521</v>
          </cell>
          <cell r="O638">
            <v>3521</v>
          </cell>
          <cell r="P638">
            <v>3521</v>
          </cell>
          <cell r="Q638">
            <v>3521</v>
          </cell>
        </row>
        <row r="639">
          <cell r="F639">
            <v>13676</v>
          </cell>
          <cell r="G639">
            <v>13676</v>
          </cell>
          <cell r="H639">
            <v>13676</v>
          </cell>
          <cell r="I639">
            <v>13676</v>
          </cell>
          <cell r="J639">
            <v>13676</v>
          </cell>
          <cell r="K639">
            <v>13676</v>
          </cell>
          <cell r="M639">
            <v>13676</v>
          </cell>
          <cell r="N639">
            <v>13676</v>
          </cell>
          <cell r="O639">
            <v>13676</v>
          </cell>
          <cell r="P639">
            <v>13676</v>
          </cell>
          <cell r="Q639">
            <v>13676</v>
          </cell>
        </row>
        <row r="641">
          <cell r="F641">
            <v>0</v>
          </cell>
          <cell r="G641">
            <v>0</v>
          </cell>
          <cell r="H641">
            <v>0</v>
          </cell>
          <cell r="I641">
            <v>0</v>
          </cell>
          <cell r="J641">
            <v>0</v>
          </cell>
          <cell r="K641">
            <v>0</v>
          </cell>
          <cell r="M641">
            <v>0</v>
          </cell>
          <cell r="N641">
            <v>0</v>
          </cell>
          <cell r="O641">
            <v>0</v>
          </cell>
          <cell r="P641">
            <v>0</v>
          </cell>
          <cell r="Q641">
            <v>0</v>
          </cell>
        </row>
        <row r="642">
          <cell r="F642">
            <v>-3963</v>
          </cell>
          <cell r="G642">
            <v>-3963</v>
          </cell>
          <cell r="H642">
            <v>-3963</v>
          </cell>
          <cell r="I642">
            <v>-3963</v>
          </cell>
          <cell r="J642">
            <v>-3963</v>
          </cell>
          <cell r="K642">
            <v>-3963</v>
          </cell>
          <cell r="M642">
            <v>-3963</v>
          </cell>
          <cell r="N642">
            <v>-3963</v>
          </cell>
          <cell r="O642">
            <v>-3963</v>
          </cell>
          <cell r="P642">
            <v>-3963</v>
          </cell>
          <cell r="Q642">
            <v>-3963</v>
          </cell>
        </row>
        <row r="643">
          <cell r="F643">
            <v>-2785</v>
          </cell>
          <cell r="G643">
            <v>-2785</v>
          </cell>
          <cell r="H643">
            <v>-2785</v>
          </cell>
          <cell r="I643">
            <v>-2785</v>
          </cell>
          <cell r="J643">
            <v>-2785</v>
          </cell>
          <cell r="K643">
            <v>-2785</v>
          </cell>
          <cell r="M643">
            <v>-2785</v>
          </cell>
          <cell r="N643">
            <v>-2785</v>
          </cell>
          <cell r="O643">
            <v>-2785</v>
          </cell>
          <cell r="P643">
            <v>-2785</v>
          </cell>
          <cell r="Q643">
            <v>-2785</v>
          </cell>
        </row>
        <row r="644">
          <cell r="F644">
            <v>-2700</v>
          </cell>
          <cell r="G644">
            <v>-2700</v>
          </cell>
          <cell r="H644">
            <v>-2700</v>
          </cell>
          <cell r="I644">
            <v>-2700</v>
          </cell>
          <cell r="J644">
            <v>-2700</v>
          </cell>
          <cell r="K644">
            <v>-2700</v>
          </cell>
          <cell r="M644">
            <v>-2700</v>
          </cell>
          <cell r="N644">
            <v>-2700</v>
          </cell>
          <cell r="O644">
            <v>-2700</v>
          </cell>
          <cell r="P644">
            <v>-2700</v>
          </cell>
          <cell r="Q644">
            <v>-2700</v>
          </cell>
        </row>
        <row r="645">
          <cell r="F645">
            <v>-12909</v>
          </cell>
          <cell r="G645">
            <v>-12909</v>
          </cell>
          <cell r="H645">
            <v>-12909</v>
          </cell>
          <cell r="I645">
            <v>-12909</v>
          </cell>
          <cell r="J645">
            <v>-12909</v>
          </cell>
          <cell r="K645">
            <v>-12909</v>
          </cell>
          <cell r="M645">
            <v>-12909</v>
          </cell>
          <cell r="N645">
            <v>-12909</v>
          </cell>
          <cell r="O645">
            <v>-12909</v>
          </cell>
          <cell r="P645">
            <v>-12909</v>
          </cell>
          <cell r="Q645">
            <v>-12909</v>
          </cell>
        </row>
        <row r="646">
          <cell r="F646">
            <v>-6813</v>
          </cell>
          <cell r="G646">
            <v>-13625</v>
          </cell>
          <cell r="H646">
            <v>-20438</v>
          </cell>
          <cell r="I646">
            <v>-27250</v>
          </cell>
          <cell r="J646">
            <v>-34063</v>
          </cell>
          <cell r="K646">
            <v>-40875</v>
          </cell>
          <cell r="M646">
            <v>-54500</v>
          </cell>
          <cell r="N646">
            <v>-61313</v>
          </cell>
          <cell r="O646">
            <v>-68125</v>
          </cell>
          <cell r="P646">
            <v>-74938</v>
          </cell>
          <cell r="Q646">
            <v>-81750</v>
          </cell>
        </row>
        <row r="647">
          <cell r="F647">
            <v>6813</v>
          </cell>
          <cell r="G647">
            <v>13625</v>
          </cell>
          <cell r="H647">
            <v>20438</v>
          </cell>
          <cell r="I647">
            <v>27250</v>
          </cell>
          <cell r="J647">
            <v>34063</v>
          </cell>
          <cell r="K647">
            <v>40875</v>
          </cell>
          <cell r="M647">
            <v>54500</v>
          </cell>
          <cell r="N647">
            <v>61313</v>
          </cell>
          <cell r="O647">
            <v>68125</v>
          </cell>
          <cell r="P647">
            <v>74938</v>
          </cell>
          <cell r="Q647">
            <v>81750</v>
          </cell>
        </row>
        <row r="654">
          <cell r="F654">
            <v>0</v>
          </cell>
          <cell r="G654">
            <v>0</v>
          </cell>
          <cell r="H654">
            <v>0</v>
          </cell>
          <cell r="I654">
            <v>0</v>
          </cell>
          <cell r="J654">
            <v>0</v>
          </cell>
          <cell r="K654">
            <v>0</v>
          </cell>
          <cell r="M654">
            <v>0</v>
          </cell>
          <cell r="N654">
            <v>0</v>
          </cell>
          <cell r="O654">
            <v>0</v>
          </cell>
          <cell r="P654">
            <v>0</v>
          </cell>
          <cell r="Q654">
            <v>0</v>
          </cell>
        </row>
        <row r="658">
          <cell r="F658">
            <v>15748</v>
          </cell>
          <cell r="G658">
            <v>15748</v>
          </cell>
          <cell r="H658">
            <v>15748</v>
          </cell>
          <cell r="I658">
            <v>15748</v>
          </cell>
          <cell r="J658">
            <v>15748</v>
          </cell>
          <cell r="K658">
            <v>15748</v>
          </cell>
          <cell r="M658">
            <v>15748</v>
          </cell>
          <cell r="N658">
            <v>15748</v>
          </cell>
          <cell r="O658">
            <v>15748</v>
          </cell>
          <cell r="P658">
            <v>15748</v>
          </cell>
          <cell r="Q658">
            <v>15748</v>
          </cell>
        </row>
        <row r="659">
          <cell r="F659">
            <v>196</v>
          </cell>
          <cell r="G659">
            <v>196</v>
          </cell>
          <cell r="H659">
            <v>196</v>
          </cell>
          <cell r="I659">
            <v>196</v>
          </cell>
          <cell r="J659">
            <v>196</v>
          </cell>
          <cell r="K659">
            <v>196</v>
          </cell>
          <cell r="M659">
            <v>196</v>
          </cell>
          <cell r="N659">
            <v>196</v>
          </cell>
          <cell r="O659">
            <v>196</v>
          </cell>
          <cell r="P659">
            <v>196</v>
          </cell>
          <cell r="Q659">
            <v>196</v>
          </cell>
        </row>
        <row r="663">
          <cell r="F663">
            <v>-660</v>
          </cell>
          <cell r="G663">
            <v>-660</v>
          </cell>
          <cell r="H663">
            <v>-660</v>
          </cell>
          <cell r="I663">
            <v>-660</v>
          </cell>
          <cell r="J663">
            <v>-660</v>
          </cell>
          <cell r="K663">
            <v>-660</v>
          </cell>
          <cell r="M663">
            <v>-660</v>
          </cell>
          <cell r="N663">
            <v>-660</v>
          </cell>
          <cell r="O663">
            <v>-660</v>
          </cell>
          <cell r="P663">
            <v>-660</v>
          </cell>
          <cell r="Q663">
            <v>-660</v>
          </cell>
        </row>
        <row r="664">
          <cell r="F664">
            <v>0</v>
          </cell>
          <cell r="G664">
            <v>0</v>
          </cell>
          <cell r="H664">
            <v>0</v>
          </cell>
          <cell r="I664">
            <v>0</v>
          </cell>
          <cell r="J664">
            <v>0</v>
          </cell>
          <cell r="K664">
            <v>0</v>
          </cell>
          <cell r="M664">
            <v>0</v>
          </cell>
          <cell r="N664">
            <v>0</v>
          </cell>
          <cell r="O664">
            <v>0</v>
          </cell>
          <cell r="P664">
            <v>0</v>
          </cell>
          <cell r="Q664">
            <v>0</v>
          </cell>
        </row>
        <row r="665">
          <cell r="F665">
            <v>0</v>
          </cell>
          <cell r="G665">
            <v>0</v>
          </cell>
          <cell r="H665">
            <v>0</v>
          </cell>
          <cell r="I665">
            <v>0</v>
          </cell>
          <cell r="J665">
            <v>0</v>
          </cell>
          <cell r="K665">
            <v>0</v>
          </cell>
          <cell r="M665">
            <v>0</v>
          </cell>
          <cell r="N665">
            <v>0</v>
          </cell>
          <cell r="O665">
            <v>0</v>
          </cell>
          <cell r="P665">
            <v>0</v>
          </cell>
          <cell r="Q665">
            <v>0</v>
          </cell>
        </row>
        <row r="666">
          <cell r="F666">
            <v>-10</v>
          </cell>
          <cell r="G666">
            <v>-10</v>
          </cell>
          <cell r="H666">
            <v>-10</v>
          </cell>
          <cell r="I666">
            <v>-10</v>
          </cell>
          <cell r="J666">
            <v>-10</v>
          </cell>
          <cell r="K666">
            <v>-10</v>
          </cell>
          <cell r="M666">
            <v>-10</v>
          </cell>
          <cell r="N666">
            <v>-10</v>
          </cell>
          <cell r="O666">
            <v>-10</v>
          </cell>
          <cell r="P666">
            <v>-10</v>
          </cell>
          <cell r="Q666">
            <v>-10</v>
          </cell>
        </row>
        <row r="667">
          <cell r="F667">
            <v>0</v>
          </cell>
          <cell r="G667">
            <v>0</v>
          </cell>
          <cell r="H667">
            <v>0</v>
          </cell>
          <cell r="I667">
            <v>0</v>
          </cell>
          <cell r="J667">
            <v>0</v>
          </cell>
          <cell r="K667">
            <v>0</v>
          </cell>
          <cell r="M667">
            <v>0</v>
          </cell>
          <cell r="N667">
            <v>0</v>
          </cell>
          <cell r="O667">
            <v>0</v>
          </cell>
          <cell r="P667">
            <v>0</v>
          </cell>
          <cell r="Q667">
            <v>0</v>
          </cell>
        </row>
        <row r="668">
          <cell r="F668">
            <v>-15274</v>
          </cell>
          <cell r="G668">
            <v>-15274</v>
          </cell>
          <cell r="H668">
            <v>-15274</v>
          </cell>
          <cell r="I668">
            <v>-15274</v>
          </cell>
          <cell r="J668">
            <v>-15274</v>
          </cell>
          <cell r="K668">
            <v>-15274</v>
          </cell>
          <cell r="M668">
            <v>-15274</v>
          </cell>
          <cell r="N668">
            <v>-15274</v>
          </cell>
          <cell r="O668">
            <v>-15274</v>
          </cell>
          <cell r="P668">
            <v>-15274</v>
          </cell>
          <cell r="Q668">
            <v>-15274</v>
          </cell>
        </row>
        <row r="669">
          <cell r="F669">
            <v>-5920</v>
          </cell>
          <cell r="G669">
            <v>-11840</v>
          </cell>
          <cell r="H669">
            <v>-17760</v>
          </cell>
          <cell r="I669">
            <v>-23680</v>
          </cell>
          <cell r="J669">
            <v>-29600</v>
          </cell>
          <cell r="K669">
            <v>-35520</v>
          </cell>
          <cell r="M669">
            <v>-47360</v>
          </cell>
          <cell r="N669">
            <v>-53280</v>
          </cell>
          <cell r="O669">
            <v>-59200</v>
          </cell>
          <cell r="P669">
            <v>-65120</v>
          </cell>
          <cell r="Q669">
            <v>-71040</v>
          </cell>
        </row>
        <row r="670">
          <cell r="F670">
            <v>5920</v>
          </cell>
          <cell r="G670">
            <v>11840</v>
          </cell>
          <cell r="H670">
            <v>17760</v>
          </cell>
          <cell r="I670">
            <v>23680</v>
          </cell>
          <cell r="J670">
            <v>29600</v>
          </cell>
          <cell r="K670">
            <v>35520</v>
          </cell>
          <cell r="M670">
            <v>47360</v>
          </cell>
          <cell r="N670">
            <v>53280</v>
          </cell>
          <cell r="O670">
            <v>59200</v>
          </cell>
          <cell r="P670">
            <v>65120</v>
          </cell>
          <cell r="Q670">
            <v>71040</v>
          </cell>
        </row>
        <row r="673">
          <cell r="F673">
            <v>0</v>
          </cell>
          <cell r="G673">
            <v>0</v>
          </cell>
          <cell r="H673">
            <v>0</v>
          </cell>
          <cell r="I673">
            <v>0</v>
          </cell>
          <cell r="J673">
            <v>0</v>
          </cell>
          <cell r="K673">
            <v>0</v>
          </cell>
          <cell r="M673">
            <v>0</v>
          </cell>
          <cell r="N673">
            <v>0</v>
          </cell>
          <cell r="O673">
            <v>0</v>
          </cell>
          <cell r="P673">
            <v>0</v>
          </cell>
          <cell r="Q673">
            <v>0</v>
          </cell>
        </row>
        <row r="676">
          <cell r="F676">
            <v>-6486</v>
          </cell>
          <cell r="G676">
            <v>-6486</v>
          </cell>
          <cell r="H676">
            <v>-6486</v>
          </cell>
          <cell r="I676">
            <v>-6486</v>
          </cell>
          <cell r="J676">
            <v>-6486</v>
          </cell>
          <cell r="K676">
            <v>-6486</v>
          </cell>
          <cell r="M676">
            <v>-6486</v>
          </cell>
          <cell r="N676">
            <v>-6486</v>
          </cell>
          <cell r="O676">
            <v>-6486</v>
          </cell>
          <cell r="P676">
            <v>-6486</v>
          </cell>
          <cell r="Q676">
            <v>-6486</v>
          </cell>
        </row>
        <row r="677">
          <cell r="F677">
            <v>6486</v>
          </cell>
          <cell r="G677">
            <v>6486</v>
          </cell>
          <cell r="H677">
            <v>6486</v>
          </cell>
          <cell r="I677">
            <v>6486</v>
          </cell>
          <cell r="J677">
            <v>6486</v>
          </cell>
          <cell r="K677">
            <v>6486</v>
          </cell>
          <cell r="M677">
            <v>6486</v>
          </cell>
          <cell r="N677">
            <v>6486</v>
          </cell>
          <cell r="O677">
            <v>6486</v>
          </cell>
          <cell r="P677">
            <v>6486</v>
          </cell>
          <cell r="Q677">
            <v>6486</v>
          </cell>
        </row>
        <row r="681">
          <cell r="F681">
            <v>0</v>
          </cell>
          <cell r="G681">
            <v>0</v>
          </cell>
          <cell r="H681">
            <v>0</v>
          </cell>
          <cell r="I681">
            <v>0</v>
          </cell>
          <cell r="J681">
            <v>0</v>
          </cell>
          <cell r="K681">
            <v>0</v>
          </cell>
          <cell r="M681">
            <v>0</v>
          </cell>
          <cell r="N681">
            <v>0</v>
          </cell>
          <cell r="O681">
            <v>0</v>
          </cell>
          <cell r="P681">
            <v>0</v>
          </cell>
          <cell r="Q681">
            <v>0</v>
          </cell>
        </row>
        <row r="684">
          <cell r="F684">
            <v>-19171</v>
          </cell>
          <cell r="G684">
            <v>-19171</v>
          </cell>
          <cell r="H684">
            <v>-19171</v>
          </cell>
          <cell r="I684">
            <v>-19171</v>
          </cell>
          <cell r="J684">
            <v>-19171</v>
          </cell>
          <cell r="K684">
            <v>-19171</v>
          </cell>
          <cell r="M684">
            <v>-19171</v>
          </cell>
          <cell r="N684">
            <v>-19171</v>
          </cell>
          <cell r="O684">
            <v>-19171</v>
          </cell>
          <cell r="P684">
            <v>-19171</v>
          </cell>
          <cell r="Q684">
            <v>-19171</v>
          </cell>
        </row>
        <row r="685">
          <cell r="F685">
            <v>-100</v>
          </cell>
          <cell r="G685">
            <v>-100</v>
          </cell>
          <cell r="H685">
            <v>-100</v>
          </cell>
          <cell r="I685">
            <v>-100</v>
          </cell>
          <cell r="J685">
            <v>-100</v>
          </cell>
          <cell r="K685">
            <v>-100</v>
          </cell>
          <cell r="M685">
            <v>-100</v>
          </cell>
          <cell r="N685">
            <v>-100</v>
          </cell>
          <cell r="O685">
            <v>-100</v>
          </cell>
          <cell r="P685">
            <v>-100</v>
          </cell>
          <cell r="Q685">
            <v>-100</v>
          </cell>
        </row>
        <row r="686">
          <cell r="F686">
            <v>18179</v>
          </cell>
          <cell r="G686">
            <v>18179</v>
          </cell>
          <cell r="H686">
            <v>18179</v>
          </cell>
          <cell r="I686">
            <v>18179</v>
          </cell>
          <cell r="J686">
            <v>18179</v>
          </cell>
          <cell r="K686">
            <v>18179</v>
          </cell>
          <cell r="M686">
            <v>18179</v>
          </cell>
          <cell r="N686">
            <v>18179</v>
          </cell>
          <cell r="O686">
            <v>18179</v>
          </cell>
          <cell r="P686">
            <v>18179</v>
          </cell>
          <cell r="Q686">
            <v>18179</v>
          </cell>
        </row>
        <row r="687">
          <cell r="F687">
            <v>0</v>
          </cell>
          <cell r="G687">
            <v>0</v>
          </cell>
          <cell r="H687">
            <v>0</v>
          </cell>
          <cell r="I687">
            <v>0</v>
          </cell>
          <cell r="J687">
            <v>0</v>
          </cell>
          <cell r="K687">
            <v>0</v>
          </cell>
          <cell r="M687">
            <v>0</v>
          </cell>
          <cell r="N687">
            <v>0</v>
          </cell>
          <cell r="O687">
            <v>0</v>
          </cell>
          <cell r="P687">
            <v>0</v>
          </cell>
          <cell r="Q687">
            <v>0</v>
          </cell>
        </row>
        <row r="688">
          <cell r="F688">
            <v>50</v>
          </cell>
          <cell r="G688">
            <v>50</v>
          </cell>
          <cell r="H688">
            <v>50</v>
          </cell>
          <cell r="I688">
            <v>50</v>
          </cell>
          <cell r="J688">
            <v>50</v>
          </cell>
          <cell r="K688">
            <v>50</v>
          </cell>
          <cell r="M688">
            <v>50</v>
          </cell>
          <cell r="N688">
            <v>50</v>
          </cell>
          <cell r="O688">
            <v>50</v>
          </cell>
          <cell r="P688">
            <v>50</v>
          </cell>
          <cell r="Q688">
            <v>50</v>
          </cell>
        </row>
        <row r="689">
          <cell r="F689">
            <v>0</v>
          </cell>
          <cell r="G689">
            <v>0</v>
          </cell>
          <cell r="H689">
            <v>0</v>
          </cell>
          <cell r="I689">
            <v>0</v>
          </cell>
          <cell r="J689">
            <v>0</v>
          </cell>
          <cell r="K689">
            <v>0</v>
          </cell>
          <cell r="M689">
            <v>0</v>
          </cell>
          <cell r="N689">
            <v>0</v>
          </cell>
          <cell r="O689">
            <v>0</v>
          </cell>
          <cell r="P689">
            <v>0</v>
          </cell>
          <cell r="Q689">
            <v>0</v>
          </cell>
        </row>
        <row r="690">
          <cell r="F690">
            <v>-9664</v>
          </cell>
          <cell r="G690">
            <v>-19328</v>
          </cell>
          <cell r="H690">
            <v>-28992</v>
          </cell>
          <cell r="I690">
            <v>-38655</v>
          </cell>
          <cell r="J690">
            <v>-48320</v>
          </cell>
          <cell r="K690">
            <v>-57983</v>
          </cell>
          <cell r="M690">
            <v>-77311</v>
          </cell>
          <cell r="N690">
            <v>-86975</v>
          </cell>
          <cell r="O690">
            <v>-96639</v>
          </cell>
          <cell r="P690">
            <v>-106303</v>
          </cell>
          <cell r="Q690">
            <v>-115966</v>
          </cell>
        </row>
        <row r="691">
          <cell r="F691">
            <v>-3069</v>
          </cell>
          <cell r="G691">
            <v>-6137</v>
          </cell>
          <cell r="H691">
            <v>-9206</v>
          </cell>
          <cell r="I691">
            <v>-12275</v>
          </cell>
          <cell r="J691">
            <v>-15343</v>
          </cell>
          <cell r="K691">
            <v>-18412</v>
          </cell>
          <cell r="M691">
            <v>-24549</v>
          </cell>
          <cell r="N691">
            <v>-27618</v>
          </cell>
          <cell r="O691">
            <v>-30686</v>
          </cell>
          <cell r="P691">
            <v>-33755</v>
          </cell>
          <cell r="Q691">
            <v>-36824</v>
          </cell>
        </row>
        <row r="692">
          <cell r="F692">
            <v>12968</v>
          </cell>
          <cell r="G692">
            <v>25935</v>
          </cell>
          <cell r="H692">
            <v>38903</v>
          </cell>
          <cell r="I692">
            <v>51870</v>
          </cell>
          <cell r="J692">
            <v>64838</v>
          </cell>
          <cell r="K692">
            <v>77806</v>
          </cell>
          <cell r="M692">
            <v>103741</v>
          </cell>
          <cell r="N692">
            <v>116709</v>
          </cell>
          <cell r="O692">
            <v>129676</v>
          </cell>
          <cell r="P692">
            <v>142645</v>
          </cell>
          <cell r="Q692">
            <v>155612</v>
          </cell>
        </row>
        <row r="693">
          <cell r="F693">
            <v>0</v>
          </cell>
          <cell r="G693">
            <v>0</v>
          </cell>
          <cell r="H693">
            <v>0</v>
          </cell>
          <cell r="I693">
            <v>0</v>
          </cell>
          <cell r="J693">
            <v>0</v>
          </cell>
          <cell r="K693">
            <v>0</v>
          </cell>
          <cell r="M693">
            <v>0</v>
          </cell>
          <cell r="N693">
            <v>0</v>
          </cell>
          <cell r="O693">
            <v>0</v>
          </cell>
          <cell r="P693">
            <v>0</v>
          </cell>
          <cell r="Q693">
            <v>0</v>
          </cell>
        </row>
        <row r="694">
          <cell r="F694">
            <v>0</v>
          </cell>
          <cell r="G694">
            <v>0</v>
          </cell>
          <cell r="H694">
            <v>0</v>
          </cell>
          <cell r="I694">
            <v>0</v>
          </cell>
          <cell r="J694">
            <v>0</v>
          </cell>
          <cell r="K694">
            <v>0</v>
          </cell>
          <cell r="M694">
            <v>0</v>
          </cell>
          <cell r="N694">
            <v>0</v>
          </cell>
          <cell r="O694">
            <v>0</v>
          </cell>
          <cell r="P694">
            <v>0</v>
          </cell>
          <cell r="Q694">
            <v>0</v>
          </cell>
        </row>
        <row r="695">
          <cell r="M695">
            <v>0</v>
          </cell>
        </row>
        <row r="696">
          <cell r="F696">
            <v>-235</v>
          </cell>
          <cell r="G696">
            <v>-470</v>
          </cell>
          <cell r="H696">
            <v>-705</v>
          </cell>
          <cell r="I696">
            <v>-940</v>
          </cell>
          <cell r="J696">
            <v>-1175</v>
          </cell>
          <cell r="K696">
            <v>-1411</v>
          </cell>
          <cell r="M696">
            <v>-1881</v>
          </cell>
          <cell r="N696">
            <v>-2116</v>
          </cell>
          <cell r="O696">
            <v>-2351</v>
          </cell>
          <cell r="P696">
            <v>-2587</v>
          </cell>
          <cell r="Q696">
            <v>-2822</v>
          </cell>
        </row>
        <row r="697">
          <cell r="F697">
            <v>1042</v>
          </cell>
          <cell r="G697">
            <v>1042</v>
          </cell>
          <cell r="H697">
            <v>1042</v>
          </cell>
          <cell r="I697">
            <v>1042</v>
          </cell>
          <cell r="J697">
            <v>1042</v>
          </cell>
          <cell r="K697">
            <v>1042</v>
          </cell>
          <cell r="M697">
            <v>1042</v>
          </cell>
          <cell r="N697">
            <v>1042</v>
          </cell>
          <cell r="O697">
            <v>1042</v>
          </cell>
          <cell r="P697">
            <v>1042</v>
          </cell>
          <cell r="Q697">
            <v>1042</v>
          </cell>
        </row>
        <row r="699">
          <cell r="F699">
            <v>0</v>
          </cell>
          <cell r="G699">
            <v>0</v>
          </cell>
          <cell r="H699">
            <v>0</v>
          </cell>
          <cell r="I699">
            <v>0</v>
          </cell>
          <cell r="J699">
            <v>0</v>
          </cell>
          <cell r="K699">
            <v>0</v>
          </cell>
          <cell r="M699">
            <v>0</v>
          </cell>
          <cell r="N699">
            <v>0</v>
          </cell>
          <cell r="O699">
            <v>0</v>
          </cell>
          <cell r="P699">
            <v>0</v>
          </cell>
          <cell r="Q699">
            <v>0</v>
          </cell>
        </row>
        <row r="702">
          <cell r="F702">
            <v>1590</v>
          </cell>
          <cell r="G702">
            <v>1590</v>
          </cell>
          <cell r="H702">
            <v>1590</v>
          </cell>
          <cell r="I702">
            <v>1590</v>
          </cell>
          <cell r="J702">
            <v>1590</v>
          </cell>
          <cell r="K702">
            <v>1590</v>
          </cell>
          <cell r="M702">
            <v>1590</v>
          </cell>
          <cell r="N702">
            <v>1590</v>
          </cell>
          <cell r="O702">
            <v>1590</v>
          </cell>
          <cell r="P702">
            <v>1590</v>
          </cell>
          <cell r="Q702">
            <v>1590</v>
          </cell>
        </row>
        <row r="703">
          <cell r="F703">
            <v>-1602</v>
          </cell>
          <cell r="G703">
            <v>-1602</v>
          </cell>
          <cell r="H703">
            <v>-1602</v>
          </cell>
          <cell r="I703">
            <v>-1602</v>
          </cell>
          <cell r="J703">
            <v>-1602</v>
          </cell>
          <cell r="K703">
            <v>-1602</v>
          </cell>
          <cell r="M703">
            <v>-1602</v>
          </cell>
          <cell r="N703">
            <v>-1602</v>
          </cell>
          <cell r="O703">
            <v>-1602</v>
          </cell>
          <cell r="P703">
            <v>-1602</v>
          </cell>
          <cell r="Q703">
            <v>-1602</v>
          </cell>
        </row>
        <row r="705">
          <cell r="F705">
            <v>12</v>
          </cell>
          <cell r="G705">
            <v>12</v>
          </cell>
          <cell r="H705">
            <v>12</v>
          </cell>
          <cell r="I705">
            <v>12</v>
          </cell>
          <cell r="J705">
            <v>12</v>
          </cell>
          <cell r="K705">
            <v>12</v>
          </cell>
          <cell r="M705">
            <v>12</v>
          </cell>
          <cell r="N705">
            <v>12</v>
          </cell>
          <cell r="O705">
            <v>12</v>
          </cell>
          <cell r="P705">
            <v>12</v>
          </cell>
          <cell r="Q705">
            <v>12</v>
          </cell>
        </row>
        <row r="708">
          <cell r="F708">
            <v>0</v>
          </cell>
          <cell r="G708">
            <v>0</v>
          </cell>
          <cell r="H708">
            <v>0</v>
          </cell>
          <cell r="I708">
            <v>0</v>
          </cell>
          <cell r="J708">
            <v>0</v>
          </cell>
          <cell r="K708">
            <v>0</v>
          </cell>
          <cell r="M708">
            <v>0</v>
          </cell>
          <cell r="N708">
            <v>0</v>
          </cell>
          <cell r="O708">
            <v>0</v>
          </cell>
          <cell r="P708">
            <v>0</v>
          </cell>
          <cell r="Q708">
            <v>0</v>
          </cell>
        </row>
        <row r="710">
          <cell r="F710">
            <v>0</v>
          </cell>
          <cell r="G710">
            <v>0</v>
          </cell>
          <cell r="H710">
            <v>0</v>
          </cell>
          <cell r="I710">
            <v>0</v>
          </cell>
          <cell r="J710">
            <v>0</v>
          </cell>
          <cell r="K710">
            <v>0</v>
          </cell>
          <cell r="M710">
            <v>0</v>
          </cell>
          <cell r="N710">
            <v>0</v>
          </cell>
          <cell r="O710">
            <v>0</v>
          </cell>
          <cell r="P710">
            <v>0</v>
          </cell>
          <cell r="Q710">
            <v>0</v>
          </cell>
        </row>
        <row r="713">
          <cell r="F713">
            <v>0</v>
          </cell>
        </row>
        <row r="715">
          <cell r="F715">
            <v>0</v>
          </cell>
        </row>
        <row r="717">
          <cell r="F717">
            <v>0</v>
          </cell>
        </row>
        <row r="719">
          <cell r="F719">
            <v>0</v>
          </cell>
        </row>
        <row r="721">
          <cell r="F721">
            <v>0</v>
          </cell>
        </row>
        <row r="724">
          <cell r="F724">
            <v>0</v>
          </cell>
          <cell r="G724">
            <v>0</v>
          </cell>
          <cell r="H724">
            <v>0</v>
          </cell>
          <cell r="I724">
            <v>0</v>
          </cell>
          <cell r="J724">
            <v>0</v>
          </cell>
          <cell r="K724">
            <v>0</v>
          </cell>
          <cell r="M724">
            <v>0</v>
          </cell>
          <cell r="N724">
            <v>0</v>
          </cell>
          <cell r="O724">
            <v>0</v>
          </cell>
          <cell r="P724">
            <v>0</v>
          </cell>
          <cell r="Q724">
            <v>0</v>
          </cell>
        </row>
        <row r="727">
          <cell r="F727">
            <v>-694</v>
          </cell>
          <cell r="G727">
            <v>-694</v>
          </cell>
          <cell r="H727">
            <v>-694</v>
          </cell>
          <cell r="I727">
            <v>-694</v>
          </cell>
          <cell r="J727">
            <v>-694</v>
          </cell>
          <cell r="K727">
            <v>-694</v>
          </cell>
          <cell r="M727">
            <v>-694</v>
          </cell>
          <cell r="N727">
            <v>-694</v>
          </cell>
          <cell r="O727">
            <v>-694</v>
          </cell>
          <cell r="P727">
            <v>-694</v>
          </cell>
          <cell r="Q727">
            <v>-694</v>
          </cell>
        </row>
        <row r="729">
          <cell r="F729">
            <v>107144</v>
          </cell>
          <cell r="G729">
            <v>107144</v>
          </cell>
          <cell r="H729">
            <v>107144</v>
          </cell>
          <cell r="I729">
            <v>107144</v>
          </cell>
          <cell r="J729">
            <v>107144</v>
          </cell>
          <cell r="K729">
            <v>107144</v>
          </cell>
          <cell r="M729">
            <v>107144</v>
          </cell>
          <cell r="N729">
            <v>107144</v>
          </cell>
          <cell r="O729">
            <v>107144</v>
          </cell>
          <cell r="P729">
            <v>107144</v>
          </cell>
          <cell r="Q729">
            <v>107144</v>
          </cell>
        </row>
        <row r="730">
          <cell r="F730">
            <v>27858</v>
          </cell>
          <cell r="G730">
            <v>27858</v>
          </cell>
          <cell r="H730">
            <v>27858</v>
          </cell>
          <cell r="I730">
            <v>27858</v>
          </cell>
          <cell r="J730">
            <v>27858</v>
          </cell>
          <cell r="K730">
            <v>27858</v>
          </cell>
          <cell r="M730">
            <v>27858</v>
          </cell>
          <cell r="N730">
            <v>27858</v>
          </cell>
          <cell r="O730">
            <v>27858</v>
          </cell>
          <cell r="P730">
            <v>27858</v>
          </cell>
          <cell r="Q730">
            <v>27858</v>
          </cell>
        </row>
        <row r="731">
          <cell r="F731">
            <v>-134308</v>
          </cell>
          <cell r="G731">
            <v>-134308</v>
          </cell>
          <cell r="H731">
            <v>-134308</v>
          </cell>
          <cell r="I731">
            <v>-134308</v>
          </cell>
          <cell r="J731">
            <v>-134308</v>
          </cell>
          <cell r="K731">
            <v>-134308</v>
          </cell>
          <cell r="M731">
            <v>-134308</v>
          </cell>
          <cell r="N731">
            <v>-134308</v>
          </cell>
          <cell r="O731">
            <v>-134308</v>
          </cell>
          <cell r="P731">
            <v>-134308</v>
          </cell>
          <cell r="Q731">
            <v>-134308</v>
          </cell>
        </row>
        <row r="739">
          <cell r="F739">
            <v>0</v>
          </cell>
          <cell r="G739">
            <v>0</v>
          </cell>
          <cell r="H739">
            <v>0</v>
          </cell>
          <cell r="I739">
            <v>0</v>
          </cell>
          <cell r="J739">
            <v>0</v>
          </cell>
          <cell r="K739">
            <v>0</v>
          </cell>
          <cell r="M739">
            <v>0</v>
          </cell>
          <cell r="N739">
            <v>0</v>
          </cell>
          <cell r="O739">
            <v>0</v>
          </cell>
          <cell r="P739">
            <v>0</v>
          </cell>
          <cell r="Q739">
            <v>0</v>
          </cell>
        </row>
        <row r="742">
          <cell r="F742">
            <v>24051</v>
          </cell>
          <cell r="G742">
            <v>24051</v>
          </cell>
          <cell r="H742">
            <v>24051</v>
          </cell>
          <cell r="I742">
            <v>24051</v>
          </cell>
          <cell r="J742">
            <v>24051</v>
          </cell>
          <cell r="K742">
            <v>24051</v>
          </cell>
          <cell r="M742">
            <v>24051</v>
          </cell>
          <cell r="N742">
            <v>24051</v>
          </cell>
          <cell r="O742">
            <v>24051</v>
          </cell>
          <cell r="P742">
            <v>24051</v>
          </cell>
          <cell r="Q742">
            <v>24051</v>
          </cell>
        </row>
        <row r="743">
          <cell r="F743">
            <v>17074</v>
          </cell>
          <cell r="G743">
            <v>17074</v>
          </cell>
          <cell r="H743">
            <v>17074</v>
          </cell>
          <cell r="I743">
            <v>17074</v>
          </cell>
          <cell r="J743">
            <v>17074</v>
          </cell>
          <cell r="K743">
            <v>17074</v>
          </cell>
          <cell r="M743">
            <v>17074</v>
          </cell>
          <cell r="N743">
            <v>17074</v>
          </cell>
          <cell r="O743">
            <v>17074</v>
          </cell>
          <cell r="P743">
            <v>17074</v>
          </cell>
          <cell r="Q743">
            <v>17074</v>
          </cell>
        </row>
        <row r="744">
          <cell r="F744">
            <v>-41125</v>
          </cell>
          <cell r="G744">
            <v>-41125</v>
          </cell>
          <cell r="H744">
            <v>-41125</v>
          </cell>
          <cell r="I744">
            <v>-41125</v>
          </cell>
          <cell r="J744">
            <v>-41125</v>
          </cell>
          <cell r="K744">
            <v>-41125</v>
          </cell>
          <cell r="M744">
            <v>-41125</v>
          </cell>
          <cell r="N744">
            <v>-41125</v>
          </cell>
          <cell r="O744">
            <v>-41125</v>
          </cell>
          <cell r="P744">
            <v>-41125</v>
          </cell>
          <cell r="Q744">
            <v>-41125</v>
          </cell>
        </row>
        <row r="747">
          <cell r="F747">
            <v>0</v>
          </cell>
          <cell r="G747">
            <v>0</v>
          </cell>
          <cell r="H747">
            <v>0</v>
          </cell>
          <cell r="I747">
            <v>0</v>
          </cell>
          <cell r="J747">
            <v>0</v>
          </cell>
          <cell r="K747">
            <v>0</v>
          </cell>
          <cell r="M747">
            <v>0</v>
          </cell>
          <cell r="N747">
            <v>0</v>
          </cell>
          <cell r="O747">
            <v>0</v>
          </cell>
          <cell r="P747">
            <v>0</v>
          </cell>
          <cell r="Q747">
            <v>0</v>
          </cell>
        </row>
        <row r="752">
          <cell r="F752">
            <v>75600</v>
          </cell>
          <cell r="G752">
            <v>75600</v>
          </cell>
          <cell r="H752">
            <v>75600</v>
          </cell>
          <cell r="I752">
            <v>75600</v>
          </cell>
          <cell r="J752">
            <v>75600</v>
          </cell>
          <cell r="K752">
            <v>75600</v>
          </cell>
          <cell r="M752">
            <v>75600</v>
          </cell>
          <cell r="N752">
            <v>75600</v>
          </cell>
          <cell r="O752">
            <v>75600</v>
          </cell>
          <cell r="P752">
            <v>75600</v>
          </cell>
          <cell r="Q752">
            <v>75600</v>
          </cell>
        </row>
        <row r="753">
          <cell r="F753">
            <v>-60000</v>
          </cell>
          <cell r="G753">
            <v>-60000</v>
          </cell>
          <cell r="H753">
            <v>-60000</v>
          </cell>
          <cell r="I753">
            <v>-60000</v>
          </cell>
          <cell r="J753">
            <v>-60000</v>
          </cell>
          <cell r="K753">
            <v>-60000</v>
          </cell>
          <cell r="M753">
            <v>-60000</v>
          </cell>
          <cell r="N753">
            <v>-60000</v>
          </cell>
          <cell r="O753">
            <v>-60000</v>
          </cell>
          <cell r="P753">
            <v>-60000</v>
          </cell>
          <cell r="Q753">
            <v>-60000</v>
          </cell>
        </row>
        <row r="754">
          <cell r="F754">
            <v>-15600</v>
          </cell>
          <cell r="G754">
            <v>-15600</v>
          </cell>
          <cell r="H754">
            <v>-15600</v>
          </cell>
          <cell r="I754">
            <v>-15600</v>
          </cell>
          <cell r="J754">
            <v>-15600</v>
          </cell>
          <cell r="K754">
            <v>-15600</v>
          </cell>
          <cell r="M754">
            <v>-15600</v>
          </cell>
          <cell r="N754">
            <v>-15600</v>
          </cell>
          <cell r="O754">
            <v>-15600</v>
          </cell>
          <cell r="P754">
            <v>-15600</v>
          </cell>
          <cell r="Q754">
            <v>-15600</v>
          </cell>
        </row>
        <row r="756">
          <cell r="F756">
            <v>0</v>
          </cell>
          <cell r="G756">
            <v>0</v>
          </cell>
          <cell r="H756">
            <v>0</v>
          </cell>
          <cell r="I756">
            <v>0</v>
          </cell>
          <cell r="J756">
            <v>0</v>
          </cell>
          <cell r="K756">
            <v>0</v>
          </cell>
          <cell r="M756">
            <v>0</v>
          </cell>
          <cell r="N756">
            <v>0</v>
          </cell>
          <cell r="O756">
            <v>0</v>
          </cell>
          <cell r="P756">
            <v>0</v>
          </cell>
          <cell r="Q756">
            <v>0</v>
          </cell>
        </row>
        <row r="759">
          <cell r="F759">
            <v>10</v>
          </cell>
          <cell r="G759">
            <v>10</v>
          </cell>
          <cell r="H759">
            <v>10</v>
          </cell>
          <cell r="I759">
            <v>10</v>
          </cell>
          <cell r="J759">
            <v>10</v>
          </cell>
          <cell r="K759">
            <v>10</v>
          </cell>
          <cell r="M759">
            <v>10</v>
          </cell>
          <cell r="N759">
            <v>10</v>
          </cell>
          <cell r="O759">
            <v>10</v>
          </cell>
          <cell r="P759">
            <v>10</v>
          </cell>
          <cell r="Q759">
            <v>10</v>
          </cell>
        </row>
        <row r="761">
          <cell r="F761">
            <v>-10</v>
          </cell>
          <cell r="G761">
            <v>-10</v>
          </cell>
          <cell r="H761">
            <v>-10</v>
          </cell>
          <cell r="I761">
            <v>-10</v>
          </cell>
          <cell r="J761">
            <v>-10</v>
          </cell>
          <cell r="K761">
            <v>-10</v>
          </cell>
          <cell r="M761">
            <v>-10</v>
          </cell>
          <cell r="N761">
            <v>-10</v>
          </cell>
          <cell r="O761">
            <v>-10</v>
          </cell>
          <cell r="P761">
            <v>-10</v>
          </cell>
          <cell r="Q761">
            <v>-10</v>
          </cell>
        </row>
        <row r="763">
          <cell r="F763">
            <v>0</v>
          </cell>
          <cell r="G763">
            <v>0</v>
          </cell>
          <cell r="H763">
            <v>0</v>
          </cell>
          <cell r="I763">
            <v>0</v>
          </cell>
          <cell r="J763">
            <v>0</v>
          </cell>
          <cell r="K763">
            <v>0</v>
          </cell>
          <cell r="M763">
            <v>0</v>
          </cell>
          <cell r="N763">
            <v>0</v>
          </cell>
          <cell r="O763">
            <v>0</v>
          </cell>
          <cell r="P763">
            <v>0</v>
          </cell>
          <cell r="Q763">
            <v>0</v>
          </cell>
        </row>
        <row r="769">
          <cell r="F769">
            <v>0</v>
          </cell>
          <cell r="G769">
            <v>0</v>
          </cell>
          <cell r="H769">
            <v>0</v>
          </cell>
          <cell r="I769">
            <v>0</v>
          </cell>
          <cell r="J769">
            <v>0</v>
          </cell>
          <cell r="K769">
            <v>0</v>
          </cell>
          <cell r="M769">
            <v>0</v>
          </cell>
          <cell r="N769">
            <v>0</v>
          </cell>
          <cell r="O769">
            <v>0</v>
          </cell>
          <cell r="P769">
            <v>0</v>
          </cell>
          <cell r="Q769">
            <v>0</v>
          </cell>
        </row>
        <row r="775">
          <cell r="F775">
            <v>0</v>
          </cell>
          <cell r="G775">
            <v>0</v>
          </cell>
          <cell r="H775">
            <v>0</v>
          </cell>
          <cell r="I775">
            <v>0</v>
          </cell>
          <cell r="J775">
            <v>0</v>
          </cell>
          <cell r="K775">
            <v>0</v>
          </cell>
          <cell r="M775">
            <v>0</v>
          </cell>
          <cell r="N775">
            <v>0</v>
          </cell>
          <cell r="O775">
            <v>0</v>
          </cell>
          <cell r="P775">
            <v>0</v>
          </cell>
          <cell r="Q775">
            <v>0</v>
          </cell>
        </row>
        <row r="778">
          <cell r="F778">
            <v>-4111</v>
          </cell>
          <cell r="G778">
            <v>-24949</v>
          </cell>
          <cell r="H778">
            <v>-48601</v>
          </cell>
          <cell r="I778">
            <v>-52010</v>
          </cell>
          <cell r="J778">
            <v>-49605</v>
          </cell>
          <cell r="K778">
            <v>-31086</v>
          </cell>
          <cell r="M778">
            <v>-14968</v>
          </cell>
          <cell r="N778">
            <v>-11382</v>
          </cell>
          <cell r="O778">
            <v>-25130</v>
          </cell>
          <cell r="P778">
            <v>-18750</v>
          </cell>
          <cell r="Q778">
            <v>-15087</v>
          </cell>
        </row>
        <row r="780">
          <cell r="F780">
            <v>4111</v>
          </cell>
          <cell r="G780">
            <v>24949</v>
          </cell>
          <cell r="H780">
            <v>48601</v>
          </cell>
          <cell r="I780">
            <v>52010</v>
          </cell>
          <cell r="J780">
            <v>49605</v>
          </cell>
          <cell r="K780">
            <v>31086</v>
          </cell>
          <cell r="M780">
            <v>14968</v>
          </cell>
          <cell r="N780">
            <v>11382</v>
          </cell>
          <cell r="O780">
            <v>25130</v>
          </cell>
          <cell r="P780">
            <v>18750</v>
          </cell>
          <cell r="Q780">
            <v>15087</v>
          </cell>
        </row>
        <row r="782">
          <cell r="F782">
            <v>0</v>
          </cell>
          <cell r="G782">
            <v>0</v>
          </cell>
          <cell r="H782">
            <v>0</v>
          </cell>
          <cell r="I782">
            <v>0</v>
          </cell>
          <cell r="J782">
            <v>0</v>
          </cell>
          <cell r="K782">
            <v>0</v>
          </cell>
          <cell r="M782">
            <v>0</v>
          </cell>
          <cell r="N782">
            <v>0</v>
          </cell>
          <cell r="O782">
            <v>0</v>
          </cell>
          <cell r="P782">
            <v>0</v>
          </cell>
          <cell r="Q782">
            <v>0</v>
          </cell>
        </row>
        <row r="792">
          <cell r="F792">
            <v>-1889.9070000000036</v>
          </cell>
          <cell r="G792">
            <v>-1889.9070000000036</v>
          </cell>
          <cell r="H792">
            <v>-1889.9070000000036</v>
          </cell>
          <cell r="I792">
            <v>-1889.9070000000036</v>
          </cell>
          <cell r="J792">
            <v>-1889.9070000000036</v>
          </cell>
          <cell r="K792">
            <v>-1889.9070000000036</v>
          </cell>
          <cell r="M792">
            <v>-1889.9070000000036</v>
          </cell>
          <cell r="N792">
            <v>-1889.9070000000036</v>
          </cell>
          <cell r="O792">
            <v>-1889.9070000000036</v>
          </cell>
          <cell r="P792">
            <v>-1889.9070000000036</v>
          </cell>
          <cell r="Q792">
            <v>-1889.9070000000036</v>
          </cell>
        </row>
        <row r="796">
          <cell r="F796">
            <v>1889.9070000000036</v>
          </cell>
          <cell r="G796">
            <v>1889.9070000000036</v>
          </cell>
          <cell r="H796">
            <v>1889.9070000000036</v>
          </cell>
          <cell r="I796">
            <v>1889.9070000000036</v>
          </cell>
          <cell r="J796">
            <v>1889.9070000000036</v>
          </cell>
          <cell r="K796">
            <v>1889.9070000000036</v>
          </cell>
          <cell r="M796">
            <v>1889.9070000000036</v>
          </cell>
          <cell r="N796">
            <v>1889.9070000000036</v>
          </cell>
          <cell r="O796">
            <v>1889.9070000000036</v>
          </cell>
          <cell r="P796">
            <v>1889.9070000000036</v>
          </cell>
          <cell r="Q796">
            <v>1889.9070000000036</v>
          </cell>
        </row>
        <row r="798">
          <cell r="F798">
            <v>0</v>
          </cell>
          <cell r="G798">
            <v>0</v>
          </cell>
          <cell r="H798">
            <v>0</v>
          </cell>
          <cell r="I798">
            <v>0</v>
          </cell>
          <cell r="J798">
            <v>0</v>
          </cell>
          <cell r="K798">
            <v>0</v>
          </cell>
          <cell r="M798">
            <v>0</v>
          </cell>
          <cell r="N798">
            <v>0</v>
          </cell>
          <cell r="O798">
            <v>0</v>
          </cell>
          <cell r="P798">
            <v>0</v>
          </cell>
          <cell r="Q798">
            <v>0</v>
          </cell>
        </row>
        <row r="804">
          <cell r="F804">
            <v>-3596</v>
          </cell>
          <cell r="G804">
            <v>-7192</v>
          </cell>
          <cell r="H804">
            <v>-10788</v>
          </cell>
          <cell r="I804">
            <v>-14384</v>
          </cell>
          <cell r="J804">
            <v>-17980</v>
          </cell>
          <cell r="K804">
            <v>-21576</v>
          </cell>
          <cell r="M804">
            <v>-28768</v>
          </cell>
          <cell r="N804">
            <v>-32364</v>
          </cell>
          <cell r="O804">
            <v>-35960</v>
          </cell>
          <cell r="P804">
            <v>-39556</v>
          </cell>
          <cell r="Q804">
            <v>-43152</v>
          </cell>
        </row>
        <row r="806">
          <cell r="F806">
            <v>3596</v>
          </cell>
          <cell r="G806">
            <v>7192</v>
          </cell>
          <cell r="H806">
            <v>10788</v>
          </cell>
          <cell r="I806">
            <v>14384</v>
          </cell>
          <cell r="J806">
            <v>17980</v>
          </cell>
          <cell r="K806">
            <v>21576</v>
          </cell>
          <cell r="M806">
            <v>28768</v>
          </cell>
          <cell r="N806">
            <v>32364</v>
          </cell>
          <cell r="O806">
            <v>35960</v>
          </cell>
          <cell r="P806">
            <v>39556</v>
          </cell>
          <cell r="Q806">
            <v>43152</v>
          </cell>
        </row>
        <row r="807">
          <cell r="F807">
            <v>633949</v>
          </cell>
          <cell r="G807">
            <v>633949</v>
          </cell>
          <cell r="H807">
            <v>633949</v>
          </cell>
          <cell r="I807">
            <v>633949</v>
          </cell>
          <cell r="J807">
            <v>633949</v>
          </cell>
          <cell r="K807">
            <v>633949</v>
          </cell>
          <cell r="M807">
            <v>633949</v>
          </cell>
          <cell r="N807">
            <v>633949</v>
          </cell>
          <cell r="O807">
            <v>633949</v>
          </cell>
          <cell r="P807">
            <v>633949</v>
          </cell>
          <cell r="Q807">
            <v>633949</v>
          </cell>
        </row>
        <row r="808">
          <cell r="F808">
            <v>-633949</v>
          </cell>
          <cell r="G808">
            <v>-633949</v>
          </cell>
          <cell r="H808">
            <v>-633949</v>
          </cell>
          <cell r="I808">
            <v>-633949</v>
          </cell>
          <cell r="J808">
            <v>-633949</v>
          </cell>
          <cell r="K808">
            <v>-633949</v>
          </cell>
          <cell r="M808">
            <v>-633949</v>
          </cell>
          <cell r="N808">
            <v>-633949</v>
          </cell>
          <cell r="O808">
            <v>-633949</v>
          </cell>
          <cell r="P808">
            <v>-633949</v>
          </cell>
          <cell r="Q808">
            <v>-633949</v>
          </cell>
        </row>
        <row r="809">
          <cell r="F809">
            <v>-60251</v>
          </cell>
          <cell r="G809">
            <v>-60251</v>
          </cell>
          <cell r="H809">
            <v>-60251</v>
          </cell>
          <cell r="I809">
            <v>-60251</v>
          </cell>
          <cell r="J809">
            <v>-60251</v>
          </cell>
          <cell r="K809">
            <v>-60251</v>
          </cell>
          <cell r="M809">
            <v>-60251</v>
          </cell>
          <cell r="N809">
            <v>-60251</v>
          </cell>
          <cell r="O809">
            <v>-60251</v>
          </cell>
          <cell r="P809">
            <v>-60251</v>
          </cell>
          <cell r="Q809">
            <v>-60251</v>
          </cell>
        </row>
        <row r="810">
          <cell r="F810">
            <v>60251</v>
          </cell>
          <cell r="G810">
            <v>60251</v>
          </cell>
          <cell r="H810">
            <v>60251</v>
          </cell>
          <cell r="I810">
            <v>60251</v>
          </cell>
          <cell r="J810">
            <v>60251</v>
          </cell>
          <cell r="K810">
            <v>60251</v>
          </cell>
          <cell r="M810">
            <v>60251</v>
          </cell>
          <cell r="N810">
            <v>60251</v>
          </cell>
          <cell r="O810">
            <v>60251</v>
          </cell>
          <cell r="P810">
            <v>60251</v>
          </cell>
          <cell r="Q810">
            <v>60251</v>
          </cell>
        </row>
        <row r="812">
          <cell r="F812">
            <v>0</v>
          </cell>
          <cell r="G812">
            <v>0</v>
          </cell>
          <cell r="H812">
            <v>0</v>
          </cell>
          <cell r="I812">
            <v>0</v>
          </cell>
          <cell r="J812">
            <v>0</v>
          </cell>
          <cell r="K812">
            <v>0</v>
          </cell>
          <cell r="M812">
            <v>0</v>
          </cell>
          <cell r="N812">
            <v>0</v>
          </cell>
          <cell r="O812">
            <v>0</v>
          </cell>
          <cell r="P812">
            <v>0</v>
          </cell>
          <cell r="Q812">
            <v>0</v>
          </cell>
        </row>
        <row r="815">
          <cell r="F815">
            <v>-21850</v>
          </cell>
          <cell r="G815">
            <v>-21850</v>
          </cell>
          <cell r="H815">
            <v>-21850</v>
          </cell>
          <cell r="I815">
            <v>-21850</v>
          </cell>
          <cell r="J815">
            <v>-21850</v>
          </cell>
          <cell r="K815">
            <v>-21850</v>
          </cell>
          <cell r="M815">
            <v>-21850</v>
          </cell>
          <cell r="N815">
            <v>-21850</v>
          </cell>
          <cell r="O815">
            <v>-21850</v>
          </cell>
          <cell r="P815">
            <v>-21850</v>
          </cell>
          <cell r="Q815">
            <v>-21850</v>
          </cell>
        </row>
        <row r="817">
          <cell r="F817">
            <v>21850</v>
          </cell>
          <cell r="G817">
            <v>21850</v>
          </cell>
          <cell r="H817">
            <v>21850</v>
          </cell>
          <cell r="I817">
            <v>21850</v>
          </cell>
          <cell r="J817">
            <v>21850</v>
          </cell>
          <cell r="K817">
            <v>21850</v>
          </cell>
          <cell r="M817">
            <v>21850</v>
          </cell>
          <cell r="N817">
            <v>21850</v>
          </cell>
          <cell r="O817">
            <v>21850</v>
          </cell>
          <cell r="P817">
            <v>21850</v>
          </cell>
          <cell r="Q817">
            <v>21850</v>
          </cell>
        </row>
        <row r="819">
          <cell r="F819">
            <v>0</v>
          </cell>
          <cell r="G819">
            <v>0</v>
          </cell>
          <cell r="H819">
            <v>0</v>
          </cell>
          <cell r="I819">
            <v>0</v>
          </cell>
          <cell r="J819">
            <v>0</v>
          </cell>
          <cell r="K819">
            <v>0</v>
          </cell>
          <cell r="M819">
            <v>0</v>
          </cell>
          <cell r="N819">
            <v>0</v>
          </cell>
          <cell r="O819">
            <v>0</v>
          </cell>
          <cell r="P819">
            <v>0</v>
          </cell>
          <cell r="Q819">
            <v>0</v>
          </cell>
        </row>
        <row r="820">
          <cell r="A820" t="str">
            <v>END</v>
          </cell>
          <cell r="B820" t="str">
            <v>END</v>
          </cell>
          <cell r="C820" t="str">
            <v>Окончание журнала</v>
          </cell>
          <cell r="D820" t="str">
            <v>END</v>
          </cell>
          <cell r="E820" t="str">
            <v>END</v>
          </cell>
          <cell r="F820" t="str">
            <v>END</v>
          </cell>
          <cell r="G820" t="str">
            <v>END</v>
          </cell>
          <cell r="H820" t="str">
            <v>END</v>
          </cell>
          <cell r="I820" t="str">
            <v>END</v>
          </cell>
          <cell r="J820" t="str">
            <v>END</v>
          </cell>
          <cell r="K820" t="str">
            <v>END</v>
          </cell>
          <cell r="L820" t="str">
            <v>END</v>
          </cell>
          <cell r="M820" t="str">
            <v>END</v>
          </cell>
          <cell r="N820" t="str">
            <v>END</v>
          </cell>
          <cell r="O820" t="str">
            <v>END</v>
          </cell>
          <cell r="P820" t="str">
            <v>END</v>
          </cell>
          <cell r="Q820" t="str">
            <v>END</v>
          </cell>
          <cell r="R820" t="str">
            <v>END</v>
          </cell>
          <cell r="S820" t="str">
            <v>END</v>
          </cell>
          <cell r="T820" t="str">
            <v>END</v>
          </cell>
          <cell r="U820" t="str">
            <v>END</v>
          </cell>
          <cell r="V820" t="str">
            <v>END</v>
          </cell>
          <cell r="W820" t="str">
            <v>END</v>
          </cell>
          <cell r="X820" t="str">
            <v>END</v>
          </cell>
          <cell r="Y820" t="str">
            <v>END</v>
          </cell>
          <cell r="Z820" t="str">
            <v>END</v>
          </cell>
          <cell r="AA820" t="str">
            <v>END</v>
          </cell>
          <cell r="AB820" t="str">
            <v>END</v>
          </cell>
          <cell r="AC820" t="str">
            <v>END</v>
          </cell>
          <cell r="AD820" t="str">
            <v>END</v>
          </cell>
          <cell r="AE820" t="str">
            <v>END</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in"/>
      <sheetName val="Lists"/>
      <sheetName val="Company"/>
      <sheetName val="IFRS"/>
      <sheetName val="DefTax"/>
      <sheetName val="Journals"/>
      <sheetName val="Trail"/>
      <sheetName val="IC_Debtors"/>
      <sheetName val="Debtors"/>
      <sheetName val="IC_Creditors"/>
      <sheetName val="Creditors"/>
      <sheetName val="IC_Sales"/>
      <sheetName val="Sales"/>
      <sheetName val="Sales_adj"/>
      <sheetName val="Sales_IFRS"/>
      <sheetName val="IC_Purchases"/>
      <sheetName val="Purchases"/>
      <sheetName val="Purchases_IFRS"/>
      <sheetName val="IC_OthInc"/>
      <sheetName val="Capex"/>
      <sheetName val="Inv"/>
      <sheetName val="FinAssets"/>
      <sheetName val="FinLiab"/>
      <sheetName val="FX"/>
      <sheetName val="Version"/>
      <sheetName val="Oth_Info"/>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row r="1">
          <cell r="L1">
            <v>2</v>
          </cell>
        </row>
        <row r="11">
          <cell r="L11">
            <v>0</v>
          </cell>
        </row>
        <row r="12">
          <cell r="L12" t="str">
            <v>БП-НИ</v>
          </cell>
        </row>
        <row r="13">
          <cell r="L13">
            <v>40025</v>
          </cell>
        </row>
        <row r="14">
          <cell r="L14" t="str">
            <v>RUR'000</v>
          </cell>
        </row>
        <row r="15">
          <cell r="L15">
            <v>0</v>
          </cell>
        </row>
        <row r="19">
          <cell r="L19">
            <v>0</v>
          </cell>
        </row>
        <row r="20">
          <cell r="L20">
            <v>0</v>
          </cell>
        </row>
        <row r="22">
          <cell r="L22">
            <v>0</v>
          </cell>
        </row>
        <row r="25">
          <cell r="L25">
            <v>0</v>
          </cell>
        </row>
        <row r="26">
          <cell r="L26">
            <v>73</v>
          </cell>
        </row>
        <row r="27">
          <cell r="L27">
            <v>-73</v>
          </cell>
        </row>
        <row r="29">
          <cell r="L29">
            <v>0</v>
          </cell>
        </row>
        <row r="32">
          <cell r="L32">
            <v>60465</v>
          </cell>
        </row>
        <row r="33">
          <cell r="L33">
            <v>7428</v>
          </cell>
        </row>
        <row r="34">
          <cell r="L34">
            <v>12939</v>
          </cell>
        </row>
        <row r="35">
          <cell r="L35">
            <v>-80832</v>
          </cell>
        </row>
        <row r="36">
          <cell r="L36">
            <v>0</v>
          </cell>
        </row>
        <row r="37">
          <cell r="L37">
            <v>0</v>
          </cell>
        </row>
        <row r="38">
          <cell r="L38">
            <v>0</v>
          </cell>
        </row>
        <row r="39">
          <cell r="L39">
            <v>16803</v>
          </cell>
        </row>
        <row r="40">
          <cell r="L40">
            <v>0</v>
          </cell>
        </row>
        <row r="41">
          <cell r="L41">
            <v>0</v>
          </cell>
        </row>
        <row r="45">
          <cell r="L45">
            <v>-16803</v>
          </cell>
        </row>
        <row r="47">
          <cell r="L47">
            <v>0</v>
          </cell>
        </row>
        <row r="50">
          <cell r="L50">
            <v>-334</v>
          </cell>
        </row>
        <row r="51">
          <cell r="L51">
            <v>1454</v>
          </cell>
        </row>
        <row r="52">
          <cell r="L52">
            <v>-1120</v>
          </cell>
        </row>
        <row r="53">
          <cell r="L53">
            <v>0</v>
          </cell>
        </row>
        <row r="54">
          <cell r="L54">
            <v>0</v>
          </cell>
        </row>
        <row r="56">
          <cell r="L56">
            <v>0</v>
          </cell>
        </row>
        <row r="59">
          <cell r="L59">
            <v>-12607</v>
          </cell>
        </row>
        <row r="60">
          <cell r="L60">
            <v>-64</v>
          </cell>
        </row>
        <row r="61">
          <cell r="L61">
            <v>-11980</v>
          </cell>
        </row>
        <row r="62">
          <cell r="L62">
            <v>24651</v>
          </cell>
        </row>
        <row r="64">
          <cell r="L64">
            <v>0</v>
          </cell>
        </row>
        <row r="69">
          <cell r="L69">
            <v>1647</v>
          </cell>
        </row>
        <row r="71">
          <cell r="L71">
            <v>-1647</v>
          </cell>
        </row>
        <row r="73">
          <cell r="L73">
            <v>0</v>
          </cell>
        </row>
        <row r="76">
          <cell r="L76">
            <v>15828</v>
          </cell>
        </row>
        <row r="77">
          <cell r="L77">
            <v>3231</v>
          </cell>
        </row>
        <row r="78">
          <cell r="L78">
            <v>100198</v>
          </cell>
        </row>
        <row r="79">
          <cell r="L79">
            <v>-31038</v>
          </cell>
        </row>
        <row r="80">
          <cell r="L80">
            <v>-7862</v>
          </cell>
        </row>
        <row r="81">
          <cell r="L81">
            <v>46800</v>
          </cell>
        </row>
        <row r="82">
          <cell r="L82">
            <v>18968</v>
          </cell>
        </row>
        <row r="83">
          <cell r="L83">
            <v>1681</v>
          </cell>
        </row>
        <row r="84">
          <cell r="L84">
            <v>448</v>
          </cell>
        </row>
        <row r="85">
          <cell r="L85">
            <v>-40332</v>
          </cell>
        </row>
        <row r="87">
          <cell r="L87">
            <v>7862</v>
          </cell>
        </row>
        <row r="88">
          <cell r="L88">
            <v>-1722</v>
          </cell>
        </row>
        <row r="89">
          <cell r="L89">
            <v>-5786</v>
          </cell>
        </row>
        <row r="90">
          <cell r="L90">
            <v>-354</v>
          </cell>
        </row>
        <row r="91">
          <cell r="L91">
            <v>6173</v>
          </cell>
        </row>
        <row r="92">
          <cell r="L92">
            <v>-114095</v>
          </cell>
        </row>
        <row r="94">
          <cell r="L94">
            <v>0</v>
          </cell>
        </row>
        <row r="97">
          <cell r="L97">
            <v>0</v>
          </cell>
        </row>
        <row r="98">
          <cell r="L98">
            <v>0</v>
          </cell>
        </row>
        <row r="99">
          <cell r="L99">
            <v>0</v>
          </cell>
        </row>
        <row r="100">
          <cell r="L100">
            <v>0</v>
          </cell>
        </row>
        <row r="101">
          <cell r="L101">
            <v>0</v>
          </cell>
        </row>
        <row r="102">
          <cell r="L102">
            <v>0</v>
          </cell>
        </row>
        <row r="104">
          <cell r="L104">
            <v>0</v>
          </cell>
        </row>
        <row r="107">
          <cell r="L107">
            <v>42006</v>
          </cell>
        </row>
        <row r="108">
          <cell r="L108">
            <v>0</v>
          </cell>
        </row>
        <row r="109">
          <cell r="L109">
            <v>12657</v>
          </cell>
        </row>
        <row r="110">
          <cell r="L110">
            <v>0</v>
          </cell>
        </row>
        <row r="111">
          <cell r="L111">
            <v>-67838</v>
          </cell>
        </row>
        <row r="112">
          <cell r="L112">
            <v>0</v>
          </cell>
        </row>
        <row r="113">
          <cell r="L113">
            <v>13175</v>
          </cell>
        </row>
        <row r="114">
          <cell r="L114">
            <v>0</v>
          </cell>
        </row>
        <row r="115">
          <cell r="L115">
            <v>-800</v>
          </cell>
        </row>
        <row r="116">
          <cell r="L116">
            <v>0</v>
          </cell>
        </row>
        <row r="117">
          <cell r="L117">
            <v>-327</v>
          </cell>
        </row>
        <row r="118">
          <cell r="L118">
            <v>0</v>
          </cell>
        </row>
        <row r="119">
          <cell r="L119">
            <v>1181</v>
          </cell>
        </row>
        <row r="120">
          <cell r="L120">
            <v>0</v>
          </cell>
        </row>
        <row r="121">
          <cell r="L121">
            <v>-54</v>
          </cell>
        </row>
        <row r="122">
          <cell r="L122">
            <v>0</v>
          </cell>
        </row>
        <row r="123">
          <cell r="L123">
            <v>-2432</v>
          </cell>
        </row>
        <row r="124">
          <cell r="L124">
            <v>0</v>
          </cell>
        </row>
        <row r="125">
          <cell r="L125">
            <v>0</v>
          </cell>
        </row>
        <row r="126">
          <cell r="L126">
            <v>2432</v>
          </cell>
        </row>
        <row r="128">
          <cell r="L128">
            <v>0</v>
          </cell>
        </row>
        <row r="131">
          <cell r="L131">
            <v>-56034</v>
          </cell>
        </row>
        <row r="132">
          <cell r="L132">
            <v>-237897</v>
          </cell>
        </row>
        <row r="133">
          <cell r="L133">
            <v>-39418</v>
          </cell>
        </row>
        <row r="134">
          <cell r="L134">
            <v>-38962</v>
          </cell>
        </row>
        <row r="135">
          <cell r="L135">
            <v>372311</v>
          </cell>
        </row>
        <row r="137">
          <cell r="L137">
            <v>0</v>
          </cell>
        </row>
        <row r="140">
          <cell r="L140">
            <v>-1225136</v>
          </cell>
        </row>
        <row r="141">
          <cell r="L141">
            <v>-760893</v>
          </cell>
        </row>
        <row r="142">
          <cell r="L142">
            <v>-139607</v>
          </cell>
        </row>
        <row r="143">
          <cell r="L143">
            <v>-129453</v>
          </cell>
        </row>
        <row r="144">
          <cell r="L144">
            <v>878923</v>
          </cell>
        </row>
        <row r="145">
          <cell r="L145">
            <v>2071715</v>
          </cell>
        </row>
        <row r="146">
          <cell r="L146">
            <v>856102</v>
          </cell>
        </row>
        <row r="147">
          <cell r="L147">
            <v>21514</v>
          </cell>
        </row>
        <row r="148">
          <cell r="L148">
            <v>38962</v>
          </cell>
        </row>
        <row r="149">
          <cell r="L149">
            <v>1055</v>
          </cell>
        </row>
        <row r="150">
          <cell r="L150">
            <v>0</v>
          </cell>
        </row>
        <row r="151">
          <cell r="L151">
            <v>1669</v>
          </cell>
        </row>
        <row r="152">
          <cell r="L152">
            <v>-242826</v>
          </cell>
        </row>
        <row r="153">
          <cell r="L153">
            <v>-4250274</v>
          </cell>
        </row>
        <row r="154">
          <cell r="L154">
            <v>2878249</v>
          </cell>
        </row>
        <row r="156">
          <cell r="L156">
            <v>0</v>
          </cell>
        </row>
        <row r="159">
          <cell r="L159">
            <v>238836</v>
          </cell>
        </row>
        <row r="160">
          <cell r="L160">
            <v>1808718</v>
          </cell>
        </row>
        <row r="161">
          <cell r="L161">
            <v>1186124</v>
          </cell>
        </row>
        <row r="162">
          <cell r="L162">
            <v>40374</v>
          </cell>
        </row>
        <row r="163">
          <cell r="L163">
            <v>62395</v>
          </cell>
        </row>
        <row r="164">
          <cell r="L164">
            <v>464417</v>
          </cell>
        </row>
        <row r="165">
          <cell r="L165">
            <v>249349</v>
          </cell>
        </row>
        <row r="166">
          <cell r="L166">
            <v>13987</v>
          </cell>
        </row>
        <row r="167">
          <cell r="L167">
            <v>-8585</v>
          </cell>
        </row>
        <row r="168">
          <cell r="L168">
            <v>-516</v>
          </cell>
        </row>
        <row r="169">
          <cell r="L169">
            <v>-785385</v>
          </cell>
        </row>
        <row r="170">
          <cell r="L170">
            <v>-25350</v>
          </cell>
        </row>
        <row r="171">
          <cell r="L171">
            <v>-4247</v>
          </cell>
        </row>
        <row r="172">
          <cell r="L172">
            <v>0</v>
          </cell>
        </row>
        <row r="173">
          <cell r="L173">
            <v>0</v>
          </cell>
        </row>
        <row r="174">
          <cell r="L174">
            <v>-3240117</v>
          </cell>
        </row>
        <row r="176">
          <cell r="L176">
            <v>0</v>
          </cell>
        </row>
        <row r="179">
          <cell r="L179">
            <v>4136769</v>
          </cell>
        </row>
        <row r="180">
          <cell r="L180">
            <v>-513611</v>
          </cell>
        </row>
        <row r="181">
          <cell r="L181">
            <v>-2123290</v>
          </cell>
        </row>
        <row r="182">
          <cell r="L182">
            <v>-1494475</v>
          </cell>
        </row>
        <row r="183">
          <cell r="L183">
            <v>-26177</v>
          </cell>
        </row>
        <row r="184">
          <cell r="L184">
            <v>4955</v>
          </cell>
        </row>
        <row r="185">
          <cell r="L185">
            <v>251</v>
          </cell>
        </row>
        <row r="186">
          <cell r="L186">
            <v>470187</v>
          </cell>
        </row>
        <row r="187">
          <cell r="L187">
            <v>15829</v>
          </cell>
        </row>
        <row r="188">
          <cell r="L188">
            <v>3470</v>
          </cell>
        </row>
        <row r="189">
          <cell r="L189">
            <v>1782</v>
          </cell>
        </row>
        <row r="190">
          <cell r="L190">
            <v>2</v>
          </cell>
        </row>
        <row r="191">
          <cell r="L191">
            <v>-44182</v>
          </cell>
        </row>
        <row r="192">
          <cell r="L192">
            <v>-259646</v>
          </cell>
        </row>
        <row r="193">
          <cell r="L193">
            <v>-439</v>
          </cell>
        </row>
        <row r="194">
          <cell r="L194">
            <v>-169643</v>
          </cell>
        </row>
        <row r="195">
          <cell r="L195">
            <v>-1782</v>
          </cell>
        </row>
        <row r="197">
          <cell r="L197">
            <v>0</v>
          </cell>
        </row>
        <row r="200">
          <cell r="L200">
            <v>-167277</v>
          </cell>
        </row>
        <row r="201">
          <cell r="L201">
            <v>-2077</v>
          </cell>
        </row>
        <row r="202">
          <cell r="L202">
            <v>12149</v>
          </cell>
        </row>
        <row r="203">
          <cell r="L203">
            <v>117</v>
          </cell>
        </row>
        <row r="204">
          <cell r="L204">
            <v>239282</v>
          </cell>
        </row>
        <row r="205">
          <cell r="L205">
            <v>29139</v>
          </cell>
        </row>
        <row r="206">
          <cell r="L206">
            <v>324884</v>
          </cell>
        </row>
        <row r="207">
          <cell r="L207">
            <v>49078</v>
          </cell>
        </row>
        <row r="208">
          <cell r="L208">
            <v>90626</v>
          </cell>
        </row>
        <row r="209">
          <cell r="L209">
            <v>253</v>
          </cell>
        </row>
        <row r="210">
          <cell r="L210">
            <v>-5690</v>
          </cell>
        </row>
        <row r="211">
          <cell r="L211">
            <v>-117</v>
          </cell>
        </row>
        <row r="212">
          <cell r="L212">
            <v>-220592</v>
          </cell>
        </row>
        <row r="213">
          <cell r="L213">
            <v>-27384</v>
          </cell>
        </row>
        <row r="214">
          <cell r="L214">
            <v>-48767</v>
          </cell>
        </row>
        <row r="215">
          <cell r="L215">
            <v>-242</v>
          </cell>
        </row>
        <row r="216">
          <cell r="L216">
            <v>-264921</v>
          </cell>
        </row>
        <row r="217">
          <cell r="L217">
            <v>-8461</v>
          </cell>
        </row>
        <row r="219">
          <cell r="L219">
            <v>0</v>
          </cell>
        </row>
        <row r="222">
          <cell r="L222">
            <v>142852</v>
          </cell>
        </row>
        <row r="223">
          <cell r="L223">
            <v>-12</v>
          </cell>
        </row>
        <row r="224">
          <cell r="L224">
            <v>-21085</v>
          </cell>
        </row>
        <row r="225">
          <cell r="L225">
            <v>-38327</v>
          </cell>
        </row>
        <row r="226">
          <cell r="L226">
            <v>-121</v>
          </cell>
        </row>
        <row r="227">
          <cell r="L227">
            <v>-4776</v>
          </cell>
        </row>
        <row r="228">
          <cell r="L228">
            <v>-156134</v>
          </cell>
        </row>
        <row r="229">
          <cell r="L229">
            <v>-278063</v>
          </cell>
        </row>
        <row r="230">
          <cell r="L230">
            <v>-46976</v>
          </cell>
        </row>
        <row r="231">
          <cell r="L231">
            <v>2787</v>
          </cell>
        </row>
        <row r="232">
          <cell r="L232">
            <v>12</v>
          </cell>
        </row>
        <row r="233">
          <cell r="L233">
            <v>18335</v>
          </cell>
        </row>
        <row r="234">
          <cell r="L234">
            <v>38290</v>
          </cell>
        </row>
        <row r="235">
          <cell r="L235">
            <v>121</v>
          </cell>
        </row>
        <row r="236">
          <cell r="L236">
            <v>2403</v>
          </cell>
        </row>
        <row r="237">
          <cell r="L237">
            <v>121323</v>
          </cell>
        </row>
        <row r="238">
          <cell r="L238">
            <v>177797</v>
          </cell>
        </row>
        <row r="239">
          <cell r="L239">
            <v>41574</v>
          </cell>
        </row>
        <row r="241">
          <cell r="L241">
            <v>0</v>
          </cell>
        </row>
        <row r="244">
          <cell r="L244">
            <v>62077</v>
          </cell>
        </row>
        <row r="245">
          <cell r="L245">
            <v>5230</v>
          </cell>
        </row>
        <row r="246">
          <cell r="L246">
            <v>-67307</v>
          </cell>
        </row>
        <row r="248">
          <cell r="L248">
            <v>0</v>
          </cell>
        </row>
        <row r="251">
          <cell r="L251">
            <v>68038</v>
          </cell>
        </row>
        <row r="252">
          <cell r="L252">
            <v>221</v>
          </cell>
        </row>
        <row r="253">
          <cell r="L253">
            <v>-68038</v>
          </cell>
        </row>
        <row r="254">
          <cell r="L254">
            <v>-221</v>
          </cell>
        </row>
        <row r="256">
          <cell r="L256">
            <v>0</v>
          </cell>
        </row>
        <row r="259">
          <cell r="L259">
            <v>-4714</v>
          </cell>
        </row>
        <row r="260">
          <cell r="L260">
            <v>0</v>
          </cell>
        </row>
        <row r="261">
          <cell r="L261">
            <v>-1558</v>
          </cell>
        </row>
        <row r="262">
          <cell r="L262">
            <v>0</v>
          </cell>
        </row>
        <row r="263">
          <cell r="L263">
            <v>-15</v>
          </cell>
        </row>
        <row r="264">
          <cell r="L264">
            <v>6287</v>
          </cell>
        </row>
        <row r="266">
          <cell r="L266">
            <v>0</v>
          </cell>
        </row>
        <row r="269">
          <cell r="L269">
            <v>0</v>
          </cell>
        </row>
        <row r="270">
          <cell r="L270">
            <v>0</v>
          </cell>
        </row>
        <row r="271">
          <cell r="L271">
            <v>20306</v>
          </cell>
        </row>
        <row r="272">
          <cell r="L272">
            <v>-20306</v>
          </cell>
        </row>
        <row r="274">
          <cell r="L274">
            <v>0</v>
          </cell>
        </row>
        <row r="277">
          <cell r="L277">
            <v>0</v>
          </cell>
        </row>
        <row r="278">
          <cell r="L278">
            <v>0</v>
          </cell>
        </row>
        <row r="280">
          <cell r="L280">
            <v>0</v>
          </cell>
        </row>
        <row r="283">
          <cell r="L283">
            <v>9103</v>
          </cell>
        </row>
        <row r="284">
          <cell r="L284">
            <v>30187</v>
          </cell>
        </row>
        <row r="285">
          <cell r="L285">
            <v>-39290</v>
          </cell>
        </row>
        <row r="287">
          <cell r="L287">
            <v>0</v>
          </cell>
        </row>
        <row r="290">
          <cell r="L290">
            <v>18225</v>
          </cell>
        </row>
        <row r="291">
          <cell r="L291">
            <v>2218</v>
          </cell>
        </row>
        <row r="292">
          <cell r="L292">
            <v>-20443</v>
          </cell>
        </row>
        <row r="294">
          <cell r="L294">
            <v>0</v>
          </cell>
        </row>
        <row r="297">
          <cell r="L297">
            <v>-327066</v>
          </cell>
        </row>
        <row r="298">
          <cell r="L298">
            <v>-11638</v>
          </cell>
        </row>
        <row r="299">
          <cell r="L299">
            <v>0</v>
          </cell>
        </row>
        <row r="300">
          <cell r="L300">
            <v>67801</v>
          </cell>
        </row>
        <row r="301">
          <cell r="L301">
            <v>270903</v>
          </cell>
        </row>
        <row r="302">
          <cell r="L302">
            <v>327066</v>
          </cell>
        </row>
        <row r="303">
          <cell r="L303">
            <v>-336175</v>
          </cell>
        </row>
        <row r="304">
          <cell r="L304">
            <v>-2529</v>
          </cell>
        </row>
        <row r="305">
          <cell r="L305">
            <v>11638</v>
          </cell>
        </row>
        <row r="307">
          <cell r="L307">
            <v>0</v>
          </cell>
        </row>
        <row r="310">
          <cell r="L310">
            <v>-1951</v>
          </cell>
        </row>
        <row r="311">
          <cell r="L311">
            <v>274</v>
          </cell>
        </row>
        <row r="312">
          <cell r="L312">
            <v>-274</v>
          </cell>
        </row>
        <row r="313">
          <cell r="L313">
            <v>-14644</v>
          </cell>
        </row>
        <row r="314">
          <cell r="L314">
            <v>14644</v>
          </cell>
        </row>
        <row r="315">
          <cell r="L315">
            <v>1951</v>
          </cell>
        </row>
        <row r="317">
          <cell r="L317">
            <v>0</v>
          </cell>
        </row>
        <row r="320">
          <cell r="L320">
            <v>470300</v>
          </cell>
        </row>
        <row r="321">
          <cell r="L321">
            <v>-66868</v>
          </cell>
        </row>
        <row r="322">
          <cell r="L322">
            <v>-380869</v>
          </cell>
        </row>
        <row r="323">
          <cell r="L323">
            <v>74810</v>
          </cell>
        </row>
        <row r="324">
          <cell r="L324">
            <v>-7942</v>
          </cell>
        </row>
        <row r="325">
          <cell r="L325">
            <v>-89431</v>
          </cell>
        </row>
        <row r="327">
          <cell r="L327">
            <v>0</v>
          </cell>
        </row>
        <row r="330">
          <cell r="L330">
            <v>73806</v>
          </cell>
        </row>
        <row r="331">
          <cell r="L331">
            <v>49624</v>
          </cell>
        </row>
        <row r="332">
          <cell r="L332">
            <v>-247771</v>
          </cell>
        </row>
        <row r="333">
          <cell r="L333">
            <v>-110483</v>
          </cell>
        </row>
        <row r="334">
          <cell r="L334">
            <v>173965</v>
          </cell>
        </row>
        <row r="335">
          <cell r="L335">
            <v>60859</v>
          </cell>
        </row>
        <row r="337">
          <cell r="L337">
            <v>0</v>
          </cell>
        </row>
        <row r="340">
          <cell r="L340">
            <v>6480</v>
          </cell>
        </row>
        <row r="341">
          <cell r="L341">
            <v>126548</v>
          </cell>
        </row>
        <row r="342">
          <cell r="L342">
            <v>6711</v>
          </cell>
        </row>
        <row r="343">
          <cell r="L343">
            <v>-639</v>
          </cell>
        </row>
        <row r="344">
          <cell r="L344">
            <v>-1700</v>
          </cell>
        </row>
        <row r="345">
          <cell r="L345">
            <v>-130689</v>
          </cell>
        </row>
        <row r="346">
          <cell r="L346">
            <v>-6711</v>
          </cell>
        </row>
        <row r="348">
          <cell r="L348">
            <v>0</v>
          </cell>
        </row>
        <row r="351">
          <cell r="L351">
            <v>0</v>
          </cell>
        </row>
        <row r="352">
          <cell r="L352">
            <v>0</v>
          </cell>
        </row>
        <row r="354">
          <cell r="L354">
            <v>0</v>
          </cell>
        </row>
        <row r="357">
          <cell r="L357">
            <v>-1925</v>
          </cell>
        </row>
        <row r="358">
          <cell r="L358">
            <v>8658</v>
          </cell>
        </row>
        <row r="359">
          <cell r="L359">
            <v>0</v>
          </cell>
        </row>
        <row r="360">
          <cell r="L360">
            <v>50027</v>
          </cell>
        </row>
        <row r="361">
          <cell r="L361">
            <v>-56760</v>
          </cell>
        </row>
        <row r="363">
          <cell r="L363">
            <v>0</v>
          </cell>
        </row>
        <row r="366">
          <cell r="L366">
            <v>55411</v>
          </cell>
        </row>
        <row r="367">
          <cell r="L367">
            <v>9434</v>
          </cell>
        </row>
        <row r="368">
          <cell r="L368">
            <v>1346</v>
          </cell>
        </row>
        <row r="369">
          <cell r="L369">
            <v>5786</v>
          </cell>
        </row>
        <row r="371">
          <cell r="L371">
            <v>614</v>
          </cell>
        </row>
        <row r="372">
          <cell r="L372">
            <v>65436</v>
          </cell>
        </row>
        <row r="373">
          <cell r="L373">
            <v>5323</v>
          </cell>
        </row>
        <row r="376">
          <cell r="L376">
            <v>-7543</v>
          </cell>
        </row>
        <row r="377">
          <cell r="L377">
            <v>553</v>
          </cell>
        </row>
        <row r="378">
          <cell r="L378">
            <v>-15250</v>
          </cell>
        </row>
        <row r="379">
          <cell r="L379">
            <v>-653</v>
          </cell>
        </row>
        <row r="381">
          <cell r="L381">
            <v>-123722</v>
          </cell>
        </row>
        <row r="383">
          <cell r="L383">
            <v>3879</v>
          </cell>
        </row>
        <row r="385">
          <cell r="L385">
            <v>-614</v>
          </cell>
        </row>
        <row r="387">
          <cell r="L387">
            <v>0</v>
          </cell>
        </row>
        <row r="390">
          <cell r="L390">
            <v>0</v>
          </cell>
        </row>
        <row r="391">
          <cell r="L391">
            <v>0</v>
          </cell>
        </row>
        <row r="393">
          <cell r="L393">
            <v>0</v>
          </cell>
        </row>
        <row r="396">
          <cell r="L396">
            <v>760536</v>
          </cell>
        </row>
        <row r="397">
          <cell r="L397">
            <v>-794435</v>
          </cell>
        </row>
        <row r="398">
          <cell r="L398">
            <v>12309</v>
          </cell>
        </row>
        <row r="399">
          <cell r="L399">
            <v>494</v>
          </cell>
        </row>
        <row r="400">
          <cell r="L400">
            <v>21096</v>
          </cell>
        </row>
        <row r="402">
          <cell r="L402">
            <v>0</v>
          </cell>
        </row>
        <row r="405">
          <cell r="L405">
            <v>3474</v>
          </cell>
        </row>
        <row r="406">
          <cell r="L406">
            <v>-3474</v>
          </cell>
        </row>
        <row r="407">
          <cell r="L407">
            <v>0</v>
          </cell>
        </row>
        <row r="409">
          <cell r="L409">
            <v>0</v>
          </cell>
        </row>
        <row r="412">
          <cell r="L412">
            <v>-129351</v>
          </cell>
        </row>
        <row r="413">
          <cell r="L413">
            <v>-33720</v>
          </cell>
        </row>
        <row r="414">
          <cell r="L414">
            <v>163071</v>
          </cell>
        </row>
        <row r="416">
          <cell r="L416">
            <v>0</v>
          </cell>
        </row>
        <row r="424">
          <cell r="L424">
            <v>0</v>
          </cell>
        </row>
        <row r="427">
          <cell r="L427">
            <v>0</v>
          </cell>
        </row>
        <row r="428">
          <cell r="L428">
            <v>0</v>
          </cell>
        </row>
        <row r="429">
          <cell r="L429">
            <v>476720</v>
          </cell>
        </row>
        <row r="430">
          <cell r="L430">
            <v>-476720</v>
          </cell>
        </row>
        <row r="431">
          <cell r="L431">
            <v>125179</v>
          </cell>
        </row>
        <row r="432">
          <cell r="L432">
            <v>-125179</v>
          </cell>
        </row>
        <row r="433">
          <cell r="L433">
            <v>967372</v>
          </cell>
        </row>
        <row r="434">
          <cell r="L434">
            <v>-967372</v>
          </cell>
        </row>
        <row r="436">
          <cell r="L436">
            <v>0</v>
          </cell>
        </row>
        <row r="439">
          <cell r="L439">
            <v>58305</v>
          </cell>
        </row>
        <row r="440">
          <cell r="L440">
            <v>-58305</v>
          </cell>
        </row>
        <row r="442">
          <cell r="L442">
            <v>0</v>
          </cell>
        </row>
        <row r="445">
          <cell r="L445">
            <v>-229385</v>
          </cell>
        </row>
        <row r="446">
          <cell r="L446">
            <v>229964</v>
          </cell>
        </row>
        <row r="447">
          <cell r="L447">
            <v>-579</v>
          </cell>
        </row>
        <row r="449">
          <cell r="L449">
            <v>0</v>
          </cell>
        </row>
        <row r="452">
          <cell r="L452">
            <v>0</v>
          </cell>
        </row>
        <row r="453">
          <cell r="L453">
            <v>127</v>
          </cell>
        </row>
        <row r="454">
          <cell r="L454">
            <v>-127</v>
          </cell>
        </row>
        <row r="455">
          <cell r="L455">
            <v>0</v>
          </cell>
        </row>
        <row r="456">
          <cell r="L456">
            <v>0</v>
          </cell>
        </row>
        <row r="457">
          <cell r="L457">
            <v>-1880</v>
          </cell>
        </row>
        <row r="458">
          <cell r="L458">
            <v>0</v>
          </cell>
        </row>
        <row r="459">
          <cell r="L459">
            <v>1880</v>
          </cell>
        </row>
        <row r="461">
          <cell r="L461">
            <v>0</v>
          </cell>
        </row>
        <row r="464">
          <cell r="L464">
            <v>1630</v>
          </cell>
        </row>
        <row r="465">
          <cell r="L465">
            <v>-1630</v>
          </cell>
        </row>
        <row r="467">
          <cell r="L467">
            <v>0</v>
          </cell>
        </row>
        <row r="470">
          <cell r="L470">
            <v>11508</v>
          </cell>
        </row>
        <row r="471">
          <cell r="L471">
            <v>-29136</v>
          </cell>
        </row>
        <row r="472">
          <cell r="L472">
            <v>17628</v>
          </cell>
        </row>
        <row r="474">
          <cell r="L474">
            <v>0</v>
          </cell>
        </row>
        <row r="477">
          <cell r="L477">
            <v>-6273</v>
          </cell>
        </row>
        <row r="478">
          <cell r="L478">
            <v>-40</v>
          </cell>
        </row>
        <row r="479">
          <cell r="L479">
            <v>6313</v>
          </cell>
        </row>
        <row r="481">
          <cell r="L481">
            <v>0</v>
          </cell>
        </row>
        <row r="484">
          <cell r="L484">
            <v>20097</v>
          </cell>
        </row>
        <row r="486">
          <cell r="L486">
            <v>-3080</v>
          </cell>
        </row>
        <row r="487">
          <cell r="L487">
            <v>3080</v>
          </cell>
        </row>
        <row r="488">
          <cell r="L488">
            <v>-20097</v>
          </cell>
        </row>
        <row r="489">
          <cell r="L489">
            <v>43226</v>
          </cell>
        </row>
        <row r="490">
          <cell r="L490">
            <v>-2458</v>
          </cell>
        </row>
        <row r="491">
          <cell r="L491">
            <v>-40768</v>
          </cell>
        </row>
        <row r="493">
          <cell r="L493">
            <v>0</v>
          </cell>
        </row>
        <row r="496">
          <cell r="L496">
            <v>20000</v>
          </cell>
        </row>
        <row r="497">
          <cell r="L497">
            <v>-20000</v>
          </cell>
        </row>
        <row r="498">
          <cell r="L498">
            <v>0</v>
          </cell>
        </row>
        <row r="500">
          <cell r="L500">
            <v>0</v>
          </cell>
        </row>
        <row r="503">
          <cell r="L503">
            <v>-313</v>
          </cell>
        </row>
        <row r="504">
          <cell r="L504">
            <v>-74717</v>
          </cell>
        </row>
        <row r="505">
          <cell r="L505">
            <v>-4154</v>
          </cell>
        </row>
        <row r="506">
          <cell r="L506">
            <v>-11692</v>
          </cell>
        </row>
        <row r="509">
          <cell r="L509">
            <v>86579</v>
          </cell>
        </row>
        <row r="510">
          <cell r="L510">
            <v>-4719</v>
          </cell>
        </row>
        <row r="511">
          <cell r="L511">
            <v>-8748</v>
          </cell>
        </row>
        <row r="512">
          <cell r="L512">
            <v>3370</v>
          </cell>
        </row>
        <row r="513">
          <cell r="L513">
            <v>-765</v>
          </cell>
        </row>
        <row r="514">
          <cell r="L514">
            <v>22517</v>
          </cell>
        </row>
        <row r="515">
          <cell r="L515">
            <v>176</v>
          </cell>
        </row>
        <row r="517">
          <cell r="L517">
            <v>-595</v>
          </cell>
        </row>
        <row r="519">
          <cell r="L519">
            <v>-3346</v>
          </cell>
        </row>
        <row r="520">
          <cell r="L520">
            <v>-55001</v>
          </cell>
        </row>
        <row r="521">
          <cell r="L521">
            <v>78376</v>
          </cell>
        </row>
        <row r="522">
          <cell r="L522">
            <v>11949</v>
          </cell>
        </row>
        <row r="523">
          <cell r="L523">
            <v>-86579</v>
          </cell>
        </row>
        <row r="524">
          <cell r="L524">
            <v>50027</v>
          </cell>
        </row>
        <row r="526">
          <cell r="L526">
            <v>8560</v>
          </cell>
        </row>
        <row r="527">
          <cell r="L527">
            <v>33497</v>
          </cell>
        </row>
        <row r="528">
          <cell r="L528">
            <v>58878</v>
          </cell>
        </row>
        <row r="529">
          <cell r="L529">
            <v>-3370</v>
          </cell>
        </row>
        <row r="530">
          <cell r="L530">
            <v>83</v>
          </cell>
        </row>
        <row r="531">
          <cell r="L531">
            <v>801</v>
          </cell>
        </row>
        <row r="533">
          <cell r="L533">
            <v>2654</v>
          </cell>
        </row>
        <row r="534">
          <cell r="L534">
            <v>765</v>
          </cell>
        </row>
        <row r="536">
          <cell r="L536">
            <v>-3965.6750000000002</v>
          </cell>
        </row>
        <row r="537">
          <cell r="L537">
            <v>-29.114000000000001</v>
          </cell>
        </row>
        <row r="538">
          <cell r="L538">
            <v>-91362.210999999996</v>
          </cell>
        </row>
        <row r="539">
          <cell r="L539">
            <v>58</v>
          </cell>
        </row>
        <row r="540">
          <cell r="L540">
            <v>6962</v>
          </cell>
        </row>
        <row r="541">
          <cell r="L541">
            <v>1056</v>
          </cell>
        </row>
        <row r="549">
          <cell r="L549">
            <v>-15302</v>
          </cell>
        </row>
        <row r="551">
          <cell r="L551">
            <v>2065</v>
          </cell>
        </row>
        <row r="552">
          <cell r="L552">
            <v>800</v>
          </cell>
        </row>
        <row r="553">
          <cell r="L553">
            <v>77</v>
          </cell>
        </row>
        <row r="554">
          <cell r="L554">
            <v>217</v>
          </cell>
        </row>
        <row r="555">
          <cell r="L555">
            <v>-5939</v>
          </cell>
        </row>
        <row r="556">
          <cell r="L556">
            <v>0</v>
          </cell>
        </row>
        <row r="557">
          <cell r="L557">
            <v>1130</v>
          </cell>
        </row>
        <row r="559">
          <cell r="L559">
            <v>0</v>
          </cell>
        </row>
        <row r="562">
          <cell r="L562">
            <v>0</v>
          </cell>
        </row>
        <row r="563">
          <cell r="L563">
            <v>0</v>
          </cell>
        </row>
        <row r="564">
          <cell r="L564">
            <v>0</v>
          </cell>
        </row>
        <row r="565">
          <cell r="L565">
            <v>0</v>
          </cell>
        </row>
        <row r="566">
          <cell r="L566">
            <v>0</v>
          </cell>
        </row>
        <row r="567">
          <cell r="L567">
            <v>0</v>
          </cell>
        </row>
        <row r="569">
          <cell r="L569">
            <v>0</v>
          </cell>
        </row>
        <row r="572">
          <cell r="L572">
            <v>593</v>
          </cell>
        </row>
        <row r="573">
          <cell r="L573">
            <v>-158</v>
          </cell>
        </row>
        <row r="575">
          <cell r="L575">
            <v>0</v>
          </cell>
        </row>
        <row r="578">
          <cell r="L578">
            <v>807</v>
          </cell>
        </row>
        <row r="579">
          <cell r="L579">
            <v>136</v>
          </cell>
        </row>
        <row r="580">
          <cell r="L580">
            <v>3090</v>
          </cell>
        </row>
        <row r="581">
          <cell r="L581">
            <v>391</v>
          </cell>
        </row>
        <row r="582">
          <cell r="L582">
            <v>-1918</v>
          </cell>
        </row>
        <row r="583">
          <cell r="L583">
            <v>-752</v>
          </cell>
        </row>
        <row r="584">
          <cell r="L584">
            <v>-174</v>
          </cell>
        </row>
        <row r="585">
          <cell r="L585">
            <v>-2004</v>
          </cell>
        </row>
        <row r="586">
          <cell r="L586">
            <v>-3680</v>
          </cell>
        </row>
        <row r="587">
          <cell r="L587">
            <v>2815</v>
          </cell>
        </row>
        <row r="588">
          <cell r="L588">
            <v>403</v>
          </cell>
        </row>
        <row r="589">
          <cell r="L589">
            <v>293</v>
          </cell>
        </row>
        <row r="590">
          <cell r="L590">
            <v>158</v>
          </cell>
        </row>
        <row r="592">
          <cell r="L592">
            <v>0</v>
          </cell>
        </row>
        <row r="595">
          <cell r="L595">
            <v>1380</v>
          </cell>
        </row>
        <row r="596">
          <cell r="L596">
            <v>-77</v>
          </cell>
        </row>
        <row r="597">
          <cell r="L597">
            <v>27</v>
          </cell>
        </row>
        <row r="598">
          <cell r="L598">
            <v>0</v>
          </cell>
        </row>
        <row r="599">
          <cell r="L599">
            <v>27</v>
          </cell>
        </row>
        <row r="600">
          <cell r="L600">
            <v>-27</v>
          </cell>
        </row>
        <row r="601">
          <cell r="L601">
            <v>54</v>
          </cell>
        </row>
        <row r="603">
          <cell r="L603">
            <v>-4</v>
          </cell>
        </row>
        <row r="604">
          <cell r="L604">
            <v>136</v>
          </cell>
        </row>
        <row r="605">
          <cell r="L605">
            <v>662</v>
          </cell>
        </row>
        <row r="606">
          <cell r="L606">
            <v>913</v>
          </cell>
        </row>
        <row r="607">
          <cell r="L607">
            <v>-155</v>
          </cell>
        </row>
        <row r="608">
          <cell r="L608">
            <v>-2000</v>
          </cell>
        </row>
        <row r="609">
          <cell r="L609">
            <v>-1239</v>
          </cell>
        </row>
        <row r="610">
          <cell r="L610">
            <v>-1291</v>
          </cell>
        </row>
        <row r="611">
          <cell r="L611">
            <v>1480</v>
          </cell>
        </row>
        <row r="612">
          <cell r="L612">
            <v>37</v>
          </cell>
        </row>
        <row r="614">
          <cell r="L614">
            <v>77</v>
          </cell>
        </row>
        <row r="616">
          <cell r="L616">
            <v>0</v>
          </cell>
        </row>
        <row r="619">
          <cell r="L619">
            <v>7026</v>
          </cell>
        </row>
        <row r="620">
          <cell r="L620">
            <v>982</v>
          </cell>
        </row>
        <row r="621">
          <cell r="L621">
            <v>0</v>
          </cell>
        </row>
        <row r="622">
          <cell r="L622">
            <v>982</v>
          </cell>
        </row>
        <row r="623">
          <cell r="L623">
            <v>-982</v>
          </cell>
        </row>
        <row r="624">
          <cell r="L624">
            <v>-2537</v>
          </cell>
        </row>
        <row r="625">
          <cell r="L625">
            <v>-285</v>
          </cell>
        </row>
        <row r="626">
          <cell r="L626">
            <v>0</v>
          </cell>
        </row>
        <row r="627">
          <cell r="L627">
            <v>0</v>
          </cell>
        </row>
        <row r="628">
          <cell r="L628">
            <v>2732</v>
          </cell>
        </row>
        <row r="629">
          <cell r="L629">
            <v>13406</v>
          </cell>
        </row>
        <row r="630">
          <cell r="L630">
            <v>397</v>
          </cell>
        </row>
        <row r="631">
          <cell r="L631">
            <v>-1492</v>
          </cell>
        </row>
        <row r="632">
          <cell r="L632">
            <v>-3038</v>
          </cell>
        </row>
        <row r="633">
          <cell r="L633">
            <v>-1764</v>
          </cell>
        </row>
        <row r="634">
          <cell r="L634">
            <v>-2700</v>
          </cell>
        </row>
        <row r="635">
          <cell r="L635">
            <v>-11190</v>
          </cell>
        </row>
        <row r="636">
          <cell r="L636">
            <v>-33093</v>
          </cell>
        </row>
        <row r="637">
          <cell r="L637">
            <v>29584</v>
          </cell>
        </row>
        <row r="638">
          <cell r="L638">
            <v>285</v>
          </cell>
        </row>
        <row r="640">
          <cell r="L640">
            <v>1687</v>
          </cell>
        </row>
        <row r="641">
          <cell r="L641">
            <v>0</v>
          </cell>
        </row>
        <row r="643">
          <cell r="L643">
            <v>0</v>
          </cell>
        </row>
        <row r="646">
          <cell r="L646">
            <v>465</v>
          </cell>
        </row>
        <row r="647">
          <cell r="L647">
            <v>8192</v>
          </cell>
        </row>
        <row r="648">
          <cell r="L648">
            <v>196</v>
          </cell>
        </row>
        <row r="649">
          <cell r="L649">
            <v>196</v>
          </cell>
        </row>
        <row r="650">
          <cell r="L650">
            <v>-196</v>
          </cell>
        </row>
        <row r="651">
          <cell r="L651">
            <v>-4748</v>
          </cell>
        </row>
        <row r="652">
          <cell r="L652">
            <v>0</v>
          </cell>
        </row>
        <row r="653">
          <cell r="L653">
            <v>0</v>
          </cell>
        </row>
        <row r="654">
          <cell r="L654">
            <v>-10</v>
          </cell>
        </row>
        <row r="656">
          <cell r="L656">
            <v>-463.51</v>
          </cell>
        </row>
        <row r="657">
          <cell r="L657">
            <v>-19605</v>
          </cell>
        </row>
        <row r="658">
          <cell r="L658">
            <v>15686</v>
          </cell>
        </row>
        <row r="659">
          <cell r="L659">
            <v>287.51</v>
          </cell>
        </row>
        <row r="661">
          <cell r="L661">
            <v>0</v>
          </cell>
        </row>
        <row r="664">
          <cell r="L664">
            <v>-6496</v>
          </cell>
        </row>
        <row r="665">
          <cell r="L665">
            <v>6486</v>
          </cell>
        </row>
        <row r="667">
          <cell r="L667">
            <v>10</v>
          </cell>
        </row>
        <row r="669">
          <cell r="L669">
            <v>0</v>
          </cell>
        </row>
        <row r="672">
          <cell r="L672">
            <v>-19596</v>
          </cell>
        </row>
        <row r="673">
          <cell r="L673">
            <v>0</v>
          </cell>
        </row>
        <row r="674">
          <cell r="L674">
            <v>18631</v>
          </cell>
        </row>
        <row r="676">
          <cell r="L676">
            <v>7</v>
          </cell>
        </row>
        <row r="677">
          <cell r="L677">
            <v>247</v>
          </cell>
        </row>
        <row r="678">
          <cell r="L678">
            <v>-45411</v>
          </cell>
        </row>
        <row r="679">
          <cell r="L679">
            <v>-29530</v>
          </cell>
        </row>
        <row r="680">
          <cell r="L680">
            <v>74716</v>
          </cell>
        </row>
        <row r="681">
          <cell r="L681">
            <v>402</v>
          </cell>
        </row>
        <row r="682">
          <cell r="L682">
            <v>-424</v>
          </cell>
        </row>
        <row r="683">
          <cell r="L683">
            <v>958</v>
          </cell>
        </row>
        <row r="685">
          <cell r="L685">
            <v>0</v>
          </cell>
        </row>
        <row r="688">
          <cell r="L688">
            <v>1614</v>
          </cell>
        </row>
        <row r="689">
          <cell r="L689">
            <v>-1602</v>
          </cell>
        </row>
        <row r="691">
          <cell r="L691">
            <v>-12</v>
          </cell>
        </row>
        <row r="692">
          <cell r="L692">
            <v>-13</v>
          </cell>
        </row>
        <row r="694">
          <cell r="L694">
            <v>13</v>
          </cell>
        </row>
        <row r="696">
          <cell r="L696">
            <v>0</v>
          </cell>
        </row>
        <row r="699">
          <cell r="L699">
            <v>0</v>
          </cell>
        </row>
        <row r="700">
          <cell r="L700">
            <v>0</v>
          </cell>
        </row>
        <row r="701">
          <cell r="L701">
            <v>0</v>
          </cell>
        </row>
        <row r="702">
          <cell r="L702">
            <v>0</v>
          </cell>
        </row>
        <row r="703">
          <cell r="L703">
            <v>0</v>
          </cell>
        </row>
        <row r="704">
          <cell r="L704">
            <v>0</v>
          </cell>
        </row>
        <row r="705">
          <cell r="L705">
            <v>0</v>
          </cell>
        </row>
        <row r="706">
          <cell r="L706">
            <v>0</v>
          </cell>
        </row>
        <row r="707">
          <cell r="L707">
            <v>0</v>
          </cell>
        </row>
        <row r="708">
          <cell r="L708">
            <v>0</v>
          </cell>
        </row>
        <row r="710">
          <cell r="L710">
            <v>0</v>
          </cell>
        </row>
        <row r="713">
          <cell r="L713">
            <v>-694</v>
          </cell>
        </row>
        <row r="714">
          <cell r="L714">
            <v>0</v>
          </cell>
        </row>
        <row r="715">
          <cell r="L715">
            <v>79853</v>
          </cell>
        </row>
        <row r="716">
          <cell r="L716">
            <v>20762</v>
          </cell>
        </row>
        <row r="717">
          <cell r="L717">
            <v>-102528</v>
          </cell>
        </row>
        <row r="718">
          <cell r="L718">
            <v>-23383</v>
          </cell>
        </row>
        <row r="719">
          <cell r="L719">
            <v>-6022</v>
          </cell>
        </row>
        <row r="720">
          <cell r="L720">
            <v>-204</v>
          </cell>
        </row>
        <row r="721">
          <cell r="L721">
            <v>-46</v>
          </cell>
        </row>
        <row r="722">
          <cell r="L722">
            <v>32498</v>
          </cell>
        </row>
        <row r="723">
          <cell r="L723">
            <v>-236</v>
          </cell>
        </row>
        <row r="725">
          <cell r="L725">
            <v>0</v>
          </cell>
        </row>
        <row r="728">
          <cell r="L728">
            <v>-32785</v>
          </cell>
        </row>
        <row r="729">
          <cell r="L729">
            <v>-18395</v>
          </cell>
        </row>
        <row r="730">
          <cell r="L730">
            <v>465282</v>
          </cell>
        </row>
        <row r="731">
          <cell r="L731">
            <v>-414102</v>
          </cell>
        </row>
        <row r="733">
          <cell r="L733">
            <v>0</v>
          </cell>
        </row>
        <row r="738">
          <cell r="L738">
            <v>75600</v>
          </cell>
        </row>
        <row r="739">
          <cell r="L739">
            <v>-60000</v>
          </cell>
        </row>
        <row r="740">
          <cell r="L740">
            <v>-15600</v>
          </cell>
        </row>
        <row r="742">
          <cell r="L742">
            <v>0</v>
          </cell>
        </row>
        <row r="745">
          <cell r="L745">
            <v>10</v>
          </cell>
        </row>
        <row r="746">
          <cell r="L746">
            <v>-10</v>
          </cell>
        </row>
        <row r="748">
          <cell r="L748">
            <v>0</v>
          </cell>
        </row>
        <row r="755">
          <cell r="L755">
            <v>0</v>
          </cell>
        </row>
        <row r="762">
          <cell r="L762">
            <v>0</v>
          </cell>
        </row>
        <row r="765">
          <cell r="L765">
            <v>0</v>
          </cell>
        </row>
        <row r="766">
          <cell r="L766">
            <v>-13430</v>
          </cell>
        </row>
        <row r="767">
          <cell r="L767">
            <v>0</v>
          </cell>
        </row>
        <row r="769">
          <cell r="L769">
            <v>13430</v>
          </cell>
        </row>
        <row r="773">
          <cell r="L773">
            <v>0</v>
          </cell>
        </row>
        <row r="776">
          <cell r="L776">
            <v>629.25318457626963</v>
          </cell>
        </row>
        <row r="777">
          <cell r="L777">
            <v>272.04905084745764</v>
          </cell>
        </row>
        <row r="778">
          <cell r="L778">
            <v>39.66101694915254</v>
          </cell>
        </row>
        <row r="779">
          <cell r="L779">
            <v>2888.8562033898306</v>
          </cell>
        </row>
        <row r="780">
          <cell r="L780">
            <v>295.28475423728815</v>
          </cell>
        </row>
        <row r="781">
          <cell r="L781">
            <v>-4125.104210000005</v>
          </cell>
        </row>
        <row r="784">
          <cell r="L784">
            <v>0</v>
          </cell>
        </row>
        <row r="790">
          <cell r="L790">
            <v>0</v>
          </cell>
        </row>
        <row r="791">
          <cell r="A791" t="str">
            <v>END</v>
          </cell>
          <cell r="B791" t="str">
            <v>END</v>
          </cell>
          <cell r="C791" t="str">
            <v>Окончание журнала</v>
          </cell>
          <cell r="D791" t="str">
            <v>END</v>
          </cell>
          <cell r="E791" t="str">
            <v>END</v>
          </cell>
          <cell r="F791" t="str">
            <v>END</v>
          </cell>
          <cell r="G791" t="str">
            <v>END</v>
          </cell>
          <cell r="H791" t="str">
            <v>END</v>
          </cell>
          <cell r="I791" t="str">
            <v>END</v>
          </cell>
          <cell r="J791" t="str">
            <v>END</v>
          </cell>
          <cell r="K791" t="str">
            <v>END</v>
          </cell>
          <cell r="L791" t="str">
            <v>END</v>
          </cell>
          <cell r="M791" t="str">
            <v>END</v>
          </cell>
          <cell r="N791" t="str">
            <v>END</v>
          </cell>
          <cell r="O791" t="str">
            <v>END</v>
          </cell>
          <cell r="P791" t="str">
            <v>END</v>
          </cell>
          <cell r="Q791" t="str">
            <v>END</v>
          </cell>
          <cell r="R791" t="str">
            <v>END</v>
          </cell>
          <cell r="S791" t="str">
            <v>END</v>
          </cell>
          <cell r="T791" t="str">
            <v>END</v>
          </cell>
          <cell r="U791" t="str">
            <v>END</v>
          </cell>
          <cell r="V791" t="str">
            <v>END</v>
          </cell>
          <cell r="W791" t="str">
            <v>END</v>
          </cell>
          <cell r="X791" t="str">
            <v>END</v>
          </cell>
          <cell r="Y791" t="str">
            <v>END</v>
          </cell>
          <cell r="Z791" t="str">
            <v>END</v>
          </cell>
          <cell r="AA791" t="str">
            <v>END</v>
          </cell>
          <cell r="AB791" t="str">
            <v>END</v>
          </cell>
          <cell r="AC791" t="str">
            <v>END</v>
          </cell>
          <cell r="AD791" t="str">
            <v>END</v>
          </cell>
          <cell r="AE791" t="str">
            <v>END</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in"/>
      <sheetName val="Lists"/>
      <sheetName val="Company"/>
      <sheetName val="IFRS"/>
      <sheetName val="DefTax"/>
      <sheetName val="Journals"/>
      <sheetName val="Trail"/>
      <sheetName val="IC_Debtors"/>
      <sheetName val="Debtors"/>
      <sheetName val="IC_Creditors"/>
      <sheetName val="Creditors"/>
      <sheetName val="IC_Sales"/>
      <sheetName val="Sales"/>
      <sheetName val="Sales_adj"/>
      <sheetName val="Sales_IFRS"/>
      <sheetName val="IC_Purchases"/>
      <sheetName val="Purchases"/>
      <sheetName val="Purchases_IFRS"/>
      <sheetName val="IC_OthInc"/>
      <sheetName val="Capex"/>
      <sheetName val="Inv"/>
      <sheetName val="FinLiab"/>
      <sheetName val="FinAssets"/>
      <sheetName val="FX"/>
      <sheetName val="Version"/>
      <sheetName val="Sheet1"/>
      <sheetName val="Sheet2"/>
      <sheetName val="Sheet3"/>
      <sheetName val="Sheet4"/>
      <sheetName val="Sheet5"/>
      <sheetName val="Oth_Info"/>
      <sheetName val="Sheet7"/>
    </sheetNames>
    <sheetDataSet>
      <sheetData sheetId="0" refreshError="1"/>
      <sheetData sheetId="1" refreshError="1"/>
      <sheetData sheetId="2" refreshError="1"/>
      <sheetData sheetId="3" refreshError="1"/>
      <sheetData sheetId="4" refreshError="1"/>
      <sheetData sheetId="5" refreshError="1"/>
      <sheetData sheetId="6" refreshError="1">
        <row r="19">
          <cell r="B19">
            <v>62001509</v>
          </cell>
          <cell r="K19">
            <v>-188862.43082115834</v>
          </cell>
        </row>
        <row r="20">
          <cell r="B20">
            <v>64991500</v>
          </cell>
          <cell r="K20">
            <v>191792.61666518045</v>
          </cell>
        </row>
        <row r="21">
          <cell r="B21">
            <v>64001509</v>
          </cell>
          <cell r="K21">
            <v>-2930.1858440221113</v>
          </cell>
        </row>
        <row r="22">
          <cell r="B22">
            <v>62001920</v>
          </cell>
        </row>
        <row r="23">
          <cell r="B23">
            <v>64001910</v>
          </cell>
        </row>
        <row r="25">
          <cell r="K25">
            <v>0</v>
          </cell>
        </row>
        <row r="28">
          <cell r="B28">
            <v>64001509</v>
          </cell>
        </row>
        <row r="29">
          <cell r="B29">
            <v>64991500</v>
          </cell>
        </row>
        <row r="30">
          <cell r="B30">
            <v>64001920</v>
          </cell>
        </row>
        <row r="31">
          <cell r="B31">
            <v>62001910</v>
          </cell>
        </row>
        <row r="33">
          <cell r="K33">
            <v>0</v>
          </cell>
        </row>
        <row r="36">
          <cell r="B36">
            <v>65001509</v>
          </cell>
        </row>
        <row r="37">
          <cell r="B37">
            <v>65001503</v>
          </cell>
        </row>
        <row r="38">
          <cell r="B38">
            <v>64991500</v>
          </cell>
        </row>
        <row r="39">
          <cell r="B39">
            <v>65001727</v>
          </cell>
        </row>
        <row r="40">
          <cell r="B40">
            <v>65002202</v>
          </cell>
        </row>
        <row r="41">
          <cell r="B41">
            <v>64001727</v>
          </cell>
        </row>
        <row r="42">
          <cell r="B42">
            <v>65002030</v>
          </cell>
        </row>
        <row r="43">
          <cell r="B43">
            <v>65002030</v>
          </cell>
        </row>
        <row r="44">
          <cell r="B44">
            <v>64001890</v>
          </cell>
        </row>
        <row r="45">
          <cell r="B45">
            <v>650020213</v>
          </cell>
        </row>
        <row r="46">
          <cell r="B46">
            <v>650020212</v>
          </cell>
        </row>
        <row r="47">
          <cell r="B47">
            <v>650020223</v>
          </cell>
        </row>
        <row r="48">
          <cell r="B48">
            <v>650020222</v>
          </cell>
        </row>
        <row r="49">
          <cell r="B49">
            <v>62001890</v>
          </cell>
        </row>
        <row r="50">
          <cell r="B50">
            <v>676221511</v>
          </cell>
        </row>
        <row r="51">
          <cell r="B51">
            <v>676221512</v>
          </cell>
        </row>
        <row r="52">
          <cell r="B52">
            <v>676221513</v>
          </cell>
        </row>
        <row r="53">
          <cell r="B53">
            <v>676221521</v>
          </cell>
        </row>
        <row r="54">
          <cell r="B54">
            <v>676221522</v>
          </cell>
        </row>
        <row r="55">
          <cell r="B55">
            <v>676221523</v>
          </cell>
        </row>
        <row r="56">
          <cell r="B56">
            <v>659921123</v>
          </cell>
        </row>
        <row r="57">
          <cell r="B57">
            <v>676321413</v>
          </cell>
        </row>
        <row r="58">
          <cell r="B58">
            <v>676321413</v>
          </cell>
        </row>
        <row r="59">
          <cell r="B59">
            <v>676321423</v>
          </cell>
        </row>
        <row r="60">
          <cell r="B60">
            <v>659921111</v>
          </cell>
        </row>
        <row r="61">
          <cell r="B61">
            <v>659921112</v>
          </cell>
        </row>
        <row r="62">
          <cell r="B62">
            <v>659921113</v>
          </cell>
        </row>
        <row r="63">
          <cell r="B63">
            <v>659921121</v>
          </cell>
        </row>
        <row r="64">
          <cell r="B64">
            <v>659921122</v>
          </cell>
        </row>
        <row r="65">
          <cell r="B65">
            <v>659921123</v>
          </cell>
        </row>
        <row r="66">
          <cell r="B66">
            <v>66003191</v>
          </cell>
        </row>
        <row r="67">
          <cell r="B67">
            <v>66003193</v>
          </cell>
        </row>
        <row r="68">
          <cell r="B68">
            <v>65999007</v>
          </cell>
        </row>
        <row r="69">
          <cell r="B69">
            <v>65999008</v>
          </cell>
        </row>
        <row r="70">
          <cell r="B70">
            <v>64001890</v>
          </cell>
        </row>
        <row r="71">
          <cell r="B71">
            <v>66003191</v>
          </cell>
        </row>
        <row r="72">
          <cell r="B72">
            <v>66003193</v>
          </cell>
        </row>
        <row r="73">
          <cell r="B73">
            <v>67502201</v>
          </cell>
        </row>
        <row r="74">
          <cell r="B74">
            <v>67502201</v>
          </cell>
        </row>
        <row r="75">
          <cell r="B75">
            <v>67502201</v>
          </cell>
        </row>
        <row r="76">
          <cell r="B76">
            <v>676390121</v>
          </cell>
        </row>
        <row r="77">
          <cell r="B77">
            <v>676390122</v>
          </cell>
        </row>
        <row r="78">
          <cell r="B78">
            <v>676390123</v>
          </cell>
        </row>
        <row r="80">
          <cell r="K80">
            <v>0</v>
          </cell>
        </row>
        <row r="83">
          <cell r="B83">
            <v>65003109</v>
          </cell>
        </row>
        <row r="84">
          <cell r="B84">
            <v>65003109</v>
          </cell>
        </row>
        <row r="85">
          <cell r="B85">
            <v>64001890</v>
          </cell>
        </row>
        <row r="86">
          <cell r="B86">
            <v>65003110</v>
          </cell>
        </row>
        <row r="87">
          <cell r="B87">
            <v>64003110</v>
          </cell>
        </row>
        <row r="88">
          <cell r="B88">
            <v>65002990</v>
          </cell>
        </row>
        <row r="89">
          <cell r="B89">
            <v>64001890</v>
          </cell>
        </row>
        <row r="90">
          <cell r="B90">
            <v>65003050</v>
          </cell>
        </row>
        <row r="91">
          <cell r="B91">
            <v>63001714</v>
          </cell>
        </row>
        <row r="92">
          <cell r="B92">
            <v>645020113</v>
          </cell>
        </row>
        <row r="93">
          <cell r="B93">
            <v>645020123</v>
          </cell>
        </row>
        <row r="94">
          <cell r="B94">
            <v>645020123</v>
          </cell>
        </row>
        <row r="95">
          <cell r="B95">
            <v>65003070</v>
          </cell>
        </row>
        <row r="96">
          <cell r="B96">
            <v>65003070</v>
          </cell>
        </row>
        <row r="97">
          <cell r="B97">
            <v>65003080</v>
          </cell>
        </row>
        <row r="98">
          <cell r="B98">
            <v>65003060</v>
          </cell>
        </row>
        <row r="99">
          <cell r="B99">
            <v>62003060</v>
          </cell>
        </row>
        <row r="100">
          <cell r="B100">
            <v>676321423</v>
          </cell>
        </row>
        <row r="101">
          <cell r="B101">
            <v>62003130</v>
          </cell>
        </row>
        <row r="102">
          <cell r="B102">
            <v>65003019</v>
          </cell>
        </row>
        <row r="103">
          <cell r="B103">
            <v>65003019</v>
          </cell>
        </row>
        <row r="104">
          <cell r="B104">
            <v>65003019</v>
          </cell>
        </row>
        <row r="105">
          <cell r="B105">
            <v>65001800</v>
          </cell>
        </row>
        <row r="106">
          <cell r="B106">
            <v>64001800</v>
          </cell>
        </row>
        <row r="107">
          <cell r="B107">
            <v>65003130</v>
          </cell>
        </row>
        <row r="108">
          <cell r="B108">
            <v>62003130</v>
          </cell>
        </row>
        <row r="109">
          <cell r="B109">
            <v>67309013</v>
          </cell>
        </row>
        <row r="110">
          <cell r="B110">
            <v>645020123</v>
          </cell>
        </row>
        <row r="111">
          <cell r="B111">
            <v>65003150</v>
          </cell>
        </row>
        <row r="112">
          <cell r="B112">
            <v>64003110</v>
          </cell>
        </row>
        <row r="113">
          <cell r="B113">
            <v>65003160</v>
          </cell>
        </row>
        <row r="114">
          <cell r="B114">
            <v>65003160</v>
          </cell>
        </row>
        <row r="115">
          <cell r="B115">
            <v>62001890</v>
          </cell>
        </row>
        <row r="116">
          <cell r="B116">
            <v>65003019</v>
          </cell>
        </row>
        <row r="117">
          <cell r="B117">
            <v>65003012</v>
          </cell>
        </row>
        <row r="118">
          <cell r="B118">
            <v>65003019</v>
          </cell>
        </row>
        <row r="119">
          <cell r="B119">
            <v>65002990</v>
          </cell>
        </row>
        <row r="120">
          <cell r="B120">
            <v>64001890</v>
          </cell>
        </row>
        <row r="121">
          <cell r="B121">
            <v>65003019</v>
          </cell>
        </row>
        <row r="123">
          <cell r="K123">
            <v>0</v>
          </cell>
        </row>
        <row r="126">
          <cell r="B126">
            <v>63001500</v>
          </cell>
        </row>
        <row r="127">
          <cell r="B127">
            <v>64991500</v>
          </cell>
        </row>
        <row r="128">
          <cell r="B128">
            <v>68127513</v>
          </cell>
        </row>
        <row r="130">
          <cell r="K130">
            <v>0</v>
          </cell>
        </row>
        <row r="133">
          <cell r="B133">
            <v>611090001</v>
          </cell>
        </row>
        <row r="134">
          <cell r="B134">
            <v>611090002</v>
          </cell>
        </row>
        <row r="135">
          <cell r="B135">
            <v>611090003</v>
          </cell>
        </row>
        <row r="136">
          <cell r="B136">
            <v>612090001</v>
          </cell>
        </row>
        <row r="137">
          <cell r="B137">
            <v>612090002</v>
          </cell>
        </row>
        <row r="138">
          <cell r="B138">
            <v>612090003</v>
          </cell>
        </row>
        <row r="139">
          <cell r="B139">
            <v>612021001</v>
          </cell>
        </row>
        <row r="140">
          <cell r="B140">
            <v>612021002</v>
          </cell>
        </row>
        <row r="141">
          <cell r="B141">
            <v>612021003</v>
          </cell>
        </row>
        <row r="142">
          <cell r="B142">
            <v>63001714</v>
          </cell>
        </row>
        <row r="144">
          <cell r="K144">
            <v>0</v>
          </cell>
        </row>
        <row r="147">
          <cell r="B147">
            <v>15100001</v>
          </cell>
        </row>
        <row r="148">
          <cell r="B148">
            <v>15100003</v>
          </cell>
        </row>
        <row r="149">
          <cell r="B149">
            <v>15100006</v>
          </cell>
        </row>
        <row r="150">
          <cell r="B150">
            <v>15100002</v>
          </cell>
        </row>
        <row r="151">
          <cell r="B151">
            <v>15500003</v>
          </cell>
        </row>
        <row r="152">
          <cell r="B152">
            <v>4330001</v>
          </cell>
        </row>
        <row r="153">
          <cell r="B153">
            <v>4330149</v>
          </cell>
        </row>
        <row r="154">
          <cell r="B154">
            <v>3500001</v>
          </cell>
        </row>
        <row r="155">
          <cell r="B155">
            <v>64001890</v>
          </cell>
        </row>
        <row r="156">
          <cell r="B156">
            <v>676321421</v>
          </cell>
        </row>
        <row r="157">
          <cell r="B157">
            <v>676321422</v>
          </cell>
        </row>
        <row r="158">
          <cell r="B158">
            <v>676321423</v>
          </cell>
        </row>
        <row r="159">
          <cell r="B159">
            <v>676321411</v>
          </cell>
        </row>
        <row r="160">
          <cell r="B160">
            <v>676221523</v>
          </cell>
        </row>
        <row r="161">
          <cell r="B161">
            <v>68127521</v>
          </cell>
        </row>
        <row r="162">
          <cell r="B162">
            <v>25930003</v>
          </cell>
        </row>
        <row r="163">
          <cell r="B163">
            <v>25930003</v>
          </cell>
        </row>
        <row r="164">
          <cell r="B164">
            <v>25500003</v>
          </cell>
        </row>
        <row r="165">
          <cell r="B165">
            <v>3220001</v>
          </cell>
        </row>
        <row r="166">
          <cell r="B166">
            <v>3220203</v>
          </cell>
        </row>
        <row r="168">
          <cell r="K168">
            <v>0</v>
          </cell>
        </row>
        <row r="171">
          <cell r="B171">
            <v>1212001</v>
          </cell>
        </row>
        <row r="172">
          <cell r="B172">
            <v>1212205</v>
          </cell>
        </row>
        <row r="173">
          <cell r="B173">
            <v>1213001</v>
          </cell>
        </row>
        <row r="174">
          <cell r="B174">
            <v>1213205</v>
          </cell>
        </row>
        <row r="175">
          <cell r="B175">
            <v>12131013</v>
          </cell>
        </row>
        <row r="176">
          <cell r="B176">
            <v>12132323</v>
          </cell>
        </row>
        <row r="177">
          <cell r="B177">
            <v>1213305</v>
          </cell>
        </row>
        <row r="178">
          <cell r="B178">
            <v>1214001</v>
          </cell>
        </row>
        <row r="179">
          <cell r="B179">
            <v>1214205</v>
          </cell>
        </row>
        <row r="180">
          <cell r="B180">
            <v>12141013</v>
          </cell>
        </row>
        <row r="181">
          <cell r="B181">
            <v>12142323</v>
          </cell>
        </row>
        <row r="182">
          <cell r="B182">
            <v>1214305</v>
          </cell>
        </row>
        <row r="183">
          <cell r="B183">
            <v>1300001</v>
          </cell>
        </row>
        <row r="184">
          <cell r="B184">
            <v>1300305</v>
          </cell>
        </row>
        <row r="185">
          <cell r="B185">
            <v>13001013</v>
          </cell>
        </row>
        <row r="186">
          <cell r="B186">
            <v>13002323</v>
          </cell>
        </row>
        <row r="187">
          <cell r="B187">
            <v>1225001</v>
          </cell>
        </row>
        <row r="188">
          <cell r="B188">
            <v>1215205</v>
          </cell>
        </row>
        <row r="189">
          <cell r="B189">
            <v>1225205</v>
          </cell>
        </row>
        <row r="190">
          <cell r="B190">
            <v>1225252</v>
          </cell>
        </row>
        <row r="191">
          <cell r="B191">
            <v>1225132</v>
          </cell>
        </row>
        <row r="192">
          <cell r="B192">
            <v>1222001</v>
          </cell>
        </row>
        <row r="193">
          <cell r="B193">
            <v>1222205</v>
          </cell>
        </row>
        <row r="194">
          <cell r="B194">
            <v>1222252</v>
          </cell>
        </row>
        <row r="195">
          <cell r="B195">
            <v>1223001</v>
          </cell>
        </row>
        <row r="196">
          <cell r="B196">
            <v>1223205</v>
          </cell>
        </row>
        <row r="197">
          <cell r="B197">
            <v>1223252</v>
          </cell>
        </row>
        <row r="198">
          <cell r="B198">
            <v>12232323</v>
          </cell>
        </row>
        <row r="199">
          <cell r="B199">
            <v>1224001</v>
          </cell>
        </row>
        <row r="200">
          <cell r="B200">
            <v>1224205</v>
          </cell>
        </row>
        <row r="201">
          <cell r="B201">
            <v>1224252</v>
          </cell>
        </row>
        <row r="202">
          <cell r="B202">
            <v>12242323</v>
          </cell>
        </row>
        <row r="203">
          <cell r="B203">
            <v>1310001</v>
          </cell>
        </row>
        <row r="204">
          <cell r="B204">
            <v>1310132</v>
          </cell>
        </row>
        <row r="205">
          <cell r="B205">
            <v>4330001</v>
          </cell>
        </row>
        <row r="206">
          <cell r="B206">
            <v>4330149</v>
          </cell>
        </row>
        <row r="207">
          <cell r="B207">
            <v>3500001</v>
          </cell>
        </row>
        <row r="208">
          <cell r="B208">
            <v>62001600</v>
          </cell>
        </row>
        <row r="209">
          <cell r="B209">
            <v>62001890</v>
          </cell>
        </row>
        <row r="210">
          <cell r="B210">
            <v>645020123</v>
          </cell>
        </row>
        <row r="211">
          <cell r="B211">
            <v>64502014</v>
          </cell>
        </row>
        <row r="212">
          <cell r="B212">
            <v>68127521</v>
          </cell>
        </row>
        <row r="213">
          <cell r="B213">
            <v>67309013</v>
          </cell>
        </row>
        <row r="215">
          <cell r="K215">
            <v>0</v>
          </cell>
        </row>
        <row r="218">
          <cell r="B218">
            <v>52500003</v>
          </cell>
        </row>
        <row r="219">
          <cell r="B219">
            <v>52900001</v>
          </cell>
        </row>
        <row r="220">
          <cell r="B220">
            <v>4330001</v>
          </cell>
        </row>
        <row r="221">
          <cell r="B221">
            <v>4330149</v>
          </cell>
        </row>
        <row r="222">
          <cell r="B222">
            <v>3100001</v>
          </cell>
        </row>
        <row r="223">
          <cell r="B223">
            <v>3100805</v>
          </cell>
        </row>
        <row r="224">
          <cell r="B224">
            <v>3100831</v>
          </cell>
        </row>
        <row r="225">
          <cell r="B225">
            <v>3500001</v>
          </cell>
        </row>
        <row r="226">
          <cell r="B226">
            <v>3500805</v>
          </cell>
        </row>
        <row r="227">
          <cell r="B227">
            <v>65002990</v>
          </cell>
        </row>
        <row r="228">
          <cell r="B228">
            <v>68127521</v>
          </cell>
        </row>
        <row r="230">
          <cell r="K230">
            <v>0</v>
          </cell>
        </row>
        <row r="233">
          <cell r="B233">
            <v>52900001</v>
          </cell>
        </row>
        <row r="234">
          <cell r="B234">
            <v>51000003</v>
          </cell>
        </row>
        <row r="236">
          <cell r="K236">
            <v>0</v>
          </cell>
        </row>
        <row r="239">
          <cell r="B239">
            <v>2710000</v>
          </cell>
        </row>
        <row r="240">
          <cell r="B240">
            <v>4330001</v>
          </cell>
        </row>
        <row r="241">
          <cell r="B241">
            <v>4330149</v>
          </cell>
        </row>
        <row r="242">
          <cell r="B242">
            <v>62001890</v>
          </cell>
        </row>
        <row r="243">
          <cell r="B243">
            <v>3500001</v>
          </cell>
        </row>
        <row r="244">
          <cell r="B244">
            <v>68127521</v>
          </cell>
        </row>
        <row r="246">
          <cell r="K246">
            <v>0</v>
          </cell>
        </row>
        <row r="249">
          <cell r="B249">
            <v>25930003</v>
          </cell>
        </row>
        <row r="250">
          <cell r="B250">
            <v>2190000</v>
          </cell>
        </row>
        <row r="251">
          <cell r="B251">
            <v>2140000</v>
          </cell>
        </row>
        <row r="252">
          <cell r="B252">
            <v>15500003</v>
          </cell>
        </row>
        <row r="253">
          <cell r="B253">
            <v>64001890</v>
          </cell>
        </row>
        <row r="254">
          <cell r="B254">
            <v>65002990</v>
          </cell>
        </row>
        <row r="255">
          <cell r="B255">
            <v>66003170</v>
          </cell>
        </row>
        <row r="256">
          <cell r="B256">
            <v>65003019</v>
          </cell>
        </row>
        <row r="258">
          <cell r="K258">
            <v>0</v>
          </cell>
        </row>
        <row r="261">
          <cell r="B261">
            <v>4310001</v>
          </cell>
          <cell r="K261">
            <v>302448</v>
          </cell>
        </row>
        <row r="262">
          <cell r="B262">
            <v>4310149</v>
          </cell>
          <cell r="K262">
            <v>44182.050630248305</v>
          </cell>
        </row>
        <row r="263">
          <cell r="B263">
            <v>4320001</v>
          </cell>
        </row>
        <row r="264">
          <cell r="B264">
            <v>4320149</v>
          </cell>
        </row>
        <row r="265">
          <cell r="B265">
            <v>4330001</v>
          </cell>
        </row>
        <row r="266">
          <cell r="B266">
            <v>4330149</v>
          </cell>
        </row>
        <row r="267">
          <cell r="B267">
            <v>3100001</v>
          </cell>
        </row>
        <row r="268">
          <cell r="B268">
            <v>3500001</v>
          </cell>
          <cell r="K268">
            <v>-238512</v>
          </cell>
        </row>
        <row r="269">
          <cell r="B269">
            <v>68127521</v>
          </cell>
          <cell r="K269">
            <v>-20718.761139142054</v>
          </cell>
        </row>
        <row r="270">
          <cell r="B270">
            <v>4310203</v>
          </cell>
        </row>
        <row r="271">
          <cell r="B271">
            <v>4320203</v>
          </cell>
        </row>
        <row r="272">
          <cell r="B272">
            <v>4330203</v>
          </cell>
        </row>
        <row r="273">
          <cell r="B273">
            <v>3220001</v>
          </cell>
        </row>
        <row r="274">
          <cell r="B274">
            <v>3220203</v>
          </cell>
        </row>
        <row r="275">
          <cell r="B275">
            <v>1710149</v>
          </cell>
          <cell r="K275">
            <v>-23463.28949110625</v>
          </cell>
        </row>
        <row r="276">
          <cell r="B276">
            <v>1710001</v>
          </cell>
          <cell r="K276">
            <v>-63936</v>
          </cell>
        </row>
        <row r="277">
          <cell r="B277">
            <v>4330001</v>
          </cell>
        </row>
        <row r="278">
          <cell r="B278">
            <v>4330149</v>
          </cell>
        </row>
        <row r="280">
          <cell r="K280">
            <v>0</v>
          </cell>
        </row>
        <row r="283">
          <cell r="B283">
            <v>1212001</v>
          </cell>
        </row>
        <row r="284">
          <cell r="B284">
            <v>1212203</v>
          </cell>
        </row>
        <row r="285">
          <cell r="B285">
            <v>12121011</v>
          </cell>
        </row>
        <row r="286">
          <cell r="B286">
            <v>12122323</v>
          </cell>
        </row>
        <row r="287">
          <cell r="B287">
            <v>1212305</v>
          </cell>
        </row>
        <row r="288">
          <cell r="B288">
            <v>1212205</v>
          </cell>
        </row>
        <row r="289">
          <cell r="B289">
            <v>1213001</v>
          </cell>
        </row>
        <row r="290">
          <cell r="B290">
            <v>12131011</v>
          </cell>
        </row>
        <row r="291">
          <cell r="B291">
            <v>1213205</v>
          </cell>
        </row>
        <row r="292">
          <cell r="B292">
            <v>1213203</v>
          </cell>
        </row>
        <row r="293">
          <cell r="B293">
            <v>1213305</v>
          </cell>
        </row>
        <row r="294">
          <cell r="B294">
            <v>12132323</v>
          </cell>
        </row>
        <row r="295">
          <cell r="B295">
            <v>1223205</v>
          </cell>
        </row>
        <row r="296">
          <cell r="B296">
            <v>12232323</v>
          </cell>
        </row>
        <row r="297">
          <cell r="B297">
            <v>1223152</v>
          </cell>
        </row>
        <row r="298">
          <cell r="B298">
            <v>1223252</v>
          </cell>
        </row>
        <row r="299">
          <cell r="B299">
            <v>1214001</v>
          </cell>
        </row>
        <row r="300">
          <cell r="B300">
            <v>1214205</v>
          </cell>
        </row>
        <row r="301">
          <cell r="B301">
            <v>1214203</v>
          </cell>
        </row>
        <row r="302">
          <cell r="B302">
            <v>1214119</v>
          </cell>
        </row>
        <row r="303">
          <cell r="B303">
            <v>12142323</v>
          </cell>
        </row>
        <row r="304">
          <cell r="B304">
            <v>12141011</v>
          </cell>
        </row>
        <row r="305">
          <cell r="B305">
            <v>1214305</v>
          </cell>
        </row>
        <row r="306">
          <cell r="B306">
            <v>1215001</v>
          </cell>
        </row>
        <row r="307">
          <cell r="B307">
            <v>1215203</v>
          </cell>
        </row>
        <row r="308">
          <cell r="B308">
            <v>1215305</v>
          </cell>
        </row>
        <row r="309">
          <cell r="B309">
            <v>1215205</v>
          </cell>
        </row>
        <row r="310">
          <cell r="B310">
            <v>1222001</v>
          </cell>
        </row>
        <row r="311">
          <cell r="B311">
            <v>1222203</v>
          </cell>
        </row>
        <row r="312">
          <cell r="B312">
            <v>1222205</v>
          </cell>
        </row>
        <row r="313">
          <cell r="B313">
            <v>1222152</v>
          </cell>
        </row>
        <row r="314">
          <cell r="B314">
            <v>1222252</v>
          </cell>
        </row>
        <row r="315">
          <cell r="B315">
            <v>12222323</v>
          </cell>
        </row>
        <row r="316">
          <cell r="B316">
            <v>1223001</v>
          </cell>
        </row>
        <row r="317">
          <cell r="B317">
            <v>1223205</v>
          </cell>
        </row>
        <row r="318">
          <cell r="B318">
            <v>1223203</v>
          </cell>
        </row>
        <row r="319">
          <cell r="B319">
            <v>1223252</v>
          </cell>
        </row>
        <row r="320">
          <cell r="B320">
            <v>1223152</v>
          </cell>
        </row>
        <row r="321">
          <cell r="B321">
            <v>12232323</v>
          </cell>
        </row>
        <row r="322">
          <cell r="B322">
            <v>12231621</v>
          </cell>
        </row>
        <row r="323">
          <cell r="B323">
            <v>1224001</v>
          </cell>
        </row>
        <row r="324">
          <cell r="B324">
            <v>1224205</v>
          </cell>
        </row>
        <row r="325">
          <cell r="B325">
            <v>1224203</v>
          </cell>
        </row>
        <row r="326">
          <cell r="B326">
            <v>12242323</v>
          </cell>
        </row>
        <row r="327">
          <cell r="B327">
            <v>1224152</v>
          </cell>
        </row>
        <row r="328">
          <cell r="B328">
            <v>1224252</v>
          </cell>
        </row>
        <row r="329">
          <cell r="B329">
            <v>12241621</v>
          </cell>
        </row>
        <row r="330">
          <cell r="B330">
            <v>1225001</v>
          </cell>
        </row>
        <row r="331">
          <cell r="B331">
            <v>1225205</v>
          </cell>
        </row>
        <row r="332">
          <cell r="B332">
            <v>1225203</v>
          </cell>
        </row>
        <row r="333">
          <cell r="B333">
            <v>1225152</v>
          </cell>
        </row>
        <row r="334">
          <cell r="B334">
            <v>1225252</v>
          </cell>
        </row>
        <row r="335">
          <cell r="B335">
            <v>1225132</v>
          </cell>
        </row>
        <row r="336">
          <cell r="B336">
            <v>1300001</v>
          </cell>
        </row>
        <row r="337">
          <cell r="B337">
            <v>1300203</v>
          </cell>
        </row>
        <row r="338">
          <cell r="B338">
            <v>13001013</v>
          </cell>
        </row>
        <row r="339">
          <cell r="B339">
            <v>13001011</v>
          </cell>
        </row>
        <row r="340">
          <cell r="B340">
            <v>1300305</v>
          </cell>
        </row>
        <row r="341">
          <cell r="B341">
            <v>1310001</v>
          </cell>
        </row>
        <row r="342">
          <cell r="B342">
            <v>1310203</v>
          </cell>
        </row>
        <row r="343">
          <cell r="B343">
            <v>3500001</v>
          </cell>
        </row>
        <row r="344">
          <cell r="B344">
            <v>62001600</v>
          </cell>
        </row>
        <row r="345">
          <cell r="B345">
            <v>62001890</v>
          </cell>
        </row>
        <row r="346">
          <cell r="B346">
            <v>645020123</v>
          </cell>
        </row>
        <row r="347">
          <cell r="B347">
            <v>645020121</v>
          </cell>
        </row>
        <row r="348">
          <cell r="B348">
            <v>67309013</v>
          </cell>
        </row>
        <row r="349">
          <cell r="B349">
            <v>3220001</v>
          </cell>
        </row>
        <row r="350">
          <cell r="B350">
            <v>3220203</v>
          </cell>
        </row>
        <row r="352">
          <cell r="K352">
            <v>0</v>
          </cell>
        </row>
        <row r="355">
          <cell r="B355">
            <v>1300001</v>
          </cell>
        </row>
        <row r="356">
          <cell r="B356">
            <v>13001013</v>
          </cell>
        </row>
        <row r="357">
          <cell r="B357">
            <v>3500001</v>
          </cell>
        </row>
        <row r="358">
          <cell r="B358">
            <v>64001890</v>
          </cell>
        </row>
        <row r="359">
          <cell r="B359">
            <v>64001410</v>
          </cell>
        </row>
        <row r="360">
          <cell r="B360">
            <v>64001420</v>
          </cell>
        </row>
        <row r="361">
          <cell r="B361">
            <v>13001013</v>
          </cell>
        </row>
        <row r="362">
          <cell r="B362">
            <v>670040013</v>
          </cell>
        </row>
        <row r="364">
          <cell r="K364">
            <v>0</v>
          </cell>
        </row>
        <row r="367">
          <cell r="B367">
            <v>13001013</v>
          </cell>
        </row>
        <row r="368">
          <cell r="B368">
            <v>64001410</v>
          </cell>
        </row>
        <row r="369">
          <cell r="B369">
            <v>64001420</v>
          </cell>
        </row>
        <row r="371">
          <cell r="K371">
            <v>0</v>
          </cell>
        </row>
        <row r="374">
          <cell r="B374">
            <v>52100003</v>
          </cell>
        </row>
        <row r="375">
          <cell r="B375">
            <v>52900003</v>
          </cell>
        </row>
        <row r="376">
          <cell r="B376">
            <v>52100003</v>
          </cell>
        </row>
        <row r="377">
          <cell r="B377">
            <v>51000003</v>
          </cell>
        </row>
        <row r="379">
          <cell r="K379">
            <v>0</v>
          </cell>
        </row>
        <row r="382">
          <cell r="B382">
            <v>15500003</v>
          </cell>
        </row>
        <row r="383">
          <cell r="B383">
            <v>25930003</v>
          </cell>
        </row>
        <row r="385">
          <cell r="K385">
            <v>0</v>
          </cell>
        </row>
        <row r="388">
          <cell r="B388">
            <v>24110003</v>
          </cell>
        </row>
        <row r="389">
          <cell r="B389">
            <v>1300001</v>
          </cell>
        </row>
        <row r="390">
          <cell r="B390">
            <v>13001013</v>
          </cell>
        </row>
        <row r="391">
          <cell r="B391">
            <v>2200000</v>
          </cell>
        </row>
        <row r="392">
          <cell r="B392">
            <v>24200003</v>
          </cell>
        </row>
        <row r="393">
          <cell r="B393">
            <v>24700003</v>
          </cell>
        </row>
        <row r="395">
          <cell r="K395">
            <v>0</v>
          </cell>
        </row>
        <row r="398">
          <cell r="B398">
            <v>52100003</v>
          </cell>
        </row>
        <row r="399">
          <cell r="B399">
            <v>24200003</v>
          </cell>
        </row>
        <row r="401">
          <cell r="K401">
            <v>0</v>
          </cell>
        </row>
        <row r="404">
          <cell r="B404">
            <v>5400000</v>
          </cell>
        </row>
        <row r="405">
          <cell r="B405">
            <v>5260000</v>
          </cell>
        </row>
        <row r="406">
          <cell r="B406">
            <v>3500001</v>
          </cell>
        </row>
        <row r="407">
          <cell r="B407">
            <v>3220001</v>
          </cell>
        </row>
        <row r="408">
          <cell r="B408">
            <v>3220203</v>
          </cell>
        </row>
        <row r="409">
          <cell r="B409">
            <v>62001410</v>
          </cell>
        </row>
        <row r="410">
          <cell r="B410">
            <v>62001420</v>
          </cell>
        </row>
        <row r="411">
          <cell r="B411">
            <v>64001410</v>
          </cell>
        </row>
        <row r="412">
          <cell r="B412">
            <v>64001420</v>
          </cell>
        </row>
        <row r="414">
          <cell r="K414">
            <v>0</v>
          </cell>
        </row>
        <row r="417">
          <cell r="B417">
            <v>5260000</v>
          </cell>
          <cell r="K417">
            <v>-145592</v>
          </cell>
        </row>
        <row r="418">
          <cell r="B418">
            <v>5400000</v>
          </cell>
          <cell r="K418">
            <v>-33268.047925113846</v>
          </cell>
        </row>
        <row r="419">
          <cell r="B419">
            <v>55300003</v>
          </cell>
          <cell r="K419">
            <v>178860.04792511385</v>
          </cell>
        </row>
        <row r="420">
          <cell r="B420">
            <v>3500001</v>
          </cell>
        </row>
        <row r="421">
          <cell r="B421">
            <v>3500001</v>
          </cell>
        </row>
        <row r="422">
          <cell r="B422">
            <v>62001410</v>
          </cell>
        </row>
        <row r="423">
          <cell r="B423">
            <v>62001420</v>
          </cell>
        </row>
        <row r="425">
          <cell r="K425">
            <v>0</v>
          </cell>
        </row>
        <row r="428">
          <cell r="B428">
            <v>5400000</v>
          </cell>
        </row>
        <row r="429">
          <cell r="B429">
            <v>5260000</v>
          </cell>
        </row>
        <row r="430">
          <cell r="B430">
            <v>3500001</v>
          </cell>
        </row>
        <row r="431">
          <cell r="B431">
            <v>62001410</v>
          </cell>
        </row>
        <row r="432">
          <cell r="B432">
            <v>62001420</v>
          </cell>
        </row>
        <row r="434">
          <cell r="K434">
            <v>0</v>
          </cell>
        </row>
        <row r="437">
          <cell r="B437">
            <v>4410001</v>
          </cell>
        </row>
        <row r="438">
          <cell r="B438">
            <v>4410241</v>
          </cell>
        </row>
        <row r="439">
          <cell r="B439">
            <v>4410905</v>
          </cell>
        </row>
        <row r="440">
          <cell r="B440">
            <v>4410341</v>
          </cell>
        </row>
        <row r="441">
          <cell r="B441">
            <v>4410179</v>
          </cell>
        </row>
        <row r="442">
          <cell r="B442">
            <v>4420001</v>
          </cell>
          <cell r="K442">
            <v>-500000</v>
          </cell>
        </row>
        <row r="443">
          <cell r="B443">
            <v>4420242</v>
          </cell>
          <cell r="K443">
            <v>-16250</v>
          </cell>
        </row>
        <row r="444">
          <cell r="B444">
            <v>4420342</v>
          </cell>
          <cell r="K444">
            <v>-22447</v>
          </cell>
        </row>
        <row r="445">
          <cell r="B445">
            <v>4420905</v>
          </cell>
          <cell r="K445">
            <v>79472</v>
          </cell>
        </row>
        <row r="446">
          <cell r="B446">
            <v>4420179</v>
          </cell>
          <cell r="K446">
            <v>-14086</v>
          </cell>
        </row>
        <row r="447">
          <cell r="B447">
            <v>3220001</v>
          </cell>
        </row>
        <row r="448">
          <cell r="B448">
            <v>3220203</v>
          </cell>
        </row>
        <row r="449">
          <cell r="B449">
            <v>3500001</v>
          </cell>
          <cell r="K449">
            <v>500000</v>
          </cell>
        </row>
        <row r="450">
          <cell r="B450">
            <v>64001800</v>
          </cell>
          <cell r="K450">
            <v>-42939</v>
          </cell>
        </row>
        <row r="451">
          <cell r="B451">
            <v>64001890</v>
          </cell>
        </row>
        <row r="452">
          <cell r="B452">
            <v>67004003</v>
          </cell>
          <cell r="K452">
            <v>16250</v>
          </cell>
        </row>
        <row r="454">
          <cell r="K454">
            <v>0</v>
          </cell>
        </row>
        <row r="457">
          <cell r="B457">
            <v>2140000</v>
          </cell>
        </row>
        <row r="458">
          <cell r="B458">
            <v>1300001</v>
          </cell>
        </row>
        <row r="459">
          <cell r="B459">
            <v>13001013</v>
          </cell>
        </row>
        <row r="460">
          <cell r="B460">
            <v>1300305</v>
          </cell>
        </row>
        <row r="462">
          <cell r="K462">
            <v>0</v>
          </cell>
        </row>
        <row r="465">
          <cell r="B465">
            <v>2140000</v>
          </cell>
        </row>
        <row r="466">
          <cell r="B466">
            <v>2200000</v>
          </cell>
        </row>
        <row r="467">
          <cell r="B467">
            <v>52100001</v>
          </cell>
        </row>
        <row r="468">
          <cell r="B468">
            <v>52100002</v>
          </cell>
        </row>
        <row r="469">
          <cell r="B469">
            <v>52100003</v>
          </cell>
        </row>
        <row r="471">
          <cell r="K471">
            <v>0</v>
          </cell>
        </row>
        <row r="474">
          <cell r="B474">
            <v>52100003</v>
          </cell>
        </row>
        <row r="475">
          <cell r="B475">
            <v>52900003</v>
          </cell>
        </row>
        <row r="476">
          <cell r="B476">
            <v>3500001</v>
          </cell>
        </row>
        <row r="477">
          <cell r="B477">
            <v>62001301</v>
          </cell>
        </row>
        <row r="478">
          <cell r="B478">
            <v>62001302</v>
          </cell>
        </row>
        <row r="479">
          <cell r="B479">
            <v>64001890</v>
          </cell>
        </row>
        <row r="480">
          <cell r="B480">
            <v>63001719</v>
          </cell>
        </row>
        <row r="481">
          <cell r="B481">
            <v>65002990</v>
          </cell>
        </row>
        <row r="482">
          <cell r="B482">
            <v>62001890</v>
          </cell>
        </row>
        <row r="483">
          <cell r="B483">
            <v>62001799</v>
          </cell>
        </row>
        <row r="484">
          <cell r="B484">
            <v>64001799</v>
          </cell>
        </row>
        <row r="485">
          <cell r="B485">
            <v>64001702</v>
          </cell>
        </row>
        <row r="487">
          <cell r="K487">
            <v>0</v>
          </cell>
        </row>
        <row r="490">
          <cell r="B490">
            <v>2164000</v>
          </cell>
        </row>
        <row r="491">
          <cell r="B491">
            <v>3500001</v>
          </cell>
        </row>
        <row r="492">
          <cell r="B492">
            <v>3220001</v>
          </cell>
        </row>
        <row r="493">
          <cell r="B493">
            <v>3220203</v>
          </cell>
        </row>
        <row r="494">
          <cell r="B494">
            <v>62003130</v>
          </cell>
        </row>
        <row r="496">
          <cell r="K496">
            <v>0</v>
          </cell>
        </row>
        <row r="499">
          <cell r="B499">
            <v>24700003</v>
          </cell>
        </row>
        <row r="500">
          <cell r="B500">
            <v>3500001</v>
          </cell>
        </row>
        <row r="501">
          <cell r="B501">
            <v>62001890</v>
          </cell>
        </row>
        <row r="503">
          <cell r="K503">
            <v>0</v>
          </cell>
        </row>
        <row r="506">
          <cell r="B506">
            <v>1212001</v>
          </cell>
        </row>
        <row r="507">
          <cell r="B507">
            <v>1212203</v>
          </cell>
        </row>
        <row r="508">
          <cell r="B508">
            <v>1213001</v>
          </cell>
        </row>
        <row r="509">
          <cell r="B509">
            <v>1213203</v>
          </cell>
        </row>
        <row r="510">
          <cell r="B510">
            <v>1214001</v>
          </cell>
        </row>
        <row r="511">
          <cell r="B511">
            <v>1214203</v>
          </cell>
        </row>
        <row r="512">
          <cell r="B512">
            <v>1215001</v>
          </cell>
        </row>
        <row r="513">
          <cell r="B513">
            <v>1215203</v>
          </cell>
        </row>
        <row r="514">
          <cell r="B514">
            <v>1222001</v>
          </cell>
        </row>
        <row r="515">
          <cell r="B515">
            <v>1222203</v>
          </cell>
        </row>
        <row r="516">
          <cell r="B516">
            <v>1223001</v>
          </cell>
        </row>
        <row r="517">
          <cell r="B517">
            <v>1223203</v>
          </cell>
        </row>
        <row r="518">
          <cell r="B518">
            <v>1224001</v>
          </cell>
        </row>
        <row r="519">
          <cell r="B519">
            <v>1224203</v>
          </cell>
        </row>
        <row r="520">
          <cell r="B520">
            <v>1225001</v>
          </cell>
        </row>
        <row r="521">
          <cell r="B521">
            <v>1225203</v>
          </cell>
        </row>
        <row r="523">
          <cell r="K523">
            <v>0</v>
          </cell>
        </row>
        <row r="526">
          <cell r="B526">
            <v>24910013</v>
          </cell>
        </row>
        <row r="527">
          <cell r="B527">
            <v>24910011</v>
          </cell>
        </row>
        <row r="528">
          <cell r="B528">
            <v>24910012</v>
          </cell>
        </row>
        <row r="529">
          <cell r="B529">
            <v>24930001</v>
          </cell>
        </row>
        <row r="530">
          <cell r="B530">
            <v>24930002</v>
          </cell>
        </row>
        <row r="531">
          <cell r="B531">
            <v>24920001</v>
          </cell>
        </row>
        <row r="532">
          <cell r="B532">
            <v>24920003</v>
          </cell>
        </row>
        <row r="533">
          <cell r="B533">
            <v>24930003</v>
          </cell>
        </row>
        <row r="534">
          <cell r="B534">
            <v>3500001</v>
          </cell>
        </row>
        <row r="535">
          <cell r="B535">
            <v>3220001</v>
          </cell>
        </row>
        <row r="536">
          <cell r="B536">
            <v>3220203</v>
          </cell>
        </row>
        <row r="537">
          <cell r="B537">
            <v>64003110</v>
          </cell>
        </row>
        <row r="539">
          <cell r="K539">
            <v>0</v>
          </cell>
        </row>
        <row r="542">
          <cell r="B542">
            <v>52900003</v>
          </cell>
        </row>
        <row r="543">
          <cell r="B543">
            <v>3100001</v>
          </cell>
        </row>
        <row r="544">
          <cell r="B544">
            <v>3100122</v>
          </cell>
        </row>
        <row r="545">
          <cell r="B545">
            <v>3220001</v>
          </cell>
        </row>
        <row r="546">
          <cell r="B546">
            <v>3220122</v>
          </cell>
        </row>
        <row r="548">
          <cell r="K548">
            <v>0</v>
          </cell>
        </row>
        <row r="551">
          <cell r="B551">
            <v>65002990</v>
          </cell>
        </row>
        <row r="552">
          <cell r="B552">
            <v>64001600</v>
          </cell>
        </row>
        <row r="554">
          <cell r="K554">
            <v>0</v>
          </cell>
        </row>
        <row r="557">
          <cell r="B557">
            <v>65002990</v>
          </cell>
        </row>
        <row r="558">
          <cell r="B558">
            <v>64001410</v>
          </cell>
        </row>
        <row r="559">
          <cell r="B559">
            <v>62001410</v>
          </cell>
        </row>
        <row r="561">
          <cell r="K561">
            <v>0</v>
          </cell>
        </row>
        <row r="564">
          <cell r="B564">
            <v>65002990</v>
          </cell>
        </row>
        <row r="565">
          <cell r="B565">
            <v>64502015</v>
          </cell>
        </row>
        <row r="567">
          <cell r="K567">
            <v>0</v>
          </cell>
        </row>
        <row r="570">
          <cell r="B570">
            <v>65003109</v>
          </cell>
        </row>
        <row r="571">
          <cell r="B571">
            <v>64001890</v>
          </cell>
        </row>
        <row r="572">
          <cell r="B572">
            <v>64991500</v>
          </cell>
        </row>
        <row r="573">
          <cell r="B573">
            <v>62001301</v>
          </cell>
        </row>
        <row r="574">
          <cell r="B574">
            <v>62001302</v>
          </cell>
        </row>
        <row r="575">
          <cell r="B575">
            <v>63001714</v>
          </cell>
        </row>
        <row r="576">
          <cell r="B576">
            <v>63001719</v>
          </cell>
        </row>
        <row r="577">
          <cell r="B577">
            <v>62001108</v>
          </cell>
        </row>
        <row r="578">
          <cell r="B578">
            <v>62001199</v>
          </cell>
        </row>
        <row r="579">
          <cell r="B579">
            <v>62001890</v>
          </cell>
        </row>
        <row r="581">
          <cell r="K581">
            <v>0</v>
          </cell>
        </row>
        <row r="588">
          <cell r="K588">
            <v>0</v>
          </cell>
        </row>
        <row r="594">
          <cell r="K594">
            <v>0</v>
          </cell>
        </row>
        <row r="597">
          <cell r="B597">
            <v>1310001</v>
          </cell>
          <cell r="K597">
            <v>-25179</v>
          </cell>
        </row>
        <row r="598">
          <cell r="B598">
            <v>3500001</v>
          </cell>
          <cell r="K598">
            <v>25179</v>
          </cell>
        </row>
        <row r="600">
          <cell r="K600">
            <v>0</v>
          </cell>
        </row>
        <row r="603">
          <cell r="B603">
            <v>65003070</v>
          </cell>
        </row>
        <row r="604">
          <cell r="B604">
            <v>65002990</v>
          </cell>
        </row>
        <row r="605">
          <cell r="B605">
            <v>52100003</v>
          </cell>
          <cell r="K605">
            <v>-9607</v>
          </cell>
        </row>
        <row r="606">
          <cell r="B606">
            <v>52200003</v>
          </cell>
          <cell r="K606">
            <v>-1501</v>
          </cell>
        </row>
        <row r="607">
          <cell r="B607">
            <v>3500001</v>
          </cell>
          <cell r="K607">
            <v>11108</v>
          </cell>
        </row>
        <row r="609">
          <cell r="K609">
            <v>0</v>
          </cell>
        </row>
        <row r="612">
          <cell r="B612">
            <v>41000003</v>
          </cell>
          <cell r="K612">
            <v>1193074</v>
          </cell>
        </row>
        <row r="613">
          <cell r="B613">
            <v>41800003</v>
          </cell>
          <cell r="K613">
            <v>18292</v>
          </cell>
        </row>
        <row r="614">
          <cell r="B614">
            <v>51800003</v>
          </cell>
          <cell r="K614">
            <v>-18292</v>
          </cell>
        </row>
        <row r="615">
          <cell r="B615">
            <v>51000003</v>
          </cell>
          <cell r="K615">
            <v>-1193074</v>
          </cell>
        </row>
        <row r="617">
          <cell r="K617">
            <v>0</v>
          </cell>
        </row>
        <row r="620">
          <cell r="B620">
            <v>67004005</v>
          </cell>
          <cell r="K620">
            <v>7815</v>
          </cell>
        </row>
        <row r="621">
          <cell r="B621">
            <v>4109000</v>
          </cell>
          <cell r="K621">
            <v>47191</v>
          </cell>
        </row>
        <row r="622">
          <cell r="B622">
            <v>3500001</v>
          </cell>
          <cell r="K622">
            <v>-55006</v>
          </cell>
        </row>
        <row r="624">
          <cell r="K624">
            <v>0</v>
          </cell>
        </row>
        <row r="627">
          <cell r="B627">
            <v>1212119</v>
          </cell>
        </row>
        <row r="628">
          <cell r="B628">
            <v>1212001</v>
          </cell>
          <cell r="K628">
            <v>-56034</v>
          </cell>
        </row>
        <row r="629">
          <cell r="B629">
            <v>1213001</v>
          </cell>
          <cell r="K629">
            <v>-237897</v>
          </cell>
        </row>
        <row r="630">
          <cell r="B630">
            <v>1214001</v>
          </cell>
          <cell r="K630">
            <v>-39418</v>
          </cell>
        </row>
        <row r="631">
          <cell r="B631">
            <v>3800119</v>
          </cell>
        </row>
        <row r="632">
          <cell r="B632">
            <v>3800615</v>
          </cell>
        </row>
        <row r="633">
          <cell r="B633">
            <v>3800001</v>
          </cell>
        </row>
        <row r="634">
          <cell r="B634">
            <v>4310001</v>
          </cell>
        </row>
        <row r="635">
          <cell r="B635">
            <v>4310349</v>
          </cell>
        </row>
        <row r="636">
          <cell r="B636">
            <v>1212119</v>
          </cell>
        </row>
        <row r="637">
          <cell r="B637">
            <v>1213119</v>
          </cell>
        </row>
        <row r="638">
          <cell r="B638">
            <v>1214119</v>
          </cell>
        </row>
        <row r="639">
          <cell r="B639">
            <v>1222119</v>
          </cell>
        </row>
        <row r="640">
          <cell r="B640">
            <v>1223119</v>
          </cell>
        </row>
        <row r="641">
          <cell r="B641">
            <v>1224119</v>
          </cell>
        </row>
        <row r="642">
          <cell r="B642">
            <v>1300119</v>
          </cell>
        </row>
        <row r="643">
          <cell r="B643">
            <v>67309013</v>
          </cell>
        </row>
        <row r="644">
          <cell r="B644">
            <v>3800415</v>
          </cell>
        </row>
        <row r="645">
          <cell r="B645">
            <v>38002153</v>
          </cell>
        </row>
        <row r="646">
          <cell r="B646">
            <v>3500115</v>
          </cell>
        </row>
        <row r="647">
          <cell r="B647">
            <v>3800515</v>
          </cell>
        </row>
        <row r="648">
          <cell r="B648">
            <v>3800315</v>
          </cell>
        </row>
        <row r="649">
          <cell r="B649">
            <v>1222001</v>
          </cell>
        </row>
        <row r="650">
          <cell r="B650">
            <v>1300001</v>
          </cell>
          <cell r="K650">
            <v>-38962</v>
          </cell>
        </row>
        <row r="651">
          <cell r="B651">
            <v>1223001</v>
          </cell>
        </row>
        <row r="652">
          <cell r="B652">
            <v>1224001</v>
          </cell>
        </row>
        <row r="653">
          <cell r="B653">
            <v>3500001</v>
          </cell>
          <cell r="K653">
            <v>372311</v>
          </cell>
        </row>
        <row r="655">
          <cell r="K655">
            <v>0</v>
          </cell>
        </row>
        <row r="658">
          <cell r="B658">
            <v>24700003</v>
          </cell>
        </row>
        <row r="659">
          <cell r="B659">
            <v>16400003</v>
          </cell>
        </row>
        <row r="660">
          <cell r="B660">
            <v>670040043</v>
          </cell>
        </row>
        <row r="661">
          <cell r="B661">
            <v>3500001</v>
          </cell>
          <cell r="K661">
            <v>-2030.7231699999993</v>
          </cell>
        </row>
        <row r="662">
          <cell r="B662">
            <v>4450000</v>
          </cell>
        </row>
        <row r="663">
          <cell r="B663">
            <v>52200003</v>
          </cell>
        </row>
        <row r="664">
          <cell r="B664">
            <v>65002990</v>
          </cell>
          <cell r="K664">
            <v>2030.7231699999993</v>
          </cell>
        </row>
        <row r="666">
          <cell r="K666">
            <v>0</v>
          </cell>
        </row>
        <row r="669">
          <cell r="B669">
            <v>64001725</v>
          </cell>
          <cell r="K669">
            <v>6666</v>
          </cell>
        </row>
        <row r="670">
          <cell r="B670">
            <v>63001719</v>
          </cell>
        </row>
        <row r="671">
          <cell r="B671">
            <v>2200000</v>
          </cell>
          <cell r="K671">
            <v>7955</v>
          </cell>
        </row>
        <row r="672">
          <cell r="B672">
            <v>24200001</v>
          </cell>
          <cell r="K672">
            <v>-52148</v>
          </cell>
        </row>
        <row r="673">
          <cell r="B673">
            <v>65003106</v>
          </cell>
        </row>
        <row r="674">
          <cell r="B674">
            <v>3500001</v>
          </cell>
          <cell r="K674">
            <v>37527</v>
          </cell>
        </row>
        <row r="675">
          <cell r="B675">
            <v>24200002</v>
          </cell>
        </row>
        <row r="677">
          <cell r="K677">
            <v>0</v>
          </cell>
        </row>
        <row r="680">
          <cell r="B680">
            <v>15100001</v>
          </cell>
          <cell r="K680">
            <v>-6476</v>
          </cell>
        </row>
        <row r="681">
          <cell r="B681">
            <v>3100001</v>
          </cell>
          <cell r="K681">
            <v>6476</v>
          </cell>
        </row>
        <row r="682">
          <cell r="B682">
            <v>3100203</v>
          </cell>
        </row>
        <row r="684">
          <cell r="K684">
            <v>0</v>
          </cell>
        </row>
        <row r="687">
          <cell r="B687">
            <v>64001420</v>
          </cell>
          <cell r="K687">
            <v>8391.8437860035192</v>
          </cell>
        </row>
        <row r="688">
          <cell r="B688">
            <v>64001800</v>
          </cell>
          <cell r="K688">
            <v>33619.079078451337</v>
          </cell>
        </row>
        <row r="689">
          <cell r="B689">
            <v>62001800</v>
          </cell>
          <cell r="K689">
            <v>-33619.079078451337</v>
          </cell>
        </row>
        <row r="690">
          <cell r="B690">
            <v>62001420</v>
          </cell>
          <cell r="K690">
            <v>-8391.8437860035192</v>
          </cell>
        </row>
        <row r="692">
          <cell r="K692">
            <v>0</v>
          </cell>
        </row>
        <row r="695">
          <cell r="B695">
            <v>3500001</v>
          </cell>
          <cell r="K695">
            <v>640</v>
          </cell>
        </row>
        <row r="696">
          <cell r="B696">
            <v>11211013</v>
          </cell>
        </row>
        <row r="697">
          <cell r="B697">
            <v>11212323</v>
          </cell>
          <cell r="K697">
            <v>0</v>
          </cell>
        </row>
        <row r="698">
          <cell r="B698">
            <v>1121001</v>
          </cell>
          <cell r="K698">
            <v>41007</v>
          </cell>
        </row>
        <row r="699">
          <cell r="B699">
            <v>1122001</v>
          </cell>
          <cell r="K699">
            <v>-13841</v>
          </cell>
        </row>
        <row r="700">
          <cell r="B700">
            <v>1122152</v>
          </cell>
          <cell r="K700">
            <v>-4709</v>
          </cell>
        </row>
        <row r="701">
          <cell r="B701">
            <v>62001410</v>
          </cell>
        </row>
        <row r="702">
          <cell r="B702">
            <v>62001420</v>
          </cell>
        </row>
        <row r="703">
          <cell r="B703">
            <v>65002990</v>
          </cell>
        </row>
        <row r="704">
          <cell r="B704">
            <v>2710000</v>
          </cell>
          <cell r="K704">
            <v>-23097</v>
          </cell>
        </row>
        <row r="706">
          <cell r="K706">
            <v>0</v>
          </cell>
        </row>
        <row r="709">
          <cell r="B709">
            <v>1222001</v>
          </cell>
          <cell r="K709">
            <v>113854</v>
          </cell>
        </row>
        <row r="710">
          <cell r="B710">
            <v>1223001</v>
          </cell>
          <cell r="K710">
            <v>998113</v>
          </cell>
        </row>
        <row r="711">
          <cell r="B711">
            <v>1224001</v>
          </cell>
          <cell r="K711">
            <v>670920</v>
          </cell>
        </row>
        <row r="712">
          <cell r="B712">
            <v>1225001</v>
          </cell>
          <cell r="K712">
            <v>17291</v>
          </cell>
        </row>
        <row r="713">
          <cell r="B713">
            <v>1222152</v>
          </cell>
          <cell r="K713">
            <v>50876</v>
          </cell>
        </row>
        <row r="714">
          <cell r="B714">
            <v>1223152</v>
          </cell>
          <cell r="K714">
            <v>446096</v>
          </cell>
        </row>
        <row r="715">
          <cell r="B715">
            <v>1224152</v>
          </cell>
          <cell r="K715">
            <v>297424</v>
          </cell>
        </row>
        <row r="716">
          <cell r="B716">
            <v>1225152</v>
          </cell>
          <cell r="K716">
            <v>7449</v>
          </cell>
        </row>
        <row r="717">
          <cell r="B717">
            <v>62001600</v>
          </cell>
          <cell r="K717">
            <v>-788225</v>
          </cell>
        </row>
        <row r="718">
          <cell r="B718">
            <v>64001600</v>
          </cell>
          <cell r="K718">
            <v>-13620</v>
          </cell>
        </row>
        <row r="719">
          <cell r="B719">
            <v>65002990</v>
          </cell>
        </row>
        <row r="720">
          <cell r="B720">
            <v>2130000</v>
          </cell>
          <cell r="K720">
            <v>-9940</v>
          </cell>
        </row>
        <row r="721">
          <cell r="B721">
            <v>3500001</v>
          </cell>
          <cell r="K721">
            <v>-1790238</v>
          </cell>
        </row>
        <row r="723">
          <cell r="K723">
            <v>0</v>
          </cell>
        </row>
        <row r="726">
          <cell r="B726">
            <v>3800001</v>
          </cell>
        </row>
        <row r="727">
          <cell r="B727">
            <v>3500001</v>
          </cell>
        </row>
        <row r="728">
          <cell r="B728">
            <v>1213001</v>
          </cell>
        </row>
        <row r="729">
          <cell r="B729">
            <v>1212001</v>
          </cell>
        </row>
        <row r="730">
          <cell r="B730">
            <v>1214001</v>
          </cell>
        </row>
        <row r="731">
          <cell r="B731">
            <v>1215001</v>
          </cell>
        </row>
        <row r="732">
          <cell r="B732">
            <v>1222001</v>
          </cell>
        </row>
        <row r="733">
          <cell r="B733">
            <v>1223001</v>
          </cell>
        </row>
        <row r="734">
          <cell r="B734">
            <v>1224001</v>
          </cell>
        </row>
        <row r="735">
          <cell r="B735">
            <v>1225001</v>
          </cell>
        </row>
        <row r="737">
          <cell r="K737">
            <v>0</v>
          </cell>
        </row>
        <row r="740">
          <cell r="B740">
            <v>3500001</v>
          </cell>
          <cell r="K740">
            <v>3298887</v>
          </cell>
        </row>
        <row r="741">
          <cell r="B741">
            <v>1222001</v>
          </cell>
          <cell r="K741">
            <v>-439945</v>
          </cell>
        </row>
        <row r="742">
          <cell r="B742">
            <v>1223001</v>
          </cell>
          <cell r="K742">
            <v>-1654844</v>
          </cell>
        </row>
        <row r="743">
          <cell r="B743">
            <v>1224001</v>
          </cell>
          <cell r="K743">
            <v>-1187092</v>
          </cell>
        </row>
        <row r="744">
          <cell r="B744">
            <v>1225001</v>
          </cell>
          <cell r="K744">
            <v>-23324</v>
          </cell>
        </row>
        <row r="745">
          <cell r="B745">
            <v>62001600</v>
          </cell>
          <cell r="K745">
            <v>445229</v>
          </cell>
        </row>
        <row r="746">
          <cell r="B746">
            <v>64001600</v>
          </cell>
          <cell r="K746">
            <v>5528</v>
          </cell>
        </row>
        <row r="747">
          <cell r="B747">
            <v>65002990</v>
          </cell>
        </row>
        <row r="748">
          <cell r="B748">
            <v>66003200</v>
          </cell>
          <cell r="K748">
            <v>509</v>
          </cell>
        </row>
        <row r="749">
          <cell r="B749">
            <v>2130000</v>
          </cell>
          <cell r="K749">
            <v>6318</v>
          </cell>
        </row>
        <row r="750">
          <cell r="B750">
            <v>1222152</v>
          </cell>
          <cell r="K750">
            <v>-90362</v>
          </cell>
        </row>
        <row r="751">
          <cell r="B751">
            <v>1223152</v>
          </cell>
          <cell r="K751">
            <v>-208305</v>
          </cell>
        </row>
        <row r="752">
          <cell r="B752">
            <v>1224152</v>
          </cell>
          <cell r="K752">
            <v>-152090</v>
          </cell>
        </row>
        <row r="753">
          <cell r="B753">
            <v>1225152</v>
          </cell>
          <cell r="K753">
            <v>-509</v>
          </cell>
        </row>
        <row r="755">
          <cell r="K755">
            <v>0</v>
          </cell>
        </row>
        <row r="758">
          <cell r="B758">
            <v>4310001</v>
          </cell>
          <cell r="K758">
            <v>6480</v>
          </cell>
        </row>
        <row r="759">
          <cell r="B759">
            <v>3500001</v>
          </cell>
          <cell r="K759">
            <v>109225</v>
          </cell>
        </row>
        <row r="760">
          <cell r="B760">
            <v>3500115</v>
          </cell>
        </row>
        <row r="761">
          <cell r="B761">
            <v>3500999</v>
          </cell>
        </row>
        <row r="762">
          <cell r="B762">
            <v>1710001</v>
          </cell>
          <cell r="K762">
            <v>-639</v>
          </cell>
        </row>
        <row r="763">
          <cell r="B763">
            <v>1710149</v>
          </cell>
        </row>
        <row r="764">
          <cell r="B764">
            <v>52100003</v>
          </cell>
          <cell r="K764">
            <v>-1700</v>
          </cell>
        </row>
        <row r="765">
          <cell r="B765">
            <v>3800001</v>
          </cell>
          <cell r="K765">
            <v>-113366</v>
          </cell>
        </row>
        <row r="766">
          <cell r="B766">
            <v>38002153</v>
          </cell>
        </row>
        <row r="768">
          <cell r="K768">
            <v>0</v>
          </cell>
        </row>
        <row r="771">
          <cell r="B771">
            <v>1212001</v>
          </cell>
          <cell r="K771">
            <v>-1225136</v>
          </cell>
        </row>
        <row r="772">
          <cell r="B772">
            <v>1213001</v>
          </cell>
          <cell r="K772">
            <v>-771980</v>
          </cell>
        </row>
        <row r="773">
          <cell r="B773">
            <v>1214001</v>
          </cell>
          <cell r="K773">
            <v>-135827</v>
          </cell>
        </row>
        <row r="774">
          <cell r="B774">
            <v>1215001</v>
          </cell>
          <cell r="K774">
            <v>-119293</v>
          </cell>
        </row>
        <row r="775">
          <cell r="B775">
            <v>1222001</v>
          </cell>
          <cell r="K775">
            <v>892297</v>
          </cell>
        </row>
        <row r="776">
          <cell r="B776">
            <v>1223001</v>
          </cell>
          <cell r="K776">
            <v>2102666</v>
          </cell>
        </row>
        <row r="777">
          <cell r="B777">
            <v>1224001</v>
          </cell>
          <cell r="K777">
            <v>872697</v>
          </cell>
        </row>
        <row r="778">
          <cell r="B778">
            <v>1225001</v>
          </cell>
          <cell r="K778">
            <v>-9798</v>
          </cell>
        </row>
        <row r="779">
          <cell r="B779">
            <v>1300001</v>
          </cell>
          <cell r="K779">
            <v>38962</v>
          </cell>
        </row>
        <row r="780">
          <cell r="B780">
            <v>1121001</v>
          </cell>
          <cell r="K780">
            <v>1055</v>
          </cell>
        </row>
        <row r="781">
          <cell r="B781">
            <v>645020113</v>
          </cell>
          <cell r="K781">
            <v>0</v>
          </cell>
        </row>
        <row r="782">
          <cell r="B782">
            <v>66003191</v>
          </cell>
          <cell r="K782">
            <v>0</v>
          </cell>
        </row>
        <row r="783">
          <cell r="B783">
            <v>15100001</v>
          </cell>
          <cell r="K783">
            <v>1669</v>
          </cell>
        </row>
        <row r="784">
          <cell r="B784">
            <v>15100006</v>
          </cell>
          <cell r="K784">
            <v>0</v>
          </cell>
        </row>
        <row r="785">
          <cell r="B785">
            <v>3100001</v>
          </cell>
          <cell r="K785">
            <v>-242826</v>
          </cell>
        </row>
        <row r="786">
          <cell r="B786">
            <v>3500001</v>
          </cell>
          <cell r="K786">
            <v>-4282735</v>
          </cell>
        </row>
        <row r="787">
          <cell r="B787">
            <v>3800001</v>
          </cell>
          <cell r="K787">
            <v>2878249</v>
          </cell>
        </row>
        <row r="789">
          <cell r="K789">
            <v>0</v>
          </cell>
        </row>
        <row r="792">
          <cell r="B792">
            <v>1213001</v>
          </cell>
          <cell r="K792">
            <v>62077</v>
          </cell>
        </row>
        <row r="793">
          <cell r="B793">
            <v>12132323</v>
          </cell>
        </row>
        <row r="794">
          <cell r="B794">
            <v>12232323</v>
          </cell>
        </row>
        <row r="795">
          <cell r="B795">
            <v>1223001</v>
          </cell>
          <cell r="K795">
            <v>5230</v>
          </cell>
        </row>
        <row r="796">
          <cell r="B796">
            <v>62001199</v>
          </cell>
        </row>
        <row r="797">
          <cell r="B797">
            <v>645020123</v>
          </cell>
        </row>
        <row r="798">
          <cell r="B798">
            <v>3500001</v>
          </cell>
          <cell r="K798">
            <v>-67307</v>
          </cell>
        </row>
        <row r="800">
          <cell r="K800">
            <v>0</v>
          </cell>
        </row>
        <row r="803">
          <cell r="B803">
            <v>3500001</v>
          </cell>
          <cell r="K803">
            <v>114651</v>
          </cell>
        </row>
        <row r="804">
          <cell r="B804">
            <v>12122323</v>
          </cell>
          <cell r="K804">
            <v>-1783</v>
          </cell>
        </row>
        <row r="805">
          <cell r="B805">
            <v>12132323</v>
          </cell>
          <cell r="K805">
            <v>-12719</v>
          </cell>
        </row>
        <row r="806">
          <cell r="B806">
            <v>12142323</v>
          </cell>
          <cell r="K806">
            <v>-32763</v>
          </cell>
        </row>
        <row r="807">
          <cell r="B807">
            <v>12152323</v>
          </cell>
          <cell r="K807">
            <v>-7241</v>
          </cell>
        </row>
        <row r="808">
          <cell r="B808">
            <v>1212001</v>
          </cell>
          <cell r="K808">
            <v>-5595</v>
          </cell>
        </row>
        <row r="809">
          <cell r="B809">
            <v>1213001</v>
          </cell>
          <cell r="K809">
            <v>-104540</v>
          </cell>
        </row>
        <row r="810">
          <cell r="B810">
            <v>1214001</v>
          </cell>
          <cell r="K810">
            <v>-169792</v>
          </cell>
        </row>
        <row r="811">
          <cell r="B811">
            <v>1215001</v>
          </cell>
          <cell r="K811">
            <v>-47327</v>
          </cell>
        </row>
        <row r="812">
          <cell r="B812">
            <v>645020123</v>
          </cell>
          <cell r="K812">
            <v>12732</v>
          </cell>
        </row>
        <row r="813">
          <cell r="B813">
            <v>12222323</v>
          </cell>
          <cell r="K813">
            <v>702</v>
          </cell>
        </row>
        <row r="814">
          <cell r="B814">
            <v>12232323</v>
          </cell>
          <cell r="K814">
            <v>8301</v>
          </cell>
        </row>
        <row r="815">
          <cell r="B815">
            <v>12242323</v>
          </cell>
          <cell r="K815">
            <v>28764</v>
          </cell>
        </row>
        <row r="816">
          <cell r="B816">
            <v>12252323</v>
          </cell>
          <cell r="K816">
            <v>4007</v>
          </cell>
        </row>
        <row r="817">
          <cell r="B817">
            <v>1222001</v>
          </cell>
          <cell r="K817">
            <v>2710</v>
          </cell>
        </row>
        <row r="818">
          <cell r="B818">
            <v>1223001</v>
          </cell>
          <cell r="K818">
            <v>76519</v>
          </cell>
        </row>
        <row r="819">
          <cell r="B819">
            <v>1224001</v>
          </cell>
          <cell r="K819">
            <v>94296</v>
          </cell>
        </row>
        <row r="820">
          <cell r="B820">
            <v>1225001</v>
          </cell>
          <cell r="K820">
            <v>39078</v>
          </cell>
        </row>
        <row r="822">
          <cell r="K822">
            <v>0</v>
          </cell>
        </row>
        <row r="825">
          <cell r="B825">
            <v>3500001</v>
          </cell>
          <cell r="K825">
            <v>36849</v>
          </cell>
        </row>
        <row r="826">
          <cell r="B826">
            <v>67309013</v>
          </cell>
          <cell r="K826">
            <v>4617</v>
          </cell>
        </row>
        <row r="827">
          <cell r="B827">
            <v>1225001</v>
          </cell>
          <cell r="K827">
            <v>-36849</v>
          </cell>
        </row>
        <row r="828">
          <cell r="B828">
            <v>1225132</v>
          </cell>
          <cell r="K828">
            <v>-4617</v>
          </cell>
        </row>
        <row r="830">
          <cell r="K830">
            <v>0</v>
          </cell>
        </row>
        <row r="833">
          <cell r="B833">
            <v>3500001</v>
          </cell>
        </row>
        <row r="834">
          <cell r="B834">
            <v>1214001</v>
          </cell>
        </row>
        <row r="836">
          <cell r="K836">
            <v>0</v>
          </cell>
        </row>
        <row r="839">
          <cell r="B839">
            <v>3500001</v>
          </cell>
          <cell r="K839">
            <v>8936</v>
          </cell>
        </row>
        <row r="840">
          <cell r="B840">
            <v>62001199</v>
          </cell>
          <cell r="K840">
            <v>0</v>
          </cell>
        </row>
        <row r="841">
          <cell r="B841">
            <v>24700003</v>
          </cell>
          <cell r="K841">
            <v>-8936</v>
          </cell>
        </row>
        <row r="843">
          <cell r="K843">
            <v>0</v>
          </cell>
        </row>
        <row r="846">
          <cell r="B846">
            <v>670040043</v>
          </cell>
          <cell r="K846">
            <v>-2782.4295001119845</v>
          </cell>
        </row>
        <row r="847">
          <cell r="B847">
            <v>3500001</v>
          </cell>
          <cell r="K847">
            <v>5431.4295001119845</v>
          </cell>
        </row>
        <row r="848">
          <cell r="B848">
            <v>16400003</v>
          </cell>
          <cell r="K848">
            <v>-2649</v>
          </cell>
        </row>
        <row r="849">
          <cell r="B849">
            <v>16100003</v>
          </cell>
          <cell r="K849">
            <v>0</v>
          </cell>
        </row>
        <row r="850">
          <cell r="B850">
            <v>15300003</v>
          </cell>
          <cell r="K850">
            <v>0</v>
          </cell>
        </row>
        <row r="852">
          <cell r="K852">
            <v>0</v>
          </cell>
        </row>
        <row r="855">
          <cell r="B855">
            <v>5450000</v>
          </cell>
        </row>
        <row r="856">
          <cell r="B856">
            <v>2449000</v>
          </cell>
        </row>
        <row r="858">
          <cell r="K858">
            <v>0</v>
          </cell>
        </row>
        <row r="861">
          <cell r="B861">
            <v>4130000</v>
          </cell>
          <cell r="K861">
            <v>23527</v>
          </cell>
        </row>
        <row r="862">
          <cell r="B862">
            <v>67004002</v>
          </cell>
          <cell r="K862">
            <v>2060</v>
          </cell>
        </row>
        <row r="863">
          <cell r="B863">
            <v>3500001</v>
          </cell>
          <cell r="K863">
            <v>-25587</v>
          </cell>
        </row>
        <row r="865">
          <cell r="K865">
            <v>0</v>
          </cell>
        </row>
        <row r="868">
          <cell r="B868">
            <v>3500001</v>
          </cell>
          <cell r="K868">
            <v>7777</v>
          </cell>
        </row>
        <row r="869">
          <cell r="B869">
            <v>5410000</v>
          </cell>
          <cell r="K869">
            <v>-7777</v>
          </cell>
        </row>
        <row r="871">
          <cell r="K871">
            <v>0</v>
          </cell>
        </row>
        <row r="874">
          <cell r="B874">
            <v>3500001</v>
          </cell>
          <cell r="K874">
            <v>-11808</v>
          </cell>
        </row>
        <row r="875">
          <cell r="B875">
            <v>68127521</v>
          </cell>
        </row>
        <row r="876">
          <cell r="B876">
            <v>4310001</v>
          </cell>
          <cell r="K876">
            <v>-123246</v>
          </cell>
        </row>
        <row r="877">
          <cell r="B877">
            <v>4310149</v>
          </cell>
        </row>
        <row r="878">
          <cell r="B878">
            <v>4330001</v>
          </cell>
          <cell r="K878">
            <v>135054</v>
          </cell>
        </row>
        <row r="879">
          <cell r="B879">
            <v>4330149</v>
          </cell>
        </row>
        <row r="881">
          <cell r="K881">
            <v>0</v>
          </cell>
        </row>
        <row r="884">
          <cell r="B884">
            <v>2250000</v>
          </cell>
          <cell r="K884">
            <v>43560</v>
          </cell>
        </row>
        <row r="885">
          <cell r="B885">
            <v>2440000</v>
          </cell>
          <cell r="K885">
            <v>622720</v>
          </cell>
        </row>
        <row r="886">
          <cell r="B886">
            <v>2449000</v>
          </cell>
          <cell r="K886">
            <v>146882</v>
          </cell>
        </row>
        <row r="887">
          <cell r="B887">
            <v>24700003</v>
          </cell>
          <cell r="K887">
            <v>-821230.3</v>
          </cell>
        </row>
        <row r="888">
          <cell r="B888">
            <v>16400003</v>
          </cell>
        </row>
        <row r="889">
          <cell r="B889">
            <v>16100003</v>
          </cell>
        </row>
        <row r="890">
          <cell r="B890">
            <v>15300003</v>
          </cell>
        </row>
        <row r="891">
          <cell r="B891">
            <v>25300003</v>
          </cell>
          <cell r="K891">
            <v>8068.3</v>
          </cell>
        </row>
        <row r="893">
          <cell r="K893">
            <v>-4.638422979041934E-11</v>
          </cell>
        </row>
        <row r="896">
          <cell r="B896">
            <v>3500001</v>
          </cell>
          <cell r="K896">
            <v>1610</v>
          </cell>
        </row>
        <row r="897">
          <cell r="B897">
            <v>3100001</v>
          </cell>
          <cell r="K897">
            <v>-1602</v>
          </cell>
        </row>
        <row r="898">
          <cell r="B898">
            <v>3100203</v>
          </cell>
        </row>
        <row r="899">
          <cell r="B899">
            <v>3900001</v>
          </cell>
          <cell r="K899">
            <v>-8</v>
          </cell>
        </row>
        <row r="900">
          <cell r="B900">
            <v>3900159</v>
          </cell>
          <cell r="K900">
            <v>51</v>
          </cell>
        </row>
        <row r="901">
          <cell r="B901">
            <v>62001199</v>
          </cell>
        </row>
        <row r="902">
          <cell r="B902">
            <v>66003191</v>
          </cell>
        </row>
        <row r="903">
          <cell r="B903">
            <v>68127521</v>
          </cell>
        </row>
        <row r="904">
          <cell r="B904">
            <v>69007700</v>
          </cell>
          <cell r="K904">
            <v>-51</v>
          </cell>
        </row>
        <row r="906">
          <cell r="K906">
            <v>0</v>
          </cell>
        </row>
        <row r="909">
          <cell r="B909">
            <v>1222001</v>
          </cell>
        </row>
        <row r="910">
          <cell r="B910">
            <v>1223001</v>
          </cell>
        </row>
        <row r="911">
          <cell r="B911">
            <v>1224001</v>
          </cell>
        </row>
        <row r="912">
          <cell r="B912">
            <v>1310001</v>
          </cell>
          <cell r="K912">
            <v>-1699</v>
          </cell>
        </row>
        <row r="913">
          <cell r="B913">
            <v>1222203</v>
          </cell>
        </row>
        <row r="914">
          <cell r="B914">
            <v>1223203</v>
          </cell>
        </row>
        <row r="915">
          <cell r="B915">
            <v>1224203</v>
          </cell>
        </row>
        <row r="916">
          <cell r="B916">
            <v>1225203</v>
          </cell>
        </row>
        <row r="917">
          <cell r="B917">
            <v>1225001</v>
          </cell>
          <cell r="K917">
            <v>-2311</v>
          </cell>
        </row>
        <row r="918">
          <cell r="B918">
            <v>62001600</v>
          </cell>
        </row>
        <row r="919">
          <cell r="B919">
            <v>1300001</v>
          </cell>
          <cell r="K919">
            <v>1699</v>
          </cell>
        </row>
        <row r="920">
          <cell r="B920">
            <v>3500001</v>
          </cell>
          <cell r="K920">
            <v>2311</v>
          </cell>
        </row>
        <row r="921">
          <cell r="B921">
            <v>66003191</v>
          </cell>
        </row>
        <row r="923">
          <cell r="K923">
            <v>0</v>
          </cell>
        </row>
        <row r="926">
          <cell r="B926">
            <v>3500001</v>
          </cell>
          <cell r="K926">
            <v>-128287</v>
          </cell>
        </row>
        <row r="927">
          <cell r="B927">
            <v>62001600</v>
          </cell>
        </row>
        <row r="928">
          <cell r="B928">
            <v>645020113</v>
          </cell>
        </row>
        <row r="929">
          <cell r="B929">
            <v>645020123</v>
          </cell>
          <cell r="K929">
            <v>0</v>
          </cell>
        </row>
        <row r="930">
          <cell r="B930">
            <v>52900002</v>
          </cell>
        </row>
        <row r="931">
          <cell r="B931">
            <v>1212001</v>
          </cell>
          <cell r="K931">
            <v>15006</v>
          </cell>
        </row>
        <row r="932">
          <cell r="B932">
            <v>12122323</v>
          </cell>
          <cell r="K932">
            <v>159994</v>
          </cell>
        </row>
        <row r="933">
          <cell r="B933">
            <v>1213001</v>
          </cell>
          <cell r="K933">
            <v>169020</v>
          </cell>
        </row>
        <row r="934">
          <cell r="B934">
            <v>12132323</v>
          </cell>
        </row>
        <row r="935">
          <cell r="B935">
            <v>1214001</v>
          </cell>
          <cell r="K935">
            <v>209454</v>
          </cell>
        </row>
        <row r="936">
          <cell r="B936">
            <v>12142323</v>
          </cell>
        </row>
        <row r="937">
          <cell r="B937">
            <v>1215001</v>
          </cell>
          <cell r="K937">
            <v>84179</v>
          </cell>
        </row>
        <row r="938">
          <cell r="B938">
            <v>12152323</v>
          </cell>
        </row>
        <row r="939">
          <cell r="B939">
            <v>1222001</v>
          </cell>
          <cell r="K939">
            <v>-6573</v>
          </cell>
        </row>
        <row r="940">
          <cell r="B940">
            <v>1222152</v>
          </cell>
        </row>
        <row r="941">
          <cell r="B941">
            <v>1222252</v>
          </cell>
        </row>
        <row r="942">
          <cell r="B942">
            <v>12222323</v>
          </cell>
          <cell r="K942">
            <v>-159994</v>
          </cell>
        </row>
        <row r="943">
          <cell r="B943">
            <v>1223001</v>
          </cell>
          <cell r="K943">
            <v>-159980</v>
          </cell>
        </row>
        <row r="944">
          <cell r="B944">
            <v>1223152</v>
          </cell>
        </row>
        <row r="945">
          <cell r="B945">
            <v>1223252</v>
          </cell>
        </row>
        <row r="946">
          <cell r="B946">
            <v>12232323</v>
          </cell>
        </row>
        <row r="947">
          <cell r="B947">
            <v>12242323</v>
          </cell>
        </row>
        <row r="948">
          <cell r="B948">
            <v>12252323</v>
          </cell>
        </row>
        <row r="949">
          <cell r="B949">
            <v>1224001</v>
          </cell>
          <cell r="K949">
            <v>-175505</v>
          </cell>
        </row>
        <row r="950">
          <cell r="B950">
            <v>1225001</v>
          </cell>
          <cell r="K950">
            <v>-7314</v>
          </cell>
        </row>
        <row r="952">
          <cell r="K952">
            <v>0</v>
          </cell>
        </row>
        <row r="955">
          <cell r="B955">
            <v>3500001</v>
          </cell>
        </row>
        <row r="956">
          <cell r="B956">
            <v>64003110</v>
          </cell>
        </row>
        <row r="958">
          <cell r="K958">
            <v>0</v>
          </cell>
        </row>
        <row r="961">
          <cell r="B961">
            <v>62001199</v>
          </cell>
        </row>
        <row r="962">
          <cell r="B962">
            <v>3500001</v>
          </cell>
        </row>
        <row r="964">
          <cell r="K964">
            <v>0</v>
          </cell>
        </row>
        <row r="967">
          <cell r="B967">
            <v>3500001</v>
          </cell>
        </row>
        <row r="968">
          <cell r="B968">
            <v>64991500</v>
          </cell>
        </row>
        <row r="970">
          <cell r="K970">
            <v>0</v>
          </cell>
        </row>
        <row r="973">
          <cell r="B973">
            <v>65003016</v>
          </cell>
        </row>
        <row r="974">
          <cell r="B974">
            <v>3500001</v>
          </cell>
        </row>
        <row r="976">
          <cell r="K976">
            <v>0</v>
          </cell>
        </row>
        <row r="979">
          <cell r="B979">
            <v>3500001</v>
          </cell>
        </row>
        <row r="980">
          <cell r="B980">
            <v>68127512</v>
          </cell>
        </row>
        <row r="982">
          <cell r="K982">
            <v>0</v>
          </cell>
        </row>
        <row r="985">
          <cell r="B985">
            <v>24110003</v>
          </cell>
        </row>
        <row r="986">
          <cell r="B986">
            <v>52100003</v>
          </cell>
        </row>
        <row r="987">
          <cell r="B987">
            <v>52300003</v>
          </cell>
        </row>
        <row r="988">
          <cell r="B988">
            <v>62001890</v>
          </cell>
        </row>
        <row r="989">
          <cell r="B989">
            <v>62001799</v>
          </cell>
          <cell r="K989">
            <v>-16791.929783930627</v>
          </cell>
        </row>
        <row r="990">
          <cell r="B990">
            <v>64001799</v>
          </cell>
          <cell r="K990">
            <v>-18853.943258519721</v>
          </cell>
        </row>
        <row r="991">
          <cell r="B991">
            <v>611080003</v>
          </cell>
          <cell r="K991">
            <v>35645.873042450345</v>
          </cell>
        </row>
        <row r="992">
          <cell r="B992">
            <v>650020213</v>
          </cell>
        </row>
        <row r="993">
          <cell r="B993">
            <v>65002990</v>
          </cell>
        </row>
        <row r="995">
          <cell r="K995">
            <v>0</v>
          </cell>
        </row>
        <row r="998">
          <cell r="B998">
            <v>65001509</v>
          </cell>
          <cell r="K998">
            <v>0</v>
          </cell>
        </row>
        <row r="999">
          <cell r="B999">
            <v>65001503</v>
          </cell>
          <cell r="K999">
            <v>-86640.897164652386</v>
          </cell>
        </row>
        <row r="1000">
          <cell r="B1000">
            <v>65002030</v>
          </cell>
          <cell r="K1000">
            <v>0</v>
          </cell>
        </row>
        <row r="1001">
          <cell r="B1001">
            <v>65001727</v>
          </cell>
          <cell r="K1001">
            <v>-8284.9429048677921</v>
          </cell>
        </row>
        <row r="1002">
          <cell r="B1002">
            <v>650020223</v>
          </cell>
        </row>
        <row r="1003">
          <cell r="B1003">
            <v>65003110</v>
          </cell>
          <cell r="K1003">
            <v>0</v>
          </cell>
        </row>
        <row r="1004">
          <cell r="B1004">
            <v>65003130</v>
          </cell>
          <cell r="K1004">
            <v>0</v>
          </cell>
        </row>
        <row r="1005">
          <cell r="B1005">
            <v>65003060</v>
          </cell>
          <cell r="K1005">
            <v>-12000</v>
          </cell>
        </row>
        <row r="1006">
          <cell r="B1006">
            <v>65003160</v>
          </cell>
          <cell r="K1006">
            <v>0</v>
          </cell>
        </row>
        <row r="1007">
          <cell r="B1007">
            <v>65001800</v>
          </cell>
          <cell r="K1007">
            <v>-3401.2742115302326</v>
          </cell>
        </row>
        <row r="1008">
          <cell r="B1008">
            <v>65002990</v>
          </cell>
          <cell r="K1008">
            <v>5817.0194134700514</v>
          </cell>
        </row>
        <row r="1009">
          <cell r="B1009">
            <v>64991500</v>
          </cell>
          <cell r="K1009">
            <v>86640.897164652386</v>
          </cell>
        </row>
        <row r="1010">
          <cell r="B1010">
            <v>64001727</v>
          </cell>
          <cell r="K1010">
            <v>8284.9429048677921</v>
          </cell>
        </row>
        <row r="1011">
          <cell r="B1011">
            <v>64001725</v>
          </cell>
        </row>
        <row r="1012">
          <cell r="B1012">
            <v>63001714</v>
          </cell>
          <cell r="K1012">
            <v>12000</v>
          </cell>
        </row>
        <row r="1013">
          <cell r="B1013">
            <v>62001890</v>
          </cell>
          <cell r="K1013">
            <v>54107.720794350738</v>
          </cell>
        </row>
        <row r="1014">
          <cell r="B1014">
            <v>62001600</v>
          </cell>
          <cell r="K1014">
            <v>64048.800000000003</v>
          </cell>
        </row>
        <row r="1015">
          <cell r="B1015">
            <v>62001799</v>
          </cell>
          <cell r="K1015">
            <v>0</v>
          </cell>
        </row>
        <row r="1016">
          <cell r="B1016">
            <v>64001800</v>
          </cell>
          <cell r="K1016">
            <v>3401.2742115302326</v>
          </cell>
        </row>
        <row r="1017">
          <cell r="B1017">
            <v>611080003</v>
          </cell>
          <cell r="K1017">
            <v>-126754.53969482079</v>
          </cell>
        </row>
        <row r="1018">
          <cell r="B1018">
            <v>66003170</v>
          </cell>
        </row>
        <row r="1019">
          <cell r="B1019">
            <v>64001890</v>
          </cell>
          <cell r="K1019">
            <v>2780.999487</v>
          </cell>
        </row>
        <row r="1021">
          <cell r="K1021">
            <v>2.0918378140777349E-11</v>
          </cell>
        </row>
        <row r="1024">
          <cell r="B1024">
            <v>3700001</v>
          </cell>
        </row>
        <row r="1025">
          <cell r="B1025">
            <v>3810001</v>
          </cell>
        </row>
        <row r="1026">
          <cell r="B1026">
            <v>3700522</v>
          </cell>
        </row>
        <row r="1027">
          <cell r="B1027">
            <v>3810104</v>
          </cell>
        </row>
        <row r="1028">
          <cell r="B1028">
            <v>1211119</v>
          </cell>
        </row>
        <row r="1029">
          <cell r="B1029">
            <v>1211001</v>
          </cell>
        </row>
        <row r="1030">
          <cell r="B1030">
            <v>1211205</v>
          </cell>
        </row>
        <row r="1031">
          <cell r="B1031">
            <v>1211104</v>
          </cell>
        </row>
        <row r="1032">
          <cell r="B1032">
            <v>1212001</v>
          </cell>
        </row>
        <row r="1033">
          <cell r="B1033">
            <v>1212119</v>
          </cell>
        </row>
        <row r="1034">
          <cell r="B1034">
            <v>1212104</v>
          </cell>
        </row>
        <row r="1035">
          <cell r="B1035">
            <v>1212205</v>
          </cell>
        </row>
        <row r="1036">
          <cell r="B1036">
            <v>13001012</v>
          </cell>
        </row>
        <row r="1037">
          <cell r="B1037">
            <v>1300001</v>
          </cell>
        </row>
        <row r="1038">
          <cell r="B1038">
            <v>1215001</v>
          </cell>
        </row>
        <row r="1039">
          <cell r="B1039">
            <v>1300305</v>
          </cell>
        </row>
        <row r="1040">
          <cell r="B1040">
            <v>1215305</v>
          </cell>
        </row>
        <row r="1042">
          <cell r="K1042">
            <v>0</v>
          </cell>
        </row>
        <row r="1045">
          <cell r="B1045">
            <v>611080003</v>
          </cell>
          <cell r="K1045">
            <v>89208</v>
          </cell>
        </row>
        <row r="1046">
          <cell r="B1046">
            <v>65002990</v>
          </cell>
        </row>
        <row r="1047">
          <cell r="B1047">
            <v>62001742</v>
          </cell>
          <cell r="K1047">
            <v>-89208</v>
          </cell>
        </row>
        <row r="1049">
          <cell r="K1049">
            <v>0</v>
          </cell>
        </row>
        <row r="1052">
          <cell r="B1052">
            <v>1213203</v>
          </cell>
        </row>
        <row r="1053">
          <cell r="B1053">
            <v>1300203</v>
          </cell>
        </row>
        <row r="1054">
          <cell r="B1054">
            <v>13001013</v>
          </cell>
        </row>
        <row r="1055">
          <cell r="B1055">
            <v>1300305</v>
          </cell>
        </row>
        <row r="1056">
          <cell r="B1056">
            <v>1213305</v>
          </cell>
        </row>
        <row r="1057">
          <cell r="B1057">
            <v>1222152</v>
          </cell>
        </row>
        <row r="1058">
          <cell r="B1058">
            <v>1223152</v>
          </cell>
        </row>
        <row r="1059">
          <cell r="B1059">
            <v>1224152</v>
          </cell>
        </row>
        <row r="1060">
          <cell r="B1060">
            <v>1222203</v>
          </cell>
        </row>
        <row r="1061">
          <cell r="B1061">
            <v>1223203</v>
          </cell>
        </row>
        <row r="1062">
          <cell r="B1062">
            <v>1224203</v>
          </cell>
        </row>
        <row r="1063">
          <cell r="B1063">
            <v>3500001</v>
          </cell>
        </row>
        <row r="1064">
          <cell r="B1064">
            <v>3500203</v>
          </cell>
        </row>
        <row r="1065">
          <cell r="B1065">
            <v>611080003</v>
          </cell>
        </row>
        <row r="1066">
          <cell r="B1066">
            <v>62001890</v>
          </cell>
        </row>
        <row r="1067">
          <cell r="B1067">
            <v>62001600</v>
          </cell>
        </row>
        <row r="1068">
          <cell r="B1068">
            <v>64001890</v>
          </cell>
        </row>
        <row r="1069">
          <cell r="B1069">
            <v>670040013</v>
          </cell>
        </row>
        <row r="1070">
          <cell r="B1070">
            <v>65002990</v>
          </cell>
        </row>
        <row r="1071">
          <cell r="B1071">
            <v>66003191</v>
          </cell>
        </row>
        <row r="1072">
          <cell r="B1072">
            <v>68127511</v>
          </cell>
        </row>
        <row r="1074">
          <cell r="K1074">
            <v>0</v>
          </cell>
        </row>
        <row r="1077">
          <cell r="B1077">
            <v>3500001</v>
          </cell>
        </row>
        <row r="1078">
          <cell r="B1078">
            <v>3500203</v>
          </cell>
        </row>
        <row r="1079">
          <cell r="B1079">
            <v>62001890</v>
          </cell>
        </row>
        <row r="1080">
          <cell r="B1080">
            <v>64001890</v>
          </cell>
        </row>
        <row r="1081">
          <cell r="B1081">
            <v>65002990</v>
          </cell>
        </row>
        <row r="1082">
          <cell r="B1082">
            <v>66003191</v>
          </cell>
        </row>
        <row r="1083">
          <cell r="B1083">
            <v>645020123</v>
          </cell>
        </row>
        <row r="1085">
          <cell r="K1085">
            <v>0</v>
          </cell>
        </row>
        <row r="1088">
          <cell r="B1088">
            <v>1215001</v>
          </cell>
          <cell r="K1088">
            <v>1263</v>
          </cell>
        </row>
        <row r="1089">
          <cell r="B1089">
            <v>1215203</v>
          </cell>
        </row>
        <row r="1090">
          <cell r="B1090">
            <v>12152323</v>
          </cell>
        </row>
        <row r="1091">
          <cell r="B1091">
            <v>1215305</v>
          </cell>
        </row>
        <row r="1092">
          <cell r="B1092">
            <v>13001013</v>
          </cell>
        </row>
        <row r="1093">
          <cell r="B1093">
            <v>1300305</v>
          </cell>
        </row>
        <row r="1094">
          <cell r="B1094">
            <v>2140000</v>
          </cell>
          <cell r="K1094">
            <v>501</v>
          </cell>
        </row>
        <row r="1095">
          <cell r="B1095">
            <v>2200000</v>
          </cell>
          <cell r="K1095">
            <v>133</v>
          </cell>
        </row>
        <row r="1096">
          <cell r="B1096">
            <v>24110003</v>
          </cell>
          <cell r="K1096">
            <v>3153</v>
          </cell>
        </row>
        <row r="1097">
          <cell r="B1097">
            <v>26200005</v>
          </cell>
          <cell r="K1097">
            <v>355</v>
          </cell>
        </row>
        <row r="1098">
          <cell r="B1098">
            <v>52100003</v>
          </cell>
          <cell r="K1098">
            <v>-3112</v>
          </cell>
        </row>
        <row r="1099">
          <cell r="B1099">
            <v>5400000</v>
          </cell>
          <cell r="K1099">
            <v>-784</v>
          </cell>
        </row>
        <row r="1100">
          <cell r="B1100">
            <v>3100001</v>
          </cell>
          <cell r="K1100">
            <v>-174</v>
          </cell>
        </row>
        <row r="1101">
          <cell r="B1101">
            <v>3100203</v>
          </cell>
        </row>
        <row r="1102">
          <cell r="B1102">
            <v>3500001</v>
          </cell>
          <cell r="K1102">
            <v>-1924</v>
          </cell>
        </row>
        <row r="1103">
          <cell r="B1103">
            <v>3500203</v>
          </cell>
        </row>
        <row r="1104">
          <cell r="B1104">
            <v>611080003</v>
          </cell>
          <cell r="K1104">
            <v>-4110</v>
          </cell>
        </row>
        <row r="1105">
          <cell r="B1105">
            <v>62001890</v>
          </cell>
          <cell r="K1105">
            <v>4248</v>
          </cell>
        </row>
        <row r="1106">
          <cell r="B1106">
            <v>64001890</v>
          </cell>
          <cell r="K1106">
            <v>809</v>
          </cell>
        </row>
        <row r="1107">
          <cell r="B1107">
            <v>65002990</v>
          </cell>
          <cell r="K1107">
            <v>-358</v>
          </cell>
        </row>
        <row r="1108">
          <cell r="B1108">
            <v>645020123</v>
          </cell>
        </row>
        <row r="1110">
          <cell r="K1110">
            <v>0</v>
          </cell>
        </row>
        <row r="1113">
          <cell r="B1113">
            <v>1224203</v>
          </cell>
        </row>
        <row r="1114">
          <cell r="B1114">
            <v>1215001</v>
          </cell>
          <cell r="K1114">
            <v>4804</v>
          </cell>
        </row>
        <row r="1115">
          <cell r="B1115">
            <v>1215203</v>
          </cell>
        </row>
        <row r="1116">
          <cell r="B1116">
            <v>1225001</v>
          </cell>
          <cell r="K1116">
            <v>-911</v>
          </cell>
        </row>
        <row r="1117">
          <cell r="B1117">
            <v>1225203</v>
          </cell>
        </row>
        <row r="1118">
          <cell r="B1118">
            <v>1215305</v>
          </cell>
        </row>
        <row r="1119">
          <cell r="B1119">
            <v>13001013</v>
          </cell>
        </row>
        <row r="1120">
          <cell r="B1120">
            <v>1300305</v>
          </cell>
        </row>
        <row r="1121">
          <cell r="B1121">
            <v>1224152</v>
          </cell>
        </row>
        <row r="1122">
          <cell r="B1122">
            <v>1225001</v>
          </cell>
          <cell r="K1122">
            <v>-320</v>
          </cell>
        </row>
        <row r="1123">
          <cell r="B1123">
            <v>1225152</v>
          </cell>
        </row>
        <row r="1124">
          <cell r="B1124">
            <v>1121001</v>
          </cell>
          <cell r="K1124">
            <v>18</v>
          </cell>
        </row>
        <row r="1125">
          <cell r="B1125">
            <v>1121203</v>
          </cell>
        </row>
        <row r="1126">
          <cell r="B1126">
            <v>11212323</v>
          </cell>
        </row>
        <row r="1127">
          <cell r="B1127">
            <v>2140000</v>
          </cell>
          <cell r="K1127">
            <v>692</v>
          </cell>
        </row>
        <row r="1128">
          <cell r="B1128">
            <v>24110003</v>
          </cell>
          <cell r="K1128">
            <v>13273</v>
          </cell>
        </row>
        <row r="1129">
          <cell r="B1129">
            <v>26200005</v>
          </cell>
          <cell r="K1129">
            <v>2250</v>
          </cell>
        </row>
        <row r="1130">
          <cell r="B1130">
            <v>52100003</v>
          </cell>
          <cell r="K1130">
            <v>-1008</v>
          </cell>
        </row>
        <row r="1131">
          <cell r="B1131">
            <v>5400000</v>
          </cell>
          <cell r="K1131">
            <v>-1742</v>
          </cell>
        </row>
        <row r="1132">
          <cell r="B1132">
            <v>5260000</v>
          </cell>
          <cell r="K1132">
            <v>-1844</v>
          </cell>
        </row>
        <row r="1133">
          <cell r="B1133">
            <v>3100001</v>
          </cell>
          <cell r="K1133">
            <v>-2700</v>
          </cell>
        </row>
        <row r="1134">
          <cell r="B1134">
            <v>3100203</v>
          </cell>
        </row>
        <row r="1135">
          <cell r="B1135">
            <v>3500001</v>
          </cell>
          <cell r="K1135">
            <v>-2202</v>
          </cell>
        </row>
        <row r="1136">
          <cell r="B1136">
            <v>3500203</v>
          </cell>
        </row>
        <row r="1137">
          <cell r="B1137">
            <v>611080003</v>
          </cell>
          <cell r="K1137">
            <v>-37078</v>
          </cell>
        </row>
        <row r="1138">
          <cell r="B1138">
            <v>62001890</v>
          </cell>
          <cell r="K1138">
            <v>25917</v>
          </cell>
        </row>
        <row r="1139">
          <cell r="B1139">
            <v>62001600</v>
          </cell>
          <cell r="K1139">
            <v>240</v>
          </cell>
        </row>
        <row r="1140">
          <cell r="B1140">
            <v>64001890</v>
          </cell>
          <cell r="K1140">
            <v>0</v>
          </cell>
        </row>
        <row r="1141">
          <cell r="B1141">
            <v>65002990</v>
          </cell>
          <cell r="K1141">
            <v>200</v>
          </cell>
        </row>
        <row r="1142">
          <cell r="B1142">
            <v>68127511</v>
          </cell>
          <cell r="K1142">
            <v>411</v>
          </cell>
        </row>
        <row r="1145">
          <cell r="K1145">
            <v>0</v>
          </cell>
        </row>
        <row r="1148">
          <cell r="B1148">
            <v>1215001</v>
          </cell>
          <cell r="K1148">
            <v>1168</v>
          </cell>
        </row>
        <row r="1149">
          <cell r="B1149">
            <v>1215203</v>
          </cell>
        </row>
        <row r="1150">
          <cell r="B1150">
            <v>12152323</v>
          </cell>
        </row>
        <row r="1151">
          <cell r="B1151">
            <v>1215305</v>
          </cell>
        </row>
        <row r="1152">
          <cell r="B1152">
            <v>13001013</v>
          </cell>
        </row>
        <row r="1153">
          <cell r="B1153">
            <v>1300305</v>
          </cell>
        </row>
        <row r="1154">
          <cell r="B1154">
            <v>1121001</v>
          </cell>
          <cell r="K1154">
            <v>20</v>
          </cell>
        </row>
        <row r="1155">
          <cell r="B1155">
            <v>1121203</v>
          </cell>
          <cell r="K1155">
            <v>0</v>
          </cell>
        </row>
        <row r="1156">
          <cell r="B1156">
            <v>11212323</v>
          </cell>
          <cell r="K1156">
            <v>0</v>
          </cell>
        </row>
        <row r="1157">
          <cell r="B1157">
            <v>2140000</v>
          </cell>
          <cell r="K1157">
            <v>236</v>
          </cell>
        </row>
        <row r="1158">
          <cell r="B1158">
            <v>24110003</v>
          </cell>
          <cell r="K1158">
            <v>1285</v>
          </cell>
        </row>
        <row r="1159">
          <cell r="B1159">
            <v>26200005</v>
          </cell>
          <cell r="K1159">
            <v>921</v>
          </cell>
        </row>
        <row r="1160">
          <cell r="B1160">
            <v>52100003</v>
          </cell>
          <cell r="K1160">
            <v>-78</v>
          </cell>
        </row>
        <row r="1161">
          <cell r="B1161">
            <v>5400000</v>
          </cell>
          <cell r="K1161">
            <v>0</v>
          </cell>
        </row>
        <row r="1162">
          <cell r="B1162">
            <v>3100001</v>
          </cell>
          <cell r="K1162">
            <v>-2000</v>
          </cell>
        </row>
        <row r="1163">
          <cell r="B1163">
            <v>3100203</v>
          </cell>
        </row>
        <row r="1164">
          <cell r="B1164">
            <v>3500001</v>
          </cell>
          <cell r="K1164">
            <v>-1035</v>
          </cell>
        </row>
        <row r="1165">
          <cell r="B1165">
            <v>3500203</v>
          </cell>
        </row>
        <row r="1166">
          <cell r="B1166">
            <v>611080003</v>
          </cell>
          <cell r="K1166">
            <v>-2444</v>
          </cell>
        </row>
        <row r="1167">
          <cell r="B1167">
            <v>62001890</v>
          </cell>
          <cell r="K1167">
            <v>1841</v>
          </cell>
        </row>
        <row r="1168">
          <cell r="B1168">
            <v>65002990</v>
          </cell>
          <cell r="K1168">
            <v>-11</v>
          </cell>
        </row>
        <row r="1169">
          <cell r="B1169">
            <v>68127511</v>
          </cell>
          <cell r="K1169">
            <v>97</v>
          </cell>
        </row>
        <row r="1170">
          <cell r="B1170">
            <v>645020123</v>
          </cell>
        </row>
        <row r="1172">
          <cell r="K1172">
            <v>0</v>
          </cell>
        </row>
        <row r="1175">
          <cell r="B1175">
            <v>3500001</v>
          </cell>
        </row>
        <row r="1176">
          <cell r="B1176">
            <v>3500203</v>
          </cell>
        </row>
        <row r="1177">
          <cell r="B1177">
            <v>62001890</v>
          </cell>
        </row>
        <row r="1178">
          <cell r="B1178">
            <v>65002990</v>
          </cell>
        </row>
        <row r="1179">
          <cell r="B1179">
            <v>66003191</v>
          </cell>
        </row>
        <row r="1180">
          <cell r="B1180">
            <v>68127511</v>
          </cell>
        </row>
        <row r="1182">
          <cell r="K1182">
            <v>0</v>
          </cell>
        </row>
        <row r="1185">
          <cell r="B1185">
            <v>611080003</v>
          </cell>
          <cell r="K1185">
            <v>5976.8</v>
          </cell>
        </row>
        <row r="1186">
          <cell r="B1186">
            <v>62001930</v>
          </cell>
          <cell r="K1186">
            <v>-33218.091845553135</v>
          </cell>
        </row>
        <row r="1187">
          <cell r="B1187">
            <v>66003170</v>
          </cell>
          <cell r="K1187">
            <v>27241.291845553136</v>
          </cell>
        </row>
        <row r="1189">
          <cell r="K1189">
            <v>0</v>
          </cell>
        </row>
        <row r="1192">
          <cell r="B1192">
            <v>62001410</v>
          </cell>
          <cell r="K1192">
            <v>-2834.6253912449711</v>
          </cell>
        </row>
        <row r="1193">
          <cell r="B1193">
            <v>64001410</v>
          </cell>
          <cell r="K1193">
            <v>-139.50608580261672</v>
          </cell>
        </row>
        <row r="1194">
          <cell r="B1194">
            <v>66003170</v>
          </cell>
          <cell r="K1194">
            <v>2974.1314770475879</v>
          </cell>
        </row>
        <row r="1196">
          <cell r="K1196">
            <v>0</v>
          </cell>
        </row>
        <row r="1197">
          <cell r="B1197" t="str">
            <v>END</v>
          </cell>
          <cell r="K1197" t="str">
            <v>END</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mary"/>
      <sheetName val="World Sup Dem"/>
      <sheetName val="China sup dem"/>
      <sheetName val="EW Trade"/>
      <sheetName val="Consumption Forecast"/>
      <sheetName val="Consumption"/>
      <sheetName val="Slab Production"/>
      <sheetName val="Mine Production"/>
      <sheetName val="Mine Capacity"/>
      <sheetName val="Table - Znmine"/>
      <sheetName val="Smelter Capacity"/>
      <sheetName val="Table - Znsmelter"/>
      <sheetName val="Stocks"/>
      <sheetName val="ch_regional  demand"/>
      <sheetName val="ch_USA - ComsumpIP"/>
      <sheetName val="Charts"/>
      <sheetName val="ch_stocks"/>
      <sheetName val="ch_China IOU-IP-consmp"/>
      <sheetName val="ch_chinese exports"/>
      <sheetName val="Brookhunt Import Mine"/>
      <sheetName val="WWorld Sup Dem"/>
      <sheetName val="Mine Capacity (2)"/>
      <sheetName val="Chart1"/>
      <sheetName val="Table - mine"/>
      <sheetName val="Table - smelter"/>
      <sheetName val="Table"/>
      <sheetName val="Mine Capacity-new"/>
      <sheetName val="USA - ComsumpIP"/>
      <sheetName val="ch - regional  demand"/>
      <sheetName val="ch_chinese iou"/>
      <sheetName val="ch_W.WorldStocks"/>
      <sheetName val="Ch_Consumer weights"/>
      <sheetName val="Ch_Production Weights"/>
      <sheetName val="Ch_Cons_Prod_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ys"/>
      <sheetName val="hyrly"/>
      <sheetName val="Qtrly"/>
      <sheetName val="mthly"/>
      <sheetName val="LT"/>
    </sheetNames>
    <sheetDataSet>
      <sheetData sheetId="0"/>
      <sheetData sheetId="1"/>
      <sheetData sheetId="2"/>
      <sheetData sheetId="3"/>
      <sheetData sheetId="4" refreshError="1">
        <row r="65">
          <cell r="C65">
            <v>2.5000000000000001E-2</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eport Tables"/>
      <sheetName val="Supply"/>
      <sheetName val="Demand"/>
      <sheetName val="Changes"/>
      <sheetName val="Australia"/>
      <sheetName val="China"/>
      <sheetName val="AU Port Cap"/>
      <sheetName val="seaborne mthly exports"/>
      <sheetName val="seaborne mthly imports"/>
      <sheetName val="ch-thermal trade charts"/>
    </sheetNames>
    <sheetDataSet>
      <sheetData sheetId="0" refreshError="1"/>
      <sheetData sheetId="1">
        <row r="3">
          <cell r="A3" t="str">
            <v>Mt</v>
          </cell>
        </row>
        <row r="22">
          <cell r="B22">
            <v>2005</v>
          </cell>
          <cell r="C22">
            <v>2006</v>
          </cell>
          <cell r="D22" t="str">
            <v>2007E</v>
          </cell>
          <cell r="E22" t="str">
            <v>2008E</v>
          </cell>
          <cell r="F22" t="str">
            <v>2009E</v>
          </cell>
          <cell r="G22" t="str">
            <v>2010E</v>
          </cell>
          <cell r="H22" t="str">
            <v>2011E</v>
          </cell>
          <cell r="I22" t="str">
            <v>2012E</v>
          </cell>
          <cell r="J22" t="str">
            <v>CAGR</v>
          </cell>
        </row>
        <row r="23">
          <cell r="A23" t="str">
            <v>Asia</v>
          </cell>
          <cell r="B23">
            <v>311</v>
          </cell>
          <cell r="C23">
            <v>339.29999999999995</v>
          </cell>
          <cell r="D23">
            <v>357.7</v>
          </cell>
          <cell r="E23">
            <v>378.6</v>
          </cell>
          <cell r="F23">
            <v>397.02399999999994</v>
          </cell>
          <cell r="G23">
            <v>411.83148000000006</v>
          </cell>
          <cell r="H23">
            <v>427.03417959999996</v>
          </cell>
          <cell r="I23">
            <v>446.40103049200007</v>
          </cell>
          <cell r="J23">
            <v>5.3042662419027664E-2</v>
          </cell>
        </row>
        <row r="24">
          <cell r="A24" t="str">
            <v>Japan</v>
          </cell>
          <cell r="B24">
            <v>118</v>
          </cell>
          <cell r="C24">
            <v>116</v>
          </cell>
          <cell r="D24">
            <v>114</v>
          </cell>
          <cell r="E24">
            <v>114</v>
          </cell>
          <cell r="F24">
            <v>114</v>
          </cell>
          <cell r="G24">
            <v>114</v>
          </cell>
          <cell r="H24">
            <v>115</v>
          </cell>
          <cell r="I24">
            <v>116</v>
          </cell>
          <cell r="J24">
            <v>-2.4415186036250702E-3</v>
          </cell>
        </row>
        <row r="25">
          <cell r="A25" t="str">
            <v>South Korea</v>
          </cell>
          <cell r="B25">
            <v>57.8</v>
          </cell>
          <cell r="C25">
            <v>60.8</v>
          </cell>
          <cell r="D25">
            <v>63.8</v>
          </cell>
          <cell r="E25">
            <v>68.3</v>
          </cell>
          <cell r="F25">
            <v>76.099999999999994</v>
          </cell>
          <cell r="G25">
            <v>78.382999999999996</v>
          </cell>
          <cell r="H25">
            <v>80.734489999999994</v>
          </cell>
          <cell r="I25">
            <v>83.156524699999991</v>
          </cell>
          <cell r="J25">
            <v>5.3390735438874515E-2</v>
          </cell>
        </row>
        <row r="26">
          <cell r="A26" t="str">
            <v>Taiwan</v>
          </cell>
          <cell r="B26">
            <v>53</v>
          </cell>
          <cell r="C26">
            <v>53.9</v>
          </cell>
          <cell r="D26">
            <v>57</v>
          </cell>
          <cell r="E26">
            <v>57.3</v>
          </cell>
          <cell r="F26">
            <v>57.6</v>
          </cell>
          <cell r="G26">
            <v>58.176000000000002</v>
          </cell>
          <cell r="H26">
            <v>58.757760000000005</v>
          </cell>
          <cell r="I26">
            <v>59.345337600000008</v>
          </cell>
          <cell r="J26">
            <v>1.6302128457445386E-2</v>
          </cell>
        </row>
        <row r="27">
          <cell r="A27" t="str">
            <v>China</v>
          </cell>
          <cell r="B27">
            <v>18.899999999999999</v>
          </cell>
          <cell r="C27">
            <v>33.6</v>
          </cell>
          <cell r="D27">
            <v>41</v>
          </cell>
          <cell r="E27">
            <v>45</v>
          </cell>
          <cell r="F27">
            <v>48</v>
          </cell>
          <cell r="G27">
            <v>52.800000000000004</v>
          </cell>
          <cell r="H27">
            <v>58.080000000000013</v>
          </cell>
          <cell r="I27">
            <v>63.888000000000019</v>
          </cell>
          <cell r="J27">
            <v>0.19025748401560061</v>
          </cell>
        </row>
        <row r="28">
          <cell r="A28" t="str">
            <v>Hong Kong</v>
          </cell>
          <cell r="B28">
            <v>10.8</v>
          </cell>
          <cell r="C28">
            <v>11.4</v>
          </cell>
          <cell r="D28">
            <v>11.2</v>
          </cell>
          <cell r="E28">
            <v>11.2</v>
          </cell>
          <cell r="F28">
            <v>11.423999999999999</v>
          </cell>
          <cell r="G28">
            <v>11.652479999999999</v>
          </cell>
          <cell r="H28">
            <v>11.885529599999998</v>
          </cell>
          <cell r="I28">
            <v>12.123240191999999</v>
          </cell>
          <cell r="J28">
            <v>1.6665013546294016E-2</v>
          </cell>
        </row>
        <row r="29">
          <cell r="A29" t="str">
            <v>Israel</v>
          </cell>
          <cell r="B29">
            <v>9.9</v>
          </cell>
          <cell r="C29">
            <v>9</v>
          </cell>
          <cell r="D29">
            <v>9.3000000000000007</v>
          </cell>
          <cell r="E29">
            <v>10.7</v>
          </cell>
          <cell r="F29">
            <v>11.3</v>
          </cell>
          <cell r="G29">
            <v>13</v>
          </cell>
          <cell r="H29">
            <v>15.8</v>
          </cell>
          <cell r="I29">
            <v>15.8</v>
          </cell>
          <cell r="J29">
            <v>6.9133974523948982E-2</v>
          </cell>
        </row>
        <row r="30">
          <cell r="A30" t="str">
            <v>Malaysia</v>
          </cell>
          <cell r="B30">
            <v>9</v>
          </cell>
          <cell r="C30">
            <v>12.2</v>
          </cell>
          <cell r="D30">
            <v>15.2</v>
          </cell>
          <cell r="E30">
            <v>16.7</v>
          </cell>
          <cell r="F30">
            <v>19.5</v>
          </cell>
          <cell r="G30">
            <v>19.5</v>
          </cell>
          <cell r="H30">
            <v>19.89</v>
          </cell>
          <cell r="I30">
            <v>20.287800000000001</v>
          </cell>
          <cell r="J30">
            <v>0.12325386000579286</v>
          </cell>
        </row>
        <row r="31">
          <cell r="A31" t="str">
            <v>India</v>
          </cell>
          <cell r="B31">
            <v>23.7</v>
          </cell>
          <cell r="C31">
            <v>27</v>
          </cell>
          <cell r="D31">
            <v>28</v>
          </cell>
          <cell r="E31">
            <v>35.1</v>
          </cell>
          <cell r="F31">
            <v>40.700000000000003</v>
          </cell>
          <cell r="G31">
            <v>44</v>
          </cell>
          <cell r="H31">
            <v>48</v>
          </cell>
          <cell r="I31">
            <v>55.5</v>
          </cell>
          <cell r="J31">
            <v>0.12939245769639163</v>
          </cell>
        </row>
        <row r="32">
          <cell r="A32" t="str">
            <v>Other</v>
          </cell>
          <cell r="B32">
            <v>19.8</v>
          </cell>
          <cell r="C32">
            <v>25</v>
          </cell>
          <cell r="D32">
            <v>25.5</v>
          </cell>
          <cell r="E32">
            <v>29</v>
          </cell>
          <cell r="F32">
            <v>29</v>
          </cell>
          <cell r="G32">
            <v>29</v>
          </cell>
          <cell r="H32">
            <v>29</v>
          </cell>
          <cell r="I32">
            <v>29</v>
          </cell>
          <cell r="J32">
            <v>5.6087230588975245E-2</v>
          </cell>
        </row>
        <row r="33">
          <cell r="A33" t="str">
            <v>Europe</v>
          </cell>
          <cell r="B33">
            <v>199.9</v>
          </cell>
          <cell r="C33">
            <v>219.89999999999998</v>
          </cell>
          <cell r="D33">
            <v>221.70000000000002</v>
          </cell>
          <cell r="E33">
            <v>223.90000000000003</v>
          </cell>
          <cell r="F33">
            <v>226.10000000000002</v>
          </cell>
          <cell r="G33">
            <v>229.44400000000002</v>
          </cell>
          <cell r="H33">
            <v>232.18738000000002</v>
          </cell>
          <cell r="I33">
            <v>234.98994010000001</v>
          </cell>
          <cell r="J33">
            <v>2.3396237897587602E-2</v>
          </cell>
        </row>
        <row r="34">
          <cell r="A34" t="str">
            <v>Germany</v>
          </cell>
          <cell r="B34">
            <v>27.7</v>
          </cell>
          <cell r="C34">
            <v>31.8</v>
          </cell>
          <cell r="D34">
            <v>32</v>
          </cell>
          <cell r="E34">
            <v>33</v>
          </cell>
          <cell r="F34">
            <v>33</v>
          </cell>
          <cell r="G34">
            <v>34.5</v>
          </cell>
          <cell r="H34">
            <v>35.362499999999997</v>
          </cell>
          <cell r="I34">
            <v>36.246562499999996</v>
          </cell>
          <cell r="J34">
            <v>3.9203376446603322E-2</v>
          </cell>
        </row>
        <row r="35">
          <cell r="A35" t="str">
            <v>Russia</v>
          </cell>
          <cell r="B35">
            <v>24.1</v>
          </cell>
          <cell r="C35">
            <v>27.7</v>
          </cell>
          <cell r="D35">
            <v>28.3</v>
          </cell>
          <cell r="E35">
            <v>28.8</v>
          </cell>
          <cell r="F35">
            <v>29.8</v>
          </cell>
          <cell r="G35">
            <v>30.396000000000001</v>
          </cell>
          <cell r="H35">
            <v>31.003920000000001</v>
          </cell>
          <cell r="I35">
            <v>31.623998400000001</v>
          </cell>
          <cell r="J35">
            <v>3.9618411901089168E-2</v>
          </cell>
        </row>
        <row r="36">
          <cell r="A36" t="str">
            <v>United Kingdom</v>
          </cell>
          <cell r="B36">
            <v>37.5</v>
          </cell>
          <cell r="C36">
            <v>42.8</v>
          </cell>
          <cell r="D36">
            <v>42</v>
          </cell>
          <cell r="E36">
            <v>42</v>
          </cell>
          <cell r="F36">
            <v>42</v>
          </cell>
          <cell r="G36">
            <v>42.84</v>
          </cell>
          <cell r="H36">
            <v>43.696800000000003</v>
          </cell>
          <cell r="I36">
            <v>44.570736000000004</v>
          </cell>
          <cell r="J36">
            <v>2.5008934470494459E-2</v>
          </cell>
        </row>
        <row r="37">
          <cell r="A37" t="str">
            <v>Spain</v>
          </cell>
          <cell r="B37">
            <v>20.7</v>
          </cell>
          <cell r="C37">
            <v>19.7</v>
          </cell>
          <cell r="D37">
            <v>20</v>
          </cell>
          <cell r="E37">
            <v>20</v>
          </cell>
          <cell r="F37">
            <v>20.399999999999999</v>
          </cell>
          <cell r="G37">
            <v>20.808</v>
          </cell>
          <cell r="H37">
            <v>21.224160000000001</v>
          </cell>
          <cell r="I37">
            <v>21.648643200000002</v>
          </cell>
          <cell r="J37">
            <v>6.4282720136059623E-3</v>
          </cell>
        </row>
        <row r="38">
          <cell r="A38" t="str">
            <v>Netherlands</v>
          </cell>
          <cell r="B38">
            <v>8.3000000000000007</v>
          </cell>
          <cell r="C38">
            <v>7</v>
          </cell>
          <cell r="D38">
            <v>8</v>
          </cell>
          <cell r="E38">
            <v>8</v>
          </cell>
          <cell r="F38">
            <v>8</v>
          </cell>
          <cell r="G38">
            <v>8</v>
          </cell>
          <cell r="H38">
            <v>8</v>
          </cell>
          <cell r="I38">
            <v>8</v>
          </cell>
          <cell r="J38">
            <v>-5.2505654967610615E-3</v>
          </cell>
        </row>
        <row r="39">
          <cell r="A39" t="str">
            <v>Italy</v>
          </cell>
          <cell r="B39">
            <v>14.1</v>
          </cell>
          <cell r="C39">
            <v>15</v>
          </cell>
          <cell r="D39">
            <v>15.5</v>
          </cell>
          <cell r="E39">
            <v>16.2</v>
          </cell>
          <cell r="F39">
            <v>17</v>
          </cell>
          <cell r="G39">
            <v>17</v>
          </cell>
          <cell r="H39">
            <v>17</v>
          </cell>
          <cell r="I39">
            <v>17</v>
          </cell>
          <cell r="J39">
            <v>2.7107410537300813E-2</v>
          </cell>
        </row>
        <row r="40">
          <cell r="A40" t="str">
            <v>Other</v>
          </cell>
          <cell r="B40">
            <v>67.5</v>
          </cell>
          <cell r="C40">
            <v>75.900000000000006</v>
          </cell>
          <cell r="D40">
            <v>75.900000000000006</v>
          </cell>
          <cell r="E40">
            <v>75.900000000000006</v>
          </cell>
          <cell r="F40">
            <v>75.900000000000006</v>
          </cell>
          <cell r="G40">
            <v>75.900000000000006</v>
          </cell>
          <cell r="H40">
            <v>75.900000000000006</v>
          </cell>
          <cell r="I40">
            <v>75.900000000000006</v>
          </cell>
          <cell r="J40">
            <v>1.6913784740205884E-2</v>
          </cell>
        </row>
        <row r="41">
          <cell r="A41" t="str">
            <v>South/Cent America</v>
          </cell>
          <cell r="B41">
            <v>5.9</v>
          </cell>
          <cell r="C41">
            <v>5.6</v>
          </cell>
          <cell r="D41">
            <v>5.6</v>
          </cell>
          <cell r="E41">
            <v>5.8</v>
          </cell>
          <cell r="F41">
            <v>6.3</v>
          </cell>
          <cell r="G41">
            <v>6.5</v>
          </cell>
          <cell r="H41">
            <v>6.5</v>
          </cell>
          <cell r="I41">
            <v>6.8250000000000002</v>
          </cell>
          <cell r="J41">
            <v>2.1044903965291573E-2</v>
          </cell>
        </row>
        <row r="42">
          <cell r="A42" t="str">
            <v>North America</v>
          </cell>
          <cell r="B42">
            <v>47.400000000000006</v>
          </cell>
          <cell r="C42">
            <v>53.399999999999991</v>
          </cell>
          <cell r="D42">
            <v>53.5</v>
          </cell>
          <cell r="E42">
            <v>55</v>
          </cell>
          <cell r="F42">
            <v>56.7</v>
          </cell>
          <cell r="G42">
            <v>59.3</v>
          </cell>
          <cell r="H42">
            <v>60.400000000000006</v>
          </cell>
          <cell r="I42">
            <v>61.524000000000001</v>
          </cell>
          <cell r="J42">
            <v>3.7999321711194689E-2</v>
          </cell>
        </row>
        <row r="43">
          <cell r="A43" t="str">
            <v>Canada</v>
          </cell>
          <cell r="B43">
            <v>16.600000000000001</v>
          </cell>
          <cell r="C43">
            <v>16.399999999999999</v>
          </cell>
          <cell r="D43">
            <v>15</v>
          </cell>
          <cell r="E43">
            <v>15</v>
          </cell>
          <cell r="F43">
            <v>15</v>
          </cell>
          <cell r="G43">
            <v>16</v>
          </cell>
          <cell r="H43">
            <v>16.399999999999999</v>
          </cell>
          <cell r="I43">
            <v>16.809999999999999</v>
          </cell>
          <cell r="J43">
            <v>1.7993058559442332E-3</v>
          </cell>
        </row>
        <row r="44">
          <cell r="A44" t="str">
            <v>USA</v>
          </cell>
          <cell r="B44">
            <v>25.8</v>
          </cell>
          <cell r="C44">
            <v>31.2</v>
          </cell>
          <cell r="D44">
            <v>32</v>
          </cell>
          <cell r="E44">
            <v>33</v>
          </cell>
          <cell r="F44">
            <v>34</v>
          </cell>
          <cell r="G44">
            <v>35</v>
          </cell>
          <cell r="H44">
            <v>35.700000000000003</v>
          </cell>
          <cell r="I44">
            <v>36.414000000000001</v>
          </cell>
          <cell r="J44">
            <v>5.0508961382187634E-2</v>
          </cell>
        </row>
        <row r="45">
          <cell r="A45" t="str">
            <v>Mexico</v>
          </cell>
          <cell r="B45">
            <v>5</v>
          </cell>
          <cell r="C45">
            <v>5.8</v>
          </cell>
          <cell r="D45">
            <v>6.5</v>
          </cell>
          <cell r="E45">
            <v>7</v>
          </cell>
          <cell r="F45">
            <v>7.7</v>
          </cell>
          <cell r="G45">
            <v>8.3000000000000007</v>
          </cell>
          <cell r="H45">
            <v>8.3000000000000007</v>
          </cell>
          <cell r="I45">
            <v>8.3000000000000007</v>
          </cell>
          <cell r="J45">
            <v>7.5165837516342648E-2</v>
          </cell>
        </row>
        <row r="46">
          <cell r="A46" t="str">
            <v>Africa</v>
          </cell>
          <cell r="B46">
            <v>8.1999999999999993</v>
          </cell>
          <cell r="C46">
            <v>7.4</v>
          </cell>
          <cell r="D46">
            <v>7</v>
          </cell>
          <cell r="E46">
            <v>7.1</v>
          </cell>
          <cell r="F46">
            <v>8.3000000000000007</v>
          </cell>
          <cell r="G46">
            <v>8.4660000000000011</v>
          </cell>
          <cell r="H46">
            <v>8.6353200000000019</v>
          </cell>
          <cell r="I46">
            <v>8.8080264000000028</v>
          </cell>
          <cell r="J46">
            <v>1.0281173451762493E-2</v>
          </cell>
        </row>
        <row r="47">
          <cell r="A47" t="str">
            <v>Oceania</v>
          </cell>
          <cell r="B47">
            <v>1.1000000000000001</v>
          </cell>
          <cell r="C47">
            <v>1.6</v>
          </cell>
          <cell r="D47">
            <v>1.6</v>
          </cell>
          <cell r="E47">
            <v>1.6160000000000001</v>
          </cell>
          <cell r="F47">
            <v>1.6321600000000001</v>
          </cell>
          <cell r="G47">
            <v>1.6484816</v>
          </cell>
          <cell r="H47">
            <v>1.6649664159999999</v>
          </cell>
          <cell r="I47">
            <v>1.68161608016</v>
          </cell>
          <cell r="J47">
            <v>6.2575469944766926E-2</v>
          </cell>
        </row>
        <row r="48">
          <cell r="A48" t="str">
            <v>Total</v>
          </cell>
          <cell r="B48">
            <v>583.4</v>
          </cell>
          <cell r="C48">
            <v>636.19999999999993</v>
          </cell>
          <cell r="D48">
            <v>656.4</v>
          </cell>
          <cell r="E48">
            <v>682.71600000000001</v>
          </cell>
          <cell r="F48">
            <v>707.35615999999993</v>
          </cell>
          <cell r="G48">
            <v>730.18996159999995</v>
          </cell>
          <cell r="H48">
            <v>752.22184601599986</v>
          </cell>
          <cell r="I48">
            <v>776.02961307216003</v>
          </cell>
          <cell r="J48">
            <v>4.1644193572534904E-2</v>
          </cell>
        </row>
        <row r="49">
          <cell r="A49" t="str">
            <v>Annual Mt Increase</v>
          </cell>
          <cell r="B49">
            <v>28.540000000000077</v>
          </cell>
          <cell r="C49">
            <v>52.799999999999955</v>
          </cell>
          <cell r="D49">
            <v>20.200000000000045</v>
          </cell>
          <cell r="E49">
            <v>26.316000000000031</v>
          </cell>
          <cell r="F49">
            <v>24.640159999999923</v>
          </cell>
          <cell r="G49">
            <v>22.833801600000015</v>
          </cell>
          <cell r="H49">
            <v>22.031884415999912</v>
          </cell>
          <cell r="I49">
            <v>23.807767056160174</v>
          </cell>
        </row>
        <row r="50">
          <cell r="A50" t="str">
            <v>Growth in Supply</v>
          </cell>
          <cell r="B50">
            <v>5.1436398370760417E-2</v>
          </cell>
          <cell r="C50">
            <v>9.0503942406582036E-2</v>
          </cell>
          <cell r="D50">
            <v>3.1751021691292118E-2</v>
          </cell>
          <cell r="E50">
            <v>4.0091407678245018E-2</v>
          </cell>
          <cell r="F50">
            <v>3.6091376209141025E-2</v>
          </cell>
          <cell r="G50">
            <v>3.2280487385590896E-2</v>
          </cell>
          <cell r="H50">
            <v>3.0172811973097267E-2</v>
          </cell>
          <cell r="I50">
            <v>3.1649927720463704E-2</v>
          </cell>
        </row>
        <row r="58">
          <cell r="A58" t="str">
            <v>Thermal Coal Supply/Demand Balance Summary</v>
          </cell>
        </row>
        <row r="59">
          <cell r="B59" t="str">
            <v>2005A</v>
          </cell>
          <cell r="C59" t="str">
            <v>2006A</v>
          </cell>
          <cell r="D59" t="str">
            <v>2007E</v>
          </cell>
          <cell r="E59" t="str">
            <v>2008E</v>
          </cell>
          <cell r="F59" t="str">
            <v>2009E</v>
          </cell>
          <cell r="G59" t="str">
            <v>2010E</v>
          </cell>
          <cell r="H59" t="str">
            <v>2011E</v>
          </cell>
          <cell r="I59" t="str">
            <v>2012E</v>
          </cell>
        </row>
        <row r="60">
          <cell r="A60" t="str">
            <v>Supply</v>
          </cell>
          <cell r="B60">
            <v>576.29999999999995</v>
          </cell>
          <cell r="C60">
            <v>630.17399999999998</v>
          </cell>
          <cell r="D60">
            <v>643.31436378996693</v>
          </cell>
          <cell r="E60">
            <v>671.5725079313338</v>
          </cell>
          <cell r="F60">
            <v>701.02211930737485</v>
          </cell>
          <cell r="G60">
            <v>733.69330672101512</v>
          </cell>
          <cell r="H60">
            <v>768.36485840495948</v>
          </cell>
          <cell r="I60">
            <v>791.1025256985057</v>
          </cell>
        </row>
        <row r="61">
          <cell r="C61">
            <v>9.3482561166059464E-2</v>
          </cell>
          <cell r="D61">
            <v>2.085196118844479E-2</v>
          </cell>
          <cell r="E61">
            <v>4.3925871598590183E-2</v>
          </cell>
          <cell r="F61">
            <v>4.3851722678100113E-2</v>
          </cell>
          <cell r="G61">
            <v>4.6605073525953999E-2</v>
          </cell>
          <cell r="H61">
            <v>4.7256191880632903E-2</v>
          </cell>
          <cell r="I61">
            <v>2.9592279038824332E-2</v>
          </cell>
        </row>
        <row r="62">
          <cell r="A62" t="str">
            <v>Demand</v>
          </cell>
          <cell r="B62">
            <v>583.4</v>
          </cell>
          <cell r="C62">
            <v>636.19999999999993</v>
          </cell>
          <cell r="D62">
            <v>656.4</v>
          </cell>
          <cell r="E62">
            <v>682.71600000000001</v>
          </cell>
          <cell r="F62">
            <v>707.35615999999993</v>
          </cell>
          <cell r="G62">
            <v>730.18996159999995</v>
          </cell>
          <cell r="H62">
            <v>752.22184601599986</v>
          </cell>
          <cell r="I62">
            <v>776.02961307216003</v>
          </cell>
        </row>
        <row r="63">
          <cell r="C63">
            <v>9.0503942406582105E-2</v>
          </cell>
          <cell r="D63">
            <v>3.1751021691292181E-2</v>
          </cell>
          <cell r="E63">
            <v>4.0091407678245039E-2</v>
          </cell>
          <cell r="F63">
            <v>3.6091376209141046E-2</v>
          </cell>
          <cell r="G63">
            <v>3.2280487385590861E-2</v>
          </cell>
          <cell r="H63">
            <v>3.0172811973097291E-2</v>
          </cell>
          <cell r="I63">
            <v>3.16499277204636E-2</v>
          </cell>
        </row>
        <row r="64">
          <cell r="A64" t="str">
            <v>Balance</v>
          </cell>
          <cell r="B64">
            <v>-7.1000000000000227</v>
          </cell>
          <cell r="C64">
            <v>-6.0259999999999536</v>
          </cell>
          <cell r="D64">
            <v>-13.085636210033044</v>
          </cell>
          <cell r="E64">
            <v>-11.143492068666205</v>
          </cell>
          <cell r="F64">
            <v>-6.3340406926250807</v>
          </cell>
          <cell r="G64">
            <v>3.5033451210151725</v>
          </cell>
          <cell r="H64">
            <v>16.143012388959619</v>
          </cell>
          <cell r="I64">
            <v>15.072912626345669</v>
          </cell>
        </row>
        <row r="65">
          <cell r="A65" t="str">
            <v>Indonesia Supply</v>
          </cell>
          <cell r="B65">
            <v>123.8</v>
          </cell>
          <cell r="C65">
            <v>161.19999999999999</v>
          </cell>
          <cell r="D65">
            <v>179.9</v>
          </cell>
          <cell r="E65">
            <v>190.8</v>
          </cell>
          <cell r="F65">
            <v>198.7</v>
          </cell>
          <cell r="G65">
            <v>203.8</v>
          </cell>
          <cell r="H65">
            <v>210</v>
          </cell>
          <cell r="I65">
            <v>215.1</v>
          </cell>
        </row>
        <row r="66">
          <cell r="A66" t="str">
            <v>Australia Supply</v>
          </cell>
          <cell r="B66">
            <v>108.8</v>
          </cell>
          <cell r="C66">
            <v>112.8</v>
          </cell>
          <cell r="D66">
            <v>116.92956538996698</v>
          </cell>
          <cell r="E66">
            <v>129.96450792465808</v>
          </cell>
          <cell r="F66">
            <v>155.24211939082144</v>
          </cell>
          <cell r="G66">
            <v>169.83944101558924</v>
          </cell>
          <cell r="H66">
            <v>179.70657440798283</v>
          </cell>
          <cell r="I66">
            <v>187.990694220829</v>
          </cell>
        </row>
        <row r="67">
          <cell r="A67" t="str">
            <v>Chinese Net Exports</v>
          </cell>
          <cell r="B67">
            <v>47.515000000000008</v>
          </cell>
          <cell r="C67">
            <v>25.273999999999994</v>
          </cell>
          <cell r="D67">
            <v>4.5847983999999968</v>
          </cell>
          <cell r="E67">
            <v>-18.36</v>
          </cell>
          <cell r="F67">
            <v>-38.67</v>
          </cell>
          <cell r="G67">
            <v>-48.13</v>
          </cell>
          <cell r="H67">
            <v>-53.080000000000013</v>
          </cell>
          <cell r="I67">
            <v>-58.888000000000019</v>
          </cell>
        </row>
        <row r="68">
          <cell r="A68" t="str">
            <v>ML Price Forecast (US$/t)</v>
          </cell>
          <cell r="B68">
            <v>53</v>
          </cell>
          <cell r="C68">
            <v>52.5</v>
          </cell>
          <cell r="D68">
            <v>55.5</v>
          </cell>
          <cell r="E68">
            <v>65</v>
          </cell>
          <cell r="F68">
            <v>65</v>
          </cell>
          <cell r="G68">
            <v>55</v>
          </cell>
          <cell r="H68">
            <v>50</v>
          </cell>
          <cell r="I68">
            <v>48</v>
          </cell>
        </row>
        <row r="69">
          <cell r="A69" t="str">
            <v>% chg y-o-y</v>
          </cell>
          <cell r="B69">
            <v>0</v>
          </cell>
          <cell r="C69">
            <v>0</v>
          </cell>
          <cell r="D69">
            <v>0</v>
          </cell>
          <cell r="E69">
            <v>0.1711711711711712</v>
          </cell>
          <cell r="F69">
            <v>0</v>
          </cell>
          <cell r="G69">
            <v>-0.15384615384615385</v>
          </cell>
          <cell r="H69">
            <v>-9.0909090909090939E-2</v>
          </cell>
          <cell r="I69">
            <v>-3.0000000000000034E-2</v>
          </cell>
        </row>
        <row r="70">
          <cell r="A70" t="str">
            <v>Source: AME, Merrill Lynch Estimates</v>
          </cell>
        </row>
        <row r="117">
          <cell r="A117" t="str">
            <v>Summary of H1CY2007 seaborne thermal Coal Exports</v>
          </cell>
        </row>
        <row r="118">
          <cell r="B118" t="str">
            <v>H1CY2006</v>
          </cell>
          <cell r="C118" t="str">
            <v>H1CY2007</v>
          </cell>
          <cell r="D118" t="str">
            <v>% ch</v>
          </cell>
        </row>
        <row r="119">
          <cell r="A119" t="str">
            <v>Australia</v>
          </cell>
          <cell r="B119">
            <v>56.1</v>
          </cell>
          <cell r="C119">
            <v>56.1</v>
          </cell>
          <cell r="D119">
            <v>0</v>
          </cell>
        </row>
        <row r="120">
          <cell r="A120" t="str">
            <v>South Africa</v>
          </cell>
          <cell r="B120">
            <v>30.9</v>
          </cell>
          <cell r="C120">
            <v>31.7</v>
          </cell>
          <cell r="D120">
            <v>2.5889967637540479E-2</v>
          </cell>
        </row>
        <row r="121">
          <cell r="A121" t="str">
            <v>Indonesia</v>
          </cell>
          <cell r="B121">
            <v>81.599999999999994</v>
          </cell>
          <cell r="C121">
            <v>91.7</v>
          </cell>
          <cell r="D121">
            <v>0.12377450980392168</v>
          </cell>
        </row>
        <row r="122">
          <cell r="A122" t="str">
            <v>China</v>
          </cell>
          <cell r="B122">
            <v>25.7</v>
          </cell>
          <cell r="C122">
            <v>17.899999999999999</v>
          </cell>
          <cell r="D122">
            <v>-0.30350194552529186</v>
          </cell>
        </row>
        <row r="123">
          <cell r="A123" t="str">
            <v>Colombia</v>
          </cell>
          <cell r="B123">
            <v>27</v>
          </cell>
          <cell r="C123">
            <v>31.1</v>
          </cell>
          <cell r="D123">
            <v>0.1518518518518519</v>
          </cell>
        </row>
        <row r="124">
          <cell r="A124" t="str">
            <v>USA</v>
          </cell>
          <cell r="B124">
            <v>2.1</v>
          </cell>
          <cell r="C124">
            <v>3.5</v>
          </cell>
          <cell r="D124">
            <v>0.66666666666666663</v>
          </cell>
        </row>
        <row r="125">
          <cell r="A125" t="str">
            <v>Venezeuala</v>
          </cell>
          <cell r="B125">
            <v>3.9</v>
          </cell>
          <cell r="C125">
            <v>3.9</v>
          </cell>
          <cell r="D125">
            <v>0</v>
          </cell>
        </row>
        <row r="126">
          <cell r="A126" t="str">
            <v>Russia</v>
          </cell>
          <cell r="B126">
            <v>29.1</v>
          </cell>
          <cell r="C126">
            <v>29.2</v>
          </cell>
          <cell r="D126">
            <v>3.4364261168384146E-3</v>
          </cell>
        </row>
        <row r="127">
          <cell r="A127" t="str">
            <v>Poland</v>
          </cell>
          <cell r="B127">
            <v>7.4</v>
          </cell>
          <cell r="C127">
            <v>3.9</v>
          </cell>
          <cell r="D127">
            <v>-0.47297297297297303</v>
          </cell>
        </row>
        <row r="128">
          <cell r="A128" t="str">
            <v>Sub total</v>
          </cell>
          <cell r="B128">
            <v>263.79999999999995</v>
          </cell>
          <cell r="C128">
            <v>269</v>
          </cell>
          <cell r="D128">
            <v>1.9711902956785619E-2</v>
          </cell>
        </row>
        <row r="129">
          <cell r="A129" t="str">
            <v>Source: McKloskey report, NBS, Merrill Lynch</v>
          </cell>
        </row>
      </sheetData>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sheetName val="presentation"/>
      <sheetName val="Base Case  2"/>
      <sheetName val="Base Case 1"/>
      <sheetName val="Cash Flow"/>
      <sheetName val="Depreciation"/>
      <sheetName val="TPD Costs"/>
      <sheetName val="TPD Schedule"/>
      <sheetName val="CFProdSchedule"/>
      <sheetName val="MillOpCost"/>
      <sheetName val="MillCapCost"/>
      <sheetName val="MineCapOperCost"/>
      <sheetName val="tailings"/>
      <sheetName val="quarry"/>
      <sheetName val="Env&amp;Social"/>
      <sheetName val="Admin"/>
      <sheetName val="owner's"/>
      <sheetName val="Variance"/>
      <sheetName val="Graphs"/>
      <sheetName val="НИОКР_6.3."/>
      <sheetName val="Сводн. с расшир. ОВ и ОС"/>
      <sheetName val="OPR факт"/>
      <sheetName val="Денежные потоки"/>
      <sheetName val="статусы"/>
      <sheetName val="списки"/>
      <sheetName val="Data validation"/>
    </sheetNames>
    <sheetDataSet>
      <sheetData sheetId="0"/>
      <sheetData sheetId="1"/>
      <sheetData sheetId="2"/>
      <sheetData sheetId="3"/>
      <sheetData sheetId="4">
        <row r="10">
          <cell r="G10">
            <v>-3</v>
          </cell>
        </row>
        <row r="50">
          <cell r="F50">
            <v>-39849.488784000001</v>
          </cell>
          <cell r="G50">
            <v>-209605.8385257785</v>
          </cell>
          <cell r="H50">
            <v>-562791.85235539288</v>
          </cell>
          <cell r="I50">
            <v>-1166113.8113759216</v>
          </cell>
          <cell r="J50">
            <v>-356283.61433811364</v>
          </cell>
          <cell r="K50">
            <v>677044.04095839337</v>
          </cell>
          <cell r="L50">
            <v>856912.68416577613</v>
          </cell>
          <cell r="M50">
            <v>517758.19007281144</v>
          </cell>
          <cell r="N50">
            <v>353239.63237239985</v>
          </cell>
        </row>
      </sheetData>
      <sheetData sheetId="5">
        <row r="13">
          <cell r="D13">
            <v>64198.018983050853</v>
          </cell>
        </row>
      </sheetData>
      <sheetData sheetId="6">
        <row r="12">
          <cell r="F12" t="str">
            <v>US$1000</v>
          </cell>
        </row>
      </sheetData>
      <sheetData sheetId="7">
        <row r="12">
          <cell r="C12" t="str">
            <v>Total Mined</v>
          </cell>
        </row>
      </sheetData>
      <sheetData sheetId="8">
        <row r="12">
          <cell r="C12">
            <v>0</v>
          </cell>
        </row>
      </sheetData>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otes"/>
      <sheetName val="nianalyis"/>
      <sheetName val="Detailed supply demand"/>
      <sheetName val="sdsummary"/>
      <sheetName val="Refined Production"/>
      <sheetName val="Refined Consumption"/>
      <sheetName val="Consumption"/>
      <sheetName val="Pie Charts"/>
      <sheetName val="Stocks"/>
      <sheetName val="NI01"/>
      <sheetName val="NI05"/>
      <sheetName val="NI mine"/>
      <sheetName val="MINE PROD"/>
      <sheetName val="NI02"/>
      <sheetName val="mothly prod.Cons.stocks"/>
      <sheetName val="Co by Co"/>
      <sheetName val="Char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для расчета"/>
      <sheetName val="Бюджет ФД"/>
      <sheetName val="БюджетЕХ"/>
      <sheetName val="КХП (Gosha)"/>
      <sheetName val="Лист3"/>
    </sheetNames>
    <sheetDataSet>
      <sheetData sheetId="0" refreshError="1">
        <row r="18">
          <cell r="B18">
            <v>30</v>
          </cell>
        </row>
      </sheetData>
      <sheetData sheetId="1" refreshError="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Project Card"/>
      <sheetName val="Data"/>
    </sheetNames>
    <sheetDataSet>
      <sheetData sheetId="0" refreshError="1"/>
      <sheetData sheetId="1"/>
      <sheetData sheetId="2" refreshError="1">
        <row r="2">
          <cell r="B2" t="str">
            <v>Maintenance CAPEX, связанные с обепечением уровня производства и качества</v>
          </cell>
          <cell r="C2" t="str">
            <v>Maintenance CAPEX concerned with support of planning level of production and quality</v>
          </cell>
        </row>
        <row r="3">
          <cell r="B3" t="str">
            <v>Development CAPEX, связанные с развитием и модернизацией</v>
          </cell>
          <cell r="C3" t="str">
            <v>Development CAPEX concerned with development and modernization (incl. M&amp;A)</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
      <sheetName val="output"/>
      <sheetName val="Cost by product CUR"/>
      <sheetName val="Cost by product PR"/>
      <sheetName val="COGS CUR"/>
      <sheetName val="COGS PR"/>
      <sheetName val="COGS total"/>
      <sheetName val="CapEx"/>
      <sheetName val="Depreciation"/>
      <sheetName val="Taxes"/>
      <sheetName val="WCap"/>
      <sheetName val="Income St"/>
      <sheetName val="CashFlow &amp; Debt"/>
      <sheetName val="Balance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sheetName val="Main"/>
      <sheetName val="Title"/>
      <sheetName val="IFRS"/>
      <sheetName val="RFS"/>
      <sheetName val="Lists"/>
      <sheetName val="Journals"/>
      <sheetName val="Trail"/>
      <sheetName val="IC_Debtors"/>
      <sheetName val="Debtors"/>
      <sheetName val="IC_Creditors"/>
      <sheetName val="Creditors"/>
      <sheetName val="IC_Sales"/>
      <sheetName val="Sales"/>
      <sheetName val="IC_Purchases"/>
      <sheetName val="Purchases"/>
      <sheetName val="IC_OthInc"/>
      <sheetName val="Inv"/>
      <sheetName val="FinLiab"/>
      <sheetName val="FinAssets"/>
    </sheetNames>
    <sheetDataSet>
      <sheetData sheetId="0"/>
      <sheetData sheetId="1">
        <row r="3">
          <cell r="B3">
            <v>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um ind"/>
      <sheetName val="ch_us service centre ship"/>
      <sheetName val="ch_japprod+ship roll +wire"/>
      <sheetName val="ch_japprod+ship wire"/>
    </sheetNames>
    <sheetDataSet>
      <sheetData sheetId="0"/>
      <sheetData sheetId="1" refreshError="1"/>
      <sheetData sheetId="2" refreshError="1"/>
      <sheetData sheetId="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
      <sheetName val="TPD Costs"/>
      <sheetName val="CFProdSchedule"/>
      <sheetName val="Sensitivity"/>
      <sheetName val="presentation"/>
      <sheetName val="Base Case  2"/>
      <sheetName val="Base Case 1"/>
      <sheetName val="Depreciation"/>
      <sheetName val="TPD Schedule"/>
      <sheetName val="MillOpCost"/>
      <sheetName val="MillCapCost"/>
      <sheetName val="MineCapOperCost"/>
      <sheetName val="tailings"/>
      <sheetName val="quarry"/>
      <sheetName val="Env&amp;Social"/>
      <sheetName val="Admin"/>
      <sheetName val="owner's"/>
      <sheetName val="Variance"/>
      <sheetName val="Graphs"/>
      <sheetName val="НИОКР_6.3."/>
      <sheetName val="Сводн. с расшир. ОВ и ОС"/>
      <sheetName val="OPR факт"/>
      <sheetName val="статусы"/>
      <sheetName val="Денежные потоки"/>
      <sheetName val="списки"/>
      <sheetName val="Data validation"/>
      <sheetName val="Лист2"/>
      <sheetName val="Оборудование"/>
      <sheetName val="mapping"/>
      <sheetName val="Спр_УКиУО"/>
      <sheetName val="Лист изменений"/>
      <sheetName val="Отчет по Агропроекту"/>
      <sheetName val="Настройки (лист скрыт)"/>
      <sheetName val="Лист4"/>
      <sheetName val="Список"/>
      <sheetName val="ПИР 2020_июль"/>
      <sheetName val="TCC bridge Группа"/>
      <sheetName val="статьи для свода "/>
      <sheetName val="Лист1"/>
      <sheetName val="КПиГР Олимп"/>
      <sheetName val="j01"/>
      <sheetName val="EKDEB90"/>
      <sheetName val="Примечания"/>
      <sheetName val="Справочник"/>
      <sheetName val="МВЗ"/>
      <sheetName val="продукт-отправитель услуги"/>
    </sheetNames>
    <sheetDataSet>
      <sheetData sheetId="0" refreshError="1"/>
      <sheetData sheetId="1" refreshError="1"/>
      <sheetData sheetId="2" refreshError="1"/>
      <sheetData sheetId="3">
        <row r="10">
          <cell r="G10">
            <v>-3</v>
          </cell>
        </row>
      </sheetData>
      <sheetData sheetId="4">
        <row r="10">
          <cell r="G10">
            <v>-3</v>
          </cell>
        </row>
      </sheetData>
      <sheetData sheetId="5">
        <row r="10">
          <cell r="G10">
            <v>-3</v>
          </cell>
        </row>
      </sheetData>
      <sheetData sheetId="6">
        <row r="10">
          <cell r="G10">
            <v>-3</v>
          </cell>
        </row>
      </sheetData>
      <sheetData sheetId="7">
        <row r="12">
          <cell r="F12" t="str">
            <v>US$1000</v>
          </cell>
        </row>
      </sheetData>
      <sheetData sheetId="8">
        <row r="12">
          <cell r="C12" t="str">
            <v>Total Mined</v>
          </cell>
        </row>
      </sheetData>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4">
          <cell r="F14" t="str">
            <v>Р</v>
          </cell>
        </row>
      </sheetData>
      <sheetData sheetId="35">
        <row r="14">
          <cell r="F14" t="str">
            <v>Р</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равочники"/>
      <sheetName val="Инструкция"/>
      <sheetName val="КАПЕКС_по БЕ"/>
      <sheetName val="КАПЕКС_по проектам"/>
      <sheetName val="КАПЕКС_база УК"/>
      <sheetName val="КАПЕКС_база"/>
      <sheetName val="поставка_платежи"/>
      <sheetName val="ФАКТ"/>
      <sheetName val="Лимит БОСС-референт"/>
      <sheetName val="Статус проектов"/>
      <sheetName val="Расш IFRS"/>
      <sheetName val="ПЗГ2 анализ"/>
      <sheetName val="КОНТРОЛЬ"/>
      <sheetName val="Расшифровка IFRS"/>
      <sheetName val="дополнительно к ИП 2007г"/>
      <sheetName val="ЧТО осталось утвердить"/>
      <sheetName val="по проектам"/>
      <sheetName val="16_САРЕХ"/>
      <sheetName val="ИТОГИ"/>
      <sheetName val="инвест"/>
      <sheetName val="инвест1"/>
      <sheetName val="инвест2"/>
      <sheetName val="Косяки"/>
      <sheetName val="ОСТАТОК"/>
      <sheetName val="Лист1"/>
      <sheetName val="РЕЕСТР для цехов"/>
    </sheetNames>
    <sheetDataSet>
      <sheetData sheetId="0" refreshError="1">
        <row r="4">
          <cell r="B4" t="str">
            <v>КО</v>
          </cell>
        </row>
        <row r="5">
          <cell r="B5" t="str">
            <v>ОК</v>
          </cell>
        </row>
        <row r="6">
          <cell r="B6" t="str">
            <v>ВУ</v>
          </cell>
        </row>
        <row r="7">
          <cell r="B7" t="str">
            <v>КУ</v>
          </cell>
        </row>
        <row r="8">
          <cell r="B8" t="str">
            <v>ИУ</v>
          </cell>
        </row>
        <row r="9">
          <cell r="B9" t="str">
            <v>ВМ</v>
          </cell>
        </row>
        <row r="10">
          <cell r="B10" t="str">
            <v>КЦ</v>
          </cell>
        </row>
        <row r="30">
          <cell r="B30" t="str">
            <v>ш. Воргашорская</v>
          </cell>
        </row>
        <row r="31">
          <cell r="B31" t="str">
            <v>ш. Комсомольская</v>
          </cell>
        </row>
        <row r="32">
          <cell r="B32" t="str">
            <v>ш. Северная</v>
          </cell>
        </row>
        <row r="33">
          <cell r="B33" t="str">
            <v>ш. Заполярная</v>
          </cell>
        </row>
        <row r="34">
          <cell r="B34" t="str">
            <v>ш. Воркутинская</v>
          </cell>
        </row>
        <row r="35">
          <cell r="B35" t="str">
            <v>ш. Аяч-яга</v>
          </cell>
        </row>
        <row r="36">
          <cell r="B36" t="str">
            <v>ш.Воркута</v>
          </cell>
        </row>
        <row r="37">
          <cell r="B37" t="str">
            <v>ЦОФ Печорская</v>
          </cell>
        </row>
        <row r="38">
          <cell r="B38" t="str">
            <v>Воркутауголь</v>
          </cell>
        </row>
        <row r="39">
          <cell r="B39" t="str">
            <v>УАТХ</v>
          </cell>
        </row>
        <row r="40">
          <cell r="B40" t="str">
            <v>УПТС</v>
          </cell>
        </row>
        <row r="41">
          <cell r="B41" t="str">
            <v>ВПТУ</v>
          </cell>
        </row>
        <row r="42">
          <cell r="B42" t="str">
            <v>ВМЗ</v>
          </cell>
        </row>
        <row r="43">
          <cell r="B43" t="str">
            <v>СПЛ</v>
          </cell>
        </row>
        <row r="44">
          <cell r="B44" t="str">
            <v>УМТС</v>
          </cell>
        </row>
        <row r="45">
          <cell r="B45" t="str">
            <v>УИТ</v>
          </cell>
        </row>
        <row r="46">
          <cell r="B46" t="str">
            <v>Юнь-Ягинская</v>
          </cell>
        </row>
        <row r="47">
          <cell r="B47" t="str">
            <v>ЦХЛ</v>
          </cell>
        </row>
        <row r="48">
          <cell r="B48" t="str">
            <v>УКК</v>
          </cell>
        </row>
        <row r="49">
          <cell r="B49" t="str">
            <v>ПечорНИИпроект</v>
          </cell>
        </row>
        <row r="50">
          <cell r="B50" t="str">
            <v>УСиТУ</v>
          </cell>
        </row>
        <row r="51">
          <cell r="B51" t="str">
            <v>УСЗК</v>
          </cell>
        </row>
        <row r="52">
          <cell r="B52" t="str">
            <v>б/о "Заполярье"</v>
          </cell>
        </row>
        <row r="53">
          <cell r="B53" t="str">
            <v>ВоркутаНИИПроект</v>
          </cell>
        </row>
        <row r="54">
          <cell r="B54" t="str">
            <v>Печоруглеразведка</v>
          </cell>
        </row>
        <row r="55">
          <cell r="B55" t="str">
            <v>ш. Анжерская</v>
          </cell>
        </row>
        <row r="56">
          <cell r="B56" t="str">
            <v>ш. Новая</v>
          </cell>
        </row>
        <row r="57">
          <cell r="B57" t="str">
            <v>ш. Первомайская</v>
          </cell>
        </row>
        <row r="58">
          <cell r="B58" t="str">
            <v>ш. Березовская</v>
          </cell>
        </row>
        <row r="59">
          <cell r="B59" t="str">
            <v>ОФ Северная</v>
          </cell>
        </row>
        <row r="60">
          <cell r="B60" t="str">
            <v>Жерновский-3</v>
          </cell>
        </row>
        <row r="61">
          <cell r="B61" t="str">
            <v>Конюхтинский-Западный</v>
          </cell>
        </row>
        <row r="62">
          <cell r="B62" t="str">
            <v>КУТ</v>
          </cell>
        </row>
        <row r="63">
          <cell r="B63" t="str">
            <v>СКПТУ</v>
          </cell>
        </row>
        <row r="64">
          <cell r="B64" t="str">
            <v>АСПТУ</v>
          </cell>
        </row>
        <row r="65">
          <cell r="B65" t="str">
            <v>Георесурс</v>
          </cell>
        </row>
        <row r="66">
          <cell r="B66" t="str">
            <v>СШЭМК</v>
          </cell>
        </row>
        <row r="67">
          <cell r="B67" t="str">
            <v>АДМ</v>
          </cell>
        </row>
        <row r="68">
          <cell r="B68" t="str">
            <v>РУ</v>
          </cell>
        </row>
        <row r="69">
          <cell r="B69" t="str">
            <v>ЦПГР</v>
          </cell>
        </row>
        <row r="70">
          <cell r="B70" t="str">
            <v>ЦТА</v>
          </cell>
        </row>
        <row r="71">
          <cell r="B71" t="str">
            <v>УЖДТ</v>
          </cell>
        </row>
        <row r="72">
          <cell r="B72" t="str">
            <v>ДОФ</v>
          </cell>
        </row>
        <row r="73">
          <cell r="B73" t="str">
            <v>ЦПО</v>
          </cell>
        </row>
        <row r="74">
          <cell r="B74" t="str">
            <v>ЦПА</v>
          </cell>
        </row>
        <row r="75">
          <cell r="B75" t="str">
            <v>АТЦ</v>
          </cell>
        </row>
        <row r="76">
          <cell r="B76" t="str">
            <v>УЭЦ</v>
          </cell>
        </row>
        <row r="77">
          <cell r="B77" t="str">
            <v>ЦТК и ЛИ</v>
          </cell>
        </row>
        <row r="78">
          <cell r="B78" t="str">
            <v>УАиИТ</v>
          </cell>
        </row>
        <row r="79">
          <cell r="B79" t="str">
            <v>ЦПП</v>
          </cell>
        </row>
        <row r="80">
          <cell r="B80" t="str">
            <v>СБЦ</v>
          </cell>
        </row>
        <row r="81">
          <cell r="B81" t="str">
            <v>ЦЛООС</v>
          </cell>
        </row>
        <row r="82">
          <cell r="B82" t="str">
            <v>СП"Горняк"</v>
          </cell>
        </row>
        <row r="83">
          <cell r="B83" t="str">
            <v>Управление</v>
          </cell>
        </row>
        <row r="84">
          <cell r="B84" t="str">
            <v>ОКС</v>
          </cell>
        </row>
        <row r="85">
          <cell r="B85" t="str">
            <v>ДК "Дружба"</v>
          </cell>
        </row>
        <row r="86">
          <cell r="B86" t="str">
            <v>Аэропорт</v>
          </cell>
        </row>
        <row r="87">
          <cell r="B87" t="str">
            <v>Представительство г. Петрозаводска</v>
          </cell>
        </row>
        <row r="88">
          <cell r="B88" t="str">
            <v>ЗРГОО</v>
          </cell>
        </row>
        <row r="89">
          <cell r="B89" t="str">
            <v>ЦПЩ</v>
          </cell>
        </row>
        <row r="90">
          <cell r="B90" t="str">
            <v>Корпангское месторождение</v>
          </cell>
        </row>
        <row r="91">
          <cell r="B91" t="str">
            <v>Костомукшское месторождение</v>
          </cell>
        </row>
        <row r="92">
          <cell r="B92" t="str">
            <v>ОПР</v>
          </cell>
        </row>
        <row r="93">
          <cell r="B93" t="str">
            <v>ДОФ</v>
          </cell>
        </row>
        <row r="94">
          <cell r="B94" t="str">
            <v>ДСФ</v>
          </cell>
        </row>
        <row r="95">
          <cell r="B95" t="str">
            <v>ЦППиСХ</v>
          </cell>
        </row>
        <row r="96">
          <cell r="B96" t="str">
            <v>ГУ</v>
          </cell>
        </row>
        <row r="97">
          <cell r="B97" t="str">
            <v>УЖДТ</v>
          </cell>
        </row>
        <row r="98">
          <cell r="B98" t="str">
            <v>ЦКиТЛ</v>
          </cell>
        </row>
        <row r="99">
          <cell r="B99" t="str">
            <v>УАТ</v>
          </cell>
        </row>
        <row r="100">
          <cell r="B100" t="str">
            <v>АСУТП</v>
          </cell>
        </row>
        <row r="101">
          <cell r="B101" t="str">
            <v>ЦВВР</v>
          </cell>
        </row>
        <row r="102">
          <cell r="B102" t="str">
            <v>ОЭБ</v>
          </cell>
        </row>
        <row r="103">
          <cell r="B103" t="str">
            <v>СКК</v>
          </cell>
        </row>
        <row r="104">
          <cell r="B104" t="str">
            <v>ОГЭ</v>
          </cell>
        </row>
        <row r="105">
          <cell r="B105" t="str">
            <v>ЮО</v>
          </cell>
        </row>
        <row r="106">
          <cell r="B106" t="str">
            <v>Бухгалтерия</v>
          </cell>
        </row>
        <row r="107">
          <cell r="B107" t="str">
            <v>Техн.дирекц.</v>
          </cell>
        </row>
        <row r="108">
          <cell r="B108" t="str">
            <v>ОКСиП</v>
          </cell>
        </row>
        <row r="109">
          <cell r="B109" t="str">
            <v>ГОФ</v>
          </cell>
        </row>
        <row r="110">
          <cell r="B110" t="str">
            <v>УСУ</v>
          </cell>
        </row>
        <row r="111">
          <cell r="B111" t="str">
            <v>ш.Интинская</v>
          </cell>
        </row>
        <row r="112">
          <cell r="B112" t="str">
            <v>ш.Восточная</v>
          </cell>
        </row>
        <row r="113">
          <cell r="B113" t="str">
            <v>Северсталь-Втормет</v>
          </cell>
        </row>
        <row r="114">
          <cell r="B114" t="str">
            <v>Архангельский Втормет</v>
          </cell>
        </row>
        <row r="115">
          <cell r="B115" t="str">
            <v>Мурманский Втормет</v>
          </cell>
        </row>
        <row r="116">
          <cell r="B116" t="str">
            <v>ПетроВтормет</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sheetName val="1.1_груз"/>
      <sheetName val="1.2_эксп"/>
      <sheetName val="1_сл_эксп"/>
      <sheetName val="2.1_рук_сл_пути"/>
      <sheetName val="2.2_окол_1"/>
      <sheetName val="2.3_окол_2"/>
      <sheetName val="2.4_окол_3"/>
      <sheetName val="2.1_2.4_сл_пути"/>
      <sheetName val="2.5_пут_маст"/>
      <sheetName val="2.6_СЦБ"/>
      <sheetName val="2_сл_пути_СЦБ"/>
      <sheetName val="3.1_сл_подвиж_сост"/>
      <sheetName val="3.2_вагон_депо"/>
      <sheetName val="3.3_думпк_депо"/>
      <sheetName val="3.4_лок_депо"/>
      <sheetName val="3_сл_подвиж_сост"/>
      <sheetName val="4_автогр"/>
      <sheetName val="5_рем_стр_участ"/>
      <sheetName val="6_управл"/>
      <sheetName val="ПТУ_ППП"/>
      <sheetName val="1.Титул"/>
      <sheetName val="группы"/>
      <sheetName val="РЕЕСТР"/>
      <sheetName val="2.2"/>
      <sheetName val="ввод нов"/>
    </sheetNames>
    <sheetDataSet>
      <sheetData sheetId="0" refreshError="1">
        <row r="9">
          <cell r="C9">
            <v>117000</v>
          </cell>
        </row>
        <row r="10">
          <cell r="C10">
            <v>80000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0">
          <cell r="X10">
            <v>852725</v>
          </cell>
        </row>
      </sheetData>
      <sheetData sheetId="21" refreshError="1"/>
      <sheetData sheetId="22" refreshError="1"/>
      <sheetData sheetId="23" refreshError="1"/>
      <sheetData sheetId="24" refreshError="1"/>
      <sheetData sheetId="2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гламент"/>
      <sheetName val="Перечень форм"/>
      <sheetName val="Маркетинг"/>
      <sheetName val="Ресурсы"/>
      <sheetName val="Выход продуктов"/>
      <sheetName val="Отгрузки"/>
      <sheetName val="План продаж"/>
      <sheetName val="План отгрузок"/>
      <sheetName val="Шахты марки"/>
      <sheetName val="Конс произв и отгр"/>
      <sheetName val="Товарн. баланс1"/>
      <sheetName val="Товарн. баланс2"/>
      <sheetName val="Расходы коксы"/>
      <sheetName val="Расходы экспорт"/>
      <sheetName val="1Rub"/>
      <sheetName val="Тех"/>
      <sheetName val="Перечень_форм"/>
      <sheetName val="Выход_продуктов"/>
      <sheetName val="План_продаж"/>
      <sheetName val="План_отгрузок"/>
      <sheetName val="Шахты_марки"/>
      <sheetName val="Конс_произв_и_отгр"/>
      <sheetName val="Товарн__баланс1"/>
      <sheetName val="Товарн__баланс2"/>
      <sheetName val="Расходы_коксы"/>
      <sheetName val="Расходы_экспорт"/>
      <sheetName val="1. Лист согласования"/>
      <sheetName val="отдел"/>
      <sheetName val="календарь 2006"/>
      <sheetName val="Инвест"/>
      <sheetName val="БДДС"/>
    </sheetNames>
    <sheetDataSet>
      <sheetData sheetId="0" refreshError="1"/>
      <sheetData sheetId="1" refreshError="1"/>
      <sheetData sheetId="2" refreshError="1"/>
      <sheetData sheetId="3" refreshError="1"/>
      <sheetData sheetId="4" refreshError="1">
        <row r="17">
          <cell r="G17">
            <v>67.5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Л_реал"/>
      <sheetName val="ИзмВариант3-план"/>
      <sheetName val="График Реализации - план"/>
      <sheetName val="Потоки ДС_реал"/>
      <sheetName val="ГрафикРеал_реал"/>
      <sheetName val="График Реализации - отклонения"/>
      <sheetName val="Компл.3-план"/>
      <sheetName val="Инвестиции - план"/>
      <sheetName val="Анализ инвестиций (с инфляцией)"/>
      <sheetName val="Анализ инвестиций"/>
      <sheetName val="Финансовые КПЭ_реал"/>
      <sheetName val="Потоки денежных средств- план"/>
      <sheetName val="Вариант3- план"/>
      <sheetName val="КПЭ-план"/>
      <sheetName val="Производ КПЭ_реал"/>
      <sheetName val="Титульный лист"/>
      <sheetName val="Отчет"/>
      <sheetName val="КПЭ"/>
      <sheetName val="Варианты1"/>
      <sheetName val="Инвестиции"/>
      <sheetName val="График ввода-выбытия"/>
      <sheetName val="Выработка"/>
      <sheetName val="ИсходныеДанные"/>
      <sheetName val="Модуль_414-с"/>
      <sheetName val="Модуль_314-с"/>
      <sheetName val="Транспортировка"/>
      <sheetName val="ИндИнфляции"/>
      <sheetName val="Базовый_вариант"/>
      <sheetName val="Вариант3"/>
      <sheetName val="ИзмВариант3"/>
      <sheetName val="Компл.3"/>
      <sheetName val="Риск3"/>
      <sheetName val="Заключение"/>
      <sheetName val="Анализ рисков"/>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sheetData sheetId="34"/>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Заключение"/>
      <sheetName val="Потоки денежных средств"/>
      <sheetName val="График Реализации"/>
      <sheetName val="КПЭ"/>
      <sheetName val="Анализ рисков"/>
      <sheetName val="Варианты1"/>
      <sheetName val="Варианты2"/>
      <sheetName val="Инвестиции - варианты"/>
      <sheetName val="Инвестиции"/>
      <sheetName val="Лист1"/>
      <sheetName val="ГрафикОтработкиТовар"/>
      <sheetName val="ГрафикОтработкиГМ"/>
      <sheetName val="ИсходныеДанные"/>
      <sheetName val="База модуль"/>
      <sheetName val="Вариант0"/>
      <sheetName val="ПРОЕКТ 1"/>
      <sheetName val="Вариант1"/>
      <sheetName val="ИзмВариант1"/>
      <sheetName val="Риск1"/>
      <sheetName val="Отчет1"/>
      <sheetName val="ПРОЕКТ 2"/>
      <sheetName val="ИндИнфляции"/>
      <sheetName val="Вариант2"/>
      <sheetName val="ИзмВариант2"/>
      <sheetName val="Риск2"/>
      <sheetName val="Отчет2"/>
      <sheetName val="Отчет"/>
      <sheetName val="Модуль_414-с"/>
      <sheetName val="Титульный_лист"/>
      <sheetName val="Потоки_денежных_средств"/>
      <sheetName val="График_Реализации"/>
      <sheetName val="Анализ_рисков"/>
      <sheetName val="Инвестиции_-_варианты"/>
      <sheetName val="База_модуль"/>
      <sheetName val="ПРОЕКТ_1"/>
      <sheetName val="ПРОЕКТ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Л"/>
      <sheetName val="Заключение"/>
      <sheetName val="Отчет"/>
      <sheetName val="Потоки ДС"/>
      <sheetName val="График Реализации"/>
      <sheetName val="СтруктурныйГрафик"/>
      <sheetName val="КПЭ"/>
      <sheetName val="СтруктураЗатрат"/>
      <sheetName val="Анализ рисков"/>
      <sheetName val="Варианты"/>
      <sheetName val="Инвестиции - варианты"/>
      <sheetName val="Инвестиции"/>
      <sheetName val="Нагрузка В1"/>
      <sheetName val="Нагрузка В2"/>
      <sheetName val="Mining"/>
      <sheetName val="Index"/>
      <sheetName val="ИсхДан"/>
      <sheetName val="База"/>
      <sheetName val="В 1"/>
      <sheetName val="ИзмВ 1"/>
      <sheetName val="В 2"/>
      <sheetName val="ИзмВ 2"/>
      <sheetName val="АнализЧувств"/>
      <sheetName val="КМ 88"/>
      <sheetName val="2КМ 13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sheetData sheetId="21" refreshError="1"/>
      <sheetData sheetId="22"/>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Заключение"/>
      <sheetName val="Результаты вариантов"/>
      <sheetName val="Отчет"/>
      <sheetName val="Потоки денежных средств"/>
      <sheetName val="График Подготовки"/>
      <sheetName val="График Реализации"/>
      <sheetName val="КПЭ"/>
      <sheetName val="Финансы"/>
      <sheetName val="Анализ рисков"/>
      <sheetName val="Варианты"/>
      <sheetName val="Инвестиции - варианты"/>
      <sheetName val="Инвестиции"/>
      <sheetName val="Свод объемов добычи"/>
      <sheetName val="Сводные таблицы"/>
      <sheetName val="Парк комб база сев"/>
      <sheetName val="Парк комб в1"/>
      <sheetName val="Парк комб в2"/>
      <sheetName val="ИсходныеДанные"/>
      <sheetName val="Базов_вариант"/>
      <sheetName val="Расч_вариант 1"/>
      <sheetName val="Изменение 1"/>
      <sheetName val="Риск 1"/>
      <sheetName val="График платежей1"/>
      <sheetName val="Index"/>
      <sheetName val="Инвестиции в лавы"/>
      <sheetName val="Расч_вариант 2"/>
      <sheetName val="Изменение 2"/>
      <sheetName val="Риск 2"/>
      <sheetName val="График платежей 2"/>
      <sheetName val="Точка безубыточности"/>
      <sheetName val="Вариант №0"/>
      <sheetName val="Вариант№1."/>
      <sheetName val="Вариант№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Заключение"/>
      <sheetName val="Потоки денежных средств"/>
      <sheetName val="График Реализации "/>
      <sheetName val="КПЭ"/>
      <sheetName val="Анализ рисков"/>
      <sheetName val="Варианты"/>
      <sheetName val="Анализ инвестиций"/>
      <sheetName val="Инвестиции"/>
      <sheetName val="Отчет"/>
      <sheetName val="Безубыточность"/>
      <sheetName val="ИсходныеДанные"/>
      <sheetName val="Index"/>
      <sheetName val="Базов_вариант"/>
      <sheetName val="Риск"/>
      <sheetName val="Расч_вариант"/>
      <sheetName val="Изменение"/>
      <sheetName val="Риск "/>
      <sheetName val="Инвестиции для расчет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лательщики"/>
      <sheetName val="Грузополучатели"/>
      <sheetName val="Служебный"/>
      <sheetName val="Курс ЦБ"/>
      <sheetName val="Справочник"/>
      <sheetName val=" май"/>
      <sheetName val=" 5 месяцев"/>
      <sheetName val=" июнь"/>
      <sheetName val=" 2 квартал"/>
      <sheetName val="6 месяцев"/>
      <sheetName val=" 7 месяцев"/>
      <sheetName val=" июль"/>
      <sheetName val=" август"/>
      <sheetName val=" сентябрь"/>
      <sheetName val="3 квартал"/>
      <sheetName val="октябрь"/>
      <sheetName val="ноябрь"/>
      <sheetName val="декабрь"/>
      <sheetName val="4 квартал"/>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ПлателJӣики"/>
      <sheetName val="Данные"/>
      <sheetName val="ПТУ_ППП"/>
      <sheetName val="ввод"/>
      <sheetName val="Тит"/>
      <sheetName val="ГОСТ"/>
      <sheetName val="наим"/>
      <sheetName val="сталь"/>
      <sheetName val="Модуль"/>
      <sheetName val="Главная"/>
      <sheetName val="Справочник дат"/>
      <sheetName val="Предприятия"/>
      <sheetName val="реестр отгрузка"/>
      <sheetName val="Номенклатура"/>
      <sheetName val="ХВП"/>
      <sheetName val="жд "/>
      <sheetName val="Курс"/>
      <sheetName val="ИсходныеДанные"/>
      <sheetName val="группа"/>
      <sheetName val="направ.инвест."/>
      <sheetName val="Описание статей бюджетов"/>
      <sheetName val="Описание аналитических статей"/>
      <sheetName val="Канат"/>
      <sheetName val="реестротгрузка"/>
      <sheetName val="Закупки"/>
      <sheetName val="Ввод данных"/>
      <sheetName val="ПЭБ-1-02댭ъ "/>
      <sheetName val="месяц факт"/>
      <sheetName val="Лист1"/>
      <sheetName val="Salary"/>
      <sheetName val="Исходные"/>
      <sheetName val="ф.2 стр.030"/>
      <sheetName val="Прогр_кред"/>
      <sheetName val="Титул"/>
      <sheetName val="Информация"/>
      <sheetName val="Цель"/>
      <sheetName val="Программа"/>
      <sheetName val="D120_1"/>
      <sheetName val="D120_2"/>
      <sheetName val="D120_3"/>
      <sheetName val="D120_4"/>
      <sheetName val="Leadsheet"/>
      <sheetName val="Пересчет лизинга"/>
      <sheetName val="Меморандум"/>
      <sheetName val="Инф"/>
      <sheetName val="Список"/>
      <sheetName val="Macro"/>
      <sheetName val="Tickmarks"/>
      <sheetName val="Sheet1"/>
      <sheetName val="ПТБ-1-06д-П"/>
      <sheetName val="ПТБ-2-03-п  "/>
      <sheetName val="план добычи 1 кв "/>
      <sheetName val="добыча 2011 год"/>
      <sheetName val="план добычи 2 кв"/>
      <sheetName val="план добычи 3 кв"/>
      <sheetName val="план добычи 4 кв"/>
      <sheetName val="метры 1кв "/>
      <sheetName val="метры 2кв"/>
      <sheetName val="метры 3кв"/>
      <sheetName val="метры 4кв"/>
      <sheetName val="Проходка 2011г"/>
      <sheetName val="Курс_ЦБ"/>
      <sheetName val="_май"/>
      <sheetName val="_5_месяцев"/>
      <sheetName val="_июнь"/>
      <sheetName val="_2_квартал"/>
      <sheetName val="6_месяцев"/>
      <sheetName val="_7_месяцев"/>
      <sheetName val="_июль"/>
      <sheetName val="_август"/>
      <sheetName val="_сентябрь"/>
      <sheetName val="3_квартал"/>
      <sheetName val="4_квартал"/>
      <sheetName val="ПЭБ-1-02-Ф_"/>
      <sheetName val="ПЭБ-1-03-Ф_(январь)"/>
      <sheetName val="ПЭБ-1-09-Ф_(янв)"/>
      <sheetName val="ПЭБ_-1-11-Ф_"/>
      <sheetName val="ПЭБ_-2-02-Ф"/>
      <sheetName val="Бюдж реал уг прод"/>
      <sheetName val="ПТБ-3-02-П"/>
      <sheetName val="ПТБ-3-02в-П"/>
      <sheetName val="ПТБ-3-02а-П"/>
      <sheetName val="Кедровский"/>
      <sheetName val="БДР"/>
      <sheetName val="Курсы"/>
      <sheetName val="9120.03.5"/>
      <sheetName val="Расчет-выпуск"/>
      <sheetName val="Sales"/>
      <sheetName val="CF Less F"/>
      <sheetName val="Opex"/>
      <sheetName val="Production"/>
      <sheetName val="Discount"/>
      <sheetName val="Классиф"/>
      <sheetName val="ОСВ"/>
      <sheetName val="TasAt"/>
      <sheetName val="СЗ-процессинг"/>
      <sheetName val="Нормативы"/>
      <sheetName val="Параметры"/>
      <sheetName val="СЗ-собственная деятельность"/>
      <sheetName val="стоф"/>
      <sheetName val="Голова"/>
      <sheetName val="Свод"/>
      <sheetName val="с.660"/>
      <sheetName val="ДФВ"/>
      <sheetName val="Выбывшие ОС"/>
      <sheetName val="Коммерческие расходы"/>
      <sheetName val="20_Кредиты краткосрочные"/>
      <sheetName val="AJE"/>
      <sheetName val="RJE"/>
      <sheetName val="ББ"/>
      <sheetName val="Tier_31.12.08"/>
      <sheetName val="ОПУ"/>
      <sheetName val="Дивиденды"/>
      <sheetName val="Расчет ОНО`31.12.09"/>
      <sheetName val="Tier 31.12.07 (2)"/>
      <sheetName val="Реклассификация - доходы"/>
      <sheetName val="other inc_audit"/>
      <sheetName val="Реклассификация-расходы"/>
      <sheetName val="Резерв по отпускам"/>
      <sheetName val="Лизинг-расшифровка"/>
      <sheetName val="Шкала"/>
      <sheetName val="справка"/>
      <sheetName val="НМ расчеты"/>
      <sheetName val="НАЛ.97г.пр.Нат."/>
      <sheetName val="Tier 07"/>
      <sheetName val="с-элементы"/>
      <sheetName val="Tier 08"/>
      <sheetName val="27_Коммерч.расходы"/>
      <sheetName val="Tier 311208"/>
      <sheetName val="Выб.ОРС"/>
      <sheetName val="Курс $"/>
      <sheetName val="Мес"/>
      <sheetName val="ЦФО 3 уровня"/>
      <sheetName val="СПР_Заказчик"/>
      <sheetName val="Проекты"/>
      <sheetName val="СПР_ФЦП"/>
      <sheetName val="СПР_Поставщик"/>
      <sheetName val="Виды продукции"/>
      <sheetName val="Ресурсы"/>
      <sheetName val="ЦФОкоды"/>
      <sheetName val="Источники фин.кап.вложен"/>
      <sheetName val="Journals"/>
      <sheetName val="Руководители фил-ов"/>
      <sheetName val="Статьи 5-З"/>
      <sheetName val="Статьи бюджета"/>
      <sheetName val="ЦФО"/>
      <sheetName val="Макрос1"/>
      <sheetName val="АЗС мо"/>
      <sheetName val="VAT"/>
      <sheetName val="Other taxes"/>
      <sheetName val="VAT reconciliation"/>
      <sheetName val="Взз"/>
    </sheetNames>
    <sheetDataSet>
      <sheetData sheetId="0" refreshError="1"/>
      <sheetData sheetId="1" refreshError="1"/>
      <sheetData sheetId="2" refreshError="1">
        <row r="2">
          <cell r="A2" t="str">
            <v>РАО ЕЭС</v>
          </cell>
        </row>
        <row r="3">
          <cell r="A3" t="str">
            <v>Базовый элемент</v>
          </cell>
        </row>
        <row r="4">
          <cell r="A4" t="str">
            <v>Б.К.Б. Запад</v>
          </cell>
        </row>
        <row r="5">
          <cell r="A5" t="str">
            <v>Б.К.Б. Восток</v>
          </cell>
        </row>
        <row r="7">
          <cell r="A7" t="str">
            <v>Прочие Запад</v>
          </cell>
        </row>
        <row r="8">
          <cell r="A8" t="str">
            <v>Прочие Восток</v>
          </cell>
        </row>
        <row r="9">
          <cell r="A9" t="str">
            <v>Адм. Запад</v>
          </cell>
        </row>
        <row r="10">
          <cell r="A10" t="str">
            <v>Адм. Восток</v>
          </cell>
        </row>
        <row r="11">
          <cell r="A11" t="str">
            <v>Экспорт</v>
          </cell>
        </row>
        <row r="12">
          <cell r="A12" t="str">
            <v>разрезы-продавцы:</v>
          </cell>
        </row>
        <row r="13">
          <cell r="A13" t="str">
            <v>ОАО Разрез Березовский</v>
          </cell>
        </row>
        <row r="14">
          <cell r="A14" t="str">
            <v>ОАО Разрез Назаровский</v>
          </cell>
        </row>
        <row r="15">
          <cell r="A15" t="str">
            <v>ОАО Разрез Бородинский</v>
          </cell>
        </row>
        <row r="16">
          <cell r="A16" t="str">
            <v>ОАО Разрез Изыхский</v>
          </cell>
        </row>
        <row r="17">
          <cell r="A17" t="str">
            <v>ОАО Разрез Восточно-Бейский</v>
          </cell>
        </row>
        <row r="18">
          <cell r="A18" t="str">
            <v>ОАО Черногорская УК</v>
          </cell>
        </row>
        <row r="19">
          <cell r="A19" t="str">
            <v>ОАО Востсибуголь</v>
          </cell>
        </row>
        <row r="20">
          <cell r="A20" t="str">
            <v>ОАО Разрез Тулунский</v>
          </cell>
        </row>
        <row r="21">
          <cell r="A21" t="str">
            <v>ОАО Разрез Тугнуйский</v>
          </cell>
        </row>
        <row r="22">
          <cell r="A22" t="str">
            <v>ЗАО Солнцевское</v>
          </cell>
        </row>
        <row r="23">
          <cell r="A23" t="str">
            <v>ОАО Лермонтовское</v>
          </cell>
        </row>
        <row r="24">
          <cell r="A24" t="str">
            <v>ООО Поронайская ЦОФ</v>
          </cell>
        </row>
        <row r="25">
          <cell r="A25" t="str">
            <v>ОАО Поярковуголь</v>
          </cell>
        </row>
        <row r="27">
          <cell r="A27" t="str">
            <v>ОАО Центральное</v>
          </cell>
        </row>
        <row r="28">
          <cell r="A28" t="str">
            <v>ОАО Разрез Лопатинский</v>
          </cell>
        </row>
        <row r="29">
          <cell r="A29" t="str">
            <v>ОАО Читинская УК</v>
          </cell>
        </row>
        <row r="30">
          <cell r="A30" t="str">
            <v>ОАО Разрез Харанорский</v>
          </cell>
        </row>
        <row r="31">
          <cell r="A31" t="str">
            <v>разрезы-грузоотправители:</v>
          </cell>
        </row>
        <row r="32">
          <cell r="A32" t="str">
            <v>ОАО Разрез Березовский</v>
          </cell>
        </row>
        <row r="33">
          <cell r="A33" t="str">
            <v>ОАО Разрез Назаровский</v>
          </cell>
        </row>
        <row r="34">
          <cell r="A34" t="str">
            <v>ОАО Разрез Бородинский</v>
          </cell>
        </row>
        <row r="35">
          <cell r="A35" t="str">
            <v>ОАО Разрез Изыхский</v>
          </cell>
        </row>
        <row r="36">
          <cell r="A36" t="str">
            <v>ОАО Разрез Восточно-Бейский</v>
          </cell>
        </row>
        <row r="37">
          <cell r="A37" t="str">
            <v>ОАО Черногорская УК</v>
          </cell>
        </row>
        <row r="38">
          <cell r="A38" t="str">
            <v>Разрез Азейский</v>
          </cell>
        </row>
        <row r="39">
          <cell r="A39" t="str">
            <v>Разрез Мугунский</v>
          </cell>
        </row>
        <row r="40">
          <cell r="A40" t="str">
            <v>Разрез Черемховский</v>
          </cell>
        </row>
        <row r="41">
          <cell r="A41" t="str">
            <v>Разрез Сафроновский</v>
          </cell>
        </row>
        <row r="42">
          <cell r="A42" t="str">
            <v>ОАО Разрез Тулунский</v>
          </cell>
        </row>
        <row r="43">
          <cell r="A43" t="str">
            <v>ОАО Разрез Тугнуйский</v>
          </cell>
        </row>
        <row r="44">
          <cell r="A44" t="str">
            <v>ЗАО Солнцевское</v>
          </cell>
        </row>
        <row r="45">
          <cell r="A45" t="str">
            <v>ОАО Лермонтовское</v>
          </cell>
        </row>
        <row r="46">
          <cell r="A46" t="str">
            <v>ООО Поронайская ЦОФ</v>
          </cell>
        </row>
        <row r="47">
          <cell r="A47" t="str">
            <v>ОАО Поярковуголь</v>
          </cell>
        </row>
        <row r="48">
          <cell r="A48" t="str">
            <v>ООО Обогатительная фабрика</v>
          </cell>
        </row>
        <row r="80">
          <cell r="A80" t="str">
            <v>ДР-БЕЙ</v>
          </cell>
        </row>
        <row r="81">
          <cell r="A81" t="str">
            <v>ДР-ИЗ</v>
          </cell>
        </row>
        <row r="82">
          <cell r="A82" t="str">
            <v>ДР-ТУГ</v>
          </cell>
        </row>
        <row r="83">
          <cell r="A83" t="str">
            <v>ДР-Ч</v>
          </cell>
        </row>
        <row r="84">
          <cell r="A84" t="str">
            <v>ДСШ-БЕЙ</v>
          </cell>
        </row>
        <row r="85">
          <cell r="A85" t="str">
            <v>ДР(0 150)-</v>
          </cell>
        </row>
        <row r="86">
          <cell r="A86" t="str">
            <v>Д-БЕЙ</v>
          </cell>
        </row>
        <row r="87">
          <cell r="A87" t="str">
            <v>ДСШ-ИЗ</v>
          </cell>
        </row>
        <row r="88">
          <cell r="A88" t="str">
            <v>ДМСШ-ЧЕРН</v>
          </cell>
        </row>
        <row r="89">
          <cell r="A89" t="str">
            <v>ДСШ-ЧЕРН</v>
          </cell>
        </row>
        <row r="91">
          <cell r="A91" t="str">
            <v>ОАО "Компания "Росуглесбыт"</v>
          </cell>
        </row>
        <row r="92">
          <cell r="A92" t="str">
            <v>ООО "ПромРесурс"</v>
          </cell>
        </row>
        <row r="93">
          <cell r="A93" t="str">
            <v>ООО "Технометалл"</v>
          </cell>
        </row>
        <row r="94">
          <cell r="A94" t="str">
            <v>ООО "ПромСнабРесурс"</v>
          </cell>
        </row>
        <row r="95">
          <cell r="A95" t="str">
            <v>УСС</v>
          </cell>
        </row>
        <row r="96">
          <cell r="A96" t="str">
            <v>ООО "Ресурспоставка"</v>
          </cell>
        </row>
        <row r="97">
          <cell r="A97" t="str">
            <v>Квинсборо</v>
          </cell>
        </row>
        <row r="98">
          <cell r="A98" t="str">
            <v>КУК</v>
          </cell>
        </row>
        <row r="99">
          <cell r="A99" t="str">
            <v>Ответственные</v>
          </cell>
        </row>
        <row r="100">
          <cell r="A100" t="str">
            <v>Антипьев А.В.</v>
          </cell>
        </row>
        <row r="101">
          <cell r="A101" t="str">
            <v>Бойко А.И.</v>
          </cell>
        </row>
        <row r="102">
          <cell r="A102" t="str">
            <v>Бондина М.Г.</v>
          </cell>
        </row>
        <row r="103">
          <cell r="A103" t="str">
            <v>Бочко</v>
          </cell>
        </row>
        <row r="104">
          <cell r="A104" t="str">
            <v>Валынкин Е.В.</v>
          </cell>
        </row>
        <row r="105">
          <cell r="A105" t="str">
            <v>Герасименко А. А.</v>
          </cell>
        </row>
        <row r="106">
          <cell r="A106" t="str">
            <v>Грибановский И.В.</v>
          </cell>
        </row>
        <row r="107">
          <cell r="A107" t="str">
            <v>Ильин</v>
          </cell>
        </row>
        <row r="108">
          <cell r="A108" t="str">
            <v>Комаков О.</v>
          </cell>
        </row>
        <row r="109">
          <cell r="A109" t="str">
            <v>Комаков О. Сельващук О.</v>
          </cell>
        </row>
        <row r="110">
          <cell r="A110" t="str">
            <v>Лазукина А.В.</v>
          </cell>
        </row>
        <row r="111">
          <cell r="A111" t="str">
            <v>Ляховчук М.</v>
          </cell>
        </row>
        <row r="112">
          <cell r="A112" t="str">
            <v>Пельменев</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ставщики"/>
      <sheetName val="Номенклатура"/>
      <sheetName val="СпВТЗ"/>
      <sheetName val="СпВТЗвал"/>
      <sheetName val="СпСТЗ"/>
      <sheetName val="ФинВТЗ"/>
      <sheetName val="ФинСТЗ"/>
      <sheetName val="ФпланММК"/>
      <sheetName val="РазнорядкаВТЗ"/>
      <sheetName val="РазнорядкаСТЗ"/>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вспом2"/>
      <sheetName val="вспом1"/>
      <sheetName val="ввод"/>
      <sheetName val="ИсходныеДанные"/>
      <sheetName val="Северная_График"/>
      <sheetName val="Свд"/>
      <sheetName val="ГОСТ"/>
      <sheetName val="Служебный"/>
      <sheetName val="Закупки"/>
      <sheetName val="1"/>
      <sheetName val=" накладные расходы"/>
      <sheetName val="Исходные"/>
      <sheetName val="Работа"/>
      <sheetName val="материалы"/>
      <sheetName val="БДР"/>
      <sheetName val="Программа "/>
      <sheetName val="5930_01"/>
      <sheetName val="5930.01"/>
      <sheetName val="Титул"/>
      <sheetName val="ограничения_азот"/>
      <sheetName val="Balance Sheet"/>
      <sheetName val="Содержание ст.Карасук"/>
      <sheetName val="Описание статей бюджетов"/>
      <sheetName val="Описание аналитических статей"/>
      <sheetName val="ожид.2011"/>
      <sheetName val="ПТБ-3-02в-П ГП"/>
      <sheetName val="ПТБ-3-02в-П 2011"/>
      <sheetName val="ПТБ-3-02в-П 2012"/>
      <sheetName val="РЧ"/>
      <sheetName val="ШХ"/>
      <sheetName val="Лист1"/>
      <sheetName val="ПЭБ-1-02-Ф_"/>
      <sheetName val="ПЭБ-1-03-Ф_(январь)"/>
      <sheetName val="ПЭБ-1-09-Ф_(янв)"/>
      <sheetName val="ПЭБ_-1-11-Ф_"/>
      <sheetName val="ПЭБ_-2-02-Ф"/>
      <sheetName val="реестротгрузка"/>
      <sheetName val="Вид"/>
      <sheetName val="ГруппаОб"/>
      <sheetName val="#ССЫЛКА"/>
      <sheetName val="цех расх (3)"/>
      <sheetName val="Данные для расчета"/>
      <sheetName val="Смета"/>
      <sheetName val="Аналоги "/>
      <sheetName val="справка"/>
    </sheetNames>
    <sheetDataSet>
      <sheetData sheetId="0" refreshError="1"/>
      <sheetData sheetId="1" refreshError="1">
        <row r="2">
          <cell r="C2" t="str">
            <v>Сталь</v>
          </cell>
          <cell r="D2" t="str">
            <v>Размер</v>
          </cell>
          <cell r="G2" t="str">
            <v>ТУ</v>
          </cell>
          <cell r="H2" t="str">
            <v>Объем</v>
          </cell>
          <cell r="J2" t="str">
            <v>коэф-т</v>
          </cell>
          <cell r="L2" t="str">
            <v>ЖДТ</v>
          </cell>
          <cell r="N2" t="str">
            <v>Диаметр трубы</v>
          </cell>
        </row>
        <row r="4">
          <cell r="C4" t="str">
            <v>17Г1СА-У</v>
          </cell>
          <cell r="D4" t="str">
            <v>8х1050</v>
          </cell>
          <cell r="G4" t="str">
            <v>14-1-5407-2000</v>
          </cell>
          <cell r="H4">
            <v>1953</v>
          </cell>
          <cell r="L4">
            <v>360</v>
          </cell>
          <cell r="N4">
            <v>2206890</v>
          </cell>
        </row>
        <row r="5">
          <cell r="C5" t="str">
            <v>17Г1СА-У</v>
          </cell>
          <cell r="D5" t="str">
            <v>9х1050</v>
          </cell>
          <cell r="G5" t="str">
            <v>14-1-5407-2000</v>
          </cell>
          <cell r="H5">
            <v>585</v>
          </cell>
          <cell r="L5">
            <v>360</v>
          </cell>
          <cell r="N5">
            <v>661050</v>
          </cell>
        </row>
        <row r="6">
          <cell r="C6" t="str">
            <v>17Г1С</v>
          </cell>
          <cell r="D6" t="str">
            <v>9х1050</v>
          </cell>
          <cell r="G6" t="str">
            <v>14-1-5407-2000</v>
          </cell>
          <cell r="H6">
            <v>591</v>
          </cell>
          <cell r="L6">
            <v>360</v>
          </cell>
          <cell r="N6">
            <v>667830</v>
          </cell>
        </row>
        <row r="7">
          <cell r="C7" t="str">
            <v>17Г1С</v>
          </cell>
          <cell r="D7" t="str">
            <v>9х1660</v>
          </cell>
          <cell r="G7" t="str">
            <v>14-1-5407-2000</v>
          </cell>
          <cell r="H7">
            <v>250</v>
          </cell>
          <cell r="L7">
            <v>360</v>
          </cell>
          <cell r="N7">
            <v>282500</v>
          </cell>
        </row>
        <row r="8">
          <cell r="C8" t="str">
            <v>17Г1С</v>
          </cell>
          <cell r="D8" t="str">
            <v>12х1660</v>
          </cell>
          <cell r="G8" t="str">
            <v>14-1-5407-2000</v>
          </cell>
          <cell r="H8">
            <v>555</v>
          </cell>
          <cell r="L8">
            <v>360</v>
          </cell>
          <cell r="N8">
            <v>627150</v>
          </cell>
        </row>
        <row r="9">
          <cell r="C9" t="str">
            <v>17Г1С-У</v>
          </cell>
          <cell r="D9" t="str">
            <v>12,4х1660</v>
          </cell>
          <cell r="G9" t="str">
            <v>14-1-5407-2000</v>
          </cell>
          <cell r="H9">
            <v>4405</v>
          </cell>
          <cell r="L9">
            <v>360</v>
          </cell>
          <cell r="N9">
            <v>4977650</v>
          </cell>
        </row>
        <row r="10">
          <cell r="C10" t="str">
            <v>17Г1С</v>
          </cell>
          <cell r="D10" t="str">
            <v>8х1250</v>
          </cell>
          <cell r="G10" t="str">
            <v>14-1-5407-2000</v>
          </cell>
          <cell r="H10">
            <v>428</v>
          </cell>
          <cell r="L10">
            <v>360</v>
          </cell>
          <cell r="N10">
            <v>483640</v>
          </cell>
        </row>
        <row r="11">
          <cell r="C11" t="str">
            <v>17Г1С</v>
          </cell>
          <cell r="D11" t="str">
            <v>9х1250</v>
          </cell>
          <cell r="G11" t="str">
            <v>14-1-5407-2000</v>
          </cell>
          <cell r="H11">
            <v>925</v>
          </cell>
          <cell r="L11">
            <v>360</v>
          </cell>
          <cell r="N11">
            <v>1045250</v>
          </cell>
        </row>
        <row r="12">
          <cell r="C12" t="str">
            <v>17Г1СА-У</v>
          </cell>
          <cell r="D12" t="str">
            <v>10х1250</v>
          </cell>
          <cell r="G12" t="str">
            <v>14-1-5407-2000</v>
          </cell>
          <cell r="H12">
            <v>424</v>
          </cell>
          <cell r="L12">
            <v>360</v>
          </cell>
          <cell r="N12">
            <v>479120</v>
          </cell>
        </row>
        <row r="13">
          <cell r="C13">
            <v>20</v>
          </cell>
          <cell r="D13" t="str">
            <v>8х1050</v>
          </cell>
          <cell r="G13" t="str">
            <v>14-1-2471-78</v>
          </cell>
          <cell r="H13">
            <v>377</v>
          </cell>
          <cell r="L13">
            <v>360</v>
          </cell>
          <cell r="N13">
            <v>450892</v>
          </cell>
        </row>
        <row r="14">
          <cell r="C14" t="str">
            <v>17Г1СА</v>
          </cell>
          <cell r="D14" t="str">
            <v>12х1050</v>
          </cell>
          <cell r="G14" t="str">
            <v>14-1-5407-2000</v>
          </cell>
          <cell r="H14">
            <v>1500</v>
          </cell>
          <cell r="L14">
            <v>360</v>
          </cell>
          <cell r="N14">
            <v>1695000</v>
          </cell>
        </row>
        <row r="15">
          <cell r="C15" t="str">
            <v>17Г1СА-У</v>
          </cell>
          <cell r="D15" t="str">
            <v>14,3х1660</v>
          </cell>
          <cell r="G15" t="str">
            <v>14-1-5407-2000</v>
          </cell>
          <cell r="H15">
            <v>3470</v>
          </cell>
          <cell r="L15">
            <v>360</v>
          </cell>
          <cell r="N15">
            <v>3921100</v>
          </cell>
        </row>
        <row r="16">
          <cell r="C16" t="str">
            <v>17Г1СА-У</v>
          </cell>
          <cell r="D16" t="str">
            <v>12х1660</v>
          </cell>
          <cell r="G16" t="str">
            <v>14-1-5407-2000</v>
          </cell>
          <cell r="H16">
            <v>725</v>
          </cell>
          <cell r="L16">
            <v>360</v>
          </cell>
          <cell r="N16">
            <v>819250</v>
          </cell>
        </row>
        <row r="17">
          <cell r="C17" t="str">
            <v>17Г1СА-У</v>
          </cell>
          <cell r="D17" t="str">
            <v>10х1250</v>
          </cell>
          <cell r="G17" t="str">
            <v>14-1-5407-2000</v>
          </cell>
          <cell r="H17">
            <v>1055</v>
          </cell>
          <cell r="L17">
            <v>360</v>
          </cell>
          <cell r="N17">
            <v>1192150</v>
          </cell>
        </row>
        <row r="21">
          <cell r="C21" t="str">
            <v>г/к К270 В4-IV 3 сп/пс</v>
          </cell>
          <cell r="D21" t="str">
            <v>2,85х1200</v>
          </cell>
          <cell r="G21" t="str">
            <v>В-ПН-НО-ГОСТ 19903-74, ГОСТ 16523-89</v>
          </cell>
          <cell r="H21">
            <v>1500</v>
          </cell>
          <cell r="L21">
            <v>140</v>
          </cell>
        </row>
        <row r="22">
          <cell r="C22" t="str">
            <v>г/к К270 В4-IV 3 сп/пс</v>
          </cell>
          <cell r="D22" t="str">
            <v>3,3х1200</v>
          </cell>
          <cell r="G22" t="str">
            <v>В-ПН-НО-ГОСТ 19903-74, ГОСТ 16523-89</v>
          </cell>
          <cell r="H22">
            <v>1800</v>
          </cell>
          <cell r="L22">
            <v>140</v>
          </cell>
        </row>
        <row r="23">
          <cell r="C23" t="str">
            <v>г/к К270 В4-IV 10 сп</v>
          </cell>
          <cell r="D23" t="str">
            <v>3,3х1240</v>
          </cell>
          <cell r="G23" t="str">
            <v>В-ПН-НО-ГОСТ 19903-74, ГОСТ 16523-89</v>
          </cell>
          <cell r="H23">
            <v>900</v>
          </cell>
          <cell r="L23">
            <v>140</v>
          </cell>
        </row>
        <row r="24">
          <cell r="C24" t="str">
            <v>г/к К270 В4-IV 10 сп</v>
          </cell>
          <cell r="D24" t="str">
            <v>3,75х1240</v>
          </cell>
          <cell r="G24" t="str">
            <v>В-ПН-НО-ГОСТ 19903-74, ГОСТ 16523-89</v>
          </cell>
          <cell r="H24">
            <v>1500</v>
          </cell>
          <cell r="L24">
            <v>140</v>
          </cell>
        </row>
        <row r="26">
          <cell r="C26" t="str">
            <v>х/к К270 В4-III 10 сп</v>
          </cell>
          <cell r="D26" t="str">
            <v>1,45х650</v>
          </cell>
          <cell r="G26" t="str">
            <v>В-ПН-НО-ГОСТ 19904-94, ГОСТ 16523-89</v>
          </cell>
          <cell r="H26">
            <v>60</v>
          </cell>
          <cell r="L26">
            <v>140</v>
          </cell>
        </row>
        <row r="27">
          <cell r="C27" t="str">
            <v>х/к К270 В4-III 10 сп</v>
          </cell>
          <cell r="D27" t="str">
            <v>1,45х1255</v>
          </cell>
          <cell r="G27" t="str">
            <v>В-ПН-НО-ГОСТ 19904-94, ГОСТ 16523-89</v>
          </cell>
          <cell r="H27">
            <v>540</v>
          </cell>
          <cell r="L27">
            <v>140</v>
          </cell>
        </row>
        <row r="28">
          <cell r="C28" t="str">
            <v>х/к К270 В4-III 10 сп</v>
          </cell>
          <cell r="D28" t="str">
            <v>1,95х1200</v>
          </cell>
          <cell r="G28" t="str">
            <v>В-ПН-НО-ГОСТ 19904-94, ГОСТ 16523-89</v>
          </cell>
          <cell r="H28">
            <v>120</v>
          </cell>
          <cell r="L28">
            <v>140</v>
          </cell>
        </row>
        <row r="29">
          <cell r="C29" t="str">
            <v>х/к К270 В4-III 10 сп</v>
          </cell>
          <cell r="D29" t="str">
            <v>1,95х1215</v>
          </cell>
          <cell r="G29" t="str">
            <v>В-ПН-НО-ГОСТ 19904-94, ГОСТ 16523-89</v>
          </cell>
          <cell r="H29">
            <v>60</v>
          </cell>
          <cell r="L29">
            <v>140</v>
          </cell>
        </row>
        <row r="30">
          <cell r="C30" t="str">
            <v>х/к К270 В4-III 10 сп</v>
          </cell>
          <cell r="D30" t="str">
            <v>1,45х1275</v>
          </cell>
          <cell r="G30" t="str">
            <v>В-ПН-НО-ГОСТ 19904-94, ГОСТ 16523-89</v>
          </cell>
          <cell r="H30">
            <v>60</v>
          </cell>
          <cell r="L30">
            <v>140</v>
          </cell>
        </row>
        <row r="31">
          <cell r="C31" t="str">
            <v>х/к К270 В4-III 08 кп</v>
          </cell>
          <cell r="D31" t="str">
            <v>1,5х1200</v>
          </cell>
          <cell r="G31" t="str">
            <v>В-ПН-НО-ГОСТ 19904-94, ГОСТ 16523-89</v>
          </cell>
          <cell r="H31">
            <v>60</v>
          </cell>
          <cell r="L31">
            <v>140</v>
          </cell>
        </row>
        <row r="32">
          <cell r="C32" t="str">
            <v>х/к К270 В4-III 08 кп</v>
          </cell>
          <cell r="D32" t="str">
            <v>1,5х1225</v>
          </cell>
          <cell r="G32" t="str">
            <v>В-ПН-НО-ГОСТ 19904-94, ГОСТ 16523-89</v>
          </cell>
          <cell r="H32">
            <v>120</v>
          </cell>
          <cell r="L32">
            <v>140</v>
          </cell>
        </row>
        <row r="33">
          <cell r="C33" t="str">
            <v>х/к К270 В4-III 08 кп</v>
          </cell>
          <cell r="D33" t="str">
            <v>2,0х1210</v>
          </cell>
          <cell r="G33" t="str">
            <v>В-ПН-НО-ГОСТ 19904-94, ГОСТ 16523-89</v>
          </cell>
          <cell r="H33">
            <v>180</v>
          </cell>
          <cell r="L33">
            <v>140</v>
          </cell>
        </row>
        <row r="35">
          <cell r="C35" t="str">
            <v>ст. 3сп\пс</v>
          </cell>
          <cell r="D35" t="str">
            <v>5,7х1375</v>
          </cell>
          <cell r="G35" t="str">
            <v>ТУ 14-1-3579-83 (необрезной)</v>
          </cell>
          <cell r="H35">
            <v>600</v>
          </cell>
          <cell r="L35">
            <v>140</v>
          </cell>
        </row>
        <row r="36">
          <cell r="C36" t="str">
            <v>ст.20</v>
          </cell>
          <cell r="D36" t="str">
            <v>4,7х1420</v>
          </cell>
          <cell r="G36" t="str">
            <v>ТУ 14-1-3579-83 (необрезной)</v>
          </cell>
          <cell r="H36">
            <v>300</v>
          </cell>
          <cell r="L36">
            <v>140</v>
          </cell>
        </row>
        <row r="37">
          <cell r="C37" t="str">
            <v>ст.20</v>
          </cell>
          <cell r="D37" t="str">
            <v>5,7х1420</v>
          </cell>
          <cell r="G37" t="str">
            <v>ТУ 14-1-3579-83 (необрезной)</v>
          </cell>
          <cell r="H37">
            <v>600</v>
          </cell>
          <cell r="L37">
            <v>140</v>
          </cell>
        </row>
        <row r="38">
          <cell r="C38" t="str">
            <v>ст.20</v>
          </cell>
          <cell r="D38" t="str">
            <v>4,7х1490</v>
          </cell>
          <cell r="G38" t="str">
            <v>ТУ 14-1-3579-83 (необрезной)</v>
          </cell>
          <cell r="H38">
            <v>300</v>
          </cell>
          <cell r="L38">
            <v>140</v>
          </cell>
        </row>
        <row r="39">
          <cell r="C39" t="str">
            <v>ст.20</v>
          </cell>
          <cell r="D39" t="str">
            <v>5,7х1485</v>
          </cell>
          <cell r="G39" t="str">
            <v>ТУ 14-1-3579-83 (необрезной)</v>
          </cell>
          <cell r="H39">
            <v>300</v>
          </cell>
          <cell r="L39">
            <v>140</v>
          </cell>
        </row>
        <row r="40">
          <cell r="C40" t="str">
            <v>ст.20</v>
          </cell>
          <cell r="D40" t="str">
            <v>6,7х1485</v>
          </cell>
          <cell r="G40" t="str">
            <v>ТУ 14-1-3579-83 (необрезной)</v>
          </cell>
          <cell r="H40">
            <v>300</v>
          </cell>
          <cell r="L40">
            <v>140</v>
          </cell>
        </row>
        <row r="41">
          <cell r="C41" t="str">
            <v>ст.10</v>
          </cell>
          <cell r="D41" t="str">
            <v>4,7х1380</v>
          </cell>
          <cell r="G41" t="str">
            <v>ТУ 14-1-3579-83 (необрезной)</v>
          </cell>
          <cell r="H41">
            <v>300</v>
          </cell>
          <cell r="L41">
            <v>140</v>
          </cell>
        </row>
        <row r="42">
          <cell r="C42" t="str">
            <v>ст.20</v>
          </cell>
          <cell r="D42" t="str">
            <v>4,7х1380</v>
          </cell>
          <cell r="G42" t="str">
            <v>ТУ 14-1-3579-83 (необрезной)</v>
          </cell>
          <cell r="H42">
            <v>300</v>
          </cell>
          <cell r="L42">
            <v>140</v>
          </cell>
        </row>
        <row r="43">
          <cell r="C43" t="str">
            <v>ст.20</v>
          </cell>
          <cell r="D43" t="str">
            <v>5,7х1375</v>
          </cell>
          <cell r="G43" t="str">
            <v>ТУ 14-1-3579-83 (необрезной)</v>
          </cell>
          <cell r="H43">
            <v>300</v>
          </cell>
          <cell r="L43">
            <v>140</v>
          </cell>
        </row>
        <row r="44">
          <cell r="C44" t="str">
            <v>ст.20</v>
          </cell>
          <cell r="D44" t="str">
            <v>6,7х1370</v>
          </cell>
          <cell r="G44" t="str">
            <v>ТУ 14-1-3579-83 (необрезной)</v>
          </cell>
          <cell r="H44">
            <v>300</v>
          </cell>
          <cell r="L44">
            <v>140</v>
          </cell>
        </row>
        <row r="45">
          <cell r="C45" t="str">
            <v>ст.10</v>
          </cell>
          <cell r="D45" t="str">
            <v>5,7х1375</v>
          </cell>
          <cell r="G45" t="str">
            <v>ТУ 14-1-3579-83 (необрезной)</v>
          </cell>
          <cell r="H45">
            <v>1800</v>
          </cell>
          <cell r="L45">
            <v>140</v>
          </cell>
        </row>
        <row r="46">
          <cell r="C46" t="str">
            <v>ст.20</v>
          </cell>
          <cell r="D46" t="str">
            <v>5,7х1375</v>
          </cell>
          <cell r="G46" t="str">
            <v>ТУ 14-1-3579-83 (необрезной)</v>
          </cell>
          <cell r="H46">
            <v>900</v>
          </cell>
          <cell r="L46">
            <v>140</v>
          </cell>
        </row>
        <row r="47">
          <cell r="C47" t="str">
            <v>ст.10</v>
          </cell>
          <cell r="D47" t="str">
            <v>4,7х1490</v>
          </cell>
          <cell r="G47" t="str">
            <v>ТУ 14-1-3579-83 (необрезной)</v>
          </cell>
          <cell r="H47">
            <v>300</v>
          </cell>
          <cell r="L47">
            <v>140</v>
          </cell>
        </row>
        <row r="48">
          <cell r="C48" t="str">
            <v>ст.20</v>
          </cell>
          <cell r="D48" t="str">
            <v>4,7х1490</v>
          </cell>
          <cell r="G48" t="str">
            <v>ТУ 14-1-3579-83 (необрезной)</v>
          </cell>
          <cell r="H48">
            <v>600</v>
          </cell>
          <cell r="L48">
            <v>140</v>
          </cell>
        </row>
        <row r="49">
          <cell r="C49" t="str">
            <v>ст.10</v>
          </cell>
          <cell r="D49" t="str">
            <v>5,7х1485</v>
          </cell>
          <cell r="G49" t="str">
            <v>ТУ 14-1-3579-83 (необрезной)</v>
          </cell>
          <cell r="H49">
            <v>1200</v>
          </cell>
          <cell r="L49">
            <v>140</v>
          </cell>
        </row>
        <row r="50">
          <cell r="C50" t="str">
            <v>ст.20</v>
          </cell>
          <cell r="D50" t="str">
            <v>5,7х1485</v>
          </cell>
          <cell r="G50" t="str">
            <v>ТУ 14-1-3579-83 (необрезной)</v>
          </cell>
          <cell r="H50">
            <v>300</v>
          </cell>
          <cell r="L50">
            <v>140</v>
          </cell>
        </row>
        <row r="52">
          <cell r="C52" t="str">
            <v>г/к К270 В4-IV 10 сп</v>
          </cell>
          <cell r="D52" t="str">
            <v>3,75х1505</v>
          </cell>
          <cell r="G52" t="str">
            <v>В-ПН-НО-ГОСТ 19903-74, ГОСТ 16523-89</v>
          </cell>
          <cell r="H52">
            <v>300</v>
          </cell>
          <cell r="L52">
            <v>140</v>
          </cell>
        </row>
        <row r="53">
          <cell r="C53" t="str">
            <v>ст. 3сп\пс</v>
          </cell>
          <cell r="D53" t="str">
            <v>5,7х1375</v>
          </cell>
          <cell r="G53" t="str">
            <v>ТУ 14-1-3579-83 (необрезной)</v>
          </cell>
          <cell r="H53">
            <v>300</v>
          </cell>
          <cell r="L53">
            <v>140</v>
          </cell>
        </row>
        <row r="54">
          <cell r="C54" t="str">
            <v>ст.10</v>
          </cell>
          <cell r="D54" t="str">
            <v>4,7х1420</v>
          </cell>
          <cell r="G54" t="str">
            <v>ТУ 14-1-3579-83 (необрезной)</v>
          </cell>
          <cell r="H54">
            <v>300</v>
          </cell>
          <cell r="L54">
            <v>140</v>
          </cell>
        </row>
        <row r="55">
          <cell r="C55" t="str">
            <v>ст.20</v>
          </cell>
          <cell r="D55" t="str">
            <v>4,7х1490</v>
          </cell>
          <cell r="G55" t="str">
            <v>ТУ 14-1-3579-83 (необрезной)</v>
          </cell>
          <cell r="H55">
            <v>1800</v>
          </cell>
          <cell r="L55">
            <v>140</v>
          </cell>
        </row>
        <row r="56">
          <cell r="C56" t="str">
            <v>ст.10</v>
          </cell>
          <cell r="D56" t="str">
            <v>4,7х1380</v>
          </cell>
          <cell r="G56" t="str">
            <v>ТУ 14-1-3579-83 (необрезной)</v>
          </cell>
          <cell r="H56">
            <v>600</v>
          </cell>
          <cell r="L56">
            <v>140</v>
          </cell>
        </row>
        <row r="57">
          <cell r="C57" t="str">
            <v>ст.20</v>
          </cell>
          <cell r="D57" t="str">
            <v>4,7х1380</v>
          </cell>
          <cell r="G57" t="str">
            <v>ТУ 14-1-3579-83 (необрезной)</v>
          </cell>
          <cell r="H57">
            <v>300</v>
          </cell>
          <cell r="L57">
            <v>140</v>
          </cell>
        </row>
        <row r="58">
          <cell r="C58" t="str">
            <v>ст.10</v>
          </cell>
          <cell r="D58" t="str">
            <v>4,7х1490</v>
          </cell>
          <cell r="G58" t="str">
            <v>ТУ 14-1-3579-83 (необрезной)</v>
          </cell>
          <cell r="H58">
            <v>900</v>
          </cell>
          <cell r="L58">
            <v>140</v>
          </cell>
        </row>
        <row r="59">
          <cell r="C59" t="str">
            <v>ст.10</v>
          </cell>
          <cell r="D59" t="str">
            <v>4,25х1505</v>
          </cell>
          <cell r="G59" t="str">
            <v>ТУ 14-1-3579-83 (необрезной)</v>
          </cell>
          <cell r="H59">
            <v>600</v>
          </cell>
          <cell r="L59">
            <v>140</v>
          </cell>
        </row>
        <row r="61">
          <cell r="C61" t="str">
            <v>август</v>
          </cell>
        </row>
        <row r="63">
          <cell r="C63" t="str">
            <v>К270 В4-IV 3 сп/пс</v>
          </cell>
          <cell r="D63" t="str">
            <v>2,85х1030</v>
          </cell>
          <cell r="G63" t="str">
            <v>В-ПН-НО-ГОСТ 19904-94, ГОСТ 16523-89</v>
          </cell>
          <cell r="H63">
            <v>600</v>
          </cell>
          <cell r="L63">
            <v>187</v>
          </cell>
        </row>
        <row r="64">
          <cell r="C64" t="str">
            <v>К270 В4-IV 3 сп/пс</v>
          </cell>
          <cell r="D64" t="str">
            <v>2,85х1130</v>
          </cell>
          <cell r="G64" t="str">
            <v>В-ПН-НО-ГОСТ 19904-94, ГОСТ 16523-89</v>
          </cell>
          <cell r="H64">
            <v>300</v>
          </cell>
          <cell r="L64">
            <v>187</v>
          </cell>
        </row>
        <row r="65">
          <cell r="C65" t="str">
            <v>К270 В4-IV 3 сп/пс</v>
          </cell>
          <cell r="D65" t="str">
            <v>3,3х1025</v>
          </cell>
          <cell r="G65" t="str">
            <v>В-ПН-НО-ГОСТ 19904-94, ГОСТ 16523-89</v>
          </cell>
          <cell r="H65">
            <v>600</v>
          </cell>
          <cell r="L65">
            <v>187</v>
          </cell>
        </row>
        <row r="66">
          <cell r="C66" t="str">
            <v>К270 В4-IV 3 сп/пс</v>
          </cell>
          <cell r="D66" t="str">
            <v>3,3х1120</v>
          </cell>
          <cell r="G66" t="str">
            <v>В-ПН-НО-ГОСТ 19904-94, ГОСТ 16523-89</v>
          </cell>
          <cell r="H66">
            <v>300</v>
          </cell>
          <cell r="L66">
            <v>187</v>
          </cell>
        </row>
        <row r="67">
          <cell r="C67" t="str">
            <v>К270 В4-IV 10 сп</v>
          </cell>
          <cell r="D67" t="str">
            <v>3,75х1025</v>
          </cell>
          <cell r="G67" t="str">
            <v>В-ПН-НО-ГОСТ 19904-94, ГОСТ 16523-89</v>
          </cell>
          <cell r="H67">
            <v>600</v>
          </cell>
          <cell r="L67">
            <v>187</v>
          </cell>
        </row>
        <row r="68">
          <cell r="C68" t="str">
            <v>К270 В4-IV 10 сп</v>
          </cell>
          <cell r="D68" t="str">
            <v>3,75х1185</v>
          </cell>
          <cell r="G68" t="str">
            <v>В-ПН-НО-ГОСТ 19904-94, ГОСТ 16523-89</v>
          </cell>
          <cell r="H68">
            <v>600</v>
          </cell>
          <cell r="L68">
            <v>187</v>
          </cell>
        </row>
        <row r="69">
          <cell r="C69" t="str">
            <v>К270 В4-IV 10 сп</v>
          </cell>
          <cell r="D69" t="str">
            <v>3,3х1025</v>
          </cell>
          <cell r="G69" t="str">
            <v>В-ПН-НО-ГОСТ 19904-94, ГОСТ 16523-89</v>
          </cell>
          <cell r="H69">
            <v>300</v>
          </cell>
          <cell r="L69">
            <v>187</v>
          </cell>
        </row>
        <row r="70">
          <cell r="C70" t="str">
            <v>К270 В4-IV 10 сп</v>
          </cell>
          <cell r="D70" t="str">
            <v>3,3х1185</v>
          </cell>
          <cell r="G70" t="str">
            <v>В-ПН-НО-ГОСТ 19904-94, ГОСТ 16523-89</v>
          </cell>
          <cell r="H70">
            <v>400</v>
          </cell>
          <cell r="L70">
            <v>187</v>
          </cell>
        </row>
        <row r="71">
          <cell r="C71" t="str">
            <v>К270 В4-III 10 сп</v>
          </cell>
          <cell r="D71" t="str">
            <v>0,97х660</v>
          </cell>
          <cell r="G71" t="str">
            <v>В-ПН-НО-ГОСТ 19904-94, ГОСТ 16523-89</v>
          </cell>
          <cell r="H71">
            <v>180</v>
          </cell>
          <cell r="L71">
            <v>187</v>
          </cell>
        </row>
        <row r="72">
          <cell r="C72" t="str">
            <v>К270 В4-III 10 сп</v>
          </cell>
          <cell r="D72" t="str">
            <v>1,16х640</v>
          </cell>
          <cell r="G72" t="str">
            <v>В-ПН-НО-ГОСТ 19904-94, ГОСТ 16523-89</v>
          </cell>
          <cell r="H72">
            <v>60</v>
          </cell>
          <cell r="L72">
            <v>187</v>
          </cell>
        </row>
        <row r="73">
          <cell r="C73" t="str">
            <v>К270 В4-III 10 сп</v>
          </cell>
          <cell r="D73" t="str">
            <v>1,45х1275</v>
          </cell>
          <cell r="G73" t="str">
            <v>В-ПН-НО-ГОСТ 19904-94, ГОСТ 16523-89</v>
          </cell>
          <cell r="H73">
            <v>60</v>
          </cell>
          <cell r="L73">
            <v>187</v>
          </cell>
        </row>
        <row r="74">
          <cell r="C74" t="str">
            <v>К270 В4-III 10 сп</v>
          </cell>
          <cell r="D74" t="str">
            <v>1,45х1225</v>
          </cell>
          <cell r="G74" t="str">
            <v>В-ПН-НО-ГОСТ 19904-94, ГОСТ 16523-89</v>
          </cell>
          <cell r="H74">
            <v>120</v>
          </cell>
          <cell r="L74">
            <v>187</v>
          </cell>
        </row>
        <row r="75">
          <cell r="C75" t="str">
            <v>К270 В4-III 10 сп</v>
          </cell>
          <cell r="D75" t="str">
            <v>1,45х650</v>
          </cell>
          <cell r="G75" t="str">
            <v>В-ПН-НО-ГОСТ 19904-94, ГОСТ 16523-89</v>
          </cell>
          <cell r="H75">
            <v>120</v>
          </cell>
          <cell r="L75">
            <v>187</v>
          </cell>
        </row>
        <row r="76">
          <cell r="C76" t="str">
            <v>К270 В4-III 10 сп</v>
          </cell>
          <cell r="D76" t="str">
            <v>1,95х1200</v>
          </cell>
          <cell r="G76" t="str">
            <v>В-ПН-НО-ГОСТ 19904-94, ГОСТ 16523-89</v>
          </cell>
          <cell r="H76">
            <v>120</v>
          </cell>
          <cell r="L76">
            <v>187</v>
          </cell>
        </row>
        <row r="77">
          <cell r="C77" t="str">
            <v>К270 В4-III 10 сп</v>
          </cell>
          <cell r="D77" t="str">
            <v>2,5х1265</v>
          </cell>
          <cell r="G77" t="str">
            <v>В-ПН-НО-ГОСТ 19904-94, ГОСТ 16523-89</v>
          </cell>
          <cell r="H77">
            <v>240</v>
          </cell>
          <cell r="L77">
            <v>187</v>
          </cell>
        </row>
        <row r="78">
          <cell r="C78" t="str">
            <v>К270 В4-III 08 кп</v>
          </cell>
          <cell r="D78" t="str">
            <v>1,5х1200</v>
          </cell>
          <cell r="G78" t="str">
            <v>В-ПН-НО-ГОСТ 19904-94, ГОСТ 16523-89</v>
          </cell>
          <cell r="H78">
            <v>240</v>
          </cell>
          <cell r="L78">
            <v>187</v>
          </cell>
        </row>
        <row r="79">
          <cell r="C79" t="str">
            <v>К270 В4-III 08 кп</v>
          </cell>
          <cell r="D79" t="str">
            <v>1,5х1225</v>
          </cell>
          <cell r="G79" t="str">
            <v>В-ПН-НО-ГОСТ 19904-94, ГОСТ 16523-89</v>
          </cell>
          <cell r="H79">
            <v>420</v>
          </cell>
          <cell r="L79">
            <v>187</v>
          </cell>
        </row>
        <row r="80">
          <cell r="C80" t="str">
            <v>К270 В4-III 08 кп</v>
          </cell>
          <cell r="D80" t="str">
            <v>2,0х1210</v>
          </cell>
          <cell r="G80" t="str">
            <v>В-ПН-НО-ГОСТ 19904-94, ГОСТ 16523-89</v>
          </cell>
          <cell r="H80">
            <v>180</v>
          </cell>
          <cell r="L80">
            <v>187</v>
          </cell>
        </row>
        <row r="81">
          <cell r="C81" t="str">
            <v>В4-IV 08Ю ВГ</v>
          </cell>
          <cell r="D81" t="str">
            <v>1,0х1660</v>
          </cell>
          <cell r="H81">
            <v>60</v>
          </cell>
          <cell r="L81">
            <v>187</v>
          </cell>
        </row>
        <row r="82">
          <cell r="C82" t="str">
            <v>ст. 3сп\пс</v>
          </cell>
          <cell r="D82" t="str">
            <v>4,25х1505</v>
          </cell>
          <cell r="G82" t="str">
            <v>ТУ 14-1-3579-83 (необрезной)</v>
          </cell>
          <cell r="H82">
            <v>300</v>
          </cell>
          <cell r="L82">
            <v>187</v>
          </cell>
        </row>
        <row r="83">
          <cell r="C83" t="str">
            <v>ст. 3сп\пс</v>
          </cell>
          <cell r="D83" t="str">
            <v>5,7х1375</v>
          </cell>
          <cell r="G83" t="str">
            <v>ТУ 14-1-3579-83 (необрезной)</v>
          </cell>
          <cell r="H83">
            <v>900</v>
          </cell>
          <cell r="L83">
            <v>187</v>
          </cell>
        </row>
        <row r="84">
          <cell r="C84" t="str">
            <v>ст.10</v>
          </cell>
          <cell r="D84" t="str">
            <v>3,75х1430</v>
          </cell>
          <cell r="G84" t="str">
            <v>ТУ 14-1-3579-83 (необрезной)</v>
          </cell>
          <cell r="H84">
            <v>300</v>
          </cell>
          <cell r="L84">
            <v>187</v>
          </cell>
        </row>
        <row r="85">
          <cell r="C85" t="str">
            <v>ст.10</v>
          </cell>
          <cell r="D85" t="str">
            <v>4,25х1420</v>
          </cell>
          <cell r="G85" t="str">
            <v>ТУ 14-1-3579-83 (необрезной)</v>
          </cell>
          <cell r="H85">
            <v>600</v>
          </cell>
          <cell r="L85">
            <v>187</v>
          </cell>
        </row>
        <row r="86">
          <cell r="C86" t="str">
            <v>ст.20</v>
          </cell>
          <cell r="D86" t="str">
            <v>4,25х1420</v>
          </cell>
          <cell r="G86" t="str">
            <v>ТУ 14-1-3579-83 (необрезной)</v>
          </cell>
          <cell r="H86">
            <v>600</v>
          </cell>
          <cell r="L86">
            <v>187</v>
          </cell>
        </row>
        <row r="87">
          <cell r="C87" t="str">
            <v>ст.10</v>
          </cell>
          <cell r="D87" t="str">
            <v>4,7х1420</v>
          </cell>
          <cell r="G87" t="str">
            <v>ТУ 14-1-3579-83 (необрезной)</v>
          </cell>
          <cell r="H87">
            <v>300</v>
          </cell>
          <cell r="L87">
            <v>187</v>
          </cell>
        </row>
        <row r="88">
          <cell r="C88" t="str">
            <v>ст.20</v>
          </cell>
          <cell r="D88" t="str">
            <v>4,7х1420</v>
          </cell>
          <cell r="G88" t="str">
            <v>ТУ 14-1-3579-83 (необрезной)</v>
          </cell>
          <cell r="H88">
            <v>400</v>
          </cell>
          <cell r="L88">
            <v>187</v>
          </cell>
        </row>
        <row r="89">
          <cell r="C89" t="str">
            <v>ст.10</v>
          </cell>
          <cell r="D89" t="str">
            <v>4,25х1505</v>
          </cell>
          <cell r="G89" t="str">
            <v>ТУ 14-1-3579-83 (необрезной)</v>
          </cell>
          <cell r="H89">
            <v>700</v>
          </cell>
          <cell r="L89">
            <v>187</v>
          </cell>
        </row>
        <row r="90">
          <cell r="C90" t="str">
            <v>ст.10</v>
          </cell>
          <cell r="D90" t="str">
            <v>4,7х1490</v>
          </cell>
          <cell r="G90" t="str">
            <v>ТУ 14-1-3579-83 (необрезной)</v>
          </cell>
          <cell r="H90">
            <v>600</v>
          </cell>
          <cell r="L90">
            <v>187</v>
          </cell>
        </row>
        <row r="91">
          <cell r="C91" t="str">
            <v>ст.20</v>
          </cell>
          <cell r="D91" t="str">
            <v>4,7х1490</v>
          </cell>
          <cell r="G91" t="str">
            <v>ТУ 14-1-3579-83 (необрезной)</v>
          </cell>
          <cell r="H91">
            <v>600</v>
          </cell>
          <cell r="L91">
            <v>187</v>
          </cell>
        </row>
        <row r="92">
          <cell r="C92" t="str">
            <v>ст.10</v>
          </cell>
          <cell r="D92" t="str">
            <v>5,7х1485</v>
          </cell>
          <cell r="G92" t="str">
            <v>ТУ 14-1-3579-83 (необрезной)</v>
          </cell>
          <cell r="H92">
            <v>300</v>
          </cell>
          <cell r="L92">
            <v>187</v>
          </cell>
        </row>
        <row r="93">
          <cell r="C93" t="str">
            <v>ст.20</v>
          </cell>
          <cell r="D93" t="str">
            <v>5,7х1485</v>
          </cell>
          <cell r="G93" t="str">
            <v>ТУ 14-1-3579-83 (необрезной)</v>
          </cell>
          <cell r="H93">
            <v>300</v>
          </cell>
          <cell r="L93">
            <v>187</v>
          </cell>
        </row>
        <row r="94">
          <cell r="C94" t="str">
            <v>ст.20</v>
          </cell>
          <cell r="D94" t="str">
            <v>6,7х1485</v>
          </cell>
          <cell r="G94" t="str">
            <v>ТУ 14-1-3579-83 (необрезной)</v>
          </cell>
          <cell r="H94">
            <v>300</v>
          </cell>
          <cell r="L94">
            <v>187</v>
          </cell>
        </row>
        <row r="95">
          <cell r="C95" t="str">
            <v>ст.10</v>
          </cell>
          <cell r="D95" t="str">
            <v>4,25х1385</v>
          </cell>
          <cell r="G95" t="str">
            <v>ТУ 14-1-3579-83 (необрезной)</v>
          </cell>
          <cell r="H95">
            <v>300</v>
          </cell>
          <cell r="L95">
            <v>187</v>
          </cell>
        </row>
        <row r="96">
          <cell r="C96" t="str">
            <v>ст.10</v>
          </cell>
          <cell r="D96" t="str">
            <v>4,7х1380</v>
          </cell>
          <cell r="G96" t="str">
            <v>ТУ 14-1-3579-83 (необрезной)</v>
          </cell>
          <cell r="H96">
            <v>600</v>
          </cell>
          <cell r="L96">
            <v>187</v>
          </cell>
        </row>
        <row r="97">
          <cell r="C97" t="str">
            <v>ст.20</v>
          </cell>
          <cell r="D97" t="str">
            <v>4,7х1380</v>
          </cell>
          <cell r="G97" t="str">
            <v>ТУ 14-1-3579-83 (необрезной)</v>
          </cell>
          <cell r="H97">
            <v>600</v>
          </cell>
          <cell r="L97">
            <v>187</v>
          </cell>
        </row>
        <row r="98">
          <cell r="C98" t="str">
            <v>ст.10</v>
          </cell>
          <cell r="D98" t="str">
            <v>5,7х1375</v>
          </cell>
          <cell r="G98" t="str">
            <v>ТУ 14-1-3579-83 (необрезной)</v>
          </cell>
          <cell r="H98">
            <v>1800</v>
          </cell>
          <cell r="L98">
            <v>187</v>
          </cell>
        </row>
        <row r="99">
          <cell r="C99" t="str">
            <v>ст.20</v>
          </cell>
          <cell r="D99" t="str">
            <v>5,7х1375</v>
          </cell>
          <cell r="G99" t="str">
            <v>ТУ 14-1-3579-83 (необрезной)</v>
          </cell>
          <cell r="H99">
            <v>1500</v>
          </cell>
          <cell r="L99">
            <v>187</v>
          </cell>
        </row>
        <row r="100">
          <cell r="C100" t="str">
            <v>ст.10</v>
          </cell>
          <cell r="D100" t="str">
            <v>6,7х1370</v>
          </cell>
          <cell r="G100" t="str">
            <v>ТУ 14-1-3579-83 (необрезной)</v>
          </cell>
          <cell r="H100">
            <v>300</v>
          </cell>
          <cell r="L100">
            <v>187</v>
          </cell>
        </row>
        <row r="101">
          <cell r="C101" t="str">
            <v>ст.20</v>
          </cell>
          <cell r="D101" t="str">
            <v>6,7х1370</v>
          </cell>
          <cell r="G101" t="str">
            <v>ТУ 14-1-3579-83 (необрезной)</v>
          </cell>
          <cell r="H101">
            <v>300</v>
          </cell>
          <cell r="L101">
            <v>187</v>
          </cell>
        </row>
        <row r="102">
          <cell r="C102" t="str">
            <v>ст.10</v>
          </cell>
          <cell r="D102" t="str">
            <v>3,75х1505</v>
          </cell>
          <cell r="G102" t="str">
            <v>ТУ 14-1-3579-83 (необрезной)</v>
          </cell>
          <cell r="H102">
            <v>300</v>
          </cell>
          <cell r="L102">
            <v>187</v>
          </cell>
        </row>
        <row r="103">
          <cell r="C103" t="str">
            <v>ст.10</v>
          </cell>
          <cell r="D103" t="str">
            <v>7,6х670</v>
          </cell>
          <cell r="G103" t="str">
            <v>ТУ 14-1-3579-83 (необрезной)</v>
          </cell>
          <cell r="H103">
            <v>300</v>
          </cell>
          <cell r="L103">
            <v>187</v>
          </cell>
        </row>
        <row r="106">
          <cell r="C106" t="str">
            <v>17Г1СА-У</v>
          </cell>
          <cell r="D106" t="str">
            <v>8х1050</v>
          </cell>
          <cell r="G106" t="str">
            <v>14-1-5407-2000</v>
          </cell>
          <cell r="H106">
            <v>3100</v>
          </cell>
          <cell r="L106">
            <v>415</v>
          </cell>
        </row>
        <row r="107">
          <cell r="C107" t="str">
            <v>17Г1СА</v>
          </cell>
          <cell r="D107" t="str">
            <v>8х1250</v>
          </cell>
          <cell r="G107" t="str">
            <v>14-1-5407-2000</v>
          </cell>
          <cell r="H107">
            <v>806</v>
          </cell>
          <cell r="L107">
            <v>415</v>
          </cell>
        </row>
        <row r="108">
          <cell r="C108" t="str">
            <v>17Г1СА-У</v>
          </cell>
          <cell r="D108" t="str">
            <v>10х1250</v>
          </cell>
          <cell r="G108" t="str">
            <v>14-1-5407-2000</v>
          </cell>
          <cell r="H108">
            <v>558</v>
          </cell>
          <cell r="L108">
            <v>415</v>
          </cell>
        </row>
        <row r="109">
          <cell r="C109" t="str">
            <v>17Г1СА</v>
          </cell>
          <cell r="D109" t="str">
            <v>11х1250</v>
          </cell>
          <cell r="G109" t="str">
            <v>14-1-5407-2000</v>
          </cell>
          <cell r="H109">
            <v>372</v>
          </cell>
          <cell r="L109">
            <v>415</v>
          </cell>
        </row>
        <row r="110">
          <cell r="C110" t="str">
            <v>17Г1С-У</v>
          </cell>
          <cell r="D110" t="str">
            <v>12х1660</v>
          </cell>
          <cell r="G110" t="str">
            <v>14-1-5407-2000</v>
          </cell>
          <cell r="H110">
            <v>1178</v>
          </cell>
          <cell r="L110">
            <v>415</v>
          </cell>
        </row>
        <row r="111">
          <cell r="C111" t="str">
            <v>17Г1СА-У</v>
          </cell>
          <cell r="D111" t="str">
            <v>14х1660</v>
          </cell>
          <cell r="G111" t="str">
            <v>14-1-5407-2000</v>
          </cell>
          <cell r="H111">
            <v>186</v>
          </cell>
          <cell r="L111">
            <v>415</v>
          </cell>
        </row>
        <row r="112">
          <cell r="C112" t="str">
            <v>17Г1С</v>
          </cell>
          <cell r="D112" t="str">
            <v>14х1660</v>
          </cell>
          <cell r="G112" t="str">
            <v>14-1-5407-2000</v>
          </cell>
          <cell r="H112">
            <v>372</v>
          </cell>
          <cell r="L112">
            <v>415</v>
          </cell>
        </row>
        <row r="113">
          <cell r="C113">
            <v>20</v>
          </cell>
          <cell r="D113" t="str">
            <v>8х1050</v>
          </cell>
          <cell r="G113" t="str">
            <v>14-1-2471-78</v>
          </cell>
          <cell r="H113">
            <v>380</v>
          </cell>
          <cell r="L113">
            <v>415</v>
          </cell>
        </row>
        <row r="114">
          <cell r="C114" t="str">
            <v>06ГФБАА</v>
          </cell>
          <cell r="D114" t="str">
            <v>12х1660</v>
          </cell>
          <cell r="G114" t="str">
            <v>14-101-458-2001</v>
          </cell>
          <cell r="H114">
            <v>50</v>
          </cell>
          <cell r="L114">
            <v>415</v>
          </cell>
        </row>
        <row r="116">
          <cell r="C116" t="str">
            <v>3сп5</v>
          </cell>
          <cell r="D116" t="str">
            <v>16х2500х11800</v>
          </cell>
          <cell r="G116" t="str">
            <v>14637-89</v>
          </cell>
          <cell r="H116">
            <v>1100</v>
          </cell>
          <cell r="L116">
            <v>15</v>
          </cell>
          <cell r="N116">
            <v>362564.4</v>
          </cell>
        </row>
        <row r="117">
          <cell r="C117" t="str">
            <v>3сп2</v>
          </cell>
          <cell r="D117" t="str">
            <v>16х2500х11800</v>
          </cell>
          <cell r="G117" t="str">
            <v>14637-89</v>
          </cell>
          <cell r="H117">
            <v>390</v>
          </cell>
          <cell r="L117">
            <v>15</v>
          </cell>
          <cell r="N117">
            <v>128545.56</v>
          </cell>
        </row>
        <row r="119">
          <cell r="C119" t="str">
            <v>17Г1С</v>
          </cell>
          <cell r="D119" t="str">
            <v>8х1250</v>
          </cell>
          <cell r="G119" t="str">
            <v>14-1-5407-2000</v>
          </cell>
          <cell r="H119">
            <v>780</v>
          </cell>
          <cell r="L119">
            <v>415</v>
          </cell>
        </row>
        <row r="120">
          <cell r="C120" t="str">
            <v>17Г1С</v>
          </cell>
          <cell r="D120" t="str">
            <v>10х1250</v>
          </cell>
          <cell r="G120" t="str">
            <v>14-1-5407-2000</v>
          </cell>
          <cell r="H120">
            <v>390</v>
          </cell>
          <cell r="L120">
            <v>415</v>
          </cell>
        </row>
        <row r="121">
          <cell r="C121" t="str">
            <v>17Г1С-У</v>
          </cell>
          <cell r="D121" t="str">
            <v>10,5х1660</v>
          </cell>
          <cell r="G121" t="str">
            <v>14-1-5407-2000</v>
          </cell>
          <cell r="H121">
            <v>992</v>
          </cell>
          <cell r="L121">
            <v>415</v>
          </cell>
        </row>
        <row r="122">
          <cell r="C122" t="str">
            <v>17Г1СА-У</v>
          </cell>
          <cell r="D122" t="str">
            <v>14,3х1660</v>
          </cell>
          <cell r="G122" t="str">
            <v>14-1-5407-2000</v>
          </cell>
          <cell r="H122">
            <v>3038</v>
          </cell>
          <cell r="L122">
            <v>415</v>
          </cell>
        </row>
        <row r="123">
          <cell r="C123" t="str">
            <v>17Г1С-У</v>
          </cell>
          <cell r="D123" t="str">
            <v>11,5х1660</v>
          </cell>
          <cell r="G123" t="str">
            <v>14-1-5407-2000</v>
          </cell>
          <cell r="H123">
            <v>122</v>
          </cell>
          <cell r="L123">
            <v>415</v>
          </cell>
          <cell r="N123">
            <v>137860</v>
          </cell>
        </row>
        <row r="124">
          <cell r="C124" t="str">
            <v>17Г1С-У</v>
          </cell>
          <cell r="D124" t="str">
            <v>12,4х1660</v>
          </cell>
          <cell r="G124" t="str">
            <v>14-1-5407-2000</v>
          </cell>
          <cell r="H124">
            <v>620</v>
          </cell>
          <cell r="L124">
            <v>415</v>
          </cell>
          <cell r="N124">
            <v>700600</v>
          </cell>
        </row>
        <row r="125">
          <cell r="C125">
            <v>20</v>
          </cell>
          <cell r="D125" t="str">
            <v>11х1660</v>
          </cell>
          <cell r="G125" t="str">
            <v>14-1-2471-78</v>
          </cell>
          <cell r="H125">
            <v>122</v>
          </cell>
          <cell r="L125">
            <v>415</v>
          </cell>
        </row>
        <row r="126">
          <cell r="C126" t="str">
            <v>17Г1С-У</v>
          </cell>
          <cell r="D126" t="str">
            <v>8х1050</v>
          </cell>
          <cell r="G126" t="str">
            <v>14-1-5407-2000</v>
          </cell>
          <cell r="H126">
            <v>558</v>
          </cell>
          <cell r="L126">
            <v>415</v>
          </cell>
        </row>
        <row r="129">
          <cell r="C129" t="str">
            <v>СЕНТЯБРЬ</v>
          </cell>
        </row>
        <row r="130">
          <cell r="C130" t="str">
            <v>К270 В4-III 10 сп</v>
          </cell>
          <cell r="D130" t="str">
            <v>0,97х660</v>
          </cell>
          <cell r="G130" t="str">
            <v>В-ПН-НО-ГОСТ 19904-94,
 ГОСТ 16523-89</v>
          </cell>
          <cell r="H130">
            <v>180</v>
          </cell>
          <cell r="J130">
            <v>1.05</v>
          </cell>
          <cell r="L130">
            <v>182</v>
          </cell>
        </row>
        <row r="131">
          <cell r="C131" t="str">
            <v>К270 В4-III 10 сп</v>
          </cell>
          <cell r="D131" t="str">
            <v>1,16х730</v>
          </cell>
          <cell r="G131" t="str">
            <v>В-ПН-НО-ГОСТ 19904-94, ГОСТ 16523-89</v>
          </cell>
          <cell r="H131">
            <v>60</v>
          </cell>
          <cell r="J131">
            <v>1.05</v>
          </cell>
          <cell r="L131">
            <v>182</v>
          </cell>
        </row>
        <row r="132">
          <cell r="C132" t="str">
            <v>К270 В4-III 10 сп</v>
          </cell>
          <cell r="D132" t="str">
            <v>1,45х1255</v>
          </cell>
          <cell r="G132" t="str">
            <v>В-ПН-НО-ГОСТ 19904-94, ГОСТ 16523-89</v>
          </cell>
          <cell r="H132">
            <v>180</v>
          </cell>
          <cell r="J132">
            <v>1.05</v>
          </cell>
          <cell r="L132">
            <v>182</v>
          </cell>
        </row>
        <row r="133">
          <cell r="C133" t="str">
            <v>К270 В4-III 10 сп</v>
          </cell>
          <cell r="D133" t="str">
            <v>1,45х1225</v>
          </cell>
          <cell r="G133" t="str">
            <v>В-ПН-НО-ГОСТ 19904-94, ГОСТ 16523-89</v>
          </cell>
          <cell r="H133">
            <v>360</v>
          </cell>
          <cell r="J133">
            <v>1.05</v>
          </cell>
          <cell r="L133">
            <v>182</v>
          </cell>
        </row>
        <row r="134">
          <cell r="C134" t="str">
            <v>К270 В4-III 10 сп</v>
          </cell>
          <cell r="D134" t="str">
            <v>1,45х650</v>
          </cell>
          <cell r="G134" t="str">
            <v>В-ПН-НО-ГОСТ 19904-94, ГОСТ 16523-89</v>
          </cell>
          <cell r="H134">
            <v>180</v>
          </cell>
          <cell r="J134">
            <v>1.05</v>
          </cell>
          <cell r="L134">
            <v>182</v>
          </cell>
        </row>
        <row r="135">
          <cell r="C135" t="str">
            <v>К270 В4-III 10 сп</v>
          </cell>
          <cell r="D135" t="str">
            <v>1,95х1200</v>
          </cell>
          <cell r="G135" t="str">
            <v>В-ПН-НО-ГОСТ 19904-94, ГОСТ 16523-89</v>
          </cell>
          <cell r="H135">
            <v>300</v>
          </cell>
          <cell r="J135">
            <v>1.05</v>
          </cell>
          <cell r="L135">
            <v>182</v>
          </cell>
        </row>
        <row r="136">
          <cell r="C136" t="str">
            <v>К270 В4-III 10 сп</v>
          </cell>
          <cell r="D136" t="str">
            <v>1,95х650</v>
          </cell>
          <cell r="G136" t="str">
            <v>В-ПН-НО-ГОСТ 19904-94, ГОСТ 16523-89</v>
          </cell>
          <cell r="H136">
            <v>120</v>
          </cell>
          <cell r="J136">
            <v>1.05</v>
          </cell>
          <cell r="L136">
            <v>182</v>
          </cell>
        </row>
        <row r="137">
          <cell r="C137" t="str">
            <v>К270 В4-III 10 сп</v>
          </cell>
          <cell r="D137" t="str">
            <v>2,5х1265</v>
          </cell>
          <cell r="G137" t="str">
            <v>В-ПН-НО-ГОСТ 19904-94, ГОСТ 16523-89</v>
          </cell>
          <cell r="H137">
            <v>300</v>
          </cell>
          <cell r="J137">
            <v>1.05</v>
          </cell>
          <cell r="L137">
            <v>182</v>
          </cell>
        </row>
        <row r="138">
          <cell r="C138" t="str">
            <v>К270 В4-III 08 кп</v>
          </cell>
          <cell r="D138" t="str">
            <v>1,5х1200</v>
          </cell>
          <cell r="G138" t="str">
            <v>В-ПН-НО-ГОСТ 19904-94, ГОСТ 16523-89</v>
          </cell>
          <cell r="H138">
            <v>180</v>
          </cell>
          <cell r="J138">
            <v>1.05</v>
          </cell>
          <cell r="L138">
            <v>182</v>
          </cell>
        </row>
        <row r="139">
          <cell r="C139" t="str">
            <v>К270 В4-III 08 кп</v>
          </cell>
          <cell r="D139" t="str">
            <v>1,5х1225</v>
          </cell>
          <cell r="G139" t="str">
            <v>В-ПН-НО-ГОСТ 19904-94, ГОСТ 16523-89</v>
          </cell>
          <cell r="H139">
            <v>420</v>
          </cell>
          <cell r="J139">
            <v>1.05</v>
          </cell>
          <cell r="L139">
            <v>182</v>
          </cell>
        </row>
        <row r="140">
          <cell r="C140" t="str">
            <v>К270 В4-III 08 кп</v>
          </cell>
          <cell r="D140" t="str">
            <v>2,0х1210</v>
          </cell>
          <cell r="G140" t="str">
            <v>В-ПН-НО-ГОСТ 19904-94, ГОСТ 16523-89</v>
          </cell>
          <cell r="H140">
            <v>240</v>
          </cell>
          <cell r="J140">
            <v>1.05</v>
          </cell>
          <cell r="L140">
            <v>182</v>
          </cell>
        </row>
        <row r="141">
          <cell r="C141" t="str">
            <v>В4-IV 08Ю ВГ</v>
          </cell>
          <cell r="D141" t="str">
            <v>1,0х660</v>
          </cell>
          <cell r="G141" t="str">
            <v>В-ПН-НО-ГОСТ 19904-94, 
ГОСТ 9045-93</v>
          </cell>
          <cell r="H141">
            <v>60</v>
          </cell>
          <cell r="J141">
            <v>1.05</v>
          </cell>
          <cell r="L141">
            <v>182</v>
          </cell>
        </row>
        <row r="142">
          <cell r="C142" t="str">
            <v>К270 В4-IV 3 сп/пс</v>
          </cell>
          <cell r="D142" t="str">
            <v>2,85х1030</v>
          </cell>
          <cell r="G142" t="str">
            <v>В-ПН-НО-ГОСТ 19903-74, 
ГОСТ 16523-89</v>
          </cell>
          <cell r="H142">
            <v>120</v>
          </cell>
          <cell r="J142">
            <v>1.0854516129032259</v>
          </cell>
          <cell r="L142">
            <v>182</v>
          </cell>
        </row>
        <row r="143">
          <cell r="C143" t="str">
            <v>К270 В4-IV 3 сп/пс</v>
          </cell>
          <cell r="D143" t="str">
            <v>2,85х1130</v>
          </cell>
          <cell r="G143" t="str">
            <v>В-ПН-НО-ГОСТ 19903-74, 
ГОСТ 16523-89</v>
          </cell>
          <cell r="H143">
            <v>180</v>
          </cell>
          <cell r="J143">
            <v>1.0854516129032259</v>
          </cell>
          <cell r="L143">
            <v>182</v>
          </cell>
        </row>
        <row r="144">
          <cell r="C144" t="str">
            <v>К270 В4-IV 3 сп/пс</v>
          </cell>
          <cell r="D144" t="str">
            <v>2,85х1200</v>
          </cell>
          <cell r="G144" t="str">
            <v>В-ПН-НО-ГОСТ 19903-74, 
ГОСТ 16523-89</v>
          </cell>
          <cell r="H144">
            <v>1200</v>
          </cell>
          <cell r="J144">
            <v>1.0854516129032259</v>
          </cell>
          <cell r="L144">
            <v>182</v>
          </cell>
        </row>
        <row r="145">
          <cell r="C145" t="str">
            <v>К270 В4-IV 3 сп/пс</v>
          </cell>
          <cell r="D145" t="str">
            <v>3,3х1025</v>
          </cell>
          <cell r="G145" t="str">
            <v>В-ПН-НО-ГОСТ 19903-74, 
ГОСТ 16523-89</v>
          </cell>
          <cell r="H145">
            <v>180</v>
          </cell>
          <cell r="J145">
            <v>1.0854516129032259</v>
          </cell>
          <cell r="L145">
            <v>182</v>
          </cell>
        </row>
        <row r="146">
          <cell r="C146" t="str">
            <v>К270 В4-IV 3 сп/пс</v>
          </cell>
          <cell r="D146" t="str">
            <v>3,3х1120</v>
          </cell>
          <cell r="G146" t="str">
            <v>В-ПН-НО-ГОСТ 19903-74, 
ГОСТ 16523-89</v>
          </cell>
          <cell r="H146">
            <v>180</v>
          </cell>
          <cell r="J146">
            <v>1.0854516129032259</v>
          </cell>
          <cell r="L146">
            <v>182</v>
          </cell>
        </row>
        <row r="147">
          <cell r="C147" t="str">
            <v>К270 В4-IV 3 сп/пс</v>
          </cell>
          <cell r="D147" t="str">
            <v>3,3х1185</v>
          </cell>
          <cell r="G147" t="str">
            <v>В-ПН-НО-ГОСТ 19903-74, 
ГОСТ 16523-89</v>
          </cell>
          <cell r="H147">
            <v>300</v>
          </cell>
          <cell r="J147">
            <v>1.0854516129032259</v>
          </cell>
          <cell r="L147">
            <v>182</v>
          </cell>
        </row>
        <row r="148">
          <cell r="C148" t="str">
            <v>К270 В4-IV 10 сп</v>
          </cell>
          <cell r="D148" t="str">
            <v>3,75х1025</v>
          </cell>
          <cell r="G148" t="str">
            <v>В-ПН-НО-ГОСТ 19903-74, 
ГОСТ 16523-89</v>
          </cell>
          <cell r="H148">
            <v>300</v>
          </cell>
          <cell r="J148">
            <v>1.143258064516129</v>
          </cell>
          <cell r="L148">
            <v>182</v>
          </cell>
        </row>
        <row r="149">
          <cell r="C149" t="str">
            <v>К270 В4-IV 10 сп</v>
          </cell>
          <cell r="D149" t="str">
            <v>3,75х1120</v>
          </cell>
          <cell r="G149" t="str">
            <v>В-ПН-НО-ГОСТ 19903-74, 
ГОСТ 16523-89</v>
          </cell>
          <cell r="H149">
            <v>300</v>
          </cell>
          <cell r="J149">
            <v>1.143258064516129</v>
          </cell>
          <cell r="L149">
            <v>182</v>
          </cell>
        </row>
        <row r="150">
          <cell r="C150" t="str">
            <v>К270 В4-IV 10 сп</v>
          </cell>
          <cell r="D150" t="str">
            <v>3,3х1025</v>
          </cell>
          <cell r="G150" t="str">
            <v>В-ПН-НО-ГОСТ 19903-74, 
ГОСТ 16523-89</v>
          </cell>
          <cell r="H150">
            <v>300</v>
          </cell>
          <cell r="J150">
            <v>1.143258064516129</v>
          </cell>
          <cell r="L150">
            <v>182</v>
          </cell>
        </row>
        <row r="151">
          <cell r="C151" t="str">
            <v>К270 В4-IV 10 сп</v>
          </cell>
          <cell r="D151" t="str">
            <v>3,3х1185</v>
          </cell>
          <cell r="G151" t="str">
            <v>В-ПН-НО-ГОСТ 19903-74, 
ГОСТ 16523-89</v>
          </cell>
          <cell r="H151">
            <v>120</v>
          </cell>
          <cell r="J151">
            <v>1.143258064516129</v>
          </cell>
          <cell r="L151">
            <v>182</v>
          </cell>
        </row>
        <row r="152">
          <cell r="C152" t="str">
            <v>К270 В4-IV 10 сп</v>
          </cell>
          <cell r="D152" t="str">
            <v>3,3х1120</v>
          </cell>
          <cell r="G152" t="str">
            <v>В-ПН-НО-ГОСТ 19903-74, 
ГОСТ 16523-89</v>
          </cell>
          <cell r="H152">
            <v>300</v>
          </cell>
          <cell r="J152">
            <v>1.143258064516129</v>
          </cell>
          <cell r="L152">
            <v>182</v>
          </cell>
        </row>
        <row r="153">
          <cell r="C153" t="str">
            <v>К270 В4-IV 10 сп</v>
          </cell>
          <cell r="D153" t="str">
            <v>2,85х1030</v>
          </cell>
          <cell r="G153" t="str">
            <v>В-ПН-НО-ГОСТ 19903-74, 
ГОСТ 16523-89</v>
          </cell>
          <cell r="H153">
            <v>180</v>
          </cell>
          <cell r="J153">
            <v>1.143258064516129</v>
          </cell>
          <cell r="L153">
            <v>182</v>
          </cell>
        </row>
        <row r="154">
          <cell r="C154" t="str">
            <v>К270 В4-IV 10 сп</v>
          </cell>
          <cell r="D154" t="str">
            <v>2,85х1130</v>
          </cell>
          <cell r="G154" t="str">
            <v>В-ПН-НО-ГОСТ 19903-74, 
ГОСТ 16523-89</v>
          </cell>
          <cell r="H154">
            <v>180</v>
          </cell>
          <cell r="J154">
            <v>1.143258064516129</v>
          </cell>
          <cell r="L154">
            <v>182</v>
          </cell>
        </row>
        <row r="155">
          <cell r="C155" t="str">
            <v>К270 В4-IV 10 сп</v>
          </cell>
          <cell r="D155" t="str">
            <v>2,85х1200</v>
          </cell>
          <cell r="G155" t="str">
            <v>В-ПН-НО-ГОСТ 19903-74, 
ГОСТ 16523-89</v>
          </cell>
          <cell r="H155">
            <v>120</v>
          </cell>
          <cell r="J155">
            <v>1.143258064516129</v>
          </cell>
          <cell r="L155">
            <v>182</v>
          </cell>
        </row>
        <row r="156">
          <cell r="C156" t="str">
            <v>К270 В4-IV 10 сп</v>
          </cell>
          <cell r="D156" t="str">
            <v>2,85х1430</v>
          </cell>
          <cell r="G156" t="str">
            <v>В-ПН-НО-ГОСТ 19903-74, 
ГОСТ 16523-89</v>
          </cell>
          <cell r="H156">
            <v>120</v>
          </cell>
          <cell r="J156">
            <v>1.143258064516129</v>
          </cell>
          <cell r="L156">
            <v>182</v>
          </cell>
        </row>
        <row r="157">
          <cell r="C157" t="str">
            <v>ст. 3сп</v>
          </cell>
          <cell r="D157" t="str">
            <v>5,7х1375</v>
          </cell>
          <cell r="G157" t="str">
            <v>ТУ 14-1-3579-83 (необрезной)</v>
          </cell>
          <cell r="H157">
            <v>300</v>
          </cell>
          <cell r="J157">
            <v>1.0725806451612903</v>
          </cell>
          <cell r="L157">
            <v>182</v>
          </cell>
        </row>
        <row r="158">
          <cell r="C158" t="str">
            <v>ст.10</v>
          </cell>
          <cell r="D158" t="str">
            <v>4,25х1420</v>
          </cell>
          <cell r="G158" t="str">
            <v>ТУ 14-1-3579-83 (необрезной)</v>
          </cell>
          <cell r="H158">
            <v>300</v>
          </cell>
          <cell r="J158">
            <v>1.1369354838709675</v>
          </cell>
          <cell r="L158">
            <v>182</v>
          </cell>
        </row>
        <row r="159">
          <cell r="C159" t="str">
            <v>ст.10</v>
          </cell>
          <cell r="D159" t="str">
            <v>4,25х1505</v>
          </cell>
          <cell r="G159" t="str">
            <v>ТУ 14-1-3579-83 (необрезной)</v>
          </cell>
          <cell r="H159">
            <v>600</v>
          </cell>
          <cell r="J159">
            <v>1.1369354838709675</v>
          </cell>
          <cell r="L159">
            <v>182</v>
          </cell>
        </row>
        <row r="160">
          <cell r="C160" t="str">
            <v>ст.20</v>
          </cell>
          <cell r="D160" t="str">
            <v>4,25х1505</v>
          </cell>
          <cell r="G160" t="str">
            <v>ТУ 14-1-3579-83 (необрезной)</v>
          </cell>
          <cell r="H160">
            <v>600</v>
          </cell>
          <cell r="J160">
            <v>1.1369354838709675</v>
          </cell>
          <cell r="L160">
            <v>182</v>
          </cell>
        </row>
        <row r="161">
          <cell r="C161" t="str">
            <v>ст.10</v>
          </cell>
          <cell r="D161" t="str">
            <v>4,7х1380</v>
          </cell>
          <cell r="G161" t="str">
            <v>ТУ 14-1-3579-83 (необрезной)</v>
          </cell>
          <cell r="H161">
            <v>1200</v>
          </cell>
          <cell r="J161">
            <v>1.1369354838709675</v>
          </cell>
          <cell r="L161">
            <v>182</v>
          </cell>
        </row>
        <row r="162">
          <cell r="C162" t="str">
            <v>ст.20</v>
          </cell>
          <cell r="D162" t="str">
            <v>4,7х1380</v>
          </cell>
          <cell r="G162" t="str">
            <v>ТУ 14-1-3579-83 (необрезной)</v>
          </cell>
          <cell r="H162">
            <v>1500</v>
          </cell>
          <cell r="J162">
            <v>1.1369354838709675</v>
          </cell>
          <cell r="L162">
            <v>182</v>
          </cell>
        </row>
        <row r="163">
          <cell r="C163" t="str">
            <v>ст.10</v>
          </cell>
          <cell r="D163" t="str">
            <v>4,7х1490</v>
          </cell>
          <cell r="G163" t="str">
            <v>ТУ 14-1-3579-83 (необрезной)</v>
          </cell>
          <cell r="H163">
            <v>600</v>
          </cell>
          <cell r="J163">
            <v>1.1369354838709675</v>
          </cell>
          <cell r="L163">
            <v>182</v>
          </cell>
        </row>
        <row r="164">
          <cell r="C164" t="str">
            <v>ст.20</v>
          </cell>
          <cell r="D164" t="str">
            <v>4,7х1490</v>
          </cell>
          <cell r="G164" t="str">
            <v>ТУ 14-1-3579-83 (необрезной)</v>
          </cell>
          <cell r="H164">
            <v>300</v>
          </cell>
          <cell r="J164">
            <v>1.1369354838709675</v>
          </cell>
          <cell r="L164">
            <v>182</v>
          </cell>
        </row>
        <row r="165">
          <cell r="C165" t="str">
            <v>ст.10</v>
          </cell>
          <cell r="D165" t="str">
            <v>5,7х1375</v>
          </cell>
          <cell r="G165" t="str">
            <v>ТУ 14-1-3579-83 (необрезной)</v>
          </cell>
          <cell r="H165">
            <v>1100</v>
          </cell>
          <cell r="J165">
            <v>1.1240645161290321</v>
          </cell>
          <cell r="L165">
            <v>182</v>
          </cell>
        </row>
        <row r="166">
          <cell r="C166" t="str">
            <v>ст.20</v>
          </cell>
          <cell r="D166" t="str">
            <v>5,7х1375</v>
          </cell>
          <cell r="G166" t="str">
            <v>ТУ 14-1-3579-83 (необрезной)</v>
          </cell>
          <cell r="H166">
            <v>1200</v>
          </cell>
          <cell r="J166">
            <v>1.1240645161290321</v>
          </cell>
          <cell r="L166">
            <v>182</v>
          </cell>
        </row>
        <row r="167">
          <cell r="C167" t="str">
            <v>ст.20</v>
          </cell>
          <cell r="D167" t="str">
            <v>5,7х1485</v>
          </cell>
          <cell r="G167" t="str">
            <v>ТУ 14-1-3579-83 (необрезной)</v>
          </cell>
          <cell r="H167">
            <v>600</v>
          </cell>
          <cell r="J167">
            <v>1.1240645161290321</v>
          </cell>
          <cell r="L167">
            <v>182</v>
          </cell>
        </row>
        <row r="168">
          <cell r="C168" t="str">
            <v>ст.10</v>
          </cell>
          <cell r="D168" t="str">
            <v>6,7х1370</v>
          </cell>
          <cell r="G168" t="str">
            <v>ТУ 14-1-3579-83 (необрезной)</v>
          </cell>
          <cell r="H168">
            <v>300</v>
          </cell>
          <cell r="J168">
            <v>1.1240645161290321</v>
          </cell>
          <cell r="L168">
            <v>182</v>
          </cell>
        </row>
        <row r="169">
          <cell r="C169" t="str">
            <v>ст.20</v>
          </cell>
          <cell r="D169" t="str">
            <v>6,7х1370</v>
          </cell>
          <cell r="G169" t="str">
            <v>ТУ 14-1-3579-83 (необрезной)</v>
          </cell>
          <cell r="H169">
            <v>300</v>
          </cell>
          <cell r="J169">
            <v>1.1240645161290321</v>
          </cell>
          <cell r="L169">
            <v>182</v>
          </cell>
        </row>
        <row r="170">
          <cell r="C170" t="str">
            <v>ст.10</v>
          </cell>
          <cell r="D170" t="str">
            <v>6,7х1485</v>
          </cell>
          <cell r="G170" t="str">
            <v>ТУ 14-1-3579-83 (необрезной)</v>
          </cell>
          <cell r="H170">
            <v>300</v>
          </cell>
          <cell r="J170">
            <v>1.1240645161290321</v>
          </cell>
          <cell r="L170">
            <v>182</v>
          </cell>
        </row>
        <row r="171">
          <cell r="C171" t="str">
            <v>ст.10</v>
          </cell>
          <cell r="D171" t="str">
            <v>7,6х670</v>
          </cell>
          <cell r="G171" t="str">
            <v>ТУ 14-1-3579-83 (обрезной)</v>
          </cell>
          <cell r="H171">
            <v>600</v>
          </cell>
          <cell r="J171">
            <v>1.1154838709677419</v>
          </cell>
          <cell r="L171">
            <v>182</v>
          </cell>
        </row>
        <row r="172">
          <cell r="C172" t="str">
            <v>ст.20</v>
          </cell>
          <cell r="D172" t="str">
            <v>7,6х670</v>
          </cell>
          <cell r="G172" t="str">
            <v>ТУ 14-1-3579-83 (обрезной)</v>
          </cell>
          <cell r="H172">
            <v>900</v>
          </cell>
          <cell r="J172">
            <v>1.1154838709677419</v>
          </cell>
          <cell r="L172">
            <v>187</v>
          </cell>
        </row>
        <row r="173">
          <cell r="C173" t="str">
            <v>ст. 3сп</v>
          </cell>
          <cell r="D173" t="str">
            <v>4,25х1505</v>
          </cell>
          <cell r="G173" t="str">
            <v>ТУ 14-1-3579-83 (необрезной)</v>
          </cell>
          <cell r="H173">
            <v>300</v>
          </cell>
          <cell r="J173">
            <v>1.0725806451612903</v>
          </cell>
          <cell r="L173">
            <v>182</v>
          </cell>
        </row>
        <row r="176">
          <cell r="C176" t="str">
            <v>10Г2ФБ</v>
          </cell>
          <cell r="D176" t="str">
            <v>14х1660</v>
          </cell>
          <cell r="G176" t="str">
            <v>14-1-5407-2000</v>
          </cell>
          <cell r="H176">
            <v>2356</v>
          </cell>
          <cell r="L176">
            <v>425</v>
          </cell>
        </row>
        <row r="177">
          <cell r="C177" t="str">
            <v>17Г1СА</v>
          </cell>
          <cell r="D177" t="str">
            <v>8х1250</v>
          </cell>
          <cell r="G177" t="str">
            <v>14-1-5407-2000</v>
          </cell>
          <cell r="H177">
            <v>310</v>
          </cell>
          <cell r="L177">
            <v>425</v>
          </cell>
        </row>
        <row r="178">
          <cell r="C178" t="str">
            <v>06ГФБАА</v>
          </cell>
          <cell r="D178" t="str">
            <v>12х1660</v>
          </cell>
          <cell r="G178" t="str">
            <v>14-101-458-2001</v>
          </cell>
          <cell r="H178">
            <v>1240</v>
          </cell>
          <cell r="L178">
            <v>425</v>
          </cell>
        </row>
        <row r="179">
          <cell r="C179" t="str">
            <v>17Г1СА-У</v>
          </cell>
          <cell r="D179" t="str">
            <v>8х1250</v>
          </cell>
          <cell r="G179" t="str">
            <v>14-1-5407-2000</v>
          </cell>
          <cell r="H179">
            <v>1240</v>
          </cell>
          <cell r="L179">
            <v>425</v>
          </cell>
        </row>
        <row r="180">
          <cell r="C180">
            <v>20</v>
          </cell>
          <cell r="D180" t="str">
            <v>12х1660</v>
          </cell>
          <cell r="G180" t="str">
            <v>14-1-2471-78</v>
          </cell>
          <cell r="H180">
            <v>90</v>
          </cell>
          <cell r="L180">
            <v>425</v>
          </cell>
        </row>
        <row r="181">
          <cell r="C181" t="str">
            <v>17Г1СА-У</v>
          </cell>
          <cell r="D181" t="str">
            <v>14,3х1660</v>
          </cell>
          <cell r="G181" t="str">
            <v>14-1-5407-2000</v>
          </cell>
          <cell r="H181">
            <v>1500</v>
          </cell>
          <cell r="L181">
            <v>425</v>
          </cell>
        </row>
        <row r="184">
          <cell r="C184" t="str">
            <v>ОКТЯБРЬ</v>
          </cell>
        </row>
        <row r="185">
          <cell r="C185" t="str">
            <v>К270 В4-III 10 сп</v>
          </cell>
          <cell r="D185" t="str">
            <v>0,97х660</v>
          </cell>
          <cell r="G185" t="str">
            <v>В-ПН-НО-
ГОСТ 19904-94,
 ГОСТ 16523-89</v>
          </cell>
          <cell r="H185">
            <v>240</v>
          </cell>
          <cell r="J185">
            <v>1.05</v>
          </cell>
          <cell r="L185">
            <v>182</v>
          </cell>
          <cell r="N185" t="str">
            <v>16-18х1,0</v>
          </cell>
        </row>
        <row r="186">
          <cell r="C186" t="str">
            <v>К270 В4-III 10 сп</v>
          </cell>
          <cell r="D186" t="str">
            <v>1,16х730</v>
          </cell>
          <cell r="G186" t="str">
            <v>В-ПН-НО-
ГОСТ 19904-94,
 ГОСТ 16523-89</v>
          </cell>
          <cell r="H186">
            <v>180</v>
          </cell>
          <cell r="J186">
            <v>1.05</v>
          </cell>
          <cell r="L186">
            <v>182</v>
          </cell>
          <cell r="N186" t="str">
            <v>16-57х1,2</v>
          </cell>
        </row>
        <row r="187">
          <cell r="C187" t="str">
            <v>К270 В4-III 10 сп</v>
          </cell>
          <cell r="D187" t="str">
            <v>1,45х1255</v>
          </cell>
          <cell r="G187" t="str">
            <v>В-ПН-НО-
ГОСТ 19904-94,
 ГОСТ 16523-89</v>
          </cell>
          <cell r="H187">
            <v>360</v>
          </cell>
          <cell r="J187">
            <v>1.05</v>
          </cell>
          <cell r="L187">
            <v>182</v>
          </cell>
          <cell r="N187" t="str">
            <v>10-67х1,5</v>
          </cell>
        </row>
        <row r="188">
          <cell r="C188" t="str">
            <v>К270 В4-III 10 сп</v>
          </cell>
          <cell r="D188" t="str">
            <v>1,45х1225</v>
          </cell>
          <cell r="G188" t="str">
            <v>В-ПН-НО-
ГОСТ 19904-94,
 ГОСТ 16523-89</v>
          </cell>
          <cell r="H188">
            <v>480</v>
          </cell>
          <cell r="J188">
            <v>1.05</v>
          </cell>
          <cell r="L188">
            <v>182</v>
          </cell>
          <cell r="N188" t="str">
            <v>10-76х1,5</v>
          </cell>
        </row>
        <row r="189">
          <cell r="C189" t="str">
            <v>К270 В4-III 10 сп</v>
          </cell>
          <cell r="D189" t="str">
            <v>1,45х650</v>
          </cell>
          <cell r="G189" t="str">
            <v>В-ПН-НО-
ГОСТ 19904-94,
 ГОСТ 16523-89</v>
          </cell>
          <cell r="H189">
            <v>300</v>
          </cell>
          <cell r="J189">
            <v>1.05</v>
          </cell>
          <cell r="L189">
            <v>182</v>
          </cell>
          <cell r="N189" t="str">
            <v>10-76х1,5</v>
          </cell>
        </row>
        <row r="190">
          <cell r="C190" t="str">
            <v>К270 В4-III 10 сп</v>
          </cell>
          <cell r="D190" t="str">
            <v>1,95х1200</v>
          </cell>
          <cell r="G190" t="str">
            <v>В-ПН-НО-
ГОСТ 19904-94,
 ГОСТ 16523-89</v>
          </cell>
          <cell r="H190">
            <v>300</v>
          </cell>
          <cell r="J190">
            <v>1.05</v>
          </cell>
          <cell r="L190">
            <v>182</v>
          </cell>
          <cell r="N190" t="str">
            <v>18-76х2,0</v>
          </cell>
        </row>
        <row r="191">
          <cell r="C191" t="str">
            <v>К270 В4-III 10 сп</v>
          </cell>
          <cell r="D191" t="str">
            <v>1,95х1215</v>
          </cell>
          <cell r="G191" t="str">
            <v>В-ПН-НО-
ГОСТ 19904-94,
 ГОСТ 16523-89</v>
          </cell>
          <cell r="H191">
            <v>120</v>
          </cell>
          <cell r="J191">
            <v>1.05</v>
          </cell>
          <cell r="L191">
            <v>182</v>
          </cell>
          <cell r="N191" t="str">
            <v>18-76х2,0</v>
          </cell>
        </row>
        <row r="192">
          <cell r="C192" t="str">
            <v>К270 В4-III 10 сп</v>
          </cell>
          <cell r="D192" t="str">
            <v>1,95х650</v>
          </cell>
          <cell r="G192" t="str">
            <v>В-ПН-НО-
ГОСТ 19904-94,
 ГОСТ 16523-89</v>
          </cell>
          <cell r="H192">
            <v>180</v>
          </cell>
          <cell r="J192">
            <v>1.05</v>
          </cell>
          <cell r="L192">
            <v>182</v>
          </cell>
          <cell r="N192" t="str">
            <v>18-76х2,0</v>
          </cell>
        </row>
        <row r="193">
          <cell r="C193" t="str">
            <v>К270 В4-III 10 сп</v>
          </cell>
          <cell r="D193" t="str">
            <v>2,5х1265</v>
          </cell>
          <cell r="G193" t="str">
            <v>В-ПН-НО-
ГОСТ 19904-94,
 ГОСТ 16523-89</v>
          </cell>
          <cell r="H193">
            <v>360</v>
          </cell>
          <cell r="J193">
            <v>1.05</v>
          </cell>
          <cell r="L193">
            <v>182</v>
          </cell>
          <cell r="N193" t="str">
            <v>28;51х2,5</v>
          </cell>
        </row>
        <row r="194">
          <cell r="C194" t="str">
            <v>К270 В4-III 08 кп</v>
          </cell>
          <cell r="D194" t="str">
            <v>1,5х1200</v>
          </cell>
          <cell r="G194" t="str">
            <v>В-ПН-НО-ГОСТ 
19904-94, 
ГОСТ 16523-89</v>
          </cell>
          <cell r="H194">
            <v>180</v>
          </cell>
          <cell r="J194">
            <v>1.05</v>
          </cell>
          <cell r="L194">
            <v>182</v>
          </cell>
          <cell r="N194" t="str">
            <v>30-76х1,5</v>
          </cell>
        </row>
        <row r="195">
          <cell r="C195" t="str">
            <v>К270 В4-III 08 кп</v>
          </cell>
          <cell r="D195" t="str">
            <v>1,5х1225</v>
          </cell>
          <cell r="G195" t="str">
            <v>В-ПН-НО-ГОСТ 
19904-94, 
ГОСТ 16523-89</v>
          </cell>
          <cell r="H195">
            <v>540</v>
          </cell>
          <cell r="J195">
            <v>1.05</v>
          </cell>
          <cell r="L195">
            <v>182</v>
          </cell>
          <cell r="N195" t="str">
            <v>30-76х1,5</v>
          </cell>
        </row>
        <row r="196">
          <cell r="C196" t="str">
            <v>К270 В4-III 08 кп</v>
          </cell>
          <cell r="D196" t="str">
            <v>2,0х1210</v>
          </cell>
          <cell r="G196" t="str">
            <v>В-ПН-НО-ГОСТ 
19904-94, 
ГОСТ 16523-89</v>
          </cell>
          <cell r="H196">
            <v>120</v>
          </cell>
          <cell r="J196">
            <v>1.05</v>
          </cell>
          <cell r="L196">
            <v>182</v>
          </cell>
          <cell r="N196" t="str">
            <v>30-76х2,0</v>
          </cell>
        </row>
        <row r="197">
          <cell r="C197" t="str">
            <v>В4-IV 08Ю ВГ</v>
          </cell>
          <cell r="D197" t="str">
            <v>1,0х660</v>
          </cell>
          <cell r="G197" t="str">
            <v>В-ПН-НО-
ГОСТ 19904-94, 
ГОСТ 9045-93</v>
          </cell>
          <cell r="H197">
            <v>120</v>
          </cell>
          <cell r="J197">
            <v>1.05</v>
          </cell>
          <cell r="L197">
            <v>182</v>
          </cell>
          <cell r="N197" t="str">
            <v>16-30х1,0</v>
          </cell>
        </row>
        <row r="198">
          <cell r="C198" t="str">
            <v>К270 В4-IV 3 сп/пс</v>
          </cell>
          <cell r="D198" t="str">
            <v>2,85х1030</v>
          </cell>
          <cell r="G198" t="str">
            <v>В-ПН-НО-ГОСТ 19903-74, 
ГОСТ 16523-89</v>
          </cell>
          <cell r="H198">
            <v>240</v>
          </cell>
          <cell r="J198">
            <v>1.0854516129032259</v>
          </cell>
          <cell r="L198">
            <v>182</v>
          </cell>
          <cell r="N198" t="str">
            <v>ду15-20</v>
          </cell>
        </row>
        <row r="199">
          <cell r="C199" t="str">
            <v>К270 В4-IV 3 сп/пс</v>
          </cell>
          <cell r="D199" t="str">
            <v>2,85х1130</v>
          </cell>
          <cell r="G199" t="str">
            <v>В-ПН-НО-ГОСТ 19903-74, 
ГОСТ 16523-89</v>
          </cell>
          <cell r="H199">
            <v>780</v>
          </cell>
          <cell r="J199">
            <v>1.0854516129032259</v>
          </cell>
          <cell r="L199">
            <v>182</v>
          </cell>
          <cell r="N199" t="str">
            <v>ду15-20</v>
          </cell>
        </row>
        <row r="200">
          <cell r="C200" t="str">
            <v>К270 В4-IV 3 сп/пс</v>
          </cell>
          <cell r="D200" t="str">
            <v>2,85х1200</v>
          </cell>
          <cell r="G200" t="str">
            <v>В-ПН-НО-ГОСТ 19903-74, 
ГОСТ 16523-89</v>
          </cell>
          <cell r="H200">
            <v>720</v>
          </cell>
          <cell r="J200">
            <v>1.0854516129032259</v>
          </cell>
          <cell r="L200">
            <v>182</v>
          </cell>
          <cell r="N200" t="str">
            <v>ду15-20</v>
          </cell>
        </row>
        <row r="201">
          <cell r="C201" t="str">
            <v>К270 В4-IV 3 сп/пс</v>
          </cell>
          <cell r="D201" t="str">
            <v>3,3х1025</v>
          </cell>
          <cell r="G201" t="str">
            <v>В-ПН-НО-ГОСТ 19903-74, 
ГОСТ 16523-89</v>
          </cell>
          <cell r="H201">
            <v>240</v>
          </cell>
          <cell r="J201">
            <v>1.0854516129032259</v>
          </cell>
          <cell r="L201">
            <v>182</v>
          </cell>
          <cell r="N201" t="str">
            <v>ду25-80</v>
          </cell>
        </row>
        <row r="202">
          <cell r="C202" t="str">
            <v>К270 В4-IV 3 сп/пс</v>
          </cell>
          <cell r="D202" t="str">
            <v>3,3х1120</v>
          </cell>
          <cell r="G202" t="str">
            <v>В-ПН-НО-ГОСТ 19903-74, 
ГОСТ 16523-89</v>
          </cell>
          <cell r="H202">
            <v>300</v>
          </cell>
          <cell r="J202">
            <v>1.0854516129032259</v>
          </cell>
          <cell r="L202">
            <v>182</v>
          </cell>
          <cell r="N202" t="str">
            <v>57-108х3,5</v>
          </cell>
        </row>
        <row r="203">
          <cell r="C203" t="str">
            <v>К270 В4-IV 3 сп/пс</v>
          </cell>
          <cell r="D203" t="str">
            <v>3,3х1185</v>
          </cell>
          <cell r="G203" t="str">
            <v>В-ПН-НО-ГОСТ 19903-74, 
ГОСТ 16523-89</v>
          </cell>
          <cell r="H203">
            <v>240</v>
          </cell>
          <cell r="J203">
            <v>1.0854516129032259</v>
          </cell>
          <cell r="L203">
            <v>182</v>
          </cell>
          <cell r="N203" t="str">
            <v>57-108х3,5</v>
          </cell>
        </row>
        <row r="204">
          <cell r="C204" t="str">
            <v>К270 В4-IV 10 сп</v>
          </cell>
          <cell r="D204" t="str">
            <v>3,75х1025</v>
          </cell>
          <cell r="G204" t="str">
            <v>В-ПН-НО-ГОСТ 19903-74, 
ГОСТ 16523-89</v>
          </cell>
          <cell r="H204">
            <v>172</v>
          </cell>
          <cell r="J204">
            <v>1.143258064516129</v>
          </cell>
          <cell r="L204">
            <v>182</v>
          </cell>
          <cell r="N204" t="str">
            <v>57-108х4,0</v>
          </cell>
        </row>
        <row r="205">
          <cell r="C205" t="str">
            <v>К270 В4-IV 10 сп</v>
          </cell>
          <cell r="D205" t="str">
            <v>3,75х1120</v>
          </cell>
          <cell r="G205" t="str">
            <v>В-ПН-НО-ГОСТ 19903-74, 
ГОСТ 16523-89</v>
          </cell>
          <cell r="H205">
            <v>240</v>
          </cell>
          <cell r="J205">
            <v>1.143258064516129</v>
          </cell>
          <cell r="L205">
            <v>182</v>
          </cell>
          <cell r="N205" t="str">
            <v>57-108х4,0</v>
          </cell>
        </row>
        <row r="206">
          <cell r="C206" t="str">
            <v>К270 В4-IV 10 сп</v>
          </cell>
          <cell r="D206" t="str">
            <v>3,75х1185</v>
          </cell>
          <cell r="G206" t="str">
            <v>В-ПН-НО-ГОСТ 19903-74, 
ГОСТ 16523-89</v>
          </cell>
          <cell r="H206">
            <v>180</v>
          </cell>
          <cell r="J206">
            <v>1.143258064516129</v>
          </cell>
          <cell r="L206">
            <v>182</v>
          </cell>
          <cell r="N206" t="str">
            <v>57-108х3,5</v>
          </cell>
        </row>
        <row r="207">
          <cell r="C207" t="str">
            <v>К270 В4-IV 10 сп</v>
          </cell>
          <cell r="D207" t="str">
            <v>3,3х1025</v>
          </cell>
          <cell r="G207" t="str">
            <v>В-ПН-НО-ГОСТ 19903-74, 
ГОСТ 16523-89</v>
          </cell>
          <cell r="H207">
            <v>466</v>
          </cell>
          <cell r="J207">
            <v>1.143258064516129</v>
          </cell>
          <cell r="L207">
            <v>182</v>
          </cell>
          <cell r="N207" t="str">
            <v>ду25-80</v>
          </cell>
        </row>
        <row r="208">
          <cell r="C208" t="str">
            <v>К270 В4-IV 10 сп</v>
          </cell>
          <cell r="D208" t="str">
            <v>3,3х1185</v>
          </cell>
          <cell r="G208" t="str">
            <v>В-ПН-НО-ГОСТ 19903-74, 
ГОСТ 16523-89</v>
          </cell>
          <cell r="H208">
            <v>230</v>
          </cell>
          <cell r="J208">
            <v>1.143258064516129</v>
          </cell>
          <cell r="L208">
            <v>182</v>
          </cell>
          <cell r="N208" t="str">
            <v>57-108х3,5</v>
          </cell>
        </row>
        <row r="209">
          <cell r="C209" t="str">
            <v>К270 В4-IV 10 сп</v>
          </cell>
          <cell r="D209" t="str">
            <v>3,3х1120</v>
          </cell>
          <cell r="G209" t="str">
            <v>В-ПН-НО-ГОСТ 19903-74, 
ГОСТ 16523-89</v>
          </cell>
          <cell r="H209">
            <v>230</v>
          </cell>
          <cell r="J209">
            <v>1.143258064516129</v>
          </cell>
          <cell r="L209">
            <v>182</v>
          </cell>
          <cell r="N209" t="str">
            <v>57-108х3,5</v>
          </cell>
        </row>
        <row r="210">
          <cell r="C210" t="str">
            <v>К270 В4-IV 10 сп</v>
          </cell>
          <cell r="D210" t="str">
            <v>2,85х1030</v>
          </cell>
          <cell r="G210" t="str">
            <v>В-ПН-НО-ГОСТ 19903-74, 
ГОСТ 16523-89</v>
          </cell>
          <cell r="H210">
            <v>240</v>
          </cell>
          <cell r="J210">
            <v>1.143258064516129</v>
          </cell>
          <cell r="L210">
            <v>182</v>
          </cell>
          <cell r="N210" t="str">
            <v>ду15-20</v>
          </cell>
        </row>
        <row r="211">
          <cell r="C211" t="str">
            <v>К270 В4-IV 10 сп</v>
          </cell>
          <cell r="D211" t="str">
            <v>2,85х1130</v>
          </cell>
          <cell r="G211" t="str">
            <v>В-ПН-НО-ГОСТ 19903-74, 
ГОСТ 16523-89</v>
          </cell>
          <cell r="H211">
            <v>120</v>
          </cell>
          <cell r="J211">
            <v>1.143258064516129</v>
          </cell>
          <cell r="L211">
            <v>182</v>
          </cell>
          <cell r="N211" t="str">
            <v>ду15-20</v>
          </cell>
        </row>
        <row r="212">
          <cell r="C212" t="str">
            <v>К270 В4-IV 10 сп</v>
          </cell>
          <cell r="D212" t="str">
            <v>2,85х1200</v>
          </cell>
          <cell r="G212" t="str">
            <v>В-ПН-НО-ГОСТ 19903-74, 
ГОСТ 16523-89</v>
          </cell>
          <cell r="H212">
            <v>120</v>
          </cell>
          <cell r="J212">
            <v>1.143258064516129</v>
          </cell>
          <cell r="L212">
            <v>182</v>
          </cell>
          <cell r="N212" t="str">
            <v>ду15-20</v>
          </cell>
        </row>
        <row r="213">
          <cell r="C213" t="str">
            <v>ст. 3сп</v>
          </cell>
          <cell r="D213" t="str">
            <v>4,7х1380</v>
          </cell>
          <cell r="G213" t="str">
            <v>ТУ 14-1-3579-83 (необрезной)</v>
          </cell>
          <cell r="H213">
            <v>600</v>
          </cell>
          <cell r="J213">
            <v>1.0725806451612903</v>
          </cell>
          <cell r="L213">
            <v>182</v>
          </cell>
          <cell r="N213" t="str">
            <v>219х5</v>
          </cell>
        </row>
        <row r="214">
          <cell r="C214" t="str">
            <v>ст. 3сп</v>
          </cell>
          <cell r="D214" t="str">
            <v>4,7х1490</v>
          </cell>
          <cell r="G214" t="str">
            <v>ТУ 14-1-3579-83 (необрезной)</v>
          </cell>
          <cell r="H214">
            <v>600</v>
          </cell>
          <cell r="J214">
            <v>1.0725806451612903</v>
          </cell>
          <cell r="L214">
            <v>182</v>
          </cell>
          <cell r="N214" t="str">
            <v>159х5</v>
          </cell>
        </row>
        <row r="215">
          <cell r="C215" t="str">
            <v>ст. 3сп</v>
          </cell>
          <cell r="D215" t="str">
            <v>5,7х1375</v>
          </cell>
          <cell r="G215" t="str">
            <v>ТУ 14-1-3579-83 (необрезной)</v>
          </cell>
          <cell r="H215">
            <v>300</v>
          </cell>
          <cell r="J215">
            <v>1.0725806451612903</v>
          </cell>
          <cell r="L215">
            <v>182</v>
          </cell>
          <cell r="N215" t="str">
            <v>219х6</v>
          </cell>
        </row>
        <row r="216">
          <cell r="C216" t="str">
            <v>ст.20</v>
          </cell>
          <cell r="D216" t="str">
            <v>4,25х1385</v>
          </cell>
          <cell r="G216" t="str">
            <v>ТУ 14-1-3579-83 (необрезной)</v>
          </cell>
          <cell r="H216">
            <v>300</v>
          </cell>
          <cell r="J216">
            <v>1.1369354838709675</v>
          </cell>
          <cell r="L216">
            <v>182</v>
          </cell>
          <cell r="N216" t="str">
            <v>219х4,5</v>
          </cell>
        </row>
        <row r="217">
          <cell r="C217" t="str">
            <v>ст.10</v>
          </cell>
          <cell r="D217" t="str">
            <v>4,25х1420</v>
          </cell>
          <cell r="G217" t="str">
            <v>ТУ 14-1-3579-83 (необрезной)</v>
          </cell>
          <cell r="H217">
            <v>2398</v>
          </cell>
          <cell r="J217">
            <v>1.1369354838709675</v>
          </cell>
          <cell r="L217">
            <v>182</v>
          </cell>
          <cell r="N217" t="str">
            <v>114х4,5</v>
          </cell>
        </row>
        <row r="218">
          <cell r="C218" t="str">
            <v>ст.10</v>
          </cell>
          <cell r="D218" t="str">
            <v>4,25х1505</v>
          </cell>
          <cell r="G218" t="str">
            <v>ТУ 14-1-3579-83 (необрезной)</v>
          </cell>
          <cell r="H218">
            <v>600</v>
          </cell>
          <cell r="J218">
            <v>1.1369354838709675</v>
          </cell>
          <cell r="L218">
            <v>182</v>
          </cell>
          <cell r="N218" t="str">
            <v>159х4,5</v>
          </cell>
        </row>
        <row r="219">
          <cell r="C219" t="str">
            <v>ст.20</v>
          </cell>
          <cell r="D219" t="str">
            <v>4,25х1505</v>
          </cell>
          <cell r="G219" t="str">
            <v>ТУ 14-1-3579-83 (необрезной)</v>
          </cell>
          <cell r="H219">
            <v>600</v>
          </cell>
          <cell r="J219">
            <v>1.1369354838709675</v>
          </cell>
          <cell r="L219">
            <v>182</v>
          </cell>
          <cell r="N219" t="str">
            <v>159х4,5</v>
          </cell>
        </row>
        <row r="220">
          <cell r="C220" t="str">
            <v>ст.10</v>
          </cell>
          <cell r="D220" t="str">
            <v>4,7х1420</v>
          </cell>
          <cell r="G220" t="str">
            <v>ТУ 14-1-3579-83 (необрезной)</v>
          </cell>
          <cell r="H220">
            <v>120</v>
          </cell>
          <cell r="J220">
            <v>1.1369354838709675</v>
          </cell>
          <cell r="L220">
            <v>182</v>
          </cell>
          <cell r="N220" t="str">
            <v>114х5</v>
          </cell>
        </row>
        <row r="221">
          <cell r="C221" t="str">
            <v>ст.10</v>
          </cell>
          <cell r="D221" t="str">
            <v>4,7х1490</v>
          </cell>
          <cell r="G221" t="str">
            <v>ТУ 14-1-3579-83 (необрезной)</v>
          </cell>
          <cell r="H221">
            <v>1830</v>
          </cell>
          <cell r="J221">
            <v>1.1369354838709675</v>
          </cell>
          <cell r="L221">
            <v>182</v>
          </cell>
          <cell r="N221" t="str">
            <v>159х5</v>
          </cell>
        </row>
        <row r="222">
          <cell r="C222" t="str">
            <v>ст.20</v>
          </cell>
          <cell r="D222" t="str">
            <v>4,7х1490</v>
          </cell>
          <cell r="G222" t="str">
            <v>ТУ 14-1-3579-83 (необрезной)</v>
          </cell>
          <cell r="H222">
            <v>600</v>
          </cell>
          <cell r="J222">
            <v>1.1369354838709675</v>
          </cell>
          <cell r="L222">
            <v>182</v>
          </cell>
          <cell r="N222" t="str">
            <v>159х5</v>
          </cell>
        </row>
        <row r="223">
          <cell r="C223" t="str">
            <v>ст.10</v>
          </cell>
          <cell r="D223" t="str">
            <v>5,7х1375</v>
          </cell>
          <cell r="G223" t="str">
            <v>ТУ 14-1-3579-83 (необрезной)</v>
          </cell>
          <cell r="H223">
            <v>1500</v>
          </cell>
          <cell r="J223">
            <v>1.1240645161290321</v>
          </cell>
          <cell r="L223">
            <v>182</v>
          </cell>
          <cell r="N223" t="str">
            <v>219х6</v>
          </cell>
        </row>
        <row r="224">
          <cell r="C224" t="str">
            <v>ст.20</v>
          </cell>
          <cell r="D224" t="str">
            <v>5,7х1375</v>
          </cell>
          <cell r="G224" t="str">
            <v>ТУ 14-1-3579-83 (необрезной)</v>
          </cell>
          <cell r="H224">
            <v>1200</v>
          </cell>
          <cell r="J224">
            <v>1.1240645161290321</v>
          </cell>
          <cell r="L224">
            <v>182</v>
          </cell>
          <cell r="N224" t="str">
            <v>219х6</v>
          </cell>
        </row>
        <row r="225">
          <cell r="C225" t="str">
            <v>ст.10</v>
          </cell>
          <cell r="D225" t="str">
            <v>5,7х1485</v>
          </cell>
          <cell r="G225" t="str">
            <v>ТУ 14-1-3579-83 (необрезной)</v>
          </cell>
          <cell r="H225">
            <v>300</v>
          </cell>
          <cell r="J225">
            <v>1.1240645161290321</v>
          </cell>
          <cell r="L225">
            <v>182</v>
          </cell>
          <cell r="N225" t="str">
            <v>159х6</v>
          </cell>
        </row>
        <row r="226">
          <cell r="C226" t="str">
            <v>ст.10</v>
          </cell>
          <cell r="D226" t="str">
            <v>6,7х1370</v>
          </cell>
          <cell r="G226" t="str">
            <v>ТУ 14-1-3579-83 (необрезной)</v>
          </cell>
          <cell r="H226">
            <v>300</v>
          </cell>
          <cell r="J226">
            <v>1.1240645161290321</v>
          </cell>
          <cell r="L226">
            <v>182</v>
          </cell>
          <cell r="N226" t="str">
            <v>219х7</v>
          </cell>
        </row>
        <row r="227">
          <cell r="C227" t="str">
            <v>ст.20</v>
          </cell>
          <cell r="D227" t="str">
            <v>6,7х1370</v>
          </cell>
          <cell r="G227" t="str">
            <v>ТУ 14-1-3579-83 (необрезной)</v>
          </cell>
          <cell r="H227">
            <v>300</v>
          </cell>
          <cell r="J227">
            <v>1.1240645161290321</v>
          </cell>
          <cell r="L227">
            <v>182</v>
          </cell>
          <cell r="N227" t="str">
            <v>219х7</v>
          </cell>
        </row>
        <row r="228">
          <cell r="C228" t="str">
            <v>ст.10</v>
          </cell>
          <cell r="D228" t="str">
            <v>6,7х1485</v>
          </cell>
          <cell r="G228" t="str">
            <v>ТУ 14-1-3579-83 (необрезной)</v>
          </cell>
          <cell r="H228">
            <v>300</v>
          </cell>
          <cell r="J228">
            <v>1.1240645161290321</v>
          </cell>
          <cell r="L228">
            <v>182</v>
          </cell>
          <cell r="N228" t="str">
            <v>159х7</v>
          </cell>
        </row>
        <row r="229">
          <cell r="C229" t="str">
            <v>ст.20</v>
          </cell>
          <cell r="D229" t="str">
            <v>6,7х1485</v>
          </cell>
          <cell r="G229" t="str">
            <v>ТУ 14-1-3579-83 (необрезной)</v>
          </cell>
          <cell r="H229">
            <v>300</v>
          </cell>
          <cell r="J229">
            <v>1.1240645161290321</v>
          </cell>
          <cell r="L229">
            <v>182</v>
          </cell>
          <cell r="N229" t="str">
            <v>159х7</v>
          </cell>
        </row>
        <row r="230">
          <cell r="C230" t="str">
            <v>ст. 3сп</v>
          </cell>
          <cell r="D230" t="str">
            <v>4,25х1505</v>
          </cell>
          <cell r="G230" t="str">
            <v>ТУ 14-1-3579-83 (необрезной)</v>
          </cell>
          <cell r="H230">
            <v>300</v>
          </cell>
          <cell r="J230">
            <v>1.0725806451612903</v>
          </cell>
          <cell r="L230">
            <v>182</v>
          </cell>
          <cell r="N230" t="str">
            <v>159х4,5</v>
          </cell>
        </row>
        <row r="232">
          <cell r="C232" t="str">
            <v>17Г1С-У</v>
          </cell>
          <cell r="D232" t="str">
            <v>15х1660</v>
          </cell>
          <cell r="G232" t="str">
            <v>14-1-5407-2000</v>
          </cell>
          <cell r="H232">
            <v>558</v>
          </cell>
          <cell r="L232">
            <v>425</v>
          </cell>
          <cell r="N232" t="str">
            <v>1220х15</v>
          </cell>
        </row>
        <row r="233">
          <cell r="C233" t="str">
            <v>17Г1СА-У</v>
          </cell>
          <cell r="D233" t="str">
            <v>9Х1250</v>
          </cell>
          <cell r="G233" t="str">
            <v>14-1-5407-2000</v>
          </cell>
          <cell r="H233">
            <v>323</v>
          </cell>
          <cell r="L233">
            <v>425</v>
          </cell>
          <cell r="N233" t="str">
            <v>720х9</v>
          </cell>
        </row>
        <row r="234">
          <cell r="C234" t="str">
            <v>17Г1С-У</v>
          </cell>
          <cell r="D234" t="str">
            <v>12Х1660</v>
          </cell>
          <cell r="G234" t="str">
            <v>14-1-5407-2000</v>
          </cell>
          <cell r="H234">
            <v>7245</v>
          </cell>
          <cell r="L234">
            <v>425</v>
          </cell>
          <cell r="N234" t="str">
            <v>1220х12</v>
          </cell>
        </row>
        <row r="235">
          <cell r="C235">
            <v>20</v>
          </cell>
          <cell r="D235" t="str">
            <v>8Х1050</v>
          </cell>
          <cell r="G235" t="str">
            <v>14-1-2471-78</v>
          </cell>
          <cell r="H235">
            <v>1300</v>
          </cell>
          <cell r="L235">
            <v>425</v>
          </cell>
          <cell r="N235" t="str">
            <v>530х8</v>
          </cell>
        </row>
        <row r="236">
          <cell r="C236" t="str">
            <v>06ГФБАА</v>
          </cell>
          <cell r="D236" t="str">
            <v>9Х1250</v>
          </cell>
          <cell r="G236" t="str">
            <v>14-101-458-2001</v>
          </cell>
          <cell r="H236">
            <v>978</v>
          </cell>
          <cell r="L236">
            <v>425</v>
          </cell>
          <cell r="N236" t="str">
            <v>720х9</v>
          </cell>
        </row>
        <row r="237">
          <cell r="C237" t="str">
            <v>17Г1СА</v>
          </cell>
          <cell r="D237" t="str">
            <v>12Х1050</v>
          </cell>
          <cell r="G237" t="str">
            <v>14-1-5407-2000</v>
          </cell>
          <cell r="H237">
            <v>124</v>
          </cell>
          <cell r="L237">
            <v>425</v>
          </cell>
          <cell r="N237" t="str">
            <v>530Х12</v>
          </cell>
        </row>
        <row r="238">
          <cell r="C238" t="str">
            <v>10Г2ФБ</v>
          </cell>
          <cell r="D238" t="str">
            <v>14х1660</v>
          </cell>
          <cell r="G238" t="str">
            <v>14-1-5407-2000</v>
          </cell>
          <cell r="H238">
            <v>1230</v>
          </cell>
          <cell r="L238">
            <v>425</v>
          </cell>
          <cell r="N238" t="str">
            <v>1020х14</v>
          </cell>
        </row>
        <row r="239">
          <cell r="C239" t="str">
            <v>17Г1СА-У</v>
          </cell>
          <cell r="D239" t="str">
            <v>14,3х1660</v>
          </cell>
          <cell r="G239" t="str">
            <v>14-1-5407-2000</v>
          </cell>
          <cell r="H239">
            <v>1500</v>
          </cell>
          <cell r="L239">
            <v>425</v>
          </cell>
          <cell r="N239" t="str">
            <v>1220х14,3</v>
          </cell>
        </row>
        <row r="240">
          <cell r="C240" t="str">
            <v>17Г1С</v>
          </cell>
          <cell r="D240" t="str">
            <v>12х1250</v>
          </cell>
          <cell r="G240" t="str">
            <v>14-1-5407-2000</v>
          </cell>
          <cell r="H240">
            <v>434</v>
          </cell>
          <cell r="L240">
            <v>425</v>
          </cell>
          <cell r="N240" t="str">
            <v>720х12</v>
          </cell>
        </row>
        <row r="241">
          <cell r="C241" t="str">
            <v>17Г1С-У</v>
          </cell>
          <cell r="D241" t="str">
            <v>12Х1630</v>
          </cell>
          <cell r="G241" t="str">
            <v>14-1-5407-2000</v>
          </cell>
          <cell r="H241">
            <v>300</v>
          </cell>
          <cell r="L241">
            <v>425</v>
          </cell>
          <cell r="N241" t="str">
            <v>1220х12</v>
          </cell>
        </row>
        <row r="242">
          <cell r="C242" t="str">
            <v>ст.10</v>
          </cell>
          <cell r="D242" t="str">
            <v>4,25х1385</v>
          </cell>
          <cell r="G242" t="str">
            <v>ТУ 14-1-3579-83 (необрезной)</v>
          </cell>
          <cell r="H242">
            <v>300</v>
          </cell>
          <cell r="J242">
            <v>1.1369354838709675</v>
          </cell>
          <cell r="L242">
            <v>182</v>
          </cell>
          <cell r="N242" t="str">
            <v>219х4,5</v>
          </cell>
        </row>
        <row r="243">
          <cell r="C243" t="str">
            <v>ст.10</v>
          </cell>
          <cell r="D243" t="str">
            <v>4,7х1380</v>
          </cell>
          <cell r="G243" t="str">
            <v>ТУ 14-1-3579-83 (необрезной)</v>
          </cell>
          <cell r="H243">
            <v>300</v>
          </cell>
          <cell r="J243">
            <v>1.1369354838709675</v>
          </cell>
          <cell r="L243">
            <v>182</v>
          </cell>
          <cell r="N243" t="str">
            <v>129х5</v>
          </cell>
        </row>
        <row r="244">
          <cell r="C244" t="str">
            <v>ст.10</v>
          </cell>
          <cell r="D244" t="str">
            <v>7,6х670</v>
          </cell>
          <cell r="G244" t="str">
            <v>ТУ 14-1-3579-83 (обрезной)</v>
          </cell>
          <cell r="H244">
            <v>300</v>
          </cell>
          <cell r="J244">
            <v>1.1154838709677419</v>
          </cell>
          <cell r="L244">
            <v>182</v>
          </cell>
          <cell r="N244" t="str">
            <v>219х8</v>
          </cell>
        </row>
        <row r="245">
          <cell r="C245" t="str">
            <v>ст.20</v>
          </cell>
          <cell r="D245" t="str">
            <v>7,6х670</v>
          </cell>
          <cell r="G245" t="str">
            <v>ТУ 14-1-3579-83 (обрезной)</v>
          </cell>
          <cell r="H245">
            <v>600</v>
          </cell>
          <cell r="J245">
            <v>1.1154838709677419</v>
          </cell>
          <cell r="L245">
            <v>182</v>
          </cell>
          <cell r="N245" t="str">
            <v>219х8</v>
          </cell>
        </row>
        <row r="247">
          <cell r="C247" t="str">
            <v>НОЯБРЬ</v>
          </cell>
        </row>
        <row r="248">
          <cell r="C248" t="str">
            <v>К270 В4-III 10 сп</v>
          </cell>
          <cell r="D248" t="str">
            <v>0,97х660</v>
          </cell>
          <cell r="G248" t="str">
            <v>В-ПН-НО-
ГОСТ 19904-94,
 ГОСТ 16523-89</v>
          </cell>
          <cell r="H248">
            <v>120</v>
          </cell>
          <cell r="J248">
            <v>1.05</v>
          </cell>
          <cell r="L248">
            <v>182</v>
          </cell>
          <cell r="N248" t="str">
            <v>16-18х1,0</v>
          </cell>
        </row>
        <row r="249">
          <cell r="C249" t="str">
            <v>К270 В4-III 10 сп</v>
          </cell>
          <cell r="D249" t="str">
            <v>1,16х730</v>
          </cell>
          <cell r="G249" t="str">
            <v>В-ПН-НО-
ГОСТ 19904-94,
 ГОСТ 16523-89</v>
          </cell>
          <cell r="H249">
            <v>240</v>
          </cell>
          <cell r="J249">
            <v>1.05</v>
          </cell>
          <cell r="L249">
            <v>182</v>
          </cell>
          <cell r="N249" t="str">
            <v>16-57х1,2</v>
          </cell>
        </row>
        <row r="250">
          <cell r="C250" t="str">
            <v>К270 В4-III 10 сп</v>
          </cell>
          <cell r="D250" t="str">
            <v>1,45х1255</v>
          </cell>
          <cell r="G250" t="str">
            <v>В-ПН-НО-
ГОСТ 19904-94,
 ГОСТ 16523-89</v>
          </cell>
          <cell r="H250">
            <v>600</v>
          </cell>
          <cell r="J250">
            <v>1.05</v>
          </cell>
          <cell r="L250">
            <v>182</v>
          </cell>
          <cell r="N250" t="str">
            <v>10-67х1,5</v>
          </cell>
        </row>
        <row r="251">
          <cell r="C251" t="str">
            <v>К270 В4-III 10 сп</v>
          </cell>
          <cell r="D251" t="str">
            <v>1,45х1225</v>
          </cell>
          <cell r="G251" t="str">
            <v>В-ПН-НО-
ГОСТ 19904-94,
 ГОСТ 16523-89</v>
          </cell>
          <cell r="H251">
            <v>360</v>
          </cell>
          <cell r="J251">
            <v>1.05</v>
          </cell>
          <cell r="L251">
            <v>182</v>
          </cell>
          <cell r="N251" t="str">
            <v>10-76х1,5</v>
          </cell>
        </row>
        <row r="252">
          <cell r="C252" t="str">
            <v>К270 В4-III 10 сп</v>
          </cell>
          <cell r="D252" t="str">
            <v>1,45х650</v>
          </cell>
          <cell r="G252" t="str">
            <v>В-ПН-НО-
ГОСТ 19904-94,
 ГОСТ 16523-89</v>
          </cell>
          <cell r="H252">
            <v>360</v>
          </cell>
          <cell r="J252">
            <v>1.05</v>
          </cell>
          <cell r="L252">
            <v>182</v>
          </cell>
          <cell r="N252" t="str">
            <v>10-76х1,5</v>
          </cell>
        </row>
        <row r="253">
          <cell r="C253" t="str">
            <v>К270 В4-III 10 сп</v>
          </cell>
          <cell r="D253" t="str">
            <v>1,95х1200</v>
          </cell>
          <cell r="G253" t="str">
            <v>В-ПН-НО-
ГОСТ 19904-94,
 ГОСТ 16523-89</v>
          </cell>
          <cell r="H253">
            <v>360</v>
          </cell>
          <cell r="J253">
            <v>1.05</v>
          </cell>
          <cell r="L253">
            <v>182</v>
          </cell>
          <cell r="N253" t="str">
            <v>18-76х2,0</v>
          </cell>
        </row>
        <row r="254">
          <cell r="C254" t="str">
            <v>К270 В4-III 10 сп</v>
          </cell>
          <cell r="D254" t="str">
            <v>1,95х1215</v>
          </cell>
          <cell r="G254" t="str">
            <v>В-ПН-НО-
ГОСТ 19904-94,
 ГОСТ 16523-89</v>
          </cell>
          <cell r="H254">
            <v>120</v>
          </cell>
          <cell r="J254">
            <v>1.05</v>
          </cell>
          <cell r="L254">
            <v>182</v>
          </cell>
          <cell r="N254" t="str">
            <v>18-76х2,0</v>
          </cell>
        </row>
        <row r="255">
          <cell r="C255" t="str">
            <v>К270 В4-III 10 сп</v>
          </cell>
          <cell r="D255" t="str">
            <v>1,95х650</v>
          </cell>
          <cell r="G255" t="str">
            <v>В-ПН-НО-
ГОСТ 19904-94,
 ГОСТ 16523-89</v>
          </cell>
          <cell r="H255">
            <v>120</v>
          </cell>
          <cell r="J255">
            <v>1.05</v>
          </cell>
          <cell r="L255">
            <v>182</v>
          </cell>
          <cell r="N255" t="str">
            <v>18-76х2,0</v>
          </cell>
        </row>
        <row r="256">
          <cell r="C256" t="str">
            <v>К270 В4-III 10 сп</v>
          </cell>
          <cell r="D256" t="str">
            <v>2,5х1265</v>
          </cell>
          <cell r="G256" t="str">
            <v>В-ПН-НО-
ГОСТ 19904-94,
 ГОСТ 16523-89</v>
          </cell>
          <cell r="H256">
            <v>300</v>
          </cell>
          <cell r="J256">
            <v>1.05</v>
          </cell>
          <cell r="L256">
            <v>182</v>
          </cell>
          <cell r="N256" t="str">
            <v>28;51х2,5</v>
          </cell>
        </row>
        <row r="257">
          <cell r="C257" t="str">
            <v>К270 В4-III 08 кп</v>
          </cell>
          <cell r="D257" t="str">
            <v>1,5х1200</v>
          </cell>
          <cell r="G257" t="str">
            <v>В-ПН-НО-ГОСТ 
19904-94, 
ГОСТ 16523-89</v>
          </cell>
          <cell r="H257">
            <v>180</v>
          </cell>
          <cell r="J257">
            <v>1.05</v>
          </cell>
          <cell r="L257">
            <v>182</v>
          </cell>
          <cell r="N257" t="str">
            <v>30-76х1,5</v>
          </cell>
        </row>
        <row r="258">
          <cell r="C258" t="str">
            <v>К270 В4-III 08 кп</v>
          </cell>
          <cell r="D258" t="str">
            <v>1,5х1225</v>
          </cell>
          <cell r="G258" t="str">
            <v>В-ПН-НО-ГОСТ 
19904-94, 
ГОСТ 16523-89</v>
          </cell>
          <cell r="H258">
            <v>420</v>
          </cell>
          <cell r="J258">
            <v>1.05</v>
          </cell>
          <cell r="L258">
            <v>182</v>
          </cell>
          <cell r="N258" t="str">
            <v>30-76х1,5</v>
          </cell>
        </row>
        <row r="259">
          <cell r="C259" t="str">
            <v>К270 В4-III 08 кп</v>
          </cell>
          <cell r="D259" t="str">
            <v>2,0х1210</v>
          </cell>
          <cell r="G259" t="str">
            <v>В-ПН-НО-ГОСТ 
19904-94, 
ГОСТ 16523-89</v>
          </cell>
          <cell r="H259">
            <v>180</v>
          </cell>
          <cell r="J259">
            <v>1.05</v>
          </cell>
          <cell r="L259">
            <v>182</v>
          </cell>
          <cell r="N259" t="str">
            <v>30-76х2,0</v>
          </cell>
        </row>
        <row r="260">
          <cell r="C260" t="str">
            <v>К270 В4-IV 3 сп/пс</v>
          </cell>
          <cell r="D260" t="str">
            <v>2,85х1030</v>
          </cell>
          <cell r="G260" t="str">
            <v>В-ПН-НО-ГОСТ 19903-74, 
ГОСТ 16523-89</v>
          </cell>
          <cell r="H260">
            <v>600</v>
          </cell>
          <cell r="J260">
            <v>1.0854516129032259</v>
          </cell>
          <cell r="L260">
            <v>182</v>
          </cell>
          <cell r="N260" t="str">
            <v>ду15-20</v>
          </cell>
        </row>
        <row r="261">
          <cell r="C261" t="str">
            <v>К270 В4-IV 3 сп/пс</v>
          </cell>
          <cell r="D261" t="str">
            <v>2,85х1130</v>
          </cell>
          <cell r="G261" t="str">
            <v>В-ПН-НО-ГОСТ 19903-74, 
ГОСТ 16523-89</v>
          </cell>
          <cell r="H261">
            <v>180</v>
          </cell>
          <cell r="J261">
            <v>1.0854516129032259</v>
          </cell>
          <cell r="L261">
            <v>182</v>
          </cell>
          <cell r="N261" t="str">
            <v>ду15-20</v>
          </cell>
        </row>
        <row r="262">
          <cell r="C262" t="str">
            <v>К270 В4-IV 3 сп/пс</v>
          </cell>
          <cell r="D262" t="str">
            <v>2,85х1200</v>
          </cell>
          <cell r="G262" t="str">
            <v>В-ПН-НО-ГОСТ 19903-74, 
ГОСТ 16523-89</v>
          </cell>
          <cell r="H262">
            <v>600</v>
          </cell>
          <cell r="J262">
            <v>1.0854516129032259</v>
          </cell>
          <cell r="L262">
            <v>182</v>
          </cell>
          <cell r="N262" t="str">
            <v>ду15-20</v>
          </cell>
        </row>
        <row r="263">
          <cell r="C263" t="str">
            <v>К270 В4-IV 3 сп/пс</v>
          </cell>
          <cell r="D263" t="str">
            <v>3,3х1025</v>
          </cell>
          <cell r="G263" t="str">
            <v>В-ПН-НО-ГОСТ 19903-74, 
ГОСТ 16523-89</v>
          </cell>
          <cell r="H263">
            <v>300</v>
          </cell>
          <cell r="J263">
            <v>1.0854516129032259</v>
          </cell>
          <cell r="L263">
            <v>182</v>
          </cell>
          <cell r="N263" t="str">
            <v>ду25-80</v>
          </cell>
        </row>
        <row r="264">
          <cell r="C264" t="str">
            <v>К270 В4-IV 3 сп/пс</v>
          </cell>
          <cell r="D264" t="str">
            <v>3,3х1120</v>
          </cell>
          <cell r="G264" t="str">
            <v>В-ПН-НО-ГОСТ 19903-74, 
ГОСТ 16523-89</v>
          </cell>
          <cell r="H264">
            <v>300</v>
          </cell>
          <cell r="J264">
            <v>1.0854516129032259</v>
          </cell>
          <cell r="L264">
            <v>182</v>
          </cell>
          <cell r="N264" t="str">
            <v>57-108х3,5</v>
          </cell>
        </row>
        <row r="265">
          <cell r="C265" t="str">
            <v>К270 В4-IV 10 сп</v>
          </cell>
          <cell r="D265" t="str">
            <v>3,75х1025</v>
          </cell>
          <cell r="G265" t="str">
            <v>В-ПН-НО-ГОСТ 19903-74, 
ГОСТ 16523-89</v>
          </cell>
          <cell r="H265">
            <v>120</v>
          </cell>
          <cell r="J265">
            <v>1.143258064516129</v>
          </cell>
          <cell r="L265">
            <v>182</v>
          </cell>
          <cell r="N265" t="str">
            <v>57-108х4,0</v>
          </cell>
        </row>
        <row r="266">
          <cell r="C266" t="str">
            <v>К270 В4-IV 10 сп</v>
          </cell>
          <cell r="D266" t="str">
            <v>3,75х1120</v>
          </cell>
          <cell r="G266" t="str">
            <v>В-ПН-НО-ГОСТ 19903-74, 
ГОСТ 16523-89</v>
          </cell>
          <cell r="H266">
            <v>180</v>
          </cell>
          <cell r="J266">
            <v>1.143258064516129</v>
          </cell>
          <cell r="L266">
            <v>182</v>
          </cell>
          <cell r="N266" t="str">
            <v>57-108х4,0</v>
          </cell>
        </row>
        <row r="267">
          <cell r="C267" t="str">
            <v>К270 В4-IV 10 сп</v>
          </cell>
          <cell r="D267" t="str">
            <v>3,75х1185</v>
          </cell>
          <cell r="G267" t="str">
            <v>В-ПН-НО-ГОСТ 19903-74, 
ГОСТ 16523-89</v>
          </cell>
          <cell r="H267">
            <v>180</v>
          </cell>
          <cell r="J267">
            <v>1.143258064516129</v>
          </cell>
          <cell r="L267">
            <v>182</v>
          </cell>
          <cell r="N267" t="str">
            <v>57-108х3,5</v>
          </cell>
        </row>
        <row r="268">
          <cell r="C268" t="str">
            <v>К270 В4-IV 10 сп</v>
          </cell>
          <cell r="D268" t="str">
            <v>3,3х1025</v>
          </cell>
          <cell r="G268" t="str">
            <v>В-ПН-НО-ГОСТ 19903-74, 
ГОСТ 16523-89</v>
          </cell>
          <cell r="H268">
            <v>240</v>
          </cell>
          <cell r="J268">
            <v>1.143258064516129</v>
          </cell>
          <cell r="L268">
            <v>182</v>
          </cell>
          <cell r="N268" t="str">
            <v>ду25-80</v>
          </cell>
        </row>
        <row r="269">
          <cell r="C269" t="str">
            <v>К270 В4-IV 10 сп</v>
          </cell>
          <cell r="D269" t="str">
            <v>3,3х1185</v>
          </cell>
          <cell r="G269" t="str">
            <v>В-ПН-НО-ГОСТ 19903-74, 
ГОСТ 16523-89</v>
          </cell>
          <cell r="H269">
            <v>240</v>
          </cell>
          <cell r="J269">
            <v>1.143258064516129</v>
          </cell>
          <cell r="L269">
            <v>182</v>
          </cell>
          <cell r="N269" t="str">
            <v>57-108х3,5</v>
          </cell>
        </row>
        <row r="270">
          <cell r="C270" t="str">
            <v>К270 В4-IV 10 сп</v>
          </cell>
          <cell r="D270" t="str">
            <v>3,3х1120</v>
          </cell>
          <cell r="G270" t="str">
            <v>В-ПН-НО-ГОСТ 19903-74, 
ГОСТ 16523-89</v>
          </cell>
          <cell r="H270">
            <v>180</v>
          </cell>
          <cell r="J270">
            <v>1.143258064516129</v>
          </cell>
          <cell r="L270">
            <v>182</v>
          </cell>
          <cell r="N270" t="str">
            <v>57-108х3,5</v>
          </cell>
        </row>
        <row r="271">
          <cell r="C271" t="str">
            <v>К270 В4-IV 10 сп</v>
          </cell>
          <cell r="D271" t="str">
            <v>2,85х1030</v>
          </cell>
          <cell r="G271" t="str">
            <v>В-ПН-НО-ГОСТ 19903-74, 
ГОСТ 16523-89</v>
          </cell>
          <cell r="H271">
            <v>240</v>
          </cell>
          <cell r="J271">
            <v>1.143258064516129</v>
          </cell>
          <cell r="L271">
            <v>182</v>
          </cell>
          <cell r="N271" t="str">
            <v>ду15-20</v>
          </cell>
        </row>
        <row r="272">
          <cell r="C272" t="str">
            <v>К270 В4-IV 10 сп</v>
          </cell>
          <cell r="D272" t="str">
            <v>2,85х1130</v>
          </cell>
          <cell r="G272" t="str">
            <v>В-ПН-НО-ГОСТ 19903-74, 
ГОСТ 16523-89</v>
          </cell>
          <cell r="H272">
            <v>120</v>
          </cell>
          <cell r="J272">
            <v>1.143258064516129</v>
          </cell>
          <cell r="L272">
            <v>182</v>
          </cell>
          <cell r="N272" t="str">
            <v>ду15-20</v>
          </cell>
        </row>
        <row r="273">
          <cell r="C273" t="str">
            <v>К270 В4-IV 10 сп</v>
          </cell>
          <cell r="D273" t="str">
            <v>2,85х1430</v>
          </cell>
          <cell r="G273" t="str">
            <v>В-ПН-НО-ГОСТ 19903-74, 
ГОСТ 16523-89</v>
          </cell>
          <cell r="H273">
            <v>120</v>
          </cell>
          <cell r="J273">
            <v>1.143258064516129</v>
          </cell>
          <cell r="L273">
            <v>182</v>
          </cell>
          <cell r="N273" t="str">
            <v>57-108х3</v>
          </cell>
        </row>
        <row r="274">
          <cell r="C274" t="str">
            <v>К270 В4-IV 10 сп</v>
          </cell>
          <cell r="D274" t="str">
            <v>2,85х1200</v>
          </cell>
          <cell r="G274" t="str">
            <v>В-ПН-НО-ГОСТ 19903-74, 
ГОСТ 16523-89</v>
          </cell>
          <cell r="H274">
            <v>180</v>
          </cell>
          <cell r="J274">
            <v>1.143258064516129</v>
          </cell>
          <cell r="L274">
            <v>182</v>
          </cell>
          <cell r="N274" t="str">
            <v>ду15-20</v>
          </cell>
        </row>
        <row r="275">
          <cell r="C275" t="str">
            <v>ст.10</v>
          </cell>
          <cell r="D275" t="str">
            <v>4,25х1420</v>
          </cell>
          <cell r="G275" t="str">
            <v>ТУ 14-1-3579-83 (необрезной)</v>
          </cell>
          <cell r="H275">
            <v>1500</v>
          </cell>
          <cell r="J275">
            <v>1.1369354838709675</v>
          </cell>
          <cell r="L275">
            <v>182</v>
          </cell>
          <cell r="N275" t="str">
            <v>114х4,5</v>
          </cell>
        </row>
        <row r="276">
          <cell r="C276" t="str">
            <v>ст.20</v>
          </cell>
          <cell r="D276" t="str">
            <v>4,25х1420</v>
          </cell>
          <cell r="G276" t="str">
            <v>ТУ 14-1-3579-83 (необрезной)</v>
          </cell>
          <cell r="H276">
            <v>300</v>
          </cell>
          <cell r="J276">
            <v>1.1369354838709675</v>
          </cell>
          <cell r="L276">
            <v>182</v>
          </cell>
          <cell r="N276" t="str">
            <v>114х4,5</v>
          </cell>
        </row>
        <row r="277">
          <cell r="C277" t="str">
            <v>ст.10</v>
          </cell>
          <cell r="D277" t="str">
            <v>4,25х1505</v>
          </cell>
          <cell r="G277" t="str">
            <v>ТУ 14-1-3579-83 (необрезной)</v>
          </cell>
          <cell r="H277">
            <v>600</v>
          </cell>
          <cell r="J277">
            <v>1.1369354838709675</v>
          </cell>
          <cell r="L277">
            <v>182</v>
          </cell>
          <cell r="N277" t="str">
            <v>159х4,5</v>
          </cell>
        </row>
        <row r="278">
          <cell r="C278" t="str">
            <v>ст.20</v>
          </cell>
          <cell r="D278" t="str">
            <v>4,25х1505</v>
          </cell>
          <cell r="G278" t="str">
            <v>ТУ 14-1-3579-83 (необрезной)</v>
          </cell>
          <cell r="H278">
            <v>300</v>
          </cell>
          <cell r="J278">
            <v>1.1369354838709675</v>
          </cell>
          <cell r="L278">
            <v>182</v>
          </cell>
          <cell r="N278" t="str">
            <v>159х4,5</v>
          </cell>
        </row>
        <row r="279">
          <cell r="C279" t="str">
            <v>ст.10</v>
          </cell>
          <cell r="D279" t="str">
            <v>4,7х1420</v>
          </cell>
          <cell r="G279" t="str">
            <v>ТУ 14-1-3579-83 (необрезной)</v>
          </cell>
          <cell r="H279">
            <v>300</v>
          </cell>
          <cell r="J279">
            <v>1.1369354838709675</v>
          </cell>
          <cell r="L279">
            <v>182</v>
          </cell>
          <cell r="N279" t="str">
            <v>114х5</v>
          </cell>
        </row>
        <row r="280">
          <cell r="C280" t="str">
            <v>ст.10</v>
          </cell>
          <cell r="D280" t="str">
            <v>4,7х1490</v>
          </cell>
          <cell r="G280" t="str">
            <v>ТУ 14-1-3579-83 (необрезной)</v>
          </cell>
          <cell r="H280">
            <v>900</v>
          </cell>
          <cell r="J280">
            <v>1.1369354838709675</v>
          </cell>
          <cell r="L280">
            <v>182</v>
          </cell>
          <cell r="N280" t="str">
            <v>159х5</v>
          </cell>
        </row>
        <row r="281">
          <cell r="C281" t="str">
            <v>ст.20</v>
          </cell>
          <cell r="D281" t="str">
            <v>4,7х1490</v>
          </cell>
          <cell r="G281" t="str">
            <v>ТУ 14-1-3579-83 (необрезной)</v>
          </cell>
          <cell r="H281">
            <v>300</v>
          </cell>
          <cell r="J281">
            <v>1.1369354838709675</v>
          </cell>
          <cell r="L281">
            <v>182</v>
          </cell>
          <cell r="N281" t="str">
            <v>159х5</v>
          </cell>
        </row>
        <row r="282">
          <cell r="C282" t="str">
            <v>ст.20</v>
          </cell>
          <cell r="D282" t="str">
            <v>5,7х1060</v>
          </cell>
          <cell r="G282" t="str">
            <v>ТУ 14-1-3579-83 (необрезной)</v>
          </cell>
          <cell r="H282">
            <v>300</v>
          </cell>
          <cell r="J282">
            <v>1.1240645161290321</v>
          </cell>
          <cell r="L282">
            <v>182</v>
          </cell>
          <cell r="N282" t="str">
            <v>159х6</v>
          </cell>
        </row>
        <row r="283">
          <cell r="C283" t="str">
            <v>ст.20</v>
          </cell>
          <cell r="D283" t="str">
            <v>5,7х1375</v>
          </cell>
          <cell r="G283" t="str">
            <v>ТУ 14-1-3579-83 (необрезной)</v>
          </cell>
          <cell r="H283">
            <v>900</v>
          </cell>
          <cell r="J283">
            <v>1.1240645161290321</v>
          </cell>
          <cell r="L283">
            <v>182</v>
          </cell>
          <cell r="N283" t="str">
            <v>219х6</v>
          </cell>
        </row>
        <row r="284">
          <cell r="C284" t="str">
            <v>ст.10</v>
          </cell>
          <cell r="D284" t="str">
            <v>5,7х1485</v>
          </cell>
          <cell r="G284" t="str">
            <v>ТУ 14-1-3579-83 (необрезной)</v>
          </cell>
          <cell r="H284">
            <v>300</v>
          </cell>
          <cell r="J284">
            <v>1.1240645161290321</v>
          </cell>
          <cell r="L284">
            <v>182</v>
          </cell>
          <cell r="N284" t="str">
            <v>159х6</v>
          </cell>
        </row>
        <row r="285">
          <cell r="C285" t="str">
            <v>ст.20</v>
          </cell>
          <cell r="D285" t="str">
            <v>5,7х1485</v>
          </cell>
          <cell r="G285" t="str">
            <v>ТУ 14-1-3579-83 (необрезной)</v>
          </cell>
          <cell r="H285">
            <v>600</v>
          </cell>
          <cell r="J285">
            <v>1.1240645161290321</v>
          </cell>
          <cell r="L285">
            <v>182</v>
          </cell>
          <cell r="N285" t="str">
            <v>159х6</v>
          </cell>
        </row>
        <row r="286">
          <cell r="C286" t="str">
            <v>ст.20</v>
          </cell>
          <cell r="D286" t="str">
            <v>6,7х1370</v>
          </cell>
          <cell r="G286" t="str">
            <v>ТУ 14-1-3579-83 (необрезной)</v>
          </cell>
          <cell r="H286">
            <v>300</v>
          </cell>
          <cell r="J286">
            <v>1.1240645161290321</v>
          </cell>
          <cell r="L286">
            <v>182</v>
          </cell>
          <cell r="N286" t="str">
            <v>219х7</v>
          </cell>
        </row>
        <row r="287">
          <cell r="C287" t="str">
            <v>ст.20</v>
          </cell>
          <cell r="D287" t="str">
            <v>7,6х670</v>
          </cell>
          <cell r="G287" t="str">
            <v>ТУ 14-1-3579-83 (обрезной)</v>
          </cell>
          <cell r="H287">
            <v>1500</v>
          </cell>
          <cell r="J287">
            <v>1.1154838709677419</v>
          </cell>
          <cell r="L287">
            <v>182</v>
          </cell>
          <cell r="N287" t="str">
            <v>219х8</v>
          </cell>
        </row>
        <row r="289">
          <cell r="C289" t="str">
            <v>17Г1СА-У</v>
          </cell>
          <cell r="D289" t="str">
            <v>14,3х1660</v>
          </cell>
          <cell r="G289" t="str">
            <v>14-1-5407-2000</v>
          </cell>
          <cell r="H289">
            <v>8866</v>
          </cell>
          <cell r="L289">
            <v>415</v>
          </cell>
          <cell r="N289" t="str">
            <v>1220х14,3</v>
          </cell>
        </row>
        <row r="290">
          <cell r="C290" t="str">
            <v>17Г1С-У</v>
          </cell>
          <cell r="D290" t="str">
            <v>12х1660</v>
          </cell>
          <cell r="G290" t="str">
            <v>14-1-5407-2000</v>
          </cell>
          <cell r="H290">
            <v>3846</v>
          </cell>
          <cell r="L290">
            <v>415</v>
          </cell>
          <cell r="N290" t="str">
            <v>1220х12</v>
          </cell>
        </row>
        <row r="291">
          <cell r="C291" t="str">
            <v>06ГФБАА</v>
          </cell>
          <cell r="D291" t="str">
            <v>12х1660</v>
          </cell>
          <cell r="G291" t="str">
            <v>14-101-458-2001</v>
          </cell>
          <cell r="H291">
            <v>992</v>
          </cell>
          <cell r="L291">
            <v>425</v>
          </cell>
          <cell r="N291" t="str">
            <v>1020х12</v>
          </cell>
        </row>
        <row r="292">
          <cell r="C292" t="str">
            <v>17Г1С-У</v>
          </cell>
          <cell r="D292" t="str">
            <v>15х1660</v>
          </cell>
          <cell r="G292" t="str">
            <v>14-1-5407-2000</v>
          </cell>
          <cell r="H292">
            <v>124</v>
          </cell>
          <cell r="L292">
            <v>415</v>
          </cell>
          <cell r="N292" t="str">
            <v>1220х12</v>
          </cell>
        </row>
        <row r="293">
          <cell r="C293" t="str">
            <v>17Г1СА-У</v>
          </cell>
          <cell r="D293" t="str">
            <v>11х1250</v>
          </cell>
          <cell r="G293" t="str">
            <v>14-1-5407-2000</v>
          </cell>
          <cell r="H293">
            <v>1302</v>
          </cell>
          <cell r="L293">
            <v>415</v>
          </cell>
          <cell r="N293" t="str">
            <v>720х11</v>
          </cell>
        </row>
        <row r="294">
          <cell r="C294" t="str">
            <v>17Г1СА</v>
          </cell>
          <cell r="D294" t="str">
            <v>8х1250</v>
          </cell>
          <cell r="G294" t="str">
            <v>14-1-5407-2000</v>
          </cell>
          <cell r="H294">
            <v>806</v>
          </cell>
          <cell r="L294">
            <v>415</v>
          </cell>
          <cell r="N294" t="str">
            <v>720х8</v>
          </cell>
        </row>
        <row r="295">
          <cell r="C295" t="str">
            <v>17Г1СА</v>
          </cell>
          <cell r="D295" t="str">
            <v>9х1250</v>
          </cell>
          <cell r="G295" t="str">
            <v>14-1-5407-2000</v>
          </cell>
          <cell r="H295">
            <v>2046</v>
          </cell>
          <cell r="L295">
            <v>415</v>
          </cell>
          <cell r="N295" t="str">
            <v>720х9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сходные"/>
      <sheetName val="БДДС"/>
      <sheetName val="БДР"/>
      <sheetName val="АХР"/>
      <sheetName val=" май"/>
      <sheetName val=" 5 месяцев"/>
      <sheetName val=" июнь"/>
      <sheetName val=" 2 квартал"/>
      <sheetName val="6 месяцев"/>
      <sheetName val=" 7 месяцев"/>
      <sheetName val=" июль"/>
      <sheetName val=" август"/>
      <sheetName val=" сентябрь"/>
      <sheetName val="3 квартал"/>
      <sheetName val="октябрь"/>
      <sheetName val="ноябрь"/>
      <sheetName val="декабрь"/>
      <sheetName val="4 квартал"/>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Добыча"/>
      <sheetName val="Товар"/>
      <sheetName val="Персонал"/>
      <sheetName val="себестоимость"/>
      <sheetName val="ИК СОК"/>
      <sheetName val="ИК СОК (2)"/>
      <sheetName val="себестоимость (проц. обогащ)"/>
      <sheetName val="ПЭБ-1-08-П "/>
      <sheetName val="ПЭБ-3-01-П "/>
      <sheetName val="ПЭБ-1-07-П"/>
      <sheetName val="ПЭБ-1-06-П (2005 г)"/>
      <sheetName val="ФОРМА"/>
      <sheetName val="ИП"/>
      <sheetName val="Номенклатура"/>
      <sheetName val="ввод"/>
      <sheetName val="Лист1"/>
      <sheetName val="Свд"/>
      <sheetName val="Справочно(январь)"/>
      <sheetName val="реестр отгрузка"/>
      <sheetName val="справки к раз.2"/>
      <sheetName val="Запрос"/>
      <sheetName val="БДР_база"/>
      <sheetName val="Курс"/>
      <sheetName val="дороги"/>
      <sheetName val="SPR"/>
      <sheetName val="Титул"/>
      <sheetName val="ФС"/>
      <sheetName val="Закупки"/>
      <sheetName val=" накладные расходы"/>
      <sheetName val="Канат"/>
      <sheetName val="_май"/>
      <sheetName val="_5_месяцев"/>
      <sheetName val="_июнь"/>
      <sheetName val="_2_квартал"/>
      <sheetName val="6_месяцев"/>
      <sheetName val="_7_месяцев"/>
      <sheetName val="_июль"/>
      <sheetName val="_август"/>
      <sheetName val="_сентябрь"/>
      <sheetName val="3_квартал"/>
      <sheetName val="4_квартал"/>
      <sheetName val="ПЭБ-1-02-Ф_"/>
      <sheetName val="ПЭБ-1-03-Ф_(январь)"/>
      <sheetName val="ПЭБ-1-09-Ф_(янв)"/>
      <sheetName val="ПЭБ_-1-11-Ф_"/>
      <sheetName val="ПЭБ_-2-02-Ф"/>
      <sheetName val="ИК_СОК"/>
      <sheetName val="ИК_СОК_(2)"/>
      <sheetName val="себестоимость_(проц__обогащ)"/>
      <sheetName val="ПЭБ-1-08-П_"/>
      <sheetName val="ПЭБ-3-01-П_"/>
      <sheetName val="ПЭБ-1-06-П_(2005_г)"/>
      <sheetName val="1"/>
      <sheetName val="ПТУ_ППП"/>
      <sheetName val="Данные"/>
      <sheetName val="ПСХ "/>
      <sheetName val="Т-эн. по город.стор.орган."/>
      <sheetName val="ХВП"/>
      <sheetName val="ETC"/>
      <sheetName val="цены"/>
      <sheetName val="ограничения"/>
      <sheetName val="1 Общая информация"/>
      <sheetName val="EMPLANM"/>
      <sheetName val="СП"/>
      <sheetName val="31_12_06 (2)"/>
      <sheetName val="6_TFA_2005"/>
      <sheetName val="ЗКЛ"/>
      <sheetName val="Списки"/>
      <sheetName val="ТЭП старая"/>
      <sheetName val="Справочник"/>
      <sheetName val="Итог Антиснег11.01"/>
      <sheetName val="ввод данных"/>
      <sheetName val="Tier1"/>
      <sheetName val="_Т2"/>
    </sheetNames>
    <sheetDataSet>
      <sheetData sheetId="0" refreshError="1">
        <row r="1">
          <cell r="B1">
            <v>31.7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ходка за месяц"/>
      <sheetName val="Добыча за месяц "/>
      <sheetName val="вводные"/>
      <sheetName val="ИсходныеДанные"/>
      <sheetName val="ввод"/>
      <sheetName val="Исходные"/>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схДан"/>
      <sheetName val="612-С"/>
    </sheetNames>
    <sheetDataSet>
      <sheetData sheetId="0"/>
      <sheetData sheetId="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ставщики"/>
      <sheetName val="Номенклатура"/>
      <sheetName val="СпВТЗ"/>
      <sheetName val="СпВТЗвал"/>
      <sheetName val="СпСТЗ"/>
      <sheetName val="ФинВТЗ"/>
      <sheetName val="ФинСТЗ"/>
      <sheetName val="ФпланММК"/>
      <sheetName val="РазнорядкаВТЗ"/>
      <sheetName val="РазнорядкаСТЗ"/>
      <sheetName val="справка"/>
      <sheetName val="цех расх (3)"/>
      <sheetName val="Данные для расчета"/>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вспом2"/>
      <sheetName val="вспом1"/>
      <sheetName val="ввод"/>
      <sheetName val="Служебный"/>
      <sheetName val="ИсходныеДанные"/>
      <sheetName val="Северная_График"/>
      <sheetName val="Свд"/>
      <sheetName val="ГОСТ"/>
      <sheetName val="БДР"/>
      <sheetName val="Титул"/>
      <sheetName val="ограничения_азот"/>
      <sheetName val="Balance Sheet"/>
      <sheetName val="Смета"/>
      <sheetName val="Аналоги "/>
      <sheetName val="Закупки"/>
      <sheetName val="1"/>
      <sheetName val=" накладные расходы"/>
      <sheetName val="Исходные"/>
      <sheetName val="Программа "/>
      <sheetName val="5930_01"/>
      <sheetName val="5930.01"/>
      <sheetName val="Работа"/>
      <sheetName val="материалы"/>
      <sheetName val="Содержание ст.Карасук"/>
    </sheetNames>
    <sheetDataSet>
      <sheetData sheetId="0" refreshError="1"/>
      <sheetData sheetId="1" refreshError="1">
        <row r="2">
          <cell r="C2" t="str">
            <v>Сталь</v>
          </cell>
          <cell r="N2" t="str">
            <v>Диаметр трубы</v>
          </cell>
        </row>
        <row r="4">
          <cell r="C4" t="str">
            <v>17Г1СА-У</v>
          </cell>
          <cell r="N4">
            <v>2206890</v>
          </cell>
        </row>
        <row r="5">
          <cell r="C5" t="str">
            <v>17Г1СА-У</v>
          </cell>
          <cell r="N5">
            <v>661050</v>
          </cell>
        </row>
        <row r="6">
          <cell r="C6" t="str">
            <v>17Г1С</v>
          </cell>
          <cell r="N6">
            <v>667830</v>
          </cell>
        </row>
        <row r="7">
          <cell r="C7" t="str">
            <v>17Г1С</v>
          </cell>
          <cell r="N7">
            <v>282500</v>
          </cell>
        </row>
        <row r="8">
          <cell r="C8" t="str">
            <v>17Г1С</v>
          </cell>
          <cell r="N8">
            <v>627150</v>
          </cell>
        </row>
        <row r="9">
          <cell r="C9" t="str">
            <v>17Г1С-У</v>
          </cell>
          <cell r="N9">
            <v>4977650</v>
          </cell>
        </row>
        <row r="10">
          <cell r="C10" t="str">
            <v>17Г1С</v>
          </cell>
          <cell r="N10">
            <v>483640</v>
          </cell>
        </row>
        <row r="11">
          <cell r="C11" t="str">
            <v>17Г1С</v>
          </cell>
          <cell r="N11">
            <v>1045250</v>
          </cell>
        </row>
        <row r="12">
          <cell r="C12" t="str">
            <v>17Г1СА-У</v>
          </cell>
          <cell r="N12">
            <v>479120</v>
          </cell>
        </row>
        <row r="13">
          <cell r="C13">
            <v>20</v>
          </cell>
          <cell r="N13">
            <v>450892</v>
          </cell>
        </row>
        <row r="14">
          <cell r="C14" t="str">
            <v>17Г1СА</v>
          </cell>
          <cell r="N14">
            <v>1695000</v>
          </cell>
        </row>
        <row r="15">
          <cell r="C15" t="str">
            <v>17Г1СА-У</v>
          </cell>
          <cell r="N15">
            <v>3921100</v>
          </cell>
        </row>
        <row r="16">
          <cell r="C16" t="str">
            <v>17Г1СА-У</v>
          </cell>
          <cell r="N16">
            <v>819250</v>
          </cell>
        </row>
        <row r="17">
          <cell r="C17" t="str">
            <v>17Г1СА-У</v>
          </cell>
          <cell r="N17">
            <v>1192150</v>
          </cell>
        </row>
        <row r="21">
          <cell r="C21" t="str">
            <v>г/к К270 В4-IV 3 сп/пс</v>
          </cell>
        </row>
        <row r="22">
          <cell r="C22" t="str">
            <v>г/к К270 В4-IV 3 сп/пс</v>
          </cell>
        </row>
        <row r="23">
          <cell r="C23" t="str">
            <v>г/к К270 В4-IV 10 сп</v>
          </cell>
        </row>
        <row r="24">
          <cell r="C24" t="str">
            <v>г/к К270 В4-IV 10 сп</v>
          </cell>
        </row>
        <row r="26">
          <cell r="C26" t="str">
            <v>х/к К270 В4-III 10 сп</v>
          </cell>
        </row>
        <row r="27">
          <cell r="C27" t="str">
            <v>х/к К270 В4-III 10 сп</v>
          </cell>
        </row>
        <row r="28">
          <cell r="C28" t="str">
            <v>х/к К270 В4-III 10 сп</v>
          </cell>
        </row>
        <row r="29">
          <cell r="C29" t="str">
            <v>х/к К270 В4-III 10 сп</v>
          </cell>
        </row>
        <row r="30">
          <cell r="C30" t="str">
            <v>х/к К270 В4-III 10 сп</v>
          </cell>
        </row>
        <row r="31">
          <cell r="C31" t="str">
            <v>х/к К270 В4-III 08 кп</v>
          </cell>
        </row>
        <row r="32">
          <cell r="C32" t="str">
            <v>х/к К270 В4-III 08 кп</v>
          </cell>
        </row>
        <row r="33">
          <cell r="C33" t="str">
            <v>х/к К270 В4-III 08 кп</v>
          </cell>
        </row>
        <row r="35">
          <cell r="C35" t="str">
            <v>ст. 3сп\пс</v>
          </cell>
        </row>
        <row r="36">
          <cell r="C36" t="str">
            <v>ст.20</v>
          </cell>
        </row>
        <row r="37">
          <cell r="C37" t="str">
            <v>ст.20</v>
          </cell>
        </row>
        <row r="38">
          <cell r="C38" t="str">
            <v>ст.20</v>
          </cell>
        </row>
        <row r="39">
          <cell r="C39" t="str">
            <v>ст.20</v>
          </cell>
        </row>
        <row r="40">
          <cell r="C40" t="str">
            <v>ст.20</v>
          </cell>
        </row>
        <row r="41">
          <cell r="C41" t="str">
            <v>ст.10</v>
          </cell>
        </row>
        <row r="42">
          <cell r="C42" t="str">
            <v>ст.20</v>
          </cell>
        </row>
        <row r="43">
          <cell r="C43" t="str">
            <v>ст.20</v>
          </cell>
        </row>
        <row r="44">
          <cell r="C44" t="str">
            <v>ст.20</v>
          </cell>
        </row>
        <row r="45">
          <cell r="C45" t="str">
            <v>ст.10</v>
          </cell>
        </row>
        <row r="46">
          <cell r="C46" t="str">
            <v>ст.20</v>
          </cell>
        </row>
        <row r="47">
          <cell r="C47" t="str">
            <v>ст.10</v>
          </cell>
        </row>
        <row r="48">
          <cell r="C48" t="str">
            <v>ст.20</v>
          </cell>
        </row>
        <row r="49">
          <cell r="C49" t="str">
            <v>ст.10</v>
          </cell>
        </row>
        <row r="50">
          <cell r="C50" t="str">
            <v>ст.20</v>
          </cell>
        </row>
        <row r="52">
          <cell r="C52" t="str">
            <v>г/к К270 В4-IV 10 сп</v>
          </cell>
        </row>
        <row r="53">
          <cell r="C53" t="str">
            <v>ст. 3сп\пс</v>
          </cell>
        </row>
        <row r="54">
          <cell r="C54" t="str">
            <v>ст.10</v>
          </cell>
        </row>
        <row r="55">
          <cell r="C55" t="str">
            <v>ст.20</v>
          </cell>
        </row>
        <row r="56">
          <cell r="C56" t="str">
            <v>ст.10</v>
          </cell>
        </row>
        <row r="57">
          <cell r="C57" t="str">
            <v>ст.20</v>
          </cell>
        </row>
        <row r="58">
          <cell r="C58" t="str">
            <v>ст.10</v>
          </cell>
        </row>
        <row r="59">
          <cell r="C59" t="str">
            <v>ст.10</v>
          </cell>
        </row>
        <row r="61">
          <cell r="C61" t="str">
            <v>август</v>
          </cell>
        </row>
        <row r="63">
          <cell r="C63" t="str">
            <v>К270 В4-IV 3 сп/пс</v>
          </cell>
        </row>
        <row r="64">
          <cell r="C64" t="str">
            <v>К270 В4-IV 3 сп/пс</v>
          </cell>
        </row>
        <row r="65">
          <cell r="C65" t="str">
            <v>К270 В4-IV 3 сп/пс</v>
          </cell>
        </row>
        <row r="66">
          <cell r="C66" t="str">
            <v>К270 В4-IV 3 сп/пс</v>
          </cell>
        </row>
        <row r="67">
          <cell r="C67" t="str">
            <v>К270 В4-IV 10 сп</v>
          </cell>
        </row>
        <row r="68">
          <cell r="C68" t="str">
            <v>К270 В4-IV 10 сп</v>
          </cell>
        </row>
        <row r="69">
          <cell r="C69" t="str">
            <v>К270 В4-IV 10 сп</v>
          </cell>
        </row>
        <row r="70">
          <cell r="C70" t="str">
            <v>К270 В4-IV 10 сп</v>
          </cell>
        </row>
        <row r="71">
          <cell r="C71" t="str">
            <v>К270 В4-III 10 сп</v>
          </cell>
        </row>
        <row r="72">
          <cell r="C72" t="str">
            <v>К270 В4-III 10 сп</v>
          </cell>
        </row>
        <row r="73">
          <cell r="C73" t="str">
            <v>К270 В4-III 10 сп</v>
          </cell>
        </row>
        <row r="74">
          <cell r="C74" t="str">
            <v>К270 В4-III 10 сп</v>
          </cell>
        </row>
        <row r="75">
          <cell r="C75" t="str">
            <v>К270 В4-III 10 сп</v>
          </cell>
        </row>
        <row r="76">
          <cell r="C76" t="str">
            <v>К270 В4-III 10 сп</v>
          </cell>
        </row>
        <row r="77">
          <cell r="C77" t="str">
            <v>К270 В4-III 10 сп</v>
          </cell>
        </row>
        <row r="78">
          <cell r="C78" t="str">
            <v>К270 В4-III 08 кп</v>
          </cell>
        </row>
        <row r="79">
          <cell r="C79" t="str">
            <v>К270 В4-III 08 кп</v>
          </cell>
        </row>
        <row r="80">
          <cell r="C80" t="str">
            <v>К270 В4-III 08 кп</v>
          </cell>
        </row>
        <row r="81">
          <cell r="C81" t="str">
            <v>В4-IV 08Ю ВГ</v>
          </cell>
        </row>
        <row r="82">
          <cell r="C82" t="str">
            <v>ст. 3сп\пс</v>
          </cell>
        </row>
        <row r="83">
          <cell r="C83" t="str">
            <v>ст. 3сп\пс</v>
          </cell>
        </row>
        <row r="84">
          <cell r="C84" t="str">
            <v>ст.10</v>
          </cell>
        </row>
        <row r="85">
          <cell r="C85" t="str">
            <v>ст.10</v>
          </cell>
        </row>
        <row r="86">
          <cell r="C86" t="str">
            <v>ст.20</v>
          </cell>
        </row>
        <row r="87">
          <cell r="C87" t="str">
            <v>ст.10</v>
          </cell>
        </row>
        <row r="88">
          <cell r="C88" t="str">
            <v>ст.20</v>
          </cell>
        </row>
        <row r="89">
          <cell r="C89" t="str">
            <v>ст.10</v>
          </cell>
        </row>
        <row r="90">
          <cell r="C90" t="str">
            <v>ст.10</v>
          </cell>
        </row>
        <row r="91">
          <cell r="C91" t="str">
            <v>ст.20</v>
          </cell>
        </row>
        <row r="92">
          <cell r="C92" t="str">
            <v>ст.10</v>
          </cell>
        </row>
        <row r="93">
          <cell r="C93" t="str">
            <v>ст.20</v>
          </cell>
        </row>
        <row r="94">
          <cell r="C94" t="str">
            <v>ст.20</v>
          </cell>
        </row>
        <row r="95">
          <cell r="C95" t="str">
            <v>ст.10</v>
          </cell>
        </row>
        <row r="96">
          <cell r="C96" t="str">
            <v>ст.10</v>
          </cell>
        </row>
        <row r="97">
          <cell r="C97" t="str">
            <v>ст.20</v>
          </cell>
        </row>
        <row r="98">
          <cell r="C98" t="str">
            <v>ст.10</v>
          </cell>
        </row>
        <row r="99">
          <cell r="C99" t="str">
            <v>ст.20</v>
          </cell>
        </row>
        <row r="100">
          <cell r="C100" t="str">
            <v>ст.10</v>
          </cell>
        </row>
        <row r="101">
          <cell r="C101" t="str">
            <v>ст.20</v>
          </cell>
        </row>
        <row r="102">
          <cell r="C102" t="str">
            <v>ст.10</v>
          </cell>
        </row>
        <row r="103">
          <cell r="C103" t="str">
            <v>ст.10</v>
          </cell>
        </row>
        <row r="106">
          <cell r="C106" t="str">
            <v>17Г1СА-У</v>
          </cell>
        </row>
        <row r="107">
          <cell r="C107" t="str">
            <v>17Г1СА</v>
          </cell>
        </row>
        <row r="108">
          <cell r="C108" t="str">
            <v>17Г1СА-У</v>
          </cell>
        </row>
        <row r="109">
          <cell r="C109" t="str">
            <v>17Г1СА</v>
          </cell>
        </row>
        <row r="110">
          <cell r="C110" t="str">
            <v>17Г1С-У</v>
          </cell>
        </row>
        <row r="111">
          <cell r="C111" t="str">
            <v>17Г1СА-У</v>
          </cell>
        </row>
        <row r="112">
          <cell r="C112" t="str">
            <v>17Г1С</v>
          </cell>
        </row>
        <row r="113">
          <cell r="C113">
            <v>20</v>
          </cell>
        </row>
        <row r="114">
          <cell r="C114" t="str">
            <v>06ГФБАА</v>
          </cell>
        </row>
        <row r="116">
          <cell r="C116" t="str">
            <v>3сп5</v>
          </cell>
          <cell r="N116">
            <v>362564.4</v>
          </cell>
        </row>
        <row r="117">
          <cell r="C117" t="str">
            <v>3сп2</v>
          </cell>
          <cell r="N117">
            <v>128545.56</v>
          </cell>
        </row>
        <row r="119">
          <cell r="C119" t="str">
            <v>17Г1С</v>
          </cell>
        </row>
        <row r="120">
          <cell r="C120" t="str">
            <v>17Г1С</v>
          </cell>
        </row>
        <row r="121">
          <cell r="C121" t="str">
            <v>17Г1С-У</v>
          </cell>
        </row>
        <row r="122">
          <cell r="C122" t="str">
            <v>17Г1СА-У</v>
          </cell>
        </row>
        <row r="123">
          <cell r="C123" t="str">
            <v>17Г1С-У</v>
          </cell>
          <cell r="N123">
            <v>137860</v>
          </cell>
        </row>
        <row r="124">
          <cell r="C124" t="str">
            <v>17Г1С-У</v>
          </cell>
          <cell r="N124">
            <v>700600</v>
          </cell>
        </row>
        <row r="125">
          <cell r="C125">
            <v>20</v>
          </cell>
        </row>
        <row r="126">
          <cell r="C126" t="str">
            <v>17Г1С-У</v>
          </cell>
        </row>
        <row r="129">
          <cell r="C129" t="str">
            <v>СЕНТЯБРЬ</v>
          </cell>
        </row>
        <row r="130">
          <cell r="C130" t="str">
            <v>К270 В4-III 10 сп</v>
          </cell>
        </row>
        <row r="131">
          <cell r="C131" t="str">
            <v>К270 В4-III 10 сп</v>
          </cell>
        </row>
        <row r="132">
          <cell r="C132" t="str">
            <v>К270 В4-III 10 сп</v>
          </cell>
        </row>
        <row r="133">
          <cell r="C133" t="str">
            <v>К270 В4-III 10 сп</v>
          </cell>
        </row>
        <row r="134">
          <cell r="C134" t="str">
            <v>К270 В4-III 10 сп</v>
          </cell>
        </row>
        <row r="135">
          <cell r="C135" t="str">
            <v>К270 В4-III 10 сп</v>
          </cell>
        </row>
        <row r="136">
          <cell r="C136" t="str">
            <v>К270 В4-III 10 сп</v>
          </cell>
        </row>
        <row r="137">
          <cell r="C137" t="str">
            <v>К270 В4-III 10 сп</v>
          </cell>
        </row>
        <row r="138">
          <cell r="C138" t="str">
            <v>К270 В4-III 08 кп</v>
          </cell>
        </row>
        <row r="139">
          <cell r="C139" t="str">
            <v>К270 В4-III 08 кп</v>
          </cell>
        </row>
        <row r="140">
          <cell r="C140" t="str">
            <v>К270 В4-III 08 кп</v>
          </cell>
        </row>
        <row r="141">
          <cell r="C141" t="str">
            <v>В4-IV 08Ю ВГ</v>
          </cell>
        </row>
        <row r="142">
          <cell r="C142" t="str">
            <v>К270 В4-IV 3 сп/пс</v>
          </cell>
        </row>
        <row r="143">
          <cell r="C143" t="str">
            <v>К270 В4-IV 3 сп/пс</v>
          </cell>
        </row>
        <row r="144">
          <cell r="C144" t="str">
            <v>К270 В4-IV 3 сп/пс</v>
          </cell>
        </row>
        <row r="145">
          <cell r="C145" t="str">
            <v>К270 В4-IV 3 сп/пс</v>
          </cell>
        </row>
        <row r="146">
          <cell r="C146" t="str">
            <v>К270 В4-IV 3 сп/пс</v>
          </cell>
        </row>
        <row r="147">
          <cell r="C147" t="str">
            <v>К270 В4-IV 3 сп/пс</v>
          </cell>
        </row>
        <row r="148">
          <cell r="C148" t="str">
            <v>К270 В4-IV 10 сп</v>
          </cell>
        </row>
        <row r="149">
          <cell r="C149" t="str">
            <v>К270 В4-IV 10 сп</v>
          </cell>
        </row>
        <row r="150">
          <cell r="C150" t="str">
            <v>К270 В4-IV 10 сп</v>
          </cell>
        </row>
        <row r="151">
          <cell r="C151" t="str">
            <v>К270 В4-IV 10 сп</v>
          </cell>
        </row>
        <row r="152">
          <cell r="C152" t="str">
            <v>К270 В4-IV 10 сп</v>
          </cell>
        </row>
        <row r="153">
          <cell r="C153" t="str">
            <v>К270 В4-IV 10 сп</v>
          </cell>
        </row>
        <row r="154">
          <cell r="C154" t="str">
            <v>К270 В4-IV 10 сп</v>
          </cell>
        </row>
        <row r="155">
          <cell r="C155" t="str">
            <v>К270 В4-IV 10 сп</v>
          </cell>
        </row>
        <row r="156">
          <cell r="C156" t="str">
            <v>К270 В4-IV 10 сп</v>
          </cell>
        </row>
        <row r="157">
          <cell r="C157" t="str">
            <v>ст. 3сп</v>
          </cell>
        </row>
        <row r="158">
          <cell r="C158" t="str">
            <v>ст.10</v>
          </cell>
        </row>
        <row r="159">
          <cell r="C159" t="str">
            <v>ст.10</v>
          </cell>
        </row>
        <row r="160">
          <cell r="C160" t="str">
            <v>ст.20</v>
          </cell>
        </row>
        <row r="161">
          <cell r="C161" t="str">
            <v>ст.10</v>
          </cell>
        </row>
        <row r="162">
          <cell r="C162" t="str">
            <v>ст.20</v>
          </cell>
        </row>
        <row r="163">
          <cell r="C163" t="str">
            <v>ст.10</v>
          </cell>
        </row>
        <row r="164">
          <cell r="C164" t="str">
            <v>ст.20</v>
          </cell>
        </row>
        <row r="165">
          <cell r="C165" t="str">
            <v>ст.10</v>
          </cell>
        </row>
        <row r="166">
          <cell r="C166" t="str">
            <v>ст.20</v>
          </cell>
        </row>
        <row r="167">
          <cell r="C167" t="str">
            <v>ст.20</v>
          </cell>
        </row>
        <row r="168">
          <cell r="C168" t="str">
            <v>ст.10</v>
          </cell>
        </row>
        <row r="169">
          <cell r="C169" t="str">
            <v>ст.20</v>
          </cell>
        </row>
        <row r="170">
          <cell r="C170" t="str">
            <v>ст.10</v>
          </cell>
        </row>
        <row r="171">
          <cell r="C171" t="str">
            <v>ст.10</v>
          </cell>
        </row>
        <row r="172">
          <cell r="C172" t="str">
            <v>ст.20</v>
          </cell>
        </row>
        <row r="173">
          <cell r="C173" t="str">
            <v>ст. 3сп</v>
          </cell>
        </row>
        <row r="176">
          <cell r="C176" t="str">
            <v>10Г2ФБ</v>
          </cell>
        </row>
        <row r="177">
          <cell r="C177" t="str">
            <v>17Г1СА</v>
          </cell>
        </row>
        <row r="178">
          <cell r="C178" t="str">
            <v>06ГФБАА</v>
          </cell>
        </row>
        <row r="179">
          <cell r="C179" t="str">
            <v>17Г1СА-У</v>
          </cell>
        </row>
        <row r="180">
          <cell r="C180">
            <v>20</v>
          </cell>
        </row>
        <row r="181">
          <cell r="C181" t="str">
            <v>17Г1СА-У</v>
          </cell>
        </row>
        <row r="184">
          <cell r="C184" t="str">
            <v>ОКТЯБРЬ</v>
          </cell>
        </row>
        <row r="185">
          <cell r="C185" t="str">
            <v>К270 В4-III 10 сп</v>
          </cell>
          <cell r="N185" t="str">
            <v>16-18х1,0</v>
          </cell>
        </row>
        <row r="186">
          <cell r="C186" t="str">
            <v>К270 В4-III 10 сп</v>
          </cell>
          <cell r="N186" t="str">
            <v>16-57х1,2</v>
          </cell>
        </row>
        <row r="187">
          <cell r="C187" t="str">
            <v>К270 В4-III 10 сп</v>
          </cell>
          <cell r="N187" t="str">
            <v>10-67х1,5</v>
          </cell>
        </row>
        <row r="188">
          <cell r="C188" t="str">
            <v>К270 В4-III 10 сп</v>
          </cell>
          <cell r="N188" t="str">
            <v>10-76х1,5</v>
          </cell>
        </row>
        <row r="189">
          <cell r="C189" t="str">
            <v>К270 В4-III 10 сп</v>
          </cell>
          <cell r="N189" t="str">
            <v>10-76х1,5</v>
          </cell>
        </row>
        <row r="190">
          <cell r="C190" t="str">
            <v>К270 В4-III 10 сп</v>
          </cell>
          <cell r="N190" t="str">
            <v>18-76х2,0</v>
          </cell>
        </row>
        <row r="191">
          <cell r="C191" t="str">
            <v>К270 В4-III 10 сп</v>
          </cell>
          <cell r="N191" t="str">
            <v>18-76х2,0</v>
          </cell>
        </row>
        <row r="192">
          <cell r="C192" t="str">
            <v>К270 В4-III 10 сп</v>
          </cell>
          <cell r="N192" t="str">
            <v>18-76х2,0</v>
          </cell>
        </row>
        <row r="193">
          <cell r="C193" t="str">
            <v>К270 В4-III 10 сп</v>
          </cell>
          <cell r="N193" t="str">
            <v>28;51х2,5</v>
          </cell>
        </row>
        <row r="194">
          <cell r="C194" t="str">
            <v>К270 В4-III 08 кп</v>
          </cell>
          <cell r="N194" t="str">
            <v>30-76х1,5</v>
          </cell>
        </row>
        <row r="195">
          <cell r="C195" t="str">
            <v>К270 В4-III 08 кп</v>
          </cell>
          <cell r="N195" t="str">
            <v>30-76х1,5</v>
          </cell>
        </row>
        <row r="196">
          <cell r="C196" t="str">
            <v>К270 В4-III 08 кп</v>
          </cell>
          <cell r="N196" t="str">
            <v>30-76х2,0</v>
          </cell>
        </row>
        <row r="197">
          <cell r="C197" t="str">
            <v>В4-IV 08Ю ВГ</v>
          </cell>
          <cell r="N197" t="str">
            <v>16-30х1,0</v>
          </cell>
        </row>
        <row r="198">
          <cell r="C198" t="str">
            <v>К270 В4-IV 3 сп/пс</v>
          </cell>
          <cell r="N198" t="str">
            <v>ду15-20</v>
          </cell>
        </row>
        <row r="199">
          <cell r="C199" t="str">
            <v>К270 В4-IV 3 сп/пс</v>
          </cell>
          <cell r="N199" t="str">
            <v>ду15-20</v>
          </cell>
        </row>
        <row r="200">
          <cell r="C200" t="str">
            <v>К270 В4-IV 3 сп/пс</v>
          </cell>
          <cell r="N200" t="str">
            <v>ду15-20</v>
          </cell>
        </row>
        <row r="201">
          <cell r="C201" t="str">
            <v>К270 В4-IV 3 сп/пс</v>
          </cell>
          <cell r="N201" t="str">
            <v>ду25-80</v>
          </cell>
        </row>
        <row r="202">
          <cell r="C202" t="str">
            <v>К270 В4-IV 3 сп/пс</v>
          </cell>
          <cell r="N202" t="str">
            <v>57-108х3,5</v>
          </cell>
        </row>
        <row r="203">
          <cell r="C203" t="str">
            <v>К270 В4-IV 3 сп/пс</v>
          </cell>
          <cell r="N203" t="str">
            <v>57-108х3,5</v>
          </cell>
        </row>
        <row r="204">
          <cell r="C204" t="str">
            <v>К270 В4-IV 10 сп</v>
          </cell>
          <cell r="N204" t="str">
            <v>57-108х4,0</v>
          </cell>
        </row>
        <row r="205">
          <cell r="C205" t="str">
            <v>К270 В4-IV 10 сп</v>
          </cell>
          <cell r="N205" t="str">
            <v>57-108х4,0</v>
          </cell>
        </row>
        <row r="206">
          <cell r="C206" t="str">
            <v>К270 В4-IV 10 сп</v>
          </cell>
          <cell r="N206" t="str">
            <v>57-108х3,5</v>
          </cell>
        </row>
        <row r="207">
          <cell r="C207" t="str">
            <v>К270 В4-IV 10 сп</v>
          </cell>
          <cell r="N207" t="str">
            <v>ду25-80</v>
          </cell>
        </row>
        <row r="208">
          <cell r="C208" t="str">
            <v>К270 В4-IV 10 сп</v>
          </cell>
          <cell r="N208" t="str">
            <v>57-108х3,5</v>
          </cell>
        </row>
        <row r="209">
          <cell r="C209" t="str">
            <v>К270 В4-IV 10 сп</v>
          </cell>
          <cell r="N209" t="str">
            <v>57-108х3,5</v>
          </cell>
        </row>
        <row r="210">
          <cell r="C210" t="str">
            <v>К270 В4-IV 10 сп</v>
          </cell>
          <cell r="N210" t="str">
            <v>ду15-20</v>
          </cell>
        </row>
        <row r="211">
          <cell r="C211" t="str">
            <v>К270 В4-IV 10 сп</v>
          </cell>
          <cell r="N211" t="str">
            <v>ду15-20</v>
          </cell>
        </row>
        <row r="212">
          <cell r="C212" t="str">
            <v>К270 В4-IV 10 сп</v>
          </cell>
          <cell r="N212" t="str">
            <v>ду15-20</v>
          </cell>
        </row>
        <row r="213">
          <cell r="C213" t="str">
            <v>ст. 3сп</v>
          </cell>
          <cell r="N213" t="str">
            <v>219х5</v>
          </cell>
        </row>
        <row r="214">
          <cell r="C214" t="str">
            <v>ст. 3сп</v>
          </cell>
          <cell r="N214" t="str">
            <v>159х5</v>
          </cell>
        </row>
        <row r="215">
          <cell r="C215" t="str">
            <v>ст. 3сп</v>
          </cell>
          <cell r="N215" t="str">
            <v>219х6</v>
          </cell>
        </row>
        <row r="216">
          <cell r="C216" t="str">
            <v>ст.20</v>
          </cell>
          <cell r="N216" t="str">
            <v>219х4,5</v>
          </cell>
        </row>
        <row r="217">
          <cell r="C217" t="str">
            <v>ст.10</v>
          </cell>
          <cell r="N217" t="str">
            <v>114х4,5</v>
          </cell>
        </row>
        <row r="218">
          <cell r="C218" t="str">
            <v>ст.10</v>
          </cell>
          <cell r="N218" t="str">
            <v>159х4,5</v>
          </cell>
        </row>
        <row r="219">
          <cell r="C219" t="str">
            <v>ст.20</v>
          </cell>
          <cell r="N219" t="str">
            <v>159х4,5</v>
          </cell>
        </row>
        <row r="220">
          <cell r="C220" t="str">
            <v>ст.10</v>
          </cell>
          <cell r="N220" t="str">
            <v>114х5</v>
          </cell>
        </row>
        <row r="221">
          <cell r="C221" t="str">
            <v>ст.10</v>
          </cell>
          <cell r="N221" t="str">
            <v>159х5</v>
          </cell>
        </row>
        <row r="222">
          <cell r="C222" t="str">
            <v>ст.20</v>
          </cell>
          <cell r="N222" t="str">
            <v>159х5</v>
          </cell>
        </row>
        <row r="223">
          <cell r="C223" t="str">
            <v>ст.10</v>
          </cell>
          <cell r="N223" t="str">
            <v>219х6</v>
          </cell>
        </row>
        <row r="224">
          <cell r="C224" t="str">
            <v>ст.20</v>
          </cell>
          <cell r="N224" t="str">
            <v>219х6</v>
          </cell>
        </row>
        <row r="225">
          <cell r="C225" t="str">
            <v>ст.10</v>
          </cell>
          <cell r="N225" t="str">
            <v>159х6</v>
          </cell>
        </row>
        <row r="226">
          <cell r="C226" t="str">
            <v>ст.10</v>
          </cell>
          <cell r="N226" t="str">
            <v>219х7</v>
          </cell>
        </row>
        <row r="227">
          <cell r="C227" t="str">
            <v>ст.20</v>
          </cell>
          <cell r="N227" t="str">
            <v>219х7</v>
          </cell>
        </row>
        <row r="228">
          <cell r="C228" t="str">
            <v>ст.10</v>
          </cell>
          <cell r="N228" t="str">
            <v>159х7</v>
          </cell>
        </row>
        <row r="229">
          <cell r="C229" t="str">
            <v>ст.20</v>
          </cell>
          <cell r="N229" t="str">
            <v>159х7</v>
          </cell>
        </row>
        <row r="230">
          <cell r="C230" t="str">
            <v>ст. 3сп</v>
          </cell>
          <cell r="N230" t="str">
            <v>159х4,5</v>
          </cell>
        </row>
        <row r="232">
          <cell r="C232" t="str">
            <v>17Г1С-У</v>
          </cell>
          <cell r="N232" t="str">
            <v>1220х15</v>
          </cell>
        </row>
        <row r="233">
          <cell r="C233" t="str">
            <v>17Г1СА-У</v>
          </cell>
          <cell r="N233" t="str">
            <v>720х9</v>
          </cell>
        </row>
        <row r="234">
          <cell r="C234" t="str">
            <v>17Г1С-У</v>
          </cell>
          <cell r="N234" t="str">
            <v>1220х12</v>
          </cell>
        </row>
        <row r="235">
          <cell r="C235">
            <v>20</v>
          </cell>
          <cell r="N235" t="str">
            <v>530х8</v>
          </cell>
        </row>
        <row r="236">
          <cell r="C236" t="str">
            <v>06ГФБАА</v>
          </cell>
          <cell r="N236" t="str">
            <v>720х9</v>
          </cell>
        </row>
        <row r="237">
          <cell r="C237" t="str">
            <v>17Г1СА</v>
          </cell>
          <cell r="N237" t="str">
            <v>530Х12</v>
          </cell>
        </row>
        <row r="238">
          <cell r="C238" t="str">
            <v>10Г2ФБ</v>
          </cell>
          <cell r="N238" t="str">
            <v>1020х14</v>
          </cell>
        </row>
        <row r="239">
          <cell r="C239" t="str">
            <v>17Г1СА-У</v>
          </cell>
          <cell r="N239" t="str">
            <v>1220х14,3</v>
          </cell>
        </row>
        <row r="240">
          <cell r="C240" t="str">
            <v>17Г1С</v>
          </cell>
          <cell r="N240" t="str">
            <v>720х12</v>
          </cell>
        </row>
        <row r="241">
          <cell r="C241" t="str">
            <v>17Г1С-У</v>
          </cell>
          <cell r="N241" t="str">
            <v>1220х12</v>
          </cell>
        </row>
        <row r="242">
          <cell r="C242" t="str">
            <v>ст.10</v>
          </cell>
          <cell r="N242" t="str">
            <v>219х4,5</v>
          </cell>
        </row>
        <row r="243">
          <cell r="C243" t="str">
            <v>ст.10</v>
          </cell>
          <cell r="N243" t="str">
            <v>129х5</v>
          </cell>
        </row>
        <row r="244">
          <cell r="C244" t="str">
            <v>ст.10</v>
          </cell>
          <cell r="N244" t="str">
            <v>219х8</v>
          </cell>
        </row>
        <row r="245">
          <cell r="C245" t="str">
            <v>ст.20</v>
          </cell>
          <cell r="N245" t="str">
            <v>219х8</v>
          </cell>
        </row>
        <row r="247">
          <cell r="C247" t="str">
            <v>НОЯБРЬ</v>
          </cell>
        </row>
        <row r="248">
          <cell r="C248" t="str">
            <v>К270 В4-III 10 сп</v>
          </cell>
          <cell r="N248" t="str">
            <v>16-18х1,0</v>
          </cell>
        </row>
        <row r="249">
          <cell r="C249" t="str">
            <v>К270 В4-III 10 сп</v>
          </cell>
          <cell r="N249" t="str">
            <v>16-57х1,2</v>
          </cell>
        </row>
        <row r="250">
          <cell r="C250" t="str">
            <v>К270 В4-III 10 сп</v>
          </cell>
          <cell r="N250" t="str">
            <v>10-67х1,5</v>
          </cell>
        </row>
        <row r="251">
          <cell r="C251" t="str">
            <v>К270 В4-III 10 сп</v>
          </cell>
          <cell r="N251" t="str">
            <v>10-76х1,5</v>
          </cell>
        </row>
        <row r="252">
          <cell r="C252" t="str">
            <v>К270 В4-III 10 сп</v>
          </cell>
          <cell r="N252" t="str">
            <v>10-76х1,5</v>
          </cell>
        </row>
        <row r="253">
          <cell r="C253" t="str">
            <v>К270 В4-III 10 сп</v>
          </cell>
          <cell r="N253" t="str">
            <v>18-76х2,0</v>
          </cell>
        </row>
        <row r="254">
          <cell r="C254" t="str">
            <v>К270 В4-III 10 сп</v>
          </cell>
          <cell r="N254" t="str">
            <v>18-76х2,0</v>
          </cell>
        </row>
        <row r="255">
          <cell r="C255" t="str">
            <v>К270 В4-III 10 сп</v>
          </cell>
          <cell r="N255" t="str">
            <v>18-76х2,0</v>
          </cell>
        </row>
        <row r="256">
          <cell r="C256" t="str">
            <v>К270 В4-III 10 сп</v>
          </cell>
          <cell r="N256" t="str">
            <v>28;51х2,5</v>
          </cell>
        </row>
        <row r="257">
          <cell r="C257" t="str">
            <v>К270 В4-III 08 кп</v>
          </cell>
          <cell r="N257" t="str">
            <v>30-76х1,5</v>
          </cell>
        </row>
        <row r="258">
          <cell r="C258" t="str">
            <v>К270 В4-III 08 кп</v>
          </cell>
          <cell r="N258" t="str">
            <v>30-76х1,5</v>
          </cell>
        </row>
        <row r="259">
          <cell r="C259" t="str">
            <v>К270 В4-III 08 кп</v>
          </cell>
          <cell r="N259" t="str">
            <v>30-76х2,0</v>
          </cell>
        </row>
        <row r="260">
          <cell r="C260" t="str">
            <v>К270 В4-IV 3 сп/пс</v>
          </cell>
          <cell r="N260" t="str">
            <v>ду15-20</v>
          </cell>
        </row>
        <row r="261">
          <cell r="C261" t="str">
            <v>К270 В4-IV 3 сп/пс</v>
          </cell>
          <cell r="N261" t="str">
            <v>ду15-20</v>
          </cell>
        </row>
        <row r="262">
          <cell r="C262" t="str">
            <v>К270 В4-IV 3 сп/пс</v>
          </cell>
          <cell r="N262" t="str">
            <v>ду15-20</v>
          </cell>
        </row>
        <row r="263">
          <cell r="C263" t="str">
            <v>К270 В4-IV 3 сп/пс</v>
          </cell>
          <cell r="N263" t="str">
            <v>ду25-80</v>
          </cell>
        </row>
        <row r="264">
          <cell r="C264" t="str">
            <v>К270 В4-IV 3 сп/пс</v>
          </cell>
          <cell r="N264" t="str">
            <v>57-108х3,5</v>
          </cell>
        </row>
        <row r="265">
          <cell r="C265" t="str">
            <v>К270 В4-IV 10 сп</v>
          </cell>
          <cell r="N265" t="str">
            <v>57-108х4,0</v>
          </cell>
        </row>
        <row r="266">
          <cell r="C266" t="str">
            <v>К270 В4-IV 10 сп</v>
          </cell>
          <cell r="N266" t="str">
            <v>57-108х4,0</v>
          </cell>
        </row>
        <row r="267">
          <cell r="C267" t="str">
            <v>К270 В4-IV 10 сп</v>
          </cell>
          <cell r="N267" t="str">
            <v>57-108х3,5</v>
          </cell>
        </row>
        <row r="268">
          <cell r="C268" t="str">
            <v>К270 В4-IV 10 сп</v>
          </cell>
          <cell r="N268" t="str">
            <v>ду25-80</v>
          </cell>
        </row>
        <row r="269">
          <cell r="C269" t="str">
            <v>К270 В4-IV 10 сп</v>
          </cell>
          <cell r="N269" t="str">
            <v>57-108х3,5</v>
          </cell>
        </row>
        <row r="270">
          <cell r="C270" t="str">
            <v>К270 В4-IV 10 сп</v>
          </cell>
          <cell r="N270" t="str">
            <v>57-108х3,5</v>
          </cell>
        </row>
        <row r="271">
          <cell r="C271" t="str">
            <v>К270 В4-IV 10 сп</v>
          </cell>
          <cell r="N271" t="str">
            <v>ду15-20</v>
          </cell>
        </row>
        <row r="272">
          <cell r="C272" t="str">
            <v>К270 В4-IV 10 сп</v>
          </cell>
          <cell r="N272" t="str">
            <v>ду15-20</v>
          </cell>
        </row>
        <row r="273">
          <cell r="C273" t="str">
            <v>К270 В4-IV 10 сп</v>
          </cell>
          <cell r="N273" t="str">
            <v>57-108х3</v>
          </cell>
        </row>
        <row r="274">
          <cell r="C274" t="str">
            <v>К270 В4-IV 10 сп</v>
          </cell>
          <cell r="N274" t="str">
            <v>ду15-20</v>
          </cell>
        </row>
        <row r="275">
          <cell r="C275" t="str">
            <v>ст.10</v>
          </cell>
          <cell r="N275" t="str">
            <v>114х4,5</v>
          </cell>
        </row>
        <row r="276">
          <cell r="C276" t="str">
            <v>ст.20</v>
          </cell>
          <cell r="N276" t="str">
            <v>114х4,5</v>
          </cell>
        </row>
        <row r="277">
          <cell r="C277" t="str">
            <v>ст.10</v>
          </cell>
          <cell r="N277" t="str">
            <v>159х4,5</v>
          </cell>
        </row>
        <row r="278">
          <cell r="C278" t="str">
            <v>ст.20</v>
          </cell>
          <cell r="N278" t="str">
            <v>159х4,5</v>
          </cell>
        </row>
        <row r="279">
          <cell r="C279" t="str">
            <v>ст.10</v>
          </cell>
          <cell r="N279" t="str">
            <v>114х5</v>
          </cell>
        </row>
        <row r="280">
          <cell r="C280" t="str">
            <v>ст.10</v>
          </cell>
          <cell r="N280" t="str">
            <v>159х5</v>
          </cell>
        </row>
        <row r="281">
          <cell r="C281" t="str">
            <v>ст.20</v>
          </cell>
          <cell r="N281" t="str">
            <v>159х5</v>
          </cell>
        </row>
        <row r="282">
          <cell r="C282" t="str">
            <v>ст.20</v>
          </cell>
          <cell r="N282" t="str">
            <v>159х6</v>
          </cell>
        </row>
        <row r="283">
          <cell r="C283" t="str">
            <v>ст.20</v>
          </cell>
          <cell r="N283" t="str">
            <v>219х6</v>
          </cell>
        </row>
        <row r="284">
          <cell r="C284" t="str">
            <v>ст.10</v>
          </cell>
          <cell r="N284" t="str">
            <v>159х6</v>
          </cell>
        </row>
        <row r="285">
          <cell r="C285" t="str">
            <v>ст.20</v>
          </cell>
          <cell r="N285" t="str">
            <v>159х6</v>
          </cell>
        </row>
        <row r="286">
          <cell r="C286" t="str">
            <v>ст.20</v>
          </cell>
          <cell r="N286" t="str">
            <v>219х7</v>
          </cell>
        </row>
        <row r="287">
          <cell r="C287" t="str">
            <v>ст.20</v>
          </cell>
          <cell r="N287" t="str">
            <v>219х8</v>
          </cell>
        </row>
        <row r="289">
          <cell r="C289" t="str">
            <v>17Г1СА-У</v>
          </cell>
          <cell r="N289" t="str">
            <v>1220х14,3</v>
          </cell>
        </row>
        <row r="290">
          <cell r="C290" t="str">
            <v>17Г1С-У</v>
          </cell>
          <cell r="N290" t="str">
            <v>1220х12</v>
          </cell>
        </row>
        <row r="291">
          <cell r="C291" t="str">
            <v>06ГФБАА</v>
          </cell>
          <cell r="N291" t="str">
            <v>1020х12</v>
          </cell>
        </row>
        <row r="292">
          <cell r="C292" t="str">
            <v>17Г1С-У</v>
          </cell>
          <cell r="N292" t="str">
            <v>1220х12</v>
          </cell>
        </row>
        <row r="293">
          <cell r="C293" t="str">
            <v>17Г1СА-У</v>
          </cell>
          <cell r="N293" t="str">
            <v>720х11</v>
          </cell>
        </row>
        <row r="294">
          <cell r="C294" t="str">
            <v>17Г1СА</v>
          </cell>
          <cell r="N294" t="str">
            <v>720х8</v>
          </cell>
        </row>
        <row r="295">
          <cell r="C295" t="str">
            <v>17Г1СА</v>
          </cell>
          <cell r="N295" t="str">
            <v>720х9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13_U"/>
      <sheetName val="титул"/>
      <sheetName val="Таблица рассрочки"/>
      <sheetName val="ИсхДан"/>
      <sheetName val="Продажа"/>
      <sheetName val="Добыча за месяц "/>
      <sheetName val="ПРТБ"/>
      <sheetName val="Main"/>
      <sheetName val="513_U.XLS"/>
    </sheetNames>
    <definedNames>
      <definedName name="Макрос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
      <sheetName val="Вып. плана ГР"/>
      <sheetName val="Движ руды на складах"/>
      <sheetName val="Использование ГО"/>
      <sheetName val="Использ ГР"/>
      <sheetName val="Простои ГР"/>
      <sheetName val="МТР, ТЭР ГР"/>
      <sheetName val="Запасы (квартальная)"/>
      <sheetName val="Запасы_квартальная"/>
    </sheetNames>
    <sheetDataSet>
      <sheetData sheetId="0" refreshError="1">
        <row r="21">
          <cell r="D21" t="str">
            <v>_______</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_реал"/>
      <sheetName val="Потоки денежных средств_реал"/>
      <sheetName val="График Реализации_реал"/>
      <sheetName val="График Реализации - отклонения"/>
      <sheetName val="Анализ инвестиций_реал"/>
      <sheetName val="Финансовые КПЭ_реал"/>
      <sheetName val="Производственные КПЭ_реал"/>
      <sheetName val="Северная_График"/>
      <sheetName val="ИсходныеДанные"/>
      <sheetName val="Расчет"/>
      <sheetName val="Факторы"/>
      <sheetName val="Финансы_реал"/>
      <sheetName val="Расчет_реал"/>
      <sheetName val="Риск"/>
      <sheetName val="Отче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8">
          <cell r="T18">
            <v>87966</v>
          </cell>
          <cell r="U18">
            <v>74052.2</v>
          </cell>
        </row>
        <row r="28">
          <cell r="T28">
            <v>37739.599999999999</v>
          </cell>
          <cell r="U28">
            <v>2200</v>
          </cell>
        </row>
      </sheetData>
      <sheetData sheetId="8" refreshError="1">
        <row r="123">
          <cell r="H123">
            <v>37940</v>
          </cell>
        </row>
        <row r="124">
          <cell r="H124">
            <v>38001</v>
          </cell>
        </row>
      </sheetData>
      <sheetData sheetId="9" refreshError="1"/>
      <sheetData sheetId="10"/>
      <sheetData sheetId="11" refreshError="1"/>
      <sheetData sheetId="12" refreshError="1"/>
      <sheetData sheetId="13" refreshError="1"/>
      <sheetData sheetId="1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
      <sheetName val="output"/>
      <sheetName val="Cost by product CUR"/>
      <sheetName val="Cost by product PR"/>
      <sheetName val="COGS CUR"/>
      <sheetName val="COGS PR"/>
      <sheetName val="COGS total"/>
      <sheetName val="CapEx"/>
      <sheetName val="Depreciation"/>
      <sheetName val="Taxes"/>
      <sheetName val="WCap"/>
      <sheetName val="Income St"/>
      <sheetName val="CashFlow &amp; Debt"/>
      <sheetName val="Balance Sheet"/>
      <sheetName val="вв1"/>
      <sheetName val="БД"/>
      <sheetName val="ИсходныеДанные"/>
      <sheetName val="Северная_График"/>
      <sheetName val="Cost_by_product_CUR"/>
      <sheetName val="Cost_by_product_PR"/>
      <sheetName val="COGS_CUR"/>
      <sheetName val="COGS_PR"/>
      <sheetName val="COGS_total"/>
      <sheetName val="Income_St"/>
      <sheetName val="CashFlow_&amp;_Debt"/>
      <sheetName val="Balance_Sheet"/>
      <sheetName val="KO_model_loan$35"/>
      <sheetName val="Cost by p೗_x0000__x0000_Āct CUR"/>
      <sheetName val="Cost by p೗??Āct CUR"/>
      <sheetName val="4"/>
      <sheetName val="Незав.пр-во "/>
      <sheetName val="#ССЫЛКА"/>
      <sheetName val="Шупр"/>
      <sheetName val="Данные для расчета"/>
      <sheetName val="LT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струкция"/>
      <sheetName val="Для КД ввод ТО"/>
      <sheetName val="Инв_база данных"/>
      <sheetName val="Инв_БП 2007"/>
      <sheetName val="Инв_отчет по проектам"/>
      <sheetName val="Инв_отчет по БЕ"/>
      <sheetName val="Инв_отчет по срокам"/>
      <sheetName val="Справочни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Производственные инвестиции</v>
          </cell>
        </row>
        <row r="5">
          <cell r="B5" t="str">
            <v>Безопасность и экология</v>
          </cell>
        </row>
        <row r="6">
          <cell r="B6" t="str">
            <v>Информационные технологии</v>
          </cell>
        </row>
        <row r="7">
          <cell r="B7" t="str">
            <v>Непромышленные инвестиции</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струкция"/>
      <sheetName val="Для КД ввод ТО"/>
      <sheetName val="Инв_база данных"/>
      <sheetName val="Инв_БП 2007"/>
      <sheetName val="Инв_отчет по проектам"/>
      <sheetName val="Инв_отчет по БЕ"/>
      <sheetName val="Инв_отчет по срокам"/>
      <sheetName val="Справочни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Производственные инвестиции</v>
          </cell>
        </row>
        <row r="5">
          <cell r="B5" t="str">
            <v>Безопасность и экология</v>
          </cell>
        </row>
        <row r="6">
          <cell r="B6" t="str">
            <v>Информационные технологии</v>
          </cell>
        </row>
        <row r="7">
          <cell r="B7" t="str">
            <v>Непромышленные инвестиции</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сходные"/>
      <sheetName val="Экспорт"/>
      <sheetName val="Лист2"/>
      <sheetName val="База"/>
      <sheetName val="Отчет отгрузка"/>
      <sheetName val="Отчет оплата"/>
      <sheetName val="Отчет дебиторка"/>
      <sheetName val="Отчет прибыль"/>
      <sheetName val="Отчет отгрузка по операторам"/>
      <sheetName val="Отчет оплата по операторам"/>
      <sheetName val="Отчет дебиторка по операторам"/>
      <sheetName val="Отчет прибыль по операторам"/>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матер"/>
      <sheetName val="ввод"/>
      <sheetName val="assump"/>
      <sheetName val="Свд"/>
      <sheetName val="Наим."/>
      <sheetName val="Гост"/>
      <sheetName val="Типовые назначения платежа"/>
      <sheetName val="Курс"/>
      <sheetName val="12. Бюджет капвложений"/>
      <sheetName val="11. Перечень инвестпроектов"/>
      <sheetName val="направления"/>
      <sheetName val="Содержание"/>
      <sheetName val="Лист1"/>
      <sheetName val="списки"/>
      <sheetName val="Macro"/>
      <sheetName val="Номенклатура"/>
      <sheetName val="OS01_6OZ"/>
      <sheetName val="реестр"/>
      <sheetName val="МБП"/>
      <sheetName val="6110_01_"/>
      <sheetName val="6110.01+"/>
      <sheetName val="Программа"/>
      <sheetName val="реестр отгрузка"/>
      <sheetName val="0"/>
      <sheetName val="Инвестиционный план"/>
      <sheetName val="БДР СУЭК 1 кв"/>
      <sheetName val="Отчет_отгрузка"/>
      <sheetName val="Отчет_оплата"/>
      <sheetName val="Отчет_дебиторка"/>
      <sheetName val="Отчет_прибыль"/>
      <sheetName val="Отчет_отгрузка_по_операторам"/>
      <sheetName val="Отчет_оплата_по_операторам"/>
      <sheetName val="Отчет_дебиторка_по_операторам"/>
      <sheetName val="Отчет_прибыль_по_операторам"/>
      <sheetName val="ПЭБ-1-02-Ф_"/>
      <sheetName val="ПЭБ-1-03-Ф_(январь)"/>
      <sheetName val="ПЭБ-1-09-Ф_(янв)"/>
      <sheetName val="ПЭБ_-1-11-Ф_"/>
      <sheetName val="ПЭБ_-2-02-Ф"/>
      <sheetName val="прочие денежные 2012 ГП"/>
      <sheetName val="8210.06-2="/>
      <sheetName val="ОСВ"/>
      <sheetName val="ИД"/>
      <sheetName val="Сводная форма"/>
      <sheetName val="свод19."/>
      <sheetName val="Статьи ПЭТ"/>
      <sheetName val="отгр ГОК"/>
      <sheetName val="НаНачалоОП"/>
      <sheetName val="DMA"/>
      <sheetName val="Служебный"/>
      <sheetName val="пр-во - отгрузка"/>
      <sheetName val="СВОД"/>
      <sheetName val="Ф-3"/>
    </sheetNames>
    <sheetDataSet>
      <sheetData sheetId="0" refreshError="1">
        <row r="1">
          <cell r="B1">
            <v>37528</v>
          </cell>
        </row>
        <row r="3">
          <cell r="B3">
            <v>37500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одержание"/>
      <sheetName val="Вариант № "/>
      <sheetName val="Дефлятор"/>
      <sheetName val="Грузооборот 2004"/>
      <sheetName val="Грузооб_2004"/>
      <sheetName val="Грузооб_2004_Печать"/>
      <sheetName val="Грузооб_прочие_3"/>
      <sheetName val="Себестоимость"/>
      <sheetName val="Калькуляция_2004"/>
      <sheetName val="Калькуляция_2004 Печать"/>
      <sheetName val="Матер_запчасти"/>
      <sheetName val="Мат_2004"/>
      <sheetName val="Мат_2004 Печать"/>
      <sheetName val="Зап_2004"/>
      <sheetName val="Зап_2004 Печать"/>
      <sheetName val="Осн_фонды"/>
      <sheetName val="Топиво"/>
      <sheetName val="Топливо_2004"/>
      <sheetName val="Топливо_2004 Печать"/>
      <sheetName val="Электроэнергия_2004"/>
      <sheetName val="Электроэнергия_2004 Печать"/>
      <sheetName val="Услуги"/>
      <sheetName val="Услуги_произ_хар_2004"/>
      <sheetName val="Услуги_произ_хар_2004 Печать"/>
      <sheetName val="Усл_Плата_МПС_2004"/>
      <sheetName val="Усл_Плата_МПС_2004 Печать"/>
      <sheetName val="Усл_Провоз_плата_тариф_2004"/>
      <sheetName val="Усл_Провоз_плата_тариф_2004 Печ"/>
      <sheetName val="Усл_Расчет_провоз_плате_2004"/>
      <sheetName val="Усл_Расч_провоз_плате_2004 Печ"/>
      <sheetName val="Усл_Справка_вагон_2004"/>
      <sheetName val="Усл_Справка_вагон_2004 Печать"/>
      <sheetName val="Усл_осведет_тепловозов_2004"/>
      <sheetName val="Усл_АЛСН_2004"/>
      <sheetName val="Усл_ремонт_полуваг_дум_2004"/>
      <sheetName val="Усл_Авто_грузы_2004"/>
      <sheetName val="Труд_и_зарплата"/>
      <sheetName val="План_по_труду_3кв_100"/>
      <sheetName val="Прочие расходы"/>
      <sheetName val="Прочие_денеж_расх_2004"/>
      <sheetName val="Прочие_денеж_расх_2004 Печать"/>
      <sheetName val="Проч_Расч_услуги_связи"/>
      <sheetName val="Проч_Расч_услуги_связи Печать"/>
      <sheetName val="Проч_Стоимость_воды_3"/>
      <sheetName val="Проч_Стоимость_воды_3 Печать"/>
      <sheetName val="Проч_Теплоэнергия_2004"/>
      <sheetName val="Проч_Теплоэнергия_2004 Печать"/>
      <sheetName val="Проч_Авто_трудящихся_2004"/>
      <sheetName val="Черновики"/>
      <sheetName val="Калькуляция_3Форма"/>
      <sheetName val="Топливо_Уголь_3"/>
      <sheetName val="Расход_связ_кред_орг_3"/>
      <sheetName val="Расчет_мат_тех_рес_к=1.05_3_103"/>
      <sheetName val="Расчет_мат_тех_рес_к=1.07_3"/>
      <sheetName val="Расчет_мат_тех_рес_к=1.01_Черн"/>
      <sheetName val="Расчет_мат_тех_рес_к=1.01"/>
      <sheetName val="Расшифр_остальных_расходов_3кв"/>
      <sheetName val="Проч_Охрана_труда_3"/>
    </sheetNames>
    <sheetDataSet>
      <sheetData sheetId="0" refreshError="1"/>
      <sheetData sheetId="1" refreshError="1"/>
      <sheetData sheetId="2" refreshError="1">
        <row r="30">
          <cell r="D30">
            <v>1</v>
          </cell>
          <cell r="G30">
            <v>1</v>
          </cell>
          <cell r="J30">
            <v>1</v>
          </cell>
          <cell r="M30">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авки"/>
      <sheetName val="Лист1"/>
      <sheetName val="ваканс27.11"/>
      <sheetName val="ваканс25.01"/>
      <sheetName val="Перечни изм"/>
      <sheetName val="Переч изм снабж"/>
      <sheetName val="спаппарат"/>
      <sheetName val="сбыт"/>
      <sheetName val="снабж"/>
      <sheetName val="снабж7.02"/>
      <sheetName val="кач"/>
      <sheetName val="ПТС"/>
      <sheetName val="УКК"/>
      <sheetName val="ЦСХЛ"/>
      <sheetName val="Инф аг"/>
      <sheetName val="Предс С"/>
      <sheetName val="ТОСП М"/>
      <sheetName val="ТОСП К"/>
      <sheetName val="охрана"/>
      <sheetName val="РСУ"/>
      <sheetName val="итого"/>
      <sheetName val="39,56,57"/>
      <sheetName val="40,58"/>
      <sheetName val="41"/>
      <sheetName val=" прил к 41"/>
      <sheetName val="42,61"/>
      <sheetName val="48,60."/>
      <sheetName val="99"/>
      <sheetName val="100  "/>
      <sheetName val="102"/>
      <sheetName val="106"/>
      <sheetName val="107 "/>
      <sheetName val="107-1"/>
      <sheetName val="107-2"/>
      <sheetName val="107-3"/>
      <sheetName val="107-4"/>
      <sheetName val="108  май"/>
      <sheetName val=" 108 (апрель)"/>
      <sheetName val=" 109"/>
      <sheetName val="110"/>
      <sheetName val="111"/>
      <sheetName val="112"/>
      <sheetName val=" 113"/>
      <sheetName val="114"/>
      <sheetName val="Штат.РСС"/>
      <sheetName val="Октябрь"/>
      <sheetName val="Ноябрь"/>
      <sheetName val="Декабрь"/>
      <sheetName val="Пл.р.числ.4кв"/>
      <sheetName val="Пл.р.числ.окт."/>
      <sheetName val="Пл.р.числ.ноябр"/>
      <sheetName val="январь"/>
      <sheetName val="февраль"/>
      <sheetName val="март"/>
      <sheetName val="1кв"/>
      <sheetName val="апрель"/>
      <sheetName val="май"/>
      <sheetName val="июнь"/>
      <sheetName val="2кв"/>
      <sheetName val="июль"/>
      <sheetName val="август"/>
      <sheetName val="сентябрь"/>
      <sheetName val="3кв"/>
      <sheetName val="4кв"/>
      <sheetName val="2004 год"/>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Добыча"/>
      <sheetName val="Товар"/>
      <sheetName val="Персонал"/>
      <sheetName val="себестоимость"/>
      <sheetName val="ИК СОК"/>
      <sheetName val="ИК СОК (2)"/>
      <sheetName val="себестоимость (проц. обогащ)"/>
      <sheetName val="ПЭБ-1-08-П "/>
      <sheetName val="ПЭБ-3-01-П "/>
      <sheetName val="ПЭБ-1-07-П"/>
      <sheetName val="ПЭБ-1-06-П (2005 г)"/>
      <sheetName val="ФОРМА"/>
      <sheetName val="ИП"/>
      <sheetName val="Дефлятор"/>
      <sheetName val="ввод"/>
      <sheetName val="Список причин отклонений"/>
      <sheetName val=""/>
      <sheetName val="Год по кварт"/>
      <sheetName val="Главная"/>
      <sheetName val="Закупки"/>
    </sheetNames>
    <sheetDataSet>
      <sheetData sheetId="0" refreshError="1">
        <row r="15">
          <cell r="A15">
            <v>1</v>
          </cell>
          <cell r="B15">
            <v>1</v>
          </cell>
          <cell r="C15">
            <v>84.5</v>
          </cell>
          <cell r="D15">
            <v>84.5</v>
          </cell>
          <cell r="E15">
            <v>1</v>
          </cell>
          <cell r="F15">
            <v>1375</v>
          </cell>
          <cell r="G15">
            <v>937</v>
          </cell>
          <cell r="H15">
            <v>749</v>
          </cell>
          <cell r="I15">
            <v>674</v>
          </cell>
          <cell r="J15">
            <v>790</v>
          </cell>
          <cell r="K15">
            <v>710</v>
          </cell>
          <cell r="L15">
            <v>634</v>
          </cell>
          <cell r="M15">
            <v>629</v>
          </cell>
          <cell r="N15">
            <v>613</v>
          </cell>
          <cell r="O15">
            <v>557</v>
          </cell>
          <cell r="P15">
            <v>550</v>
          </cell>
        </row>
        <row r="16">
          <cell r="A16">
            <v>2</v>
          </cell>
          <cell r="B16">
            <v>1.36</v>
          </cell>
          <cell r="C16">
            <v>115</v>
          </cell>
          <cell r="D16">
            <v>115</v>
          </cell>
          <cell r="E16">
            <v>1.36</v>
          </cell>
          <cell r="F16">
            <v>1870</v>
          </cell>
          <cell r="G16">
            <v>1270</v>
          </cell>
          <cell r="H16">
            <v>1020</v>
          </cell>
          <cell r="I16">
            <v>920</v>
          </cell>
          <cell r="J16">
            <v>1070</v>
          </cell>
          <cell r="K16">
            <v>970</v>
          </cell>
          <cell r="L16">
            <v>862</v>
          </cell>
          <cell r="M16">
            <v>860</v>
          </cell>
          <cell r="N16">
            <v>830</v>
          </cell>
          <cell r="O16">
            <v>760</v>
          </cell>
          <cell r="P16">
            <v>750</v>
          </cell>
        </row>
        <row r="17">
          <cell r="A17">
            <v>3</v>
          </cell>
          <cell r="B17">
            <v>1.59</v>
          </cell>
          <cell r="C17">
            <v>134</v>
          </cell>
          <cell r="D17">
            <v>134</v>
          </cell>
          <cell r="E17">
            <v>1.59</v>
          </cell>
          <cell r="F17">
            <v>2190</v>
          </cell>
          <cell r="G17">
            <v>1490</v>
          </cell>
          <cell r="H17">
            <v>1190</v>
          </cell>
          <cell r="I17">
            <v>1070</v>
          </cell>
          <cell r="J17">
            <v>1250</v>
          </cell>
          <cell r="K17">
            <v>1120</v>
          </cell>
          <cell r="L17">
            <v>1008</v>
          </cell>
          <cell r="M17">
            <v>1000</v>
          </cell>
          <cell r="N17">
            <v>970</v>
          </cell>
          <cell r="O17">
            <v>890</v>
          </cell>
          <cell r="P17">
            <v>870</v>
          </cell>
        </row>
        <row r="18">
          <cell r="A18">
            <v>4</v>
          </cell>
          <cell r="B18">
            <v>1.73</v>
          </cell>
          <cell r="C18">
            <v>146</v>
          </cell>
          <cell r="D18">
            <v>146</v>
          </cell>
          <cell r="E18">
            <v>1.73</v>
          </cell>
          <cell r="F18">
            <v>2380</v>
          </cell>
          <cell r="G18">
            <v>1620</v>
          </cell>
          <cell r="H18">
            <v>1300</v>
          </cell>
          <cell r="I18">
            <v>1170</v>
          </cell>
          <cell r="J18">
            <v>1370</v>
          </cell>
          <cell r="K18">
            <v>1230</v>
          </cell>
          <cell r="L18">
            <v>1097</v>
          </cell>
          <cell r="M18">
            <v>1090</v>
          </cell>
          <cell r="N18">
            <v>1060</v>
          </cell>
          <cell r="O18">
            <v>960</v>
          </cell>
          <cell r="P18">
            <v>950</v>
          </cell>
        </row>
        <row r="19">
          <cell r="A19">
            <v>5</v>
          </cell>
          <cell r="B19">
            <v>1.82</v>
          </cell>
          <cell r="C19">
            <v>154</v>
          </cell>
          <cell r="D19">
            <v>154</v>
          </cell>
          <cell r="E19">
            <v>1.82</v>
          </cell>
          <cell r="F19">
            <v>2500</v>
          </cell>
          <cell r="G19">
            <v>1710</v>
          </cell>
          <cell r="H19">
            <v>1360</v>
          </cell>
          <cell r="I19">
            <v>1230</v>
          </cell>
          <cell r="J19">
            <v>1430</v>
          </cell>
          <cell r="K19">
            <v>1290</v>
          </cell>
          <cell r="L19">
            <v>1154</v>
          </cell>
          <cell r="M19">
            <v>1140</v>
          </cell>
          <cell r="N19">
            <v>1120</v>
          </cell>
          <cell r="O19">
            <v>1010</v>
          </cell>
          <cell r="P19">
            <v>1000</v>
          </cell>
        </row>
        <row r="20">
          <cell r="A20">
            <v>6</v>
          </cell>
          <cell r="B20">
            <v>2</v>
          </cell>
          <cell r="C20">
            <v>169</v>
          </cell>
          <cell r="D20">
            <v>169</v>
          </cell>
          <cell r="E20">
            <v>2</v>
          </cell>
          <cell r="F20">
            <v>2750</v>
          </cell>
          <cell r="G20">
            <v>1870</v>
          </cell>
          <cell r="H20">
            <v>1500</v>
          </cell>
          <cell r="I20">
            <v>1350</v>
          </cell>
          <cell r="J20">
            <v>1580</v>
          </cell>
          <cell r="K20">
            <v>1420</v>
          </cell>
          <cell r="L20">
            <v>1268</v>
          </cell>
          <cell r="M20">
            <v>1260</v>
          </cell>
          <cell r="N20">
            <v>1230</v>
          </cell>
          <cell r="O20">
            <v>1110</v>
          </cell>
          <cell r="P20">
            <v>1100</v>
          </cell>
        </row>
        <row r="21">
          <cell r="A21">
            <v>7</v>
          </cell>
          <cell r="B21">
            <v>2.27</v>
          </cell>
          <cell r="C21">
            <v>192</v>
          </cell>
          <cell r="D21">
            <v>192</v>
          </cell>
          <cell r="E21">
            <v>2.27</v>
          </cell>
          <cell r="F21">
            <v>3120</v>
          </cell>
          <cell r="G21">
            <v>2130</v>
          </cell>
          <cell r="H21">
            <v>1700</v>
          </cell>
          <cell r="I21">
            <v>1530</v>
          </cell>
          <cell r="J21">
            <v>1790</v>
          </cell>
          <cell r="K21">
            <v>1610</v>
          </cell>
          <cell r="L21">
            <v>1439</v>
          </cell>
          <cell r="M21">
            <v>1430</v>
          </cell>
          <cell r="N21">
            <v>1390</v>
          </cell>
          <cell r="O21">
            <v>1260</v>
          </cell>
          <cell r="P21">
            <v>1250</v>
          </cell>
        </row>
        <row r="22">
          <cell r="A22">
            <v>8</v>
          </cell>
          <cell r="B22">
            <v>2.54</v>
          </cell>
          <cell r="C22">
            <v>215</v>
          </cell>
          <cell r="D22">
            <v>215</v>
          </cell>
          <cell r="E22">
            <v>2.54</v>
          </cell>
          <cell r="F22">
            <v>3490</v>
          </cell>
          <cell r="G22">
            <v>2380</v>
          </cell>
          <cell r="H22">
            <v>1900</v>
          </cell>
          <cell r="I22">
            <v>1710</v>
          </cell>
          <cell r="J22">
            <v>2000</v>
          </cell>
          <cell r="K22">
            <v>1800</v>
          </cell>
          <cell r="L22">
            <v>1610</v>
          </cell>
          <cell r="M22">
            <v>1600</v>
          </cell>
          <cell r="N22">
            <v>1560</v>
          </cell>
          <cell r="O22">
            <v>1410</v>
          </cell>
          <cell r="P22">
            <v>1400</v>
          </cell>
        </row>
        <row r="23">
          <cell r="A23">
            <v>9</v>
          </cell>
          <cell r="B23">
            <v>2.91</v>
          </cell>
          <cell r="C23">
            <v>246</v>
          </cell>
          <cell r="D23">
            <v>246</v>
          </cell>
          <cell r="E23">
            <v>2.91</v>
          </cell>
          <cell r="F23">
            <v>4000</v>
          </cell>
          <cell r="G23">
            <v>2730</v>
          </cell>
          <cell r="H23">
            <v>2180</v>
          </cell>
          <cell r="I23">
            <v>1960</v>
          </cell>
          <cell r="J23">
            <v>2290</v>
          </cell>
          <cell r="K23">
            <v>2060</v>
          </cell>
          <cell r="L23">
            <v>1845</v>
          </cell>
          <cell r="M23">
            <v>1830</v>
          </cell>
          <cell r="N23">
            <v>1780</v>
          </cell>
          <cell r="O23">
            <v>1620</v>
          </cell>
          <cell r="P23">
            <v>1600</v>
          </cell>
        </row>
        <row r="24">
          <cell r="A24">
            <v>10</v>
          </cell>
          <cell r="B24">
            <v>3.27</v>
          </cell>
          <cell r="C24">
            <v>276</v>
          </cell>
          <cell r="D24">
            <v>276</v>
          </cell>
          <cell r="E24">
            <v>3.27</v>
          </cell>
          <cell r="F24">
            <v>4500</v>
          </cell>
          <cell r="G24">
            <v>3060</v>
          </cell>
          <cell r="H24">
            <v>2450</v>
          </cell>
          <cell r="I24">
            <v>2200</v>
          </cell>
          <cell r="J24">
            <v>2570</v>
          </cell>
          <cell r="K24">
            <v>2310</v>
          </cell>
          <cell r="L24">
            <v>2073</v>
          </cell>
          <cell r="M24">
            <v>2060</v>
          </cell>
          <cell r="N24">
            <v>2000</v>
          </cell>
          <cell r="O24">
            <v>1820</v>
          </cell>
          <cell r="P24">
            <v>1800</v>
          </cell>
        </row>
        <row r="25">
          <cell r="A25">
            <v>11</v>
          </cell>
          <cell r="B25">
            <v>3.68</v>
          </cell>
          <cell r="C25">
            <v>311</v>
          </cell>
          <cell r="D25">
            <v>311</v>
          </cell>
          <cell r="E25">
            <v>3.68</v>
          </cell>
          <cell r="F25">
            <v>5060</v>
          </cell>
          <cell r="G25">
            <v>3450</v>
          </cell>
          <cell r="H25">
            <v>2760</v>
          </cell>
          <cell r="I25">
            <v>2480</v>
          </cell>
          <cell r="J25">
            <v>2900</v>
          </cell>
          <cell r="K25">
            <v>2600</v>
          </cell>
          <cell r="L25">
            <v>2333</v>
          </cell>
          <cell r="M25">
            <v>2310</v>
          </cell>
          <cell r="N25">
            <v>2260</v>
          </cell>
          <cell r="O25">
            <v>2050</v>
          </cell>
          <cell r="P25">
            <v>2020</v>
          </cell>
        </row>
        <row r="26">
          <cell r="A26">
            <v>12</v>
          </cell>
          <cell r="B26">
            <v>4.18</v>
          </cell>
          <cell r="C26">
            <v>353</v>
          </cell>
          <cell r="D26">
            <v>353</v>
          </cell>
          <cell r="E26">
            <v>4.18</v>
          </cell>
          <cell r="F26">
            <v>5750</v>
          </cell>
          <cell r="G26">
            <v>3920</v>
          </cell>
          <cell r="H26">
            <v>3130</v>
          </cell>
          <cell r="I26">
            <v>2820</v>
          </cell>
          <cell r="J26">
            <v>3290</v>
          </cell>
          <cell r="K26">
            <v>2960</v>
          </cell>
          <cell r="L26">
            <v>2650</v>
          </cell>
          <cell r="M26">
            <v>2630</v>
          </cell>
          <cell r="N26">
            <v>2560</v>
          </cell>
          <cell r="O26">
            <v>2330</v>
          </cell>
          <cell r="P26">
            <v>2300</v>
          </cell>
        </row>
        <row r="27">
          <cell r="A27">
            <v>13</v>
          </cell>
          <cell r="B27">
            <v>4.7300000000000004</v>
          </cell>
          <cell r="C27">
            <v>400</v>
          </cell>
          <cell r="D27">
            <v>400</v>
          </cell>
          <cell r="E27">
            <v>4.7300000000000004</v>
          </cell>
          <cell r="F27">
            <v>6500</v>
          </cell>
          <cell r="G27">
            <v>4430</v>
          </cell>
          <cell r="H27">
            <v>3540</v>
          </cell>
          <cell r="I27">
            <v>3190</v>
          </cell>
          <cell r="J27">
            <v>3720</v>
          </cell>
          <cell r="K27">
            <v>3350</v>
          </cell>
          <cell r="L27">
            <v>2999</v>
          </cell>
          <cell r="M27">
            <v>2980</v>
          </cell>
          <cell r="N27">
            <v>2900</v>
          </cell>
          <cell r="O27">
            <v>2630</v>
          </cell>
          <cell r="P27">
            <v>2600</v>
          </cell>
        </row>
        <row r="28">
          <cell r="A28">
            <v>14</v>
          </cell>
          <cell r="B28">
            <v>5.32</v>
          </cell>
          <cell r="C28">
            <v>450</v>
          </cell>
          <cell r="D28">
            <v>450</v>
          </cell>
          <cell r="E28">
            <v>5.32</v>
          </cell>
          <cell r="F28">
            <v>7320</v>
          </cell>
          <cell r="G28">
            <v>4980</v>
          </cell>
          <cell r="H28">
            <v>3980</v>
          </cell>
          <cell r="I28">
            <v>3590</v>
          </cell>
          <cell r="J28">
            <v>4180</v>
          </cell>
          <cell r="K28">
            <v>3770</v>
          </cell>
          <cell r="L28">
            <v>3373</v>
          </cell>
          <cell r="M28">
            <v>3350</v>
          </cell>
          <cell r="N28">
            <v>3260</v>
          </cell>
          <cell r="O28">
            <v>2960</v>
          </cell>
          <cell r="P28">
            <v>2930</v>
          </cell>
        </row>
        <row r="29">
          <cell r="A29">
            <v>15</v>
          </cell>
          <cell r="B29">
            <v>6</v>
          </cell>
          <cell r="C29">
            <v>507</v>
          </cell>
          <cell r="D29">
            <v>507</v>
          </cell>
          <cell r="E29">
            <v>6</v>
          </cell>
          <cell r="F29">
            <v>8250</v>
          </cell>
          <cell r="G29">
            <v>5620</v>
          </cell>
          <cell r="H29">
            <v>4490</v>
          </cell>
          <cell r="I29">
            <v>4040</v>
          </cell>
          <cell r="J29">
            <v>4710</v>
          </cell>
          <cell r="K29">
            <v>4240</v>
          </cell>
          <cell r="L29">
            <v>3804</v>
          </cell>
          <cell r="M29">
            <v>3770</v>
          </cell>
          <cell r="N29">
            <v>3680</v>
          </cell>
          <cell r="O29">
            <v>3340</v>
          </cell>
          <cell r="P29">
            <v>3300</v>
          </cell>
        </row>
        <row r="30">
          <cell r="A30">
            <v>16</v>
          </cell>
          <cell r="B30">
            <v>6.68</v>
          </cell>
          <cell r="C30">
            <v>564</v>
          </cell>
          <cell r="D30">
            <v>564</v>
          </cell>
          <cell r="E30">
            <v>6.68</v>
          </cell>
          <cell r="F30">
            <v>9190</v>
          </cell>
          <cell r="G30">
            <v>6260</v>
          </cell>
          <cell r="H30">
            <v>5000</v>
          </cell>
          <cell r="I30">
            <v>4500</v>
          </cell>
          <cell r="J30">
            <v>5250</v>
          </cell>
          <cell r="K30">
            <v>4730</v>
          </cell>
          <cell r="L30">
            <v>4235</v>
          </cell>
          <cell r="M30">
            <v>4200</v>
          </cell>
          <cell r="N30">
            <v>4090</v>
          </cell>
          <cell r="O30">
            <v>3720</v>
          </cell>
          <cell r="P30">
            <v>3670</v>
          </cell>
        </row>
        <row r="31">
          <cell r="A31">
            <v>17</v>
          </cell>
          <cell r="B31">
            <v>7.41</v>
          </cell>
          <cell r="C31">
            <v>626</v>
          </cell>
          <cell r="D31">
            <v>626</v>
          </cell>
          <cell r="E31">
            <v>7.41</v>
          </cell>
          <cell r="F31">
            <v>10190</v>
          </cell>
          <cell r="G31">
            <v>6940</v>
          </cell>
          <cell r="H31">
            <v>5550</v>
          </cell>
          <cell r="I31">
            <v>4990</v>
          </cell>
          <cell r="J31">
            <v>5830</v>
          </cell>
          <cell r="K31">
            <v>5240</v>
          </cell>
          <cell r="L31">
            <v>4698</v>
          </cell>
          <cell r="M31">
            <v>4660</v>
          </cell>
          <cell r="N31">
            <v>4540</v>
          </cell>
          <cell r="O31">
            <v>4130</v>
          </cell>
          <cell r="P31">
            <v>4080</v>
          </cell>
        </row>
        <row r="32">
          <cell r="A32">
            <v>18</v>
          </cell>
          <cell r="B32">
            <v>8.23</v>
          </cell>
          <cell r="C32">
            <v>695</v>
          </cell>
          <cell r="D32">
            <v>695</v>
          </cell>
          <cell r="E32">
            <v>8.23</v>
          </cell>
          <cell r="F32">
            <v>11320</v>
          </cell>
          <cell r="G32">
            <v>7710</v>
          </cell>
          <cell r="H32">
            <v>6160</v>
          </cell>
          <cell r="I32">
            <v>5550</v>
          </cell>
          <cell r="J32">
            <v>6470</v>
          </cell>
          <cell r="K32">
            <v>5830</v>
          </cell>
          <cell r="L32">
            <v>5218</v>
          </cell>
          <cell r="M32">
            <v>5180</v>
          </cell>
          <cell r="N32">
            <v>5040</v>
          </cell>
          <cell r="O32">
            <v>4580</v>
          </cell>
          <cell r="P32">
            <v>4530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Шины (2)"/>
      <sheetName val="Топливо (2)"/>
      <sheetName val="БП ЦТА 2011"/>
    </sheetNames>
    <definedNames>
      <definedName name="Раб2" refersTo="#ССЫЛКА!"/>
    </definedNames>
    <sheetDataSet>
      <sheetData sheetId="0"/>
      <sheetData sheetId="1"/>
      <sheetData sheetId="2"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отгрузка"/>
      <sheetName val="оплата"/>
      <sheetName val="ПЭБ-1-01-Ф"/>
      <sheetName val="ПЭБ-1-02-Ф "/>
      <sheetName val="ПЭБ-1-03-Ф (январь)"/>
      <sheetName val="ПЭБ-1-04-Ф"/>
      <sheetName val="ПЭБ-1-05-Ф"/>
      <sheetName val="ПЭБ-1-06-ф"/>
      <sheetName val="ПЭБ-1-06-Ф(январь)"/>
      <sheetName val="ПЭБ-1-07-Ф"/>
      <sheetName val="ПЭБ-1-08-Ф"/>
      <sheetName val="ПЭБ-1-09-Ф (янв)"/>
      <sheetName val="ПЭБ -1-11-Ф "/>
      <sheetName val="ПЭБ-2-01-Ф"/>
      <sheetName val="ПЭБ -2-02-Ф"/>
      <sheetName val="ПЭБ-2-04-Ф"/>
      <sheetName val="ПЭБ-2-08-Ф"/>
      <sheetName val="ПЭБ-3-01-Ф"/>
      <sheetName val="ставки"/>
      <sheetName val="Вспом_мат"/>
      <sheetName val="Справочники"/>
      <sheetName val="Рез-т"/>
      <sheetName val="Исходные"/>
      <sheetName val="Financing"/>
      <sheetName val="Oil Consumption – barrels"/>
      <sheetName val="Проводки'02"/>
      <sheetName val="ГК_Дебет"/>
      <sheetName val="Инвентар книга база"/>
      <sheetName val="Программа"/>
      <sheetName val="6110.01+"/>
      <sheetName val="Номенклатура"/>
      <sheetName val="Приложение 3"/>
      <sheetName val="Дефлятор"/>
      <sheetName val="ПЭБ-1-02-Ф_"/>
      <sheetName val="ПЭБ-1-03-Ф_(январь)"/>
      <sheetName val="ПЭБ-1-09-Ф_(янв)"/>
      <sheetName val="ПЭБ_-1-11-Ф_"/>
      <sheetName val="ПЭБ_-2-02-Ф"/>
      <sheetName val="Закупки"/>
      <sheetName val="текучесть"/>
      <sheetName val="1.401.2"/>
      <sheetName val="Свод"/>
      <sheetName val="Face"/>
      <sheetName val="1.411.1"/>
      <sheetName val="Реестр платежей"/>
      <sheetName val="Inventories as of 03.20"/>
      <sheetName val="KEY"/>
      <sheetName val="Классиф_"/>
      <sheetName val="13 NGDO"/>
      <sheetName val="Macro"/>
      <sheetName val="чтс"/>
    </sheetNames>
    <sheetDataSet>
      <sheetData sheetId="0" refreshError="1">
        <row r="2">
          <cell r="A2" t="str">
            <v>ОАО Разрез Березовский</v>
          </cell>
        </row>
        <row r="3">
          <cell r="A3" t="str">
            <v>ОАО Разрез Назаровский</v>
          </cell>
        </row>
        <row r="4">
          <cell r="A4" t="str">
            <v>ОАО Разрез Бородинский</v>
          </cell>
        </row>
        <row r="5">
          <cell r="A5" t="str">
            <v>ОАО Разрез Изыхский</v>
          </cell>
        </row>
        <row r="6">
          <cell r="A6" t="str">
            <v>ОАО Разрез Восточно-Бейский</v>
          </cell>
        </row>
        <row r="7">
          <cell r="A7" t="str">
            <v>ОАО Черногорская УК</v>
          </cell>
        </row>
        <row r="8">
          <cell r="A8" t="str">
            <v>ОАО Востсибуголь</v>
          </cell>
        </row>
        <row r="9">
          <cell r="A9" t="str">
            <v>ОАО Разрез Тулунский</v>
          </cell>
        </row>
        <row r="10">
          <cell r="A10" t="str">
            <v>ОАО Разрез Тугнуйский</v>
          </cell>
        </row>
        <row r="11">
          <cell r="A11" t="str">
            <v>ЗАО Солнцевское</v>
          </cell>
        </row>
        <row r="12">
          <cell r="A12" t="str">
            <v>ОАО Лермонтовское</v>
          </cell>
        </row>
        <row r="13">
          <cell r="A13" t="str">
            <v>ООО Поронайская ЦОФ</v>
          </cell>
        </row>
        <row r="14">
          <cell r="A14" t="str">
            <v>ОАО Поярковуголь</v>
          </cell>
        </row>
        <row r="15">
          <cell r="A15" t="str">
            <v>ООО Обогатительная фабрика</v>
          </cell>
        </row>
        <row r="16">
          <cell r="A16" t="str">
            <v>ОАО Центральное</v>
          </cell>
        </row>
        <row r="17">
          <cell r="A17" t="str">
            <v>ОАО Разрез Лопатинский</v>
          </cell>
        </row>
        <row r="18">
          <cell r="A18" t="str">
            <v>ОАО Читинская УК</v>
          </cell>
        </row>
        <row r="19">
          <cell r="A19" t="str">
            <v>ОАО Разрез Харанорский</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
      <sheetName val="output"/>
      <sheetName val="Cost by product CUR"/>
      <sheetName val="Cost by product PR"/>
      <sheetName val="COGS CUR"/>
      <sheetName val="COGS PR"/>
      <sheetName val="COGS total"/>
      <sheetName val="CapEx"/>
      <sheetName val="Depreciation"/>
      <sheetName val="Taxes"/>
      <sheetName val="WCap"/>
      <sheetName val="Income St"/>
      <sheetName val="CashFlow &amp; Debt"/>
      <sheetName val="Balance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_Экскаватор"/>
      <sheetName val="ТО"/>
      <sheetName val="Ремонты"/>
    </sheetNames>
    <sheetDataSet>
      <sheetData sheetId="0" refreshError="1"/>
      <sheetData sheetId="1">
        <row r="6">
          <cell r="F6">
            <v>7000</v>
          </cell>
        </row>
        <row r="10">
          <cell r="F10">
            <v>35</v>
          </cell>
        </row>
      </sheetData>
      <sheetData sheetId="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_Экскаватор"/>
      <sheetName val="ТО"/>
      <sheetName val="Ремонты"/>
    </sheetNames>
    <sheetDataSet>
      <sheetData sheetId="0">
        <row r="7">
          <cell r="E7">
            <v>0.85678674107897845</v>
          </cell>
          <cell r="F7">
            <v>0.8554549298156604</v>
          </cell>
          <cell r="G7">
            <v>0.8403610688313885</v>
          </cell>
          <cell r="H7">
            <v>0.8554549298156604</v>
          </cell>
          <cell r="I7">
            <v>0.85523296127177406</v>
          </cell>
          <cell r="J7">
            <v>0.83902925756807034</v>
          </cell>
          <cell r="K7">
            <v>0.85678674107897845</v>
          </cell>
          <cell r="L7">
            <v>0.8554549298156604</v>
          </cell>
          <cell r="M7">
            <v>0.8403610688313885</v>
          </cell>
          <cell r="N7">
            <v>0.85390115000845601</v>
          </cell>
          <cell r="O7">
            <v>0.85678674107897845</v>
          </cell>
          <cell r="P7">
            <v>0.8554549298156604</v>
          </cell>
          <cell r="Q7">
            <v>0.8403610688313885</v>
          </cell>
          <cell r="R7">
            <v>0.8554549298156604</v>
          </cell>
          <cell r="S7">
            <v>0.85523296127177406</v>
          </cell>
          <cell r="T7">
            <v>0.83902925756807034</v>
          </cell>
          <cell r="U7">
            <v>0.85678674107897845</v>
          </cell>
          <cell r="V7">
            <v>0.8554549298156604</v>
          </cell>
          <cell r="W7">
            <v>0.8403610688313885</v>
          </cell>
          <cell r="X7">
            <v>0.85390115000845601</v>
          </cell>
        </row>
      </sheetData>
      <sheetData sheetId="1">
        <row r="6">
          <cell r="F6">
            <v>7000</v>
          </cell>
        </row>
      </sheetData>
      <sheetData sheetId="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com.sap.ip.bi.xl.hiddensheet"/>
      <sheetName val="1100"/>
    </sheetNames>
    <sheetDataSet>
      <sheetData sheetId="0"/>
      <sheetData sheetId="1">
        <row r="62">
          <cell r="D62">
            <v>389409.9</v>
          </cell>
          <cell r="E62">
            <v>353383.58</v>
          </cell>
          <cell r="F62">
            <v>415094.85</v>
          </cell>
          <cell r="G62">
            <v>260580.55</v>
          </cell>
          <cell r="H62">
            <v>426562.76</v>
          </cell>
          <cell r="I62">
            <v>321586.28000000003</v>
          </cell>
          <cell r="J62">
            <v>317330.45</v>
          </cell>
          <cell r="K62">
            <v>460206.56</v>
          </cell>
          <cell r="L62">
            <v>427461.45</v>
          </cell>
          <cell r="M62">
            <v>483414.3</v>
          </cell>
          <cell r="N62">
            <v>428647.91</v>
          </cell>
          <cell r="O62">
            <v>424597.61</v>
          </cell>
          <cell r="BY62">
            <v>4.9999999581430741</v>
          </cell>
        </row>
        <row r="66">
          <cell r="D66">
            <v>1029442.82</v>
          </cell>
          <cell r="E66">
            <v>1162638.07</v>
          </cell>
          <cell r="F66">
            <v>1441200.46</v>
          </cell>
          <cell r="G66">
            <v>1130866.6499999999</v>
          </cell>
          <cell r="H66">
            <v>1191615.27</v>
          </cell>
          <cell r="I66">
            <v>1440336.65</v>
          </cell>
          <cell r="J66">
            <v>1333267.53</v>
          </cell>
          <cell r="K66">
            <v>1332231.2</v>
          </cell>
          <cell r="L66">
            <v>1400641.73</v>
          </cell>
          <cell r="M66">
            <v>1454804.32</v>
          </cell>
          <cell r="N66">
            <v>1191630.58</v>
          </cell>
          <cell r="O66">
            <v>1279059.19</v>
          </cell>
          <cell r="BY66">
            <v>3.0000000399543394</v>
          </cell>
        </row>
        <row r="79">
          <cell r="D79">
            <v>7812072.9100000001</v>
          </cell>
          <cell r="E79">
            <v>7401482.9199999999</v>
          </cell>
          <cell r="F79">
            <v>7876783.6799999997</v>
          </cell>
          <cell r="G79">
            <v>7423945.1299999999</v>
          </cell>
          <cell r="H79">
            <v>8351860.7199999997</v>
          </cell>
          <cell r="I79">
            <v>7908993.0199999996</v>
          </cell>
          <cell r="J79">
            <v>8607697.9000000004</v>
          </cell>
          <cell r="K79">
            <v>8437873.4600000009</v>
          </cell>
          <cell r="L79">
            <v>8220622.29</v>
          </cell>
          <cell r="M79">
            <v>7976912.1399999997</v>
          </cell>
          <cell r="N79">
            <v>8065252.6699999999</v>
          </cell>
          <cell r="O79">
            <v>8098680.9500000002</v>
          </cell>
          <cell r="BY79">
            <v>11.999996577245053</v>
          </cell>
        </row>
        <row r="89">
          <cell r="D89">
            <v>1096653.25</v>
          </cell>
          <cell r="E89">
            <v>870558.57</v>
          </cell>
          <cell r="F89">
            <v>945269.75</v>
          </cell>
          <cell r="G89">
            <v>834657.2</v>
          </cell>
          <cell r="H89">
            <v>982849.04</v>
          </cell>
          <cell r="I89">
            <v>981703.94</v>
          </cell>
          <cell r="J89">
            <v>841197.5</v>
          </cell>
          <cell r="K89">
            <v>809409.53</v>
          </cell>
          <cell r="L89">
            <v>898976.04</v>
          </cell>
          <cell r="M89">
            <v>1052494.08</v>
          </cell>
          <cell r="N89">
            <v>1054668.55</v>
          </cell>
          <cell r="O89">
            <v>1214224.6299999999</v>
          </cell>
          <cell r="BY89">
            <v>8.5846632667427709</v>
          </cell>
        </row>
        <row r="91">
          <cell r="D91">
            <v>481518.41</v>
          </cell>
          <cell r="E91">
            <v>388534.53</v>
          </cell>
          <cell r="F91">
            <v>346134.65</v>
          </cell>
          <cell r="G91">
            <v>407812.52</v>
          </cell>
          <cell r="H91">
            <v>283853.63</v>
          </cell>
          <cell r="I91">
            <v>340611.33</v>
          </cell>
          <cell r="J91">
            <v>429748.08</v>
          </cell>
          <cell r="K91">
            <v>320133.58</v>
          </cell>
          <cell r="L91">
            <v>94023.37</v>
          </cell>
          <cell r="BY91">
            <v>0.99999997716894951</v>
          </cell>
        </row>
        <row r="93">
          <cell r="D93">
            <v>208670.17</v>
          </cell>
          <cell r="E93">
            <v>233164.92</v>
          </cell>
          <cell r="J93">
            <v>88929.1</v>
          </cell>
          <cell r="K93">
            <v>409623.52</v>
          </cell>
          <cell r="L93">
            <v>405381.92</v>
          </cell>
          <cell r="M93">
            <v>369467.68</v>
          </cell>
          <cell r="N93">
            <v>303887.55</v>
          </cell>
          <cell r="O93">
            <v>400313.82</v>
          </cell>
          <cell r="BY93">
            <v>0.99999997336377489</v>
          </cell>
        </row>
        <row r="547">
          <cell r="D547">
            <v>42288.26</v>
          </cell>
          <cell r="E547">
            <v>36442.54</v>
          </cell>
          <cell r="F547">
            <v>37178.300000000003</v>
          </cell>
          <cell r="G547">
            <v>21202.26</v>
          </cell>
          <cell r="H547">
            <v>42632.87</v>
          </cell>
          <cell r="I547">
            <v>25660.21</v>
          </cell>
          <cell r="J547">
            <v>18614.57</v>
          </cell>
          <cell r="K547">
            <v>32741.08</v>
          </cell>
          <cell r="L547">
            <v>36848.17</v>
          </cell>
          <cell r="M547">
            <v>33793.120000000003</v>
          </cell>
          <cell r="N547">
            <v>27986</v>
          </cell>
          <cell r="O547">
            <v>24001.8</v>
          </cell>
        </row>
      </sheetData>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 презент"/>
      <sheetName val="Факт.КТГ_КБЕ_WK-35"/>
      <sheetName val="Факт. КТГ_КБЕ_WK-20"/>
      <sheetName val="Факт. КТГ_Первенец_WK-20"/>
      <sheetName val="Факт. КТГ_Сух Лог_WK-20"/>
      <sheetName val="Факт. КТГ_РиМ_WK-20"/>
      <sheetName val="Факт. КТГ_КБЕ_ЭКГ-18"/>
      <sheetName val="Факт. КТГ_КБЕ_ЭКГ-20"/>
      <sheetName val="Факт. КТГ_РиМ_PC-4000"/>
      <sheetName val="Факт. КТГ_КБЕ_PC-3000_списаны"/>
      <sheetName val="Факт. КТГ_КБЕ_PC-2000_списан"/>
      <sheetName val="Факт. КТГ_Алдан_PC-2000"/>
      <sheetName val="Факт. КТГ_Первенец_СЛ_PC-2000"/>
      <sheetName val="Факт КТГ_КБЕ_ЭКГ-10"/>
      <sheetName val="Факт. КТГ_Алдан_ЭКГ-10"/>
      <sheetName val="Факт. КТГ_Первенец_СЛ_ЭКГ-10"/>
      <sheetName val="Факт.КТГ_КБЕ_Komatsu-1250"/>
      <sheetName val="Факт.КТГ Алдан_Komatsu-1250"/>
      <sheetName val="Факт. КТГ_РиМ_PC-1250"/>
      <sheetName val="Факт. КТГ_Первенец_PC-1250"/>
      <sheetName val="Факт. КТГ_Сух Лог_PC-1250"/>
      <sheetName val="Факт. КТГ_Алдан_CAT-395"/>
      <sheetName val="Факт. КТГ_РиМ_LiuGong 9125"/>
      <sheetName val="Факт. КТГ_Алдан_LiuGong 9125"/>
      <sheetName val="Факт.КТГ Hitachi-1200_Алд_списа"/>
    </sheetNames>
    <sheetDataSet>
      <sheetData sheetId="0">
        <row r="149">
          <cell r="Q149" t="str">
            <v>БЕ</v>
          </cell>
          <cell r="R149" t="str">
            <v>Экскаватор</v>
          </cell>
          <cell r="S149">
            <v>1</v>
          </cell>
          <cell r="T149">
            <v>2</v>
          </cell>
          <cell r="U149">
            <v>3</v>
          </cell>
          <cell r="V149">
            <v>4</v>
          </cell>
          <cell r="W149">
            <v>5</v>
          </cell>
          <cell r="X149">
            <v>6</v>
          </cell>
          <cell r="Y149">
            <v>7</v>
          </cell>
          <cell r="Z149">
            <v>8</v>
          </cell>
          <cell r="AA149">
            <v>9</v>
          </cell>
          <cell r="AB149">
            <v>10</v>
          </cell>
          <cell r="AC149">
            <v>11</v>
          </cell>
          <cell r="AD149">
            <v>12</v>
          </cell>
          <cell r="AE149">
            <v>13</v>
          </cell>
          <cell r="AF149">
            <v>14</v>
          </cell>
          <cell r="AG149">
            <v>15</v>
          </cell>
          <cell r="AH149">
            <v>16</v>
          </cell>
        </row>
        <row r="150">
          <cell r="Q150" t="str">
            <v>Красноярск</v>
          </cell>
          <cell r="R150" t="str">
            <v>PC-1250</v>
          </cell>
          <cell r="S150">
            <v>0.90771275901881709</v>
          </cell>
          <cell r="T150">
            <v>0.88517082396304303</v>
          </cell>
          <cell r="U150">
            <v>0.87535418988269675</v>
          </cell>
          <cell r="V150">
            <v>0.73473982914945246</v>
          </cell>
          <cell r="W150">
            <v>0.7237343437096001</v>
          </cell>
          <cell r="X150">
            <v>0.82183020357445502</v>
          </cell>
          <cell r="Y150">
            <v>0.80742135899561929</v>
          </cell>
          <cell r="Z150">
            <v>0.86690658649073382</v>
          </cell>
          <cell r="AA150">
            <v>0.81853443632840073</v>
          </cell>
          <cell r="AB150">
            <v>0.61920841239902213</v>
          </cell>
          <cell r="AC150">
            <v>0.75841176503827712</v>
          </cell>
          <cell r="AD150">
            <v>0.58150392609035029</v>
          </cell>
          <cell r="AE150">
            <v>0.88015596032628851</v>
          </cell>
          <cell r="AF150">
            <v>0.77355344677045301</v>
          </cell>
          <cell r="AG150">
            <v>0.86968632908399901</v>
          </cell>
          <cell r="AH150">
            <v>0.87941962464822099</v>
          </cell>
        </row>
        <row r="151">
          <cell r="Q151" t="str">
            <v>Алдан</v>
          </cell>
          <cell r="R151" t="str">
            <v>PC-1250</v>
          </cell>
          <cell r="S151">
            <v>0.89161080309152074</v>
          </cell>
          <cell r="T151">
            <v>0.78526598173515982</v>
          </cell>
          <cell r="U151">
            <v>0.76827346413628039</v>
          </cell>
          <cell r="V151">
            <v>0.62342521494568504</v>
          </cell>
          <cell r="W151">
            <v>0.66835798601215901</v>
          </cell>
          <cell r="X151">
            <v>0.75110383490429589</v>
          </cell>
          <cell r="Y151">
            <v>0.7435439496556262</v>
          </cell>
          <cell r="Z151">
            <v>0.66483127693802979</v>
          </cell>
          <cell r="AA151">
            <v>0.74591566742032589</v>
          </cell>
          <cell r="AB151">
            <v>0.644156392694064</v>
          </cell>
          <cell r="AC151">
            <v>0.39610375275938192</v>
          </cell>
        </row>
        <row r="152">
          <cell r="Q152" t="str">
            <v>Вернинское</v>
          </cell>
          <cell r="R152" t="str">
            <v>PC-1250</v>
          </cell>
          <cell r="S152">
            <v>0.91868942600521986</v>
          </cell>
          <cell r="T152">
            <v>0.88090534435208701</v>
          </cell>
          <cell r="U152">
            <v>0.80585305688963027</v>
          </cell>
          <cell r="V152">
            <v>0.66052039053077138</v>
          </cell>
          <cell r="W152">
            <v>0.72025102607903435</v>
          </cell>
        </row>
        <row r="153">
          <cell r="Q153" t="str">
            <v>Магадан</v>
          </cell>
          <cell r="R153" t="str">
            <v>PC-1250</v>
          </cell>
          <cell r="S153">
            <v>0.88567977610841064</v>
          </cell>
          <cell r="T153">
            <v>0.80173446803614712</v>
          </cell>
          <cell r="U153">
            <v>0.77053365806234897</v>
          </cell>
          <cell r="V153">
            <v>0.87912351276204204</v>
          </cell>
          <cell r="W153">
            <v>0.76643159925656856</v>
          </cell>
          <cell r="X153">
            <v>0.69850945218522731</v>
          </cell>
          <cell r="Y153">
            <v>0.72510898748986485</v>
          </cell>
        </row>
        <row r="154">
          <cell r="Q154" t="str">
            <v>Сухой Лог</v>
          </cell>
          <cell r="R154" t="str">
            <v>PC-1250</v>
          </cell>
          <cell r="S154">
            <v>0.88169267045645561</v>
          </cell>
          <cell r="T154">
            <v>0.7421517342532955</v>
          </cell>
        </row>
        <row r="155">
          <cell r="Q155" t="str">
            <v>По Группе</v>
          </cell>
          <cell r="R155" t="str">
            <v>PC-1250</v>
          </cell>
          <cell r="S155">
            <v>0.89707708693608479</v>
          </cell>
          <cell r="T155">
            <v>0.81904567046794641</v>
          </cell>
          <cell r="U155">
            <v>0.8050035922427391</v>
          </cell>
          <cell r="V155">
            <v>0.72445223684698767</v>
          </cell>
          <cell r="W155">
            <v>0.71969373876434051</v>
          </cell>
          <cell r="X155">
            <v>0.75714783022132615</v>
          </cell>
          <cell r="Y155">
            <v>0.75869143204703671</v>
          </cell>
          <cell r="Z155">
            <v>0.76586893171438186</v>
          </cell>
          <cell r="AA155">
            <v>0.78222505187436331</v>
          </cell>
          <cell r="AB155">
            <v>0.63168240254654306</v>
          </cell>
          <cell r="AC155">
            <v>0.57725775889882947</v>
          </cell>
          <cell r="AD155">
            <v>0.58150392609035029</v>
          </cell>
          <cell r="AE155">
            <v>0.88015596032628851</v>
          </cell>
          <cell r="AF155">
            <v>0.77355344677045301</v>
          </cell>
          <cell r="AG155">
            <v>0.86968632908399901</v>
          </cell>
          <cell r="AH155">
            <v>0.87941962464822099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U77"/>
  <sheetViews>
    <sheetView showGridLines="0" tabSelected="1" zoomScale="70" zoomScaleNormal="70" zoomScaleSheetLayoutView="70" workbookViewId="0">
      <selection activeCell="H34" sqref="H34"/>
    </sheetView>
  </sheetViews>
  <sheetFormatPr defaultColWidth="10.28515625" defaultRowHeight="14.25" outlineLevelRow="1"/>
  <cols>
    <col min="1" max="1" width="7" style="84" customWidth="1"/>
    <col min="2" max="2" width="46.5703125" style="84" customWidth="1"/>
    <col min="3" max="3" width="18.140625" style="85" customWidth="1"/>
    <col min="4" max="4" width="21.28515625" style="86" customWidth="1"/>
    <col min="5" max="5" width="22.85546875" style="86" customWidth="1"/>
    <col min="6" max="6" width="21.28515625" style="86" customWidth="1"/>
    <col min="7" max="7" width="20.5703125" style="86" customWidth="1"/>
    <col min="8" max="8" width="21.42578125" style="84" customWidth="1"/>
    <col min="9" max="9" width="24.7109375" style="86" customWidth="1"/>
    <col min="10" max="11" width="23.7109375" style="86" customWidth="1"/>
    <col min="12" max="12" width="20.5703125" style="86" customWidth="1"/>
    <col min="13" max="13" width="19.7109375" style="86" customWidth="1"/>
    <col min="14" max="14" width="15.42578125" style="86" customWidth="1"/>
    <col min="15" max="15" width="10.28515625" style="86"/>
    <col min="16" max="16" width="11.7109375" style="84" customWidth="1"/>
    <col min="17" max="17" width="22.85546875" style="84" customWidth="1"/>
    <col min="18" max="18" width="12.28515625" style="84" bestFit="1" customWidth="1"/>
    <col min="19" max="19" width="10.28515625" style="84"/>
    <col min="20" max="20" width="12.28515625" style="84" bestFit="1" customWidth="1"/>
    <col min="21" max="16384" width="10.28515625" style="84"/>
  </cols>
  <sheetData>
    <row r="2" spans="1:8" ht="15">
      <c r="B2" s="316" t="s">
        <v>177</v>
      </c>
    </row>
    <row r="3" spans="1:8" ht="15">
      <c r="B3" s="317"/>
    </row>
    <row r="4" spans="1:8" ht="26.25" customHeight="1">
      <c r="A4" s="1649" t="s">
        <v>108</v>
      </c>
      <c r="B4" s="1649"/>
      <c r="C4" s="1649"/>
      <c r="E4" s="1649" t="s">
        <v>174</v>
      </c>
      <c r="F4" s="1649"/>
      <c r="G4" s="1649"/>
      <c r="H4" s="1649"/>
    </row>
    <row r="5" spans="1:8" ht="27" customHeight="1">
      <c r="A5" s="311" t="s">
        <v>109</v>
      </c>
      <c r="B5" s="311" t="s">
        <v>44</v>
      </c>
      <c r="C5" s="311" t="s">
        <v>110</v>
      </c>
      <c r="E5" s="311" t="s">
        <v>109</v>
      </c>
      <c r="F5" s="1650" t="s">
        <v>44</v>
      </c>
      <c r="G5" s="1650"/>
      <c r="H5" s="311" t="s">
        <v>175</v>
      </c>
    </row>
    <row r="6" spans="1:8">
      <c r="A6" s="88">
        <v>1</v>
      </c>
      <c r="B6" s="312" t="str">
        <f t="shared" ref="B6:B15" si="0">VLOOKUP(C6,$B$54:$D$63,3,FALSE)</f>
        <v>Komatsu PC2000-11R 
Огунвэй</v>
      </c>
      <c r="C6" s="89">
        <f>SMALL($D$49:$M$49,A6)</f>
        <v>46.005041711248964</v>
      </c>
      <c r="D6" s="128"/>
      <c r="E6" s="88">
        <v>1</v>
      </c>
      <c r="F6" s="1634" t="str">
        <f t="shared" ref="F6:F15" si="1">VLOOKUP(H6,$C$54:$D$63,2,FALSE)</f>
        <v>TZCO TZ2000 
Дзикай</v>
      </c>
      <c r="G6" s="1634"/>
      <c r="H6" s="189">
        <f>SMALL($D$31:$M$31,E6)</f>
        <v>172584.72</v>
      </c>
    </row>
    <row r="7" spans="1:8">
      <c r="A7" s="88">
        <f>A6+1</f>
        <v>2</v>
      </c>
      <c r="B7" s="352" t="str">
        <f t="shared" si="0"/>
        <v>Komatsu PC2000-11R 
ИСТК</v>
      </c>
      <c r="C7" s="89">
        <f t="shared" ref="C7:C13" si="2">SMALL($D$49:$M$49,A7)</f>
        <v>48.838067706207291</v>
      </c>
      <c r="D7" s="128"/>
      <c r="E7" s="88">
        <f>E6+1</f>
        <v>2</v>
      </c>
      <c r="F7" s="1634" t="str">
        <f t="shared" si="1"/>
        <v>Shantui SE2000LCW 
Строймпорттехника</v>
      </c>
      <c r="G7" s="1634"/>
      <c r="H7" s="189">
        <f t="shared" ref="H6:H14" si="3">SMALL($D$31:$M$31,E7)</f>
        <v>187624.79361252001</v>
      </c>
    </row>
    <row r="8" spans="1:8">
      <c r="A8" s="88">
        <f t="shared" ref="A8:A15" si="4">A7+1</f>
        <v>3</v>
      </c>
      <c r="B8" s="352" t="str">
        <f t="shared" si="0"/>
        <v>Zoomlion ZE2000G 
ОРИКС</v>
      </c>
      <c r="C8" s="89">
        <f t="shared" si="2"/>
        <v>49.385780291074191</v>
      </c>
      <c r="D8" s="128"/>
      <c r="E8" s="88">
        <f t="shared" ref="E8:E15" si="5">E7+1</f>
        <v>3</v>
      </c>
      <c r="F8" s="1634" t="str">
        <f t="shared" si="1"/>
        <v>Estar ESE2000 
ГПБ Комплект</v>
      </c>
      <c r="G8" s="1634"/>
      <c r="H8" s="189">
        <f t="shared" si="3"/>
        <v>193158.56688479998</v>
      </c>
    </row>
    <row r="9" spans="1:8">
      <c r="A9" s="88">
        <f t="shared" si="4"/>
        <v>4</v>
      </c>
      <c r="B9" s="1570" t="str">
        <f t="shared" si="0"/>
        <v>Komatsu PC2000-11R 
Mining Solutions</v>
      </c>
      <c r="C9" s="89">
        <f t="shared" si="2"/>
        <v>51.1648721716032</v>
      </c>
      <c r="D9" s="128"/>
      <c r="E9" s="88">
        <f t="shared" si="5"/>
        <v>4</v>
      </c>
      <c r="F9" s="1634" t="str">
        <f t="shared" si="1"/>
        <v>Sany SY2000 
АСТ</v>
      </c>
      <c r="G9" s="1634"/>
      <c r="H9" s="189">
        <f t="shared" si="3"/>
        <v>219895.60004161196</v>
      </c>
    </row>
    <row r="10" spans="1:8">
      <c r="A10" s="88">
        <f t="shared" si="4"/>
        <v>5</v>
      </c>
      <c r="B10" s="352" t="str">
        <f t="shared" si="0"/>
        <v>Shantui SE2000LCW 
Строймпорттехника</v>
      </c>
      <c r="C10" s="89">
        <f t="shared" si="2"/>
        <v>52.357274917161305</v>
      </c>
      <c r="E10" s="88">
        <f t="shared" si="5"/>
        <v>5</v>
      </c>
      <c r="F10" s="1634" t="str">
        <f t="shared" si="1"/>
        <v>Komatsu PC2000-11R 
Огунвэй</v>
      </c>
      <c r="G10" s="1634"/>
      <c r="H10" s="189">
        <f t="shared" si="3"/>
        <v>222029.34573599999</v>
      </c>
    </row>
    <row r="11" spans="1:8">
      <c r="A11" s="88">
        <f t="shared" si="4"/>
        <v>6</v>
      </c>
      <c r="B11" s="352" t="str">
        <f t="shared" si="0"/>
        <v xml:space="preserve">Hitachi EX2000 Майнтек  </v>
      </c>
      <c r="C11" s="89">
        <f t="shared" si="2"/>
        <v>53.489754064275694</v>
      </c>
      <c r="E11" s="88">
        <f t="shared" si="5"/>
        <v>6</v>
      </c>
      <c r="F11" s="1634" t="str">
        <f t="shared" si="1"/>
        <v>Zoomlion ZE2000G 
ОРИКС</v>
      </c>
      <c r="G11" s="1634"/>
      <c r="H11" s="189">
        <f>SMALL($D$31:$M$31,E11)</f>
        <v>225581.67719999998</v>
      </c>
    </row>
    <row r="12" spans="1:8">
      <c r="A12" s="88">
        <f t="shared" si="4"/>
        <v>7</v>
      </c>
      <c r="B12" s="352" t="str">
        <f t="shared" si="0"/>
        <v>Estar ESE2000 
ГПБ Комплект</v>
      </c>
      <c r="C12" s="89">
        <f t="shared" si="2"/>
        <v>55.110916553739237</v>
      </c>
      <c r="E12" s="88">
        <f t="shared" si="5"/>
        <v>7</v>
      </c>
      <c r="F12" s="1634" t="str">
        <f t="shared" si="1"/>
        <v>XCMG LYR 2000 
Огунвэй</v>
      </c>
      <c r="G12" s="1634"/>
      <c r="H12" s="189">
        <f t="shared" si="3"/>
        <v>231366.47046480002</v>
      </c>
    </row>
    <row r="13" spans="1:8">
      <c r="A13" s="88">
        <f t="shared" si="4"/>
        <v>8</v>
      </c>
      <c r="B13" s="352" t="str">
        <f t="shared" si="0"/>
        <v>Sany SY2000 
АСТ</v>
      </c>
      <c r="C13" s="89">
        <f t="shared" si="2"/>
        <v>58.703685924707649</v>
      </c>
      <c r="E13" s="88">
        <f t="shared" si="5"/>
        <v>8</v>
      </c>
      <c r="F13" s="1634" t="str">
        <f t="shared" si="1"/>
        <v xml:space="preserve">Hitachi EX2000 Майнтек  </v>
      </c>
      <c r="G13" s="1634"/>
      <c r="H13" s="189">
        <f>SMALL($D$31:$M$31,E13)</f>
        <v>243602.56</v>
      </c>
    </row>
    <row r="14" spans="1:8">
      <c r="A14" s="88">
        <f t="shared" si="4"/>
        <v>9</v>
      </c>
      <c r="B14" s="1570" t="e">
        <f>VLOOKUP(C14,$B$54:$D$63,3,FALSE)</f>
        <v>#NUM!</v>
      </c>
      <c r="C14" s="89" t="e">
        <f>SMALL($D$49:$M$49,A14)</f>
        <v>#NUM!</v>
      </c>
      <c r="E14" s="88">
        <f t="shared" si="5"/>
        <v>9</v>
      </c>
      <c r="F14" s="1634" t="str">
        <f t="shared" si="1"/>
        <v>Komatsu PC2000-11R 
ИСТК</v>
      </c>
      <c r="G14" s="1634"/>
      <c r="H14" s="189">
        <f t="shared" si="3"/>
        <v>258952.51606897201</v>
      </c>
    </row>
    <row r="15" spans="1:8">
      <c r="A15" s="88">
        <f t="shared" si="4"/>
        <v>10</v>
      </c>
      <c r="B15" s="1570" t="e">
        <f t="shared" si="0"/>
        <v>#NUM!</v>
      </c>
      <c r="C15" s="89" t="e">
        <f>SMALL($D$49:$M$49,A15)</f>
        <v>#NUM!</v>
      </c>
      <c r="E15" s="88">
        <f t="shared" si="5"/>
        <v>10</v>
      </c>
      <c r="F15" s="1634" t="str">
        <f t="shared" si="1"/>
        <v>Komatsu PC2000-11R 
Mining Solutions</v>
      </c>
      <c r="G15" s="1634"/>
      <c r="H15" s="189">
        <f>SMALL($D$31:$M$31,E15)</f>
        <v>289278.03999999998</v>
      </c>
    </row>
    <row r="16" spans="1:8">
      <c r="A16" s="631"/>
      <c r="B16" s="632"/>
      <c r="C16" s="633"/>
      <c r="E16" s="631"/>
      <c r="F16" s="632"/>
      <c r="H16" s="634"/>
    </row>
    <row r="17" spans="1:20" s="87" customFormat="1" ht="72" thickBot="1">
      <c r="A17" s="84"/>
      <c r="B17" s="84"/>
      <c r="C17" s="85"/>
      <c r="D17" s="86"/>
      <c r="E17" s="1568"/>
      <c r="F17" s="1559" t="s">
        <v>935</v>
      </c>
      <c r="G17" s="1418"/>
      <c r="H17" s="84"/>
      <c r="I17" s="1564" t="s">
        <v>946</v>
      </c>
      <c r="J17" s="1561" t="s">
        <v>945</v>
      </c>
      <c r="K17" s="1568" t="s">
        <v>769</v>
      </c>
      <c r="L17" s="1725"/>
      <c r="M17" s="86"/>
      <c r="N17" s="86"/>
      <c r="O17" s="86"/>
    </row>
    <row r="18" spans="1:20" s="94" customFormat="1" ht="39" customHeight="1">
      <c r="A18" s="91" t="s">
        <v>111</v>
      </c>
      <c r="B18" s="92" t="s">
        <v>112</v>
      </c>
      <c r="C18" s="92" t="s">
        <v>1</v>
      </c>
      <c r="D18" s="354" t="s">
        <v>785</v>
      </c>
      <c r="E18" s="354" t="s">
        <v>287</v>
      </c>
      <c r="F18" s="355" t="s">
        <v>281</v>
      </c>
      <c r="G18" s="355" t="s">
        <v>284</v>
      </c>
      <c r="H18" s="355" t="s">
        <v>285</v>
      </c>
      <c r="I18" s="195" t="s">
        <v>454</v>
      </c>
      <c r="J18" s="195" t="s">
        <v>456</v>
      </c>
      <c r="K18" s="195" t="s">
        <v>457</v>
      </c>
      <c r="L18" s="195" t="s">
        <v>947</v>
      </c>
      <c r="M18" s="195" t="s">
        <v>455</v>
      </c>
      <c r="N18" s="1642" t="s">
        <v>45</v>
      </c>
      <c r="O18" s="1642"/>
      <c r="P18" s="1643"/>
      <c r="Q18" s="86"/>
      <c r="S18" s="93"/>
      <c r="T18" s="318"/>
    </row>
    <row r="19" spans="1:20" s="98" customFormat="1" ht="25.5" customHeight="1">
      <c r="A19" s="192">
        <v>1</v>
      </c>
      <c r="B19" s="95" t="s">
        <v>113</v>
      </c>
      <c r="C19" s="95"/>
      <c r="D19" s="193"/>
      <c r="E19" s="193"/>
      <c r="F19" s="194"/>
      <c r="G19" s="353"/>
      <c r="H19" s="353"/>
      <c r="I19" s="353"/>
      <c r="J19" s="353"/>
      <c r="K19" s="353"/>
      <c r="L19" s="1569"/>
      <c r="M19" s="353"/>
      <c r="N19" s="1644"/>
      <c r="O19" s="1645"/>
      <c r="P19" s="1646"/>
      <c r="Q19" s="313"/>
      <c r="R19" s="97"/>
      <c r="S19" s="96"/>
      <c r="T19" s="318"/>
    </row>
    <row r="20" spans="1:20" s="103" customFormat="1" ht="19.5" customHeight="1">
      <c r="A20" s="99">
        <f>A19+1</f>
        <v>2</v>
      </c>
      <c r="B20" s="100" t="s">
        <v>130</v>
      </c>
      <c r="C20" s="101" t="s">
        <v>2</v>
      </c>
      <c r="D20" s="635">
        <f>'3. Час.произв.'!D6</f>
        <v>10</v>
      </c>
      <c r="E20" s="635">
        <f>'3. Час.произв.'!E6</f>
        <v>10</v>
      </c>
      <c r="F20" s="635">
        <f>'3. Час.произв.'!F6</f>
        <v>12</v>
      </c>
      <c r="G20" s="635">
        <f>'3. Час.произв.'!G6</f>
        <v>10</v>
      </c>
      <c r="H20" s="635">
        <f>'3. Час.произв.'!H6</f>
        <v>9.6</v>
      </c>
      <c r="I20" s="635">
        <f>'3. Час.произв.'!I6</f>
        <v>12</v>
      </c>
      <c r="J20" s="635">
        <f>'3. Час.произв.'!J6</f>
        <v>10</v>
      </c>
      <c r="K20" s="635"/>
      <c r="L20" s="1721">
        <f>'3. Час.произв.'!L6</f>
        <v>9.5</v>
      </c>
      <c r="M20" s="635">
        <f>'3. Час.произв.'!M6</f>
        <v>10</v>
      </c>
      <c r="N20" s="1647"/>
      <c r="O20" s="1647"/>
      <c r="P20" s="1648"/>
      <c r="Q20" s="313"/>
      <c r="R20" s="102"/>
      <c r="S20" s="87"/>
      <c r="T20" s="318"/>
    </row>
    <row r="21" spans="1:20" s="103" customFormat="1" ht="19.5" customHeight="1">
      <c r="A21" s="99">
        <f t="shared" ref="A21:A37" si="6">A20+1</f>
        <v>3</v>
      </c>
      <c r="B21" s="100" t="s">
        <v>135</v>
      </c>
      <c r="C21" s="101" t="s">
        <v>2</v>
      </c>
      <c r="D21" s="635">
        <f>'3. Час.произв.'!D7</f>
        <v>12</v>
      </c>
      <c r="E21" s="635">
        <f>'3. Час.произв.'!E7</f>
        <v>12</v>
      </c>
      <c r="F21" s="1560">
        <f>'3. Час.произв.'!F7</f>
        <v>13</v>
      </c>
      <c r="G21" s="635">
        <f>'3. Час.произв.'!G7</f>
        <v>12</v>
      </c>
      <c r="H21" s="635">
        <f>'3. Час.произв.'!H7</f>
        <v>12</v>
      </c>
      <c r="I21" s="1560">
        <f>'3. Час.произв.'!I7</f>
        <v>13.5</v>
      </c>
      <c r="J21" s="635">
        <f>'3. Час.произв.'!J7</f>
        <v>12</v>
      </c>
      <c r="K21" s="635"/>
      <c r="L21" s="1721">
        <f>'3. Час.произв.'!L7</f>
        <v>12</v>
      </c>
      <c r="M21" s="635">
        <f>'3. Час.произв.'!M7</f>
        <v>12</v>
      </c>
      <c r="N21" s="105"/>
      <c r="O21" s="106"/>
      <c r="P21" s="107"/>
      <c r="Q21" s="87"/>
      <c r="R21" s="102"/>
      <c r="S21" s="87"/>
      <c r="T21" s="318"/>
    </row>
    <row r="22" spans="1:20" s="103" customFormat="1" ht="24" customHeight="1">
      <c r="A22" s="99">
        <f>A21+1</f>
        <v>4</v>
      </c>
      <c r="B22" s="104" t="s">
        <v>18</v>
      </c>
      <c r="C22" s="101" t="s">
        <v>19</v>
      </c>
      <c r="D22" s="636">
        <f>'3. Час.произв.'!D19</f>
        <v>37.299999999999997</v>
      </c>
      <c r="E22" s="636">
        <f>'3. Час.произв.'!E19</f>
        <v>37.299999999999997</v>
      </c>
      <c r="F22" s="636">
        <f>'3. Час.произв.'!F19</f>
        <v>37.299999999999997</v>
      </c>
      <c r="G22" s="636">
        <f>'3. Час.произв.'!G19</f>
        <v>37.299999999999997</v>
      </c>
      <c r="H22" s="636">
        <f>'3. Час.произв.'!H19</f>
        <v>37.299999999999997</v>
      </c>
      <c r="I22" s="636">
        <f>'3. Час.произв.'!I19</f>
        <v>37.299999999999997</v>
      </c>
      <c r="J22" s="636">
        <f>'3. Час.произв.'!J19</f>
        <v>37.299999999999997</v>
      </c>
      <c r="K22" s="636"/>
      <c r="L22" s="1722">
        <f>'3. Час.произв.'!L19</f>
        <v>37.299999999999997</v>
      </c>
      <c r="M22" s="636">
        <f>'3. Час.произв.'!M19</f>
        <v>37.299999999999997</v>
      </c>
      <c r="N22" s="1635"/>
      <c r="O22" s="1636"/>
      <c r="P22" s="1637"/>
      <c r="Q22" s="87"/>
      <c r="R22" s="102"/>
      <c r="S22" s="87"/>
      <c r="T22" s="318"/>
    </row>
    <row r="23" spans="1:20" s="109" customFormat="1" ht="32.25" customHeight="1">
      <c r="A23" s="99">
        <f t="shared" si="6"/>
        <v>5</v>
      </c>
      <c r="B23" s="108" t="s">
        <v>114</v>
      </c>
      <c r="C23" s="101" t="s">
        <v>115</v>
      </c>
      <c r="D23" s="637">
        <f>'2. Произв-сть экскаваторов'!N18</f>
        <v>0.7903820108139652</v>
      </c>
      <c r="E23" s="637">
        <f>'2. Произв-сть экскаваторов'!N19</f>
        <v>0.7903820108139652</v>
      </c>
      <c r="F23" s="637">
        <f>'2. Произв-сть экскаваторов'!N20</f>
        <v>0.72097115900526687</v>
      </c>
      <c r="G23" s="637">
        <f>'2. Произв-сть экскаваторов'!N21</f>
        <v>0.72097115900526687</v>
      </c>
      <c r="H23" s="637">
        <f>'2. Произв-сть экскаваторов'!N22</f>
        <v>0.72097115900526687</v>
      </c>
      <c r="I23" s="637">
        <f>'2. Произв-сть экскаваторов'!N23</f>
        <v>0.72097115900526687</v>
      </c>
      <c r="J23" s="637">
        <f>'2. Произв-сть экскаваторов'!N24</f>
        <v>0.7903820108139652</v>
      </c>
      <c r="K23" s="637"/>
      <c r="L23" s="637">
        <f>'2. Произв-сть экскаваторов'!N26</f>
        <v>0.72245288043246425</v>
      </c>
      <c r="M23" s="637">
        <f>'2. Произв-сть экскаваторов'!N27</f>
        <v>0.72097115900526687</v>
      </c>
      <c r="N23" s="1651"/>
      <c r="O23" s="1652"/>
      <c r="P23" s="1653"/>
      <c r="Q23" s="87"/>
      <c r="R23" s="102"/>
      <c r="S23" s="87"/>
      <c r="T23" s="318"/>
    </row>
    <row r="24" spans="1:20" s="109" customFormat="1" ht="30" customHeight="1">
      <c r="A24" s="99">
        <f t="shared" si="6"/>
        <v>6</v>
      </c>
      <c r="B24" s="1180" t="s">
        <v>116</v>
      </c>
      <c r="C24" s="1181" t="s">
        <v>76</v>
      </c>
      <c r="D24" s="1182">
        <f>'2. Произв-сть экскаваторов'!N83</f>
        <v>1894.8939470286157</v>
      </c>
      <c r="E24" s="1182">
        <f>'2. Произв-сть экскаваторов'!N84</f>
        <v>1894.8939470286157</v>
      </c>
      <c r="F24" s="1183">
        <f>'2. Произв-сть экскаваторов'!N85</f>
        <v>2118.7596114219946</v>
      </c>
      <c r="G24" s="1183">
        <f>'2. Произв-сть экскаваторов'!N86</f>
        <v>1728.4893225032763</v>
      </c>
      <c r="H24" s="1183">
        <f>'2. Произв-сть экскаваторов'!N87</f>
        <v>1728.4893225032763</v>
      </c>
      <c r="I24" s="1183">
        <f>'2. Произв-сть экскаваторов'!N88</f>
        <v>2118.7596114219946</v>
      </c>
      <c r="J24" s="1183">
        <f>'2. Произв-сть экскаваторов'!N89</f>
        <v>1894.8939470286157</v>
      </c>
      <c r="K24" s="1183"/>
      <c r="L24" s="1183">
        <f>'2. Произв-сть экскаваторов'!N91</f>
        <v>1732.113986194207</v>
      </c>
      <c r="M24" s="1183">
        <f>'2. Произв-сть экскаваторов'!N92</f>
        <v>1728.4893225032763</v>
      </c>
      <c r="N24" s="1654"/>
      <c r="O24" s="1654"/>
      <c r="P24" s="1655"/>
      <c r="Q24" s="87"/>
      <c r="R24" s="87"/>
      <c r="S24" s="87"/>
      <c r="T24" s="87"/>
    </row>
    <row r="25" spans="1:20" s="1167" customFormat="1" ht="42" customHeight="1">
      <c r="A25" s="99">
        <f t="shared" si="6"/>
        <v>7</v>
      </c>
      <c r="B25" s="104" t="s">
        <v>237</v>
      </c>
      <c r="C25" s="1184" t="s">
        <v>772</v>
      </c>
      <c r="D25" s="1393" t="s">
        <v>773</v>
      </c>
      <c r="E25" s="1393" t="s">
        <v>774</v>
      </c>
      <c r="F25" s="1187" t="s">
        <v>775</v>
      </c>
      <c r="G25" s="1187" t="s">
        <v>739</v>
      </c>
      <c r="H25" s="1393" t="s">
        <v>776</v>
      </c>
      <c r="I25" s="1393" t="s">
        <v>776</v>
      </c>
      <c r="J25" s="1187"/>
      <c r="K25" s="1187"/>
      <c r="L25" s="1723" t="s">
        <v>1022</v>
      </c>
      <c r="M25" s="1187" t="s">
        <v>739</v>
      </c>
      <c r="N25" s="105"/>
      <c r="O25" s="1179"/>
      <c r="P25" s="107"/>
      <c r="Q25" s="87"/>
      <c r="R25" s="102"/>
      <c r="S25" s="87"/>
      <c r="T25" s="318"/>
    </row>
    <row r="26" spans="1:20" s="1167" customFormat="1" ht="43.5" customHeight="1">
      <c r="A26" s="99">
        <f t="shared" si="6"/>
        <v>8</v>
      </c>
      <c r="B26" s="104" t="s">
        <v>715</v>
      </c>
      <c r="C26" s="1178"/>
      <c r="D26" s="1188" t="str">
        <f>'PC2000-8 MS'!D50</f>
        <v>80 литров в час</v>
      </c>
      <c r="E26" s="1188" t="s">
        <v>717</v>
      </c>
      <c r="F26" s="1189" t="s">
        <v>718</v>
      </c>
      <c r="G26" s="1190" t="str">
        <f>'Sany АСТ'!$D$38</f>
        <v>0,19 гр/м3</v>
      </c>
      <c r="H26" s="1188" t="s">
        <v>936</v>
      </c>
      <c r="I26" s="1190" t="s">
        <v>787</v>
      </c>
      <c r="J26" s="1190"/>
      <c r="K26" s="1190"/>
      <c r="L26" s="1724" t="s">
        <v>1021</v>
      </c>
      <c r="M26" s="1190" t="s">
        <v>937</v>
      </c>
      <c r="N26" s="1659"/>
      <c r="O26" s="1660"/>
      <c r="P26" s="1661"/>
      <c r="Q26" s="87"/>
      <c r="R26" s="87"/>
      <c r="S26" s="87"/>
      <c r="T26" s="87"/>
    </row>
    <row r="27" spans="1:20" s="1167" customFormat="1" ht="21" customHeight="1">
      <c r="A27" s="99">
        <f t="shared" si="6"/>
        <v>9</v>
      </c>
      <c r="B27" s="1668" t="s">
        <v>716</v>
      </c>
      <c r="C27" s="1178" t="s">
        <v>719</v>
      </c>
      <c r="D27" s="1188">
        <f>'4. Аннуитеты'!D42</f>
        <v>88.464215075818629</v>
      </c>
      <c r="E27" s="1188">
        <f>'4. Аннуитеты'!D183</f>
        <v>88.464215075818629</v>
      </c>
      <c r="F27" s="1189">
        <f>'4. Аннуитеты'!D330</f>
        <v>0.28599999999999998</v>
      </c>
      <c r="G27" s="1419">
        <f>'4. Аннуитеты'!D471</f>
        <v>0.19</v>
      </c>
      <c r="H27" s="1190">
        <f>'4. Аннуитеты'!D606</f>
        <v>102</v>
      </c>
      <c r="I27" s="1190"/>
      <c r="J27" s="1190">
        <f>'4. Аннуитеты'!$D$888</f>
        <v>88.464215075818629</v>
      </c>
      <c r="K27" s="1190"/>
      <c r="L27" s="1724">
        <f>'4. Аннуитеты'!D1170</f>
        <v>129.24249999999998</v>
      </c>
      <c r="M27" s="1190">
        <f>'4. Аннуитеты'!D1311</f>
        <v>106.25</v>
      </c>
      <c r="N27" s="1662"/>
      <c r="O27" s="1663"/>
      <c r="P27" s="1664"/>
      <c r="Q27" s="87"/>
      <c r="R27" s="87"/>
      <c r="S27" s="87"/>
      <c r="T27" s="87"/>
    </row>
    <row r="28" spans="1:20" s="1167" customFormat="1" ht="21" customHeight="1">
      <c r="A28" s="99">
        <f t="shared" si="6"/>
        <v>10</v>
      </c>
      <c r="B28" s="1669"/>
      <c r="C28" s="1178" t="s">
        <v>720</v>
      </c>
      <c r="D28" s="1188" t="str">
        <f>'4. Аннуитеты'!C42</f>
        <v>кг/час</v>
      </c>
      <c r="E28" s="1188" t="str">
        <f>'4. Аннуитеты'!C183</f>
        <v>кг/час</v>
      </c>
      <c r="F28" s="1190" t="str">
        <f>'4. Аннуитеты'!C330</f>
        <v>кг/м3</v>
      </c>
      <c r="G28" s="1190" t="str">
        <f>'4. Аннуитеты'!C471</f>
        <v>кг/м3</v>
      </c>
      <c r="H28" s="1190" t="str">
        <f>'4. Аннуитеты'!C606</f>
        <v>кг/час</v>
      </c>
      <c r="I28" s="1190"/>
      <c r="J28" s="1190" t="str">
        <f>'4. Аннуитеты'!C888</f>
        <v>кг/час</v>
      </c>
      <c r="K28" s="1190"/>
      <c r="L28" s="1724" t="str">
        <f>'4. Аннуитеты'!C1170</f>
        <v>кг/час</v>
      </c>
      <c r="M28" s="1190" t="str">
        <f>'4. Аннуитеты'!C1311</f>
        <v>кг/час</v>
      </c>
      <c r="N28" s="1665"/>
      <c r="O28" s="1666"/>
      <c r="P28" s="1667"/>
      <c r="Q28" s="87"/>
      <c r="R28" s="87"/>
      <c r="S28" s="87"/>
      <c r="T28" s="87"/>
    </row>
    <row r="29" spans="1:20" s="1167" customFormat="1" ht="20.25" customHeight="1">
      <c r="A29" s="99">
        <f t="shared" si="6"/>
        <v>11</v>
      </c>
      <c r="B29" s="1670"/>
      <c r="C29" s="1178" t="s">
        <v>721</v>
      </c>
      <c r="D29" s="1188" t="s">
        <v>722</v>
      </c>
      <c r="E29" s="1188" t="s">
        <v>722</v>
      </c>
      <c r="F29" s="1190" t="s">
        <v>458</v>
      </c>
      <c r="G29" s="1190" t="s">
        <v>458</v>
      </c>
      <c r="H29" s="1190" t="s">
        <v>458</v>
      </c>
      <c r="I29" s="1190"/>
      <c r="J29" s="1188" t="s">
        <v>722</v>
      </c>
      <c r="K29" s="1190"/>
      <c r="L29" s="1724" t="s">
        <v>458</v>
      </c>
      <c r="M29" s="1190" t="s">
        <v>129</v>
      </c>
      <c r="N29" s="105"/>
      <c r="O29" s="1179"/>
      <c r="P29" s="107"/>
      <c r="Q29" s="87"/>
      <c r="R29" s="87"/>
      <c r="S29" s="87"/>
      <c r="T29" s="87"/>
    </row>
    <row r="30" spans="1:20" s="109" customFormat="1" ht="21" customHeight="1">
      <c r="A30" s="99">
        <f t="shared" si="6"/>
        <v>12</v>
      </c>
      <c r="B30" s="104" t="s">
        <v>117</v>
      </c>
      <c r="C30" s="110" t="s">
        <v>118</v>
      </c>
      <c r="D30" s="110">
        <v>10</v>
      </c>
      <c r="E30" s="110">
        <v>10</v>
      </c>
      <c r="F30" s="638">
        <v>10</v>
      </c>
      <c r="G30" s="638">
        <v>10</v>
      </c>
      <c r="H30" s="638">
        <v>10</v>
      </c>
      <c r="I30" s="638">
        <v>10</v>
      </c>
      <c r="J30" s="638">
        <v>10</v>
      </c>
      <c r="K30" s="638"/>
      <c r="L30" s="1571">
        <v>10</v>
      </c>
      <c r="M30" s="638">
        <v>10</v>
      </c>
      <c r="N30" s="1654"/>
      <c r="O30" s="1654"/>
      <c r="P30" s="1655"/>
      <c r="Q30" s="87"/>
      <c r="R30" s="87"/>
      <c r="S30" s="87"/>
      <c r="T30" s="87"/>
    </row>
    <row r="31" spans="1:20" s="115" customFormat="1" ht="21.75" customHeight="1">
      <c r="A31" s="99">
        <f t="shared" si="6"/>
        <v>13</v>
      </c>
      <c r="B31" s="319" t="s">
        <v>119</v>
      </c>
      <c r="C31" s="112" t="s">
        <v>105</v>
      </c>
      <c r="D31" s="643">
        <f>SUM(D34:D35)</f>
        <v>289278.03999999998</v>
      </c>
      <c r="E31" s="643">
        <f t="shared" ref="D31:M31" si="7">SUM(E34:E35)</f>
        <v>258952.51606897201</v>
      </c>
      <c r="F31" s="647">
        <f>SUM(F34:F35)</f>
        <v>225581.67719999998</v>
      </c>
      <c r="G31" s="643">
        <f>SUM(G34:G35)</f>
        <v>219895.60004161196</v>
      </c>
      <c r="H31" s="643">
        <f t="shared" si="7"/>
        <v>187624.79361252001</v>
      </c>
      <c r="I31" s="643">
        <f t="shared" si="7"/>
        <v>172584.72</v>
      </c>
      <c r="J31" s="643">
        <f>SUM(J34:J35)</f>
        <v>222029.34573599999</v>
      </c>
      <c r="K31" s="643">
        <f t="shared" si="7"/>
        <v>231366.47046480002</v>
      </c>
      <c r="L31" s="643">
        <f>SUM(L34:L35)</f>
        <v>243602.56</v>
      </c>
      <c r="M31" s="643">
        <f t="shared" si="7"/>
        <v>193158.56688479998</v>
      </c>
      <c r="N31" s="1638"/>
      <c r="O31" s="1638"/>
      <c r="P31" s="1639"/>
      <c r="Q31" s="313" t="s">
        <v>444</v>
      </c>
      <c r="R31" s="114"/>
      <c r="S31" s="113"/>
      <c r="T31" s="113"/>
    </row>
    <row r="32" spans="1:20" s="109" customFormat="1" ht="17.25" customHeight="1" outlineLevel="1">
      <c r="A32" s="99">
        <f t="shared" si="6"/>
        <v>14</v>
      </c>
      <c r="B32" s="320" t="s">
        <v>445</v>
      </c>
      <c r="C32" s="640">
        <v>0</v>
      </c>
      <c r="D32" s="1411"/>
      <c r="E32" s="1411"/>
      <c r="F32" s="1411">
        <f>20129</f>
        <v>20129</v>
      </c>
      <c r="G32" s="1411">
        <f>19621.62259</f>
        <v>19621.622589999999</v>
      </c>
      <c r="H32" s="1411">
        <f>16742.0489</f>
        <v>16742.048900000002</v>
      </c>
      <c r="I32" s="1411">
        <v>15400</v>
      </c>
      <c r="J32" s="1411">
        <f>19812.02</f>
        <v>19812.02</v>
      </c>
      <c r="K32" s="1412">
        <f>20645.186</f>
        <v>20645.186000000002</v>
      </c>
      <c r="L32" s="1572"/>
      <c r="M32" s="1412">
        <f>17235.836</f>
        <v>17235.835999999999</v>
      </c>
      <c r="N32" s="1640"/>
      <c r="O32" s="1640"/>
      <c r="P32" s="1641"/>
      <c r="Q32" s="314">
        <v>11.206799999999999</v>
      </c>
      <c r="R32" s="315" t="s">
        <v>447</v>
      </c>
      <c r="S32" s="87"/>
      <c r="T32" s="87"/>
    </row>
    <row r="33" spans="1:21" s="109" customFormat="1" ht="17.25" customHeight="1" outlineLevel="1">
      <c r="A33" s="99">
        <f t="shared" si="6"/>
        <v>15</v>
      </c>
      <c r="B33" s="320" t="s">
        <v>446</v>
      </c>
      <c r="C33" s="641">
        <v>0</v>
      </c>
      <c r="D33" s="1413">
        <f>3800</f>
        <v>3800</v>
      </c>
      <c r="E33" s="1413">
        <v>3401.6393400000002</v>
      </c>
      <c r="F33" s="1413"/>
      <c r="G33" s="1413"/>
      <c r="H33" s="1413"/>
      <c r="I33" s="1413"/>
      <c r="J33" s="1413"/>
      <c r="K33" s="1414"/>
      <c r="L33" s="1574">
        <v>3200</v>
      </c>
      <c r="M33" s="1413"/>
      <c r="N33" s="1640"/>
      <c r="O33" s="1640"/>
      <c r="P33" s="1641"/>
      <c r="Q33" s="314">
        <v>76.125799999999998</v>
      </c>
      <c r="R33" s="313" t="s">
        <v>448</v>
      </c>
      <c r="S33" s="87"/>
      <c r="T33" s="87"/>
    </row>
    <row r="34" spans="1:21" s="109" customFormat="1" ht="16.5" customHeight="1">
      <c r="A34" s="99">
        <f t="shared" si="6"/>
        <v>16</v>
      </c>
      <c r="B34" s="320" t="s">
        <v>120</v>
      </c>
      <c r="C34" s="116" t="s">
        <v>105</v>
      </c>
      <c r="D34" s="648">
        <f>D33*$Q$33</f>
        <v>289278.03999999998</v>
      </c>
      <c r="E34" s="648">
        <f>E33*$Q$33</f>
        <v>258952.51606897201</v>
      </c>
      <c r="F34" s="642">
        <f t="shared" ref="F34:K34" si="8">F32*$Q32</f>
        <v>225581.67719999998</v>
      </c>
      <c r="G34" s="642">
        <f>G32*$Q32</f>
        <v>219895.60004161196</v>
      </c>
      <c r="H34" s="642">
        <f t="shared" si="8"/>
        <v>187624.79361252001</v>
      </c>
      <c r="I34" s="642">
        <f t="shared" si="8"/>
        <v>172584.72</v>
      </c>
      <c r="J34" s="642">
        <f t="shared" si="8"/>
        <v>222029.34573599999</v>
      </c>
      <c r="K34" s="642">
        <f t="shared" si="8"/>
        <v>231366.47046480002</v>
      </c>
      <c r="L34" s="648">
        <f>L33*$Q$33</f>
        <v>243602.56</v>
      </c>
      <c r="M34" s="642">
        <f>M32*$Q32</f>
        <v>193158.56688479998</v>
      </c>
      <c r="N34" s="1640"/>
      <c r="O34" s="1640"/>
      <c r="P34" s="1641"/>
      <c r="Q34" s="118">
        <v>86.897599999999997</v>
      </c>
      <c r="R34" s="117" t="s">
        <v>449</v>
      </c>
      <c r="T34" s="87"/>
    </row>
    <row r="35" spans="1:21" s="109" customFormat="1">
      <c r="A35" s="99">
        <f t="shared" si="6"/>
        <v>17</v>
      </c>
      <c r="B35" s="320" t="s">
        <v>121</v>
      </c>
      <c r="C35" s="116" t="s">
        <v>105</v>
      </c>
      <c r="D35" s="648"/>
      <c r="E35" s="648"/>
      <c r="F35" s="649"/>
      <c r="G35" s="642"/>
      <c r="H35" s="642"/>
      <c r="I35" s="642"/>
      <c r="J35" s="642"/>
      <c r="K35" s="642"/>
      <c r="L35" s="1573"/>
      <c r="M35" s="642"/>
      <c r="N35" s="1640"/>
      <c r="O35" s="1640"/>
      <c r="P35" s="1641"/>
      <c r="T35" s="87"/>
    </row>
    <row r="36" spans="1:21" s="109" customFormat="1" ht="38.25" hidden="1" customHeight="1" outlineLevel="1">
      <c r="A36" s="99">
        <f t="shared" si="6"/>
        <v>18</v>
      </c>
      <c r="B36" s="319" t="s">
        <v>450</v>
      </c>
      <c r="C36" s="639" t="s">
        <v>452</v>
      </c>
      <c r="D36" s="636">
        <f>120/30</f>
        <v>4</v>
      </c>
      <c r="E36" s="1575">
        <f>310/30</f>
        <v>10.333333333333334</v>
      </c>
      <c r="F36" s="650">
        <f>30/30</f>
        <v>1</v>
      </c>
      <c r="G36" s="650">
        <f>90/30</f>
        <v>3</v>
      </c>
      <c r="H36" s="650">
        <f>70/30</f>
        <v>2.3333333333333335</v>
      </c>
      <c r="I36" s="650">
        <f>210/30</f>
        <v>7</v>
      </c>
      <c r="J36" s="651">
        <f>450/30</f>
        <v>15</v>
      </c>
      <c r="K36" s="650">
        <f>100/30</f>
        <v>3.3333333333333335</v>
      </c>
      <c r="L36" s="1576" t="s">
        <v>989</v>
      </c>
      <c r="M36" s="636"/>
      <c r="N36" s="1656" t="s">
        <v>451</v>
      </c>
      <c r="O36" s="1657"/>
      <c r="P36" s="1671"/>
      <c r="Q36" s="646">
        <f>(U36-S36)/30</f>
        <v>8.1333333333333329</v>
      </c>
      <c r="R36" s="87" t="s">
        <v>453</v>
      </c>
      <c r="S36" s="644">
        <v>46234</v>
      </c>
      <c r="T36" s="87"/>
      <c r="U36" s="645">
        <v>46478</v>
      </c>
    </row>
    <row r="37" spans="1:21" s="1186" customFormat="1" ht="83.25" customHeight="1" collapsed="1">
      <c r="A37" s="99">
        <f t="shared" si="6"/>
        <v>19</v>
      </c>
      <c r="B37" s="1165" t="s">
        <v>283</v>
      </c>
      <c r="C37" s="639"/>
      <c r="D37" s="1188"/>
      <c r="E37" s="1394"/>
      <c r="F37" s="1385" t="s">
        <v>784</v>
      </c>
      <c r="G37" s="1384" t="s">
        <v>723</v>
      </c>
      <c r="H37" s="1385" t="s">
        <v>724</v>
      </c>
      <c r="I37" s="1385" t="s">
        <v>768</v>
      </c>
      <c r="J37" s="1394"/>
      <c r="K37" s="1394"/>
      <c r="L37" s="1727" t="s">
        <v>1023</v>
      </c>
      <c r="M37" s="1726" t="s">
        <v>725</v>
      </c>
      <c r="N37" s="1656"/>
      <c r="O37" s="1657"/>
      <c r="P37" s="1658"/>
      <c r="Q37" s="646"/>
      <c r="R37" s="87"/>
      <c r="S37" s="644"/>
      <c r="T37" s="87"/>
      <c r="U37" s="1185"/>
    </row>
    <row r="38" spans="1:21" s="1167" customFormat="1" ht="15.75" customHeight="1">
      <c r="A38" s="646"/>
      <c r="B38" s="646"/>
      <c r="C38" s="646"/>
      <c r="D38" s="646"/>
      <c r="E38" s="646"/>
      <c r="F38" s="646"/>
      <c r="G38" s="646"/>
      <c r="H38" s="646"/>
      <c r="I38" s="646"/>
      <c r="J38" s="646"/>
      <c r="K38" s="646"/>
      <c r="L38" s="646"/>
      <c r="M38" s="646"/>
      <c r="N38" s="646"/>
      <c r="O38" s="646"/>
      <c r="P38" s="646"/>
      <c r="Q38" s="646"/>
      <c r="R38" s="87"/>
      <c r="S38" s="644"/>
      <c r="T38" s="87"/>
      <c r="U38" s="1166"/>
    </row>
    <row r="39" spans="1:21" s="1167" customFormat="1" ht="21" customHeight="1">
      <c r="A39" s="1168">
        <f>A37+1</f>
        <v>20</v>
      </c>
      <c r="B39" s="95" t="s">
        <v>713</v>
      </c>
      <c r="C39" s="193"/>
      <c r="D39" s="193"/>
      <c r="E39" s="193"/>
      <c r="F39" s="193"/>
      <c r="G39" s="193"/>
      <c r="H39" s="193"/>
      <c r="I39" s="193"/>
      <c r="J39" s="193"/>
      <c r="K39" s="193"/>
      <c r="L39" s="1569"/>
      <c r="M39" s="193"/>
      <c r="N39" s="1675"/>
      <c r="O39" s="1676"/>
      <c r="P39" s="1676"/>
      <c r="Q39" s="646"/>
      <c r="R39" s="87"/>
      <c r="S39" s="644"/>
      <c r="T39" s="87"/>
      <c r="U39" s="1166"/>
    </row>
    <row r="40" spans="1:21" s="87" customFormat="1" ht="21" customHeight="1">
      <c r="A40" s="1168">
        <f>A39+1</f>
        <v>21</v>
      </c>
      <c r="B40" s="1169" t="s">
        <v>123</v>
      </c>
      <c r="C40" s="1170" t="s">
        <v>122</v>
      </c>
      <c r="D40" s="1174">
        <f>'4. Аннуитеты'!N116</f>
        <v>24.146139962615475</v>
      </c>
      <c r="E40" s="1174">
        <f>'4. Аннуитеты'!N257</f>
        <v>24.651756548571036</v>
      </c>
      <c r="F40" s="1174">
        <f>'4. Аннуитеты'!N398</f>
        <v>30.542498413418084</v>
      </c>
      <c r="G40" s="1174">
        <f>'4. Аннуитеты'!N539</f>
        <v>36.188048443401584</v>
      </c>
      <c r="H40" s="1174">
        <f>'4. Аннуитеты'!N680</f>
        <v>33.145922645060608</v>
      </c>
      <c r="I40" s="1174"/>
      <c r="J40" s="1174">
        <f>'4. Аннуитеты'!N962</f>
        <v>25.267375502719148</v>
      </c>
      <c r="K40" s="1174"/>
      <c r="L40" s="1174">
        <f>'4. Аннуитеты'!N1244</f>
        <v>28.598900568237763</v>
      </c>
      <c r="M40" s="1174">
        <f>'4. Аннуитеты'!N1385</f>
        <v>35.332947974268961</v>
      </c>
      <c r="N40" s="1672"/>
      <c r="O40" s="1673"/>
      <c r="P40" s="1673"/>
      <c r="Q40" s="119"/>
      <c r="R40" s="121"/>
      <c r="S40" s="121"/>
      <c r="T40" s="122"/>
    </row>
    <row r="41" spans="1:21" s="87" customFormat="1" ht="19.5" customHeight="1">
      <c r="A41" s="1168">
        <f t="shared" ref="A41:A49" si="9">A40+1</f>
        <v>22</v>
      </c>
      <c r="B41" s="1172" t="str">
        <f>'4. Аннуитеты'!B117</f>
        <v>ТО, ТР, ППР, вкл смазочные</v>
      </c>
      <c r="C41" s="1170" t="s">
        <v>122</v>
      </c>
      <c r="D41" s="1171">
        <f>'4. Аннуитеты'!N117</f>
        <v>19.81792823053787</v>
      </c>
      <c r="E41" s="1171">
        <f>'4. Аннуитеты'!N258</f>
        <v>19.81792823053787</v>
      </c>
      <c r="F41" s="1171">
        <f>'4. Аннуитеты'!N399</f>
        <v>22.24110959196279</v>
      </c>
      <c r="G41" s="1171">
        <f>'4. Аннуитеты'!N540</f>
        <v>32.886769568906374</v>
      </c>
      <c r="H41" s="1171">
        <f>'4. Аннуитеты'!N681</f>
        <v>27.262861333973763</v>
      </c>
      <c r="I41" s="1171"/>
      <c r="J41" s="1171">
        <f>'4. Аннуитеты'!N963</f>
        <v>19.81792823053787</v>
      </c>
      <c r="K41" s="1171"/>
      <c r="L41" s="1171">
        <f>'4. Аннуитеты'!N1245</f>
        <v>19.528462868897094</v>
      </c>
      <c r="M41" s="1171">
        <f>'4. Аннуитеты'!N1386</f>
        <v>28.045203448052547</v>
      </c>
      <c r="N41" s="1672"/>
      <c r="O41" s="1673"/>
      <c r="P41" s="1673"/>
      <c r="Q41" s="182"/>
      <c r="R41" s="121"/>
      <c r="S41" s="121"/>
      <c r="T41" s="122"/>
    </row>
    <row r="42" spans="1:21" s="87" customFormat="1" ht="19.5" customHeight="1">
      <c r="A42" s="1168">
        <f t="shared" si="9"/>
        <v>23</v>
      </c>
      <c r="B42" s="1172" t="str">
        <f>'4. Аннуитеты'!B118</f>
        <v>затраты на сервис: ремонты и ТО</v>
      </c>
      <c r="C42" s="1170" t="s">
        <v>122</v>
      </c>
      <c r="D42" s="1171">
        <f>'4. Аннуитеты'!N118</f>
        <v>1.2600941822973366</v>
      </c>
      <c r="E42" s="1171">
        <f>'4. Аннуитеты'!N259</f>
        <v>1.2600941822973366</v>
      </c>
      <c r="F42" s="1171">
        <f>'4. Аннуитеты'!N400</f>
        <v>1.3742268495493861</v>
      </c>
      <c r="G42" s="1171">
        <f>'4. Аннуитеты'!N541</f>
        <v>3.4256417363973215</v>
      </c>
      <c r="H42" s="1171">
        <f>'4. Аннуитеты'!N682</f>
        <v>1.6845093040783943</v>
      </c>
      <c r="I42" s="1171"/>
      <c r="J42" s="1171">
        <f>'4. Аннуитеты'!N964</f>
        <v>1.2600941822973366</v>
      </c>
      <c r="K42" s="1171"/>
      <c r="L42" s="1171">
        <f>'4. Аннуитеты'!N1246</f>
        <v>1.5291123741404757</v>
      </c>
      <c r="M42" s="1171">
        <f>'4. Аннуитеты'!N1387</f>
        <v>3.4057112378848005</v>
      </c>
      <c r="N42" s="1672"/>
      <c r="O42" s="1673"/>
      <c r="P42" s="1673"/>
      <c r="Q42" s="182"/>
      <c r="R42" s="121"/>
      <c r="S42" s="121"/>
      <c r="T42" s="122"/>
    </row>
    <row r="43" spans="1:21" s="87" customFormat="1" ht="19.5" customHeight="1">
      <c r="A43" s="1168">
        <f t="shared" si="9"/>
        <v>24</v>
      </c>
      <c r="B43" s="1172" t="str">
        <f>'4. Аннуитеты'!B119</f>
        <v>расходники на ковш</v>
      </c>
      <c r="C43" s="1170" t="s">
        <v>122</v>
      </c>
      <c r="D43" s="1171">
        <f>'4. Аннуитеты'!N119</f>
        <v>0.88762506992663581</v>
      </c>
      <c r="E43" s="1171">
        <f>'4. Аннуитеты'!N260</f>
        <v>0.88762506992663581</v>
      </c>
      <c r="F43" s="1171">
        <f>'4. Аннуитеты'!N401</f>
        <v>0.88907323768461621</v>
      </c>
      <c r="G43" s="1171">
        <f>'4. Аннуитеты'!N542</f>
        <v>0.88907323768461666</v>
      </c>
      <c r="H43" s="1171">
        <f>'4. Аннуитеты'!N683</f>
        <v>0.88907323768461666</v>
      </c>
      <c r="I43" s="1171"/>
      <c r="J43" s="1171">
        <f>'4. Аннуитеты'!N965</f>
        <v>0.88762506992663581</v>
      </c>
      <c r="K43" s="1171"/>
      <c r="L43" s="1171">
        <f>'4. Аннуитеты'!N1247</f>
        <v>0.87297405847471199</v>
      </c>
      <c r="M43" s="1171">
        <f>'4. Аннуитеты'!N1388</f>
        <v>0.88907323768461666</v>
      </c>
      <c r="N43" s="1672"/>
      <c r="O43" s="1673"/>
      <c r="P43" s="1673"/>
      <c r="Q43" s="182"/>
      <c r="R43" s="121"/>
      <c r="S43" s="121"/>
      <c r="T43" s="122"/>
    </row>
    <row r="44" spans="1:21" s="87" customFormat="1" ht="19.5" customHeight="1">
      <c r="A44" s="1168">
        <f t="shared" si="9"/>
        <v>25</v>
      </c>
      <c r="B44" s="1172" t="str">
        <f>'4. Аннуитеты'!B120</f>
        <v>Дизтопливо</v>
      </c>
      <c r="C44" s="1170" t="s">
        <v>122</v>
      </c>
      <c r="D44" s="1171">
        <f>'4. Аннуитеты'!N120</f>
        <v>11.374639263198613</v>
      </c>
      <c r="E44" s="1171">
        <f>'4. Аннуитеты'!N261</f>
        <v>11.374639263198613</v>
      </c>
      <c r="F44" s="1171">
        <f>'4. Аннуитеты'!N402</f>
        <v>15.976933658752435</v>
      </c>
      <c r="G44" s="1171">
        <f>'4. Аннуитеты'!N543</f>
        <v>10.614046836234138</v>
      </c>
      <c r="H44" s="1171">
        <f>'4. Аннуитеты'!N684</f>
        <v>13.13645411808853</v>
      </c>
      <c r="I44" s="1171"/>
      <c r="J44" s="1171">
        <f>'4. Аннуитеты'!N966</f>
        <v>11.374639263198613</v>
      </c>
      <c r="K44" s="1171"/>
      <c r="L44" s="1171">
        <f>'4. Аннуитеты'!N1248</f>
        <v>16.3435777131095</v>
      </c>
      <c r="M44" s="1171">
        <f>'4. Аннуитеты'!N1389</f>
        <v>13.683806373008881</v>
      </c>
      <c r="N44" s="1672"/>
      <c r="O44" s="1673"/>
      <c r="P44" s="1673"/>
      <c r="Q44" s="182"/>
      <c r="R44" s="121"/>
      <c r="S44" s="121"/>
      <c r="T44" s="122"/>
    </row>
    <row r="45" spans="1:21" s="87" customFormat="1" ht="19.5" customHeight="1">
      <c r="A45" s="1168">
        <f t="shared" si="9"/>
        <v>26</v>
      </c>
      <c r="B45" s="1172" t="str">
        <f>'4. Аннуитеты'!B121</f>
        <v>Смазочные</v>
      </c>
      <c r="C45" s="1170" t="s">
        <v>122</v>
      </c>
      <c r="D45" s="1171">
        <f>'4. Аннуитеты'!N121</f>
        <v>0</v>
      </c>
      <c r="E45" s="1171">
        <f>'4. Аннуитеты'!N262</f>
        <v>0</v>
      </c>
      <c r="F45" s="1171">
        <f>'4. Аннуитеты'!N403</f>
        <v>0</v>
      </c>
      <c r="G45" s="1171">
        <f>'4. Аннуитеты'!N544</f>
        <v>0</v>
      </c>
      <c r="H45" s="1171">
        <f>'4. Аннуитеты'!N685</f>
        <v>0</v>
      </c>
      <c r="I45" s="1171"/>
      <c r="J45" s="1171">
        <f>'4. Аннуитеты'!N967</f>
        <v>0</v>
      </c>
      <c r="K45" s="1171"/>
      <c r="L45" s="1171">
        <f>'4. Аннуитеты'!N1249</f>
        <v>0</v>
      </c>
      <c r="M45" s="1171">
        <f>'4. Аннуитеты'!N1390</f>
        <v>0</v>
      </c>
      <c r="N45" s="1672"/>
      <c r="O45" s="1673"/>
      <c r="P45" s="1673"/>
      <c r="Q45" s="182"/>
      <c r="R45" s="121"/>
      <c r="S45" s="121"/>
      <c r="T45" s="122"/>
    </row>
    <row r="46" spans="1:21" s="87" customFormat="1" ht="19.5" customHeight="1">
      <c r="A46" s="1168">
        <f t="shared" si="9"/>
        <v>27</v>
      </c>
      <c r="B46" s="1172" t="str">
        <f>'4. Аннуитеты'!B122</f>
        <v>Расходы на персонал</v>
      </c>
      <c r="C46" s="1170" t="s">
        <v>122</v>
      </c>
      <c r="D46" s="1171">
        <f>'4. Аннуитеты'!N122</f>
        <v>5.28539909557822</v>
      </c>
      <c r="E46" s="1171">
        <f>'4. Аннуитеты'!N263</f>
        <v>5.28539909557822</v>
      </c>
      <c r="F46" s="1171">
        <f>'4. Аннуитеты'!N404</f>
        <v>4.7269500040733696</v>
      </c>
      <c r="G46" s="1171">
        <f>'4. Аннуитеты'!N545</f>
        <v>5.7942335098356992</v>
      </c>
      <c r="H46" s="1171">
        <f>'4. Аннуитеты'!N686</f>
        <v>5.7942335098356992</v>
      </c>
      <c r="I46" s="1171"/>
      <c r="J46" s="1171">
        <f>'4. Аннуитеты'!N968</f>
        <v>5.28539909557822</v>
      </c>
      <c r="K46" s="1171"/>
      <c r="L46" s="1171">
        <f>'4. Аннуитеты'!N1250</f>
        <v>5.7821083564178108</v>
      </c>
      <c r="M46" s="1171">
        <f>'4. Аннуитеты'!N1391</f>
        <v>5.7942335098356992</v>
      </c>
      <c r="N46" s="1672"/>
      <c r="O46" s="1673"/>
      <c r="P46" s="1673"/>
      <c r="Q46" s="182"/>
      <c r="R46" s="121"/>
      <c r="S46" s="121"/>
      <c r="T46" s="122"/>
    </row>
    <row r="47" spans="1:21" s="87" customFormat="1" ht="19.5" customHeight="1">
      <c r="A47" s="1168">
        <f t="shared" si="9"/>
        <v>28</v>
      </c>
      <c r="B47" s="1172" t="str">
        <f>'4. Аннуитеты'!B123</f>
        <v>Налог на прибыль</v>
      </c>
      <c r="C47" s="1170" t="s">
        <v>122</v>
      </c>
      <c r="D47" s="1171">
        <f>'4. Аннуитеты'!N123</f>
        <v>-14.479545878923203</v>
      </c>
      <c r="E47" s="1171">
        <f>'4. Аннуитеты'!N264</f>
        <v>-13.973929292967645</v>
      </c>
      <c r="F47" s="1171">
        <f>'4. Аннуитеты'!N405</f>
        <v>-14.665794928604511</v>
      </c>
      <c r="G47" s="1171">
        <f>'4. Аннуитеты'!N546</f>
        <v>-17.421716445656568</v>
      </c>
      <c r="H47" s="1171">
        <f>'4. Аннуитеты'!N687</f>
        <v>-15.621208858600397</v>
      </c>
      <c r="I47" s="1171"/>
      <c r="J47" s="1171">
        <f>'4. Аннуитеты'!N969</f>
        <v>-13.358310338819532</v>
      </c>
      <c r="K47" s="1171"/>
      <c r="L47" s="1171">
        <f>'4. Аннуитеты'!N1251</f>
        <v>-15.457334802801824</v>
      </c>
      <c r="M47" s="1171">
        <f>'4. Аннуитеты'!N1392</f>
        <v>-16.485079832197584</v>
      </c>
      <c r="N47" s="1672"/>
      <c r="O47" s="1673"/>
      <c r="P47" s="1673"/>
      <c r="Q47" s="182"/>
      <c r="R47" s="121"/>
      <c r="S47" s="121"/>
      <c r="T47" s="122"/>
    </row>
    <row r="48" spans="1:21" s="87" customFormat="1" ht="18.75" customHeight="1">
      <c r="A48" s="1168">
        <f t="shared" si="9"/>
        <v>29</v>
      </c>
      <c r="B48" s="1173" t="s">
        <v>124</v>
      </c>
      <c r="C48" s="1170" t="s">
        <v>122</v>
      </c>
      <c r="D48" s="1174">
        <f>'4. Аннуитеты'!N124</f>
        <v>27.018732208987736</v>
      </c>
      <c r="E48" s="1174">
        <f>'4. Аннуитеты'!N265</f>
        <v>24.186311157636261</v>
      </c>
      <c r="F48" s="1174">
        <f>'4. Аннуитеты'!N406</f>
        <v>18.843281877656107</v>
      </c>
      <c r="G48" s="1174">
        <f>'4. Аннуитеты'!N547</f>
        <v>22.515637481306062</v>
      </c>
      <c r="H48" s="1174">
        <f>'4. Аннуитеты'!N688</f>
        <v>19.211352272100701</v>
      </c>
      <c r="I48" s="1174"/>
      <c r="J48" s="1174">
        <f>'4. Аннуитеты'!N970</f>
        <v>20.73766620852982</v>
      </c>
      <c r="K48" s="1174"/>
      <c r="L48" s="1174">
        <f>'4. Аннуитеты'!N1252</f>
        <v>24.890853496037938</v>
      </c>
      <c r="M48" s="1174">
        <f>'4. Аннуитеты'!N1393</f>
        <v>19.777968579470283</v>
      </c>
      <c r="N48" s="1672"/>
      <c r="O48" s="1673"/>
      <c r="P48" s="1673"/>
      <c r="Q48" s="119"/>
      <c r="R48" s="121"/>
      <c r="S48" s="121"/>
      <c r="T48" s="122"/>
    </row>
    <row r="49" spans="1:20" s="120" customFormat="1" ht="24.75" customHeight="1">
      <c r="A49" s="1168">
        <f t="shared" si="9"/>
        <v>30</v>
      </c>
      <c r="B49" s="1177" t="s">
        <v>714</v>
      </c>
      <c r="C49" s="1175" t="s">
        <v>122</v>
      </c>
      <c r="D49" s="1176">
        <f>'4. Аннуитеты'!N125</f>
        <v>51.1648721716032</v>
      </c>
      <c r="E49" s="1176">
        <f>'4. Аннуитеты'!N266</f>
        <v>48.838067706207291</v>
      </c>
      <c r="F49" s="1176">
        <f>'4. Аннуитеты'!N407</f>
        <v>49.385780291074191</v>
      </c>
      <c r="G49" s="1176">
        <f>'4. Аннуитеты'!N548</f>
        <v>58.703685924707649</v>
      </c>
      <c r="H49" s="1176">
        <f>'4. Аннуитеты'!N689</f>
        <v>52.357274917161305</v>
      </c>
      <c r="I49" s="1176"/>
      <c r="J49" s="1176">
        <f>'4. Аннуитеты'!N971</f>
        <v>46.005041711248964</v>
      </c>
      <c r="K49" s="1174"/>
      <c r="L49" s="1176">
        <f>'4. Аннуитеты'!N1253</f>
        <v>53.489754064275694</v>
      </c>
      <c r="M49" s="1176">
        <f>'4. Аннуитеты'!N1394</f>
        <v>55.110916553739237</v>
      </c>
      <c r="N49" s="1674"/>
      <c r="O49" s="1674"/>
      <c r="P49" s="1674"/>
      <c r="Q49" s="119" t="s">
        <v>770</v>
      </c>
      <c r="R49" s="111"/>
      <c r="S49" s="96"/>
      <c r="T49" s="96"/>
    </row>
    <row r="50" spans="1:20" s="96" customFormat="1" ht="18" customHeight="1">
      <c r="A50" s="123"/>
      <c r="B50" s="123"/>
      <c r="C50" s="123"/>
      <c r="D50" s="123"/>
      <c r="E50" s="123"/>
      <c r="F50" s="123"/>
      <c r="G50" s="123"/>
      <c r="H50" s="1410"/>
      <c r="I50" s="123"/>
      <c r="J50" s="123"/>
      <c r="K50" s="123"/>
      <c r="L50" s="123"/>
      <c r="M50" s="123"/>
      <c r="N50" s="123"/>
      <c r="O50" s="123"/>
      <c r="P50" s="123"/>
      <c r="Q50" s="111"/>
    </row>
    <row r="51" spans="1:20" s="87" customFormat="1" ht="18.75" customHeight="1">
      <c r="A51" s="84"/>
      <c r="B51" s="84"/>
      <c r="C51" s="85"/>
      <c r="D51" s="86"/>
      <c r="E51" s="86"/>
      <c r="F51" s="86"/>
      <c r="G51" s="86"/>
      <c r="H51" s="84"/>
      <c r="I51" s="86"/>
      <c r="J51" s="86"/>
      <c r="K51" s="86"/>
      <c r="L51" s="86"/>
      <c r="M51" s="86"/>
      <c r="N51" s="86"/>
      <c r="O51" s="86"/>
    </row>
    <row r="52" spans="1:20" s="87" customFormat="1" outlineLevel="1">
      <c r="A52" s="84"/>
      <c r="B52" s="84" t="s">
        <v>125</v>
      </c>
      <c r="C52" s="85"/>
      <c r="D52" s="86"/>
      <c r="E52" s="86"/>
      <c r="F52" s="86"/>
      <c r="G52" s="86"/>
      <c r="H52" s="84"/>
      <c r="I52" s="86"/>
      <c r="J52" s="86"/>
      <c r="K52" s="86"/>
      <c r="L52" s="86"/>
      <c r="M52" s="86"/>
      <c r="N52" s="86"/>
      <c r="O52" s="86"/>
    </row>
    <row r="53" spans="1:20" s="87" customFormat="1" ht="15" outlineLevel="1">
      <c r="A53" s="84"/>
      <c r="B53" s="140" t="s">
        <v>126</v>
      </c>
      <c r="C53" s="140" t="s">
        <v>54</v>
      </c>
      <c r="D53" s="90" t="s">
        <v>127</v>
      </c>
      <c r="E53" s="86"/>
      <c r="F53" s="86"/>
      <c r="G53" s="84"/>
      <c r="H53" s="86"/>
      <c r="I53" s="86"/>
      <c r="J53" s="86"/>
      <c r="K53" s="86"/>
      <c r="L53" s="86"/>
      <c r="M53" s="86"/>
      <c r="N53" s="86"/>
      <c r="O53" s="86"/>
    </row>
    <row r="54" spans="1:20" s="87" customFormat="1" outlineLevel="1">
      <c r="A54" s="84"/>
      <c r="B54" s="124">
        <f>D49</f>
        <v>51.1648721716032</v>
      </c>
      <c r="C54" s="190">
        <f>D31</f>
        <v>289278.03999999998</v>
      </c>
      <c r="D54" s="125" t="str">
        <f>D18</f>
        <v>Komatsu PC2000-11R 
Mining Solutions</v>
      </c>
      <c r="E54" s="86"/>
      <c r="F54" s="86"/>
      <c r="G54" s="84"/>
      <c r="H54" s="86"/>
      <c r="I54" s="86"/>
      <c r="J54" s="86"/>
      <c r="K54" s="86"/>
      <c r="L54" s="86"/>
      <c r="M54" s="86"/>
      <c r="N54" s="86"/>
      <c r="O54" s="86"/>
    </row>
    <row r="55" spans="1:20" s="87" customFormat="1" outlineLevel="1">
      <c r="A55" s="84"/>
      <c r="B55" s="124">
        <f>E49</f>
        <v>48.838067706207291</v>
      </c>
      <c r="C55" s="190">
        <f>E31</f>
        <v>258952.51606897201</v>
      </c>
      <c r="D55" s="125" t="str">
        <f>E18</f>
        <v>Komatsu PC2000-11R 
ИСТК</v>
      </c>
      <c r="E55" s="86"/>
      <c r="F55" s="86"/>
      <c r="G55" s="84"/>
      <c r="H55" s="86"/>
      <c r="I55" s="86"/>
      <c r="J55" s="86"/>
      <c r="K55" s="86"/>
      <c r="L55" s="86"/>
      <c r="M55" s="86"/>
      <c r="N55" s="86"/>
      <c r="O55" s="86"/>
    </row>
    <row r="56" spans="1:20" outlineLevel="1">
      <c r="B56" s="124">
        <f>F49</f>
        <v>49.385780291074191</v>
      </c>
      <c r="C56" s="190">
        <f>F31</f>
        <v>225581.67719999998</v>
      </c>
      <c r="D56" s="125" t="str">
        <f>F18</f>
        <v>Zoomlion ZE2000G 
ОРИКС</v>
      </c>
    </row>
    <row r="57" spans="1:20" outlineLevel="1">
      <c r="B57" s="124">
        <f>G49</f>
        <v>58.703685924707649</v>
      </c>
      <c r="C57" s="630">
        <f>G31</f>
        <v>219895.60004161196</v>
      </c>
      <c r="D57" s="125" t="str">
        <f>G18</f>
        <v>Sany SY2000 
АСТ</v>
      </c>
    </row>
    <row r="58" spans="1:20" outlineLevel="1">
      <c r="B58" s="124">
        <f>H49</f>
        <v>52.357274917161305</v>
      </c>
      <c r="C58" s="630">
        <f>H31</f>
        <v>187624.79361252001</v>
      </c>
      <c r="D58" s="125" t="str">
        <f>H18</f>
        <v>Shantui SE2000LCW 
Строймпорттехника</v>
      </c>
    </row>
    <row r="59" spans="1:20" outlineLevel="1">
      <c r="B59" s="124">
        <f>I49</f>
        <v>0</v>
      </c>
      <c r="C59" s="630">
        <f>I31</f>
        <v>172584.72</v>
      </c>
      <c r="D59" s="125" t="str">
        <f>I18</f>
        <v>TZCO TZ2000 
Дзикай</v>
      </c>
    </row>
    <row r="60" spans="1:20" outlineLevel="1">
      <c r="B60" s="124">
        <f>J49</f>
        <v>46.005041711248964</v>
      </c>
      <c r="C60" s="630">
        <f>J31</f>
        <v>222029.34573599999</v>
      </c>
      <c r="D60" s="125" t="str">
        <f>J18</f>
        <v>Komatsu PC2000-11R 
Огунвэй</v>
      </c>
    </row>
    <row r="61" spans="1:20" outlineLevel="1">
      <c r="B61" s="124">
        <f>K49</f>
        <v>0</v>
      </c>
      <c r="C61" s="630">
        <f>K31</f>
        <v>231366.47046480002</v>
      </c>
      <c r="D61" s="125" t="str">
        <f>K18</f>
        <v>XCMG LYR 2000 
Огунвэй</v>
      </c>
    </row>
    <row r="62" spans="1:20" outlineLevel="1">
      <c r="B62" s="1631">
        <f>L49</f>
        <v>53.489754064275694</v>
      </c>
      <c r="C62" s="1632">
        <f>L31</f>
        <v>243602.56</v>
      </c>
      <c r="D62" s="125" t="str">
        <f>L18</f>
        <v xml:space="preserve">Hitachi EX2000 Майнтек  </v>
      </c>
    </row>
    <row r="63" spans="1:20" outlineLevel="1">
      <c r="B63" s="124">
        <f>M49</f>
        <v>55.110916553739237</v>
      </c>
      <c r="C63" s="630">
        <f>M31</f>
        <v>193158.56688479998</v>
      </c>
      <c r="D63" s="125" t="str">
        <f>M18</f>
        <v>Estar ESE2000 
ГПБ Комплект</v>
      </c>
    </row>
    <row r="64" spans="1:20" outlineLevel="1">
      <c r="D64" s="125"/>
    </row>
    <row r="65" spans="2:13" outlineLevel="1">
      <c r="D65" s="125"/>
    </row>
    <row r="67" spans="2:13" ht="15" outlineLevel="1">
      <c r="B67" s="1388" t="s">
        <v>771</v>
      </c>
      <c r="D67" s="1389">
        <v>1</v>
      </c>
      <c r="E67" s="1389">
        <f>D67+1</f>
        <v>2</v>
      </c>
      <c r="F67" s="1389">
        <f t="shared" ref="F67:M67" si="10">E67+1</f>
        <v>3</v>
      </c>
      <c r="G67" s="1389">
        <f t="shared" si="10"/>
        <v>4</v>
      </c>
      <c r="H67" s="1389">
        <f t="shared" si="10"/>
        <v>5</v>
      </c>
      <c r="I67" s="1389">
        <f t="shared" si="10"/>
        <v>6</v>
      </c>
      <c r="J67" s="1389">
        <f t="shared" si="10"/>
        <v>7</v>
      </c>
      <c r="K67" s="1389">
        <f t="shared" si="10"/>
        <v>8</v>
      </c>
      <c r="L67" s="1389">
        <f t="shared" si="10"/>
        <v>9</v>
      </c>
      <c r="M67" s="1389">
        <f t="shared" si="10"/>
        <v>10</v>
      </c>
    </row>
    <row r="68" spans="2:13" ht="18" customHeight="1" outlineLevel="1">
      <c r="B68" s="1390" t="s">
        <v>286</v>
      </c>
      <c r="C68" s="1391" t="s">
        <v>122</v>
      </c>
      <c r="D68" s="1392">
        <f>'4. Аннуитеты'!E125</f>
        <v>155.07714195618234</v>
      </c>
      <c r="E68" s="1392">
        <f>'4. Аннуитеты'!F125</f>
        <v>92.143220923730723</v>
      </c>
      <c r="F68" s="1392">
        <f>'4. Аннуитеты'!G125</f>
        <v>72.711563572796294</v>
      </c>
      <c r="G68" s="1392">
        <f>'4. Аннуитеты'!H125</f>
        <v>68.659442034605448</v>
      </c>
      <c r="H68" s="1392">
        <f>'4. Аннуитеты'!I125</f>
        <v>60.562140519272994</v>
      </c>
      <c r="I68" s="1392">
        <f>'4. Аннуитеты'!J125</f>
        <v>56.975168364057993</v>
      </c>
      <c r="J68" s="1392">
        <f>'4. Аннуитеты'!K125</f>
        <v>53.248172227340532</v>
      </c>
      <c r="K68" s="1392">
        <f>'4. Аннуитеты'!L125</f>
        <v>53.05972501963322</v>
      </c>
      <c r="L68" s="1392">
        <f>'4. Аннуитеты'!M125</f>
        <v>53.546502712442233</v>
      </c>
      <c r="M68" s="1392">
        <f>'4. Аннуитеты'!N125</f>
        <v>51.1648721716032</v>
      </c>
    </row>
    <row r="69" spans="2:13" ht="18" customHeight="1" outlineLevel="1">
      <c r="B69" s="1390" t="s">
        <v>287</v>
      </c>
      <c r="C69" s="1391" t="s">
        <v>122</v>
      </c>
      <c r="D69" s="1392">
        <f>'4. Аннуитеты'!E266</f>
        <v>140.3958726411629</v>
      </c>
      <c r="E69" s="1392">
        <f>'4. Аннуитеты'!F266</f>
        <v>84.163789970909292</v>
      </c>
      <c r="F69" s="1392">
        <f>'4. Аннуитеты'!G266</f>
        <v>67.22799588341212</v>
      </c>
      <c r="G69" s="1392">
        <f>'4. Аннуитеты'!H266</f>
        <v>64.365993747001383</v>
      </c>
      <c r="H69" s="1392">
        <f>'4. Аннуитеты'!I266</f>
        <v>57.004859634572064</v>
      </c>
      <c r="I69" s="1392">
        <f>'4. Аннуитеты'!J266</f>
        <v>53.871238157782713</v>
      </c>
      <c r="J69" s="1392">
        <f>'4. Аннуитеты'!K266</f>
        <v>50.437916293912302</v>
      </c>
      <c r="K69" s="1392">
        <f>'4. Аннуитеты'!L266</f>
        <v>50.490525813334123</v>
      </c>
      <c r="L69" s="1392">
        <f>'4. Аннуитеты'!M266</f>
        <v>51.065882395817887</v>
      </c>
      <c r="M69" s="1392">
        <f>'4. Аннуитеты'!N266</f>
        <v>48.838067706207291</v>
      </c>
    </row>
    <row r="70" spans="2:13" ht="18" customHeight="1" outlineLevel="1">
      <c r="B70" s="1390" t="s">
        <v>281</v>
      </c>
      <c r="C70" s="1391" t="s">
        <v>122</v>
      </c>
      <c r="D70" s="1392">
        <f>'4. Аннуитеты'!E407</f>
        <v>115.54045705652365</v>
      </c>
      <c r="E70" s="1392">
        <f>'4. Аннуитеты'!F407</f>
        <v>74.262258982033472</v>
      </c>
      <c r="F70" s="1392">
        <f>'4. Аннуитеты'!G407</f>
        <v>65.578884315453706</v>
      </c>
      <c r="G70" s="1392">
        <f>'4. Аннуитеты'!H407</f>
        <v>58.710796525972349</v>
      </c>
      <c r="H70" s="1392">
        <f>'4. Аннуитеты'!I407</f>
        <v>54.008695336348104</v>
      </c>
      <c r="I70" s="1392">
        <f>'4. Аннуитеты'!J407</f>
        <v>53.785082127001736</v>
      </c>
      <c r="J70" s="1392">
        <f>'4. Аннуитеты'!K407</f>
        <v>50.685188370646841</v>
      </c>
      <c r="K70" s="1392">
        <f>'4. Аннуитеты'!L407</f>
        <v>48.9605558197348</v>
      </c>
      <c r="L70" s="1392">
        <f>'4. Аннуитеты'!M407</f>
        <v>50.575033479212564</v>
      </c>
      <c r="M70" s="1392">
        <f>'4. Аннуитеты'!N407</f>
        <v>49.385780291074191</v>
      </c>
    </row>
    <row r="71" spans="2:13" ht="18" customHeight="1" outlineLevel="1">
      <c r="B71" s="1390" t="s">
        <v>284</v>
      </c>
      <c r="C71" s="1391" t="s">
        <v>122</v>
      </c>
      <c r="D71" s="1392">
        <f>'4. Аннуитеты'!E548</f>
        <v>136.65932788902623</v>
      </c>
      <c r="E71" s="1392">
        <f>'4. Аннуитеты'!F548</f>
        <v>88.292912799364899</v>
      </c>
      <c r="F71" s="1392">
        <f>'4. Аннуитеты'!G548</f>
        <v>79.03660407160983</v>
      </c>
      <c r="G71" s="1392">
        <f>'4. Аннуитеты'!H548</f>
        <v>69.018314108027056</v>
      </c>
      <c r="H71" s="1392">
        <f>'4. Аннуитеты'!I548</f>
        <v>63.44997982557944</v>
      </c>
      <c r="I71" s="1392">
        <f>'4. Аннуитеты'!J548</f>
        <v>63.940837365767393</v>
      </c>
      <c r="J71" s="1392">
        <f>'4. Аннуитеты'!K548</f>
        <v>60.558865175721557</v>
      </c>
      <c r="K71" s="1392">
        <f>'4. Аннуитеты'!L548</f>
        <v>58.440561244955269</v>
      </c>
      <c r="L71" s="1392">
        <f>'4. Аннуитеты'!M548</f>
        <v>60.871555868852113</v>
      </c>
      <c r="M71" s="1392">
        <f>'4. Аннуитеты'!N548</f>
        <v>58.703685924707649</v>
      </c>
    </row>
    <row r="72" spans="2:13" ht="18" customHeight="1" outlineLevel="1">
      <c r="B72" s="1390" t="s">
        <v>285</v>
      </c>
      <c r="C72" s="1391" t="s">
        <v>122</v>
      </c>
      <c r="D72" s="1392">
        <f>'4. Аннуитеты'!E689</f>
        <v>116.86567616795914</v>
      </c>
      <c r="E72" s="1392">
        <f>'4. Аннуитеты'!F689</f>
        <v>75.250449488417232</v>
      </c>
      <c r="F72" s="1392">
        <f>'4. Аннуитеты'!G689</f>
        <v>67.992606298392445</v>
      </c>
      <c r="G72" s="1392">
        <f>'4. Аннуитеты'!H689</f>
        <v>61.164746184780434</v>
      </c>
      <c r="H72" s="1392">
        <f>'4. Аннуитеты'!I689</f>
        <v>56.387449370145092</v>
      </c>
      <c r="I72" s="1392">
        <f>'4. Аннуитеты'!J689</f>
        <v>56.73989177184319</v>
      </c>
      <c r="J72" s="1392">
        <f>'4. Аннуитеты'!K689</f>
        <v>53.336510740635426</v>
      </c>
      <c r="K72" s="1392">
        <f>'4. Аннуитеты'!L689</f>
        <v>51.567674522913315</v>
      </c>
      <c r="L72" s="1392">
        <f>'4. Аннуитеты'!M689</f>
        <v>53.583084697826081</v>
      </c>
      <c r="M72" s="1392">
        <f>'4. Аннуитеты'!N689</f>
        <v>52.357274917161305</v>
      </c>
    </row>
    <row r="73" spans="2:13" ht="18" customHeight="1" outlineLevel="1">
      <c r="B73" s="1390" t="s">
        <v>454</v>
      </c>
      <c r="C73" s="1391" t="s">
        <v>122</v>
      </c>
      <c r="D73" s="1392">
        <f>'4. Аннуитеты'!E830</f>
        <v>85.712979121465722</v>
      </c>
      <c r="E73" s="1392">
        <f>'4. Аннуитеты'!F830</f>
        <v>54.742672976714871</v>
      </c>
      <c r="F73" s="1392">
        <f>'4. Аннуитеты'!G830</f>
        <v>50.2906680905824</v>
      </c>
      <c r="G73" s="1392">
        <f>'4. Аннуитеты'!H830</f>
        <v>45.26019038171394</v>
      </c>
      <c r="H73" s="1392">
        <f>'4. Аннуитеты'!I830</f>
        <v>41.675145506423306</v>
      </c>
      <c r="I73" s="1392">
        <f>'4. Аннуитеты'!J830</f>
        <v>42.30540325884126</v>
      </c>
      <c r="J73" s="1392">
        <f>'4. Аннуитеты'!K830</f>
        <v>39.595577082084439</v>
      </c>
      <c r="K73" s="1392">
        <f>'4. Аннуитеты'!L830</f>
        <v>38.266892719312473</v>
      </c>
      <c r="L73" s="1392">
        <f>'4. Аннуитеты'!M830</f>
        <v>39.978029283399394</v>
      </c>
      <c r="M73" s="1392">
        <f>'4. Аннуитеты'!N830</f>
        <v>39.056531769865195</v>
      </c>
    </row>
    <row r="74" spans="2:13" ht="18" customHeight="1" outlineLevel="1">
      <c r="B74" s="1390" t="s">
        <v>456</v>
      </c>
      <c r="C74" s="1391" t="s">
        <v>122</v>
      </c>
      <c r="D74" s="1392">
        <f>'4. Аннуитеты'!E971</f>
        <v>122.52053406974706</v>
      </c>
      <c r="E74" s="1392">
        <f>'4. Аннуитеты'!F971</f>
        <v>74.448347332513038</v>
      </c>
      <c r="F74" s="1392">
        <f>'4. Аннуитеты'!G971</f>
        <v>60.55141861180384</v>
      </c>
      <c r="G74" s="1392">
        <f>'4. Аннуитеты'!H971</f>
        <v>59.138459251651334</v>
      </c>
      <c r="H74" s="1392">
        <f>'4. Аннуитеты'!I971</f>
        <v>52.673653739275096</v>
      </c>
      <c r="I74" s="1392">
        <f>'4. Аннуитеты'!J971</f>
        <v>50.092014294458224</v>
      </c>
      <c r="J74" s="1392">
        <f>'4. Аннуитеты'!K971</f>
        <v>47.016258724360846</v>
      </c>
      <c r="K74" s="1392">
        <f>'4. Аннуитеты'!L971</f>
        <v>47.362369474493178</v>
      </c>
      <c r="L74" s="1392">
        <f>'4. Аннуитеты'!M971</f>
        <v>48.045576244126387</v>
      </c>
      <c r="M74" s="1392">
        <f>'4. Аннуитеты'!N971</f>
        <v>46.005041711248964</v>
      </c>
    </row>
    <row r="75" spans="2:13" ht="18" customHeight="1" outlineLevel="1">
      <c r="B75" s="1390" t="s">
        <v>457</v>
      </c>
      <c r="C75" s="1391" t="s">
        <v>122</v>
      </c>
      <c r="D75" s="1392">
        <f>'4. Аннуитеты'!E1112</f>
        <v>136.80651700427214</v>
      </c>
      <c r="E75" s="1392">
        <f>'4. Аннуитеты'!F1112</f>
        <v>82.259044719440638</v>
      </c>
      <c r="F75" s="1392">
        <f>'4. Аннуитеты'!G1112</f>
        <v>61.673078554903057</v>
      </c>
      <c r="G75" s="1392">
        <f>'4. Аннуитеты'!H1112</f>
        <v>52.023357316685555</v>
      </c>
      <c r="H75" s="1392">
        <f>'4. Аннуитеты'!I1112</f>
        <v>46.0381509396193</v>
      </c>
      <c r="I75" s="1392">
        <f>'4. Аннуитеты'!J1112</f>
        <v>42.243309159488305</v>
      </c>
      <c r="J75" s="1392">
        <f>'4. Аннуитеты'!K1112</f>
        <v>39.836516411478819</v>
      </c>
      <c r="K75" s="1392">
        <f>'4. Аннуитеты'!L1112</f>
        <v>37.759183201769794</v>
      </c>
      <c r="L75" s="1392">
        <f>'4. Аннуитеты'!M1112</f>
        <v>37.434149508053181</v>
      </c>
      <c r="M75" s="1392">
        <f>'4. Аннуитеты'!N1112</f>
        <v>36.064695366892714</v>
      </c>
    </row>
    <row r="76" spans="2:13" ht="18" customHeight="1" outlineLevel="1">
      <c r="B76" s="1390" t="str">
        <f>L18</f>
        <v xml:space="preserve">Hitachi EX2000 Майнтек  </v>
      </c>
      <c r="C76" s="1391" t="s">
        <v>122</v>
      </c>
      <c r="D76" s="1392">
        <f>'4. Аннуитеты'!E1253</f>
        <v>168.15468735187454</v>
      </c>
      <c r="E76" s="1392">
        <f>'4. Аннуитеты'!F1253</f>
        <v>97.48335662476677</v>
      </c>
      <c r="F76" s="1392">
        <f>'4. Аннуитеты'!G1253</f>
        <v>74.289922392252208</v>
      </c>
      <c r="G76" s="1392">
        <f>'4. Аннуитеты'!H1253</f>
        <v>68.433988836710569</v>
      </c>
      <c r="H76" s="1392">
        <f>'4. Аннуитеты'!I1253</f>
        <v>60.37949620923046</v>
      </c>
      <c r="I76" s="1392">
        <f>'4. Аннуитеты'!J1253</f>
        <v>61.178235067797949</v>
      </c>
      <c r="J76" s="1392">
        <f>'4. Аннуитеты'!K1253</f>
        <v>60.887059697470065</v>
      </c>
      <c r="K76" s="1392">
        <f>'4. Аннуитеты'!L1253</f>
        <v>58.531854134871253</v>
      </c>
      <c r="L76" s="1392">
        <f>'4. Аннуитеты'!M1253</f>
        <v>55.972077852604237</v>
      </c>
      <c r="M76" s="1392">
        <f>'4. Аннуитеты'!N1253</f>
        <v>53.489754064275694</v>
      </c>
    </row>
    <row r="77" spans="2:13" ht="18" customHeight="1" outlineLevel="1">
      <c r="B77" s="1390" t="s">
        <v>455</v>
      </c>
      <c r="C77" s="1391" t="s">
        <v>122</v>
      </c>
      <c r="D77" s="1392">
        <f>'4. Аннуитеты'!E1394</f>
        <v>120.09451309861942</v>
      </c>
      <c r="E77" s="1392">
        <f>'4. Аннуитеты'!F1394</f>
        <v>80.494571830409043</v>
      </c>
      <c r="F77" s="1392">
        <f>'4. Аннуитеты'!G1394</f>
        <v>73.553232471712747</v>
      </c>
      <c r="G77" s="1392">
        <f>'4. Аннуитеты'!H1394</f>
        <v>65.313715888331345</v>
      </c>
      <c r="H77" s="1392">
        <f>'4. Аннуитеты'!I1394</f>
        <v>58.115160436457145</v>
      </c>
      <c r="I77" s="1392">
        <f>'4. Аннуитеты'!J1394</f>
        <v>60.146419145285748</v>
      </c>
      <c r="J77" s="1392">
        <f>'4. Аннуитеты'!K1394</f>
        <v>56.40675780398518</v>
      </c>
      <c r="K77" s="1392">
        <f>'4. Аннуитеты'!L1394</f>
        <v>55.619677743224514</v>
      </c>
      <c r="L77" s="1392">
        <f>'4. Аннуитеты'!M1394</f>
        <v>57.391444614164968</v>
      </c>
      <c r="M77" s="1392">
        <f>'4. Аннуитеты'!N1394</f>
        <v>55.110916553739237</v>
      </c>
    </row>
  </sheetData>
  <mergeCells count="41">
    <mergeCell ref="N49:P49"/>
    <mergeCell ref="N41:P41"/>
    <mergeCell ref="N43:P43"/>
    <mergeCell ref="N44:P44"/>
    <mergeCell ref="N45:P45"/>
    <mergeCell ref="N46:P46"/>
    <mergeCell ref="N42:P42"/>
    <mergeCell ref="B27:B29"/>
    <mergeCell ref="N36:P36"/>
    <mergeCell ref="N47:P47"/>
    <mergeCell ref="N48:P48"/>
    <mergeCell ref="N34:P34"/>
    <mergeCell ref="N35:P35"/>
    <mergeCell ref="N40:P40"/>
    <mergeCell ref="N39:P39"/>
    <mergeCell ref="F15:G15"/>
    <mergeCell ref="N33:P33"/>
    <mergeCell ref="N37:P37"/>
    <mergeCell ref="N26:P26"/>
    <mergeCell ref="N27:P28"/>
    <mergeCell ref="A4:C4"/>
    <mergeCell ref="E4:H4"/>
    <mergeCell ref="F5:G5"/>
    <mergeCell ref="F6:G6"/>
    <mergeCell ref="F7:G7"/>
    <mergeCell ref="F8:G8"/>
    <mergeCell ref="N22:P22"/>
    <mergeCell ref="N31:P31"/>
    <mergeCell ref="N32:P32"/>
    <mergeCell ref="N18:P18"/>
    <mergeCell ref="N19:P19"/>
    <mergeCell ref="N20:P20"/>
    <mergeCell ref="N23:P23"/>
    <mergeCell ref="N24:P24"/>
    <mergeCell ref="N30:P30"/>
    <mergeCell ref="F9:G9"/>
    <mergeCell ref="F10:G10"/>
    <mergeCell ref="F11:G11"/>
    <mergeCell ref="F12:G12"/>
    <mergeCell ref="F13:G13"/>
    <mergeCell ref="F14:G14"/>
  </mergeCells>
  <printOptions horizontalCentered="1"/>
  <pageMargins left="0.19685039370078741" right="0.19685039370078741" top="0" bottom="0" header="0.15748031496062992" footer="0.15748031496062992"/>
  <pageSetup paperSize="9" scale="53" orientation="landscape" r:id="rId1"/>
  <headerFooter alignWithMargins="0">
    <oddFooter>&amp;R&amp;"Arial cyr,курсив"&amp;14&amp;A,  стр.&amp;P из &amp;N</oddFooter>
  </headerFooter>
  <rowBreaks count="1" manualBreakCount="1">
    <brk id="50" max="12"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O92"/>
  <sheetViews>
    <sheetView view="pageBreakPreview" zoomScaleNormal="85" zoomScaleSheetLayoutView="100" workbookViewId="0">
      <pane xSplit="3" ySplit="3" topLeftCell="D64" activePane="bottomRight" state="frozen"/>
      <selection activeCell="T87" sqref="T87"/>
      <selection pane="topRight" activeCell="T87" sqref="T87"/>
      <selection pane="bottomLeft" activeCell="T87" sqref="T87"/>
      <selection pane="bottomRight" activeCell="D91" sqref="D91"/>
    </sheetView>
  </sheetViews>
  <sheetFormatPr defaultRowHeight="15"/>
  <cols>
    <col min="1" max="1" width="3.7109375" customWidth="1"/>
    <col min="2" max="2" width="51.7109375" customWidth="1"/>
    <col min="4" max="13" width="9.85546875" customWidth="1"/>
    <col min="14" max="14" width="12.28515625" customWidth="1"/>
  </cols>
  <sheetData>
    <row r="2" spans="2:14" ht="15.75" thickBot="1">
      <c r="B2" s="6" t="s">
        <v>136</v>
      </c>
      <c r="D2" s="17">
        <v>1</v>
      </c>
      <c r="E2" s="17">
        <f>D2+1</f>
        <v>2</v>
      </c>
      <c r="F2" s="17">
        <f t="shared" ref="F2:M2" si="0">E2+1</f>
        <v>3</v>
      </c>
      <c r="G2" s="17">
        <f t="shared" si="0"/>
        <v>4</v>
      </c>
      <c r="H2" s="17">
        <f t="shared" si="0"/>
        <v>5</v>
      </c>
      <c r="I2" s="17">
        <f t="shared" si="0"/>
        <v>6</v>
      </c>
      <c r="J2" s="17">
        <f t="shared" si="0"/>
        <v>7</v>
      </c>
      <c r="K2" s="17">
        <f t="shared" si="0"/>
        <v>8</v>
      </c>
      <c r="L2" s="17">
        <f t="shared" si="0"/>
        <v>9</v>
      </c>
      <c r="M2" s="17">
        <f t="shared" si="0"/>
        <v>10</v>
      </c>
    </row>
    <row r="3" spans="2:14" ht="24" customHeight="1">
      <c r="B3" s="7" t="s">
        <v>28</v>
      </c>
      <c r="C3" s="8" t="s">
        <v>29</v>
      </c>
      <c r="D3" s="27">
        <v>2027</v>
      </c>
      <c r="E3" s="27">
        <f>D3+1</f>
        <v>2028</v>
      </c>
      <c r="F3" s="27">
        <f t="shared" ref="F3:M3" si="1">E3+1</f>
        <v>2029</v>
      </c>
      <c r="G3" s="27">
        <f t="shared" si="1"/>
        <v>2030</v>
      </c>
      <c r="H3" s="27">
        <f t="shared" si="1"/>
        <v>2031</v>
      </c>
      <c r="I3" s="27">
        <f t="shared" si="1"/>
        <v>2032</v>
      </c>
      <c r="J3" s="27">
        <f t="shared" si="1"/>
        <v>2033</v>
      </c>
      <c r="K3" s="27">
        <f t="shared" si="1"/>
        <v>2034</v>
      </c>
      <c r="L3" s="27">
        <f t="shared" si="1"/>
        <v>2035</v>
      </c>
      <c r="M3" s="27">
        <f t="shared" si="1"/>
        <v>2036</v>
      </c>
      <c r="N3" s="139" t="s">
        <v>67</v>
      </c>
    </row>
    <row r="4" spans="2:14" s="12" customFormat="1" ht="13.5" customHeight="1">
      <c r="B4" s="9" t="s">
        <v>30</v>
      </c>
      <c r="C4" s="10" t="s">
        <v>31</v>
      </c>
      <c r="D4" s="11">
        <v>365</v>
      </c>
      <c r="E4" s="11">
        <v>366</v>
      </c>
      <c r="F4" s="11">
        <v>365</v>
      </c>
      <c r="G4" s="11">
        <v>365</v>
      </c>
      <c r="H4" s="11">
        <v>365</v>
      </c>
      <c r="I4" s="11">
        <v>366</v>
      </c>
      <c r="J4" s="11">
        <v>365</v>
      </c>
      <c r="K4" s="11">
        <v>365</v>
      </c>
      <c r="L4" s="11">
        <v>365</v>
      </c>
      <c r="M4" s="11">
        <v>366</v>
      </c>
    </row>
    <row r="5" spans="2:14">
      <c r="B5" s="9" t="s">
        <v>32</v>
      </c>
      <c r="C5" s="13" t="s">
        <v>33</v>
      </c>
      <c r="D5" s="14">
        <f t="shared" ref="D5:M5" si="2">D4*24</f>
        <v>8760</v>
      </c>
      <c r="E5" s="14">
        <f t="shared" si="2"/>
        <v>8784</v>
      </c>
      <c r="F5" s="14">
        <f t="shared" si="2"/>
        <v>8760</v>
      </c>
      <c r="G5" s="14">
        <f t="shared" si="2"/>
        <v>8760</v>
      </c>
      <c r="H5" s="14">
        <f t="shared" si="2"/>
        <v>8760</v>
      </c>
      <c r="I5" s="14">
        <f t="shared" si="2"/>
        <v>8784</v>
      </c>
      <c r="J5" s="14">
        <f t="shared" si="2"/>
        <v>8760</v>
      </c>
      <c r="K5" s="14">
        <f t="shared" si="2"/>
        <v>8760</v>
      </c>
      <c r="L5" s="14">
        <f t="shared" si="2"/>
        <v>8760</v>
      </c>
      <c r="M5" s="14">
        <f t="shared" si="2"/>
        <v>8784</v>
      </c>
    </row>
    <row r="6" spans="2:14">
      <c r="B6" s="9" t="s">
        <v>630</v>
      </c>
      <c r="C6" s="13"/>
    </row>
    <row r="7" spans="2:14" ht="16.5" customHeight="1">
      <c r="B7" s="15" t="str">
        <f>'1. Сводная_аннуитеты'!D18</f>
        <v>Komatsu PC2000-11R 
Mining Solutions</v>
      </c>
      <c r="C7" s="13" t="s">
        <v>2</v>
      </c>
      <c r="D7" s="1096">
        <f>'PC2000-8 MS'!$D$6</f>
        <v>12</v>
      </c>
      <c r="E7" s="229">
        <f t="shared" ref="E7" si="3">D7</f>
        <v>12</v>
      </c>
      <c r="F7" s="229">
        <f t="shared" ref="F7" si="4">E7</f>
        <v>12</v>
      </c>
      <c r="G7" s="229">
        <f t="shared" ref="G7" si="5">F7</f>
        <v>12</v>
      </c>
      <c r="H7" s="229">
        <f t="shared" ref="H7" si="6">G7</f>
        <v>12</v>
      </c>
      <c r="I7" s="229">
        <f t="shared" ref="I7" si="7">H7</f>
        <v>12</v>
      </c>
      <c r="J7" s="229">
        <f t="shared" ref="J7" si="8">I7</f>
        <v>12</v>
      </c>
      <c r="K7" s="229">
        <f t="shared" ref="K7" si="9">J7</f>
        <v>12</v>
      </c>
      <c r="L7" s="229">
        <f t="shared" ref="L7" si="10">K7</f>
        <v>12</v>
      </c>
      <c r="M7" s="229">
        <f t="shared" ref="M7" si="11">L7</f>
        <v>12</v>
      </c>
    </row>
    <row r="8" spans="2:14" ht="16.5" customHeight="1">
      <c r="B8" s="15" t="str">
        <f>'1. Сводная_аннуитеты'!E18</f>
        <v>Komatsu PC2000-11R 
ИСТК</v>
      </c>
      <c r="C8" s="13" t="s">
        <v>2</v>
      </c>
      <c r="D8" s="1566">
        <f>'PC2000-11R ИСТК'!D6</f>
        <v>12</v>
      </c>
      <c r="E8" s="229">
        <f>D8</f>
        <v>12</v>
      </c>
      <c r="F8" s="229">
        <f t="shared" ref="F8:M8" si="12">E8</f>
        <v>12</v>
      </c>
      <c r="G8" s="229">
        <f t="shared" si="12"/>
        <v>12</v>
      </c>
      <c r="H8" s="229">
        <f t="shared" si="12"/>
        <v>12</v>
      </c>
      <c r="I8" s="229">
        <f t="shared" si="12"/>
        <v>12</v>
      </c>
      <c r="J8" s="229">
        <f t="shared" si="12"/>
        <v>12</v>
      </c>
      <c r="K8" s="229">
        <f t="shared" si="12"/>
        <v>12</v>
      </c>
      <c r="L8" s="229">
        <f t="shared" si="12"/>
        <v>12</v>
      </c>
      <c r="M8" s="229">
        <f t="shared" si="12"/>
        <v>12</v>
      </c>
    </row>
    <row r="9" spans="2:14" ht="16.5" customHeight="1">
      <c r="B9" s="15" t="str">
        <f>'1. Сводная_аннуитеты'!F18</f>
        <v>Zoomlion ZE2000G 
ОРИКС</v>
      </c>
      <c r="C9" s="13" t="s">
        <v>2</v>
      </c>
      <c r="D9" s="1096">
        <f>Zooml_Орикс!D6</f>
        <v>13</v>
      </c>
      <c r="E9" s="229">
        <f>D9</f>
        <v>13</v>
      </c>
      <c r="F9" s="229">
        <f t="shared" ref="F9:F11" si="13">E9</f>
        <v>13</v>
      </c>
      <c r="G9" s="229">
        <f t="shared" ref="G9:G11" si="14">F9</f>
        <v>13</v>
      </c>
      <c r="H9" s="229">
        <f t="shared" ref="H9:H11" si="15">G9</f>
        <v>13</v>
      </c>
      <c r="I9" s="229">
        <f t="shared" ref="I9:I11" si="16">H9</f>
        <v>13</v>
      </c>
      <c r="J9" s="229">
        <f t="shared" ref="J9:J11" si="17">I9</f>
        <v>13</v>
      </c>
      <c r="K9" s="229">
        <f t="shared" ref="K9:K11" si="18">J9</f>
        <v>13</v>
      </c>
      <c r="L9" s="229">
        <f t="shared" ref="L9:L11" si="19">K9</f>
        <v>13</v>
      </c>
      <c r="M9" s="229">
        <f t="shared" ref="M9:M11" si="20">L9</f>
        <v>13</v>
      </c>
    </row>
    <row r="10" spans="2:14" s="2" customFormat="1" ht="16.5" customHeight="1">
      <c r="B10" s="356" t="str">
        <f>'1. Сводная_аннуитеты'!G18</f>
        <v>Sany SY2000 
АСТ</v>
      </c>
      <c r="C10" s="13" t="s">
        <v>2</v>
      </c>
      <c r="D10" s="1096">
        <f>'Sany АСТ'!D6</f>
        <v>12</v>
      </c>
      <c r="E10" s="229">
        <f t="shared" ref="E10:E13" si="21">D10</f>
        <v>12</v>
      </c>
      <c r="F10" s="229">
        <f t="shared" si="13"/>
        <v>12</v>
      </c>
      <c r="G10" s="229">
        <f t="shared" si="14"/>
        <v>12</v>
      </c>
      <c r="H10" s="229">
        <f t="shared" si="15"/>
        <v>12</v>
      </c>
      <c r="I10" s="229">
        <f t="shared" si="16"/>
        <v>12</v>
      </c>
      <c r="J10" s="229">
        <f t="shared" si="17"/>
        <v>12</v>
      </c>
      <c r="K10" s="229">
        <f t="shared" si="18"/>
        <v>12</v>
      </c>
      <c r="L10" s="229">
        <f t="shared" si="19"/>
        <v>12</v>
      </c>
      <c r="M10" s="229">
        <f t="shared" si="20"/>
        <v>12</v>
      </c>
    </row>
    <row r="11" spans="2:14" s="2" customFormat="1" ht="16.5" customHeight="1">
      <c r="B11" s="356" t="str">
        <f>'1. Сводная_аннуитеты'!H18</f>
        <v>Shantui SE2000LCW 
Строймпорттехника</v>
      </c>
      <c r="C11" s="13" t="s">
        <v>2</v>
      </c>
      <c r="D11" s="1096">
        <f>'Shantui Стройимп'!D6</f>
        <v>12</v>
      </c>
      <c r="E11" s="229">
        <f t="shared" si="21"/>
        <v>12</v>
      </c>
      <c r="F11" s="229">
        <f t="shared" si="13"/>
        <v>12</v>
      </c>
      <c r="G11" s="229">
        <f t="shared" si="14"/>
        <v>12</v>
      </c>
      <c r="H11" s="229">
        <f t="shared" si="15"/>
        <v>12</v>
      </c>
      <c r="I11" s="229">
        <f t="shared" si="16"/>
        <v>12</v>
      </c>
      <c r="J11" s="229">
        <f t="shared" si="17"/>
        <v>12</v>
      </c>
      <c r="K11" s="229">
        <f t="shared" si="18"/>
        <v>12</v>
      </c>
      <c r="L11" s="229">
        <f t="shared" si="19"/>
        <v>12</v>
      </c>
      <c r="M11" s="229">
        <f t="shared" si="20"/>
        <v>12</v>
      </c>
    </row>
    <row r="12" spans="2:14" s="2" customFormat="1" ht="16.5" customHeight="1">
      <c r="B12" s="356" t="str">
        <f>'1. Сводная_аннуитеты'!I18</f>
        <v>TZCO TZ2000 
Дзикай</v>
      </c>
      <c r="C12" s="13" t="s">
        <v>2</v>
      </c>
      <c r="D12" s="1096">
        <f>'TZCO Дзикай'!D6</f>
        <v>13.5</v>
      </c>
      <c r="E12" s="229">
        <f t="shared" si="21"/>
        <v>13.5</v>
      </c>
      <c r="F12" s="229">
        <f t="shared" ref="F12:F13" si="22">E12</f>
        <v>13.5</v>
      </c>
      <c r="G12" s="229">
        <f t="shared" ref="G12:G13" si="23">F12</f>
        <v>13.5</v>
      </c>
      <c r="H12" s="229">
        <f t="shared" ref="H12:H13" si="24">G12</f>
        <v>13.5</v>
      </c>
      <c r="I12" s="229">
        <f t="shared" ref="I12:I13" si="25">H12</f>
        <v>13.5</v>
      </c>
      <c r="J12" s="229">
        <f t="shared" ref="J12:J13" si="26">I12</f>
        <v>13.5</v>
      </c>
      <c r="K12" s="229">
        <f t="shared" ref="K12:K13" si="27">J12</f>
        <v>13.5</v>
      </c>
      <c r="L12" s="229">
        <f t="shared" ref="L12:L13" si="28">K12</f>
        <v>13.5</v>
      </c>
      <c r="M12" s="229">
        <f t="shared" ref="M12:M13" si="29">L12</f>
        <v>13.5</v>
      </c>
    </row>
    <row r="13" spans="2:14" s="2" customFormat="1" ht="16.5" customHeight="1">
      <c r="B13" s="356" t="str">
        <f>'1. Сводная_аннуитеты'!J18</f>
        <v>Komatsu PC2000-11R 
Огунвэй</v>
      </c>
      <c r="C13" s="13" t="s">
        <v>2</v>
      </c>
      <c r="D13" s="1567">
        <v>12</v>
      </c>
      <c r="E13" s="229">
        <f t="shared" si="21"/>
        <v>12</v>
      </c>
      <c r="F13" s="229">
        <f t="shared" si="22"/>
        <v>12</v>
      </c>
      <c r="G13" s="229">
        <f t="shared" si="23"/>
        <v>12</v>
      </c>
      <c r="H13" s="229">
        <f t="shared" si="24"/>
        <v>12</v>
      </c>
      <c r="I13" s="229">
        <f t="shared" si="25"/>
        <v>12</v>
      </c>
      <c r="J13" s="229">
        <f t="shared" si="26"/>
        <v>12</v>
      </c>
      <c r="K13" s="229">
        <f t="shared" si="27"/>
        <v>12</v>
      </c>
      <c r="L13" s="229">
        <f t="shared" si="28"/>
        <v>12</v>
      </c>
      <c r="M13" s="229">
        <f t="shared" si="29"/>
        <v>12</v>
      </c>
    </row>
    <row r="14" spans="2:14" s="2" customFormat="1" ht="16.5" customHeight="1">
      <c r="B14" s="356" t="str">
        <f>'1. Сводная_аннуитеты'!K18</f>
        <v>XCMG LYR 2000 
Огунвэй</v>
      </c>
      <c r="C14" s="13" t="s">
        <v>2</v>
      </c>
      <c r="D14" s="1567">
        <v>12</v>
      </c>
      <c r="E14" s="229">
        <f t="shared" ref="E14:E16" si="30">D14</f>
        <v>12</v>
      </c>
      <c r="F14" s="229">
        <f t="shared" ref="F14:F16" si="31">E14</f>
        <v>12</v>
      </c>
      <c r="G14" s="229">
        <f t="shared" ref="G14:G16" si="32">F14</f>
        <v>12</v>
      </c>
      <c r="H14" s="229">
        <f t="shared" ref="H14:H16" si="33">G14</f>
        <v>12</v>
      </c>
      <c r="I14" s="229">
        <f t="shared" ref="I14:I16" si="34">H14</f>
        <v>12</v>
      </c>
      <c r="J14" s="229">
        <f t="shared" ref="J14:J16" si="35">I14</f>
        <v>12</v>
      </c>
      <c r="K14" s="229">
        <f t="shared" ref="K14:K16" si="36">J14</f>
        <v>12</v>
      </c>
      <c r="L14" s="229">
        <f t="shared" ref="L14:L16" si="37">K14</f>
        <v>12</v>
      </c>
      <c r="M14" s="229">
        <f t="shared" ref="M14:M16" si="38">L14</f>
        <v>12</v>
      </c>
    </row>
    <row r="15" spans="2:14" s="2" customFormat="1" ht="16.5" customHeight="1">
      <c r="B15" s="1577" t="str">
        <f>'1. Сводная_аннуитеты'!L18</f>
        <v xml:space="preserve">Hitachi EX2000 Майнтек  </v>
      </c>
      <c r="C15" s="13" t="s">
        <v>2</v>
      </c>
      <c r="D15" s="1579">
        <v>12</v>
      </c>
      <c r="E15" s="229">
        <f t="shared" ref="E15" si="39">D15</f>
        <v>12</v>
      </c>
      <c r="F15" s="229">
        <f t="shared" ref="F15" si="40">E15</f>
        <v>12</v>
      </c>
      <c r="G15" s="229">
        <f t="shared" ref="G15" si="41">F15</f>
        <v>12</v>
      </c>
      <c r="H15" s="229">
        <f t="shared" ref="H15" si="42">G15</f>
        <v>12</v>
      </c>
      <c r="I15" s="229">
        <f t="shared" ref="I15" si="43">H15</f>
        <v>12</v>
      </c>
      <c r="J15" s="229">
        <f t="shared" ref="J15" si="44">I15</f>
        <v>12</v>
      </c>
      <c r="K15" s="229">
        <f t="shared" ref="K15" si="45">J15</f>
        <v>12</v>
      </c>
      <c r="L15" s="229">
        <f t="shared" ref="L15" si="46">K15</f>
        <v>12</v>
      </c>
      <c r="M15" s="229">
        <f t="shared" ref="M15" si="47">L15</f>
        <v>12</v>
      </c>
    </row>
    <row r="16" spans="2:14" s="2" customFormat="1" ht="16.5" customHeight="1">
      <c r="B16" s="356" t="str">
        <f>'1. Сводная_аннуитеты'!M18</f>
        <v>Estar ESE2000 
ГПБ Комплект</v>
      </c>
      <c r="C16" s="13" t="s">
        <v>2</v>
      </c>
      <c r="D16" s="1567">
        <v>12</v>
      </c>
      <c r="E16" s="229">
        <f t="shared" si="30"/>
        <v>12</v>
      </c>
      <c r="F16" s="229">
        <f t="shared" si="31"/>
        <v>12</v>
      </c>
      <c r="G16" s="229">
        <f t="shared" si="32"/>
        <v>12</v>
      </c>
      <c r="H16" s="229">
        <f t="shared" si="33"/>
        <v>12</v>
      </c>
      <c r="I16" s="229">
        <f t="shared" si="34"/>
        <v>12</v>
      </c>
      <c r="J16" s="229">
        <f t="shared" si="35"/>
        <v>12</v>
      </c>
      <c r="K16" s="229">
        <f t="shared" si="36"/>
        <v>12</v>
      </c>
      <c r="L16" s="229">
        <f t="shared" si="37"/>
        <v>12</v>
      </c>
      <c r="M16" s="229">
        <f t="shared" si="38"/>
        <v>12</v>
      </c>
    </row>
    <row r="17" spans="2:15" ht="16.5" customHeight="1">
      <c r="B17" s="9" t="s">
        <v>34</v>
      </c>
      <c r="C17" s="16"/>
      <c r="D17" s="196"/>
      <c r="E17" s="196"/>
      <c r="F17" s="196"/>
      <c r="G17" s="196"/>
      <c r="H17" s="196"/>
      <c r="I17" s="196"/>
      <c r="J17" s="196"/>
      <c r="K17" s="196"/>
      <c r="L17" s="196"/>
      <c r="M17" s="196"/>
      <c r="N17" s="18"/>
    </row>
    <row r="18" spans="2:15">
      <c r="B18" s="15" t="str">
        <f t="shared" ref="B18:B24" si="48">B7</f>
        <v>Komatsu PC2000-11R 
Mining Solutions</v>
      </c>
      <c r="C18" s="13" t="s">
        <v>8</v>
      </c>
      <c r="D18" s="1202">
        <f>'PC2000-8 MS'!E7</f>
        <v>0.92406268247700829</v>
      </c>
      <c r="E18" s="1202">
        <f>'PC2000-8 MS'!F7</f>
        <v>0.79773755312689743</v>
      </c>
      <c r="F18" s="1202">
        <f>'PC2000-8 MS'!G7</f>
        <v>0.82453380959395106</v>
      </c>
      <c r="G18" s="1202">
        <f>'PC2000-8 MS'!H7</f>
        <v>0.76394441221481968</v>
      </c>
      <c r="H18" s="1202">
        <f>'PC2000-8 MS'!I7</f>
        <v>0.76281505126739768</v>
      </c>
      <c r="I18" s="1202">
        <f>'PC2000-8 MS'!J7</f>
        <v>0.81214812682610749</v>
      </c>
      <c r="J18" s="1202">
        <f>'PC2000-8 MS'!K7</f>
        <v>0.78656323622227819</v>
      </c>
      <c r="K18" s="1202">
        <f>'PC2000-8 MS'!L7</f>
        <v>0.84263903169775756</v>
      </c>
      <c r="L18" s="1202">
        <f>'PC2000-8 MS'!M7</f>
        <v>0.5626708101484762</v>
      </c>
      <c r="M18" s="1202">
        <f>'PC2000-8 MS'!N7</f>
        <v>0.82670539456495928</v>
      </c>
      <c r="N18" s="357">
        <f>AVERAGE(D18:M18)</f>
        <v>0.7903820108139652</v>
      </c>
      <c r="O18" s="38" t="str">
        <f>'PC2000-8 MS'!O7</f>
        <v>факт по Группе</v>
      </c>
    </row>
    <row r="19" spans="2:15" ht="16.5" customHeight="1">
      <c r="B19" s="15" t="str">
        <f t="shared" si="48"/>
        <v>Komatsu PC2000-11R 
ИСТК</v>
      </c>
      <c r="C19" s="13" t="s">
        <v>8</v>
      </c>
      <c r="D19" s="1202">
        <f>'PC2000-11R ИСТК'!E7</f>
        <v>0.92406268247700829</v>
      </c>
      <c r="E19" s="1202">
        <f>'PC2000-11R ИСТК'!F7</f>
        <v>0.79773755312689743</v>
      </c>
      <c r="F19" s="1202">
        <f>'PC2000-11R ИСТК'!G7</f>
        <v>0.82453380959395106</v>
      </c>
      <c r="G19" s="1202">
        <f>'PC2000-11R ИСТК'!H7</f>
        <v>0.76394441221481968</v>
      </c>
      <c r="H19" s="1202">
        <f>'PC2000-11R ИСТК'!I7</f>
        <v>0.76281505126739768</v>
      </c>
      <c r="I19" s="1202">
        <f>'PC2000-11R ИСТК'!J7</f>
        <v>0.81214812682610749</v>
      </c>
      <c r="J19" s="1202">
        <f>'PC2000-11R ИСТК'!K7</f>
        <v>0.78656323622227819</v>
      </c>
      <c r="K19" s="1202">
        <f>'PC2000-11R ИСТК'!L7</f>
        <v>0.84263903169775756</v>
      </c>
      <c r="L19" s="1202">
        <f>'PC2000-11R ИСТК'!M7</f>
        <v>0.5626708101484762</v>
      </c>
      <c r="M19" s="1202">
        <f>'PC2000-11R ИСТК'!N7</f>
        <v>0.82670539456495928</v>
      </c>
      <c r="N19" s="357">
        <f t="shared" ref="N19:N27" si="49">AVERAGE(D19:M19)</f>
        <v>0.7903820108139652</v>
      </c>
      <c r="O19" s="38" t="str">
        <f>'PC2000-11R ИСТК'!Y7</f>
        <v>равно PC2000 - факт  по Группе</v>
      </c>
    </row>
    <row r="20" spans="2:15">
      <c r="B20" s="15" t="str">
        <f t="shared" si="48"/>
        <v>Zoomlion ZE2000G 
ОРИКС</v>
      </c>
      <c r="C20" s="13" t="s">
        <v>8</v>
      </c>
      <c r="D20" s="1565">
        <f>Zooml_Орикс!E7</f>
        <v>0.85465183066830996</v>
      </c>
      <c r="E20" s="1565">
        <f>Zooml_Орикс!F7</f>
        <v>0.7283267013181991</v>
      </c>
      <c r="F20" s="1565">
        <f>Zooml_Орикс!G7</f>
        <v>0.75512295778525274</v>
      </c>
      <c r="G20" s="1565">
        <f>Zooml_Орикс!H7</f>
        <v>0.69453356040612135</v>
      </c>
      <c r="H20" s="1565">
        <f>Zooml_Орикс!I7</f>
        <v>0.69340419945869936</v>
      </c>
      <c r="I20" s="1565">
        <f>Zooml_Орикс!J7</f>
        <v>0.74273727501740916</v>
      </c>
      <c r="J20" s="1565">
        <f>Zooml_Орикс!K7</f>
        <v>0.71715238441357987</v>
      </c>
      <c r="K20" s="1565">
        <f>Zooml_Орикс!L7</f>
        <v>0.77322817988905923</v>
      </c>
      <c r="L20" s="1565">
        <f>Zooml_Орикс!M7</f>
        <v>0.49325995833977787</v>
      </c>
      <c r="M20" s="1565">
        <f>Zooml_Орикс!N7</f>
        <v>0.75729454275626096</v>
      </c>
      <c r="N20" s="357">
        <f t="shared" si="49"/>
        <v>0.72097115900526687</v>
      </c>
      <c r="O20" s="38" t="str">
        <f>Zooml_Орикс!Y7</f>
        <v>первый год - факт Люгонга по Группе, далее динамика от факта PC2000</v>
      </c>
    </row>
    <row r="21" spans="2:15" s="2" customFormat="1">
      <c r="B21" s="15" t="str">
        <f t="shared" si="48"/>
        <v>Sany SY2000 
АСТ</v>
      </c>
      <c r="C21" s="13" t="s">
        <v>8</v>
      </c>
      <c r="D21" s="1565">
        <f>'Sany АСТ'!E7</f>
        <v>0.85465183066830996</v>
      </c>
      <c r="E21" s="1565">
        <f>'Sany АСТ'!F7</f>
        <v>0.7283267013181991</v>
      </c>
      <c r="F21" s="1565">
        <f>'Sany АСТ'!G7</f>
        <v>0.75512295778525274</v>
      </c>
      <c r="G21" s="1565">
        <f>'Sany АСТ'!H7</f>
        <v>0.69453356040612135</v>
      </c>
      <c r="H21" s="1565">
        <f>'Sany АСТ'!I7</f>
        <v>0.69340419945869936</v>
      </c>
      <c r="I21" s="1565">
        <f>'Sany АСТ'!J7</f>
        <v>0.74273727501740916</v>
      </c>
      <c r="J21" s="1565">
        <f>'Sany АСТ'!K7</f>
        <v>0.71715238441357987</v>
      </c>
      <c r="K21" s="1565">
        <f>'Sany АСТ'!L7</f>
        <v>0.77322817988905923</v>
      </c>
      <c r="L21" s="1565">
        <f>'Sany АСТ'!M7</f>
        <v>0.49325995833977787</v>
      </c>
      <c r="M21" s="1565">
        <f>'Sany АСТ'!N7</f>
        <v>0.75729454275626096</v>
      </c>
      <c r="N21" s="357">
        <f t="shared" si="49"/>
        <v>0.72097115900526687</v>
      </c>
      <c r="O21" s="38" t="str">
        <f>'Sany АСТ'!O7</f>
        <v>первый год - факт Люгонга по Группе, далее динамика от факта PC2000</v>
      </c>
    </row>
    <row r="22" spans="2:15" s="2" customFormat="1">
      <c r="B22" s="15" t="str">
        <f t="shared" si="48"/>
        <v>Shantui SE2000LCW 
Строймпорттехника</v>
      </c>
      <c r="C22" s="13" t="s">
        <v>8</v>
      </c>
      <c r="D22" s="1565">
        <f>'Shantui Стройимп'!E7</f>
        <v>0.85465183066830996</v>
      </c>
      <c r="E22" s="1565">
        <f>'Shantui Стройимп'!F7</f>
        <v>0.7283267013181991</v>
      </c>
      <c r="F22" s="1565">
        <f>'Shantui Стройимп'!G7</f>
        <v>0.75512295778525274</v>
      </c>
      <c r="G22" s="1565">
        <f>'Shantui Стройимп'!H7</f>
        <v>0.69453356040612135</v>
      </c>
      <c r="H22" s="1565">
        <f>'Shantui Стройимп'!I7</f>
        <v>0.69340419945869936</v>
      </c>
      <c r="I22" s="1565">
        <f>'Shantui Стройимп'!J7</f>
        <v>0.74273727501740916</v>
      </c>
      <c r="J22" s="1565">
        <f>'Shantui Стройимп'!K7</f>
        <v>0.71715238441357987</v>
      </c>
      <c r="K22" s="1565">
        <f>'Shantui Стройимп'!L7</f>
        <v>0.77322817988905923</v>
      </c>
      <c r="L22" s="1565">
        <f>'Shantui Стройимп'!M7</f>
        <v>0.49325995833977787</v>
      </c>
      <c r="M22" s="1565">
        <f>'Shantui Стройимп'!N7</f>
        <v>0.75729454275626096</v>
      </c>
      <c r="N22" s="357">
        <f t="shared" si="49"/>
        <v>0.72097115900526687</v>
      </c>
      <c r="O22" s="38" t="str">
        <f>'Shantui Стройимп'!Y7</f>
        <v>первый год - факт Люгонга по Группе, далее динамика от факта PC2000</v>
      </c>
    </row>
    <row r="23" spans="2:15" s="2" customFormat="1">
      <c r="B23" s="15" t="str">
        <f t="shared" si="48"/>
        <v>TZCO TZ2000 
Дзикай</v>
      </c>
      <c r="C23" s="13" t="s">
        <v>8</v>
      </c>
      <c r="D23" s="1565">
        <f>'TZCO Дзикай'!E7</f>
        <v>0.85465183066830996</v>
      </c>
      <c r="E23" s="1565">
        <f>'TZCO Дзикай'!F7</f>
        <v>0.7283267013181991</v>
      </c>
      <c r="F23" s="1565">
        <f>'TZCO Дзикай'!G7</f>
        <v>0.75512295778525274</v>
      </c>
      <c r="G23" s="1565">
        <f>'TZCO Дзикай'!H7</f>
        <v>0.69453356040612135</v>
      </c>
      <c r="H23" s="1565">
        <f>'TZCO Дзикай'!I7</f>
        <v>0.69340419945869936</v>
      </c>
      <c r="I23" s="1565">
        <f>'TZCO Дзикай'!J7</f>
        <v>0.74273727501740916</v>
      </c>
      <c r="J23" s="1565">
        <f>'TZCO Дзикай'!K7</f>
        <v>0.71715238441357987</v>
      </c>
      <c r="K23" s="1565">
        <f>'TZCO Дзикай'!L7</f>
        <v>0.77322817988905923</v>
      </c>
      <c r="L23" s="1565">
        <f>'TZCO Дзикай'!M7</f>
        <v>0.49325995833977787</v>
      </c>
      <c r="M23" s="1565">
        <f>'TZCO Дзикай'!N7</f>
        <v>0.75729454275626096</v>
      </c>
      <c r="N23" s="357">
        <f t="shared" si="49"/>
        <v>0.72097115900526687</v>
      </c>
      <c r="O23" s="38" t="str">
        <f>'TZCO Дзикай'!Y7</f>
        <v>первый год - факт Люгонга по Группе, далее динамика от факта PC2000</v>
      </c>
    </row>
    <row r="24" spans="2:15" s="2" customFormat="1">
      <c r="B24" s="15" t="str">
        <f t="shared" si="48"/>
        <v>Komatsu PC2000-11R 
Огунвэй</v>
      </c>
      <c r="C24" s="13" t="s">
        <v>8</v>
      </c>
      <c r="D24" s="1202">
        <f>D19</f>
        <v>0.92406268247700829</v>
      </c>
      <c r="E24" s="1202">
        <f t="shared" ref="E24:M24" si="50">E19</f>
        <v>0.79773755312689743</v>
      </c>
      <c r="F24" s="1202">
        <f t="shared" si="50"/>
        <v>0.82453380959395106</v>
      </c>
      <c r="G24" s="1202">
        <f t="shared" si="50"/>
        <v>0.76394441221481968</v>
      </c>
      <c r="H24" s="1202">
        <f t="shared" si="50"/>
        <v>0.76281505126739768</v>
      </c>
      <c r="I24" s="1202">
        <f t="shared" si="50"/>
        <v>0.81214812682610749</v>
      </c>
      <c r="J24" s="1202">
        <f t="shared" si="50"/>
        <v>0.78656323622227819</v>
      </c>
      <c r="K24" s="1202">
        <f t="shared" si="50"/>
        <v>0.84263903169775756</v>
      </c>
      <c r="L24" s="1202">
        <f t="shared" si="50"/>
        <v>0.5626708101484762</v>
      </c>
      <c r="M24" s="1202">
        <f t="shared" si="50"/>
        <v>0.82670539456495928</v>
      </c>
      <c r="N24" s="357">
        <f t="shared" si="49"/>
        <v>0.7903820108139652</v>
      </c>
      <c r="O24" s="38" t="str">
        <f>O19</f>
        <v>равно PC2000 - факт  по Группе</v>
      </c>
    </row>
    <row r="25" spans="2:15" s="2" customFormat="1">
      <c r="B25" s="15" t="str">
        <f t="shared" ref="B25:B26" si="51">B14</f>
        <v>XCMG LYR 2000 
Огунвэй</v>
      </c>
      <c r="C25" s="13" t="s">
        <v>8</v>
      </c>
      <c r="D25" s="1565">
        <f>Факт.КТГ!D23</f>
        <v>0.85465183066830996</v>
      </c>
      <c r="E25" s="1565">
        <f>Факт.КТГ!E23</f>
        <v>0.7283267013181991</v>
      </c>
      <c r="F25" s="1565">
        <f>Факт.КТГ!F23</f>
        <v>0.75512295778525274</v>
      </c>
      <c r="G25" s="1565">
        <f>Факт.КТГ!G23</f>
        <v>0.69453356040612135</v>
      </c>
      <c r="H25" s="1565">
        <f>Факт.КТГ!H23</f>
        <v>0.69340419945869936</v>
      </c>
      <c r="I25" s="1565">
        <f>Факт.КТГ!I23</f>
        <v>0.74273727501740916</v>
      </c>
      <c r="J25" s="1565">
        <f>Факт.КТГ!J23</f>
        <v>0.71715238441357987</v>
      </c>
      <c r="K25" s="1565">
        <f>Факт.КТГ!K23</f>
        <v>0.77322817988905923</v>
      </c>
      <c r="L25" s="1565">
        <f>Факт.КТГ!L23</f>
        <v>0.49325995833977787</v>
      </c>
      <c r="M25" s="1565">
        <f>Факт.КТГ!M23</f>
        <v>0.75729454275626096</v>
      </c>
      <c r="N25" s="357">
        <f t="shared" si="49"/>
        <v>0.72097115900526687</v>
      </c>
      <c r="O25" s="38" t="str">
        <f>O20</f>
        <v>первый год - факт Люгонга по Группе, далее динамика от факта PC2000</v>
      </c>
    </row>
    <row r="26" spans="2:15" s="2" customFormat="1">
      <c r="B26" s="15" t="str">
        <f t="shared" si="51"/>
        <v xml:space="preserve">Hitachi EX2000 Майнтек  </v>
      </c>
      <c r="C26" s="13" t="s">
        <v>8</v>
      </c>
      <c r="D26" s="1580">
        <f>'Факт.КТГ Алдан Hitachi'!I33</f>
        <v>0.74</v>
      </c>
      <c r="E26" s="1580">
        <f>'Факт.КТГ Алдан Hitachi'!J33</f>
        <v>0.73</v>
      </c>
      <c r="F26" s="1580">
        <f>'Факт.КТГ Алдан Hitachi'!K33</f>
        <v>0.79</v>
      </c>
      <c r="G26" s="1580">
        <f>'Факт.КТГ Алдан Hitachi'!L33</f>
        <v>0.63</v>
      </c>
      <c r="H26" s="1580">
        <f>'Факт.КТГ Алдан Hitachi'!M33</f>
        <v>0.68812671232876699</v>
      </c>
      <c r="I26" s="1580">
        <f>'Факт.КТГ Алдан Hitachi'!N33</f>
        <v>0.82178051001821484</v>
      </c>
      <c r="J26" s="1580">
        <f>'Факт.КТГ Алдан Hitachi'!O33</f>
        <v>0.57808219178082187</v>
      </c>
      <c r="K26" s="1580">
        <f>'Факт.КТГ Алдан Hitachi'!P33</f>
        <v>0.70980825958702065</v>
      </c>
      <c r="L26" s="1580">
        <f>'Факт.КТГ Алдан Hitachi'!Q33</f>
        <v>0.74538127853881275</v>
      </c>
      <c r="M26" s="1580">
        <f>'Факт.КТГ Алдан Hitachi'!R33</f>
        <v>0.79134985207100594</v>
      </c>
      <c r="N26" s="357">
        <f t="shared" si="49"/>
        <v>0.72245288043246425</v>
      </c>
      <c r="O26" s="38" t="s">
        <v>986</v>
      </c>
    </row>
    <row r="27" spans="2:15" s="2" customFormat="1">
      <c r="B27" s="15" t="str">
        <f>B16</f>
        <v>Estar ESE2000 
ГПБ Комплект</v>
      </c>
      <c r="C27" s="13" t="s">
        <v>8</v>
      </c>
      <c r="D27" s="1565">
        <f>D25</f>
        <v>0.85465183066830996</v>
      </c>
      <c r="E27" s="1565">
        <f t="shared" ref="E27" si="52">E25</f>
        <v>0.7283267013181991</v>
      </c>
      <c r="F27" s="1565">
        <f t="shared" ref="F27" si="53">F25</f>
        <v>0.75512295778525274</v>
      </c>
      <c r="G27" s="1565">
        <f t="shared" ref="G27" si="54">G25</f>
        <v>0.69453356040612135</v>
      </c>
      <c r="H27" s="1565">
        <f t="shared" ref="H27" si="55">H25</f>
        <v>0.69340419945869936</v>
      </c>
      <c r="I27" s="1565">
        <f t="shared" ref="I27" si="56">I25</f>
        <v>0.74273727501740916</v>
      </c>
      <c r="J27" s="1565">
        <f t="shared" ref="J27" si="57">J25</f>
        <v>0.71715238441357987</v>
      </c>
      <c r="K27" s="1565">
        <f t="shared" ref="K27" si="58">K25</f>
        <v>0.77322817988905923</v>
      </c>
      <c r="L27" s="1565">
        <f t="shared" ref="L27" si="59">L25</f>
        <v>0.49325995833977787</v>
      </c>
      <c r="M27" s="1565">
        <f t="shared" ref="M27" si="60">M25</f>
        <v>0.75729454275626096</v>
      </c>
      <c r="N27" s="357">
        <f t="shared" si="49"/>
        <v>0.72097115900526687</v>
      </c>
      <c r="O27" s="38" t="str">
        <f>O25</f>
        <v>первый год - факт Люгонга по Группе, далее динамика от факта PC2000</v>
      </c>
    </row>
    <row r="28" spans="2:15">
      <c r="B28" s="9" t="s">
        <v>35</v>
      </c>
      <c r="C28" s="13"/>
      <c r="D28" s="18"/>
      <c r="E28" s="18"/>
      <c r="F28" s="18"/>
      <c r="G28" s="18"/>
      <c r="H28" s="18"/>
      <c r="I28" s="18"/>
      <c r="J28" s="18"/>
      <c r="K28" s="18"/>
      <c r="L28" s="18"/>
      <c r="M28" s="18"/>
      <c r="N28" s="18"/>
    </row>
    <row r="29" spans="2:15" s="18" customFormat="1">
      <c r="B29" s="15" t="str">
        <f t="shared" ref="B29:B38" si="61">B7</f>
        <v>Komatsu PC2000-11R 
Mining Solutions</v>
      </c>
      <c r="C29" s="13" t="s">
        <v>36</v>
      </c>
      <c r="D29" s="246">
        <f t="shared" ref="D29:M29" si="62">D$5*D18</f>
        <v>8094.7890984985925</v>
      </c>
      <c r="E29" s="246">
        <f t="shared" si="62"/>
        <v>7007.3266666666668</v>
      </c>
      <c r="F29" s="246">
        <f t="shared" si="62"/>
        <v>7222.9161720430111</v>
      </c>
      <c r="G29" s="246">
        <f t="shared" si="62"/>
        <v>6692.1530510018201</v>
      </c>
      <c r="H29" s="246">
        <f t="shared" si="62"/>
        <v>6682.2598491024037</v>
      </c>
      <c r="I29" s="246">
        <f t="shared" si="62"/>
        <v>7133.909146040528</v>
      </c>
      <c r="J29" s="246">
        <f t="shared" si="62"/>
        <v>6890.2939493071572</v>
      </c>
      <c r="K29" s="246">
        <f t="shared" si="62"/>
        <v>7381.5179176723559</v>
      </c>
      <c r="L29" s="246">
        <f t="shared" si="62"/>
        <v>4928.996296900651</v>
      </c>
      <c r="M29" s="246">
        <f t="shared" si="62"/>
        <v>7261.7801858586026</v>
      </c>
    </row>
    <row r="30" spans="2:15" s="18" customFormat="1">
      <c r="B30" s="15" t="str">
        <f t="shared" si="61"/>
        <v>Komatsu PC2000-11R 
ИСТК</v>
      </c>
      <c r="C30" s="129" t="s">
        <v>36</v>
      </c>
      <c r="D30" s="246">
        <f t="shared" ref="D30:M30" si="63">D$5*D19</f>
        <v>8094.7890984985925</v>
      </c>
      <c r="E30" s="246">
        <f t="shared" si="63"/>
        <v>7007.3266666666668</v>
      </c>
      <c r="F30" s="246">
        <f t="shared" si="63"/>
        <v>7222.9161720430111</v>
      </c>
      <c r="G30" s="246">
        <f t="shared" si="63"/>
        <v>6692.1530510018201</v>
      </c>
      <c r="H30" s="246">
        <f t="shared" si="63"/>
        <v>6682.2598491024037</v>
      </c>
      <c r="I30" s="246">
        <f t="shared" si="63"/>
        <v>7133.909146040528</v>
      </c>
      <c r="J30" s="246">
        <f t="shared" si="63"/>
        <v>6890.2939493071572</v>
      </c>
      <c r="K30" s="246">
        <f t="shared" si="63"/>
        <v>7381.5179176723559</v>
      </c>
      <c r="L30" s="246">
        <f t="shared" si="63"/>
        <v>4928.996296900651</v>
      </c>
      <c r="M30" s="246">
        <f t="shared" si="63"/>
        <v>7261.7801858586026</v>
      </c>
    </row>
    <row r="31" spans="2:15" s="18" customFormat="1">
      <c r="B31" s="15" t="str">
        <f t="shared" si="61"/>
        <v>Zoomlion ZE2000G 
ОРИКС</v>
      </c>
      <c r="C31" s="13" t="s">
        <v>36</v>
      </c>
      <c r="D31" s="246">
        <f t="shared" ref="D31:M31" si="64">D$5*D20</f>
        <v>7486.7500366543954</v>
      </c>
      <c r="E31" s="246">
        <f t="shared" si="64"/>
        <v>6397.6217443790611</v>
      </c>
      <c r="F31" s="246">
        <f t="shared" si="64"/>
        <v>6614.8771101988141</v>
      </c>
      <c r="G31" s="246">
        <f t="shared" si="64"/>
        <v>6084.1139891576231</v>
      </c>
      <c r="H31" s="246">
        <f t="shared" si="64"/>
        <v>6074.2207872582067</v>
      </c>
      <c r="I31" s="246">
        <f t="shared" si="64"/>
        <v>6524.2042237529222</v>
      </c>
      <c r="J31" s="246">
        <f t="shared" si="64"/>
        <v>6282.2548874629592</v>
      </c>
      <c r="K31" s="246">
        <f t="shared" si="64"/>
        <v>6773.4788558281589</v>
      </c>
      <c r="L31" s="246">
        <f t="shared" si="64"/>
        <v>4320.957235056454</v>
      </c>
      <c r="M31" s="246">
        <f t="shared" si="64"/>
        <v>6652.075263570996</v>
      </c>
    </row>
    <row r="32" spans="2:15" s="18" customFormat="1">
      <c r="B32" s="15" t="str">
        <f t="shared" si="61"/>
        <v>Sany SY2000 
АСТ</v>
      </c>
      <c r="C32" s="13" t="s">
        <v>36</v>
      </c>
      <c r="D32" s="246">
        <f t="shared" ref="D32:M32" si="65">D$5*D21</f>
        <v>7486.7500366543954</v>
      </c>
      <c r="E32" s="246">
        <f t="shared" si="65"/>
        <v>6397.6217443790611</v>
      </c>
      <c r="F32" s="246">
        <f t="shared" si="65"/>
        <v>6614.8771101988141</v>
      </c>
      <c r="G32" s="246">
        <f t="shared" si="65"/>
        <v>6084.1139891576231</v>
      </c>
      <c r="H32" s="246">
        <f t="shared" si="65"/>
        <v>6074.2207872582067</v>
      </c>
      <c r="I32" s="246">
        <f t="shared" si="65"/>
        <v>6524.2042237529222</v>
      </c>
      <c r="J32" s="246">
        <f t="shared" si="65"/>
        <v>6282.2548874629592</v>
      </c>
      <c r="K32" s="246">
        <f t="shared" si="65"/>
        <v>6773.4788558281589</v>
      </c>
      <c r="L32" s="246">
        <f t="shared" si="65"/>
        <v>4320.957235056454</v>
      </c>
      <c r="M32" s="246">
        <f t="shared" si="65"/>
        <v>6652.075263570996</v>
      </c>
    </row>
    <row r="33" spans="2:15" s="18" customFormat="1">
      <c r="B33" s="15" t="str">
        <f t="shared" si="61"/>
        <v>Shantui SE2000LCW 
Строймпорттехника</v>
      </c>
      <c r="C33" s="13" t="s">
        <v>36</v>
      </c>
      <c r="D33" s="246">
        <f t="shared" ref="D33:M33" si="66">D$5*D22</f>
        <v>7486.7500366543954</v>
      </c>
      <c r="E33" s="246">
        <f t="shared" si="66"/>
        <v>6397.6217443790611</v>
      </c>
      <c r="F33" s="246">
        <f t="shared" si="66"/>
        <v>6614.8771101988141</v>
      </c>
      <c r="G33" s="246">
        <f t="shared" si="66"/>
        <v>6084.1139891576231</v>
      </c>
      <c r="H33" s="246">
        <f t="shared" si="66"/>
        <v>6074.2207872582067</v>
      </c>
      <c r="I33" s="246">
        <f t="shared" si="66"/>
        <v>6524.2042237529222</v>
      </c>
      <c r="J33" s="246">
        <f t="shared" si="66"/>
        <v>6282.2548874629592</v>
      </c>
      <c r="K33" s="246">
        <f t="shared" si="66"/>
        <v>6773.4788558281589</v>
      </c>
      <c r="L33" s="246">
        <f t="shared" si="66"/>
        <v>4320.957235056454</v>
      </c>
      <c r="M33" s="246">
        <f t="shared" si="66"/>
        <v>6652.075263570996</v>
      </c>
    </row>
    <row r="34" spans="2:15" s="18" customFormat="1">
      <c r="B34" s="15" t="str">
        <f t="shared" si="61"/>
        <v>TZCO TZ2000 
Дзикай</v>
      </c>
      <c r="C34" s="13" t="s">
        <v>36</v>
      </c>
      <c r="D34" s="246">
        <f t="shared" ref="D34:M34" si="67">D$5*D23</f>
        <v>7486.7500366543954</v>
      </c>
      <c r="E34" s="246">
        <f t="shared" si="67"/>
        <v>6397.6217443790611</v>
      </c>
      <c r="F34" s="246">
        <f t="shared" si="67"/>
        <v>6614.8771101988141</v>
      </c>
      <c r="G34" s="246">
        <f t="shared" si="67"/>
        <v>6084.1139891576231</v>
      </c>
      <c r="H34" s="246">
        <f t="shared" si="67"/>
        <v>6074.2207872582067</v>
      </c>
      <c r="I34" s="246">
        <f t="shared" si="67"/>
        <v>6524.2042237529222</v>
      </c>
      <c r="J34" s="246">
        <f t="shared" si="67"/>
        <v>6282.2548874629592</v>
      </c>
      <c r="K34" s="246">
        <f t="shared" si="67"/>
        <v>6773.4788558281589</v>
      </c>
      <c r="L34" s="246">
        <f t="shared" si="67"/>
        <v>4320.957235056454</v>
      </c>
      <c r="M34" s="246">
        <f t="shared" si="67"/>
        <v>6652.075263570996</v>
      </c>
    </row>
    <row r="35" spans="2:15" s="18" customFormat="1">
      <c r="B35" s="15" t="str">
        <f t="shared" si="61"/>
        <v>Komatsu PC2000-11R 
Огунвэй</v>
      </c>
      <c r="C35" s="13" t="s">
        <v>36</v>
      </c>
      <c r="D35" s="246">
        <f t="shared" ref="D35:M35" si="68">D$5*D24</f>
        <v>8094.7890984985925</v>
      </c>
      <c r="E35" s="246">
        <f t="shared" si="68"/>
        <v>7007.3266666666668</v>
      </c>
      <c r="F35" s="246">
        <f t="shared" si="68"/>
        <v>7222.9161720430111</v>
      </c>
      <c r="G35" s="246">
        <f t="shared" si="68"/>
        <v>6692.1530510018201</v>
      </c>
      <c r="H35" s="246">
        <f t="shared" si="68"/>
        <v>6682.2598491024037</v>
      </c>
      <c r="I35" s="246">
        <f t="shared" si="68"/>
        <v>7133.909146040528</v>
      </c>
      <c r="J35" s="246">
        <f t="shared" si="68"/>
        <v>6890.2939493071572</v>
      </c>
      <c r="K35" s="246">
        <f t="shared" si="68"/>
        <v>7381.5179176723559</v>
      </c>
      <c r="L35" s="246">
        <f t="shared" si="68"/>
        <v>4928.996296900651</v>
      </c>
      <c r="M35" s="246">
        <f t="shared" si="68"/>
        <v>7261.7801858586026</v>
      </c>
    </row>
    <row r="36" spans="2:15" s="18" customFormat="1">
      <c r="B36" s="15" t="str">
        <f t="shared" si="61"/>
        <v>XCMG LYR 2000 
Огунвэй</v>
      </c>
      <c r="C36" s="13" t="s">
        <v>36</v>
      </c>
      <c r="D36" s="246">
        <f t="shared" ref="D36:M37" si="69">D$5*D25</f>
        <v>7486.7500366543954</v>
      </c>
      <c r="E36" s="246">
        <f t="shared" si="69"/>
        <v>6397.6217443790611</v>
      </c>
      <c r="F36" s="246">
        <f t="shared" si="69"/>
        <v>6614.8771101988141</v>
      </c>
      <c r="G36" s="246">
        <f t="shared" si="69"/>
        <v>6084.1139891576231</v>
      </c>
      <c r="H36" s="246">
        <f t="shared" si="69"/>
        <v>6074.2207872582067</v>
      </c>
      <c r="I36" s="246">
        <f t="shared" si="69"/>
        <v>6524.2042237529222</v>
      </c>
      <c r="J36" s="246">
        <f t="shared" si="69"/>
        <v>6282.2548874629592</v>
      </c>
      <c r="K36" s="246">
        <f t="shared" si="69"/>
        <v>6773.4788558281589</v>
      </c>
      <c r="L36" s="246">
        <f t="shared" si="69"/>
        <v>4320.957235056454</v>
      </c>
      <c r="M36" s="246">
        <f t="shared" si="69"/>
        <v>6652.075263570996</v>
      </c>
    </row>
    <row r="37" spans="2:15" s="18" customFormat="1">
      <c r="B37" s="15" t="str">
        <f t="shared" si="61"/>
        <v xml:space="preserve">Hitachi EX2000 Майнтек  </v>
      </c>
      <c r="C37" s="13" t="s">
        <v>36</v>
      </c>
      <c r="D37" s="246">
        <f t="shared" si="69"/>
        <v>6482.4</v>
      </c>
      <c r="E37" s="246">
        <f t="shared" si="69"/>
        <v>6412.32</v>
      </c>
      <c r="F37" s="246">
        <f t="shared" si="69"/>
        <v>6920.4000000000005</v>
      </c>
      <c r="G37" s="246">
        <f t="shared" si="69"/>
        <v>5518.8</v>
      </c>
      <c r="H37" s="246">
        <f t="shared" si="69"/>
        <v>6027.9899999999989</v>
      </c>
      <c r="I37" s="246">
        <f t="shared" si="69"/>
        <v>7218.5199999999995</v>
      </c>
      <c r="J37" s="246">
        <f t="shared" si="69"/>
        <v>5064</v>
      </c>
      <c r="K37" s="246">
        <f t="shared" si="69"/>
        <v>6217.9203539823011</v>
      </c>
      <c r="L37" s="246">
        <f t="shared" si="69"/>
        <v>6529.54</v>
      </c>
      <c r="M37" s="246">
        <f t="shared" si="69"/>
        <v>6951.2171005917162</v>
      </c>
    </row>
    <row r="38" spans="2:15" s="18" customFormat="1">
      <c r="B38" s="15" t="str">
        <f t="shared" si="61"/>
        <v>Estar ESE2000 
ГПБ Комплект</v>
      </c>
      <c r="C38" s="13" t="s">
        <v>36</v>
      </c>
      <c r="D38" s="246">
        <f t="shared" ref="D38:M38" si="70">D$5*D27</f>
        <v>7486.7500366543954</v>
      </c>
      <c r="E38" s="246">
        <f t="shared" si="70"/>
        <v>6397.6217443790611</v>
      </c>
      <c r="F38" s="246">
        <f t="shared" si="70"/>
        <v>6614.8771101988141</v>
      </c>
      <c r="G38" s="246">
        <f t="shared" si="70"/>
        <v>6084.1139891576231</v>
      </c>
      <c r="H38" s="246">
        <f t="shared" si="70"/>
        <v>6074.2207872582067</v>
      </c>
      <c r="I38" s="246">
        <f t="shared" si="70"/>
        <v>6524.2042237529222</v>
      </c>
      <c r="J38" s="246">
        <f t="shared" si="70"/>
        <v>6282.2548874629592</v>
      </c>
      <c r="K38" s="246">
        <f t="shared" si="70"/>
        <v>6773.4788558281589</v>
      </c>
      <c r="L38" s="246">
        <f t="shared" si="70"/>
        <v>4320.957235056454</v>
      </c>
      <c r="M38" s="246">
        <f t="shared" si="70"/>
        <v>6652.075263570996</v>
      </c>
    </row>
    <row r="39" spans="2:15" s="18" customFormat="1">
      <c r="B39" s="9" t="s">
        <v>37</v>
      </c>
      <c r="C39" s="13" t="s">
        <v>38</v>
      </c>
      <c r="D39" s="241">
        <f t="shared" ref="D39:M39" si="71">SUM(D40:D42)</f>
        <v>0</v>
      </c>
      <c r="E39" s="241">
        <f t="shared" si="71"/>
        <v>0</v>
      </c>
      <c r="F39" s="241">
        <f t="shared" si="71"/>
        <v>0</v>
      </c>
      <c r="G39" s="241">
        <f t="shared" si="71"/>
        <v>0</v>
      </c>
      <c r="H39" s="241">
        <f t="shared" si="71"/>
        <v>0</v>
      </c>
      <c r="I39" s="241">
        <f t="shared" si="71"/>
        <v>0</v>
      </c>
      <c r="J39" s="241">
        <f t="shared" si="71"/>
        <v>0</v>
      </c>
      <c r="K39" s="241">
        <f t="shared" si="71"/>
        <v>0</v>
      </c>
      <c r="L39" s="241">
        <f t="shared" si="71"/>
        <v>0</v>
      </c>
      <c r="M39" s="241">
        <f t="shared" si="71"/>
        <v>0</v>
      </c>
    </row>
    <row r="40" spans="2:15">
      <c r="B40" s="20"/>
      <c r="C40" s="13" t="s">
        <v>38</v>
      </c>
      <c r="D40" s="185"/>
      <c r="E40" s="230">
        <f>D40</f>
        <v>0</v>
      </c>
      <c r="F40" s="230">
        <f t="shared" ref="F40:M40" si="72">E40</f>
        <v>0</v>
      </c>
      <c r="G40" s="230">
        <f t="shared" si="72"/>
        <v>0</v>
      </c>
      <c r="H40" s="230">
        <f t="shared" si="72"/>
        <v>0</v>
      </c>
      <c r="I40" s="230">
        <f t="shared" si="72"/>
        <v>0</v>
      </c>
      <c r="J40" s="230">
        <f t="shared" si="72"/>
        <v>0</v>
      </c>
      <c r="K40" s="230">
        <f t="shared" si="72"/>
        <v>0</v>
      </c>
      <c r="L40" s="230">
        <f t="shared" si="72"/>
        <v>0</v>
      </c>
      <c r="M40" s="230">
        <f t="shared" si="72"/>
        <v>0</v>
      </c>
      <c r="N40" s="2" t="s">
        <v>632</v>
      </c>
    </row>
    <row r="41" spans="2:15">
      <c r="B41" s="20" t="s">
        <v>172</v>
      </c>
      <c r="C41" s="13" t="s">
        <v>38</v>
      </c>
      <c r="D41" s="1098"/>
      <c r="E41" s="239">
        <f t="shared" ref="E41:M42" si="73">D41</f>
        <v>0</v>
      </c>
      <c r="F41" s="239">
        <f t="shared" si="73"/>
        <v>0</v>
      </c>
      <c r="G41" s="239">
        <f t="shared" si="73"/>
        <v>0</v>
      </c>
      <c r="H41" s="239">
        <f t="shared" si="73"/>
        <v>0</v>
      </c>
      <c r="I41" s="239">
        <f t="shared" si="73"/>
        <v>0</v>
      </c>
      <c r="J41" s="239">
        <f t="shared" si="73"/>
        <v>0</v>
      </c>
      <c r="K41" s="239">
        <f t="shared" si="73"/>
        <v>0</v>
      </c>
      <c r="L41" s="239">
        <f t="shared" si="73"/>
        <v>0</v>
      </c>
      <c r="M41" s="239">
        <f t="shared" si="73"/>
        <v>0</v>
      </c>
      <c r="N41" s="2" t="s">
        <v>632</v>
      </c>
      <c r="O41" s="2"/>
    </row>
    <row r="42" spans="2:15">
      <c r="B42" s="20"/>
      <c r="C42" s="13" t="s">
        <v>38</v>
      </c>
      <c r="D42" s="185"/>
      <c r="E42" s="230">
        <f t="shared" si="73"/>
        <v>0</v>
      </c>
      <c r="F42" s="230">
        <f t="shared" si="73"/>
        <v>0</v>
      </c>
      <c r="G42" s="230">
        <f t="shared" si="73"/>
        <v>0</v>
      </c>
      <c r="H42" s="230">
        <f t="shared" si="73"/>
        <v>0</v>
      </c>
      <c r="I42" s="230">
        <f t="shared" si="73"/>
        <v>0</v>
      </c>
      <c r="J42" s="230">
        <f t="shared" si="73"/>
        <v>0</v>
      </c>
      <c r="K42" s="230">
        <f t="shared" si="73"/>
        <v>0</v>
      </c>
      <c r="L42" s="230">
        <f t="shared" si="73"/>
        <v>0</v>
      </c>
      <c r="M42" s="230">
        <f t="shared" si="73"/>
        <v>0</v>
      </c>
      <c r="N42" s="2" t="s">
        <v>632</v>
      </c>
    </row>
    <row r="43" spans="2:15" s="18" customFormat="1">
      <c r="B43" s="9" t="s">
        <v>39</v>
      </c>
      <c r="C43" s="13" t="s">
        <v>38</v>
      </c>
      <c r="D43" s="240">
        <f>SUM(D44:D48)</f>
        <v>266.10000000000002</v>
      </c>
      <c r="E43" s="240">
        <f t="shared" ref="E43:M43" si="74">SUM(E44:E48)</f>
        <v>266.10000000000002</v>
      </c>
      <c r="F43" s="240">
        <f t="shared" si="74"/>
        <v>266.10000000000002</v>
      </c>
      <c r="G43" s="240">
        <f t="shared" si="74"/>
        <v>266.10000000000002</v>
      </c>
      <c r="H43" s="240">
        <f t="shared" si="74"/>
        <v>266.10000000000002</v>
      </c>
      <c r="I43" s="240">
        <f t="shared" si="74"/>
        <v>266.10000000000002</v>
      </c>
      <c r="J43" s="240">
        <f t="shared" si="74"/>
        <v>266.10000000000002</v>
      </c>
      <c r="K43" s="240">
        <f t="shared" si="74"/>
        <v>266.10000000000002</v>
      </c>
      <c r="L43" s="240">
        <f t="shared" si="74"/>
        <v>266.10000000000002</v>
      </c>
      <c r="M43" s="240">
        <f t="shared" si="74"/>
        <v>266.10000000000002</v>
      </c>
      <c r="O43" s="1100"/>
    </row>
    <row r="44" spans="2:15" ht="38.25">
      <c r="B44" s="21" t="s">
        <v>631</v>
      </c>
      <c r="C44" s="13" t="s">
        <v>38</v>
      </c>
      <c r="D44" s="1099">
        <v>77</v>
      </c>
      <c r="E44" s="23">
        <f>D44</f>
        <v>77</v>
      </c>
      <c r="F44" s="23">
        <f t="shared" ref="F44:M48" si="75">E44</f>
        <v>77</v>
      </c>
      <c r="G44" s="23">
        <f t="shared" si="75"/>
        <v>77</v>
      </c>
      <c r="H44" s="23">
        <f t="shared" si="75"/>
        <v>77</v>
      </c>
      <c r="I44" s="23">
        <f t="shared" si="75"/>
        <v>77</v>
      </c>
      <c r="J44" s="23">
        <f t="shared" si="75"/>
        <v>77</v>
      </c>
      <c r="K44" s="23">
        <f t="shared" si="75"/>
        <v>77</v>
      </c>
      <c r="L44" s="23">
        <f t="shared" si="75"/>
        <v>77</v>
      </c>
      <c r="M44" s="23">
        <f t="shared" si="75"/>
        <v>77</v>
      </c>
      <c r="N44" t="s">
        <v>632</v>
      </c>
    </row>
    <row r="45" spans="2:15" ht="25.5">
      <c r="B45" s="21" t="s">
        <v>633</v>
      </c>
      <c r="C45" s="13" t="s">
        <v>38</v>
      </c>
      <c r="D45" s="1099"/>
      <c r="E45" s="23">
        <f t="shared" ref="E45:M48" si="76">D45</f>
        <v>0</v>
      </c>
      <c r="F45" s="23">
        <f t="shared" si="76"/>
        <v>0</v>
      </c>
      <c r="G45" s="23">
        <f t="shared" si="76"/>
        <v>0</v>
      </c>
      <c r="H45" s="23">
        <f t="shared" si="76"/>
        <v>0</v>
      </c>
      <c r="I45" s="23">
        <f t="shared" si="76"/>
        <v>0</v>
      </c>
      <c r="J45" s="23">
        <f t="shared" si="76"/>
        <v>0</v>
      </c>
      <c r="K45" s="23">
        <f t="shared" si="76"/>
        <v>0</v>
      </c>
      <c r="L45" s="23">
        <f t="shared" si="76"/>
        <v>0</v>
      </c>
      <c r="M45" s="23">
        <f t="shared" si="76"/>
        <v>0</v>
      </c>
      <c r="N45" s="2" t="s">
        <v>632</v>
      </c>
      <c r="O45" s="2"/>
    </row>
    <row r="46" spans="2:15">
      <c r="B46" s="21" t="s">
        <v>634</v>
      </c>
      <c r="C46" s="13" t="s">
        <v>38</v>
      </c>
      <c r="D46" s="1099"/>
      <c r="E46" s="23">
        <f t="shared" si="76"/>
        <v>0</v>
      </c>
      <c r="F46" s="23">
        <f t="shared" si="75"/>
        <v>0</v>
      </c>
      <c r="G46" s="23">
        <f t="shared" si="75"/>
        <v>0</v>
      </c>
      <c r="H46" s="23">
        <f t="shared" si="75"/>
        <v>0</v>
      </c>
      <c r="I46" s="23">
        <f t="shared" si="75"/>
        <v>0</v>
      </c>
      <c r="J46" s="23">
        <f t="shared" si="75"/>
        <v>0</v>
      </c>
      <c r="K46" s="23">
        <f t="shared" si="75"/>
        <v>0</v>
      </c>
      <c r="L46" s="23">
        <f t="shared" si="75"/>
        <v>0</v>
      </c>
      <c r="M46" s="23">
        <f t="shared" si="75"/>
        <v>0</v>
      </c>
      <c r="N46" s="2" t="s">
        <v>632</v>
      </c>
      <c r="O46" s="2"/>
    </row>
    <row r="47" spans="2:15" ht="25.5">
      <c r="B47" s="21" t="s">
        <v>635</v>
      </c>
      <c r="C47" s="13" t="s">
        <v>38</v>
      </c>
      <c r="D47" s="1099">
        <v>174</v>
      </c>
      <c r="E47" s="23">
        <f t="shared" si="76"/>
        <v>174</v>
      </c>
      <c r="F47" s="23">
        <f t="shared" si="75"/>
        <v>174</v>
      </c>
      <c r="G47" s="23">
        <f t="shared" si="75"/>
        <v>174</v>
      </c>
      <c r="H47" s="23">
        <f t="shared" si="75"/>
        <v>174</v>
      </c>
      <c r="I47" s="23">
        <f t="shared" si="75"/>
        <v>174</v>
      </c>
      <c r="J47" s="23">
        <f t="shared" si="75"/>
        <v>174</v>
      </c>
      <c r="K47" s="23">
        <f t="shared" si="75"/>
        <v>174</v>
      </c>
      <c r="L47" s="23">
        <f t="shared" si="75"/>
        <v>174</v>
      </c>
      <c r="M47" s="23">
        <f t="shared" si="75"/>
        <v>174</v>
      </c>
      <c r="N47" s="2" t="s">
        <v>632</v>
      </c>
      <c r="O47" s="2"/>
    </row>
    <row r="48" spans="2:15" ht="19.5" customHeight="1">
      <c r="B48" s="21" t="s">
        <v>636</v>
      </c>
      <c r="C48" s="13" t="s">
        <v>38</v>
      </c>
      <c r="D48" s="1099">
        <v>15.1</v>
      </c>
      <c r="E48" s="23">
        <f t="shared" si="76"/>
        <v>15.1</v>
      </c>
      <c r="F48" s="23">
        <f t="shared" si="75"/>
        <v>15.1</v>
      </c>
      <c r="G48" s="23">
        <f t="shared" si="75"/>
        <v>15.1</v>
      </c>
      <c r="H48" s="23">
        <f t="shared" si="75"/>
        <v>15.1</v>
      </c>
      <c r="I48" s="23">
        <f t="shared" si="75"/>
        <v>15.1</v>
      </c>
      <c r="J48" s="23">
        <f t="shared" si="75"/>
        <v>15.1</v>
      </c>
      <c r="K48" s="23">
        <f t="shared" si="75"/>
        <v>15.1</v>
      </c>
      <c r="L48" s="23">
        <f t="shared" si="75"/>
        <v>15.1</v>
      </c>
      <c r="M48" s="23">
        <f t="shared" si="75"/>
        <v>15.1</v>
      </c>
      <c r="N48" s="2" t="s">
        <v>632</v>
      </c>
      <c r="O48" s="2"/>
    </row>
    <row r="49" spans="2:15">
      <c r="B49" s="9" t="s">
        <v>40</v>
      </c>
      <c r="C49" s="13"/>
      <c r="D49" s="22"/>
      <c r="E49" s="18"/>
      <c r="F49" s="18"/>
      <c r="G49" s="18"/>
      <c r="H49" s="18"/>
      <c r="I49" s="18"/>
      <c r="J49" s="18"/>
      <c r="K49" s="18"/>
      <c r="L49" s="18"/>
      <c r="M49" s="18"/>
      <c r="N49" s="18"/>
    </row>
    <row r="50" spans="2:15" s="18" customFormat="1">
      <c r="B50" s="15" t="str">
        <f t="shared" ref="B50:B58" si="77">B29</f>
        <v>Komatsu PC2000-11R 
Mining Solutions</v>
      </c>
      <c r="C50" s="13" t="s">
        <v>36</v>
      </c>
      <c r="D50" s="246">
        <f t="shared" ref="D50:M50" si="78">D29-((D$39+D$43)/60*(D29/12))</f>
        <v>5103.0899608451546</v>
      </c>
      <c r="E50" s="246">
        <f t="shared" si="78"/>
        <v>4417.5355194444446</v>
      </c>
      <c r="F50" s="246">
        <f t="shared" si="78"/>
        <v>4553.4467367921143</v>
      </c>
      <c r="G50" s="246">
        <f t="shared" si="78"/>
        <v>4218.84481923573</v>
      </c>
      <c r="H50" s="246">
        <f t="shared" si="78"/>
        <v>4212.6079798716401</v>
      </c>
      <c r="I50" s="246">
        <f t="shared" si="78"/>
        <v>4497.3352241497159</v>
      </c>
      <c r="J50" s="246">
        <f t="shared" si="78"/>
        <v>4343.7561438757202</v>
      </c>
      <c r="K50" s="246">
        <f t="shared" si="78"/>
        <v>4653.4319205992806</v>
      </c>
      <c r="L50" s="246">
        <f t="shared" si="78"/>
        <v>3107.3214155044516</v>
      </c>
      <c r="M50" s="246">
        <f t="shared" si="78"/>
        <v>4577.9472588350272</v>
      </c>
    </row>
    <row r="51" spans="2:15" s="18" customFormat="1">
      <c r="B51" s="15" t="str">
        <f t="shared" si="77"/>
        <v>Komatsu PC2000-11R 
ИСТК</v>
      </c>
      <c r="C51" s="13" t="s">
        <v>36</v>
      </c>
      <c r="D51" s="246">
        <f t="shared" ref="D51:M51" si="79">D30-((D$39+D$43)/60*(D30/12))</f>
        <v>5103.0899608451546</v>
      </c>
      <c r="E51" s="246">
        <f t="shared" si="79"/>
        <v>4417.5355194444446</v>
      </c>
      <c r="F51" s="246">
        <f t="shared" si="79"/>
        <v>4553.4467367921143</v>
      </c>
      <c r="G51" s="246">
        <f t="shared" si="79"/>
        <v>4218.84481923573</v>
      </c>
      <c r="H51" s="246">
        <f t="shared" si="79"/>
        <v>4212.6079798716401</v>
      </c>
      <c r="I51" s="246">
        <f t="shared" si="79"/>
        <v>4497.3352241497159</v>
      </c>
      <c r="J51" s="246">
        <f t="shared" si="79"/>
        <v>4343.7561438757202</v>
      </c>
      <c r="K51" s="246">
        <f t="shared" si="79"/>
        <v>4653.4319205992806</v>
      </c>
      <c r="L51" s="246">
        <f t="shared" si="79"/>
        <v>3107.3214155044516</v>
      </c>
      <c r="M51" s="246">
        <f t="shared" si="79"/>
        <v>4577.9472588350272</v>
      </c>
    </row>
    <row r="52" spans="2:15" s="18" customFormat="1">
      <c r="B52" s="15" t="str">
        <f t="shared" si="77"/>
        <v>Zoomlion ZE2000G 
ОРИКС</v>
      </c>
      <c r="C52" s="13" t="s">
        <v>36</v>
      </c>
      <c r="D52" s="246">
        <f t="shared" ref="D52:M52" si="80">D31-((D$39+D$43)/60*(D31/12))</f>
        <v>4719.7720022742078</v>
      </c>
      <c r="E52" s="246">
        <f t="shared" si="80"/>
        <v>4033.1673746856327</v>
      </c>
      <c r="F52" s="246">
        <f t="shared" si="80"/>
        <v>4170.1287782211693</v>
      </c>
      <c r="G52" s="246">
        <f t="shared" si="80"/>
        <v>3835.5268606647846</v>
      </c>
      <c r="H52" s="246">
        <f t="shared" si="80"/>
        <v>3829.2900213006942</v>
      </c>
      <c r="I52" s="246">
        <f t="shared" si="80"/>
        <v>4112.9670793909045</v>
      </c>
      <c r="J52" s="246">
        <f t="shared" si="80"/>
        <v>3960.4381853047735</v>
      </c>
      <c r="K52" s="246">
        <f t="shared" si="80"/>
        <v>4270.1139620283348</v>
      </c>
      <c r="L52" s="246">
        <f t="shared" si="80"/>
        <v>2724.0034569335057</v>
      </c>
      <c r="M52" s="246">
        <f t="shared" si="80"/>
        <v>4193.5791140762149</v>
      </c>
    </row>
    <row r="53" spans="2:15" s="18" customFormat="1">
      <c r="B53" s="15" t="str">
        <f t="shared" si="77"/>
        <v>Sany SY2000 
АСТ</v>
      </c>
      <c r="C53" s="13" t="s">
        <v>36</v>
      </c>
      <c r="D53" s="246">
        <f t="shared" ref="D53:M53" si="81">D32-((D$39+D$43)/60*(D32/12))</f>
        <v>4719.7720022742078</v>
      </c>
      <c r="E53" s="246">
        <f t="shared" si="81"/>
        <v>4033.1673746856327</v>
      </c>
      <c r="F53" s="246">
        <f t="shared" si="81"/>
        <v>4170.1287782211693</v>
      </c>
      <c r="G53" s="246">
        <f t="shared" si="81"/>
        <v>3835.5268606647846</v>
      </c>
      <c r="H53" s="246">
        <f t="shared" si="81"/>
        <v>3829.2900213006942</v>
      </c>
      <c r="I53" s="246">
        <f t="shared" si="81"/>
        <v>4112.9670793909045</v>
      </c>
      <c r="J53" s="246">
        <f t="shared" si="81"/>
        <v>3960.4381853047735</v>
      </c>
      <c r="K53" s="246">
        <f t="shared" si="81"/>
        <v>4270.1139620283348</v>
      </c>
      <c r="L53" s="246">
        <f t="shared" si="81"/>
        <v>2724.0034569335057</v>
      </c>
      <c r="M53" s="246">
        <f t="shared" si="81"/>
        <v>4193.5791140762149</v>
      </c>
    </row>
    <row r="54" spans="2:15" s="18" customFormat="1">
      <c r="B54" s="15" t="str">
        <f t="shared" si="77"/>
        <v>Shantui SE2000LCW 
Строймпорттехника</v>
      </c>
      <c r="C54" s="13" t="s">
        <v>36</v>
      </c>
      <c r="D54" s="246">
        <f t="shared" ref="D54:M54" si="82">D33-((D$39+D$43)/60*(D33/12))</f>
        <v>4719.7720022742078</v>
      </c>
      <c r="E54" s="246">
        <f t="shared" si="82"/>
        <v>4033.1673746856327</v>
      </c>
      <c r="F54" s="246">
        <f t="shared" si="82"/>
        <v>4170.1287782211693</v>
      </c>
      <c r="G54" s="246">
        <f t="shared" si="82"/>
        <v>3835.5268606647846</v>
      </c>
      <c r="H54" s="246">
        <f t="shared" si="82"/>
        <v>3829.2900213006942</v>
      </c>
      <c r="I54" s="246">
        <f t="shared" si="82"/>
        <v>4112.9670793909045</v>
      </c>
      <c r="J54" s="246">
        <f t="shared" si="82"/>
        <v>3960.4381853047735</v>
      </c>
      <c r="K54" s="246">
        <f t="shared" si="82"/>
        <v>4270.1139620283348</v>
      </c>
      <c r="L54" s="246">
        <f t="shared" si="82"/>
        <v>2724.0034569335057</v>
      </c>
      <c r="M54" s="246">
        <f t="shared" si="82"/>
        <v>4193.5791140762149</v>
      </c>
    </row>
    <row r="55" spans="2:15" s="18" customFormat="1">
      <c r="B55" s="15" t="str">
        <f t="shared" si="77"/>
        <v>TZCO TZ2000 
Дзикай</v>
      </c>
      <c r="C55" s="13" t="s">
        <v>36</v>
      </c>
      <c r="D55" s="246">
        <f t="shared" ref="D55:M55" si="83">D34-((D$39+D$43)/60*(D34/12))</f>
        <v>4719.7720022742078</v>
      </c>
      <c r="E55" s="246">
        <f t="shared" si="83"/>
        <v>4033.1673746856327</v>
      </c>
      <c r="F55" s="246">
        <f t="shared" si="83"/>
        <v>4170.1287782211693</v>
      </c>
      <c r="G55" s="246">
        <f t="shared" si="83"/>
        <v>3835.5268606647846</v>
      </c>
      <c r="H55" s="246">
        <f t="shared" si="83"/>
        <v>3829.2900213006942</v>
      </c>
      <c r="I55" s="246">
        <f t="shared" si="83"/>
        <v>4112.9670793909045</v>
      </c>
      <c r="J55" s="246">
        <f t="shared" si="83"/>
        <v>3960.4381853047735</v>
      </c>
      <c r="K55" s="246">
        <f t="shared" si="83"/>
        <v>4270.1139620283348</v>
      </c>
      <c r="L55" s="246">
        <f t="shared" si="83"/>
        <v>2724.0034569335057</v>
      </c>
      <c r="M55" s="246">
        <f t="shared" si="83"/>
        <v>4193.5791140762149</v>
      </c>
    </row>
    <row r="56" spans="2:15" s="18" customFormat="1">
      <c r="B56" s="15" t="str">
        <f t="shared" si="77"/>
        <v>Komatsu PC2000-11R 
Огунвэй</v>
      </c>
      <c r="C56" s="13" t="s">
        <v>36</v>
      </c>
      <c r="D56" s="246">
        <f t="shared" ref="D56:M56" si="84">D35-((D$39+D$43)/60*(D35/12))</f>
        <v>5103.0899608451546</v>
      </c>
      <c r="E56" s="246">
        <f t="shared" si="84"/>
        <v>4417.5355194444446</v>
      </c>
      <c r="F56" s="246">
        <f t="shared" si="84"/>
        <v>4553.4467367921143</v>
      </c>
      <c r="G56" s="246">
        <f t="shared" si="84"/>
        <v>4218.84481923573</v>
      </c>
      <c r="H56" s="246">
        <f t="shared" si="84"/>
        <v>4212.6079798716401</v>
      </c>
      <c r="I56" s="246">
        <f t="shared" si="84"/>
        <v>4497.3352241497159</v>
      </c>
      <c r="J56" s="246">
        <f t="shared" si="84"/>
        <v>4343.7561438757202</v>
      </c>
      <c r="K56" s="246">
        <f t="shared" si="84"/>
        <v>4653.4319205992806</v>
      </c>
      <c r="L56" s="246">
        <f t="shared" si="84"/>
        <v>3107.3214155044516</v>
      </c>
      <c r="M56" s="246">
        <f t="shared" si="84"/>
        <v>4577.9472588350272</v>
      </c>
    </row>
    <row r="57" spans="2:15" s="18" customFormat="1">
      <c r="B57" s="15" t="str">
        <f t="shared" si="77"/>
        <v>XCMG LYR 2000 
Огунвэй</v>
      </c>
      <c r="C57" s="13" t="s">
        <v>36</v>
      </c>
      <c r="D57" s="246">
        <f t="shared" ref="D57:M58" si="85">D36-((D$39+D$43)/60*(D36/12))</f>
        <v>4719.7720022742078</v>
      </c>
      <c r="E57" s="246">
        <f t="shared" si="85"/>
        <v>4033.1673746856327</v>
      </c>
      <c r="F57" s="246">
        <f t="shared" si="85"/>
        <v>4170.1287782211693</v>
      </c>
      <c r="G57" s="246">
        <f t="shared" si="85"/>
        <v>3835.5268606647846</v>
      </c>
      <c r="H57" s="246">
        <f t="shared" si="85"/>
        <v>3829.2900213006942</v>
      </c>
      <c r="I57" s="246">
        <f t="shared" si="85"/>
        <v>4112.9670793909045</v>
      </c>
      <c r="J57" s="246">
        <f t="shared" si="85"/>
        <v>3960.4381853047735</v>
      </c>
      <c r="K57" s="246">
        <f t="shared" si="85"/>
        <v>4270.1139620283348</v>
      </c>
      <c r="L57" s="246">
        <f t="shared" si="85"/>
        <v>2724.0034569335057</v>
      </c>
      <c r="M57" s="246">
        <f t="shared" si="85"/>
        <v>4193.5791140762149</v>
      </c>
    </row>
    <row r="58" spans="2:15" s="18" customFormat="1">
      <c r="B58" s="15" t="str">
        <f t="shared" si="77"/>
        <v xml:space="preserve">Hitachi EX2000 Майнтек  </v>
      </c>
      <c r="C58" s="13" t="s">
        <v>36</v>
      </c>
      <c r="D58" s="246">
        <f t="shared" si="85"/>
        <v>4086.6129999999998</v>
      </c>
      <c r="E58" s="246">
        <f t="shared" si="85"/>
        <v>4042.4333999999994</v>
      </c>
      <c r="F58" s="246">
        <f t="shared" si="85"/>
        <v>4362.7355000000007</v>
      </c>
      <c r="G58" s="246">
        <f t="shared" si="85"/>
        <v>3479.1435000000001</v>
      </c>
      <c r="H58" s="246">
        <f t="shared" si="85"/>
        <v>3800.145362499999</v>
      </c>
      <c r="I58" s="246">
        <f t="shared" si="85"/>
        <v>4550.6753166666658</v>
      </c>
      <c r="J58" s="246">
        <f t="shared" si="85"/>
        <v>3192.43</v>
      </c>
      <c r="K58" s="246">
        <f t="shared" si="85"/>
        <v>3919.8806231563422</v>
      </c>
      <c r="L58" s="246">
        <f t="shared" si="85"/>
        <v>4116.3308416666659</v>
      </c>
      <c r="M58" s="246">
        <f t="shared" si="85"/>
        <v>4382.1631138313605</v>
      </c>
    </row>
    <row r="59" spans="2:15" s="18" customFormat="1">
      <c r="B59" s="15" t="str">
        <f t="shared" ref="B59" si="86">B38</f>
        <v>Estar ESE2000 
ГПБ Комплект</v>
      </c>
      <c r="C59" s="13" t="s">
        <v>36</v>
      </c>
      <c r="D59" s="246">
        <f t="shared" ref="D59:M59" si="87">D38-((D$39+D$43)/60*(D38/12))</f>
        <v>4719.7720022742078</v>
      </c>
      <c r="E59" s="246">
        <f t="shared" si="87"/>
        <v>4033.1673746856327</v>
      </c>
      <c r="F59" s="246">
        <f t="shared" si="87"/>
        <v>4170.1287782211693</v>
      </c>
      <c r="G59" s="246">
        <f t="shared" si="87"/>
        <v>3835.5268606647846</v>
      </c>
      <c r="H59" s="246">
        <f t="shared" si="87"/>
        <v>3829.2900213006942</v>
      </c>
      <c r="I59" s="246">
        <f t="shared" si="87"/>
        <v>4112.9670793909045</v>
      </c>
      <c r="J59" s="246">
        <f t="shared" si="87"/>
        <v>3960.4381853047735</v>
      </c>
      <c r="K59" s="246">
        <f t="shared" si="87"/>
        <v>4270.1139620283348</v>
      </c>
      <c r="L59" s="246">
        <f t="shared" si="87"/>
        <v>2724.0034569335057</v>
      </c>
      <c r="M59" s="246">
        <f t="shared" si="87"/>
        <v>4193.5791140762149</v>
      </c>
    </row>
    <row r="60" spans="2:15" s="18" customFormat="1">
      <c r="B60" s="9" t="s">
        <v>948</v>
      </c>
      <c r="C60" s="13"/>
      <c r="D60" s="197"/>
      <c r="E60" s="197"/>
      <c r="F60" s="197"/>
      <c r="G60" s="197"/>
      <c r="H60" s="197"/>
      <c r="I60" s="197"/>
      <c r="J60" s="197"/>
      <c r="K60" s="197"/>
      <c r="L60" s="197"/>
      <c r="M60" s="197"/>
    </row>
    <row r="61" spans="2:15" s="18" customFormat="1">
      <c r="B61" s="15" t="str">
        <f t="shared" ref="B61:B69" si="88">B50</f>
        <v>Komatsu PC2000-11R 
Mining Solutions</v>
      </c>
      <c r="C61" s="13" t="s">
        <v>8</v>
      </c>
      <c r="D61" s="247">
        <f t="shared" ref="D61:M61" si="89">D50/D$5</f>
        <v>0.582544516078214</v>
      </c>
      <c r="E61" s="247">
        <f t="shared" si="89"/>
        <v>0.50290704911708162</v>
      </c>
      <c r="F61" s="247">
        <f t="shared" si="89"/>
        <v>0.51979985579818655</v>
      </c>
      <c r="G61" s="247">
        <f t="shared" si="89"/>
        <v>0.48160328986709244</v>
      </c>
      <c r="H61" s="247">
        <f t="shared" si="89"/>
        <v>0.48089132190315526</v>
      </c>
      <c r="I61" s="247">
        <f t="shared" si="89"/>
        <v>0.51199171495329188</v>
      </c>
      <c r="J61" s="247">
        <f t="shared" si="89"/>
        <v>0.49586257350179452</v>
      </c>
      <c r="K61" s="247">
        <f t="shared" si="89"/>
        <v>0.53121368956612791</v>
      </c>
      <c r="L61" s="247">
        <f t="shared" si="89"/>
        <v>0.35471705656443508</v>
      </c>
      <c r="M61" s="247">
        <f t="shared" si="89"/>
        <v>0.52116885915699307</v>
      </c>
      <c r="N61" s="248">
        <f t="shared" ref="N61:N62" si="90">AVERAGE(D61:M61)</f>
        <v>0.49826999265063721</v>
      </c>
      <c r="O61" s="18" t="s">
        <v>67</v>
      </c>
    </row>
    <row r="62" spans="2:15" s="18" customFormat="1">
      <c r="B62" s="15" t="str">
        <f t="shared" si="88"/>
        <v>Komatsu PC2000-11R 
ИСТК</v>
      </c>
      <c r="C62" s="13" t="s">
        <v>8</v>
      </c>
      <c r="D62" s="247">
        <f t="shared" ref="D62:M62" si="91">D51/D$5</f>
        <v>0.582544516078214</v>
      </c>
      <c r="E62" s="247">
        <f t="shared" si="91"/>
        <v>0.50290704911708162</v>
      </c>
      <c r="F62" s="247">
        <f t="shared" si="91"/>
        <v>0.51979985579818655</v>
      </c>
      <c r="G62" s="247">
        <f t="shared" si="91"/>
        <v>0.48160328986709244</v>
      </c>
      <c r="H62" s="247">
        <f t="shared" si="91"/>
        <v>0.48089132190315526</v>
      </c>
      <c r="I62" s="247">
        <f t="shared" si="91"/>
        <v>0.51199171495329188</v>
      </c>
      <c r="J62" s="247">
        <f t="shared" si="91"/>
        <v>0.49586257350179452</v>
      </c>
      <c r="K62" s="247">
        <f t="shared" si="91"/>
        <v>0.53121368956612791</v>
      </c>
      <c r="L62" s="247">
        <f t="shared" si="91"/>
        <v>0.35471705656443508</v>
      </c>
      <c r="M62" s="247">
        <f t="shared" si="91"/>
        <v>0.52116885915699307</v>
      </c>
      <c r="N62" s="248">
        <f t="shared" si="90"/>
        <v>0.49826999265063721</v>
      </c>
      <c r="O62" s="18" t="s">
        <v>67</v>
      </c>
    </row>
    <row r="63" spans="2:15" s="18" customFormat="1">
      <c r="B63" s="15" t="str">
        <f t="shared" si="88"/>
        <v>Zoomlion ZE2000G 
ОРИКС</v>
      </c>
      <c r="C63" s="13" t="s">
        <v>8</v>
      </c>
      <c r="D63" s="247">
        <f t="shared" ref="D63:M63" si="92">D52/D$5</f>
        <v>0.53878675825048039</v>
      </c>
      <c r="E63" s="247">
        <f t="shared" si="92"/>
        <v>0.459149291289348</v>
      </c>
      <c r="F63" s="247">
        <f t="shared" si="92"/>
        <v>0.4760420979704531</v>
      </c>
      <c r="G63" s="247">
        <f t="shared" si="92"/>
        <v>0.437845532039359</v>
      </c>
      <c r="H63" s="247">
        <f t="shared" si="92"/>
        <v>0.4371335640754217</v>
      </c>
      <c r="I63" s="247">
        <f t="shared" si="92"/>
        <v>0.46823395712555832</v>
      </c>
      <c r="J63" s="247">
        <f t="shared" si="92"/>
        <v>0.45210481567406091</v>
      </c>
      <c r="K63" s="247">
        <f t="shared" si="92"/>
        <v>0.48745593173839435</v>
      </c>
      <c r="L63" s="247">
        <f t="shared" si="92"/>
        <v>0.31095929873670158</v>
      </c>
      <c r="M63" s="247">
        <f t="shared" si="92"/>
        <v>0.47741110132925946</v>
      </c>
      <c r="N63" s="248">
        <f>AVERAGE(D63:M63)</f>
        <v>0.45451223482290376</v>
      </c>
      <c r="O63" s="18" t="s">
        <v>67</v>
      </c>
    </row>
    <row r="64" spans="2:15" s="18" customFormat="1">
      <c r="B64" s="15" t="str">
        <f t="shared" si="88"/>
        <v>Sany SY2000 
АСТ</v>
      </c>
      <c r="C64" s="13" t="s">
        <v>8</v>
      </c>
      <c r="D64" s="247">
        <f t="shared" ref="D64:M64" si="93">D53/D$5</f>
        <v>0.53878675825048039</v>
      </c>
      <c r="E64" s="247">
        <f t="shared" si="93"/>
        <v>0.459149291289348</v>
      </c>
      <c r="F64" s="247">
        <f t="shared" si="93"/>
        <v>0.4760420979704531</v>
      </c>
      <c r="G64" s="247">
        <f t="shared" si="93"/>
        <v>0.437845532039359</v>
      </c>
      <c r="H64" s="247">
        <f t="shared" si="93"/>
        <v>0.4371335640754217</v>
      </c>
      <c r="I64" s="247">
        <f t="shared" si="93"/>
        <v>0.46823395712555832</v>
      </c>
      <c r="J64" s="247">
        <f t="shared" si="93"/>
        <v>0.45210481567406091</v>
      </c>
      <c r="K64" s="247">
        <f t="shared" si="93"/>
        <v>0.48745593173839435</v>
      </c>
      <c r="L64" s="247">
        <f t="shared" si="93"/>
        <v>0.31095929873670158</v>
      </c>
      <c r="M64" s="247">
        <f t="shared" si="93"/>
        <v>0.47741110132925946</v>
      </c>
      <c r="N64" s="248">
        <f t="shared" ref="N64:N70" si="94">AVERAGE(D64:M64)</f>
        <v>0.45451223482290376</v>
      </c>
    </row>
    <row r="65" spans="2:14" s="18" customFormat="1">
      <c r="B65" s="15" t="str">
        <f t="shared" si="88"/>
        <v>Shantui SE2000LCW 
Строймпорттехника</v>
      </c>
      <c r="C65" s="13" t="s">
        <v>8</v>
      </c>
      <c r="D65" s="247">
        <f t="shared" ref="D65:M65" si="95">D54/D$5</f>
        <v>0.53878675825048039</v>
      </c>
      <c r="E65" s="247">
        <f t="shared" si="95"/>
        <v>0.459149291289348</v>
      </c>
      <c r="F65" s="247">
        <f t="shared" si="95"/>
        <v>0.4760420979704531</v>
      </c>
      <c r="G65" s="247">
        <f t="shared" si="95"/>
        <v>0.437845532039359</v>
      </c>
      <c r="H65" s="247">
        <f t="shared" si="95"/>
        <v>0.4371335640754217</v>
      </c>
      <c r="I65" s="247">
        <f t="shared" si="95"/>
        <v>0.46823395712555832</v>
      </c>
      <c r="J65" s="247">
        <f t="shared" si="95"/>
        <v>0.45210481567406091</v>
      </c>
      <c r="K65" s="247">
        <f t="shared" si="95"/>
        <v>0.48745593173839435</v>
      </c>
      <c r="L65" s="247">
        <f t="shared" si="95"/>
        <v>0.31095929873670158</v>
      </c>
      <c r="M65" s="247">
        <f t="shared" si="95"/>
        <v>0.47741110132925946</v>
      </c>
      <c r="N65" s="248">
        <f t="shared" si="94"/>
        <v>0.45451223482290376</v>
      </c>
    </row>
    <row r="66" spans="2:14" s="18" customFormat="1">
      <c r="B66" s="15" t="str">
        <f t="shared" si="88"/>
        <v>TZCO TZ2000 
Дзикай</v>
      </c>
      <c r="C66" s="13" t="s">
        <v>8</v>
      </c>
      <c r="D66" s="247">
        <f t="shared" ref="D66:M66" si="96">D55/D$5</f>
        <v>0.53878675825048039</v>
      </c>
      <c r="E66" s="247">
        <f t="shared" si="96"/>
        <v>0.459149291289348</v>
      </c>
      <c r="F66" s="247">
        <f t="shared" si="96"/>
        <v>0.4760420979704531</v>
      </c>
      <c r="G66" s="247">
        <f t="shared" si="96"/>
        <v>0.437845532039359</v>
      </c>
      <c r="H66" s="247">
        <f t="shared" si="96"/>
        <v>0.4371335640754217</v>
      </c>
      <c r="I66" s="247">
        <f t="shared" si="96"/>
        <v>0.46823395712555832</v>
      </c>
      <c r="J66" s="247">
        <f t="shared" si="96"/>
        <v>0.45210481567406091</v>
      </c>
      <c r="K66" s="247">
        <f t="shared" si="96"/>
        <v>0.48745593173839435</v>
      </c>
      <c r="L66" s="247">
        <f t="shared" si="96"/>
        <v>0.31095929873670158</v>
      </c>
      <c r="M66" s="247">
        <f t="shared" si="96"/>
        <v>0.47741110132925946</v>
      </c>
      <c r="N66" s="248">
        <f t="shared" si="94"/>
        <v>0.45451223482290376</v>
      </c>
    </row>
    <row r="67" spans="2:14" s="18" customFormat="1">
      <c r="B67" s="15" t="str">
        <f t="shared" si="88"/>
        <v>Komatsu PC2000-11R 
Огунвэй</v>
      </c>
      <c r="C67" s="13" t="s">
        <v>8</v>
      </c>
      <c r="D67" s="247">
        <f t="shared" ref="D67:M67" si="97">D56/D$5</f>
        <v>0.582544516078214</v>
      </c>
      <c r="E67" s="247">
        <f t="shared" si="97"/>
        <v>0.50290704911708162</v>
      </c>
      <c r="F67" s="247">
        <f t="shared" si="97"/>
        <v>0.51979985579818655</v>
      </c>
      <c r="G67" s="247">
        <f t="shared" si="97"/>
        <v>0.48160328986709244</v>
      </c>
      <c r="H67" s="247">
        <f t="shared" si="97"/>
        <v>0.48089132190315526</v>
      </c>
      <c r="I67" s="247">
        <f t="shared" si="97"/>
        <v>0.51199171495329188</v>
      </c>
      <c r="J67" s="247">
        <f t="shared" si="97"/>
        <v>0.49586257350179452</v>
      </c>
      <c r="K67" s="247">
        <f t="shared" si="97"/>
        <v>0.53121368956612791</v>
      </c>
      <c r="L67" s="247">
        <f t="shared" si="97"/>
        <v>0.35471705656443508</v>
      </c>
      <c r="M67" s="247">
        <f t="shared" si="97"/>
        <v>0.52116885915699307</v>
      </c>
      <c r="N67" s="248">
        <f t="shared" si="94"/>
        <v>0.49826999265063721</v>
      </c>
    </row>
    <row r="68" spans="2:14" s="18" customFormat="1">
      <c r="B68" s="15" t="str">
        <f t="shared" si="88"/>
        <v>XCMG LYR 2000 
Огунвэй</v>
      </c>
      <c r="C68" s="13" t="s">
        <v>8</v>
      </c>
      <c r="D68" s="247">
        <f t="shared" ref="D68:M69" si="98">D57/D$5</f>
        <v>0.53878675825048039</v>
      </c>
      <c r="E68" s="247">
        <f t="shared" si="98"/>
        <v>0.459149291289348</v>
      </c>
      <c r="F68" s="247">
        <f t="shared" si="98"/>
        <v>0.4760420979704531</v>
      </c>
      <c r="G68" s="247">
        <f t="shared" si="98"/>
        <v>0.437845532039359</v>
      </c>
      <c r="H68" s="247">
        <f t="shared" si="98"/>
        <v>0.4371335640754217</v>
      </c>
      <c r="I68" s="247">
        <f t="shared" si="98"/>
        <v>0.46823395712555832</v>
      </c>
      <c r="J68" s="247">
        <f t="shared" si="98"/>
        <v>0.45210481567406091</v>
      </c>
      <c r="K68" s="247">
        <f t="shared" si="98"/>
        <v>0.48745593173839435</v>
      </c>
      <c r="L68" s="247">
        <f t="shared" si="98"/>
        <v>0.31095929873670158</v>
      </c>
      <c r="M68" s="247">
        <f t="shared" si="98"/>
        <v>0.47741110132925946</v>
      </c>
      <c r="N68" s="248">
        <f t="shared" si="94"/>
        <v>0.45451223482290376</v>
      </c>
    </row>
    <row r="69" spans="2:14" s="18" customFormat="1">
      <c r="B69" s="15" t="str">
        <f t="shared" si="88"/>
        <v xml:space="preserve">Hitachi EX2000 Майнтек  </v>
      </c>
      <c r="C69" s="13" t="s">
        <v>8</v>
      </c>
      <c r="D69" s="247">
        <f t="shared" si="98"/>
        <v>0.4665083333333333</v>
      </c>
      <c r="E69" s="247">
        <f t="shared" si="98"/>
        <v>0.46020416666666658</v>
      </c>
      <c r="F69" s="247">
        <f t="shared" si="98"/>
        <v>0.49802916666666674</v>
      </c>
      <c r="G69" s="247">
        <f t="shared" si="98"/>
        <v>0.39716250000000003</v>
      </c>
      <c r="H69" s="247">
        <f t="shared" si="98"/>
        <v>0.4338065482305935</v>
      </c>
      <c r="I69" s="247">
        <f t="shared" si="98"/>
        <v>0.5180641298573162</v>
      </c>
      <c r="J69" s="247">
        <f t="shared" si="98"/>
        <v>0.36443264840182649</v>
      </c>
      <c r="K69" s="247">
        <f t="shared" si="98"/>
        <v>0.44747495698131762</v>
      </c>
      <c r="L69" s="247">
        <f t="shared" si="98"/>
        <v>0.46990078101217647</v>
      </c>
      <c r="M69" s="247">
        <f t="shared" si="98"/>
        <v>0.49888013590976327</v>
      </c>
      <c r="N69" s="248">
        <f t="shared" si="94"/>
        <v>0.45544633670596602</v>
      </c>
    </row>
    <row r="70" spans="2:14" s="18" customFormat="1">
      <c r="B70" s="15" t="str">
        <f t="shared" ref="B70" si="99">B59</f>
        <v>Estar ESE2000 
ГПБ Комплект</v>
      </c>
      <c r="C70" s="13" t="s">
        <v>8</v>
      </c>
      <c r="D70" s="247">
        <f t="shared" ref="D70:M70" si="100">D59/D$5</f>
        <v>0.53878675825048039</v>
      </c>
      <c r="E70" s="247">
        <f t="shared" si="100"/>
        <v>0.459149291289348</v>
      </c>
      <c r="F70" s="247">
        <f t="shared" si="100"/>
        <v>0.4760420979704531</v>
      </c>
      <c r="G70" s="247">
        <f t="shared" si="100"/>
        <v>0.437845532039359</v>
      </c>
      <c r="H70" s="247">
        <f t="shared" si="100"/>
        <v>0.4371335640754217</v>
      </c>
      <c r="I70" s="247">
        <f t="shared" si="100"/>
        <v>0.46823395712555832</v>
      </c>
      <c r="J70" s="247">
        <f t="shared" si="100"/>
        <v>0.45210481567406091</v>
      </c>
      <c r="K70" s="247">
        <f t="shared" si="100"/>
        <v>0.48745593173839435</v>
      </c>
      <c r="L70" s="247">
        <f t="shared" si="100"/>
        <v>0.31095929873670158</v>
      </c>
      <c r="M70" s="247">
        <f t="shared" si="100"/>
        <v>0.47741110132925946</v>
      </c>
      <c r="N70" s="248">
        <f t="shared" si="94"/>
        <v>0.45451223482290376</v>
      </c>
    </row>
    <row r="71" spans="2:14" s="18" customFormat="1">
      <c r="B71" s="9" t="s">
        <v>640</v>
      </c>
      <c r="C71" s="13"/>
    </row>
    <row r="72" spans="2:14">
      <c r="B72" s="15" t="str">
        <f t="shared" ref="B72:B78" si="101">B61</f>
        <v>Komatsu PC2000-11R 
Mining Solutions</v>
      </c>
      <c r="C72" s="13" t="s">
        <v>24</v>
      </c>
      <c r="D72" s="1562">
        <f>'3. Час.произв.'!D26</f>
        <v>433.75991707531</v>
      </c>
      <c r="E72" s="141">
        <f>D72</f>
        <v>433.75991707531</v>
      </c>
      <c r="F72" s="23">
        <f t="shared" ref="F72" si="102">E72</f>
        <v>433.75991707531</v>
      </c>
      <c r="G72" s="23">
        <f t="shared" ref="G72" si="103">F72</f>
        <v>433.75991707531</v>
      </c>
      <c r="H72" s="23">
        <f t="shared" ref="H72" si="104">G72</f>
        <v>433.75991707531</v>
      </c>
      <c r="I72" s="23">
        <f t="shared" ref="I72" si="105">H72</f>
        <v>433.75991707531</v>
      </c>
      <c r="J72" s="23">
        <f t="shared" ref="J72" si="106">I72</f>
        <v>433.75991707531</v>
      </c>
      <c r="K72" s="23">
        <f t="shared" ref="K72" si="107">J72</f>
        <v>433.75991707531</v>
      </c>
      <c r="L72" s="23">
        <f t="shared" ref="L72" si="108">K72</f>
        <v>433.75991707531</v>
      </c>
      <c r="M72" s="23">
        <f t="shared" ref="M72" si="109">L72</f>
        <v>433.75991707531</v>
      </c>
    </row>
    <row r="73" spans="2:14">
      <c r="B73" s="15" t="str">
        <f t="shared" si="101"/>
        <v>Komatsu PC2000-11R 
ИСТК</v>
      </c>
      <c r="C73" s="13" t="s">
        <v>24</v>
      </c>
      <c r="D73" s="1562">
        <f>'3. Час.произв.'!E26</f>
        <v>433.75991707531</v>
      </c>
      <c r="E73" s="141">
        <f t="shared" ref="E73:E74" si="110">D73</f>
        <v>433.75991707531</v>
      </c>
      <c r="F73" s="23">
        <f t="shared" ref="F73:F74" si="111">E73</f>
        <v>433.75991707531</v>
      </c>
      <c r="G73" s="23">
        <f t="shared" ref="G73:G74" si="112">F73</f>
        <v>433.75991707531</v>
      </c>
      <c r="H73" s="23">
        <f t="shared" ref="H73:H74" si="113">G73</f>
        <v>433.75991707531</v>
      </c>
      <c r="I73" s="23">
        <f t="shared" ref="I73:I74" si="114">H73</f>
        <v>433.75991707531</v>
      </c>
      <c r="J73" s="23">
        <f t="shared" ref="J73:J74" si="115">I73</f>
        <v>433.75991707531</v>
      </c>
      <c r="K73" s="23">
        <f t="shared" ref="K73:K74" si="116">J73</f>
        <v>433.75991707531</v>
      </c>
      <c r="L73" s="23">
        <f t="shared" ref="L73:L74" si="117">K73</f>
        <v>433.75991707531</v>
      </c>
      <c r="M73" s="23">
        <f t="shared" ref="M73:M74" si="118">L73</f>
        <v>433.75991707531</v>
      </c>
    </row>
    <row r="74" spans="2:14">
      <c r="B74" s="15" t="str">
        <f t="shared" si="101"/>
        <v>Zoomlion ZE2000G 
ОРИКС</v>
      </c>
      <c r="C74" s="13" t="s">
        <v>24</v>
      </c>
      <c r="D74" s="1562">
        <f>'3. Час.произв.'!F26</f>
        <v>531.69723491374259</v>
      </c>
      <c r="E74" s="141">
        <f t="shared" si="110"/>
        <v>531.69723491374259</v>
      </c>
      <c r="F74" s="23">
        <f t="shared" si="111"/>
        <v>531.69723491374259</v>
      </c>
      <c r="G74" s="23">
        <f t="shared" si="112"/>
        <v>531.69723491374259</v>
      </c>
      <c r="H74" s="23">
        <f t="shared" si="113"/>
        <v>531.69723491374259</v>
      </c>
      <c r="I74" s="23">
        <f t="shared" si="114"/>
        <v>531.69723491374259</v>
      </c>
      <c r="J74" s="23">
        <f t="shared" si="115"/>
        <v>531.69723491374259</v>
      </c>
      <c r="K74" s="23">
        <f t="shared" si="116"/>
        <v>531.69723491374259</v>
      </c>
      <c r="L74" s="23">
        <f t="shared" si="117"/>
        <v>531.69723491374259</v>
      </c>
      <c r="M74" s="23">
        <f t="shared" si="118"/>
        <v>531.69723491374259</v>
      </c>
    </row>
    <row r="75" spans="2:14" s="2" customFormat="1">
      <c r="B75" s="15" t="str">
        <f t="shared" si="101"/>
        <v>Sany SY2000 
АСТ</v>
      </c>
      <c r="C75" s="13" t="s">
        <v>24</v>
      </c>
      <c r="D75" s="1563">
        <f>'3. Час.произв.'!G26</f>
        <v>433.75991707531</v>
      </c>
      <c r="E75" s="141">
        <f t="shared" ref="E75:E81" si="119">D75</f>
        <v>433.75991707531</v>
      </c>
      <c r="F75" s="23">
        <f t="shared" ref="F75:F81" si="120">E75</f>
        <v>433.75991707531</v>
      </c>
      <c r="G75" s="23">
        <f t="shared" ref="G75:G81" si="121">F75</f>
        <v>433.75991707531</v>
      </c>
      <c r="H75" s="23">
        <f t="shared" ref="H75:H81" si="122">G75</f>
        <v>433.75991707531</v>
      </c>
      <c r="I75" s="23">
        <f t="shared" ref="I75:I81" si="123">H75</f>
        <v>433.75991707531</v>
      </c>
      <c r="J75" s="23">
        <f t="shared" ref="J75:J81" si="124">I75</f>
        <v>433.75991707531</v>
      </c>
      <c r="K75" s="23">
        <f t="shared" ref="K75:K81" si="125">J75</f>
        <v>433.75991707531</v>
      </c>
      <c r="L75" s="23">
        <f t="shared" ref="L75:L81" si="126">K75</f>
        <v>433.75991707531</v>
      </c>
      <c r="M75" s="23">
        <f t="shared" ref="M75:M81" si="127">L75</f>
        <v>433.75991707531</v>
      </c>
    </row>
    <row r="76" spans="2:14" s="2" customFormat="1">
      <c r="B76" s="15" t="str">
        <f t="shared" si="101"/>
        <v>Shantui SE2000LCW 
Строймпорттехника</v>
      </c>
      <c r="C76" s="13" t="s">
        <v>24</v>
      </c>
      <c r="D76" s="1563">
        <f>'3. Час.произв.'!H26</f>
        <v>433.75991707531</v>
      </c>
      <c r="E76" s="141">
        <f t="shared" si="119"/>
        <v>433.75991707531</v>
      </c>
      <c r="F76" s="23">
        <f t="shared" si="120"/>
        <v>433.75991707531</v>
      </c>
      <c r="G76" s="23">
        <f t="shared" si="121"/>
        <v>433.75991707531</v>
      </c>
      <c r="H76" s="23">
        <f t="shared" si="122"/>
        <v>433.75991707531</v>
      </c>
      <c r="I76" s="23">
        <f t="shared" si="123"/>
        <v>433.75991707531</v>
      </c>
      <c r="J76" s="23">
        <f t="shared" si="124"/>
        <v>433.75991707531</v>
      </c>
      <c r="K76" s="23">
        <f t="shared" si="125"/>
        <v>433.75991707531</v>
      </c>
      <c r="L76" s="23">
        <f t="shared" si="126"/>
        <v>433.75991707531</v>
      </c>
      <c r="M76" s="23">
        <f t="shared" si="127"/>
        <v>433.75991707531</v>
      </c>
    </row>
    <row r="77" spans="2:14" s="2" customFormat="1">
      <c r="B77" s="15" t="str">
        <f t="shared" si="101"/>
        <v>TZCO TZ2000 
Дзикай</v>
      </c>
      <c r="C77" s="13" t="s">
        <v>24</v>
      </c>
      <c r="D77" s="1563">
        <f>'3. Час.произв.'!I26</f>
        <v>531.69723491374259</v>
      </c>
      <c r="E77" s="141">
        <f t="shared" si="119"/>
        <v>531.69723491374259</v>
      </c>
      <c r="F77" s="23">
        <f t="shared" si="120"/>
        <v>531.69723491374259</v>
      </c>
      <c r="G77" s="23">
        <f t="shared" si="121"/>
        <v>531.69723491374259</v>
      </c>
      <c r="H77" s="23">
        <f t="shared" si="122"/>
        <v>531.69723491374259</v>
      </c>
      <c r="I77" s="23">
        <f t="shared" si="123"/>
        <v>531.69723491374259</v>
      </c>
      <c r="J77" s="23">
        <f t="shared" si="124"/>
        <v>531.69723491374259</v>
      </c>
      <c r="K77" s="23">
        <f t="shared" si="125"/>
        <v>531.69723491374259</v>
      </c>
      <c r="L77" s="23">
        <f t="shared" si="126"/>
        <v>531.69723491374259</v>
      </c>
      <c r="M77" s="23">
        <f t="shared" si="127"/>
        <v>531.69723491374259</v>
      </c>
    </row>
    <row r="78" spans="2:14" s="2" customFormat="1">
      <c r="B78" s="15" t="str">
        <f t="shared" si="101"/>
        <v>Komatsu PC2000-11R 
Огунвэй</v>
      </c>
      <c r="C78" s="13" t="s">
        <v>24</v>
      </c>
      <c r="D78" s="1563">
        <f>'3. Час.произв.'!J26</f>
        <v>433.75991707531</v>
      </c>
      <c r="E78" s="141">
        <f t="shared" si="119"/>
        <v>433.75991707531</v>
      </c>
      <c r="F78" s="23">
        <f t="shared" si="120"/>
        <v>433.75991707531</v>
      </c>
      <c r="G78" s="23">
        <f t="shared" si="121"/>
        <v>433.75991707531</v>
      </c>
      <c r="H78" s="23">
        <f t="shared" si="122"/>
        <v>433.75991707531</v>
      </c>
      <c r="I78" s="23">
        <f t="shared" si="123"/>
        <v>433.75991707531</v>
      </c>
      <c r="J78" s="23">
        <f t="shared" si="124"/>
        <v>433.75991707531</v>
      </c>
      <c r="K78" s="23">
        <f t="shared" si="125"/>
        <v>433.75991707531</v>
      </c>
      <c r="L78" s="23">
        <f t="shared" si="126"/>
        <v>433.75991707531</v>
      </c>
      <c r="M78" s="23">
        <f t="shared" si="127"/>
        <v>433.75991707531</v>
      </c>
    </row>
    <row r="79" spans="2:14" s="2" customFormat="1">
      <c r="B79" s="15" t="str">
        <f t="shared" ref="B79:B80" si="128">B68</f>
        <v>XCMG LYR 2000 
Огунвэй</v>
      </c>
      <c r="C79" s="13" t="s">
        <v>24</v>
      </c>
      <c r="D79" s="1563">
        <f>'3. Час.произв.'!K26</f>
        <v>433.75991707531</v>
      </c>
      <c r="E79" s="141">
        <f t="shared" si="119"/>
        <v>433.75991707531</v>
      </c>
      <c r="F79" s="23">
        <f t="shared" si="120"/>
        <v>433.75991707531</v>
      </c>
      <c r="G79" s="23">
        <f t="shared" si="121"/>
        <v>433.75991707531</v>
      </c>
      <c r="H79" s="23">
        <f t="shared" si="122"/>
        <v>433.75991707531</v>
      </c>
      <c r="I79" s="23">
        <f t="shared" si="123"/>
        <v>433.75991707531</v>
      </c>
      <c r="J79" s="23">
        <f t="shared" si="124"/>
        <v>433.75991707531</v>
      </c>
      <c r="K79" s="23">
        <f t="shared" si="125"/>
        <v>433.75991707531</v>
      </c>
      <c r="L79" s="23">
        <f t="shared" si="126"/>
        <v>433.75991707531</v>
      </c>
      <c r="M79" s="23">
        <f t="shared" si="127"/>
        <v>433.75991707531</v>
      </c>
    </row>
    <row r="80" spans="2:14" s="2" customFormat="1">
      <c r="B80" s="15" t="str">
        <f t="shared" si="128"/>
        <v xml:space="preserve">Hitachi EX2000 Майнтек  </v>
      </c>
      <c r="C80" s="13" t="s">
        <v>24</v>
      </c>
      <c r="D80" s="1578">
        <f>'3. Час.произв.'!L26</f>
        <v>433.75991707531</v>
      </c>
      <c r="E80" s="141">
        <f t="shared" ref="E80" si="129">D80</f>
        <v>433.75991707531</v>
      </c>
      <c r="F80" s="23">
        <f t="shared" ref="F80" si="130">E80</f>
        <v>433.75991707531</v>
      </c>
      <c r="G80" s="23">
        <f t="shared" ref="G80" si="131">F80</f>
        <v>433.75991707531</v>
      </c>
      <c r="H80" s="23">
        <f t="shared" ref="H80" si="132">G80</f>
        <v>433.75991707531</v>
      </c>
      <c r="I80" s="23">
        <f t="shared" ref="I80" si="133">H80</f>
        <v>433.75991707531</v>
      </c>
      <c r="J80" s="23">
        <f t="shared" ref="J80" si="134">I80</f>
        <v>433.75991707531</v>
      </c>
      <c r="K80" s="23">
        <f t="shared" ref="K80" si="135">J80</f>
        <v>433.75991707531</v>
      </c>
      <c r="L80" s="23">
        <f t="shared" ref="L80" si="136">K80</f>
        <v>433.75991707531</v>
      </c>
      <c r="M80" s="23">
        <f t="shared" ref="M80" si="137">L80</f>
        <v>433.75991707531</v>
      </c>
    </row>
    <row r="81" spans="2:15" s="2" customFormat="1">
      <c r="B81" s="15" t="str">
        <f>B70</f>
        <v>Estar ESE2000 
ГПБ Комплект</v>
      </c>
      <c r="C81" s="13" t="s">
        <v>24</v>
      </c>
      <c r="D81" s="1563">
        <f>'3. Час.произв.'!M26</f>
        <v>433.75991707531</v>
      </c>
      <c r="E81" s="141">
        <f t="shared" si="119"/>
        <v>433.75991707531</v>
      </c>
      <c r="F81" s="23">
        <f t="shared" si="120"/>
        <v>433.75991707531</v>
      </c>
      <c r="G81" s="23">
        <f t="shared" si="121"/>
        <v>433.75991707531</v>
      </c>
      <c r="H81" s="23">
        <f t="shared" si="122"/>
        <v>433.75991707531</v>
      </c>
      <c r="I81" s="23">
        <f t="shared" si="123"/>
        <v>433.75991707531</v>
      </c>
      <c r="J81" s="23">
        <f t="shared" si="124"/>
        <v>433.75991707531</v>
      </c>
      <c r="K81" s="23">
        <f t="shared" si="125"/>
        <v>433.75991707531</v>
      </c>
      <c r="L81" s="23">
        <f t="shared" si="126"/>
        <v>433.75991707531</v>
      </c>
      <c r="M81" s="23">
        <f t="shared" si="127"/>
        <v>433.75991707531</v>
      </c>
    </row>
    <row r="82" spans="2:15">
      <c r="B82" s="24" t="s">
        <v>42</v>
      </c>
      <c r="C82" s="25"/>
      <c r="D82" s="26"/>
      <c r="E82" s="26"/>
      <c r="F82" s="26"/>
      <c r="G82" s="26"/>
      <c r="H82" s="26"/>
      <c r="I82" s="26"/>
      <c r="J82" s="26"/>
      <c r="K82" s="26"/>
      <c r="L82" s="26"/>
      <c r="M82" s="26"/>
    </row>
    <row r="83" spans="2:15" s="18" customFormat="1">
      <c r="B83" s="15" t="str">
        <f t="shared" ref="B83:B91" si="138">B72</f>
        <v>Komatsu PC2000-11R 
Mining Solutions</v>
      </c>
      <c r="C83" s="13" t="s">
        <v>43</v>
      </c>
      <c r="D83" s="23">
        <f>D72*D50/1000</f>
        <v>2213.5158782440408</v>
      </c>
      <c r="E83" s="23">
        <f t="shared" ref="E83:M83" si="139">E72*E50/1000</f>
        <v>1916.1498405914588</v>
      </c>
      <c r="F83" s="23">
        <f t="shared" si="139"/>
        <v>1975.1026789577886</v>
      </c>
      <c r="G83" s="23">
        <f t="shared" si="139"/>
        <v>1829.9657789452915</v>
      </c>
      <c r="H83" s="23">
        <f t="shared" si="139"/>
        <v>1827.2604880199119</v>
      </c>
      <c r="I83" s="23">
        <f t="shared" si="139"/>
        <v>1950.7637538870515</v>
      </c>
      <c r="J83" s="23">
        <f t="shared" si="139"/>
        <v>1884.1473047629008</v>
      </c>
      <c r="K83" s="23">
        <f t="shared" si="139"/>
        <v>2018.4722439947445</v>
      </c>
      <c r="L83" s="23">
        <f t="shared" si="139"/>
        <v>1347.8314795155459</v>
      </c>
      <c r="M83" s="23">
        <f t="shared" si="139"/>
        <v>1985.7300233674241</v>
      </c>
      <c r="N83" s="35">
        <f>AVERAGE(D83:M83)</f>
        <v>1894.8939470286157</v>
      </c>
      <c r="O83" s="35" t="s">
        <v>67</v>
      </c>
    </row>
    <row r="84" spans="2:15">
      <c r="B84" s="15" t="str">
        <f t="shared" si="138"/>
        <v>Komatsu PC2000-11R 
ИСТК</v>
      </c>
      <c r="C84" s="13" t="s">
        <v>43</v>
      </c>
      <c r="D84" s="23">
        <f t="shared" ref="D84:M84" si="140">D73*D51/1000</f>
        <v>2213.5158782440408</v>
      </c>
      <c r="E84" s="23">
        <f t="shared" si="140"/>
        <v>1916.1498405914588</v>
      </c>
      <c r="F84" s="23">
        <f t="shared" si="140"/>
        <v>1975.1026789577886</v>
      </c>
      <c r="G84" s="23">
        <f t="shared" si="140"/>
        <v>1829.9657789452915</v>
      </c>
      <c r="H84" s="23">
        <f t="shared" si="140"/>
        <v>1827.2604880199119</v>
      </c>
      <c r="I84" s="23">
        <f t="shared" si="140"/>
        <v>1950.7637538870515</v>
      </c>
      <c r="J84" s="23">
        <f t="shared" si="140"/>
        <v>1884.1473047629008</v>
      </c>
      <c r="K84" s="23">
        <f t="shared" si="140"/>
        <v>2018.4722439947445</v>
      </c>
      <c r="L84" s="23">
        <f t="shared" si="140"/>
        <v>1347.8314795155459</v>
      </c>
      <c r="M84" s="23">
        <f t="shared" si="140"/>
        <v>1985.7300233674241</v>
      </c>
      <c r="N84" s="35">
        <f t="shared" ref="N84" si="141">AVERAGE(D84:M84)</f>
        <v>1894.8939470286157</v>
      </c>
      <c r="O84" s="35" t="s">
        <v>67</v>
      </c>
    </row>
    <row r="85" spans="2:15">
      <c r="B85" s="15" t="str">
        <f t="shared" si="138"/>
        <v>Zoomlion ZE2000G 
ОРИКС</v>
      </c>
      <c r="C85" s="13" t="s">
        <v>43</v>
      </c>
      <c r="D85" s="23">
        <f t="shared" ref="D85:M85" si="142">D74*D52/1000</f>
        <v>2509.4897230324946</v>
      </c>
      <c r="E85" s="23">
        <f t="shared" si="142"/>
        <v>2144.4239410646692</v>
      </c>
      <c r="F85" s="23">
        <f t="shared" si="142"/>
        <v>2217.2459406144194</v>
      </c>
      <c r="G85" s="23">
        <f t="shared" si="142"/>
        <v>2039.3390262528537</v>
      </c>
      <c r="H85" s="23">
        <f t="shared" si="142"/>
        <v>2036.0229160083657</v>
      </c>
      <c r="I85" s="23">
        <f t="shared" si="142"/>
        <v>2186.8532234033955</v>
      </c>
      <c r="J85" s="23">
        <f t="shared" si="142"/>
        <v>2105.7540321733486</v>
      </c>
      <c r="K85" s="23">
        <f t="shared" si="142"/>
        <v>2270.4077863770317</v>
      </c>
      <c r="L85" s="23">
        <f t="shared" si="142"/>
        <v>1448.3451059470212</v>
      </c>
      <c r="M85" s="23">
        <f t="shared" si="142"/>
        <v>2229.7144193463455</v>
      </c>
      <c r="N85" s="35">
        <f>AVERAGE(D85:M85)</f>
        <v>2118.7596114219946</v>
      </c>
      <c r="O85" t="s">
        <v>67</v>
      </c>
    </row>
    <row r="86" spans="2:15">
      <c r="B86" s="15" t="str">
        <f t="shared" si="138"/>
        <v>Sany SY2000 
АСТ</v>
      </c>
      <c r="C86" s="13" t="s">
        <v>43</v>
      </c>
      <c r="D86" s="23">
        <f t="shared" ref="D86:M86" si="143">D75*D53/1000</f>
        <v>2047.2479123208302</v>
      </c>
      <c r="E86" s="23">
        <f t="shared" si="143"/>
        <v>1749.4263459944857</v>
      </c>
      <c r="F86" s="23">
        <f t="shared" si="143"/>
        <v>1808.834713034578</v>
      </c>
      <c r="G86" s="23">
        <f t="shared" si="143"/>
        <v>1663.6978130220809</v>
      </c>
      <c r="H86" s="23">
        <f t="shared" si="143"/>
        <v>1660.9925220967011</v>
      </c>
      <c r="I86" s="23">
        <f t="shared" si="143"/>
        <v>1784.0402592900787</v>
      </c>
      <c r="J86" s="23">
        <f t="shared" si="143"/>
        <v>1717.8793388396898</v>
      </c>
      <c r="K86" s="23">
        <f t="shared" si="143"/>
        <v>1852.204278071534</v>
      </c>
      <c r="L86" s="23">
        <f t="shared" si="143"/>
        <v>1181.5635135923351</v>
      </c>
      <c r="M86" s="23">
        <f t="shared" si="143"/>
        <v>1819.006528770451</v>
      </c>
      <c r="N86" s="35">
        <f t="shared" ref="N86:N92" si="144">AVERAGE(D86:M86)</f>
        <v>1728.4893225032763</v>
      </c>
    </row>
    <row r="87" spans="2:15">
      <c r="B87" s="15" t="str">
        <f t="shared" si="138"/>
        <v>Shantui SE2000LCW 
Строймпорттехника</v>
      </c>
      <c r="C87" s="13" t="s">
        <v>43</v>
      </c>
      <c r="D87" s="23">
        <f t="shared" ref="D87:M87" si="145">D76*D54/1000</f>
        <v>2047.2479123208302</v>
      </c>
      <c r="E87" s="23">
        <f t="shared" si="145"/>
        <v>1749.4263459944857</v>
      </c>
      <c r="F87" s="23">
        <f t="shared" si="145"/>
        <v>1808.834713034578</v>
      </c>
      <c r="G87" s="23">
        <f t="shared" si="145"/>
        <v>1663.6978130220809</v>
      </c>
      <c r="H87" s="23">
        <f t="shared" si="145"/>
        <v>1660.9925220967011</v>
      </c>
      <c r="I87" s="23">
        <f t="shared" si="145"/>
        <v>1784.0402592900787</v>
      </c>
      <c r="J87" s="23">
        <f t="shared" si="145"/>
        <v>1717.8793388396898</v>
      </c>
      <c r="K87" s="23">
        <f t="shared" si="145"/>
        <v>1852.204278071534</v>
      </c>
      <c r="L87" s="23">
        <f t="shared" si="145"/>
        <v>1181.5635135923351</v>
      </c>
      <c r="M87" s="23">
        <f t="shared" si="145"/>
        <v>1819.006528770451</v>
      </c>
      <c r="N87" s="35">
        <f t="shared" si="144"/>
        <v>1728.4893225032763</v>
      </c>
    </row>
    <row r="88" spans="2:15">
      <c r="B88" s="15" t="str">
        <f t="shared" si="138"/>
        <v>TZCO TZ2000 
Дзикай</v>
      </c>
      <c r="C88" s="13" t="s">
        <v>43</v>
      </c>
      <c r="D88" s="23">
        <f t="shared" ref="D88:M88" si="146">D77*D55/1000</f>
        <v>2509.4897230324946</v>
      </c>
      <c r="E88" s="23">
        <f t="shared" si="146"/>
        <v>2144.4239410646692</v>
      </c>
      <c r="F88" s="23">
        <f t="shared" si="146"/>
        <v>2217.2459406144194</v>
      </c>
      <c r="G88" s="23">
        <f t="shared" si="146"/>
        <v>2039.3390262528537</v>
      </c>
      <c r="H88" s="23">
        <f t="shared" si="146"/>
        <v>2036.0229160083657</v>
      </c>
      <c r="I88" s="23">
        <f t="shared" si="146"/>
        <v>2186.8532234033955</v>
      </c>
      <c r="J88" s="23">
        <f t="shared" si="146"/>
        <v>2105.7540321733486</v>
      </c>
      <c r="K88" s="23">
        <f t="shared" si="146"/>
        <v>2270.4077863770317</v>
      </c>
      <c r="L88" s="23">
        <f t="shared" si="146"/>
        <v>1448.3451059470212</v>
      </c>
      <c r="M88" s="23">
        <f t="shared" si="146"/>
        <v>2229.7144193463455</v>
      </c>
      <c r="N88" s="35">
        <f t="shared" si="144"/>
        <v>2118.7596114219946</v>
      </c>
    </row>
    <row r="89" spans="2:15">
      <c r="B89" s="15" t="str">
        <f t="shared" si="138"/>
        <v>Komatsu PC2000-11R 
Огунвэй</v>
      </c>
      <c r="C89" s="13" t="s">
        <v>43</v>
      </c>
      <c r="D89" s="23">
        <f t="shared" ref="D89:M89" si="147">D78*D56/1000</f>
        <v>2213.5158782440408</v>
      </c>
      <c r="E89" s="23">
        <f t="shared" si="147"/>
        <v>1916.1498405914588</v>
      </c>
      <c r="F89" s="23">
        <f t="shared" si="147"/>
        <v>1975.1026789577886</v>
      </c>
      <c r="G89" s="23">
        <f t="shared" si="147"/>
        <v>1829.9657789452915</v>
      </c>
      <c r="H89" s="23">
        <f t="shared" si="147"/>
        <v>1827.2604880199119</v>
      </c>
      <c r="I89" s="23">
        <f t="shared" si="147"/>
        <v>1950.7637538870515</v>
      </c>
      <c r="J89" s="23">
        <f t="shared" si="147"/>
        <v>1884.1473047629008</v>
      </c>
      <c r="K89" s="23">
        <f t="shared" si="147"/>
        <v>2018.4722439947445</v>
      </c>
      <c r="L89" s="23">
        <f t="shared" si="147"/>
        <v>1347.8314795155459</v>
      </c>
      <c r="M89" s="23">
        <f t="shared" si="147"/>
        <v>1985.7300233674241</v>
      </c>
      <c r="N89" s="35">
        <f t="shared" si="144"/>
        <v>1894.8939470286157</v>
      </c>
    </row>
    <row r="90" spans="2:15">
      <c r="B90" s="15" t="str">
        <f t="shared" si="138"/>
        <v>XCMG LYR 2000 
Огунвэй</v>
      </c>
      <c r="C90" s="13" t="s">
        <v>43</v>
      </c>
      <c r="D90" s="23">
        <f t="shared" ref="D90:M91" si="148">D79*D57/1000</f>
        <v>2047.2479123208302</v>
      </c>
      <c r="E90" s="23">
        <f t="shared" si="148"/>
        <v>1749.4263459944857</v>
      </c>
      <c r="F90" s="23">
        <f t="shared" si="148"/>
        <v>1808.834713034578</v>
      </c>
      <c r="G90" s="23">
        <f t="shared" si="148"/>
        <v>1663.6978130220809</v>
      </c>
      <c r="H90" s="23">
        <f t="shared" si="148"/>
        <v>1660.9925220967011</v>
      </c>
      <c r="I90" s="23">
        <f t="shared" si="148"/>
        <v>1784.0402592900787</v>
      </c>
      <c r="J90" s="23">
        <f t="shared" si="148"/>
        <v>1717.8793388396898</v>
      </c>
      <c r="K90" s="23">
        <f t="shared" si="148"/>
        <v>1852.204278071534</v>
      </c>
      <c r="L90" s="23">
        <f t="shared" si="148"/>
        <v>1181.5635135923351</v>
      </c>
      <c r="M90" s="23">
        <f t="shared" si="148"/>
        <v>1819.006528770451</v>
      </c>
      <c r="N90" s="35">
        <f t="shared" si="144"/>
        <v>1728.4893225032763</v>
      </c>
    </row>
    <row r="91" spans="2:15" s="2" customFormat="1">
      <c r="B91" s="15" t="str">
        <f t="shared" si="138"/>
        <v xml:space="preserve">Hitachi EX2000 Майнтек  </v>
      </c>
      <c r="C91" s="13" t="s">
        <v>43</v>
      </c>
      <c r="D91" s="23">
        <f t="shared" si="148"/>
        <v>1772.6089159988837</v>
      </c>
      <c r="E91" s="23">
        <f t="shared" si="148"/>
        <v>1753.4455763664632</v>
      </c>
      <c r="F91" s="23">
        <f t="shared" si="148"/>
        <v>1892.3797887015114</v>
      </c>
      <c r="G91" s="23">
        <f t="shared" si="148"/>
        <v>1509.1129960531039</v>
      </c>
      <c r="H91" s="23">
        <f t="shared" si="148"/>
        <v>1648.3507373121233</v>
      </c>
      <c r="I91" s="23">
        <f t="shared" si="148"/>
        <v>1973.9005479939931</v>
      </c>
      <c r="J91" s="23">
        <f t="shared" si="148"/>
        <v>1384.7481720687319</v>
      </c>
      <c r="K91" s="23">
        <f t="shared" si="148"/>
        <v>1700.2870940454095</v>
      </c>
      <c r="L91" s="23">
        <f t="shared" si="148"/>
        <v>1785.4993245358739</v>
      </c>
      <c r="M91" s="23">
        <f t="shared" si="148"/>
        <v>1900.8067088659732</v>
      </c>
      <c r="N91" s="35">
        <f t="shared" ref="N91" si="149">AVERAGE(D91:M91)</f>
        <v>1732.113986194207</v>
      </c>
    </row>
    <row r="92" spans="2:15">
      <c r="B92" s="15" t="str">
        <f t="shared" ref="B92" si="150">B81</f>
        <v>Estar ESE2000 
ГПБ Комплект</v>
      </c>
      <c r="C92" s="13" t="s">
        <v>43</v>
      </c>
      <c r="D92" s="23">
        <f t="shared" ref="D92:M92" si="151">D81*D59/1000</f>
        <v>2047.2479123208302</v>
      </c>
      <c r="E92" s="23">
        <f t="shared" si="151"/>
        <v>1749.4263459944857</v>
      </c>
      <c r="F92" s="23">
        <f t="shared" si="151"/>
        <v>1808.834713034578</v>
      </c>
      <c r="G92" s="23">
        <f t="shared" si="151"/>
        <v>1663.6978130220809</v>
      </c>
      <c r="H92" s="23">
        <f t="shared" si="151"/>
        <v>1660.9925220967011</v>
      </c>
      <c r="I92" s="23">
        <f t="shared" si="151"/>
        <v>1784.0402592900787</v>
      </c>
      <c r="J92" s="23">
        <f t="shared" si="151"/>
        <v>1717.8793388396898</v>
      </c>
      <c r="K92" s="23">
        <f t="shared" si="151"/>
        <v>1852.204278071534</v>
      </c>
      <c r="L92" s="23">
        <f t="shared" si="151"/>
        <v>1181.5635135923351</v>
      </c>
      <c r="M92" s="23">
        <f t="shared" si="151"/>
        <v>1819.006528770451</v>
      </c>
      <c r="N92" s="35">
        <f t="shared" si="144"/>
        <v>1728.4893225032763</v>
      </c>
    </row>
  </sheetData>
  <phoneticPr fontId="294" type="noConversion"/>
  <printOptions horizontalCentered="1"/>
  <pageMargins left="0.11811023622047245" right="0.11811023622047245" top="0.15748031496062992" bottom="0.55118110236220474" header="0.31496062992125984" footer="0.31496062992125984"/>
  <pageSetup paperSize="9" scale="65" orientation="landscape" cellComments="asDisplayed" r:id="rId1"/>
  <headerFooter>
    <oddFooter>&amp;A&amp;RСтраница &amp;P</oddFooter>
  </headerFooter>
  <rowBreaks count="1" manualBreakCount="1">
    <brk id="42" max="24"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21"/>
  <sheetViews>
    <sheetView showGridLines="0" view="pageBreakPreview" topLeftCell="C10" zoomScaleNormal="85" zoomScaleSheetLayoutView="100" workbookViewId="0">
      <selection activeCell="G19" sqref="G19"/>
    </sheetView>
  </sheetViews>
  <sheetFormatPr defaultColWidth="41.42578125" defaultRowHeight="12.75"/>
  <cols>
    <col min="1" max="1" width="10.7109375" style="3" customWidth="1"/>
    <col min="2" max="2" width="47.85546875" style="3" customWidth="1"/>
    <col min="3" max="3" width="9.5703125" style="183" customWidth="1"/>
    <col min="4" max="4" width="22.42578125" style="3" customWidth="1"/>
    <col min="5" max="5" width="19.5703125" style="3" customWidth="1"/>
    <col min="6" max="6" width="21.5703125" style="3" customWidth="1"/>
    <col min="7" max="7" width="17" style="3" customWidth="1"/>
    <col min="8" max="8" width="21.5703125" style="3" customWidth="1"/>
    <col min="9" max="9" width="17.140625" style="3" customWidth="1"/>
    <col min="10" max="11" width="19.5703125" style="3" customWidth="1"/>
    <col min="12" max="12" width="21.7109375" style="3" customWidth="1"/>
    <col min="13" max="13" width="18.140625" style="3" customWidth="1"/>
    <col min="14" max="14" width="9.5703125" style="3" customWidth="1"/>
    <col min="15" max="18" width="16.42578125" style="3" customWidth="1"/>
    <col min="19" max="19" width="14.85546875" style="3" customWidth="1"/>
    <col min="20" max="25" width="15.28515625" style="3" customWidth="1"/>
    <col min="26" max="26" width="12.85546875" style="3" customWidth="1"/>
    <col min="27" max="30" width="15" style="3" customWidth="1"/>
    <col min="31" max="31" width="12.85546875" style="3" customWidth="1"/>
    <col min="32" max="42" width="15.85546875" style="3" customWidth="1"/>
    <col min="43" max="48" width="18.5703125" style="3" customWidth="1"/>
    <col min="49" max="258" width="41.42578125" style="3"/>
    <col min="259" max="259" width="55.140625" style="3" customWidth="1"/>
    <col min="260" max="260" width="21.85546875" style="3" customWidth="1"/>
    <col min="261" max="263" width="0" style="3" hidden="1" customWidth="1"/>
    <col min="264" max="264" width="11.7109375" style="3" customWidth="1"/>
    <col min="265" max="265" width="0" style="3" hidden="1" customWidth="1"/>
    <col min="266" max="266" width="15.85546875" style="3" customWidth="1"/>
    <col min="267" max="267" width="0" style="3" hidden="1" customWidth="1"/>
    <col min="268" max="268" width="14.5703125" style="3" customWidth="1"/>
    <col min="269" max="269" width="15.28515625" style="3" customWidth="1"/>
    <col min="270" max="270" width="13.7109375" style="3" customWidth="1"/>
    <col min="271" max="272" width="0" style="3" hidden="1" customWidth="1"/>
    <col min="273" max="514" width="41.42578125" style="3"/>
    <col min="515" max="515" width="55.140625" style="3" customWidth="1"/>
    <col min="516" max="516" width="21.85546875" style="3" customWidth="1"/>
    <col min="517" max="519" width="0" style="3" hidden="1" customWidth="1"/>
    <col min="520" max="520" width="11.7109375" style="3" customWidth="1"/>
    <col min="521" max="521" width="0" style="3" hidden="1" customWidth="1"/>
    <col min="522" max="522" width="15.85546875" style="3" customWidth="1"/>
    <col min="523" max="523" width="0" style="3" hidden="1" customWidth="1"/>
    <col min="524" max="524" width="14.5703125" style="3" customWidth="1"/>
    <col min="525" max="525" width="15.28515625" style="3" customWidth="1"/>
    <col min="526" max="526" width="13.7109375" style="3" customWidth="1"/>
    <col min="527" max="528" width="0" style="3" hidden="1" customWidth="1"/>
    <col min="529" max="770" width="41.42578125" style="3"/>
    <col min="771" max="771" width="55.140625" style="3" customWidth="1"/>
    <col min="772" max="772" width="21.85546875" style="3" customWidth="1"/>
    <col min="773" max="775" width="0" style="3" hidden="1" customWidth="1"/>
    <col min="776" max="776" width="11.7109375" style="3" customWidth="1"/>
    <col min="777" max="777" width="0" style="3" hidden="1" customWidth="1"/>
    <col min="778" max="778" width="15.85546875" style="3" customWidth="1"/>
    <col min="779" max="779" width="0" style="3" hidden="1" customWidth="1"/>
    <col min="780" max="780" width="14.5703125" style="3" customWidth="1"/>
    <col min="781" max="781" width="15.28515625" style="3" customWidth="1"/>
    <col min="782" max="782" width="13.7109375" style="3" customWidth="1"/>
    <col min="783" max="784" width="0" style="3" hidden="1" customWidth="1"/>
    <col min="785" max="1026" width="41.42578125" style="3"/>
    <col min="1027" max="1027" width="55.140625" style="3" customWidth="1"/>
    <col min="1028" max="1028" width="21.85546875" style="3" customWidth="1"/>
    <col min="1029" max="1031" width="0" style="3" hidden="1" customWidth="1"/>
    <col min="1032" max="1032" width="11.7109375" style="3" customWidth="1"/>
    <col min="1033" max="1033" width="0" style="3" hidden="1" customWidth="1"/>
    <col min="1034" max="1034" width="15.85546875" style="3" customWidth="1"/>
    <col min="1035" max="1035" width="0" style="3" hidden="1" customWidth="1"/>
    <col min="1036" max="1036" width="14.5703125" style="3" customWidth="1"/>
    <col min="1037" max="1037" width="15.28515625" style="3" customWidth="1"/>
    <col min="1038" max="1038" width="13.7109375" style="3" customWidth="1"/>
    <col min="1039" max="1040" width="0" style="3" hidden="1" customWidth="1"/>
    <col min="1041" max="1282" width="41.42578125" style="3"/>
    <col min="1283" max="1283" width="55.140625" style="3" customWidth="1"/>
    <col min="1284" max="1284" width="21.85546875" style="3" customWidth="1"/>
    <col min="1285" max="1287" width="0" style="3" hidden="1" customWidth="1"/>
    <col min="1288" max="1288" width="11.7109375" style="3" customWidth="1"/>
    <col min="1289" max="1289" width="0" style="3" hidden="1" customWidth="1"/>
    <col min="1290" max="1290" width="15.85546875" style="3" customWidth="1"/>
    <col min="1291" max="1291" width="0" style="3" hidden="1" customWidth="1"/>
    <col min="1292" max="1292" width="14.5703125" style="3" customWidth="1"/>
    <col min="1293" max="1293" width="15.28515625" style="3" customWidth="1"/>
    <col min="1294" max="1294" width="13.7109375" style="3" customWidth="1"/>
    <col min="1295" max="1296" width="0" style="3" hidden="1" customWidth="1"/>
    <col min="1297" max="1538" width="41.42578125" style="3"/>
    <col min="1539" max="1539" width="55.140625" style="3" customWidth="1"/>
    <col min="1540" max="1540" width="21.85546875" style="3" customWidth="1"/>
    <col min="1541" max="1543" width="0" style="3" hidden="1" customWidth="1"/>
    <col min="1544" max="1544" width="11.7109375" style="3" customWidth="1"/>
    <col min="1545" max="1545" width="0" style="3" hidden="1" customWidth="1"/>
    <col min="1546" max="1546" width="15.85546875" style="3" customWidth="1"/>
    <col min="1547" max="1547" width="0" style="3" hidden="1" customWidth="1"/>
    <col min="1548" max="1548" width="14.5703125" style="3" customWidth="1"/>
    <col min="1549" max="1549" width="15.28515625" style="3" customWidth="1"/>
    <col min="1550" max="1550" width="13.7109375" style="3" customWidth="1"/>
    <col min="1551" max="1552" width="0" style="3" hidden="1" customWidth="1"/>
    <col min="1553" max="1794" width="41.42578125" style="3"/>
    <col min="1795" max="1795" width="55.140625" style="3" customWidth="1"/>
    <col min="1796" max="1796" width="21.85546875" style="3" customWidth="1"/>
    <col min="1797" max="1799" width="0" style="3" hidden="1" customWidth="1"/>
    <col min="1800" max="1800" width="11.7109375" style="3" customWidth="1"/>
    <col min="1801" max="1801" width="0" style="3" hidden="1" customWidth="1"/>
    <col min="1802" max="1802" width="15.85546875" style="3" customWidth="1"/>
    <col min="1803" max="1803" width="0" style="3" hidden="1" customWidth="1"/>
    <col min="1804" max="1804" width="14.5703125" style="3" customWidth="1"/>
    <col min="1805" max="1805" width="15.28515625" style="3" customWidth="1"/>
    <col min="1806" max="1806" width="13.7109375" style="3" customWidth="1"/>
    <col min="1807" max="1808" width="0" style="3" hidden="1" customWidth="1"/>
    <col min="1809" max="2050" width="41.42578125" style="3"/>
    <col min="2051" max="2051" width="55.140625" style="3" customWidth="1"/>
    <col min="2052" max="2052" width="21.85546875" style="3" customWidth="1"/>
    <col min="2053" max="2055" width="0" style="3" hidden="1" customWidth="1"/>
    <col min="2056" max="2056" width="11.7109375" style="3" customWidth="1"/>
    <col min="2057" max="2057" width="0" style="3" hidden="1" customWidth="1"/>
    <col min="2058" max="2058" width="15.85546875" style="3" customWidth="1"/>
    <col min="2059" max="2059" width="0" style="3" hidden="1" customWidth="1"/>
    <col min="2060" max="2060" width="14.5703125" style="3" customWidth="1"/>
    <col min="2061" max="2061" width="15.28515625" style="3" customWidth="1"/>
    <col min="2062" max="2062" width="13.7109375" style="3" customWidth="1"/>
    <col min="2063" max="2064" width="0" style="3" hidden="1" customWidth="1"/>
    <col min="2065" max="2306" width="41.42578125" style="3"/>
    <col min="2307" max="2307" width="55.140625" style="3" customWidth="1"/>
    <col min="2308" max="2308" width="21.85546875" style="3" customWidth="1"/>
    <col min="2309" max="2311" width="0" style="3" hidden="1" customWidth="1"/>
    <col min="2312" max="2312" width="11.7109375" style="3" customWidth="1"/>
    <col min="2313" max="2313" width="0" style="3" hidden="1" customWidth="1"/>
    <col min="2314" max="2314" width="15.85546875" style="3" customWidth="1"/>
    <col min="2315" max="2315" width="0" style="3" hidden="1" customWidth="1"/>
    <col min="2316" max="2316" width="14.5703125" style="3" customWidth="1"/>
    <col min="2317" max="2317" width="15.28515625" style="3" customWidth="1"/>
    <col min="2318" max="2318" width="13.7109375" style="3" customWidth="1"/>
    <col min="2319" max="2320" width="0" style="3" hidden="1" customWidth="1"/>
    <col min="2321" max="2562" width="41.42578125" style="3"/>
    <col min="2563" max="2563" width="55.140625" style="3" customWidth="1"/>
    <col min="2564" max="2564" width="21.85546875" style="3" customWidth="1"/>
    <col min="2565" max="2567" width="0" style="3" hidden="1" customWidth="1"/>
    <col min="2568" max="2568" width="11.7109375" style="3" customWidth="1"/>
    <col min="2569" max="2569" width="0" style="3" hidden="1" customWidth="1"/>
    <col min="2570" max="2570" width="15.85546875" style="3" customWidth="1"/>
    <col min="2571" max="2571" width="0" style="3" hidden="1" customWidth="1"/>
    <col min="2572" max="2572" width="14.5703125" style="3" customWidth="1"/>
    <col min="2573" max="2573" width="15.28515625" style="3" customWidth="1"/>
    <col min="2574" max="2574" width="13.7109375" style="3" customWidth="1"/>
    <col min="2575" max="2576" width="0" style="3" hidden="1" customWidth="1"/>
    <col min="2577" max="2818" width="41.42578125" style="3"/>
    <col min="2819" max="2819" width="55.140625" style="3" customWidth="1"/>
    <col min="2820" max="2820" width="21.85546875" style="3" customWidth="1"/>
    <col min="2821" max="2823" width="0" style="3" hidden="1" customWidth="1"/>
    <col min="2824" max="2824" width="11.7109375" style="3" customWidth="1"/>
    <col min="2825" max="2825" width="0" style="3" hidden="1" customWidth="1"/>
    <col min="2826" max="2826" width="15.85546875" style="3" customWidth="1"/>
    <col min="2827" max="2827" width="0" style="3" hidden="1" customWidth="1"/>
    <col min="2828" max="2828" width="14.5703125" style="3" customWidth="1"/>
    <col min="2829" max="2829" width="15.28515625" style="3" customWidth="1"/>
    <col min="2830" max="2830" width="13.7109375" style="3" customWidth="1"/>
    <col min="2831" max="2832" width="0" style="3" hidden="1" customWidth="1"/>
    <col min="2833" max="3074" width="41.42578125" style="3"/>
    <col min="3075" max="3075" width="55.140625" style="3" customWidth="1"/>
    <col min="3076" max="3076" width="21.85546875" style="3" customWidth="1"/>
    <col min="3077" max="3079" width="0" style="3" hidden="1" customWidth="1"/>
    <col min="3080" max="3080" width="11.7109375" style="3" customWidth="1"/>
    <col min="3081" max="3081" width="0" style="3" hidden="1" customWidth="1"/>
    <col min="3082" max="3082" width="15.85546875" style="3" customWidth="1"/>
    <col min="3083" max="3083" width="0" style="3" hidden="1" customWidth="1"/>
    <col min="3084" max="3084" width="14.5703125" style="3" customWidth="1"/>
    <col min="3085" max="3085" width="15.28515625" style="3" customWidth="1"/>
    <col min="3086" max="3086" width="13.7109375" style="3" customWidth="1"/>
    <col min="3087" max="3088" width="0" style="3" hidden="1" customWidth="1"/>
    <col min="3089" max="3330" width="41.42578125" style="3"/>
    <col min="3331" max="3331" width="55.140625" style="3" customWidth="1"/>
    <col min="3332" max="3332" width="21.85546875" style="3" customWidth="1"/>
    <col min="3333" max="3335" width="0" style="3" hidden="1" customWidth="1"/>
    <col min="3336" max="3336" width="11.7109375" style="3" customWidth="1"/>
    <col min="3337" max="3337" width="0" style="3" hidden="1" customWidth="1"/>
    <col min="3338" max="3338" width="15.85546875" style="3" customWidth="1"/>
    <col min="3339" max="3339" width="0" style="3" hidden="1" customWidth="1"/>
    <col min="3340" max="3340" width="14.5703125" style="3" customWidth="1"/>
    <col min="3341" max="3341" width="15.28515625" style="3" customWidth="1"/>
    <col min="3342" max="3342" width="13.7109375" style="3" customWidth="1"/>
    <col min="3343" max="3344" width="0" style="3" hidden="1" customWidth="1"/>
    <col min="3345" max="3586" width="41.42578125" style="3"/>
    <col min="3587" max="3587" width="55.140625" style="3" customWidth="1"/>
    <col min="3588" max="3588" width="21.85546875" style="3" customWidth="1"/>
    <col min="3589" max="3591" width="0" style="3" hidden="1" customWidth="1"/>
    <col min="3592" max="3592" width="11.7109375" style="3" customWidth="1"/>
    <col min="3593" max="3593" width="0" style="3" hidden="1" customWidth="1"/>
    <col min="3594" max="3594" width="15.85546875" style="3" customWidth="1"/>
    <col min="3595" max="3595" width="0" style="3" hidden="1" customWidth="1"/>
    <col min="3596" max="3596" width="14.5703125" style="3" customWidth="1"/>
    <col min="3597" max="3597" width="15.28515625" style="3" customWidth="1"/>
    <col min="3598" max="3598" width="13.7109375" style="3" customWidth="1"/>
    <col min="3599" max="3600" width="0" style="3" hidden="1" customWidth="1"/>
    <col min="3601" max="3842" width="41.42578125" style="3"/>
    <col min="3843" max="3843" width="55.140625" style="3" customWidth="1"/>
    <col min="3844" max="3844" width="21.85546875" style="3" customWidth="1"/>
    <col min="3845" max="3847" width="0" style="3" hidden="1" customWidth="1"/>
    <col min="3848" max="3848" width="11.7109375" style="3" customWidth="1"/>
    <col min="3849" max="3849" width="0" style="3" hidden="1" customWidth="1"/>
    <col min="3850" max="3850" width="15.85546875" style="3" customWidth="1"/>
    <col min="3851" max="3851" width="0" style="3" hidden="1" customWidth="1"/>
    <col min="3852" max="3852" width="14.5703125" style="3" customWidth="1"/>
    <col min="3853" max="3853" width="15.28515625" style="3" customWidth="1"/>
    <col min="3854" max="3854" width="13.7109375" style="3" customWidth="1"/>
    <col min="3855" max="3856" width="0" style="3" hidden="1" customWidth="1"/>
    <col min="3857" max="4098" width="41.42578125" style="3"/>
    <col min="4099" max="4099" width="55.140625" style="3" customWidth="1"/>
    <col min="4100" max="4100" width="21.85546875" style="3" customWidth="1"/>
    <col min="4101" max="4103" width="0" style="3" hidden="1" customWidth="1"/>
    <col min="4104" max="4104" width="11.7109375" style="3" customWidth="1"/>
    <col min="4105" max="4105" width="0" style="3" hidden="1" customWidth="1"/>
    <col min="4106" max="4106" width="15.85546875" style="3" customWidth="1"/>
    <col min="4107" max="4107" width="0" style="3" hidden="1" customWidth="1"/>
    <col min="4108" max="4108" width="14.5703125" style="3" customWidth="1"/>
    <col min="4109" max="4109" width="15.28515625" style="3" customWidth="1"/>
    <col min="4110" max="4110" width="13.7109375" style="3" customWidth="1"/>
    <col min="4111" max="4112" width="0" style="3" hidden="1" customWidth="1"/>
    <col min="4113" max="4354" width="41.42578125" style="3"/>
    <col min="4355" max="4355" width="55.140625" style="3" customWidth="1"/>
    <col min="4356" max="4356" width="21.85546875" style="3" customWidth="1"/>
    <col min="4357" max="4359" width="0" style="3" hidden="1" customWidth="1"/>
    <col min="4360" max="4360" width="11.7109375" style="3" customWidth="1"/>
    <col min="4361" max="4361" width="0" style="3" hidden="1" customWidth="1"/>
    <col min="4362" max="4362" width="15.85546875" style="3" customWidth="1"/>
    <col min="4363" max="4363" width="0" style="3" hidden="1" customWidth="1"/>
    <col min="4364" max="4364" width="14.5703125" style="3" customWidth="1"/>
    <col min="4365" max="4365" width="15.28515625" style="3" customWidth="1"/>
    <col min="4366" max="4366" width="13.7109375" style="3" customWidth="1"/>
    <col min="4367" max="4368" width="0" style="3" hidden="1" customWidth="1"/>
    <col min="4369" max="4610" width="41.42578125" style="3"/>
    <col min="4611" max="4611" width="55.140625" style="3" customWidth="1"/>
    <col min="4612" max="4612" width="21.85546875" style="3" customWidth="1"/>
    <col min="4613" max="4615" width="0" style="3" hidden="1" customWidth="1"/>
    <col min="4616" max="4616" width="11.7109375" style="3" customWidth="1"/>
    <col min="4617" max="4617" width="0" style="3" hidden="1" customWidth="1"/>
    <col min="4618" max="4618" width="15.85546875" style="3" customWidth="1"/>
    <col min="4619" max="4619" width="0" style="3" hidden="1" customWidth="1"/>
    <col min="4620" max="4620" width="14.5703125" style="3" customWidth="1"/>
    <col min="4621" max="4621" width="15.28515625" style="3" customWidth="1"/>
    <col min="4622" max="4622" width="13.7109375" style="3" customWidth="1"/>
    <col min="4623" max="4624" width="0" style="3" hidden="1" customWidth="1"/>
    <col min="4625" max="4866" width="41.42578125" style="3"/>
    <col min="4867" max="4867" width="55.140625" style="3" customWidth="1"/>
    <col min="4868" max="4868" width="21.85546875" style="3" customWidth="1"/>
    <col min="4869" max="4871" width="0" style="3" hidden="1" customWidth="1"/>
    <col min="4872" max="4872" width="11.7109375" style="3" customWidth="1"/>
    <col min="4873" max="4873" width="0" style="3" hidden="1" customWidth="1"/>
    <col min="4874" max="4874" width="15.85546875" style="3" customWidth="1"/>
    <col min="4875" max="4875" width="0" style="3" hidden="1" customWidth="1"/>
    <col min="4876" max="4876" width="14.5703125" style="3" customWidth="1"/>
    <col min="4877" max="4877" width="15.28515625" style="3" customWidth="1"/>
    <col min="4878" max="4878" width="13.7109375" style="3" customWidth="1"/>
    <col min="4879" max="4880" width="0" style="3" hidden="1" customWidth="1"/>
    <col min="4881" max="5122" width="41.42578125" style="3"/>
    <col min="5123" max="5123" width="55.140625" style="3" customWidth="1"/>
    <col min="5124" max="5124" width="21.85546875" style="3" customWidth="1"/>
    <col min="5125" max="5127" width="0" style="3" hidden="1" customWidth="1"/>
    <col min="5128" max="5128" width="11.7109375" style="3" customWidth="1"/>
    <col min="5129" max="5129" width="0" style="3" hidden="1" customWidth="1"/>
    <col min="5130" max="5130" width="15.85546875" style="3" customWidth="1"/>
    <col min="5131" max="5131" width="0" style="3" hidden="1" customWidth="1"/>
    <col min="5132" max="5132" width="14.5703125" style="3" customWidth="1"/>
    <col min="5133" max="5133" width="15.28515625" style="3" customWidth="1"/>
    <col min="5134" max="5134" width="13.7109375" style="3" customWidth="1"/>
    <col min="5135" max="5136" width="0" style="3" hidden="1" customWidth="1"/>
    <col min="5137" max="5378" width="41.42578125" style="3"/>
    <col min="5379" max="5379" width="55.140625" style="3" customWidth="1"/>
    <col min="5380" max="5380" width="21.85546875" style="3" customWidth="1"/>
    <col min="5381" max="5383" width="0" style="3" hidden="1" customWidth="1"/>
    <col min="5384" max="5384" width="11.7109375" style="3" customWidth="1"/>
    <col min="5385" max="5385" width="0" style="3" hidden="1" customWidth="1"/>
    <col min="5386" max="5386" width="15.85546875" style="3" customWidth="1"/>
    <col min="5387" max="5387" width="0" style="3" hidden="1" customWidth="1"/>
    <col min="5388" max="5388" width="14.5703125" style="3" customWidth="1"/>
    <col min="5389" max="5389" width="15.28515625" style="3" customWidth="1"/>
    <col min="5390" max="5390" width="13.7109375" style="3" customWidth="1"/>
    <col min="5391" max="5392" width="0" style="3" hidden="1" customWidth="1"/>
    <col min="5393" max="5634" width="41.42578125" style="3"/>
    <col min="5635" max="5635" width="55.140625" style="3" customWidth="1"/>
    <col min="5636" max="5636" width="21.85546875" style="3" customWidth="1"/>
    <col min="5637" max="5639" width="0" style="3" hidden="1" customWidth="1"/>
    <col min="5640" max="5640" width="11.7109375" style="3" customWidth="1"/>
    <col min="5641" max="5641" width="0" style="3" hidden="1" customWidth="1"/>
    <col min="5642" max="5642" width="15.85546875" style="3" customWidth="1"/>
    <col min="5643" max="5643" width="0" style="3" hidden="1" customWidth="1"/>
    <col min="5644" max="5644" width="14.5703125" style="3" customWidth="1"/>
    <col min="5645" max="5645" width="15.28515625" style="3" customWidth="1"/>
    <col min="5646" max="5646" width="13.7109375" style="3" customWidth="1"/>
    <col min="5647" max="5648" width="0" style="3" hidden="1" customWidth="1"/>
    <col min="5649" max="5890" width="41.42578125" style="3"/>
    <col min="5891" max="5891" width="55.140625" style="3" customWidth="1"/>
    <col min="5892" max="5892" width="21.85546875" style="3" customWidth="1"/>
    <col min="5893" max="5895" width="0" style="3" hidden="1" customWidth="1"/>
    <col min="5896" max="5896" width="11.7109375" style="3" customWidth="1"/>
    <col min="5897" max="5897" width="0" style="3" hidden="1" customWidth="1"/>
    <col min="5898" max="5898" width="15.85546875" style="3" customWidth="1"/>
    <col min="5899" max="5899" width="0" style="3" hidden="1" customWidth="1"/>
    <col min="5900" max="5900" width="14.5703125" style="3" customWidth="1"/>
    <col min="5901" max="5901" width="15.28515625" style="3" customWidth="1"/>
    <col min="5902" max="5902" width="13.7109375" style="3" customWidth="1"/>
    <col min="5903" max="5904" width="0" style="3" hidden="1" customWidth="1"/>
    <col min="5905" max="6146" width="41.42578125" style="3"/>
    <col min="6147" max="6147" width="55.140625" style="3" customWidth="1"/>
    <col min="6148" max="6148" width="21.85546875" style="3" customWidth="1"/>
    <col min="6149" max="6151" width="0" style="3" hidden="1" customWidth="1"/>
    <col min="6152" max="6152" width="11.7109375" style="3" customWidth="1"/>
    <col min="6153" max="6153" width="0" style="3" hidden="1" customWidth="1"/>
    <col min="6154" max="6154" width="15.85546875" style="3" customWidth="1"/>
    <col min="6155" max="6155" width="0" style="3" hidden="1" customWidth="1"/>
    <col min="6156" max="6156" width="14.5703125" style="3" customWidth="1"/>
    <col min="6157" max="6157" width="15.28515625" style="3" customWidth="1"/>
    <col min="6158" max="6158" width="13.7109375" style="3" customWidth="1"/>
    <col min="6159" max="6160" width="0" style="3" hidden="1" customWidth="1"/>
    <col min="6161" max="6402" width="41.42578125" style="3"/>
    <col min="6403" max="6403" width="55.140625" style="3" customWidth="1"/>
    <col min="6404" max="6404" width="21.85546875" style="3" customWidth="1"/>
    <col min="6405" max="6407" width="0" style="3" hidden="1" customWidth="1"/>
    <col min="6408" max="6408" width="11.7109375" style="3" customWidth="1"/>
    <col min="6409" max="6409" width="0" style="3" hidden="1" customWidth="1"/>
    <col min="6410" max="6410" width="15.85546875" style="3" customWidth="1"/>
    <col min="6411" max="6411" width="0" style="3" hidden="1" customWidth="1"/>
    <col min="6412" max="6412" width="14.5703125" style="3" customWidth="1"/>
    <col min="6413" max="6413" width="15.28515625" style="3" customWidth="1"/>
    <col min="6414" max="6414" width="13.7109375" style="3" customWidth="1"/>
    <col min="6415" max="6416" width="0" style="3" hidden="1" customWidth="1"/>
    <col min="6417" max="6658" width="41.42578125" style="3"/>
    <col min="6659" max="6659" width="55.140625" style="3" customWidth="1"/>
    <col min="6660" max="6660" width="21.85546875" style="3" customWidth="1"/>
    <col min="6661" max="6663" width="0" style="3" hidden="1" customWidth="1"/>
    <col min="6664" max="6664" width="11.7109375" style="3" customWidth="1"/>
    <col min="6665" max="6665" width="0" style="3" hidden="1" customWidth="1"/>
    <col min="6666" max="6666" width="15.85546875" style="3" customWidth="1"/>
    <col min="6667" max="6667" width="0" style="3" hidden="1" customWidth="1"/>
    <col min="6668" max="6668" width="14.5703125" style="3" customWidth="1"/>
    <col min="6669" max="6669" width="15.28515625" style="3" customWidth="1"/>
    <col min="6670" max="6670" width="13.7109375" style="3" customWidth="1"/>
    <col min="6671" max="6672" width="0" style="3" hidden="1" customWidth="1"/>
    <col min="6673" max="6914" width="41.42578125" style="3"/>
    <col min="6915" max="6915" width="55.140625" style="3" customWidth="1"/>
    <col min="6916" max="6916" width="21.85546875" style="3" customWidth="1"/>
    <col min="6917" max="6919" width="0" style="3" hidden="1" customWidth="1"/>
    <col min="6920" max="6920" width="11.7109375" style="3" customWidth="1"/>
    <col min="6921" max="6921" width="0" style="3" hidden="1" customWidth="1"/>
    <col min="6922" max="6922" width="15.85546875" style="3" customWidth="1"/>
    <col min="6923" max="6923" width="0" style="3" hidden="1" customWidth="1"/>
    <col min="6924" max="6924" width="14.5703125" style="3" customWidth="1"/>
    <col min="6925" max="6925" width="15.28515625" style="3" customWidth="1"/>
    <col min="6926" max="6926" width="13.7109375" style="3" customWidth="1"/>
    <col min="6927" max="6928" width="0" style="3" hidden="1" customWidth="1"/>
    <col min="6929" max="7170" width="41.42578125" style="3"/>
    <col min="7171" max="7171" width="55.140625" style="3" customWidth="1"/>
    <col min="7172" max="7172" width="21.85546875" style="3" customWidth="1"/>
    <col min="7173" max="7175" width="0" style="3" hidden="1" customWidth="1"/>
    <col min="7176" max="7176" width="11.7109375" style="3" customWidth="1"/>
    <col min="7177" max="7177" width="0" style="3" hidden="1" customWidth="1"/>
    <col min="7178" max="7178" width="15.85546875" style="3" customWidth="1"/>
    <col min="7179" max="7179" width="0" style="3" hidden="1" customWidth="1"/>
    <col min="7180" max="7180" width="14.5703125" style="3" customWidth="1"/>
    <col min="7181" max="7181" width="15.28515625" style="3" customWidth="1"/>
    <col min="7182" max="7182" width="13.7109375" style="3" customWidth="1"/>
    <col min="7183" max="7184" width="0" style="3" hidden="1" customWidth="1"/>
    <col min="7185" max="7426" width="41.42578125" style="3"/>
    <col min="7427" max="7427" width="55.140625" style="3" customWidth="1"/>
    <col min="7428" max="7428" width="21.85546875" style="3" customWidth="1"/>
    <col min="7429" max="7431" width="0" style="3" hidden="1" customWidth="1"/>
    <col min="7432" max="7432" width="11.7109375" style="3" customWidth="1"/>
    <col min="7433" max="7433" width="0" style="3" hidden="1" customWidth="1"/>
    <col min="7434" max="7434" width="15.85546875" style="3" customWidth="1"/>
    <col min="7435" max="7435" width="0" style="3" hidden="1" customWidth="1"/>
    <col min="7436" max="7436" width="14.5703125" style="3" customWidth="1"/>
    <col min="7437" max="7437" width="15.28515625" style="3" customWidth="1"/>
    <col min="7438" max="7438" width="13.7109375" style="3" customWidth="1"/>
    <col min="7439" max="7440" width="0" style="3" hidden="1" customWidth="1"/>
    <col min="7441" max="7682" width="41.42578125" style="3"/>
    <col min="7683" max="7683" width="55.140625" style="3" customWidth="1"/>
    <col min="7684" max="7684" width="21.85546875" style="3" customWidth="1"/>
    <col min="7685" max="7687" width="0" style="3" hidden="1" customWidth="1"/>
    <col min="7688" max="7688" width="11.7109375" style="3" customWidth="1"/>
    <col min="7689" max="7689" width="0" style="3" hidden="1" customWidth="1"/>
    <col min="7690" max="7690" width="15.85546875" style="3" customWidth="1"/>
    <col min="7691" max="7691" width="0" style="3" hidden="1" customWidth="1"/>
    <col min="7692" max="7692" width="14.5703125" style="3" customWidth="1"/>
    <col min="7693" max="7693" width="15.28515625" style="3" customWidth="1"/>
    <col min="7694" max="7694" width="13.7109375" style="3" customWidth="1"/>
    <col min="7695" max="7696" width="0" style="3" hidden="1" customWidth="1"/>
    <col min="7697" max="7938" width="41.42578125" style="3"/>
    <col min="7939" max="7939" width="55.140625" style="3" customWidth="1"/>
    <col min="7940" max="7940" width="21.85546875" style="3" customWidth="1"/>
    <col min="7941" max="7943" width="0" style="3" hidden="1" customWidth="1"/>
    <col min="7944" max="7944" width="11.7109375" style="3" customWidth="1"/>
    <col min="7945" max="7945" width="0" style="3" hidden="1" customWidth="1"/>
    <col min="7946" max="7946" width="15.85546875" style="3" customWidth="1"/>
    <col min="7947" max="7947" width="0" style="3" hidden="1" customWidth="1"/>
    <col min="7948" max="7948" width="14.5703125" style="3" customWidth="1"/>
    <col min="7949" max="7949" width="15.28515625" style="3" customWidth="1"/>
    <col min="7950" max="7950" width="13.7109375" style="3" customWidth="1"/>
    <col min="7951" max="7952" width="0" style="3" hidden="1" customWidth="1"/>
    <col min="7953" max="8194" width="41.42578125" style="3"/>
    <col min="8195" max="8195" width="55.140625" style="3" customWidth="1"/>
    <col min="8196" max="8196" width="21.85546875" style="3" customWidth="1"/>
    <col min="8197" max="8199" width="0" style="3" hidden="1" customWidth="1"/>
    <col min="8200" max="8200" width="11.7109375" style="3" customWidth="1"/>
    <col min="8201" max="8201" width="0" style="3" hidden="1" customWidth="1"/>
    <col min="8202" max="8202" width="15.85546875" style="3" customWidth="1"/>
    <col min="8203" max="8203" width="0" style="3" hidden="1" customWidth="1"/>
    <col min="8204" max="8204" width="14.5703125" style="3" customWidth="1"/>
    <col min="8205" max="8205" width="15.28515625" style="3" customWidth="1"/>
    <col min="8206" max="8206" width="13.7109375" style="3" customWidth="1"/>
    <col min="8207" max="8208" width="0" style="3" hidden="1" customWidth="1"/>
    <col min="8209" max="8450" width="41.42578125" style="3"/>
    <col min="8451" max="8451" width="55.140625" style="3" customWidth="1"/>
    <col min="8452" max="8452" width="21.85546875" style="3" customWidth="1"/>
    <col min="8453" max="8455" width="0" style="3" hidden="1" customWidth="1"/>
    <col min="8456" max="8456" width="11.7109375" style="3" customWidth="1"/>
    <col min="8457" max="8457" width="0" style="3" hidden="1" customWidth="1"/>
    <col min="8458" max="8458" width="15.85546875" style="3" customWidth="1"/>
    <col min="8459" max="8459" width="0" style="3" hidden="1" customWidth="1"/>
    <col min="8460" max="8460" width="14.5703125" style="3" customWidth="1"/>
    <col min="8461" max="8461" width="15.28515625" style="3" customWidth="1"/>
    <col min="8462" max="8462" width="13.7109375" style="3" customWidth="1"/>
    <col min="8463" max="8464" width="0" style="3" hidden="1" customWidth="1"/>
    <col min="8465" max="8706" width="41.42578125" style="3"/>
    <col min="8707" max="8707" width="55.140625" style="3" customWidth="1"/>
    <col min="8708" max="8708" width="21.85546875" style="3" customWidth="1"/>
    <col min="8709" max="8711" width="0" style="3" hidden="1" customWidth="1"/>
    <col min="8712" max="8712" width="11.7109375" style="3" customWidth="1"/>
    <col min="8713" max="8713" width="0" style="3" hidden="1" customWidth="1"/>
    <col min="8714" max="8714" width="15.85546875" style="3" customWidth="1"/>
    <col min="8715" max="8715" width="0" style="3" hidden="1" customWidth="1"/>
    <col min="8716" max="8716" width="14.5703125" style="3" customWidth="1"/>
    <col min="8717" max="8717" width="15.28515625" style="3" customWidth="1"/>
    <col min="8718" max="8718" width="13.7109375" style="3" customWidth="1"/>
    <col min="8719" max="8720" width="0" style="3" hidden="1" customWidth="1"/>
    <col min="8721" max="8962" width="41.42578125" style="3"/>
    <col min="8963" max="8963" width="55.140625" style="3" customWidth="1"/>
    <col min="8964" max="8964" width="21.85546875" style="3" customWidth="1"/>
    <col min="8965" max="8967" width="0" style="3" hidden="1" customWidth="1"/>
    <col min="8968" max="8968" width="11.7109375" style="3" customWidth="1"/>
    <col min="8969" max="8969" width="0" style="3" hidden="1" customWidth="1"/>
    <col min="8970" max="8970" width="15.85546875" style="3" customWidth="1"/>
    <col min="8971" max="8971" width="0" style="3" hidden="1" customWidth="1"/>
    <col min="8972" max="8972" width="14.5703125" style="3" customWidth="1"/>
    <col min="8973" max="8973" width="15.28515625" style="3" customWidth="1"/>
    <col min="8974" max="8974" width="13.7109375" style="3" customWidth="1"/>
    <col min="8975" max="8976" width="0" style="3" hidden="1" customWidth="1"/>
    <col min="8977" max="9218" width="41.42578125" style="3"/>
    <col min="9219" max="9219" width="55.140625" style="3" customWidth="1"/>
    <col min="9220" max="9220" width="21.85546875" style="3" customWidth="1"/>
    <col min="9221" max="9223" width="0" style="3" hidden="1" customWidth="1"/>
    <col min="9224" max="9224" width="11.7109375" style="3" customWidth="1"/>
    <col min="9225" max="9225" width="0" style="3" hidden="1" customWidth="1"/>
    <col min="9226" max="9226" width="15.85546875" style="3" customWidth="1"/>
    <col min="9227" max="9227" width="0" style="3" hidden="1" customWidth="1"/>
    <col min="9228" max="9228" width="14.5703125" style="3" customWidth="1"/>
    <col min="9229" max="9229" width="15.28515625" style="3" customWidth="1"/>
    <col min="9230" max="9230" width="13.7109375" style="3" customWidth="1"/>
    <col min="9231" max="9232" width="0" style="3" hidden="1" customWidth="1"/>
    <col min="9233" max="9474" width="41.42578125" style="3"/>
    <col min="9475" max="9475" width="55.140625" style="3" customWidth="1"/>
    <col min="9476" max="9476" width="21.85546875" style="3" customWidth="1"/>
    <col min="9477" max="9479" width="0" style="3" hidden="1" customWidth="1"/>
    <col min="9480" max="9480" width="11.7109375" style="3" customWidth="1"/>
    <col min="9481" max="9481" width="0" style="3" hidden="1" customWidth="1"/>
    <col min="9482" max="9482" width="15.85546875" style="3" customWidth="1"/>
    <col min="9483" max="9483" width="0" style="3" hidden="1" customWidth="1"/>
    <col min="9484" max="9484" width="14.5703125" style="3" customWidth="1"/>
    <col min="9485" max="9485" width="15.28515625" style="3" customWidth="1"/>
    <col min="9486" max="9486" width="13.7109375" style="3" customWidth="1"/>
    <col min="9487" max="9488" width="0" style="3" hidden="1" customWidth="1"/>
    <col min="9489" max="9730" width="41.42578125" style="3"/>
    <col min="9731" max="9731" width="55.140625" style="3" customWidth="1"/>
    <col min="9732" max="9732" width="21.85546875" style="3" customWidth="1"/>
    <col min="9733" max="9735" width="0" style="3" hidden="1" customWidth="1"/>
    <col min="9736" max="9736" width="11.7109375" style="3" customWidth="1"/>
    <col min="9737" max="9737" width="0" style="3" hidden="1" customWidth="1"/>
    <col min="9738" max="9738" width="15.85546875" style="3" customWidth="1"/>
    <col min="9739" max="9739" width="0" style="3" hidden="1" customWidth="1"/>
    <col min="9740" max="9740" width="14.5703125" style="3" customWidth="1"/>
    <col min="9741" max="9741" width="15.28515625" style="3" customWidth="1"/>
    <col min="9742" max="9742" width="13.7109375" style="3" customWidth="1"/>
    <col min="9743" max="9744" width="0" style="3" hidden="1" customWidth="1"/>
    <col min="9745" max="9986" width="41.42578125" style="3"/>
    <col min="9987" max="9987" width="55.140625" style="3" customWidth="1"/>
    <col min="9988" max="9988" width="21.85546875" style="3" customWidth="1"/>
    <col min="9989" max="9991" width="0" style="3" hidden="1" customWidth="1"/>
    <col min="9992" max="9992" width="11.7109375" style="3" customWidth="1"/>
    <col min="9993" max="9993" width="0" style="3" hidden="1" customWidth="1"/>
    <col min="9994" max="9994" width="15.85546875" style="3" customWidth="1"/>
    <col min="9995" max="9995" width="0" style="3" hidden="1" customWidth="1"/>
    <col min="9996" max="9996" width="14.5703125" style="3" customWidth="1"/>
    <col min="9997" max="9997" width="15.28515625" style="3" customWidth="1"/>
    <col min="9998" max="9998" width="13.7109375" style="3" customWidth="1"/>
    <col min="9999" max="10000" width="0" style="3" hidden="1" customWidth="1"/>
    <col min="10001" max="10242" width="41.42578125" style="3"/>
    <col min="10243" max="10243" width="55.140625" style="3" customWidth="1"/>
    <col min="10244" max="10244" width="21.85546875" style="3" customWidth="1"/>
    <col min="10245" max="10247" width="0" style="3" hidden="1" customWidth="1"/>
    <col min="10248" max="10248" width="11.7109375" style="3" customWidth="1"/>
    <col min="10249" max="10249" width="0" style="3" hidden="1" customWidth="1"/>
    <col min="10250" max="10250" width="15.85546875" style="3" customWidth="1"/>
    <col min="10251" max="10251" width="0" style="3" hidden="1" customWidth="1"/>
    <col min="10252" max="10252" width="14.5703125" style="3" customWidth="1"/>
    <col min="10253" max="10253" width="15.28515625" style="3" customWidth="1"/>
    <col min="10254" max="10254" width="13.7109375" style="3" customWidth="1"/>
    <col min="10255" max="10256" width="0" style="3" hidden="1" customWidth="1"/>
    <col min="10257" max="10498" width="41.42578125" style="3"/>
    <col min="10499" max="10499" width="55.140625" style="3" customWidth="1"/>
    <col min="10500" max="10500" width="21.85546875" style="3" customWidth="1"/>
    <col min="10501" max="10503" width="0" style="3" hidden="1" customWidth="1"/>
    <col min="10504" max="10504" width="11.7109375" style="3" customWidth="1"/>
    <col min="10505" max="10505" width="0" style="3" hidden="1" customWidth="1"/>
    <col min="10506" max="10506" width="15.85546875" style="3" customWidth="1"/>
    <col min="10507" max="10507" width="0" style="3" hidden="1" customWidth="1"/>
    <col min="10508" max="10508" width="14.5703125" style="3" customWidth="1"/>
    <col min="10509" max="10509" width="15.28515625" style="3" customWidth="1"/>
    <col min="10510" max="10510" width="13.7109375" style="3" customWidth="1"/>
    <col min="10511" max="10512" width="0" style="3" hidden="1" customWidth="1"/>
    <col min="10513" max="10754" width="41.42578125" style="3"/>
    <col min="10755" max="10755" width="55.140625" style="3" customWidth="1"/>
    <col min="10756" max="10756" width="21.85546875" style="3" customWidth="1"/>
    <col min="10757" max="10759" width="0" style="3" hidden="1" customWidth="1"/>
    <col min="10760" max="10760" width="11.7109375" style="3" customWidth="1"/>
    <col min="10761" max="10761" width="0" style="3" hidden="1" customWidth="1"/>
    <col min="10762" max="10762" width="15.85546875" style="3" customWidth="1"/>
    <col min="10763" max="10763" width="0" style="3" hidden="1" customWidth="1"/>
    <col min="10764" max="10764" width="14.5703125" style="3" customWidth="1"/>
    <col min="10765" max="10765" width="15.28515625" style="3" customWidth="1"/>
    <col min="10766" max="10766" width="13.7109375" style="3" customWidth="1"/>
    <col min="10767" max="10768" width="0" style="3" hidden="1" customWidth="1"/>
    <col min="10769" max="11010" width="41.42578125" style="3"/>
    <col min="11011" max="11011" width="55.140625" style="3" customWidth="1"/>
    <col min="11012" max="11012" width="21.85546875" style="3" customWidth="1"/>
    <col min="11013" max="11015" width="0" style="3" hidden="1" customWidth="1"/>
    <col min="11016" max="11016" width="11.7109375" style="3" customWidth="1"/>
    <col min="11017" max="11017" width="0" style="3" hidden="1" customWidth="1"/>
    <col min="11018" max="11018" width="15.85546875" style="3" customWidth="1"/>
    <col min="11019" max="11019" width="0" style="3" hidden="1" customWidth="1"/>
    <col min="11020" max="11020" width="14.5703125" style="3" customWidth="1"/>
    <col min="11021" max="11021" width="15.28515625" style="3" customWidth="1"/>
    <col min="11022" max="11022" width="13.7109375" style="3" customWidth="1"/>
    <col min="11023" max="11024" width="0" style="3" hidden="1" customWidth="1"/>
    <col min="11025" max="11266" width="41.42578125" style="3"/>
    <col min="11267" max="11267" width="55.140625" style="3" customWidth="1"/>
    <col min="11268" max="11268" width="21.85546875" style="3" customWidth="1"/>
    <col min="11269" max="11271" width="0" style="3" hidden="1" customWidth="1"/>
    <col min="11272" max="11272" width="11.7109375" style="3" customWidth="1"/>
    <col min="11273" max="11273" width="0" style="3" hidden="1" customWidth="1"/>
    <col min="11274" max="11274" width="15.85546875" style="3" customWidth="1"/>
    <col min="11275" max="11275" width="0" style="3" hidden="1" customWidth="1"/>
    <col min="11276" max="11276" width="14.5703125" style="3" customWidth="1"/>
    <col min="11277" max="11277" width="15.28515625" style="3" customWidth="1"/>
    <col min="11278" max="11278" width="13.7109375" style="3" customWidth="1"/>
    <col min="11279" max="11280" width="0" style="3" hidden="1" customWidth="1"/>
    <col min="11281" max="11522" width="41.42578125" style="3"/>
    <col min="11523" max="11523" width="55.140625" style="3" customWidth="1"/>
    <col min="11524" max="11524" width="21.85546875" style="3" customWidth="1"/>
    <col min="11525" max="11527" width="0" style="3" hidden="1" customWidth="1"/>
    <col min="11528" max="11528" width="11.7109375" style="3" customWidth="1"/>
    <col min="11529" max="11529" width="0" style="3" hidden="1" customWidth="1"/>
    <col min="11530" max="11530" width="15.85546875" style="3" customWidth="1"/>
    <col min="11531" max="11531" width="0" style="3" hidden="1" customWidth="1"/>
    <col min="11532" max="11532" width="14.5703125" style="3" customWidth="1"/>
    <col min="11533" max="11533" width="15.28515625" style="3" customWidth="1"/>
    <col min="11534" max="11534" width="13.7109375" style="3" customWidth="1"/>
    <col min="11535" max="11536" width="0" style="3" hidden="1" customWidth="1"/>
    <col min="11537" max="11778" width="41.42578125" style="3"/>
    <col min="11779" max="11779" width="55.140625" style="3" customWidth="1"/>
    <col min="11780" max="11780" width="21.85546875" style="3" customWidth="1"/>
    <col min="11781" max="11783" width="0" style="3" hidden="1" customWidth="1"/>
    <col min="11784" max="11784" width="11.7109375" style="3" customWidth="1"/>
    <col min="11785" max="11785" width="0" style="3" hidden="1" customWidth="1"/>
    <col min="11786" max="11786" width="15.85546875" style="3" customWidth="1"/>
    <col min="11787" max="11787" width="0" style="3" hidden="1" customWidth="1"/>
    <col min="11788" max="11788" width="14.5703125" style="3" customWidth="1"/>
    <col min="11789" max="11789" width="15.28515625" style="3" customWidth="1"/>
    <col min="11790" max="11790" width="13.7109375" style="3" customWidth="1"/>
    <col min="11791" max="11792" width="0" style="3" hidden="1" customWidth="1"/>
    <col min="11793" max="12034" width="41.42578125" style="3"/>
    <col min="12035" max="12035" width="55.140625" style="3" customWidth="1"/>
    <col min="12036" max="12036" width="21.85546875" style="3" customWidth="1"/>
    <col min="12037" max="12039" width="0" style="3" hidden="1" customWidth="1"/>
    <col min="12040" max="12040" width="11.7109375" style="3" customWidth="1"/>
    <col min="12041" max="12041" width="0" style="3" hidden="1" customWidth="1"/>
    <col min="12042" max="12042" width="15.85546875" style="3" customWidth="1"/>
    <col min="12043" max="12043" width="0" style="3" hidden="1" customWidth="1"/>
    <col min="12044" max="12044" width="14.5703125" style="3" customWidth="1"/>
    <col min="12045" max="12045" width="15.28515625" style="3" customWidth="1"/>
    <col min="12046" max="12046" width="13.7109375" style="3" customWidth="1"/>
    <col min="12047" max="12048" width="0" style="3" hidden="1" customWidth="1"/>
    <col min="12049" max="12290" width="41.42578125" style="3"/>
    <col min="12291" max="12291" width="55.140625" style="3" customWidth="1"/>
    <col min="12292" max="12292" width="21.85546875" style="3" customWidth="1"/>
    <col min="12293" max="12295" width="0" style="3" hidden="1" customWidth="1"/>
    <col min="12296" max="12296" width="11.7109375" style="3" customWidth="1"/>
    <col min="12297" max="12297" width="0" style="3" hidden="1" customWidth="1"/>
    <col min="12298" max="12298" width="15.85546875" style="3" customWidth="1"/>
    <col min="12299" max="12299" width="0" style="3" hidden="1" customWidth="1"/>
    <col min="12300" max="12300" width="14.5703125" style="3" customWidth="1"/>
    <col min="12301" max="12301" width="15.28515625" style="3" customWidth="1"/>
    <col min="12302" max="12302" width="13.7109375" style="3" customWidth="1"/>
    <col min="12303" max="12304" width="0" style="3" hidden="1" customWidth="1"/>
    <col min="12305" max="12546" width="41.42578125" style="3"/>
    <col min="12547" max="12547" width="55.140625" style="3" customWidth="1"/>
    <col min="12548" max="12548" width="21.85546875" style="3" customWidth="1"/>
    <col min="12549" max="12551" width="0" style="3" hidden="1" customWidth="1"/>
    <col min="12552" max="12552" width="11.7109375" style="3" customWidth="1"/>
    <col min="12553" max="12553" width="0" style="3" hidden="1" customWidth="1"/>
    <col min="12554" max="12554" width="15.85546875" style="3" customWidth="1"/>
    <col min="12555" max="12555" width="0" style="3" hidden="1" customWidth="1"/>
    <col min="12556" max="12556" width="14.5703125" style="3" customWidth="1"/>
    <col min="12557" max="12557" width="15.28515625" style="3" customWidth="1"/>
    <col min="12558" max="12558" width="13.7109375" style="3" customWidth="1"/>
    <col min="12559" max="12560" width="0" style="3" hidden="1" customWidth="1"/>
    <col min="12561" max="12802" width="41.42578125" style="3"/>
    <col min="12803" max="12803" width="55.140625" style="3" customWidth="1"/>
    <col min="12804" max="12804" width="21.85546875" style="3" customWidth="1"/>
    <col min="12805" max="12807" width="0" style="3" hidden="1" customWidth="1"/>
    <col min="12808" max="12808" width="11.7109375" style="3" customWidth="1"/>
    <col min="12809" max="12809" width="0" style="3" hidden="1" customWidth="1"/>
    <col min="12810" max="12810" width="15.85546875" style="3" customWidth="1"/>
    <col min="12811" max="12811" width="0" style="3" hidden="1" customWidth="1"/>
    <col min="12812" max="12812" width="14.5703125" style="3" customWidth="1"/>
    <col min="12813" max="12813" width="15.28515625" style="3" customWidth="1"/>
    <col min="12814" max="12814" width="13.7109375" style="3" customWidth="1"/>
    <col min="12815" max="12816" width="0" style="3" hidden="1" customWidth="1"/>
    <col min="12817" max="13058" width="41.42578125" style="3"/>
    <col min="13059" max="13059" width="55.140625" style="3" customWidth="1"/>
    <col min="13060" max="13060" width="21.85546875" style="3" customWidth="1"/>
    <col min="13061" max="13063" width="0" style="3" hidden="1" customWidth="1"/>
    <col min="13064" max="13064" width="11.7109375" style="3" customWidth="1"/>
    <col min="13065" max="13065" width="0" style="3" hidden="1" customWidth="1"/>
    <col min="13066" max="13066" width="15.85546875" style="3" customWidth="1"/>
    <col min="13067" max="13067" width="0" style="3" hidden="1" customWidth="1"/>
    <col min="13068" max="13068" width="14.5703125" style="3" customWidth="1"/>
    <col min="13069" max="13069" width="15.28515625" style="3" customWidth="1"/>
    <col min="13070" max="13070" width="13.7109375" style="3" customWidth="1"/>
    <col min="13071" max="13072" width="0" style="3" hidden="1" customWidth="1"/>
    <col min="13073" max="13314" width="41.42578125" style="3"/>
    <col min="13315" max="13315" width="55.140625" style="3" customWidth="1"/>
    <col min="13316" max="13316" width="21.85546875" style="3" customWidth="1"/>
    <col min="13317" max="13319" width="0" style="3" hidden="1" customWidth="1"/>
    <col min="13320" max="13320" width="11.7109375" style="3" customWidth="1"/>
    <col min="13321" max="13321" width="0" style="3" hidden="1" customWidth="1"/>
    <col min="13322" max="13322" width="15.85546875" style="3" customWidth="1"/>
    <col min="13323" max="13323" width="0" style="3" hidden="1" customWidth="1"/>
    <col min="13324" max="13324" width="14.5703125" style="3" customWidth="1"/>
    <col min="13325" max="13325" width="15.28515625" style="3" customWidth="1"/>
    <col min="13326" max="13326" width="13.7109375" style="3" customWidth="1"/>
    <col min="13327" max="13328" width="0" style="3" hidden="1" customWidth="1"/>
    <col min="13329" max="13570" width="41.42578125" style="3"/>
    <col min="13571" max="13571" width="55.140625" style="3" customWidth="1"/>
    <col min="13572" max="13572" width="21.85546875" style="3" customWidth="1"/>
    <col min="13573" max="13575" width="0" style="3" hidden="1" customWidth="1"/>
    <col min="13576" max="13576" width="11.7109375" style="3" customWidth="1"/>
    <col min="13577" max="13577" width="0" style="3" hidden="1" customWidth="1"/>
    <col min="13578" max="13578" width="15.85546875" style="3" customWidth="1"/>
    <col min="13579" max="13579" width="0" style="3" hidden="1" customWidth="1"/>
    <col min="13580" max="13580" width="14.5703125" style="3" customWidth="1"/>
    <col min="13581" max="13581" width="15.28515625" style="3" customWidth="1"/>
    <col min="13582" max="13582" width="13.7109375" style="3" customWidth="1"/>
    <col min="13583" max="13584" width="0" style="3" hidden="1" customWidth="1"/>
    <col min="13585" max="13826" width="41.42578125" style="3"/>
    <col min="13827" max="13827" width="55.140625" style="3" customWidth="1"/>
    <col min="13828" max="13828" width="21.85546875" style="3" customWidth="1"/>
    <col min="13829" max="13831" width="0" style="3" hidden="1" customWidth="1"/>
    <col min="13832" max="13832" width="11.7109375" style="3" customWidth="1"/>
    <col min="13833" max="13833" width="0" style="3" hidden="1" customWidth="1"/>
    <col min="13834" max="13834" width="15.85546875" style="3" customWidth="1"/>
    <col min="13835" max="13835" width="0" style="3" hidden="1" customWidth="1"/>
    <col min="13836" max="13836" width="14.5703125" style="3" customWidth="1"/>
    <col min="13837" max="13837" width="15.28515625" style="3" customWidth="1"/>
    <col min="13838" max="13838" width="13.7109375" style="3" customWidth="1"/>
    <col min="13839" max="13840" width="0" style="3" hidden="1" customWidth="1"/>
    <col min="13841" max="14082" width="41.42578125" style="3"/>
    <col min="14083" max="14083" width="55.140625" style="3" customWidth="1"/>
    <col min="14084" max="14084" width="21.85546875" style="3" customWidth="1"/>
    <col min="14085" max="14087" width="0" style="3" hidden="1" customWidth="1"/>
    <col min="14088" max="14088" width="11.7109375" style="3" customWidth="1"/>
    <col min="14089" max="14089" width="0" style="3" hidden="1" customWidth="1"/>
    <col min="14090" max="14090" width="15.85546875" style="3" customWidth="1"/>
    <col min="14091" max="14091" width="0" style="3" hidden="1" customWidth="1"/>
    <col min="14092" max="14092" width="14.5703125" style="3" customWidth="1"/>
    <col min="14093" max="14093" width="15.28515625" style="3" customWidth="1"/>
    <col min="14094" max="14094" width="13.7109375" style="3" customWidth="1"/>
    <col min="14095" max="14096" width="0" style="3" hidden="1" customWidth="1"/>
    <col min="14097" max="14338" width="41.42578125" style="3"/>
    <col min="14339" max="14339" width="55.140625" style="3" customWidth="1"/>
    <col min="14340" max="14340" width="21.85546875" style="3" customWidth="1"/>
    <col min="14341" max="14343" width="0" style="3" hidden="1" customWidth="1"/>
    <col min="14344" max="14344" width="11.7109375" style="3" customWidth="1"/>
    <col min="14345" max="14345" width="0" style="3" hidden="1" customWidth="1"/>
    <col min="14346" max="14346" width="15.85546875" style="3" customWidth="1"/>
    <col min="14347" max="14347" width="0" style="3" hidden="1" customWidth="1"/>
    <col min="14348" max="14348" width="14.5703125" style="3" customWidth="1"/>
    <col min="14349" max="14349" width="15.28515625" style="3" customWidth="1"/>
    <col min="14350" max="14350" width="13.7109375" style="3" customWidth="1"/>
    <col min="14351" max="14352" width="0" style="3" hidden="1" customWidth="1"/>
    <col min="14353" max="14594" width="41.42578125" style="3"/>
    <col min="14595" max="14595" width="55.140625" style="3" customWidth="1"/>
    <col min="14596" max="14596" width="21.85546875" style="3" customWidth="1"/>
    <col min="14597" max="14599" width="0" style="3" hidden="1" customWidth="1"/>
    <col min="14600" max="14600" width="11.7109375" style="3" customWidth="1"/>
    <col min="14601" max="14601" width="0" style="3" hidden="1" customWidth="1"/>
    <col min="14602" max="14602" width="15.85546875" style="3" customWidth="1"/>
    <col min="14603" max="14603" width="0" style="3" hidden="1" customWidth="1"/>
    <col min="14604" max="14604" width="14.5703125" style="3" customWidth="1"/>
    <col min="14605" max="14605" width="15.28515625" style="3" customWidth="1"/>
    <col min="14606" max="14606" width="13.7109375" style="3" customWidth="1"/>
    <col min="14607" max="14608" width="0" style="3" hidden="1" customWidth="1"/>
    <col min="14609" max="14850" width="41.42578125" style="3"/>
    <col min="14851" max="14851" width="55.140625" style="3" customWidth="1"/>
    <col min="14852" max="14852" width="21.85546875" style="3" customWidth="1"/>
    <col min="14853" max="14855" width="0" style="3" hidden="1" customWidth="1"/>
    <col min="14856" max="14856" width="11.7109375" style="3" customWidth="1"/>
    <col min="14857" max="14857" width="0" style="3" hidden="1" customWidth="1"/>
    <col min="14858" max="14858" width="15.85546875" style="3" customWidth="1"/>
    <col min="14859" max="14859" width="0" style="3" hidden="1" customWidth="1"/>
    <col min="14860" max="14860" width="14.5703125" style="3" customWidth="1"/>
    <col min="14861" max="14861" width="15.28515625" style="3" customWidth="1"/>
    <col min="14862" max="14862" width="13.7109375" style="3" customWidth="1"/>
    <col min="14863" max="14864" width="0" style="3" hidden="1" customWidth="1"/>
    <col min="14865" max="15106" width="41.42578125" style="3"/>
    <col min="15107" max="15107" width="55.140625" style="3" customWidth="1"/>
    <col min="15108" max="15108" width="21.85546875" style="3" customWidth="1"/>
    <col min="15109" max="15111" width="0" style="3" hidden="1" customWidth="1"/>
    <col min="15112" max="15112" width="11.7109375" style="3" customWidth="1"/>
    <col min="15113" max="15113" width="0" style="3" hidden="1" customWidth="1"/>
    <col min="15114" max="15114" width="15.85546875" style="3" customWidth="1"/>
    <col min="15115" max="15115" width="0" style="3" hidden="1" customWidth="1"/>
    <col min="15116" max="15116" width="14.5703125" style="3" customWidth="1"/>
    <col min="15117" max="15117" width="15.28515625" style="3" customWidth="1"/>
    <col min="15118" max="15118" width="13.7109375" style="3" customWidth="1"/>
    <col min="15119" max="15120" width="0" style="3" hidden="1" customWidth="1"/>
    <col min="15121" max="15362" width="41.42578125" style="3"/>
    <col min="15363" max="15363" width="55.140625" style="3" customWidth="1"/>
    <col min="15364" max="15364" width="21.85546875" style="3" customWidth="1"/>
    <col min="15365" max="15367" width="0" style="3" hidden="1" customWidth="1"/>
    <col min="15368" max="15368" width="11.7109375" style="3" customWidth="1"/>
    <col min="15369" max="15369" width="0" style="3" hidden="1" customWidth="1"/>
    <col min="15370" max="15370" width="15.85546875" style="3" customWidth="1"/>
    <col min="15371" max="15371" width="0" style="3" hidden="1" customWidth="1"/>
    <col min="15372" max="15372" width="14.5703125" style="3" customWidth="1"/>
    <col min="15373" max="15373" width="15.28515625" style="3" customWidth="1"/>
    <col min="15374" max="15374" width="13.7109375" style="3" customWidth="1"/>
    <col min="15375" max="15376" width="0" style="3" hidden="1" customWidth="1"/>
    <col min="15377" max="15618" width="41.42578125" style="3"/>
    <col min="15619" max="15619" width="55.140625" style="3" customWidth="1"/>
    <col min="15620" max="15620" width="21.85546875" style="3" customWidth="1"/>
    <col min="15621" max="15623" width="0" style="3" hidden="1" customWidth="1"/>
    <col min="15624" max="15624" width="11.7109375" style="3" customWidth="1"/>
    <col min="15625" max="15625" width="0" style="3" hidden="1" customWidth="1"/>
    <col min="15626" max="15626" width="15.85546875" style="3" customWidth="1"/>
    <col min="15627" max="15627" width="0" style="3" hidden="1" customWidth="1"/>
    <col min="15628" max="15628" width="14.5703125" style="3" customWidth="1"/>
    <col min="15629" max="15629" width="15.28515625" style="3" customWidth="1"/>
    <col min="15630" max="15630" width="13.7109375" style="3" customWidth="1"/>
    <col min="15631" max="15632" width="0" style="3" hidden="1" customWidth="1"/>
    <col min="15633" max="15874" width="41.42578125" style="3"/>
    <col min="15875" max="15875" width="55.140625" style="3" customWidth="1"/>
    <col min="15876" max="15876" width="21.85546875" style="3" customWidth="1"/>
    <col min="15877" max="15879" width="0" style="3" hidden="1" customWidth="1"/>
    <col min="15880" max="15880" width="11.7109375" style="3" customWidth="1"/>
    <col min="15881" max="15881" width="0" style="3" hidden="1" customWidth="1"/>
    <col min="15882" max="15882" width="15.85546875" style="3" customWidth="1"/>
    <col min="15883" max="15883" width="0" style="3" hidden="1" customWidth="1"/>
    <col min="15884" max="15884" width="14.5703125" style="3" customWidth="1"/>
    <col min="15885" max="15885" width="15.28515625" style="3" customWidth="1"/>
    <col min="15886" max="15886" width="13.7109375" style="3" customWidth="1"/>
    <col min="15887" max="15888" width="0" style="3" hidden="1" customWidth="1"/>
    <col min="15889" max="16130" width="41.42578125" style="3"/>
    <col min="16131" max="16131" width="55.140625" style="3" customWidth="1"/>
    <col min="16132" max="16132" width="21.85546875" style="3" customWidth="1"/>
    <col min="16133" max="16135" width="0" style="3" hidden="1" customWidth="1"/>
    <col min="16136" max="16136" width="11.7109375" style="3" customWidth="1"/>
    <col min="16137" max="16137" width="0" style="3" hidden="1" customWidth="1"/>
    <col min="16138" max="16138" width="15.85546875" style="3" customWidth="1"/>
    <col min="16139" max="16139" width="0" style="3" hidden="1" customWidth="1"/>
    <col min="16140" max="16140" width="14.5703125" style="3" customWidth="1"/>
    <col min="16141" max="16141" width="15.28515625" style="3" customWidth="1"/>
    <col min="16142" max="16142" width="13.7109375" style="3" customWidth="1"/>
    <col min="16143" max="16144" width="0" style="3" hidden="1" customWidth="1"/>
    <col min="16145" max="16384" width="41.42578125" style="3"/>
  </cols>
  <sheetData>
    <row r="1" spans="2:14" ht="15">
      <c r="B1" s="321" t="s">
        <v>150</v>
      </c>
      <c r="C1" s="347"/>
    </row>
    <row r="2" spans="2:14" ht="17.25" customHeight="1">
      <c r="B2" s="4"/>
      <c r="C2" s="347"/>
    </row>
    <row r="4" spans="2:14" s="5" customFormat="1" ht="34.5" customHeight="1">
      <c r="B4" s="322" t="s">
        <v>0</v>
      </c>
      <c r="C4" s="348" t="s">
        <v>1</v>
      </c>
      <c r="D4" s="331" t="str">
        <f>'1. Сводная_аннуитеты'!D18</f>
        <v>Komatsu PC2000-11R 
Mining Solutions</v>
      </c>
      <c r="E4" s="151" t="str">
        <f>'1. Сводная_аннуитеты'!E18</f>
        <v>Komatsu PC2000-11R 
ИСТК</v>
      </c>
      <c r="F4" s="151" t="str">
        <f>'1. Сводная_аннуитеты'!F18</f>
        <v>Zoomlion ZE2000G 
ОРИКС</v>
      </c>
      <c r="G4" s="151" t="str">
        <f>'1. Сводная_аннуитеты'!G18</f>
        <v>Sany SY2000 
АСТ</v>
      </c>
      <c r="H4" s="151" t="str">
        <f>'1. Сводная_аннуитеты'!H18</f>
        <v>Shantui SE2000LCW 
Строймпорттехника</v>
      </c>
      <c r="I4" s="151" t="str">
        <f>'1. Сводная_аннуитеты'!I18</f>
        <v>TZCO TZ2000 
Дзикай</v>
      </c>
      <c r="J4" s="151" t="str">
        <f>'1. Сводная_аннуитеты'!J18</f>
        <v>Komatsu PC2000-11R 
Огунвэй</v>
      </c>
      <c r="K4" s="151" t="str">
        <f>'1. Сводная_аннуитеты'!K18</f>
        <v>XCMG LYR 2000 
Огунвэй</v>
      </c>
      <c r="L4" s="151" t="str">
        <f>'1. Сводная_аннуитеты'!L18</f>
        <v xml:space="preserve">Hitachi EX2000 Майнтек  </v>
      </c>
      <c r="M4" s="151" t="str">
        <f>'1. Сводная_аннуитеты'!M18</f>
        <v>Estar ESE2000 
ГПБ Комплект</v>
      </c>
      <c r="N4" s="151"/>
    </row>
    <row r="5" spans="2:14" ht="15.75" customHeight="1">
      <c r="B5" s="323" t="s">
        <v>153</v>
      </c>
      <c r="C5" s="348" t="s">
        <v>2</v>
      </c>
      <c r="D5" s="624">
        <f>D6</f>
        <v>10</v>
      </c>
      <c r="E5" s="624">
        <f t="shared" ref="E5:M5" si="0">E6</f>
        <v>10</v>
      </c>
      <c r="F5" s="624">
        <f t="shared" si="0"/>
        <v>12</v>
      </c>
      <c r="G5" s="624">
        <f t="shared" si="0"/>
        <v>10</v>
      </c>
      <c r="H5" s="624">
        <f t="shared" si="0"/>
        <v>9.6</v>
      </c>
      <c r="I5" s="624">
        <f t="shared" si="0"/>
        <v>12</v>
      </c>
      <c r="J5" s="624">
        <f t="shared" si="0"/>
        <v>10</v>
      </c>
      <c r="K5" s="624">
        <f t="shared" si="0"/>
        <v>10</v>
      </c>
      <c r="L5" s="624">
        <f t="shared" si="0"/>
        <v>9.5</v>
      </c>
      <c r="M5" s="624">
        <f t="shared" si="0"/>
        <v>10</v>
      </c>
    </row>
    <row r="6" spans="2:14" ht="15.75" customHeight="1">
      <c r="B6" s="324" t="s">
        <v>152</v>
      </c>
      <c r="C6" s="348" t="s">
        <v>2</v>
      </c>
      <c r="D6" s="1408">
        <f>E6</f>
        <v>10</v>
      </c>
      <c r="E6" s="1108">
        <f>'PC2000-11R ИСТК'!D5</f>
        <v>10</v>
      </c>
      <c r="F6" s="1108">
        <f>Zooml_Орикс!D5</f>
        <v>12</v>
      </c>
      <c r="G6" s="1108">
        <f>'Sany АСТ'!D5</f>
        <v>10</v>
      </c>
      <c r="H6" s="1108">
        <f>'Shantui Стройимп'!D5</f>
        <v>9.6</v>
      </c>
      <c r="I6" s="1108">
        <f>'TZCO Дзикай'!D5</f>
        <v>12</v>
      </c>
      <c r="J6" s="1552">
        <f>E6</f>
        <v>10</v>
      </c>
      <c r="K6" s="1110">
        <f t="shared" ref="K6:L11" si="1">J6</f>
        <v>10</v>
      </c>
      <c r="L6" s="1581">
        <v>9.5</v>
      </c>
      <c r="M6" s="1110">
        <f>K6</f>
        <v>10</v>
      </c>
    </row>
    <row r="7" spans="2:14" ht="15.75" customHeight="1">
      <c r="B7" s="324" t="s">
        <v>154</v>
      </c>
      <c r="C7" s="348" t="s">
        <v>2</v>
      </c>
      <c r="D7" s="625">
        <f>'PC2000-8 MS'!D6</f>
        <v>12</v>
      </c>
      <c r="E7" s="1108">
        <f>'PC2000-11R ИСТК'!D6</f>
        <v>12</v>
      </c>
      <c r="F7" s="1108">
        <f>Zooml_Орикс!D6</f>
        <v>13</v>
      </c>
      <c r="G7" s="1108">
        <f>'Sany АСТ'!D6</f>
        <v>12</v>
      </c>
      <c r="H7" s="1108">
        <f>'Shantui Стройимп'!D6</f>
        <v>12</v>
      </c>
      <c r="I7" s="1108">
        <f>'TZCO Дзикай'!D6</f>
        <v>13.5</v>
      </c>
      <c r="J7" s="1552">
        <f>E7</f>
        <v>12</v>
      </c>
      <c r="K7" s="1110">
        <f t="shared" si="1"/>
        <v>12</v>
      </c>
      <c r="L7" s="1581">
        <v>12</v>
      </c>
      <c r="M7" s="1552">
        <f>'Estar ГПБ'!D6</f>
        <v>12</v>
      </c>
    </row>
    <row r="8" spans="2:14" ht="13.5" thickBot="1">
      <c r="B8" s="142" t="s">
        <v>3</v>
      </c>
      <c r="C8" s="348" t="s">
        <v>4</v>
      </c>
      <c r="D8" s="333">
        <v>136</v>
      </c>
      <c r="E8" s="228">
        <f t="shared" ref="E8:F8" si="2">D8</f>
        <v>136</v>
      </c>
      <c r="F8" s="228">
        <f t="shared" si="2"/>
        <v>136</v>
      </c>
      <c r="G8" s="228">
        <f t="shared" ref="G8:J10" si="3">F8</f>
        <v>136</v>
      </c>
      <c r="H8" s="228">
        <f t="shared" si="3"/>
        <v>136</v>
      </c>
      <c r="I8" s="228">
        <f t="shared" si="3"/>
        <v>136</v>
      </c>
      <c r="J8" s="1109">
        <f t="shared" si="3"/>
        <v>136</v>
      </c>
      <c r="K8" s="1109">
        <f t="shared" si="1"/>
        <v>136</v>
      </c>
      <c r="L8" s="1109">
        <f t="shared" si="1"/>
        <v>136</v>
      </c>
      <c r="M8" s="1109">
        <f>K8</f>
        <v>136</v>
      </c>
    </row>
    <row r="9" spans="2:14">
      <c r="B9" s="325" t="s">
        <v>5</v>
      </c>
      <c r="C9" s="349" t="s">
        <v>6</v>
      </c>
      <c r="D9" s="332">
        <v>2.7869999999999999</v>
      </c>
      <c r="E9" s="144">
        <f t="shared" ref="E9:F10" si="4">D9</f>
        <v>2.7869999999999999</v>
      </c>
      <c r="F9" s="144">
        <f t="shared" si="4"/>
        <v>2.7869999999999999</v>
      </c>
      <c r="G9" s="144">
        <f t="shared" si="3"/>
        <v>2.7869999999999999</v>
      </c>
      <c r="H9" s="144">
        <f t="shared" si="3"/>
        <v>2.7869999999999999</v>
      </c>
      <c r="I9" s="144">
        <f t="shared" si="3"/>
        <v>2.7869999999999999</v>
      </c>
      <c r="J9" s="144">
        <f t="shared" si="3"/>
        <v>2.7869999999999999</v>
      </c>
      <c r="K9" s="144">
        <f t="shared" si="1"/>
        <v>2.7869999999999999</v>
      </c>
      <c r="L9" s="144">
        <f t="shared" si="1"/>
        <v>2.7869999999999999</v>
      </c>
      <c r="M9" s="144">
        <f>K9</f>
        <v>2.7869999999999999</v>
      </c>
      <c r="N9" s="143" t="s">
        <v>443</v>
      </c>
    </row>
    <row r="10" spans="2:14" ht="13.5" customHeight="1">
      <c r="B10" s="325" t="s">
        <v>7</v>
      </c>
      <c r="C10" s="349" t="s">
        <v>8</v>
      </c>
      <c r="D10" s="332">
        <v>1.5</v>
      </c>
      <c r="E10" s="144">
        <f t="shared" si="4"/>
        <v>1.5</v>
      </c>
      <c r="F10" s="144">
        <f t="shared" si="4"/>
        <v>1.5</v>
      </c>
      <c r="G10" s="144">
        <f t="shared" si="3"/>
        <v>1.5</v>
      </c>
      <c r="H10" s="144">
        <f t="shared" si="3"/>
        <v>1.5</v>
      </c>
      <c r="I10" s="144">
        <f t="shared" si="3"/>
        <v>1.5</v>
      </c>
      <c r="J10" s="144">
        <f t="shared" si="3"/>
        <v>1.5</v>
      </c>
      <c r="K10" s="144">
        <f t="shared" si="1"/>
        <v>1.5</v>
      </c>
      <c r="L10" s="144">
        <f t="shared" si="1"/>
        <v>1.5</v>
      </c>
      <c r="M10" s="144">
        <f>K10</f>
        <v>1.5</v>
      </c>
      <c r="N10" s="143" t="s">
        <v>443</v>
      </c>
    </row>
    <row r="11" spans="2:14">
      <c r="B11" s="325" t="s">
        <v>9</v>
      </c>
      <c r="C11" s="349" t="s">
        <v>10</v>
      </c>
      <c r="D11" s="332">
        <v>0.9</v>
      </c>
      <c r="E11" s="144">
        <f>D11</f>
        <v>0.9</v>
      </c>
      <c r="F11" s="144">
        <f>E11</f>
        <v>0.9</v>
      </c>
      <c r="G11" s="144">
        <f t="shared" ref="G11:J11" si="5">F11</f>
        <v>0.9</v>
      </c>
      <c r="H11" s="144">
        <f t="shared" si="5"/>
        <v>0.9</v>
      </c>
      <c r="I11" s="144">
        <f t="shared" si="5"/>
        <v>0.9</v>
      </c>
      <c r="J11" s="144">
        <f t="shared" si="5"/>
        <v>0.9</v>
      </c>
      <c r="K11" s="144">
        <f t="shared" si="1"/>
        <v>0.9</v>
      </c>
      <c r="L11" s="144">
        <f t="shared" si="1"/>
        <v>0.9</v>
      </c>
      <c r="M11" s="144">
        <f>K11</f>
        <v>0.9</v>
      </c>
      <c r="N11" s="143" t="s">
        <v>443</v>
      </c>
    </row>
    <row r="12" spans="2:14">
      <c r="B12" s="325" t="s">
        <v>11</v>
      </c>
      <c r="C12" s="349" t="s">
        <v>10</v>
      </c>
      <c r="D12" s="334">
        <f t="shared" ref="D12:J12" si="6">D11/D10</f>
        <v>0.6</v>
      </c>
      <c r="E12" s="152">
        <f t="shared" si="6"/>
        <v>0.6</v>
      </c>
      <c r="F12" s="152">
        <f t="shared" si="6"/>
        <v>0.6</v>
      </c>
      <c r="G12" s="152">
        <f t="shared" si="6"/>
        <v>0.6</v>
      </c>
      <c r="H12" s="152">
        <f t="shared" si="6"/>
        <v>0.6</v>
      </c>
      <c r="I12" s="152">
        <f t="shared" si="6"/>
        <v>0.6</v>
      </c>
      <c r="J12" s="152">
        <f t="shared" si="6"/>
        <v>0.6</v>
      </c>
      <c r="K12" s="152">
        <f t="shared" ref="K12:M12" si="7">K11/K10</f>
        <v>0.6</v>
      </c>
      <c r="L12" s="152">
        <f t="shared" ref="L12" si="8">L11/L10</f>
        <v>0.6</v>
      </c>
      <c r="M12" s="152">
        <f t="shared" si="7"/>
        <v>0.6</v>
      </c>
    </row>
    <row r="13" spans="2:14" ht="16.5" customHeight="1">
      <c r="B13" s="326" t="s">
        <v>12</v>
      </c>
      <c r="C13" s="349" t="s">
        <v>10</v>
      </c>
      <c r="D13" s="332">
        <v>0.9</v>
      </c>
      <c r="E13" s="147">
        <f>D13</f>
        <v>0.9</v>
      </c>
      <c r="F13" s="147">
        <f>E13</f>
        <v>0.9</v>
      </c>
      <c r="G13" s="147">
        <f t="shared" ref="G13:J13" si="9">F13</f>
        <v>0.9</v>
      </c>
      <c r="H13" s="147">
        <f t="shared" si="9"/>
        <v>0.9</v>
      </c>
      <c r="I13" s="147">
        <f t="shared" si="9"/>
        <v>0.9</v>
      </c>
      <c r="J13" s="147">
        <f t="shared" si="9"/>
        <v>0.9</v>
      </c>
      <c r="K13" s="147">
        <f t="shared" ref="K13:L13" si="10">J13</f>
        <v>0.9</v>
      </c>
      <c r="L13" s="147">
        <f t="shared" si="10"/>
        <v>0.9</v>
      </c>
      <c r="M13" s="147">
        <f>K13</f>
        <v>0.9</v>
      </c>
      <c r="N13" s="143" t="s">
        <v>443</v>
      </c>
    </row>
    <row r="14" spans="2:14" ht="13.5" customHeight="1" thickBot="1">
      <c r="B14" s="327" t="s">
        <v>13</v>
      </c>
      <c r="C14" s="349" t="s">
        <v>4</v>
      </c>
      <c r="D14" s="335">
        <f t="shared" ref="D14" si="11">D5*D9*D12*D13</f>
        <v>15.049799999999998</v>
      </c>
      <c r="E14" s="155">
        <f>E5*E9*E12*E13</f>
        <v>15.049799999999998</v>
      </c>
      <c r="F14" s="155">
        <f>F5*F9*F12*F13</f>
        <v>18.059760000000001</v>
      </c>
      <c r="G14" s="155">
        <f>G5*G9*G12*G13</f>
        <v>15.049799999999998</v>
      </c>
      <c r="H14" s="155">
        <f t="shared" ref="H14:J14" si="12">H5*H9*H12*H13</f>
        <v>14.447808</v>
      </c>
      <c r="I14" s="155">
        <f t="shared" si="12"/>
        <v>18.059760000000001</v>
      </c>
      <c r="J14" s="155">
        <f t="shared" si="12"/>
        <v>15.049799999999998</v>
      </c>
      <c r="K14" s="155">
        <f t="shared" ref="K14:M14" si="13">K5*K9*K12*K13</f>
        <v>15.049799999999998</v>
      </c>
      <c r="L14" s="155">
        <f t="shared" ref="L14" si="14">L5*L9*L12*L13</f>
        <v>14.297309999999998</v>
      </c>
      <c r="M14" s="155">
        <f t="shared" si="13"/>
        <v>15.049799999999998</v>
      </c>
    </row>
    <row r="15" spans="2:14" ht="17.25" customHeight="1">
      <c r="B15" s="325" t="s">
        <v>151</v>
      </c>
      <c r="C15" s="349" t="s">
        <v>8</v>
      </c>
      <c r="D15" s="336">
        <v>1</v>
      </c>
      <c r="E15" s="148">
        <f t="shared" ref="E15" si="15">D15</f>
        <v>1</v>
      </c>
      <c r="F15" s="148">
        <f t="shared" ref="F15" si="16">E15</f>
        <v>1</v>
      </c>
      <c r="G15" s="148">
        <f t="shared" ref="G15" si="17">F15</f>
        <v>1</v>
      </c>
      <c r="H15" s="148">
        <f t="shared" ref="H15" si="18">G15</f>
        <v>1</v>
      </c>
      <c r="I15" s="148">
        <f t="shared" ref="I15" si="19">H15</f>
        <v>1</v>
      </c>
      <c r="J15" s="148">
        <f t="shared" ref="J15" si="20">I15</f>
        <v>1</v>
      </c>
      <c r="K15" s="148">
        <f t="shared" ref="K15:L15" si="21">J15</f>
        <v>1</v>
      </c>
      <c r="L15" s="148">
        <f t="shared" si="21"/>
        <v>1</v>
      </c>
      <c r="M15" s="148">
        <f>K15</f>
        <v>1</v>
      </c>
      <c r="N15" s="143" t="s">
        <v>443</v>
      </c>
    </row>
    <row r="16" spans="2:14">
      <c r="B16" s="325" t="s">
        <v>14</v>
      </c>
      <c r="C16" s="349" t="s">
        <v>4</v>
      </c>
      <c r="D16" s="337">
        <f>D8*D15</f>
        <v>136</v>
      </c>
      <c r="E16" s="156">
        <f t="shared" ref="E16:J16" si="22">E8*E15</f>
        <v>136</v>
      </c>
      <c r="F16" s="156">
        <f t="shared" si="22"/>
        <v>136</v>
      </c>
      <c r="G16" s="156">
        <f t="shared" si="22"/>
        <v>136</v>
      </c>
      <c r="H16" s="156">
        <f t="shared" si="22"/>
        <v>136</v>
      </c>
      <c r="I16" s="156">
        <f t="shared" si="22"/>
        <v>136</v>
      </c>
      <c r="J16" s="156">
        <f t="shared" si="22"/>
        <v>136</v>
      </c>
      <c r="K16" s="156">
        <f t="shared" ref="K16:M16" si="23">K8*K15</f>
        <v>136</v>
      </c>
      <c r="L16" s="156">
        <f t="shared" ref="L16" si="24">L8*L15</f>
        <v>136</v>
      </c>
      <c r="M16" s="156">
        <f t="shared" si="23"/>
        <v>136</v>
      </c>
    </row>
    <row r="17" spans="2:14">
      <c r="B17" s="325" t="s">
        <v>15</v>
      </c>
      <c r="C17" s="349" t="s">
        <v>16</v>
      </c>
      <c r="D17" s="335">
        <f>D16/D14</f>
        <v>9.0366649390689595</v>
      </c>
      <c r="E17" s="335">
        <f t="shared" ref="E17:J17" si="25">E16/E14</f>
        <v>9.0366649390689595</v>
      </c>
      <c r="F17" s="335">
        <f t="shared" si="25"/>
        <v>7.5305541158907978</v>
      </c>
      <c r="G17" s="335">
        <f t="shared" si="25"/>
        <v>9.0366649390689595</v>
      </c>
      <c r="H17" s="335">
        <f t="shared" si="25"/>
        <v>9.4131926448634982</v>
      </c>
      <c r="I17" s="335">
        <f t="shared" si="25"/>
        <v>7.5305541158907978</v>
      </c>
      <c r="J17" s="335">
        <f t="shared" si="25"/>
        <v>9.0366649390689595</v>
      </c>
      <c r="K17" s="335">
        <f t="shared" ref="K17:M17" si="26">K16/K14</f>
        <v>9.0366649390689595</v>
      </c>
      <c r="L17" s="335">
        <f t="shared" ref="L17" si="27">L16/L14</f>
        <v>9.5122788832304828</v>
      </c>
      <c r="M17" s="335">
        <f t="shared" si="26"/>
        <v>9.0366649390689595</v>
      </c>
    </row>
    <row r="18" spans="2:14" ht="17.25" customHeight="1">
      <c r="B18" s="328" t="s">
        <v>17</v>
      </c>
      <c r="C18" s="349" t="s">
        <v>16</v>
      </c>
      <c r="D18" s="338">
        <f>ROUNDUP(D17,0)</f>
        <v>10</v>
      </c>
      <c r="E18" s="157">
        <f>ROUNDUP(E17,0)</f>
        <v>10</v>
      </c>
      <c r="F18" s="157">
        <f t="shared" ref="F18" si="28">ROUNDUP(F17,0)</f>
        <v>8</v>
      </c>
      <c r="G18" s="157">
        <f>ROUNDUP(G17,0)</f>
        <v>10</v>
      </c>
      <c r="H18" s="157">
        <f t="shared" ref="H18:J18" si="29">ROUNDUP(H17,0)</f>
        <v>10</v>
      </c>
      <c r="I18" s="157">
        <f t="shared" si="29"/>
        <v>8</v>
      </c>
      <c r="J18" s="157">
        <f t="shared" si="29"/>
        <v>10</v>
      </c>
      <c r="K18" s="157">
        <f t="shared" ref="K18:M18" si="30">ROUNDUP(K17,0)</f>
        <v>10</v>
      </c>
      <c r="L18" s="157">
        <f t="shared" ref="L18" si="31">ROUNDUP(L17,0)</f>
        <v>10</v>
      </c>
      <c r="M18" s="157">
        <f t="shared" si="30"/>
        <v>10</v>
      </c>
    </row>
    <row r="19" spans="2:14" ht="47.25" customHeight="1">
      <c r="B19" s="325" t="s">
        <v>18</v>
      </c>
      <c r="C19" s="349" t="s">
        <v>19</v>
      </c>
      <c r="D19" s="1407">
        <v>37.299999999999997</v>
      </c>
      <c r="E19" s="1409">
        <f>D19</f>
        <v>37.299999999999997</v>
      </c>
      <c r="F19" s="1409">
        <f>E19</f>
        <v>37.299999999999997</v>
      </c>
      <c r="G19" s="1409">
        <f t="shared" ref="G19:K19" si="32">F19</f>
        <v>37.299999999999997</v>
      </c>
      <c r="H19" s="1409">
        <f t="shared" si="32"/>
        <v>37.299999999999997</v>
      </c>
      <c r="I19" s="1409">
        <f t="shared" si="32"/>
        <v>37.299999999999997</v>
      </c>
      <c r="J19" s="1111">
        <f t="shared" si="32"/>
        <v>37.299999999999997</v>
      </c>
      <c r="K19" s="1111">
        <f t="shared" si="32"/>
        <v>37.299999999999997</v>
      </c>
      <c r="L19" s="1584">
        <f>K19</f>
        <v>37.299999999999997</v>
      </c>
      <c r="M19" s="1111">
        <f>K19</f>
        <v>37.299999999999997</v>
      </c>
      <c r="N19" s="143"/>
    </row>
    <row r="20" spans="2:14" ht="27.75" customHeight="1">
      <c r="B20" s="325" t="s">
        <v>20</v>
      </c>
      <c r="C20" s="349" t="s">
        <v>19</v>
      </c>
      <c r="D20" s="339">
        <v>32</v>
      </c>
      <c r="E20" s="149">
        <f t="shared" ref="E20" si="33">D20</f>
        <v>32</v>
      </c>
      <c r="F20" s="149">
        <f>D20</f>
        <v>32</v>
      </c>
      <c r="G20" s="149">
        <f t="shared" ref="G20:J20" si="34">E20</f>
        <v>32</v>
      </c>
      <c r="H20" s="149">
        <f t="shared" si="34"/>
        <v>32</v>
      </c>
      <c r="I20" s="149">
        <f t="shared" si="34"/>
        <v>32</v>
      </c>
      <c r="J20" s="149">
        <f t="shared" si="34"/>
        <v>32</v>
      </c>
      <c r="K20" s="149">
        <f t="shared" ref="K20:L20" si="35">I20</f>
        <v>32</v>
      </c>
      <c r="L20" s="149">
        <f t="shared" si="35"/>
        <v>32</v>
      </c>
      <c r="M20" s="149">
        <f>J20</f>
        <v>32</v>
      </c>
      <c r="N20" s="143" t="s">
        <v>443</v>
      </c>
    </row>
    <row r="21" spans="2:14" ht="23.25" customHeight="1">
      <c r="B21" s="1677" t="s">
        <v>21</v>
      </c>
      <c r="C21" s="349" t="s">
        <v>22</v>
      </c>
      <c r="D21" s="340">
        <f>3600/(D18*D19+D20)</f>
        <v>8.8888888888888893</v>
      </c>
      <c r="E21" s="146">
        <f t="shared" ref="E21:J21" si="36">3600/(E18*E19+E20)</f>
        <v>8.8888888888888893</v>
      </c>
      <c r="F21" s="146">
        <f t="shared" si="36"/>
        <v>10.89588377723971</v>
      </c>
      <c r="G21" s="146">
        <f t="shared" si="36"/>
        <v>8.8888888888888893</v>
      </c>
      <c r="H21" s="146">
        <f t="shared" si="36"/>
        <v>8.8888888888888893</v>
      </c>
      <c r="I21" s="146">
        <f t="shared" si="36"/>
        <v>10.89588377723971</v>
      </c>
      <c r="J21" s="146">
        <f t="shared" si="36"/>
        <v>8.8888888888888893</v>
      </c>
      <c r="K21" s="146">
        <f t="shared" ref="K21:M21" si="37">3600/(K18*K19+K20)</f>
        <v>8.8888888888888893</v>
      </c>
      <c r="L21" s="146">
        <f t="shared" ref="L21" si="38">3600/(L18*L19+L20)</f>
        <v>8.8888888888888893</v>
      </c>
      <c r="M21" s="146">
        <f t="shared" si="37"/>
        <v>8.8888888888888893</v>
      </c>
    </row>
    <row r="22" spans="2:14" ht="15.75" customHeight="1">
      <c r="B22" s="1678"/>
      <c r="C22" s="349" t="s">
        <v>23</v>
      </c>
      <c r="D22" s="341">
        <f>D14*D17*D21</f>
        <v>1208.8888888888889</v>
      </c>
      <c r="E22" s="341">
        <f t="shared" ref="E22:J22" si="39">E14*E17*E21</f>
        <v>1208.8888888888889</v>
      </c>
      <c r="F22" s="341">
        <f t="shared" si="39"/>
        <v>1481.8401937046006</v>
      </c>
      <c r="G22" s="341">
        <f t="shared" si="39"/>
        <v>1208.8888888888889</v>
      </c>
      <c r="H22" s="341">
        <f t="shared" si="39"/>
        <v>1208.8888888888889</v>
      </c>
      <c r="I22" s="341">
        <f t="shared" si="39"/>
        <v>1481.8401937046006</v>
      </c>
      <c r="J22" s="341">
        <f t="shared" si="39"/>
        <v>1208.8888888888889</v>
      </c>
      <c r="K22" s="341">
        <f t="shared" ref="K22:M22" si="40">K14*K17*K21</f>
        <v>1208.8888888888889</v>
      </c>
      <c r="L22" s="341">
        <f t="shared" ref="L22" si="41">L14*L17*L21</f>
        <v>1208.8888888888889</v>
      </c>
      <c r="M22" s="341">
        <f t="shared" si="40"/>
        <v>1208.8888888888889</v>
      </c>
    </row>
    <row r="23" spans="2:14" ht="15.75" customHeight="1">
      <c r="B23" s="1679"/>
      <c r="C23" s="349" t="s">
        <v>24</v>
      </c>
      <c r="D23" s="341">
        <f>D22/D9</f>
        <v>433.75991707531</v>
      </c>
      <c r="E23" s="149">
        <f t="shared" ref="E23:F23" si="42">E22/E9</f>
        <v>433.75991707531</v>
      </c>
      <c r="F23" s="149">
        <f t="shared" si="42"/>
        <v>531.69723491374259</v>
      </c>
      <c r="G23" s="149">
        <f t="shared" ref="G23:J23" si="43">G22/G9</f>
        <v>433.75991707531</v>
      </c>
      <c r="H23" s="149">
        <f t="shared" si="43"/>
        <v>433.75991707531</v>
      </c>
      <c r="I23" s="149">
        <f t="shared" si="43"/>
        <v>531.69723491374259</v>
      </c>
      <c r="J23" s="149">
        <f t="shared" si="43"/>
        <v>433.75991707531</v>
      </c>
      <c r="K23" s="149">
        <f t="shared" ref="K23:M23" si="44">K22/K9</f>
        <v>433.75991707531</v>
      </c>
      <c r="L23" s="149">
        <f t="shared" ref="L23" si="45">L22/L9</f>
        <v>433.75991707531</v>
      </c>
      <c r="M23" s="149">
        <f t="shared" si="44"/>
        <v>433.75991707531</v>
      </c>
      <c r="N23" s="1"/>
    </row>
    <row r="24" spans="2:14" ht="24.75" customHeight="1">
      <c r="B24" s="1677" t="s">
        <v>25</v>
      </c>
      <c r="C24" s="349" t="s">
        <v>22</v>
      </c>
      <c r="D24" s="342">
        <f>3600/(D18*D19+D20)</f>
        <v>8.8888888888888893</v>
      </c>
      <c r="E24" s="145">
        <f t="shared" ref="E24:F24" si="46">3600/(E18*E19+E20)</f>
        <v>8.8888888888888893</v>
      </c>
      <c r="F24" s="145">
        <f t="shared" si="46"/>
        <v>10.89588377723971</v>
      </c>
      <c r="G24" s="145">
        <f t="shared" ref="G24:J24" si="47">3600/(G18*G19+G20)</f>
        <v>8.8888888888888893</v>
      </c>
      <c r="H24" s="145">
        <f t="shared" si="47"/>
        <v>8.8888888888888893</v>
      </c>
      <c r="I24" s="145">
        <f t="shared" si="47"/>
        <v>10.89588377723971</v>
      </c>
      <c r="J24" s="145">
        <f t="shared" si="47"/>
        <v>8.8888888888888893</v>
      </c>
      <c r="K24" s="145">
        <f t="shared" ref="K24:M24" si="48">3600/(K18*K19+K20)</f>
        <v>8.8888888888888893</v>
      </c>
      <c r="L24" s="145">
        <f t="shared" ref="L24" si="49">3600/(L18*L19+L20)</f>
        <v>8.8888888888888893</v>
      </c>
      <c r="M24" s="145">
        <f t="shared" si="48"/>
        <v>8.8888888888888893</v>
      </c>
    </row>
    <row r="25" spans="2:14">
      <c r="B25" s="1678"/>
      <c r="C25" s="349" t="s">
        <v>23</v>
      </c>
      <c r="D25" s="343">
        <f>D14*D17*D24</f>
        <v>1208.8888888888889</v>
      </c>
      <c r="E25" s="150">
        <f>E14*E17*E24</f>
        <v>1208.8888888888889</v>
      </c>
      <c r="F25" s="150">
        <f>F14*F17*F24</f>
        <v>1481.8401937046006</v>
      </c>
      <c r="G25" s="150">
        <f t="shared" ref="G25:J25" si="50">G14*G17*G24</f>
        <v>1208.8888888888889</v>
      </c>
      <c r="H25" s="150">
        <f t="shared" si="50"/>
        <v>1208.8888888888889</v>
      </c>
      <c r="I25" s="150">
        <f t="shared" si="50"/>
        <v>1481.8401937046006</v>
      </c>
      <c r="J25" s="150">
        <f t="shared" si="50"/>
        <v>1208.8888888888889</v>
      </c>
      <c r="K25" s="150">
        <f t="shared" ref="K25:M25" si="51">K14*K17*K24</f>
        <v>1208.8888888888889</v>
      </c>
      <c r="L25" s="150">
        <f t="shared" ref="L25" si="52">L14*L17*L24</f>
        <v>1208.8888888888889</v>
      </c>
      <c r="M25" s="150">
        <f t="shared" si="51"/>
        <v>1208.8888888888889</v>
      </c>
    </row>
    <row r="26" spans="2:14">
      <c r="B26" s="1679"/>
      <c r="C26" s="349" t="s">
        <v>24</v>
      </c>
      <c r="D26" s="344">
        <f>D25/D9</f>
        <v>433.75991707531</v>
      </c>
      <c r="E26" s="153">
        <f>E25/E9</f>
        <v>433.75991707531</v>
      </c>
      <c r="F26" s="153">
        <f>F25/F9</f>
        <v>531.69723491374259</v>
      </c>
      <c r="G26" s="153">
        <f t="shared" ref="G26:J26" si="53">G25/G9</f>
        <v>433.75991707531</v>
      </c>
      <c r="H26" s="153">
        <f t="shared" si="53"/>
        <v>433.75991707531</v>
      </c>
      <c r="I26" s="153">
        <f t="shared" si="53"/>
        <v>531.69723491374259</v>
      </c>
      <c r="J26" s="153">
        <f t="shared" si="53"/>
        <v>433.75991707531</v>
      </c>
      <c r="K26" s="153">
        <f t="shared" ref="K26:M26" si="54">K25/K9</f>
        <v>433.75991707531</v>
      </c>
      <c r="L26" s="153">
        <f t="shared" ref="L26" si="55">L25/L9</f>
        <v>433.75991707531</v>
      </c>
      <c r="M26" s="153">
        <f t="shared" si="54"/>
        <v>433.75991707531</v>
      </c>
    </row>
    <row r="27" spans="2:14">
      <c r="B27" s="329" t="s">
        <v>26</v>
      </c>
      <c r="C27" s="350" t="s">
        <v>27</v>
      </c>
      <c r="D27" s="345">
        <f>D18*D19/60</f>
        <v>6.2166666666666668</v>
      </c>
      <c r="E27" s="227">
        <f t="shared" ref="E27:J27" si="56">E18*E19/60</f>
        <v>6.2166666666666668</v>
      </c>
      <c r="F27" s="227">
        <f t="shared" si="56"/>
        <v>4.9733333333333327</v>
      </c>
      <c r="G27" s="227">
        <f t="shared" si="56"/>
        <v>6.2166666666666668</v>
      </c>
      <c r="H27" s="227">
        <f t="shared" si="56"/>
        <v>6.2166666666666668</v>
      </c>
      <c r="I27" s="227">
        <f t="shared" si="56"/>
        <v>4.9733333333333327</v>
      </c>
      <c r="J27" s="227">
        <f t="shared" si="56"/>
        <v>6.2166666666666668</v>
      </c>
      <c r="K27" s="227">
        <f t="shared" ref="K27:M27" si="57">K18*K19/60</f>
        <v>6.2166666666666668</v>
      </c>
      <c r="L27" s="227">
        <f t="shared" si="57"/>
        <v>6.2166666666666668</v>
      </c>
      <c r="M27" s="227">
        <f t="shared" si="57"/>
        <v>6.2166666666666668</v>
      </c>
    </row>
    <row r="28" spans="2:14">
      <c r="C28" s="3"/>
      <c r="F28" s="154"/>
      <c r="G28" s="184"/>
      <c r="H28" s="184"/>
      <c r="I28" s="184"/>
      <c r="J28" s="184"/>
      <c r="K28" s="184"/>
      <c r="L28" s="184"/>
      <c r="M28" s="184"/>
    </row>
    <row r="29" spans="2:14">
      <c r="B29" s="330" t="s">
        <v>155</v>
      </c>
      <c r="C29" s="351" t="s">
        <v>76</v>
      </c>
      <c r="D29" s="346">
        <f>VLOOKUP(D$4,'2. Произв-сть экскаваторов'!$B$83:$D$92,3,FALSE)</f>
        <v>2213.5158782440408</v>
      </c>
      <c r="E29" s="346">
        <f>VLOOKUP(E$4,'2. Произв-сть экскаваторов'!$B$83:$D$92,3,FALSE)</f>
        <v>2213.5158782440408</v>
      </c>
      <c r="F29" s="346">
        <f>VLOOKUP(F$4,'2. Произв-сть экскаваторов'!$B$83:$D$92,3,FALSE)</f>
        <v>2509.4897230324946</v>
      </c>
      <c r="G29" s="346">
        <f>VLOOKUP(G$4,'2. Произв-сть экскаваторов'!$B$83:$D$92,3,FALSE)</f>
        <v>2047.2479123208302</v>
      </c>
      <c r="H29" s="346">
        <f>VLOOKUP(H$4,'2. Произв-сть экскаваторов'!$B$83:$D$92,3,FALSE)</f>
        <v>2047.2479123208302</v>
      </c>
      <c r="I29" s="346">
        <f>VLOOKUP(I$4,'2. Произв-сть экскаваторов'!$B$83:$D$92,3,FALSE)</f>
        <v>2509.4897230324946</v>
      </c>
      <c r="J29" s="346">
        <f>VLOOKUP(J$4,'2. Произв-сть экскаваторов'!$B$83:$D$92,3,FALSE)</f>
        <v>2213.5158782440408</v>
      </c>
      <c r="K29" s="346">
        <f>VLOOKUP(K$4,'2. Произв-сть экскаваторов'!$B$83:$D$92,3,FALSE)</f>
        <v>2047.2479123208302</v>
      </c>
      <c r="L29" s="1582">
        <f>'2. Произв-сть экскаваторов'!D91</f>
        <v>1772.6089159988837</v>
      </c>
      <c r="M29" s="346">
        <f>VLOOKUP(M$4,'2. Произв-сть экскаваторов'!$B$83:$D$92,3,FALSE)</f>
        <v>2047.2479123208302</v>
      </c>
    </row>
    <row r="30" spans="2:14">
      <c r="D30" s="191"/>
    </row>
    <row r="32" spans="2:14" ht="24" customHeight="1">
      <c r="D32" s="1102" t="str">
        <f>D4</f>
        <v>Komatsu PC2000-11R 
Mining Solutions</v>
      </c>
      <c r="E32" s="1102" t="str">
        <f t="shared" ref="E32:M32" si="58">E4</f>
        <v>Komatsu PC2000-11R 
ИСТК</v>
      </c>
      <c r="F32" s="1102" t="str">
        <f t="shared" si="58"/>
        <v>Zoomlion ZE2000G 
ОРИКС</v>
      </c>
      <c r="G32" s="1102" t="str">
        <f t="shared" si="58"/>
        <v>Sany SY2000 
АСТ</v>
      </c>
      <c r="H32" s="1102" t="str">
        <f t="shared" si="58"/>
        <v>Shantui SE2000LCW 
Строймпорттехника</v>
      </c>
      <c r="I32" s="1102" t="str">
        <f t="shared" si="58"/>
        <v>TZCO TZ2000 
Дзикай</v>
      </c>
      <c r="J32" s="1102" t="str">
        <f t="shared" si="58"/>
        <v>Komatsu PC2000-11R 
Огунвэй</v>
      </c>
      <c r="K32" s="1102" t="str">
        <f t="shared" si="58"/>
        <v>XCMG LYR 2000 
Огунвэй</v>
      </c>
      <c r="L32" s="1102"/>
      <c r="M32" s="1102" t="str">
        <f t="shared" si="58"/>
        <v>Estar ESE2000 
ГПБ Комплект</v>
      </c>
    </row>
    <row r="33" spans="2:13" ht="15" customHeight="1">
      <c r="B33" s="1103" t="s">
        <v>638</v>
      </c>
      <c r="C33" s="350" t="s">
        <v>19</v>
      </c>
      <c r="D33" s="1105">
        <f>'PC2000-8 MS'!E13</f>
        <v>27</v>
      </c>
      <c r="E33" s="1104">
        <f>'PC2000-11R ИСТК'!D13</f>
        <v>29</v>
      </c>
      <c r="F33" s="1104">
        <f>Zooml_Орикс!D13</f>
        <v>30</v>
      </c>
      <c r="G33" s="1105">
        <f>'Sany АСТ'!E13</f>
        <v>29.25</v>
      </c>
      <c r="H33" s="1104">
        <f>'Shantui Стройимп'!D13</f>
        <v>25</v>
      </c>
      <c r="I33" s="1107">
        <f>'TZCO Дзикай'!D13</f>
        <v>0</v>
      </c>
      <c r="J33" s="1107"/>
      <c r="K33" s="1107"/>
      <c r="L33" s="1583"/>
      <c r="M33" s="1104">
        <f>'Estar ГПБ'!D11</f>
        <v>26</v>
      </c>
    </row>
    <row r="34" spans="2:13" ht="19.5" customHeight="1">
      <c r="D34" s="1386"/>
      <c r="E34" s="1386"/>
      <c r="F34" s="1386"/>
      <c r="G34" s="1386"/>
      <c r="H34" s="1386"/>
      <c r="I34" s="1386"/>
      <c r="J34" s="1386"/>
      <c r="K34" s="1386"/>
      <c r="L34" s="1386"/>
    </row>
    <row r="35" spans="2:13">
      <c r="D35" s="1386"/>
      <c r="E35" s="1386"/>
      <c r="F35" s="1386"/>
      <c r="G35" s="1386"/>
      <c r="H35" s="1386"/>
      <c r="I35" s="1386"/>
      <c r="J35" s="1386"/>
      <c r="K35" s="1386"/>
      <c r="L35" s="1386"/>
    </row>
    <row r="36" spans="2:13">
      <c r="D36" s="1386"/>
      <c r="E36" s="1386"/>
      <c r="F36" s="1386"/>
      <c r="G36" s="1386"/>
      <c r="H36" s="1386"/>
      <c r="I36" s="1386"/>
      <c r="J36" s="1386"/>
      <c r="K36" s="1386"/>
      <c r="L36" s="1386"/>
    </row>
    <row r="39" spans="2:13">
      <c r="B39" s="1101" t="s">
        <v>637</v>
      </c>
    </row>
    <row r="67" spans="2:4">
      <c r="D67" s="3">
        <f>D69*1.5</f>
        <v>39.39</v>
      </c>
    </row>
    <row r="68" spans="2:4">
      <c r="D68" s="3">
        <v>6.5</v>
      </c>
    </row>
    <row r="69" spans="2:4">
      <c r="B69" s="1101" t="s">
        <v>641</v>
      </c>
      <c r="D69" s="3">
        <v>26.26</v>
      </c>
    </row>
    <row r="121" spans="2:2">
      <c r="B121" s="3" t="s">
        <v>944</v>
      </c>
    </row>
  </sheetData>
  <mergeCells count="2">
    <mergeCell ref="B21:B23"/>
    <mergeCell ref="B24:B26"/>
  </mergeCells>
  <printOptions horizontalCentered="1"/>
  <pageMargins left="0.39370078740157483" right="0.39370078740157483" top="0.51181102362204722" bottom="0.39370078740157483" header="0.27559055118110237" footer="0.31496062992125984"/>
  <pageSetup paperSize="9" scale="50" orientation="landscape" r:id="rId1"/>
  <headerFooter alignWithMargins="0">
    <oddFooter>&amp;A&amp;RСтраница &amp;P</oddFooter>
  </headerFooter>
  <colBreaks count="4" manualBreakCount="4">
    <brk id="31" max="1048575" man="1"/>
    <brk id="33" max="1048575" man="1"/>
    <brk id="35" max="1048575" man="1"/>
    <brk id="41" max="1048575" man="1"/>
  </col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411"/>
  <sheetViews>
    <sheetView zoomScale="75" zoomScaleNormal="75" workbookViewId="0">
      <pane xSplit="3" ySplit="2" topLeftCell="D1144" activePane="bottomRight" state="frozen"/>
      <selection activeCell="D20" sqref="D20"/>
      <selection pane="topRight" activeCell="D20" sqref="D20"/>
      <selection pane="bottomLeft" activeCell="D20" sqref="D20"/>
      <selection pane="bottomRight" activeCell="E1169" sqref="E1169"/>
    </sheetView>
  </sheetViews>
  <sheetFormatPr defaultRowHeight="15" outlineLevelRow="1"/>
  <cols>
    <col min="1" max="1" width="6.28515625" customWidth="1"/>
    <col min="2" max="2" width="43.140625" customWidth="1"/>
    <col min="3" max="3" width="17" customWidth="1"/>
    <col min="4" max="4" width="14.5703125" customWidth="1"/>
    <col min="5" max="14" width="14.140625" customWidth="1"/>
    <col min="15" max="15" width="14.85546875" customWidth="1"/>
    <col min="18" max="18" width="17.85546875" customWidth="1"/>
    <col min="22" max="22" width="12.7109375" bestFit="1" customWidth="1"/>
    <col min="23" max="23" width="15.140625" bestFit="1" customWidth="1"/>
  </cols>
  <sheetData>
    <row r="1" spans="1:45">
      <c r="D1" s="17">
        <v>2026</v>
      </c>
      <c r="E1" s="17">
        <f>D1+1</f>
        <v>2027</v>
      </c>
      <c r="F1" s="17">
        <f t="shared" ref="F1:N2" si="0">E1+1</f>
        <v>2028</v>
      </c>
      <c r="G1" s="17">
        <f t="shared" si="0"/>
        <v>2029</v>
      </c>
      <c r="H1" s="17">
        <f t="shared" si="0"/>
        <v>2030</v>
      </c>
      <c r="I1" s="17">
        <f t="shared" si="0"/>
        <v>2031</v>
      </c>
      <c r="J1" s="17">
        <f t="shared" si="0"/>
        <v>2032</v>
      </c>
      <c r="K1" s="17">
        <f t="shared" si="0"/>
        <v>2033</v>
      </c>
      <c r="L1" s="17">
        <f t="shared" si="0"/>
        <v>2034</v>
      </c>
      <c r="M1" s="17">
        <f t="shared" si="0"/>
        <v>2035</v>
      </c>
      <c r="N1" s="17">
        <f t="shared" si="0"/>
        <v>2036</v>
      </c>
      <c r="O1" s="39">
        <v>1.3596200000000001</v>
      </c>
    </row>
    <row r="2" spans="1:45">
      <c r="E2" s="17">
        <v>1</v>
      </c>
      <c r="F2" s="17">
        <f>E2+1</f>
        <v>2</v>
      </c>
      <c r="G2" s="17">
        <f t="shared" si="0"/>
        <v>3</v>
      </c>
      <c r="H2" s="17">
        <f t="shared" si="0"/>
        <v>4</v>
      </c>
      <c r="I2" s="17">
        <f t="shared" si="0"/>
        <v>5</v>
      </c>
      <c r="J2" s="17">
        <f t="shared" si="0"/>
        <v>6</v>
      </c>
      <c r="K2" s="17">
        <f t="shared" si="0"/>
        <v>7</v>
      </c>
      <c r="L2" s="17">
        <f t="shared" si="0"/>
        <v>8</v>
      </c>
      <c r="M2" s="17">
        <f t="shared" si="0"/>
        <v>9</v>
      </c>
      <c r="N2" s="17">
        <f t="shared" si="0"/>
        <v>10</v>
      </c>
    </row>
    <row r="3" spans="1:45" s="30" customFormat="1" ht="15.75">
      <c r="A3" s="40"/>
      <c r="B3" s="158" t="s">
        <v>156</v>
      </c>
      <c r="C3" s="33"/>
      <c r="D3" s="178"/>
      <c r="E3" s="42"/>
      <c r="F3" s="42"/>
      <c r="G3" s="42"/>
      <c r="H3" s="42"/>
      <c r="I3" s="42"/>
      <c r="J3" s="42"/>
      <c r="K3" s="42"/>
      <c r="L3" s="42"/>
      <c r="M3" s="42"/>
      <c r="N3" s="42"/>
      <c r="O3" s="40"/>
      <c r="P3" s="40"/>
      <c r="Q3" s="40"/>
      <c r="R3" s="40"/>
      <c r="S3" s="40"/>
      <c r="T3" s="39"/>
      <c r="U3" s="40"/>
      <c r="V3" s="40"/>
      <c r="W3" s="40"/>
      <c r="X3" s="40"/>
      <c r="Y3" s="40"/>
      <c r="Z3" s="40"/>
      <c r="AA3" s="40"/>
      <c r="AB3" s="43"/>
      <c r="AC3" s="40"/>
      <c r="AD3" s="40"/>
      <c r="AE3" s="40"/>
      <c r="AF3" s="40"/>
      <c r="AG3" s="40"/>
      <c r="AH3" s="40"/>
      <c r="AI3" s="40"/>
      <c r="AJ3" s="40"/>
      <c r="AK3" s="40"/>
      <c r="AL3" s="40"/>
      <c r="AM3" s="40"/>
      <c r="AN3" s="40"/>
      <c r="AO3" s="40"/>
      <c r="AP3" s="40"/>
      <c r="AQ3" s="40"/>
      <c r="AR3" s="40"/>
      <c r="AS3" s="40"/>
    </row>
    <row r="4" spans="1:45" s="30" customFormat="1" ht="15.75">
      <c r="A4" s="40"/>
      <c r="B4" s="158"/>
      <c r="C4" s="33"/>
      <c r="D4" s="178"/>
      <c r="E4" s="42"/>
      <c r="F4" s="42"/>
      <c r="G4" s="42"/>
      <c r="H4" s="42"/>
      <c r="I4" s="42"/>
      <c r="J4" s="42"/>
      <c r="K4" s="42"/>
      <c r="L4" s="42"/>
      <c r="M4" s="42"/>
      <c r="N4" s="42"/>
      <c r="O4" s="40"/>
      <c r="P4" s="40"/>
      <c r="Q4" s="40"/>
      <c r="R4" s="40"/>
      <c r="S4" s="40"/>
      <c r="T4" s="39"/>
      <c r="U4" s="40"/>
      <c r="V4" s="40"/>
      <c r="W4" s="40"/>
      <c r="X4" s="40"/>
      <c r="Y4" s="40"/>
      <c r="Z4" s="40"/>
      <c r="AA4" s="40"/>
      <c r="AB4" s="43"/>
      <c r="AC4" s="40"/>
      <c r="AD4" s="40"/>
      <c r="AE4" s="40"/>
      <c r="AF4" s="40"/>
      <c r="AG4" s="40"/>
      <c r="AH4" s="40"/>
      <c r="AI4" s="40"/>
      <c r="AJ4" s="40"/>
      <c r="AK4" s="40"/>
      <c r="AL4" s="40"/>
      <c r="AM4" s="40"/>
      <c r="AN4" s="40"/>
      <c r="AO4" s="40"/>
      <c r="AP4" s="40"/>
      <c r="AQ4" s="40"/>
      <c r="AR4" s="40"/>
      <c r="AS4" s="40"/>
    </row>
    <row r="5" spans="1:45" s="30" customFormat="1" ht="21.75" customHeight="1">
      <c r="A5" s="40"/>
      <c r="B5" s="1147" t="str">
        <f>'1. Сводная_аннуитеты'!D18</f>
        <v>Komatsu PC2000-11R 
Mining Solutions</v>
      </c>
      <c r="C5" s="33"/>
      <c r="D5" s="41"/>
      <c r="E5" s="42"/>
      <c r="F5" s="42"/>
      <c r="G5" s="42"/>
      <c r="H5" s="42"/>
      <c r="I5" s="42"/>
      <c r="J5" s="42"/>
      <c r="K5" s="42"/>
      <c r="L5" s="42"/>
      <c r="M5" s="42"/>
      <c r="N5" s="42"/>
      <c r="O5" s="40"/>
      <c r="P5" s="40"/>
      <c r="Q5" s="40"/>
      <c r="R5" s="40"/>
      <c r="S5" s="40"/>
      <c r="T5" s="39"/>
      <c r="U5" s="40"/>
      <c r="V5" s="40"/>
      <c r="W5" s="40"/>
      <c r="X5" s="40"/>
      <c r="Y5" s="40"/>
      <c r="Z5" s="40"/>
      <c r="AA5" s="40"/>
      <c r="AB5" s="43"/>
      <c r="AC5" s="40"/>
      <c r="AD5" s="40"/>
      <c r="AE5" s="40"/>
      <c r="AF5" s="40"/>
      <c r="AG5" s="40"/>
      <c r="AH5" s="40"/>
      <c r="AI5" s="40"/>
      <c r="AJ5" s="40"/>
      <c r="AK5" s="40"/>
      <c r="AL5" s="40"/>
      <c r="AM5" s="40"/>
      <c r="AN5" s="40"/>
      <c r="AO5" s="40"/>
      <c r="AP5" s="40"/>
      <c r="AQ5" s="40"/>
      <c r="AR5" s="40"/>
      <c r="AS5" s="40"/>
    </row>
    <row r="6" spans="1:45" s="28" customFormat="1" ht="18" customHeight="1">
      <c r="B6" s="1680" t="s">
        <v>73</v>
      </c>
      <c r="C6" s="1682" t="s">
        <v>29</v>
      </c>
      <c r="D6" s="1689" t="s">
        <v>46</v>
      </c>
      <c r="E6" s="1689"/>
      <c r="F6" s="1689"/>
      <c r="G6" s="1689"/>
      <c r="H6" s="1689"/>
      <c r="I6" s="1689"/>
      <c r="J6" s="1689"/>
      <c r="K6" s="1689"/>
      <c r="L6" s="1689"/>
      <c r="M6" s="1689"/>
      <c r="N6" s="1689"/>
      <c r="O6" s="44"/>
      <c r="P6" s="159" t="str">
        <f>B5</f>
        <v>Komatsu PC2000-11R 
Mining Solutions</v>
      </c>
      <c r="Q6" s="44"/>
      <c r="R6" s="44"/>
      <c r="S6" s="44"/>
      <c r="T6" s="29"/>
      <c r="AB6" s="45"/>
    </row>
    <row r="7" spans="1:45" s="32" customFormat="1" ht="15.75">
      <c r="A7" s="46"/>
      <c r="B7" s="1681"/>
      <c r="C7" s="1683"/>
      <c r="D7" s="47">
        <v>0</v>
      </c>
      <c r="E7" s="48">
        <f>D7+1</f>
        <v>1</v>
      </c>
      <c r="F7" s="48">
        <f>E7+1</f>
        <v>2</v>
      </c>
      <c r="G7" s="48">
        <f t="shared" ref="G7" si="1">F7+1</f>
        <v>3</v>
      </c>
      <c r="H7" s="48">
        <f t="shared" ref="H7" si="2">G7+1</f>
        <v>4</v>
      </c>
      <c r="I7" s="48">
        <f t="shared" ref="I7" si="3">H7+1</f>
        <v>5</v>
      </c>
      <c r="J7" s="48">
        <f t="shared" ref="J7" si="4">I7+1</f>
        <v>6</v>
      </c>
      <c r="K7" s="48">
        <f t="shared" ref="K7" si="5">J7+1</f>
        <v>7</v>
      </c>
      <c r="L7" s="48">
        <f t="shared" ref="L7" si="6">K7+1</f>
        <v>8</v>
      </c>
      <c r="M7" s="48">
        <f t="shared" ref="M7" si="7">L7+1</f>
        <v>9</v>
      </c>
      <c r="N7" s="48">
        <f t="shared" ref="N7" si="8">M7+1</f>
        <v>10</v>
      </c>
      <c r="O7" s="44"/>
      <c r="P7" s="159" t="str">
        <f>P6</f>
        <v>Komatsu PC2000-11R 
Mining Solutions</v>
      </c>
      <c r="Q7" s="44"/>
      <c r="R7" s="44"/>
      <c r="S7" s="44"/>
      <c r="T7" s="49"/>
      <c r="U7" s="46"/>
      <c r="V7" s="46"/>
      <c r="W7" s="46"/>
      <c r="X7" s="46"/>
      <c r="Y7" s="46"/>
      <c r="Z7" s="46"/>
      <c r="AA7" s="46"/>
      <c r="AB7" s="50"/>
      <c r="AC7" s="46"/>
      <c r="AD7" s="46"/>
      <c r="AE7" s="46"/>
      <c r="AF7" s="46"/>
      <c r="AG7" s="46"/>
      <c r="AH7" s="46"/>
      <c r="AI7" s="46"/>
      <c r="AJ7" s="46"/>
      <c r="AK7" s="46"/>
      <c r="AL7" s="46"/>
      <c r="AM7" s="46"/>
      <c r="AN7" s="46"/>
      <c r="AO7" s="46"/>
      <c r="AP7" s="46"/>
      <c r="AQ7" s="46"/>
      <c r="AR7" s="46"/>
      <c r="AS7" s="46"/>
    </row>
    <row r="8" spans="1:45" s="61" customFormat="1" ht="15.75">
      <c r="A8" s="51"/>
      <c r="B8" s="52" t="s">
        <v>74</v>
      </c>
      <c r="C8" s="53"/>
      <c r="D8" s="54"/>
      <c r="E8" s="55">
        <f>'2. Произв-сть экскаваторов'!D$5</f>
        <v>8760</v>
      </c>
      <c r="F8" s="55">
        <f>'2. Произв-сть экскаваторов'!E$5</f>
        <v>8784</v>
      </c>
      <c r="G8" s="55">
        <f>'2. Произв-сть экскаваторов'!F$5</f>
        <v>8760</v>
      </c>
      <c r="H8" s="55">
        <f>'2. Произв-сть экскаваторов'!G$5</f>
        <v>8760</v>
      </c>
      <c r="I8" s="55">
        <f>'2. Произв-сть экскаваторов'!H$5</f>
        <v>8760</v>
      </c>
      <c r="J8" s="55">
        <f>'2. Произв-сть экскаваторов'!I$5</f>
        <v>8784</v>
      </c>
      <c r="K8" s="55">
        <f>'2. Произв-сть экскаваторов'!J$5</f>
        <v>8760</v>
      </c>
      <c r="L8" s="55">
        <f>'2. Произв-сть экскаваторов'!K$5</f>
        <v>8760</v>
      </c>
      <c r="M8" s="55">
        <f>'2. Произв-сть экскаваторов'!L$5</f>
        <v>8760</v>
      </c>
      <c r="N8" s="55">
        <f>'2. Произв-сть экскаваторов'!M$5</f>
        <v>8784</v>
      </c>
      <c r="O8" s="56"/>
      <c r="P8" s="159" t="str">
        <f t="shared" ref="P8:P71" si="9">P7</f>
        <v>Komatsu PC2000-11R 
Mining Solutions</v>
      </c>
      <c r="Q8" s="56"/>
      <c r="R8" s="56"/>
      <c r="S8" s="56"/>
      <c r="T8" s="57"/>
      <c r="U8" s="58"/>
      <c r="V8" s="58"/>
      <c r="W8" s="58"/>
      <c r="X8" s="58"/>
      <c r="Y8" s="58"/>
      <c r="Z8" s="58"/>
      <c r="AA8" s="58"/>
      <c r="AB8" s="59"/>
      <c r="AC8" s="58"/>
      <c r="AD8" s="58"/>
      <c r="AE8" s="58"/>
      <c r="AF8" s="58"/>
      <c r="AG8" s="58"/>
      <c r="AH8" s="58"/>
      <c r="AI8" s="58"/>
      <c r="AJ8" s="60"/>
      <c r="AK8" s="60"/>
      <c r="AL8" s="60"/>
      <c r="AM8" s="60"/>
      <c r="AN8" s="60"/>
      <c r="AO8" s="60"/>
      <c r="AP8" s="60"/>
      <c r="AQ8" s="60"/>
      <c r="AR8" s="60"/>
      <c r="AS8" s="60"/>
    </row>
    <row r="9" spans="1:45" s="61" customFormat="1" ht="15.75">
      <c r="A9" s="51"/>
      <c r="B9" s="52" t="s">
        <v>34</v>
      </c>
      <c r="C9" s="53" t="s">
        <v>10</v>
      </c>
      <c r="D9" s="54"/>
      <c r="E9" s="62">
        <f>'2. Произв-сть экскаваторов'!D18</f>
        <v>0.92406268247700829</v>
      </c>
      <c r="F9" s="62">
        <f>'2. Произв-сть экскаваторов'!E18</f>
        <v>0.79773755312689743</v>
      </c>
      <c r="G9" s="62">
        <f>'2. Произв-сть экскаваторов'!F18</f>
        <v>0.82453380959395106</v>
      </c>
      <c r="H9" s="62">
        <f>'2. Произв-сть экскаваторов'!G18</f>
        <v>0.76394441221481968</v>
      </c>
      <c r="I9" s="62">
        <f>'2. Произв-сть экскаваторов'!H18</f>
        <v>0.76281505126739768</v>
      </c>
      <c r="J9" s="62">
        <f>'2. Произв-сть экскаваторов'!I18</f>
        <v>0.81214812682610749</v>
      </c>
      <c r="K9" s="62">
        <f>'2. Произв-сть экскаваторов'!J18</f>
        <v>0.78656323622227819</v>
      </c>
      <c r="L9" s="62">
        <f>'2. Произв-сть экскаваторов'!K18</f>
        <v>0.84263903169775756</v>
      </c>
      <c r="M9" s="62">
        <f>'2. Произв-сть экскаваторов'!L18</f>
        <v>0.5626708101484762</v>
      </c>
      <c r="N9" s="62">
        <f>'2. Произв-сть экскаваторов'!M18</f>
        <v>0.82670539456495928</v>
      </c>
      <c r="O9" s="63"/>
      <c r="P9" s="159" t="str">
        <f t="shared" si="9"/>
        <v>Komatsu PC2000-11R 
Mining Solutions</v>
      </c>
      <c r="Q9" s="63"/>
      <c r="R9" s="63"/>
      <c r="S9" s="63"/>
      <c r="T9" s="57"/>
      <c r="U9" s="58"/>
      <c r="V9" s="58"/>
      <c r="W9" s="58"/>
      <c r="X9" s="58"/>
      <c r="Y9" s="58"/>
      <c r="Z9" s="58"/>
      <c r="AA9" s="58"/>
      <c r="AB9" s="59"/>
      <c r="AC9" s="58"/>
      <c r="AD9" s="58"/>
      <c r="AE9" s="58"/>
      <c r="AF9" s="58"/>
      <c r="AG9" s="58"/>
      <c r="AH9" s="58"/>
      <c r="AI9" s="58"/>
      <c r="AJ9" s="60"/>
      <c r="AK9" s="60"/>
      <c r="AL9" s="60"/>
      <c r="AM9" s="60"/>
      <c r="AN9" s="60"/>
      <c r="AO9" s="60"/>
      <c r="AP9" s="60"/>
      <c r="AQ9" s="60"/>
      <c r="AR9" s="60"/>
      <c r="AS9" s="60"/>
    </row>
    <row r="10" spans="1:45" s="61" customFormat="1" ht="15.75">
      <c r="A10" s="51"/>
      <c r="B10" s="52" t="s">
        <v>41</v>
      </c>
      <c r="C10" s="53" t="s">
        <v>10</v>
      </c>
      <c r="D10" s="54"/>
      <c r="E10" s="62">
        <f>'2. Произв-сть экскаваторов'!D61</f>
        <v>0.582544516078214</v>
      </c>
      <c r="F10" s="62">
        <f>'2. Произв-сть экскаваторов'!E61</f>
        <v>0.50290704911708162</v>
      </c>
      <c r="G10" s="62">
        <f>'2. Произв-сть экскаваторов'!F61</f>
        <v>0.51979985579818655</v>
      </c>
      <c r="H10" s="62">
        <f>'2. Произв-сть экскаваторов'!G61</f>
        <v>0.48160328986709244</v>
      </c>
      <c r="I10" s="62">
        <f>'2. Произв-сть экскаваторов'!H61</f>
        <v>0.48089132190315526</v>
      </c>
      <c r="J10" s="62">
        <f>'2. Произв-сть экскаваторов'!I61</f>
        <v>0.51199171495329188</v>
      </c>
      <c r="K10" s="62">
        <f>'2. Произв-сть экскаваторов'!J61</f>
        <v>0.49586257350179452</v>
      </c>
      <c r="L10" s="62">
        <f>'2. Произв-сть экскаваторов'!K61</f>
        <v>0.53121368956612791</v>
      </c>
      <c r="M10" s="62">
        <f>'2. Произв-сть экскаваторов'!L61</f>
        <v>0.35471705656443508</v>
      </c>
      <c r="N10" s="62">
        <f>'2. Произв-сть экскаваторов'!M61</f>
        <v>0.52116885915699307</v>
      </c>
      <c r="O10" s="63"/>
      <c r="P10" s="159" t="str">
        <f t="shared" si="9"/>
        <v>Komatsu PC2000-11R 
Mining Solutions</v>
      </c>
      <c r="Q10" s="63"/>
      <c r="R10" s="63"/>
      <c r="S10" s="63"/>
      <c r="T10" s="57"/>
      <c r="U10" s="58"/>
      <c r="V10" s="58"/>
      <c r="W10" s="58"/>
      <c r="X10" s="58"/>
      <c r="Y10" s="58"/>
      <c r="Z10" s="58"/>
      <c r="AA10" s="58"/>
      <c r="AB10" s="59"/>
      <c r="AC10" s="58"/>
      <c r="AD10" s="58"/>
      <c r="AE10" s="58"/>
      <c r="AF10" s="58"/>
      <c r="AG10" s="58"/>
      <c r="AH10" s="58"/>
      <c r="AI10" s="58"/>
      <c r="AJ10" s="60"/>
      <c r="AK10" s="60"/>
      <c r="AL10" s="60"/>
      <c r="AM10" s="60"/>
      <c r="AN10" s="60"/>
      <c r="AO10" s="60"/>
      <c r="AP10" s="60"/>
      <c r="AQ10" s="60"/>
      <c r="AR10" s="60"/>
      <c r="AS10" s="60"/>
    </row>
    <row r="11" spans="1:45" s="61" customFormat="1" ht="15.75">
      <c r="A11" s="51"/>
      <c r="B11" s="52" t="s">
        <v>75</v>
      </c>
      <c r="C11" s="53" t="s">
        <v>76</v>
      </c>
      <c r="D11" s="54"/>
      <c r="E11" s="55">
        <f>'2. Произв-сть экскаваторов'!D83</f>
        <v>2213.5158782440408</v>
      </c>
      <c r="F11" s="55">
        <f>'2. Произв-сть экскаваторов'!E83</f>
        <v>1916.1498405914588</v>
      </c>
      <c r="G11" s="55">
        <f>'2. Произв-сть экскаваторов'!F83</f>
        <v>1975.1026789577886</v>
      </c>
      <c r="H11" s="55">
        <f>'2. Произв-сть экскаваторов'!G83</f>
        <v>1829.9657789452915</v>
      </c>
      <c r="I11" s="55">
        <f>'2. Произв-сть экскаваторов'!H83</f>
        <v>1827.2604880199119</v>
      </c>
      <c r="J11" s="55">
        <f>'2. Произв-сть экскаваторов'!I83</f>
        <v>1950.7637538870515</v>
      </c>
      <c r="K11" s="55">
        <f>'2. Произв-сть экскаваторов'!J83</f>
        <v>1884.1473047629008</v>
      </c>
      <c r="L11" s="55">
        <f>'2. Произв-сть экскаваторов'!K83</f>
        <v>2018.4722439947445</v>
      </c>
      <c r="M11" s="55">
        <f>'2. Произв-сть экскаваторов'!L83</f>
        <v>1347.8314795155459</v>
      </c>
      <c r="N11" s="55">
        <f>'2. Произв-сть экскаваторов'!M83</f>
        <v>1985.7300233674241</v>
      </c>
      <c r="O11" s="56"/>
      <c r="P11" s="159" t="str">
        <f t="shared" si="9"/>
        <v>Komatsu PC2000-11R 
Mining Solutions</v>
      </c>
      <c r="Q11" s="56"/>
      <c r="R11" s="56"/>
      <c r="S11" s="56"/>
      <c r="T11" s="57"/>
      <c r="U11" s="58"/>
      <c r="V11" s="58"/>
      <c r="W11" s="58"/>
      <c r="X11" s="58"/>
      <c r="Y11" s="58"/>
      <c r="Z11" s="58"/>
      <c r="AA11" s="58"/>
      <c r="AB11" s="59"/>
      <c r="AC11" s="58"/>
      <c r="AD11" s="58"/>
      <c r="AE11" s="58"/>
      <c r="AF11" s="58"/>
      <c r="AG11" s="58"/>
      <c r="AH11" s="58"/>
      <c r="AI11" s="58"/>
      <c r="AJ11" s="60"/>
      <c r="AK11" s="60"/>
      <c r="AL11" s="60"/>
      <c r="AM11" s="60"/>
      <c r="AN11" s="60"/>
      <c r="AO11" s="60"/>
      <c r="AP11" s="60"/>
      <c r="AQ11" s="60"/>
      <c r="AR11" s="60"/>
      <c r="AS11" s="60"/>
    </row>
    <row r="12" spans="1:45" s="61" customFormat="1" ht="18.75" customHeight="1" outlineLevel="1">
      <c r="A12" s="51"/>
      <c r="B12" s="52" t="s">
        <v>77</v>
      </c>
      <c r="C12" s="53" t="s">
        <v>78</v>
      </c>
      <c r="D12" s="54"/>
      <c r="E12" s="64">
        <f>E88+E89-E84</f>
        <v>19274.31127271476</v>
      </c>
      <c r="F12" s="64">
        <f t="shared" ref="F12:N12" si="10">F88+F89-F84</f>
        <v>18894.340710685159</v>
      </c>
      <c r="G12" s="64">
        <f t="shared" si="10"/>
        <v>47530.209096341037</v>
      </c>
      <c r="H12" s="64">
        <f t="shared" si="10"/>
        <v>91739.2968262379</v>
      </c>
      <c r="I12" s="64">
        <f t="shared" si="10"/>
        <v>22119.592739934807</v>
      </c>
      <c r="J12" s="64">
        <f t="shared" si="10"/>
        <v>61283.153622474609</v>
      </c>
      <c r="K12" s="64">
        <f t="shared" si="10"/>
        <v>32602.325627481368</v>
      </c>
      <c r="L12" s="64">
        <f t="shared" si="10"/>
        <v>105132.37661316869</v>
      </c>
      <c r="M12" s="64">
        <f t="shared" si="10"/>
        <v>64502.315161014805</v>
      </c>
      <c r="N12" s="64">
        <f t="shared" si="10"/>
        <v>31212.190614350027</v>
      </c>
      <c r="O12" s="65"/>
      <c r="P12" s="159" t="str">
        <f t="shared" si="9"/>
        <v>Komatsu PC2000-11R 
Mining Solutions</v>
      </c>
      <c r="Q12" s="65"/>
      <c r="R12" s="65"/>
      <c r="S12" s="65"/>
      <c r="T12" s="57"/>
      <c r="U12" s="58"/>
      <c r="V12" s="58"/>
      <c r="W12" s="58"/>
      <c r="X12" s="58"/>
      <c r="Y12" s="58"/>
      <c r="Z12" s="58"/>
      <c r="AA12" s="58"/>
      <c r="AB12" s="59"/>
      <c r="AC12" s="58"/>
      <c r="AD12" s="58"/>
      <c r="AE12" s="58"/>
      <c r="AF12" s="58"/>
      <c r="AG12" s="58"/>
      <c r="AH12" s="58"/>
      <c r="AI12" s="58"/>
      <c r="AJ12" s="60"/>
      <c r="AK12" s="60"/>
      <c r="AL12" s="60"/>
      <c r="AM12" s="60"/>
      <c r="AN12" s="60"/>
      <c r="AO12" s="60"/>
      <c r="AP12" s="60"/>
      <c r="AQ12" s="60"/>
      <c r="AR12" s="60"/>
      <c r="AS12" s="60"/>
    </row>
    <row r="13" spans="1:45" s="61" customFormat="1" ht="15.75" outlineLevel="1">
      <c r="A13" s="51"/>
      <c r="B13" s="83" t="s">
        <v>240</v>
      </c>
      <c r="C13" s="53" t="s">
        <v>78</v>
      </c>
      <c r="D13" s="54"/>
      <c r="E13" s="64">
        <f>E15</f>
        <v>5653.562157099017</v>
      </c>
      <c r="F13" s="64">
        <f t="shared" ref="F13:N13" si="11">F15</f>
        <v>8598.4209468524423</v>
      </c>
      <c r="G13" s="64">
        <f t="shared" si="11"/>
        <v>45686.378356363093</v>
      </c>
      <c r="H13" s="64">
        <f t="shared" si="11"/>
        <v>105913.26020013755</v>
      </c>
      <c r="I13" s="64">
        <f t="shared" si="11"/>
        <v>14027.400157099017</v>
      </c>
      <c r="J13" s="64">
        <f t="shared" si="11"/>
        <v>48631.237146116524</v>
      </c>
      <c r="K13" s="64">
        <f t="shared" si="11"/>
        <v>8598.4209468524423</v>
      </c>
      <c r="L13" s="64">
        <f t="shared" si="11"/>
        <v>102968.40141038412</v>
      </c>
      <c r="M13" s="64">
        <f t="shared" si="11"/>
        <v>57005.075146116513</v>
      </c>
      <c r="N13" s="64">
        <f t="shared" si="11"/>
        <v>5653.562157099017</v>
      </c>
      <c r="O13" s="126"/>
      <c r="P13" s="159" t="str">
        <f t="shared" si="9"/>
        <v>Komatsu PC2000-11R 
Mining Solutions</v>
      </c>
      <c r="Q13" s="65"/>
      <c r="R13" s="65"/>
      <c r="S13" s="65"/>
      <c r="T13" s="57"/>
      <c r="U13" s="58"/>
      <c r="V13" s="58"/>
      <c r="W13" s="58"/>
      <c r="X13" s="58"/>
      <c r="Y13" s="58"/>
      <c r="Z13" s="58"/>
      <c r="AA13" s="58"/>
      <c r="AB13" s="59"/>
      <c r="AC13" s="58"/>
      <c r="AD13" s="58"/>
      <c r="AE13" s="58"/>
      <c r="AF13" s="58"/>
      <c r="AG13" s="58"/>
      <c r="AH13" s="58"/>
      <c r="AI13" s="58"/>
      <c r="AJ13" s="60"/>
      <c r="AK13" s="60"/>
      <c r="AL13" s="60"/>
      <c r="AM13" s="60"/>
      <c r="AN13" s="60"/>
      <c r="AO13" s="60"/>
      <c r="AP13" s="60"/>
      <c r="AQ13" s="60"/>
      <c r="AR13" s="60"/>
      <c r="AS13" s="60"/>
    </row>
    <row r="14" spans="1:45" s="61" customFormat="1" ht="18" customHeight="1" outlineLevel="1">
      <c r="A14" s="51"/>
      <c r="B14" s="1687" t="s">
        <v>239</v>
      </c>
      <c r="C14" s="66" t="s">
        <v>166</v>
      </c>
      <c r="D14" s="54"/>
      <c r="E14" s="1148">
        <f t="shared" ref="E14:N14" si="12">E155</f>
        <v>74.266045901639359</v>
      </c>
      <c r="F14" s="1148">
        <f t="shared" si="12"/>
        <v>112.95015549068046</v>
      </c>
      <c r="G14" s="1148">
        <f t="shared" si="12"/>
        <v>600.14316245429404</v>
      </c>
      <c r="H14" s="1148">
        <f t="shared" si="12"/>
        <v>1391.2925736102288</v>
      </c>
      <c r="I14" s="1148">
        <f t="shared" si="12"/>
        <v>184.26604590163936</v>
      </c>
      <c r="J14" s="1148">
        <f t="shared" si="12"/>
        <v>638.82727204333514</v>
      </c>
      <c r="K14" s="1148">
        <f t="shared" si="12"/>
        <v>112.95015549068046</v>
      </c>
      <c r="L14" s="1148">
        <f t="shared" si="12"/>
        <v>1352.6084640211875</v>
      </c>
      <c r="M14" s="1148">
        <f t="shared" si="12"/>
        <v>748.82727204333503</v>
      </c>
      <c r="N14" s="1148">
        <f t="shared" si="12"/>
        <v>74.266045901639359</v>
      </c>
      <c r="O14" s="56"/>
      <c r="P14" s="159" t="str">
        <f t="shared" si="9"/>
        <v>Komatsu PC2000-11R 
Mining Solutions</v>
      </c>
      <c r="Q14" s="56"/>
      <c r="R14" s="56"/>
      <c r="S14" s="56"/>
      <c r="T14" s="57"/>
      <c r="U14" s="58"/>
      <c r="V14" s="58"/>
      <c r="W14" s="58"/>
      <c r="X14" s="58"/>
      <c r="Y14" s="58"/>
      <c r="Z14" s="58"/>
      <c r="AA14" s="58"/>
      <c r="AB14" s="59"/>
      <c r="AC14" s="58"/>
      <c r="AD14" s="58"/>
      <c r="AE14" s="58"/>
      <c r="AF14" s="58"/>
      <c r="AG14" s="58"/>
      <c r="AH14" s="58"/>
      <c r="AI14" s="58"/>
      <c r="AJ14" s="60"/>
      <c r="AK14" s="60"/>
      <c r="AL14" s="60"/>
      <c r="AM14" s="60"/>
      <c r="AN14" s="60"/>
      <c r="AO14" s="60"/>
      <c r="AP14" s="60"/>
      <c r="AQ14" s="60"/>
      <c r="AR14" s="60"/>
      <c r="AS14" s="60"/>
    </row>
    <row r="15" spans="1:45" s="61" customFormat="1" ht="15.75" customHeight="1" outlineLevel="1">
      <c r="A15" s="51"/>
      <c r="B15" s="1688"/>
      <c r="C15" s="66" t="s">
        <v>160</v>
      </c>
      <c r="D15" s="54"/>
      <c r="E15" s="55">
        <f>E14*Макро!D$4</f>
        <v>5653.562157099017</v>
      </c>
      <c r="F15" s="55">
        <f>F14*Макро!E$4</f>
        <v>8598.4209468524423</v>
      </c>
      <c r="G15" s="55">
        <f>G14*Макро!F$4</f>
        <v>45686.378356363093</v>
      </c>
      <c r="H15" s="55">
        <f>H14*Макро!G$4</f>
        <v>105913.26020013755</v>
      </c>
      <c r="I15" s="55">
        <f>I14*Макро!H$4</f>
        <v>14027.400157099017</v>
      </c>
      <c r="J15" s="55">
        <f>J14*Макро!I$4</f>
        <v>48631.237146116524</v>
      </c>
      <c r="K15" s="55">
        <f>K14*Макро!J$4</f>
        <v>8598.4209468524423</v>
      </c>
      <c r="L15" s="55">
        <f>L14*Макро!K$4</f>
        <v>102968.40141038412</v>
      </c>
      <c r="M15" s="55">
        <f>M14*Макро!L$4</f>
        <v>57005.075146116513</v>
      </c>
      <c r="N15" s="55">
        <f>N14*Макро!M$4</f>
        <v>5653.562157099017</v>
      </c>
      <c r="O15" s="56"/>
      <c r="P15" s="159" t="str">
        <f t="shared" si="9"/>
        <v>Komatsu PC2000-11R 
Mining Solutions</v>
      </c>
      <c r="Q15" s="56"/>
      <c r="R15" s="56"/>
      <c r="S15" s="56"/>
      <c r="T15" s="57"/>
      <c r="U15" s="58"/>
      <c r="V15" s="58"/>
      <c r="W15" s="58"/>
      <c r="X15" s="58"/>
      <c r="Y15" s="58"/>
      <c r="Z15" s="58"/>
      <c r="AA15" s="58"/>
      <c r="AB15" s="59"/>
      <c r="AC15" s="58"/>
      <c r="AD15" s="58"/>
      <c r="AE15" s="58"/>
      <c r="AF15" s="58"/>
      <c r="AG15" s="58"/>
      <c r="AH15" s="58"/>
      <c r="AI15" s="58"/>
      <c r="AJ15" s="60"/>
      <c r="AK15" s="60"/>
      <c r="AL15" s="60"/>
      <c r="AM15" s="60"/>
      <c r="AN15" s="60"/>
      <c r="AO15" s="60"/>
      <c r="AP15" s="60"/>
      <c r="AQ15" s="60"/>
      <c r="AR15" s="60"/>
      <c r="AS15" s="60"/>
    </row>
    <row r="16" spans="1:45" s="61" customFormat="1" ht="20.25" customHeight="1" outlineLevel="1">
      <c r="A16" s="51"/>
      <c r="B16" s="160" t="s">
        <v>128</v>
      </c>
      <c r="C16" s="53" t="s">
        <v>61</v>
      </c>
      <c r="D16" s="54"/>
      <c r="E16" s="77">
        <f>E18</f>
        <v>2009.7211199999999</v>
      </c>
      <c r="F16" s="77">
        <f t="shared" ref="F16:N16" si="13">F18</f>
        <v>2142.9412699999998</v>
      </c>
      <c r="G16" s="77">
        <f t="shared" si="13"/>
        <v>2525.4734149999999</v>
      </c>
      <c r="H16" s="77">
        <f t="shared" si="13"/>
        <v>2993.6470850000001</v>
      </c>
      <c r="I16" s="77">
        <f t="shared" si="13"/>
        <v>2085.84692</v>
      </c>
      <c r="J16" s="77">
        <f t="shared" si="13"/>
        <v>2658.6935649999996</v>
      </c>
      <c r="K16" s="77">
        <f t="shared" si="13"/>
        <v>2142.9412699999998</v>
      </c>
      <c r="L16" s="77">
        <f t="shared" si="13"/>
        <v>2860.426935</v>
      </c>
      <c r="M16" s="77">
        <f t="shared" si="13"/>
        <v>2734.8193649999998</v>
      </c>
      <c r="N16" s="77">
        <f t="shared" si="13"/>
        <v>2009.7211199999999</v>
      </c>
      <c r="O16" s="138"/>
      <c r="P16" s="159" t="str">
        <f t="shared" si="9"/>
        <v>Komatsu PC2000-11R 
Mining Solutions</v>
      </c>
      <c r="Q16" s="56"/>
      <c r="R16" s="56"/>
      <c r="S16" s="56"/>
      <c r="T16" s="57"/>
      <c r="U16" s="58"/>
      <c r="V16" s="58"/>
      <c r="W16" s="58"/>
      <c r="X16" s="58"/>
      <c r="Y16" s="58"/>
      <c r="Z16" s="58"/>
      <c r="AA16" s="58"/>
      <c r="AB16" s="59"/>
      <c r="AC16" s="58"/>
      <c r="AD16" s="58"/>
      <c r="AE16" s="58"/>
      <c r="AF16" s="58"/>
      <c r="AG16" s="58"/>
      <c r="AH16" s="58"/>
      <c r="AI16" s="58"/>
      <c r="AJ16" s="60"/>
      <c r="AK16" s="60"/>
      <c r="AL16" s="60"/>
      <c r="AM16" s="60"/>
      <c r="AN16" s="60"/>
      <c r="AO16" s="60"/>
      <c r="AP16" s="60"/>
      <c r="AQ16" s="60"/>
      <c r="AR16" s="60"/>
      <c r="AS16" s="60"/>
    </row>
    <row r="17" spans="1:45" s="61" customFormat="1" ht="15" customHeight="1" outlineLevel="1">
      <c r="A17" s="51"/>
      <c r="B17" s="1687" t="s">
        <v>170</v>
      </c>
      <c r="C17" s="66" t="s">
        <v>166</v>
      </c>
      <c r="D17" s="54"/>
      <c r="E17" s="1148">
        <f t="shared" ref="E17:N17" si="14">E158</f>
        <v>26.4</v>
      </c>
      <c r="F17" s="1148">
        <f t="shared" si="14"/>
        <v>28.15</v>
      </c>
      <c r="G17" s="1148">
        <f t="shared" si="14"/>
        <v>33.174999999999997</v>
      </c>
      <c r="H17" s="1148">
        <f t="shared" si="14"/>
        <v>39.325000000000003</v>
      </c>
      <c r="I17" s="1148">
        <f t="shared" si="14"/>
        <v>27.4</v>
      </c>
      <c r="J17" s="1148">
        <f t="shared" si="14"/>
        <v>34.924999999999997</v>
      </c>
      <c r="K17" s="1148">
        <f t="shared" si="14"/>
        <v>28.15</v>
      </c>
      <c r="L17" s="1148">
        <f t="shared" si="14"/>
        <v>37.575000000000003</v>
      </c>
      <c r="M17" s="1148">
        <f t="shared" si="14"/>
        <v>35.924999999999997</v>
      </c>
      <c r="N17" s="1148">
        <f t="shared" si="14"/>
        <v>26.4</v>
      </c>
      <c r="O17" s="126"/>
      <c r="P17" s="159" t="str">
        <f t="shared" si="9"/>
        <v>Komatsu PC2000-11R 
Mining Solutions</v>
      </c>
      <c r="Q17" s="56"/>
      <c r="R17" s="56"/>
      <c r="S17" s="56"/>
      <c r="T17" s="57"/>
      <c r="U17" s="58"/>
      <c r="V17" s="58"/>
      <c r="W17" s="58"/>
      <c r="X17" s="58"/>
      <c r="Y17" s="58"/>
      <c r="Z17" s="58"/>
      <c r="AA17" s="58"/>
      <c r="AB17" s="59"/>
      <c r="AC17" s="58"/>
      <c r="AD17" s="58"/>
      <c r="AE17" s="58"/>
      <c r="AF17" s="58"/>
      <c r="AG17" s="58"/>
      <c r="AH17" s="58"/>
      <c r="AI17" s="58"/>
      <c r="AJ17" s="60"/>
      <c r="AK17" s="60"/>
      <c r="AL17" s="60"/>
      <c r="AM17" s="60"/>
      <c r="AN17" s="60"/>
      <c r="AO17" s="60"/>
      <c r="AP17" s="60"/>
      <c r="AQ17" s="60"/>
      <c r="AR17" s="60"/>
      <c r="AS17" s="60"/>
    </row>
    <row r="18" spans="1:45" s="61" customFormat="1" ht="15.75" customHeight="1" outlineLevel="1">
      <c r="A18" s="51"/>
      <c r="B18" s="1688"/>
      <c r="C18" s="66" t="s">
        <v>160</v>
      </c>
      <c r="D18" s="54"/>
      <c r="E18" s="55">
        <f>E17*Макро!D$4</f>
        <v>2009.7211199999999</v>
      </c>
      <c r="F18" s="55">
        <f>F17*Макро!E$4</f>
        <v>2142.9412699999998</v>
      </c>
      <c r="G18" s="55">
        <f>G17*Макро!F$4</f>
        <v>2525.4734149999999</v>
      </c>
      <c r="H18" s="55">
        <f>H17*Макро!G$4</f>
        <v>2993.6470850000001</v>
      </c>
      <c r="I18" s="55">
        <f>I17*Макро!H$4</f>
        <v>2085.84692</v>
      </c>
      <c r="J18" s="55">
        <f>J17*Макро!I$4</f>
        <v>2658.6935649999996</v>
      </c>
      <c r="K18" s="55">
        <f>K17*Макро!J$4</f>
        <v>2142.9412699999998</v>
      </c>
      <c r="L18" s="55">
        <f>L17*Макро!K$4</f>
        <v>2860.426935</v>
      </c>
      <c r="M18" s="55">
        <f>M17*Макро!L$4</f>
        <v>2734.8193649999998</v>
      </c>
      <c r="N18" s="55">
        <f>N17*Макро!M$4</f>
        <v>2009.7211199999999</v>
      </c>
      <c r="O18" s="56"/>
      <c r="P18" s="159" t="str">
        <f t="shared" si="9"/>
        <v>Komatsu PC2000-11R 
Mining Solutions</v>
      </c>
      <c r="Q18" s="56"/>
      <c r="R18" s="56"/>
      <c r="S18" s="56"/>
      <c r="T18" s="57"/>
      <c r="U18" s="58"/>
      <c r="V18" s="58"/>
      <c r="W18" s="58"/>
      <c r="X18" s="58"/>
      <c r="Y18" s="58"/>
      <c r="Z18" s="58"/>
      <c r="AA18" s="58"/>
      <c r="AB18" s="59"/>
      <c r="AC18" s="58"/>
      <c r="AD18" s="58"/>
      <c r="AE18" s="58"/>
      <c r="AF18" s="58"/>
      <c r="AG18" s="58"/>
      <c r="AH18" s="58"/>
      <c r="AI18" s="58"/>
      <c r="AJ18" s="60"/>
      <c r="AK18" s="60"/>
      <c r="AL18" s="60"/>
      <c r="AM18" s="60"/>
      <c r="AN18" s="60"/>
      <c r="AO18" s="60"/>
      <c r="AP18" s="60"/>
      <c r="AQ18" s="60"/>
      <c r="AR18" s="60"/>
      <c r="AS18" s="60"/>
    </row>
    <row r="19" spans="1:45" s="61" customFormat="1" ht="15.75" outlineLevel="1">
      <c r="A19" s="51"/>
      <c r="B19" s="52" t="s">
        <v>703</v>
      </c>
      <c r="C19" s="53" t="s">
        <v>61</v>
      </c>
      <c r="D19" s="54"/>
      <c r="E19" s="64">
        <f>E21+E25</f>
        <v>1931.540183512142</v>
      </c>
      <c r="F19" s="64">
        <f t="shared" ref="F19:N19" si="15">F21+F25</f>
        <v>1672.0550555385437</v>
      </c>
      <c r="G19" s="64">
        <f t="shared" si="15"/>
        <v>1723.4980008346913</v>
      </c>
      <c r="H19" s="64">
        <f t="shared" si="15"/>
        <v>1596.8498221431016</v>
      </c>
      <c r="I19" s="64">
        <f t="shared" si="15"/>
        <v>1594.4891532263707</v>
      </c>
      <c r="J19" s="64">
        <f t="shared" si="15"/>
        <v>1702.2595664237695</v>
      </c>
      <c r="K19" s="64">
        <f t="shared" si="15"/>
        <v>1644.1292635735078</v>
      </c>
      <c r="L19" s="64">
        <f t="shared" si="15"/>
        <v>1761.3427971759661</v>
      </c>
      <c r="M19" s="64">
        <f t="shared" si="15"/>
        <v>1176.1337196063587</v>
      </c>
      <c r="N19" s="64">
        <f t="shared" si="15"/>
        <v>1732.7715474909357</v>
      </c>
      <c r="O19" s="180"/>
      <c r="P19" s="159" t="str">
        <f t="shared" si="9"/>
        <v>Komatsu PC2000-11R 
Mining Solutions</v>
      </c>
      <c r="Q19" s="65"/>
      <c r="R19" s="65"/>
      <c r="S19" s="65"/>
      <c r="T19" s="57"/>
      <c r="U19" s="58"/>
      <c r="V19" s="58"/>
      <c r="W19" s="58"/>
      <c r="X19" s="58"/>
      <c r="Y19" s="58"/>
      <c r="Z19" s="58"/>
      <c r="AA19" s="58"/>
      <c r="AB19" s="59"/>
      <c r="AC19" s="58"/>
      <c r="AD19" s="58"/>
      <c r="AE19" s="58"/>
      <c r="AF19" s="58"/>
      <c r="AG19" s="58"/>
      <c r="AH19" s="58"/>
      <c r="AI19" s="58"/>
      <c r="AJ19" s="60"/>
      <c r="AK19" s="60"/>
      <c r="AL19" s="60"/>
      <c r="AM19" s="60"/>
      <c r="AN19" s="60"/>
      <c r="AO19" s="60"/>
      <c r="AP19" s="60"/>
      <c r="AQ19" s="60"/>
      <c r="AR19" s="60"/>
      <c r="AS19" s="60"/>
    </row>
    <row r="20" spans="1:45" s="61" customFormat="1" ht="15.75" outlineLevel="1">
      <c r="A20" s="51"/>
      <c r="B20" s="52"/>
      <c r="C20" s="53"/>
      <c r="D20" s="54"/>
      <c r="E20" s="64"/>
      <c r="F20" s="64"/>
      <c r="G20" s="64"/>
      <c r="H20" s="64"/>
      <c r="I20" s="64"/>
      <c r="J20" s="64"/>
      <c r="K20" s="64"/>
      <c r="L20" s="64"/>
      <c r="M20" s="64"/>
      <c r="N20" s="64"/>
      <c r="O20" s="65"/>
      <c r="P20" s="159" t="str">
        <f t="shared" si="9"/>
        <v>Komatsu PC2000-11R 
Mining Solutions</v>
      </c>
      <c r="Q20" s="65"/>
      <c r="R20" s="65"/>
      <c r="S20" s="65"/>
      <c r="T20" s="57"/>
      <c r="U20" s="58"/>
      <c r="V20" s="58"/>
      <c r="W20" s="58"/>
      <c r="X20" s="58"/>
      <c r="Y20" s="58"/>
      <c r="Z20" s="58"/>
      <c r="AA20" s="58"/>
      <c r="AB20" s="59"/>
      <c r="AC20" s="58"/>
      <c r="AD20" s="58"/>
      <c r="AE20" s="58"/>
      <c r="AF20" s="58"/>
      <c r="AG20" s="58"/>
      <c r="AH20" s="58"/>
      <c r="AI20" s="58"/>
      <c r="AJ20" s="60"/>
      <c r="AK20" s="60"/>
      <c r="AL20" s="60"/>
      <c r="AM20" s="60"/>
      <c r="AN20" s="60"/>
      <c r="AO20" s="60"/>
      <c r="AP20" s="60"/>
      <c r="AQ20" s="60"/>
      <c r="AR20" s="60"/>
      <c r="AS20" s="60"/>
    </row>
    <row r="21" spans="1:45" s="61" customFormat="1" ht="30" outlineLevel="1">
      <c r="A21" s="51"/>
      <c r="B21" s="186" t="s">
        <v>173</v>
      </c>
      <c r="C21" s="53" t="s">
        <v>61</v>
      </c>
      <c r="D21" s="54"/>
      <c r="E21" s="64">
        <f>E24*E11</f>
        <v>1931.540183512142</v>
      </c>
      <c r="F21" s="64">
        <f t="shared" ref="F21:N21" si="16">F24*F11</f>
        <v>1672.0550555385437</v>
      </c>
      <c r="G21" s="64">
        <f t="shared" si="16"/>
        <v>1723.4980008346913</v>
      </c>
      <c r="H21" s="64">
        <f t="shared" si="16"/>
        <v>1596.8498221431016</v>
      </c>
      <c r="I21" s="64">
        <f t="shared" si="16"/>
        <v>1594.4891532263707</v>
      </c>
      <c r="J21" s="64">
        <f t="shared" si="16"/>
        <v>1702.2595664237695</v>
      </c>
      <c r="K21" s="64">
        <f t="shared" si="16"/>
        <v>1644.1292635735078</v>
      </c>
      <c r="L21" s="64">
        <f t="shared" si="16"/>
        <v>1761.3427971759661</v>
      </c>
      <c r="M21" s="64">
        <f t="shared" si="16"/>
        <v>1176.1337196063587</v>
      </c>
      <c r="N21" s="64">
        <f t="shared" si="16"/>
        <v>1732.7715474909357</v>
      </c>
      <c r="O21" s="65"/>
      <c r="P21" s="159" t="str">
        <f t="shared" si="9"/>
        <v>Komatsu PC2000-11R 
Mining Solutions</v>
      </c>
      <c r="Q21" s="65"/>
      <c r="R21" s="65"/>
      <c r="S21" s="65"/>
      <c r="T21" s="57"/>
      <c r="U21" s="58"/>
      <c r="V21" s="58"/>
      <c r="W21" s="58"/>
      <c r="X21" s="58"/>
      <c r="Y21" s="58"/>
      <c r="Z21" s="58"/>
      <c r="AA21" s="58"/>
      <c r="AB21" s="59"/>
      <c r="AC21" s="58"/>
      <c r="AD21" s="58"/>
      <c r="AE21" s="58"/>
      <c r="AF21" s="58"/>
      <c r="AG21" s="58"/>
      <c r="AH21" s="58"/>
      <c r="AI21" s="58"/>
      <c r="AJ21" s="60"/>
      <c r="AK21" s="60"/>
      <c r="AL21" s="60"/>
      <c r="AM21" s="60"/>
      <c r="AN21" s="60"/>
      <c r="AO21" s="60"/>
      <c r="AP21" s="60"/>
      <c r="AQ21" s="60"/>
      <c r="AR21" s="60"/>
      <c r="AS21" s="60"/>
    </row>
    <row r="22" spans="1:45" s="61" customFormat="1" ht="15.75" outlineLevel="1">
      <c r="A22" s="51"/>
      <c r="B22" s="67" t="s">
        <v>53</v>
      </c>
      <c r="C22" s="70" t="s">
        <v>171</v>
      </c>
      <c r="D22" s="179"/>
      <c r="E22" s="177"/>
      <c r="F22" s="177"/>
      <c r="G22" s="177"/>
      <c r="H22" s="177"/>
      <c r="I22" s="177"/>
      <c r="J22" s="177"/>
      <c r="K22" s="177"/>
      <c r="L22" s="177"/>
      <c r="M22" s="177"/>
      <c r="N22" s="177"/>
      <c r="O22" s="69"/>
      <c r="P22" s="159" t="str">
        <f t="shared" si="9"/>
        <v>Komatsu PC2000-11R 
Mining Solutions</v>
      </c>
      <c r="Q22" s="69"/>
      <c r="R22" s="69"/>
      <c r="S22" s="69"/>
      <c r="T22" s="57"/>
      <c r="U22" s="58"/>
      <c r="V22" s="58"/>
      <c r="W22" s="58"/>
      <c r="X22" s="58"/>
      <c r="Y22" s="58"/>
      <c r="Z22" s="58"/>
      <c r="AA22" s="58"/>
      <c r="AB22" s="59"/>
      <c r="AC22" s="58"/>
      <c r="AD22" s="58"/>
      <c r="AE22" s="58"/>
      <c r="AF22" s="58"/>
      <c r="AG22" s="58"/>
      <c r="AH22" s="58"/>
      <c r="AI22" s="58"/>
      <c r="AJ22" s="60"/>
      <c r="AK22" s="60"/>
      <c r="AL22" s="60"/>
      <c r="AM22" s="60"/>
      <c r="AN22" s="60"/>
      <c r="AO22" s="60"/>
      <c r="AP22" s="60"/>
      <c r="AQ22" s="60"/>
      <c r="AR22" s="60"/>
      <c r="AS22" s="60"/>
    </row>
    <row r="23" spans="1:45" s="61" customFormat="1" ht="15.75" outlineLevel="1">
      <c r="A23" s="51"/>
      <c r="B23" s="67" t="s">
        <v>162</v>
      </c>
      <c r="C23" s="70" t="s">
        <v>167</v>
      </c>
      <c r="D23" s="134"/>
      <c r="E23" s="161"/>
      <c r="F23" s="161"/>
      <c r="G23" s="161"/>
      <c r="H23" s="161"/>
      <c r="I23" s="161"/>
      <c r="J23" s="161"/>
      <c r="K23" s="161"/>
      <c r="L23" s="161"/>
      <c r="M23" s="161"/>
      <c r="N23" s="161"/>
      <c r="O23" s="69"/>
      <c r="P23" s="159" t="str">
        <f t="shared" si="9"/>
        <v>Komatsu PC2000-11R 
Mining Solutions</v>
      </c>
      <c r="Q23" s="69"/>
      <c r="R23" s="69"/>
      <c r="S23" s="69"/>
      <c r="T23" s="57"/>
      <c r="U23" s="58"/>
      <c r="V23" s="58"/>
      <c r="W23" s="58"/>
      <c r="X23" s="58"/>
      <c r="Y23" s="58"/>
      <c r="Z23" s="58"/>
      <c r="AA23" s="58"/>
      <c r="AB23" s="59"/>
      <c r="AC23" s="58"/>
      <c r="AD23" s="58"/>
      <c r="AE23" s="58"/>
      <c r="AF23" s="58"/>
      <c r="AG23" s="58"/>
      <c r="AH23" s="58"/>
      <c r="AI23" s="58"/>
      <c r="AJ23" s="60"/>
      <c r="AK23" s="60"/>
      <c r="AL23" s="60"/>
      <c r="AM23" s="60"/>
      <c r="AN23" s="60"/>
      <c r="AO23" s="60"/>
      <c r="AP23" s="60"/>
      <c r="AQ23" s="60"/>
      <c r="AR23" s="60"/>
      <c r="AS23" s="60"/>
    </row>
    <row r="24" spans="1:45" s="76" customFormat="1" ht="15.75" outlineLevel="1">
      <c r="A24" s="71"/>
      <c r="B24" s="67" t="s">
        <v>168</v>
      </c>
      <c r="C24" s="131" t="s">
        <v>122</v>
      </c>
      <c r="D24" s="1150">
        <f>'Зубья ковша, коронки'!$P$57</f>
        <v>1.1462760970569816E-2</v>
      </c>
      <c r="E24" s="1126">
        <f>$D24*Макро!D$4</f>
        <v>0.87261184909340372</v>
      </c>
      <c r="F24" s="1126">
        <f>$D24*Макро!E$4</f>
        <v>0.87261184909340372</v>
      </c>
      <c r="G24" s="1126">
        <f>$D24*Макро!F$4</f>
        <v>0.87261184909340372</v>
      </c>
      <c r="H24" s="1126">
        <f>$D24*Макро!G$4</f>
        <v>0.87261184909340372</v>
      </c>
      <c r="I24" s="1126">
        <f>$D24*Макро!H$4</f>
        <v>0.87261184909340372</v>
      </c>
      <c r="J24" s="1126">
        <f>$D24*Макро!I$4</f>
        <v>0.87261184909340372</v>
      </c>
      <c r="K24" s="1126">
        <f>$D24*Макро!J$4</f>
        <v>0.87261184909340372</v>
      </c>
      <c r="L24" s="1126">
        <f>$D24*Макро!K$4</f>
        <v>0.87261184909340372</v>
      </c>
      <c r="M24" s="1126">
        <f>$D24*Макро!L$4</f>
        <v>0.87261184909340372</v>
      </c>
      <c r="N24" s="1126">
        <f>$D24*Макро!M$4</f>
        <v>0.87261184909340372</v>
      </c>
      <c r="O24" s="65"/>
      <c r="P24" s="159" t="str">
        <f t="shared" si="9"/>
        <v>Komatsu PC2000-11R 
Mining Solutions</v>
      </c>
      <c r="Q24" s="65"/>
      <c r="R24" s="65"/>
      <c r="S24" s="65"/>
      <c r="T24" s="73"/>
      <c r="U24" s="56"/>
      <c r="V24" s="58"/>
      <c r="W24" s="58"/>
      <c r="X24" s="56"/>
      <c r="Y24" s="56"/>
      <c r="Z24" s="56"/>
      <c r="AA24" s="56"/>
      <c r="AB24" s="74"/>
      <c r="AC24" s="56"/>
      <c r="AD24" s="56"/>
      <c r="AE24" s="56"/>
      <c r="AF24" s="56"/>
      <c r="AG24" s="56"/>
      <c r="AH24" s="56"/>
      <c r="AI24" s="56"/>
      <c r="AJ24" s="75"/>
      <c r="AK24" s="75"/>
      <c r="AL24" s="75"/>
      <c r="AM24" s="75"/>
      <c r="AN24" s="75"/>
      <c r="AO24" s="75"/>
      <c r="AP24" s="75"/>
      <c r="AQ24" s="75"/>
      <c r="AR24" s="75"/>
      <c r="AS24" s="75"/>
    </row>
    <row r="25" spans="1:45" s="61" customFormat="1" ht="17.25" customHeight="1" outlineLevel="1">
      <c r="A25" s="51"/>
      <c r="B25" s="136" t="s">
        <v>229</v>
      </c>
      <c r="C25" s="53" t="s">
        <v>61</v>
      </c>
      <c r="D25" s="54"/>
      <c r="E25" s="64">
        <f>E26*E27/1000</f>
        <v>0</v>
      </c>
      <c r="F25" s="64">
        <f t="shared" ref="F25:N25" si="17">F26*F27/1000</f>
        <v>0</v>
      </c>
      <c r="G25" s="64">
        <f t="shared" si="17"/>
        <v>0</v>
      </c>
      <c r="H25" s="64">
        <f t="shared" si="17"/>
        <v>0</v>
      </c>
      <c r="I25" s="64">
        <f t="shared" si="17"/>
        <v>0</v>
      </c>
      <c r="J25" s="64">
        <f t="shared" si="17"/>
        <v>0</v>
      </c>
      <c r="K25" s="64">
        <f t="shared" si="17"/>
        <v>0</v>
      </c>
      <c r="L25" s="64">
        <f t="shared" si="17"/>
        <v>0</v>
      </c>
      <c r="M25" s="64">
        <f t="shared" si="17"/>
        <v>0</v>
      </c>
      <c r="N25" s="64">
        <f t="shared" si="17"/>
        <v>0</v>
      </c>
      <c r="O25" s="65"/>
      <c r="P25" s="159" t="str">
        <f t="shared" si="9"/>
        <v>Komatsu PC2000-11R 
Mining Solutions</v>
      </c>
      <c r="Q25" s="65"/>
      <c r="R25" s="65"/>
      <c r="S25" s="65"/>
      <c r="T25" s="57"/>
      <c r="U25" s="58"/>
      <c r="V25" s="58"/>
      <c r="W25" s="58"/>
      <c r="X25" s="58"/>
      <c r="Y25" s="58"/>
      <c r="Z25" s="58"/>
      <c r="AA25" s="58"/>
      <c r="AB25" s="59"/>
      <c r="AC25" s="58"/>
      <c r="AD25" s="58"/>
      <c r="AE25" s="58"/>
      <c r="AF25" s="58"/>
      <c r="AG25" s="58"/>
      <c r="AH25" s="58"/>
      <c r="AI25" s="58"/>
      <c r="AJ25" s="60"/>
      <c r="AK25" s="60"/>
      <c r="AL25" s="60"/>
      <c r="AM25" s="60"/>
      <c r="AN25" s="60"/>
      <c r="AO25" s="60"/>
      <c r="AP25" s="60"/>
      <c r="AQ25" s="60"/>
      <c r="AR25" s="60"/>
      <c r="AS25" s="60"/>
    </row>
    <row r="26" spans="1:45" s="76" customFormat="1" ht="15.75" outlineLevel="1">
      <c r="A26" s="71"/>
      <c r="B26" s="67" t="s">
        <v>53</v>
      </c>
      <c r="C26" s="70" t="s">
        <v>169</v>
      </c>
      <c r="D26" s="134"/>
      <c r="E26" s="68"/>
      <c r="F26" s="68"/>
      <c r="G26" s="68"/>
      <c r="H26" s="68"/>
      <c r="I26" s="68"/>
      <c r="J26" s="68"/>
      <c r="K26" s="68"/>
      <c r="L26" s="68"/>
      <c r="M26" s="68"/>
      <c r="N26" s="68"/>
      <c r="O26" s="68"/>
      <c r="P26" s="159" t="str">
        <f t="shared" si="9"/>
        <v>Komatsu PC2000-11R 
Mining Solutions</v>
      </c>
      <c r="Q26" s="69"/>
      <c r="R26" s="69"/>
      <c r="S26" s="69"/>
      <c r="T26" s="73"/>
      <c r="U26" s="56"/>
      <c r="V26" s="58"/>
      <c r="W26" s="58"/>
      <c r="X26" s="56"/>
      <c r="Y26" s="56"/>
      <c r="Z26" s="56"/>
      <c r="AA26" s="56"/>
      <c r="AB26" s="74"/>
      <c r="AC26" s="56"/>
      <c r="AD26" s="56"/>
      <c r="AE26" s="56"/>
      <c r="AF26" s="56"/>
      <c r="AG26" s="56"/>
      <c r="AH26" s="56"/>
      <c r="AI26" s="56"/>
      <c r="AJ26" s="75"/>
      <c r="AK26" s="75"/>
      <c r="AL26" s="75"/>
      <c r="AM26" s="75"/>
      <c r="AN26" s="75"/>
      <c r="AO26" s="75"/>
      <c r="AP26" s="75"/>
      <c r="AQ26" s="75"/>
      <c r="AR26" s="75"/>
      <c r="AS26" s="75"/>
    </row>
    <row r="27" spans="1:45" s="76" customFormat="1" ht="15.75" outlineLevel="1">
      <c r="A27" s="71"/>
      <c r="B27" s="67" t="s">
        <v>164</v>
      </c>
      <c r="C27" s="131" t="s">
        <v>165</v>
      </c>
      <c r="D27" s="135"/>
      <c r="E27" s="130"/>
      <c r="F27" s="130"/>
      <c r="G27" s="130"/>
      <c r="H27" s="130"/>
      <c r="I27" s="130"/>
      <c r="J27" s="130"/>
      <c r="K27" s="130"/>
      <c r="L27" s="130"/>
      <c r="M27" s="130"/>
      <c r="N27" s="130"/>
      <c r="O27" s="56"/>
      <c r="P27" s="159" t="str">
        <f t="shared" si="9"/>
        <v>Komatsu PC2000-11R 
Mining Solutions</v>
      </c>
      <c r="Q27" s="56"/>
      <c r="R27" s="56"/>
      <c r="S27" s="56"/>
      <c r="T27" s="73"/>
      <c r="U27" s="56"/>
      <c r="V27" s="58"/>
      <c r="W27" s="58"/>
      <c r="X27" s="56"/>
      <c r="Y27" s="56"/>
      <c r="Z27" s="56"/>
      <c r="AA27" s="56"/>
      <c r="AB27" s="74"/>
      <c r="AC27" s="56"/>
      <c r="AD27" s="56"/>
      <c r="AE27" s="56"/>
      <c r="AF27" s="56"/>
      <c r="AG27" s="56"/>
      <c r="AH27" s="56"/>
      <c r="AI27" s="56"/>
      <c r="AJ27" s="75"/>
      <c r="AK27" s="75"/>
      <c r="AL27" s="75"/>
      <c r="AM27" s="75"/>
      <c r="AN27" s="75"/>
      <c r="AO27" s="75"/>
      <c r="AP27" s="75"/>
      <c r="AQ27" s="75"/>
      <c r="AR27" s="75"/>
      <c r="AS27" s="75"/>
    </row>
    <row r="28" spans="1:45" s="61" customFormat="1" ht="15.75" outlineLevel="1">
      <c r="A28" s="51"/>
      <c r="B28" s="136"/>
      <c r="C28" s="53" t="s">
        <v>61</v>
      </c>
      <c r="D28" s="54"/>
      <c r="E28" s="64"/>
      <c r="F28" s="64"/>
      <c r="G28" s="64"/>
      <c r="H28" s="64"/>
      <c r="I28" s="64"/>
      <c r="J28" s="64"/>
      <c r="K28" s="64"/>
      <c r="L28" s="64"/>
      <c r="M28" s="64"/>
      <c r="N28" s="64"/>
      <c r="O28" s="65"/>
      <c r="P28" s="159" t="str">
        <f t="shared" si="9"/>
        <v>Komatsu PC2000-11R 
Mining Solutions</v>
      </c>
      <c r="Q28" s="65"/>
      <c r="R28" s="65"/>
      <c r="S28" s="65"/>
      <c r="T28" s="57"/>
      <c r="U28" s="58"/>
      <c r="V28" s="58"/>
      <c r="W28" s="58"/>
      <c r="X28" s="58"/>
      <c r="Y28" s="58"/>
      <c r="Z28" s="58"/>
      <c r="AA28" s="58"/>
      <c r="AB28" s="59"/>
      <c r="AC28" s="58"/>
      <c r="AD28" s="58"/>
      <c r="AE28" s="58"/>
      <c r="AF28" s="58"/>
      <c r="AG28" s="58"/>
      <c r="AH28" s="58"/>
      <c r="AI28" s="58"/>
      <c r="AJ28" s="60"/>
      <c r="AK28" s="60"/>
      <c r="AL28" s="60"/>
      <c r="AM28" s="60"/>
      <c r="AN28" s="60"/>
      <c r="AO28" s="60"/>
      <c r="AP28" s="60"/>
      <c r="AQ28" s="60"/>
      <c r="AR28" s="60"/>
      <c r="AS28" s="60"/>
    </row>
    <row r="29" spans="1:45" s="76" customFormat="1" ht="15.75" outlineLevel="1">
      <c r="A29" s="71"/>
      <c r="B29" s="67" t="s">
        <v>53</v>
      </c>
      <c r="C29" s="70" t="s">
        <v>161</v>
      </c>
      <c r="D29" s="134"/>
      <c r="E29" s="68"/>
      <c r="F29" s="68"/>
      <c r="G29" s="68"/>
      <c r="H29" s="68"/>
      <c r="I29" s="68"/>
      <c r="J29" s="68"/>
      <c r="K29" s="68"/>
      <c r="L29" s="68"/>
      <c r="M29" s="68"/>
      <c r="N29" s="68"/>
      <c r="O29" s="65"/>
      <c r="P29" s="159" t="str">
        <f t="shared" si="9"/>
        <v>Komatsu PC2000-11R 
Mining Solutions</v>
      </c>
      <c r="Q29" s="65"/>
      <c r="R29" s="65"/>
      <c r="S29" s="65"/>
      <c r="T29" s="73"/>
      <c r="U29" s="56"/>
      <c r="V29" s="58"/>
      <c r="W29" s="58"/>
      <c r="X29" s="56"/>
      <c r="Y29" s="56"/>
      <c r="Z29" s="56"/>
      <c r="AA29" s="56"/>
      <c r="AB29" s="74"/>
      <c r="AC29" s="56"/>
      <c r="AD29" s="56"/>
      <c r="AE29" s="56"/>
      <c r="AF29" s="56"/>
      <c r="AG29" s="56"/>
      <c r="AH29" s="56"/>
      <c r="AI29" s="56"/>
      <c r="AJ29" s="75"/>
      <c r="AK29" s="75"/>
      <c r="AL29" s="75"/>
      <c r="AM29" s="75"/>
      <c r="AN29" s="75"/>
      <c r="AO29" s="75"/>
      <c r="AP29" s="75"/>
      <c r="AQ29" s="75"/>
      <c r="AR29" s="75"/>
      <c r="AS29" s="75"/>
    </row>
    <row r="30" spans="1:45" s="76" customFormat="1" ht="15.75" outlineLevel="1">
      <c r="A30" s="71"/>
      <c r="B30" s="67" t="s">
        <v>162</v>
      </c>
      <c r="C30" s="70" t="s">
        <v>163</v>
      </c>
      <c r="D30" s="134"/>
      <c r="E30" s="68"/>
      <c r="F30" s="68"/>
      <c r="G30" s="68"/>
      <c r="H30" s="68"/>
      <c r="I30" s="68"/>
      <c r="J30" s="68"/>
      <c r="K30" s="68"/>
      <c r="L30" s="68"/>
      <c r="M30" s="68"/>
      <c r="N30" s="68"/>
      <c r="O30" s="69"/>
      <c r="P30" s="159" t="str">
        <f t="shared" si="9"/>
        <v>Komatsu PC2000-11R 
Mining Solutions</v>
      </c>
      <c r="Q30" s="69"/>
      <c r="R30" s="69"/>
      <c r="S30" s="69"/>
      <c r="T30" s="73"/>
      <c r="U30" s="56"/>
      <c r="V30" s="58"/>
      <c r="W30" s="58"/>
      <c r="X30" s="56"/>
      <c r="Y30" s="56"/>
      <c r="Z30" s="56"/>
      <c r="AA30" s="56"/>
      <c r="AB30" s="74"/>
      <c r="AC30" s="56"/>
      <c r="AD30" s="56"/>
      <c r="AE30" s="56"/>
      <c r="AF30" s="56"/>
      <c r="AG30" s="56"/>
      <c r="AH30" s="56"/>
      <c r="AI30" s="56"/>
      <c r="AJ30" s="75"/>
      <c r="AK30" s="75"/>
      <c r="AL30" s="75"/>
      <c r="AM30" s="75"/>
      <c r="AN30" s="75"/>
      <c r="AO30" s="75"/>
      <c r="AP30" s="75"/>
      <c r="AQ30" s="75"/>
      <c r="AR30" s="75"/>
      <c r="AS30" s="75"/>
    </row>
    <row r="31" spans="1:45" s="76" customFormat="1" ht="15.75" outlineLevel="1">
      <c r="A31" s="71"/>
      <c r="B31" s="67" t="s">
        <v>164</v>
      </c>
      <c r="C31" s="131" t="s">
        <v>165</v>
      </c>
      <c r="D31" s="176"/>
      <c r="E31" s="130"/>
      <c r="F31" s="130"/>
      <c r="G31" s="130"/>
      <c r="H31" s="130"/>
      <c r="I31" s="130"/>
      <c r="J31" s="130"/>
      <c r="K31" s="130"/>
      <c r="L31" s="130"/>
      <c r="M31" s="130"/>
      <c r="N31" s="130"/>
      <c r="O31" s="69"/>
      <c r="P31" s="159" t="str">
        <f t="shared" si="9"/>
        <v>Komatsu PC2000-11R 
Mining Solutions</v>
      </c>
      <c r="Q31" s="69"/>
      <c r="R31" s="69"/>
      <c r="S31" s="69"/>
      <c r="T31" s="73"/>
      <c r="U31" s="56"/>
      <c r="V31" s="58"/>
      <c r="W31" s="58"/>
      <c r="X31" s="56"/>
      <c r="Y31" s="56"/>
      <c r="Z31" s="56"/>
      <c r="AA31" s="56"/>
      <c r="AB31" s="74"/>
      <c r="AC31" s="56"/>
      <c r="AD31" s="56"/>
      <c r="AE31" s="56"/>
      <c r="AF31" s="56"/>
      <c r="AG31" s="56"/>
      <c r="AH31" s="56"/>
      <c r="AI31" s="56"/>
      <c r="AJ31" s="75"/>
      <c r="AK31" s="75"/>
      <c r="AL31" s="75"/>
      <c r="AM31" s="75"/>
      <c r="AN31" s="75"/>
      <c r="AO31" s="75"/>
      <c r="AP31" s="75"/>
      <c r="AQ31" s="75"/>
      <c r="AR31" s="75"/>
      <c r="AS31" s="75"/>
    </row>
    <row r="32" spans="1:45" s="76" customFormat="1" ht="15.75" outlineLevel="1">
      <c r="A32" s="71"/>
      <c r="B32" s="136"/>
      <c r="C32" s="53" t="s">
        <v>61</v>
      </c>
      <c r="D32" s="54"/>
      <c r="E32" s="64"/>
      <c r="F32" s="64"/>
      <c r="G32" s="64"/>
      <c r="H32" s="64"/>
      <c r="I32" s="64"/>
      <c r="J32" s="64"/>
      <c r="K32" s="64"/>
      <c r="L32" s="64"/>
      <c r="M32" s="64"/>
      <c r="N32" s="64"/>
      <c r="O32" s="65"/>
      <c r="P32" s="159" t="str">
        <f t="shared" si="9"/>
        <v>Komatsu PC2000-11R 
Mining Solutions</v>
      </c>
      <c r="Q32" s="65"/>
      <c r="R32" s="65"/>
      <c r="S32" s="65"/>
      <c r="T32" s="73"/>
      <c r="U32" s="56"/>
      <c r="V32" s="58"/>
      <c r="W32" s="58"/>
      <c r="X32" s="56"/>
      <c r="Y32" s="56"/>
      <c r="Z32" s="56"/>
      <c r="AA32" s="56"/>
      <c r="AB32" s="74"/>
      <c r="AC32" s="56"/>
      <c r="AD32" s="56"/>
      <c r="AE32" s="56"/>
      <c r="AF32" s="56"/>
      <c r="AG32" s="56"/>
      <c r="AH32" s="56"/>
      <c r="AI32" s="56"/>
      <c r="AJ32" s="75"/>
      <c r="AK32" s="75"/>
      <c r="AL32" s="75"/>
      <c r="AM32" s="75"/>
      <c r="AN32" s="75"/>
      <c r="AO32" s="75"/>
      <c r="AP32" s="75"/>
      <c r="AQ32" s="75"/>
      <c r="AR32" s="75"/>
      <c r="AS32" s="75"/>
    </row>
    <row r="33" spans="1:45" s="76" customFormat="1" ht="15.75" outlineLevel="1">
      <c r="A33" s="71"/>
      <c r="B33" s="67"/>
      <c r="C33" s="70"/>
      <c r="D33" s="134"/>
      <c r="E33" s="68"/>
      <c r="F33" s="68"/>
      <c r="G33" s="68"/>
      <c r="H33" s="68"/>
      <c r="I33" s="68"/>
      <c r="J33" s="68"/>
      <c r="K33" s="68"/>
      <c r="L33" s="68"/>
      <c r="M33" s="68"/>
      <c r="N33" s="68"/>
      <c r="O33" s="56"/>
      <c r="P33" s="159" t="str">
        <f t="shared" si="9"/>
        <v>Komatsu PC2000-11R 
Mining Solutions</v>
      </c>
      <c r="Q33" s="56"/>
      <c r="R33" s="56"/>
      <c r="S33" s="56"/>
      <c r="T33" s="73"/>
      <c r="U33" s="56"/>
      <c r="V33" s="58"/>
      <c r="W33" s="58"/>
      <c r="X33" s="56"/>
      <c r="Y33" s="56"/>
      <c r="Z33" s="56"/>
      <c r="AA33" s="56"/>
      <c r="AB33" s="74"/>
      <c r="AC33" s="56"/>
      <c r="AD33" s="56"/>
      <c r="AE33" s="56"/>
      <c r="AF33" s="56"/>
      <c r="AG33" s="56"/>
      <c r="AH33" s="56"/>
      <c r="AI33" s="56"/>
      <c r="AJ33" s="75"/>
      <c r="AK33" s="75"/>
      <c r="AL33" s="75"/>
      <c r="AM33" s="75"/>
      <c r="AN33" s="75"/>
      <c r="AO33" s="75"/>
      <c r="AP33" s="75"/>
      <c r="AQ33" s="75"/>
      <c r="AR33" s="75"/>
      <c r="AS33" s="75"/>
    </row>
    <row r="34" spans="1:45" s="76" customFormat="1" ht="15.75" outlineLevel="1">
      <c r="A34" s="71"/>
      <c r="B34" s="67" t="s">
        <v>162</v>
      </c>
      <c r="C34" s="70" t="s">
        <v>163</v>
      </c>
      <c r="D34" s="134"/>
      <c r="E34" s="68"/>
      <c r="F34" s="68"/>
      <c r="G34" s="68"/>
      <c r="H34" s="68"/>
      <c r="I34" s="68"/>
      <c r="J34" s="68"/>
      <c r="K34" s="68"/>
      <c r="L34" s="68"/>
      <c r="M34" s="68"/>
      <c r="N34" s="68"/>
      <c r="O34" s="68"/>
      <c r="P34" s="159" t="str">
        <f t="shared" si="9"/>
        <v>Komatsu PC2000-11R 
Mining Solutions</v>
      </c>
      <c r="Q34" s="68"/>
      <c r="R34" s="68"/>
      <c r="S34" s="68"/>
      <c r="T34" s="68"/>
      <c r="U34" s="56"/>
      <c r="V34" s="58"/>
      <c r="W34" s="58"/>
      <c r="X34" s="56"/>
      <c r="Y34" s="56"/>
      <c r="Z34" s="56"/>
      <c r="AA34" s="56"/>
      <c r="AB34" s="74"/>
      <c r="AC34" s="56"/>
      <c r="AD34" s="56"/>
      <c r="AE34" s="56"/>
      <c r="AF34" s="56"/>
      <c r="AG34" s="56"/>
      <c r="AH34" s="56"/>
      <c r="AI34" s="56"/>
      <c r="AJ34" s="75"/>
      <c r="AK34" s="75"/>
      <c r="AL34" s="75"/>
      <c r="AM34" s="75"/>
      <c r="AN34" s="75"/>
      <c r="AO34" s="75"/>
      <c r="AP34" s="75"/>
      <c r="AQ34" s="75"/>
      <c r="AR34" s="75"/>
      <c r="AS34" s="75"/>
    </row>
    <row r="35" spans="1:45" s="76" customFormat="1" ht="15.75" outlineLevel="1">
      <c r="A35" s="71"/>
      <c r="B35" s="67" t="s">
        <v>164</v>
      </c>
      <c r="C35" s="131" t="s">
        <v>165</v>
      </c>
      <c r="D35" s="176"/>
      <c r="E35" s="130"/>
      <c r="F35" s="130"/>
      <c r="G35" s="130"/>
      <c r="H35" s="130"/>
      <c r="I35" s="130"/>
      <c r="J35" s="130"/>
      <c r="K35" s="130"/>
      <c r="L35" s="130"/>
      <c r="M35" s="130"/>
      <c r="N35" s="130"/>
      <c r="O35" s="69"/>
      <c r="P35" s="159" t="str">
        <f t="shared" si="9"/>
        <v>Komatsu PC2000-11R 
Mining Solutions</v>
      </c>
      <c r="Q35" s="69"/>
      <c r="R35" s="69"/>
      <c r="S35" s="69"/>
      <c r="T35" s="69"/>
      <c r="U35" s="56"/>
      <c r="V35" s="58"/>
      <c r="W35" s="58"/>
      <c r="X35" s="56"/>
      <c r="Y35" s="56"/>
      <c r="Z35" s="56"/>
      <c r="AA35" s="56"/>
      <c r="AB35" s="74"/>
      <c r="AC35" s="56"/>
      <c r="AD35" s="56"/>
      <c r="AE35" s="56"/>
      <c r="AF35" s="56"/>
      <c r="AG35" s="56"/>
      <c r="AH35" s="56"/>
      <c r="AI35" s="56"/>
      <c r="AJ35" s="75"/>
      <c r="AK35" s="75"/>
      <c r="AL35" s="75"/>
      <c r="AM35" s="75"/>
      <c r="AN35" s="75"/>
      <c r="AO35" s="75"/>
      <c r="AP35" s="75"/>
      <c r="AQ35" s="75"/>
      <c r="AR35" s="75"/>
      <c r="AS35" s="75"/>
    </row>
    <row r="36" spans="1:45" s="76" customFormat="1" ht="15.75" outlineLevel="1">
      <c r="A36" s="71"/>
      <c r="B36" s="67"/>
      <c r="C36" s="131"/>
      <c r="D36" s="135"/>
      <c r="E36" s="130"/>
      <c r="F36" s="130"/>
      <c r="G36" s="130"/>
      <c r="H36" s="130"/>
      <c r="I36" s="130"/>
      <c r="J36" s="130"/>
      <c r="K36" s="130"/>
      <c r="L36" s="130"/>
      <c r="M36" s="130"/>
      <c r="N36" s="130"/>
      <c r="O36" s="65"/>
      <c r="P36" s="159" t="str">
        <f t="shared" si="9"/>
        <v>Komatsu PC2000-11R 
Mining Solutions</v>
      </c>
      <c r="Q36" s="65"/>
      <c r="R36" s="65"/>
      <c r="S36" s="65"/>
      <c r="T36" s="73"/>
      <c r="U36" s="56"/>
      <c r="V36" s="58"/>
      <c r="W36" s="58"/>
      <c r="X36" s="56"/>
      <c r="Y36" s="56"/>
      <c r="Z36" s="56"/>
      <c r="AA36" s="56"/>
      <c r="AB36" s="74"/>
      <c r="AC36" s="56"/>
      <c r="AD36" s="56"/>
      <c r="AE36" s="56"/>
      <c r="AF36" s="56"/>
      <c r="AG36" s="56"/>
      <c r="AH36" s="56"/>
      <c r="AI36" s="56"/>
      <c r="AJ36" s="75"/>
      <c r="AK36" s="75"/>
      <c r="AL36" s="75"/>
      <c r="AM36" s="75"/>
      <c r="AN36" s="75"/>
      <c r="AO36" s="75"/>
      <c r="AP36" s="75"/>
      <c r="AQ36" s="75"/>
      <c r="AR36" s="75"/>
      <c r="AS36" s="75"/>
    </row>
    <row r="37" spans="1:45" s="76" customFormat="1" ht="15.75" outlineLevel="1">
      <c r="A37" s="71"/>
      <c r="B37" s="67"/>
      <c r="C37" s="66"/>
      <c r="D37" s="72"/>
      <c r="E37" s="55"/>
      <c r="F37" s="55"/>
      <c r="G37" s="55"/>
      <c r="H37" s="55"/>
      <c r="I37" s="55"/>
      <c r="J37" s="55"/>
      <c r="K37" s="55"/>
      <c r="L37" s="55"/>
      <c r="M37" s="55"/>
      <c r="N37" s="55"/>
      <c r="O37" s="56"/>
      <c r="P37" s="159" t="str">
        <f t="shared" si="9"/>
        <v>Komatsu PC2000-11R 
Mining Solutions</v>
      </c>
      <c r="Q37" s="56"/>
      <c r="R37" s="56"/>
      <c r="S37" s="56"/>
      <c r="T37" s="73"/>
      <c r="U37" s="56"/>
      <c r="V37" s="58"/>
      <c r="W37" s="58"/>
      <c r="X37" s="56"/>
      <c r="Y37" s="56"/>
      <c r="Z37" s="56"/>
      <c r="AA37" s="56"/>
      <c r="AB37" s="74"/>
      <c r="AC37" s="56"/>
      <c r="AD37" s="56"/>
      <c r="AE37" s="56"/>
      <c r="AF37" s="56"/>
      <c r="AG37" s="56"/>
      <c r="AH37" s="56"/>
      <c r="AI37" s="56"/>
      <c r="AJ37" s="75"/>
      <c r="AK37" s="75"/>
      <c r="AL37" s="75"/>
      <c r="AM37" s="75"/>
      <c r="AN37" s="75"/>
      <c r="AO37" s="75"/>
      <c r="AP37" s="75"/>
      <c r="AQ37" s="75"/>
      <c r="AR37" s="75"/>
      <c r="AS37" s="75"/>
    </row>
    <row r="38" spans="1:45" s="76" customFormat="1" ht="15.75" outlineLevel="1">
      <c r="A38" s="71"/>
      <c r="B38" s="67"/>
      <c r="C38" s="70"/>
      <c r="D38" s="72"/>
      <c r="E38" s="68"/>
      <c r="F38" s="68"/>
      <c r="G38" s="68"/>
      <c r="H38" s="68"/>
      <c r="I38" s="68"/>
      <c r="J38" s="68"/>
      <c r="K38" s="68"/>
      <c r="L38" s="68"/>
      <c r="M38" s="68"/>
      <c r="N38" s="68"/>
      <c r="O38" s="56"/>
      <c r="P38" s="159" t="str">
        <f t="shared" si="9"/>
        <v>Komatsu PC2000-11R 
Mining Solutions</v>
      </c>
      <c r="Q38" s="56"/>
      <c r="R38" s="56"/>
      <c r="S38" s="56"/>
      <c r="T38" s="73"/>
      <c r="U38" s="56"/>
      <c r="V38" s="58"/>
      <c r="W38" s="58"/>
      <c r="X38" s="56"/>
      <c r="Y38" s="56"/>
      <c r="Z38" s="56"/>
      <c r="AA38" s="56"/>
      <c r="AB38" s="74"/>
      <c r="AC38" s="56"/>
      <c r="AD38" s="56"/>
      <c r="AE38" s="56"/>
      <c r="AF38" s="56"/>
      <c r="AG38" s="56"/>
      <c r="AH38" s="56"/>
      <c r="AI38" s="56"/>
      <c r="AJ38" s="75"/>
      <c r="AK38" s="75"/>
      <c r="AL38" s="75"/>
      <c r="AM38" s="75"/>
      <c r="AN38" s="75"/>
      <c r="AO38" s="75"/>
      <c r="AP38" s="75"/>
      <c r="AQ38" s="75"/>
      <c r="AR38" s="75"/>
      <c r="AS38" s="75"/>
    </row>
    <row r="39" spans="1:45" s="61" customFormat="1" ht="15.75" outlineLevel="1">
      <c r="A39" s="51"/>
      <c r="B39" s="52" t="s">
        <v>107</v>
      </c>
      <c r="C39" s="53" t="s">
        <v>61</v>
      </c>
      <c r="D39" s="54"/>
      <c r="E39" s="77">
        <f>E41</f>
        <v>24752.086837338862</v>
      </c>
      <c r="F39" s="77">
        <f t="shared" ref="F39:N39" si="18">F41</f>
        <v>21426.865609519595</v>
      </c>
      <c r="G39" s="77">
        <f t="shared" si="18"/>
        <v>22086.090957253968</v>
      </c>
      <c r="H39" s="77">
        <f t="shared" si="18"/>
        <v>20463.133928700223</v>
      </c>
      <c r="I39" s="77">
        <f t="shared" si="18"/>
        <v>20432.882690584695</v>
      </c>
      <c r="J39" s="77">
        <f t="shared" si="18"/>
        <v>21813.927024390621</v>
      </c>
      <c r="K39" s="77">
        <f t="shared" si="18"/>
        <v>21069.005269040848</v>
      </c>
      <c r="L39" s="77">
        <f t="shared" si="18"/>
        <v>22571.060254489796</v>
      </c>
      <c r="M39" s="77">
        <f t="shared" si="18"/>
        <v>15071.787896788497</v>
      </c>
      <c r="N39" s="77">
        <f t="shared" si="18"/>
        <v>22204.928574035053</v>
      </c>
      <c r="O39" s="58"/>
      <c r="P39" s="159" t="str">
        <f t="shared" si="9"/>
        <v>Komatsu PC2000-11R 
Mining Solutions</v>
      </c>
      <c r="Q39" s="58"/>
      <c r="R39" s="58"/>
      <c r="S39" s="58"/>
      <c r="T39" s="57"/>
      <c r="U39" s="58"/>
      <c r="V39" s="58"/>
      <c r="W39" s="58"/>
      <c r="X39" s="58"/>
      <c r="Y39" s="58"/>
      <c r="Z39" s="58"/>
      <c r="AA39" s="58"/>
      <c r="AB39" s="59"/>
      <c r="AC39" s="58"/>
      <c r="AD39" s="58"/>
      <c r="AE39" s="58"/>
      <c r="AF39" s="58"/>
      <c r="AG39" s="58"/>
      <c r="AH39" s="58"/>
      <c r="AI39" s="58"/>
      <c r="AJ39" s="60"/>
      <c r="AK39" s="60"/>
      <c r="AL39" s="60"/>
      <c r="AM39" s="60"/>
      <c r="AN39" s="60"/>
      <c r="AO39" s="60"/>
      <c r="AP39" s="60"/>
      <c r="AQ39" s="60"/>
      <c r="AR39" s="60"/>
      <c r="AS39" s="60"/>
    </row>
    <row r="40" spans="1:45" s="61" customFormat="1" ht="15.75" outlineLevel="1">
      <c r="A40" s="51"/>
      <c r="B40" s="52"/>
      <c r="C40" s="53"/>
      <c r="D40" s="54"/>
      <c r="E40" s="54"/>
      <c r="F40" s="54"/>
      <c r="G40" s="54"/>
      <c r="H40" s="54"/>
      <c r="I40" s="54"/>
      <c r="J40" s="54"/>
      <c r="K40" s="54"/>
      <c r="L40" s="54"/>
      <c r="M40" s="54"/>
      <c r="N40" s="54"/>
      <c r="O40" s="58"/>
      <c r="P40" s="159" t="str">
        <f t="shared" si="9"/>
        <v>Komatsu PC2000-11R 
Mining Solutions</v>
      </c>
      <c r="Q40" s="58"/>
      <c r="R40" s="58"/>
      <c r="S40" s="58"/>
      <c r="T40" s="57"/>
      <c r="U40" s="58"/>
      <c r="V40" s="58"/>
      <c r="W40" s="58"/>
      <c r="X40" s="58"/>
      <c r="Y40" s="58"/>
      <c r="Z40" s="58"/>
      <c r="AA40" s="58"/>
      <c r="AB40" s="59"/>
      <c r="AC40" s="58"/>
      <c r="AD40" s="58"/>
      <c r="AE40" s="58"/>
      <c r="AF40" s="58"/>
      <c r="AG40" s="58"/>
      <c r="AH40" s="58"/>
      <c r="AI40" s="58"/>
      <c r="AJ40" s="60"/>
      <c r="AK40" s="60"/>
      <c r="AL40" s="60"/>
      <c r="AM40" s="60"/>
      <c r="AN40" s="60"/>
      <c r="AO40" s="60"/>
      <c r="AP40" s="60"/>
      <c r="AQ40" s="60"/>
      <c r="AR40" s="60"/>
      <c r="AS40" s="60"/>
    </row>
    <row r="41" spans="1:45" s="61" customFormat="1" ht="15.75" outlineLevel="1">
      <c r="A41" s="51"/>
      <c r="B41" s="83" t="s">
        <v>688</v>
      </c>
      <c r="C41" s="53" t="s">
        <v>61</v>
      </c>
      <c r="D41" s="54"/>
      <c r="E41" s="54">
        <f>E43*E44</f>
        <v>24752.086837338862</v>
      </c>
      <c r="F41" s="54">
        <f t="shared" ref="F41:N41" si="19">F43*F44</f>
        <v>21426.865609519595</v>
      </c>
      <c r="G41" s="54">
        <f t="shared" si="19"/>
        <v>22086.090957253968</v>
      </c>
      <c r="H41" s="54">
        <f t="shared" si="19"/>
        <v>20463.133928700223</v>
      </c>
      <c r="I41" s="54">
        <f t="shared" si="19"/>
        <v>20432.882690584695</v>
      </c>
      <c r="J41" s="54">
        <f t="shared" si="19"/>
        <v>21813.927024390621</v>
      </c>
      <c r="K41" s="54">
        <f t="shared" si="19"/>
        <v>21069.005269040848</v>
      </c>
      <c r="L41" s="54">
        <f t="shared" si="19"/>
        <v>22571.060254489796</v>
      </c>
      <c r="M41" s="54">
        <f t="shared" si="19"/>
        <v>15071.787896788497</v>
      </c>
      <c r="N41" s="54">
        <f t="shared" si="19"/>
        <v>22204.928574035053</v>
      </c>
      <c r="O41" s="58"/>
      <c r="P41" s="159" t="str">
        <f t="shared" si="9"/>
        <v>Komatsu PC2000-11R 
Mining Solutions</v>
      </c>
      <c r="Q41" s="58"/>
      <c r="R41" s="58"/>
      <c r="S41" s="58"/>
      <c r="T41" s="57"/>
      <c r="U41" s="58"/>
      <c r="V41" s="58"/>
      <c r="W41" s="58"/>
      <c r="X41" s="58"/>
      <c r="Y41" s="58"/>
      <c r="Z41" s="58"/>
      <c r="AA41" s="58"/>
      <c r="AB41" s="59"/>
      <c r="AC41" s="58"/>
      <c r="AD41" s="58"/>
      <c r="AE41" s="58"/>
      <c r="AF41" s="58"/>
      <c r="AG41" s="58"/>
      <c r="AH41" s="58"/>
      <c r="AI41" s="58"/>
      <c r="AJ41" s="60"/>
      <c r="AK41" s="60"/>
      <c r="AL41" s="60"/>
      <c r="AM41" s="60"/>
      <c r="AN41" s="60"/>
      <c r="AO41" s="60"/>
      <c r="AP41" s="60"/>
      <c r="AQ41" s="60"/>
      <c r="AR41" s="60"/>
      <c r="AS41" s="60"/>
    </row>
    <row r="42" spans="1:45" s="61" customFormat="1" ht="15.75" outlineLevel="1">
      <c r="A42" s="51"/>
      <c r="B42" s="263" t="s">
        <v>53</v>
      </c>
      <c r="C42" s="66" t="s">
        <v>138</v>
      </c>
      <c r="D42" s="1132">
        <f>'МТР, ФЗП'!$E$6</f>
        <v>88.464215075818629</v>
      </c>
      <c r="E42" s="264">
        <f>D42</f>
        <v>88.464215075818629</v>
      </c>
      <c r="F42" s="264">
        <f t="shared" ref="F42" si="20">E42</f>
        <v>88.464215075818629</v>
      </c>
      <c r="G42" s="264">
        <f t="shared" ref="G42" si="21">F42</f>
        <v>88.464215075818629</v>
      </c>
      <c r="H42" s="264">
        <f t="shared" ref="H42" si="22">G42</f>
        <v>88.464215075818629</v>
      </c>
      <c r="I42" s="264">
        <f t="shared" ref="I42" si="23">H42</f>
        <v>88.464215075818629</v>
      </c>
      <c r="J42" s="264">
        <f t="shared" ref="J42" si="24">I42</f>
        <v>88.464215075818629</v>
      </c>
      <c r="K42" s="264">
        <f t="shared" ref="K42" si="25">J42</f>
        <v>88.464215075818629</v>
      </c>
      <c r="L42" s="264">
        <f t="shared" ref="L42" si="26">K42</f>
        <v>88.464215075818629</v>
      </c>
      <c r="M42" s="264">
        <f t="shared" ref="M42" si="27">L42</f>
        <v>88.464215075818629</v>
      </c>
      <c r="N42" s="264">
        <f t="shared" ref="N42" si="28">M42</f>
        <v>88.464215075818629</v>
      </c>
      <c r="P42" s="159" t="str">
        <f t="shared" si="9"/>
        <v>Komatsu PC2000-11R 
Mining Solutions</v>
      </c>
      <c r="Q42" s="78"/>
      <c r="R42" s="78"/>
      <c r="S42" s="127" t="s">
        <v>687</v>
      </c>
      <c r="T42" s="57"/>
      <c r="U42" s="58"/>
      <c r="V42" s="58"/>
      <c r="W42" s="58"/>
      <c r="X42" s="58"/>
      <c r="Y42" s="58"/>
      <c r="Z42" s="58"/>
      <c r="AA42" s="58"/>
      <c r="AB42" s="59"/>
      <c r="AC42" s="58"/>
      <c r="AD42" s="58"/>
      <c r="AE42" s="58"/>
      <c r="AF42" s="58"/>
      <c r="AG42" s="58"/>
      <c r="AH42" s="58"/>
      <c r="AI42" s="58"/>
      <c r="AJ42" s="60"/>
      <c r="AK42" s="60"/>
      <c r="AL42" s="60"/>
      <c r="AM42" s="60"/>
      <c r="AN42" s="60"/>
      <c r="AO42" s="60"/>
      <c r="AP42" s="60"/>
      <c r="AQ42" s="60"/>
      <c r="AR42" s="60"/>
      <c r="AS42" s="60"/>
    </row>
    <row r="43" spans="1:45" s="76" customFormat="1" ht="15.75" outlineLevel="1">
      <c r="A43" s="79"/>
      <c r="B43" s="263" t="s">
        <v>79</v>
      </c>
      <c r="C43" s="66" t="s">
        <v>4</v>
      </c>
      <c r="D43" s="72"/>
      <c r="E43" s="55">
        <f>E8*E10*E42/1000</f>
        <v>451.44084784745661</v>
      </c>
      <c r="F43" s="55">
        <f t="shared" ref="F43:N43" si="29">F8*F10*F42/1000</f>
        <v>390.79381229720155</v>
      </c>
      <c r="G43" s="55">
        <f t="shared" si="29"/>
        <v>402.81709145986207</v>
      </c>
      <c r="H43" s="55">
        <f t="shared" si="29"/>
        <v>373.21679546037279</v>
      </c>
      <c r="I43" s="55">
        <f t="shared" si="29"/>
        <v>372.66505836147462</v>
      </c>
      <c r="J43" s="55">
        <f t="shared" si="29"/>
        <v>397.85323053723545</v>
      </c>
      <c r="K43" s="55">
        <f t="shared" si="29"/>
        <v>384.26697774873026</v>
      </c>
      <c r="L43" s="55">
        <f t="shared" si="29"/>
        <v>411.66220226457455</v>
      </c>
      <c r="M43" s="55">
        <f t="shared" si="29"/>
        <v>274.88675001088296</v>
      </c>
      <c r="N43" s="55">
        <f t="shared" si="29"/>
        <v>404.98451091133614</v>
      </c>
      <c r="P43" s="159" t="str">
        <f t="shared" si="9"/>
        <v>Komatsu PC2000-11R 
Mining Solutions</v>
      </c>
      <c r="Q43" s="56"/>
      <c r="R43" s="56"/>
      <c r="S43" s="56"/>
      <c r="T43" s="73"/>
      <c r="U43" s="56"/>
      <c r="V43" s="58"/>
      <c r="W43" s="58"/>
      <c r="X43" s="56"/>
      <c r="Y43" s="56"/>
      <c r="Z43" s="56"/>
      <c r="AA43" s="56"/>
      <c r="AB43" s="74"/>
      <c r="AC43" s="56"/>
      <c r="AD43" s="56"/>
      <c r="AE43" s="56"/>
      <c r="AF43" s="56"/>
      <c r="AG43" s="56"/>
      <c r="AH43" s="56"/>
      <c r="AI43" s="56"/>
      <c r="AJ43" s="75"/>
      <c r="AK43" s="75"/>
      <c r="AL43" s="75"/>
      <c r="AM43" s="75"/>
      <c r="AN43" s="75"/>
      <c r="AO43" s="75"/>
      <c r="AP43" s="75"/>
      <c r="AQ43" s="75"/>
      <c r="AR43" s="75"/>
      <c r="AS43" s="75"/>
    </row>
    <row r="44" spans="1:45" s="76" customFormat="1" ht="15.75" outlineLevel="1">
      <c r="A44" s="81"/>
      <c r="B44" s="263" t="s">
        <v>80</v>
      </c>
      <c r="C44" s="66" t="s">
        <v>63</v>
      </c>
      <c r="D44" s="1135">
        <f>'МТР, ФЗП'!$E$17</f>
        <v>54.829081053167513</v>
      </c>
      <c r="E44" s="80">
        <f>$D44</f>
        <v>54.829081053167513</v>
      </c>
      <c r="F44" s="80">
        <f>$D44</f>
        <v>54.829081053167513</v>
      </c>
      <c r="G44" s="80">
        <f t="shared" ref="G44:N44" si="30">$D44</f>
        <v>54.829081053167513</v>
      </c>
      <c r="H44" s="80">
        <f t="shared" si="30"/>
        <v>54.829081053167513</v>
      </c>
      <c r="I44" s="80">
        <f t="shared" si="30"/>
        <v>54.829081053167513</v>
      </c>
      <c r="J44" s="80">
        <f t="shared" si="30"/>
        <v>54.829081053167513</v>
      </c>
      <c r="K44" s="80">
        <f t="shared" si="30"/>
        <v>54.829081053167513</v>
      </c>
      <c r="L44" s="80">
        <f t="shared" si="30"/>
        <v>54.829081053167513</v>
      </c>
      <c r="M44" s="80">
        <f t="shared" si="30"/>
        <v>54.829081053167513</v>
      </c>
      <c r="N44" s="80">
        <f t="shared" si="30"/>
        <v>54.829081053167513</v>
      </c>
      <c r="P44" s="159" t="str">
        <f t="shared" si="9"/>
        <v>Komatsu PC2000-11R 
Mining Solutions</v>
      </c>
      <c r="Q44" s="56"/>
      <c r="R44" s="56"/>
      <c r="S44" s="127" t="s">
        <v>693</v>
      </c>
      <c r="T44" s="73"/>
      <c r="U44" s="56"/>
      <c r="V44" s="58"/>
      <c r="W44" s="58"/>
      <c r="X44" s="56"/>
      <c r="Y44" s="56"/>
      <c r="Z44" s="56"/>
      <c r="AA44" s="56"/>
      <c r="AB44" s="74"/>
      <c r="AC44" s="56"/>
      <c r="AD44" s="56"/>
      <c r="AE44" s="56"/>
      <c r="AF44" s="56"/>
      <c r="AG44" s="56"/>
      <c r="AH44" s="56"/>
      <c r="AI44" s="56"/>
      <c r="AJ44" s="75"/>
      <c r="AK44" s="75"/>
      <c r="AL44" s="75"/>
      <c r="AM44" s="75"/>
      <c r="AN44" s="75"/>
      <c r="AO44" s="75"/>
      <c r="AP44" s="75"/>
      <c r="AQ44" s="75"/>
      <c r="AR44" s="75"/>
      <c r="AS44" s="75"/>
    </row>
    <row r="45" spans="1:45" s="76" customFormat="1" ht="15.75" outlineLevel="1">
      <c r="A45" s="81"/>
      <c r="B45" s="263"/>
      <c r="C45" s="66"/>
      <c r="D45" s="72"/>
      <c r="E45" s="55"/>
      <c r="F45" s="80"/>
      <c r="G45" s="80"/>
      <c r="H45" s="80"/>
      <c r="I45" s="80"/>
      <c r="J45" s="80"/>
      <c r="K45" s="80"/>
      <c r="L45" s="80"/>
      <c r="M45" s="80"/>
      <c r="N45" s="80"/>
      <c r="O45" s="73"/>
      <c r="P45" s="159" t="str">
        <f t="shared" si="9"/>
        <v>Komatsu PC2000-11R 
Mining Solutions</v>
      </c>
      <c r="Q45" s="56"/>
      <c r="R45" s="56"/>
      <c r="S45" s="56"/>
      <c r="T45" s="73"/>
      <c r="U45" s="56"/>
      <c r="V45" s="58"/>
      <c r="W45" s="58"/>
      <c r="X45" s="56"/>
      <c r="Y45" s="56"/>
      <c r="Z45" s="56"/>
      <c r="AA45" s="56"/>
      <c r="AB45" s="74"/>
      <c r="AC45" s="56"/>
      <c r="AD45" s="56"/>
      <c r="AE45" s="56"/>
      <c r="AF45" s="56"/>
      <c r="AG45" s="56"/>
      <c r="AH45" s="56"/>
      <c r="AI45" s="56"/>
      <c r="AJ45" s="75"/>
      <c r="AK45" s="75"/>
      <c r="AL45" s="75"/>
      <c r="AM45" s="75"/>
      <c r="AN45" s="75"/>
      <c r="AO45" s="75"/>
      <c r="AP45" s="75"/>
      <c r="AQ45" s="75"/>
      <c r="AR45" s="75"/>
      <c r="AS45" s="75"/>
    </row>
    <row r="46" spans="1:45" s="76" customFormat="1" ht="15.75" outlineLevel="1">
      <c r="A46" s="81"/>
      <c r="B46" s="83"/>
      <c r="C46" s="53"/>
      <c r="D46" s="72"/>
      <c r="E46" s="77"/>
      <c r="F46" s="77"/>
      <c r="G46" s="77"/>
      <c r="H46" s="77"/>
      <c r="I46" s="77"/>
      <c r="J46" s="77"/>
      <c r="K46" s="77"/>
      <c r="L46" s="77"/>
      <c r="M46" s="77"/>
      <c r="N46" s="77"/>
      <c r="O46" s="73"/>
      <c r="P46" s="159" t="str">
        <f t="shared" si="9"/>
        <v>Komatsu PC2000-11R 
Mining Solutions</v>
      </c>
      <c r="Q46" s="56"/>
      <c r="R46" s="308"/>
      <c r="S46" s="56"/>
      <c r="T46" s="73"/>
      <c r="U46" s="56"/>
      <c r="V46" s="58"/>
      <c r="W46" s="58"/>
      <c r="X46" s="56"/>
      <c r="Y46" s="56"/>
      <c r="Z46" s="56"/>
      <c r="AA46" s="56"/>
      <c r="AB46" s="74"/>
      <c r="AC46" s="56"/>
      <c r="AD46" s="56"/>
      <c r="AE46" s="56"/>
      <c r="AF46" s="56"/>
      <c r="AG46" s="56"/>
      <c r="AH46" s="56"/>
      <c r="AI46" s="56"/>
      <c r="AJ46" s="75"/>
      <c r="AK46" s="75"/>
      <c r="AL46" s="75"/>
      <c r="AM46" s="75"/>
      <c r="AN46" s="75"/>
      <c r="AO46" s="75"/>
      <c r="AP46" s="75"/>
      <c r="AQ46" s="75"/>
      <c r="AR46" s="75"/>
      <c r="AS46" s="75"/>
    </row>
    <row r="47" spans="1:45" s="76" customFormat="1" ht="15.75" outlineLevel="1">
      <c r="A47" s="81"/>
      <c r="B47" s="263"/>
      <c r="C47" s="66"/>
      <c r="D47" s="265"/>
      <c r="E47" s="266"/>
      <c r="F47" s="266"/>
      <c r="G47" s="266"/>
      <c r="H47" s="266"/>
      <c r="I47" s="266"/>
      <c r="J47" s="266"/>
      <c r="K47" s="266"/>
      <c r="L47" s="266"/>
      <c r="M47" s="266"/>
      <c r="N47" s="266"/>
      <c r="O47" s="73"/>
      <c r="P47" s="159" t="str">
        <f t="shared" si="9"/>
        <v>Komatsu PC2000-11R 
Mining Solutions</v>
      </c>
      <c r="Q47" s="56"/>
      <c r="R47" s="56"/>
      <c r="S47" s="73"/>
      <c r="T47" s="73"/>
      <c r="U47" s="56"/>
      <c r="V47" s="58"/>
      <c r="W47" s="58"/>
      <c r="X47" s="56"/>
      <c r="Y47" s="56"/>
      <c r="Z47" s="56"/>
      <c r="AA47" s="56"/>
      <c r="AB47" s="74"/>
      <c r="AC47" s="56"/>
      <c r="AD47" s="56"/>
      <c r="AE47" s="56"/>
      <c r="AF47" s="56"/>
      <c r="AG47" s="56"/>
      <c r="AH47" s="56"/>
      <c r="AI47" s="56"/>
      <c r="AJ47" s="75"/>
      <c r="AK47" s="75"/>
      <c r="AL47" s="75"/>
      <c r="AM47" s="75"/>
      <c r="AN47" s="75"/>
      <c r="AO47" s="75"/>
      <c r="AP47" s="75"/>
      <c r="AQ47" s="75"/>
      <c r="AR47" s="75"/>
      <c r="AS47" s="75"/>
    </row>
    <row r="48" spans="1:45" s="76" customFormat="1" ht="15.75" outlineLevel="1">
      <c r="A48" s="81"/>
      <c r="B48" s="263"/>
      <c r="C48" s="66"/>
      <c r="D48" s="72"/>
      <c r="E48" s="55"/>
      <c r="F48" s="55"/>
      <c r="G48" s="55"/>
      <c r="H48" s="55"/>
      <c r="I48" s="55"/>
      <c r="J48" s="55"/>
      <c r="K48" s="55"/>
      <c r="L48" s="55"/>
      <c r="M48" s="55"/>
      <c r="N48" s="55"/>
      <c r="O48" s="73"/>
      <c r="P48" s="159" t="str">
        <f t="shared" si="9"/>
        <v>Komatsu PC2000-11R 
Mining Solutions</v>
      </c>
      <c r="Q48" s="56"/>
      <c r="R48" s="56"/>
      <c r="S48" s="73"/>
      <c r="T48" s="73"/>
      <c r="U48" s="56"/>
      <c r="V48" s="58"/>
      <c r="W48" s="58"/>
      <c r="X48" s="56"/>
      <c r="Y48" s="56"/>
      <c r="Z48" s="56"/>
      <c r="AA48" s="56"/>
      <c r="AB48" s="74"/>
      <c r="AC48" s="56"/>
      <c r="AD48" s="56"/>
      <c r="AE48" s="56"/>
      <c r="AF48" s="56"/>
      <c r="AG48" s="56"/>
      <c r="AH48" s="56"/>
      <c r="AI48" s="56"/>
      <c r="AJ48" s="75"/>
      <c r="AK48" s="75"/>
      <c r="AL48" s="75"/>
      <c r="AM48" s="75"/>
      <c r="AN48" s="75"/>
      <c r="AO48" s="75"/>
      <c r="AP48" s="75"/>
      <c r="AQ48" s="75"/>
      <c r="AR48" s="75"/>
      <c r="AS48" s="75"/>
    </row>
    <row r="49" spans="1:45" s="76" customFormat="1" ht="15.75" outlineLevel="1">
      <c r="A49" s="81"/>
      <c r="B49" s="263"/>
      <c r="C49" s="66"/>
      <c r="D49" s="72"/>
      <c r="E49" s="55"/>
      <c r="F49" s="55"/>
      <c r="G49" s="55"/>
      <c r="H49" s="55"/>
      <c r="I49" s="55"/>
      <c r="J49" s="55"/>
      <c r="K49" s="55"/>
      <c r="L49" s="55"/>
      <c r="M49" s="55"/>
      <c r="N49" s="55"/>
      <c r="O49" s="73"/>
      <c r="P49" s="159" t="str">
        <f t="shared" si="9"/>
        <v>Komatsu PC2000-11R 
Mining Solutions</v>
      </c>
      <c r="Q49" s="56"/>
      <c r="R49" s="56"/>
      <c r="S49" s="73"/>
      <c r="T49" s="73"/>
      <c r="U49" s="56"/>
      <c r="V49" s="58"/>
      <c r="W49" s="58"/>
      <c r="X49" s="56"/>
      <c r="Y49" s="56"/>
      <c r="Z49" s="56"/>
      <c r="AA49" s="56"/>
      <c r="AB49" s="74"/>
      <c r="AC49" s="56"/>
      <c r="AD49" s="56"/>
      <c r="AE49" s="56"/>
      <c r="AF49" s="56"/>
      <c r="AG49" s="56"/>
      <c r="AH49" s="56"/>
      <c r="AI49" s="56"/>
      <c r="AJ49" s="75"/>
      <c r="AK49" s="75"/>
      <c r="AL49" s="75"/>
      <c r="AM49" s="75"/>
      <c r="AN49" s="75"/>
      <c r="AO49" s="75"/>
      <c r="AP49" s="75"/>
      <c r="AQ49" s="75"/>
      <c r="AR49" s="75"/>
      <c r="AS49" s="75"/>
    </row>
    <row r="50" spans="1:45" s="76" customFormat="1" ht="15.75" outlineLevel="1">
      <c r="A50" s="81"/>
      <c r="B50" s="263"/>
      <c r="C50" s="66"/>
      <c r="D50" s="72"/>
      <c r="E50" s="55"/>
      <c r="F50" s="80"/>
      <c r="G50" s="80"/>
      <c r="H50" s="80"/>
      <c r="I50" s="80"/>
      <c r="J50" s="80"/>
      <c r="K50" s="80"/>
      <c r="L50" s="80"/>
      <c r="M50" s="80"/>
      <c r="N50" s="80"/>
      <c r="O50" s="73"/>
      <c r="P50" s="159" t="str">
        <f t="shared" si="9"/>
        <v>Komatsu PC2000-11R 
Mining Solutions</v>
      </c>
      <c r="Q50" s="56"/>
      <c r="R50" s="56"/>
      <c r="S50" s="73"/>
      <c r="T50" s="73"/>
      <c r="U50" s="56"/>
      <c r="V50" s="58"/>
      <c r="W50" s="58"/>
      <c r="X50" s="56"/>
      <c r="Y50" s="56"/>
      <c r="Z50" s="56"/>
      <c r="AA50" s="56"/>
      <c r="AB50" s="74"/>
      <c r="AC50" s="56"/>
      <c r="AD50" s="56"/>
      <c r="AE50" s="56"/>
      <c r="AF50" s="56"/>
      <c r="AG50" s="56"/>
      <c r="AH50" s="56"/>
      <c r="AI50" s="56"/>
      <c r="AJ50" s="75"/>
      <c r="AK50" s="75"/>
      <c r="AL50" s="75"/>
      <c r="AM50" s="75"/>
      <c r="AN50" s="75"/>
      <c r="AO50" s="75"/>
      <c r="AP50" s="75"/>
      <c r="AQ50" s="75"/>
      <c r="AR50" s="75"/>
      <c r="AS50" s="75"/>
    </row>
    <row r="51" spans="1:45" s="76" customFormat="1" ht="15.75" outlineLevel="1">
      <c r="A51" s="81"/>
      <c r="B51" s="263"/>
      <c r="C51" s="66"/>
      <c r="D51" s="72"/>
      <c r="E51" s="55"/>
      <c r="F51" s="80"/>
      <c r="G51" s="80"/>
      <c r="H51" s="80"/>
      <c r="I51" s="80"/>
      <c r="J51" s="80"/>
      <c r="K51" s="80"/>
      <c r="L51" s="80"/>
      <c r="M51" s="80"/>
      <c r="N51" s="80"/>
      <c r="O51" s="73"/>
      <c r="P51" s="159" t="str">
        <f t="shared" si="9"/>
        <v>Komatsu PC2000-11R 
Mining Solutions</v>
      </c>
      <c r="Q51" s="56"/>
      <c r="R51" s="56"/>
      <c r="S51" s="56"/>
      <c r="T51" s="73"/>
      <c r="U51" s="56"/>
      <c r="V51" s="58"/>
      <c r="W51" s="58"/>
      <c r="X51" s="56"/>
      <c r="Y51" s="56"/>
      <c r="Z51" s="56"/>
      <c r="AA51" s="56"/>
      <c r="AB51" s="74"/>
      <c r="AC51" s="56"/>
      <c r="AD51" s="56"/>
      <c r="AE51" s="56"/>
      <c r="AF51" s="56"/>
      <c r="AG51" s="56"/>
      <c r="AH51" s="56"/>
      <c r="AI51" s="56"/>
      <c r="AJ51" s="75"/>
      <c r="AK51" s="75"/>
      <c r="AL51" s="75"/>
      <c r="AM51" s="75"/>
      <c r="AN51" s="75"/>
      <c r="AO51" s="75"/>
      <c r="AP51" s="75"/>
      <c r="AQ51" s="75"/>
      <c r="AR51" s="75"/>
      <c r="AS51" s="75"/>
    </row>
    <row r="52" spans="1:45" s="76" customFormat="1" ht="15.75" outlineLevel="1">
      <c r="A52" s="81"/>
      <c r="B52" s="263"/>
      <c r="C52" s="66"/>
      <c r="D52" s="72"/>
      <c r="E52" s="55"/>
      <c r="F52" s="80"/>
      <c r="G52" s="80"/>
      <c r="H52" s="80"/>
      <c r="I52" s="80"/>
      <c r="J52" s="80"/>
      <c r="K52" s="80"/>
      <c r="L52" s="80"/>
      <c r="M52" s="80"/>
      <c r="N52" s="80"/>
      <c r="O52" s="73"/>
      <c r="P52" s="159" t="str">
        <f t="shared" si="9"/>
        <v>Komatsu PC2000-11R 
Mining Solutions</v>
      </c>
      <c r="Q52" s="56"/>
      <c r="R52" s="56"/>
      <c r="S52" s="56"/>
      <c r="T52" s="73"/>
      <c r="U52" s="56"/>
      <c r="V52" s="58"/>
      <c r="W52" s="58"/>
      <c r="X52" s="56"/>
      <c r="Y52" s="56"/>
      <c r="Z52" s="56"/>
      <c r="AA52" s="56"/>
      <c r="AB52" s="74"/>
      <c r="AC52" s="56"/>
      <c r="AD52" s="56"/>
      <c r="AE52" s="56"/>
      <c r="AF52" s="56"/>
      <c r="AG52" s="56"/>
      <c r="AH52" s="56"/>
      <c r="AI52" s="56"/>
      <c r="AJ52" s="75"/>
      <c r="AK52" s="75"/>
      <c r="AL52" s="75"/>
      <c r="AM52" s="75"/>
      <c r="AN52" s="75"/>
      <c r="AO52" s="75"/>
      <c r="AP52" s="75"/>
      <c r="AQ52" s="75"/>
      <c r="AR52" s="75"/>
      <c r="AS52" s="75"/>
    </row>
    <row r="53" spans="1:45" s="76" customFormat="1" ht="15.75" outlineLevel="1">
      <c r="A53" s="81"/>
      <c r="B53" s="263"/>
      <c r="C53" s="66"/>
      <c r="D53" s="72"/>
      <c r="E53" s="55"/>
      <c r="F53" s="80"/>
      <c r="G53" s="80"/>
      <c r="H53" s="80"/>
      <c r="I53" s="80"/>
      <c r="J53" s="80"/>
      <c r="K53" s="80"/>
      <c r="L53" s="80"/>
      <c r="M53" s="80"/>
      <c r="N53" s="80"/>
      <c r="O53" s="73"/>
      <c r="P53" s="159" t="str">
        <f t="shared" si="9"/>
        <v>Komatsu PC2000-11R 
Mining Solutions</v>
      </c>
      <c r="Q53" s="56"/>
      <c r="R53" s="56"/>
      <c r="S53" s="56"/>
      <c r="T53" s="73"/>
      <c r="U53" s="56"/>
      <c r="V53" s="58"/>
      <c r="W53" s="58"/>
      <c r="X53" s="56"/>
      <c r="Y53" s="56"/>
      <c r="Z53" s="56"/>
      <c r="AA53" s="56"/>
      <c r="AB53" s="74"/>
      <c r="AC53" s="56"/>
      <c r="AD53" s="56"/>
      <c r="AE53" s="56"/>
      <c r="AF53" s="56"/>
      <c r="AG53" s="56"/>
      <c r="AH53" s="56"/>
      <c r="AI53" s="56"/>
      <c r="AJ53" s="75"/>
      <c r="AK53" s="75"/>
      <c r="AL53" s="75"/>
      <c r="AM53" s="75"/>
      <c r="AN53" s="75"/>
      <c r="AO53" s="75"/>
      <c r="AP53" s="75"/>
      <c r="AQ53" s="75"/>
      <c r="AR53" s="75"/>
      <c r="AS53" s="75"/>
    </row>
    <row r="54" spans="1:45" s="76" customFormat="1" ht="15.75" outlineLevel="1">
      <c r="A54" s="81"/>
      <c r="B54" s="263"/>
      <c r="C54" s="66"/>
      <c r="D54" s="72"/>
      <c r="E54" s="55"/>
      <c r="F54" s="80"/>
      <c r="G54" s="80"/>
      <c r="H54" s="80"/>
      <c r="I54" s="80"/>
      <c r="J54" s="80"/>
      <c r="K54" s="80"/>
      <c r="L54" s="80"/>
      <c r="M54" s="80"/>
      <c r="N54" s="80"/>
      <c r="O54" s="73"/>
      <c r="P54" s="159" t="str">
        <f t="shared" si="9"/>
        <v>Komatsu PC2000-11R 
Mining Solutions</v>
      </c>
      <c r="Q54" s="56"/>
      <c r="R54" s="56"/>
      <c r="S54" s="56"/>
      <c r="T54" s="73"/>
      <c r="U54" s="56"/>
      <c r="V54" s="58"/>
      <c r="W54" s="58"/>
      <c r="X54" s="56"/>
      <c r="Y54" s="56"/>
      <c r="Z54" s="56"/>
      <c r="AA54" s="56"/>
      <c r="AB54" s="74"/>
      <c r="AC54" s="56"/>
      <c r="AD54" s="56"/>
      <c r="AE54" s="56"/>
      <c r="AF54" s="56"/>
      <c r="AG54" s="56"/>
      <c r="AH54" s="56"/>
      <c r="AI54" s="56"/>
      <c r="AJ54" s="75"/>
      <c r="AK54" s="75"/>
      <c r="AL54" s="75"/>
      <c r="AM54" s="75"/>
      <c r="AN54" s="75"/>
      <c r="AO54" s="75"/>
      <c r="AP54" s="75"/>
      <c r="AQ54" s="75"/>
      <c r="AR54" s="75"/>
      <c r="AS54" s="75"/>
    </row>
    <row r="55" spans="1:45" s="61" customFormat="1" ht="18" customHeight="1" outlineLevel="1">
      <c r="A55" s="51"/>
      <c r="B55" s="52" t="s">
        <v>60</v>
      </c>
      <c r="C55" s="53" t="s">
        <v>61</v>
      </c>
      <c r="D55" s="54"/>
      <c r="E55" s="77">
        <f>SUMPRODUCT(E64:E69,E71:E76)/1000</f>
        <v>0</v>
      </c>
      <c r="F55" s="77">
        <f t="shared" ref="F55:M55" si="31">SUMPRODUCT(F64:F69,F71:F76)/1000</f>
        <v>0</v>
      </c>
      <c r="G55" s="77">
        <f t="shared" si="31"/>
        <v>0</v>
      </c>
      <c r="H55" s="77">
        <f t="shared" si="31"/>
        <v>0</v>
      </c>
      <c r="I55" s="77">
        <f t="shared" si="31"/>
        <v>0</v>
      </c>
      <c r="J55" s="77">
        <f t="shared" si="31"/>
        <v>0</v>
      </c>
      <c r="K55" s="77">
        <f t="shared" si="31"/>
        <v>0</v>
      </c>
      <c r="L55" s="77">
        <f t="shared" si="31"/>
        <v>0</v>
      </c>
      <c r="M55" s="77">
        <f t="shared" si="31"/>
        <v>0</v>
      </c>
      <c r="N55" s="77">
        <f>SUMPRODUCT(N64:N69,N71:N76)/1000</f>
        <v>0</v>
      </c>
      <c r="P55" s="159" t="str">
        <f t="shared" si="9"/>
        <v>Komatsu PC2000-11R 
Mining Solutions</v>
      </c>
      <c r="Q55" s="58"/>
      <c r="R55" s="56"/>
      <c r="S55" s="73" t="s">
        <v>689</v>
      </c>
      <c r="T55" s="73"/>
      <c r="U55" s="58"/>
      <c r="V55" s="58"/>
      <c r="W55" s="58">
        <f>E55-V55</f>
        <v>0</v>
      </c>
      <c r="X55" s="58"/>
      <c r="Y55" s="58"/>
      <c r="Z55" s="58"/>
      <c r="AA55" s="58"/>
      <c r="AB55" s="59"/>
      <c r="AC55" s="58"/>
      <c r="AD55" s="58"/>
      <c r="AE55" s="58"/>
      <c r="AF55" s="58"/>
      <c r="AG55" s="58"/>
      <c r="AH55" s="58"/>
      <c r="AI55" s="58"/>
      <c r="AJ55" s="60"/>
      <c r="AK55" s="60"/>
      <c r="AL55" s="60"/>
      <c r="AM55" s="60"/>
      <c r="AN55" s="60"/>
      <c r="AO55" s="60"/>
      <c r="AP55" s="60"/>
      <c r="AQ55" s="60"/>
      <c r="AR55" s="60"/>
      <c r="AS55" s="60"/>
    </row>
    <row r="56" spans="1:45" s="61" customFormat="1" ht="15.75" outlineLevel="1">
      <c r="A56" s="51"/>
      <c r="B56" s="83" t="s">
        <v>53</v>
      </c>
      <c r="C56" s="53"/>
      <c r="D56" s="54"/>
      <c r="E56" s="77"/>
      <c r="F56" s="77"/>
      <c r="G56" s="77"/>
      <c r="H56" s="77"/>
      <c r="I56" s="77"/>
      <c r="J56" s="77"/>
      <c r="K56" s="77"/>
      <c r="L56" s="77"/>
      <c r="M56" s="77"/>
      <c r="N56" s="77"/>
      <c r="O56" s="73"/>
      <c r="P56" s="159" t="str">
        <f t="shared" si="9"/>
        <v>Komatsu PC2000-11R 
Mining Solutions</v>
      </c>
      <c r="Q56" s="58"/>
      <c r="R56" s="56"/>
      <c r="S56" s="58"/>
      <c r="T56" s="73"/>
      <c r="U56" s="58"/>
      <c r="V56" s="58"/>
      <c r="W56" s="58"/>
      <c r="X56" s="58"/>
      <c r="Y56" s="58"/>
      <c r="Z56" s="58"/>
      <c r="AA56" s="58"/>
      <c r="AB56" s="59"/>
      <c r="AC56" s="58"/>
      <c r="AD56" s="58"/>
      <c r="AE56" s="58"/>
      <c r="AF56" s="58"/>
      <c r="AG56" s="58"/>
      <c r="AH56" s="58"/>
      <c r="AI56" s="58"/>
      <c r="AJ56" s="60"/>
      <c r="AK56" s="60"/>
      <c r="AL56" s="60"/>
      <c r="AM56" s="60"/>
      <c r="AN56" s="60"/>
      <c r="AO56" s="60"/>
      <c r="AP56" s="60"/>
      <c r="AQ56" s="60"/>
      <c r="AR56" s="60"/>
      <c r="AS56" s="60"/>
    </row>
    <row r="57" spans="1:45" s="61" customFormat="1" ht="15.75" outlineLevel="1">
      <c r="A57" s="51"/>
      <c r="B57" s="267"/>
      <c r="C57" s="268" t="s">
        <v>62</v>
      </c>
      <c r="D57" s="54"/>
      <c r="E57" s="269"/>
      <c r="F57" s="269"/>
      <c r="G57" s="269"/>
      <c r="H57" s="269"/>
      <c r="I57" s="269"/>
      <c r="J57" s="269"/>
      <c r="K57" s="269"/>
      <c r="L57" s="269"/>
      <c r="M57" s="269"/>
      <c r="N57" s="269"/>
      <c r="O57" s="73"/>
      <c r="P57" s="159" t="str">
        <f t="shared" si="9"/>
        <v>Komatsu PC2000-11R 
Mining Solutions</v>
      </c>
      <c r="Q57" s="58"/>
      <c r="R57" s="56"/>
      <c r="S57" s="58"/>
      <c r="T57" s="73"/>
      <c r="U57" s="58"/>
      <c r="V57" s="58"/>
      <c r="W57" s="58"/>
      <c r="X57" s="58"/>
      <c r="Y57" s="58"/>
      <c r="Z57" s="58"/>
      <c r="AA57" s="58"/>
      <c r="AB57" s="59"/>
      <c r="AC57" s="58"/>
      <c r="AD57" s="58"/>
      <c r="AE57" s="58"/>
      <c r="AF57" s="58"/>
      <c r="AG57" s="58"/>
      <c r="AH57" s="58"/>
      <c r="AI57" s="58"/>
      <c r="AJ57" s="60"/>
      <c r="AK57" s="60"/>
      <c r="AL57" s="60"/>
      <c r="AM57" s="60"/>
      <c r="AN57" s="60"/>
      <c r="AO57" s="60"/>
      <c r="AP57" s="60"/>
      <c r="AQ57" s="60"/>
      <c r="AR57" s="60"/>
      <c r="AS57" s="60"/>
    </row>
    <row r="58" spans="1:45" s="61" customFormat="1" ht="15.75" outlineLevel="1">
      <c r="A58" s="51"/>
      <c r="B58" s="267"/>
      <c r="C58" s="268" t="s">
        <v>62</v>
      </c>
      <c r="D58" s="54"/>
      <c r="E58" s="269"/>
      <c r="F58" s="269"/>
      <c r="G58" s="269"/>
      <c r="H58" s="269"/>
      <c r="I58" s="269"/>
      <c r="J58" s="269"/>
      <c r="K58" s="269"/>
      <c r="L58" s="269"/>
      <c r="M58" s="269"/>
      <c r="N58" s="269"/>
      <c r="O58" s="73"/>
      <c r="P58" s="159" t="str">
        <f t="shared" si="9"/>
        <v>Komatsu PC2000-11R 
Mining Solutions</v>
      </c>
      <c r="Q58" s="58"/>
      <c r="R58" s="56"/>
      <c r="S58" s="58"/>
      <c r="T58" s="73"/>
      <c r="U58" s="58"/>
      <c r="V58" s="58"/>
      <c r="W58" s="58"/>
      <c r="X58" s="58"/>
      <c r="Y58" s="58"/>
      <c r="Z58" s="58"/>
      <c r="AA58" s="58"/>
      <c r="AB58" s="59"/>
      <c r="AC58" s="58"/>
      <c r="AD58" s="58"/>
      <c r="AE58" s="58"/>
      <c r="AF58" s="58"/>
      <c r="AG58" s="58"/>
      <c r="AH58" s="58"/>
      <c r="AI58" s="58"/>
      <c r="AJ58" s="60"/>
      <c r="AK58" s="60"/>
      <c r="AL58" s="60"/>
      <c r="AM58" s="60"/>
      <c r="AN58" s="60"/>
      <c r="AO58" s="60"/>
      <c r="AP58" s="60"/>
      <c r="AQ58" s="60"/>
      <c r="AR58" s="60"/>
      <c r="AS58" s="60"/>
    </row>
    <row r="59" spans="1:45" s="61" customFormat="1" ht="15.75" outlineLevel="1">
      <c r="A59" s="51"/>
      <c r="B59" s="267"/>
      <c r="C59" s="268" t="s">
        <v>62</v>
      </c>
      <c r="D59" s="54"/>
      <c r="E59" s="269"/>
      <c r="F59" s="269"/>
      <c r="G59" s="269"/>
      <c r="H59" s="269"/>
      <c r="I59" s="269"/>
      <c r="J59" s="269"/>
      <c r="K59" s="269"/>
      <c r="L59" s="269"/>
      <c r="M59" s="269"/>
      <c r="N59" s="269"/>
      <c r="O59" s="73"/>
      <c r="P59" s="159" t="str">
        <f t="shared" si="9"/>
        <v>Komatsu PC2000-11R 
Mining Solutions</v>
      </c>
      <c r="Q59" s="58"/>
      <c r="R59" s="56"/>
      <c r="S59" s="58"/>
      <c r="T59" s="73"/>
      <c r="U59" s="58"/>
      <c r="V59" s="58"/>
      <c r="W59" s="58"/>
      <c r="X59" s="58"/>
      <c r="Y59" s="58"/>
      <c r="Z59" s="58"/>
      <c r="AA59" s="58"/>
      <c r="AB59" s="59"/>
      <c r="AC59" s="58"/>
      <c r="AD59" s="58"/>
      <c r="AE59" s="58"/>
      <c r="AF59" s="58"/>
      <c r="AG59" s="58"/>
      <c r="AH59" s="58"/>
      <c r="AI59" s="58"/>
      <c r="AJ59" s="60"/>
      <c r="AK59" s="60"/>
      <c r="AL59" s="60"/>
      <c r="AM59" s="60"/>
      <c r="AN59" s="60"/>
      <c r="AO59" s="60"/>
      <c r="AP59" s="60"/>
      <c r="AQ59" s="60"/>
      <c r="AR59" s="60"/>
      <c r="AS59" s="60"/>
    </row>
    <row r="60" spans="1:45" s="61" customFormat="1" ht="15.75" outlineLevel="1">
      <c r="A60" s="51"/>
      <c r="B60" s="267"/>
      <c r="C60" s="268" t="s">
        <v>138</v>
      </c>
      <c r="D60" s="54"/>
      <c r="E60" s="269"/>
      <c r="F60" s="269"/>
      <c r="G60" s="269"/>
      <c r="H60" s="269"/>
      <c r="I60" s="269"/>
      <c r="J60" s="269"/>
      <c r="K60" s="269"/>
      <c r="L60" s="269"/>
      <c r="M60" s="269"/>
      <c r="N60" s="269"/>
      <c r="O60" s="73"/>
      <c r="P60" s="159" t="str">
        <f t="shared" si="9"/>
        <v>Komatsu PC2000-11R 
Mining Solutions</v>
      </c>
      <c r="Q60" s="58"/>
      <c r="R60" s="56"/>
      <c r="S60" s="58"/>
      <c r="T60" s="73"/>
      <c r="U60" s="58"/>
      <c r="V60" s="58"/>
      <c r="W60" s="58"/>
      <c r="X60" s="58"/>
      <c r="Y60" s="58"/>
      <c r="Z60" s="58"/>
      <c r="AA60" s="58"/>
      <c r="AB60" s="59"/>
      <c r="AC60" s="58"/>
      <c r="AD60" s="58"/>
      <c r="AE60" s="58"/>
      <c r="AF60" s="58"/>
      <c r="AG60" s="58"/>
      <c r="AH60" s="58"/>
      <c r="AI60" s="58"/>
      <c r="AJ60" s="60"/>
      <c r="AK60" s="60"/>
      <c r="AL60" s="60"/>
      <c r="AM60" s="60"/>
      <c r="AN60" s="60"/>
      <c r="AO60" s="60"/>
      <c r="AP60" s="60"/>
      <c r="AQ60" s="60"/>
      <c r="AR60" s="60"/>
      <c r="AS60" s="60"/>
    </row>
    <row r="61" spans="1:45" s="61" customFormat="1" ht="15.75" outlineLevel="1">
      <c r="A61" s="51"/>
      <c r="B61" s="267"/>
      <c r="C61" s="268" t="s">
        <v>62</v>
      </c>
      <c r="D61" s="54"/>
      <c r="E61" s="269"/>
      <c r="F61" s="269"/>
      <c r="G61" s="269"/>
      <c r="H61" s="269"/>
      <c r="I61" s="269"/>
      <c r="J61" s="269"/>
      <c r="K61" s="269"/>
      <c r="L61" s="269"/>
      <c r="M61" s="269"/>
      <c r="N61" s="269"/>
      <c r="O61" s="73"/>
      <c r="P61" s="159" t="str">
        <f t="shared" si="9"/>
        <v>Komatsu PC2000-11R 
Mining Solutions</v>
      </c>
      <c r="Q61" s="58"/>
      <c r="R61" s="56"/>
      <c r="S61" s="58"/>
      <c r="T61" s="73"/>
      <c r="U61" s="58"/>
      <c r="V61" s="58"/>
      <c r="W61" s="58"/>
      <c r="X61" s="58"/>
      <c r="Y61" s="58"/>
      <c r="Z61" s="58"/>
      <c r="AA61" s="58"/>
      <c r="AB61" s="59"/>
      <c r="AC61" s="58"/>
      <c r="AD61" s="58"/>
      <c r="AE61" s="58"/>
      <c r="AF61" s="58"/>
      <c r="AG61" s="58"/>
      <c r="AH61" s="58"/>
      <c r="AI61" s="58"/>
      <c r="AJ61" s="60"/>
      <c r="AK61" s="60"/>
      <c r="AL61" s="60"/>
      <c r="AM61" s="60"/>
      <c r="AN61" s="60"/>
      <c r="AO61" s="60"/>
      <c r="AP61" s="60"/>
      <c r="AQ61" s="60"/>
      <c r="AR61" s="60"/>
      <c r="AS61" s="60"/>
    </row>
    <row r="62" spans="1:45" s="61" customFormat="1" ht="15.75" outlineLevel="1">
      <c r="A62" s="51"/>
      <c r="B62" s="267"/>
      <c r="C62" s="268"/>
      <c r="D62" s="54"/>
      <c r="E62" s="269"/>
      <c r="F62" s="269"/>
      <c r="G62" s="269"/>
      <c r="H62" s="269"/>
      <c r="I62" s="269"/>
      <c r="J62" s="269"/>
      <c r="K62" s="269"/>
      <c r="L62" s="269"/>
      <c r="M62" s="269"/>
      <c r="N62" s="269"/>
      <c r="O62" s="73"/>
      <c r="P62" s="159" t="str">
        <f t="shared" si="9"/>
        <v>Komatsu PC2000-11R 
Mining Solutions</v>
      </c>
      <c r="Q62" s="58"/>
      <c r="R62" s="56"/>
      <c r="S62" s="58"/>
      <c r="T62" s="73"/>
      <c r="U62" s="58"/>
      <c r="V62" s="58"/>
      <c r="W62" s="58"/>
      <c r="X62" s="58"/>
      <c r="Y62" s="58"/>
      <c r="Z62" s="58"/>
      <c r="AA62" s="58"/>
      <c r="AB62" s="59"/>
      <c r="AC62" s="58"/>
      <c r="AD62" s="58"/>
      <c r="AE62" s="58"/>
      <c r="AF62" s="58"/>
      <c r="AG62" s="58"/>
      <c r="AH62" s="58"/>
      <c r="AI62" s="58"/>
      <c r="AJ62" s="60"/>
      <c r="AK62" s="60"/>
      <c r="AL62" s="60"/>
      <c r="AM62" s="60"/>
      <c r="AN62" s="60"/>
      <c r="AO62" s="60"/>
      <c r="AP62" s="60"/>
      <c r="AQ62" s="60"/>
      <c r="AR62" s="60"/>
      <c r="AS62" s="60"/>
    </row>
    <row r="63" spans="1:45" s="61" customFormat="1" ht="15.75" outlineLevel="1">
      <c r="A63" s="51"/>
      <c r="B63" s="83" t="s">
        <v>132</v>
      </c>
      <c r="C63" s="53"/>
      <c r="D63" s="54"/>
      <c r="E63" s="77"/>
      <c r="F63" s="77"/>
      <c r="G63" s="77"/>
      <c r="H63" s="77"/>
      <c r="I63" s="77"/>
      <c r="J63" s="77"/>
      <c r="K63" s="77"/>
      <c r="L63" s="77"/>
      <c r="M63" s="77"/>
      <c r="N63" s="77"/>
      <c r="O63" s="73"/>
      <c r="P63" s="159" t="str">
        <f t="shared" si="9"/>
        <v>Komatsu PC2000-11R 
Mining Solutions</v>
      </c>
      <c r="Q63" s="58"/>
      <c r="R63" s="56"/>
      <c r="S63" s="58"/>
      <c r="T63" s="73"/>
      <c r="U63" s="58"/>
      <c r="V63" s="58"/>
      <c r="W63" s="58"/>
      <c r="X63" s="58"/>
      <c r="Y63" s="58"/>
      <c r="Z63" s="58"/>
      <c r="AA63" s="58"/>
      <c r="AB63" s="59"/>
      <c r="AC63" s="58"/>
      <c r="AD63" s="58"/>
      <c r="AE63" s="58"/>
      <c r="AF63" s="58"/>
      <c r="AG63" s="58"/>
      <c r="AH63" s="58"/>
      <c r="AI63" s="58"/>
      <c r="AJ63" s="60"/>
      <c r="AK63" s="60"/>
      <c r="AL63" s="60"/>
      <c r="AM63" s="60"/>
      <c r="AN63" s="60"/>
      <c r="AO63" s="60"/>
      <c r="AP63" s="60"/>
      <c r="AQ63" s="60"/>
      <c r="AR63" s="60"/>
      <c r="AS63" s="60"/>
    </row>
    <row r="64" spans="1:45" s="61" customFormat="1" ht="15.75" outlineLevel="1">
      <c r="A64" s="51"/>
      <c r="B64" s="270">
        <f>B57</f>
        <v>0</v>
      </c>
      <c r="C64" s="131" t="s">
        <v>133</v>
      </c>
      <c r="D64" s="54"/>
      <c r="E64" s="271">
        <f t="shared" ref="E64:N64" si="32">E8*E10*E57</f>
        <v>0</v>
      </c>
      <c r="F64" s="271">
        <f t="shared" si="32"/>
        <v>0</v>
      </c>
      <c r="G64" s="271">
        <f t="shared" si="32"/>
        <v>0</v>
      </c>
      <c r="H64" s="271">
        <f t="shared" si="32"/>
        <v>0</v>
      </c>
      <c r="I64" s="271">
        <f t="shared" si="32"/>
        <v>0</v>
      </c>
      <c r="J64" s="271">
        <f t="shared" si="32"/>
        <v>0</v>
      </c>
      <c r="K64" s="271">
        <f t="shared" si="32"/>
        <v>0</v>
      </c>
      <c r="L64" s="271">
        <f t="shared" si="32"/>
        <v>0</v>
      </c>
      <c r="M64" s="271">
        <f t="shared" si="32"/>
        <v>0</v>
      </c>
      <c r="N64" s="271">
        <f t="shared" si="32"/>
        <v>0</v>
      </c>
      <c r="O64" s="73"/>
      <c r="P64" s="159" t="str">
        <f t="shared" si="9"/>
        <v>Komatsu PC2000-11R 
Mining Solutions</v>
      </c>
      <c r="Q64" s="58"/>
      <c r="R64" s="56"/>
      <c r="S64" s="58"/>
      <c r="T64" s="73"/>
      <c r="U64" s="58"/>
      <c r="V64" s="58"/>
      <c r="W64" s="58"/>
      <c r="X64" s="58"/>
      <c r="Y64" s="58"/>
      <c r="Z64" s="58"/>
      <c r="AA64" s="58"/>
      <c r="AB64" s="59"/>
      <c r="AC64" s="58"/>
      <c r="AD64" s="58"/>
      <c r="AE64" s="58"/>
      <c r="AF64" s="58"/>
      <c r="AG64" s="58"/>
      <c r="AH64" s="58"/>
      <c r="AI64" s="58"/>
      <c r="AJ64" s="60"/>
      <c r="AK64" s="60"/>
      <c r="AL64" s="60"/>
      <c r="AM64" s="60"/>
      <c r="AN64" s="60"/>
      <c r="AO64" s="60"/>
      <c r="AP64" s="60"/>
      <c r="AQ64" s="60"/>
      <c r="AR64" s="60"/>
      <c r="AS64" s="60"/>
    </row>
    <row r="65" spans="1:45" s="61" customFormat="1" ht="15.75" outlineLevel="1">
      <c r="A65" s="51"/>
      <c r="B65" s="270">
        <f t="shared" ref="B65:B69" si="33">B58</f>
        <v>0</v>
      </c>
      <c r="C65" s="131" t="s">
        <v>133</v>
      </c>
      <c r="D65" s="54"/>
      <c r="E65" s="271">
        <f t="shared" ref="E65:N65" si="34">E8*E10*E58</f>
        <v>0</v>
      </c>
      <c r="F65" s="271">
        <f t="shared" si="34"/>
        <v>0</v>
      </c>
      <c r="G65" s="271">
        <f t="shared" si="34"/>
        <v>0</v>
      </c>
      <c r="H65" s="271">
        <f t="shared" si="34"/>
        <v>0</v>
      </c>
      <c r="I65" s="271">
        <f t="shared" si="34"/>
        <v>0</v>
      </c>
      <c r="J65" s="271">
        <f t="shared" si="34"/>
        <v>0</v>
      </c>
      <c r="K65" s="271">
        <f t="shared" si="34"/>
        <v>0</v>
      </c>
      <c r="L65" s="271">
        <f t="shared" si="34"/>
        <v>0</v>
      </c>
      <c r="M65" s="271">
        <f t="shared" si="34"/>
        <v>0</v>
      </c>
      <c r="N65" s="271">
        <f t="shared" si="34"/>
        <v>0</v>
      </c>
      <c r="O65" s="73"/>
      <c r="P65" s="159" t="str">
        <f t="shared" si="9"/>
        <v>Komatsu PC2000-11R 
Mining Solutions</v>
      </c>
      <c r="Q65" s="58"/>
      <c r="R65" s="56"/>
      <c r="S65" s="58"/>
      <c r="T65" s="73"/>
      <c r="U65" s="58"/>
      <c r="V65" s="58"/>
      <c r="W65" s="58"/>
      <c r="X65" s="58"/>
      <c r="Y65" s="58"/>
      <c r="Z65" s="58"/>
      <c r="AA65" s="58"/>
      <c r="AB65" s="59"/>
      <c r="AC65" s="58"/>
      <c r="AD65" s="58"/>
      <c r="AE65" s="58"/>
      <c r="AF65" s="58"/>
      <c r="AG65" s="58"/>
      <c r="AH65" s="58"/>
      <c r="AI65" s="58"/>
      <c r="AJ65" s="60"/>
      <c r="AK65" s="60"/>
      <c r="AL65" s="60"/>
      <c r="AM65" s="60"/>
      <c r="AN65" s="60"/>
      <c r="AO65" s="60"/>
      <c r="AP65" s="60"/>
      <c r="AQ65" s="60"/>
      <c r="AR65" s="60"/>
      <c r="AS65" s="60"/>
    </row>
    <row r="66" spans="1:45" s="61" customFormat="1" ht="15.75" outlineLevel="1">
      <c r="A66" s="51"/>
      <c r="B66" s="270">
        <f t="shared" si="33"/>
        <v>0</v>
      </c>
      <c r="C66" s="131" t="s">
        <v>133</v>
      </c>
      <c r="D66" s="54"/>
      <c r="E66" s="271">
        <f t="shared" ref="E66:N66" si="35">E8*E10*E59</f>
        <v>0</v>
      </c>
      <c r="F66" s="271">
        <f t="shared" si="35"/>
        <v>0</v>
      </c>
      <c r="G66" s="271">
        <f t="shared" si="35"/>
        <v>0</v>
      </c>
      <c r="H66" s="271">
        <f t="shared" si="35"/>
        <v>0</v>
      </c>
      <c r="I66" s="271">
        <f t="shared" si="35"/>
        <v>0</v>
      </c>
      <c r="J66" s="271">
        <f t="shared" si="35"/>
        <v>0</v>
      </c>
      <c r="K66" s="271">
        <f t="shared" si="35"/>
        <v>0</v>
      </c>
      <c r="L66" s="271">
        <f t="shared" si="35"/>
        <v>0</v>
      </c>
      <c r="M66" s="271">
        <f t="shared" si="35"/>
        <v>0</v>
      </c>
      <c r="N66" s="271">
        <f t="shared" si="35"/>
        <v>0</v>
      </c>
      <c r="O66" s="73"/>
      <c r="P66" s="159" t="str">
        <f t="shared" si="9"/>
        <v>Komatsu PC2000-11R 
Mining Solutions</v>
      </c>
      <c r="Q66" s="58"/>
      <c r="R66" s="56"/>
      <c r="S66" s="58"/>
      <c r="T66" s="73"/>
      <c r="U66" s="58"/>
      <c r="V66" s="58"/>
      <c r="W66" s="58"/>
      <c r="X66" s="58"/>
      <c r="Y66" s="58"/>
      <c r="Z66" s="58"/>
      <c r="AA66" s="58"/>
      <c r="AB66" s="59"/>
      <c r="AC66" s="58"/>
      <c r="AD66" s="58"/>
      <c r="AE66" s="58"/>
      <c r="AF66" s="58"/>
      <c r="AG66" s="58"/>
      <c r="AH66" s="58"/>
      <c r="AI66" s="58"/>
      <c r="AJ66" s="60"/>
      <c r="AK66" s="60"/>
      <c r="AL66" s="60"/>
      <c r="AM66" s="60"/>
      <c r="AN66" s="60"/>
      <c r="AO66" s="60"/>
      <c r="AP66" s="60"/>
      <c r="AQ66" s="60"/>
      <c r="AR66" s="60"/>
      <c r="AS66" s="60"/>
    </row>
    <row r="67" spans="1:45" s="61" customFormat="1" ht="15.75" outlineLevel="1">
      <c r="A67" s="51"/>
      <c r="B67" s="270">
        <f t="shared" si="33"/>
        <v>0</v>
      </c>
      <c r="C67" s="131" t="s">
        <v>134</v>
      </c>
      <c r="D67" s="54"/>
      <c r="E67" s="271">
        <f t="shared" ref="E67:N67" si="36">E8*E10*E60</f>
        <v>0</v>
      </c>
      <c r="F67" s="271">
        <f t="shared" si="36"/>
        <v>0</v>
      </c>
      <c r="G67" s="271">
        <f t="shared" si="36"/>
        <v>0</v>
      </c>
      <c r="H67" s="271">
        <f t="shared" si="36"/>
        <v>0</v>
      </c>
      <c r="I67" s="271">
        <f t="shared" si="36"/>
        <v>0</v>
      </c>
      <c r="J67" s="271">
        <f t="shared" si="36"/>
        <v>0</v>
      </c>
      <c r="K67" s="271">
        <f t="shared" si="36"/>
        <v>0</v>
      </c>
      <c r="L67" s="271">
        <f t="shared" si="36"/>
        <v>0</v>
      </c>
      <c r="M67" s="271">
        <f t="shared" si="36"/>
        <v>0</v>
      </c>
      <c r="N67" s="271">
        <f t="shared" si="36"/>
        <v>0</v>
      </c>
      <c r="O67" s="73"/>
      <c r="P67" s="159" t="str">
        <f t="shared" si="9"/>
        <v>Komatsu PC2000-11R 
Mining Solutions</v>
      </c>
      <c r="Q67" s="58"/>
      <c r="R67" s="56"/>
      <c r="S67" s="58"/>
      <c r="T67" s="73"/>
      <c r="U67" s="58"/>
      <c r="V67" s="58"/>
      <c r="W67" s="58"/>
      <c r="X67" s="58"/>
      <c r="Y67" s="58"/>
      <c r="Z67" s="58"/>
      <c r="AA67" s="58"/>
      <c r="AB67" s="59"/>
      <c r="AC67" s="58"/>
      <c r="AD67" s="58"/>
      <c r="AE67" s="58"/>
      <c r="AF67" s="58"/>
      <c r="AG67" s="58"/>
      <c r="AH67" s="58"/>
      <c r="AI67" s="58"/>
      <c r="AJ67" s="60"/>
      <c r="AK67" s="60"/>
      <c r="AL67" s="60"/>
      <c r="AM67" s="60"/>
      <c r="AN67" s="60"/>
      <c r="AO67" s="60"/>
      <c r="AP67" s="60"/>
      <c r="AQ67" s="60"/>
      <c r="AR67" s="60"/>
      <c r="AS67" s="60"/>
    </row>
    <row r="68" spans="1:45" s="61" customFormat="1" ht="15.75" outlineLevel="1">
      <c r="A68" s="51"/>
      <c r="B68" s="270">
        <f t="shared" si="33"/>
        <v>0</v>
      </c>
      <c r="C68" s="131" t="s">
        <v>133</v>
      </c>
      <c r="D68" s="54"/>
      <c r="E68" s="271">
        <f t="shared" ref="E68:N68" si="37">E8*E10*E61</f>
        <v>0</v>
      </c>
      <c r="F68" s="271">
        <f t="shared" si="37"/>
        <v>0</v>
      </c>
      <c r="G68" s="271">
        <f t="shared" si="37"/>
        <v>0</v>
      </c>
      <c r="H68" s="271">
        <f t="shared" si="37"/>
        <v>0</v>
      </c>
      <c r="I68" s="271">
        <f t="shared" si="37"/>
        <v>0</v>
      </c>
      <c r="J68" s="271">
        <f t="shared" si="37"/>
        <v>0</v>
      </c>
      <c r="K68" s="271">
        <f t="shared" si="37"/>
        <v>0</v>
      </c>
      <c r="L68" s="271">
        <f t="shared" si="37"/>
        <v>0</v>
      </c>
      <c r="M68" s="271">
        <f t="shared" si="37"/>
        <v>0</v>
      </c>
      <c r="N68" s="271">
        <f t="shared" si="37"/>
        <v>0</v>
      </c>
      <c r="O68" s="73"/>
      <c r="P68" s="159" t="str">
        <f t="shared" si="9"/>
        <v>Komatsu PC2000-11R 
Mining Solutions</v>
      </c>
      <c r="Q68" s="58"/>
      <c r="R68" s="56"/>
      <c r="S68" s="58"/>
      <c r="T68" s="73"/>
      <c r="U68" s="58"/>
      <c r="V68" s="58"/>
      <c r="W68" s="58"/>
      <c r="X68" s="58"/>
      <c r="Y68" s="58"/>
      <c r="Z68" s="58"/>
      <c r="AA68" s="58"/>
      <c r="AB68" s="59"/>
      <c r="AC68" s="58"/>
      <c r="AD68" s="58"/>
      <c r="AE68" s="58"/>
      <c r="AF68" s="58"/>
      <c r="AG68" s="58"/>
      <c r="AH68" s="58"/>
      <c r="AI68" s="58"/>
      <c r="AJ68" s="60"/>
      <c r="AK68" s="60"/>
      <c r="AL68" s="60"/>
      <c r="AM68" s="60"/>
      <c r="AN68" s="60"/>
      <c r="AO68" s="60"/>
      <c r="AP68" s="60"/>
      <c r="AQ68" s="60"/>
      <c r="AR68" s="60"/>
      <c r="AS68" s="60"/>
    </row>
    <row r="69" spans="1:45" s="61" customFormat="1" ht="15.75" outlineLevel="1">
      <c r="A69" s="51"/>
      <c r="B69" s="270">
        <f t="shared" si="33"/>
        <v>0</v>
      </c>
      <c r="C69" s="131"/>
      <c r="D69" s="54"/>
      <c r="E69" s="271">
        <f t="shared" ref="E69:N69" si="38">E8*E10*E62</f>
        <v>0</v>
      </c>
      <c r="F69" s="271">
        <f t="shared" si="38"/>
        <v>0</v>
      </c>
      <c r="G69" s="271">
        <f t="shared" si="38"/>
        <v>0</v>
      </c>
      <c r="H69" s="271">
        <f t="shared" si="38"/>
        <v>0</v>
      </c>
      <c r="I69" s="271">
        <f t="shared" si="38"/>
        <v>0</v>
      </c>
      <c r="J69" s="271">
        <f t="shared" si="38"/>
        <v>0</v>
      </c>
      <c r="K69" s="271">
        <f t="shared" si="38"/>
        <v>0</v>
      </c>
      <c r="L69" s="271">
        <f t="shared" si="38"/>
        <v>0</v>
      </c>
      <c r="M69" s="271">
        <f t="shared" si="38"/>
        <v>0</v>
      </c>
      <c r="N69" s="271">
        <f t="shared" si="38"/>
        <v>0</v>
      </c>
      <c r="O69" s="73"/>
      <c r="P69" s="159" t="str">
        <f t="shared" si="9"/>
        <v>Komatsu PC2000-11R 
Mining Solutions</v>
      </c>
      <c r="Q69" s="58"/>
      <c r="R69" s="56"/>
      <c r="S69" s="58"/>
      <c r="T69" s="73"/>
      <c r="U69" s="58"/>
      <c r="V69" s="58"/>
      <c r="W69" s="58"/>
      <c r="X69" s="58"/>
      <c r="Y69" s="58"/>
      <c r="Z69" s="58"/>
      <c r="AA69" s="58"/>
      <c r="AB69" s="59"/>
      <c r="AC69" s="58"/>
      <c r="AD69" s="58"/>
      <c r="AE69" s="58"/>
      <c r="AF69" s="58"/>
      <c r="AG69" s="58"/>
      <c r="AH69" s="58"/>
      <c r="AI69" s="58"/>
      <c r="AJ69" s="60"/>
      <c r="AK69" s="60"/>
      <c r="AL69" s="60"/>
      <c r="AM69" s="60"/>
      <c r="AN69" s="60"/>
      <c r="AO69" s="60"/>
      <c r="AP69" s="60"/>
      <c r="AQ69" s="60"/>
      <c r="AR69" s="60"/>
      <c r="AS69" s="60"/>
    </row>
    <row r="70" spans="1:45" s="61" customFormat="1" ht="15.75" outlineLevel="1">
      <c r="A70" s="51"/>
      <c r="B70" s="83" t="s">
        <v>54</v>
      </c>
      <c r="C70" s="53"/>
      <c r="D70" s="54"/>
      <c r="E70" s="77"/>
      <c r="F70" s="77"/>
      <c r="G70" s="77"/>
      <c r="H70" s="77"/>
      <c r="I70" s="77"/>
      <c r="J70" s="77"/>
      <c r="K70" s="77"/>
      <c r="L70" s="77"/>
      <c r="M70" s="77"/>
      <c r="N70" s="77"/>
      <c r="O70" s="73"/>
      <c r="P70" s="159" t="str">
        <f t="shared" si="9"/>
        <v>Komatsu PC2000-11R 
Mining Solutions</v>
      </c>
      <c r="Q70" s="58"/>
      <c r="R70" s="56"/>
      <c r="S70" s="58"/>
      <c r="T70" s="73"/>
      <c r="U70" s="58"/>
      <c r="V70" s="58"/>
      <c r="W70" s="58"/>
      <c r="X70" s="58"/>
      <c r="Y70" s="58"/>
      <c r="Z70" s="58"/>
      <c r="AA70" s="58"/>
      <c r="AB70" s="59"/>
      <c r="AC70" s="58"/>
      <c r="AD70" s="58"/>
      <c r="AE70" s="58"/>
      <c r="AF70" s="58"/>
      <c r="AG70" s="58"/>
      <c r="AH70" s="58"/>
      <c r="AI70" s="58"/>
      <c r="AJ70" s="60"/>
      <c r="AK70" s="60"/>
      <c r="AL70" s="60"/>
      <c r="AM70" s="60"/>
      <c r="AN70" s="60"/>
      <c r="AO70" s="60"/>
      <c r="AP70" s="60"/>
      <c r="AQ70" s="60"/>
      <c r="AR70" s="60"/>
      <c r="AS70" s="60"/>
    </row>
    <row r="71" spans="1:45" s="61" customFormat="1" ht="15.75" outlineLevel="1">
      <c r="A71" s="51"/>
      <c r="B71" s="270">
        <f>B64</f>
        <v>0</v>
      </c>
      <c r="C71" s="131" t="s">
        <v>64</v>
      </c>
      <c r="D71" s="272"/>
      <c r="E71" s="130"/>
      <c r="F71" s="130"/>
      <c r="G71" s="130"/>
      <c r="H71" s="130"/>
      <c r="I71" s="130"/>
      <c r="J71" s="130"/>
      <c r="K71" s="130"/>
      <c r="L71" s="130"/>
      <c r="M71" s="130"/>
      <c r="N71" s="130"/>
      <c r="O71" s="73"/>
      <c r="P71" s="159" t="str">
        <f t="shared" si="9"/>
        <v>Komatsu PC2000-11R 
Mining Solutions</v>
      </c>
      <c r="Q71" s="58"/>
      <c r="R71" s="56"/>
      <c r="S71" s="58"/>
      <c r="T71" s="73"/>
      <c r="U71" s="58"/>
      <c r="V71" s="58"/>
      <c r="W71" s="58"/>
      <c r="X71" s="58"/>
      <c r="Y71" s="58"/>
      <c r="Z71" s="58"/>
      <c r="AA71" s="58"/>
      <c r="AB71" s="59"/>
      <c r="AC71" s="58"/>
      <c r="AD71" s="58"/>
      <c r="AE71" s="58"/>
      <c r="AF71" s="58"/>
      <c r="AG71" s="58"/>
      <c r="AH71" s="58"/>
      <c r="AI71" s="58"/>
      <c r="AJ71" s="60"/>
      <c r="AK71" s="60"/>
      <c r="AL71" s="60"/>
      <c r="AM71" s="60"/>
      <c r="AN71" s="60"/>
      <c r="AO71" s="60"/>
      <c r="AP71" s="60"/>
      <c r="AQ71" s="60"/>
      <c r="AR71" s="60"/>
      <c r="AS71" s="60"/>
    </row>
    <row r="72" spans="1:45" s="61" customFormat="1" ht="15.75" outlineLevel="1">
      <c r="A72" s="51"/>
      <c r="B72" s="270">
        <f t="shared" ref="B72:B76" si="39">B65</f>
        <v>0</v>
      </c>
      <c r="C72" s="131" t="s">
        <v>64</v>
      </c>
      <c r="D72" s="272"/>
      <c r="E72" s="130"/>
      <c r="F72" s="130"/>
      <c r="G72" s="130"/>
      <c r="H72" s="130"/>
      <c r="I72" s="130"/>
      <c r="J72" s="130"/>
      <c r="K72" s="130"/>
      <c r="L72" s="130"/>
      <c r="M72" s="130"/>
      <c r="N72" s="130"/>
      <c r="O72" s="73"/>
      <c r="P72" s="159" t="str">
        <f t="shared" ref="P72:P135" si="40">P71</f>
        <v>Komatsu PC2000-11R 
Mining Solutions</v>
      </c>
      <c r="Q72" s="58"/>
      <c r="R72" s="56"/>
      <c r="S72" s="58"/>
      <c r="T72" s="73"/>
      <c r="U72" s="58"/>
      <c r="V72" s="58"/>
      <c r="W72" s="58"/>
      <c r="X72" s="58"/>
      <c r="Y72" s="58"/>
      <c r="Z72" s="58"/>
      <c r="AA72" s="58"/>
      <c r="AB72" s="59"/>
      <c r="AC72" s="58"/>
      <c r="AD72" s="58"/>
      <c r="AE72" s="58"/>
      <c r="AF72" s="58"/>
      <c r="AG72" s="58"/>
      <c r="AH72" s="58"/>
      <c r="AI72" s="58"/>
      <c r="AJ72" s="60"/>
      <c r="AK72" s="60"/>
      <c r="AL72" s="60"/>
      <c r="AM72" s="60"/>
      <c r="AN72" s="60"/>
      <c r="AO72" s="60"/>
      <c r="AP72" s="60"/>
      <c r="AQ72" s="60"/>
      <c r="AR72" s="60"/>
      <c r="AS72" s="60"/>
    </row>
    <row r="73" spans="1:45" s="61" customFormat="1" ht="15.75" outlineLevel="1">
      <c r="A73" s="51"/>
      <c r="B73" s="270">
        <f t="shared" si="39"/>
        <v>0</v>
      </c>
      <c r="C73" s="131" t="s">
        <v>64</v>
      </c>
      <c r="D73" s="272"/>
      <c r="E73" s="130"/>
      <c r="F73" s="130"/>
      <c r="G73" s="130"/>
      <c r="H73" s="130"/>
      <c r="I73" s="130"/>
      <c r="J73" s="130"/>
      <c r="K73" s="130"/>
      <c r="L73" s="130"/>
      <c r="M73" s="130"/>
      <c r="N73" s="130"/>
      <c r="O73" s="73"/>
      <c r="P73" s="159" t="str">
        <f t="shared" si="40"/>
        <v>Komatsu PC2000-11R 
Mining Solutions</v>
      </c>
      <c r="Q73" s="58"/>
      <c r="R73" s="56"/>
      <c r="S73" s="58"/>
      <c r="T73" s="73"/>
      <c r="U73" s="58"/>
      <c r="V73" s="58"/>
      <c r="W73" s="58"/>
      <c r="X73" s="58"/>
      <c r="Y73" s="58"/>
      <c r="Z73" s="58"/>
      <c r="AA73" s="58"/>
      <c r="AB73" s="59"/>
      <c r="AC73" s="58"/>
      <c r="AD73" s="58"/>
      <c r="AE73" s="58"/>
      <c r="AF73" s="58"/>
      <c r="AG73" s="58"/>
      <c r="AH73" s="58"/>
      <c r="AI73" s="58"/>
      <c r="AJ73" s="60"/>
      <c r="AK73" s="60"/>
      <c r="AL73" s="60"/>
      <c r="AM73" s="60"/>
      <c r="AN73" s="60"/>
      <c r="AO73" s="60"/>
      <c r="AP73" s="60"/>
      <c r="AQ73" s="60"/>
      <c r="AR73" s="60"/>
      <c r="AS73" s="60"/>
    </row>
    <row r="74" spans="1:45" s="61" customFormat="1" ht="15.75" outlineLevel="1">
      <c r="A74" s="51"/>
      <c r="B74" s="270">
        <f t="shared" si="39"/>
        <v>0</v>
      </c>
      <c r="C74" s="131" t="s">
        <v>63</v>
      </c>
      <c r="D74" s="272"/>
      <c r="E74" s="130"/>
      <c r="F74" s="130"/>
      <c r="G74" s="130"/>
      <c r="H74" s="130"/>
      <c r="I74" s="130"/>
      <c r="J74" s="130"/>
      <c r="K74" s="130"/>
      <c r="L74" s="130"/>
      <c r="M74" s="130"/>
      <c r="N74" s="130"/>
      <c r="O74" s="73"/>
      <c r="P74" s="159" t="str">
        <f t="shared" si="40"/>
        <v>Komatsu PC2000-11R 
Mining Solutions</v>
      </c>
      <c r="Q74" s="58"/>
      <c r="R74" s="56"/>
      <c r="S74" s="58"/>
      <c r="T74" s="73"/>
      <c r="U74" s="58"/>
      <c r="V74" s="58"/>
      <c r="W74" s="58"/>
      <c r="X74" s="58"/>
      <c r="Y74" s="58"/>
      <c r="Z74" s="58"/>
      <c r="AA74" s="58"/>
      <c r="AB74" s="59"/>
      <c r="AC74" s="58"/>
      <c r="AD74" s="58"/>
      <c r="AE74" s="58"/>
      <c r="AF74" s="58"/>
      <c r="AG74" s="58"/>
      <c r="AH74" s="58"/>
      <c r="AI74" s="58"/>
      <c r="AJ74" s="60"/>
      <c r="AK74" s="60"/>
      <c r="AL74" s="60"/>
      <c r="AM74" s="60"/>
      <c r="AN74" s="60"/>
      <c r="AO74" s="60"/>
      <c r="AP74" s="60"/>
      <c r="AQ74" s="60"/>
      <c r="AR74" s="60"/>
      <c r="AS74" s="60"/>
    </row>
    <row r="75" spans="1:45" s="61" customFormat="1" ht="15.75" outlineLevel="1">
      <c r="A75" s="51"/>
      <c r="B75" s="270">
        <f t="shared" si="39"/>
        <v>0</v>
      </c>
      <c r="C75" s="131" t="s">
        <v>64</v>
      </c>
      <c r="D75" s="272"/>
      <c r="E75" s="130"/>
      <c r="F75" s="130"/>
      <c r="G75" s="130"/>
      <c r="H75" s="130"/>
      <c r="I75" s="130"/>
      <c r="J75" s="130"/>
      <c r="K75" s="130"/>
      <c r="L75" s="130"/>
      <c r="M75" s="130"/>
      <c r="N75" s="130"/>
      <c r="O75" s="73"/>
      <c r="P75" s="159" t="str">
        <f t="shared" si="40"/>
        <v>Komatsu PC2000-11R 
Mining Solutions</v>
      </c>
      <c r="Q75" s="58"/>
      <c r="R75" s="56"/>
      <c r="S75" s="58"/>
      <c r="T75" s="73"/>
      <c r="U75" s="58"/>
      <c r="V75" s="58"/>
      <c r="W75" s="58"/>
      <c r="X75" s="58"/>
      <c r="Y75" s="58"/>
      <c r="Z75" s="58"/>
      <c r="AA75" s="58"/>
      <c r="AB75" s="59"/>
      <c r="AC75" s="58"/>
      <c r="AD75" s="58"/>
      <c r="AE75" s="58"/>
      <c r="AF75" s="58"/>
      <c r="AG75" s="58"/>
      <c r="AH75" s="58"/>
      <c r="AI75" s="58"/>
      <c r="AJ75" s="60"/>
      <c r="AK75" s="60"/>
      <c r="AL75" s="60"/>
      <c r="AM75" s="60"/>
      <c r="AN75" s="60"/>
      <c r="AO75" s="60"/>
      <c r="AP75" s="60"/>
      <c r="AQ75" s="60"/>
      <c r="AR75" s="60"/>
      <c r="AS75" s="60"/>
    </row>
    <row r="76" spans="1:45" s="61" customFormat="1" ht="15.75" outlineLevel="1">
      <c r="A76" s="51"/>
      <c r="B76" s="270">
        <f t="shared" si="39"/>
        <v>0</v>
      </c>
      <c r="C76" s="131"/>
      <c r="D76" s="272"/>
      <c r="E76" s="130"/>
      <c r="F76" s="130"/>
      <c r="G76" s="130"/>
      <c r="H76" s="130"/>
      <c r="I76" s="130"/>
      <c r="J76" s="130"/>
      <c r="K76" s="130"/>
      <c r="L76" s="130"/>
      <c r="M76" s="130"/>
      <c r="N76" s="130"/>
      <c r="O76" s="73"/>
      <c r="P76" s="159" t="str">
        <f t="shared" si="40"/>
        <v>Komatsu PC2000-11R 
Mining Solutions</v>
      </c>
      <c r="Q76" s="58"/>
      <c r="R76" s="56"/>
      <c r="S76" s="58"/>
      <c r="T76" s="73"/>
      <c r="U76" s="58"/>
      <c r="V76" s="58"/>
      <c r="W76" s="58"/>
      <c r="X76" s="58"/>
      <c r="Y76" s="58"/>
      <c r="Z76" s="58"/>
      <c r="AA76" s="58"/>
      <c r="AB76" s="59"/>
      <c r="AC76" s="58"/>
      <c r="AD76" s="58"/>
      <c r="AE76" s="58"/>
      <c r="AF76" s="58"/>
      <c r="AG76" s="58"/>
      <c r="AH76" s="58"/>
      <c r="AI76" s="58"/>
      <c r="AJ76" s="60"/>
      <c r="AK76" s="60"/>
      <c r="AL76" s="60"/>
      <c r="AM76" s="60"/>
      <c r="AN76" s="60"/>
      <c r="AO76" s="60"/>
      <c r="AP76" s="60"/>
      <c r="AQ76" s="60"/>
      <c r="AR76" s="60"/>
      <c r="AS76" s="60"/>
    </row>
    <row r="77" spans="1:45" s="61" customFormat="1" ht="15.75" outlineLevel="1">
      <c r="A77" s="51"/>
      <c r="B77" s="67"/>
      <c r="C77" s="53"/>
      <c r="D77" s="54"/>
      <c r="E77" s="77"/>
      <c r="F77" s="77"/>
      <c r="G77" s="77"/>
      <c r="H77" s="77"/>
      <c r="I77" s="77"/>
      <c r="J77" s="77"/>
      <c r="K77" s="77"/>
      <c r="L77" s="77"/>
      <c r="M77" s="77"/>
      <c r="N77" s="77"/>
      <c r="O77" s="73"/>
      <c r="P77" s="159" t="str">
        <f t="shared" si="40"/>
        <v>Komatsu PC2000-11R 
Mining Solutions</v>
      </c>
      <c r="Q77" s="58"/>
      <c r="R77" s="56"/>
      <c r="S77" s="58"/>
      <c r="T77" s="73"/>
      <c r="U77" s="58"/>
      <c r="V77" s="58"/>
      <c r="W77" s="58"/>
      <c r="X77" s="58"/>
      <c r="Y77" s="58"/>
      <c r="Z77" s="58"/>
      <c r="AA77" s="58"/>
      <c r="AB77" s="59"/>
      <c r="AC77" s="58"/>
      <c r="AD77" s="58"/>
      <c r="AE77" s="58"/>
      <c r="AF77" s="58"/>
      <c r="AG77" s="58"/>
      <c r="AH77" s="58"/>
      <c r="AI77" s="58"/>
      <c r="AJ77" s="60"/>
      <c r="AK77" s="60"/>
      <c r="AL77" s="60"/>
      <c r="AM77" s="60"/>
      <c r="AN77" s="60"/>
      <c r="AO77" s="60"/>
      <c r="AP77" s="60"/>
      <c r="AQ77" s="60"/>
      <c r="AR77" s="60"/>
      <c r="AS77" s="60"/>
    </row>
    <row r="78" spans="1:45" s="61" customFormat="1" ht="15.75" outlineLevel="1">
      <c r="A78" s="51"/>
      <c r="B78" s="52"/>
      <c r="C78" s="53"/>
      <c r="D78" s="54"/>
      <c r="E78" s="77"/>
      <c r="F78" s="77"/>
      <c r="G78" s="77"/>
      <c r="H78" s="77"/>
      <c r="I78" s="77"/>
      <c r="J78" s="77"/>
      <c r="K78" s="77"/>
      <c r="L78" s="77"/>
      <c r="M78" s="77"/>
      <c r="N78" s="77"/>
      <c r="O78" s="73"/>
      <c r="P78" s="159" t="str">
        <f t="shared" si="40"/>
        <v>Komatsu PC2000-11R 
Mining Solutions</v>
      </c>
      <c r="Q78" s="58"/>
      <c r="R78" s="56"/>
      <c r="S78" s="58"/>
      <c r="T78" s="73"/>
      <c r="U78" s="58"/>
      <c r="V78" s="58"/>
      <c r="W78" s="58"/>
      <c r="X78" s="58"/>
      <c r="Y78" s="58"/>
      <c r="Z78" s="58"/>
      <c r="AA78" s="58"/>
      <c r="AB78" s="59"/>
      <c r="AC78" s="58"/>
      <c r="AD78" s="58"/>
      <c r="AE78" s="58"/>
      <c r="AF78" s="58"/>
      <c r="AG78" s="58"/>
      <c r="AH78" s="58"/>
      <c r="AI78" s="58"/>
      <c r="AJ78" s="60"/>
      <c r="AK78" s="60"/>
      <c r="AL78" s="60"/>
      <c r="AM78" s="60"/>
      <c r="AN78" s="60"/>
      <c r="AO78" s="60"/>
      <c r="AP78" s="60"/>
      <c r="AQ78" s="60"/>
      <c r="AR78" s="60"/>
      <c r="AS78" s="60"/>
    </row>
    <row r="79" spans="1:45" s="61" customFormat="1" ht="15.75" outlineLevel="1">
      <c r="A79" s="51"/>
      <c r="B79" s="52"/>
      <c r="C79" s="53"/>
      <c r="D79" s="54"/>
      <c r="E79" s="77"/>
      <c r="F79" s="77"/>
      <c r="G79" s="77"/>
      <c r="H79" s="77"/>
      <c r="I79" s="77"/>
      <c r="J79" s="77"/>
      <c r="K79" s="77"/>
      <c r="L79" s="77"/>
      <c r="M79" s="77"/>
      <c r="N79" s="77"/>
      <c r="O79" s="73"/>
      <c r="P79" s="159" t="str">
        <f t="shared" si="40"/>
        <v>Komatsu PC2000-11R 
Mining Solutions</v>
      </c>
      <c r="Q79" s="58"/>
      <c r="R79" s="56"/>
      <c r="S79" s="58"/>
      <c r="T79" s="73"/>
      <c r="U79" s="58"/>
      <c r="V79" s="58"/>
      <c r="W79" s="58"/>
      <c r="X79" s="58"/>
      <c r="Y79" s="58"/>
      <c r="Z79" s="58"/>
      <c r="AA79" s="58"/>
      <c r="AB79" s="59"/>
      <c r="AC79" s="58"/>
      <c r="AD79" s="58"/>
      <c r="AE79" s="58"/>
      <c r="AF79" s="58"/>
      <c r="AG79" s="58"/>
      <c r="AH79" s="58"/>
      <c r="AI79" s="58"/>
      <c r="AJ79" s="60"/>
      <c r="AK79" s="60"/>
      <c r="AL79" s="60"/>
      <c r="AM79" s="60"/>
      <c r="AN79" s="60"/>
      <c r="AO79" s="60"/>
      <c r="AP79" s="60"/>
      <c r="AQ79" s="60"/>
      <c r="AR79" s="60"/>
      <c r="AS79" s="60"/>
    </row>
    <row r="80" spans="1:45" s="61" customFormat="1" ht="15.75" outlineLevel="1">
      <c r="A80" s="51"/>
      <c r="B80" s="52" t="s">
        <v>81</v>
      </c>
      <c r="C80" s="53" t="s">
        <v>78</v>
      </c>
      <c r="D80" s="54"/>
      <c r="E80" s="77">
        <f>E81*12</f>
        <v>10015.270753841691</v>
      </c>
      <c r="F80" s="77">
        <f t="shared" ref="F80:N80" si="41">F81*12</f>
        <v>10015.270753841691</v>
      </c>
      <c r="G80" s="77">
        <f t="shared" si="41"/>
        <v>10015.270753841691</v>
      </c>
      <c r="H80" s="77">
        <f t="shared" si="41"/>
        <v>10015.270753841691</v>
      </c>
      <c r="I80" s="77">
        <f t="shared" si="41"/>
        <v>10015.270753841691</v>
      </c>
      <c r="J80" s="77">
        <f t="shared" si="41"/>
        <v>10015.270753841691</v>
      </c>
      <c r="K80" s="77">
        <f t="shared" si="41"/>
        <v>10015.270753841691</v>
      </c>
      <c r="L80" s="77">
        <f t="shared" si="41"/>
        <v>10015.270753841691</v>
      </c>
      <c r="M80" s="77">
        <f t="shared" si="41"/>
        <v>10015.270753841691</v>
      </c>
      <c r="N80" s="77">
        <f t="shared" si="41"/>
        <v>10015.270753841691</v>
      </c>
      <c r="O80" s="73"/>
      <c r="P80" s="159" t="str">
        <f t="shared" si="40"/>
        <v>Komatsu PC2000-11R 
Mining Solutions</v>
      </c>
      <c r="Q80" s="58"/>
      <c r="R80" s="56"/>
      <c r="S80" s="58"/>
      <c r="T80" s="57"/>
      <c r="U80" s="58"/>
      <c r="V80" s="58"/>
      <c r="W80" s="58"/>
      <c r="X80" s="58"/>
      <c r="Y80" s="58"/>
      <c r="Z80" s="58"/>
      <c r="AA80" s="58"/>
      <c r="AB80" s="59"/>
      <c r="AC80" s="58"/>
      <c r="AD80" s="58"/>
      <c r="AE80" s="58"/>
      <c r="AF80" s="58"/>
      <c r="AG80" s="58"/>
      <c r="AH80" s="58"/>
      <c r="AI80" s="58"/>
      <c r="AJ80" s="60"/>
      <c r="AK80" s="60"/>
      <c r="AL80" s="60"/>
      <c r="AM80" s="60"/>
      <c r="AN80" s="60"/>
      <c r="AO80" s="60"/>
      <c r="AP80" s="60"/>
      <c r="AQ80" s="60"/>
      <c r="AR80" s="60"/>
      <c r="AS80" s="60"/>
    </row>
    <row r="81" spans="1:45" s="76" customFormat="1" ht="29.25" outlineLevel="1">
      <c r="A81" s="71"/>
      <c r="B81" s="279" t="s">
        <v>158</v>
      </c>
      <c r="C81" s="66" t="s">
        <v>157</v>
      </c>
      <c r="D81" s="1133">
        <f>'МТР, ФЗП'!$E$23/12</f>
        <v>834.60589615347419</v>
      </c>
      <c r="E81" s="55">
        <f>D81</f>
        <v>834.60589615347419</v>
      </c>
      <c r="F81" s="55">
        <f t="shared" ref="F81" si="42">E81</f>
        <v>834.60589615347419</v>
      </c>
      <c r="G81" s="55">
        <f t="shared" ref="G81" si="43">F81</f>
        <v>834.60589615347419</v>
      </c>
      <c r="H81" s="55">
        <f t="shared" ref="H81" si="44">G81</f>
        <v>834.60589615347419</v>
      </c>
      <c r="I81" s="55">
        <f t="shared" ref="I81" si="45">H81</f>
        <v>834.60589615347419</v>
      </c>
      <c r="J81" s="55">
        <f t="shared" ref="J81" si="46">I81</f>
        <v>834.60589615347419</v>
      </c>
      <c r="K81" s="55">
        <f t="shared" ref="K81" si="47">J81</f>
        <v>834.60589615347419</v>
      </c>
      <c r="L81" s="55">
        <f t="shared" ref="L81" si="48">K81</f>
        <v>834.60589615347419</v>
      </c>
      <c r="M81" s="55">
        <f t="shared" ref="M81" si="49">L81</f>
        <v>834.60589615347419</v>
      </c>
      <c r="N81" s="55">
        <f t="shared" ref="N81" si="50">M81</f>
        <v>834.60589615347419</v>
      </c>
      <c r="P81" s="159" t="str">
        <f t="shared" si="40"/>
        <v>Komatsu PC2000-11R 
Mining Solutions</v>
      </c>
      <c r="Q81" s="56"/>
      <c r="R81" s="58"/>
      <c r="S81" s="73" t="s">
        <v>698</v>
      </c>
      <c r="T81" s="73"/>
      <c r="U81" s="56"/>
      <c r="V81" s="58"/>
      <c r="W81" s="58"/>
      <c r="X81" s="56"/>
      <c r="Y81" s="56"/>
      <c r="Z81" s="56"/>
      <c r="AA81" s="56"/>
      <c r="AB81" s="74"/>
      <c r="AC81" s="56"/>
      <c r="AD81" s="56"/>
      <c r="AE81" s="56"/>
      <c r="AF81" s="56"/>
      <c r="AG81" s="56"/>
      <c r="AH81" s="56"/>
      <c r="AI81" s="56"/>
      <c r="AJ81" s="75"/>
      <c r="AK81" s="75"/>
      <c r="AL81" s="75"/>
      <c r="AM81" s="75"/>
      <c r="AN81" s="75"/>
      <c r="AO81" s="75"/>
      <c r="AP81" s="75"/>
      <c r="AQ81" s="75"/>
      <c r="AR81" s="75"/>
      <c r="AS81" s="75"/>
    </row>
    <row r="82" spans="1:45" s="76" customFormat="1" ht="15.75" outlineLevel="1">
      <c r="A82" s="71"/>
      <c r="B82" s="263"/>
      <c r="C82" s="66"/>
      <c r="D82" s="72"/>
      <c r="E82" s="55"/>
      <c r="F82" s="55"/>
      <c r="G82" s="55"/>
      <c r="H82" s="55"/>
      <c r="I82" s="55"/>
      <c r="J82" s="55"/>
      <c r="K82" s="55"/>
      <c r="L82" s="55"/>
      <c r="M82" s="55"/>
      <c r="N82" s="55"/>
      <c r="O82" s="73"/>
      <c r="P82" s="159" t="str">
        <f t="shared" si="40"/>
        <v>Komatsu PC2000-11R 
Mining Solutions</v>
      </c>
      <c r="Q82" s="56"/>
      <c r="R82" s="56"/>
      <c r="S82" s="56"/>
      <c r="T82" s="73"/>
      <c r="U82" s="56"/>
      <c r="V82" s="58"/>
      <c r="W82" s="58"/>
      <c r="X82" s="56"/>
      <c r="Y82" s="56"/>
      <c r="Z82" s="56"/>
      <c r="AA82" s="56"/>
      <c r="AB82" s="74"/>
      <c r="AC82" s="56"/>
      <c r="AD82" s="56"/>
      <c r="AE82" s="56"/>
      <c r="AF82" s="56"/>
      <c r="AG82" s="56"/>
      <c r="AH82" s="56"/>
      <c r="AI82" s="56"/>
      <c r="AJ82" s="75"/>
      <c r="AK82" s="75"/>
      <c r="AL82" s="75"/>
      <c r="AM82" s="75"/>
      <c r="AN82" s="75"/>
      <c r="AO82" s="75"/>
      <c r="AP82" s="75"/>
      <c r="AQ82" s="75"/>
      <c r="AR82" s="75"/>
      <c r="AS82" s="75"/>
    </row>
    <row r="83" spans="1:45" s="76" customFormat="1" ht="15.75" outlineLevel="1">
      <c r="A83" s="71"/>
      <c r="B83" s="263"/>
      <c r="C83" s="66"/>
      <c r="D83" s="72"/>
      <c r="E83" s="55"/>
      <c r="F83" s="55"/>
      <c r="G83" s="55"/>
      <c r="H83" s="55"/>
      <c r="I83" s="55"/>
      <c r="J83" s="55"/>
      <c r="K83" s="55"/>
      <c r="L83" s="55"/>
      <c r="M83" s="55"/>
      <c r="N83" s="55"/>
      <c r="O83" s="56"/>
      <c r="P83" s="159" t="str">
        <f t="shared" si="40"/>
        <v>Komatsu PC2000-11R 
Mining Solutions</v>
      </c>
      <c r="Q83" s="56"/>
      <c r="R83" s="56"/>
      <c r="S83" s="56"/>
      <c r="T83" s="73"/>
      <c r="U83" s="56"/>
      <c r="V83" s="58"/>
      <c r="W83" s="58"/>
      <c r="X83" s="56"/>
      <c r="Y83" s="56"/>
      <c r="Z83" s="56"/>
      <c r="AA83" s="56"/>
      <c r="AB83" s="74"/>
      <c r="AC83" s="56"/>
      <c r="AD83" s="56"/>
      <c r="AE83" s="56"/>
      <c r="AF83" s="56"/>
      <c r="AG83" s="56"/>
      <c r="AH83" s="56"/>
      <c r="AI83" s="56"/>
      <c r="AJ83" s="75"/>
      <c r="AK83" s="75"/>
      <c r="AL83" s="75"/>
      <c r="AM83" s="75"/>
      <c r="AN83" s="75"/>
      <c r="AO83" s="75"/>
      <c r="AP83" s="75"/>
      <c r="AQ83" s="75"/>
      <c r="AR83" s="75"/>
      <c r="AS83" s="75"/>
    </row>
    <row r="84" spans="1:45" s="61" customFormat="1" ht="15.75" outlineLevel="1">
      <c r="A84" s="51"/>
      <c r="B84" s="281" t="s">
        <v>82</v>
      </c>
      <c r="C84" s="53" t="s">
        <v>78</v>
      </c>
      <c r="D84" s="54"/>
      <c r="E84" s="282">
        <f>$D90*$D85%</f>
        <v>55989.298064516122</v>
      </c>
      <c r="F84" s="282">
        <f t="shared" ref="F84:I84" si="51">$D90*$D85%</f>
        <v>55989.298064516122</v>
      </c>
      <c r="G84" s="282">
        <f t="shared" si="51"/>
        <v>55989.298064516122</v>
      </c>
      <c r="H84" s="282">
        <f t="shared" si="51"/>
        <v>55989.298064516122</v>
      </c>
      <c r="I84" s="282">
        <f t="shared" si="51"/>
        <v>55989.298064516122</v>
      </c>
      <c r="J84" s="282">
        <f>D91-SUM(E84:I84)</f>
        <v>9331.5496774193598</v>
      </c>
      <c r="K84" s="282"/>
      <c r="L84" s="77"/>
      <c r="M84" s="77"/>
      <c r="N84" s="77"/>
      <c r="O84" s="58">
        <f>SUM(E84:N84)-D91</f>
        <v>0</v>
      </c>
      <c r="P84" s="159" t="str">
        <f t="shared" si="40"/>
        <v>Komatsu PC2000-11R 
Mining Solutions</v>
      </c>
      <c r="Q84" s="58"/>
      <c r="R84" s="58"/>
      <c r="S84" s="58"/>
      <c r="T84" s="57"/>
      <c r="U84" s="58"/>
      <c r="V84" s="58"/>
      <c r="W84" s="58"/>
      <c r="X84" s="58"/>
      <c r="Y84" s="58"/>
      <c r="Z84" s="58"/>
      <c r="AA84" s="58"/>
      <c r="AB84" s="59"/>
      <c r="AC84" s="58"/>
      <c r="AD84" s="58"/>
      <c r="AE84" s="58"/>
      <c r="AF84" s="58"/>
      <c r="AG84" s="58"/>
      <c r="AH84" s="58"/>
      <c r="AI84" s="58"/>
      <c r="AJ84" s="60"/>
      <c r="AK84" s="60"/>
      <c r="AL84" s="60"/>
      <c r="AM84" s="60"/>
      <c r="AN84" s="60"/>
      <c r="AO84" s="60"/>
      <c r="AP84" s="60"/>
      <c r="AQ84" s="60"/>
      <c r="AR84" s="60"/>
      <c r="AS84" s="60"/>
    </row>
    <row r="85" spans="1:45" s="76" customFormat="1" ht="15.75" outlineLevel="1">
      <c r="A85" s="81"/>
      <c r="B85" s="263" t="s">
        <v>83</v>
      </c>
      <c r="C85" s="66" t="s">
        <v>10</v>
      </c>
      <c r="D85" s="283">
        <f>100/(62/12)</f>
        <v>19.35483870967742</v>
      </c>
      <c r="E85" s="55"/>
      <c r="F85" s="55"/>
      <c r="G85" s="55"/>
      <c r="H85" s="55"/>
      <c r="I85" s="55"/>
      <c r="J85" s="55"/>
      <c r="K85" s="55"/>
      <c r="L85" s="55"/>
      <c r="M85" s="55"/>
      <c r="N85" s="55"/>
      <c r="P85" s="159" t="str">
        <f t="shared" si="40"/>
        <v>Komatsu PC2000-11R 
Mining Solutions</v>
      </c>
      <c r="Q85" s="56"/>
      <c r="R85" s="56"/>
      <c r="S85" s="73" t="s">
        <v>702</v>
      </c>
      <c r="T85" s="73"/>
      <c r="U85" s="56"/>
      <c r="V85" s="58"/>
      <c r="W85" s="58"/>
      <c r="X85" s="56"/>
      <c r="Y85" s="56"/>
      <c r="Z85" s="56"/>
      <c r="AA85" s="56"/>
      <c r="AB85" s="74"/>
      <c r="AC85" s="56"/>
      <c r="AD85" s="56"/>
      <c r="AE85" s="56"/>
      <c r="AF85" s="56"/>
      <c r="AG85" s="56"/>
      <c r="AH85" s="56"/>
      <c r="AI85" s="56"/>
      <c r="AJ85" s="75"/>
      <c r="AK85" s="75"/>
      <c r="AL85" s="75"/>
      <c r="AM85" s="75"/>
      <c r="AN85" s="75"/>
      <c r="AO85" s="75"/>
      <c r="AP85" s="75"/>
      <c r="AQ85" s="75"/>
      <c r="AR85" s="75"/>
      <c r="AS85" s="75"/>
    </row>
    <row r="86" spans="1:45" s="76" customFormat="1" ht="15.75" outlineLevel="1">
      <c r="A86" s="71"/>
      <c r="B86" s="263" t="s">
        <v>84</v>
      </c>
      <c r="C86" s="66" t="s">
        <v>78</v>
      </c>
      <c r="D86" s="72">
        <f>D91</f>
        <v>289278.03999999998</v>
      </c>
      <c r="E86" s="68">
        <f t="shared" ref="E86" si="52">D87</f>
        <v>289278.03999999998</v>
      </c>
      <c r="F86" s="68">
        <f t="shared" ref="F86" si="53">E87</f>
        <v>233288.74193548385</v>
      </c>
      <c r="G86" s="68">
        <f t="shared" ref="G86" si="54">F87</f>
        <v>177299.44387096772</v>
      </c>
      <c r="H86" s="68">
        <f t="shared" ref="H86" si="55">G87</f>
        <v>121310.14580645159</v>
      </c>
      <c r="I86" s="68">
        <f t="shared" ref="I86" si="56">H87</f>
        <v>65320.847741935468</v>
      </c>
      <c r="J86" s="68">
        <f t="shared" ref="J86" si="57">I87</f>
        <v>9331.5496774193452</v>
      </c>
      <c r="K86" s="68">
        <f t="shared" ref="K86" si="58">J87</f>
        <v>-1.4551915228366852E-11</v>
      </c>
      <c r="L86" s="68">
        <f t="shared" ref="L86" si="59">K87</f>
        <v>-1.4551915228366852E-11</v>
      </c>
      <c r="M86" s="68">
        <f t="shared" ref="M86" si="60">L87</f>
        <v>-1.4551915228366852E-11</v>
      </c>
      <c r="N86" s="68">
        <f t="shared" ref="N86" si="61">M87</f>
        <v>-1.4551915228366852E-11</v>
      </c>
      <c r="O86" s="69"/>
      <c r="P86" s="159" t="str">
        <f t="shared" si="40"/>
        <v>Komatsu PC2000-11R 
Mining Solutions</v>
      </c>
      <c r="Q86" s="69"/>
      <c r="R86" s="69"/>
      <c r="S86" s="69"/>
      <c r="T86" s="73"/>
      <c r="U86" s="56"/>
      <c r="V86" s="58"/>
      <c r="W86" s="58"/>
      <c r="X86" s="56"/>
      <c r="Y86" s="56"/>
      <c r="Z86" s="56"/>
      <c r="AA86" s="56"/>
      <c r="AB86" s="74"/>
      <c r="AC86" s="56"/>
      <c r="AD86" s="56"/>
      <c r="AE86" s="56"/>
      <c r="AF86" s="56"/>
      <c r="AG86" s="56"/>
      <c r="AH86" s="56"/>
      <c r="AI86" s="56"/>
      <c r="AJ86" s="75"/>
      <c r="AK86" s="75"/>
      <c r="AL86" s="75"/>
      <c r="AM86" s="75"/>
      <c r="AN86" s="75"/>
      <c r="AO86" s="75"/>
      <c r="AP86" s="75"/>
      <c r="AQ86" s="75"/>
      <c r="AR86" s="75"/>
      <c r="AS86" s="75"/>
    </row>
    <row r="87" spans="1:45" s="76" customFormat="1" ht="15.75" outlineLevel="1">
      <c r="A87" s="71"/>
      <c r="B87" s="263" t="s">
        <v>85</v>
      </c>
      <c r="C87" s="66" t="s">
        <v>78</v>
      </c>
      <c r="D87" s="72">
        <f>D86-D84</f>
        <v>289278.03999999998</v>
      </c>
      <c r="E87" s="68">
        <f t="shared" ref="E87:N87" si="62">E86-E84</f>
        <v>233288.74193548385</v>
      </c>
      <c r="F87" s="68">
        <f t="shared" si="62"/>
        <v>177299.44387096772</v>
      </c>
      <c r="G87" s="68">
        <f t="shared" si="62"/>
        <v>121310.14580645159</v>
      </c>
      <c r="H87" s="68">
        <f t="shared" si="62"/>
        <v>65320.847741935468</v>
      </c>
      <c r="I87" s="68">
        <f t="shared" si="62"/>
        <v>9331.5496774193452</v>
      </c>
      <c r="J87" s="68">
        <f t="shared" si="62"/>
        <v>-1.4551915228366852E-11</v>
      </c>
      <c r="K87" s="68">
        <f t="shared" si="62"/>
        <v>-1.4551915228366852E-11</v>
      </c>
      <c r="L87" s="68">
        <f t="shared" si="62"/>
        <v>-1.4551915228366852E-11</v>
      </c>
      <c r="M87" s="68">
        <f t="shared" si="62"/>
        <v>-1.4551915228366852E-11</v>
      </c>
      <c r="N87" s="68">
        <f t="shared" si="62"/>
        <v>-1.4551915228366852E-11</v>
      </c>
      <c r="O87" s="69"/>
      <c r="P87" s="159" t="str">
        <f t="shared" si="40"/>
        <v>Komatsu PC2000-11R 
Mining Solutions</v>
      </c>
      <c r="Q87" s="69"/>
      <c r="R87" s="69"/>
      <c r="S87" s="69"/>
      <c r="T87" s="73"/>
      <c r="U87" s="56"/>
      <c r="V87" s="58"/>
      <c r="W87" s="58"/>
      <c r="X87" s="56"/>
      <c r="Y87" s="56"/>
      <c r="Z87" s="56"/>
      <c r="AA87" s="56"/>
      <c r="AB87" s="74"/>
      <c r="AC87" s="56"/>
      <c r="AD87" s="56"/>
      <c r="AE87" s="56"/>
      <c r="AF87" s="56"/>
      <c r="AG87" s="56"/>
      <c r="AH87" s="56"/>
      <c r="AI87" s="56"/>
      <c r="AJ87" s="75"/>
      <c r="AK87" s="75"/>
      <c r="AL87" s="75"/>
      <c r="AM87" s="75"/>
      <c r="AN87" s="75"/>
      <c r="AO87" s="75"/>
      <c r="AP87" s="75"/>
      <c r="AQ87" s="75"/>
      <c r="AR87" s="75"/>
      <c r="AS87" s="75"/>
    </row>
    <row r="88" spans="1:45" s="169" customFormat="1" ht="18" customHeight="1" outlineLevel="1">
      <c r="A88" s="163"/>
      <c r="B88" s="284" t="s">
        <v>159</v>
      </c>
      <c r="C88" s="285" t="s">
        <v>78</v>
      </c>
      <c r="D88" s="286"/>
      <c r="E88" s="287">
        <f>E13+E19+E39+E55+E80+E84+E16</f>
        <v>100351.47911630783</v>
      </c>
      <c r="F88" s="287">
        <f t="shared" ref="F88:N88" si="63">F13+F19+F39+F55+F80+F84+F16</f>
        <v>99844.85170026838</v>
      </c>
      <c r="G88" s="287">
        <f t="shared" si="63"/>
        <v>138026.00954780955</v>
      </c>
      <c r="H88" s="287">
        <f t="shared" si="63"/>
        <v>196971.4598543387</v>
      </c>
      <c r="I88" s="287">
        <f t="shared" si="63"/>
        <v>104145.1877392679</v>
      </c>
      <c r="J88" s="287">
        <f t="shared" si="63"/>
        <v>94152.937733191953</v>
      </c>
      <c r="K88" s="287">
        <f t="shared" si="63"/>
        <v>43469.767503308489</v>
      </c>
      <c r="L88" s="287">
        <f t="shared" si="63"/>
        <v>140176.50215089158</v>
      </c>
      <c r="M88" s="287">
        <f t="shared" si="63"/>
        <v>86003.086881353069</v>
      </c>
      <c r="N88" s="287">
        <f t="shared" si="63"/>
        <v>41616.254152466703</v>
      </c>
      <c r="O88" s="164"/>
      <c r="P88" s="159" t="str">
        <f t="shared" si="40"/>
        <v>Komatsu PC2000-11R 
Mining Solutions</v>
      </c>
      <c r="Q88" s="164"/>
      <c r="R88" s="164"/>
      <c r="S88" s="164"/>
      <c r="T88" s="165"/>
      <c r="U88" s="166"/>
      <c r="V88" s="58"/>
      <c r="W88" s="58"/>
      <c r="X88" s="166"/>
      <c r="Y88" s="166"/>
      <c r="Z88" s="166"/>
      <c r="AA88" s="166"/>
      <c r="AB88" s="167"/>
      <c r="AC88" s="166"/>
      <c r="AD88" s="166"/>
      <c r="AE88" s="166"/>
      <c r="AF88" s="166"/>
      <c r="AG88" s="166"/>
      <c r="AH88" s="166"/>
      <c r="AI88" s="166"/>
      <c r="AJ88" s="168"/>
      <c r="AK88" s="168"/>
      <c r="AL88" s="168"/>
      <c r="AM88" s="168"/>
      <c r="AN88" s="168"/>
      <c r="AO88" s="168"/>
      <c r="AP88" s="168"/>
      <c r="AQ88" s="168"/>
      <c r="AR88" s="168"/>
      <c r="AS88" s="168"/>
    </row>
    <row r="89" spans="1:45" s="61" customFormat="1" ht="15.75" outlineLevel="1">
      <c r="A89" s="51"/>
      <c r="B89" s="83" t="s">
        <v>86</v>
      </c>
      <c r="C89" s="53" t="s">
        <v>78</v>
      </c>
      <c r="E89" s="287">
        <f>-E88*Макро!D$12</f>
        <v>-25087.869779076958</v>
      </c>
      <c r="F89" s="287">
        <f>-F88*Макро!E$12</f>
        <v>-24961.212925067095</v>
      </c>
      <c r="G89" s="287">
        <f>-G88*Макро!F$12</f>
        <v>-34506.502386952387</v>
      </c>
      <c r="H89" s="287">
        <f>-H88*Макро!G$12</f>
        <v>-49242.864963584674</v>
      </c>
      <c r="I89" s="287">
        <f>-I88*Макро!H$12</f>
        <v>-26036.296934816975</v>
      </c>
      <c r="J89" s="287">
        <f>-J88*Макро!I$12</f>
        <v>-23538.234433297988</v>
      </c>
      <c r="K89" s="287">
        <f>-K88*Макро!J$12</f>
        <v>-10867.441875827122</v>
      </c>
      <c r="L89" s="287">
        <f>-L88*Макро!K$12</f>
        <v>-35044.125537722895</v>
      </c>
      <c r="M89" s="287">
        <f>-M88*Макро!L$12</f>
        <v>-21500.771720338267</v>
      </c>
      <c r="N89" s="287">
        <f>-N88*Макро!M$12</f>
        <v>-10404.063538116676</v>
      </c>
      <c r="O89" s="164"/>
      <c r="P89" s="159" t="str">
        <f t="shared" si="40"/>
        <v>Komatsu PC2000-11R 
Mining Solutions</v>
      </c>
      <c r="Q89" s="164"/>
      <c r="R89" s="164"/>
      <c r="S89" s="164"/>
      <c r="T89" s="57"/>
      <c r="U89" s="58"/>
      <c r="V89" s="58"/>
      <c r="W89" s="58"/>
      <c r="X89" s="58"/>
      <c r="Y89" s="58"/>
      <c r="Z89" s="58"/>
      <c r="AA89" s="58"/>
      <c r="AB89" s="59"/>
      <c r="AC89" s="58"/>
      <c r="AD89" s="58"/>
      <c r="AE89" s="58"/>
      <c r="AF89" s="58"/>
      <c r="AG89" s="58"/>
      <c r="AH89" s="58"/>
      <c r="AI89" s="58"/>
      <c r="AJ89" s="60"/>
      <c r="AK89" s="60"/>
      <c r="AL89" s="60"/>
      <c r="AM89" s="60"/>
      <c r="AN89" s="60"/>
      <c r="AO89" s="60"/>
      <c r="AP89" s="60"/>
      <c r="AQ89" s="60"/>
      <c r="AR89" s="60"/>
      <c r="AS89" s="60"/>
    </row>
    <row r="90" spans="1:45" s="61" customFormat="1" ht="15.75" outlineLevel="1">
      <c r="A90" s="51"/>
      <c r="B90" s="281" t="s">
        <v>87</v>
      </c>
      <c r="C90" s="53" t="s">
        <v>61</v>
      </c>
      <c r="D90" s="54">
        <f>D91</f>
        <v>289278.03999999998</v>
      </c>
      <c r="E90" s="77">
        <f>E91</f>
        <v>0</v>
      </c>
      <c r="F90" s="77">
        <f>F91</f>
        <v>0</v>
      </c>
      <c r="G90" s="77">
        <f t="shared" ref="G90:K90" si="64">G91</f>
        <v>0</v>
      </c>
      <c r="H90" s="77">
        <f t="shared" si="64"/>
        <v>0</v>
      </c>
      <c r="I90" s="77">
        <f t="shared" si="64"/>
        <v>0</v>
      </c>
      <c r="J90" s="77">
        <f t="shared" si="64"/>
        <v>0</v>
      </c>
      <c r="K90" s="77">
        <f t="shared" si="64"/>
        <v>0</v>
      </c>
      <c r="L90" s="77">
        <f>L91</f>
        <v>0</v>
      </c>
      <c r="M90" s="77">
        <f t="shared" ref="M90:N90" si="65">M91</f>
        <v>0</v>
      </c>
      <c r="N90" s="77">
        <f t="shared" si="65"/>
        <v>0</v>
      </c>
      <c r="O90" s="58"/>
      <c r="P90" s="159" t="str">
        <f t="shared" si="40"/>
        <v>Komatsu PC2000-11R 
Mining Solutions</v>
      </c>
      <c r="Q90" s="58"/>
      <c r="R90" s="58"/>
      <c r="S90" s="58"/>
      <c r="T90" s="57"/>
      <c r="U90" s="58"/>
      <c r="V90" s="58"/>
      <c r="W90" s="58"/>
      <c r="X90" s="58"/>
      <c r="Y90" s="58"/>
      <c r="Z90" s="58"/>
      <c r="AA90" s="58"/>
      <c r="AB90" s="59"/>
      <c r="AC90" s="58"/>
      <c r="AD90" s="58"/>
      <c r="AE90" s="58"/>
      <c r="AF90" s="58"/>
      <c r="AG90" s="58"/>
      <c r="AH90" s="58"/>
      <c r="AI90" s="58"/>
      <c r="AJ90" s="60"/>
      <c r="AK90" s="60"/>
      <c r="AL90" s="60"/>
      <c r="AM90" s="60"/>
      <c r="AN90" s="60"/>
      <c r="AO90" s="60"/>
      <c r="AP90" s="60"/>
      <c r="AQ90" s="60"/>
      <c r="AR90" s="60"/>
      <c r="AS90" s="60"/>
    </row>
    <row r="91" spans="1:45" s="61" customFormat="1" ht="15.75">
      <c r="A91" s="51"/>
      <c r="B91" s="83" t="s">
        <v>88</v>
      </c>
      <c r="C91" s="53" t="s">
        <v>61</v>
      </c>
      <c r="D91" s="1149">
        <f>'1. Сводная_аннуитеты'!D31</f>
        <v>289278.03999999998</v>
      </c>
      <c r="E91" s="77"/>
      <c r="F91" s="77"/>
      <c r="G91" s="77"/>
      <c r="H91" s="77"/>
      <c r="I91" s="77"/>
      <c r="J91" s="77"/>
      <c r="K91" s="77"/>
      <c r="L91" s="77"/>
      <c r="M91" s="77"/>
      <c r="N91" s="77"/>
      <c r="O91" s="52"/>
      <c r="P91" s="159" t="str">
        <f t="shared" si="40"/>
        <v>Komatsu PC2000-11R 
Mining Solutions</v>
      </c>
      <c r="Q91" s="58"/>
      <c r="R91" s="58"/>
      <c r="S91" s="58"/>
      <c r="T91" s="57"/>
      <c r="U91" s="58"/>
      <c r="V91" s="58"/>
      <c r="W91" s="58"/>
      <c r="X91" s="58"/>
      <c r="Y91" s="58"/>
      <c r="Z91" s="58"/>
      <c r="AA91" s="58"/>
      <c r="AB91" s="59"/>
      <c r="AC91" s="58"/>
      <c r="AD91" s="58"/>
      <c r="AE91" s="58"/>
      <c r="AF91" s="58"/>
      <c r="AG91" s="58"/>
      <c r="AH91" s="58"/>
      <c r="AI91" s="58"/>
      <c r="AJ91" s="60"/>
      <c r="AK91" s="60"/>
      <c r="AL91" s="60"/>
      <c r="AM91" s="60"/>
      <c r="AN91" s="60"/>
      <c r="AO91" s="60"/>
      <c r="AP91" s="60"/>
      <c r="AQ91" s="60"/>
      <c r="AR91" s="60"/>
      <c r="AS91" s="60"/>
    </row>
    <row r="92" spans="1:45" s="61" customFormat="1" ht="15.75" outlineLevel="1">
      <c r="A92" s="51"/>
      <c r="B92" s="288" t="s">
        <v>89</v>
      </c>
      <c r="C92" s="53" t="s">
        <v>43</v>
      </c>
      <c r="D92" s="54"/>
      <c r="E92" s="64">
        <f>E11</f>
        <v>2213.5158782440408</v>
      </c>
      <c r="F92" s="64">
        <f t="shared" ref="F92:N92" si="66">E92+F11</f>
        <v>4129.6657188354993</v>
      </c>
      <c r="G92" s="64">
        <f t="shared" si="66"/>
        <v>6104.7683977932884</v>
      </c>
      <c r="H92" s="64">
        <f t="shared" si="66"/>
        <v>7934.7341767385797</v>
      </c>
      <c r="I92" s="64">
        <f t="shared" si="66"/>
        <v>9761.9946647584911</v>
      </c>
      <c r="J92" s="64">
        <f t="shared" si="66"/>
        <v>11712.758418645542</v>
      </c>
      <c r="K92" s="64">
        <f t="shared" si="66"/>
        <v>13596.905723408443</v>
      </c>
      <c r="L92" s="64">
        <f t="shared" si="66"/>
        <v>15615.377967403187</v>
      </c>
      <c r="M92" s="64">
        <f t="shared" si="66"/>
        <v>16963.209446918732</v>
      </c>
      <c r="N92" s="64">
        <f t="shared" si="66"/>
        <v>18948.939470286157</v>
      </c>
      <c r="O92" s="65"/>
      <c r="P92" s="159" t="str">
        <f t="shared" si="40"/>
        <v>Komatsu PC2000-11R 
Mining Solutions</v>
      </c>
      <c r="Q92" s="65"/>
      <c r="R92" s="65"/>
      <c r="S92" s="65"/>
      <c r="T92" s="57"/>
      <c r="U92" s="58"/>
      <c r="V92" s="58"/>
      <c r="W92" s="58"/>
      <c r="X92" s="58"/>
      <c r="Y92" s="58"/>
      <c r="Z92" s="58"/>
      <c r="AA92" s="58"/>
      <c r="AB92" s="59"/>
      <c r="AC92" s="58"/>
      <c r="AD92" s="58"/>
      <c r="AE92" s="58"/>
      <c r="AF92" s="58"/>
      <c r="AG92" s="58"/>
      <c r="AH92" s="58"/>
      <c r="AI92" s="58"/>
      <c r="AJ92" s="60"/>
      <c r="AK92" s="60"/>
      <c r="AL92" s="60"/>
      <c r="AM92" s="60"/>
      <c r="AN92" s="60"/>
      <c r="AO92" s="60"/>
      <c r="AP92" s="60"/>
      <c r="AQ92" s="60"/>
      <c r="AR92" s="60"/>
      <c r="AS92" s="60"/>
    </row>
    <row r="93" spans="1:45" s="61" customFormat="1" ht="15.75" outlineLevel="1">
      <c r="A93" s="51"/>
      <c r="B93" s="288" t="s">
        <v>90</v>
      </c>
      <c r="C93" s="53" t="s">
        <v>78</v>
      </c>
      <c r="D93" s="54">
        <f t="shared" ref="D93:N93" si="67">D91+D12</f>
        <v>289278.03999999998</v>
      </c>
      <c r="E93" s="64">
        <f t="shared" si="67"/>
        <v>19274.31127271476</v>
      </c>
      <c r="F93" s="64">
        <f t="shared" si="67"/>
        <v>18894.340710685159</v>
      </c>
      <c r="G93" s="64">
        <f t="shared" si="67"/>
        <v>47530.209096341037</v>
      </c>
      <c r="H93" s="64">
        <f t="shared" si="67"/>
        <v>91739.2968262379</v>
      </c>
      <c r="I93" s="64">
        <f t="shared" si="67"/>
        <v>22119.592739934807</v>
      </c>
      <c r="J93" s="64">
        <f t="shared" si="67"/>
        <v>61283.153622474609</v>
      </c>
      <c r="K93" s="64">
        <f t="shared" si="67"/>
        <v>32602.325627481368</v>
      </c>
      <c r="L93" s="64">
        <f t="shared" si="67"/>
        <v>105132.37661316869</v>
      </c>
      <c r="M93" s="64">
        <f t="shared" si="67"/>
        <v>64502.315161014805</v>
      </c>
      <c r="N93" s="64">
        <f t="shared" si="67"/>
        <v>31212.190614350027</v>
      </c>
      <c r="O93" s="65"/>
      <c r="P93" s="159" t="str">
        <f t="shared" si="40"/>
        <v>Komatsu PC2000-11R 
Mining Solutions</v>
      </c>
      <c r="Q93" s="65"/>
      <c r="R93" s="65"/>
      <c r="S93" s="65"/>
      <c r="T93" s="57"/>
      <c r="U93" s="58"/>
      <c r="V93" s="58"/>
      <c r="W93" s="58"/>
      <c r="X93" s="58"/>
      <c r="Y93" s="58"/>
      <c r="Z93" s="58"/>
      <c r="AA93" s="58"/>
      <c r="AB93" s="59"/>
      <c r="AC93" s="58"/>
      <c r="AD93" s="58"/>
      <c r="AE93" s="58"/>
      <c r="AF93" s="58"/>
      <c r="AG93" s="58"/>
      <c r="AH93" s="58"/>
      <c r="AI93" s="58"/>
      <c r="AJ93" s="60"/>
      <c r="AK93" s="60"/>
      <c r="AL93" s="60"/>
      <c r="AM93" s="60"/>
      <c r="AN93" s="60"/>
      <c r="AO93" s="60"/>
      <c r="AP93" s="60"/>
      <c r="AQ93" s="60"/>
      <c r="AR93" s="60"/>
      <c r="AS93" s="60"/>
    </row>
    <row r="94" spans="1:45" s="61" customFormat="1" ht="30" outlineLevel="1">
      <c r="A94" s="51"/>
      <c r="B94" s="288" t="s">
        <v>91</v>
      </c>
      <c r="C94" s="53" t="s">
        <v>78</v>
      </c>
      <c r="D94" s="77">
        <f>D12*Макро!C$10</f>
        <v>0</v>
      </c>
      <c r="E94" s="77">
        <f>E12*Макро!D$10</f>
        <v>17209.20649349532</v>
      </c>
      <c r="F94" s="77">
        <f>F12*Макро!E$10</f>
        <v>15062.4527349212</v>
      </c>
      <c r="G94" s="77">
        <f>G12*Макро!F$10</f>
        <v>33831.064009216861</v>
      </c>
      <c r="H94" s="77">
        <f>H12*Макро!G$10</f>
        <v>58301.981633221134</v>
      </c>
      <c r="I94" s="77">
        <f>I12*Макро!H$10</f>
        <v>12551.250958197163</v>
      </c>
      <c r="J94" s="77">
        <f>J12*Макро!I$10</f>
        <v>31047.95282903629</v>
      </c>
      <c r="K94" s="77">
        <f>K12*Макро!J$10</f>
        <v>14747.636415749088</v>
      </c>
      <c r="L94" s="77">
        <f>L12*Макро!K$10</f>
        <v>42461.203631669297</v>
      </c>
      <c r="M94" s="77">
        <f>M12*Макро!L$10</f>
        <v>23260.181481583262</v>
      </c>
      <c r="N94" s="77">
        <f>N12*Макро!M$10</f>
        <v>10049.490033188022</v>
      </c>
      <c r="O94" s="65"/>
      <c r="P94" s="159" t="str">
        <f t="shared" si="40"/>
        <v>Komatsu PC2000-11R 
Mining Solutions</v>
      </c>
      <c r="Q94" s="65"/>
      <c r="R94" s="65"/>
      <c r="S94" s="65"/>
      <c r="T94" s="57"/>
      <c r="U94" s="58"/>
      <c r="V94" s="58"/>
      <c r="W94" s="58"/>
      <c r="X94" s="58"/>
      <c r="Y94" s="58"/>
      <c r="Z94" s="58"/>
      <c r="AA94" s="58"/>
      <c r="AB94" s="59"/>
      <c r="AC94" s="58"/>
      <c r="AD94" s="58"/>
      <c r="AE94" s="58"/>
      <c r="AF94" s="58"/>
      <c r="AG94" s="58"/>
      <c r="AH94" s="58"/>
      <c r="AI94" s="58"/>
      <c r="AJ94" s="60"/>
      <c r="AK94" s="60"/>
      <c r="AL94" s="60"/>
      <c r="AM94" s="60"/>
      <c r="AN94" s="60"/>
      <c r="AO94" s="60"/>
      <c r="AP94" s="60"/>
      <c r="AQ94" s="60"/>
      <c r="AR94" s="60"/>
      <c r="AS94" s="60"/>
    </row>
    <row r="95" spans="1:45" s="76" customFormat="1" ht="15.75" outlineLevel="1">
      <c r="A95" s="71"/>
      <c r="B95" s="263" t="str">
        <f>B13</f>
        <v>ТО, ТР, ППР, вкл смазочные</v>
      </c>
      <c r="C95" s="66" t="s">
        <v>78</v>
      </c>
      <c r="D95" s="55">
        <f>D13*Макро!C$10</f>
        <v>0</v>
      </c>
      <c r="E95" s="55">
        <f>E13*Макро!D$10</f>
        <v>5047.8233545526937</v>
      </c>
      <c r="F95" s="55">
        <f>F13*Макро!E$10</f>
        <v>6854.6085354372135</v>
      </c>
      <c r="G95" s="55">
        <f>G13*Макро!F$10</f>
        <v>32518.661708189375</v>
      </c>
      <c r="H95" s="55">
        <f>H13*Макро!G$10</f>
        <v>67309.791599982287</v>
      </c>
      <c r="I95" s="55">
        <f>I13*Макро!H$10</f>
        <v>7959.5235650492796</v>
      </c>
      <c r="J95" s="55">
        <f>J13*Макро!I$10</f>
        <v>24638.09819957718</v>
      </c>
      <c r="K95" s="55">
        <f>K13*Макро!J$10</f>
        <v>3889.4889684450104</v>
      </c>
      <c r="L95" s="55">
        <f>L13*Макро!K$10</f>
        <v>41587.210341501363</v>
      </c>
      <c r="M95" s="55">
        <f>M13*Макро!L$10</f>
        <v>20556.601572517891</v>
      </c>
      <c r="N95" s="55">
        <f>N13*Макро!M$10</f>
        <v>1820.2957059878474</v>
      </c>
      <c r="O95" s="162"/>
      <c r="P95" s="159" t="str">
        <f t="shared" si="40"/>
        <v>Komatsu PC2000-11R 
Mining Solutions</v>
      </c>
      <c r="Q95" s="162"/>
      <c r="R95" s="162"/>
      <c r="S95" s="162"/>
      <c r="T95" s="73"/>
      <c r="U95" s="56"/>
      <c r="V95" s="58"/>
      <c r="W95" s="58"/>
      <c r="X95" s="56"/>
      <c r="Y95" s="56"/>
      <c r="Z95" s="56"/>
      <c r="AA95" s="56"/>
      <c r="AB95" s="74"/>
      <c r="AC95" s="56"/>
      <c r="AD95" s="56"/>
      <c r="AE95" s="56"/>
      <c r="AF95" s="56"/>
      <c r="AG95" s="56"/>
      <c r="AH95" s="56"/>
      <c r="AI95" s="56"/>
      <c r="AJ95" s="75"/>
      <c r="AK95" s="75"/>
      <c r="AL95" s="75"/>
      <c r="AM95" s="75"/>
      <c r="AN95" s="75"/>
      <c r="AO95" s="75"/>
      <c r="AP95" s="75"/>
      <c r="AQ95" s="75"/>
      <c r="AR95" s="75"/>
      <c r="AS95" s="75"/>
    </row>
    <row r="96" spans="1:45" s="76" customFormat="1" ht="15.75" outlineLevel="1">
      <c r="A96" s="71"/>
      <c r="B96" s="263" t="str">
        <f>B16</f>
        <v>затраты на сервис: ремонты и ТО</v>
      </c>
      <c r="C96" s="66" t="s">
        <v>78</v>
      </c>
      <c r="D96" s="55">
        <f>D16*Макро!C$10</f>
        <v>0</v>
      </c>
      <c r="E96" s="55">
        <f>E16*Макро!D$10</f>
        <v>1794.3938571428569</v>
      </c>
      <c r="F96" s="55">
        <f>F16*Макро!E$10</f>
        <v>1708.3396603954077</v>
      </c>
      <c r="G96" s="55">
        <f>G16*Макро!F$10</f>
        <v>1797.582093174881</v>
      </c>
      <c r="H96" s="55">
        <f>H16*Макро!G$10</f>
        <v>1902.5168428814241</v>
      </c>
      <c r="I96" s="55">
        <f>I16*Макро!H$10</f>
        <v>1183.5655593259244</v>
      </c>
      <c r="J96" s="55">
        <f>J16*Макро!I$10</f>
        <v>1346.9769017028775</v>
      </c>
      <c r="K96" s="55">
        <f>K16*Макро!J$10</f>
        <v>969.35780199754583</v>
      </c>
      <c r="L96" s="55">
        <f>L16*Макро!K$10</f>
        <v>1155.278463906933</v>
      </c>
      <c r="M96" s="55">
        <f>M16*Макро!L$10</f>
        <v>986.20327953275739</v>
      </c>
      <c r="N96" s="55">
        <f>N16*Макро!M$10</f>
        <v>647.0764136510785</v>
      </c>
      <c r="O96" s="162"/>
      <c r="P96" s="159" t="str">
        <f t="shared" si="40"/>
        <v>Komatsu PC2000-11R 
Mining Solutions</v>
      </c>
      <c r="Q96" s="162"/>
      <c r="R96" s="162"/>
      <c r="S96" s="162"/>
      <c r="T96" s="73"/>
      <c r="U96" s="56"/>
      <c r="V96" s="58"/>
      <c r="W96" s="58"/>
      <c r="X96" s="56"/>
      <c r="Y96" s="56"/>
      <c r="Z96" s="56"/>
      <c r="AA96" s="56"/>
      <c r="AB96" s="74"/>
      <c r="AC96" s="56"/>
      <c r="AD96" s="56"/>
      <c r="AE96" s="56"/>
      <c r="AF96" s="56"/>
      <c r="AG96" s="56"/>
      <c r="AH96" s="56"/>
      <c r="AI96" s="56"/>
      <c r="AJ96" s="75"/>
      <c r="AK96" s="75"/>
      <c r="AL96" s="75"/>
      <c r="AM96" s="75"/>
      <c r="AN96" s="75"/>
      <c r="AO96" s="75"/>
      <c r="AP96" s="75"/>
      <c r="AQ96" s="75"/>
      <c r="AR96" s="75"/>
      <c r="AS96" s="75"/>
    </row>
    <row r="97" spans="1:45" s="76" customFormat="1" ht="15.75" outlineLevel="1">
      <c r="A97" s="71"/>
      <c r="B97" s="263" t="str">
        <f>B19</f>
        <v>расходники на ковш</v>
      </c>
      <c r="C97" s="66" t="s">
        <v>78</v>
      </c>
      <c r="D97" s="55">
        <f>D19*Макро!C$10</f>
        <v>0</v>
      </c>
      <c r="E97" s="55">
        <f>E19*Макро!D$10</f>
        <v>1724.5894495644125</v>
      </c>
      <c r="F97" s="55">
        <f>F19*Макро!E$10</f>
        <v>1332.9520532035581</v>
      </c>
      <c r="G97" s="55">
        <f>G19*Макро!F$10</f>
        <v>1226.7518341400348</v>
      </c>
      <c r="H97" s="55">
        <f>H19*Макро!G$10</f>
        <v>1014.8269304694802</v>
      </c>
      <c r="I97" s="55">
        <f>I19*Макро!H$10</f>
        <v>904.75596669265121</v>
      </c>
      <c r="J97" s="55">
        <f>J19*Макро!I$10</f>
        <v>862.41767267209411</v>
      </c>
      <c r="K97" s="55">
        <f>K19*Макро!J$10</f>
        <v>743.72058228990068</v>
      </c>
      <c r="L97" s="55">
        <f>L19*Макро!K$10</f>
        <v>711.37681450164041</v>
      </c>
      <c r="M97" s="55">
        <f>M19*Макро!L$10</f>
        <v>424.12561000892703</v>
      </c>
      <c r="N97" s="55">
        <f>N19*Макро!M$10</f>
        <v>557.90606341792545</v>
      </c>
      <c r="O97" s="162"/>
      <c r="P97" s="159" t="str">
        <f t="shared" si="40"/>
        <v>Komatsu PC2000-11R 
Mining Solutions</v>
      </c>
      <c r="Q97" s="162"/>
      <c r="R97" s="162"/>
      <c r="S97" s="162"/>
      <c r="T97" s="73"/>
      <c r="U97" s="56"/>
      <c r="V97" s="58"/>
      <c r="W97" s="58"/>
      <c r="X97" s="56"/>
      <c r="Y97" s="56"/>
      <c r="Z97" s="56"/>
      <c r="AA97" s="56"/>
      <c r="AB97" s="74"/>
      <c r="AC97" s="56"/>
      <c r="AD97" s="56"/>
      <c r="AE97" s="56"/>
      <c r="AF97" s="56"/>
      <c r="AG97" s="56"/>
      <c r="AH97" s="56"/>
      <c r="AI97" s="56"/>
      <c r="AJ97" s="75"/>
      <c r="AK97" s="75"/>
      <c r="AL97" s="75"/>
      <c r="AM97" s="75"/>
      <c r="AN97" s="75"/>
      <c r="AO97" s="75"/>
      <c r="AP97" s="75"/>
      <c r="AQ97" s="75"/>
      <c r="AR97" s="75"/>
      <c r="AS97" s="75"/>
    </row>
    <row r="98" spans="1:45" s="76" customFormat="1" ht="15.75" outlineLevel="1">
      <c r="A98" s="71"/>
      <c r="B98" s="263" t="s">
        <v>107</v>
      </c>
      <c r="C98" s="66" t="s">
        <v>78</v>
      </c>
      <c r="D98" s="55">
        <f>D39*Макро!C$10</f>
        <v>0</v>
      </c>
      <c r="E98" s="55">
        <f>E39*Макро!D$10</f>
        <v>22100.07753333827</v>
      </c>
      <c r="F98" s="55">
        <f>F39*Макро!E$10</f>
        <v>17081.366079017531</v>
      </c>
      <c r="G98" s="55">
        <f>G39*Макро!F$10</f>
        <v>15720.443294783761</v>
      </c>
      <c r="H98" s="55">
        <f>H39*Макро!G$10</f>
        <v>13004.691552508268</v>
      </c>
      <c r="I98" s="55">
        <f>I39*Макро!H$10</f>
        <v>11594.166378385464</v>
      </c>
      <c r="J98" s="55">
        <f>J39*Макро!I$10</f>
        <v>11051.614305647276</v>
      </c>
      <c r="K98" s="55">
        <f>K39*Макро!J$10</f>
        <v>9530.5480013795004</v>
      </c>
      <c r="L98" s="55">
        <f>L39*Макро!K$10</f>
        <v>9116.0726745001793</v>
      </c>
      <c r="M98" s="55">
        <f>M39*Макро!L$10</f>
        <v>5435.0378099779673</v>
      </c>
      <c r="N98" s="55">
        <f>N39*Макро!M$10</f>
        <v>7149.3927212472936</v>
      </c>
      <c r="O98" s="162"/>
      <c r="P98" s="159" t="str">
        <f t="shared" si="40"/>
        <v>Komatsu PC2000-11R 
Mining Solutions</v>
      </c>
      <c r="Q98" s="162"/>
      <c r="R98" s="162"/>
      <c r="S98" s="162"/>
      <c r="T98" s="73"/>
      <c r="U98" s="56"/>
      <c r="V98" s="58"/>
      <c r="W98" s="58"/>
      <c r="X98" s="56"/>
      <c r="Y98" s="56"/>
      <c r="Z98" s="56"/>
      <c r="AA98" s="56"/>
      <c r="AB98" s="74"/>
      <c r="AC98" s="56"/>
      <c r="AD98" s="56"/>
      <c r="AE98" s="56"/>
      <c r="AF98" s="56"/>
      <c r="AG98" s="56"/>
      <c r="AH98" s="56"/>
      <c r="AI98" s="56"/>
      <c r="AJ98" s="75"/>
      <c r="AK98" s="75"/>
      <c r="AL98" s="75"/>
      <c r="AM98" s="75"/>
      <c r="AN98" s="75"/>
      <c r="AO98" s="75"/>
      <c r="AP98" s="75"/>
      <c r="AQ98" s="75"/>
      <c r="AR98" s="75"/>
      <c r="AS98" s="75"/>
    </row>
    <row r="99" spans="1:45" s="76" customFormat="1" ht="15.75" outlineLevel="1">
      <c r="A99" s="71"/>
      <c r="B99" s="263" t="s">
        <v>60</v>
      </c>
      <c r="C99" s="66" t="s">
        <v>78</v>
      </c>
      <c r="D99" s="55">
        <f>D55*Макро!C$10</f>
        <v>0</v>
      </c>
      <c r="E99" s="55">
        <f>E55*Макро!D$10</f>
        <v>0</v>
      </c>
      <c r="F99" s="55">
        <f>F55*Макро!E$10</f>
        <v>0</v>
      </c>
      <c r="G99" s="55">
        <f>G55*Макро!F$10</f>
        <v>0</v>
      </c>
      <c r="H99" s="55">
        <f>H55*Макро!G$10</f>
        <v>0</v>
      </c>
      <c r="I99" s="55">
        <f>I55*Макро!H$10</f>
        <v>0</v>
      </c>
      <c r="J99" s="55">
        <f>J55*Макро!I$10</f>
        <v>0</v>
      </c>
      <c r="K99" s="55">
        <f>K55*Макро!J$10</f>
        <v>0</v>
      </c>
      <c r="L99" s="55">
        <f>L55*Макро!K$10</f>
        <v>0</v>
      </c>
      <c r="M99" s="55">
        <f>M55*Макро!L$10</f>
        <v>0</v>
      </c>
      <c r="N99" s="55">
        <f>N55*Макро!M$10</f>
        <v>0</v>
      </c>
      <c r="O99" s="56"/>
      <c r="P99" s="159" t="str">
        <f t="shared" si="40"/>
        <v>Komatsu PC2000-11R 
Mining Solutions</v>
      </c>
      <c r="Q99" s="56"/>
      <c r="R99" s="56"/>
      <c r="S99" s="56"/>
      <c r="T99" s="73"/>
      <c r="U99" s="56"/>
      <c r="V99" s="58"/>
      <c r="W99" s="58"/>
      <c r="X99" s="56"/>
      <c r="Y99" s="56"/>
      <c r="Z99" s="56"/>
      <c r="AA99" s="56"/>
      <c r="AB99" s="74"/>
      <c r="AC99" s="56"/>
      <c r="AD99" s="56"/>
      <c r="AE99" s="56"/>
      <c r="AF99" s="56"/>
      <c r="AG99" s="56"/>
      <c r="AH99" s="56"/>
      <c r="AI99" s="56"/>
      <c r="AJ99" s="75"/>
      <c r="AK99" s="75"/>
      <c r="AL99" s="75"/>
      <c r="AM99" s="75"/>
      <c r="AN99" s="75"/>
      <c r="AO99" s="75"/>
      <c r="AP99" s="75"/>
      <c r="AQ99" s="75"/>
      <c r="AR99" s="75"/>
      <c r="AS99" s="75"/>
    </row>
    <row r="100" spans="1:45" s="76" customFormat="1" ht="15.75" outlineLevel="1">
      <c r="A100" s="71"/>
      <c r="B100" s="263" t="s">
        <v>81</v>
      </c>
      <c r="C100" s="66" t="s">
        <v>78</v>
      </c>
      <c r="D100" s="55">
        <f>D80*Макро!C$10</f>
        <v>0</v>
      </c>
      <c r="E100" s="55">
        <f>E80*Макро!D$10</f>
        <v>8942.2060302157952</v>
      </c>
      <c r="F100" s="55">
        <f>F80*Макро!E$10</f>
        <v>7984.112526978387</v>
      </c>
      <c r="G100" s="55">
        <f>G80*Макро!F$10</f>
        <v>7128.6718990878453</v>
      </c>
      <c r="H100" s="55">
        <f>H80*Макро!G$10</f>
        <v>6364.8856241855756</v>
      </c>
      <c r="I100" s="55">
        <f>I80*Макро!H$10</f>
        <v>5682.9335930228353</v>
      </c>
      <c r="J100" s="55">
        <f>J80*Макро!I$10</f>
        <v>5074.0478509132454</v>
      </c>
      <c r="K100" s="55">
        <f>K80*Макро!J$10</f>
        <v>4530.3998668868262</v>
      </c>
      <c r="L100" s="55">
        <f>L80*Макро!K$10</f>
        <v>4044.9998811489513</v>
      </c>
      <c r="M100" s="55">
        <f>M80*Макро!L$10</f>
        <v>3611.6070367401348</v>
      </c>
      <c r="N100" s="55">
        <f>N80*Макро!M$10</f>
        <v>3224.649139946549</v>
      </c>
      <c r="O100" s="162"/>
      <c r="P100" s="159" t="str">
        <f t="shared" si="40"/>
        <v>Komatsu PC2000-11R 
Mining Solutions</v>
      </c>
      <c r="Q100" s="162"/>
      <c r="R100" s="162"/>
      <c r="S100" s="162"/>
      <c r="T100" s="73"/>
      <c r="U100" s="56"/>
      <c r="V100" s="58"/>
      <c r="W100" s="58"/>
      <c r="X100" s="56"/>
      <c r="Y100" s="56"/>
      <c r="Z100" s="56"/>
      <c r="AA100" s="56"/>
      <c r="AB100" s="74"/>
      <c r="AC100" s="56"/>
      <c r="AD100" s="56"/>
      <c r="AE100" s="56"/>
      <c r="AF100" s="56"/>
      <c r="AG100" s="56"/>
      <c r="AH100" s="56"/>
      <c r="AI100" s="56"/>
      <c r="AJ100" s="75"/>
      <c r="AK100" s="75"/>
      <c r="AL100" s="75"/>
      <c r="AM100" s="75"/>
      <c r="AN100" s="75"/>
      <c r="AO100" s="75"/>
      <c r="AP100" s="75"/>
      <c r="AQ100" s="75"/>
      <c r="AR100" s="75"/>
      <c r="AS100" s="75"/>
    </row>
    <row r="101" spans="1:45" s="76" customFormat="1" ht="15.75" outlineLevel="1">
      <c r="A101" s="71"/>
      <c r="B101" s="263" t="s">
        <v>86</v>
      </c>
      <c r="C101" s="66" t="s">
        <v>78</v>
      </c>
      <c r="D101" s="55">
        <f>D89*Макро!C$10</f>
        <v>0</v>
      </c>
      <c r="E101" s="55">
        <f>E89*Макро!D$10</f>
        <v>-22399.88373131871</v>
      </c>
      <c r="F101" s="55">
        <f>F89*Макро!E$10</f>
        <v>-19898.926120110882</v>
      </c>
      <c r="G101" s="55">
        <f>G89*Макро!F$10</f>
        <v>-24561.046820159023</v>
      </c>
      <c r="H101" s="55">
        <f>H89*Макро!G$10</f>
        <v>-31294.730916805915</v>
      </c>
      <c r="I101" s="55">
        <f>I89*Макро!H$10</f>
        <v>-14773.694104278999</v>
      </c>
      <c r="J101" s="55">
        <f>J89*Макро!I$10</f>
        <v>-11925.202101476376</v>
      </c>
      <c r="K101" s="55">
        <f>K89*Макро!J$10</f>
        <v>-4915.8788052496957</v>
      </c>
      <c r="L101" s="55">
        <f>L89*Макро!K$10</f>
        <v>-14153.734543889766</v>
      </c>
      <c r="M101" s="55">
        <f>M89*Макро!L$10</f>
        <v>-7753.3938271944207</v>
      </c>
      <c r="N101" s="55">
        <f>N89*Макро!M$10</f>
        <v>-3349.8300110626742</v>
      </c>
      <c r="O101" s="162"/>
      <c r="P101" s="159" t="str">
        <f t="shared" si="40"/>
        <v>Komatsu PC2000-11R 
Mining Solutions</v>
      </c>
      <c r="Q101" s="162"/>
      <c r="R101" s="162"/>
      <c r="S101" s="162"/>
      <c r="T101" s="73"/>
      <c r="U101" s="56"/>
      <c r="V101" s="58"/>
      <c r="W101" s="58"/>
      <c r="X101" s="56"/>
      <c r="Y101" s="56"/>
      <c r="Z101" s="56"/>
      <c r="AA101" s="56"/>
      <c r="AB101" s="74"/>
      <c r="AC101" s="56"/>
      <c r="AD101" s="56"/>
      <c r="AE101" s="56"/>
      <c r="AF101" s="56"/>
      <c r="AG101" s="56"/>
      <c r="AH101" s="56"/>
      <c r="AI101" s="56"/>
      <c r="AJ101" s="75"/>
      <c r="AK101" s="75"/>
      <c r="AL101" s="75"/>
      <c r="AM101" s="75"/>
      <c r="AN101" s="75"/>
      <c r="AO101" s="75"/>
      <c r="AP101" s="75"/>
      <c r="AQ101" s="75"/>
      <c r="AR101" s="75"/>
      <c r="AS101" s="75"/>
    </row>
    <row r="102" spans="1:45" s="61" customFormat="1" ht="45" outlineLevel="1">
      <c r="A102" s="51"/>
      <c r="B102" s="288" t="s">
        <v>92</v>
      </c>
      <c r="C102" s="53" t="s">
        <v>78</v>
      </c>
      <c r="D102" s="54">
        <f t="shared" ref="D102:D109" si="68">D94</f>
        <v>0</v>
      </c>
      <c r="E102" s="282">
        <f t="shared" ref="E102:N102" si="69">D102+E94</f>
        <v>17209.20649349532</v>
      </c>
      <c r="F102" s="282">
        <f t="shared" si="69"/>
        <v>32271.65922841652</v>
      </c>
      <c r="G102" s="282">
        <f t="shared" si="69"/>
        <v>66102.723237633385</v>
      </c>
      <c r="H102" s="282">
        <f t="shared" si="69"/>
        <v>124404.70487085452</v>
      </c>
      <c r="I102" s="282">
        <f t="shared" si="69"/>
        <v>136955.95582905167</v>
      </c>
      <c r="J102" s="282">
        <f t="shared" si="69"/>
        <v>168003.90865808795</v>
      </c>
      <c r="K102" s="282">
        <f t="shared" si="69"/>
        <v>182751.54507383704</v>
      </c>
      <c r="L102" s="282">
        <f t="shared" si="69"/>
        <v>225212.74870550632</v>
      </c>
      <c r="M102" s="282">
        <f t="shared" si="69"/>
        <v>248472.9301870896</v>
      </c>
      <c r="N102" s="282">
        <f t="shared" si="69"/>
        <v>258522.42022027762</v>
      </c>
      <c r="O102" s="170"/>
      <c r="P102" s="159" t="str">
        <f t="shared" si="40"/>
        <v>Komatsu PC2000-11R 
Mining Solutions</v>
      </c>
      <c r="Q102" s="170"/>
      <c r="R102" s="170"/>
      <c r="S102" s="170"/>
      <c r="T102" s="57"/>
      <c r="U102" s="58"/>
      <c r="V102" s="58"/>
      <c r="W102" s="58"/>
      <c r="X102" s="58"/>
      <c r="Y102" s="58"/>
      <c r="Z102" s="58"/>
      <c r="AA102" s="58"/>
      <c r="AB102" s="59"/>
      <c r="AC102" s="58"/>
      <c r="AD102" s="58"/>
      <c r="AE102" s="58"/>
      <c r="AF102" s="58"/>
      <c r="AG102" s="58"/>
      <c r="AH102" s="58"/>
      <c r="AI102" s="58"/>
      <c r="AJ102" s="60"/>
      <c r="AK102" s="60"/>
      <c r="AL102" s="60"/>
      <c r="AM102" s="60"/>
      <c r="AN102" s="60"/>
      <c r="AO102" s="60"/>
      <c r="AP102" s="60"/>
      <c r="AQ102" s="60"/>
      <c r="AR102" s="60"/>
      <c r="AS102" s="60"/>
    </row>
    <row r="103" spans="1:45" s="76" customFormat="1" ht="15.75" outlineLevel="1">
      <c r="A103" s="71"/>
      <c r="B103" s="263" t="str">
        <f>B95</f>
        <v>ТО, ТР, ППР, вкл смазочные</v>
      </c>
      <c r="C103" s="66" t="s">
        <v>78</v>
      </c>
      <c r="D103" s="72">
        <f t="shared" si="68"/>
        <v>0</v>
      </c>
      <c r="E103" s="280">
        <f t="shared" ref="E103:N103" si="70">D103+E95</f>
        <v>5047.8233545526937</v>
      </c>
      <c r="F103" s="280">
        <f t="shared" si="70"/>
        <v>11902.431889989908</v>
      </c>
      <c r="G103" s="280">
        <f t="shared" si="70"/>
        <v>44421.093598179286</v>
      </c>
      <c r="H103" s="280">
        <f t="shared" si="70"/>
        <v>111730.88519816157</v>
      </c>
      <c r="I103" s="280">
        <f t="shared" si="70"/>
        <v>119690.40876321086</v>
      </c>
      <c r="J103" s="280">
        <f t="shared" si="70"/>
        <v>144328.50696278803</v>
      </c>
      <c r="K103" s="280">
        <f t="shared" si="70"/>
        <v>148217.99593123305</v>
      </c>
      <c r="L103" s="280">
        <f t="shared" si="70"/>
        <v>189805.20627273442</v>
      </c>
      <c r="M103" s="280">
        <f t="shared" si="70"/>
        <v>210361.8078452523</v>
      </c>
      <c r="N103" s="280">
        <f t="shared" si="70"/>
        <v>212182.10355124014</v>
      </c>
      <c r="O103" s="162"/>
      <c r="P103" s="159" t="str">
        <f t="shared" si="40"/>
        <v>Komatsu PC2000-11R 
Mining Solutions</v>
      </c>
      <c r="Q103" s="162"/>
      <c r="R103" s="162"/>
      <c r="S103" s="162"/>
      <c r="T103" s="73"/>
      <c r="U103" s="56"/>
      <c r="V103" s="58"/>
      <c r="W103" s="58"/>
      <c r="X103" s="56"/>
      <c r="Y103" s="56"/>
      <c r="Z103" s="56"/>
      <c r="AA103" s="56"/>
      <c r="AB103" s="74"/>
      <c r="AC103" s="56"/>
      <c r="AD103" s="56"/>
      <c r="AE103" s="56"/>
      <c r="AF103" s="56"/>
      <c r="AG103" s="56"/>
      <c r="AH103" s="56"/>
      <c r="AI103" s="56"/>
      <c r="AJ103" s="75"/>
      <c r="AK103" s="75"/>
      <c r="AL103" s="75"/>
      <c r="AM103" s="75"/>
      <c r="AN103" s="75"/>
      <c r="AO103" s="75"/>
      <c r="AP103" s="75"/>
      <c r="AQ103" s="75"/>
      <c r="AR103" s="75"/>
      <c r="AS103" s="75"/>
    </row>
    <row r="104" spans="1:45" s="76" customFormat="1" ht="15.75" outlineLevel="1">
      <c r="A104" s="71"/>
      <c r="B104" s="263" t="str">
        <f>B96</f>
        <v>затраты на сервис: ремонты и ТО</v>
      </c>
      <c r="C104" s="66" t="s">
        <v>78</v>
      </c>
      <c r="D104" s="72">
        <f t="shared" si="68"/>
        <v>0</v>
      </c>
      <c r="E104" s="280">
        <f t="shared" ref="E104:N104" si="71">D104+E96</f>
        <v>1794.3938571428569</v>
      </c>
      <c r="F104" s="280">
        <f t="shared" si="71"/>
        <v>3502.7335175382646</v>
      </c>
      <c r="G104" s="280">
        <f t="shared" si="71"/>
        <v>5300.3156107131454</v>
      </c>
      <c r="H104" s="280">
        <f t="shared" si="71"/>
        <v>7202.8324535945694</v>
      </c>
      <c r="I104" s="280">
        <f t="shared" si="71"/>
        <v>8386.3980129204938</v>
      </c>
      <c r="J104" s="280">
        <f t="shared" si="71"/>
        <v>9733.3749146233713</v>
      </c>
      <c r="K104" s="280">
        <f t="shared" si="71"/>
        <v>10702.732716620918</v>
      </c>
      <c r="L104" s="280">
        <f t="shared" si="71"/>
        <v>11858.01118052785</v>
      </c>
      <c r="M104" s="280">
        <f t="shared" si="71"/>
        <v>12844.214460060608</v>
      </c>
      <c r="N104" s="280">
        <f t="shared" si="71"/>
        <v>13491.290873711687</v>
      </c>
      <c r="O104" s="162"/>
      <c r="P104" s="159" t="str">
        <f t="shared" si="40"/>
        <v>Komatsu PC2000-11R 
Mining Solutions</v>
      </c>
      <c r="Q104" s="162"/>
      <c r="R104" s="162"/>
      <c r="S104" s="162"/>
      <c r="T104" s="73"/>
      <c r="U104" s="56"/>
      <c r="V104" s="58"/>
      <c r="W104" s="58"/>
      <c r="X104" s="56"/>
      <c r="Y104" s="56"/>
      <c r="Z104" s="56"/>
      <c r="AA104" s="56"/>
      <c r="AB104" s="74"/>
      <c r="AC104" s="56"/>
      <c r="AD104" s="56"/>
      <c r="AE104" s="56"/>
      <c r="AF104" s="56"/>
      <c r="AG104" s="56"/>
      <c r="AH104" s="56"/>
      <c r="AI104" s="56"/>
      <c r="AJ104" s="75"/>
      <c r="AK104" s="75"/>
      <c r="AL104" s="75"/>
      <c r="AM104" s="75"/>
      <c r="AN104" s="75"/>
      <c r="AO104" s="75"/>
      <c r="AP104" s="75"/>
      <c r="AQ104" s="75"/>
      <c r="AR104" s="75"/>
      <c r="AS104" s="75"/>
    </row>
    <row r="105" spans="1:45" s="76" customFormat="1" ht="15.75" outlineLevel="1">
      <c r="A105" s="71"/>
      <c r="B105" s="263" t="str">
        <f>B97</f>
        <v>расходники на ковш</v>
      </c>
      <c r="C105" s="66" t="s">
        <v>78</v>
      </c>
      <c r="D105" s="72">
        <f t="shared" si="68"/>
        <v>0</v>
      </c>
      <c r="E105" s="280">
        <f t="shared" ref="E105:N105" si="72">D105+E97</f>
        <v>1724.5894495644125</v>
      </c>
      <c r="F105" s="280">
        <f t="shared" si="72"/>
        <v>3057.5415027679705</v>
      </c>
      <c r="G105" s="280">
        <f t="shared" si="72"/>
        <v>4284.2933369080056</v>
      </c>
      <c r="H105" s="280">
        <f t="shared" si="72"/>
        <v>5299.120267377486</v>
      </c>
      <c r="I105" s="280">
        <f t="shared" si="72"/>
        <v>6203.8762340701369</v>
      </c>
      <c r="J105" s="280">
        <f t="shared" si="72"/>
        <v>7066.2939067422312</v>
      </c>
      <c r="K105" s="280">
        <f t="shared" si="72"/>
        <v>7810.0144890321317</v>
      </c>
      <c r="L105" s="280">
        <f t="shared" si="72"/>
        <v>8521.3913035337719</v>
      </c>
      <c r="M105" s="280">
        <f t="shared" si="72"/>
        <v>8945.5169135426986</v>
      </c>
      <c r="N105" s="280">
        <f t="shared" si="72"/>
        <v>9503.4229769606245</v>
      </c>
      <c r="O105" s="162"/>
      <c r="P105" s="159" t="str">
        <f t="shared" si="40"/>
        <v>Komatsu PC2000-11R 
Mining Solutions</v>
      </c>
      <c r="Q105" s="162"/>
      <c r="R105" s="162"/>
      <c r="S105" s="162"/>
      <c r="T105" s="73"/>
      <c r="U105" s="56"/>
      <c r="V105" s="58"/>
      <c r="W105" s="58"/>
      <c r="X105" s="56"/>
      <c r="Y105" s="56"/>
      <c r="Z105" s="56"/>
      <c r="AA105" s="56"/>
      <c r="AB105" s="74"/>
      <c r="AC105" s="56"/>
      <c r="AD105" s="56"/>
      <c r="AE105" s="56"/>
      <c r="AF105" s="56"/>
      <c r="AG105" s="56"/>
      <c r="AH105" s="56"/>
      <c r="AI105" s="56"/>
      <c r="AJ105" s="75"/>
      <c r="AK105" s="75"/>
      <c r="AL105" s="75"/>
      <c r="AM105" s="75"/>
      <c r="AN105" s="75"/>
      <c r="AO105" s="75"/>
      <c r="AP105" s="75"/>
      <c r="AQ105" s="75"/>
      <c r="AR105" s="75"/>
      <c r="AS105" s="75"/>
    </row>
    <row r="106" spans="1:45" s="76" customFormat="1" ht="15.75" outlineLevel="1">
      <c r="A106" s="71"/>
      <c r="B106" s="263" t="str">
        <f>B98</f>
        <v>Дизтопливо</v>
      </c>
      <c r="C106" s="66" t="s">
        <v>78</v>
      </c>
      <c r="D106" s="72">
        <f t="shared" si="68"/>
        <v>0</v>
      </c>
      <c r="E106" s="280">
        <f t="shared" ref="E106:N106" si="73">D106+E98</f>
        <v>22100.07753333827</v>
      </c>
      <c r="F106" s="280">
        <f t="shared" si="73"/>
        <v>39181.443612355797</v>
      </c>
      <c r="G106" s="280">
        <f t="shared" si="73"/>
        <v>54901.88690713956</v>
      </c>
      <c r="H106" s="280">
        <f t="shared" si="73"/>
        <v>67906.578459647833</v>
      </c>
      <c r="I106" s="280">
        <f t="shared" si="73"/>
        <v>79500.744838033293</v>
      </c>
      <c r="J106" s="280">
        <f t="shared" si="73"/>
        <v>90552.359143680573</v>
      </c>
      <c r="K106" s="280">
        <f t="shared" si="73"/>
        <v>100082.90714506007</v>
      </c>
      <c r="L106" s="280">
        <f t="shared" si="73"/>
        <v>109198.97981956025</v>
      </c>
      <c r="M106" s="280">
        <f t="shared" si="73"/>
        <v>114634.01762953821</v>
      </c>
      <c r="N106" s="280">
        <f t="shared" si="73"/>
        <v>121783.4103507855</v>
      </c>
      <c r="O106" s="162"/>
      <c r="P106" s="159" t="str">
        <f t="shared" si="40"/>
        <v>Komatsu PC2000-11R 
Mining Solutions</v>
      </c>
      <c r="Q106" s="162"/>
      <c r="R106" s="162"/>
      <c r="S106" s="162"/>
      <c r="T106" s="73"/>
      <c r="U106" s="56"/>
      <c r="V106" s="58"/>
      <c r="W106" s="58"/>
      <c r="X106" s="56"/>
      <c r="Y106" s="56"/>
      <c r="Z106" s="56"/>
      <c r="AA106" s="56"/>
      <c r="AB106" s="74"/>
      <c r="AC106" s="56"/>
      <c r="AD106" s="56"/>
      <c r="AE106" s="56"/>
      <c r="AF106" s="56"/>
      <c r="AG106" s="56"/>
      <c r="AH106" s="56"/>
      <c r="AI106" s="56"/>
      <c r="AJ106" s="75"/>
      <c r="AK106" s="75"/>
      <c r="AL106" s="75"/>
      <c r="AM106" s="75"/>
      <c r="AN106" s="75"/>
      <c r="AO106" s="75"/>
      <c r="AP106" s="75"/>
      <c r="AQ106" s="75"/>
      <c r="AR106" s="75"/>
      <c r="AS106" s="75"/>
    </row>
    <row r="107" spans="1:45" s="76" customFormat="1" ht="15.75" outlineLevel="1">
      <c r="A107" s="71"/>
      <c r="B107" s="263" t="s">
        <v>60</v>
      </c>
      <c r="C107" s="66" t="s">
        <v>78</v>
      </c>
      <c r="D107" s="72">
        <f t="shared" si="68"/>
        <v>0</v>
      </c>
      <c r="E107" s="280">
        <f t="shared" ref="E107:N107" si="74">D107+E99</f>
        <v>0</v>
      </c>
      <c r="F107" s="280">
        <f t="shared" si="74"/>
        <v>0</v>
      </c>
      <c r="G107" s="280">
        <f t="shared" si="74"/>
        <v>0</v>
      </c>
      <c r="H107" s="280">
        <f t="shared" si="74"/>
        <v>0</v>
      </c>
      <c r="I107" s="280">
        <f t="shared" si="74"/>
        <v>0</v>
      </c>
      <c r="J107" s="280">
        <f t="shared" si="74"/>
        <v>0</v>
      </c>
      <c r="K107" s="280">
        <f t="shared" si="74"/>
        <v>0</v>
      </c>
      <c r="L107" s="280">
        <f t="shared" si="74"/>
        <v>0</v>
      </c>
      <c r="M107" s="280">
        <f t="shared" si="74"/>
        <v>0</v>
      </c>
      <c r="N107" s="280">
        <f t="shared" si="74"/>
        <v>0</v>
      </c>
      <c r="O107" s="162"/>
      <c r="P107" s="159" t="str">
        <f t="shared" si="40"/>
        <v>Komatsu PC2000-11R 
Mining Solutions</v>
      </c>
      <c r="Q107" s="162"/>
      <c r="R107" s="162"/>
      <c r="S107" s="162"/>
      <c r="T107" s="73"/>
      <c r="U107" s="56"/>
      <c r="V107" s="58"/>
      <c r="W107" s="58"/>
      <c r="X107" s="56"/>
      <c r="Y107" s="56"/>
      <c r="Z107" s="56"/>
      <c r="AA107" s="56"/>
      <c r="AB107" s="74"/>
      <c r="AC107" s="56"/>
      <c r="AD107" s="56"/>
      <c r="AE107" s="56"/>
      <c r="AF107" s="56"/>
      <c r="AG107" s="56"/>
      <c r="AH107" s="56"/>
      <c r="AI107" s="56"/>
      <c r="AJ107" s="75"/>
      <c r="AK107" s="75"/>
      <c r="AL107" s="75"/>
      <c r="AM107" s="75"/>
      <c r="AN107" s="75"/>
      <c r="AO107" s="75"/>
      <c r="AP107" s="75"/>
      <c r="AQ107" s="75"/>
      <c r="AR107" s="75"/>
      <c r="AS107" s="75"/>
    </row>
    <row r="108" spans="1:45" s="76" customFormat="1" ht="15.75" outlineLevel="1">
      <c r="A108" s="71"/>
      <c r="B108" s="263" t="s">
        <v>81</v>
      </c>
      <c r="C108" s="66" t="s">
        <v>78</v>
      </c>
      <c r="D108" s="72">
        <f t="shared" si="68"/>
        <v>0</v>
      </c>
      <c r="E108" s="280">
        <f t="shared" ref="E108:N108" si="75">D108+E100</f>
        <v>8942.2060302157952</v>
      </c>
      <c r="F108" s="280">
        <f t="shared" si="75"/>
        <v>16926.318557194183</v>
      </c>
      <c r="G108" s="280">
        <f t="shared" si="75"/>
        <v>24054.99045628203</v>
      </c>
      <c r="H108" s="280">
        <f t="shared" si="75"/>
        <v>30419.876080467606</v>
      </c>
      <c r="I108" s="280">
        <f t="shared" si="75"/>
        <v>36102.809673490439</v>
      </c>
      <c r="J108" s="280">
        <f t="shared" si="75"/>
        <v>41176.857524403684</v>
      </c>
      <c r="K108" s="280">
        <f t="shared" si="75"/>
        <v>45707.257391290506</v>
      </c>
      <c r="L108" s="280">
        <f t="shared" si="75"/>
        <v>49752.257272439456</v>
      </c>
      <c r="M108" s="280">
        <f t="shared" si="75"/>
        <v>53363.864309179589</v>
      </c>
      <c r="N108" s="280">
        <f t="shared" si="75"/>
        <v>56588.513449126141</v>
      </c>
      <c r="O108" s="162"/>
      <c r="P108" s="159" t="str">
        <f t="shared" si="40"/>
        <v>Komatsu PC2000-11R 
Mining Solutions</v>
      </c>
      <c r="Q108" s="162"/>
      <c r="R108" s="162"/>
      <c r="S108" s="162"/>
      <c r="T108" s="73"/>
      <c r="U108" s="56"/>
      <c r="V108" s="58"/>
      <c r="W108" s="58"/>
      <c r="X108" s="56"/>
      <c r="Y108" s="56"/>
      <c r="Z108" s="56"/>
      <c r="AA108" s="56"/>
      <c r="AB108" s="74"/>
      <c r="AC108" s="56"/>
      <c r="AD108" s="56"/>
      <c r="AE108" s="56"/>
      <c r="AF108" s="56"/>
      <c r="AG108" s="56"/>
      <c r="AH108" s="56"/>
      <c r="AI108" s="56"/>
      <c r="AJ108" s="75"/>
      <c r="AK108" s="75"/>
      <c r="AL108" s="75"/>
      <c r="AM108" s="75"/>
      <c r="AN108" s="75"/>
      <c r="AO108" s="75"/>
      <c r="AP108" s="75"/>
      <c r="AQ108" s="75"/>
      <c r="AR108" s="75"/>
      <c r="AS108" s="75"/>
    </row>
    <row r="109" spans="1:45" s="76" customFormat="1" ht="15.75" outlineLevel="1">
      <c r="A109" s="71"/>
      <c r="B109" s="263" t="s">
        <v>86</v>
      </c>
      <c r="C109" s="66" t="s">
        <v>78</v>
      </c>
      <c r="D109" s="72">
        <f t="shared" si="68"/>
        <v>0</v>
      </c>
      <c r="E109" s="280">
        <f t="shared" ref="E109:N109" si="76">D109+E101</f>
        <v>-22399.88373131871</v>
      </c>
      <c r="F109" s="280">
        <f t="shared" si="76"/>
        <v>-42298.809851429593</v>
      </c>
      <c r="G109" s="280">
        <f t="shared" si="76"/>
        <v>-66859.856671588612</v>
      </c>
      <c r="H109" s="280">
        <f t="shared" si="76"/>
        <v>-98154.587588394526</v>
      </c>
      <c r="I109" s="280">
        <f t="shared" si="76"/>
        <v>-112928.28169267352</v>
      </c>
      <c r="J109" s="280">
        <f t="shared" si="76"/>
        <v>-124853.4837941499</v>
      </c>
      <c r="K109" s="280">
        <f t="shared" si="76"/>
        <v>-129769.3625993996</v>
      </c>
      <c r="L109" s="280">
        <f t="shared" si="76"/>
        <v>-143923.09714328937</v>
      </c>
      <c r="M109" s="280">
        <f t="shared" si="76"/>
        <v>-151676.49097048381</v>
      </c>
      <c r="N109" s="280">
        <f t="shared" si="76"/>
        <v>-155026.32098154648</v>
      </c>
      <c r="O109" s="162"/>
      <c r="P109" s="159" t="str">
        <f t="shared" si="40"/>
        <v>Komatsu PC2000-11R 
Mining Solutions</v>
      </c>
      <c r="Q109" s="162"/>
      <c r="R109" s="162"/>
      <c r="S109" s="162"/>
      <c r="T109" s="73"/>
      <c r="U109" s="56"/>
      <c r="V109" s="58"/>
      <c r="W109" s="58"/>
      <c r="X109" s="56"/>
      <c r="Y109" s="56"/>
      <c r="Z109" s="56"/>
      <c r="AA109" s="56"/>
      <c r="AB109" s="74"/>
      <c r="AC109" s="56"/>
      <c r="AD109" s="56"/>
      <c r="AE109" s="56"/>
      <c r="AF109" s="56"/>
      <c r="AG109" s="56"/>
      <c r="AH109" s="56"/>
      <c r="AI109" s="56"/>
      <c r="AJ109" s="75"/>
      <c r="AK109" s="75"/>
      <c r="AL109" s="75"/>
      <c r="AM109" s="75"/>
      <c r="AN109" s="75"/>
      <c r="AO109" s="75"/>
      <c r="AP109" s="75"/>
      <c r="AQ109" s="75"/>
      <c r="AR109" s="75"/>
      <c r="AS109" s="75"/>
    </row>
    <row r="110" spans="1:45" s="61" customFormat="1" ht="30" outlineLevel="1">
      <c r="A110" s="51"/>
      <c r="B110" s="288" t="s">
        <v>93</v>
      </c>
      <c r="C110" s="53" t="s">
        <v>78</v>
      </c>
      <c r="D110" s="54">
        <f>D90*Макро!C$10</f>
        <v>289278.03999999998</v>
      </c>
      <c r="E110" s="54">
        <f>E90*Макро!D$10</f>
        <v>0</v>
      </c>
      <c r="F110" s="54">
        <f>F90*Макро!E$10</f>
        <v>0</v>
      </c>
      <c r="G110" s="54">
        <f>G90*Макро!F$10</f>
        <v>0</v>
      </c>
      <c r="H110" s="54">
        <f>H90*Макро!G$10</f>
        <v>0</v>
      </c>
      <c r="I110" s="54">
        <f>I90*Макро!H$10</f>
        <v>0</v>
      </c>
      <c r="J110" s="54">
        <f>J90*Макро!I$10</f>
        <v>0</v>
      </c>
      <c r="K110" s="54">
        <f>K90*Макро!J$10</f>
        <v>0</v>
      </c>
      <c r="L110" s="54">
        <f>L90*Макро!K$10</f>
        <v>0</v>
      </c>
      <c r="M110" s="54">
        <f>M90*Макро!L$10</f>
        <v>0</v>
      </c>
      <c r="N110" s="54">
        <f>N90*Макро!M$10</f>
        <v>0</v>
      </c>
      <c r="O110" s="162"/>
      <c r="P110" s="159" t="str">
        <f t="shared" si="40"/>
        <v>Komatsu PC2000-11R 
Mining Solutions</v>
      </c>
      <c r="Q110" s="162"/>
      <c r="R110" s="162"/>
      <c r="S110" s="162"/>
      <c r="T110" s="57"/>
      <c r="U110" s="58"/>
      <c r="V110" s="58"/>
      <c r="W110" s="58"/>
      <c r="X110" s="58"/>
      <c r="Y110" s="58"/>
      <c r="Z110" s="58"/>
      <c r="AA110" s="58"/>
      <c r="AB110" s="59"/>
      <c r="AC110" s="58"/>
      <c r="AD110" s="58"/>
      <c r="AE110" s="58"/>
      <c r="AF110" s="58"/>
      <c r="AG110" s="58"/>
      <c r="AH110" s="58"/>
      <c r="AI110" s="58"/>
      <c r="AJ110" s="60"/>
      <c r="AK110" s="60"/>
      <c r="AL110" s="60"/>
      <c r="AM110" s="60"/>
      <c r="AN110" s="60"/>
      <c r="AO110" s="60"/>
      <c r="AP110" s="60"/>
      <c r="AQ110" s="60"/>
      <c r="AR110" s="60"/>
      <c r="AS110" s="60"/>
    </row>
    <row r="111" spans="1:45" s="61" customFormat="1" ht="45" outlineLevel="1">
      <c r="A111" s="51"/>
      <c r="B111" s="288" t="s">
        <v>94</v>
      </c>
      <c r="C111" s="53" t="s">
        <v>78</v>
      </c>
      <c r="D111" s="54">
        <f>D110</f>
        <v>289278.03999999998</v>
      </c>
      <c r="E111" s="290">
        <f>D111+E110</f>
        <v>289278.03999999998</v>
      </c>
      <c r="F111" s="290">
        <f t="shared" ref="F111" si="77">E111+F110</f>
        <v>289278.03999999998</v>
      </c>
      <c r="G111" s="290">
        <f t="shared" ref="G111" si="78">F111+G110</f>
        <v>289278.03999999998</v>
      </c>
      <c r="H111" s="290">
        <f t="shared" ref="H111" si="79">G111+H110</f>
        <v>289278.03999999998</v>
      </c>
      <c r="I111" s="290">
        <f t="shared" ref="I111" si="80">H111+I110</f>
        <v>289278.03999999998</v>
      </c>
      <c r="J111" s="290">
        <f t="shared" ref="J111" si="81">I111+J110</f>
        <v>289278.03999999998</v>
      </c>
      <c r="K111" s="290">
        <f t="shared" ref="K111" si="82">J111+K110</f>
        <v>289278.03999999998</v>
      </c>
      <c r="L111" s="290">
        <f t="shared" ref="L111" si="83">K111+L110</f>
        <v>289278.03999999998</v>
      </c>
      <c r="M111" s="290">
        <f t="shared" ref="M111" si="84">L111+M110</f>
        <v>289278.03999999998</v>
      </c>
      <c r="N111" s="290">
        <f t="shared" ref="N111" si="85">M111+N110</f>
        <v>289278.03999999998</v>
      </c>
      <c r="O111" s="162"/>
      <c r="P111" s="159" t="str">
        <f t="shared" si="40"/>
        <v>Komatsu PC2000-11R 
Mining Solutions</v>
      </c>
      <c r="Q111" s="162"/>
      <c r="R111" s="162"/>
      <c r="S111" s="162"/>
      <c r="T111" s="57"/>
      <c r="U111" s="58"/>
      <c r="V111" s="58"/>
      <c r="W111" s="58"/>
      <c r="X111" s="58"/>
      <c r="Y111" s="58"/>
      <c r="Z111" s="58"/>
      <c r="AA111" s="58"/>
      <c r="AB111" s="59"/>
      <c r="AC111" s="58"/>
      <c r="AD111" s="58"/>
      <c r="AE111" s="58"/>
      <c r="AF111" s="58"/>
      <c r="AG111" s="58"/>
      <c r="AH111" s="58"/>
      <c r="AI111" s="58"/>
      <c r="AJ111" s="60"/>
      <c r="AK111" s="60"/>
      <c r="AL111" s="60"/>
      <c r="AM111" s="60"/>
      <c r="AN111" s="60"/>
      <c r="AO111" s="60"/>
      <c r="AP111" s="60"/>
      <c r="AQ111" s="60"/>
      <c r="AR111" s="60"/>
      <c r="AS111" s="60"/>
    </row>
    <row r="112" spans="1:45" s="61" customFormat="1" ht="15.75" outlineLevel="1">
      <c r="A112" s="51"/>
      <c r="B112" s="288" t="s">
        <v>95</v>
      </c>
      <c r="C112" s="53" t="s">
        <v>61</v>
      </c>
      <c r="D112" s="54"/>
      <c r="E112" s="289">
        <f>E111/(SUM(Макро!$D$10:D$10))</f>
        <v>323991.40480000002</v>
      </c>
      <c r="F112" s="289">
        <f>F111/(SUM(Макро!$D$10:E$10))</f>
        <v>171165.27046037736</v>
      </c>
      <c r="G112" s="289">
        <f>G111/(SUM(Макро!$D$10:F$10))</f>
        <v>120440.61705225227</v>
      </c>
      <c r="H112" s="289">
        <f>H111/(SUM(Макро!$D$10:G$10))</f>
        <v>95240.292435014824</v>
      </c>
      <c r="I112" s="289">
        <f>I111/(SUM(Макро!$D$10:H$10))</f>
        <v>80248.543532832031</v>
      </c>
      <c r="J112" s="289">
        <f>J111/(SUM(Макро!$D$10:I$10))</f>
        <v>70359.859103468654</v>
      </c>
      <c r="K112" s="289">
        <f>K111/(SUM(Макро!$D$10:J$10))</f>
        <v>63385.949170791988</v>
      </c>
      <c r="L112" s="289">
        <f>L111/(SUM(Макро!$D$10:K$10))</f>
        <v>58232.49139985384</v>
      </c>
      <c r="M112" s="289">
        <f>M111/(SUM(Макро!$D$10:L$10))</f>
        <v>54291.381091797608</v>
      </c>
      <c r="N112" s="289">
        <f>N111/(SUM(Макро!$D$10:M$10))</f>
        <v>51197.632119197959</v>
      </c>
      <c r="O112" s="162"/>
      <c r="P112" s="159" t="str">
        <f t="shared" si="40"/>
        <v>Komatsu PC2000-11R 
Mining Solutions</v>
      </c>
      <c r="Q112" s="162"/>
      <c r="R112" s="162"/>
      <c r="S112" s="162"/>
      <c r="T112" s="57"/>
      <c r="U112" s="58"/>
      <c r="V112" s="58"/>
      <c r="W112" s="58"/>
      <c r="X112" s="58"/>
      <c r="Y112" s="58"/>
      <c r="Z112" s="58"/>
      <c r="AA112" s="58"/>
      <c r="AB112" s="59"/>
      <c r="AC112" s="58"/>
      <c r="AD112" s="58"/>
      <c r="AE112" s="58"/>
      <c r="AF112" s="58"/>
      <c r="AG112" s="58"/>
      <c r="AH112" s="58"/>
      <c r="AI112" s="58"/>
      <c r="AJ112" s="60"/>
      <c r="AK112" s="60"/>
      <c r="AL112" s="60"/>
      <c r="AM112" s="60"/>
      <c r="AN112" s="60"/>
      <c r="AO112" s="60"/>
      <c r="AP112" s="60"/>
      <c r="AQ112" s="60"/>
      <c r="AR112" s="60"/>
      <c r="AS112" s="60"/>
    </row>
    <row r="113" spans="1:45" s="61" customFormat="1" ht="30" outlineLevel="1">
      <c r="A113" s="51"/>
      <c r="B113" s="288" t="s">
        <v>96</v>
      </c>
      <c r="C113" s="53" t="s">
        <v>78</v>
      </c>
      <c r="D113" s="54">
        <f>D93*Макро!C$10</f>
        <v>289278.03999999998</v>
      </c>
      <c r="E113" s="54">
        <f>E93*Макро!D$10</f>
        <v>17209.20649349532</v>
      </c>
      <c r="F113" s="54">
        <f>F93*Макро!E$10</f>
        <v>15062.4527349212</v>
      </c>
      <c r="G113" s="54">
        <f>G93*Макро!F$10</f>
        <v>33831.064009216861</v>
      </c>
      <c r="H113" s="54">
        <f>H93*Макро!G$10</f>
        <v>58301.981633221134</v>
      </c>
      <c r="I113" s="54">
        <f>I93*Макро!H$10</f>
        <v>12551.250958197163</v>
      </c>
      <c r="J113" s="54">
        <f>J93*Макро!I$10</f>
        <v>31047.95282903629</v>
      </c>
      <c r="K113" s="54">
        <f>K93*Макро!J$10</f>
        <v>14747.636415749088</v>
      </c>
      <c r="L113" s="54">
        <f>L93*Макро!K$10</f>
        <v>42461.203631669297</v>
      </c>
      <c r="M113" s="54">
        <f>M93*Макро!L$10</f>
        <v>23260.181481583262</v>
      </c>
      <c r="N113" s="54">
        <f>N93*Макро!M$10</f>
        <v>10049.490033188022</v>
      </c>
      <c r="O113" s="162"/>
      <c r="P113" s="159" t="str">
        <f t="shared" si="40"/>
        <v>Komatsu PC2000-11R 
Mining Solutions</v>
      </c>
      <c r="Q113" s="162"/>
      <c r="R113" s="162"/>
      <c r="S113" s="162"/>
      <c r="T113" s="57"/>
      <c r="U113" s="58"/>
      <c r="V113" s="58"/>
      <c r="W113" s="58"/>
      <c r="X113" s="58"/>
      <c r="Y113" s="58"/>
      <c r="Z113" s="58"/>
      <c r="AA113" s="58"/>
      <c r="AB113" s="59"/>
      <c r="AC113" s="58"/>
      <c r="AD113" s="58"/>
      <c r="AE113" s="58"/>
      <c r="AF113" s="58"/>
      <c r="AG113" s="58"/>
      <c r="AH113" s="58"/>
      <c r="AI113" s="58"/>
      <c r="AJ113" s="60"/>
      <c r="AK113" s="60"/>
      <c r="AL113" s="60"/>
      <c r="AM113" s="60"/>
      <c r="AN113" s="60"/>
      <c r="AO113" s="60"/>
      <c r="AP113" s="60"/>
      <c r="AQ113" s="60"/>
      <c r="AR113" s="60"/>
      <c r="AS113" s="60"/>
    </row>
    <row r="114" spans="1:45" s="76" customFormat="1" ht="28.5" outlineLevel="1">
      <c r="A114" s="71"/>
      <c r="B114" s="291" t="s">
        <v>97</v>
      </c>
      <c r="C114" s="66" t="s">
        <v>78</v>
      </c>
      <c r="D114" s="72">
        <f>D113</f>
        <v>289278.03999999998</v>
      </c>
      <c r="E114" s="290">
        <f>D114+E113</f>
        <v>306487.2464934953</v>
      </c>
      <c r="F114" s="290">
        <f t="shared" ref="F114" si="86">E114+F113</f>
        <v>321549.69922841649</v>
      </c>
      <c r="G114" s="290">
        <f t="shared" ref="G114" si="87">F114+G113</f>
        <v>355380.76323763333</v>
      </c>
      <c r="H114" s="290">
        <f t="shared" ref="H114" si="88">G114+H113</f>
        <v>413682.74487085448</v>
      </c>
      <c r="I114" s="290">
        <f t="shared" ref="I114" si="89">H114+I113</f>
        <v>426233.99582905165</v>
      </c>
      <c r="J114" s="290">
        <f t="shared" ref="J114" si="90">I114+J113</f>
        <v>457281.94865808793</v>
      </c>
      <c r="K114" s="290">
        <f t="shared" ref="K114" si="91">J114+K113</f>
        <v>472029.58507383702</v>
      </c>
      <c r="L114" s="290">
        <f t="shared" ref="L114" si="92">K114+L113</f>
        <v>514490.7887055063</v>
      </c>
      <c r="M114" s="290">
        <f t="shared" ref="M114" si="93">L114+M113</f>
        <v>537750.97018708952</v>
      </c>
      <c r="N114" s="290">
        <f t="shared" ref="N114" si="94">M114+N113</f>
        <v>547800.46022027754</v>
      </c>
      <c r="O114" s="162"/>
      <c r="P114" s="159" t="str">
        <f t="shared" si="40"/>
        <v>Komatsu PC2000-11R 
Mining Solutions</v>
      </c>
      <c r="Q114" s="162"/>
      <c r="R114" s="162"/>
      <c r="S114" s="162"/>
      <c r="T114" s="73"/>
      <c r="U114" s="56"/>
      <c r="V114" s="56"/>
      <c r="W114" s="56"/>
      <c r="X114" s="56"/>
      <c r="Y114" s="56"/>
      <c r="Z114" s="56"/>
      <c r="AA114" s="56"/>
      <c r="AB114" s="74"/>
      <c r="AC114" s="56"/>
      <c r="AD114" s="56"/>
      <c r="AE114" s="56"/>
      <c r="AF114" s="56"/>
      <c r="AG114" s="56"/>
      <c r="AH114" s="56"/>
      <c r="AI114" s="56"/>
      <c r="AJ114" s="75"/>
      <c r="AK114" s="75"/>
      <c r="AL114" s="75"/>
      <c r="AM114" s="75"/>
      <c r="AN114" s="75"/>
      <c r="AO114" s="75"/>
      <c r="AP114" s="75"/>
      <c r="AQ114" s="75"/>
      <c r="AR114" s="75"/>
      <c r="AS114" s="75"/>
    </row>
    <row r="115" spans="1:45" s="61" customFormat="1" ht="15.75" outlineLevel="1">
      <c r="A115" s="51"/>
      <c r="B115" s="288" t="s">
        <v>98</v>
      </c>
      <c r="C115" s="53" t="s">
        <v>78</v>
      </c>
      <c r="D115" s="54"/>
      <c r="E115" s="290">
        <f>E114/(SUM(Макро!$D$10:D$10))</f>
        <v>343265.71607271477</v>
      </c>
      <c r="F115" s="290">
        <f>F114/(SUM(Макро!$D$10:E$10))</f>
        <v>190260.35033590833</v>
      </c>
      <c r="G115" s="290">
        <f>G114/(SUM(Макро!$D$10:F$10))</f>
        <v>147962.41848444814</v>
      </c>
      <c r="H115" s="290">
        <f>H114/(SUM(Макро!$D$10:G$10))</f>
        <v>136198.60531694631</v>
      </c>
      <c r="I115" s="290">
        <f>I114/(SUM(Макро!$D$10:H$10))</f>
        <v>118241.4585270994</v>
      </c>
      <c r="J115" s="290">
        <f>J114/(SUM(Макро!$D$10:I$10))</f>
        <v>111222.7304849779</v>
      </c>
      <c r="K115" s="290">
        <f>K114/(SUM(Макро!$D$10:J$10))</f>
        <v>103430.05395985214</v>
      </c>
      <c r="L115" s="290">
        <f>L114/(SUM(Макро!$D$10:K$10))</f>
        <v>103568.45762850653</v>
      </c>
      <c r="M115" s="290">
        <f>M114/(SUM(Макро!$D$10:L$10))</f>
        <v>100924.50451790662</v>
      </c>
      <c r="N115" s="290">
        <f>N114/(SUM(Макро!$D$10:M$10))</f>
        <v>96952.00657846377</v>
      </c>
      <c r="O115" s="162"/>
      <c r="P115" s="159" t="str">
        <f t="shared" si="40"/>
        <v>Komatsu PC2000-11R 
Mining Solutions</v>
      </c>
      <c r="Q115" s="162"/>
      <c r="R115" s="162"/>
      <c r="S115" s="162"/>
      <c r="T115" s="57"/>
      <c r="U115" s="58"/>
      <c r="V115" s="58"/>
      <c r="W115" s="58"/>
      <c r="X115" s="58"/>
      <c r="Y115" s="58"/>
      <c r="Z115" s="58"/>
      <c r="AA115" s="58"/>
      <c r="AB115" s="59"/>
      <c r="AC115" s="58"/>
      <c r="AD115" s="58"/>
      <c r="AE115" s="58"/>
      <c r="AF115" s="58"/>
      <c r="AG115" s="58"/>
      <c r="AH115" s="58"/>
      <c r="AI115" s="58"/>
      <c r="AJ115" s="60"/>
      <c r="AK115" s="60"/>
      <c r="AL115" s="60"/>
      <c r="AM115" s="60"/>
      <c r="AN115" s="60"/>
      <c r="AO115" s="60"/>
      <c r="AP115" s="60"/>
      <c r="AQ115" s="60"/>
      <c r="AR115" s="60"/>
      <c r="AS115" s="60"/>
    </row>
    <row r="116" spans="1:45" s="61" customFormat="1" ht="15.75">
      <c r="A116" s="51"/>
      <c r="B116" s="83" t="s">
        <v>99</v>
      </c>
      <c r="C116" s="53" t="s">
        <v>100</v>
      </c>
      <c r="D116" s="54"/>
      <c r="E116" s="292">
        <f>E102/(SUM(Макро!$D$10:D$10))/(E92/(E$2-$D$2))</f>
        <v>8.7075550088237321</v>
      </c>
      <c r="F116" s="292">
        <f>F102/(SUM(Макро!$D$10:E$10))/(F92/(F$2-$D$2))</f>
        <v>9.2477605576828612</v>
      </c>
      <c r="G116" s="292">
        <f>G102/(SUM(Макро!$D$10:F$10))/(G92/(G$2-$D$2))</f>
        <v>13.524739829021668</v>
      </c>
      <c r="H116" s="292">
        <f>H102/(SUM(Макро!$D$10:G$10))/(H92/(H$2-$D$2))</f>
        <v>20.647604302614024</v>
      </c>
      <c r="I116" s="292">
        <f>I102/(SUM(Макро!$D$10:H$10))/(I92/(I$2-$D$2))</f>
        <v>19.459606514345136</v>
      </c>
      <c r="J116" s="292">
        <f>J102/(SUM(Макро!$D$10:I$10))/(J92/(J$2-$D$2))</f>
        <v>20.932492545800127</v>
      </c>
      <c r="K116" s="292">
        <f>K102/(SUM(Макро!$D$10:J$10))/(K92/(K$2-$D$2))</f>
        <v>20.615626762848066</v>
      </c>
      <c r="L116" s="292">
        <f>L102/(SUM(Макро!$D$10:K$10))/(L92/(L$2-$D$2))</f>
        <v>23.226317709781053</v>
      </c>
      <c r="M116" s="292">
        <f>M102/(SUM(Макро!$D$10:L$10))/(M92/(M$2-$D$2))</f>
        <v>24.741668853898222</v>
      </c>
      <c r="N116" s="292">
        <f>N102/(SUM(Макро!$D$10:M$10))/(N92/(N$2-$D$2))</f>
        <v>24.146139962615475</v>
      </c>
      <c r="O116" s="171"/>
      <c r="P116" s="159" t="str">
        <f t="shared" si="40"/>
        <v>Komatsu PC2000-11R 
Mining Solutions</v>
      </c>
      <c r="Q116" s="171"/>
      <c r="R116" s="171"/>
      <c r="S116" s="171"/>
      <c r="T116" s="57"/>
      <c r="U116" s="58"/>
      <c r="V116" s="58"/>
      <c r="W116" s="58"/>
      <c r="X116" s="58"/>
      <c r="Y116" s="58"/>
      <c r="Z116" s="58"/>
      <c r="AA116" s="58"/>
      <c r="AB116" s="59"/>
      <c r="AC116" s="58"/>
      <c r="AD116" s="58"/>
      <c r="AE116" s="58"/>
      <c r="AF116" s="58"/>
      <c r="AG116" s="58"/>
      <c r="AH116" s="58"/>
      <c r="AI116" s="58"/>
      <c r="AJ116" s="60"/>
      <c r="AK116" s="60"/>
      <c r="AL116" s="60"/>
      <c r="AM116" s="60"/>
      <c r="AN116" s="60"/>
      <c r="AO116" s="60"/>
      <c r="AP116" s="60"/>
      <c r="AQ116" s="60"/>
      <c r="AR116" s="60"/>
      <c r="AS116" s="60"/>
    </row>
    <row r="117" spans="1:45" s="76" customFormat="1" ht="15.75" outlineLevel="1">
      <c r="A117" s="71"/>
      <c r="B117" s="263" t="str">
        <f>B103</f>
        <v>ТО, ТР, ППР, вкл смазочные</v>
      </c>
      <c r="C117" s="66" t="s">
        <v>100</v>
      </c>
      <c r="D117" s="72"/>
      <c r="E117" s="1143">
        <f>E103/(SUM(Макро!$D$10:D$10))/(E92/(E$2-$D$2))</f>
        <v>2.5541096012303872</v>
      </c>
      <c r="F117" s="1143">
        <f>F103/(SUM(Макро!$D$10:E$10))/(F92/(F$2-$D$2))</f>
        <v>3.4107586286060383</v>
      </c>
      <c r="G117" s="1143">
        <f>G103/(SUM(Макро!$D$10:F$10))/(G92/(G$2-$D$2))</f>
        <v>9.0886381741979214</v>
      </c>
      <c r="H117" s="1143">
        <f>H103/(SUM(Макро!$D$10:G$10))/(H92/(H$2-$D$2))</f>
        <v>18.544114616463446</v>
      </c>
      <c r="I117" s="1143">
        <f>I103/(SUM(Макро!$D$10:H$10))/(I92/(I$2-$D$2))</f>
        <v>17.006403584086748</v>
      </c>
      <c r="J117" s="1143">
        <f>J103/(SUM(Макро!$D$10:I$10))/(J92/(J$2-$D$2))</f>
        <v>17.982649453076156</v>
      </c>
      <c r="K117" s="1143">
        <f>K103/(SUM(Макро!$D$10:J$10))/(K92/(K$2-$D$2))</f>
        <v>16.720005745620799</v>
      </c>
      <c r="L117" s="1143">
        <f>L103/(SUM(Макро!$D$10:K$10))/(L92/(L$2-$D$2))</f>
        <v>19.574717902074401</v>
      </c>
      <c r="M117" s="1143">
        <f>M103/(SUM(Макро!$D$10:L$10))/(M92/(M$2-$D$2))</f>
        <v>20.946757400476912</v>
      </c>
      <c r="N117" s="1143">
        <f>N103/(SUM(Макро!$D$10:M$10))/(N92/(N$2-$D$2))</f>
        <v>19.81792823053787</v>
      </c>
      <c r="O117" s="172"/>
      <c r="P117" s="159" t="str">
        <f t="shared" si="40"/>
        <v>Komatsu PC2000-11R 
Mining Solutions</v>
      </c>
      <c r="Q117" s="172"/>
      <c r="R117" s="172"/>
      <c r="S117" s="172"/>
      <c r="T117" s="73"/>
      <c r="U117" s="56"/>
      <c r="V117" s="56"/>
      <c r="W117" s="58"/>
      <c r="X117" s="56"/>
      <c r="Y117" s="56"/>
      <c r="Z117" s="56"/>
      <c r="AA117" s="56"/>
      <c r="AB117" s="74"/>
      <c r="AC117" s="56"/>
      <c r="AD117" s="56"/>
      <c r="AE117" s="56"/>
      <c r="AF117" s="56"/>
      <c r="AG117" s="56"/>
      <c r="AH117" s="56"/>
      <c r="AI117" s="56"/>
      <c r="AJ117" s="75"/>
      <c r="AK117" s="75"/>
      <c r="AL117" s="75"/>
      <c r="AM117" s="75"/>
      <c r="AN117" s="75"/>
      <c r="AO117" s="75"/>
      <c r="AP117" s="75"/>
      <c r="AQ117" s="75"/>
      <c r="AR117" s="75"/>
      <c r="AS117" s="75"/>
    </row>
    <row r="118" spans="1:45" s="76" customFormat="1" ht="15.75" outlineLevel="1">
      <c r="A118" s="71"/>
      <c r="B118" s="263" t="str">
        <f t="shared" ref="B118:B121" si="95">B104</f>
        <v>затраты на сервис: ремонты и ТО</v>
      </c>
      <c r="C118" s="66" t="s">
        <v>100</v>
      </c>
      <c r="D118" s="72"/>
      <c r="E118" s="1143">
        <f>E104/(SUM(Макро!$D$10:D$10))/(E92/(E$2-$D$2))</f>
        <v>0.90793164835767559</v>
      </c>
      <c r="F118" s="1143">
        <f>F104/(SUM(Макро!$D$10:E$10))/(F92/(F$2-$D$2))</f>
        <v>1.0037426535243417</v>
      </c>
      <c r="G118" s="1143">
        <f>G104/(SUM(Макро!$D$10:F$10))/(G92/(G$2-$D$2))</f>
        <v>1.0844544087676207</v>
      </c>
      <c r="H118" s="1143">
        <f>H104/(SUM(Макро!$D$10:G$10))/(H92/(H$2-$D$2))</f>
        <v>1.1954631017712378</v>
      </c>
      <c r="I118" s="1143">
        <f>I104/(SUM(Макро!$D$10:H$10))/(I92/(I$2-$D$2))</f>
        <v>1.1915948044480804</v>
      </c>
      <c r="J118" s="1143">
        <f>J104/(SUM(Макро!$D$10:I$10))/(J92/(J$2-$D$2))</f>
        <v>1.2127324862451831</v>
      </c>
      <c r="K118" s="1143">
        <f>K104/(SUM(Макро!$D$10:J$10))/(K92/(K$2-$D$2))</f>
        <v>1.2073416010750182</v>
      </c>
      <c r="L118" s="1143">
        <f>L104/(SUM(Макро!$D$10:K$10))/(L92/(L$2-$D$2))</f>
        <v>1.2229233765323781</v>
      </c>
      <c r="M118" s="1143">
        <f>M104/(SUM(Макро!$D$10:L$10))/(M92/(M$2-$D$2))</f>
        <v>1.2789614571695611</v>
      </c>
      <c r="N118" s="1143">
        <f>N104/(SUM(Макро!$D$10:M$10))/(N92/(N$2-$D$2))</f>
        <v>1.2600941822973366</v>
      </c>
      <c r="O118" s="172"/>
      <c r="P118" s="159" t="str">
        <f t="shared" si="40"/>
        <v>Komatsu PC2000-11R 
Mining Solutions</v>
      </c>
      <c r="Q118" s="172"/>
      <c r="R118" s="172"/>
      <c r="S118" s="172"/>
      <c r="T118" s="73"/>
      <c r="U118" s="56"/>
      <c r="V118" s="56"/>
      <c r="W118" s="58"/>
      <c r="X118" s="56"/>
      <c r="Y118" s="56"/>
      <c r="Z118" s="56"/>
      <c r="AA118" s="56"/>
      <c r="AB118" s="74"/>
      <c r="AC118" s="56"/>
      <c r="AD118" s="56"/>
      <c r="AE118" s="56"/>
      <c r="AF118" s="56"/>
      <c r="AG118" s="56"/>
      <c r="AH118" s="56"/>
      <c r="AI118" s="56"/>
      <c r="AJ118" s="75"/>
      <c r="AK118" s="75"/>
      <c r="AL118" s="75"/>
      <c r="AM118" s="75"/>
      <c r="AN118" s="75"/>
      <c r="AO118" s="75"/>
      <c r="AP118" s="75"/>
      <c r="AQ118" s="75"/>
      <c r="AR118" s="75"/>
      <c r="AS118" s="75"/>
    </row>
    <row r="119" spans="1:45" s="76" customFormat="1" ht="15.75" outlineLevel="1">
      <c r="A119" s="71"/>
      <c r="B119" s="263" t="str">
        <f t="shared" si="95"/>
        <v>расходники на ковш</v>
      </c>
      <c r="C119" s="66" t="s">
        <v>100</v>
      </c>
      <c r="D119" s="72"/>
      <c r="E119" s="1143">
        <f>E105/(SUM(Макро!$D$10:D$10))/(E92/(E$2-$D$2))</f>
        <v>0.87261184909340372</v>
      </c>
      <c r="F119" s="1143">
        <f>F105/(SUM(Макро!$D$10:E$10))/(F92/(F$2-$D$2))</f>
        <v>0.87616851407126772</v>
      </c>
      <c r="G119" s="1143">
        <f>G105/(SUM(Макро!$D$10:F$10))/(G92/(G$2-$D$2))</f>
        <v>0.87657436630240659</v>
      </c>
      <c r="H119" s="1143">
        <f>H105/(SUM(Макро!$D$10:G$10))/(H92/(H$2-$D$2))</f>
        <v>0.87950161166618424</v>
      </c>
      <c r="I119" s="1143">
        <f>I105/(SUM(Макро!$D$10:H$10))/(I92/(I$2-$D$2))</f>
        <v>0.88148769907743973</v>
      </c>
      <c r="J119" s="1143">
        <f>J105/(SUM(Макро!$D$10:I$10))/(J92/(J$2-$D$2))</f>
        <v>0.88042680501168058</v>
      </c>
      <c r="K119" s="1143">
        <f>K105/(SUM(Макро!$D$10:J$10))/(K92/(K$2-$D$2))</f>
        <v>0.88102315990417379</v>
      </c>
      <c r="L119" s="1143">
        <f>L105/(SUM(Макро!$D$10:K$10))/(L92/(L$2-$D$2))</f>
        <v>0.87881588801194566</v>
      </c>
      <c r="M119" s="1143">
        <f>M105/(SUM(Макро!$D$10:L$10))/(M92/(M$2-$D$2))</f>
        <v>0.89074901251886585</v>
      </c>
      <c r="N119" s="1143">
        <f>N105/(SUM(Макро!$D$10:M$10))/(N92/(N$2-$D$2))</f>
        <v>0.88762506992663581</v>
      </c>
      <c r="O119" s="172"/>
      <c r="P119" s="159" t="str">
        <f t="shared" si="40"/>
        <v>Komatsu PC2000-11R 
Mining Solutions</v>
      </c>
      <c r="Q119" s="172"/>
      <c r="R119" s="172"/>
      <c r="S119" s="172"/>
      <c r="T119" s="73"/>
      <c r="U119" s="56"/>
      <c r="V119" s="56"/>
      <c r="W119" s="58"/>
      <c r="X119" s="56"/>
      <c r="Y119" s="56"/>
      <c r="Z119" s="56"/>
      <c r="AA119" s="56"/>
      <c r="AB119" s="74"/>
      <c r="AC119" s="56"/>
      <c r="AD119" s="56"/>
      <c r="AE119" s="56"/>
      <c r="AF119" s="56"/>
      <c r="AG119" s="56"/>
      <c r="AH119" s="56"/>
      <c r="AI119" s="56"/>
      <c r="AJ119" s="75"/>
      <c r="AK119" s="75"/>
      <c r="AL119" s="75"/>
      <c r="AM119" s="75"/>
      <c r="AN119" s="75"/>
      <c r="AO119" s="75"/>
      <c r="AP119" s="75"/>
      <c r="AQ119" s="75"/>
      <c r="AR119" s="75"/>
      <c r="AS119" s="75"/>
    </row>
    <row r="120" spans="1:45" s="76" customFormat="1" ht="15.75" outlineLevel="1">
      <c r="A120" s="71"/>
      <c r="B120" s="263" t="str">
        <f t="shared" si="95"/>
        <v>Дизтопливо</v>
      </c>
      <c r="C120" s="66" t="s">
        <v>100</v>
      </c>
      <c r="D120" s="72"/>
      <c r="E120" s="1143">
        <f>E106/(SUM(Макро!$D$10:D$10))/(E92/(E$2-$D$2))</f>
        <v>11.182249506596916</v>
      </c>
      <c r="F120" s="1143">
        <f>F106/(SUM(Макро!$D$10:E$10))/(F92/(F$2-$D$2))</f>
        <v>11.227827062339678</v>
      </c>
      <c r="G120" s="1143">
        <f>G106/(SUM(Макро!$D$10:F$10))/(G92/(G$2-$D$2))</f>
        <v>11.233027932481559</v>
      </c>
      <c r="H120" s="1143">
        <f>H106/(SUM(Макро!$D$10:G$10))/(H92/(H$2-$D$2))</f>
        <v>11.27053967158847</v>
      </c>
      <c r="I120" s="1143">
        <f>I106/(SUM(Макро!$D$10:H$10))/(I92/(I$2-$D$2))</f>
        <v>11.295990764187824</v>
      </c>
      <c r="J120" s="1143">
        <f>J106/(SUM(Макро!$D$10:I$10))/(J92/(J$2-$D$2))</f>
        <v>11.282395736621202</v>
      </c>
      <c r="K120" s="1143">
        <f>K106/(SUM(Макро!$D$10:J$10))/(K92/(K$2-$D$2))</f>
        <v>11.290037839131347</v>
      </c>
      <c r="L120" s="1143">
        <f>L106/(SUM(Макро!$D$10:K$10))/(L92/(L$2-$D$2))</f>
        <v>11.261752336185866</v>
      </c>
      <c r="M120" s="1143">
        <f>M106/(SUM(Макро!$D$10:L$10))/(M92/(M$2-$D$2))</f>
        <v>11.41467161612494</v>
      </c>
      <c r="N120" s="1143">
        <f>N106/(SUM(Макро!$D$10:M$10))/(N92/(N$2-$D$2))</f>
        <v>11.374639263198613</v>
      </c>
      <c r="O120" s="172"/>
      <c r="P120" s="159" t="str">
        <f t="shared" si="40"/>
        <v>Komatsu PC2000-11R 
Mining Solutions</v>
      </c>
      <c r="Q120" s="172"/>
      <c r="R120" s="172"/>
      <c r="S120" s="172"/>
      <c r="T120" s="73"/>
      <c r="U120" s="56"/>
      <c r="V120" s="56"/>
      <c r="W120" s="58"/>
      <c r="X120" s="56"/>
      <c r="Y120" s="56"/>
      <c r="Z120" s="56"/>
      <c r="AA120" s="56"/>
      <c r="AB120" s="74"/>
      <c r="AC120" s="56"/>
      <c r="AD120" s="56"/>
      <c r="AE120" s="56"/>
      <c r="AF120" s="56"/>
      <c r="AG120" s="56"/>
      <c r="AH120" s="56"/>
      <c r="AI120" s="56"/>
      <c r="AJ120" s="75"/>
      <c r="AK120" s="75"/>
      <c r="AL120" s="75"/>
      <c r="AM120" s="75"/>
      <c r="AN120" s="75"/>
      <c r="AO120" s="75"/>
      <c r="AP120" s="75"/>
      <c r="AQ120" s="75"/>
      <c r="AR120" s="75"/>
      <c r="AS120" s="75"/>
    </row>
    <row r="121" spans="1:45" s="76" customFormat="1" ht="15.75" outlineLevel="1">
      <c r="A121" s="71"/>
      <c r="B121" s="263" t="str">
        <f t="shared" si="95"/>
        <v>Смазочные</v>
      </c>
      <c r="C121" s="66" t="s">
        <v>100</v>
      </c>
      <c r="D121" s="72"/>
      <c r="E121" s="1143">
        <f>E107/(SUM(Макро!$D$10:D$10))/(E92/(E$2-$D$2))</f>
        <v>0</v>
      </c>
      <c r="F121" s="1143">
        <f>F107/(SUM(Макро!$D$10:E$10))/(F92/(F$2-$D$2))</f>
        <v>0</v>
      </c>
      <c r="G121" s="1143">
        <f>G107/(SUM(Макро!$D$10:F$10))/(G92/(G$2-$D$2))</f>
        <v>0</v>
      </c>
      <c r="H121" s="1143">
        <f>H107/(SUM(Макро!$D$10:G$10))/(H92/(H$2-$D$2))</f>
        <v>0</v>
      </c>
      <c r="I121" s="1143">
        <f>I107/(SUM(Макро!$D$10:H$10))/(I92/(I$2-$D$2))</f>
        <v>0</v>
      </c>
      <c r="J121" s="1143">
        <f>J107/(SUM(Макро!$D$10:I$10))/(J92/(J$2-$D$2))</f>
        <v>0</v>
      </c>
      <c r="K121" s="1143">
        <f>K107/(SUM(Макро!$D$10:J$10))/(K92/(K$2-$D$2))</f>
        <v>0</v>
      </c>
      <c r="L121" s="1143">
        <f>L107/(SUM(Макро!$D$10:K$10))/(L92/(L$2-$D$2))</f>
        <v>0</v>
      </c>
      <c r="M121" s="1143">
        <f>M107/(SUM(Макро!$D$10:L$10))/(M92/(M$2-$D$2))</f>
        <v>0</v>
      </c>
      <c r="N121" s="1143">
        <f>N107/(SUM(Макро!$D$10:M$10))/(N92/(N$2-$D$2))</f>
        <v>0</v>
      </c>
      <c r="P121" s="159" t="str">
        <f t="shared" si="40"/>
        <v>Komatsu PC2000-11R 
Mining Solutions</v>
      </c>
      <c r="Q121" s="172"/>
      <c r="R121" s="172"/>
      <c r="S121" s="73" t="s">
        <v>101</v>
      </c>
      <c r="U121" s="56"/>
      <c r="V121" s="56"/>
      <c r="W121" s="58"/>
      <c r="X121" s="56"/>
      <c r="Y121" s="56"/>
      <c r="Z121" s="56"/>
      <c r="AA121" s="56"/>
      <c r="AB121" s="74"/>
      <c r="AC121" s="56"/>
      <c r="AD121" s="56"/>
      <c r="AE121" s="56"/>
      <c r="AF121" s="56"/>
      <c r="AG121" s="56"/>
      <c r="AH121" s="56"/>
      <c r="AI121" s="56"/>
      <c r="AJ121" s="75"/>
      <c r="AK121" s="75"/>
      <c r="AL121" s="75"/>
      <c r="AM121" s="75"/>
      <c r="AN121" s="75"/>
      <c r="AO121" s="75"/>
      <c r="AP121" s="75"/>
      <c r="AQ121" s="75"/>
      <c r="AR121" s="75"/>
      <c r="AS121" s="75"/>
    </row>
    <row r="122" spans="1:45" s="76" customFormat="1" ht="15.75" outlineLevel="1">
      <c r="A122" s="71"/>
      <c r="B122" s="263" t="str">
        <f>B108</f>
        <v>Расходы на персонал</v>
      </c>
      <c r="C122" s="66" t="s">
        <v>100</v>
      </c>
      <c r="D122" s="72"/>
      <c r="E122" s="1143">
        <f>E108/(SUM(Макро!$D$10:D$10))/(E92/(E$2-$D$2))</f>
        <v>4.524598559368231</v>
      </c>
      <c r="F122" s="1143">
        <f>F108/(SUM(Макро!$D$10:E$10))/(F92/(F$2-$D$2))</f>
        <v>4.8504026406601453</v>
      </c>
      <c r="G122" s="1143">
        <f>G108/(SUM(Макро!$D$10:F$10))/(G92/(G$2-$D$2))</f>
        <v>4.9216956817536017</v>
      </c>
      <c r="H122" s="1143">
        <f>H108/(SUM(Макро!$D$10:G$10))/(H92/(H$2-$D$2))</f>
        <v>5.048824840636704</v>
      </c>
      <c r="I122" s="1143">
        <f>I108/(SUM(Макро!$D$10:H$10))/(I92/(I$2-$D$2))</f>
        <v>5.1297255826196801</v>
      </c>
      <c r="J122" s="1143">
        <f>J108/(SUM(Макро!$D$10:I$10))/(J92/(J$2-$D$2))</f>
        <v>5.1304417264672919</v>
      </c>
      <c r="K122" s="1143">
        <f>K108/(SUM(Макро!$D$10:J$10))/(K92/(K$2-$D$2))</f>
        <v>5.1560918861263962</v>
      </c>
      <c r="L122" s="1143">
        <f>L108/(SUM(Макро!$D$10:K$10))/(L92/(L$2-$D$2))</f>
        <v>5.1309783341771844</v>
      </c>
      <c r="M122" s="1143">
        <f>M108/(SUM(Макро!$D$10:L$10))/(M92/(M$2-$D$2))</f>
        <v>5.3137018125392625</v>
      </c>
      <c r="N122" s="1143">
        <f>N108/(SUM(Макро!$D$10:M$10))/(N92/(N$2-$D$2))</f>
        <v>5.28539909557822</v>
      </c>
      <c r="O122" s="172"/>
      <c r="P122" s="159" t="str">
        <f t="shared" si="40"/>
        <v>Komatsu PC2000-11R 
Mining Solutions</v>
      </c>
      <c r="Q122" s="172"/>
      <c r="R122" s="172"/>
      <c r="S122" s="172"/>
      <c r="T122" s="73"/>
      <c r="U122" s="56"/>
      <c r="V122" s="56"/>
      <c r="W122" s="58"/>
      <c r="X122" s="56"/>
      <c r="Y122" s="56"/>
      <c r="Z122" s="56"/>
      <c r="AA122" s="56"/>
      <c r="AB122" s="74"/>
      <c r="AC122" s="56"/>
      <c r="AD122" s="56"/>
      <c r="AE122" s="56"/>
      <c r="AF122" s="56"/>
      <c r="AG122" s="56"/>
      <c r="AH122" s="56"/>
      <c r="AI122" s="56"/>
      <c r="AJ122" s="75"/>
      <c r="AK122" s="75"/>
      <c r="AL122" s="75"/>
      <c r="AM122" s="75"/>
      <c r="AN122" s="75"/>
      <c r="AO122" s="75"/>
      <c r="AP122" s="75"/>
      <c r="AQ122" s="75"/>
      <c r="AR122" s="75"/>
      <c r="AS122" s="75"/>
    </row>
    <row r="123" spans="1:45" s="76" customFormat="1" ht="15.75" outlineLevel="1">
      <c r="A123" s="71"/>
      <c r="B123" s="263" t="str">
        <f>B109</f>
        <v>Налог на прибыль</v>
      </c>
      <c r="C123" s="66" t="s">
        <v>100</v>
      </c>
      <c r="D123" s="72"/>
      <c r="E123" s="1143">
        <f>E109/(SUM(Макро!$D$10:D$10))/(E92/(E$2-$D$2))</f>
        <v>-11.333946155822883</v>
      </c>
      <c r="F123" s="1143">
        <f>F109/(SUM(Макро!$D$10:E$10))/(F92/(F$2-$D$2))</f>
        <v>-12.121138941518607</v>
      </c>
      <c r="G123" s="1143">
        <f>G109/(SUM(Макро!$D$10:F$10))/(G92/(G$2-$D$2))</f>
        <v>-13.679650734481434</v>
      </c>
      <c r="H123" s="1143">
        <f>H109/(SUM(Макро!$D$10:G$10))/(H92/(H$2-$D$2))</f>
        <v>-16.290839539512014</v>
      </c>
      <c r="I123" s="1143">
        <f>I109/(SUM(Макро!$D$10:H$10))/(I92/(I$2-$D$2))</f>
        <v>-16.045595920074629</v>
      </c>
      <c r="J123" s="1143">
        <f>J109/(SUM(Макро!$D$10:I$10))/(J92/(J$2-$D$2))</f>
        <v>-15.556153661621385</v>
      </c>
      <c r="K123" s="1143">
        <f>K109/(SUM(Макро!$D$10:J$10))/(K92/(K$2-$D$2))</f>
        <v>-14.638873469009665</v>
      </c>
      <c r="L123" s="1143">
        <f>L109/(SUM(Макро!$D$10:K$10))/(L92/(L$2-$D$2))</f>
        <v>-14.842870127200715</v>
      </c>
      <c r="M123" s="1143">
        <f>M109/(SUM(Макро!$D$10:L$10))/(M92/(M$2-$D$2))</f>
        <v>-15.103172444931316</v>
      </c>
      <c r="N123" s="1143">
        <f>N109/(SUM(Макро!$D$10:M$10))/(N92/(N$2-$D$2))</f>
        <v>-14.479545878923203</v>
      </c>
      <c r="O123" s="172"/>
      <c r="P123" s="159" t="str">
        <f t="shared" si="40"/>
        <v>Komatsu PC2000-11R 
Mining Solutions</v>
      </c>
      <c r="Q123" s="172"/>
      <c r="R123" s="172"/>
      <c r="S123" s="172"/>
      <c r="T123" s="73"/>
      <c r="U123" s="56"/>
      <c r="V123" s="56"/>
      <c r="W123" s="58"/>
      <c r="X123" s="56"/>
      <c r="Y123" s="56"/>
      <c r="Z123" s="56"/>
      <c r="AA123" s="56"/>
      <c r="AB123" s="74"/>
      <c r="AC123" s="56"/>
      <c r="AD123" s="56"/>
      <c r="AE123" s="56"/>
      <c r="AF123" s="56"/>
      <c r="AG123" s="56"/>
      <c r="AH123" s="56"/>
      <c r="AI123" s="56"/>
      <c r="AJ123" s="75"/>
      <c r="AK123" s="75"/>
      <c r="AL123" s="75"/>
      <c r="AM123" s="75"/>
      <c r="AN123" s="75"/>
      <c r="AO123" s="75"/>
      <c r="AP123" s="75"/>
      <c r="AQ123" s="75"/>
      <c r="AR123" s="75"/>
      <c r="AS123" s="75"/>
    </row>
    <row r="124" spans="1:45" s="61" customFormat="1" ht="15.75" outlineLevel="1">
      <c r="A124" s="51"/>
      <c r="B124" s="83" t="s">
        <v>102</v>
      </c>
      <c r="C124" s="53" t="s">
        <v>100</v>
      </c>
      <c r="D124" s="54"/>
      <c r="E124" s="292">
        <f>E111/(SUM(Макро!$D$10:D$10))/(E92/(E$2-$D$2))</f>
        <v>146.36958694735861</v>
      </c>
      <c r="F124" s="292">
        <f>F111/(SUM(Макро!$D$10:E$10))/(F92/(F$2-$D$2))</f>
        <v>82.895460366047871</v>
      </c>
      <c r="G124" s="292">
        <f>G111/(SUM(Макро!$D$10:F$10))/(G92/(G$2-$D$2))</f>
        <v>59.186823743774632</v>
      </c>
      <c r="H124" s="292">
        <f>H111/(SUM(Макро!$D$10:G$10))/(H92/(H$2-$D$2))</f>
        <v>48.011837731991427</v>
      </c>
      <c r="I124" s="292">
        <f>I111/(SUM(Макро!$D$10:H$10))/(I92/(I$2-$D$2))</f>
        <v>41.102534004927854</v>
      </c>
      <c r="J124" s="292">
        <f>J111/(SUM(Макро!$D$10:I$10))/(J92/(J$2-$D$2))</f>
        <v>36.042675818257862</v>
      </c>
      <c r="K124" s="292">
        <f>K111/(SUM(Макро!$D$10:J$10))/(K92/(K$2-$D$2))</f>
        <v>32.632545464492473</v>
      </c>
      <c r="L124" s="292">
        <f>L111/(SUM(Макро!$D$10:K$10))/(L92/(L$2-$D$2))</f>
        <v>29.833407309852166</v>
      </c>
      <c r="M124" s="292">
        <f>M111/(SUM(Макро!$D$10:L$10))/(M92/(M$2-$D$2))</f>
        <v>28.804833858544018</v>
      </c>
      <c r="N124" s="292">
        <f>N111/(SUM(Макро!$D$10:M$10))/(N92/(N$2-$D$2))</f>
        <v>27.018732208987736</v>
      </c>
      <c r="O124" s="171"/>
      <c r="P124" s="159" t="str">
        <f t="shared" si="40"/>
        <v>Komatsu PC2000-11R 
Mining Solutions</v>
      </c>
      <c r="Q124" s="171"/>
      <c r="R124" s="171"/>
      <c r="S124" s="171"/>
      <c r="T124" s="57"/>
      <c r="U124" s="58"/>
      <c r="V124" s="58"/>
      <c r="W124" s="58"/>
      <c r="X124" s="58"/>
      <c r="Y124" s="58"/>
      <c r="Z124" s="58"/>
      <c r="AA124" s="58"/>
      <c r="AB124" s="59"/>
      <c r="AC124" s="58"/>
      <c r="AD124" s="58"/>
      <c r="AE124" s="58"/>
      <c r="AF124" s="58"/>
      <c r="AG124" s="58"/>
      <c r="AH124" s="58"/>
      <c r="AI124" s="58"/>
      <c r="AJ124" s="60"/>
      <c r="AK124" s="60"/>
      <c r="AL124" s="60"/>
      <c r="AM124" s="60"/>
      <c r="AN124" s="60"/>
      <c r="AO124" s="60"/>
      <c r="AP124" s="60"/>
      <c r="AQ124" s="60"/>
      <c r="AR124" s="60"/>
      <c r="AS124" s="60"/>
    </row>
    <row r="125" spans="1:45" s="61" customFormat="1" ht="15.75">
      <c r="A125" s="51"/>
      <c r="B125" s="293" t="s">
        <v>103</v>
      </c>
      <c r="C125" s="294" t="s">
        <v>100</v>
      </c>
      <c r="D125" s="295"/>
      <c r="E125" s="292">
        <f>E114/(SUM(Макро!$D$10:D$10))/(E92/(E$2-$D$2))</f>
        <v>155.07714195618234</v>
      </c>
      <c r="F125" s="292">
        <f>F114/(SUM(Макро!$D$10:E$10))/(F92/(F$2-$D$2))</f>
        <v>92.143220923730723</v>
      </c>
      <c r="G125" s="292">
        <f>G114/(SUM(Макро!$D$10:F$10))/(G92/(G$2-$D$2))</f>
        <v>72.711563572796294</v>
      </c>
      <c r="H125" s="292">
        <f>H114/(SUM(Макро!$D$10:G$10))/(H92/(H$2-$D$2))</f>
        <v>68.659442034605448</v>
      </c>
      <c r="I125" s="292">
        <f>I114/(SUM(Макро!$D$10:H$10))/(I92/(I$2-$D$2))</f>
        <v>60.562140519272994</v>
      </c>
      <c r="J125" s="292">
        <f>J114/(SUM(Макро!$D$10:I$10))/(J92/(J$2-$D$2))</f>
        <v>56.975168364057993</v>
      </c>
      <c r="K125" s="292">
        <f>K114/(SUM(Макро!$D$10:J$10))/(K92/(K$2-$D$2))</f>
        <v>53.248172227340532</v>
      </c>
      <c r="L125" s="292">
        <f>L114/(SUM(Макро!$D$10:K$10))/(L92/(L$2-$D$2))</f>
        <v>53.05972501963322</v>
      </c>
      <c r="M125" s="292">
        <f>M114/(SUM(Макро!$D$10:L$10))/(M92/(M$2-$D$2))</f>
        <v>53.546502712442233</v>
      </c>
      <c r="N125" s="296">
        <f>N114/(SUM(Макро!$D$10:M$10))/(N92/(N$2-$D$2))</f>
        <v>51.1648721716032</v>
      </c>
      <c r="O125" s="171"/>
      <c r="P125" s="159" t="str">
        <f t="shared" si="40"/>
        <v>Komatsu PC2000-11R 
Mining Solutions</v>
      </c>
      <c r="Q125" s="171"/>
      <c r="R125" s="171"/>
      <c r="S125" s="171"/>
      <c r="T125" s="57"/>
      <c r="U125" s="58"/>
      <c r="V125" s="58"/>
      <c r="W125" s="58"/>
      <c r="X125" s="58"/>
      <c r="Y125" s="58"/>
      <c r="Z125" s="58"/>
      <c r="AA125" s="58"/>
      <c r="AB125" s="59"/>
      <c r="AC125" s="58"/>
      <c r="AD125" s="58"/>
      <c r="AE125" s="58"/>
      <c r="AF125" s="58"/>
      <c r="AG125" s="58"/>
      <c r="AH125" s="58"/>
      <c r="AI125" s="58"/>
      <c r="AJ125" s="60"/>
      <c r="AK125" s="60"/>
      <c r="AL125" s="60"/>
      <c r="AM125" s="60"/>
      <c r="AN125" s="60"/>
      <c r="AO125" s="60"/>
      <c r="AP125" s="60"/>
      <c r="AQ125" s="60"/>
      <c r="AR125" s="60"/>
      <c r="AS125" s="60"/>
    </row>
    <row r="126" spans="1:45" s="34" customFormat="1">
      <c r="A126" s="40"/>
      <c r="B126" s="30"/>
      <c r="C126" s="33"/>
      <c r="D126" s="33"/>
      <c r="E126" s="33"/>
      <c r="F126" s="33"/>
      <c r="G126" s="33"/>
      <c r="H126" s="33"/>
      <c r="I126" s="33"/>
      <c r="J126" s="33"/>
      <c r="K126" s="33"/>
      <c r="L126" s="33"/>
      <c r="M126" s="33"/>
      <c r="N126" s="33"/>
      <c r="P126" s="159" t="str">
        <f t="shared" si="40"/>
        <v>Komatsu PC2000-11R 
Mining Solutions</v>
      </c>
      <c r="T126" s="39"/>
      <c r="U126" s="173"/>
      <c r="V126" s="173"/>
      <c r="W126" s="58"/>
      <c r="X126" s="173"/>
      <c r="Y126" s="173"/>
      <c r="Z126" s="173"/>
      <c r="AA126" s="173"/>
      <c r="AB126" s="174"/>
      <c r="AC126" s="173"/>
      <c r="AD126" s="173"/>
      <c r="AE126" s="173"/>
      <c r="AF126" s="173"/>
      <c r="AG126" s="173"/>
      <c r="AH126" s="173"/>
      <c r="AI126" s="173"/>
      <c r="AJ126" s="173"/>
      <c r="AK126" s="173"/>
      <c r="AL126" s="173"/>
      <c r="AM126" s="173"/>
      <c r="AN126" s="173"/>
      <c r="AO126" s="173"/>
      <c r="AP126" s="173"/>
      <c r="AQ126" s="173"/>
      <c r="AR126" s="173"/>
      <c r="AS126" s="173"/>
    </row>
    <row r="127" spans="1:45" s="32" customFormat="1" ht="15.75">
      <c r="A127" s="46"/>
      <c r="B127" s="297" t="s">
        <v>104</v>
      </c>
      <c r="C127" s="298" t="s">
        <v>105</v>
      </c>
      <c r="D127" s="299"/>
      <c r="E127" s="300">
        <f t="shared" ref="E127:N127" si="96">SUM(E128:E133)</f>
        <v>44362.181051791704</v>
      </c>
      <c r="F127" s="300">
        <f t="shared" si="96"/>
        <v>43855.553635752265</v>
      </c>
      <c r="G127" s="300">
        <f t="shared" si="96"/>
        <v>82036.711483293431</v>
      </c>
      <c r="H127" s="300">
        <f t="shared" si="96"/>
        <v>140982.16178982257</v>
      </c>
      <c r="I127" s="300">
        <f t="shared" si="96"/>
        <v>48155.889674751772</v>
      </c>
      <c r="J127" s="300">
        <f t="shared" si="96"/>
        <v>84821.388055772593</v>
      </c>
      <c r="K127" s="300">
        <f t="shared" si="96"/>
        <v>43469.767503308482</v>
      </c>
      <c r="L127" s="300">
        <f t="shared" si="96"/>
        <v>140176.50215089158</v>
      </c>
      <c r="M127" s="300">
        <f t="shared" si="96"/>
        <v>86003.086881353069</v>
      </c>
      <c r="N127" s="300">
        <f t="shared" si="96"/>
        <v>41616.254152466703</v>
      </c>
      <c r="O127" s="65"/>
      <c r="P127" s="159" t="str">
        <f t="shared" si="40"/>
        <v>Komatsu PC2000-11R 
Mining Solutions</v>
      </c>
      <c r="Q127" s="65"/>
      <c r="R127" s="65"/>
      <c r="S127" s="65"/>
      <c r="T127" s="49"/>
      <c r="U127" s="46"/>
      <c r="V127" s="46"/>
      <c r="W127" s="58"/>
      <c r="X127" s="46"/>
      <c r="Y127" s="46"/>
      <c r="Z127" s="46"/>
      <c r="AA127" s="46"/>
      <c r="AB127" s="50"/>
      <c r="AC127" s="46"/>
      <c r="AD127" s="46"/>
      <c r="AE127" s="46"/>
      <c r="AF127" s="46"/>
      <c r="AG127" s="46"/>
      <c r="AH127" s="46"/>
      <c r="AI127" s="46"/>
      <c r="AJ127" s="46"/>
      <c r="AK127" s="46"/>
      <c r="AL127" s="46"/>
      <c r="AM127" s="46"/>
      <c r="AN127" s="46"/>
      <c r="AO127" s="46"/>
      <c r="AP127" s="46"/>
      <c r="AQ127" s="46"/>
      <c r="AR127" s="46"/>
      <c r="AS127" s="46"/>
    </row>
    <row r="128" spans="1:45" s="30" customFormat="1">
      <c r="A128" s="40"/>
      <c r="B128" s="263" t="str">
        <f>B117</f>
        <v>ТО, ТР, ППР, вкл смазочные</v>
      </c>
      <c r="C128" s="301" t="s">
        <v>61</v>
      </c>
      <c r="D128" s="80"/>
      <c r="E128" s="68">
        <f t="shared" ref="E128:N128" si="97">E13</f>
        <v>5653.562157099017</v>
      </c>
      <c r="F128" s="68">
        <f t="shared" si="97"/>
        <v>8598.4209468524423</v>
      </c>
      <c r="G128" s="68">
        <f t="shared" si="97"/>
        <v>45686.378356363093</v>
      </c>
      <c r="H128" s="68">
        <f t="shared" si="97"/>
        <v>105913.26020013755</v>
      </c>
      <c r="I128" s="68">
        <f t="shared" si="97"/>
        <v>14027.400157099017</v>
      </c>
      <c r="J128" s="68">
        <f t="shared" si="97"/>
        <v>48631.237146116524</v>
      </c>
      <c r="K128" s="68">
        <f t="shared" si="97"/>
        <v>8598.4209468524423</v>
      </c>
      <c r="L128" s="68">
        <f t="shared" si="97"/>
        <v>102968.40141038412</v>
      </c>
      <c r="M128" s="68">
        <f t="shared" si="97"/>
        <v>57005.075146116513</v>
      </c>
      <c r="N128" s="68">
        <f t="shared" si="97"/>
        <v>5653.562157099017</v>
      </c>
      <c r="O128" s="69"/>
      <c r="P128" s="159" t="str">
        <f t="shared" si="40"/>
        <v>Komatsu PC2000-11R 
Mining Solutions</v>
      </c>
      <c r="Q128" s="69"/>
      <c r="R128" s="69"/>
      <c r="S128" s="69"/>
      <c r="T128" s="39"/>
      <c r="U128" s="40"/>
      <c r="V128" s="40"/>
      <c r="W128" s="58"/>
      <c r="X128" s="40"/>
      <c r="Y128" s="40"/>
      <c r="Z128" s="40"/>
      <c r="AA128" s="40"/>
      <c r="AB128" s="43"/>
      <c r="AC128" s="40"/>
      <c r="AD128" s="40"/>
      <c r="AE128" s="40"/>
      <c r="AF128" s="40"/>
      <c r="AG128" s="40"/>
      <c r="AH128" s="40"/>
      <c r="AI128" s="40"/>
      <c r="AJ128" s="40"/>
      <c r="AK128" s="40"/>
      <c r="AL128" s="40"/>
      <c r="AM128" s="40"/>
      <c r="AN128" s="40"/>
      <c r="AO128" s="40"/>
      <c r="AP128" s="40"/>
      <c r="AQ128" s="40"/>
      <c r="AR128" s="40"/>
      <c r="AS128" s="40"/>
    </row>
    <row r="129" spans="1:45" s="30" customFormat="1">
      <c r="A129" s="40"/>
      <c r="B129" s="263" t="str">
        <f>B118</f>
        <v>затраты на сервис: ремонты и ТО</v>
      </c>
      <c r="C129" s="301" t="s">
        <v>61</v>
      </c>
      <c r="D129" s="80"/>
      <c r="E129" s="68">
        <f t="shared" ref="E129:N129" si="98">E16</f>
        <v>2009.7211199999999</v>
      </c>
      <c r="F129" s="68">
        <f t="shared" si="98"/>
        <v>2142.9412699999998</v>
      </c>
      <c r="G129" s="68">
        <f t="shared" si="98"/>
        <v>2525.4734149999999</v>
      </c>
      <c r="H129" s="68">
        <f t="shared" si="98"/>
        <v>2993.6470850000001</v>
      </c>
      <c r="I129" s="68">
        <f t="shared" si="98"/>
        <v>2085.84692</v>
      </c>
      <c r="J129" s="68">
        <f t="shared" si="98"/>
        <v>2658.6935649999996</v>
      </c>
      <c r="K129" s="68">
        <f t="shared" si="98"/>
        <v>2142.9412699999998</v>
      </c>
      <c r="L129" s="68">
        <f t="shared" si="98"/>
        <v>2860.426935</v>
      </c>
      <c r="M129" s="68">
        <f t="shared" si="98"/>
        <v>2734.8193649999998</v>
      </c>
      <c r="N129" s="68">
        <f t="shared" si="98"/>
        <v>2009.7211199999999</v>
      </c>
      <c r="O129" s="69"/>
      <c r="P129" s="159" t="str">
        <f t="shared" si="40"/>
        <v>Komatsu PC2000-11R 
Mining Solutions</v>
      </c>
      <c r="Q129" s="69"/>
      <c r="R129" s="69"/>
      <c r="S129" s="69"/>
      <c r="T129" s="39"/>
      <c r="U129" s="40"/>
      <c r="V129" s="40"/>
      <c r="W129" s="58"/>
      <c r="X129" s="40"/>
      <c r="Y129" s="40"/>
      <c r="Z129" s="40"/>
      <c r="AA129" s="40"/>
      <c r="AB129" s="43"/>
      <c r="AC129" s="40"/>
      <c r="AD129" s="40"/>
      <c r="AE129" s="40"/>
      <c r="AF129" s="40"/>
      <c r="AG129" s="40"/>
      <c r="AH129" s="40"/>
      <c r="AI129" s="40"/>
      <c r="AJ129" s="40"/>
      <c r="AK129" s="40"/>
      <c r="AL129" s="40"/>
      <c r="AM129" s="40"/>
      <c r="AN129" s="40"/>
      <c r="AO129" s="40"/>
      <c r="AP129" s="40"/>
      <c r="AQ129" s="40"/>
      <c r="AR129" s="40"/>
      <c r="AS129" s="40"/>
    </row>
    <row r="130" spans="1:45" s="30" customFormat="1">
      <c r="A130" s="40"/>
      <c r="B130" s="263" t="str">
        <f>B119</f>
        <v>расходники на ковш</v>
      </c>
      <c r="C130" s="301" t="s">
        <v>61</v>
      </c>
      <c r="D130" s="80"/>
      <c r="E130" s="68">
        <f t="shared" ref="E130:N130" si="99">E19</f>
        <v>1931.540183512142</v>
      </c>
      <c r="F130" s="68">
        <f t="shared" si="99"/>
        <v>1672.0550555385437</v>
      </c>
      <c r="G130" s="68">
        <f t="shared" si="99"/>
        <v>1723.4980008346913</v>
      </c>
      <c r="H130" s="68">
        <f t="shared" si="99"/>
        <v>1596.8498221431016</v>
      </c>
      <c r="I130" s="68">
        <f t="shared" si="99"/>
        <v>1594.4891532263707</v>
      </c>
      <c r="J130" s="68">
        <f t="shared" si="99"/>
        <v>1702.2595664237695</v>
      </c>
      <c r="K130" s="68">
        <f t="shared" si="99"/>
        <v>1644.1292635735078</v>
      </c>
      <c r="L130" s="68">
        <f t="shared" si="99"/>
        <v>1761.3427971759661</v>
      </c>
      <c r="M130" s="68">
        <f t="shared" si="99"/>
        <v>1176.1337196063587</v>
      </c>
      <c r="N130" s="68">
        <f t="shared" si="99"/>
        <v>1732.7715474909357</v>
      </c>
      <c r="O130" s="69"/>
      <c r="P130" s="159" t="str">
        <f t="shared" si="40"/>
        <v>Komatsu PC2000-11R 
Mining Solutions</v>
      </c>
      <c r="Q130" s="69"/>
      <c r="R130" s="69"/>
      <c r="S130" s="69"/>
      <c r="T130" s="39"/>
      <c r="U130" s="40"/>
      <c r="V130" s="40"/>
      <c r="W130" s="58"/>
      <c r="X130" s="40"/>
      <c r="Y130" s="40"/>
      <c r="Z130" s="40"/>
      <c r="AA130" s="40"/>
      <c r="AB130" s="43"/>
      <c r="AC130" s="40"/>
      <c r="AD130" s="40"/>
      <c r="AE130" s="40"/>
      <c r="AF130" s="40"/>
      <c r="AG130" s="40"/>
      <c r="AH130" s="40"/>
      <c r="AI130" s="40"/>
      <c r="AJ130" s="40"/>
      <c r="AK130" s="40"/>
      <c r="AL130" s="40"/>
      <c r="AM130" s="40"/>
      <c r="AN130" s="40"/>
      <c r="AO130" s="40"/>
      <c r="AP130" s="40"/>
      <c r="AQ130" s="40"/>
      <c r="AR130" s="40"/>
      <c r="AS130" s="40"/>
    </row>
    <row r="131" spans="1:45" s="30" customFormat="1">
      <c r="A131" s="40"/>
      <c r="B131" s="263" t="str">
        <f>B120</f>
        <v>Дизтопливо</v>
      </c>
      <c r="C131" s="301" t="s">
        <v>61</v>
      </c>
      <c r="D131" s="80"/>
      <c r="E131" s="68">
        <f t="shared" ref="E131:N131" si="100">E39</f>
        <v>24752.086837338862</v>
      </c>
      <c r="F131" s="68">
        <f t="shared" si="100"/>
        <v>21426.865609519595</v>
      </c>
      <c r="G131" s="68">
        <f t="shared" si="100"/>
        <v>22086.090957253968</v>
      </c>
      <c r="H131" s="68">
        <f t="shared" si="100"/>
        <v>20463.133928700223</v>
      </c>
      <c r="I131" s="68">
        <f t="shared" si="100"/>
        <v>20432.882690584695</v>
      </c>
      <c r="J131" s="68">
        <f t="shared" si="100"/>
        <v>21813.927024390621</v>
      </c>
      <c r="K131" s="68">
        <f t="shared" si="100"/>
        <v>21069.005269040848</v>
      </c>
      <c r="L131" s="68">
        <f t="shared" si="100"/>
        <v>22571.060254489796</v>
      </c>
      <c r="M131" s="68">
        <f t="shared" si="100"/>
        <v>15071.787896788497</v>
      </c>
      <c r="N131" s="68">
        <f t="shared" si="100"/>
        <v>22204.928574035053</v>
      </c>
      <c r="O131" s="69"/>
      <c r="P131" s="159" t="str">
        <f t="shared" si="40"/>
        <v>Komatsu PC2000-11R 
Mining Solutions</v>
      </c>
      <c r="Q131" s="69"/>
      <c r="R131" s="69"/>
      <c r="S131" s="69"/>
      <c r="T131" s="39"/>
      <c r="U131" s="40"/>
      <c r="V131" s="40"/>
      <c r="W131" s="58"/>
      <c r="X131" s="40"/>
      <c r="Y131" s="40"/>
      <c r="Z131" s="40"/>
      <c r="AA131" s="40"/>
      <c r="AB131" s="43"/>
      <c r="AC131" s="40"/>
      <c r="AD131" s="40"/>
      <c r="AE131" s="40"/>
      <c r="AF131" s="40"/>
      <c r="AG131" s="40"/>
      <c r="AH131" s="40"/>
      <c r="AI131" s="40"/>
      <c r="AJ131" s="40"/>
      <c r="AK131" s="40"/>
      <c r="AL131" s="40"/>
      <c r="AM131" s="40"/>
      <c r="AN131" s="40"/>
      <c r="AO131" s="40"/>
      <c r="AP131" s="40"/>
      <c r="AQ131" s="40"/>
      <c r="AR131" s="40"/>
      <c r="AS131" s="40"/>
    </row>
    <row r="132" spans="1:45" s="30" customFormat="1">
      <c r="A132" s="40"/>
      <c r="B132" s="263" t="s">
        <v>60</v>
      </c>
      <c r="C132" s="301" t="s">
        <v>61</v>
      </c>
      <c r="D132" s="80"/>
      <c r="E132" s="68">
        <f t="shared" ref="E132:N132" si="101">E55</f>
        <v>0</v>
      </c>
      <c r="F132" s="68">
        <f t="shared" si="101"/>
        <v>0</v>
      </c>
      <c r="G132" s="68">
        <f t="shared" si="101"/>
        <v>0</v>
      </c>
      <c r="H132" s="68">
        <f t="shared" si="101"/>
        <v>0</v>
      </c>
      <c r="I132" s="68">
        <f t="shared" si="101"/>
        <v>0</v>
      </c>
      <c r="J132" s="68">
        <f t="shared" si="101"/>
        <v>0</v>
      </c>
      <c r="K132" s="68">
        <f t="shared" si="101"/>
        <v>0</v>
      </c>
      <c r="L132" s="68">
        <f t="shared" si="101"/>
        <v>0</v>
      </c>
      <c r="M132" s="68">
        <f t="shared" si="101"/>
        <v>0</v>
      </c>
      <c r="N132" s="68">
        <f t="shared" si="101"/>
        <v>0</v>
      </c>
      <c r="P132" s="159" t="str">
        <f t="shared" si="40"/>
        <v>Komatsu PC2000-11R 
Mining Solutions</v>
      </c>
      <c r="Q132" s="69"/>
      <c r="R132" s="69"/>
      <c r="S132" s="73" t="s">
        <v>101</v>
      </c>
      <c r="U132" s="40"/>
      <c r="V132" s="40"/>
      <c r="W132" s="58"/>
      <c r="X132" s="40"/>
      <c r="Y132" s="40"/>
      <c r="Z132" s="40"/>
      <c r="AA132" s="40"/>
      <c r="AB132" s="43"/>
      <c r="AC132" s="40"/>
      <c r="AD132" s="40"/>
      <c r="AE132" s="40"/>
      <c r="AF132" s="40"/>
      <c r="AG132" s="40"/>
      <c r="AH132" s="40"/>
      <c r="AI132" s="40"/>
      <c r="AJ132" s="40"/>
      <c r="AK132" s="40"/>
      <c r="AL132" s="40"/>
      <c r="AM132" s="40"/>
      <c r="AN132" s="40"/>
      <c r="AO132" s="40"/>
      <c r="AP132" s="40"/>
      <c r="AQ132" s="40"/>
      <c r="AR132" s="40"/>
      <c r="AS132" s="40"/>
    </row>
    <row r="133" spans="1:45" s="30" customFormat="1">
      <c r="A133" s="40"/>
      <c r="B133" s="263" t="s">
        <v>81</v>
      </c>
      <c r="C133" s="302" t="s">
        <v>61</v>
      </c>
      <c r="D133" s="303"/>
      <c r="E133" s="304">
        <f t="shared" ref="E133:N133" si="102">E80</f>
        <v>10015.270753841691</v>
      </c>
      <c r="F133" s="304">
        <f t="shared" si="102"/>
        <v>10015.270753841691</v>
      </c>
      <c r="G133" s="304">
        <f t="shared" si="102"/>
        <v>10015.270753841691</v>
      </c>
      <c r="H133" s="304">
        <f t="shared" si="102"/>
        <v>10015.270753841691</v>
      </c>
      <c r="I133" s="304">
        <f t="shared" si="102"/>
        <v>10015.270753841691</v>
      </c>
      <c r="J133" s="304">
        <f t="shared" si="102"/>
        <v>10015.270753841691</v>
      </c>
      <c r="K133" s="304">
        <f t="shared" si="102"/>
        <v>10015.270753841691</v>
      </c>
      <c r="L133" s="304">
        <f t="shared" si="102"/>
        <v>10015.270753841691</v>
      </c>
      <c r="M133" s="304">
        <f t="shared" si="102"/>
        <v>10015.270753841691</v>
      </c>
      <c r="N133" s="304">
        <f t="shared" si="102"/>
        <v>10015.270753841691</v>
      </c>
      <c r="O133" s="69"/>
      <c r="P133" s="159" t="str">
        <f t="shared" si="40"/>
        <v>Komatsu PC2000-11R 
Mining Solutions</v>
      </c>
      <c r="Q133" s="69"/>
      <c r="R133" s="69"/>
      <c r="S133" s="69"/>
      <c r="T133" s="39"/>
      <c r="U133" s="40"/>
      <c r="V133" s="40"/>
      <c r="W133" s="58"/>
      <c r="X133" s="40"/>
      <c r="Y133" s="40"/>
      <c r="Z133" s="40"/>
      <c r="AA133" s="40"/>
      <c r="AB133" s="43"/>
      <c r="AC133" s="40"/>
      <c r="AD133" s="40"/>
      <c r="AE133" s="40"/>
      <c r="AF133" s="40"/>
      <c r="AG133" s="40"/>
      <c r="AH133" s="40"/>
      <c r="AI133" s="40"/>
      <c r="AJ133" s="40"/>
      <c r="AK133" s="40"/>
      <c r="AL133" s="40"/>
      <c r="AM133" s="40"/>
      <c r="AN133" s="40"/>
      <c r="AO133" s="40"/>
      <c r="AP133" s="40"/>
      <c r="AQ133" s="40"/>
      <c r="AR133" s="40"/>
      <c r="AS133" s="40"/>
    </row>
    <row r="134" spans="1:45" s="32" customFormat="1" ht="15.75">
      <c r="A134" s="46"/>
      <c r="B134" s="305" t="s">
        <v>106</v>
      </c>
      <c r="C134" s="305" t="s">
        <v>100</v>
      </c>
      <c r="D134" s="306">
        <f>SUM(E127:N127)/SUM(E11:N11)</f>
        <v>39.869223159632334</v>
      </c>
      <c r="E134" s="306">
        <f t="shared" ref="E134:N134" si="103">E127/E11</f>
        <v>20.041501164646608</v>
      </c>
      <c r="F134" s="306">
        <f t="shared" si="103"/>
        <v>22.887329950258668</v>
      </c>
      <c r="G134" s="306">
        <f t="shared" si="103"/>
        <v>41.535416035475237</v>
      </c>
      <c r="H134" s="306">
        <f t="shared" si="103"/>
        <v>77.040873338668789</v>
      </c>
      <c r="I134" s="306">
        <f t="shared" si="103"/>
        <v>26.354145996411987</v>
      </c>
      <c r="J134" s="306">
        <f t="shared" si="103"/>
        <v>43.48111752986965</v>
      </c>
      <c r="K134" s="306">
        <f t="shared" si="103"/>
        <v>23.071321118801098</v>
      </c>
      <c r="L134" s="306">
        <f t="shared" si="103"/>
        <v>69.446831665849032</v>
      </c>
      <c r="M134" s="306">
        <f t="shared" si="103"/>
        <v>63.808486586368609</v>
      </c>
      <c r="N134" s="306">
        <f t="shared" si="103"/>
        <v>20.957659733569105</v>
      </c>
      <c r="O134" s="175"/>
      <c r="P134" s="159" t="str">
        <f t="shared" si="40"/>
        <v>Komatsu PC2000-11R 
Mining Solutions</v>
      </c>
      <c r="Q134" s="175"/>
      <c r="R134" s="175"/>
      <c r="S134" s="175"/>
      <c r="T134" s="49"/>
      <c r="U134" s="46"/>
      <c r="V134" s="46"/>
      <c r="W134" s="58"/>
      <c r="X134" s="46"/>
      <c r="Y134" s="46"/>
      <c r="Z134" s="46"/>
      <c r="AA134" s="46"/>
      <c r="AB134" s="50"/>
      <c r="AC134" s="46"/>
      <c r="AD134" s="46"/>
      <c r="AE134" s="46"/>
      <c r="AF134" s="46"/>
      <c r="AG134" s="46"/>
      <c r="AH134" s="46"/>
      <c r="AI134" s="46"/>
      <c r="AJ134" s="46"/>
      <c r="AK134" s="46"/>
      <c r="AL134" s="46"/>
      <c r="AM134" s="46"/>
      <c r="AN134" s="46"/>
      <c r="AO134" s="46"/>
      <c r="AP134" s="46"/>
      <c r="AQ134" s="46"/>
      <c r="AR134" s="46"/>
      <c r="AS134" s="46"/>
    </row>
    <row r="135" spans="1:45" s="30" customFormat="1" outlineLevel="1">
      <c r="A135" s="40"/>
      <c r="B135" s="263" t="str">
        <f t="shared" ref="B135:B140" si="104">B128</f>
        <v>ТО, ТР, ППР, вкл смазочные</v>
      </c>
      <c r="C135" s="66" t="s">
        <v>100</v>
      </c>
      <c r="D135" s="80">
        <f>SUM(E128:N128)/SUM(E11:N11)</f>
        <v>21.253733975753619</v>
      </c>
      <c r="E135" s="80">
        <f t="shared" ref="E135:N135" si="105">E128/E11</f>
        <v>2.5541096012303872</v>
      </c>
      <c r="F135" s="80">
        <f t="shared" si="105"/>
        <v>4.4873426726368981</v>
      </c>
      <c r="G135" s="80">
        <f t="shared" si="105"/>
        <v>23.131140898695268</v>
      </c>
      <c r="H135" s="80">
        <f t="shared" si="105"/>
        <v>57.87718077503127</v>
      </c>
      <c r="I135" s="80">
        <f t="shared" si="105"/>
        <v>7.6767380726869625</v>
      </c>
      <c r="J135" s="80">
        <f t="shared" si="105"/>
        <v>24.929331934333373</v>
      </c>
      <c r="K135" s="80">
        <f t="shared" si="105"/>
        <v>4.5635608877908078</v>
      </c>
      <c r="L135" s="80">
        <f t="shared" si="105"/>
        <v>51.013038062193047</v>
      </c>
      <c r="M135" s="80">
        <f t="shared" si="105"/>
        <v>42.293918796588706</v>
      </c>
      <c r="N135" s="80">
        <f t="shared" si="105"/>
        <v>2.8470950685993257</v>
      </c>
      <c r="O135" s="82"/>
      <c r="P135" s="159" t="str">
        <f t="shared" si="40"/>
        <v>Komatsu PC2000-11R 
Mining Solutions</v>
      </c>
      <c r="Q135" s="82"/>
      <c r="R135" s="82"/>
      <c r="S135" s="82"/>
      <c r="T135" s="39"/>
      <c r="U135" s="40"/>
      <c r="V135" s="40"/>
      <c r="W135" s="58"/>
      <c r="X135" s="40"/>
      <c r="Y135" s="40"/>
      <c r="Z135" s="40"/>
      <c r="AA135" s="40"/>
      <c r="AB135" s="43"/>
      <c r="AC135" s="40"/>
      <c r="AD135" s="40"/>
      <c r="AE135" s="40"/>
      <c r="AF135" s="40"/>
      <c r="AG135" s="40"/>
      <c r="AH135" s="40"/>
      <c r="AI135" s="40"/>
      <c r="AJ135" s="40"/>
      <c r="AK135" s="40"/>
      <c r="AL135" s="40"/>
      <c r="AM135" s="40"/>
      <c r="AN135" s="40"/>
      <c r="AO135" s="40"/>
      <c r="AP135" s="40"/>
      <c r="AQ135" s="40"/>
      <c r="AR135" s="40"/>
      <c r="AS135" s="40"/>
    </row>
    <row r="136" spans="1:45" s="30" customFormat="1" outlineLevel="1">
      <c r="A136" s="40"/>
      <c r="B136" s="263" t="str">
        <f t="shared" si="104"/>
        <v>затраты на сервис: ремонты и ТО</v>
      </c>
      <c r="C136" s="66" t="s">
        <v>100</v>
      </c>
      <c r="D136" s="80">
        <f>SUM(E129:N129)/SUM(E11:N11)</f>
        <v>1.2752287326101781</v>
      </c>
      <c r="E136" s="80">
        <f t="shared" ref="E136:N136" si="106">E129/E11</f>
        <v>0.90793164835767559</v>
      </c>
      <c r="F136" s="80">
        <f t="shared" si="106"/>
        <v>1.1183578781806214</v>
      </c>
      <c r="G136" s="80">
        <f t="shared" si="106"/>
        <v>1.2786542400583589</v>
      </c>
      <c r="H136" s="80">
        <f t="shared" si="106"/>
        <v>1.6359033154846214</v>
      </c>
      <c r="I136" s="80">
        <f t="shared" si="106"/>
        <v>1.1415159106626893</v>
      </c>
      <c r="J136" s="80">
        <f t="shared" si="106"/>
        <v>1.362898792692012</v>
      </c>
      <c r="K136" s="80">
        <f t="shared" si="106"/>
        <v>1.1373533611639062</v>
      </c>
      <c r="L136" s="80">
        <f t="shared" si="106"/>
        <v>1.4171247306026604</v>
      </c>
      <c r="M136" s="80">
        <f t="shared" si="106"/>
        <v>2.029051410776503</v>
      </c>
      <c r="N136" s="80">
        <f t="shared" si="106"/>
        <v>1.0120817514718801</v>
      </c>
      <c r="O136" s="82"/>
      <c r="P136" s="159" t="str">
        <f t="shared" ref="P136:P142" si="107">P135</f>
        <v>Komatsu PC2000-11R 
Mining Solutions</v>
      </c>
      <c r="Q136" s="82"/>
      <c r="R136" s="82"/>
      <c r="S136" s="82"/>
      <c r="T136" s="39"/>
      <c r="U136" s="40"/>
      <c r="V136" s="40"/>
      <c r="W136" s="58"/>
      <c r="X136" s="40"/>
      <c r="Y136" s="40"/>
      <c r="Z136" s="40"/>
      <c r="AA136" s="40"/>
      <c r="AB136" s="43"/>
      <c r="AC136" s="40"/>
      <c r="AD136" s="40"/>
      <c r="AE136" s="40"/>
      <c r="AF136" s="40"/>
      <c r="AG136" s="40"/>
      <c r="AH136" s="40"/>
      <c r="AI136" s="40"/>
      <c r="AJ136" s="40"/>
      <c r="AK136" s="40"/>
      <c r="AL136" s="40"/>
      <c r="AM136" s="40"/>
      <c r="AN136" s="40"/>
      <c r="AO136" s="40"/>
      <c r="AP136" s="40"/>
      <c r="AQ136" s="40"/>
      <c r="AR136" s="40"/>
      <c r="AS136" s="40"/>
    </row>
    <row r="137" spans="1:45" s="30" customFormat="1" outlineLevel="1">
      <c r="A137" s="40"/>
      <c r="B137" s="263" t="str">
        <f t="shared" si="104"/>
        <v>расходники на ковш</v>
      </c>
      <c r="C137" s="66" t="s">
        <v>100</v>
      </c>
      <c r="D137" s="80">
        <f>SUM(E130:N130)/SUM(E11:N11)</f>
        <v>0.87261184909340372</v>
      </c>
      <c r="E137" s="80">
        <f t="shared" ref="E137:N137" si="108">E130/E11</f>
        <v>0.87261184909340372</v>
      </c>
      <c r="F137" s="80">
        <f t="shared" si="108"/>
        <v>0.87261184909340372</v>
      </c>
      <c r="G137" s="80">
        <f t="shared" si="108"/>
        <v>0.87261184909340372</v>
      </c>
      <c r="H137" s="80">
        <f t="shared" si="108"/>
        <v>0.87261184909340372</v>
      </c>
      <c r="I137" s="80">
        <f t="shared" si="108"/>
        <v>0.87261184909340372</v>
      </c>
      <c r="J137" s="80">
        <f t="shared" si="108"/>
        <v>0.87261184909340372</v>
      </c>
      <c r="K137" s="80">
        <f t="shared" si="108"/>
        <v>0.87261184909340372</v>
      </c>
      <c r="L137" s="80">
        <f t="shared" si="108"/>
        <v>0.87261184909340372</v>
      </c>
      <c r="M137" s="80">
        <f t="shared" si="108"/>
        <v>0.87261184909340384</v>
      </c>
      <c r="N137" s="80">
        <f t="shared" si="108"/>
        <v>0.87261184909340372</v>
      </c>
      <c r="O137" s="82"/>
      <c r="P137" s="159" t="str">
        <f t="shared" si="107"/>
        <v>Komatsu PC2000-11R 
Mining Solutions</v>
      </c>
      <c r="Q137" s="82"/>
      <c r="R137" s="82"/>
      <c r="S137" s="82"/>
      <c r="T137" s="39"/>
      <c r="U137" s="40"/>
      <c r="V137" s="40"/>
      <c r="W137" s="58"/>
      <c r="X137" s="40"/>
      <c r="Y137" s="40"/>
      <c r="Z137" s="40"/>
      <c r="AA137" s="40"/>
      <c r="AB137" s="43"/>
      <c r="AC137" s="40"/>
      <c r="AD137" s="40"/>
      <c r="AE137" s="40"/>
      <c r="AF137" s="40"/>
      <c r="AG137" s="40"/>
      <c r="AH137" s="40"/>
      <c r="AI137" s="40"/>
      <c r="AJ137" s="40"/>
      <c r="AK137" s="40"/>
      <c r="AL137" s="40"/>
      <c r="AM137" s="40"/>
      <c r="AN137" s="40"/>
      <c r="AO137" s="40"/>
      <c r="AP137" s="40"/>
      <c r="AQ137" s="40"/>
      <c r="AR137" s="40"/>
      <c r="AS137" s="40"/>
    </row>
    <row r="138" spans="1:45" s="30" customFormat="1" outlineLevel="1">
      <c r="A138" s="40"/>
      <c r="B138" s="263" t="str">
        <f t="shared" si="104"/>
        <v>Дизтопливо</v>
      </c>
      <c r="C138" s="66" t="s">
        <v>100</v>
      </c>
      <c r="D138" s="80">
        <f>SUM(E131:N131)/SUM(E11:N11)</f>
        <v>11.182249506596914</v>
      </c>
      <c r="E138" s="80">
        <f t="shared" ref="E138:N138" si="109">E131/E11</f>
        <v>11.182249506596914</v>
      </c>
      <c r="F138" s="80">
        <f t="shared" si="109"/>
        <v>11.182249506596914</v>
      </c>
      <c r="G138" s="80">
        <f t="shared" si="109"/>
        <v>11.182249506596911</v>
      </c>
      <c r="H138" s="80">
        <f t="shared" si="109"/>
        <v>11.182249506596914</v>
      </c>
      <c r="I138" s="80">
        <f t="shared" si="109"/>
        <v>11.182249506596913</v>
      </c>
      <c r="J138" s="80">
        <f t="shared" si="109"/>
        <v>11.182249506596913</v>
      </c>
      <c r="K138" s="80">
        <f t="shared" si="109"/>
        <v>11.182249506596911</v>
      </c>
      <c r="L138" s="80">
        <f t="shared" si="109"/>
        <v>11.182249506596913</v>
      </c>
      <c r="M138" s="80">
        <f t="shared" si="109"/>
        <v>11.182249506596911</v>
      </c>
      <c r="N138" s="80">
        <f t="shared" si="109"/>
        <v>11.182249506596913</v>
      </c>
      <c r="O138" s="82"/>
      <c r="P138" s="159" t="str">
        <f t="shared" si="107"/>
        <v>Komatsu PC2000-11R 
Mining Solutions</v>
      </c>
      <c r="Q138" s="82"/>
      <c r="R138" s="82"/>
      <c r="S138" s="82"/>
      <c r="T138" s="39"/>
      <c r="U138" s="40"/>
      <c r="V138" s="40"/>
      <c r="W138" s="58"/>
      <c r="X138" s="40"/>
      <c r="Y138" s="40"/>
      <c r="Z138" s="40"/>
      <c r="AA138" s="40"/>
      <c r="AB138" s="43"/>
      <c r="AC138" s="40"/>
      <c r="AD138" s="40"/>
      <c r="AE138" s="40"/>
      <c r="AF138" s="40"/>
      <c r="AG138" s="40"/>
      <c r="AH138" s="40"/>
      <c r="AI138" s="40"/>
      <c r="AJ138" s="40"/>
      <c r="AK138" s="40"/>
      <c r="AL138" s="40"/>
      <c r="AM138" s="40"/>
      <c r="AN138" s="40"/>
      <c r="AO138" s="40"/>
      <c r="AP138" s="40"/>
      <c r="AQ138" s="40"/>
      <c r="AR138" s="40"/>
      <c r="AS138" s="40"/>
    </row>
    <row r="139" spans="1:45" s="30" customFormat="1" outlineLevel="1">
      <c r="A139" s="40"/>
      <c r="B139" s="263" t="str">
        <f t="shared" si="104"/>
        <v>Смазочные</v>
      </c>
      <c r="C139" s="66" t="s">
        <v>100</v>
      </c>
      <c r="D139" s="80">
        <f>SUM(E132:N132)/SUM(E11:N11)</f>
        <v>0</v>
      </c>
      <c r="E139" s="80">
        <f t="shared" ref="E139:N139" si="110">E132/E11</f>
        <v>0</v>
      </c>
      <c r="F139" s="80">
        <f t="shared" si="110"/>
        <v>0</v>
      </c>
      <c r="G139" s="80">
        <f t="shared" si="110"/>
        <v>0</v>
      </c>
      <c r="H139" s="80">
        <f t="shared" si="110"/>
        <v>0</v>
      </c>
      <c r="I139" s="80">
        <f t="shared" si="110"/>
        <v>0</v>
      </c>
      <c r="J139" s="80">
        <f t="shared" si="110"/>
        <v>0</v>
      </c>
      <c r="K139" s="80">
        <f t="shared" si="110"/>
        <v>0</v>
      </c>
      <c r="L139" s="80">
        <f t="shared" si="110"/>
        <v>0</v>
      </c>
      <c r="M139" s="80">
        <f t="shared" si="110"/>
        <v>0</v>
      </c>
      <c r="N139" s="80">
        <f t="shared" si="110"/>
        <v>0</v>
      </c>
      <c r="O139" s="82"/>
      <c r="P139" s="159" t="str">
        <f t="shared" si="107"/>
        <v>Komatsu PC2000-11R 
Mining Solutions</v>
      </c>
      <c r="Q139" s="82"/>
      <c r="R139" s="82"/>
      <c r="S139" s="82"/>
      <c r="T139" s="39"/>
      <c r="U139" s="40"/>
      <c r="V139" s="40"/>
      <c r="W139" s="58"/>
      <c r="X139" s="40"/>
      <c r="Y139" s="40"/>
      <c r="Z139" s="40"/>
      <c r="AA139" s="40"/>
      <c r="AB139" s="43"/>
      <c r="AC139" s="40"/>
      <c r="AD139" s="40"/>
      <c r="AE139" s="40"/>
      <c r="AF139" s="40"/>
      <c r="AG139" s="40"/>
      <c r="AH139" s="40"/>
      <c r="AI139" s="40"/>
      <c r="AJ139" s="40"/>
      <c r="AK139" s="40"/>
      <c r="AL139" s="40"/>
      <c r="AM139" s="40"/>
      <c r="AN139" s="40"/>
      <c r="AO139" s="40"/>
      <c r="AP139" s="40"/>
      <c r="AQ139" s="40"/>
      <c r="AR139" s="40"/>
      <c r="AS139" s="40"/>
    </row>
    <row r="140" spans="1:45" s="30" customFormat="1" outlineLevel="1">
      <c r="A140" s="40"/>
      <c r="B140" s="263" t="str">
        <f t="shared" si="104"/>
        <v>Расходы на персонал</v>
      </c>
      <c r="C140" s="66" t="s">
        <v>100</v>
      </c>
      <c r="D140" s="80">
        <f>SUM(E133:N133)/SUM(E11:N11)</f>
        <v>5.28539909557822</v>
      </c>
      <c r="E140" s="80">
        <f t="shared" ref="E140:N140" si="111">E133/E11</f>
        <v>4.524598559368231</v>
      </c>
      <c r="F140" s="80">
        <f t="shared" si="111"/>
        <v>5.2267680437508339</v>
      </c>
      <c r="G140" s="80">
        <f t="shared" si="111"/>
        <v>5.0707595410313013</v>
      </c>
      <c r="H140" s="80">
        <f t="shared" si="111"/>
        <v>5.4729278924625762</v>
      </c>
      <c r="I140" s="80">
        <f t="shared" si="111"/>
        <v>5.4810306573720169</v>
      </c>
      <c r="J140" s="80">
        <f t="shared" si="111"/>
        <v>5.1340254471539515</v>
      </c>
      <c r="K140" s="80">
        <f t="shared" si="111"/>
        <v>5.3155455141560717</v>
      </c>
      <c r="L140" s="80">
        <f t="shared" si="111"/>
        <v>4.9618075173630016</v>
      </c>
      <c r="M140" s="80">
        <f t="shared" si="111"/>
        <v>7.4306550233130793</v>
      </c>
      <c r="N140" s="80">
        <f t="shared" si="111"/>
        <v>5.0436215578075805</v>
      </c>
      <c r="O140" s="82"/>
      <c r="P140" s="159" t="str">
        <f t="shared" si="107"/>
        <v>Komatsu PC2000-11R 
Mining Solutions</v>
      </c>
      <c r="Q140" s="82"/>
      <c r="R140" s="82"/>
      <c r="S140" s="82"/>
      <c r="T140" s="39"/>
      <c r="U140" s="40"/>
      <c r="V140" s="40"/>
      <c r="W140" s="58"/>
      <c r="X140" s="40"/>
      <c r="Y140" s="40"/>
      <c r="Z140" s="40"/>
      <c r="AA140" s="40"/>
      <c r="AB140" s="43"/>
      <c r="AC140" s="40"/>
      <c r="AD140" s="40"/>
      <c r="AE140" s="40"/>
      <c r="AF140" s="40"/>
      <c r="AG140" s="40"/>
      <c r="AH140" s="40"/>
      <c r="AI140" s="40"/>
      <c r="AJ140" s="40"/>
      <c r="AK140" s="40"/>
      <c r="AL140" s="40"/>
      <c r="AM140" s="40"/>
      <c r="AN140" s="40"/>
      <c r="AO140" s="40"/>
      <c r="AP140" s="40"/>
      <c r="AQ140" s="40"/>
      <c r="AR140" s="40"/>
      <c r="AS140" s="40"/>
    </row>
    <row r="141" spans="1:45" s="18" customFormat="1">
      <c r="E141" s="307"/>
      <c r="F141" s="307"/>
      <c r="G141" s="307"/>
      <c r="H141" s="307"/>
      <c r="I141" s="307"/>
      <c r="J141" s="307"/>
      <c r="K141" s="307"/>
      <c r="L141" s="307"/>
      <c r="M141" s="307"/>
      <c r="N141" s="307"/>
      <c r="P141" s="159" t="str">
        <f t="shared" si="107"/>
        <v>Komatsu PC2000-11R 
Mining Solutions</v>
      </c>
    </row>
    <row r="142" spans="1:45" s="18" customFormat="1">
      <c r="B142" s="1144" t="s">
        <v>704</v>
      </c>
      <c r="C142" s="1145" t="s">
        <v>6</v>
      </c>
      <c r="D142" s="1144"/>
      <c r="E142" s="1146">
        <f>E43*1000/(E11*1000)</f>
        <v>0.20394741789951829</v>
      </c>
      <c r="F142" s="1146">
        <f t="shared" ref="F142:N142" si="112">F43*1000/(F11*1000)</f>
        <v>0.20394741789951826</v>
      </c>
      <c r="G142" s="1146">
        <f t="shared" si="112"/>
        <v>0.20394741789951823</v>
      </c>
      <c r="H142" s="1146">
        <f t="shared" si="112"/>
        <v>0.20394741789951826</v>
      </c>
      <c r="I142" s="1146">
        <f t="shared" si="112"/>
        <v>0.20394741789951823</v>
      </c>
      <c r="J142" s="1146">
        <f t="shared" si="112"/>
        <v>0.20394741789951826</v>
      </c>
      <c r="K142" s="1146">
        <f t="shared" si="112"/>
        <v>0.20394741789951823</v>
      </c>
      <c r="L142" s="1146">
        <f t="shared" si="112"/>
        <v>0.20394741789951826</v>
      </c>
      <c r="M142" s="1146">
        <f t="shared" si="112"/>
        <v>0.20394741789951823</v>
      </c>
      <c r="N142" s="1146">
        <f t="shared" si="112"/>
        <v>0.20394741789951826</v>
      </c>
      <c r="P142" s="159" t="str">
        <f t="shared" si="107"/>
        <v>Komatsu PC2000-11R 
Mining Solutions</v>
      </c>
    </row>
    <row r="143" spans="1:45" s="18" customFormat="1">
      <c r="E143" s="307"/>
      <c r="F143" s="307"/>
      <c r="G143" s="307"/>
      <c r="H143" s="307"/>
      <c r="I143" s="307"/>
      <c r="J143" s="307"/>
      <c r="K143" s="307"/>
      <c r="L143" s="307"/>
      <c r="M143" s="307"/>
      <c r="N143" s="307"/>
      <c r="P143" s="159"/>
    </row>
    <row r="144" spans="1:45" s="18" customFormat="1">
      <c r="E144" s="307"/>
      <c r="F144" s="307"/>
      <c r="G144" s="307"/>
      <c r="H144" s="307"/>
      <c r="I144" s="307"/>
      <c r="J144" s="307"/>
      <c r="K144" s="307"/>
      <c r="L144" s="307"/>
      <c r="M144" s="307"/>
      <c r="N144" s="307"/>
      <c r="P144" s="159"/>
    </row>
    <row r="146" spans="1:45" s="30" customFormat="1" ht="21.75" customHeight="1">
      <c r="A146" s="40"/>
      <c r="B146" s="1147" t="str">
        <f>'1. Сводная_аннуитеты'!E18</f>
        <v>Komatsu PC2000-11R 
ИСТК</v>
      </c>
      <c r="C146" s="33"/>
      <c r="D146" s="41"/>
      <c r="E146" s="42"/>
      <c r="F146" s="42"/>
      <c r="G146" s="42"/>
      <c r="H146" s="42"/>
      <c r="I146" s="42"/>
      <c r="J146" s="42"/>
      <c r="K146" s="42"/>
      <c r="L146" s="42"/>
      <c r="M146" s="42"/>
      <c r="N146" s="42"/>
      <c r="O146" s="40"/>
      <c r="P146" s="40"/>
      <c r="Q146" s="40"/>
      <c r="R146" s="40"/>
      <c r="S146" s="40"/>
      <c r="T146" s="39"/>
      <c r="U146" s="40"/>
      <c r="V146" s="40"/>
      <c r="W146" s="40"/>
      <c r="X146" s="40"/>
      <c r="Y146" s="40"/>
      <c r="Z146" s="40"/>
      <c r="AA146" s="40"/>
      <c r="AB146" s="43"/>
      <c r="AC146" s="40"/>
      <c r="AD146" s="40"/>
      <c r="AE146" s="40"/>
      <c r="AF146" s="40"/>
      <c r="AG146" s="40"/>
      <c r="AH146" s="40"/>
      <c r="AI146" s="40"/>
      <c r="AJ146" s="40"/>
      <c r="AK146" s="40"/>
      <c r="AL146" s="40"/>
      <c r="AM146" s="40"/>
      <c r="AN146" s="40"/>
      <c r="AO146" s="40"/>
      <c r="AP146" s="40"/>
      <c r="AQ146" s="40"/>
      <c r="AR146" s="40"/>
      <c r="AS146" s="40"/>
    </row>
    <row r="147" spans="1:45" s="28" customFormat="1" ht="18" customHeight="1">
      <c r="B147" s="1680" t="s">
        <v>73</v>
      </c>
      <c r="C147" s="1682" t="s">
        <v>29</v>
      </c>
      <c r="D147" s="1689" t="s">
        <v>46</v>
      </c>
      <c r="E147" s="1689"/>
      <c r="F147" s="1689"/>
      <c r="G147" s="1689"/>
      <c r="H147" s="1689"/>
      <c r="I147" s="1689"/>
      <c r="J147" s="1689"/>
      <c r="K147" s="1689"/>
      <c r="L147" s="1689"/>
      <c r="M147" s="1689"/>
      <c r="N147" s="1689"/>
      <c r="O147" s="44"/>
      <c r="P147" s="159" t="str">
        <f>B146</f>
        <v>Komatsu PC2000-11R 
ИСТК</v>
      </c>
      <c r="Q147" s="44"/>
      <c r="R147" s="44"/>
      <c r="S147" s="44"/>
      <c r="T147" s="29"/>
      <c r="AB147" s="45"/>
    </row>
    <row r="148" spans="1:45" s="32" customFormat="1" ht="15.75">
      <c r="A148" s="46"/>
      <c r="B148" s="1681"/>
      <c r="C148" s="1683"/>
      <c r="D148" s="47">
        <v>0</v>
      </c>
      <c r="E148" s="48">
        <f>D148+1</f>
        <v>1</v>
      </c>
      <c r="F148" s="48">
        <f>E148+1</f>
        <v>2</v>
      </c>
      <c r="G148" s="48">
        <f t="shared" ref="G148" si="113">F148+1</f>
        <v>3</v>
      </c>
      <c r="H148" s="48">
        <f t="shared" ref="H148" si="114">G148+1</f>
        <v>4</v>
      </c>
      <c r="I148" s="48">
        <f t="shared" ref="I148" si="115">H148+1</f>
        <v>5</v>
      </c>
      <c r="J148" s="48">
        <f t="shared" ref="J148" si="116">I148+1</f>
        <v>6</v>
      </c>
      <c r="K148" s="48">
        <f t="shared" ref="K148" si="117">J148+1</f>
        <v>7</v>
      </c>
      <c r="L148" s="48">
        <f t="shared" ref="L148" si="118">K148+1</f>
        <v>8</v>
      </c>
      <c r="M148" s="48">
        <f t="shared" ref="M148" si="119">L148+1</f>
        <v>9</v>
      </c>
      <c r="N148" s="48">
        <f t="shared" ref="N148" si="120">M148+1</f>
        <v>10</v>
      </c>
      <c r="O148" s="44"/>
      <c r="P148" s="159" t="str">
        <f>P147</f>
        <v>Komatsu PC2000-11R 
ИСТК</v>
      </c>
      <c r="Q148" s="44"/>
      <c r="R148" s="44"/>
      <c r="S148" s="44"/>
      <c r="T148" s="49"/>
      <c r="U148" s="46"/>
      <c r="V148" s="46"/>
      <c r="W148" s="46"/>
      <c r="X148" s="46"/>
      <c r="Y148" s="46"/>
      <c r="Z148" s="46"/>
      <c r="AA148" s="46"/>
      <c r="AB148" s="50"/>
      <c r="AC148" s="46"/>
      <c r="AD148" s="46"/>
      <c r="AE148" s="46"/>
      <c r="AF148" s="46"/>
      <c r="AG148" s="46"/>
      <c r="AH148" s="46"/>
      <c r="AI148" s="46"/>
      <c r="AJ148" s="46"/>
      <c r="AK148" s="46"/>
      <c r="AL148" s="46"/>
      <c r="AM148" s="46"/>
      <c r="AN148" s="46"/>
      <c r="AO148" s="46"/>
      <c r="AP148" s="46"/>
      <c r="AQ148" s="46"/>
      <c r="AR148" s="46"/>
      <c r="AS148" s="46"/>
    </row>
    <row r="149" spans="1:45" s="61" customFormat="1" ht="15.75">
      <c r="A149" s="51"/>
      <c r="B149" s="52" t="s">
        <v>74</v>
      </c>
      <c r="C149" s="53"/>
      <c r="D149" s="54"/>
      <c r="E149" s="55">
        <f>'2. Произв-сть экскаваторов'!D$5</f>
        <v>8760</v>
      </c>
      <c r="F149" s="55">
        <f>'2. Произв-сть экскаваторов'!E$5</f>
        <v>8784</v>
      </c>
      <c r="G149" s="55">
        <f>'2. Произв-сть экскаваторов'!F$5</f>
        <v>8760</v>
      </c>
      <c r="H149" s="55">
        <f>'2. Произв-сть экскаваторов'!G$5</f>
        <v>8760</v>
      </c>
      <c r="I149" s="55">
        <f>'2. Произв-сть экскаваторов'!H$5</f>
        <v>8760</v>
      </c>
      <c r="J149" s="55">
        <f>'2. Произв-сть экскаваторов'!I$5</f>
        <v>8784</v>
      </c>
      <c r="K149" s="55">
        <f>'2. Произв-сть экскаваторов'!J$5</f>
        <v>8760</v>
      </c>
      <c r="L149" s="55">
        <f>'2. Произв-сть экскаваторов'!K$5</f>
        <v>8760</v>
      </c>
      <c r="M149" s="55">
        <f>'2. Произв-сть экскаваторов'!L$5</f>
        <v>8760</v>
      </c>
      <c r="N149" s="55">
        <f>'2. Произв-сть экскаваторов'!M$5</f>
        <v>8784</v>
      </c>
      <c r="O149" s="56"/>
      <c r="P149" s="159" t="str">
        <f t="shared" ref="P149:P212" si="121">P148</f>
        <v>Komatsu PC2000-11R 
ИСТК</v>
      </c>
      <c r="Q149" s="56"/>
      <c r="R149" s="56"/>
      <c r="S149" s="56"/>
      <c r="T149" s="57"/>
      <c r="U149" s="58"/>
      <c r="V149" s="58"/>
      <c r="W149" s="58"/>
      <c r="X149" s="58"/>
      <c r="Y149" s="58"/>
      <c r="Z149" s="58"/>
      <c r="AA149" s="58"/>
      <c r="AB149" s="59"/>
      <c r="AC149" s="58"/>
      <c r="AD149" s="58"/>
      <c r="AE149" s="58"/>
      <c r="AF149" s="58"/>
      <c r="AG149" s="58"/>
      <c r="AH149" s="58"/>
      <c r="AI149" s="58"/>
      <c r="AJ149" s="60"/>
      <c r="AK149" s="60"/>
      <c r="AL149" s="60"/>
      <c r="AM149" s="60"/>
      <c r="AN149" s="60"/>
      <c r="AO149" s="60"/>
      <c r="AP149" s="60"/>
      <c r="AQ149" s="60"/>
      <c r="AR149" s="60"/>
      <c r="AS149" s="60"/>
    </row>
    <row r="150" spans="1:45" s="61" customFormat="1" ht="15.75">
      <c r="A150" s="51"/>
      <c r="B150" s="52" t="s">
        <v>34</v>
      </c>
      <c r="C150" s="53" t="s">
        <v>10</v>
      </c>
      <c r="D150" s="54"/>
      <c r="E150" s="62">
        <f>'2. Произв-сть экскаваторов'!D19</f>
        <v>0.92406268247700829</v>
      </c>
      <c r="F150" s="62">
        <f>'2. Произв-сть экскаваторов'!E19</f>
        <v>0.79773755312689743</v>
      </c>
      <c r="G150" s="62">
        <f>'2. Произв-сть экскаваторов'!F19</f>
        <v>0.82453380959395106</v>
      </c>
      <c r="H150" s="62">
        <f>'2. Произв-сть экскаваторов'!G19</f>
        <v>0.76394441221481968</v>
      </c>
      <c r="I150" s="62">
        <f>'2. Произв-сть экскаваторов'!H19</f>
        <v>0.76281505126739768</v>
      </c>
      <c r="J150" s="62">
        <f>'2. Произв-сть экскаваторов'!I19</f>
        <v>0.81214812682610749</v>
      </c>
      <c r="K150" s="62">
        <f>'2. Произв-сть экскаваторов'!J19</f>
        <v>0.78656323622227819</v>
      </c>
      <c r="L150" s="62">
        <f>'2. Произв-сть экскаваторов'!K19</f>
        <v>0.84263903169775756</v>
      </c>
      <c r="M150" s="62">
        <f>'2. Произв-сть экскаваторов'!L19</f>
        <v>0.5626708101484762</v>
      </c>
      <c r="N150" s="62">
        <f>'2. Произв-сть экскаваторов'!M19</f>
        <v>0.82670539456495928</v>
      </c>
      <c r="O150" s="63"/>
      <c r="P150" s="159" t="str">
        <f t="shared" si="121"/>
        <v>Komatsu PC2000-11R 
ИСТК</v>
      </c>
      <c r="Q150" s="63"/>
      <c r="R150" s="63"/>
      <c r="S150" s="63"/>
      <c r="T150" s="57"/>
      <c r="U150" s="58"/>
      <c r="V150" s="58"/>
      <c r="W150" s="58"/>
      <c r="X150" s="58"/>
      <c r="Y150" s="58"/>
      <c r="Z150" s="58"/>
      <c r="AA150" s="58"/>
      <c r="AB150" s="59"/>
      <c r="AC150" s="58"/>
      <c r="AD150" s="58"/>
      <c r="AE150" s="58"/>
      <c r="AF150" s="58"/>
      <c r="AG150" s="58"/>
      <c r="AH150" s="58"/>
      <c r="AI150" s="58"/>
      <c r="AJ150" s="60"/>
      <c r="AK150" s="60"/>
      <c r="AL150" s="60"/>
      <c r="AM150" s="60"/>
      <c r="AN150" s="60"/>
      <c r="AO150" s="60"/>
      <c r="AP150" s="60"/>
      <c r="AQ150" s="60"/>
      <c r="AR150" s="60"/>
      <c r="AS150" s="60"/>
    </row>
    <row r="151" spans="1:45" s="61" customFormat="1" ht="15.75">
      <c r="A151" s="51"/>
      <c r="B151" s="52" t="s">
        <v>41</v>
      </c>
      <c r="C151" s="53" t="s">
        <v>10</v>
      </c>
      <c r="D151" s="54"/>
      <c r="E151" s="62">
        <f>'2. Произв-сть экскаваторов'!D62</f>
        <v>0.582544516078214</v>
      </c>
      <c r="F151" s="62">
        <f>'2. Произв-сть экскаваторов'!E62</f>
        <v>0.50290704911708162</v>
      </c>
      <c r="G151" s="62">
        <f>'2. Произв-сть экскаваторов'!F62</f>
        <v>0.51979985579818655</v>
      </c>
      <c r="H151" s="62">
        <f>'2. Произв-сть экскаваторов'!G62</f>
        <v>0.48160328986709244</v>
      </c>
      <c r="I151" s="62">
        <f>'2. Произв-сть экскаваторов'!H62</f>
        <v>0.48089132190315526</v>
      </c>
      <c r="J151" s="62">
        <f>'2. Произв-сть экскаваторов'!I62</f>
        <v>0.51199171495329188</v>
      </c>
      <c r="K151" s="62">
        <f>'2. Произв-сть экскаваторов'!J62</f>
        <v>0.49586257350179452</v>
      </c>
      <c r="L151" s="62">
        <f>'2. Произв-сть экскаваторов'!K62</f>
        <v>0.53121368956612791</v>
      </c>
      <c r="M151" s="62">
        <f>'2. Произв-сть экскаваторов'!L62</f>
        <v>0.35471705656443508</v>
      </c>
      <c r="N151" s="62">
        <f>'2. Произв-сть экскаваторов'!M62</f>
        <v>0.52116885915699307</v>
      </c>
      <c r="O151" s="63"/>
      <c r="P151" s="159" t="str">
        <f t="shared" si="121"/>
        <v>Komatsu PC2000-11R 
ИСТК</v>
      </c>
      <c r="Q151" s="63"/>
      <c r="R151" s="63"/>
      <c r="S151" s="63"/>
      <c r="T151" s="57"/>
      <c r="U151" s="58"/>
      <c r="V151" s="58"/>
      <c r="W151" s="58"/>
      <c r="X151" s="58"/>
      <c r="Y151" s="58"/>
      <c r="Z151" s="58"/>
      <c r="AA151" s="58"/>
      <c r="AB151" s="59"/>
      <c r="AC151" s="58"/>
      <c r="AD151" s="58"/>
      <c r="AE151" s="58"/>
      <c r="AF151" s="58"/>
      <c r="AG151" s="58"/>
      <c r="AH151" s="58"/>
      <c r="AI151" s="58"/>
      <c r="AJ151" s="60"/>
      <c r="AK151" s="60"/>
      <c r="AL151" s="60"/>
      <c r="AM151" s="60"/>
      <c r="AN151" s="60"/>
      <c r="AO151" s="60"/>
      <c r="AP151" s="60"/>
      <c r="AQ151" s="60"/>
      <c r="AR151" s="60"/>
      <c r="AS151" s="60"/>
    </row>
    <row r="152" spans="1:45" s="61" customFormat="1" ht="15.75">
      <c r="A152" s="51"/>
      <c r="B152" s="52" t="s">
        <v>75</v>
      </c>
      <c r="C152" s="53" t="s">
        <v>76</v>
      </c>
      <c r="D152" s="54"/>
      <c r="E152" s="55">
        <f>'2. Произв-сть экскаваторов'!D84</f>
        <v>2213.5158782440408</v>
      </c>
      <c r="F152" s="55">
        <f>'2. Произв-сть экскаваторов'!E84</f>
        <v>1916.1498405914588</v>
      </c>
      <c r="G152" s="55">
        <f>'2. Произв-сть экскаваторов'!F84</f>
        <v>1975.1026789577886</v>
      </c>
      <c r="H152" s="55">
        <f>'2. Произв-сть экскаваторов'!G84</f>
        <v>1829.9657789452915</v>
      </c>
      <c r="I152" s="55">
        <f>'2. Произв-сть экскаваторов'!H84</f>
        <v>1827.2604880199119</v>
      </c>
      <c r="J152" s="55">
        <f>'2. Произв-сть экскаваторов'!I84</f>
        <v>1950.7637538870515</v>
      </c>
      <c r="K152" s="55">
        <f>'2. Произв-сть экскаваторов'!J84</f>
        <v>1884.1473047629008</v>
      </c>
      <c r="L152" s="55">
        <f>'2. Произв-сть экскаваторов'!K84</f>
        <v>2018.4722439947445</v>
      </c>
      <c r="M152" s="55">
        <f>'2. Произв-сть экскаваторов'!L84</f>
        <v>1347.8314795155459</v>
      </c>
      <c r="N152" s="55">
        <f>'2. Произв-сть экскаваторов'!M84</f>
        <v>1985.7300233674241</v>
      </c>
      <c r="O152" s="56"/>
      <c r="P152" s="159" t="str">
        <f t="shared" si="121"/>
        <v>Komatsu PC2000-11R 
ИСТК</v>
      </c>
      <c r="Q152" s="56"/>
      <c r="R152" s="56"/>
      <c r="S152" s="56"/>
      <c r="T152" s="57"/>
      <c r="U152" s="58"/>
      <c r="V152" s="58"/>
      <c r="W152" s="58"/>
      <c r="X152" s="58"/>
      <c r="Y152" s="58"/>
      <c r="Z152" s="58"/>
      <c r="AA152" s="58"/>
      <c r="AB152" s="59"/>
      <c r="AC152" s="58"/>
      <c r="AD152" s="58"/>
      <c r="AE152" s="58"/>
      <c r="AF152" s="58"/>
      <c r="AG152" s="58"/>
      <c r="AH152" s="58"/>
      <c r="AI152" s="58"/>
      <c r="AJ152" s="60"/>
      <c r="AK152" s="60"/>
      <c r="AL152" s="60"/>
      <c r="AM152" s="60"/>
      <c r="AN152" s="60"/>
      <c r="AO152" s="60"/>
      <c r="AP152" s="60"/>
      <c r="AQ152" s="60"/>
      <c r="AR152" s="60"/>
      <c r="AS152" s="60"/>
    </row>
    <row r="153" spans="1:45" s="61" customFormat="1" ht="18.75" customHeight="1" outlineLevel="1">
      <c r="A153" s="51"/>
      <c r="B153" s="52" t="s">
        <v>77</v>
      </c>
      <c r="C153" s="53" t="s">
        <v>78</v>
      </c>
      <c r="D153" s="54"/>
      <c r="E153" s="64">
        <f>E229+E230-E225</f>
        <v>20741.675333893523</v>
      </c>
      <c r="F153" s="64">
        <f t="shared" ref="F153:N153" si="122">F229+F230-F225</f>
        <v>20361.704771863937</v>
      </c>
      <c r="G153" s="64">
        <f t="shared" si="122"/>
        <v>48997.573157519815</v>
      </c>
      <c r="H153" s="64">
        <f t="shared" si="122"/>
        <v>93206.66088741667</v>
      </c>
      <c r="I153" s="64">
        <f t="shared" si="122"/>
        <v>23586.956801113571</v>
      </c>
      <c r="J153" s="64">
        <f t="shared" si="122"/>
        <v>61527.714299337735</v>
      </c>
      <c r="K153" s="64">
        <f t="shared" si="122"/>
        <v>32602.325627481368</v>
      </c>
      <c r="L153" s="64">
        <f t="shared" si="122"/>
        <v>105132.37661316869</v>
      </c>
      <c r="M153" s="64">
        <f t="shared" si="122"/>
        <v>64502.315161014805</v>
      </c>
      <c r="N153" s="64">
        <f t="shared" si="122"/>
        <v>31212.190614350027</v>
      </c>
      <c r="O153" s="65"/>
      <c r="P153" s="159" t="str">
        <f t="shared" si="121"/>
        <v>Komatsu PC2000-11R 
ИСТК</v>
      </c>
      <c r="Q153" s="65"/>
      <c r="R153" s="65"/>
      <c r="S153" s="65"/>
      <c r="T153" s="57"/>
      <c r="U153" s="58"/>
      <c r="V153" s="58"/>
      <c r="W153" s="58"/>
      <c r="X153" s="58"/>
      <c r="Y153" s="58"/>
      <c r="Z153" s="58"/>
      <c r="AA153" s="58"/>
      <c r="AB153" s="59"/>
      <c r="AC153" s="58"/>
      <c r="AD153" s="58"/>
      <c r="AE153" s="58"/>
      <c r="AF153" s="58"/>
      <c r="AG153" s="58"/>
      <c r="AH153" s="58"/>
      <c r="AI153" s="58"/>
      <c r="AJ153" s="60"/>
      <c r="AK153" s="60"/>
      <c r="AL153" s="60"/>
      <c r="AM153" s="60"/>
      <c r="AN153" s="60"/>
      <c r="AO153" s="60"/>
      <c r="AP153" s="60"/>
      <c r="AQ153" s="60"/>
      <c r="AR153" s="60"/>
      <c r="AS153" s="60"/>
    </row>
    <row r="154" spans="1:45" s="61" customFormat="1" ht="15.75" outlineLevel="1">
      <c r="A154" s="51"/>
      <c r="B154" s="83" t="s">
        <v>240</v>
      </c>
      <c r="C154" s="53" t="s">
        <v>78</v>
      </c>
      <c r="D154" s="54"/>
      <c r="E154" s="64">
        <f>E156</f>
        <v>5653.562157099017</v>
      </c>
      <c r="F154" s="64">
        <f t="shared" ref="F154:N154" si="123">F156</f>
        <v>8598.4209468524423</v>
      </c>
      <c r="G154" s="64">
        <f t="shared" si="123"/>
        <v>45686.378356363093</v>
      </c>
      <c r="H154" s="64">
        <f t="shared" si="123"/>
        <v>105913.26020013755</v>
      </c>
      <c r="I154" s="64">
        <f t="shared" si="123"/>
        <v>14027.400157099017</v>
      </c>
      <c r="J154" s="64">
        <f t="shared" si="123"/>
        <v>48631.237146116524</v>
      </c>
      <c r="K154" s="64">
        <f t="shared" si="123"/>
        <v>8598.4209468524423</v>
      </c>
      <c r="L154" s="64">
        <f t="shared" si="123"/>
        <v>102968.40141038412</v>
      </c>
      <c r="M154" s="64">
        <f t="shared" si="123"/>
        <v>57005.075146116513</v>
      </c>
      <c r="N154" s="64">
        <f t="shared" si="123"/>
        <v>5653.562157099017</v>
      </c>
      <c r="O154" s="126"/>
      <c r="P154" s="159" t="str">
        <f t="shared" si="121"/>
        <v>Komatsu PC2000-11R 
ИСТК</v>
      </c>
      <c r="Q154" s="65"/>
      <c r="R154" s="65"/>
      <c r="S154" s="65"/>
      <c r="T154" s="57"/>
      <c r="U154" s="58"/>
      <c r="V154" s="58"/>
      <c r="W154" s="58"/>
      <c r="X154" s="58"/>
      <c r="Y154" s="58"/>
      <c r="Z154" s="58"/>
      <c r="AA154" s="58"/>
      <c r="AB154" s="59"/>
      <c r="AC154" s="58"/>
      <c r="AD154" s="58"/>
      <c r="AE154" s="58"/>
      <c r="AF154" s="58"/>
      <c r="AG154" s="58"/>
      <c r="AH154" s="58"/>
      <c r="AI154" s="58"/>
      <c r="AJ154" s="60"/>
      <c r="AK154" s="60"/>
      <c r="AL154" s="60"/>
      <c r="AM154" s="60"/>
      <c r="AN154" s="60"/>
      <c r="AO154" s="60"/>
      <c r="AP154" s="60"/>
      <c r="AQ154" s="60"/>
      <c r="AR154" s="60"/>
      <c r="AS154" s="60"/>
    </row>
    <row r="155" spans="1:45" s="61" customFormat="1" ht="18" customHeight="1" outlineLevel="1">
      <c r="A155" s="51"/>
      <c r="B155" s="1687" t="s">
        <v>239</v>
      </c>
      <c r="C155" s="66" t="s">
        <v>166</v>
      </c>
      <c r="D155" s="54"/>
      <c r="E155" s="1148">
        <f>'PC2000-11R ИСТК'!E16+'PC2000-11R ИСТК'!E17+'PC2000-11R ИСТК'!E18</f>
        <v>74.266045901639359</v>
      </c>
      <c r="F155" s="1148">
        <f>'PC2000-11R ИСТК'!F16+'PC2000-11R ИСТК'!F17+'PC2000-11R ИСТК'!F18</f>
        <v>112.95015549068046</v>
      </c>
      <c r="G155" s="1148">
        <f>'PC2000-11R ИСТК'!G16+'PC2000-11R ИСТК'!G17+'PC2000-11R ИСТК'!G18</f>
        <v>600.14316245429404</v>
      </c>
      <c r="H155" s="1148">
        <f>'PC2000-11R ИСТК'!H16+'PC2000-11R ИСТК'!H17+'PC2000-11R ИСТК'!H18</f>
        <v>1391.2925736102288</v>
      </c>
      <c r="I155" s="1148">
        <f>'PC2000-11R ИСТК'!I16+'PC2000-11R ИСТК'!I17+'PC2000-11R ИСТК'!I18</f>
        <v>184.26604590163936</v>
      </c>
      <c r="J155" s="1148">
        <f>'PC2000-11R ИСТК'!J16+'PC2000-11R ИСТК'!J17+'PC2000-11R ИСТК'!J18</f>
        <v>638.82727204333514</v>
      </c>
      <c r="K155" s="1148">
        <f>'PC2000-11R ИСТК'!K16+'PC2000-11R ИСТК'!K17+'PC2000-11R ИСТК'!K18</f>
        <v>112.95015549068046</v>
      </c>
      <c r="L155" s="1148">
        <f>'PC2000-11R ИСТК'!L16+'PC2000-11R ИСТК'!L17+'PC2000-11R ИСТК'!L18</f>
        <v>1352.6084640211875</v>
      </c>
      <c r="M155" s="1148">
        <f>'PC2000-11R ИСТК'!M16+'PC2000-11R ИСТК'!M17+'PC2000-11R ИСТК'!M18</f>
        <v>748.82727204333503</v>
      </c>
      <c r="N155" s="1148">
        <f>'PC2000-11R ИСТК'!N16+'PC2000-11R ИСТК'!N17+'PC2000-11R ИСТК'!N18</f>
        <v>74.266045901639359</v>
      </c>
      <c r="P155" s="159" t="str">
        <f t="shared" si="121"/>
        <v>Komatsu PC2000-11R 
ИСТК</v>
      </c>
      <c r="Q155" s="56"/>
      <c r="R155" s="56"/>
      <c r="S155" s="73"/>
      <c r="T155" s="57"/>
      <c r="U155" s="58"/>
      <c r="V155" s="58"/>
      <c r="W155" s="58"/>
      <c r="X155" s="58"/>
      <c r="Y155" s="58"/>
      <c r="Z155" s="58"/>
      <c r="AA155" s="58"/>
      <c r="AB155" s="59"/>
      <c r="AC155" s="58"/>
      <c r="AD155" s="58"/>
      <c r="AE155" s="58"/>
      <c r="AF155" s="58"/>
      <c r="AG155" s="58"/>
      <c r="AH155" s="58"/>
      <c r="AI155" s="58"/>
      <c r="AJ155" s="60"/>
      <c r="AK155" s="60"/>
      <c r="AL155" s="60"/>
      <c r="AM155" s="60"/>
      <c r="AN155" s="60"/>
      <c r="AO155" s="60"/>
      <c r="AP155" s="60"/>
      <c r="AQ155" s="60"/>
      <c r="AR155" s="60"/>
      <c r="AS155" s="60"/>
    </row>
    <row r="156" spans="1:45" s="61" customFormat="1" ht="15.75" customHeight="1" outlineLevel="1">
      <c r="A156" s="51"/>
      <c r="B156" s="1688"/>
      <c r="C156" s="66" t="s">
        <v>160</v>
      </c>
      <c r="D156" s="54"/>
      <c r="E156" s="55">
        <f>E155*Макро!D$4</f>
        <v>5653.562157099017</v>
      </c>
      <c r="F156" s="55">
        <f>F155*Макро!E$4</f>
        <v>8598.4209468524423</v>
      </c>
      <c r="G156" s="55">
        <f>G155*Макро!F$4</f>
        <v>45686.378356363093</v>
      </c>
      <c r="H156" s="55">
        <f>H155*Макро!G$4</f>
        <v>105913.26020013755</v>
      </c>
      <c r="I156" s="55">
        <f>I155*Макро!H$4</f>
        <v>14027.400157099017</v>
      </c>
      <c r="J156" s="55">
        <f>J155*Макро!I$4</f>
        <v>48631.237146116524</v>
      </c>
      <c r="K156" s="55">
        <f>K155*Макро!J$4</f>
        <v>8598.4209468524423</v>
      </c>
      <c r="L156" s="55">
        <f>L155*Макро!K$4</f>
        <v>102968.40141038412</v>
      </c>
      <c r="M156" s="55">
        <f>M155*Макро!L$4</f>
        <v>57005.075146116513</v>
      </c>
      <c r="N156" s="55">
        <f>N155*Макро!M$4</f>
        <v>5653.562157099017</v>
      </c>
      <c r="O156" s="56"/>
      <c r="P156" s="159" t="str">
        <f t="shared" si="121"/>
        <v>Komatsu PC2000-11R 
ИСТК</v>
      </c>
      <c r="Q156" s="56"/>
      <c r="R156" s="56"/>
      <c r="S156" s="56"/>
      <c r="T156" s="57"/>
      <c r="U156" s="58"/>
      <c r="V156" s="58"/>
      <c r="W156" s="58"/>
      <c r="X156" s="58"/>
      <c r="Y156" s="58"/>
      <c r="Z156" s="58"/>
      <c r="AA156" s="58"/>
      <c r="AB156" s="59"/>
      <c r="AC156" s="58"/>
      <c r="AD156" s="58"/>
      <c r="AE156" s="58"/>
      <c r="AF156" s="58"/>
      <c r="AG156" s="58"/>
      <c r="AH156" s="58"/>
      <c r="AI156" s="58"/>
      <c r="AJ156" s="60"/>
      <c r="AK156" s="60"/>
      <c r="AL156" s="60"/>
      <c r="AM156" s="60"/>
      <c r="AN156" s="60"/>
      <c r="AO156" s="60"/>
      <c r="AP156" s="60"/>
      <c r="AQ156" s="60"/>
      <c r="AR156" s="60"/>
      <c r="AS156" s="60"/>
    </row>
    <row r="157" spans="1:45" s="61" customFormat="1" ht="20.25" customHeight="1" outlineLevel="1">
      <c r="A157" s="51"/>
      <c r="B157" s="160" t="s">
        <v>128</v>
      </c>
      <c r="C157" s="53" t="s">
        <v>61</v>
      </c>
      <c r="D157" s="54"/>
      <c r="E157" s="77">
        <f>E159</f>
        <v>2009.7211199999999</v>
      </c>
      <c r="F157" s="77">
        <f t="shared" ref="F157:N157" si="124">F159</f>
        <v>2142.9412699999998</v>
      </c>
      <c r="G157" s="77">
        <f t="shared" si="124"/>
        <v>2525.4734149999999</v>
      </c>
      <c r="H157" s="77">
        <f t="shared" si="124"/>
        <v>2993.6470850000001</v>
      </c>
      <c r="I157" s="77">
        <f t="shared" si="124"/>
        <v>2085.84692</v>
      </c>
      <c r="J157" s="77">
        <f t="shared" si="124"/>
        <v>2658.6935649999996</v>
      </c>
      <c r="K157" s="77">
        <f t="shared" si="124"/>
        <v>2142.9412699999998</v>
      </c>
      <c r="L157" s="77">
        <f t="shared" si="124"/>
        <v>2860.426935</v>
      </c>
      <c r="M157" s="77">
        <f t="shared" si="124"/>
        <v>2734.8193649999998</v>
      </c>
      <c r="N157" s="77">
        <f t="shared" si="124"/>
        <v>2009.7211199999999</v>
      </c>
      <c r="O157" s="138"/>
      <c r="P157" s="159" t="str">
        <f t="shared" si="121"/>
        <v>Komatsu PC2000-11R 
ИСТК</v>
      </c>
      <c r="Q157" s="56"/>
      <c r="R157" s="56"/>
      <c r="S157" s="56"/>
      <c r="T157" s="57"/>
      <c r="U157" s="58"/>
      <c r="V157" s="58"/>
      <c r="W157" s="58"/>
      <c r="X157" s="58"/>
      <c r="Y157" s="58"/>
      <c r="Z157" s="58"/>
      <c r="AA157" s="58"/>
      <c r="AB157" s="59"/>
      <c r="AC157" s="58"/>
      <c r="AD157" s="58"/>
      <c r="AE157" s="58"/>
      <c r="AF157" s="58"/>
      <c r="AG157" s="58"/>
      <c r="AH157" s="58"/>
      <c r="AI157" s="58"/>
      <c r="AJ157" s="60"/>
      <c r="AK157" s="60"/>
      <c r="AL157" s="60"/>
      <c r="AM157" s="60"/>
      <c r="AN157" s="60"/>
      <c r="AO157" s="60"/>
      <c r="AP157" s="60"/>
      <c r="AQ157" s="60"/>
      <c r="AR157" s="60"/>
      <c r="AS157" s="60"/>
    </row>
    <row r="158" spans="1:45" s="61" customFormat="1" ht="15.75" customHeight="1" outlineLevel="1">
      <c r="A158" s="51"/>
      <c r="B158" s="1687" t="s">
        <v>170</v>
      </c>
      <c r="C158" s="66" t="s">
        <v>166</v>
      </c>
      <c r="D158" s="54"/>
      <c r="E158" s="1148">
        <f>'PC2000-11R ИСТК'!E19+'PC2000-11R ИСТК'!E20</f>
        <v>26.4</v>
      </c>
      <c r="F158" s="1148">
        <f>'PC2000-11R ИСТК'!F19+'PC2000-11R ИСТК'!F20</f>
        <v>28.15</v>
      </c>
      <c r="G158" s="1148">
        <f>'PC2000-11R ИСТК'!G19+'PC2000-11R ИСТК'!G20</f>
        <v>33.174999999999997</v>
      </c>
      <c r="H158" s="1148">
        <f>'PC2000-11R ИСТК'!H19+'PC2000-11R ИСТК'!H20</f>
        <v>39.325000000000003</v>
      </c>
      <c r="I158" s="1148">
        <f>'PC2000-11R ИСТК'!I19+'PC2000-11R ИСТК'!I20</f>
        <v>27.4</v>
      </c>
      <c r="J158" s="1148">
        <f>'PC2000-11R ИСТК'!J19+'PC2000-11R ИСТК'!J20</f>
        <v>34.924999999999997</v>
      </c>
      <c r="K158" s="1148">
        <f>'PC2000-11R ИСТК'!K19+'PC2000-11R ИСТК'!K20</f>
        <v>28.15</v>
      </c>
      <c r="L158" s="1148">
        <f>'PC2000-11R ИСТК'!L19+'PC2000-11R ИСТК'!L20</f>
        <v>37.575000000000003</v>
      </c>
      <c r="M158" s="1148">
        <f>'PC2000-11R ИСТК'!M19+'PC2000-11R ИСТК'!M20</f>
        <v>35.924999999999997</v>
      </c>
      <c r="N158" s="1148">
        <f>'PC2000-11R ИСТК'!N19+'PC2000-11R ИСТК'!N20</f>
        <v>26.4</v>
      </c>
      <c r="O158" s="126"/>
      <c r="P158" s="159" t="str">
        <f t="shared" si="121"/>
        <v>Komatsu PC2000-11R 
ИСТК</v>
      </c>
      <c r="Q158" s="56"/>
      <c r="R158" s="56"/>
      <c r="S158" s="73"/>
      <c r="T158" s="57"/>
      <c r="U158" s="58"/>
      <c r="V158" s="58"/>
      <c r="W158" s="58"/>
      <c r="X158" s="58"/>
      <c r="Y158" s="58"/>
      <c r="Z158" s="58"/>
      <c r="AA158" s="58"/>
      <c r="AB158" s="59"/>
      <c r="AC158" s="58"/>
      <c r="AD158" s="58"/>
      <c r="AE158" s="58"/>
      <c r="AF158" s="58"/>
      <c r="AG158" s="58"/>
      <c r="AH158" s="58"/>
      <c r="AI158" s="58"/>
      <c r="AJ158" s="60"/>
      <c r="AK158" s="60"/>
      <c r="AL158" s="60"/>
      <c r="AM158" s="60"/>
      <c r="AN158" s="60"/>
      <c r="AO158" s="60"/>
      <c r="AP158" s="60"/>
      <c r="AQ158" s="60"/>
      <c r="AR158" s="60"/>
      <c r="AS158" s="60"/>
    </row>
    <row r="159" spans="1:45" s="61" customFormat="1" ht="15.75" customHeight="1" outlineLevel="1">
      <c r="A159" s="51"/>
      <c r="B159" s="1688"/>
      <c r="C159" s="66" t="s">
        <v>160</v>
      </c>
      <c r="D159" s="54"/>
      <c r="E159" s="55">
        <f>E158*Макро!D$4</f>
        <v>2009.7211199999999</v>
      </c>
      <c r="F159" s="55">
        <f>F158*Макро!E$4</f>
        <v>2142.9412699999998</v>
      </c>
      <c r="G159" s="55">
        <f>G158*Макро!F$4</f>
        <v>2525.4734149999999</v>
      </c>
      <c r="H159" s="55">
        <f>H158*Макро!G$4</f>
        <v>2993.6470850000001</v>
      </c>
      <c r="I159" s="55">
        <f>I158*Макро!H$4</f>
        <v>2085.84692</v>
      </c>
      <c r="J159" s="55">
        <f>J158*Макро!I$4</f>
        <v>2658.6935649999996</v>
      </c>
      <c r="K159" s="55">
        <f>K158*Макро!J$4</f>
        <v>2142.9412699999998</v>
      </c>
      <c r="L159" s="55">
        <f>L158*Макро!K$4</f>
        <v>2860.426935</v>
      </c>
      <c r="M159" s="55">
        <f>M158*Макро!L$4</f>
        <v>2734.8193649999998</v>
      </c>
      <c r="N159" s="55">
        <f>N158*Макро!M$4</f>
        <v>2009.7211199999999</v>
      </c>
      <c r="O159" s="56"/>
      <c r="P159" s="159" t="str">
        <f t="shared" si="121"/>
        <v>Komatsu PC2000-11R 
ИСТК</v>
      </c>
      <c r="Q159" s="56"/>
      <c r="R159" s="56"/>
      <c r="S159" s="56"/>
      <c r="T159" s="57"/>
      <c r="U159" s="58"/>
      <c r="V159" s="58"/>
      <c r="W159" s="58"/>
      <c r="X159" s="58"/>
      <c r="Y159" s="58"/>
      <c r="Z159" s="58"/>
      <c r="AA159" s="58"/>
      <c r="AB159" s="59"/>
      <c r="AC159" s="58"/>
      <c r="AD159" s="58"/>
      <c r="AE159" s="58"/>
      <c r="AF159" s="58"/>
      <c r="AG159" s="58"/>
      <c r="AH159" s="58"/>
      <c r="AI159" s="58"/>
      <c r="AJ159" s="60"/>
      <c r="AK159" s="60"/>
      <c r="AL159" s="60"/>
      <c r="AM159" s="60"/>
      <c r="AN159" s="60"/>
      <c r="AO159" s="60"/>
      <c r="AP159" s="60"/>
      <c r="AQ159" s="60"/>
      <c r="AR159" s="60"/>
      <c r="AS159" s="60"/>
    </row>
    <row r="160" spans="1:45" s="61" customFormat="1" ht="15.75" outlineLevel="1">
      <c r="A160" s="51"/>
      <c r="B160" s="52" t="s">
        <v>703</v>
      </c>
      <c r="C160" s="53" t="s">
        <v>61</v>
      </c>
      <c r="D160" s="54"/>
      <c r="E160" s="64">
        <f>E162+E166</f>
        <v>1931.540183512142</v>
      </c>
      <c r="F160" s="64">
        <f t="shared" ref="F160:N160" si="125">F162+F166</f>
        <v>1672.0550555385437</v>
      </c>
      <c r="G160" s="64">
        <f t="shared" si="125"/>
        <v>1723.4980008346913</v>
      </c>
      <c r="H160" s="64">
        <f t="shared" si="125"/>
        <v>1596.8498221431016</v>
      </c>
      <c r="I160" s="64">
        <f t="shared" si="125"/>
        <v>1594.4891532263707</v>
      </c>
      <c r="J160" s="64">
        <f t="shared" si="125"/>
        <v>1702.2595664237695</v>
      </c>
      <c r="K160" s="64">
        <f t="shared" si="125"/>
        <v>1644.1292635735078</v>
      </c>
      <c r="L160" s="64">
        <f t="shared" si="125"/>
        <v>1761.3427971759661</v>
      </c>
      <c r="M160" s="64">
        <f t="shared" si="125"/>
        <v>1176.1337196063587</v>
      </c>
      <c r="N160" s="64">
        <f t="shared" si="125"/>
        <v>1732.7715474909357</v>
      </c>
      <c r="O160" s="180"/>
      <c r="P160" s="159" t="str">
        <f t="shared" si="121"/>
        <v>Komatsu PC2000-11R 
ИСТК</v>
      </c>
      <c r="Q160" s="65"/>
      <c r="R160" s="65"/>
      <c r="S160" s="65"/>
      <c r="T160" s="57"/>
      <c r="U160" s="58"/>
      <c r="V160" s="58"/>
      <c r="W160" s="58"/>
      <c r="X160" s="58"/>
      <c r="Y160" s="58"/>
      <c r="Z160" s="58"/>
      <c r="AA160" s="58"/>
      <c r="AB160" s="59"/>
      <c r="AC160" s="58"/>
      <c r="AD160" s="58"/>
      <c r="AE160" s="58"/>
      <c r="AF160" s="58"/>
      <c r="AG160" s="58"/>
      <c r="AH160" s="58"/>
      <c r="AI160" s="58"/>
      <c r="AJ160" s="60"/>
      <c r="AK160" s="60"/>
      <c r="AL160" s="60"/>
      <c r="AM160" s="60"/>
      <c r="AN160" s="60"/>
      <c r="AO160" s="60"/>
      <c r="AP160" s="60"/>
      <c r="AQ160" s="60"/>
      <c r="AR160" s="60"/>
      <c r="AS160" s="60"/>
    </row>
    <row r="161" spans="1:45" s="61" customFormat="1" ht="15.75" outlineLevel="1">
      <c r="A161" s="51"/>
      <c r="B161" s="52"/>
      <c r="C161" s="53"/>
      <c r="D161" s="54"/>
      <c r="E161" s="64"/>
      <c r="F161" s="64"/>
      <c r="G161" s="64"/>
      <c r="H161" s="64"/>
      <c r="I161" s="64"/>
      <c r="J161" s="64"/>
      <c r="K161" s="64"/>
      <c r="L161" s="64"/>
      <c r="M161" s="64"/>
      <c r="N161" s="64"/>
      <c r="O161" s="65"/>
      <c r="P161" s="159" t="str">
        <f t="shared" si="121"/>
        <v>Komatsu PC2000-11R 
ИСТК</v>
      </c>
      <c r="Q161" s="65"/>
      <c r="R161" s="65"/>
      <c r="S161" s="65"/>
      <c r="T161" s="57"/>
      <c r="U161" s="58"/>
      <c r="V161" s="58"/>
      <c r="W161" s="58"/>
      <c r="X161" s="58"/>
      <c r="Y161" s="58"/>
      <c r="Z161" s="58"/>
      <c r="AA161" s="58"/>
      <c r="AB161" s="59"/>
      <c r="AC161" s="58"/>
      <c r="AD161" s="58"/>
      <c r="AE161" s="58"/>
      <c r="AF161" s="58"/>
      <c r="AG161" s="58"/>
      <c r="AH161" s="58"/>
      <c r="AI161" s="58"/>
      <c r="AJ161" s="60"/>
      <c r="AK161" s="60"/>
      <c r="AL161" s="60"/>
      <c r="AM161" s="60"/>
      <c r="AN161" s="60"/>
      <c r="AO161" s="60"/>
      <c r="AP161" s="60"/>
      <c r="AQ161" s="60"/>
      <c r="AR161" s="60"/>
      <c r="AS161" s="60"/>
    </row>
    <row r="162" spans="1:45" s="61" customFormat="1" ht="30" outlineLevel="1">
      <c r="A162" s="51"/>
      <c r="B162" s="186" t="s">
        <v>173</v>
      </c>
      <c r="C162" s="53" t="s">
        <v>61</v>
      </c>
      <c r="D162" s="54"/>
      <c r="E162" s="64">
        <f>E165*E152</f>
        <v>1931.540183512142</v>
      </c>
      <c r="F162" s="64">
        <f t="shared" ref="F162:N162" si="126">F165*F152</f>
        <v>1672.0550555385437</v>
      </c>
      <c r="G162" s="64">
        <f t="shared" si="126"/>
        <v>1723.4980008346913</v>
      </c>
      <c r="H162" s="64">
        <f t="shared" si="126"/>
        <v>1596.8498221431016</v>
      </c>
      <c r="I162" s="64">
        <f t="shared" si="126"/>
        <v>1594.4891532263707</v>
      </c>
      <c r="J162" s="64">
        <f t="shared" si="126"/>
        <v>1702.2595664237695</v>
      </c>
      <c r="K162" s="64">
        <f t="shared" si="126"/>
        <v>1644.1292635735078</v>
      </c>
      <c r="L162" s="64">
        <f t="shared" si="126"/>
        <v>1761.3427971759661</v>
      </c>
      <c r="M162" s="64">
        <f t="shared" si="126"/>
        <v>1176.1337196063587</v>
      </c>
      <c r="N162" s="64">
        <f t="shared" si="126"/>
        <v>1732.7715474909357</v>
      </c>
      <c r="O162" s="65"/>
      <c r="P162" s="159" t="str">
        <f t="shared" si="121"/>
        <v>Komatsu PC2000-11R 
ИСТК</v>
      </c>
      <c r="Q162" s="65"/>
      <c r="R162" s="65"/>
      <c r="S162" s="65"/>
      <c r="T162" s="57"/>
      <c r="U162" s="58"/>
      <c r="V162" s="58"/>
      <c r="W162" s="58"/>
      <c r="X162" s="58"/>
      <c r="Y162" s="58"/>
      <c r="Z162" s="58"/>
      <c r="AA162" s="58"/>
      <c r="AB162" s="59"/>
      <c r="AC162" s="58"/>
      <c r="AD162" s="58"/>
      <c r="AE162" s="58"/>
      <c r="AF162" s="58"/>
      <c r="AG162" s="58"/>
      <c r="AH162" s="58"/>
      <c r="AI162" s="58"/>
      <c r="AJ162" s="60"/>
      <c r="AK162" s="60"/>
      <c r="AL162" s="60"/>
      <c r="AM162" s="60"/>
      <c r="AN162" s="60"/>
      <c r="AO162" s="60"/>
      <c r="AP162" s="60"/>
      <c r="AQ162" s="60"/>
      <c r="AR162" s="60"/>
      <c r="AS162" s="60"/>
    </row>
    <row r="163" spans="1:45" s="61" customFormat="1" ht="15.75" outlineLevel="1">
      <c r="A163" s="51"/>
      <c r="B163" s="67" t="s">
        <v>53</v>
      </c>
      <c r="C163" s="70" t="s">
        <v>171</v>
      </c>
      <c r="D163" s="179"/>
      <c r="E163" s="177"/>
      <c r="F163" s="177"/>
      <c r="G163" s="177"/>
      <c r="H163" s="177"/>
      <c r="I163" s="177"/>
      <c r="J163" s="177"/>
      <c r="K163" s="177"/>
      <c r="L163" s="177"/>
      <c r="M163" s="177"/>
      <c r="N163" s="177"/>
      <c r="O163" s="69"/>
      <c r="P163" s="159" t="str">
        <f t="shared" si="121"/>
        <v>Komatsu PC2000-11R 
ИСТК</v>
      </c>
      <c r="Q163" s="69"/>
      <c r="R163" s="69"/>
      <c r="S163" s="69"/>
      <c r="T163" s="57"/>
      <c r="U163" s="58"/>
      <c r="V163" s="58"/>
      <c r="W163" s="58"/>
      <c r="X163" s="58"/>
      <c r="Y163" s="58"/>
      <c r="Z163" s="58"/>
      <c r="AA163" s="58"/>
      <c r="AB163" s="59"/>
      <c r="AC163" s="58"/>
      <c r="AD163" s="58"/>
      <c r="AE163" s="58"/>
      <c r="AF163" s="58"/>
      <c r="AG163" s="58"/>
      <c r="AH163" s="58"/>
      <c r="AI163" s="58"/>
      <c r="AJ163" s="60"/>
      <c r="AK163" s="60"/>
      <c r="AL163" s="60"/>
      <c r="AM163" s="60"/>
      <c r="AN163" s="60"/>
      <c r="AO163" s="60"/>
      <c r="AP163" s="60"/>
      <c r="AQ163" s="60"/>
      <c r="AR163" s="60"/>
      <c r="AS163" s="60"/>
    </row>
    <row r="164" spans="1:45" s="61" customFormat="1" ht="15.75" outlineLevel="1">
      <c r="A164" s="51"/>
      <c r="B164" s="67" t="s">
        <v>162</v>
      </c>
      <c r="C164" s="70" t="s">
        <v>167</v>
      </c>
      <c r="D164" s="134"/>
      <c r="E164" s="161"/>
      <c r="F164" s="161"/>
      <c r="G164" s="161"/>
      <c r="H164" s="161"/>
      <c r="I164" s="161"/>
      <c r="J164" s="161"/>
      <c r="K164" s="161"/>
      <c r="L164" s="161"/>
      <c r="M164" s="161"/>
      <c r="N164" s="161"/>
      <c r="O164" s="69"/>
      <c r="P164" s="159" t="str">
        <f t="shared" si="121"/>
        <v>Komatsu PC2000-11R 
ИСТК</v>
      </c>
      <c r="Q164" s="69"/>
      <c r="R164" s="69"/>
      <c r="S164" s="69"/>
      <c r="T164" s="57"/>
      <c r="U164" s="58"/>
      <c r="V164" s="58"/>
      <c r="W164" s="58"/>
      <c r="X164" s="58"/>
      <c r="Y164" s="58"/>
      <c r="Z164" s="58"/>
      <c r="AA164" s="58"/>
      <c r="AB164" s="59"/>
      <c r="AC164" s="58"/>
      <c r="AD164" s="58"/>
      <c r="AE164" s="58"/>
      <c r="AF164" s="58"/>
      <c r="AG164" s="58"/>
      <c r="AH164" s="58"/>
      <c r="AI164" s="58"/>
      <c r="AJ164" s="60"/>
      <c r="AK164" s="60"/>
      <c r="AL164" s="60"/>
      <c r="AM164" s="60"/>
      <c r="AN164" s="60"/>
      <c r="AO164" s="60"/>
      <c r="AP164" s="60"/>
      <c r="AQ164" s="60"/>
      <c r="AR164" s="60"/>
      <c r="AS164" s="60"/>
    </row>
    <row r="165" spans="1:45" s="76" customFormat="1" ht="15.75" outlineLevel="1">
      <c r="A165" s="71"/>
      <c r="B165" s="67" t="s">
        <v>168</v>
      </c>
      <c r="C165" s="131" t="s">
        <v>122</v>
      </c>
      <c r="D165" s="261">
        <f>'Зубья ковша, коронки'!$P$57</f>
        <v>1.1462760970569816E-2</v>
      </c>
      <c r="E165" s="1126">
        <f>$D165*Макро!D$4</f>
        <v>0.87261184909340372</v>
      </c>
      <c r="F165" s="1126">
        <f>$D165*Макро!E$4</f>
        <v>0.87261184909340372</v>
      </c>
      <c r="G165" s="1126">
        <f>$D165*Макро!F$4</f>
        <v>0.87261184909340372</v>
      </c>
      <c r="H165" s="1126">
        <f>$D165*Макро!G$4</f>
        <v>0.87261184909340372</v>
      </c>
      <c r="I165" s="1126">
        <f>$D165*Макро!H$4</f>
        <v>0.87261184909340372</v>
      </c>
      <c r="J165" s="1126">
        <f>$D165*Макро!I$4</f>
        <v>0.87261184909340372</v>
      </c>
      <c r="K165" s="1126">
        <f>$D165*Макро!J$4</f>
        <v>0.87261184909340372</v>
      </c>
      <c r="L165" s="1126">
        <f>$D165*Макро!K$4</f>
        <v>0.87261184909340372</v>
      </c>
      <c r="M165" s="1126">
        <f>$D165*Макро!L$4</f>
        <v>0.87261184909340372</v>
      </c>
      <c r="N165" s="1126">
        <f>$D165*Макро!M$4</f>
        <v>0.87261184909340372</v>
      </c>
      <c r="O165" s="65"/>
      <c r="P165" s="159" t="str">
        <f t="shared" si="121"/>
        <v>Komatsu PC2000-11R 
ИСТК</v>
      </c>
      <c r="Q165" s="65"/>
      <c r="R165" s="65"/>
      <c r="S165" s="65"/>
      <c r="T165" s="73"/>
      <c r="U165" s="56"/>
      <c r="V165" s="58"/>
      <c r="W165" s="58"/>
      <c r="X165" s="56"/>
      <c r="Y165" s="56"/>
      <c r="Z165" s="56"/>
      <c r="AA165" s="56"/>
      <c r="AB165" s="74"/>
      <c r="AC165" s="56"/>
      <c r="AD165" s="56"/>
      <c r="AE165" s="56"/>
      <c r="AF165" s="56"/>
      <c r="AG165" s="56"/>
      <c r="AH165" s="56"/>
      <c r="AI165" s="56"/>
      <c r="AJ165" s="75"/>
      <c r="AK165" s="75"/>
      <c r="AL165" s="75"/>
      <c r="AM165" s="75"/>
      <c r="AN165" s="75"/>
      <c r="AO165" s="75"/>
      <c r="AP165" s="75"/>
      <c r="AQ165" s="75"/>
      <c r="AR165" s="75"/>
      <c r="AS165" s="75"/>
    </row>
    <row r="166" spans="1:45" s="61" customFormat="1" ht="17.25" customHeight="1" outlineLevel="1">
      <c r="A166" s="51"/>
      <c r="B166" s="136" t="s">
        <v>229</v>
      </c>
      <c r="C166" s="53" t="s">
        <v>61</v>
      </c>
      <c r="D166" s="54"/>
      <c r="E166" s="64">
        <f>E167*E168/1000</f>
        <v>0</v>
      </c>
      <c r="F166" s="64">
        <f t="shared" ref="F166:N166" si="127">F167*F168/1000</f>
        <v>0</v>
      </c>
      <c r="G166" s="64">
        <f t="shared" si="127"/>
        <v>0</v>
      </c>
      <c r="H166" s="64">
        <f t="shared" si="127"/>
        <v>0</v>
      </c>
      <c r="I166" s="64">
        <f t="shared" si="127"/>
        <v>0</v>
      </c>
      <c r="J166" s="64">
        <f t="shared" si="127"/>
        <v>0</v>
      </c>
      <c r="K166" s="64">
        <f t="shared" si="127"/>
        <v>0</v>
      </c>
      <c r="L166" s="64">
        <f t="shared" si="127"/>
        <v>0</v>
      </c>
      <c r="M166" s="64">
        <f t="shared" si="127"/>
        <v>0</v>
      </c>
      <c r="N166" s="64">
        <f t="shared" si="127"/>
        <v>0</v>
      </c>
      <c r="O166" s="65"/>
      <c r="P166" s="159" t="str">
        <f t="shared" si="121"/>
        <v>Komatsu PC2000-11R 
ИСТК</v>
      </c>
      <c r="Q166" s="65"/>
      <c r="R166" s="65"/>
      <c r="S166" s="65"/>
      <c r="T166" s="57"/>
      <c r="U166" s="58"/>
      <c r="V166" s="58"/>
      <c r="W166" s="58"/>
      <c r="X166" s="58"/>
      <c r="Y166" s="58"/>
      <c r="Z166" s="58"/>
      <c r="AA166" s="58"/>
      <c r="AB166" s="59"/>
      <c r="AC166" s="58"/>
      <c r="AD166" s="58"/>
      <c r="AE166" s="58"/>
      <c r="AF166" s="58"/>
      <c r="AG166" s="58"/>
      <c r="AH166" s="58"/>
      <c r="AI166" s="58"/>
      <c r="AJ166" s="60"/>
      <c r="AK166" s="60"/>
      <c r="AL166" s="60"/>
      <c r="AM166" s="60"/>
      <c r="AN166" s="60"/>
      <c r="AO166" s="60"/>
      <c r="AP166" s="60"/>
      <c r="AQ166" s="60"/>
      <c r="AR166" s="60"/>
      <c r="AS166" s="60"/>
    </row>
    <row r="167" spans="1:45" s="76" customFormat="1" ht="15.75" outlineLevel="1">
      <c r="A167" s="71"/>
      <c r="B167" s="67" t="s">
        <v>53</v>
      </c>
      <c r="C167" s="70" t="s">
        <v>169</v>
      </c>
      <c r="D167" s="134"/>
      <c r="E167" s="68"/>
      <c r="F167" s="68"/>
      <c r="G167" s="68"/>
      <c r="H167" s="68"/>
      <c r="I167" s="68"/>
      <c r="J167" s="68"/>
      <c r="K167" s="68"/>
      <c r="L167" s="68"/>
      <c r="M167" s="68"/>
      <c r="N167" s="68"/>
      <c r="O167" s="68"/>
      <c r="P167" s="159" t="str">
        <f t="shared" si="121"/>
        <v>Komatsu PC2000-11R 
ИСТК</v>
      </c>
      <c r="Q167" s="69"/>
      <c r="R167" s="69"/>
      <c r="S167" s="69"/>
      <c r="T167" s="73"/>
      <c r="U167" s="56"/>
      <c r="V167" s="58"/>
      <c r="W167" s="58"/>
      <c r="X167" s="56"/>
      <c r="Y167" s="56"/>
      <c r="Z167" s="56"/>
      <c r="AA167" s="56"/>
      <c r="AB167" s="74"/>
      <c r="AC167" s="56"/>
      <c r="AD167" s="56"/>
      <c r="AE167" s="56"/>
      <c r="AF167" s="56"/>
      <c r="AG167" s="56"/>
      <c r="AH167" s="56"/>
      <c r="AI167" s="56"/>
      <c r="AJ167" s="75"/>
      <c r="AK167" s="75"/>
      <c r="AL167" s="75"/>
      <c r="AM167" s="75"/>
      <c r="AN167" s="75"/>
      <c r="AO167" s="75"/>
      <c r="AP167" s="75"/>
      <c r="AQ167" s="75"/>
      <c r="AR167" s="75"/>
      <c r="AS167" s="75"/>
    </row>
    <row r="168" spans="1:45" s="76" customFormat="1" ht="15.75" outlineLevel="1">
      <c r="A168" s="71"/>
      <c r="B168" s="67" t="s">
        <v>164</v>
      </c>
      <c r="C168" s="131" t="s">
        <v>165</v>
      </c>
      <c r="D168" s="135"/>
      <c r="E168" s="130"/>
      <c r="F168" s="130"/>
      <c r="G168" s="130"/>
      <c r="H168" s="130"/>
      <c r="I168" s="130"/>
      <c r="J168" s="130"/>
      <c r="K168" s="130"/>
      <c r="L168" s="130"/>
      <c r="M168" s="130"/>
      <c r="N168" s="130"/>
      <c r="O168" s="56"/>
      <c r="P168" s="159" t="str">
        <f t="shared" si="121"/>
        <v>Komatsu PC2000-11R 
ИСТК</v>
      </c>
      <c r="Q168" s="56"/>
      <c r="R168" s="56"/>
      <c r="S168" s="56"/>
      <c r="T168" s="73"/>
      <c r="U168" s="56"/>
      <c r="V168" s="58"/>
      <c r="W168" s="58"/>
      <c r="X168" s="56"/>
      <c r="Y168" s="56"/>
      <c r="Z168" s="56"/>
      <c r="AA168" s="56"/>
      <c r="AB168" s="74"/>
      <c r="AC168" s="56"/>
      <c r="AD168" s="56"/>
      <c r="AE168" s="56"/>
      <c r="AF168" s="56"/>
      <c r="AG168" s="56"/>
      <c r="AH168" s="56"/>
      <c r="AI168" s="56"/>
      <c r="AJ168" s="75"/>
      <c r="AK168" s="75"/>
      <c r="AL168" s="75"/>
      <c r="AM168" s="75"/>
      <c r="AN168" s="75"/>
      <c r="AO168" s="75"/>
      <c r="AP168" s="75"/>
      <c r="AQ168" s="75"/>
      <c r="AR168" s="75"/>
      <c r="AS168" s="75"/>
    </row>
    <row r="169" spans="1:45" s="61" customFormat="1" ht="15.75" outlineLevel="1">
      <c r="A169" s="51"/>
      <c r="B169" s="136"/>
      <c r="C169" s="53" t="s">
        <v>61</v>
      </c>
      <c r="D169" s="54"/>
      <c r="E169" s="64"/>
      <c r="F169" s="64"/>
      <c r="G169" s="64"/>
      <c r="H169" s="64"/>
      <c r="I169" s="64"/>
      <c r="J169" s="64"/>
      <c r="K169" s="64"/>
      <c r="L169" s="64"/>
      <c r="M169" s="64"/>
      <c r="N169" s="64"/>
      <c r="O169" s="65"/>
      <c r="P169" s="159" t="str">
        <f t="shared" si="121"/>
        <v>Komatsu PC2000-11R 
ИСТК</v>
      </c>
      <c r="Q169" s="65"/>
      <c r="R169" s="65"/>
      <c r="S169" s="65"/>
      <c r="T169" s="57"/>
      <c r="U169" s="58"/>
      <c r="V169" s="58"/>
      <c r="W169" s="58"/>
      <c r="X169" s="58"/>
      <c r="Y169" s="58"/>
      <c r="Z169" s="58"/>
      <c r="AA169" s="58"/>
      <c r="AB169" s="59"/>
      <c r="AC169" s="58"/>
      <c r="AD169" s="58"/>
      <c r="AE169" s="58"/>
      <c r="AF169" s="58"/>
      <c r="AG169" s="58"/>
      <c r="AH169" s="58"/>
      <c r="AI169" s="58"/>
      <c r="AJ169" s="60"/>
      <c r="AK169" s="60"/>
      <c r="AL169" s="60"/>
      <c r="AM169" s="60"/>
      <c r="AN169" s="60"/>
      <c r="AO169" s="60"/>
      <c r="AP169" s="60"/>
      <c r="AQ169" s="60"/>
      <c r="AR169" s="60"/>
      <c r="AS169" s="60"/>
    </row>
    <row r="170" spans="1:45" s="76" customFormat="1" ht="15.75" outlineLevel="1">
      <c r="A170" s="71"/>
      <c r="B170" s="67" t="s">
        <v>53</v>
      </c>
      <c r="C170" s="70" t="s">
        <v>161</v>
      </c>
      <c r="D170" s="134"/>
      <c r="E170" s="68"/>
      <c r="F170" s="68"/>
      <c r="G170" s="68"/>
      <c r="H170" s="68"/>
      <c r="I170" s="68"/>
      <c r="J170" s="68"/>
      <c r="K170" s="68"/>
      <c r="L170" s="68"/>
      <c r="M170" s="68"/>
      <c r="N170" s="68"/>
      <c r="O170" s="65"/>
      <c r="P170" s="159" t="str">
        <f t="shared" si="121"/>
        <v>Komatsu PC2000-11R 
ИСТК</v>
      </c>
      <c r="Q170" s="65"/>
      <c r="R170" s="65"/>
      <c r="S170" s="65"/>
      <c r="T170" s="73"/>
      <c r="U170" s="56"/>
      <c r="V170" s="58"/>
      <c r="W170" s="58"/>
      <c r="X170" s="56"/>
      <c r="Y170" s="56"/>
      <c r="Z170" s="56"/>
      <c r="AA170" s="56"/>
      <c r="AB170" s="74"/>
      <c r="AC170" s="56"/>
      <c r="AD170" s="56"/>
      <c r="AE170" s="56"/>
      <c r="AF170" s="56"/>
      <c r="AG170" s="56"/>
      <c r="AH170" s="56"/>
      <c r="AI170" s="56"/>
      <c r="AJ170" s="75"/>
      <c r="AK170" s="75"/>
      <c r="AL170" s="75"/>
      <c r="AM170" s="75"/>
      <c r="AN170" s="75"/>
      <c r="AO170" s="75"/>
      <c r="AP170" s="75"/>
      <c r="AQ170" s="75"/>
      <c r="AR170" s="75"/>
      <c r="AS170" s="75"/>
    </row>
    <row r="171" spans="1:45" s="76" customFormat="1" ht="15.75" outlineLevel="1">
      <c r="A171" s="71"/>
      <c r="B171" s="67" t="s">
        <v>162</v>
      </c>
      <c r="C171" s="70" t="s">
        <v>163</v>
      </c>
      <c r="D171" s="134"/>
      <c r="E171" s="68"/>
      <c r="F171" s="68"/>
      <c r="G171" s="68"/>
      <c r="H171" s="68"/>
      <c r="I171" s="68"/>
      <c r="J171" s="68"/>
      <c r="K171" s="68"/>
      <c r="L171" s="68"/>
      <c r="M171" s="68"/>
      <c r="N171" s="68"/>
      <c r="O171" s="69"/>
      <c r="P171" s="159" t="str">
        <f t="shared" si="121"/>
        <v>Komatsu PC2000-11R 
ИСТК</v>
      </c>
      <c r="Q171" s="69"/>
      <c r="R171" s="69"/>
      <c r="S171" s="69"/>
      <c r="T171" s="73"/>
      <c r="U171" s="56"/>
      <c r="V171" s="58"/>
      <c r="W171" s="58"/>
      <c r="X171" s="56"/>
      <c r="Y171" s="56"/>
      <c r="Z171" s="56"/>
      <c r="AA171" s="56"/>
      <c r="AB171" s="74"/>
      <c r="AC171" s="56"/>
      <c r="AD171" s="56"/>
      <c r="AE171" s="56"/>
      <c r="AF171" s="56"/>
      <c r="AG171" s="56"/>
      <c r="AH171" s="56"/>
      <c r="AI171" s="56"/>
      <c r="AJ171" s="75"/>
      <c r="AK171" s="75"/>
      <c r="AL171" s="75"/>
      <c r="AM171" s="75"/>
      <c r="AN171" s="75"/>
      <c r="AO171" s="75"/>
      <c r="AP171" s="75"/>
      <c r="AQ171" s="75"/>
      <c r="AR171" s="75"/>
      <c r="AS171" s="75"/>
    </row>
    <row r="172" spans="1:45" s="76" customFormat="1" ht="15.75" outlineLevel="1">
      <c r="A172" s="71"/>
      <c r="B172" s="67" t="s">
        <v>164</v>
      </c>
      <c r="C172" s="131" t="s">
        <v>165</v>
      </c>
      <c r="D172" s="176"/>
      <c r="E172" s="130"/>
      <c r="F172" s="130"/>
      <c r="G172" s="130"/>
      <c r="H172" s="130"/>
      <c r="I172" s="130"/>
      <c r="J172" s="130"/>
      <c r="K172" s="130"/>
      <c r="L172" s="130"/>
      <c r="M172" s="130"/>
      <c r="N172" s="130"/>
      <c r="O172" s="69"/>
      <c r="P172" s="159" t="str">
        <f t="shared" si="121"/>
        <v>Komatsu PC2000-11R 
ИСТК</v>
      </c>
      <c r="Q172" s="69"/>
      <c r="R172" s="69"/>
      <c r="S172" s="69"/>
      <c r="T172" s="73"/>
      <c r="U172" s="56"/>
      <c r="V172" s="58"/>
      <c r="W172" s="58"/>
      <c r="X172" s="56"/>
      <c r="Y172" s="56"/>
      <c r="Z172" s="56"/>
      <c r="AA172" s="56"/>
      <c r="AB172" s="74"/>
      <c r="AC172" s="56"/>
      <c r="AD172" s="56"/>
      <c r="AE172" s="56"/>
      <c r="AF172" s="56"/>
      <c r="AG172" s="56"/>
      <c r="AH172" s="56"/>
      <c r="AI172" s="56"/>
      <c r="AJ172" s="75"/>
      <c r="AK172" s="75"/>
      <c r="AL172" s="75"/>
      <c r="AM172" s="75"/>
      <c r="AN172" s="75"/>
      <c r="AO172" s="75"/>
      <c r="AP172" s="75"/>
      <c r="AQ172" s="75"/>
      <c r="AR172" s="75"/>
      <c r="AS172" s="75"/>
    </row>
    <row r="173" spans="1:45" s="76" customFormat="1" ht="15.75" outlineLevel="1">
      <c r="A173" s="71"/>
      <c r="B173" s="136"/>
      <c r="C173" s="53" t="s">
        <v>61</v>
      </c>
      <c r="D173" s="54"/>
      <c r="E173" s="64"/>
      <c r="F173" s="64"/>
      <c r="G173" s="64"/>
      <c r="H173" s="64"/>
      <c r="I173" s="64"/>
      <c r="J173" s="64"/>
      <c r="K173" s="64"/>
      <c r="L173" s="64"/>
      <c r="M173" s="64"/>
      <c r="N173" s="64"/>
      <c r="O173" s="65"/>
      <c r="P173" s="159" t="str">
        <f t="shared" si="121"/>
        <v>Komatsu PC2000-11R 
ИСТК</v>
      </c>
      <c r="Q173" s="65"/>
      <c r="R173" s="65"/>
      <c r="S173" s="65"/>
      <c r="T173" s="73"/>
      <c r="U173" s="56"/>
      <c r="V173" s="58"/>
      <c r="W173" s="58"/>
      <c r="X173" s="56"/>
      <c r="Y173" s="56"/>
      <c r="Z173" s="56"/>
      <c r="AA173" s="56"/>
      <c r="AB173" s="74"/>
      <c r="AC173" s="56"/>
      <c r="AD173" s="56"/>
      <c r="AE173" s="56"/>
      <c r="AF173" s="56"/>
      <c r="AG173" s="56"/>
      <c r="AH173" s="56"/>
      <c r="AI173" s="56"/>
      <c r="AJ173" s="75"/>
      <c r="AK173" s="75"/>
      <c r="AL173" s="75"/>
      <c r="AM173" s="75"/>
      <c r="AN173" s="75"/>
      <c r="AO173" s="75"/>
      <c r="AP173" s="75"/>
      <c r="AQ173" s="75"/>
      <c r="AR173" s="75"/>
      <c r="AS173" s="75"/>
    </row>
    <row r="174" spans="1:45" s="76" customFormat="1" ht="15.75" outlineLevel="1">
      <c r="A174" s="71"/>
      <c r="B174" s="67"/>
      <c r="C174" s="70"/>
      <c r="D174" s="134"/>
      <c r="E174" s="68"/>
      <c r="F174" s="68"/>
      <c r="G174" s="68"/>
      <c r="H174" s="68"/>
      <c r="I174" s="68"/>
      <c r="J174" s="68"/>
      <c r="K174" s="68"/>
      <c r="L174" s="68"/>
      <c r="M174" s="68"/>
      <c r="N174" s="68"/>
      <c r="O174" s="56"/>
      <c r="P174" s="159" t="str">
        <f t="shared" si="121"/>
        <v>Komatsu PC2000-11R 
ИСТК</v>
      </c>
      <c r="Q174" s="56"/>
      <c r="R174" s="56"/>
      <c r="S174" s="56"/>
      <c r="T174" s="73"/>
      <c r="U174" s="56"/>
      <c r="V174" s="58"/>
      <c r="W174" s="58"/>
      <c r="X174" s="56"/>
      <c r="Y174" s="56"/>
      <c r="Z174" s="56"/>
      <c r="AA174" s="56"/>
      <c r="AB174" s="74"/>
      <c r="AC174" s="56"/>
      <c r="AD174" s="56"/>
      <c r="AE174" s="56"/>
      <c r="AF174" s="56"/>
      <c r="AG174" s="56"/>
      <c r="AH174" s="56"/>
      <c r="AI174" s="56"/>
      <c r="AJ174" s="75"/>
      <c r="AK174" s="75"/>
      <c r="AL174" s="75"/>
      <c r="AM174" s="75"/>
      <c r="AN174" s="75"/>
      <c r="AO174" s="75"/>
      <c r="AP174" s="75"/>
      <c r="AQ174" s="75"/>
      <c r="AR174" s="75"/>
      <c r="AS174" s="75"/>
    </row>
    <row r="175" spans="1:45" s="76" customFormat="1" ht="15.75" outlineLevel="1">
      <c r="A175" s="71"/>
      <c r="B175" s="67" t="s">
        <v>162</v>
      </c>
      <c r="C175" s="70" t="s">
        <v>163</v>
      </c>
      <c r="D175" s="134"/>
      <c r="E175" s="68"/>
      <c r="F175" s="68"/>
      <c r="G175" s="68"/>
      <c r="H175" s="68"/>
      <c r="I175" s="68"/>
      <c r="J175" s="68"/>
      <c r="K175" s="68"/>
      <c r="L175" s="68"/>
      <c r="M175" s="68"/>
      <c r="N175" s="68"/>
      <c r="O175" s="68"/>
      <c r="P175" s="159" t="str">
        <f t="shared" si="121"/>
        <v>Komatsu PC2000-11R 
ИСТК</v>
      </c>
      <c r="Q175" s="68"/>
      <c r="R175" s="68"/>
      <c r="S175" s="68"/>
      <c r="T175" s="68"/>
      <c r="U175" s="56"/>
      <c r="V175" s="58"/>
      <c r="W175" s="58"/>
      <c r="X175" s="56"/>
      <c r="Y175" s="56"/>
      <c r="Z175" s="56"/>
      <c r="AA175" s="56"/>
      <c r="AB175" s="74"/>
      <c r="AC175" s="56"/>
      <c r="AD175" s="56"/>
      <c r="AE175" s="56"/>
      <c r="AF175" s="56"/>
      <c r="AG175" s="56"/>
      <c r="AH175" s="56"/>
      <c r="AI175" s="56"/>
      <c r="AJ175" s="75"/>
      <c r="AK175" s="75"/>
      <c r="AL175" s="75"/>
      <c r="AM175" s="75"/>
      <c r="AN175" s="75"/>
      <c r="AO175" s="75"/>
      <c r="AP175" s="75"/>
      <c r="AQ175" s="75"/>
      <c r="AR175" s="75"/>
      <c r="AS175" s="75"/>
    </row>
    <row r="176" spans="1:45" s="76" customFormat="1" ht="15.75" outlineLevel="1">
      <c r="A176" s="71"/>
      <c r="B176" s="67" t="s">
        <v>164</v>
      </c>
      <c r="C176" s="131" t="s">
        <v>165</v>
      </c>
      <c r="D176" s="176"/>
      <c r="E176" s="130"/>
      <c r="F176" s="130"/>
      <c r="G176" s="130"/>
      <c r="H176" s="130"/>
      <c r="I176" s="130"/>
      <c r="J176" s="130"/>
      <c r="K176" s="130"/>
      <c r="L176" s="130"/>
      <c r="M176" s="130"/>
      <c r="N176" s="130"/>
      <c r="O176" s="69"/>
      <c r="P176" s="159" t="str">
        <f t="shared" si="121"/>
        <v>Komatsu PC2000-11R 
ИСТК</v>
      </c>
      <c r="Q176" s="69"/>
      <c r="R176" s="69"/>
      <c r="S176" s="69"/>
      <c r="T176" s="69"/>
      <c r="U176" s="56"/>
      <c r="V176" s="58"/>
      <c r="W176" s="58"/>
      <c r="X176" s="56"/>
      <c r="Y176" s="56"/>
      <c r="Z176" s="56"/>
      <c r="AA176" s="56"/>
      <c r="AB176" s="74"/>
      <c r="AC176" s="56"/>
      <c r="AD176" s="56"/>
      <c r="AE176" s="56"/>
      <c r="AF176" s="56"/>
      <c r="AG176" s="56"/>
      <c r="AH176" s="56"/>
      <c r="AI176" s="56"/>
      <c r="AJ176" s="75"/>
      <c r="AK176" s="75"/>
      <c r="AL176" s="75"/>
      <c r="AM176" s="75"/>
      <c r="AN176" s="75"/>
      <c r="AO176" s="75"/>
      <c r="AP176" s="75"/>
      <c r="AQ176" s="75"/>
      <c r="AR176" s="75"/>
      <c r="AS176" s="75"/>
    </row>
    <row r="177" spans="1:45" s="76" customFormat="1" ht="15.75" outlineLevel="1">
      <c r="A177" s="71"/>
      <c r="B177" s="67"/>
      <c r="C177" s="131"/>
      <c r="D177" s="135"/>
      <c r="E177" s="130"/>
      <c r="F177" s="130"/>
      <c r="G177" s="130"/>
      <c r="H177" s="130"/>
      <c r="I177" s="130"/>
      <c r="J177" s="130"/>
      <c r="K177" s="130"/>
      <c r="L177" s="130"/>
      <c r="M177" s="130"/>
      <c r="N177" s="130"/>
      <c r="O177" s="65"/>
      <c r="P177" s="159" t="str">
        <f t="shared" si="121"/>
        <v>Komatsu PC2000-11R 
ИСТК</v>
      </c>
      <c r="Q177" s="65"/>
      <c r="R177" s="65"/>
      <c r="S177" s="65"/>
      <c r="T177" s="73"/>
      <c r="U177" s="56"/>
      <c r="V177" s="58"/>
      <c r="W177" s="58"/>
      <c r="X177" s="56"/>
      <c r="Y177" s="56"/>
      <c r="Z177" s="56"/>
      <c r="AA177" s="56"/>
      <c r="AB177" s="74"/>
      <c r="AC177" s="56"/>
      <c r="AD177" s="56"/>
      <c r="AE177" s="56"/>
      <c r="AF177" s="56"/>
      <c r="AG177" s="56"/>
      <c r="AH177" s="56"/>
      <c r="AI177" s="56"/>
      <c r="AJ177" s="75"/>
      <c r="AK177" s="75"/>
      <c r="AL177" s="75"/>
      <c r="AM177" s="75"/>
      <c r="AN177" s="75"/>
      <c r="AO177" s="75"/>
      <c r="AP177" s="75"/>
      <c r="AQ177" s="75"/>
      <c r="AR177" s="75"/>
      <c r="AS177" s="75"/>
    </row>
    <row r="178" spans="1:45" s="76" customFormat="1" ht="15.75" outlineLevel="1">
      <c r="A178" s="71"/>
      <c r="B178" s="67"/>
      <c r="C178" s="66"/>
      <c r="D178" s="72"/>
      <c r="E178" s="55"/>
      <c r="F178" s="55"/>
      <c r="G178" s="55"/>
      <c r="H178" s="55"/>
      <c r="I178" s="55"/>
      <c r="J178" s="55"/>
      <c r="K178" s="55"/>
      <c r="L178" s="55"/>
      <c r="M178" s="55"/>
      <c r="N178" s="55"/>
      <c r="O178" s="56"/>
      <c r="P178" s="159" t="str">
        <f t="shared" si="121"/>
        <v>Komatsu PC2000-11R 
ИСТК</v>
      </c>
      <c r="Q178" s="56"/>
      <c r="R178" s="56"/>
      <c r="S178" s="56"/>
      <c r="T178" s="73"/>
      <c r="U178" s="56"/>
      <c r="V178" s="58"/>
      <c r="W178" s="58"/>
      <c r="X178" s="56"/>
      <c r="Y178" s="56"/>
      <c r="Z178" s="56"/>
      <c r="AA178" s="56"/>
      <c r="AB178" s="74"/>
      <c r="AC178" s="56"/>
      <c r="AD178" s="56"/>
      <c r="AE178" s="56"/>
      <c r="AF178" s="56"/>
      <c r="AG178" s="56"/>
      <c r="AH178" s="56"/>
      <c r="AI178" s="56"/>
      <c r="AJ178" s="75"/>
      <c r="AK178" s="75"/>
      <c r="AL178" s="75"/>
      <c r="AM178" s="75"/>
      <c r="AN178" s="75"/>
      <c r="AO178" s="75"/>
      <c r="AP178" s="75"/>
      <c r="AQ178" s="75"/>
      <c r="AR178" s="75"/>
      <c r="AS178" s="75"/>
    </row>
    <row r="179" spans="1:45" s="76" customFormat="1" ht="15.75" outlineLevel="1">
      <c r="A179" s="71"/>
      <c r="B179" s="67"/>
      <c r="C179" s="70"/>
      <c r="D179" s="72"/>
      <c r="E179" s="68"/>
      <c r="F179" s="68"/>
      <c r="G179" s="68"/>
      <c r="H179" s="68"/>
      <c r="I179" s="68"/>
      <c r="J179" s="68"/>
      <c r="K179" s="68"/>
      <c r="L179" s="68"/>
      <c r="M179" s="68"/>
      <c r="N179" s="68"/>
      <c r="O179" s="56"/>
      <c r="P179" s="159" t="str">
        <f t="shared" si="121"/>
        <v>Komatsu PC2000-11R 
ИСТК</v>
      </c>
      <c r="Q179" s="56"/>
      <c r="R179" s="56"/>
      <c r="S179" s="56"/>
      <c r="T179" s="73"/>
      <c r="U179" s="56"/>
      <c r="V179" s="58"/>
      <c r="W179" s="58"/>
      <c r="X179" s="56"/>
      <c r="Y179" s="56"/>
      <c r="Z179" s="56"/>
      <c r="AA179" s="56"/>
      <c r="AB179" s="74"/>
      <c r="AC179" s="56"/>
      <c r="AD179" s="56"/>
      <c r="AE179" s="56"/>
      <c r="AF179" s="56"/>
      <c r="AG179" s="56"/>
      <c r="AH179" s="56"/>
      <c r="AI179" s="56"/>
      <c r="AJ179" s="75"/>
      <c r="AK179" s="75"/>
      <c r="AL179" s="75"/>
      <c r="AM179" s="75"/>
      <c r="AN179" s="75"/>
      <c r="AO179" s="75"/>
      <c r="AP179" s="75"/>
      <c r="AQ179" s="75"/>
      <c r="AR179" s="75"/>
      <c r="AS179" s="75"/>
    </row>
    <row r="180" spans="1:45" s="61" customFormat="1" ht="15.75" outlineLevel="1">
      <c r="A180" s="51"/>
      <c r="B180" s="52" t="s">
        <v>107</v>
      </c>
      <c r="C180" s="53" t="s">
        <v>61</v>
      </c>
      <c r="D180" s="54"/>
      <c r="E180" s="77">
        <f>E182</f>
        <v>24752.086837338862</v>
      </c>
      <c r="F180" s="77">
        <f t="shared" ref="F180:N180" si="128">F182</f>
        <v>21426.865609519595</v>
      </c>
      <c r="G180" s="77">
        <f t="shared" si="128"/>
        <v>22086.090957253968</v>
      </c>
      <c r="H180" s="77">
        <f t="shared" si="128"/>
        <v>20463.133928700223</v>
      </c>
      <c r="I180" s="77">
        <f t="shared" si="128"/>
        <v>20432.882690584695</v>
      </c>
      <c r="J180" s="77">
        <f t="shared" si="128"/>
        <v>21813.927024390621</v>
      </c>
      <c r="K180" s="77">
        <f t="shared" si="128"/>
        <v>21069.005269040848</v>
      </c>
      <c r="L180" s="77">
        <f t="shared" si="128"/>
        <v>22571.060254489796</v>
      </c>
      <c r="M180" s="77">
        <f t="shared" si="128"/>
        <v>15071.787896788497</v>
      </c>
      <c r="N180" s="77">
        <f t="shared" si="128"/>
        <v>22204.928574035053</v>
      </c>
      <c r="O180" s="58"/>
      <c r="P180" s="159" t="str">
        <f t="shared" si="121"/>
        <v>Komatsu PC2000-11R 
ИСТК</v>
      </c>
      <c r="Q180" s="58"/>
      <c r="R180" s="58"/>
      <c r="S180" s="58"/>
      <c r="T180" s="57"/>
      <c r="U180" s="58"/>
      <c r="V180" s="58"/>
      <c r="W180" s="58"/>
      <c r="X180" s="58"/>
      <c r="Y180" s="58"/>
      <c r="Z180" s="58"/>
      <c r="AA180" s="58"/>
      <c r="AB180" s="59"/>
      <c r="AC180" s="58"/>
      <c r="AD180" s="58"/>
      <c r="AE180" s="58"/>
      <c r="AF180" s="58"/>
      <c r="AG180" s="58"/>
      <c r="AH180" s="58"/>
      <c r="AI180" s="58"/>
      <c r="AJ180" s="60"/>
      <c r="AK180" s="60"/>
      <c r="AL180" s="60"/>
      <c r="AM180" s="60"/>
      <c r="AN180" s="60"/>
      <c r="AO180" s="60"/>
      <c r="AP180" s="60"/>
      <c r="AQ180" s="60"/>
      <c r="AR180" s="60"/>
      <c r="AS180" s="60"/>
    </row>
    <row r="181" spans="1:45" s="61" customFormat="1" ht="15.75" outlineLevel="1">
      <c r="A181" s="51"/>
      <c r="B181" s="52"/>
      <c r="C181" s="53"/>
      <c r="D181" s="54"/>
      <c r="E181" s="54"/>
      <c r="F181" s="54"/>
      <c r="G181" s="54"/>
      <c r="H181" s="54"/>
      <c r="I181" s="54"/>
      <c r="J181" s="54"/>
      <c r="K181" s="54"/>
      <c r="L181" s="54"/>
      <c r="M181" s="54"/>
      <c r="N181" s="54"/>
      <c r="O181" s="58"/>
      <c r="P181" s="159" t="str">
        <f t="shared" si="121"/>
        <v>Komatsu PC2000-11R 
ИСТК</v>
      </c>
      <c r="Q181" s="58"/>
      <c r="R181" s="58"/>
      <c r="S181" s="58"/>
      <c r="T181" s="57"/>
      <c r="U181" s="58"/>
      <c r="V181" s="58"/>
      <c r="W181" s="58"/>
      <c r="X181" s="58"/>
      <c r="Y181" s="58"/>
      <c r="Z181" s="58"/>
      <c r="AA181" s="58"/>
      <c r="AB181" s="59"/>
      <c r="AC181" s="58"/>
      <c r="AD181" s="58"/>
      <c r="AE181" s="58"/>
      <c r="AF181" s="58"/>
      <c r="AG181" s="58"/>
      <c r="AH181" s="58"/>
      <c r="AI181" s="58"/>
      <c r="AJ181" s="60"/>
      <c r="AK181" s="60"/>
      <c r="AL181" s="60"/>
      <c r="AM181" s="60"/>
      <c r="AN181" s="60"/>
      <c r="AO181" s="60"/>
      <c r="AP181" s="60"/>
      <c r="AQ181" s="60"/>
      <c r="AR181" s="60"/>
      <c r="AS181" s="60"/>
    </row>
    <row r="182" spans="1:45" s="61" customFormat="1" ht="15.75" outlineLevel="1">
      <c r="A182" s="51"/>
      <c r="B182" s="83" t="s">
        <v>688</v>
      </c>
      <c r="C182" s="53" t="s">
        <v>61</v>
      </c>
      <c r="D182" s="54"/>
      <c r="E182" s="54">
        <f>E184*E185</f>
        <v>24752.086837338862</v>
      </c>
      <c r="F182" s="54">
        <f t="shared" ref="F182:N182" si="129">F184*F185</f>
        <v>21426.865609519595</v>
      </c>
      <c r="G182" s="54">
        <f t="shared" si="129"/>
        <v>22086.090957253968</v>
      </c>
      <c r="H182" s="54">
        <f t="shared" si="129"/>
        <v>20463.133928700223</v>
      </c>
      <c r="I182" s="54">
        <f t="shared" si="129"/>
        <v>20432.882690584695</v>
      </c>
      <c r="J182" s="54">
        <f t="shared" si="129"/>
        <v>21813.927024390621</v>
      </c>
      <c r="K182" s="54">
        <f t="shared" si="129"/>
        <v>21069.005269040848</v>
      </c>
      <c r="L182" s="54">
        <f t="shared" si="129"/>
        <v>22571.060254489796</v>
      </c>
      <c r="M182" s="54">
        <f t="shared" si="129"/>
        <v>15071.787896788497</v>
      </c>
      <c r="N182" s="54">
        <f t="shared" si="129"/>
        <v>22204.928574035053</v>
      </c>
      <c r="O182" s="58"/>
      <c r="P182" s="159" t="str">
        <f t="shared" si="121"/>
        <v>Komatsu PC2000-11R 
ИСТК</v>
      </c>
      <c r="Q182" s="58"/>
      <c r="R182" s="58"/>
      <c r="S182" s="58"/>
      <c r="T182" s="57"/>
      <c r="U182" s="58"/>
      <c r="V182" s="58"/>
      <c r="W182" s="58"/>
      <c r="X182" s="58"/>
      <c r="Y182" s="58"/>
      <c r="Z182" s="58"/>
      <c r="AA182" s="58"/>
      <c r="AB182" s="59"/>
      <c r="AC182" s="58"/>
      <c r="AD182" s="58"/>
      <c r="AE182" s="58"/>
      <c r="AF182" s="58"/>
      <c r="AG182" s="58"/>
      <c r="AH182" s="58"/>
      <c r="AI182" s="58"/>
      <c r="AJ182" s="60"/>
      <c r="AK182" s="60"/>
      <c r="AL182" s="60"/>
      <c r="AM182" s="60"/>
      <c r="AN182" s="60"/>
      <c r="AO182" s="60"/>
      <c r="AP182" s="60"/>
      <c r="AQ182" s="60"/>
      <c r="AR182" s="60"/>
      <c r="AS182" s="60"/>
    </row>
    <row r="183" spans="1:45" s="61" customFormat="1" ht="15.75" outlineLevel="1">
      <c r="A183" s="51"/>
      <c r="B183" s="263" t="s">
        <v>53</v>
      </c>
      <c r="C183" s="66" t="s">
        <v>138</v>
      </c>
      <c r="D183" s="1132">
        <f>'МТР, ФЗП'!$E$6</f>
        <v>88.464215075818629</v>
      </c>
      <c r="E183" s="264">
        <f>D183</f>
        <v>88.464215075818629</v>
      </c>
      <c r="F183" s="264">
        <f t="shared" ref="F183" si="130">E183</f>
        <v>88.464215075818629</v>
      </c>
      <c r="G183" s="264">
        <f t="shared" ref="G183" si="131">F183</f>
        <v>88.464215075818629</v>
      </c>
      <c r="H183" s="264">
        <f t="shared" ref="H183" si="132">G183</f>
        <v>88.464215075818629</v>
      </c>
      <c r="I183" s="264">
        <f t="shared" ref="I183" si="133">H183</f>
        <v>88.464215075818629</v>
      </c>
      <c r="J183" s="264">
        <f t="shared" ref="J183" si="134">I183</f>
        <v>88.464215075818629</v>
      </c>
      <c r="K183" s="264">
        <f t="shared" ref="K183" si="135">J183</f>
        <v>88.464215075818629</v>
      </c>
      <c r="L183" s="264">
        <f t="shared" ref="L183" si="136">K183</f>
        <v>88.464215075818629</v>
      </c>
      <c r="M183" s="264">
        <f t="shared" ref="M183" si="137">L183</f>
        <v>88.464215075818629</v>
      </c>
      <c r="N183" s="264">
        <f t="shared" ref="N183" si="138">M183</f>
        <v>88.464215075818629</v>
      </c>
      <c r="O183" s="127"/>
      <c r="P183" s="159" t="str">
        <f t="shared" si="121"/>
        <v>Komatsu PC2000-11R 
ИСТК</v>
      </c>
      <c r="Q183" s="78"/>
      <c r="R183" s="78"/>
      <c r="S183" s="58"/>
      <c r="T183" s="1151"/>
      <c r="U183" s="58"/>
      <c r="V183" s="58"/>
      <c r="W183" s="58"/>
      <c r="X183" s="58"/>
      <c r="Y183" s="58"/>
      <c r="Z183" s="58"/>
      <c r="AA183" s="58"/>
      <c r="AB183" s="59"/>
      <c r="AC183" s="58"/>
      <c r="AD183" s="58"/>
      <c r="AE183" s="58"/>
      <c r="AF183" s="58"/>
      <c r="AG183" s="58"/>
      <c r="AH183" s="58"/>
      <c r="AI183" s="58"/>
      <c r="AJ183" s="60"/>
      <c r="AK183" s="60"/>
      <c r="AL183" s="60"/>
      <c r="AM183" s="60"/>
      <c r="AN183" s="60"/>
      <c r="AO183" s="60"/>
      <c r="AP183" s="60"/>
      <c r="AQ183" s="60"/>
      <c r="AR183" s="60"/>
      <c r="AS183" s="60"/>
    </row>
    <row r="184" spans="1:45" s="76" customFormat="1" ht="15.75" outlineLevel="1">
      <c r="A184" s="79"/>
      <c r="B184" s="263" t="s">
        <v>79</v>
      </c>
      <c r="C184" s="66" t="s">
        <v>4</v>
      </c>
      <c r="D184" s="72"/>
      <c r="E184" s="55">
        <f>E149*E151*E183/1000</f>
        <v>451.44084784745661</v>
      </c>
      <c r="F184" s="55">
        <f t="shared" ref="F184" si="139">F149*F151*F183/1000</f>
        <v>390.79381229720155</v>
      </c>
      <c r="G184" s="55">
        <f t="shared" ref="G184" si="140">G149*G151*G183/1000</f>
        <v>402.81709145986207</v>
      </c>
      <c r="H184" s="55">
        <f t="shared" ref="H184" si="141">H149*H151*H183/1000</f>
        <v>373.21679546037279</v>
      </c>
      <c r="I184" s="55">
        <f t="shared" ref="I184" si="142">I149*I151*I183/1000</f>
        <v>372.66505836147462</v>
      </c>
      <c r="J184" s="55">
        <f t="shared" ref="J184" si="143">J149*J151*J183/1000</f>
        <v>397.85323053723545</v>
      </c>
      <c r="K184" s="55">
        <f t="shared" ref="K184" si="144">K149*K151*K183/1000</f>
        <v>384.26697774873026</v>
      </c>
      <c r="L184" s="55">
        <f t="shared" ref="L184" si="145">L149*L151*L183/1000</f>
        <v>411.66220226457455</v>
      </c>
      <c r="M184" s="55">
        <f t="shared" ref="M184" si="146">M149*M151*M183/1000</f>
        <v>274.88675001088296</v>
      </c>
      <c r="N184" s="55">
        <f t="shared" ref="N184" si="147">N149*N151*N183/1000</f>
        <v>404.98451091133614</v>
      </c>
      <c r="O184" s="56"/>
      <c r="P184" s="159" t="str">
        <f t="shared" si="121"/>
        <v>Komatsu PC2000-11R 
ИСТК</v>
      </c>
      <c r="Q184" s="56"/>
      <c r="R184" s="56"/>
      <c r="S184" s="58"/>
      <c r="T184" s="73"/>
      <c r="U184" s="56"/>
      <c r="V184" s="58"/>
      <c r="W184" s="58"/>
      <c r="X184" s="56"/>
      <c r="Y184" s="56"/>
      <c r="Z184" s="56"/>
      <c r="AA184" s="56"/>
      <c r="AB184" s="74"/>
      <c r="AC184" s="56"/>
      <c r="AD184" s="56"/>
      <c r="AE184" s="56"/>
      <c r="AF184" s="56"/>
      <c r="AG184" s="56"/>
      <c r="AH184" s="56"/>
      <c r="AI184" s="56"/>
      <c r="AJ184" s="75"/>
      <c r="AK184" s="75"/>
      <c r="AL184" s="75"/>
      <c r="AM184" s="75"/>
      <c r="AN184" s="75"/>
      <c r="AO184" s="75"/>
      <c r="AP184" s="75"/>
      <c r="AQ184" s="75"/>
      <c r="AR184" s="75"/>
      <c r="AS184" s="75"/>
    </row>
    <row r="185" spans="1:45" s="76" customFormat="1" ht="15.75" outlineLevel="1">
      <c r="A185" s="81"/>
      <c r="B185" s="263" t="s">
        <v>80</v>
      </c>
      <c r="C185" s="66" t="s">
        <v>63</v>
      </c>
      <c r="D185" s="1135">
        <f>'МТР, ФЗП'!$E$17</f>
        <v>54.829081053167513</v>
      </c>
      <c r="E185" s="80">
        <f>$D185</f>
        <v>54.829081053167513</v>
      </c>
      <c r="F185" s="80">
        <f>$D185</f>
        <v>54.829081053167513</v>
      </c>
      <c r="G185" s="80">
        <f t="shared" ref="G185:N185" si="148">$D185</f>
        <v>54.829081053167513</v>
      </c>
      <c r="H185" s="80">
        <f t="shared" si="148"/>
        <v>54.829081053167513</v>
      </c>
      <c r="I185" s="80">
        <f t="shared" si="148"/>
        <v>54.829081053167513</v>
      </c>
      <c r="J185" s="80">
        <f t="shared" si="148"/>
        <v>54.829081053167513</v>
      </c>
      <c r="K185" s="80">
        <f t="shared" si="148"/>
        <v>54.829081053167513</v>
      </c>
      <c r="L185" s="80">
        <f t="shared" si="148"/>
        <v>54.829081053167513</v>
      </c>
      <c r="M185" s="80">
        <f t="shared" si="148"/>
        <v>54.829081053167513</v>
      </c>
      <c r="N185" s="80">
        <f t="shared" si="148"/>
        <v>54.829081053167513</v>
      </c>
      <c r="P185" s="159" t="str">
        <f t="shared" si="121"/>
        <v>Komatsu PC2000-11R 
ИСТК</v>
      </c>
      <c r="Q185" s="56"/>
      <c r="R185" s="56"/>
      <c r="S185" s="127" t="s">
        <v>693</v>
      </c>
      <c r="T185" s="73"/>
      <c r="U185" s="56"/>
      <c r="V185" s="58"/>
      <c r="W185" s="58"/>
      <c r="X185" s="56"/>
      <c r="Y185" s="56"/>
      <c r="Z185" s="56"/>
      <c r="AA185" s="56"/>
      <c r="AB185" s="74"/>
      <c r="AC185" s="56"/>
      <c r="AD185" s="56"/>
      <c r="AE185" s="56"/>
      <c r="AF185" s="56"/>
      <c r="AG185" s="56"/>
      <c r="AH185" s="56"/>
      <c r="AI185" s="56"/>
      <c r="AJ185" s="75"/>
      <c r="AK185" s="75"/>
      <c r="AL185" s="75"/>
      <c r="AM185" s="75"/>
      <c r="AN185" s="75"/>
      <c r="AO185" s="75"/>
      <c r="AP185" s="75"/>
      <c r="AQ185" s="75"/>
      <c r="AR185" s="75"/>
      <c r="AS185" s="75"/>
    </row>
    <row r="186" spans="1:45" s="76" customFormat="1" ht="15.75" outlineLevel="1">
      <c r="A186" s="81"/>
      <c r="B186" s="263"/>
      <c r="C186" s="66"/>
      <c r="D186" s="72"/>
      <c r="E186" s="55"/>
      <c r="F186" s="80"/>
      <c r="G186" s="80"/>
      <c r="H186" s="80"/>
      <c r="I186" s="80"/>
      <c r="J186" s="80"/>
      <c r="K186" s="80"/>
      <c r="L186" s="80"/>
      <c r="M186" s="80"/>
      <c r="N186" s="80"/>
      <c r="O186" s="73"/>
      <c r="P186" s="159" t="str">
        <f t="shared" si="121"/>
        <v>Komatsu PC2000-11R 
ИСТК</v>
      </c>
      <c r="Q186" s="56"/>
      <c r="R186" s="56"/>
      <c r="S186" s="56"/>
      <c r="T186" s="73"/>
      <c r="U186" s="56"/>
      <c r="V186" s="58"/>
      <c r="W186" s="58"/>
      <c r="X186" s="56"/>
      <c r="Y186" s="56"/>
      <c r="Z186" s="56"/>
      <c r="AA186" s="56"/>
      <c r="AB186" s="74"/>
      <c r="AC186" s="56"/>
      <c r="AD186" s="56"/>
      <c r="AE186" s="56"/>
      <c r="AF186" s="56"/>
      <c r="AG186" s="56"/>
      <c r="AH186" s="56"/>
      <c r="AI186" s="56"/>
      <c r="AJ186" s="75"/>
      <c r="AK186" s="75"/>
      <c r="AL186" s="75"/>
      <c r="AM186" s="75"/>
      <c r="AN186" s="75"/>
      <c r="AO186" s="75"/>
      <c r="AP186" s="75"/>
      <c r="AQ186" s="75"/>
      <c r="AR186" s="75"/>
      <c r="AS186" s="75"/>
    </row>
    <row r="187" spans="1:45" s="76" customFormat="1" ht="15.75" outlineLevel="1">
      <c r="A187" s="81"/>
      <c r="B187" s="83"/>
      <c r="C187" s="53"/>
      <c r="D187" s="72"/>
      <c r="E187" s="77"/>
      <c r="F187" s="77"/>
      <c r="G187" s="77"/>
      <c r="H187" s="77"/>
      <c r="I187" s="77"/>
      <c r="J187" s="77"/>
      <c r="K187" s="77"/>
      <c r="L187" s="77"/>
      <c r="M187" s="77"/>
      <c r="N187" s="77"/>
      <c r="O187" s="73"/>
      <c r="P187" s="159" t="str">
        <f t="shared" si="121"/>
        <v>Komatsu PC2000-11R 
ИСТК</v>
      </c>
      <c r="Q187" s="56"/>
      <c r="R187" s="308"/>
      <c r="S187" s="56"/>
      <c r="T187" s="73"/>
      <c r="U187" s="56"/>
      <c r="V187" s="58"/>
      <c r="W187" s="58"/>
      <c r="X187" s="56"/>
      <c r="Y187" s="56"/>
      <c r="Z187" s="56"/>
      <c r="AA187" s="56"/>
      <c r="AB187" s="74"/>
      <c r="AC187" s="56"/>
      <c r="AD187" s="56"/>
      <c r="AE187" s="56"/>
      <c r="AF187" s="56"/>
      <c r="AG187" s="56"/>
      <c r="AH187" s="56"/>
      <c r="AI187" s="56"/>
      <c r="AJ187" s="75"/>
      <c r="AK187" s="75"/>
      <c r="AL187" s="75"/>
      <c r="AM187" s="75"/>
      <c r="AN187" s="75"/>
      <c r="AO187" s="75"/>
      <c r="AP187" s="75"/>
      <c r="AQ187" s="75"/>
      <c r="AR187" s="75"/>
      <c r="AS187" s="75"/>
    </row>
    <row r="188" spans="1:45" s="76" customFormat="1" ht="15.75" outlineLevel="1">
      <c r="A188" s="81"/>
      <c r="B188" s="263"/>
      <c r="C188" s="66"/>
      <c r="D188" s="265"/>
      <c r="E188" s="266"/>
      <c r="F188" s="266"/>
      <c r="G188" s="266"/>
      <c r="H188" s="266"/>
      <c r="I188" s="266"/>
      <c r="J188" s="266"/>
      <c r="K188" s="266"/>
      <c r="L188" s="266"/>
      <c r="M188" s="266"/>
      <c r="N188" s="266"/>
      <c r="O188" s="73"/>
      <c r="P188" s="159" t="str">
        <f t="shared" si="121"/>
        <v>Komatsu PC2000-11R 
ИСТК</v>
      </c>
      <c r="Q188" s="56"/>
      <c r="R188" s="56"/>
      <c r="S188" s="73"/>
      <c r="T188" s="73"/>
      <c r="U188" s="56"/>
      <c r="V188" s="58"/>
      <c r="W188" s="58"/>
      <c r="X188" s="56"/>
      <c r="Y188" s="56"/>
      <c r="Z188" s="56"/>
      <c r="AA188" s="56"/>
      <c r="AB188" s="74"/>
      <c r="AC188" s="56"/>
      <c r="AD188" s="56"/>
      <c r="AE188" s="56"/>
      <c r="AF188" s="56"/>
      <c r="AG188" s="56"/>
      <c r="AH188" s="56"/>
      <c r="AI188" s="56"/>
      <c r="AJ188" s="75"/>
      <c r="AK188" s="75"/>
      <c r="AL188" s="75"/>
      <c r="AM188" s="75"/>
      <c r="AN188" s="75"/>
      <c r="AO188" s="75"/>
      <c r="AP188" s="75"/>
      <c r="AQ188" s="75"/>
      <c r="AR188" s="75"/>
      <c r="AS188" s="75"/>
    </row>
    <row r="189" spans="1:45" s="76" customFormat="1" ht="15.75" outlineLevel="1">
      <c r="A189" s="81"/>
      <c r="B189" s="263"/>
      <c r="C189" s="66"/>
      <c r="D189" s="72"/>
      <c r="E189" s="55"/>
      <c r="F189" s="55"/>
      <c r="G189" s="55"/>
      <c r="H189" s="55"/>
      <c r="I189" s="55"/>
      <c r="J189" s="55"/>
      <c r="K189" s="55"/>
      <c r="L189" s="55"/>
      <c r="M189" s="55"/>
      <c r="N189" s="55"/>
      <c r="O189" s="73"/>
      <c r="P189" s="159" t="str">
        <f t="shared" si="121"/>
        <v>Komatsu PC2000-11R 
ИСТК</v>
      </c>
      <c r="Q189" s="56"/>
      <c r="R189" s="56"/>
      <c r="S189" s="73"/>
      <c r="T189" s="73"/>
      <c r="U189" s="56"/>
      <c r="V189" s="58"/>
      <c r="W189" s="58"/>
      <c r="X189" s="56"/>
      <c r="Y189" s="56"/>
      <c r="Z189" s="56"/>
      <c r="AA189" s="56"/>
      <c r="AB189" s="74"/>
      <c r="AC189" s="56"/>
      <c r="AD189" s="56"/>
      <c r="AE189" s="56"/>
      <c r="AF189" s="56"/>
      <c r="AG189" s="56"/>
      <c r="AH189" s="56"/>
      <c r="AI189" s="56"/>
      <c r="AJ189" s="75"/>
      <c r="AK189" s="75"/>
      <c r="AL189" s="75"/>
      <c r="AM189" s="75"/>
      <c r="AN189" s="75"/>
      <c r="AO189" s="75"/>
      <c r="AP189" s="75"/>
      <c r="AQ189" s="75"/>
      <c r="AR189" s="75"/>
      <c r="AS189" s="75"/>
    </row>
    <row r="190" spans="1:45" s="76" customFormat="1" ht="15.75" outlineLevel="1">
      <c r="A190" s="81"/>
      <c r="B190" s="263"/>
      <c r="C190" s="66"/>
      <c r="D190" s="72"/>
      <c r="E190" s="55"/>
      <c r="F190" s="55"/>
      <c r="G190" s="55"/>
      <c r="H190" s="55"/>
      <c r="I190" s="55"/>
      <c r="J190" s="55"/>
      <c r="K190" s="55"/>
      <c r="L190" s="55"/>
      <c r="M190" s="55"/>
      <c r="N190" s="55"/>
      <c r="O190" s="73"/>
      <c r="P190" s="159" t="str">
        <f t="shared" si="121"/>
        <v>Komatsu PC2000-11R 
ИСТК</v>
      </c>
      <c r="Q190" s="56"/>
      <c r="R190" s="56"/>
      <c r="S190" s="73"/>
      <c r="T190" s="73"/>
      <c r="U190" s="56"/>
      <c r="V190" s="58"/>
      <c r="W190" s="58"/>
      <c r="X190" s="56"/>
      <c r="Y190" s="56"/>
      <c r="Z190" s="56"/>
      <c r="AA190" s="56"/>
      <c r="AB190" s="74"/>
      <c r="AC190" s="56"/>
      <c r="AD190" s="56"/>
      <c r="AE190" s="56"/>
      <c r="AF190" s="56"/>
      <c r="AG190" s="56"/>
      <c r="AH190" s="56"/>
      <c r="AI190" s="56"/>
      <c r="AJ190" s="75"/>
      <c r="AK190" s="75"/>
      <c r="AL190" s="75"/>
      <c r="AM190" s="75"/>
      <c r="AN190" s="75"/>
      <c r="AO190" s="75"/>
      <c r="AP190" s="75"/>
      <c r="AQ190" s="75"/>
      <c r="AR190" s="75"/>
      <c r="AS190" s="75"/>
    </row>
    <row r="191" spans="1:45" s="76" customFormat="1" ht="15.75" outlineLevel="1">
      <c r="A191" s="81"/>
      <c r="B191" s="263"/>
      <c r="C191" s="66"/>
      <c r="D191" s="72"/>
      <c r="E191" s="55"/>
      <c r="F191" s="80"/>
      <c r="G191" s="80"/>
      <c r="H191" s="80"/>
      <c r="I191" s="80"/>
      <c r="J191" s="80"/>
      <c r="K191" s="80"/>
      <c r="L191" s="80"/>
      <c r="M191" s="80"/>
      <c r="N191" s="80"/>
      <c r="O191" s="73"/>
      <c r="P191" s="159" t="str">
        <f t="shared" si="121"/>
        <v>Komatsu PC2000-11R 
ИСТК</v>
      </c>
      <c r="Q191" s="56"/>
      <c r="R191" s="56"/>
      <c r="S191" s="73"/>
      <c r="T191" s="73"/>
      <c r="U191" s="56"/>
      <c r="V191" s="58"/>
      <c r="W191" s="58"/>
      <c r="X191" s="56"/>
      <c r="Y191" s="56"/>
      <c r="Z191" s="56"/>
      <c r="AA191" s="56"/>
      <c r="AB191" s="74"/>
      <c r="AC191" s="56"/>
      <c r="AD191" s="56"/>
      <c r="AE191" s="56"/>
      <c r="AF191" s="56"/>
      <c r="AG191" s="56"/>
      <c r="AH191" s="56"/>
      <c r="AI191" s="56"/>
      <c r="AJ191" s="75"/>
      <c r="AK191" s="75"/>
      <c r="AL191" s="75"/>
      <c r="AM191" s="75"/>
      <c r="AN191" s="75"/>
      <c r="AO191" s="75"/>
      <c r="AP191" s="75"/>
      <c r="AQ191" s="75"/>
      <c r="AR191" s="75"/>
      <c r="AS191" s="75"/>
    </row>
    <row r="192" spans="1:45" s="76" customFormat="1" ht="15.75" outlineLevel="1">
      <c r="A192" s="81"/>
      <c r="B192" s="263"/>
      <c r="C192" s="66"/>
      <c r="D192" s="72"/>
      <c r="E192" s="55"/>
      <c r="F192" s="80"/>
      <c r="G192" s="80"/>
      <c r="H192" s="80"/>
      <c r="I192" s="80"/>
      <c r="J192" s="80"/>
      <c r="K192" s="80"/>
      <c r="L192" s="80"/>
      <c r="M192" s="80"/>
      <c r="N192" s="80"/>
      <c r="O192" s="73"/>
      <c r="P192" s="159" t="str">
        <f t="shared" si="121"/>
        <v>Komatsu PC2000-11R 
ИСТК</v>
      </c>
      <c r="Q192" s="56"/>
      <c r="R192" s="56"/>
      <c r="S192" s="56"/>
      <c r="T192" s="73"/>
      <c r="U192" s="56"/>
      <c r="V192" s="58"/>
      <c r="W192" s="58"/>
      <c r="X192" s="56"/>
      <c r="Y192" s="56"/>
      <c r="Z192" s="56"/>
      <c r="AA192" s="56"/>
      <c r="AB192" s="74"/>
      <c r="AC192" s="56"/>
      <c r="AD192" s="56"/>
      <c r="AE192" s="56"/>
      <c r="AF192" s="56"/>
      <c r="AG192" s="56"/>
      <c r="AH192" s="56"/>
      <c r="AI192" s="56"/>
      <c r="AJ192" s="75"/>
      <c r="AK192" s="75"/>
      <c r="AL192" s="75"/>
      <c r="AM192" s="75"/>
      <c r="AN192" s="75"/>
      <c r="AO192" s="75"/>
      <c r="AP192" s="75"/>
      <c r="AQ192" s="75"/>
      <c r="AR192" s="75"/>
      <c r="AS192" s="75"/>
    </row>
    <row r="193" spans="1:45" s="76" customFormat="1" ht="15.75" outlineLevel="1">
      <c r="A193" s="81"/>
      <c r="B193" s="263"/>
      <c r="C193" s="66"/>
      <c r="D193" s="72"/>
      <c r="E193" s="55"/>
      <c r="F193" s="80"/>
      <c r="G193" s="80"/>
      <c r="H193" s="80"/>
      <c r="I193" s="80"/>
      <c r="J193" s="80"/>
      <c r="K193" s="80"/>
      <c r="L193" s="80"/>
      <c r="M193" s="80"/>
      <c r="N193" s="80"/>
      <c r="O193" s="73"/>
      <c r="P193" s="159" t="str">
        <f t="shared" si="121"/>
        <v>Komatsu PC2000-11R 
ИСТК</v>
      </c>
      <c r="Q193" s="56"/>
      <c r="R193" s="56"/>
      <c r="S193" s="56"/>
      <c r="T193" s="73"/>
      <c r="U193" s="56"/>
      <c r="V193" s="58"/>
      <c r="W193" s="58"/>
      <c r="X193" s="56"/>
      <c r="Y193" s="56"/>
      <c r="Z193" s="56"/>
      <c r="AA193" s="56"/>
      <c r="AB193" s="74"/>
      <c r="AC193" s="56"/>
      <c r="AD193" s="56"/>
      <c r="AE193" s="56"/>
      <c r="AF193" s="56"/>
      <c r="AG193" s="56"/>
      <c r="AH193" s="56"/>
      <c r="AI193" s="56"/>
      <c r="AJ193" s="75"/>
      <c r="AK193" s="75"/>
      <c r="AL193" s="75"/>
      <c r="AM193" s="75"/>
      <c r="AN193" s="75"/>
      <c r="AO193" s="75"/>
      <c r="AP193" s="75"/>
      <c r="AQ193" s="75"/>
      <c r="AR193" s="75"/>
      <c r="AS193" s="75"/>
    </row>
    <row r="194" spans="1:45" s="76" customFormat="1" ht="15.75" outlineLevel="1">
      <c r="A194" s="81"/>
      <c r="B194" s="263"/>
      <c r="C194" s="66"/>
      <c r="D194" s="72"/>
      <c r="E194" s="55"/>
      <c r="F194" s="80"/>
      <c r="G194" s="80"/>
      <c r="H194" s="80"/>
      <c r="I194" s="80"/>
      <c r="J194" s="80"/>
      <c r="K194" s="80"/>
      <c r="L194" s="80"/>
      <c r="M194" s="80"/>
      <c r="N194" s="80"/>
      <c r="O194" s="73"/>
      <c r="P194" s="159" t="str">
        <f t="shared" si="121"/>
        <v>Komatsu PC2000-11R 
ИСТК</v>
      </c>
      <c r="Q194" s="56"/>
      <c r="R194" s="56"/>
      <c r="S194" s="56"/>
      <c r="T194" s="73"/>
      <c r="U194" s="56"/>
      <c r="V194" s="58"/>
      <c r="W194" s="58"/>
      <c r="X194" s="56"/>
      <c r="Y194" s="56"/>
      <c r="Z194" s="56"/>
      <c r="AA194" s="56"/>
      <c r="AB194" s="74"/>
      <c r="AC194" s="56"/>
      <c r="AD194" s="56"/>
      <c r="AE194" s="56"/>
      <c r="AF194" s="56"/>
      <c r="AG194" s="56"/>
      <c r="AH194" s="56"/>
      <c r="AI194" s="56"/>
      <c r="AJ194" s="75"/>
      <c r="AK194" s="75"/>
      <c r="AL194" s="75"/>
      <c r="AM194" s="75"/>
      <c r="AN194" s="75"/>
      <c r="AO194" s="75"/>
      <c r="AP194" s="75"/>
      <c r="AQ194" s="75"/>
      <c r="AR194" s="75"/>
      <c r="AS194" s="75"/>
    </row>
    <row r="195" spans="1:45" s="76" customFormat="1" ht="15.75" outlineLevel="1">
      <c r="A195" s="81"/>
      <c r="B195" s="263"/>
      <c r="C195" s="66"/>
      <c r="D195" s="72"/>
      <c r="E195" s="55"/>
      <c r="F195" s="80"/>
      <c r="G195" s="80"/>
      <c r="H195" s="80"/>
      <c r="I195" s="80"/>
      <c r="J195" s="80"/>
      <c r="K195" s="80"/>
      <c r="L195" s="80"/>
      <c r="M195" s="80"/>
      <c r="N195" s="80"/>
      <c r="O195" s="73"/>
      <c r="P195" s="159" t="str">
        <f t="shared" si="121"/>
        <v>Komatsu PC2000-11R 
ИСТК</v>
      </c>
      <c r="Q195" s="56"/>
      <c r="R195" s="56"/>
      <c r="S195" s="56"/>
      <c r="T195" s="73"/>
      <c r="U195" s="56"/>
      <c r="V195" s="58"/>
      <c r="W195" s="58"/>
      <c r="X195" s="56"/>
      <c r="Y195" s="56"/>
      <c r="Z195" s="56"/>
      <c r="AA195" s="56"/>
      <c r="AB195" s="74"/>
      <c r="AC195" s="56"/>
      <c r="AD195" s="56"/>
      <c r="AE195" s="56"/>
      <c r="AF195" s="56"/>
      <c r="AG195" s="56"/>
      <c r="AH195" s="56"/>
      <c r="AI195" s="56"/>
      <c r="AJ195" s="75"/>
      <c r="AK195" s="75"/>
      <c r="AL195" s="75"/>
      <c r="AM195" s="75"/>
      <c r="AN195" s="75"/>
      <c r="AO195" s="75"/>
      <c r="AP195" s="75"/>
      <c r="AQ195" s="75"/>
      <c r="AR195" s="75"/>
      <c r="AS195" s="75"/>
    </row>
    <row r="196" spans="1:45" s="61" customFormat="1" ht="18" customHeight="1" outlineLevel="1">
      <c r="A196" s="51"/>
      <c r="B196" s="52" t="s">
        <v>60</v>
      </c>
      <c r="C196" s="53" t="s">
        <v>61</v>
      </c>
      <c r="D196" s="54"/>
      <c r="E196" s="77">
        <f>SUMPRODUCT(E205:E210,E212:E217)/1000</f>
        <v>0</v>
      </c>
      <c r="F196" s="77">
        <f t="shared" ref="F196:M196" si="149">SUMPRODUCT(F205:F210,F212:F217)/1000</f>
        <v>0</v>
      </c>
      <c r="G196" s="77">
        <f t="shared" si="149"/>
        <v>0</v>
      </c>
      <c r="H196" s="77">
        <f t="shared" si="149"/>
        <v>0</v>
      </c>
      <c r="I196" s="77">
        <f t="shared" si="149"/>
        <v>0</v>
      </c>
      <c r="J196" s="77">
        <f t="shared" si="149"/>
        <v>0</v>
      </c>
      <c r="K196" s="77">
        <f t="shared" si="149"/>
        <v>0</v>
      </c>
      <c r="L196" s="77">
        <f t="shared" si="149"/>
        <v>0</v>
      </c>
      <c r="M196" s="77">
        <f t="shared" si="149"/>
        <v>0</v>
      </c>
      <c r="N196" s="77">
        <f>SUMPRODUCT(N205:N210,N212:N217)/1000</f>
        <v>0</v>
      </c>
      <c r="P196" s="159" t="str">
        <f t="shared" si="121"/>
        <v>Komatsu PC2000-11R 
ИСТК</v>
      </c>
      <c r="Q196" s="58"/>
      <c r="R196" s="56"/>
      <c r="S196" s="73" t="s">
        <v>689</v>
      </c>
      <c r="T196" s="73"/>
      <c r="U196" s="58"/>
      <c r="V196" s="58"/>
      <c r="W196" s="58">
        <f>E196-V196</f>
        <v>0</v>
      </c>
      <c r="X196" s="58"/>
      <c r="Y196" s="58"/>
      <c r="Z196" s="58"/>
      <c r="AA196" s="58"/>
      <c r="AB196" s="59"/>
      <c r="AC196" s="58"/>
      <c r="AD196" s="58"/>
      <c r="AE196" s="58"/>
      <c r="AF196" s="58"/>
      <c r="AG196" s="58"/>
      <c r="AH196" s="58"/>
      <c r="AI196" s="58"/>
      <c r="AJ196" s="60"/>
      <c r="AK196" s="60"/>
      <c r="AL196" s="60"/>
      <c r="AM196" s="60"/>
      <c r="AN196" s="60"/>
      <c r="AO196" s="60"/>
      <c r="AP196" s="60"/>
      <c r="AQ196" s="60"/>
      <c r="AR196" s="60"/>
      <c r="AS196" s="60"/>
    </row>
    <row r="197" spans="1:45" s="61" customFormat="1" ht="15.75" outlineLevel="1">
      <c r="A197" s="51"/>
      <c r="B197" s="83" t="s">
        <v>53</v>
      </c>
      <c r="C197" s="53"/>
      <c r="D197" s="54"/>
      <c r="E197" s="77"/>
      <c r="F197" s="77"/>
      <c r="G197" s="77"/>
      <c r="H197" s="77"/>
      <c r="I197" s="77"/>
      <c r="J197" s="77"/>
      <c r="K197" s="77"/>
      <c r="L197" s="77"/>
      <c r="M197" s="77"/>
      <c r="N197" s="77"/>
      <c r="O197" s="73"/>
      <c r="P197" s="159" t="str">
        <f t="shared" si="121"/>
        <v>Komatsu PC2000-11R 
ИСТК</v>
      </c>
      <c r="Q197" s="58"/>
      <c r="R197" s="56"/>
      <c r="S197" s="58"/>
      <c r="T197" s="73"/>
      <c r="U197" s="58"/>
      <c r="V197" s="58"/>
      <c r="W197" s="58"/>
      <c r="X197" s="58"/>
      <c r="Y197" s="58"/>
      <c r="Z197" s="58"/>
      <c r="AA197" s="58"/>
      <c r="AB197" s="59"/>
      <c r="AC197" s="58"/>
      <c r="AD197" s="58"/>
      <c r="AE197" s="58"/>
      <c r="AF197" s="58"/>
      <c r="AG197" s="58"/>
      <c r="AH197" s="58"/>
      <c r="AI197" s="58"/>
      <c r="AJ197" s="60"/>
      <c r="AK197" s="60"/>
      <c r="AL197" s="60"/>
      <c r="AM197" s="60"/>
      <c r="AN197" s="60"/>
      <c r="AO197" s="60"/>
      <c r="AP197" s="60"/>
      <c r="AQ197" s="60"/>
      <c r="AR197" s="60"/>
      <c r="AS197" s="60"/>
    </row>
    <row r="198" spans="1:45" s="61" customFormat="1" ht="15.75" outlineLevel="1">
      <c r="A198" s="51"/>
      <c r="B198" s="267"/>
      <c r="C198" s="268" t="s">
        <v>62</v>
      </c>
      <c r="D198" s="54"/>
      <c r="E198" s="269"/>
      <c r="F198" s="269"/>
      <c r="G198" s="269"/>
      <c r="H198" s="269"/>
      <c r="I198" s="269"/>
      <c r="J198" s="269"/>
      <c r="K198" s="269"/>
      <c r="L198" s="269"/>
      <c r="M198" s="269"/>
      <c r="N198" s="269"/>
      <c r="O198" s="73"/>
      <c r="P198" s="159" t="str">
        <f t="shared" si="121"/>
        <v>Komatsu PC2000-11R 
ИСТК</v>
      </c>
      <c r="Q198" s="58"/>
      <c r="R198" s="56"/>
      <c r="S198" s="58"/>
      <c r="T198" s="73"/>
      <c r="U198" s="58"/>
      <c r="V198" s="58"/>
      <c r="W198" s="58"/>
      <c r="X198" s="58"/>
      <c r="Y198" s="58"/>
      <c r="Z198" s="58"/>
      <c r="AA198" s="58"/>
      <c r="AB198" s="59"/>
      <c r="AC198" s="58"/>
      <c r="AD198" s="58"/>
      <c r="AE198" s="58"/>
      <c r="AF198" s="58"/>
      <c r="AG198" s="58"/>
      <c r="AH198" s="58"/>
      <c r="AI198" s="58"/>
      <c r="AJ198" s="60"/>
      <c r="AK198" s="60"/>
      <c r="AL198" s="60"/>
      <c r="AM198" s="60"/>
      <c r="AN198" s="60"/>
      <c r="AO198" s="60"/>
      <c r="AP198" s="60"/>
      <c r="AQ198" s="60"/>
      <c r="AR198" s="60"/>
      <c r="AS198" s="60"/>
    </row>
    <row r="199" spans="1:45" s="61" customFormat="1" ht="15.75" outlineLevel="1">
      <c r="A199" s="51"/>
      <c r="B199" s="267"/>
      <c r="C199" s="268" t="s">
        <v>62</v>
      </c>
      <c r="D199" s="54"/>
      <c r="E199" s="269"/>
      <c r="F199" s="269"/>
      <c r="G199" s="269"/>
      <c r="H199" s="269"/>
      <c r="I199" s="269"/>
      <c r="J199" s="269"/>
      <c r="K199" s="269"/>
      <c r="L199" s="269"/>
      <c r="M199" s="269"/>
      <c r="N199" s="269"/>
      <c r="O199" s="73"/>
      <c r="P199" s="159" t="str">
        <f t="shared" si="121"/>
        <v>Komatsu PC2000-11R 
ИСТК</v>
      </c>
      <c r="Q199" s="58"/>
      <c r="R199" s="56"/>
      <c r="S199" s="58"/>
      <c r="T199" s="73"/>
      <c r="U199" s="58"/>
      <c r="V199" s="58"/>
      <c r="W199" s="58"/>
      <c r="X199" s="58"/>
      <c r="Y199" s="58"/>
      <c r="Z199" s="58"/>
      <c r="AA199" s="58"/>
      <c r="AB199" s="59"/>
      <c r="AC199" s="58"/>
      <c r="AD199" s="58"/>
      <c r="AE199" s="58"/>
      <c r="AF199" s="58"/>
      <c r="AG199" s="58"/>
      <c r="AH199" s="58"/>
      <c r="AI199" s="58"/>
      <c r="AJ199" s="60"/>
      <c r="AK199" s="60"/>
      <c r="AL199" s="60"/>
      <c r="AM199" s="60"/>
      <c r="AN199" s="60"/>
      <c r="AO199" s="60"/>
      <c r="AP199" s="60"/>
      <c r="AQ199" s="60"/>
      <c r="AR199" s="60"/>
      <c r="AS199" s="60"/>
    </row>
    <row r="200" spans="1:45" s="61" customFormat="1" ht="15.75" outlineLevel="1">
      <c r="A200" s="51"/>
      <c r="B200" s="267"/>
      <c r="C200" s="268" t="s">
        <v>62</v>
      </c>
      <c r="D200" s="54"/>
      <c r="E200" s="269"/>
      <c r="F200" s="269"/>
      <c r="G200" s="269"/>
      <c r="H200" s="269"/>
      <c r="I200" s="269"/>
      <c r="J200" s="269"/>
      <c r="K200" s="269"/>
      <c r="L200" s="269"/>
      <c r="M200" s="269"/>
      <c r="N200" s="269"/>
      <c r="O200" s="73"/>
      <c r="P200" s="159" t="str">
        <f t="shared" si="121"/>
        <v>Komatsu PC2000-11R 
ИСТК</v>
      </c>
      <c r="Q200" s="58"/>
      <c r="R200" s="56"/>
      <c r="S200" s="58"/>
      <c r="T200" s="73"/>
      <c r="U200" s="58"/>
      <c r="V200" s="58"/>
      <c r="W200" s="58"/>
      <c r="X200" s="58"/>
      <c r="Y200" s="58"/>
      <c r="Z200" s="58"/>
      <c r="AA200" s="58"/>
      <c r="AB200" s="59"/>
      <c r="AC200" s="58"/>
      <c r="AD200" s="58"/>
      <c r="AE200" s="58"/>
      <c r="AF200" s="58"/>
      <c r="AG200" s="58"/>
      <c r="AH200" s="58"/>
      <c r="AI200" s="58"/>
      <c r="AJ200" s="60"/>
      <c r="AK200" s="60"/>
      <c r="AL200" s="60"/>
      <c r="AM200" s="60"/>
      <c r="AN200" s="60"/>
      <c r="AO200" s="60"/>
      <c r="AP200" s="60"/>
      <c r="AQ200" s="60"/>
      <c r="AR200" s="60"/>
      <c r="AS200" s="60"/>
    </row>
    <row r="201" spans="1:45" s="61" customFormat="1" ht="15.75" outlineLevel="1">
      <c r="A201" s="51"/>
      <c r="B201" s="267"/>
      <c r="C201" s="268" t="s">
        <v>138</v>
      </c>
      <c r="D201" s="54"/>
      <c r="E201" s="269"/>
      <c r="F201" s="269"/>
      <c r="G201" s="269"/>
      <c r="H201" s="269"/>
      <c r="I201" s="269"/>
      <c r="J201" s="269"/>
      <c r="K201" s="269"/>
      <c r="L201" s="269"/>
      <c r="M201" s="269"/>
      <c r="N201" s="269"/>
      <c r="O201" s="73"/>
      <c r="P201" s="159" t="str">
        <f t="shared" si="121"/>
        <v>Komatsu PC2000-11R 
ИСТК</v>
      </c>
      <c r="Q201" s="58"/>
      <c r="R201" s="56"/>
      <c r="S201" s="58"/>
      <c r="T201" s="73"/>
      <c r="U201" s="58"/>
      <c r="V201" s="58"/>
      <c r="W201" s="58"/>
      <c r="X201" s="58"/>
      <c r="Y201" s="58"/>
      <c r="Z201" s="58"/>
      <c r="AA201" s="58"/>
      <c r="AB201" s="59"/>
      <c r="AC201" s="58"/>
      <c r="AD201" s="58"/>
      <c r="AE201" s="58"/>
      <c r="AF201" s="58"/>
      <c r="AG201" s="58"/>
      <c r="AH201" s="58"/>
      <c r="AI201" s="58"/>
      <c r="AJ201" s="60"/>
      <c r="AK201" s="60"/>
      <c r="AL201" s="60"/>
      <c r="AM201" s="60"/>
      <c r="AN201" s="60"/>
      <c r="AO201" s="60"/>
      <c r="AP201" s="60"/>
      <c r="AQ201" s="60"/>
      <c r="AR201" s="60"/>
      <c r="AS201" s="60"/>
    </row>
    <row r="202" spans="1:45" s="61" customFormat="1" ht="15.75" outlineLevel="1">
      <c r="A202" s="51"/>
      <c r="B202" s="267"/>
      <c r="C202" s="268" t="s">
        <v>62</v>
      </c>
      <c r="D202" s="54"/>
      <c r="E202" s="269"/>
      <c r="F202" s="269"/>
      <c r="G202" s="269"/>
      <c r="H202" s="269"/>
      <c r="I202" s="269"/>
      <c r="J202" s="269"/>
      <c r="K202" s="269"/>
      <c r="L202" s="269"/>
      <c r="M202" s="269"/>
      <c r="N202" s="269"/>
      <c r="O202" s="73"/>
      <c r="P202" s="159" t="str">
        <f t="shared" si="121"/>
        <v>Komatsu PC2000-11R 
ИСТК</v>
      </c>
      <c r="Q202" s="58"/>
      <c r="R202" s="56"/>
      <c r="S202" s="58"/>
      <c r="T202" s="73"/>
      <c r="U202" s="58"/>
      <c r="V202" s="58"/>
      <c r="W202" s="58"/>
      <c r="X202" s="58"/>
      <c r="Y202" s="58"/>
      <c r="Z202" s="58"/>
      <c r="AA202" s="58"/>
      <c r="AB202" s="59"/>
      <c r="AC202" s="58"/>
      <c r="AD202" s="58"/>
      <c r="AE202" s="58"/>
      <c r="AF202" s="58"/>
      <c r="AG202" s="58"/>
      <c r="AH202" s="58"/>
      <c r="AI202" s="58"/>
      <c r="AJ202" s="60"/>
      <c r="AK202" s="60"/>
      <c r="AL202" s="60"/>
      <c r="AM202" s="60"/>
      <c r="AN202" s="60"/>
      <c r="AO202" s="60"/>
      <c r="AP202" s="60"/>
      <c r="AQ202" s="60"/>
      <c r="AR202" s="60"/>
      <c r="AS202" s="60"/>
    </row>
    <row r="203" spans="1:45" s="61" customFormat="1" ht="15.75" outlineLevel="1">
      <c r="A203" s="51"/>
      <c r="B203" s="267"/>
      <c r="C203" s="268"/>
      <c r="D203" s="54"/>
      <c r="E203" s="269"/>
      <c r="F203" s="269"/>
      <c r="G203" s="269"/>
      <c r="H203" s="269"/>
      <c r="I203" s="269"/>
      <c r="J203" s="269"/>
      <c r="K203" s="269"/>
      <c r="L203" s="269"/>
      <c r="M203" s="269"/>
      <c r="N203" s="269"/>
      <c r="O203" s="73"/>
      <c r="P203" s="159" t="str">
        <f t="shared" si="121"/>
        <v>Komatsu PC2000-11R 
ИСТК</v>
      </c>
      <c r="Q203" s="58"/>
      <c r="R203" s="56"/>
      <c r="S203" s="58"/>
      <c r="T203" s="73"/>
      <c r="U203" s="58"/>
      <c r="V203" s="58"/>
      <c r="W203" s="58"/>
      <c r="X203" s="58"/>
      <c r="Y203" s="58"/>
      <c r="Z203" s="58"/>
      <c r="AA203" s="58"/>
      <c r="AB203" s="59"/>
      <c r="AC203" s="58"/>
      <c r="AD203" s="58"/>
      <c r="AE203" s="58"/>
      <c r="AF203" s="58"/>
      <c r="AG203" s="58"/>
      <c r="AH203" s="58"/>
      <c r="AI203" s="58"/>
      <c r="AJ203" s="60"/>
      <c r="AK203" s="60"/>
      <c r="AL203" s="60"/>
      <c r="AM203" s="60"/>
      <c r="AN203" s="60"/>
      <c r="AO203" s="60"/>
      <c r="AP203" s="60"/>
      <c r="AQ203" s="60"/>
      <c r="AR203" s="60"/>
      <c r="AS203" s="60"/>
    </row>
    <row r="204" spans="1:45" s="61" customFormat="1" ht="15.75" outlineLevel="1">
      <c r="A204" s="51"/>
      <c r="B204" s="83" t="s">
        <v>132</v>
      </c>
      <c r="C204" s="53"/>
      <c r="D204" s="54"/>
      <c r="E204" s="77"/>
      <c r="F204" s="77"/>
      <c r="G204" s="77"/>
      <c r="H204" s="77"/>
      <c r="I204" s="77"/>
      <c r="J204" s="77"/>
      <c r="K204" s="77"/>
      <c r="L204" s="77"/>
      <c r="M204" s="77"/>
      <c r="N204" s="77"/>
      <c r="O204" s="73"/>
      <c r="P204" s="159" t="str">
        <f t="shared" si="121"/>
        <v>Komatsu PC2000-11R 
ИСТК</v>
      </c>
      <c r="Q204" s="58"/>
      <c r="R204" s="56"/>
      <c r="S204" s="58"/>
      <c r="T204" s="73"/>
      <c r="U204" s="58"/>
      <c r="V204" s="58"/>
      <c r="W204" s="58"/>
      <c r="X204" s="58"/>
      <c r="Y204" s="58"/>
      <c r="Z204" s="58"/>
      <c r="AA204" s="58"/>
      <c r="AB204" s="59"/>
      <c r="AC204" s="58"/>
      <c r="AD204" s="58"/>
      <c r="AE204" s="58"/>
      <c r="AF204" s="58"/>
      <c r="AG204" s="58"/>
      <c r="AH204" s="58"/>
      <c r="AI204" s="58"/>
      <c r="AJ204" s="60"/>
      <c r="AK204" s="60"/>
      <c r="AL204" s="60"/>
      <c r="AM204" s="60"/>
      <c r="AN204" s="60"/>
      <c r="AO204" s="60"/>
      <c r="AP204" s="60"/>
      <c r="AQ204" s="60"/>
      <c r="AR204" s="60"/>
      <c r="AS204" s="60"/>
    </row>
    <row r="205" spans="1:45" s="61" customFormat="1" ht="15.75" outlineLevel="1">
      <c r="A205" s="51"/>
      <c r="B205" s="270">
        <f>B198</f>
        <v>0</v>
      </c>
      <c r="C205" s="131" t="s">
        <v>133</v>
      </c>
      <c r="D205" s="54"/>
      <c r="E205" s="271">
        <f t="shared" ref="E205:N205" si="150">E149*E151*E198</f>
        <v>0</v>
      </c>
      <c r="F205" s="271">
        <f t="shared" si="150"/>
        <v>0</v>
      </c>
      <c r="G205" s="271">
        <f t="shared" si="150"/>
        <v>0</v>
      </c>
      <c r="H205" s="271">
        <f t="shared" si="150"/>
        <v>0</v>
      </c>
      <c r="I205" s="271">
        <f t="shared" si="150"/>
        <v>0</v>
      </c>
      <c r="J205" s="271">
        <f t="shared" si="150"/>
        <v>0</v>
      </c>
      <c r="K205" s="271">
        <f t="shared" si="150"/>
        <v>0</v>
      </c>
      <c r="L205" s="271">
        <f t="shared" si="150"/>
        <v>0</v>
      </c>
      <c r="M205" s="271">
        <f t="shared" si="150"/>
        <v>0</v>
      </c>
      <c r="N205" s="271">
        <f t="shared" si="150"/>
        <v>0</v>
      </c>
      <c r="O205" s="73"/>
      <c r="P205" s="159" t="str">
        <f t="shared" si="121"/>
        <v>Komatsu PC2000-11R 
ИСТК</v>
      </c>
      <c r="Q205" s="58"/>
      <c r="R205" s="56"/>
      <c r="S205" s="58"/>
      <c r="T205" s="73"/>
      <c r="U205" s="58"/>
      <c r="V205" s="58"/>
      <c r="W205" s="58"/>
      <c r="X205" s="58"/>
      <c r="Y205" s="58"/>
      <c r="Z205" s="58"/>
      <c r="AA205" s="58"/>
      <c r="AB205" s="59"/>
      <c r="AC205" s="58"/>
      <c r="AD205" s="58"/>
      <c r="AE205" s="58"/>
      <c r="AF205" s="58"/>
      <c r="AG205" s="58"/>
      <c r="AH205" s="58"/>
      <c r="AI205" s="58"/>
      <c r="AJ205" s="60"/>
      <c r="AK205" s="60"/>
      <c r="AL205" s="60"/>
      <c r="AM205" s="60"/>
      <c r="AN205" s="60"/>
      <c r="AO205" s="60"/>
      <c r="AP205" s="60"/>
      <c r="AQ205" s="60"/>
      <c r="AR205" s="60"/>
      <c r="AS205" s="60"/>
    </row>
    <row r="206" spans="1:45" s="61" customFormat="1" ht="15.75" outlineLevel="1">
      <c r="A206" s="51"/>
      <c r="B206" s="270">
        <f t="shared" ref="B206:B210" si="151">B199</f>
        <v>0</v>
      </c>
      <c r="C206" s="131" t="s">
        <v>133</v>
      </c>
      <c r="D206" s="54"/>
      <c r="E206" s="271">
        <f t="shared" ref="E206:N206" si="152">E149*E151*E199</f>
        <v>0</v>
      </c>
      <c r="F206" s="271">
        <f t="shared" si="152"/>
        <v>0</v>
      </c>
      <c r="G206" s="271">
        <f t="shared" si="152"/>
        <v>0</v>
      </c>
      <c r="H206" s="271">
        <f t="shared" si="152"/>
        <v>0</v>
      </c>
      <c r="I206" s="271">
        <f t="shared" si="152"/>
        <v>0</v>
      </c>
      <c r="J206" s="271">
        <f t="shared" si="152"/>
        <v>0</v>
      </c>
      <c r="K206" s="271">
        <f t="shared" si="152"/>
        <v>0</v>
      </c>
      <c r="L206" s="271">
        <f t="shared" si="152"/>
        <v>0</v>
      </c>
      <c r="M206" s="271">
        <f t="shared" si="152"/>
        <v>0</v>
      </c>
      <c r="N206" s="271">
        <f t="shared" si="152"/>
        <v>0</v>
      </c>
      <c r="O206" s="73"/>
      <c r="P206" s="159" t="str">
        <f t="shared" si="121"/>
        <v>Komatsu PC2000-11R 
ИСТК</v>
      </c>
      <c r="Q206" s="58"/>
      <c r="R206" s="56"/>
      <c r="S206" s="58"/>
      <c r="T206" s="73"/>
      <c r="U206" s="58"/>
      <c r="V206" s="58"/>
      <c r="W206" s="58"/>
      <c r="X206" s="58"/>
      <c r="Y206" s="58"/>
      <c r="Z206" s="58"/>
      <c r="AA206" s="58"/>
      <c r="AB206" s="59"/>
      <c r="AC206" s="58"/>
      <c r="AD206" s="58"/>
      <c r="AE206" s="58"/>
      <c r="AF206" s="58"/>
      <c r="AG206" s="58"/>
      <c r="AH206" s="58"/>
      <c r="AI206" s="58"/>
      <c r="AJ206" s="60"/>
      <c r="AK206" s="60"/>
      <c r="AL206" s="60"/>
      <c r="AM206" s="60"/>
      <c r="AN206" s="60"/>
      <c r="AO206" s="60"/>
      <c r="AP206" s="60"/>
      <c r="AQ206" s="60"/>
      <c r="AR206" s="60"/>
      <c r="AS206" s="60"/>
    </row>
    <row r="207" spans="1:45" s="61" customFormat="1" ht="15.75" outlineLevel="1">
      <c r="A207" s="51"/>
      <c r="B207" s="270">
        <f t="shared" si="151"/>
        <v>0</v>
      </c>
      <c r="C207" s="131" t="s">
        <v>133</v>
      </c>
      <c r="D207" s="54"/>
      <c r="E207" s="271">
        <f t="shared" ref="E207:N207" si="153">E149*E151*E200</f>
        <v>0</v>
      </c>
      <c r="F207" s="271">
        <f t="shared" si="153"/>
        <v>0</v>
      </c>
      <c r="G207" s="271">
        <f t="shared" si="153"/>
        <v>0</v>
      </c>
      <c r="H207" s="271">
        <f t="shared" si="153"/>
        <v>0</v>
      </c>
      <c r="I207" s="271">
        <f t="shared" si="153"/>
        <v>0</v>
      </c>
      <c r="J207" s="271">
        <f t="shared" si="153"/>
        <v>0</v>
      </c>
      <c r="K207" s="271">
        <f t="shared" si="153"/>
        <v>0</v>
      </c>
      <c r="L207" s="271">
        <f t="shared" si="153"/>
        <v>0</v>
      </c>
      <c r="M207" s="271">
        <f t="shared" si="153"/>
        <v>0</v>
      </c>
      <c r="N207" s="271">
        <f t="shared" si="153"/>
        <v>0</v>
      </c>
      <c r="O207" s="73"/>
      <c r="P207" s="159" t="str">
        <f t="shared" si="121"/>
        <v>Komatsu PC2000-11R 
ИСТК</v>
      </c>
      <c r="Q207" s="58"/>
      <c r="R207" s="56"/>
      <c r="S207" s="58"/>
      <c r="T207" s="73"/>
      <c r="U207" s="58"/>
      <c r="V207" s="58"/>
      <c r="W207" s="58"/>
      <c r="X207" s="58"/>
      <c r="Y207" s="58"/>
      <c r="Z207" s="58"/>
      <c r="AA207" s="58"/>
      <c r="AB207" s="59"/>
      <c r="AC207" s="58"/>
      <c r="AD207" s="58"/>
      <c r="AE207" s="58"/>
      <c r="AF207" s="58"/>
      <c r="AG207" s="58"/>
      <c r="AH207" s="58"/>
      <c r="AI207" s="58"/>
      <c r="AJ207" s="60"/>
      <c r="AK207" s="60"/>
      <c r="AL207" s="60"/>
      <c r="AM207" s="60"/>
      <c r="AN207" s="60"/>
      <c r="AO207" s="60"/>
      <c r="AP207" s="60"/>
      <c r="AQ207" s="60"/>
      <c r="AR207" s="60"/>
      <c r="AS207" s="60"/>
    </row>
    <row r="208" spans="1:45" s="61" customFormat="1" ht="15.75" outlineLevel="1">
      <c r="A208" s="51"/>
      <c r="B208" s="270">
        <f t="shared" si="151"/>
        <v>0</v>
      </c>
      <c r="C208" s="131" t="s">
        <v>134</v>
      </c>
      <c r="D208" s="54"/>
      <c r="E208" s="271">
        <f t="shared" ref="E208:N208" si="154">E149*E151*E201</f>
        <v>0</v>
      </c>
      <c r="F208" s="271">
        <f t="shared" si="154"/>
        <v>0</v>
      </c>
      <c r="G208" s="271">
        <f t="shared" si="154"/>
        <v>0</v>
      </c>
      <c r="H208" s="271">
        <f t="shared" si="154"/>
        <v>0</v>
      </c>
      <c r="I208" s="271">
        <f t="shared" si="154"/>
        <v>0</v>
      </c>
      <c r="J208" s="271">
        <f t="shared" si="154"/>
        <v>0</v>
      </c>
      <c r="K208" s="271">
        <f t="shared" si="154"/>
        <v>0</v>
      </c>
      <c r="L208" s="271">
        <f t="shared" si="154"/>
        <v>0</v>
      </c>
      <c r="M208" s="271">
        <f t="shared" si="154"/>
        <v>0</v>
      </c>
      <c r="N208" s="271">
        <f t="shared" si="154"/>
        <v>0</v>
      </c>
      <c r="O208" s="73"/>
      <c r="P208" s="159" t="str">
        <f t="shared" si="121"/>
        <v>Komatsu PC2000-11R 
ИСТК</v>
      </c>
      <c r="Q208" s="58"/>
      <c r="R208" s="56"/>
      <c r="S208" s="58"/>
      <c r="T208" s="73"/>
      <c r="U208" s="58"/>
      <c r="V208" s="58"/>
      <c r="W208" s="58"/>
      <c r="X208" s="58"/>
      <c r="Y208" s="58"/>
      <c r="Z208" s="58"/>
      <c r="AA208" s="58"/>
      <c r="AB208" s="59"/>
      <c r="AC208" s="58"/>
      <c r="AD208" s="58"/>
      <c r="AE208" s="58"/>
      <c r="AF208" s="58"/>
      <c r="AG208" s="58"/>
      <c r="AH208" s="58"/>
      <c r="AI208" s="58"/>
      <c r="AJ208" s="60"/>
      <c r="AK208" s="60"/>
      <c r="AL208" s="60"/>
      <c r="AM208" s="60"/>
      <c r="AN208" s="60"/>
      <c r="AO208" s="60"/>
      <c r="AP208" s="60"/>
      <c r="AQ208" s="60"/>
      <c r="AR208" s="60"/>
      <c r="AS208" s="60"/>
    </row>
    <row r="209" spans="1:45" s="61" customFormat="1" ht="15.75" outlineLevel="1">
      <c r="A209" s="51"/>
      <c r="B209" s="270">
        <f t="shared" si="151"/>
        <v>0</v>
      </c>
      <c r="C209" s="131" t="s">
        <v>133</v>
      </c>
      <c r="D209" s="54"/>
      <c r="E209" s="271">
        <f t="shared" ref="E209:N209" si="155">E149*E151*E202</f>
        <v>0</v>
      </c>
      <c r="F209" s="271">
        <f t="shared" si="155"/>
        <v>0</v>
      </c>
      <c r="G209" s="271">
        <f t="shared" si="155"/>
        <v>0</v>
      </c>
      <c r="H209" s="271">
        <f t="shared" si="155"/>
        <v>0</v>
      </c>
      <c r="I209" s="271">
        <f t="shared" si="155"/>
        <v>0</v>
      </c>
      <c r="J209" s="271">
        <f t="shared" si="155"/>
        <v>0</v>
      </c>
      <c r="K209" s="271">
        <f t="shared" si="155"/>
        <v>0</v>
      </c>
      <c r="L209" s="271">
        <f t="shared" si="155"/>
        <v>0</v>
      </c>
      <c r="M209" s="271">
        <f t="shared" si="155"/>
        <v>0</v>
      </c>
      <c r="N209" s="271">
        <f t="shared" si="155"/>
        <v>0</v>
      </c>
      <c r="O209" s="73"/>
      <c r="P209" s="159" t="str">
        <f t="shared" si="121"/>
        <v>Komatsu PC2000-11R 
ИСТК</v>
      </c>
      <c r="Q209" s="58"/>
      <c r="R209" s="56"/>
      <c r="S209" s="58"/>
      <c r="T209" s="73"/>
      <c r="U209" s="58"/>
      <c r="V209" s="58"/>
      <c r="W209" s="58"/>
      <c r="X209" s="58"/>
      <c r="Y209" s="58"/>
      <c r="Z209" s="58"/>
      <c r="AA209" s="58"/>
      <c r="AB209" s="59"/>
      <c r="AC209" s="58"/>
      <c r="AD209" s="58"/>
      <c r="AE209" s="58"/>
      <c r="AF209" s="58"/>
      <c r="AG209" s="58"/>
      <c r="AH209" s="58"/>
      <c r="AI209" s="58"/>
      <c r="AJ209" s="60"/>
      <c r="AK209" s="60"/>
      <c r="AL209" s="60"/>
      <c r="AM209" s="60"/>
      <c r="AN209" s="60"/>
      <c r="AO209" s="60"/>
      <c r="AP209" s="60"/>
      <c r="AQ209" s="60"/>
      <c r="AR209" s="60"/>
      <c r="AS209" s="60"/>
    </row>
    <row r="210" spans="1:45" s="61" customFormat="1" ht="15.75" outlineLevel="1">
      <c r="A210" s="51"/>
      <c r="B210" s="270">
        <f t="shared" si="151"/>
        <v>0</v>
      </c>
      <c r="C210" s="131"/>
      <c r="D210" s="54"/>
      <c r="E210" s="271">
        <f t="shared" ref="E210:N210" si="156">E149*E151*E203</f>
        <v>0</v>
      </c>
      <c r="F210" s="271">
        <f t="shared" si="156"/>
        <v>0</v>
      </c>
      <c r="G210" s="271">
        <f t="shared" si="156"/>
        <v>0</v>
      </c>
      <c r="H210" s="271">
        <f t="shared" si="156"/>
        <v>0</v>
      </c>
      <c r="I210" s="271">
        <f t="shared" si="156"/>
        <v>0</v>
      </c>
      <c r="J210" s="271">
        <f t="shared" si="156"/>
        <v>0</v>
      </c>
      <c r="K210" s="271">
        <f t="shared" si="156"/>
        <v>0</v>
      </c>
      <c r="L210" s="271">
        <f t="shared" si="156"/>
        <v>0</v>
      </c>
      <c r="M210" s="271">
        <f t="shared" si="156"/>
        <v>0</v>
      </c>
      <c r="N210" s="271">
        <f t="shared" si="156"/>
        <v>0</v>
      </c>
      <c r="O210" s="73"/>
      <c r="P210" s="159" t="str">
        <f t="shared" si="121"/>
        <v>Komatsu PC2000-11R 
ИСТК</v>
      </c>
      <c r="Q210" s="58"/>
      <c r="R210" s="56"/>
      <c r="S210" s="58"/>
      <c r="T210" s="73"/>
      <c r="U210" s="58"/>
      <c r="V210" s="58"/>
      <c r="W210" s="58"/>
      <c r="X210" s="58"/>
      <c r="Y210" s="58"/>
      <c r="Z210" s="58"/>
      <c r="AA210" s="58"/>
      <c r="AB210" s="59"/>
      <c r="AC210" s="58"/>
      <c r="AD210" s="58"/>
      <c r="AE210" s="58"/>
      <c r="AF210" s="58"/>
      <c r="AG210" s="58"/>
      <c r="AH210" s="58"/>
      <c r="AI210" s="58"/>
      <c r="AJ210" s="60"/>
      <c r="AK210" s="60"/>
      <c r="AL210" s="60"/>
      <c r="AM210" s="60"/>
      <c r="AN210" s="60"/>
      <c r="AO210" s="60"/>
      <c r="AP210" s="60"/>
      <c r="AQ210" s="60"/>
      <c r="AR210" s="60"/>
      <c r="AS210" s="60"/>
    </row>
    <row r="211" spans="1:45" s="61" customFormat="1" ht="15.75" outlineLevel="1">
      <c r="A211" s="51"/>
      <c r="B211" s="83" t="s">
        <v>54</v>
      </c>
      <c r="C211" s="53"/>
      <c r="D211" s="54"/>
      <c r="E211" s="77"/>
      <c r="F211" s="77"/>
      <c r="G211" s="77"/>
      <c r="H211" s="77"/>
      <c r="I211" s="77"/>
      <c r="J211" s="77"/>
      <c r="K211" s="77"/>
      <c r="L211" s="77"/>
      <c r="M211" s="77"/>
      <c r="N211" s="77"/>
      <c r="O211" s="73"/>
      <c r="P211" s="159" t="str">
        <f t="shared" si="121"/>
        <v>Komatsu PC2000-11R 
ИСТК</v>
      </c>
      <c r="Q211" s="58"/>
      <c r="R211" s="56"/>
      <c r="S211" s="58"/>
      <c r="T211" s="73"/>
      <c r="U211" s="58"/>
      <c r="V211" s="58"/>
      <c r="W211" s="58"/>
      <c r="X211" s="58"/>
      <c r="Y211" s="58"/>
      <c r="Z211" s="58"/>
      <c r="AA211" s="58"/>
      <c r="AB211" s="59"/>
      <c r="AC211" s="58"/>
      <c r="AD211" s="58"/>
      <c r="AE211" s="58"/>
      <c r="AF211" s="58"/>
      <c r="AG211" s="58"/>
      <c r="AH211" s="58"/>
      <c r="AI211" s="58"/>
      <c r="AJ211" s="60"/>
      <c r="AK211" s="60"/>
      <c r="AL211" s="60"/>
      <c r="AM211" s="60"/>
      <c r="AN211" s="60"/>
      <c r="AO211" s="60"/>
      <c r="AP211" s="60"/>
      <c r="AQ211" s="60"/>
      <c r="AR211" s="60"/>
      <c r="AS211" s="60"/>
    </row>
    <row r="212" spans="1:45" s="61" customFormat="1" ht="15.75" outlineLevel="1">
      <c r="A212" s="51"/>
      <c r="B212" s="270">
        <f>B205</f>
        <v>0</v>
      </c>
      <c r="C212" s="131" t="s">
        <v>64</v>
      </c>
      <c r="D212" s="272"/>
      <c r="E212" s="130"/>
      <c r="F212" s="130"/>
      <c r="G212" s="130"/>
      <c r="H212" s="130"/>
      <c r="I212" s="130"/>
      <c r="J212" s="130"/>
      <c r="K212" s="130"/>
      <c r="L212" s="130"/>
      <c r="M212" s="130"/>
      <c r="N212" s="130"/>
      <c r="O212" s="73"/>
      <c r="P212" s="159" t="str">
        <f t="shared" si="121"/>
        <v>Komatsu PC2000-11R 
ИСТК</v>
      </c>
      <c r="Q212" s="58"/>
      <c r="R212" s="56"/>
      <c r="S212" s="58"/>
      <c r="T212" s="73"/>
      <c r="U212" s="58"/>
      <c r="V212" s="58"/>
      <c r="W212" s="58"/>
      <c r="X212" s="58"/>
      <c r="Y212" s="58"/>
      <c r="Z212" s="58"/>
      <c r="AA212" s="58"/>
      <c r="AB212" s="59"/>
      <c r="AC212" s="58"/>
      <c r="AD212" s="58"/>
      <c r="AE212" s="58"/>
      <c r="AF212" s="58"/>
      <c r="AG212" s="58"/>
      <c r="AH212" s="58"/>
      <c r="AI212" s="58"/>
      <c r="AJ212" s="60"/>
      <c r="AK212" s="60"/>
      <c r="AL212" s="60"/>
      <c r="AM212" s="60"/>
      <c r="AN212" s="60"/>
      <c r="AO212" s="60"/>
      <c r="AP212" s="60"/>
      <c r="AQ212" s="60"/>
      <c r="AR212" s="60"/>
      <c r="AS212" s="60"/>
    </row>
    <row r="213" spans="1:45" s="61" customFormat="1" ht="15.75" outlineLevel="1">
      <c r="A213" s="51"/>
      <c r="B213" s="270">
        <f t="shared" ref="B213:B217" si="157">B206</f>
        <v>0</v>
      </c>
      <c r="C213" s="131" t="s">
        <v>64</v>
      </c>
      <c r="D213" s="272"/>
      <c r="E213" s="130"/>
      <c r="F213" s="130"/>
      <c r="G213" s="130"/>
      <c r="H213" s="130"/>
      <c r="I213" s="130"/>
      <c r="J213" s="130"/>
      <c r="K213" s="130"/>
      <c r="L213" s="130"/>
      <c r="M213" s="130"/>
      <c r="N213" s="130"/>
      <c r="O213" s="73"/>
      <c r="P213" s="159" t="str">
        <f t="shared" ref="P213:P276" si="158">P212</f>
        <v>Komatsu PC2000-11R 
ИСТК</v>
      </c>
      <c r="Q213" s="58"/>
      <c r="R213" s="56"/>
      <c r="S213" s="58"/>
      <c r="T213" s="73"/>
      <c r="U213" s="58"/>
      <c r="V213" s="58"/>
      <c r="W213" s="58"/>
      <c r="X213" s="58"/>
      <c r="Y213" s="58"/>
      <c r="Z213" s="58"/>
      <c r="AA213" s="58"/>
      <c r="AB213" s="59"/>
      <c r="AC213" s="58"/>
      <c r="AD213" s="58"/>
      <c r="AE213" s="58"/>
      <c r="AF213" s="58"/>
      <c r="AG213" s="58"/>
      <c r="AH213" s="58"/>
      <c r="AI213" s="58"/>
      <c r="AJ213" s="60"/>
      <c r="AK213" s="60"/>
      <c r="AL213" s="60"/>
      <c r="AM213" s="60"/>
      <c r="AN213" s="60"/>
      <c r="AO213" s="60"/>
      <c r="AP213" s="60"/>
      <c r="AQ213" s="60"/>
      <c r="AR213" s="60"/>
      <c r="AS213" s="60"/>
    </row>
    <row r="214" spans="1:45" s="61" customFormat="1" ht="15.75" outlineLevel="1">
      <c r="A214" s="51"/>
      <c r="B214" s="270">
        <f t="shared" si="157"/>
        <v>0</v>
      </c>
      <c r="C214" s="131" t="s">
        <v>64</v>
      </c>
      <c r="D214" s="272"/>
      <c r="E214" s="130"/>
      <c r="F214" s="130"/>
      <c r="G214" s="130"/>
      <c r="H214" s="130"/>
      <c r="I214" s="130"/>
      <c r="J214" s="130"/>
      <c r="K214" s="130"/>
      <c r="L214" s="130"/>
      <c r="M214" s="130"/>
      <c r="N214" s="130"/>
      <c r="O214" s="73"/>
      <c r="P214" s="159" t="str">
        <f t="shared" si="158"/>
        <v>Komatsu PC2000-11R 
ИСТК</v>
      </c>
      <c r="Q214" s="58"/>
      <c r="R214" s="56"/>
      <c r="S214" s="58"/>
      <c r="T214" s="73"/>
      <c r="U214" s="58"/>
      <c r="V214" s="58"/>
      <c r="W214" s="58"/>
      <c r="X214" s="58"/>
      <c r="Y214" s="58"/>
      <c r="Z214" s="58"/>
      <c r="AA214" s="58"/>
      <c r="AB214" s="59"/>
      <c r="AC214" s="58"/>
      <c r="AD214" s="58"/>
      <c r="AE214" s="58"/>
      <c r="AF214" s="58"/>
      <c r="AG214" s="58"/>
      <c r="AH214" s="58"/>
      <c r="AI214" s="58"/>
      <c r="AJ214" s="60"/>
      <c r="AK214" s="60"/>
      <c r="AL214" s="60"/>
      <c r="AM214" s="60"/>
      <c r="AN214" s="60"/>
      <c r="AO214" s="60"/>
      <c r="AP214" s="60"/>
      <c r="AQ214" s="60"/>
      <c r="AR214" s="60"/>
      <c r="AS214" s="60"/>
    </row>
    <row r="215" spans="1:45" s="61" customFormat="1" ht="15.75" outlineLevel="1">
      <c r="A215" s="51"/>
      <c r="B215" s="270">
        <f t="shared" si="157"/>
        <v>0</v>
      </c>
      <c r="C215" s="131" t="s">
        <v>63</v>
      </c>
      <c r="D215" s="272"/>
      <c r="E215" s="130"/>
      <c r="F215" s="130"/>
      <c r="G215" s="130"/>
      <c r="H215" s="130"/>
      <c r="I215" s="130"/>
      <c r="J215" s="130"/>
      <c r="K215" s="130"/>
      <c r="L215" s="130"/>
      <c r="M215" s="130"/>
      <c r="N215" s="130"/>
      <c r="O215" s="73"/>
      <c r="P215" s="159" t="str">
        <f t="shared" si="158"/>
        <v>Komatsu PC2000-11R 
ИСТК</v>
      </c>
      <c r="Q215" s="58"/>
      <c r="R215" s="56"/>
      <c r="S215" s="58"/>
      <c r="T215" s="73"/>
      <c r="U215" s="58"/>
      <c r="V215" s="58"/>
      <c r="W215" s="58"/>
      <c r="X215" s="58"/>
      <c r="Y215" s="58"/>
      <c r="Z215" s="58"/>
      <c r="AA215" s="58"/>
      <c r="AB215" s="59"/>
      <c r="AC215" s="58"/>
      <c r="AD215" s="58"/>
      <c r="AE215" s="58"/>
      <c r="AF215" s="58"/>
      <c r="AG215" s="58"/>
      <c r="AH215" s="58"/>
      <c r="AI215" s="58"/>
      <c r="AJ215" s="60"/>
      <c r="AK215" s="60"/>
      <c r="AL215" s="60"/>
      <c r="AM215" s="60"/>
      <c r="AN215" s="60"/>
      <c r="AO215" s="60"/>
      <c r="AP215" s="60"/>
      <c r="AQ215" s="60"/>
      <c r="AR215" s="60"/>
      <c r="AS215" s="60"/>
    </row>
    <row r="216" spans="1:45" s="61" customFormat="1" ht="15.75" outlineLevel="1">
      <c r="A216" s="51"/>
      <c r="B216" s="270">
        <f t="shared" si="157"/>
        <v>0</v>
      </c>
      <c r="C216" s="131" t="s">
        <v>64</v>
      </c>
      <c r="D216" s="272"/>
      <c r="E216" s="130"/>
      <c r="F216" s="130"/>
      <c r="G216" s="130"/>
      <c r="H216" s="130"/>
      <c r="I216" s="130"/>
      <c r="J216" s="130"/>
      <c r="K216" s="130"/>
      <c r="L216" s="130"/>
      <c r="M216" s="130"/>
      <c r="N216" s="130"/>
      <c r="O216" s="73"/>
      <c r="P216" s="159" t="str">
        <f t="shared" si="158"/>
        <v>Komatsu PC2000-11R 
ИСТК</v>
      </c>
      <c r="Q216" s="58"/>
      <c r="R216" s="56"/>
      <c r="S216" s="58"/>
      <c r="T216" s="73"/>
      <c r="U216" s="58"/>
      <c r="V216" s="58"/>
      <c r="W216" s="58"/>
      <c r="X216" s="58"/>
      <c r="Y216" s="58"/>
      <c r="Z216" s="58"/>
      <c r="AA216" s="58"/>
      <c r="AB216" s="59"/>
      <c r="AC216" s="58"/>
      <c r="AD216" s="58"/>
      <c r="AE216" s="58"/>
      <c r="AF216" s="58"/>
      <c r="AG216" s="58"/>
      <c r="AH216" s="58"/>
      <c r="AI216" s="58"/>
      <c r="AJ216" s="60"/>
      <c r="AK216" s="60"/>
      <c r="AL216" s="60"/>
      <c r="AM216" s="60"/>
      <c r="AN216" s="60"/>
      <c r="AO216" s="60"/>
      <c r="AP216" s="60"/>
      <c r="AQ216" s="60"/>
      <c r="AR216" s="60"/>
      <c r="AS216" s="60"/>
    </row>
    <row r="217" spans="1:45" s="61" customFormat="1" ht="15.75" outlineLevel="1">
      <c r="A217" s="51"/>
      <c r="B217" s="270">
        <f t="shared" si="157"/>
        <v>0</v>
      </c>
      <c r="C217" s="131"/>
      <c r="D217" s="272"/>
      <c r="E217" s="130"/>
      <c r="F217" s="130"/>
      <c r="G217" s="130"/>
      <c r="H217" s="130"/>
      <c r="I217" s="130"/>
      <c r="J217" s="130"/>
      <c r="K217" s="130"/>
      <c r="L217" s="130"/>
      <c r="M217" s="130"/>
      <c r="N217" s="130"/>
      <c r="O217" s="73"/>
      <c r="P217" s="159" t="str">
        <f t="shared" si="158"/>
        <v>Komatsu PC2000-11R 
ИСТК</v>
      </c>
      <c r="Q217" s="58"/>
      <c r="R217" s="56"/>
      <c r="S217" s="58"/>
      <c r="T217" s="73"/>
      <c r="U217" s="58"/>
      <c r="V217" s="58"/>
      <c r="W217" s="58"/>
      <c r="X217" s="58"/>
      <c r="Y217" s="58"/>
      <c r="Z217" s="58"/>
      <c r="AA217" s="58"/>
      <c r="AB217" s="59"/>
      <c r="AC217" s="58"/>
      <c r="AD217" s="58"/>
      <c r="AE217" s="58"/>
      <c r="AF217" s="58"/>
      <c r="AG217" s="58"/>
      <c r="AH217" s="58"/>
      <c r="AI217" s="58"/>
      <c r="AJ217" s="60"/>
      <c r="AK217" s="60"/>
      <c r="AL217" s="60"/>
      <c r="AM217" s="60"/>
      <c r="AN217" s="60"/>
      <c r="AO217" s="60"/>
      <c r="AP217" s="60"/>
      <c r="AQ217" s="60"/>
      <c r="AR217" s="60"/>
      <c r="AS217" s="60"/>
    </row>
    <row r="218" spans="1:45" s="61" customFormat="1" ht="15.75" outlineLevel="1">
      <c r="A218" s="51"/>
      <c r="B218" s="67"/>
      <c r="C218" s="53"/>
      <c r="D218" s="54"/>
      <c r="E218" s="77"/>
      <c r="F218" s="77"/>
      <c r="G218" s="77"/>
      <c r="H218" s="77"/>
      <c r="I218" s="77"/>
      <c r="J218" s="77"/>
      <c r="K218" s="77"/>
      <c r="L218" s="77"/>
      <c r="M218" s="77"/>
      <c r="N218" s="77"/>
      <c r="O218" s="73"/>
      <c r="P218" s="159" t="str">
        <f t="shared" si="158"/>
        <v>Komatsu PC2000-11R 
ИСТК</v>
      </c>
      <c r="Q218" s="58"/>
      <c r="R218" s="56"/>
      <c r="S218" s="58"/>
      <c r="T218" s="73"/>
      <c r="U218" s="58"/>
      <c r="V218" s="58"/>
      <c r="W218" s="58"/>
      <c r="X218" s="58"/>
      <c r="Y218" s="58"/>
      <c r="Z218" s="58"/>
      <c r="AA218" s="58"/>
      <c r="AB218" s="59"/>
      <c r="AC218" s="58"/>
      <c r="AD218" s="58"/>
      <c r="AE218" s="58"/>
      <c r="AF218" s="58"/>
      <c r="AG218" s="58"/>
      <c r="AH218" s="58"/>
      <c r="AI218" s="58"/>
      <c r="AJ218" s="60"/>
      <c r="AK218" s="60"/>
      <c r="AL218" s="60"/>
      <c r="AM218" s="60"/>
      <c r="AN218" s="60"/>
      <c r="AO218" s="60"/>
      <c r="AP218" s="60"/>
      <c r="AQ218" s="60"/>
      <c r="AR218" s="60"/>
      <c r="AS218" s="60"/>
    </row>
    <row r="219" spans="1:45" s="61" customFormat="1" ht="15.75" outlineLevel="1">
      <c r="A219" s="51"/>
      <c r="B219" s="52"/>
      <c r="C219" s="53"/>
      <c r="D219" s="54"/>
      <c r="E219" s="77"/>
      <c r="F219" s="77"/>
      <c r="G219" s="77"/>
      <c r="H219" s="77"/>
      <c r="I219" s="77"/>
      <c r="J219" s="77"/>
      <c r="K219" s="77"/>
      <c r="L219" s="77"/>
      <c r="M219" s="77"/>
      <c r="N219" s="77"/>
      <c r="O219" s="73"/>
      <c r="P219" s="159" t="str">
        <f t="shared" si="158"/>
        <v>Komatsu PC2000-11R 
ИСТК</v>
      </c>
      <c r="Q219" s="58"/>
      <c r="R219" s="56"/>
      <c r="S219" s="58"/>
      <c r="T219" s="73"/>
      <c r="U219" s="58"/>
      <c r="V219" s="58"/>
      <c r="W219" s="58"/>
      <c r="X219" s="58"/>
      <c r="Y219" s="58"/>
      <c r="Z219" s="58"/>
      <c r="AA219" s="58"/>
      <c r="AB219" s="59"/>
      <c r="AC219" s="58"/>
      <c r="AD219" s="58"/>
      <c r="AE219" s="58"/>
      <c r="AF219" s="58"/>
      <c r="AG219" s="58"/>
      <c r="AH219" s="58"/>
      <c r="AI219" s="58"/>
      <c r="AJ219" s="60"/>
      <c r="AK219" s="60"/>
      <c r="AL219" s="60"/>
      <c r="AM219" s="60"/>
      <c r="AN219" s="60"/>
      <c r="AO219" s="60"/>
      <c r="AP219" s="60"/>
      <c r="AQ219" s="60"/>
      <c r="AR219" s="60"/>
      <c r="AS219" s="60"/>
    </row>
    <row r="220" spans="1:45" s="61" customFormat="1" ht="15.75" outlineLevel="1">
      <c r="A220" s="51"/>
      <c r="B220" s="52"/>
      <c r="C220" s="53"/>
      <c r="D220" s="54"/>
      <c r="E220" s="77"/>
      <c r="F220" s="77"/>
      <c r="G220" s="77"/>
      <c r="H220" s="77"/>
      <c r="I220" s="77"/>
      <c r="J220" s="77"/>
      <c r="K220" s="77"/>
      <c r="L220" s="77"/>
      <c r="M220" s="77"/>
      <c r="N220" s="77"/>
      <c r="O220" s="73"/>
      <c r="P220" s="159" t="str">
        <f t="shared" si="158"/>
        <v>Komatsu PC2000-11R 
ИСТК</v>
      </c>
      <c r="Q220" s="58"/>
      <c r="R220" s="56"/>
      <c r="S220" s="58"/>
      <c r="T220" s="73"/>
      <c r="U220" s="58"/>
      <c r="V220" s="58"/>
      <c r="W220" s="58"/>
      <c r="X220" s="58"/>
      <c r="Y220" s="58"/>
      <c r="Z220" s="58"/>
      <c r="AA220" s="58"/>
      <c r="AB220" s="59"/>
      <c r="AC220" s="58"/>
      <c r="AD220" s="58"/>
      <c r="AE220" s="58"/>
      <c r="AF220" s="58"/>
      <c r="AG220" s="58"/>
      <c r="AH220" s="58"/>
      <c r="AI220" s="58"/>
      <c r="AJ220" s="60"/>
      <c r="AK220" s="60"/>
      <c r="AL220" s="60"/>
      <c r="AM220" s="60"/>
      <c r="AN220" s="60"/>
      <c r="AO220" s="60"/>
      <c r="AP220" s="60"/>
      <c r="AQ220" s="60"/>
      <c r="AR220" s="60"/>
      <c r="AS220" s="60"/>
    </row>
    <row r="221" spans="1:45" s="61" customFormat="1" ht="15.75" outlineLevel="1">
      <c r="A221" s="51"/>
      <c r="B221" s="52" t="s">
        <v>81</v>
      </c>
      <c r="C221" s="53" t="s">
        <v>78</v>
      </c>
      <c r="D221" s="54"/>
      <c r="E221" s="77">
        <f>E222*12</f>
        <v>10015.270753841691</v>
      </c>
      <c r="F221" s="77">
        <f t="shared" ref="F221:N221" si="159">F222*12</f>
        <v>10015.270753841691</v>
      </c>
      <c r="G221" s="77">
        <f t="shared" si="159"/>
        <v>10015.270753841691</v>
      </c>
      <c r="H221" s="77">
        <f t="shared" si="159"/>
        <v>10015.270753841691</v>
      </c>
      <c r="I221" s="77">
        <f t="shared" si="159"/>
        <v>10015.270753841691</v>
      </c>
      <c r="J221" s="77">
        <f t="shared" si="159"/>
        <v>10015.270753841691</v>
      </c>
      <c r="K221" s="77">
        <f t="shared" si="159"/>
        <v>10015.270753841691</v>
      </c>
      <c r="L221" s="77">
        <f t="shared" si="159"/>
        <v>10015.270753841691</v>
      </c>
      <c r="M221" s="77">
        <f t="shared" si="159"/>
        <v>10015.270753841691</v>
      </c>
      <c r="N221" s="77">
        <f t="shared" si="159"/>
        <v>10015.270753841691</v>
      </c>
      <c r="O221" s="73"/>
      <c r="P221" s="159" t="str">
        <f t="shared" si="158"/>
        <v>Komatsu PC2000-11R 
ИСТК</v>
      </c>
      <c r="Q221" s="58"/>
      <c r="R221" s="56"/>
      <c r="S221" s="58"/>
      <c r="T221" s="57"/>
      <c r="U221" s="58"/>
      <c r="V221" s="58"/>
      <c r="W221" s="58"/>
      <c r="X221" s="58"/>
      <c r="Y221" s="58"/>
      <c r="Z221" s="58"/>
      <c r="AA221" s="58"/>
      <c r="AB221" s="59"/>
      <c r="AC221" s="58"/>
      <c r="AD221" s="58"/>
      <c r="AE221" s="58"/>
      <c r="AF221" s="58"/>
      <c r="AG221" s="58"/>
      <c r="AH221" s="58"/>
      <c r="AI221" s="58"/>
      <c r="AJ221" s="60"/>
      <c r="AK221" s="60"/>
      <c r="AL221" s="60"/>
      <c r="AM221" s="60"/>
      <c r="AN221" s="60"/>
      <c r="AO221" s="60"/>
      <c r="AP221" s="60"/>
      <c r="AQ221" s="60"/>
      <c r="AR221" s="60"/>
      <c r="AS221" s="60"/>
    </row>
    <row r="222" spans="1:45" s="76" customFormat="1" ht="29.25" outlineLevel="1">
      <c r="A222" s="71"/>
      <c r="B222" s="279" t="s">
        <v>158</v>
      </c>
      <c r="C222" s="66" t="s">
        <v>157</v>
      </c>
      <c r="D222" s="72">
        <f>'МТР, ФЗП'!$E$23/12</f>
        <v>834.60589615347419</v>
      </c>
      <c r="E222" s="55">
        <f>D222</f>
        <v>834.60589615347419</v>
      </c>
      <c r="F222" s="55">
        <f t="shared" ref="F222" si="160">E222</f>
        <v>834.60589615347419</v>
      </c>
      <c r="G222" s="55">
        <f t="shared" ref="G222" si="161">F222</f>
        <v>834.60589615347419</v>
      </c>
      <c r="H222" s="55">
        <f t="shared" ref="H222" si="162">G222</f>
        <v>834.60589615347419</v>
      </c>
      <c r="I222" s="55">
        <f t="shared" ref="I222" si="163">H222</f>
        <v>834.60589615347419</v>
      </c>
      <c r="J222" s="55">
        <f t="shared" ref="J222" si="164">I222</f>
        <v>834.60589615347419</v>
      </c>
      <c r="K222" s="55">
        <f t="shared" ref="K222" si="165">J222</f>
        <v>834.60589615347419</v>
      </c>
      <c r="L222" s="55">
        <f t="shared" ref="L222" si="166">K222</f>
        <v>834.60589615347419</v>
      </c>
      <c r="M222" s="55">
        <f t="shared" ref="M222" si="167">L222</f>
        <v>834.60589615347419</v>
      </c>
      <c r="N222" s="55">
        <f t="shared" ref="N222" si="168">M222</f>
        <v>834.60589615347419</v>
      </c>
      <c r="P222" s="159" t="str">
        <f t="shared" si="158"/>
        <v>Komatsu PC2000-11R 
ИСТК</v>
      </c>
      <c r="Q222" s="56"/>
      <c r="R222" s="58"/>
      <c r="S222" s="73" t="s">
        <v>698</v>
      </c>
      <c r="T222" s="73"/>
      <c r="U222" s="56"/>
      <c r="V222" s="58"/>
      <c r="W222" s="58"/>
      <c r="X222" s="56"/>
      <c r="Y222" s="56"/>
      <c r="Z222" s="56"/>
      <c r="AA222" s="56"/>
      <c r="AB222" s="74"/>
      <c r="AC222" s="56"/>
      <c r="AD222" s="56"/>
      <c r="AE222" s="56"/>
      <c r="AF222" s="56"/>
      <c r="AG222" s="56"/>
      <c r="AH222" s="56"/>
      <c r="AI222" s="56"/>
      <c r="AJ222" s="75"/>
      <c r="AK222" s="75"/>
      <c r="AL222" s="75"/>
      <c r="AM222" s="75"/>
      <c r="AN222" s="75"/>
      <c r="AO222" s="75"/>
      <c r="AP222" s="75"/>
      <c r="AQ222" s="75"/>
      <c r="AR222" s="75"/>
      <c r="AS222" s="75"/>
    </row>
    <row r="223" spans="1:45" s="76" customFormat="1" ht="15.75" outlineLevel="1">
      <c r="A223" s="71"/>
      <c r="B223" s="263"/>
      <c r="C223" s="66"/>
      <c r="D223" s="72"/>
      <c r="E223" s="55"/>
      <c r="F223" s="55"/>
      <c r="G223" s="55"/>
      <c r="H223" s="55"/>
      <c r="I223" s="55"/>
      <c r="J223" s="55"/>
      <c r="K223" s="55"/>
      <c r="L223" s="55"/>
      <c r="M223" s="55"/>
      <c r="N223" s="55"/>
      <c r="O223" s="73"/>
      <c r="P223" s="159" t="str">
        <f t="shared" si="158"/>
        <v>Komatsu PC2000-11R 
ИСТК</v>
      </c>
      <c r="Q223" s="56"/>
      <c r="R223" s="56"/>
      <c r="S223" s="56"/>
      <c r="T223" s="73"/>
      <c r="U223" s="56"/>
      <c r="V223" s="58"/>
      <c r="W223" s="58"/>
      <c r="X223" s="56"/>
      <c r="Y223" s="56"/>
      <c r="Z223" s="56"/>
      <c r="AA223" s="56"/>
      <c r="AB223" s="74"/>
      <c r="AC223" s="56"/>
      <c r="AD223" s="56"/>
      <c r="AE223" s="56"/>
      <c r="AF223" s="56"/>
      <c r="AG223" s="56"/>
      <c r="AH223" s="56"/>
      <c r="AI223" s="56"/>
      <c r="AJ223" s="75"/>
      <c r="AK223" s="75"/>
      <c r="AL223" s="75"/>
      <c r="AM223" s="75"/>
      <c r="AN223" s="75"/>
      <c r="AO223" s="75"/>
      <c r="AP223" s="75"/>
      <c r="AQ223" s="75"/>
      <c r="AR223" s="75"/>
      <c r="AS223" s="75"/>
    </row>
    <row r="224" spans="1:45" s="76" customFormat="1" ht="15.75" outlineLevel="1">
      <c r="A224" s="71"/>
      <c r="B224" s="263"/>
      <c r="C224" s="66"/>
      <c r="D224" s="72"/>
      <c r="E224" s="55"/>
      <c r="F224" s="55"/>
      <c r="G224" s="55"/>
      <c r="H224" s="55"/>
      <c r="I224" s="55"/>
      <c r="J224" s="55"/>
      <c r="K224" s="55"/>
      <c r="L224" s="55"/>
      <c r="M224" s="55"/>
      <c r="N224" s="55"/>
      <c r="O224" s="56"/>
      <c r="P224" s="159" t="str">
        <f t="shared" si="158"/>
        <v>Komatsu PC2000-11R 
ИСТК</v>
      </c>
      <c r="Q224" s="56"/>
      <c r="R224" s="56"/>
      <c r="S224" s="56"/>
      <c r="T224" s="73"/>
      <c r="U224" s="56"/>
      <c r="V224" s="58"/>
      <c r="W224" s="58"/>
      <c r="X224" s="56"/>
      <c r="Y224" s="56"/>
      <c r="Z224" s="56"/>
      <c r="AA224" s="56"/>
      <c r="AB224" s="74"/>
      <c r="AC224" s="56"/>
      <c r="AD224" s="56"/>
      <c r="AE224" s="56"/>
      <c r="AF224" s="56"/>
      <c r="AG224" s="56"/>
      <c r="AH224" s="56"/>
      <c r="AI224" s="56"/>
      <c r="AJ224" s="75"/>
      <c r="AK224" s="75"/>
      <c r="AL224" s="75"/>
      <c r="AM224" s="75"/>
      <c r="AN224" s="75"/>
      <c r="AO224" s="75"/>
      <c r="AP224" s="75"/>
      <c r="AQ224" s="75"/>
      <c r="AR224" s="75"/>
      <c r="AS224" s="75"/>
    </row>
    <row r="225" spans="1:45" s="61" customFormat="1" ht="15.75" outlineLevel="1">
      <c r="A225" s="51"/>
      <c r="B225" s="281" t="s">
        <v>82</v>
      </c>
      <c r="C225" s="53" t="s">
        <v>78</v>
      </c>
      <c r="D225" s="54"/>
      <c r="E225" s="282">
        <f>$D231*$D226%</f>
        <v>50119.841819801033</v>
      </c>
      <c r="F225" s="282">
        <f t="shared" ref="F225:I225" si="169">$D231*$D226%</f>
        <v>50119.841819801033</v>
      </c>
      <c r="G225" s="282">
        <f t="shared" si="169"/>
        <v>50119.841819801033</v>
      </c>
      <c r="H225" s="282">
        <f t="shared" si="169"/>
        <v>50119.841819801033</v>
      </c>
      <c r="I225" s="282">
        <f t="shared" si="169"/>
        <v>50119.841819801033</v>
      </c>
      <c r="J225" s="282">
        <f>D232-SUM(E225:I225)</f>
        <v>8353.3069699668558</v>
      </c>
      <c r="K225" s="282"/>
      <c r="L225" s="77"/>
      <c r="M225" s="77"/>
      <c r="N225" s="77"/>
      <c r="O225" s="58">
        <f>SUM(E225:N225)-D232</f>
        <v>0</v>
      </c>
      <c r="P225" s="159" t="str">
        <f t="shared" si="158"/>
        <v>Komatsu PC2000-11R 
ИСТК</v>
      </c>
      <c r="Q225" s="58"/>
      <c r="R225" s="58"/>
      <c r="S225" s="58"/>
      <c r="T225" s="57"/>
      <c r="U225" s="58"/>
      <c r="V225" s="58"/>
      <c r="W225" s="58"/>
      <c r="X225" s="58"/>
      <c r="Y225" s="58"/>
      <c r="Z225" s="58"/>
      <c r="AA225" s="58"/>
      <c r="AB225" s="59"/>
      <c r="AC225" s="58"/>
      <c r="AD225" s="58"/>
      <c r="AE225" s="58"/>
      <c r="AF225" s="58"/>
      <c r="AG225" s="58"/>
      <c r="AH225" s="58"/>
      <c r="AI225" s="58"/>
      <c r="AJ225" s="60"/>
      <c r="AK225" s="60"/>
      <c r="AL225" s="60"/>
      <c r="AM225" s="60"/>
      <c r="AN225" s="60"/>
      <c r="AO225" s="60"/>
      <c r="AP225" s="60"/>
      <c r="AQ225" s="60"/>
      <c r="AR225" s="60"/>
      <c r="AS225" s="60"/>
    </row>
    <row r="226" spans="1:45" s="76" customFormat="1" ht="15.75" outlineLevel="1">
      <c r="A226" s="81"/>
      <c r="B226" s="263" t="s">
        <v>83</v>
      </c>
      <c r="C226" s="66" t="s">
        <v>10</v>
      </c>
      <c r="D226" s="283">
        <f>D85</f>
        <v>19.35483870967742</v>
      </c>
      <c r="E226" s="55"/>
      <c r="F226" s="55"/>
      <c r="G226" s="55"/>
      <c r="H226" s="55"/>
      <c r="I226" s="55"/>
      <c r="J226" s="55"/>
      <c r="K226" s="55"/>
      <c r="L226" s="55"/>
      <c r="M226" s="55"/>
      <c r="N226" s="55"/>
      <c r="P226" s="159" t="str">
        <f t="shared" si="158"/>
        <v>Komatsu PC2000-11R 
ИСТК</v>
      </c>
      <c r="Q226" s="56"/>
      <c r="R226" s="56"/>
      <c r="S226" s="73" t="s">
        <v>702</v>
      </c>
      <c r="T226" s="73"/>
      <c r="U226" s="56"/>
      <c r="V226" s="58"/>
      <c r="W226" s="58"/>
      <c r="X226" s="56"/>
      <c r="Y226" s="56"/>
      <c r="Z226" s="56"/>
      <c r="AA226" s="56"/>
      <c r="AB226" s="74"/>
      <c r="AC226" s="56"/>
      <c r="AD226" s="56"/>
      <c r="AE226" s="56"/>
      <c r="AF226" s="56"/>
      <c r="AG226" s="56"/>
      <c r="AH226" s="56"/>
      <c r="AI226" s="56"/>
      <c r="AJ226" s="75"/>
      <c r="AK226" s="75"/>
      <c r="AL226" s="75"/>
      <c r="AM226" s="75"/>
      <c r="AN226" s="75"/>
      <c r="AO226" s="75"/>
      <c r="AP226" s="75"/>
      <c r="AQ226" s="75"/>
      <c r="AR226" s="75"/>
      <c r="AS226" s="75"/>
    </row>
    <row r="227" spans="1:45" s="76" customFormat="1" ht="15.75" outlineLevel="1">
      <c r="A227" s="71"/>
      <c r="B227" s="263" t="s">
        <v>84</v>
      </c>
      <c r="C227" s="66" t="s">
        <v>78</v>
      </c>
      <c r="D227" s="72">
        <f>D232</f>
        <v>258952.51606897201</v>
      </c>
      <c r="E227" s="68">
        <f t="shared" ref="E227" si="170">D228</f>
        <v>258952.51606897201</v>
      </c>
      <c r="F227" s="68">
        <f t="shared" ref="F227" si="171">E228</f>
        <v>208832.67424917099</v>
      </c>
      <c r="G227" s="68">
        <f t="shared" ref="G227" si="172">F228</f>
        <v>158712.83242936997</v>
      </c>
      <c r="H227" s="68">
        <f t="shared" ref="H227" si="173">G228</f>
        <v>108592.99060956894</v>
      </c>
      <c r="I227" s="68">
        <f t="shared" ref="I227" si="174">H228</f>
        <v>58473.148789767904</v>
      </c>
      <c r="J227" s="68">
        <f t="shared" ref="J227" si="175">I228</f>
        <v>8353.3069699668704</v>
      </c>
      <c r="K227" s="68">
        <f t="shared" ref="K227" si="176">J228</f>
        <v>1.4551915228366852E-11</v>
      </c>
      <c r="L227" s="68">
        <f t="shared" ref="L227" si="177">K228</f>
        <v>1.4551915228366852E-11</v>
      </c>
      <c r="M227" s="68">
        <f t="shared" ref="M227" si="178">L228</f>
        <v>1.4551915228366852E-11</v>
      </c>
      <c r="N227" s="68">
        <f t="shared" ref="N227" si="179">M228</f>
        <v>1.4551915228366852E-11</v>
      </c>
      <c r="O227" s="69"/>
      <c r="P227" s="159" t="str">
        <f t="shared" si="158"/>
        <v>Komatsu PC2000-11R 
ИСТК</v>
      </c>
      <c r="Q227" s="69"/>
      <c r="R227" s="69"/>
      <c r="S227" s="69"/>
      <c r="T227" s="73"/>
      <c r="U227" s="56"/>
      <c r="V227" s="58"/>
      <c r="W227" s="58"/>
      <c r="X227" s="56"/>
      <c r="Y227" s="56"/>
      <c r="Z227" s="56"/>
      <c r="AA227" s="56"/>
      <c r="AB227" s="74"/>
      <c r="AC227" s="56"/>
      <c r="AD227" s="56"/>
      <c r="AE227" s="56"/>
      <c r="AF227" s="56"/>
      <c r="AG227" s="56"/>
      <c r="AH227" s="56"/>
      <c r="AI227" s="56"/>
      <c r="AJ227" s="75"/>
      <c r="AK227" s="75"/>
      <c r="AL227" s="75"/>
      <c r="AM227" s="75"/>
      <c r="AN227" s="75"/>
      <c r="AO227" s="75"/>
      <c r="AP227" s="75"/>
      <c r="AQ227" s="75"/>
      <c r="AR227" s="75"/>
      <c r="AS227" s="75"/>
    </row>
    <row r="228" spans="1:45" s="76" customFormat="1" ht="15.75" outlineLevel="1">
      <c r="A228" s="71"/>
      <c r="B228" s="263" t="s">
        <v>85</v>
      </c>
      <c r="C228" s="66" t="s">
        <v>78</v>
      </c>
      <c r="D228" s="72">
        <f>D227-D225</f>
        <v>258952.51606897201</v>
      </c>
      <c r="E228" s="68">
        <f t="shared" ref="E228:N228" si="180">E227-E225</f>
        <v>208832.67424917099</v>
      </c>
      <c r="F228" s="68">
        <f t="shared" si="180"/>
        <v>158712.83242936997</v>
      </c>
      <c r="G228" s="68">
        <f t="shared" si="180"/>
        <v>108592.99060956894</v>
      </c>
      <c r="H228" s="68">
        <f t="shared" si="180"/>
        <v>58473.148789767904</v>
      </c>
      <c r="I228" s="68">
        <f t="shared" si="180"/>
        <v>8353.3069699668704</v>
      </c>
      <c r="J228" s="68">
        <f t="shared" si="180"/>
        <v>1.4551915228366852E-11</v>
      </c>
      <c r="K228" s="68">
        <f t="shared" si="180"/>
        <v>1.4551915228366852E-11</v>
      </c>
      <c r="L228" s="68">
        <f t="shared" si="180"/>
        <v>1.4551915228366852E-11</v>
      </c>
      <c r="M228" s="68">
        <f t="shared" si="180"/>
        <v>1.4551915228366852E-11</v>
      </c>
      <c r="N228" s="68">
        <f t="shared" si="180"/>
        <v>1.4551915228366852E-11</v>
      </c>
      <c r="O228" s="69"/>
      <c r="P228" s="159" t="str">
        <f t="shared" si="158"/>
        <v>Komatsu PC2000-11R 
ИСТК</v>
      </c>
      <c r="Q228" s="69"/>
      <c r="R228" s="69"/>
      <c r="S228" s="69"/>
      <c r="T228" s="73"/>
      <c r="U228" s="56"/>
      <c r="V228" s="58"/>
      <c r="W228" s="58"/>
      <c r="X228" s="56"/>
      <c r="Y228" s="56"/>
      <c r="Z228" s="56"/>
      <c r="AA228" s="56"/>
      <c r="AB228" s="74"/>
      <c r="AC228" s="56"/>
      <c r="AD228" s="56"/>
      <c r="AE228" s="56"/>
      <c r="AF228" s="56"/>
      <c r="AG228" s="56"/>
      <c r="AH228" s="56"/>
      <c r="AI228" s="56"/>
      <c r="AJ228" s="75"/>
      <c r="AK228" s="75"/>
      <c r="AL228" s="75"/>
      <c r="AM228" s="75"/>
      <c r="AN228" s="75"/>
      <c r="AO228" s="75"/>
      <c r="AP228" s="75"/>
      <c r="AQ228" s="75"/>
      <c r="AR228" s="75"/>
      <c r="AS228" s="75"/>
    </row>
    <row r="229" spans="1:45" s="169" customFormat="1" ht="18" customHeight="1" outlineLevel="1">
      <c r="A229" s="163"/>
      <c r="B229" s="284" t="s">
        <v>159</v>
      </c>
      <c r="C229" s="285" t="s">
        <v>78</v>
      </c>
      <c r="D229" s="286"/>
      <c r="E229" s="287">
        <f>E154+E160+E180+E196+E221+E225+E157</f>
        <v>94482.022871592751</v>
      </c>
      <c r="F229" s="287">
        <f t="shared" ref="F229:N229" si="181">F154+F160+F180+F196+F221+F225+F157</f>
        <v>93975.395455553298</v>
      </c>
      <c r="G229" s="287">
        <f t="shared" si="181"/>
        <v>132156.55330309446</v>
      </c>
      <c r="H229" s="287">
        <f t="shared" si="181"/>
        <v>191102.00360962359</v>
      </c>
      <c r="I229" s="287">
        <f t="shared" si="181"/>
        <v>98275.731494552805</v>
      </c>
      <c r="J229" s="287">
        <f t="shared" si="181"/>
        <v>93174.695025739449</v>
      </c>
      <c r="K229" s="287">
        <f t="shared" si="181"/>
        <v>43469.767503308489</v>
      </c>
      <c r="L229" s="287">
        <f t="shared" si="181"/>
        <v>140176.50215089158</v>
      </c>
      <c r="M229" s="287">
        <f t="shared" si="181"/>
        <v>86003.086881353069</v>
      </c>
      <c r="N229" s="287">
        <f t="shared" si="181"/>
        <v>41616.254152466703</v>
      </c>
      <c r="O229" s="164"/>
      <c r="P229" s="159" t="str">
        <f t="shared" si="158"/>
        <v>Komatsu PC2000-11R 
ИСТК</v>
      </c>
      <c r="Q229" s="164"/>
      <c r="R229" s="164"/>
      <c r="S229" s="164"/>
      <c r="T229" s="165"/>
      <c r="U229" s="166"/>
      <c r="V229" s="58"/>
      <c r="W229" s="58"/>
      <c r="X229" s="166"/>
      <c r="Y229" s="166"/>
      <c r="Z229" s="166"/>
      <c r="AA229" s="166"/>
      <c r="AB229" s="167"/>
      <c r="AC229" s="166"/>
      <c r="AD229" s="166"/>
      <c r="AE229" s="166"/>
      <c r="AF229" s="166"/>
      <c r="AG229" s="166"/>
      <c r="AH229" s="166"/>
      <c r="AI229" s="166"/>
      <c r="AJ229" s="168"/>
      <c r="AK229" s="168"/>
      <c r="AL229" s="168"/>
      <c r="AM229" s="168"/>
      <c r="AN229" s="168"/>
      <c r="AO229" s="168"/>
      <c r="AP229" s="168"/>
      <c r="AQ229" s="168"/>
      <c r="AR229" s="168"/>
      <c r="AS229" s="168"/>
    </row>
    <row r="230" spans="1:45" s="61" customFormat="1" ht="15.75" outlineLevel="1">
      <c r="A230" s="51"/>
      <c r="B230" s="83" t="s">
        <v>86</v>
      </c>
      <c r="C230" s="53" t="s">
        <v>78</v>
      </c>
      <c r="E230" s="287">
        <f>-E229*Макро!D$12</f>
        <v>-23620.505717898188</v>
      </c>
      <c r="F230" s="287">
        <f>-F229*Макро!E$12</f>
        <v>-23493.848863888325</v>
      </c>
      <c r="G230" s="287">
        <f>-G229*Макро!F$12</f>
        <v>-33039.138325773616</v>
      </c>
      <c r="H230" s="287">
        <f>-H229*Макро!G$12</f>
        <v>-47775.500902405896</v>
      </c>
      <c r="I230" s="287">
        <f>-I229*Макро!H$12</f>
        <v>-24568.932873638201</v>
      </c>
      <c r="J230" s="287">
        <f>-J229*Макро!I$12</f>
        <v>-23293.673756434862</v>
      </c>
      <c r="K230" s="287">
        <f>-K229*Макро!J$12</f>
        <v>-10867.441875827122</v>
      </c>
      <c r="L230" s="287">
        <f>-L229*Макро!K$12</f>
        <v>-35044.125537722895</v>
      </c>
      <c r="M230" s="287">
        <f>-M229*Макро!L$12</f>
        <v>-21500.771720338267</v>
      </c>
      <c r="N230" s="287">
        <f>-N229*Макро!M$12</f>
        <v>-10404.063538116676</v>
      </c>
      <c r="O230" s="164"/>
      <c r="P230" s="159" t="str">
        <f t="shared" si="158"/>
        <v>Komatsu PC2000-11R 
ИСТК</v>
      </c>
      <c r="Q230" s="164"/>
      <c r="R230" s="164"/>
      <c r="S230" s="164"/>
      <c r="T230" s="57"/>
      <c r="U230" s="58"/>
      <c r="V230" s="58"/>
      <c r="W230" s="58"/>
      <c r="X230" s="58"/>
      <c r="Y230" s="58"/>
      <c r="Z230" s="58"/>
      <c r="AA230" s="58"/>
      <c r="AB230" s="59"/>
      <c r="AC230" s="58"/>
      <c r="AD230" s="58"/>
      <c r="AE230" s="58"/>
      <c r="AF230" s="58"/>
      <c r="AG230" s="58"/>
      <c r="AH230" s="58"/>
      <c r="AI230" s="58"/>
      <c r="AJ230" s="60"/>
      <c r="AK230" s="60"/>
      <c r="AL230" s="60"/>
      <c r="AM230" s="60"/>
      <c r="AN230" s="60"/>
      <c r="AO230" s="60"/>
      <c r="AP230" s="60"/>
      <c r="AQ230" s="60"/>
      <c r="AR230" s="60"/>
      <c r="AS230" s="60"/>
    </row>
    <row r="231" spans="1:45" s="61" customFormat="1" ht="15.75" outlineLevel="1">
      <c r="A231" s="51"/>
      <c r="B231" s="281" t="s">
        <v>87</v>
      </c>
      <c r="C231" s="53" t="s">
        <v>61</v>
      </c>
      <c r="D231" s="54">
        <f>D232</f>
        <v>258952.51606897201</v>
      </c>
      <c r="E231" s="77">
        <f>E232</f>
        <v>0</v>
      </c>
      <c r="F231" s="77">
        <f>F232</f>
        <v>0</v>
      </c>
      <c r="G231" s="77">
        <f t="shared" ref="G231:K231" si="182">G232</f>
        <v>0</v>
      </c>
      <c r="H231" s="77">
        <f t="shared" si="182"/>
        <v>0</v>
      </c>
      <c r="I231" s="77">
        <f t="shared" si="182"/>
        <v>0</v>
      </c>
      <c r="J231" s="77">
        <f t="shared" si="182"/>
        <v>0</v>
      </c>
      <c r="K231" s="77">
        <f t="shared" si="182"/>
        <v>0</v>
      </c>
      <c r="L231" s="77">
        <f>L232</f>
        <v>0</v>
      </c>
      <c r="M231" s="77">
        <f t="shared" ref="M231:N231" si="183">M232</f>
        <v>0</v>
      </c>
      <c r="N231" s="77">
        <f t="shared" si="183"/>
        <v>0</v>
      </c>
      <c r="O231" s="58"/>
      <c r="P231" s="159" t="str">
        <f t="shared" si="158"/>
        <v>Komatsu PC2000-11R 
ИСТК</v>
      </c>
      <c r="Q231" s="58"/>
      <c r="R231" s="58"/>
      <c r="S231" s="58"/>
      <c r="T231" s="57"/>
      <c r="U231" s="58"/>
      <c r="V231" s="58"/>
      <c r="W231" s="58"/>
      <c r="X231" s="58"/>
      <c r="Y231" s="58"/>
      <c r="Z231" s="58"/>
      <c r="AA231" s="58"/>
      <c r="AB231" s="59"/>
      <c r="AC231" s="58"/>
      <c r="AD231" s="58"/>
      <c r="AE231" s="58"/>
      <c r="AF231" s="58"/>
      <c r="AG231" s="58"/>
      <c r="AH231" s="58"/>
      <c r="AI231" s="58"/>
      <c r="AJ231" s="60"/>
      <c r="AK231" s="60"/>
      <c r="AL231" s="60"/>
      <c r="AM231" s="60"/>
      <c r="AN231" s="60"/>
      <c r="AO231" s="60"/>
      <c r="AP231" s="60"/>
      <c r="AQ231" s="60"/>
      <c r="AR231" s="60"/>
      <c r="AS231" s="60"/>
    </row>
    <row r="232" spans="1:45" s="61" customFormat="1" ht="15.75">
      <c r="A232" s="51"/>
      <c r="B232" s="83" t="s">
        <v>88</v>
      </c>
      <c r="C232" s="53" t="s">
        <v>61</v>
      </c>
      <c r="D232" s="54">
        <f>'1. Сводная_аннуитеты'!E31</f>
        <v>258952.51606897201</v>
      </c>
      <c r="E232" s="77"/>
      <c r="F232" s="77"/>
      <c r="G232" s="77"/>
      <c r="H232" s="77"/>
      <c r="I232" s="77"/>
      <c r="J232" s="77"/>
      <c r="K232" s="77"/>
      <c r="L232" s="77"/>
      <c r="M232" s="77"/>
      <c r="N232" s="77"/>
      <c r="O232" s="52"/>
      <c r="P232" s="159" t="str">
        <f t="shared" si="158"/>
        <v>Komatsu PC2000-11R 
ИСТК</v>
      </c>
      <c r="Q232" s="58"/>
      <c r="R232" s="58"/>
      <c r="S232" s="58"/>
      <c r="T232" s="57"/>
      <c r="U232" s="58"/>
      <c r="V232" s="58"/>
      <c r="W232" s="58"/>
      <c r="X232" s="58"/>
      <c r="Y232" s="58"/>
      <c r="Z232" s="58"/>
      <c r="AA232" s="58"/>
      <c r="AB232" s="59"/>
      <c r="AC232" s="58"/>
      <c r="AD232" s="58"/>
      <c r="AE232" s="58"/>
      <c r="AF232" s="58"/>
      <c r="AG232" s="58"/>
      <c r="AH232" s="58"/>
      <c r="AI232" s="58"/>
      <c r="AJ232" s="60"/>
      <c r="AK232" s="60"/>
      <c r="AL232" s="60"/>
      <c r="AM232" s="60"/>
      <c r="AN232" s="60"/>
      <c r="AO232" s="60"/>
      <c r="AP232" s="60"/>
      <c r="AQ232" s="60"/>
      <c r="AR232" s="60"/>
      <c r="AS232" s="60"/>
    </row>
    <row r="233" spans="1:45" s="61" customFormat="1" ht="15.75" outlineLevel="1">
      <c r="A233" s="51"/>
      <c r="B233" s="288" t="s">
        <v>89</v>
      </c>
      <c r="C233" s="53" t="s">
        <v>43</v>
      </c>
      <c r="D233" s="54"/>
      <c r="E233" s="64">
        <f>E152</f>
        <v>2213.5158782440408</v>
      </c>
      <c r="F233" s="64">
        <f t="shared" ref="F233:N233" si="184">E233+F152</f>
        <v>4129.6657188354993</v>
      </c>
      <c r="G233" s="64">
        <f t="shared" si="184"/>
        <v>6104.7683977932884</v>
      </c>
      <c r="H233" s="64">
        <f t="shared" si="184"/>
        <v>7934.7341767385797</v>
      </c>
      <c r="I233" s="64">
        <f t="shared" si="184"/>
        <v>9761.9946647584911</v>
      </c>
      <c r="J233" s="64">
        <f t="shared" si="184"/>
        <v>11712.758418645542</v>
      </c>
      <c r="K233" s="64">
        <f t="shared" si="184"/>
        <v>13596.905723408443</v>
      </c>
      <c r="L233" s="64">
        <f t="shared" si="184"/>
        <v>15615.377967403187</v>
      </c>
      <c r="M233" s="64">
        <f t="shared" si="184"/>
        <v>16963.209446918732</v>
      </c>
      <c r="N233" s="64">
        <f t="shared" si="184"/>
        <v>18948.939470286157</v>
      </c>
      <c r="O233" s="65"/>
      <c r="P233" s="159" t="str">
        <f t="shared" si="158"/>
        <v>Komatsu PC2000-11R 
ИСТК</v>
      </c>
      <c r="Q233" s="65"/>
      <c r="R233" s="65"/>
      <c r="S233" s="65"/>
      <c r="T233" s="57"/>
      <c r="U233" s="58"/>
      <c r="V233" s="58"/>
      <c r="W233" s="58"/>
      <c r="X233" s="58"/>
      <c r="Y233" s="58"/>
      <c r="Z233" s="58"/>
      <c r="AA233" s="58"/>
      <c r="AB233" s="59"/>
      <c r="AC233" s="58"/>
      <c r="AD233" s="58"/>
      <c r="AE233" s="58"/>
      <c r="AF233" s="58"/>
      <c r="AG233" s="58"/>
      <c r="AH233" s="58"/>
      <c r="AI233" s="58"/>
      <c r="AJ233" s="60"/>
      <c r="AK233" s="60"/>
      <c r="AL233" s="60"/>
      <c r="AM233" s="60"/>
      <c r="AN233" s="60"/>
      <c r="AO233" s="60"/>
      <c r="AP233" s="60"/>
      <c r="AQ233" s="60"/>
      <c r="AR233" s="60"/>
      <c r="AS233" s="60"/>
    </row>
    <row r="234" spans="1:45" s="61" customFormat="1" ht="15.75" outlineLevel="1">
      <c r="A234" s="51"/>
      <c r="B234" s="288" t="s">
        <v>90</v>
      </c>
      <c r="C234" s="53" t="s">
        <v>78</v>
      </c>
      <c r="D234" s="54">
        <f t="shared" ref="D234:N234" si="185">D232+D153</f>
        <v>258952.51606897201</v>
      </c>
      <c r="E234" s="64">
        <f t="shared" si="185"/>
        <v>20741.675333893523</v>
      </c>
      <c r="F234" s="64">
        <f t="shared" si="185"/>
        <v>20361.704771863937</v>
      </c>
      <c r="G234" s="64">
        <f t="shared" si="185"/>
        <v>48997.573157519815</v>
      </c>
      <c r="H234" s="64">
        <f t="shared" si="185"/>
        <v>93206.66088741667</v>
      </c>
      <c r="I234" s="64">
        <f t="shared" si="185"/>
        <v>23586.956801113571</v>
      </c>
      <c r="J234" s="64">
        <f t="shared" si="185"/>
        <v>61527.714299337735</v>
      </c>
      <c r="K234" s="64">
        <f t="shared" si="185"/>
        <v>32602.325627481368</v>
      </c>
      <c r="L234" s="64">
        <f t="shared" si="185"/>
        <v>105132.37661316869</v>
      </c>
      <c r="M234" s="64">
        <f t="shared" si="185"/>
        <v>64502.315161014805</v>
      </c>
      <c r="N234" s="64">
        <f t="shared" si="185"/>
        <v>31212.190614350027</v>
      </c>
      <c r="O234" s="65"/>
      <c r="P234" s="159" t="str">
        <f t="shared" si="158"/>
        <v>Komatsu PC2000-11R 
ИСТК</v>
      </c>
      <c r="Q234" s="65"/>
      <c r="R234" s="65"/>
      <c r="S234" s="65"/>
      <c r="T234" s="57"/>
      <c r="U234" s="58"/>
      <c r="V234" s="58"/>
      <c r="W234" s="58"/>
      <c r="X234" s="58"/>
      <c r="Y234" s="58"/>
      <c r="Z234" s="58"/>
      <c r="AA234" s="58"/>
      <c r="AB234" s="59"/>
      <c r="AC234" s="58"/>
      <c r="AD234" s="58"/>
      <c r="AE234" s="58"/>
      <c r="AF234" s="58"/>
      <c r="AG234" s="58"/>
      <c r="AH234" s="58"/>
      <c r="AI234" s="58"/>
      <c r="AJ234" s="60"/>
      <c r="AK234" s="60"/>
      <c r="AL234" s="60"/>
      <c r="AM234" s="60"/>
      <c r="AN234" s="60"/>
      <c r="AO234" s="60"/>
      <c r="AP234" s="60"/>
      <c r="AQ234" s="60"/>
      <c r="AR234" s="60"/>
      <c r="AS234" s="60"/>
    </row>
    <row r="235" spans="1:45" s="61" customFormat="1" ht="30" outlineLevel="1">
      <c r="A235" s="51"/>
      <c r="B235" s="288" t="s">
        <v>91</v>
      </c>
      <c r="C235" s="53" t="s">
        <v>78</v>
      </c>
      <c r="D235" s="77">
        <f>D153*Макро!C$10</f>
        <v>0</v>
      </c>
      <c r="E235" s="77">
        <f>E153*Макро!D$10</f>
        <v>18519.352976690643</v>
      </c>
      <c r="F235" s="77">
        <f>F153*Макро!E$10</f>
        <v>16232.226380631324</v>
      </c>
      <c r="G235" s="77">
        <f>G153*Макро!F$10</f>
        <v>34875.504764315185</v>
      </c>
      <c r="H235" s="77">
        <f>H153*Макро!G$10</f>
        <v>59234.51802170177</v>
      </c>
      <c r="I235" s="77">
        <f>I153*Макро!H$10</f>
        <v>13383.872733626302</v>
      </c>
      <c r="J235" s="77">
        <f>J153*Макро!I$10</f>
        <v>31171.854878951341</v>
      </c>
      <c r="K235" s="77">
        <f>K153*Макро!J$10</f>
        <v>14747.636415749088</v>
      </c>
      <c r="L235" s="77">
        <f>L153*Макро!K$10</f>
        <v>42461.203631669297</v>
      </c>
      <c r="M235" s="77">
        <f>M153*Макро!L$10</f>
        <v>23260.181481583262</v>
      </c>
      <c r="N235" s="77">
        <f>N153*Макро!M$10</f>
        <v>10049.490033188022</v>
      </c>
      <c r="O235" s="65"/>
      <c r="P235" s="159" t="str">
        <f t="shared" si="158"/>
        <v>Komatsu PC2000-11R 
ИСТК</v>
      </c>
      <c r="Q235" s="65"/>
      <c r="R235" s="65"/>
      <c r="S235" s="65"/>
      <c r="T235" s="57"/>
      <c r="U235" s="58"/>
      <c r="V235" s="58"/>
      <c r="W235" s="58"/>
      <c r="X235" s="58"/>
      <c r="Y235" s="58"/>
      <c r="Z235" s="58"/>
      <c r="AA235" s="58"/>
      <c r="AB235" s="59"/>
      <c r="AC235" s="58"/>
      <c r="AD235" s="58"/>
      <c r="AE235" s="58"/>
      <c r="AF235" s="58"/>
      <c r="AG235" s="58"/>
      <c r="AH235" s="58"/>
      <c r="AI235" s="58"/>
      <c r="AJ235" s="60"/>
      <c r="AK235" s="60"/>
      <c r="AL235" s="60"/>
      <c r="AM235" s="60"/>
      <c r="AN235" s="60"/>
      <c r="AO235" s="60"/>
      <c r="AP235" s="60"/>
      <c r="AQ235" s="60"/>
      <c r="AR235" s="60"/>
      <c r="AS235" s="60"/>
    </row>
    <row r="236" spans="1:45" s="76" customFormat="1" ht="15.75" outlineLevel="1">
      <c r="A236" s="71"/>
      <c r="B236" s="263" t="str">
        <f>B154</f>
        <v>ТО, ТР, ППР, вкл смазочные</v>
      </c>
      <c r="C236" s="66" t="s">
        <v>78</v>
      </c>
      <c r="D236" s="55">
        <f>D154*Макро!C$10</f>
        <v>0</v>
      </c>
      <c r="E236" s="55">
        <f>E154*Макро!D$10</f>
        <v>5047.8233545526937</v>
      </c>
      <c r="F236" s="55">
        <f>F154*Макро!E$10</f>
        <v>6854.6085354372135</v>
      </c>
      <c r="G236" s="55">
        <f>G154*Макро!F$10</f>
        <v>32518.661708189375</v>
      </c>
      <c r="H236" s="55">
        <f>H154*Макро!G$10</f>
        <v>67309.791599982287</v>
      </c>
      <c r="I236" s="55">
        <f>I154*Макро!H$10</f>
        <v>7959.5235650492796</v>
      </c>
      <c r="J236" s="55">
        <f>J154*Макро!I$10</f>
        <v>24638.09819957718</v>
      </c>
      <c r="K236" s="55">
        <f>K154*Макро!J$10</f>
        <v>3889.4889684450104</v>
      </c>
      <c r="L236" s="55">
        <f>L154*Макро!K$10</f>
        <v>41587.210341501363</v>
      </c>
      <c r="M236" s="55">
        <f>M154*Макро!L$10</f>
        <v>20556.601572517891</v>
      </c>
      <c r="N236" s="55">
        <f>N154*Макро!M$10</f>
        <v>1820.2957059878474</v>
      </c>
      <c r="O236" s="162"/>
      <c r="P236" s="159" t="str">
        <f t="shared" si="158"/>
        <v>Komatsu PC2000-11R 
ИСТК</v>
      </c>
      <c r="Q236" s="162"/>
      <c r="R236" s="162"/>
      <c r="S236" s="162"/>
      <c r="T236" s="73"/>
      <c r="U236" s="56"/>
      <c r="V236" s="58"/>
      <c r="W236" s="58"/>
      <c r="X236" s="56"/>
      <c r="Y236" s="56"/>
      <c r="Z236" s="56"/>
      <c r="AA236" s="56"/>
      <c r="AB236" s="74"/>
      <c r="AC236" s="56"/>
      <c r="AD236" s="56"/>
      <c r="AE236" s="56"/>
      <c r="AF236" s="56"/>
      <c r="AG236" s="56"/>
      <c r="AH236" s="56"/>
      <c r="AI236" s="56"/>
      <c r="AJ236" s="75"/>
      <c r="AK236" s="75"/>
      <c r="AL236" s="75"/>
      <c r="AM236" s="75"/>
      <c r="AN236" s="75"/>
      <c r="AO236" s="75"/>
      <c r="AP236" s="75"/>
      <c r="AQ236" s="75"/>
      <c r="AR236" s="75"/>
      <c r="AS236" s="75"/>
    </row>
    <row r="237" spans="1:45" s="76" customFormat="1" ht="15.75" outlineLevel="1">
      <c r="A237" s="71"/>
      <c r="B237" s="263" t="str">
        <f>B157</f>
        <v>затраты на сервис: ремонты и ТО</v>
      </c>
      <c r="C237" s="66" t="s">
        <v>78</v>
      </c>
      <c r="D237" s="55">
        <f>D157*Макро!C$10</f>
        <v>0</v>
      </c>
      <c r="E237" s="55">
        <f>E157*Макро!D$10</f>
        <v>1794.3938571428569</v>
      </c>
      <c r="F237" s="55">
        <f>F157*Макро!E$10</f>
        <v>1708.3396603954077</v>
      </c>
      <c r="G237" s="55">
        <f>G157*Макро!F$10</f>
        <v>1797.582093174881</v>
      </c>
      <c r="H237" s="55">
        <f>H157*Макро!G$10</f>
        <v>1902.5168428814241</v>
      </c>
      <c r="I237" s="55">
        <f>I157*Макро!H$10</f>
        <v>1183.5655593259244</v>
      </c>
      <c r="J237" s="55">
        <f>J157*Макро!I$10</f>
        <v>1346.9769017028775</v>
      </c>
      <c r="K237" s="55">
        <f>K157*Макро!J$10</f>
        <v>969.35780199754583</v>
      </c>
      <c r="L237" s="55">
        <f>L157*Макро!K$10</f>
        <v>1155.278463906933</v>
      </c>
      <c r="M237" s="55">
        <f>M157*Макро!L$10</f>
        <v>986.20327953275739</v>
      </c>
      <c r="N237" s="55">
        <f>N157*Макро!M$10</f>
        <v>647.0764136510785</v>
      </c>
      <c r="O237" s="162"/>
      <c r="P237" s="159" t="str">
        <f t="shared" si="158"/>
        <v>Komatsu PC2000-11R 
ИСТК</v>
      </c>
      <c r="Q237" s="162"/>
      <c r="R237" s="162"/>
      <c r="S237" s="162"/>
      <c r="T237" s="73"/>
      <c r="U237" s="56"/>
      <c r="V237" s="58"/>
      <c r="W237" s="58"/>
      <c r="X237" s="56"/>
      <c r="Y237" s="56"/>
      <c r="Z237" s="56"/>
      <c r="AA237" s="56"/>
      <c r="AB237" s="74"/>
      <c r="AC237" s="56"/>
      <c r="AD237" s="56"/>
      <c r="AE237" s="56"/>
      <c r="AF237" s="56"/>
      <c r="AG237" s="56"/>
      <c r="AH237" s="56"/>
      <c r="AI237" s="56"/>
      <c r="AJ237" s="75"/>
      <c r="AK237" s="75"/>
      <c r="AL237" s="75"/>
      <c r="AM237" s="75"/>
      <c r="AN237" s="75"/>
      <c r="AO237" s="75"/>
      <c r="AP237" s="75"/>
      <c r="AQ237" s="75"/>
      <c r="AR237" s="75"/>
      <c r="AS237" s="75"/>
    </row>
    <row r="238" spans="1:45" s="76" customFormat="1" ht="15.75" outlineLevel="1">
      <c r="A238" s="71"/>
      <c r="B238" s="263" t="str">
        <f>B160</f>
        <v>расходники на ковш</v>
      </c>
      <c r="C238" s="66" t="s">
        <v>78</v>
      </c>
      <c r="D238" s="55">
        <f>D160*Макро!C$10</f>
        <v>0</v>
      </c>
      <c r="E238" s="55">
        <f>E160*Макро!D$10</f>
        <v>1724.5894495644125</v>
      </c>
      <c r="F238" s="55">
        <f>F160*Макро!E$10</f>
        <v>1332.9520532035581</v>
      </c>
      <c r="G238" s="55">
        <f>G160*Макро!F$10</f>
        <v>1226.7518341400348</v>
      </c>
      <c r="H238" s="55">
        <f>H160*Макро!G$10</f>
        <v>1014.8269304694802</v>
      </c>
      <c r="I238" s="55">
        <f>I160*Макро!H$10</f>
        <v>904.75596669265121</v>
      </c>
      <c r="J238" s="55">
        <f>J160*Макро!I$10</f>
        <v>862.41767267209411</v>
      </c>
      <c r="K238" s="55">
        <f>K160*Макро!J$10</f>
        <v>743.72058228990068</v>
      </c>
      <c r="L238" s="55">
        <f>L160*Макро!K$10</f>
        <v>711.37681450164041</v>
      </c>
      <c r="M238" s="55">
        <f>M160*Макро!L$10</f>
        <v>424.12561000892703</v>
      </c>
      <c r="N238" s="55">
        <f>N160*Макро!M$10</f>
        <v>557.90606341792545</v>
      </c>
      <c r="O238" s="162"/>
      <c r="P238" s="159" t="str">
        <f t="shared" si="158"/>
        <v>Komatsu PC2000-11R 
ИСТК</v>
      </c>
      <c r="Q238" s="162"/>
      <c r="R238" s="162"/>
      <c r="S238" s="162"/>
      <c r="T238" s="73"/>
      <c r="U238" s="56"/>
      <c r="V238" s="58"/>
      <c r="W238" s="58"/>
      <c r="X238" s="56"/>
      <c r="Y238" s="56"/>
      <c r="Z238" s="56"/>
      <c r="AA238" s="56"/>
      <c r="AB238" s="74"/>
      <c r="AC238" s="56"/>
      <c r="AD238" s="56"/>
      <c r="AE238" s="56"/>
      <c r="AF238" s="56"/>
      <c r="AG238" s="56"/>
      <c r="AH238" s="56"/>
      <c r="AI238" s="56"/>
      <c r="AJ238" s="75"/>
      <c r="AK238" s="75"/>
      <c r="AL238" s="75"/>
      <c r="AM238" s="75"/>
      <c r="AN238" s="75"/>
      <c r="AO238" s="75"/>
      <c r="AP238" s="75"/>
      <c r="AQ238" s="75"/>
      <c r="AR238" s="75"/>
      <c r="AS238" s="75"/>
    </row>
    <row r="239" spans="1:45" s="76" customFormat="1" ht="15.75" outlineLevel="1">
      <c r="A239" s="71"/>
      <c r="B239" s="263" t="s">
        <v>107</v>
      </c>
      <c r="C239" s="66" t="s">
        <v>78</v>
      </c>
      <c r="D239" s="55">
        <f>D180*Макро!C$10</f>
        <v>0</v>
      </c>
      <c r="E239" s="55">
        <f>E180*Макро!D$10</f>
        <v>22100.07753333827</v>
      </c>
      <c r="F239" s="55">
        <f>F180*Макро!E$10</f>
        <v>17081.366079017531</v>
      </c>
      <c r="G239" s="55">
        <f>G180*Макро!F$10</f>
        <v>15720.443294783761</v>
      </c>
      <c r="H239" s="55">
        <f>H180*Макро!G$10</f>
        <v>13004.691552508268</v>
      </c>
      <c r="I239" s="55">
        <f>I180*Макро!H$10</f>
        <v>11594.166378385464</v>
      </c>
      <c r="J239" s="55">
        <f>J180*Макро!I$10</f>
        <v>11051.614305647276</v>
      </c>
      <c r="K239" s="55">
        <f>K180*Макро!J$10</f>
        <v>9530.5480013795004</v>
      </c>
      <c r="L239" s="55">
        <f>L180*Макро!K$10</f>
        <v>9116.0726745001793</v>
      </c>
      <c r="M239" s="55">
        <f>M180*Макро!L$10</f>
        <v>5435.0378099779673</v>
      </c>
      <c r="N239" s="55">
        <f>N180*Макро!M$10</f>
        <v>7149.3927212472936</v>
      </c>
      <c r="O239" s="162"/>
      <c r="P239" s="159" t="str">
        <f t="shared" si="158"/>
        <v>Komatsu PC2000-11R 
ИСТК</v>
      </c>
      <c r="Q239" s="162"/>
      <c r="R239" s="162"/>
      <c r="S239" s="162"/>
      <c r="T239" s="73"/>
      <c r="U239" s="56"/>
      <c r="V239" s="58"/>
      <c r="W239" s="58"/>
      <c r="X239" s="56"/>
      <c r="Y239" s="56"/>
      <c r="Z239" s="56"/>
      <c r="AA239" s="56"/>
      <c r="AB239" s="74"/>
      <c r="AC239" s="56"/>
      <c r="AD239" s="56"/>
      <c r="AE239" s="56"/>
      <c r="AF239" s="56"/>
      <c r="AG239" s="56"/>
      <c r="AH239" s="56"/>
      <c r="AI239" s="56"/>
      <c r="AJ239" s="75"/>
      <c r="AK239" s="75"/>
      <c r="AL239" s="75"/>
      <c r="AM239" s="75"/>
      <c r="AN239" s="75"/>
      <c r="AO239" s="75"/>
      <c r="AP239" s="75"/>
      <c r="AQ239" s="75"/>
      <c r="AR239" s="75"/>
      <c r="AS239" s="75"/>
    </row>
    <row r="240" spans="1:45" s="76" customFormat="1" ht="15.75" outlineLevel="1">
      <c r="A240" s="71"/>
      <c r="B240" s="263" t="s">
        <v>60</v>
      </c>
      <c r="C240" s="66" t="s">
        <v>78</v>
      </c>
      <c r="D240" s="55">
        <f>D196*Макро!C$10</f>
        <v>0</v>
      </c>
      <c r="E240" s="55">
        <f>E196*Макро!D$10</f>
        <v>0</v>
      </c>
      <c r="F240" s="55">
        <f>F196*Макро!E$10</f>
        <v>0</v>
      </c>
      <c r="G240" s="55">
        <f>G196*Макро!F$10</f>
        <v>0</v>
      </c>
      <c r="H240" s="55">
        <f>H196*Макро!G$10</f>
        <v>0</v>
      </c>
      <c r="I240" s="55">
        <f>I196*Макро!H$10</f>
        <v>0</v>
      </c>
      <c r="J240" s="55">
        <f>J196*Макро!I$10</f>
        <v>0</v>
      </c>
      <c r="K240" s="55">
        <f>K196*Макро!J$10</f>
        <v>0</v>
      </c>
      <c r="L240" s="55">
        <f>L196*Макро!K$10</f>
        <v>0</v>
      </c>
      <c r="M240" s="55">
        <f>M196*Макро!L$10</f>
        <v>0</v>
      </c>
      <c r="N240" s="55">
        <f>N196*Макро!M$10</f>
        <v>0</v>
      </c>
      <c r="O240" s="56"/>
      <c r="P240" s="159" t="str">
        <f t="shared" si="158"/>
        <v>Komatsu PC2000-11R 
ИСТК</v>
      </c>
      <c r="Q240" s="56"/>
      <c r="R240" s="56"/>
      <c r="S240" s="56"/>
      <c r="T240" s="73"/>
      <c r="U240" s="56"/>
      <c r="V240" s="58"/>
      <c r="W240" s="58"/>
      <c r="X240" s="56"/>
      <c r="Y240" s="56"/>
      <c r="Z240" s="56"/>
      <c r="AA240" s="56"/>
      <c r="AB240" s="74"/>
      <c r="AC240" s="56"/>
      <c r="AD240" s="56"/>
      <c r="AE240" s="56"/>
      <c r="AF240" s="56"/>
      <c r="AG240" s="56"/>
      <c r="AH240" s="56"/>
      <c r="AI240" s="56"/>
      <c r="AJ240" s="75"/>
      <c r="AK240" s="75"/>
      <c r="AL240" s="75"/>
      <c r="AM240" s="75"/>
      <c r="AN240" s="75"/>
      <c r="AO240" s="75"/>
      <c r="AP240" s="75"/>
      <c r="AQ240" s="75"/>
      <c r="AR240" s="75"/>
      <c r="AS240" s="75"/>
    </row>
    <row r="241" spans="1:45" s="76" customFormat="1" ht="15.75" outlineLevel="1">
      <c r="A241" s="71"/>
      <c r="B241" s="263" t="s">
        <v>81</v>
      </c>
      <c r="C241" s="66" t="s">
        <v>78</v>
      </c>
      <c r="D241" s="55">
        <f>D221*Макро!C$10</f>
        <v>0</v>
      </c>
      <c r="E241" s="55">
        <f>E221*Макро!D$10</f>
        <v>8942.2060302157952</v>
      </c>
      <c r="F241" s="55">
        <f>F221*Макро!E$10</f>
        <v>7984.112526978387</v>
      </c>
      <c r="G241" s="55">
        <f>G221*Макро!F$10</f>
        <v>7128.6718990878453</v>
      </c>
      <c r="H241" s="55">
        <f>H221*Макро!G$10</f>
        <v>6364.8856241855756</v>
      </c>
      <c r="I241" s="55">
        <f>I221*Макро!H$10</f>
        <v>5682.9335930228353</v>
      </c>
      <c r="J241" s="55">
        <f>J221*Макро!I$10</f>
        <v>5074.0478509132454</v>
      </c>
      <c r="K241" s="55">
        <f>K221*Макро!J$10</f>
        <v>4530.3998668868262</v>
      </c>
      <c r="L241" s="55">
        <f>L221*Макро!K$10</f>
        <v>4044.9998811489513</v>
      </c>
      <c r="M241" s="55">
        <f>M221*Макро!L$10</f>
        <v>3611.6070367401348</v>
      </c>
      <c r="N241" s="55">
        <f>N221*Макро!M$10</f>
        <v>3224.649139946549</v>
      </c>
      <c r="O241" s="162"/>
      <c r="P241" s="159" t="str">
        <f t="shared" si="158"/>
        <v>Komatsu PC2000-11R 
ИСТК</v>
      </c>
      <c r="Q241" s="162"/>
      <c r="R241" s="162"/>
      <c r="S241" s="162"/>
      <c r="T241" s="73"/>
      <c r="U241" s="56"/>
      <c r="V241" s="58"/>
      <c r="W241" s="58"/>
      <c r="X241" s="56"/>
      <c r="Y241" s="56"/>
      <c r="Z241" s="56"/>
      <c r="AA241" s="56"/>
      <c r="AB241" s="74"/>
      <c r="AC241" s="56"/>
      <c r="AD241" s="56"/>
      <c r="AE241" s="56"/>
      <c r="AF241" s="56"/>
      <c r="AG241" s="56"/>
      <c r="AH241" s="56"/>
      <c r="AI241" s="56"/>
      <c r="AJ241" s="75"/>
      <c r="AK241" s="75"/>
      <c r="AL241" s="75"/>
      <c r="AM241" s="75"/>
      <c r="AN241" s="75"/>
      <c r="AO241" s="75"/>
      <c r="AP241" s="75"/>
      <c r="AQ241" s="75"/>
      <c r="AR241" s="75"/>
      <c r="AS241" s="75"/>
    </row>
    <row r="242" spans="1:45" s="76" customFormat="1" ht="15.75" outlineLevel="1">
      <c r="A242" s="71"/>
      <c r="B242" s="263" t="s">
        <v>86</v>
      </c>
      <c r="C242" s="66" t="s">
        <v>78</v>
      </c>
      <c r="D242" s="55">
        <f>D230*Макро!C$10</f>
        <v>0</v>
      </c>
      <c r="E242" s="55">
        <f>E230*Макро!D$10</f>
        <v>-21089.73724812338</v>
      </c>
      <c r="F242" s="55">
        <f>F230*Макро!E$10</f>
        <v>-18729.152474400766</v>
      </c>
      <c r="G242" s="55">
        <f>G230*Макро!F$10</f>
        <v>-23516.606065060707</v>
      </c>
      <c r="H242" s="55">
        <f>H230*Макро!G$10</f>
        <v>-30362.194528325268</v>
      </c>
      <c r="I242" s="55">
        <f>I230*Макро!H$10</f>
        <v>-13941.072328849852</v>
      </c>
      <c r="J242" s="55">
        <f>J230*Макро!I$10</f>
        <v>-11801.300051561326</v>
      </c>
      <c r="K242" s="55">
        <f>K230*Макро!J$10</f>
        <v>-4915.8788052496957</v>
      </c>
      <c r="L242" s="55">
        <f>L230*Макро!K$10</f>
        <v>-14153.734543889766</v>
      </c>
      <c r="M242" s="55">
        <f>M230*Макро!L$10</f>
        <v>-7753.3938271944207</v>
      </c>
      <c r="N242" s="55">
        <f>N230*Макро!M$10</f>
        <v>-3349.8300110626742</v>
      </c>
      <c r="O242" s="162"/>
      <c r="P242" s="159" t="str">
        <f t="shared" si="158"/>
        <v>Komatsu PC2000-11R 
ИСТК</v>
      </c>
      <c r="Q242" s="162"/>
      <c r="R242" s="162"/>
      <c r="S242" s="162"/>
      <c r="T242" s="73"/>
      <c r="U242" s="56"/>
      <c r="V242" s="58"/>
      <c r="W242" s="58"/>
      <c r="X242" s="56"/>
      <c r="Y242" s="56"/>
      <c r="Z242" s="56"/>
      <c r="AA242" s="56"/>
      <c r="AB242" s="74"/>
      <c r="AC242" s="56"/>
      <c r="AD242" s="56"/>
      <c r="AE242" s="56"/>
      <c r="AF242" s="56"/>
      <c r="AG242" s="56"/>
      <c r="AH242" s="56"/>
      <c r="AI242" s="56"/>
      <c r="AJ242" s="75"/>
      <c r="AK242" s="75"/>
      <c r="AL242" s="75"/>
      <c r="AM242" s="75"/>
      <c r="AN242" s="75"/>
      <c r="AO242" s="75"/>
      <c r="AP242" s="75"/>
      <c r="AQ242" s="75"/>
      <c r="AR242" s="75"/>
      <c r="AS242" s="75"/>
    </row>
    <row r="243" spans="1:45" s="61" customFormat="1" ht="45" outlineLevel="1">
      <c r="A243" s="51"/>
      <c r="B243" s="288" t="s">
        <v>92</v>
      </c>
      <c r="C243" s="53" t="s">
        <v>78</v>
      </c>
      <c r="D243" s="54">
        <f t="shared" ref="D243:D250" si="186">D235</f>
        <v>0</v>
      </c>
      <c r="E243" s="282">
        <f t="shared" ref="E243:N243" si="187">D243+E235</f>
        <v>18519.352976690643</v>
      </c>
      <c r="F243" s="282">
        <f t="shared" si="187"/>
        <v>34751.579357321971</v>
      </c>
      <c r="G243" s="282">
        <f t="shared" si="187"/>
        <v>69627.084121637163</v>
      </c>
      <c r="H243" s="282">
        <f t="shared" si="187"/>
        <v>128861.60214333894</v>
      </c>
      <c r="I243" s="282">
        <f t="shared" si="187"/>
        <v>142245.47487696525</v>
      </c>
      <c r="J243" s="282">
        <f t="shared" si="187"/>
        <v>173417.32975591658</v>
      </c>
      <c r="K243" s="282">
        <f t="shared" si="187"/>
        <v>188164.96617166567</v>
      </c>
      <c r="L243" s="282">
        <f t="shared" si="187"/>
        <v>230626.16980333498</v>
      </c>
      <c r="M243" s="282">
        <f t="shared" si="187"/>
        <v>253886.35128491826</v>
      </c>
      <c r="N243" s="282">
        <f t="shared" si="187"/>
        <v>263935.84131810628</v>
      </c>
      <c r="O243" s="170"/>
      <c r="P243" s="159" t="str">
        <f t="shared" si="158"/>
        <v>Komatsu PC2000-11R 
ИСТК</v>
      </c>
      <c r="Q243" s="170"/>
      <c r="R243" s="170"/>
      <c r="S243" s="170"/>
      <c r="T243" s="57"/>
      <c r="U243" s="58"/>
      <c r="V243" s="58"/>
      <c r="W243" s="58"/>
      <c r="X243" s="58"/>
      <c r="Y243" s="58"/>
      <c r="Z243" s="58"/>
      <c r="AA243" s="58"/>
      <c r="AB243" s="59"/>
      <c r="AC243" s="58"/>
      <c r="AD243" s="58"/>
      <c r="AE243" s="58"/>
      <c r="AF243" s="58"/>
      <c r="AG243" s="58"/>
      <c r="AH243" s="58"/>
      <c r="AI243" s="58"/>
      <c r="AJ243" s="60"/>
      <c r="AK243" s="60"/>
      <c r="AL243" s="60"/>
      <c r="AM243" s="60"/>
      <c r="AN243" s="60"/>
      <c r="AO243" s="60"/>
      <c r="AP243" s="60"/>
      <c r="AQ243" s="60"/>
      <c r="AR243" s="60"/>
      <c r="AS243" s="60"/>
    </row>
    <row r="244" spans="1:45" s="76" customFormat="1" ht="15.75" outlineLevel="1">
      <c r="A244" s="71"/>
      <c r="B244" s="263" t="str">
        <f>B236</f>
        <v>ТО, ТР, ППР, вкл смазочные</v>
      </c>
      <c r="C244" s="66" t="s">
        <v>78</v>
      </c>
      <c r="D244" s="72">
        <f t="shared" si="186"/>
        <v>0</v>
      </c>
      <c r="E244" s="280">
        <f t="shared" ref="E244:N244" si="188">D244+E236</f>
        <v>5047.8233545526937</v>
      </c>
      <c r="F244" s="280">
        <f t="shared" si="188"/>
        <v>11902.431889989908</v>
      </c>
      <c r="G244" s="280">
        <f t="shared" si="188"/>
        <v>44421.093598179286</v>
      </c>
      <c r="H244" s="280">
        <f t="shared" si="188"/>
        <v>111730.88519816157</v>
      </c>
      <c r="I244" s="280">
        <f t="shared" si="188"/>
        <v>119690.40876321086</v>
      </c>
      <c r="J244" s="280">
        <f t="shared" si="188"/>
        <v>144328.50696278803</v>
      </c>
      <c r="K244" s="280">
        <f t="shared" si="188"/>
        <v>148217.99593123305</v>
      </c>
      <c r="L244" s="280">
        <f t="shared" si="188"/>
        <v>189805.20627273442</v>
      </c>
      <c r="M244" s="280">
        <f t="shared" si="188"/>
        <v>210361.8078452523</v>
      </c>
      <c r="N244" s="280">
        <f t="shared" si="188"/>
        <v>212182.10355124014</v>
      </c>
      <c r="O244" s="162"/>
      <c r="P244" s="159" t="str">
        <f t="shared" si="158"/>
        <v>Komatsu PC2000-11R 
ИСТК</v>
      </c>
      <c r="Q244" s="162"/>
      <c r="R244" s="162"/>
      <c r="S244" s="162"/>
      <c r="T244" s="73"/>
      <c r="U244" s="56"/>
      <c r="V244" s="58"/>
      <c r="W244" s="58"/>
      <c r="X244" s="56"/>
      <c r="Y244" s="56"/>
      <c r="Z244" s="56"/>
      <c r="AA244" s="56"/>
      <c r="AB244" s="74"/>
      <c r="AC244" s="56"/>
      <c r="AD244" s="56"/>
      <c r="AE244" s="56"/>
      <c r="AF244" s="56"/>
      <c r="AG244" s="56"/>
      <c r="AH244" s="56"/>
      <c r="AI244" s="56"/>
      <c r="AJ244" s="75"/>
      <c r="AK244" s="75"/>
      <c r="AL244" s="75"/>
      <c r="AM244" s="75"/>
      <c r="AN244" s="75"/>
      <c r="AO244" s="75"/>
      <c r="AP244" s="75"/>
      <c r="AQ244" s="75"/>
      <c r="AR244" s="75"/>
      <c r="AS244" s="75"/>
    </row>
    <row r="245" spans="1:45" s="76" customFormat="1" ht="15.75" outlineLevel="1">
      <c r="A245" s="71"/>
      <c r="B245" s="263" t="str">
        <f>B237</f>
        <v>затраты на сервис: ремонты и ТО</v>
      </c>
      <c r="C245" s="66" t="s">
        <v>78</v>
      </c>
      <c r="D245" s="72">
        <f t="shared" si="186"/>
        <v>0</v>
      </c>
      <c r="E245" s="280">
        <f t="shared" ref="E245:N245" si="189">D245+E237</f>
        <v>1794.3938571428569</v>
      </c>
      <c r="F245" s="280">
        <f t="shared" si="189"/>
        <v>3502.7335175382646</v>
      </c>
      <c r="G245" s="280">
        <f t="shared" si="189"/>
        <v>5300.3156107131454</v>
      </c>
      <c r="H245" s="280">
        <f t="shared" si="189"/>
        <v>7202.8324535945694</v>
      </c>
      <c r="I245" s="280">
        <f t="shared" si="189"/>
        <v>8386.3980129204938</v>
      </c>
      <c r="J245" s="280">
        <f t="shared" si="189"/>
        <v>9733.3749146233713</v>
      </c>
      <c r="K245" s="280">
        <f t="shared" si="189"/>
        <v>10702.732716620918</v>
      </c>
      <c r="L245" s="280">
        <f t="shared" si="189"/>
        <v>11858.01118052785</v>
      </c>
      <c r="M245" s="280">
        <f t="shared" si="189"/>
        <v>12844.214460060608</v>
      </c>
      <c r="N245" s="280">
        <f t="shared" si="189"/>
        <v>13491.290873711687</v>
      </c>
      <c r="O245" s="162"/>
      <c r="P245" s="159" t="str">
        <f t="shared" si="158"/>
        <v>Komatsu PC2000-11R 
ИСТК</v>
      </c>
      <c r="Q245" s="162"/>
      <c r="R245" s="162"/>
      <c r="S245" s="162"/>
      <c r="T245" s="73"/>
      <c r="U245" s="56"/>
      <c r="V245" s="58"/>
      <c r="W245" s="58"/>
      <c r="X245" s="56"/>
      <c r="Y245" s="56"/>
      <c r="Z245" s="56"/>
      <c r="AA245" s="56"/>
      <c r="AB245" s="74"/>
      <c r="AC245" s="56"/>
      <c r="AD245" s="56"/>
      <c r="AE245" s="56"/>
      <c r="AF245" s="56"/>
      <c r="AG245" s="56"/>
      <c r="AH245" s="56"/>
      <c r="AI245" s="56"/>
      <c r="AJ245" s="75"/>
      <c r="AK245" s="75"/>
      <c r="AL245" s="75"/>
      <c r="AM245" s="75"/>
      <c r="AN245" s="75"/>
      <c r="AO245" s="75"/>
      <c r="AP245" s="75"/>
      <c r="AQ245" s="75"/>
      <c r="AR245" s="75"/>
      <c r="AS245" s="75"/>
    </row>
    <row r="246" spans="1:45" s="76" customFormat="1" ht="15.75" outlineLevel="1">
      <c r="A246" s="71"/>
      <c r="B246" s="263" t="str">
        <f>B238</f>
        <v>расходники на ковш</v>
      </c>
      <c r="C246" s="66" t="s">
        <v>78</v>
      </c>
      <c r="D246" s="72">
        <f t="shared" si="186"/>
        <v>0</v>
      </c>
      <c r="E246" s="280">
        <f t="shared" ref="E246:N246" si="190">D246+E238</f>
        <v>1724.5894495644125</v>
      </c>
      <c r="F246" s="280">
        <f t="shared" si="190"/>
        <v>3057.5415027679705</v>
      </c>
      <c r="G246" s="280">
        <f t="shared" si="190"/>
        <v>4284.2933369080056</v>
      </c>
      <c r="H246" s="280">
        <f t="shared" si="190"/>
        <v>5299.120267377486</v>
      </c>
      <c r="I246" s="280">
        <f t="shared" si="190"/>
        <v>6203.8762340701369</v>
      </c>
      <c r="J246" s="280">
        <f t="shared" si="190"/>
        <v>7066.2939067422312</v>
      </c>
      <c r="K246" s="280">
        <f t="shared" si="190"/>
        <v>7810.0144890321317</v>
      </c>
      <c r="L246" s="280">
        <f t="shared" si="190"/>
        <v>8521.3913035337719</v>
      </c>
      <c r="M246" s="280">
        <f t="shared" si="190"/>
        <v>8945.5169135426986</v>
      </c>
      <c r="N246" s="280">
        <f t="shared" si="190"/>
        <v>9503.4229769606245</v>
      </c>
      <c r="O246" s="162"/>
      <c r="P246" s="159" t="str">
        <f t="shared" si="158"/>
        <v>Komatsu PC2000-11R 
ИСТК</v>
      </c>
      <c r="Q246" s="162"/>
      <c r="R246" s="162"/>
      <c r="S246" s="162"/>
      <c r="T246" s="73"/>
      <c r="U246" s="56"/>
      <c r="V246" s="58"/>
      <c r="W246" s="58"/>
      <c r="X246" s="56"/>
      <c r="Y246" s="56"/>
      <c r="Z246" s="56"/>
      <c r="AA246" s="56"/>
      <c r="AB246" s="74"/>
      <c r="AC246" s="56"/>
      <c r="AD246" s="56"/>
      <c r="AE246" s="56"/>
      <c r="AF246" s="56"/>
      <c r="AG246" s="56"/>
      <c r="AH246" s="56"/>
      <c r="AI246" s="56"/>
      <c r="AJ246" s="75"/>
      <c r="AK246" s="75"/>
      <c r="AL246" s="75"/>
      <c r="AM246" s="75"/>
      <c r="AN246" s="75"/>
      <c r="AO246" s="75"/>
      <c r="AP246" s="75"/>
      <c r="AQ246" s="75"/>
      <c r="AR246" s="75"/>
      <c r="AS246" s="75"/>
    </row>
    <row r="247" spans="1:45" s="76" customFormat="1" ht="15.75" outlineLevel="1">
      <c r="A247" s="71"/>
      <c r="B247" s="263" t="str">
        <f>B239</f>
        <v>Дизтопливо</v>
      </c>
      <c r="C247" s="66" t="s">
        <v>78</v>
      </c>
      <c r="D247" s="72">
        <f t="shared" si="186"/>
        <v>0</v>
      </c>
      <c r="E247" s="280">
        <f t="shared" ref="E247:N247" si="191">D247+E239</f>
        <v>22100.07753333827</v>
      </c>
      <c r="F247" s="280">
        <f t="shared" si="191"/>
        <v>39181.443612355797</v>
      </c>
      <c r="G247" s="280">
        <f t="shared" si="191"/>
        <v>54901.88690713956</v>
      </c>
      <c r="H247" s="280">
        <f t="shared" si="191"/>
        <v>67906.578459647833</v>
      </c>
      <c r="I247" s="280">
        <f t="shared" si="191"/>
        <v>79500.744838033293</v>
      </c>
      <c r="J247" s="280">
        <f t="shared" si="191"/>
        <v>90552.359143680573</v>
      </c>
      <c r="K247" s="280">
        <f t="shared" si="191"/>
        <v>100082.90714506007</v>
      </c>
      <c r="L247" s="280">
        <f t="shared" si="191"/>
        <v>109198.97981956025</v>
      </c>
      <c r="M247" s="280">
        <f t="shared" si="191"/>
        <v>114634.01762953821</v>
      </c>
      <c r="N247" s="280">
        <f t="shared" si="191"/>
        <v>121783.4103507855</v>
      </c>
      <c r="O247" s="162"/>
      <c r="P247" s="159" t="str">
        <f t="shared" si="158"/>
        <v>Komatsu PC2000-11R 
ИСТК</v>
      </c>
      <c r="Q247" s="162"/>
      <c r="R247" s="162"/>
      <c r="S247" s="162"/>
      <c r="T247" s="73"/>
      <c r="U247" s="56"/>
      <c r="V247" s="58"/>
      <c r="W247" s="58"/>
      <c r="X247" s="56"/>
      <c r="Y247" s="56"/>
      <c r="Z247" s="56"/>
      <c r="AA247" s="56"/>
      <c r="AB247" s="74"/>
      <c r="AC247" s="56"/>
      <c r="AD247" s="56"/>
      <c r="AE247" s="56"/>
      <c r="AF247" s="56"/>
      <c r="AG247" s="56"/>
      <c r="AH247" s="56"/>
      <c r="AI247" s="56"/>
      <c r="AJ247" s="75"/>
      <c r="AK247" s="75"/>
      <c r="AL247" s="75"/>
      <c r="AM247" s="75"/>
      <c r="AN247" s="75"/>
      <c r="AO247" s="75"/>
      <c r="AP247" s="75"/>
      <c r="AQ247" s="75"/>
      <c r="AR247" s="75"/>
      <c r="AS247" s="75"/>
    </row>
    <row r="248" spans="1:45" s="76" customFormat="1" ht="15.75" outlineLevel="1">
      <c r="A248" s="71"/>
      <c r="B248" s="263" t="s">
        <v>60</v>
      </c>
      <c r="C248" s="66" t="s">
        <v>78</v>
      </c>
      <c r="D248" s="72">
        <f t="shared" si="186"/>
        <v>0</v>
      </c>
      <c r="E248" s="280">
        <f t="shared" ref="E248:N248" si="192">D248+E240</f>
        <v>0</v>
      </c>
      <c r="F248" s="280">
        <f t="shared" si="192"/>
        <v>0</v>
      </c>
      <c r="G248" s="280">
        <f t="shared" si="192"/>
        <v>0</v>
      </c>
      <c r="H248" s="280">
        <f t="shared" si="192"/>
        <v>0</v>
      </c>
      <c r="I248" s="280">
        <f t="shared" si="192"/>
        <v>0</v>
      </c>
      <c r="J248" s="280">
        <f t="shared" si="192"/>
        <v>0</v>
      </c>
      <c r="K248" s="280">
        <f t="shared" si="192"/>
        <v>0</v>
      </c>
      <c r="L248" s="280">
        <f t="shared" si="192"/>
        <v>0</v>
      </c>
      <c r="M248" s="280">
        <f t="shared" si="192"/>
        <v>0</v>
      </c>
      <c r="N248" s="280">
        <f t="shared" si="192"/>
        <v>0</v>
      </c>
      <c r="O248" s="162"/>
      <c r="P248" s="159" t="str">
        <f t="shared" si="158"/>
        <v>Komatsu PC2000-11R 
ИСТК</v>
      </c>
      <c r="Q248" s="162"/>
      <c r="R248" s="162"/>
      <c r="S248" s="162"/>
      <c r="T248" s="73"/>
      <c r="U248" s="56"/>
      <c r="V248" s="58"/>
      <c r="W248" s="58"/>
      <c r="X248" s="56"/>
      <c r="Y248" s="56"/>
      <c r="Z248" s="56"/>
      <c r="AA248" s="56"/>
      <c r="AB248" s="74"/>
      <c r="AC248" s="56"/>
      <c r="AD248" s="56"/>
      <c r="AE248" s="56"/>
      <c r="AF248" s="56"/>
      <c r="AG248" s="56"/>
      <c r="AH248" s="56"/>
      <c r="AI248" s="56"/>
      <c r="AJ248" s="75"/>
      <c r="AK248" s="75"/>
      <c r="AL248" s="75"/>
      <c r="AM248" s="75"/>
      <c r="AN248" s="75"/>
      <c r="AO248" s="75"/>
      <c r="AP248" s="75"/>
      <c r="AQ248" s="75"/>
      <c r="AR248" s="75"/>
      <c r="AS248" s="75"/>
    </row>
    <row r="249" spans="1:45" s="76" customFormat="1" ht="15.75" outlineLevel="1">
      <c r="A249" s="71"/>
      <c r="B249" s="263" t="s">
        <v>81</v>
      </c>
      <c r="C249" s="66" t="s">
        <v>78</v>
      </c>
      <c r="D249" s="72">
        <f t="shared" si="186"/>
        <v>0</v>
      </c>
      <c r="E249" s="280">
        <f t="shared" ref="E249:N249" si="193">D249+E241</f>
        <v>8942.2060302157952</v>
      </c>
      <c r="F249" s="280">
        <f t="shared" si="193"/>
        <v>16926.318557194183</v>
      </c>
      <c r="G249" s="280">
        <f t="shared" si="193"/>
        <v>24054.99045628203</v>
      </c>
      <c r="H249" s="280">
        <f t="shared" si="193"/>
        <v>30419.876080467606</v>
      </c>
      <c r="I249" s="280">
        <f t="shared" si="193"/>
        <v>36102.809673490439</v>
      </c>
      <c r="J249" s="280">
        <f t="shared" si="193"/>
        <v>41176.857524403684</v>
      </c>
      <c r="K249" s="280">
        <f t="shared" si="193"/>
        <v>45707.257391290506</v>
      </c>
      <c r="L249" s="280">
        <f t="shared" si="193"/>
        <v>49752.257272439456</v>
      </c>
      <c r="M249" s="280">
        <f t="shared" si="193"/>
        <v>53363.864309179589</v>
      </c>
      <c r="N249" s="280">
        <f t="shared" si="193"/>
        <v>56588.513449126141</v>
      </c>
      <c r="O249" s="162"/>
      <c r="P249" s="159" t="str">
        <f t="shared" si="158"/>
        <v>Komatsu PC2000-11R 
ИСТК</v>
      </c>
      <c r="Q249" s="162"/>
      <c r="R249" s="162"/>
      <c r="S249" s="162"/>
      <c r="T249" s="73"/>
      <c r="U249" s="56"/>
      <c r="V249" s="58"/>
      <c r="W249" s="58"/>
      <c r="X249" s="56"/>
      <c r="Y249" s="56"/>
      <c r="Z249" s="56"/>
      <c r="AA249" s="56"/>
      <c r="AB249" s="74"/>
      <c r="AC249" s="56"/>
      <c r="AD249" s="56"/>
      <c r="AE249" s="56"/>
      <c r="AF249" s="56"/>
      <c r="AG249" s="56"/>
      <c r="AH249" s="56"/>
      <c r="AI249" s="56"/>
      <c r="AJ249" s="75"/>
      <c r="AK249" s="75"/>
      <c r="AL249" s="75"/>
      <c r="AM249" s="75"/>
      <c r="AN249" s="75"/>
      <c r="AO249" s="75"/>
      <c r="AP249" s="75"/>
      <c r="AQ249" s="75"/>
      <c r="AR249" s="75"/>
      <c r="AS249" s="75"/>
    </row>
    <row r="250" spans="1:45" s="76" customFormat="1" ht="15.75" outlineLevel="1">
      <c r="A250" s="71"/>
      <c r="B250" s="263" t="s">
        <v>86</v>
      </c>
      <c r="C250" s="66" t="s">
        <v>78</v>
      </c>
      <c r="D250" s="72">
        <f t="shared" si="186"/>
        <v>0</v>
      </c>
      <c r="E250" s="280">
        <f t="shared" ref="E250:N250" si="194">D250+E242</f>
        <v>-21089.73724812338</v>
      </c>
      <c r="F250" s="280">
        <f t="shared" si="194"/>
        <v>-39818.889722524145</v>
      </c>
      <c r="G250" s="280">
        <f t="shared" si="194"/>
        <v>-63335.495787584849</v>
      </c>
      <c r="H250" s="280">
        <f t="shared" si="194"/>
        <v>-93697.69031591012</v>
      </c>
      <c r="I250" s="280">
        <f t="shared" si="194"/>
        <v>-107638.76264475998</v>
      </c>
      <c r="J250" s="280">
        <f t="shared" si="194"/>
        <v>-119440.0626963213</v>
      </c>
      <c r="K250" s="280">
        <f t="shared" si="194"/>
        <v>-124355.941501571</v>
      </c>
      <c r="L250" s="280">
        <f t="shared" si="194"/>
        <v>-138509.67604546077</v>
      </c>
      <c r="M250" s="280">
        <f t="shared" si="194"/>
        <v>-146263.06987265521</v>
      </c>
      <c r="N250" s="280">
        <f t="shared" si="194"/>
        <v>-149612.89988371788</v>
      </c>
      <c r="O250" s="162"/>
      <c r="P250" s="159" t="str">
        <f t="shared" si="158"/>
        <v>Komatsu PC2000-11R 
ИСТК</v>
      </c>
      <c r="Q250" s="162"/>
      <c r="R250" s="162"/>
      <c r="S250" s="162"/>
      <c r="T250" s="73"/>
      <c r="U250" s="56"/>
      <c r="V250" s="58"/>
      <c r="W250" s="58"/>
      <c r="X250" s="56"/>
      <c r="Y250" s="56"/>
      <c r="Z250" s="56"/>
      <c r="AA250" s="56"/>
      <c r="AB250" s="74"/>
      <c r="AC250" s="56"/>
      <c r="AD250" s="56"/>
      <c r="AE250" s="56"/>
      <c r="AF250" s="56"/>
      <c r="AG250" s="56"/>
      <c r="AH250" s="56"/>
      <c r="AI250" s="56"/>
      <c r="AJ250" s="75"/>
      <c r="AK250" s="75"/>
      <c r="AL250" s="75"/>
      <c r="AM250" s="75"/>
      <c r="AN250" s="75"/>
      <c r="AO250" s="75"/>
      <c r="AP250" s="75"/>
      <c r="AQ250" s="75"/>
      <c r="AR250" s="75"/>
      <c r="AS250" s="75"/>
    </row>
    <row r="251" spans="1:45" s="61" customFormat="1" ht="30" outlineLevel="1">
      <c r="A251" s="51"/>
      <c r="B251" s="288" t="s">
        <v>93</v>
      </c>
      <c r="C251" s="53" t="s">
        <v>78</v>
      </c>
      <c r="D251" s="54">
        <f>D231*Макро!C$10</f>
        <v>258952.51606897201</v>
      </c>
      <c r="E251" s="54">
        <f>E231*Макро!D$10</f>
        <v>0</v>
      </c>
      <c r="F251" s="54">
        <f>F231*Макро!E$10</f>
        <v>0</v>
      </c>
      <c r="G251" s="54">
        <f>G231*Макро!F$10</f>
        <v>0</v>
      </c>
      <c r="H251" s="54">
        <f>H231*Макро!G$10</f>
        <v>0</v>
      </c>
      <c r="I251" s="54">
        <f>I231*Макро!H$10</f>
        <v>0</v>
      </c>
      <c r="J251" s="54">
        <f>J231*Макро!I$10</f>
        <v>0</v>
      </c>
      <c r="K251" s="54">
        <f>K231*Макро!J$10</f>
        <v>0</v>
      </c>
      <c r="L251" s="54">
        <f>L231*Макро!K$10</f>
        <v>0</v>
      </c>
      <c r="M251" s="54">
        <f>M231*Макро!L$10</f>
        <v>0</v>
      </c>
      <c r="N251" s="54">
        <f>N231*Макро!M$10</f>
        <v>0</v>
      </c>
      <c r="O251" s="162"/>
      <c r="P251" s="159" t="str">
        <f t="shared" si="158"/>
        <v>Komatsu PC2000-11R 
ИСТК</v>
      </c>
      <c r="Q251" s="162"/>
      <c r="R251" s="162"/>
      <c r="S251" s="162"/>
      <c r="T251" s="57"/>
      <c r="U251" s="58"/>
      <c r="V251" s="58"/>
      <c r="W251" s="58"/>
      <c r="X251" s="58"/>
      <c r="Y251" s="58"/>
      <c r="Z251" s="58"/>
      <c r="AA251" s="58"/>
      <c r="AB251" s="59"/>
      <c r="AC251" s="58"/>
      <c r="AD251" s="58"/>
      <c r="AE251" s="58"/>
      <c r="AF251" s="58"/>
      <c r="AG251" s="58"/>
      <c r="AH251" s="58"/>
      <c r="AI251" s="58"/>
      <c r="AJ251" s="60"/>
      <c r="AK251" s="60"/>
      <c r="AL251" s="60"/>
      <c r="AM251" s="60"/>
      <c r="AN251" s="60"/>
      <c r="AO251" s="60"/>
      <c r="AP251" s="60"/>
      <c r="AQ251" s="60"/>
      <c r="AR251" s="60"/>
      <c r="AS251" s="60"/>
    </row>
    <row r="252" spans="1:45" s="61" customFormat="1" ht="45" outlineLevel="1">
      <c r="A252" s="51"/>
      <c r="B252" s="288" t="s">
        <v>94</v>
      </c>
      <c r="C252" s="53" t="s">
        <v>78</v>
      </c>
      <c r="D252" s="54">
        <f>D251</f>
        <v>258952.51606897201</v>
      </c>
      <c r="E252" s="290">
        <f>D252+E251</f>
        <v>258952.51606897201</v>
      </c>
      <c r="F252" s="290">
        <f t="shared" ref="F252" si="195">E252+F251</f>
        <v>258952.51606897201</v>
      </c>
      <c r="G252" s="290">
        <f t="shared" ref="G252" si="196">F252+G251</f>
        <v>258952.51606897201</v>
      </c>
      <c r="H252" s="290">
        <f t="shared" ref="H252" si="197">G252+H251</f>
        <v>258952.51606897201</v>
      </c>
      <c r="I252" s="290">
        <f t="shared" ref="I252" si="198">H252+I251</f>
        <v>258952.51606897201</v>
      </c>
      <c r="J252" s="290">
        <f t="shared" ref="J252" si="199">I252+J251</f>
        <v>258952.51606897201</v>
      </c>
      <c r="K252" s="290">
        <f t="shared" ref="K252" si="200">J252+K251</f>
        <v>258952.51606897201</v>
      </c>
      <c r="L252" s="290">
        <f t="shared" ref="L252" si="201">K252+L251</f>
        <v>258952.51606897201</v>
      </c>
      <c r="M252" s="290">
        <f t="shared" ref="M252" si="202">L252+M251</f>
        <v>258952.51606897201</v>
      </c>
      <c r="N252" s="290">
        <f t="shared" ref="N252" si="203">M252+N251</f>
        <v>258952.51606897201</v>
      </c>
      <c r="O252" s="162"/>
      <c r="P252" s="159" t="str">
        <f t="shared" si="158"/>
        <v>Komatsu PC2000-11R 
ИСТК</v>
      </c>
      <c r="Q252" s="162"/>
      <c r="R252" s="162"/>
      <c r="S252" s="162"/>
      <c r="T252" s="57"/>
      <c r="U252" s="58"/>
      <c r="V252" s="58"/>
      <c r="W252" s="58"/>
      <c r="X252" s="58"/>
      <c r="Y252" s="58"/>
      <c r="Z252" s="58"/>
      <c r="AA252" s="58"/>
      <c r="AB252" s="59"/>
      <c r="AC252" s="58"/>
      <c r="AD252" s="58"/>
      <c r="AE252" s="58"/>
      <c r="AF252" s="58"/>
      <c r="AG252" s="58"/>
      <c r="AH252" s="58"/>
      <c r="AI252" s="58"/>
      <c r="AJ252" s="60"/>
      <c r="AK252" s="60"/>
      <c r="AL252" s="60"/>
      <c r="AM252" s="60"/>
      <c r="AN252" s="60"/>
      <c r="AO252" s="60"/>
      <c r="AP252" s="60"/>
      <c r="AQ252" s="60"/>
      <c r="AR252" s="60"/>
      <c r="AS252" s="60"/>
    </row>
    <row r="253" spans="1:45" s="61" customFormat="1" ht="15.75" outlineLevel="1">
      <c r="A253" s="51"/>
      <c r="B253" s="288" t="s">
        <v>95</v>
      </c>
      <c r="C253" s="53" t="s">
        <v>61</v>
      </c>
      <c r="D253" s="54"/>
      <c r="E253" s="289">
        <f>E252/(SUM(Макро!$D$10:D$10))</f>
        <v>290026.81799724867</v>
      </c>
      <c r="F253" s="289">
        <f>F252/(SUM(Макро!$D$10:E$10))</f>
        <v>153221.7151683578</v>
      </c>
      <c r="G253" s="289">
        <f>G252/(SUM(Макро!$D$10:F$10))</f>
        <v>107814.61607863584</v>
      </c>
      <c r="H253" s="289">
        <f>H252/(SUM(Макро!$D$10:G$10))</f>
        <v>85256.085657908116</v>
      </c>
      <c r="I253" s="289">
        <f>I252/(SUM(Макро!$D$10:H$10))</f>
        <v>71835.948068153695</v>
      </c>
      <c r="J253" s="289">
        <f>J252/(SUM(Макро!$D$10:I$10))</f>
        <v>62983.911758741087</v>
      </c>
      <c r="K253" s="289">
        <f>K252/(SUM(Макро!$D$10:J$10))</f>
        <v>56741.08902700169</v>
      </c>
      <c r="L253" s="289">
        <f>L252/(SUM(Макро!$D$10:K$10))</f>
        <v>52127.877266303818</v>
      </c>
      <c r="M253" s="289">
        <f>M252/(SUM(Макро!$D$10:L$10))</f>
        <v>48599.920459155503</v>
      </c>
      <c r="N253" s="289">
        <f>N252/(SUM(Макро!$D$10:M$10))</f>
        <v>45830.494613555624</v>
      </c>
      <c r="O253" s="162"/>
      <c r="P253" s="159" t="str">
        <f t="shared" si="158"/>
        <v>Komatsu PC2000-11R 
ИСТК</v>
      </c>
      <c r="Q253" s="162"/>
      <c r="R253" s="162"/>
      <c r="S253" s="162"/>
      <c r="T253" s="57"/>
      <c r="U253" s="58"/>
      <c r="V253" s="58"/>
      <c r="W253" s="58"/>
      <c r="X253" s="58"/>
      <c r="Y253" s="58"/>
      <c r="Z253" s="58"/>
      <c r="AA253" s="58"/>
      <c r="AB253" s="59"/>
      <c r="AC253" s="58"/>
      <c r="AD253" s="58"/>
      <c r="AE253" s="58"/>
      <c r="AF253" s="58"/>
      <c r="AG253" s="58"/>
      <c r="AH253" s="58"/>
      <c r="AI253" s="58"/>
      <c r="AJ253" s="60"/>
      <c r="AK253" s="60"/>
      <c r="AL253" s="60"/>
      <c r="AM253" s="60"/>
      <c r="AN253" s="60"/>
      <c r="AO253" s="60"/>
      <c r="AP253" s="60"/>
      <c r="AQ253" s="60"/>
      <c r="AR253" s="60"/>
      <c r="AS253" s="60"/>
    </row>
    <row r="254" spans="1:45" s="61" customFormat="1" ht="30" outlineLevel="1">
      <c r="A254" s="51"/>
      <c r="B254" s="288" t="s">
        <v>96</v>
      </c>
      <c r="C254" s="53" t="s">
        <v>78</v>
      </c>
      <c r="D254" s="54">
        <f>D234*Макро!C$10</f>
        <v>258952.51606897201</v>
      </c>
      <c r="E254" s="54">
        <f>E234*Макро!D$10</f>
        <v>18519.352976690643</v>
      </c>
      <c r="F254" s="54">
        <f>F234*Макро!E$10</f>
        <v>16232.226380631324</v>
      </c>
      <c r="G254" s="54">
        <f>G234*Макро!F$10</f>
        <v>34875.504764315185</v>
      </c>
      <c r="H254" s="54">
        <f>H234*Макро!G$10</f>
        <v>59234.51802170177</v>
      </c>
      <c r="I254" s="54">
        <f>I234*Макро!H$10</f>
        <v>13383.872733626302</v>
      </c>
      <c r="J254" s="54">
        <f>J234*Макро!I$10</f>
        <v>31171.854878951341</v>
      </c>
      <c r="K254" s="54">
        <f>K234*Макро!J$10</f>
        <v>14747.636415749088</v>
      </c>
      <c r="L254" s="54">
        <f>L234*Макро!K$10</f>
        <v>42461.203631669297</v>
      </c>
      <c r="M254" s="54">
        <f>M234*Макро!L$10</f>
        <v>23260.181481583262</v>
      </c>
      <c r="N254" s="54">
        <f>N234*Макро!M$10</f>
        <v>10049.490033188022</v>
      </c>
      <c r="O254" s="162"/>
      <c r="P254" s="159" t="str">
        <f t="shared" si="158"/>
        <v>Komatsu PC2000-11R 
ИСТК</v>
      </c>
      <c r="Q254" s="162"/>
      <c r="R254" s="162"/>
      <c r="S254" s="162"/>
      <c r="T254" s="57"/>
      <c r="U254" s="58"/>
      <c r="V254" s="58"/>
      <c r="W254" s="58"/>
      <c r="X254" s="58"/>
      <c r="Y254" s="58"/>
      <c r="Z254" s="58"/>
      <c r="AA254" s="58"/>
      <c r="AB254" s="59"/>
      <c r="AC254" s="58"/>
      <c r="AD254" s="58"/>
      <c r="AE254" s="58"/>
      <c r="AF254" s="58"/>
      <c r="AG254" s="58"/>
      <c r="AH254" s="58"/>
      <c r="AI254" s="58"/>
      <c r="AJ254" s="60"/>
      <c r="AK254" s="60"/>
      <c r="AL254" s="60"/>
      <c r="AM254" s="60"/>
      <c r="AN254" s="60"/>
      <c r="AO254" s="60"/>
      <c r="AP254" s="60"/>
      <c r="AQ254" s="60"/>
      <c r="AR254" s="60"/>
      <c r="AS254" s="60"/>
    </row>
    <row r="255" spans="1:45" s="76" customFormat="1" ht="28.5" outlineLevel="1">
      <c r="A255" s="71"/>
      <c r="B255" s="291" t="s">
        <v>97</v>
      </c>
      <c r="C255" s="66" t="s">
        <v>78</v>
      </c>
      <c r="D255" s="72">
        <f>D254</f>
        <v>258952.51606897201</v>
      </c>
      <c r="E255" s="290">
        <f>D255+E254</f>
        <v>277471.86904566264</v>
      </c>
      <c r="F255" s="290">
        <f t="shared" ref="F255" si="204">E255+F254</f>
        <v>293704.09542629396</v>
      </c>
      <c r="G255" s="290">
        <f t="shared" ref="G255" si="205">F255+G254</f>
        <v>328579.60019060917</v>
      </c>
      <c r="H255" s="290">
        <f t="shared" ref="H255" si="206">G255+H254</f>
        <v>387814.11821231095</v>
      </c>
      <c r="I255" s="290">
        <f t="shared" ref="I255" si="207">H255+I254</f>
        <v>401197.99094593723</v>
      </c>
      <c r="J255" s="290">
        <f t="shared" ref="J255" si="208">I255+J254</f>
        <v>432369.84582488856</v>
      </c>
      <c r="K255" s="290">
        <f t="shared" ref="K255" si="209">J255+K254</f>
        <v>447117.48224063765</v>
      </c>
      <c r="L255" s="290">
        <f t="shared" ref="L255" si="210">K255+L254</f>
        <v>489578.68587230693</v>
      </c>
      <c r="M255" s="290">
        <f t="shared" ref="M255" si="211">L255+M254</f>
        <v>512838.86735389021</v>
      </c>
      <c r="N255" s="290">
        <f t="shared" ref="N255" si="212">M255+N254</f>
        <v>522888.35738707823</v>
      </c>
      <c r="O255" s="162"/>
      <c r="P255" s="159" t="str">
        <f t="shared" si="158"/>
        <v>Komatsu PC2000-11R 
ИСТК</v>
      </c>
      <c r="Q255" s="162"/>
      <c r="R255" s="162"/>
      <c r="S255" s="162"/>
      <c r="T255" s="73"/>
      <c r="U255" s="56"/>
      <c r="V255" s="56"/>
      <c r="W255" s="56"/>
      <c r="X255" s="56"/>
      <c r="Y255" s="56"/>
      <c r="Z255" s="56"/>
      <c r="AA255" s="56"/>
      <c r="AB255" s="74"/>
      <c r="AC255" s="56"/>
      <c r="AD255" s="56"/>
      <c r="AE255" s="56"/>
      <c r="AF255" s="56"/>
      <c r="AG255" s="56"/>
      <c r="AH255" s="56"/>
      <c r="AI255" s="56"/>
      <c r="AJ255" s="75"/>
      <c r="AK255" s="75"/>
      <c r="AL255" s="75"/>
      <c r="AM255" s="75"/>
      <c r="AN255" s="75"/>
      <c r="AO255" s="75"/>
      <c r="AP255" s="75"/>
      <c r="AQ255" s="75"/>
      <c r="AR255" s="75"/>
      <c r="AS255" s="75"/>
    </row>
    <row r="256" spans="1:45" s="61" customFormat="1" ht="15.75" outlineLevel="1">
      <c r="A256" s="51"/>
      <c r="B256" s="288" t="s">
        <v>98</v>
      </c>
      <c r="C256" s="53" t="s">
        <v>78</v>
      </c>
      <c r="D256" s="54"/>
      <c r="E256" s="290">
        <f>E255/(SUM(Макро!$D$10:D$10))</f>
        <v>310768.49333114218</v>
      </c>
      <c r="F256" s="290">
        <f>F255/(SUM(Макро!$D$10:E$10))</f>
        <v>173784.15910506755</v>
      </c>
      <c r="G256" s="290">
        <f>G255/(SUM(Макро!$D$10:F$10))</f>
        <v>136803.78157201051</v>
      </c>
      <c r="H256" s="290">
        <f>H255/(SUM(Макро!$D$10:G$10))</f>
        <v>127681.76260101839</v>
      </c>
      <c r="I256" s="290">
        <f>I255/(SUM(Макро!$D$10:H$10))</f>
        <v>111296.22712359983</v>
      </c>
      <c r="J256" s="290">
        <f>J255/(SUM(Макро!$D$10:I$10))</f>
        <v>105163.46637590474</v>
      </c>
      <c r="K256" s="290">
        <f>K255/(SUM(Макро!$D$10:J$10))</f>
        <v>97971.37039049888</v>
      </c>
      <c r="L256" s="290">
        <f>L255/(SUM(Макро!$D$10:K$10))</f>
        <v>98553.580543517441</v>
      </c>
      <c r="M256" s="290">
        <f>M255/(SUM(Макро!$D$10:L$10))</f>
        <v>96249.028741331</v>
      </c>
      <c r="N256" s="290">
        <f>N255/(SUM(Макро!$D$10:M$10))</f>
        <v>92542.958881065904</v>
      </c>
      <c r="O256" s="162"/>
      <c r="P256" s="159" t="str">
        <f t="shared" si="158"/>
        <v>Komatsu PC2000-11R 
ИСТК</v>
      </c>
      <c r="Q256" s="162"/>
      <c r="R256" s="162"/>
      <c r="S256" s="162"/>
      <c r="T256" s="57"/>
      <c r="U256" s="58"/>
      <c r="V256" s="58"/>
      <c r="W256" s="58"/>
      <c r="X256" s="58"/>
      <c r="Y256" s="58"/>
      <c r="Z256" s="58"/>
      <c r="AA256" s="58"/>
      <c r="AB256" s="59"/>
      <c r="AC256" s="58"/>
      <c r="AD256" s="58"/>
      <c r="AE256" s="58"/>
      <c r="AF256" s="58"/>
      <c r="AG256" s="58"/>
      <c r="AH256" s="58"/>
      <c r="AI256" s="58"/>
      <c r="AJ256" s="60"/>
      <c r="AK256" s="60"/>
      <c r="AL256" s="60"/>
      <c r="AM256" s="60"/>
      <c r="AN256" s="60"/>
      <c r="AO256" s="60"/>
      <c r="AP256" s="60"/>
      <c r="AQ256" s="60"/>
      <c r="AR256" s="60"/>
      <c r="AS256" s="60"/>
    </row>
    <row r="257" spans="1:45" s="61" customFormat="1" ht="15.75">
      <c r="A257" s="51"/>
      <c r="B257" s="83" t="s">
        <v>99</v>
      </c>
      <c r="C257" s="53" t="s">
        <v>100</v>
      </c>
      <c r="D257" s="54"/>
      <c r="E257" s="292">
        <f>E243/(SUM(Макро!$D$10:D$10))/(E233/(E$2-$D$2))</f>
        <v>9.3704660254561531</v>
      </c>
      <c r="F257" s="292">
        <f>F243/(SUM(Макро!$D$10:E$10))/(F233/(F$2-$D$2))</f>
        <v>9.9584060002357955</v>
      </c>
      <c r="G257" s="292">
        <f>G243/(SUM(Макро!$D$10:F$10))/(G233/(G$2-$D$2))</f>
        <v>14.245830605393717</v>
      </c>
      <c r="H257" s="292">
        <f>H243/(SUM(Макро!$D$10:G$10))/(H233/(H$2-$D$2))</f>
        <v>21.387321111517583</v>
      </c>
      <c r="I257" s="292">
        <f>I243/(SUM(Макро!$D$10:H$10))/(I233/(I$2-$D$2))</f>
        <v>20.211176306979873</v>
      </c>
      <c r="J257" s="292">
        <f>J243/(SUM(Макро!$D$10:I$10))/(J233/(J$2-$D$2))</f>
        <v>21.606979215084646</v>
      </c>
      <c r="K257" s="292">
        <f>K243/(SUM(Макро!$D$10:J$10))/(K233/(K$2-$D$2))</f>
        <v>21.226297763292258</v>
      </c>
      <c r="L257" s="292">
        <f>L243/(SUM(Макро!$D$10:K$10))/(L233/(L$2-$D$2))</f>
        <v>23.784606878745521</v>
      </c>
      <c r="M257" s="292">
        <f>M243/(SUM(Макро!$D$10:L$10))/(M233/(M$2-$D$2))</f>
        <v>25.280709754926491</v>
      </c>
      <c r="N257" s="292">
        <f>N243/(SUM(Макро!$D$10:M$10))/(N233/(N$2-$D$2))</f>
        <v>24.651756548571036</v>
      </c>
      <c r="O257" s="171"/>
      <c r="P257" s="159" t="str">
        <f t="shared" si="158"/>
        <v>Komatsu PC2000-11R 
ИСТК</v>
      </c>
      <c r="Q257" s="171"/>
      <c r="R257" s="171"/>
      <c r="S257" s="171"/>
      <c r="T257" s="57"/>
      <c r="U257" s="58"/>
      <c r="V257" s="58"/>
      <c r="W257" s="58"/>
      <c r="X257" s="58"/>
      <c r="Y257" s="58"/>
      <c r="Z257" s="58"/>
      <c r="AA257" s="58"/>
      <c r="AB257" s="59"/>
      <c r="AC257" s="58"/>
      <c r="AD257" s="58"/>
      <c r="AE257" s="58"/>
      <c r="AF257" s="58"/>
      <c r="AG257" s="58"/>
      <c r="AH257" s="58"/>
      <c r="AI257" s="58"/>
      <c r="AJ257" s="60"/>
      <c r="AK257" s="60"/>
      <c r="AL257" s="60"/>
      <c r="AM257" s="60"/>
      <c r="AN257" s="60"/>
      <c r="AO257" s="60"/>
      <c r="AP257" s="60"/>
      <c r="AQ257" s="60"/>
      <c r="AR257" s="60"/>
      <c r="AS257" s="60"/>
    </row>
    <row r="258" spans="1:45" s="76" customFormat="1" ht="15.75" outlineLevel="1">
      <c r="A258" s="71"/>
      <c r="B258" s="263" t="str">
        <f>B244</f>
        <v>ТО, ТР, ППР, вкл смазочные</v>
      </c>
      <c r="C258" s="66" t="s">
        <v>100</v>
      </c>
      <c r="D258" s="72"/>
      <c r="E258" s="1143">
        <f>E244/(SUM(Макро!$D$10:D$10))/(E233/(E$2-$D$2))</f>
        <v>2.5541096012303872</v>
      </c>
      <c r="F258" s="1143">
        <f>F244/(SUM(Макро!$D$10:E$10))/(F233/(F$2-$D$2))</f>
        <v>3.4107586286060383</v>
      </c>
      <c r="G258" s="1143">
        <f>G244/(SUM(Макро!$D$10:F$10))/(G233/(G$2-$D$2))</f>
        <v>9.0886381741979214</v>
      </c>
      <c r="H258" s="1143">
        <f>H244/(SUM(Макро!$D$10:G$10))/(H233/(H$2-$D$2))</f>
        <v>18.544114616463446</v>
      </c>
      <c r="I258" s="1143">
        <f>I244/(SUM(Макро!$D$10:H$10))/(I233/(I$2-$D$2))</f>
        <v>17.006403584086748</v>
      </c>
      <c r="J258" s="1143">
        <f>J244/(SUM(Макро!$D$10:I$10))/(J233/(J$2-$D$2))</f>
        <v>17.982649453076156</v>
      </c>
      <c r="K258" s="1143">
        <f>K244/(SUM(Макро!$D$10:J$10))/(K233/(K$2-$D$2))</f>
        <v>16.720005745620799</v>
      </c>
      <c r="L258" s="1143">
        <f>L244/(SUM(Макро!$D$10:K$10))/(L233/(L$2-$D$2))</f>
        <v>19.574717902074401</v>
      </c>
      <c r="M258" s="1143">
        <f>M244/(SUM(Макро!$D$10:L$10))/(M233/(M$2-$D$2))</f>
        <v>20.946757400476912</v>
      </c>
      <c r="N258" s="1143">
        <f>N244/(SUM(Макро!$D$10:M$10))/(N233/(N$2-$D$2))</f>
        <v>19.81792823053787</v>
      </c>
      <c r="O258" s="172"/>
      <c r="P258" s="159" t="str">
        <f t="shared" si="158"/>
        <v>Komatsu PC2000-11R 
ИСТК</v>
      </c>
      <c r="Q258" s="172"/>
      <c r="R258" s="172"/>
      <c r="S258" s="172"/>
      <c r="T258" s="73"/>
      <c r="U258" s="56"/>
      <c r="V258" s="56"/>
      <c r="W258" s="58"/>
      <c r="X258" s="56"/>
      <c r="Y258" s="56"/>
      <c r="Z258" s="56"/>
      <c r="AA258" s="56"/>
      <c r="AB258" s="74"/>
      <c r="AC258" s="56"/>
      <c r="AD258" s="56"/>
      <c r="AE258" s="56"/>
      <c r="AF258" s="56"/>
      <c r="AG258" s="56"/>
      <c r="AH258" s="56"/>
      <c r="AI258" s="56"/>
      <c r="AJ258" s="75"/>
      <c r="AK258" s="75"/>
      <c r="AL258" s="75"/>
      <c r="AM258" s="75"/>
      <c r="AN258" s="75"/>
      <c r="AO258" s="75"/>
      <c r="AP258" s="75"/>
      <c r="AQ258" s="75"/>
      <c r="AR258" s="75"/>
      <c r="AS258" s="75"/>
    </row>
    <row r="259" spans="1:45" s="76" customFormat="1" ht="15.75" outlineLevel="1">
      <c r="A259" s="71"/>
      <c r="B259" s="263" t="str">
        <f t="shared" ref="B259:B262" si="213">B245</f>
        <v>затраты на сервис: ремонты и ТО</v>
      </c>
      <c r="C259" s="66" t="s">
        <v>100</v>
      </c>
      <c r="D259" s="72"/>
      <c r="E259" s="1143">
        <f>E245/(SUM(Макро!$D$10:D$10))/(E233/(E$2-$D$2))</f>
        <v>0.90793164835767559</v>
      </c>
      <c r="F259" s="1143">
        <f>F245/(SUM(Макро!$D$10:E$10))/(F233/(F$2-$D$2))</f>
        <v>1.0037426535243417</v>
      </c>
      <c r="G259" s="1143">
        <f>G245/(SUM(Макро!$D$10:F$10))/(G233/(G$2-$D$2))</f>
        <v>1.0844544087676207</v>
      </c>
      <c r="H259" s="1143">
        <f>H245/(SUM(Макро!$D$10:G$10))/(H233/(H$2-$D$2))</f>
        <v>1.1954631017712378</v>
      </c>
      <c r="I259" s="1143">
        <f>I245/(SUM(Макро!$D$10:H$10))/(I233/(I$2-$D$2))</f>
        <v>1.1915948044480804</v>
      </c>
      <c r="J259" s="1143">
        <f>J245/(SUM(Макро!$D$10:I$10))/(J233/(J$2-$D$2))</f>
        <v>1.2127324862451831</v>
      </c>
      <c r="K259" s="1143">
        <f>K245/(SUM(Макро!$D$10:J$10))/(K233/(K$2-$D$2))</f>
        <v>1.2073416010750182</v>
      </c>
      <c r="L259" s="1143">
        <f>L245/(SUM(Макро!$D$10:K$10))/(L233/(L$2-$D$2))</f>
        <v>1.2229233765323781</v>
      </c>
      <c r="M259" s="1143">
        <f>M245/(SUM(Макро!$D$10:L$10))/(M233/(M$2-$D$2))</f>
        <v>1.2789614571695611</v>
      </c>
      <c r="N259" s="1143">
        <f>N245/(SUM(Макро!$D$10:M$10))/(N233/(N$2-$D$2))</f>
        <v>1.2600941822973366</v>
      </c>
      <c r="O259" s="172"/>
      <c r="P259" s="159" t="str">
        <f t="shared" si="158"/>
        <v>Komatsu PC2000-11R 
ИСТК</v>
      </c>
      <c r="Q259" s="172"/>
      <c r="R259" s="172"/>
      <c r="S259" s="172"/>
      <c r="T259" s="73"/>
      <c r="U259" s="56"/>
      <c r="V259" s="56"/>
      <c r="W259" s="58"/>
      <c r="X259" s="56"/>
      <c r="Y259" s="56"/>
      <c r="Z259" s="56"/>
      <c r="AA259" s="56"/>
      <c r="AB259" s="74"/>
      <c r="AC259" s="56"/>
      <c r="AD259" s="56"/>
      <c r="AE259" s="56"/>
      <c r="AF259" s="56"/>
      <c r="AG259" s="56"/>
      <c r="AH259" s="56"/>
      <c r="AI259" s="56"/>
      <c r="AJ259" s="75"/>
      <c r="AK259" s="75"/>
      <c r="AL259" s="75"/>
      <c r="AM259" s="75"/>
      <c r="AN259" s="75"/>
      <c r="AO259" s="75"/>
      <c r="AP259" s="75"/>
      <c r="AQ259" s="75"/>
      <c r="AR259" s="75"/>
      <c r="AS259" s="75"/>
    </row>
    <row r="260" spans="1:45" s="76" customFormat="1" ht="15.75" outlineLevel="1">
      <c r="A260" s="71"/>
      <c r="B260" s="263" t="str">
        <f t="shared" si="213"/>
        <v>расходники на ковш</v>
      </c>
      <c r="C260" s="66" t="s">
        <v>100</v>
      </c>
      <c r="D260" s="72"/>
      <c r="E260" s="1143">
        <f>E246/(SUM(Макро!$D$10:D$10))/(E233/(E$2-$D$2))</f>
        <v>0.87261184909340372</v>
      </c>
      <c r="F260" s="1143">
        <f>F246/(SUM(Макро!$D$10:E$10))/(F233/(F$2-$D$2))</f>
        <v>0.87616851407126772</v>
      </c>
      <c r="G260" s="1143">
        <f>G246/(SUM(Макро!$D$10:F$10))/(G233/(G$2-$D$2))</f>
        <v>0.87657436630240659</v>
      </c>
      <c r="H260" s="1143">
        <f>H246/(SUM(Макро!$D$10:G$10))/(H233/(H$2-$D$2))</f>
        <v>0.87950161166618424</v>
      </c>
      <c r="I260" s="1143">
        <f>I246/(SUM(Макро!$D$10:H$10))/(I233/(I$2-$D$2))</f>
        <v>0.88148769907743973</v>
      </c>
      <c r="J260" s="1143">
        <f>J246/(SUM(Макро!$D$10:I$10))/(J233/(J$2-$D$2))</f>
        <v>0.88042680501168058</v>
      </c>
      <c r="K260" s="1143">
        <f>K246/(SUM(Макро!$D$10:J$10))/(K233/(K$2-$D$2))</f>
        <v>0.88102315990417379</v>
      </c>
      <c r="L260" s="1143">
        <f>L246/(SUM(Макро!$D$10:K$10))/(L233/(L$2-$D$2))</f>
        <v>0.87881588801194566</v>
      </c>
      <c r="M260" s="1143">
        <f>M246/(SUM(Макро!$D$10:L$10))/(M233/(M$2-$D$2))</f>
        <v>0.89074901251886585</v>
      </c>
      <c r="N260" s="1143">
        <f>N246/(SUM(Макро!$D$10:M$10))/(N233/(N$2-$D$2))</f>
        <v>0.88762506992663581</v>
      </c>
      <c r="O260" s="172"/>
      <c r="P260" s="159" t="str">
        <f t="shared" si="158"/>
        <v>Komatsu PC2000-11R 
ИСТК</v>
      </c>
      <c r="Q260" s="172"/>
      <c r="R260" s="172"/>
      <c r="S260" s="172"/>
      <c r="T260" s="73"/>
      <c r="U260" s="56"/>
      <c r="V260" s="56"/>
      <c r="W260" s="58"/>
      <c r="X260" s="56"/>
      <c r="Y260" s="56"/>
      <c r="Z260" s="56"/>
      <c r="AA260" s="56"/>
      <c r="AB260" s="74"/>
      <c r="AC260" s="56"/>
      <c r="AD260" s="56"/>
      <c r="AE260" s="56"/>
      <c r="AF260" s="56"/>
      <c r="AG260" s="56"/>
      <c r="AH260" s="56"/>
      <c r="AI260" s="56"/>
      <c r="AJ260" s="75"/>
      <c r="AK260" s="75"/>
      <c r="AL260" s="75"/>
      <c r="AM260" s="75"/>
      <c r="AN260" s="75"/>
      <c r="AO260" s="75"/>
      <c r="AP260" s="75"/>
      <c r="AQ260" s="75"/>
      <c r="AR260" s="75"/>
      <c r="AS260" s="75"/>
    </row>
    <row r="261" spans="1:45" s="76" customFormat="1" ht="15.75" outlineLevel="1">
      <c r="A261" s="71"/>
      <c r="B261" s="263" t="str">
        <f t="shared" si="213"/>
        <v>Дизтопливо</v>
      </c>
      <c r="C261" s="66" t="s">
        <v>100</v>
      </c>
      <c r="D261" s="72"/>
      <c r="E261" s="1143">
        <f>E247/(SUM(Макро!$D$10:D$10))/(E233/(E$2-$D$2))</f>
        <v>11.182249506596916</v>
      </c>
      <c r="F261" s="1143">
        <f>F247/(SUM(Макро!$D$10:E$10))/(F233/(F$2-$D$2))</f>
        <v>11.227827062339678</v>
      </c>
      <c r="G261" s="1143">
        <f>G247/(SUM(Макро!$D$10:F$10))/(G233/(G$2-$D$2))</f>
        <v>11.233027932481559</v>
      </c>
      <c r="H261" s="1143">
        <f>H247/(SUM(Макро!$D$10:G$10))/(H233/(H$2-$D$2))</f>
        <v>11.27053967158847</v>
      </c>
      <c r="I261" s="1143">
        <f>I247/(SUM(Макро!$D$10:H$10))/(I233/(I$2-$D$2))</f>
        <v>11.295990764187824</v>
      </c>
      <c r="J261" s="1143">
        <f>J247/(SUM(Макро!$D$10:I$10))/(J233/(J$2-$D$2))</f>
        <v>11.282395736621202</v>
      </c>
      <c r="K261" s="1143">
        <f>K247/(SUM(Макро!$D$10:J$10))/(K233/(K$2-$D$2))</f>
        <v>11.290037839131347</v>
      </c>
      <c r="L261" s="1143">
        <f>L247/(SUM(Макро!$D$10:K$10))/(L233/(L$2-$D$2))</f>
        <v>11.261752336185866</v>
      </c>
      <c r="M261" s="1143">
        <f>M247/(SUM(Макро!$D$10:L$10))/(M233/(M$2-$D$2))</f>
        <v>11.41467161612494</v>
      </c>
      <c r="N261" s="1143">
        <f>N247/(SUM(Макро!$D$10:M$10))/(N233/(N$2-$D$2))</f>
        <v>11.374639263198613</v>
      </c>
      <c r="O261" s="172"/>
      <c r="P261" s="159" t="str">
        <f t="shared" si="158"/>
        <v>Komatsu PC2000-11R 
ИСТК</v>
      </c>
      <c r="Q261" s="172"/>
      <c r="R261" s="172"/>
      <c r="S261" s="172"/>
      <c r="T261" s="73"/>
      <c r="U261" s="56"/>
      <c r="V261" s="56"/>
      <c r="W261" s="58"/>
      <c r="X261" s="56"/>
      <c r="Y261" s="56"/>
      <c r="Z261" s="56"/>
      <c r="AA261" s="56"/>
      <c r="AB261" s="74"/>
      <c r="AC261" s="56"/>
      <c r="AD261" s="56"/>
      <c r="AE261" s="56"/>
      <c r="AF261" s="56"/>
      <c r="AG261" s="56"/>
      <c r="AH261" s="56"/>
      <c r="AI261" s="56"/>
      <c r="AJ261" s="75"/>
      <c r="AK261" s="75"/>
      <c r="AL261" s="75"/>
      <c r="AM261" s="75"/>
      <c r="AN261" s="75"/>
      <c r="AO261" s="75"/>
      <c r="AP261" s="75"/>
      <c r="AQ261" s="75"/>
      <c r="AR261" s="75"/>
      <c r="AS261" s="75"/>
    </row>
    <row r="262" spans="1:45" s="76" customFormat="1" ht="15.75" outlineLevel="1">
      <c r="A262" s="71"/>
      <c r="B262" s="263" t="str">
        <f t="shared" si="213"/>
        <v>Смазочные</v>
      </c>
      <c r="C262" s="66" t="s">
        <v>100</v>
      </c>
      <c r="D262" s="72"/>
      <c r="E262" s="1143">
        <f>E248/(SUM(Макро!$D$10:D$10))/(E233/(E$2-$D$2))</f>
        <v>0</v>
      </c>
      <c r="F262" s="1143">
        <f>F248/(SUM(Макро!$D$10:E$10))/(F233/(F$2-$D$2))</f>
        <v>0</v>
      </c>
      <c r="G262" s="1143">
        <f>G248/(SUM(Макро!$D$10:F$10))/(G233/(G$2-$D$2))</f>
        <v>0</v>
      </c>
      <c r="H262" s="1143">
        <f>H248/(SUM(Макро!$D$10:G$10))/(H233/(H$2-$D$2))</f>
        <v>0</v>
      </c>
      <c r="I262" s="1143">
        <f>I248/(SUM(Макро!$D$10:H$10))/(I233/(I$2-$D$2))</f>
        <v>0</v>
      </c>
      <c r="J262" s="1143">
        <f>J248/(SUM(Макро!$D$10:I$10))/(J233/(J$2-$D$2))</f>
        <v>0</v>
      </c>
      <c r="K262" s="1143">
        <f>K248/(SUM(Макро!$D$10:J$10))/(K233/(K$2-$D$2))</f>
        <v>0</v>
      </c>
      <c r="L262" s="1143">
        <f>L248/(SUM(Макро!$D$10:K$10))/(L233/(L$2-$D$2))</f>
        <v>0</v>
      </c>
      <c r="M262" s="1143">
        <f>M248/(SUM(Макро!$D$10:L$10))/(M233/(M$2-$D$2))</f>
        <v>0</v>
      </c>
      <c r="N262" s="1143">
        <f>N248/(SUM(Макро!$D$10:M$10))/(N233/(N$2-$D$2))</f>
        <v>0</v>
      </c>
      <c r="P262" s="159" t="str">
        <f t="shared" si="158"/>
        <v>Komatsu PC2000-11R 
ИСТК</v>
      </c>
      <c r="Q262" s="172"/>
      <c r="R262" s="172"/>
      <c r="S262" s="73" t="s">
        <v>101</v>
      </c>
      <c r="U262" s="56"/>
      <c r="V262" s="56"/>
      <c r="W262" s="58"/>
      <c r="X262" s="56"/>
      <c r="Y262" s="56"/>
      <c r="Z262" s="56"/>
      <c r="AA262" s="56"/>
      <c r="AB262" s="74"/>
      <c r="AC262" s="56"/>
      <c r="AD262" s="56"/>
      <c r="AE262" s="56"/>
      <c r="AF262" s="56"/>
      <c r="AG262" s="56"/>
      <c r="AH262" s="56"/>
      <c r="AI262" s="56"/>
      <c r="AJ262" s="75"/>
      <c r="AK262" s="75"/>
      <c r="AL262" s="75"/>
      <c r="AM262" s="75"/>
      <c r="AN262" s="75"/>
      <c r="AO262" s="75"/>
      <c r="AP262" s="75"/>
      <c r="AQ262" s="75"/>
      <c r="AR262" s="75"/>
      <c r="AS262" s="75"/>
    </row>
    <row r="263" spans="1:45" s="76" customFormat="1" ht="15.75" outlineLevel="1">
      <c r="A263" s="71"/>
      <c r="B263" s="263" t="str">
        <f>B249</f>
        <v>Расходы на персонал</v>
      </c>
      <c r="C263" s="66" t="s">
        <v>100</v>
      </c>
      <c r="D263" s="72"/>
      <c r="E263" s="1143">
        <f>E249/(SUM(Макро!$D$10:D$10))/(E233/(E$2-$D$2))</f>
        <v>4.524598559368231</v>
      </c>
      <c r="F263" s="1143">
        <f>F249/(SUM(Макро!$D$10:E$10))/(F233/(F$2-$D$2))</f>
        <v>4.8504026406601453</v>
      </c>
      <c r="G263" s="1143">
        <f>G249/(SUM(Макро!$D$10:F$10))/(G233/(G$2-$D$2))</f>
        <v>4.9216956817536017</v>
      </c>
      <c r="H263" s="1143">
        <f>H249/(SUM(Макро!$D$10:G$10))/(H233/(H$2-$D$2))</f>
        <v>5.048824840636704</v>
      </c>
      <c r="I263" s="1143">
        <f>I249/(SUM(Макро!$D$10:H$10))/(I233/(I$2-$D$2))</f>
        <v>5.1297255826196801</v>
      </c>
      <c r="J263" s="1143">
        <f>J249/(SUM(Макро!$D$10:I$10))/(J233/(J$2-$D$2))</f>
        <v>5.1304417264672919</v>
      </c>
      <c r="K263" s="1143">
        <f>K249/(SUM(Макро!$D$10:J$10))/(K233/(K$2-$D$2))</f>
        <v>5.1560918861263962</v>
      </c>
      <c r="L263" s="1143">
        <f>L249/(SUM(Макро!$D$10:K$10))/(L233/(L$2-$D$2))</f>
        <v>5.1309783341771844</v>
      </c>
      <c r="M263" s="1143">
        <f>M249/(SUM(Макро!$D$10:L$10))/(M233/(M$2-$D$2))</f>
        <v>5.3137018125392625</v>
      </c>
      <c r="N263" s="1143">
        <f>N249/(SUM(Макро!$D$10:M$10))/(N233/(N$2-$D$2))</f>
        <v>5.28539909557822</v>
      </c>
      <c r="O263" s="172"/>
      <c r="P263" s="159" t="str">
        <f t="shared" si="158"/>
        <v>Komatsu PC2000-11R 
ИСТК</v>
      </c>
      <c r="Q263" s="172"/>
      <c r="R263" s="172"/>
      <c r="S263" s="172"/>
      <c r="T263" s="73"/>
      <c r="U263" s="56"/>
      <c r="V263" s="56"/>
      <c r="W263" s="58"/>
      <c r="X263" s="56"/>
      <c r="Y263" s="56"/>
      <c r="Z263" s="56"/>
      <c r="AA263" s="56"/>
      <c r="AB263" s="74"/>
      <c r="AC263" s="56"/>
      <c r="AD263" s="56"/>
      <c r="AE263" s="56"/>
      <c r="AF263" s="56"/>
      <c r="AG263" s="56"/>
      <c r="AH263" s="56"/>
      <c r="AI263" s="56"/>
      <c r="AJ263" s="75"/>
      <c r="AK263" s="75"/>
      <c r="AL263" s="75"/>
      <c r="AM263" s="75"/>
      <c r="AN263" s="75"/>
      <c r="AO263" s="75"/>
      <c r="AP263" s="75"/>
      <c r="AQ263" s="75"/>
      <c r="AR263" s="75"/>
      <c r="AS263" s="75"/>
    </row>
    <row r="264" spans="1:45" s="76" customFormat="1" ht="15.75" outlineLevel="1">
      <c r="A264" s="71"/>
      <c r="B264" s="263" t="str">
        <f>B250</f>
        <v>Налог на прибыль</v>
      </c>
      <c r="C264" s="66" t="s">
        <v>100</v>
      </c>
      <c r="D264" s="72"/>
      <c r="E264" s="1143">
        <f>E250/(SUM(Макро!$D$10:D$10))/(E233/(E$2-$D$2))</f>
        <v>-10.671035139190458</v>
      </c>
      <c r="F264" s="1143">
        <f>F250/(SUM(Макро!$D$10:E$10))/(F233/(F$2-$D$2))</f>
        <v>-11.410493498965671</v>
      </c>
      <c r="G264" s="1143">
        <f>G250/(SUM(Макро!$D$10:F$10))/(G233/(G$2-$D$2))</f>
        <v>-12.958559958109387</v>
      </c>
      <c r="H264" s="1143">
        <f>H250/(SUM(Макро!$D$10:G$10))/(H233/(H$2-$D$2))</f>
        <v>-15.551122730608453</v>
      </c>
      <c r="I264" s="1143">
        <f>I250/(SUM(Макро!$D$10:H$10))/(I233/(I$2-$D$2))</f>
        <v>-15.294026127439901</v>
      </c>
      <c r="J264" s="1143">
        <f>J250/(SUM(Макро!$D$10:I$10))/(J233/(J$2-$D$2))</f>
        <v>-14.881666992336866</v>
      </c>
      <c r="K264" s="1143">
        <f>K250/(SUM(Макро!$D$10:J$10))/(K233/(K$2-$D$2))</f>
        <v>-14.028202468565473</v>
      </c>
      <c r="L264" s="1143">
        <f>L250/(SUM(Макро!$D$10:K$10))/(L233/(L$2-$D$2))</f>
        <v>-14.284580958236253</v>
      </c>
      <c r="M264" s="1143">
        <f>M250/(SUM(Макро!$D$10:L$10))/(M233/(M$2-$D$2))</f>
        <v>-14.564131543903052</v>
      </c>
      <c r="N264" s="1143">
        <f>N250/(SUM(Макро!$D$10:M$10))/(N233/(N$2-$D$2))</f>
        <v>-13.973929292967645</v>
      </c>
      <c r="O264" s="172"/>
      <c r="P264" s="159" t="str">
        <f t="shared" si="158"/>
        <v>Komatsu PC2000-11R 
ИСТК</v>
      </c>
      <c r="Q264" s="172"/>
      <c r="R264" s="172"/>
      <c r="S264" s="172"/>
      <c r="T264" s="73"/>
      <c r="U264" s="56"/>
      <c r="V264" s="56"/>
      <c r="W264" s="58"/>
      <c r="X264" s="56"/>
      <c r="Y264" s="56"/>
      <c r="Z264" s="56"/>
      <c r="AA264" s="56"/>
      <c r="AB264" s="74"/>
      <c r="AC264" s="56"/>
      <c r="AD264" s="56"/>
      <c r="AE264" s="56"/>
      <c r="AF264" s="56"/>
      <c r="AG264" s="56"/>
      <c r="AH264" s="56"/>
      <c r="AI264" s="56"/>
      <c r="AJ264" s="75"/>
      <c r="AK264" s="75"/>
      <c r="AL264" s="75"/>
      <c r="AM264" s="75"/>
      <c r="AN264" s="75"/>
      <c r="AO264" s="75"/>
      <c r="AP264" s="75"/>
      <c r="AQ264" s="75"/>
      <c r="AR264" s="75"/>
      <c r="AS264" s="75"/>
    </row>
    <row r="265" spans="1:45" s="61" customFormat="1" ht="15.75" outlineLevel="1">
      <c r="A265" s="51"/>
      <c r="B265" s="83" t="s">
        <v>102</v>
      </c>
      <c r="C265" s="53" t="s">
        <v>100</v>
      </c>
      <c r="D265" s="54"/>
      <c r="E265" s="292">
        <f>E252/(SUM(Макро!$D$10:D$10))/(E233/(E$2-$D$2))</f>
        <v>131.02540661570674</v>
      </c>
      <c r="F265" s="292">
        <f>F252/(SUM(Макро!$D$10:E$10))/(F233/(F$2-$D$2))</f>
        <v>74.205383970673495</v>
      </c>
      <c r="G265" s="292">
        <f>G252/(SUM(Макро!$D$10:F$10))/(G233/(G$2-$D$2))</f>
        <v>52.982165278018392</v>
      </c>
      <c r="H265" s="292">
        <f>H252/(SUM(Макро!$D$10:G$10))/(H233/(H$2-$D$2))</f>
        <v>42.978672635483797</v>
      </c>
      <c r="I265" s="292">
        <f>I252/(SUM(Макро!$D$10:H$10))/(I233/(I$2-$D$2))</f>
        <v>36.793683327592198</v>
      </c>
      <c r="J265" s="292">
        <f>J252/(SUM(Макро!$D$10:I$10))/(J233/(J$2-$D$2))</f>
        <v>32.264258942698063</v>
      </c>
      <c r="K265" s="292">
        <f>K252/(SUM(Макро!$D$10:J$10))/(K233/(K$2-$D$2))</f>
        <v>29.211618530620047</v>
      </c>
      <c r="L265" s="292">
        <f>L252/(SUM(Макро!$D$10:K$10))/(L233/(L$2-$D$2))</f>
        <v>26.70591893458861</v>
      </c>
      <c r="M265" s="292">
        <f>M252/(SUM(Макро!$D$10:L$10))/(M233/(M$2-$D$2))</f>
        <v>25.785172640891407</v>
      </c>
      <c r="N265" s="292">
        <f>N252/(SUM(Макро!$D$10:M$10))/(N233/(N$2-$D$2))</f>
        <v>24.186311157636261</v>
      </c>
      <c r="O265" s="171"/>
      <c r="P265" s="159" t="str">
        <f t="shared" si="158"/>
        <v>Komatsu PC2000-11R 
ИСТК</v>
      </c>
      <c r="Q265" s="171"/>
      <c r="R265" s="171"/>
      <c r="S265" s="171"/>
      <c r="T265" s="57"/>
      <c r="U265" s="58"/>
      <c r="V265" s="58"/>
      <c r="W265" s="58"/>
      <c r="X265" s="58"/>
      <c r="Y265" s="58"/>
      <c r="Z265" s="58"/>
      <c r="AA265" s="58"/>
      <c r="AB265" s="59"/>
      <c r="AC265" s="58"/>
      <c r="AD265" s="58"/>
      <c r="AE265" s="58"/>
      <c r="AF265" s="58"/>
      <c r="AG265" s="58"/>
      <c r="AH265" s="58"/>
      <c r="AI265" s="58"/>
      <c r="AJ265" s="60"/>
      <c r="AK265" s="60"/>
      <c r="AL265" s="60"/>
      <c r="AM265" s="60"/>
      <c r="AN265" s="60"/>
      <c r="AO265" s="60"/>
      <c r="AP265" s="60"/>
      <c r="AQ265" s="60"/>
      <c r="AR265" s="60"/>
      <c r="AS265" s="60"/>
    </row>
    <row r="266" spans="1:45" s="61" customFormat="1" ht="15.75">
      <c r="A266" s="51"/>
      <c r="B266" s="293" t="s">
        <v>103</v>
      </c>
      <c r="C266" s="294" t="s">
        <v>100</v>
      </c>
      <c r="D266" s="295"/>
      <c r="E266" s="292">
        <f>E255/(SUM(Макро!$D$10:D$10))/(E233/(E$2-$D$2))</f>
        <v>140.3958726411629</v>
      </c>
      <c r="F266" s="292">
        <f>F255/(SUM(Макро!$D$10:E$10))/(F233/(F$2-$D$2))</f>
        <v>84.163789970909292</v>
      </c>
      <c r="G266" s="292">
        <f>G255/(SUM(Макро!$D$10:F$10))/(G233/(G$2-$D$2))</f>
        <v>67.22799588341212</v>
      </c>
      <c r="H266" s="292">
        <f>H255/(SUM(Макро!$D$10:G$10))/(H233/(H$2-$D$2))</f>
        <v>64.365993747001383</v>
      </c>
      <c r="I266" s="292">
        <f>I255/(SUM(Макро!$D$10:H$10))/(I233/(I$2-$D$2))</f>
        <v>57.004859634572064</v>
      </c>
      <c r="J266" s="292">
        <f>J255/(SUM(Макро!$D$10:I$10))/(J233/(J$2-$D$2))</f>
        <v>53.871238157782713</v>
      </c>
      <c r="K266" s="292">
        <f>K255/(SUM(Макро!$D$10:J$10))/(K233/(K$2-$D$2))</f>
        <v>50.437916293912302</v>
      </c>
      <c r="L266" s="292">
        <f>L255/(SUM(Макро!$D$10:K$10))/(L233/(L$2-$D$2))</f>
        <v>50.490525813334123</v>
      </c>
      <c r="M266" s="292">
        <f>M255/(SUM(Макро!$D$10:L$10))/(M233/(M$2-$D$2))</f>
        <v>51.065882395817887</v>
      </c>
      <c r="N266" s="296">
        <f>N255/(SUM(Макро!$D$10:M$10))/(N233/(N$2-$D$2))</f>
        <v>48.838067706207291</v>
      </c>
      <c r="O266" s="171"/>
      <c r="P266" s="159" t="str">
        <f t="shared" si="158"/>
        <v>Komatsu PC2000-11R 
ИСТК</v>
      </c>
      <c r="Q266" s="171"/>
      <c r="R266" s="171"/>
      <c r="S266" s="171"/>
      <c r="T266" s="57"/>
      <c r="U266" s="58"/>
      <c r="V266" s="58"/>
      <c r="W266" s="58"/>
      <c r="X266" s="58"/>
      <c r="Y266" s="58"/>
      <c r="Z266" s="58"/>
      <c r="AA266" s="58"/>
      <c r="AB266" s="59"/>
      <c r="AC266" s="58"/>
      <c r="AD266" s="58"/>
      <c r="AE266" s="58"/>
      <c r="AF266" s="58"/>
      <c r="AG266" s="58"/>
      <c r="AH266" s="58"/>
      <c r="AI266" s="58"/>
      <c r="AJ266" s="60"/>
      <c r="AK266" s="60"/>
      <c r="AL266" s="60"/>
      <c r="AM266" s="60"/>
      <c r="AN266" s="60"/>
      <c r="AO266" s="60"/>
      <c r="AP266" s="60"/>
      <c r="AQ266" s="60"/>
      <c r="AR266" s="60"/>
      <c r="AS266" s="60"/>
    </row>
    <row r="267" spans="1:45" s="34" customFormat="1">
      <c r="A267" s="40"/>
      <c r="B267" s="30"/>
      <c r="C267" s="33"/>
      <c r="D267" s="33"/>
      <c r="E267" s="33"/>
      <c r="F267" s="33"/>
      <c r="G267" s="33"/>
      <c r="H267" s="33"/>
      <c r="I267" s="33"/>
      <c r="J267" s="33"/>
      <c r="K267" s="33"/>
      <c r="L267" s="33"/>
      <c r="M267" s="33"/>
      <c r="N267" s="33"/>
      <c r="P267" s="159" t="str">
        <f t="shared" si="158"/>
        <v>Komatsu PC2000-11R 
ИСТК</v>
      </c>
      <c r="T267" s="39"/>
      <c r="U267" s="173"/>
      <c r="V267" s="173"/>
      <c r="W267" s="58"/>
      <c r="X267" s="173"/>
      <c r="Y267" s="173"/>
      <c r="Z267" s="173"/>
      <c r="AA267" s="173"/>
      <c r="AB267" s="174"/>
      <c r="AC267" s="173"/>
      <c r="AD267" s="173"/>
      <c r="AE267" s="173"/>
      <c r="AF267" s="173"/>
      <c r="AG267" s="173"/>
      <c r="AH267" s="173"/>
      <c r="AI267" s="173"/>
      <c r="AJ267" s="173"/>
      <c r="AK267" s="173"/>
      <c r="AL267" s="173"/>
      <c r="AM267" s="173"/>
      <c r="AN267" s="173"/>
      <c r="AO267" s="173"/>
      <c r="AP267" s="173"/>
      <c r="AQ267" s="173"/>
      <c r="AR267" s="173"/>
      <c r="AS267" s="173"/>
    </row>
    <row r="268" spans="1:45" s="32" customFormat="1" ht="15.75">
      <c r="A268" s="46"/>
      <c r="B268" s="297" t="s">
        <v>104</v>
      </c>
      <c r="C268" s="298" t="s">
        <v>105</v>
      </c>
      <c r="D268" s="299"/>
      <c r="E268" s="300">
        <f t="shared" ref="E268:N268" si="214">SUM(E269:E274)</f>
        <v>44362.181051791704</v>
      </c>
      <c r="F268" s="300">
        <f t="shared" si="214"/>
        <v>43855.553635752265</v>
      </c>
      <c r="G268" s="300">
        <f t="shared" si="214"/>
        <v>82036.711483293431</v>
      </c>
      <c r="H268" s="300">
        <f t="shared" si="214"/>
        <v>140982.16178982257</v>
      </c>
      <c r="I268" s="300">
        <f t="shared" si="214"/>
        <v>48155.889674751772</v>
      </c>
      <c r="J268" s="300">
        <f t="shared" si="214"/>
        <v>84821.388055772593</v>
      </c>
      <c r="K268" s="300">
        <f t="shared" si="214"/>
        <v>43469.767503308482</v>
      </c>
      <c r="L268" s="300">
        <f t="shared" si="214"/>
        <v>140176.50215089158</v>
      </c>
      <c r="M268" s="300">
        <f t="shared" si="214"/>
        <v>86003.086881353069</v>
      </c>
      <c r="N268" s="300">
        <f t="shared" si="214"/>
        <v>41616.254152466703</v>
      </c>
      <c r="O268" s="65"/>
      <c r="P268" s="159" t="str">
        <f t="shared" si="158"/>
        <v>Komatsu PC2000-11R 
ИСТК</v>
      </c>
      <c r="Q268" s="65"/>
      <c r="R268" s="65"/>
      <c r="S268" s="65"/>
      <c r="T268" s="49"/>
      <c r="U268" s="46"/>
      <c r="V268" s="46"/>
      <c r="W268" s="58"/>
      <c r="X268" s="46"/>
      <c r="Y268" s="46"/>
      <c r="Z268" s="46"/>
      <c r="AA268" s="46"/>
      <c r="AB268" s="50"/>
      <c r="AC268" s="46"/>
      <c r="AD268" s="46"/>
      <c r="AE268" s="46"/>
      <c r="AF268" s="46"/>
      <c r="AG268" s="46"/>
      <c r="AH268" s="46"/>
      <c r="AI268" s="46"/>
      <c r="AJ268" s="46"/>
      <c r="AK268" s="46"/>
      <c r="AL268" s="46"/>
      <c r="AM268" s="46"/>
      <c r="AN268" s="46"/>
      <c r="AO268" s="46"/>
      <c r="AP268" s="46"/>
      <c r="AQ268" s="46"/>
      <c r="AR268" s="46"/>
      <c r="AS268" s="46"/>
    </row>
    <row r="269" spans="1:45" s="30" customFormat="1">
      <c r="A269" s="40"/>
      <c r="B269" s="263" t="str">
        <f>B258</f>
        <v>ТО, ТР, ППР, вкл смазочные</v>
      </c>
      <c r="C269" s="301" t="s">
        <v>61</v>
      </c>
      <c r="D269" s="80"/>
      <c r="E269" s="68">
        <f t="shared" ref="E269:N269" si="215">E154</f>
        <v>5653.562157099017</v>
      </c>
      <c r="F269" s="68">
        <f t="shared" si="215"/>
        <v>8598.4209468524423</v>
      </c>
      <c r="G269" s="68">
        <f t="shared" si="215"/>
        <v>45686.378356363093</v>
      </c>
      <c r="H269" s="68">
        <f t="shared" si="215"/>
        <v>105913.26020013755</v>
      </c>
      <c r="I269" s="68">
        <f t="shared" si="215"/>
        <v>14027.400157099017</v>
      </c>
      <c r="J269" s="68">
        <f t="shared" si="215"/>
        <v>48631.237146116524</v>
      </c>
      <c r="K269" s="68">
        <f t="shared" si="215"/>
        <v>8598.4209468524423</v>
      </c>
      <c r="L269" s="68">
        <f t="shared" si="215"/>
        <v>102968.40141038412</v>
      </c>
      <c r="M269" s="68">
        <f t="shared" si="215"/>
        <v>57005.075146116513</v>
      </c>
      <c r="N269" s="68">
        <f t="shared" si="215"/>
        <v>5653.562157099017</v>
      </c>
      <c r="O269" s="69"/>
      <c r="P269" s="159" t="str">
        <f t="shared" si="158"/>
        <v>Komatsu PC2000-11R 
ИСТК</v>
      </c>
      <c r="Q269" s="69"/>
      <c r="R269" s="69"/>
      <c r="S269" s="69"/>
      <c r="T269" s="39"/>
      <c r="U269" s="40"/>
      <c r="V269" s="40"/>
      <c r="W269" s="58"/>
      <c r="X269" s="40"/>
      <c r="Y269" s="40"/>
      <c r="Z269" s="40"/>
      <c r="AA269" s="40"/>
      <c r="AB269" s="43"/>
      <c r="AC269" s="40"/>
      <c r="AD269" s="40"/>
      <c r="AE269" s="40"/>
      <c r="AF269" s="40"/>
      <c r="AG269" s="40"/>
      <c r="AH269" s="40"/>
      <c r="AI269" s="40"/>
      <c r="AJ269" s="40"/>
      <c r="AK269" s="40"/>
      <c r="AL269" s="40"/>
      <c r="AM269" s="40"/>
      <c r="AN269" s="40"/>
      <c r="AO269" s="40"/>
      <c r="AP269" s="40"/>
      <c r="AQ269" s="40"/>
      <c r="AR269" s="40"/>
      <c r="AS269" s="40"/>
    </row>
    <row r="270" spans="1:45" s="30" customFormat="1">
      <c r="A270" s="40"/>
      <c r="B270" s="263" t="str">
        <f>B259</f>
        <v>затраты на сервис: ремонты и ТО</v>
      </c>
      <c r="C270" s="301" t="s">
        <v>61</v>
      </c>
      <c r="D270" s="80"/>
      <c r="E270" s="68">
        <f t="shared" ref="E270:N270" si="216">E157</f>
        <v>2009.7211199999999</v>
      </c>
      <c r="F270" s="68">
        <f t="shared" si="216"/>
        <v>2142.9412699999998</v>
      </c>
      <c r="G270" s="68">
        <f t="shared" si="216"/>
        <v>2525.4734149999999</v>
      </c>
      <c r="H270" s="68">
        <f t="shared" si="216"/>
        <v>2993.6470850000001</v>
      </c>
      <c r="I270" s="68">
        <f t="shared" si="216"/>
        <v>2085.84692</v>
      </c>
      <c r="J270" s="68">
        <f t="shared" si="216"/>
        <v>2658.6935649999996</v>
      </c>
      <c r="K270" s="68">
        <f t="shared" si="216"/>
        <v>2142.9412699999998</v>
      </c>
      <c r="L270" s="68">
        <f t="shared" si="216"/>
        <v>2860.426935</v>
      </c>
      <c r="M270" s="68">
        <f t="shared" si="216"/>
        <v>2734.8193649999998</v>
      </c>
      <c r="N270" s="68">
        <f t="shared" si="216"/>
        <v>2009.7211199999999</v>
      </c>
      <c r="O270" s="69"/>
      <c r="P270" s="159" t="str">
        <f t="shared" si="158"/>
        <v>Komatsu PC2000-11R 
ИСТК</v>
      </c>
      <c r="Q270" s="69"/>
      <c r="R270" s="69"/>
      <c r="S270" s="69"/>
      <c r="T270" s="39"/>
      <c r="U270" s="40"/>
      <c r="V270" s="40"/>
      <c r="W270" s="58"/>
      <c r="X270" s="40"/>
      <c r="Y270" s="40"/>
      <c r="Z270" s="40"/>
      <c r="AA270" s="40"/>
      <c r="AB270" s="43"/>
      <c r="AC270" s="40"/>
      <c r="AD270" s="40"/>
      <c r="AE270" s="40"/>
      <c r="AF270" s="40"/>
      <c r="AG270" s="40"/>
      <c r="AH270" s="40"/>
      <c r="AI270" s="40"/>
      <c r="AJ270" s="40"/>
      <c r="AK270" s="40"/>
      <c r="AL270" s="40"/>
      <c r="AM270" s="40"/>
      <c r="AN270" s="40"/>
      <c r="AO270" s="40"/>
      <c r="AP270" s="40"/>
      <c r="AQ270" s="40"/>
      <c r="AR270" s="40"/>
      <c r="AS270" s="40"/>
    </row>
    <row r="271" spans="1:45" s="30" customFormat="1">
      <c r="A271" s="40"/>
      <c r="B271" s="263" t="str">
        <f>B260</f>
        <v>расходники на ковш</v>
      </c>
      <c r="C271" s="301" t="s">
        <v>61</v>
      </c>
      <c r="D271" s="80"/>
      <c r="E271" s="68">
        <f t="shared" ref="E271:N271" si="217">E160</f>
        <v>1931.540183512142</v>
      </c>
      <c r="F271" s="68">
        <f t="shared" si="217"/>
        <v>1672.0550555385437</v>
      </c>
      <c r="G271" s="68">
        <f t="shared" si="217"/>
        <v>1723.4980008346913</v>
      </c>
      <c r="H271" s="68">
        <f t="shared" si="217"/>
        <v>1596.8498221431016</v>
      </c>
      <c r="I271" s="68">
        <f t="shared" si="217"/>
        <v>1594.4891532263707</v>
      </c>
      <c r="J271" s="68">
        <f t="shared" si="217"/>
        <v>1702.2595664237695</v>
      </c>
      <c r="K271" s="68">
        <f t="shared" si="217"/>
        <v>1644.1292635735078</v>
      </c>
      <c r="L271" s="68">
        <f t="shared" si="217"/>
        <v>1761.3427971759661</v>
      </c>
      <c r="M271" s="68">
        <f t="shared" si="217"/>
        <v>1176.1337196063587</v>
      </c>
      <c r="N271" s="68">
        <f t="shared" si="217"/>
        <v>1732.7715474909357</v>
      </c>
      <c r="O271" s="69"/>
      <c r="P271" s="159" t="str">
        <f t="shared" si="158"/>
        <v>Komatsu PC2000-11R 
ИСТК</v>
      </c>
      <c r="Q271" s="69"/>
      <c r="R271" s="69"/>
      <c r="S271" s="69"/>
      <c r="T271" s="39"/>
      <c r="U271" s="40"/>
      <c r="V271" s="40"/>
      <c r="W271" s="58"/>
      <c r="X271" s="40"/>
      <c r="Y271" s="40"/>
      <c r="Z271" s="40"/>
      <c r="AA271" s="40"/>
      <c r="AB271" s="43"/>
      <c r="AC271" s="40"/>
      <c r="AD271" s="40"/>
      <c r="AE271" s="40"/>
      <c r="AF271" s="40"/>
      <c r="AG271" s="40"/>
      <c r="AH271" s="40"/>
      <c r="AI271" s="40"/>
      <c r="AJ271" s="40"/>
      <c r="AK271" s="40"/>
      <c r="AL271" s="40"/>
      <c r="AM271" s="40"/>
      <c r="AN271" s="40"/>
      <c r="AO271" s="40"/>
      <c r="AP271" s="40"/>
      <c r="AQ271" s="40"/>
      <c r="AR271" s="40"/>
      <c r="AS271" s="40"/>
    </row>
    <row r="272" spans="1:45" s="30" customFormat="1">
      <c r="A272" s="40"/>
      <c r="B272" s="263" t="str">
        <f>B261</f>
        <v>Дизтопливо</v>
      </c>
      <c r="C272" s="301" t="s">
        <v>61</v>
      </c>
      <c r="D272" s="80"/>
      <c r="E272" s="68">
        <f t="shared" ref="E272:N272" si="218">E180</f>
        <v>24752.086837338862</v>
      </c>
      <c r="F272" s="68">
        <f t="shared" si="218"/>
        <v>21426.865609519595</v>
      </c>
      <c r="G272" s="68">
        <f t="shared" si="218"/>
        <v>22086.090957253968</v>
      </c>
      <c r="H272" s="68">
        <f t="shared" si="218"/>
        <v>20463.133928700223</v>
      </c>
      <c r="I272" s="68">
        <f t="shared" si="218"/>
        <v>20432.882690584695</v>
      </c>
      <c r="J272" s="68">
        <f t="shared" si="218"/>
        <v>21813.927024390621</v>
      </c>
      <c r="K272" s="68">
        <f t="shared" si="218"/>
        <v>21069.005269040848</v>
      </c>
      <c r="L272" s="68">
        <f t="shared" si="218"/>
        <v>22571.060254489796</v>
      </c>
      <c r="M272" s="68">
        <f t="shared" si="218"/>
        <v>15071.787896788497</v>
      </c>
      <c r="N272" s="68">
        <f t="shared" si="218"/>
        <v>22204.928574035053</v>
      </c>
      <c r="O272" s="69"/>
      <c r="P272" s="159" t="str">
        <f t="shared" si="158"/>
        <v>Komatsu PC2000-11R 
ИСТК</v>
      </c>
      <c r="Q272" s="69"/>
      <c r="R272" s="69"/>
      <c r="S272" s="69"/>
      <c r="T272" s="39"/>
      <c r="U272" s="40"/>
      <c r="V272" s="40"/>
      <c r="W272" s="58"/>
      <c r="X272" s="40"/>
      <c r="Y272" s="40"/>
      <c r="Z272" s="40"/>
      <c r="AA272" s="40"/>
      <c r="AB272" s="43"/>
      <c r="AC272" s="40"/>
      <c r="AD272" s="40"/>
      <c r="AE272" s="40"/>
      <c r="AF272" s="40"/>
      <c r="AG272" s="40"/>
      <c r="AH272" s="40"/>
      <c r="AI272" s="40"/>
      <c r="AJ272" s="40"/>
      <c r="AK272" s="40"/>
      <c r="AL272" s="40"/>
      <c r="AM272" s="40"/>
      <c r="AN272" s="40"/>
      <c r="AO272" s="40"/>
      <c r="AP272" s="40"/>
      <c r="AQ272" s="40"/>
      <c r="AR272" s="40"/>
      <c r="AS272" s="40"/>
    </row>
    <row r="273" spans="1:45" s="30" customFormat="1">
      <c r="A273" s="40"/>
      <c r="B273" s="263" t="s">
        <v>60</v>
      </c>
      <c r="C273" s="301" t="s">
        <v>61</v>
      </c>
      <c r="D273" s="80"/>
      <c r="E273" s="68">
        <f t="shared" ref="E273:N273" si="219">E196</f>
        <v>0</v>
      </c>
      <c r="F273" s="68">
        <f t="shared" si="219"/>
        <v>0</v>
      </c>
      <c r="G273" s="68">
        <f t="shared" si="219"/>
        <v>0</v>
      </c>
      <c r="H273" s="68">
        <f t="shared" si="219"/>
        <v>0</v>
      </c>
      <c r="I273" s="68">
        <f t="shared" si="219"/>
        <v>0</v>
      </c>
      <c r="J273" s="68">
        <f t="shared" si="219"/>
        <v>0</v>
      </c>
      <c r="K273" s="68">
        <f t="shared" si="219"/>
        <v>0</v>
      </c>
      <c r="L273" s="68">
        <f t="shared" si="219"/>
        <v>0</v>
      </c>
      <c r="M273" s="68">
        <f t="shared" si="219"/>
        <v>0</v>
      </c>
      <c r="N273" s="68">
        <f t="shared" si="219"/>
        <v>0</v>
      </c>
      <c r="P273" s="159" t="str">
        <f t="shared" si="158"/>
        <v>Komatsu PC2000-11R 
ИСТК</v>
      </c>
      <c r="Q273" s="69"/>
      <c r="R273" s="69"/>
      <c r="S273" s="73" t="s">
        <v>101</v>
      </c>
      <c r="U273" s="40"/>
      <c r="V273" s="40"/>
      <c r="W273" s="58"/>
      <c r="X273" s="40"/>
      <c r="Y273" s="40"/>
      <c r="Z273" s="40"/>
      <c r="AA273" s="40"/>
      <c r="AB273" s="43"/>
      <c r="AC273" s="40"/>
      <c r="AD273" s="40"/>
      <c r="AE273" s="40"/>
      <c r="AF273" s="40"/>
      <c r="AG273" s="40"/>
      <c r="AH273" s="40"/>
      <c r="AI273" s="40"/>
      <c r="AJ273" s="40"/>
      <c r="AK273" s="40"/>
      <c r="AL273" s="40"/>
      <c r="AM273" s="40"/>
      <c r="AN273" s="40"/>
      <c r="AO273" s="40"/>
      <c r="AP273" s="40"/>
      <c r="AQ273" s="40"/>
      <c r="AR273" s="40"/>
      <c r="AS273" s="40"/>
    </row>
    <row r="274" spans="1:45" s="30" customFormat="1">
      <c r="A274" s="40"/>
      <c r="B274" s="263" t="s">
        <v>81</v>
      </c>
      <c r="C274" s="302" t="s">
        <v>61</v>
      </c>
      <c r="D274" s="303"/>
      <c r="E274" s="304">
        <f t="shared" ref="E274:N274" si="220">E221</f>
        <v>10015.270753841691</v>
      </c>
      <c r="F274" s="304">
        <f t="shared" si="220"/>
        <v>10015.270753841691</v>
      </c>
      <c r="G274" s="304">
        <f t="shared" si="220"/>
        <v>10015.270753841691</v>
      </c>
      <c r="H274" s="304">
        <f t="shared" si="220"/>
        <v>10015.270753841691</v>
      </c>
      <c r="I274" s="304">
        <f t="shared" si="220"/>
        <v>10015.270753841691</v>
      </c>
      <c r="J274" s="304">
        <f t="shared" si="220"/>
        <v>10015.270753841691</v>
      </c>
      <c r="K274" s="304">
        <f t="shared" si="220"/>
        <v>10015.270753841691</v>
      </c>
      <c r="L274" s="304">
        <f t="shared" si="220"/>
        <v>10015.270753841691</v>
      </c>
      <c r="M274" s="304">
        <f t="shared" si="220"/>
        <v>10015.270753841691</v>
      </c>
      <c r="N274" s="304">
        <f t="shared" si="220"/>
        <v>10015.270753841691</v>
      </c>
      <c r="O274" s="69"/>
      <c r="P274" s="159" t="str">
        <f t="shared" si="158"/>
        <v>Komatsu PC2000-11R 
ИСТК</v>
      </c>
      <c r="Q274" s="69"/>
      <c r="R274" s="69"/>
      <c r="S274" s="69"/>
      <c r="T274" s="39"/>
      <c r="U274" s="40"/>
      <c r="V274" s="40"/>
      <c r="W274" s="58"/>
      <c r="X274" s="40"/>
      <c r="Y274" s="40"/>
      <c r="Z274" s="40"/>
      <c r="AA274" s="40"/>
      <c r="AB274" s="43"/>
      <c r="AC274" s="40"/>
      <c r="AD274" s="40"/>
      <c r="AE274" s="40"/>
      <c r="AF274" s="40"/>
      <c r="AG274" s="40"/>
      <c r="AH274" s="40"/>
      <c r="AI274" s="40"/>
      <c r="AJ274" s="40"/>
      <c r="AK274" s="40"/>
      <c r="AL274" s="40"/>
      <c r="AM274" s="40"/>
      <c r="AN274" s="40"/>
      <c r="AO274" s="40"/>
      <c r="AP274" s="40"/>
      <c r="AQ274" s="40"/>
      <c r="AR274" s="40"/>
      <c r="AS274" s="40"/>
    </row>
    <row r="275" spans="1:45" s="32" customFormat="1" ht="15.75">
      <c r="A275" s="46"/>
      <c r="B275" s="305" t="s">
        <v>106</v>
      </c>
      <c r="C275" s="305" t="s">
        <v>100</v>
      </c>
      <c r="D275" s="306">
        <f>SUM(E268:N268)/SUM(E152:N152)</f>
        <v>39.869223159632334</v>
      </c>
      <c r="E275" s="306">
        <f t="shared" ref="E275:N275" si="221">E268/E152</f>
        <v>20.041501164646608</v>
      </c>
      <c r="F275" s="306">
        <f t="shared" si="221"/>
        <v>22.887329950258668</v>
      </c>
      <c r="G275" s="306">
        <f t="shared" si="221"/>
        <v>41.535416035475237</v>
      </c>
      <c r="H275" s="306">
        <f t="shared" si="221"/>
        <v>77.040873338668789</v>
      </c>
      <c r="I275" s="306">
        <f t="shared" si="221"/>
        <v>26.354145996411987</v>
      </c>
      <c r="J275" s="306">
        <f t="shared" si="221"/>
        <v>43.48111752986965</v>
      </c>
      <c r="K275" s="306">
        <f t="shared" si="221"/>
        <v>23.071321118801098</v>
      </c>
      <c r="L275" s="306">
        <f t="shared" si="221"/>
        <v>69.446831665849032</v>
      </c>
      <c r="M275" s="306">
        <f t="shared" si="221"/>
        <v>63.808486586368609</v>
      </c>
      <c r="N275" s="306">
        <f t="shared" si="221"/>
        <v>20.957659733569105</v>
      </c>
      <c r="O275" s="175"/>
      <c r="P275" s="159" t="str">
        <f t="shared" si="158"/>
        <v>Komatsu PC2000-11R 
ИСТК</v>
      </c>
      <c r="Q275" s="175"/>
      <c r="R275" s="175"/>
      <c r="S275" s="175"/>
      <c r="T275" s="49"/>
      <c r="U275" s="46"/>
      <c r="V275" s="46"/>
      <c r="W275" s="58"/>
      <c r="X275" s="46"/>
      <c r="Y275" s="46"/>
      <c r="Z275" s="46"/>
      <c r="AA275" s="46"/>
      <c r="AB275" s="50"/>
      <c r="AC275" s="46"/>
      <c r="AD275" s="46"/>
      <c r="AE275" s="46"/>
      <c r="AF275" s="46"/>
      <c r="AG275" s="46"/>
      <c r="AH275" s="46"/>
      <c r="AI275" s="46"/>
      <c r="AJ275" s="46"/>
      <c r="AK275" s="46"/>
      <c r="AL275" s="46"/>
      <c r="AM275" s="46"/>
      <c r="AN275" s="46"/>
      <c r="AO275" s="46"/>
      <c r="AP275" s="46"/>
      <c r="AQ275" s="46"/>
      <c r="AR275" s="46"/>
      <c r="AS275" s="46"/>
    </row>
    <row r="276" spans="1:45" s="30" customFormat="1" outlineLevel="1">
      <c r="A276" s="40"/>
      <c r="B276" s="263" t="str">
        <f t="shared" ref="B276:B281" si="222">B269</f>
        <v>ТО, ТР, ППР, вкл смазочные</v>
      </c>
      <c r="C276" s="66" t="s">
        <v>100</v>
      </c>
      <c r="D276" s="80">
        <f>SUM(E269:N269)/SUM(E152:N152)</f>
        <v>21.253733975753619</v>
      </c>
      <c r="E276" s="80">
        <f t="shared" ref="E276:N276" si="223">E269/E152</f>
        <v>2.5541096012303872</v>
      </c>
      <c r="F276" s="80">
        <f t="shared" si="223"/>
        <v>4.4873426726368981</v>
      </c>
      <c r="G276" s="80">
        <f t="shared" si="223"/>
        <v>23.131140898695268</v>
      </c>
      <c r="H276" s="80">
        <f t="shared" si="223"/>
        <v>57.87718077503127</v>
      </c>
      <c r="I276" s="80">
        <f t="shared" si="223"/>
        <v>7.6767380726869625</v>
      </c>
      <c r="J276" s="80">
        <f t="shared" si="223"/>
        <v>24.929331934333373</v>
      </c>
      <c r="K276" s="80">
        <f t="shared" si="223"/>
        <v>4.5635608877908078</v>
      </c>
      <c r="L276" s="80">
        <f t="shared" si="223"/>
        <v>51.013038062193047</v>
      </c>
      <c r="M276" s="80">
        <f t="shared" si="223"/>
        <v>42.293918796588706</v>
      </c>
      <c r="N276" s="80">
        <f t="shared" si="223"/>
        <v>2.8470950685993257</v>
      </c>
      <c r="O276" s="82"/>
      <c r="P276" s="159" t="str">
        <f t="shared" si="158"/>
        <v>Komatsu PC2000-11R 
ИСТК</v>
      </c>
      <c r="Q276" s="82"/>
      <c r="R276" s="82"/>
      <c r="S276" s="82"/>
      <c r="T276" s="39"/>
      <c r="U276" s="40"/>
      <c r="V276" s="40"/>
      <c r="W276" s="58"/>
      <c r="X276" s="40"/>
      <c r="Y276" s="40"/>
      <c r="Z276" s="40"/>
      <c r="AA276" s="40"/>
      <c r="AB276" s="43"/>
      <c r="AC276" s="40"/>
      <c r="AD276" s="40"/>
      <c r="AE276" s="40"/>
      <c r="AF276" s="40"/>
      <c r="AG276" s="40"/>
      <c r="AH276" s="40"/>
      <c r="AI276" s="40"/>
      <c r="AJ276" s="40"/>
      <c r="AK276" s="40"/>
      <c r="AL276" s="40"/>
      <c r="AM276" s="40"/>
      <c r="AN276" s="40"/>
      <c r="AO276" s="40"/>
      <c r="AP276" s="40"/>
      <c r="AQ276" s="40"/>
      <c r="AR276" s="40"/>
      <c r="AS276" s="40"/>
    </row>
    <row r="277" spans="1:45" s="30" customFormat="1" outlineLevel="1">
      <c r="A277" s="40"/>
      <c r="B277" s="263" t="str">
        <f t="shared" si="222"/>
        <v>затраты на сервис: ремонты и ТО</v>
      </c>
      <c r="C277" s="66" t="s">
        <v>100</v>
      </c>
      <c r="D277" s="80">
        <f>SUM(E270:N270)/SUM(E152:N152)</f>
        <v>1.2752287326101781</v>
      </c>
      <c r="E277" s="80">
        <f t="shared" ref="E277:N277" si="224">E270/E152</f>
        <v>0.90793164835767559</v>
      </c>
      <c r="F277" s="80">
        <f t="shared" si="224"/>
        <v>1.1183578781806214</v>
      </c>
      <c r="G277" s="80">
        <f t="shared" si="224"/>
        <v>1.2786542400583589</v>
      </c>
      <c r="H277" s="80">
        <f t="shared" si="224"/>
        <v>1.6359033154846214</v>
      </c>
      <c r="I277" s="80">
        <f t="shared" si="224"/>
        <v>1.1415159106626893</v>
      </c>
      <c r="J277" s="80">
        <f t="shared" si="224"/>
        <v>1.362898792692012</v>
      </c>
      <c r="K277" s="80">
        <f t="shared" si="224"/>
        <v>1.1373533611639062</v>
      </c>
      <c r="L277" s="80">
        <f t="shared" si="224"/>
        <v>1.4171247306026604</v>
      </c>
      <c r="M277" s="80">
        <f t="shared" si="224"/>
        <v>2.029051410776503</v>
      </c>
      <c r="N277" s="80">
        <f t="shared" si="224"/>
        <v>1.0120817514718801</v>
      </c>
      <c r="O277" s="82"/>
      <c r="P277" s="159" t="str">
        <f t="shared" ref="P277:P283" si="225">P276</f>
        <v>Komatsu PC2000-11R 
ИСТК</v>
      </c>
      <c r="Q277" s="82"/>
      <c r="R277" s="82"/>
      <c r="S277" s="82"/>
      <c r="T277" s="39"/>
      <c r="U277" s="40"/>
      <c r="V277" s="40"/>
      <c r="W277" s="58"/>
      <c r="X277" s="40"/>
      <c r="Y277" s="40"/>
      <c r="Z277" s="40"/>
      <c r="AA277" s="40"/>
      <c r="AB277" s="43"/>
      <c r="AC277" s="40"/>
      <c r="AD277" s="40"/>
      <c r="AE277" s="40"/>
      <c r="AF277" s="40"/>
      <c r="AG277" s="40"/>
      <c r="AH277" s="40"/>
      <c r="AI277" s="40"/>
      <c r="AJ277" s="40"/>
      <c r="AK277" s="40"/>
      <c r="AL277" s="40"/>
      <c r="AM277" s="40"/>
      <c r="AN277" s="40"/>
      <c r="AO277" s="40"/>
      <c r="AP277" s="40"/>
      <c r="AQ277" s="40"/>
      <c r="AR277" s="40"/>
      <c r="AS277" s="40"/>
    </row>
    <row r="278" spans="1:45" s="30" customFormat="1" outlineLevel="1">
      <c r="A278" s="40"/>
      <c r="B278" s="263" t="str">
        <f t="shared" si="222"/>
        <v>расходники на ковш</v>
      </c>
      <c r="C278" s="66" t="s">
        <v>100</v>
      </c>
      <c r="D278" s="80">
        <f>SUM(E271:N271)/SUM(E152:N152)</f>
        <v>0.87261184909340372</v>
      </c>
      <c r="E278" s="80">
        <f t="shared" ref="E278:N278" si="226">E271/E152</f>
        <v>0.87261184909340372</v>
      </c>
      <c r="F278" s="80">
        <f t="shared" si="226"/>
        <v>0.87261184909340372</v>
      </c>
      <c r="G278" s="80">
        <f t="shared" si="226"/>
        <v>0.87261184909340372</v>
      </c>
      <c r="H278" s="80">
        <f t="shared" si="226"/>
        <v>0.87261184909340372</v>
      </c>
      <c r="I278" s="80">
        <f t="shared" si="226"/>
        <v>0.87261184909340372</v>
      </c>
      <c r="J278" s="80">
        <f t="shared" si="226"/>
        <v>0.87261184909340372</v>
      </c>
      <c r="K278" s="80">
        <f t="shared" si="226"/>
        <v>0.87261184909340372</v>
      </c>
      <c r="L278" s="80">
        <f t="shared" si="226"/>
        <v>0.87261184909340372</v>
      </c>
      <c r="M278" s="80">
        <f t="shared" si="226"/>
        <v>0.87261184909340384</v>
      </c>
      <c r="N278" s="80">
        <f t="shared" si="226"/>
        <v>0.87261184909340372</v>
      </c>
      <c r="O278" s="82"/>
      <c r="P278" s="159" t="str">
        <f t="shared" si="225"/>
        <v>Komatsu PC2000-11R 
ИСТК</v>
      </c>
      <c r="Q278" s="82"/>
      <c r="R278" s="82"/>
      <c r="S278" s="82"/>
      <c r="T278" s="39"/>
      <c r="U278" s="40"/>
      <c r="V278" s="40"/>
      <c r="W278" s="58"/>
      <c r="X278" s="40"/>
      <c r="Y278" s="40"/>
      <c r="Z278" s="40"/>
      <c r="AA278" s="40"/>
      <c r="AB278" s="43"/>
      <c r="AC278" s="40"/>
      <c r="AD278" s="40"/>
      <c r="AE278" s="40"/>
      <c r="AF278" s="40"/>
      <c r="AG278" s="40"/>
      <c r="AH278" s="40"/>
      <c r="AI278" s="40"/>
      <c r="AJ278" s="40"/>
      <c r="AK278" s="40"/>
      <c r="AL278" s="40"/>
      <c r="AM278" s="40"/>
      <c r="AN278" s="40"/>
      <c r="AO278" s="40"/>
      <c r="AP278" s="40"/>
      <c r="AQ278" s="40"/>
      <c r="AR278" s="40"/>
      <c r="AS278" s="40"/>
    </row>
    <row r="279" spans="1:45" s="30" customFormat="1" outlineLevel="1">
      <c r="A279" s="40"/>
      <c r="B279" s="263" t="str">
        <f t="shared" si="222"/>
        <v>Дизтопливо</v>
      </c>
      <c r="C279" s="66" t="s">
        <v>100</v>
      </c>
      <c r="D279" s="80">
        <f>SUM(E272:N272)/SUM(E152:N152)</f>
        <v>11.182249506596914</v>
      </c>
      <c r="E279" s="80">
        <f t="shared" ref="E279:N279" si="227">E272/E152</f>
        <v>11.182249506596914</v>
      </c>
      <c r="F279" s="80">
        <f t="shared" si="227"/>
        <v>11.182249506596914</v>
      </c>
      <c r="G279" s="80">
        <f t="shared" si="227"/>
        <v>11.182249506596911</v>
      </c>
      <c r="H279" s="80">
        <f t="shared" si="227"/>
        <v>11.182249506596914</v>
      </c>
      <c r="I279" s="80">
        <f t="shared" si="227"/>
        <v>11.182249506596913</v>
      </c>
      <c r="J279" s="80">
        <f t="shared" si="227"/>
        <v>11.182249506596913</v>
      </c>
      <c r="K279" s="80">
        <f t="shared" si="227"/>
        <v>11.182249506596911</v>
      </c>
      <c r="L279" s="80">
        <f t="shared" si="227"/>
        <v>11.182249506596913</v>
      </c>
      <c r="M279" s="80">
        <f t="shared" si="227"/>
        <v>11.182249506596911</v>
      </c>
      <c r="N279" s="80">
        <f t="shared" si="227"/>
        <v>11.182249506596913</v>
      </c>
      <c r="O279" s="82"/>
      <c r="P279" s="159" t="str">
        <f t="shared" si="225"/>
        <v>Komatsu PC2000-11R 
ИСТК</v>
      </c>
      <c r="Q279" s="82"/>
      <c r="R279" s="82"/>
      <c r="S279" s="82"/>
      <c r="T279" s="39"/>
      <c r="U279" s="40"/>
      <c r="V279" s="40"/>
      <c r="W279" s="58"/>
      <c r="X279" s="40"/>
      <c r="Y279" s="40"/>
      <c r="Z279" s="40"/>
      <c r="AA279" s="40"/>
      <c r="AB279" s="43"/>
      <c r="AC279" s="40"/>
      <c r="AD279" s="40"/>
      <c r="AE279" s="40"/>
      <c r="AF279" s="40"/>
      <c r="AG279" s="40"/>
      <c r="AH279" s="40"/>
      <c r="AI279" s="40"/>
      <c r="AJ279" s="40"/>
      <c r="AK279" s="40"/>
      <c r="AL279" s="40"/>
      <c r="AM279" s="40"/>
      <c r="AN279" s="40"/>
      <c r="AO279" s="40"/>
      <c r="AP279" s="40"/>
      <c r="AQ279" s="40"/>
      <c r="AR279" s="40"/>
      <c r="AS279" s="40"/>
    </row>
    <row r="280" spans="1:45" s="30" customFormat="1" outlineLevel="1">
      <c r="A280" s="40"/>
      <c r="B280" s="263" t="str">
        <f t="shared" si="222"/>
        <v>Смазочные</v>
      </c>
      <c r="C280" s="66" t="s">
        <v>100</v>
      </c>
      <c r="D280" s="80">
        <f>SUM(E273:N273)/SUM(E152:N152)</f>
        <v>0</v>
      </c>
      <c r="E280" s="80">
        <f t="shared" ref="E280:N280" si="228">E273/E152</f>
        <v>0</v>
      </c>
      <c r="F280" s="80">
        <f t="shared" si="228"/>
        <v>0</v>
      </c>
      <c r="G280" s="80">
        <f t="shared" si="228"/>
        <v>0</v>
      </c>
      <c r="H280" s="80">
        <f t="shared" si="228"/>
        <v>0</v>
      </c>
      <c r="I280" s="80">
        <f t="shared" si="228"/>
        <v>0</v>
      </c>
      <c r="J280" s="80">
        <f t="shared" si="228"/>
        <v>0</v>
      </c>
      <c r="K280" s="80">
        <f t="shared" si="228"/>
        <v>0</v>
      </c>
      <c r="L280" s="80">
        <f t="shared" si="228"/>
        <v>0</v>
      </c>
      <c r="M280" s="80">
        <f t="shared" si="228"/>
        <v>0</v>
      </c>
      <c r="N280" s="80">
        <f t="shared" si="228"/>
        <v>0</v>
      </c>
      <c r="O280" s="82"/>
      <c r="P280" s="159" t="str">
        <f t="shared" si="225"/>
        <v>Komatsu PC2000-11R 
ИСТК</v>
      </c>
      <c r="Q280" s="82"/>
      <c r="R280" s="82"/>
      <c r="S280" s="82"/>
      <c r="T280" s="39"/>
      <c r="U280" s="40"/>
      <c r="V280" s="40"/>
      <c r="W280" s="58"/>
      <c r="X280" s="40"/>
      <c r="Y280" s="40"/>
      <c r="Z280" s="40"/>
      <c r="AA280" s="40"/>
      <c r="AB280" s="43"/>
      <c r="AC280" s="40"/>
      <c r="AD280" s="40"/>
      <c r="AE280" s="40"/>
      <c r="AF280" s="40"/>
      <c r="AG280" s="40"/>
      <c r="AH280" s="40"/>
      <c r="AI280" s="40"/>
      <c r="AJ280" s="40"/>
      <c r="AK280" s="40"/>
      <c r="AL280" s="40"/>
      <c r="AM280" s="40"/>
      <c r="AN280" s="40"/>
      <c r="AO280" s="40"/>
      <c r="AP280" s="40"/>
      <c r="AQ280" s="40"/>
      <c r="AR280" s="40"/>
      <c r="AS280" s="40"/>
    </row>
    <row r="281" spans="1:45" s="30" customFormat="1" outlineLevel="1">
      <c r="A281" s="40"/>
      <c r="B281" s="263" t="str">
        <f t="shared" si="222"/>
        <v>Расходы на персонал</v>
      </c>
      <c r="C281" s="66" t="s">
        <v>100</v>
      </c>
      <c r="D281" s="80">
        <f>SUM(E274:N274)/SUM(E152:N152)</f>
        <v>5.28539909557822</v>
      </c>
      <c r="E281" s="80">
        <f t="shared" ref="E281:N281" si="229">E274/E152</f>
        <v>4.524598559368231</v>
      </c>
      <c r="F281" s="80">
        <f t="shared" si="229"/>
        <v>5.2267680437508339</v>
      </c>
      <c r="G281" s="80">
        <f t="shared" si="229"/>
        <v>5.0707595410313013</v>
      </c>
      <c r="H281" s="80">
        <f t="shared" si="229"/>
        <v>5.4729278924625762</v>
      </c>
      <c r="I281" s="80">
        <f t="shared" si="229"/>
        <v>5.4810306573720169</v>
      </c>
      <c r="J281" s="80">
        <f t="shared" si="229"/>
        <v>5.1340254471539515</v>
      </c>
      <c r="K281" s="80">
        <f t="shared" si="229"/>
        <v>5.3155455141560717</v>
      </c>
      <c r="L281" s="80">
        <f t="shared" si="229"/>
        <v>4.9618075173630016</v>
      </c>
      <c r="M281" s="80">
        <f t="shared" si="229"/>
        <v>7.4306550233130793</v>
      </c>
      <c r="N281" s="80">
        <f t="shared" si="229"/>
        <v>5.0436215578075805</v>
      </c>
      <c r="O281" s="82"/>
      <c r="P281" s="159" t="str">
        <f t="shared" si="225"/>
        <v>Komatsu PC2000-11R 
ИСТК</v>
      </c>
      <c r="Q281" s="82"/>
      <c r="R281" s="82"/>
      <c r="S281" s="82"/>
      <c r="T281" s="39"/>
      <c r="U281" s="40"/>
      <c r="V281" s="40"/>
      <c r="W281" s="58"/>
      <c r="X281" s="40"/>
      <c r="Y281" s="40"/>
      <c r="Z281" s="40"/>
      <c r="AA281" s="40"/>
      <c r="AB281" s="43"/>
      <c r="AC281" s="40"/>
      <c r="AD281" s="40"/>
      <c r="AE281" s="40"/>
      <c r="AF281" s="40"/>
      <c r="AG281" s="40"/>
      <c r="AH281" s="40"/>
      <c r="AI281" s="40"/>
      <c r="AJ281" s="40"/>
      <c r="AK281" s="40"/>
      <c r="AL281" s="40"/>
      <c r="AM281" s="40"/>
      <c r="AN281" s="40"/>
      <c r="AO281" s="40"/>
      <c r="AP281" s="40"/>
      <c r="AQ281" s="40"/>
      <c r="AR281" s="40"/>
      <c r="AS281" s="40"/>
    </row>
    <row r="282" spans="1:45" s="18" customFormat="1">
      <c r="E282" s="307"/>
      <c r="F282" s="307"/>
      <c r="G282" s="307"/>
      <c r="H282" s="307"/>
      <c r="I282" s="307"/>
      <c r="J282" s="307"/>
      <c r="K282" s="307"/>
      <c r="L282" s="307"/>
      <c r="M282" s="307"/>
      <c r="N282" s="307"/>
      <c r="P282" s="159" t="str">
        <f t="shared" si="225"/>
        <v>Komatsu PC2000-11R 
ИСТК</v>
      </c>
    </row>
    <row r="283" spans="1:45" s="18" customFormat="1">
      <c r="B283" s="1144" t="s">
        <v>704</v>
      </c>
      <c r="C283" s="1145" t="s">
        <v>6</v>
      </c>
      <c r="D283" s="1144"/>
      <c r="E283" s="1146">
        <f>E184*1000/(E152*1000)</f>
        <v>0.20394741789951829</v>
      </c>
      <c r="F283" s="1146">
        <f t="shared" ref="F283:N283" si="230">F184*1000/(F152*1000)</f>
        <v>0.20394741789951826</v>
      </c>
      <c r="G283" s="1146">
        <f t="shared" si="230"/>
        <v>0.20394741789951823</v>
      </c>
      <c r="H283" s="1146">
        <f t="shared" si="230"/>
        <v>0.20394741789951826</v>
      </c>
      <c r="I283" s="1146">
        <f t="shared" si="230"/>
        <v>0.20394741789951823</v>
      </c>
      <c r="J283" s="1146">
        <f t="shared" si="230"/>
        <v>0.20394741789951826</v>
      </c>
      <c r="K283" s="1146">
        <f t="shared" si="230"/>
        <v>0.20394741789951823</v>
      </c>
      <c r="L283" s="1146">
        <f t="shared" si="230"/>
        <v>0.20394741789951826</v>
      </c>
      <c r="M283" s="1146">
        <f t="shared" si="230"/>
        <v>0.20394741789951823</v>
      </c>
      <c r="N283" s="1146">
        <f t="shared" si="230"/>
        <v>0.20394741789951826</v>
      </c>
      <c r="P283" s="159" t="str">
        <f t="shared" si="225"/>
        <v>Komatsu PC2000-11R 
ИСТК</v>
      </c>
    </row>
    <row r="287" spans="1:45" s="30" customFormat="1" ht="21.75" customHeight="1">
      <c r="A287" s="40"/>
      <c r="B287" s="1147" t="str">
        <f>'1. Сводная_аннуитеты'!F18</f>
        <v>Zoomlion ZE2000G 
ОРИКС</v>
      </c>
      <c r="C287" s="33"/>
      <c r="D287" s="41"/>
      <c r="E287" s="42"/>
      <c r="F287" s="42"/>
      <c r="G287" s="42"/>
      <c r="H287" s="42"/>
      <c r="I287" s="42"/>
      <c r="J287" s="42"/>
      <c r="K287" s="42"/>
      <c r="L287" s="42"/>
      <c r="M287" s="42"/>
      <c r="N287" s="42"/>
      <c r="O287" s="40"/>
      <c r="P287" s="40"/>
      <c r="Q287" s="40"/>
      <c r="R287" s="40"/>
      <c r="S287" s="40"/>
      <c r="T287" s="39"/>
      <c r="U287" s="40"/>
      <c r="V287" s="40"/>
      <c r="W287" s="40"/>
      <c r="X287" s="40"/>
      <c r="Y287" s="40"/>
      <c r="Z287" s="40"/>
      <c r="AA287" s="40"/>
      <c r="AB287" s="43"/>
      <c r="AC287" s="40"/>
      <c r="AD287" s="40"/>
      <c r="AE287" s="40"/>
      <c r="AF287" s="40"/>
      <c r="AG287" s="40"/>
      <c r="AH287" s="40"/>
      <c r="AI287" s="40"/>
      <c r="AJ287" s="40"/>
      <c r="AK287" s="40"/>
      <c r="AL287" s="40"/>
      <c r="AM287" s="40"/>
      <c r="AN287" s="40"/>
      <c r="AO287" s="40"/>
      <c r="AP287" s="40"/>
      <c r="AQ287" s="40"/>
      <c r="AR287" s="40"/>
      <c r="AS287" s="40"/>
    </row>
    <row r="288" spans="1:45" s="28" customFormat="1" ht="18" customHeight="1">
      <c r="B288" s="1680" t="s">
        <v>73</v>
      </c>
      <c r="C288" s="1682" t="s">
        <v>29</v>
      </c>
      <c r="D288" s="1689" t="s">
        <v>46</v>
      </c>
      <c r="E288" s="1689"/>
      <c r="F288" s="1689"/>
      <c r="G288" s="1689"/>
      <c r="H288" s="1689"/>
      <c r="I288" s="1689"/>
      <c r="J288" s="1689"/>
      <c r="K288" s="1689"/>
      <c r="L288" s="1689"/>
      <c r="M288" s="1689"/>
      <c r="N288" s="1689"/>
      <c r="O288" s="44"/>
      <c r="P288" s="159" t="str">
        <f>B287</f>
        <v>Zoomlion ZE2000G 
ОРИКС</v>
      </c>
      <c r="Q288" s="44"/>
      <c r="R288" s="44"/>
      <c r="S288" s="44"/>
      <c r="T288" s="29"/>
      <c r="AB288" s="45"/>
    </row>
    <row r="289" spans="1:45" s="32" customFormat="1" ht="15.75">
      <c r="A289" s="46"/>
      <c r="B289" s="1681"/>
      <c r="C289" s="1683"/>
      <c r="D289" s="47">
        <v>0</v>
      </c>
      <c r="E289" s="48">
        <f>D289+1</f>
        <v>1</v>
      </c>
      <c r="F289" s="48">
        <f>E289+1</f>
        <v>2</v>
      </c>
      <c r="G289" s="48">
        <f t="shared" ref="G289" si="231">F289+1</f>
        <v>3</v>
      </c>
      <c r="H289" s="48">
        <f t="shared" ref="H289" si="232">G289+1</f>
        <v>4</v>
      </c>
      <c r="I289" s="48">
        <f t="shared" ref="I289" si="233">H289+1</f>
        <v>5</v>
      </c>
      <c r="J289" s="48">
        <f t="shared" ref="J289" si="234">I289+1</f>
        <v>6</v>
      </c>
      <c r="K289" s="48">
        <f t="shared" ref="K289" si="235">J289+1</f>
        <v>7</v>
      </c>
      <c r="L289" s="48">
        <f t="shared" ref="L289" si="236">K289+1</f>
        <v>8</v>
      </c>
      <c r="M289" s="48">
        <f t="shared" ref="M289" si="237">L289+1</f>
        <v>9</v>
      </c>
      <c r="N289" s="48">
        <f t="shared" ref="N289" si="238">M289+1</f>
        <v>10</v>
      </c>
      <c r="O289" s="44"/>
      <c r="P289" s="159" t="str">
        <f>P288</f>
        <v>Zoomlion ZE2000G 
ОРИКС</v>
      </c>
      <c r="Q289" s="44"/>
      <c r="R289" s="44"/>
      <c r="S289" s="44"/>
      <c r="T289" s="49"/>
      <c r="U289" s="46"/>
      <c r="V289" s="46"/>
      <c r="W289" s="46"/>
      <c r="X289" s="46"/>
      <c r="Y289" s="46"/>
      <c r="Z289" s="46"/>
      <c r="AA289" s="46"/>
      <c r="AB289" s="50"/>
      <c r="AC289" s="46"/>
      <c r="AD289" s="46"/>
      <c r="AE289" s="46"/>
      <c r="AF289" s="46"/>
      <c r="AG289" s="46"/>
      <c r="AH289" s="46"/>
      <c r="AI289" s="46"/>
      <c r="AJ289" s="46"/>
      <c r="AK289" s="46"/>
      <c r="AL289" s="46"/>
      <c r="AM289" s="46"/>
      <c r="AN289" s="46"/>
      <c r="AO289" s="46"/>
      <c r="AP289" s="46"/>
      <c r="AQ289" s="46"/>
      <c r="AR289" s="46"/>
      <c r="AS289" s="46"/>
    </row>
    <row r="290" spans="1:45" s="61" customFormat="1" ht="15.75" hidden="1">
      <c r="A290" s="51"/>
      <c r="B290" s="52" t="s">
        <v>74</v>
      </c>
      <c r="C290" s="53"/>
      <c r="D290" s="54"/>
      <c r="E290" s="55">
        <f>'2. Произв-сть экскаваторов'!D$5</f>
        <v>8760</v>
      </c>
      <c r="F290" s="55">
        <f>'2. Произв-сть экскаваторов'!E$5</f>
        <v>8784</v>
      </c>
      <c r="G290" s="55">
        <f>'2. Произв-сть экскаваторов'!F$5</f>
        <v>8760</v>
      </c>
      <c r="H290" s="55">
        <f>'2. Произв-сть экскаваторов'!G$5</f>
        <v>8760</v>
      </c>
      <c r="I290" s="55">
        <f>'2. Произв-сть экскаваторов'!H$5</f>
        <v>8760</v>
      </c>
      <c r="J290" s="55">
        <f>'2. Произв-сть экскаваторов'!I$5</f>
        <v>8784</v>
      </c>
      <c r="K290" s="55">
        <f>'2. Произв-сть экскаваторов'!J$5</f>
        <v>8760</v>
      </c>
      <c r="L290" s="55">
        <f>'2. Произв-сть экскаваторов'!K$5</f>
        <v>8760</v>
      </c>
      <c r="M290" s="55">
        <f>'2. Произв-сть экскаваторов'!L$5</f>
        <v>8760</v>
      </c>
      <c r="N290" s="55">
        <f>'2. Произв-сть экскаваторов'!M$5</f>
        <v>8784</v>
      </c>
      <c r="O290" s="56"/>
      <c r="P290" s="159" t="str">
        <f t="shared" ref="P290:P353" si="239">P289</f>
        <v>Zoomlion ZE2000G 
ОРИКС</v>
      </c>
      <c r="Q290" s="56"/>
      <c r="R290" s="56"/>
      <c r="S290" s="56"/>
      <c r="T290" s="57"/>
      <c r="U290" s="58"/>
      <c r="V290" s="58"/>
      <c r="W290" s="58"/>
      <c r="X290" s="58"/>
      <c r="Y290" s="58"/>
      <c r="Z290" s="58"/>
      <c r="AA290" s="58"/>
      <c r="AB290" s="59"/>
      <c r="AC290" s="58"/>
      <c r="AD290" s="58"/>
      <c r="AE290" s="58"/>
      <c r="AF290" s="58"/>
      <c r="AG290" s="58"/>
      <c r="AH290" s="58"/>
      <c r="AI290" s="58"/>
      <c r="AJ290" s="60"/>
      <c r="AK290" s="60"/>
      <c r="AL290" s="60"/>
      <c r="AM290" s="60"/>
      <c r="AN290" s="60"/>
      <c r="AO290" s="60"/>
      <c r="AP290" s="60"/>
      <c r="AQ290" s="60"/>
      <c r="AR290" s="60"/>
      <c r="AS290" s="60"/>
    </row>
    <row r="291" spans="1:45" s="61" customFormat="1" ht="15.75" hidden="1">
      <c r="A291" s="51"/>
      <c r="B291" s="52" t="s">
        <v>34</v>
      </c>
      <c r="C291" s="53" t="s">
        <v>10</v>
      </c>
      <c r="D291" s="54"/>
      <c r="E291" s="62">
        <f>'2. Произв-сть экскаваторов'!D20</f>
        <v>0.85465183066830996</v>
      </c>
      <c r="F291" s="62">
        <f>'2. Произв-сть экскаваторов'!E20</f>
        <v>0.7283267013181991</v>
      </c>
      <c r="G291" s="62">
        <f>'2. Произв-сть экскаваторов'!F20</f>
        <v>0.75512295778525274</v>
      </c>
      <c r="H291" s="62">
        <f>'2. Произв-сть экскаваторов'!G20</f>
        <v>0.69453356040612135</v>
      </c>
      <c r="I291" s="62">
        <f>'2. Произв-сть экскаваторов'!H20</f>
        <v>0.69340419945869936</v>
      </c>
      <c r="J291" s="62">
        <f>'2. Произв-сть экскаваторов'!I20</f>
        <v>0.74273727501740916</v>
      </c>
      <c r="K291" s="62">
        <f>'2. Произв-сть экскаваторов'!J20</f>
        <v>0.71715238441357987</v>
      </c>
      <c r="L291" s="62">
        <f>'2. Произв-сть экскаваторов'!K20</f>
        <v>0.77322817988905923</v>
      </c>
      <c r="M291" s="62">
        <f>'2. Произв-сть экскаваторов'!L20</f>
        <v>0.49325995833977787</v>
      </c>
      <c r="N291" s="62">
        <f>'2. Произв-сть экскаваторов'!M20</f>
        <v>0.75729454275626096</v>
      </c>
      <c r="O291" s="63"/>
      <c r="P291" s="159" t="str">
        <f t="shared" si="239"/>
        <v>Zoomlion ZE2000G 
ОРИКС</v>
      </c>
      <c r="Q291" s="63"/>
      <c r="R291" s="63"/>
      <c r="S291" s="63"/>
      <c r="T291" s="57"/>
      <c r="U291" s="58"/>
      <c r="V291" s="58"/>
      <c r="W291" s="58"/>
      <c r="X291" s="58"/>
      <c r="Y291" s="58"/>
      <c r="Z291" s="58"/>
      <c r="AA291" s="58"/>
      <c r="AB291" s="59"/>
      <c r="AC291" s="58"/>
      <c r="AD291" s="58"/>
      <c r="AE291" s="58"/>
      <c r="AF291" s="58"/>
      <c r="AG291" s="58"/>
      <c r="AH291" s="58"/>
      <c r="AI291" s="58"/>
      <c r="AJ291" s="60"/>
      <c r="AK291" s="60"/>
      <c r="AL291" s="60"/>
      <c r="AM291" s="60"/>
      <c r="AN291" s="60"/>
      <c r="AO291" s="60"/>
      <c r="AP291" s="60"/>
      <c r="AQ291" s="60"/>
      <c r="AR291" s="60"/>
      <c r="AS291" s="60"/>
    </row>
    <row r="292" spans="1:45" s="61" customFormat="1" ht="15.75" hidden="1">
      <c r="A292" s="51"/>
      <c r="B292" s="52" t="s">
        <v>41</v>
      </c>
      <c r="C292" s="53" t="s">
        <v>10</v>
      </c>
      <c r="D292" s="54"/>
      <c r="E292" s="62">
        <f>'2. Произв-сть экскаваторов'!D63</f>
        <v>0.53878675825048039</v>
      </c>
      <c r="F292" s="62">
        <f>'2. Произв-сть экскаваторов'!E63</f>
        <v>0.459149291289348</v>
      </c>
      <c r="G292" s="62">
        <f>'2. Произв-сть экскаваторов'!F63</f>
        <v>0.4760420979704531</v>
      </c>
      <c r="H292" s="62">
        <f>'2. Произв-сть экскаваторов'!G63</f>
        <v>0.437845532039359</v>
      </c>
      <c r="I292" s="62">
        <f>'2. Произв-сть экскаваторов'!H63</f>
        <v>0.4371335640754217</v>
      </c>
      <c r="J292" s="62">
        <f>'2. Произв-сть экскаваторов'!I63</f>
        <v>0.46823395712555832</v>
      </c>
      <c r="K292" s="62">
        <f>'2. Произв-сть экскаваторов'!J63</f>
        <v>0.45210481567406091</v>
      </c>
      <c r="L292" s="62">
        <f>'2. Произв-сть экскаваторов'!K63</f>
        <v>0.48745593173839435</v>
      </c>
      <c r="M292" s="62">
        <f>'2. Произв-сть экскаваторов'!L63</f>
        <v>0.31095929873670158</v>
      </c>
      <c r="N292" s="62">
        <f>'2. Произв-сть экскаваторов'!M63</f>
        <v>0.47741110132925946</v>
      </c>
      <c r="O292" s="63"/>
      <c r="P292" s="159" t="str">
        <f t="shared" si="239"/>
        <v>Zoomlion ZE2000G 
ОРИКС</v>
      </c>
      <c r="Q292" s="63"/>
      <c r="R292" s="63"/>
      <c r="S292" s="63"/>
      <c r="T292" s="57"/>
      <c r="U292" s="58"/>
      <c r="V292" s="58"/>
      <c r="W292" s="58"/>
      <c r="X292" s="58"/>
      <c r="Y292" s="58"/>
      <c r="Z292" s="58"/>
      <c r="AA292" s="58"/>
      <c r="AB292" s="59"/>
      <c r="AC292" s="58"/>
      <c r="AD292" s="58"/>
      <c r="AE292" s="58"/>
      <c r="AF292" s="58"/>
      <c r="AG292" s="58"/>
      <c r="AH292" s="58"/>
      <c r="AI292" s="58"/>
      <c r="AJ292" s="60"/>
      <c r="AK292" s="60"/>
      <c r="AL292" s="60"/>
      <c r="AM292" s="60"/>
      <c r="AN292" s="60"/>
      <c r="AO292" s="60"/>
      <c r="AP292" s="60"/>
      <c r="AQ292" s="60"/>
      <c r="AR292" s="60"/>
      <c r="AS292" s="60"/>
    </row>
    <row r="293" spans="1:45" s="61" customFormat="1" ht="15.75" hidden="1">
      <c r="A293" s="51"/>
      <c r="B293" s="52" t="s">
        <v>75</v>
      </c>
      <c r="C293" s="53" t="s">
        <v>76</v>
      </c>
      <c r="D293" s="54"/>
      <c r="E293" s="55">
        <f>'2. Произв-сть экскаваторов'!D85</f>
        <v>2509.4897230324946</v>
      </c>
      <c r="F293" s="55">
        <f>'2. Произв-сть экскаваторов'!E85</f>
        <v>2144.4239410646692</v>
      </c>
      <c r="G293" s="55">
        <f>'2. Произв-сть экскаваторов'!F85</f>
        <v>2217.2459406144194</v>
      </c>
      <c r="H293" s="55">
        <f>'2. Произв-сть экскаваторов'!G85</f>
        <v>2039.3390262528537</v>
      </c>
      <c r="I293" s="55">
        <f>'2. Произв-сть экскаваторов'!H85</f>
        <v>2036.0229160083657</v>
      </c>
      <c r="J293" s="55">
        <f>'2. Произв-сть экскаваторов'!I85</f>
        <v>2186.8532234033955</v>
      </c>
      <c r="K293" s="55">
        <f>'2. Произв-сть экскаваторов'!J85</f>
        <v>2105.7540321733486</v>
      </c>
      <c r="L293" s="55">
        <f>'2. Произв-сть экскаваторов'!K85</f>
        <v>2270.4077863770317</v>
      </c>
      <c r="M293" s="55">
        <f>'2. Произв-сть экскаваторов'!L85</f>
        <v>1448.3451059470212</v>
      </c>
      <c r="N293" s="55">
        <f>'2. Произв-сть экскаваторов'!M85</f>
        <v>2229.7144193463455</v>
      </c>
      <c r="O293" s="56"/>
      <c r="P293" s="159" t="str">
        <f t="shared" si="239"/>
        <v>Zoomlion ZE2000G 
ОРИКС</v>
      </c>
      <c r="Q293" s="56"/>
      <c r="R293" s="56"/>
      <c r="S293" s="56"/>
      <c r="T293" s="57"/>
      <c r="U293" s="58"/>
      <c r="V293" s="58"/>
      <c r="W293" s="58"/>
      <c r="X293" s="58"/>
      <c r="Y293" s="58"/>
      <c r="Z293" s="58"/>
      <c r="AA293" s="58"/>
      <c r="AB293" s="59"/>
      <c r="AC293" s="58"/>
      <c r="AD293" s="58"/>
      <c r="AE293" s="58"/>
      <c r="AF293" s="58"/>
      <c r="AG293" s="58"/>
      <c r="AH293" s="58"/>
      <c r="AI293" s="58"/>
      <c r="AJ293" s="60"/>
      <c r="AK293" s="60"/>
      <c r="AL293" s="60"/>
      <c r="AM293" s="60"/>
      <c r="AN293" s="60"/>
      <c r="AO293" s="60"/>
      <c r="AP293" s="60"/>
      <c r="AQ293" s="60"/>
      <c r="AR293" s="60"/>
      <c r="AS293" s="60"/>
    </row>
    <row r="294" spans="1:45" s="61" customFormat="1" ht="18.75" hidden="1" customHeight="1" outlineLevel="1">
      <c r="A294" s="51"/>
      <c r="B294" s="52" t="s">
        <v>77</v>
      </c>
      <c r="C294" s="53" t="s">
        <v>78</v>
      </c>
      <c r="D294" s="54"/>
      <c r="E294" s="64">
        <f>E370+E371-E366</f>
        <v>37296.111113823368</v>
      </c>
      <c r="F294" s="64">
        <f t="shared" ref="F294:N294" si="240">F370+F371-F366</f>
        <v>41605.449984238192</v>
      </c>
      <c r="G294" s="64">
        <f t="shared" si="240"/>
        <v>96529.872489264962</v>
      </c>
      <c r="H294" s="64">
        <f t="shared" si="240"/>
        <v>57408.54540676756</v>
      </c>
      <c r="I294" s="64">
        <f t="shared" si="240"/>
        <v>51094.556876323724</v>
      </c>
      <c r="J294" s="64">
        <f t="shared" si="240"/>
        <v>114090.31215144048</v>
      </c>
      <c r="K294" s="64">
        <f t="shared" si="240"/>
        <v>43198.855139227409</v>
      </c>
      <c r="L294" s="64">
        <f t="shared" si="240"/>
        <v>71192.575083775999</v>
      </c>
      <c r="M294" s="64">
        <f t="shared" si="240"/>
        <v>97898.982883234916</v>
      </c>
      <c r="N294" s="64">
        <f t="shared" si="240"/>
        <v>73256.275712893286</v>
      </c>
      <c r="O294" s="65"/>
      <c r="P294" s="159" t="str">
        <f t="shared" si="239"/>
        <v>Zoomlion ZE2000G 
ОРИКС</v>
      </c>
      <c r="Q294" s="65"/>
      <c r="R294" s="65"/>
      <c r="S294" s="65"/>
      <c r="T294" s="57"/>
      <c r="U294" s="58"/>
      <c r="V294" s="58"/>
      <c r="W294" s="58"/>
      <c r="X294" s="58"/>
      <c r="Y294" s="58"/>
      <c r="Z294" s="58"/>
      <c r="AA294" s="58"/>
      <c r="AB294" s="59"/>
      <c r="AC294" s="58"/>
      <c r="AD294" s="58"/>
      <c r="AE294" s="58"/>
      <c r="AF294" s="58"/>
      <c r="AG294" s="58"/>
      <c r="AH294" s="58"/>
      <c r="AI294" s="58"/>
      <c r="AJ294" s="60"/>
      <c r="AK294" s="60"/>
      <c r="AL294" s="60"/>
      <c r="AM294" s="60"/>
      <c r="AN294" s="60"/>
      <c r="AO294" s="60"/>
      <c r="AP294" s="60"/>
      <c r="AQ294" s="60"/>
      <c r="AR294" s="60"/>
      <c r="AS294" s="60"/>
    </row>
    <row r="295" spans="1:45" s="61" customFormat="1" ht="15.75" outlineLevel="1">
      <c r="A295" s="51"/>
      <c r="B295" s="83" t="s">
        <v>240</v>
      </c>
      <c r="C295" s="53" t="s">
        <v>78</v>
      </c>
      <c r="D295" s="54"/>
      <c r="E295" s="64">
        <f>E297</f>
        <v>9928.9910261519999</v>
      </c>
      <c r="F295" s="64">
        <f t="shared" ref="F295:N295" si="241">F297</f>
        <v>21689.813082962828</v>
      </c>
      <c r="G295" s="64">
        <f t="shared" si="241"/>
        <v>93397.718559391345</v>
      </c>
      <c r="H295" s="64">
        <f t="shared" si="241"/>
        <v>44500.15418463551</v>
      </c>
      <c r="I295" s="64">
        <f t="shared" si="241"/>
        <v>36131.702945020261</v>
      </c>
      <c r="J295" s="64">
        <f t="shared" si="241"/>
        <v>105158.54061620218</v>
      </c>
      <c r="K295" s="64">
        <f t="shared" si="241"/>
        <v>9928.9910261519999</v>
      </c>
      <c r="L295" s="64">
        <f t="shared" si="241"/>
        <v>44500.15418463551</v>
      </c>
      <c r="M295" s="64">
        <f t="shared" si="241"/>
        <v>93397.718559391345</v>
      </c>
      <c r="N295" s="64">
        <f t="shared" si="241"/>
        <v>47892.525001831076</v>
      </c>
      <c r="O295" s="126"/>
      <c r="P295" s="159" t="str">
        <f t="shared" si="239"/>
        <v>Zoomlion ZE2000G 
ОРИКС</v>
      </c>
      <c r="Q295" s="65"/>
      <c r="R295" s="65"/>
      <c r="S295" s="65"/>
      <c r="T295" s="57"/>
      <c r="U295" s="58"/>
      <c r="V295" s="58"/>
      <c r="W295" s="58"/>
      <c r="X295" s="58"/>
      <c r="Y295" s="58"/>
      <c r="Z295" s="58"/>
      <c r="AA295" s="58"/>
      <c r="AB295" s="59"/>
      <c r="AC295" s="58"/>
      <c r="AD295" s="58"/>
      <c r="AE295" s="58"/>
      <c r="AF295" s="58"/>
      <c r="AG295" s="58"/>
      <c r="AH295" s="58"/>
      <c r="AI295" s="58"/>
      <c r="AJ295" s="60"/>
      <c r="AK295" s="60"/>
      <c r="AL295" s="60"/>
      <c r="AM295" s="60"/>
      <c r="AN295" s="60"/>
      <c r="AO295" s="60"/>
      <c r="AP295" s="60"/>
      <c r="AQ295" s="60"/>
      <c r="AR295" s="60"/>
      <c r="AS295" s="60"/>
    </row>
    <row r="296" spans="1:45" s="61" customFormat="1" ht="18" customHeight="1" outlineLevel="1">
      <c r="A296" s="51"/>
      <c r="B296" s="1687" t="s">
        <v>239</v>
      </c>
      <c r="C296" s="1148" t="str">
        <f>C578</f>
        <v>тыс.юаней./год</v>
      </c>
      <c r="D296" s="54"/>
      <c r="E296" s="1148">
        <f>E578</f>
        <v>885.97914000000003</v>
      </c>
      <c r="F296" s="1148">
        <f t="shared" ref="F296:N296" si="242">F578</f>
        <v>1935.4153802122664</v>
      </c>
      <c r="G296" s="1148">
        <f t="shared" si="242"/>
        <v>8334.0220722589274</v>
      </c>
      <c r="H296" s="1148">
        <f t="shared" si="242"/>
        <v>3970.8171989002672</v>
      </c>
      <c r="I296" s="1148">
        <f t="shared" si="242"/>
        <v>3224.0874241550005</v>
      </c>
      <c r="J296" s="1148">
        <f t="shared" si="242"/>
        <v>9383.4583124711953</v>
      </c>
      <c r="K296" s="1148">
        <f t="shared" si="242"/>
        <v>885.97914000000003</v>
      </c>
      <c r="L296" s="1148">
        <f t="shared" si="242"/>
        <v>3970.8171989002672</v>
      </c>
      <c r="M296" s="1148">
        <f t="shared" si="242"/>
        <v>8334.0220722589274</v>
      </c>
      <c r="N296" s="1148">
        <f t="shared" si="242"/>
        <v>4273.5236643672661</v>
      </c>
      <c r="P296" s="159" t="str">
        <f t="shared" si="239"/>
        <v>Zoomlion ZE2000G 
ОРИКС</v>
      </c>
      <c r="Q296" s="56"/>
      <c r="R296" s="56"/>
      <c r="S296" s="73"/>
      <c r="T296" s="57"/>
      <c r="U296" s="58"/>
      <c r="V296" s="58"/>
      <c r="W296" s="58"/>
      <c r="X296" s="58"/>
      <c r="Y296" s="58"/>
      <c r="Z296" s="58"/>
      <c r="AA296" s="58"/>
      <c r="AB296" s="59"/>
      <c r="AC296" s="58"/>
      <c r="AD296" s="58"/>
      <c r="AE296" s="58"/>
      <c r="AF296" s="58"/>
      <c r="AG296" s="58"/>
      <c r="AH296" s="58"/>
      <c r="AI296" s="58"/>
      <c r="AJ296" s="60"/>
      <c r="AK296" s="60"/>
      <c r="AL296" s="60"/>
      <c r="AM296" s="60"/>
      <c r="AN296" s="60"/>
      <c r="AO296" s="60"/>
      <c r="AP296" s="60"/>
      <c r="AQ296" s="60"/>
      <c r="AR296" s="60"/>
      <c r="AS296" s="60"/>
    </row>
    <row r="297" spans="1:45" s="61" customFormat="1" ht="15" customHeight="1" outlineLevel="1">
      <c r="A297" s="51"/>
      <c r="B297" s="1688"/>
      <c r="C297" s="66" t="s">
        <v>160</v>
      </c>
      <c r="D297" s="54"/>
      <c r="E297" s="55">
        <f>E296*Макро!D$3</f>
        <v>9928.9910261519999</v>
      </c>
      <c r="F297" s="55">
        <f>F296*Макро!E$3</f>
        <v>21689.813082962828</v>
      </c>
      <c r="G297" s="55">
        <f>G296*Макро!F$3</f>
        <v>93397.718559391345</v>
      </c>
      <c r="H297" s="55">
        <f>H296*Макро!G$3</f>
        <v>44500.15418463551</v>
      </c>
      <c r="I297" s="55">
        <f>I296*Макро!H$3</f>
        <v>36131.702945020261</v>
      </c>
      <c r="J297" s="55">
        <f>J296*Макро!I$3</f>
        <v>105158.54061620218</v>
      </c>
      <c r="K297" s="55">
        <f>K296*Макро!J$3</f>
        <v>9928.9910261519999</v>
      </c>
      <c r="L297" s="55">
        <f>L296*Макро!K$3</f>
        <v>44500.15418463551</v>
      </c>
      <c r="M297" s="55">
        <f>M296*Макро!L$3</f>
        <v>93397.718559391345</v>
      </c>
      <c r="N297" s="55">
        <f>N296*Макро!M$3</f>
        <v>47892.525001831076</v>
      </c>
      <c r="O297" s="56"/>
      <c r="P297" s="159" t="str">
        <f t="shared" si="239"/>
        <v>Zoomlion ZE2000G 
ОРИКС</v>
      </c>
      <c r="Q297" s="56"/>
      <c r="R297" s="56"/>
      <c r="S297" s="56"/>
      <c r="T297" s="57"/>
      <c r="U297" s="58"/>
      <c r="V297" s="58"/>
      <c r="W297" s="58"/>
      <c r="X297" s="58"/>
      <c r="Y297" s="58"/>
      <c r="Z297" s="58"/>
      <c r="AA297" s="58"/>
      <c r="AB297" s="59"/>
      <c r="AC297" s="58"/>
      <c r="AD297" s="58"/>
      <c r="AE297" s="58"/>
      <c r="AF297" s="58"/>
      <c r="AG297" s="58"/>
      <c r="AH297" s="58"/>
      <c r="AI297" s="58"/>
      <c r="AJ297" s="60"/>
      <c r="AK297" s="60"/>
      <c r="AL297" s="60"/>
      <c r="AM297" s="60"/>
      <c r="AN297" s="60"/>
      <c r="AO297" s="60"/>
      <c r="AP297" s="60"/>
      <c r="AQ297" s="60"/>
      <c r="AR297" s="60"/>
      <c r="AS297" s="60"/>
    </row>
    <row r="298" spans="1:45" s="61" customFormat="1" ht="20.25" customHeight="1" outlineLevel="1">
      <c r="A298" s="51"/>
      <c r="B298" s="160" t="s">
        <v>128</v>
      </c>
      <c r="C298" s="53" t="s">
        <v>61</v>
      </c>
      <c r="D298" s="54"/>
      <c r="E298" s="77">
        <f>E300</f>
        <v>2796.1300859184003</v>
      </c>
      <c r="F298" s="77">
        <f t="shared" ref="F298:N298" si="243">F300</f>
        <v>2824.2932225904001</v>
      </c>
      <c r="G298" s="77">
        <f t="shared" si="243"/>
        <v>3143.4754382064002</v>
      </c>
      <c r="H298" s="77">
        <f t="shared" si="243"/>
        <v>2824.2932225904001</v>
      </c>
      <c r="I298" s="77">
        <f t="shared" si="243"/>
        <v>2828.9870787024001</v>
      </c>
      <c r="J298" s="77">
        <f t="shared" si="243"/>
        <v>3171.6385748784</v>
      </c>
      <c r="K298" s="77">
        <f t="shared" si="243"/>
        <v>2796.1300859184003</v>
      </c>
      <c r="L298" s="77">
        <f t="shared" si="243"/>
        <v>2824.2932225904001</v>
      </c>
      <c r="M298" s="77">
        <f t="shared" si="243"/>
        <v>3143.4754382064002</v>
      </c>
      <c r="N298" s="77">
        <f t="shared" si="243"/>
        <v>2857.1502153744</v>
      </c>
      <c r="O298" s="138"/>
      <c r="P298" s="159" t="str">
        <f t="shared" si="239"/>
        <v>Zoomlion ZE2000G 
ОРИКС</v>
      </c>
      <c r="Q298" s="56"/>
      <c r="R298" s="56"/>
      <c r="S298" s="56"/>
      <c r="T298" s="57"/>
      <c r="U298" s="58"/>
      <c r="V298" s="58"/>
      <c r="W298" s="58"/>
      <c r="X298" s="58"/>
      <c r="Y298" s="58"/>
      <c r="Z298" s="58"/>
      <c r="AA298" s="58"/>
      <c r="AB298" s="59"/>
      <c r="AC298" s="58"/>
      <c r="AD298" s="58"/>
      <c r="AE298" s="58"/>
      <c r="AF298" s="58"/>
      <c r="AG298" s="58"/>
      <c r="AH298" s="58"/>
      <c r="AI298" s="58"/>
      <c r="AJ298" s="60"/>
      <c r="AK298" s="60"/>
      <c r="AL298" s="60"/>
      <c r="AM298" s="60"/>
      <c r="AN298" s="60"/>
      <c r="AO298" s="60"/>
      <c r="AP298" s="60"/>
      <c r="AQ298" s="60"/>
      <c r="AR298" s="60"/>
      <c r="AS298" s="60"/>
    </row>
    <row r="299" spans="1:45" s="61" customFormat="1" ht="15.75" customHeight="1" outlineLevel="1">
      <c r="A299" s="51"/>
      <c r="B299" s="1687" t="s">
        <v>170</v>
      </c>
      <c r="C299" s="1148" t="str">
        <f>C581</f>
        <v>тыс.юаней./год</v>
      </c>
      <c r="D299" s="54"/>
      <c r="E299" s="1148">
        <f>E581</f>
        <v>249.50298800000002</v>
      </c>
      <c r="F299" s="1148">
        <f t="shared" ref="F299:N299" si="244">F581</f>
        <v>252.01602800000001</v>
      </c>
      <c r="G299" s="1148">
        <f t="shared" si="244"/>
        <v>280.49714800000004</v>
      </c>
      <c r="H299" s="1148">
        <f t="shared" si="244"/>
        <v>252.01602800000001</v>
      </c>
      <c r="I299" s="1148">
        <f t="shared" si="244"/>
        <v>252.43486800000002</v>
      </c>
      <c r="J299" s="1148">
        <f t="shared" si="244"/>
        <v>283.01018800000003</v>
      </c>
      <c r="K299" s="1148">
        <f t="shared" si="244"/>
        <v>249.50298800000002</v>
      </c>
      <c r="L299" s="1148">
        <f t="shared" si="244"/>
        <v>252.01602800000001</v>
      </c>
      <c r="M299" s="1148">
        <f t="shared" si="244"/>
        <v>280.49714800000004</v>
      </c>
      <c r="N299" s="1148">
        <f t="shared" si="244"/>
        <v>254.94790800000001</v>
      </c>
      <c r="O299" s="126"/>
      <c r="P299" s="159" t="str">
        <f t="shared" si="239"/>
        <v>Zoomlion ZE2000G 
ОРИКС</v>
      </c>
      <c r="Q299" s="56"/>
      <c r="R299" s="56"/>
      <c r="S299" s="73"/>
      <c r="T299" s="57"/>
      <c r="U299" s="58"/>
      <c r="V299" s="58"/>
      <c r="W299" s="58"/>
      <c r="X299" s="58"/>
      <c r="Y299" s="58"/>
      <c r="Z299" s="58"/>
      <c r="AA299" s="58"/>
      <c r="AB299" s="59"/>
      <c r="AC299" s="58"/>
      <c r="AD299" s="58"/>
      <c r="AE299" s="58"/>
      <c r="AF299" s="58"/>
      <c r="AG299" s="58"/>
      <c r="AH299" s="58"/>
      <c r="AI299" s="58"/>
      <c r="AJ299" s="60"/>
      <c r="AK299" s="60"/>
      <c r="AL299" s="60"/>
      <c r="AM299" s="60"/>
      <c r="AN299" s="60"/>
      <c r="AO299" s="60"/>
      <c r="AP299" s="60"/>
      <c r="AQ299" s="60"/>
      <c r="AR299" s="60"/>
      <c r="AS299" s="60"/>
    </row>
    <row r="300" spans="1:45" s="61" customFormat="1" ht="15.75" customHeight="1" outlineLevel="1">
      <c r="A300" s="51"/>
      <c r="B300" s="1688"/>
      <c r="C300" s="66" t="s">
        <v>160</v>
      </c>
      <c r="D300" s="54"/>
      <c r="E300" s="55">
        <f>E299*Макро!D$3</f>
        <v>2796.1300859184003</v>
      </c>
      <c r="F300" s="55">
        <f>F299*Макро!E$3</f>
        <v>2824.2932225904001</v>
      </c>
      <c r="G300" s="55">
        <f>G299*Макро!F$3</f>
        <v>3143.4754382064002</v>
      </c>
      <c r="H300" s="55">
        <f>H299*Макро!G$3</f>
        <v>2824.2932225904001</v>
      </c>
      <c r="I300" s="55">
        <f>I299*Макро!H$3</f>
        <v>2828.9870787024001</v>
      </c>
      <c r="J300" s="55">
        <f>J299*Макро!I$3</f>
        <v>3171.6385748784</v>
      </c>
      <c r="K300" s="55">
        <f>K299*Макро!J$3</f>
        <v>2796.1300859184003</v>
      </c>
      <c r="L300" s="55">
        <f>L299*Макро!K$3</f>
        <v>2824.2932225904001</v>
      </c>
      <c r="M300" s="55">
        <f>M299*Макро!L$3</f>
        <v>3143.4754382064002</v>
      </c>
      <c r="N300" s="55">
        <f>N299*Макро!M$3</f>
        <v>2857.1502153744</v>
      </c>
      <c r="O300" s="56"/>
      <c r="P300" s="159" t="str">
        <f t="shared" si="239"/>
        <v>Zoomlion ZE2000G 
ОРИКС</v>
      </c>
      <c r="Q300" s="56"/>
      <c r="R300" s="56"/>
      <c r="S300" s="56"/>
      <c r="T300" s="57"/>
      <c r="U300" s="58"/>
      <c r="V300" s="58"/>
      <c r="W300" s="58"/>
      <c r="X300" s="58"/>
      <c r="Y300" s="58"/>
      <c r="Z300" s="58"/>
      <c r="AA300" s="58"/>
      <c r="AB300" s="59"/>
      <c r="AC300" s="58"/>
      <c r="AD300" s="58"/>
      <c r="AE300" s="58"/>
      <c r="AF300" s="58"/>
      <c r="AG300" s="58"/>
      <c r="AH300" s="58"/>
      <c r="AI300" s="58"/>
      <c r="AJ300" s="60"/>
      <c r="AK300" s="60"/>
      <c r="AL300" s="60"/>
      <c r="AM300" s="60"/>
      <c r="AN300" s="60"/>
      <c r="AO300" s="60"/>
      <c r="AP300" s="60"/>
      <c r="AQ300" s="60"/>
      <c r="AR300" s="60"/>
      <c r="AS300" s="60"/>
    </row>
    <row r="301" spans="1:45" s="61" customFormat="1" ht="15.75" outlineLevel="1">
      <c r="A301" s="51"/>
      <c r="B301" s="52" t="s">
        <v>703</v>
      </c>
      <c r="C301" s="53" t="s">
        <v>61</v>
      </c>
      <c r="D301" s="54"/>
      <c r="E301" s="64">
        <f>E303+E307</f>
        <v>2189.8104674962788</v>
      </c>
      <c r="F301" s="64">
        <f t="shared" ref="F301:N301" si="245">F303+F307</f>
        <v>1871.2497404526052</v>
      </c>
      <c r="G301" s="64">
        <f t="shared" si="245"/>
        <v>1934.7950801343918</v>
      </c>
      <c r="H301" s="64">
        <f t="shared" si="245"/>
        <v>1779.551398626844</v>
      </c>
      <c r="I301" s="64">
        <f t="shared" si="245"/>
        <v>1776.6577215346038</v>
      </c>
      <c r="J301" s="64">
        <f t="shared" si="245"/>
        <v>1908.2740349699072</v>
      </c>
      <c r="K301" s="64">
        <f t="shared" si="245"/>
        <v>1837.5059197506764</v>
      </c>
      <c r="L301" s="64">
        <f t="shared" si="245"/>
        <v>1981.1847366665231</v>
      </c>
      <c r="M301" s="64">
        <f t="shared" si="245"/>
        <v>1263.8431010258118</v>
      </c>
      <c r="N301" s="64">
        <f t="shared" si="245"/>
        <v>1945.6752224160396</v>
      </c>
      <c r="O301" s="180"/>
      <c r="P301" s="159" t="str">
        <f t="shared" si="239"/>
        <v>Zoomlion ZE2000G 
ОРИКС</v>
      </c>
      <c r="Q301" s="65"/>
      <c r="R301" s="65"/>
      <c r="S301" s="65"/>
      <c r="T301" s="57"/>
      <c r="U301" s="58"/>
      <c r="V301" s="58"/>
      <c r="W301" s="58"/>
      <c r="X301" s="58"/>
      <c r="Y301" s="58"/>
      <c r="Z301" s="58"/>
      <c r="AA301" s="58"/>
      <c r="AB301" s="59"/>
      <c r="AC301" s="58"/>
      <c r="AD301" s="58"/>
      <c r="AE301" s="58"/>
      <c r="AF301" s="58"/>
      <c r="AG301" s="58"/>
      <c r="AH301" s="58"/>
      <c r="AI301" s="58"/>
      <c r="AJ301" s="60"/>
      <c r="AK301" s="60"/>
      <c r="AL301" s="60"/>
      <c r="AM301" s="60"/>
      <c r="AN301" s="60"/>
      <c r="AO301" s="60"/>
      <c r="AP301" s="60"/>
      <c r="AQ301" s="60"/>
      <c r="AR301" s="60"/>
      <c r="AS301" s="60"/>
    </row>
    <row r="302" spans="1:45" s="61" customFormat="1" ht="15.75" outlineLevel="1">
      <c r="A302" s="51"/>
      <c r="B302" s="52"/>
      <c r="C302" s="53"/>
      <c r="D302" s="54"/>
      <c r="E302" s="64"/>
      <c r="F302" s="64"/>
      <c r="G302" s="64"/>
      <c r="H302" s="64"/>
      <c r="I302" s="64"/>
      <c r="J302" s="64"/>
      <c r="K302" s="64"/>
      <c r="L302" s="64"/>
      <c r="M302" s="64"/>
      <c r="N302" s="64"/>
      <c r="O302" s="65"/>
      <c r="P302" s="159" t="str">
        <f t="shared" si="239"/>
        <v>Zoomlion ZE2000G 
ОРИКС</v>
      </c>
      <c r="Q302" s="65"/>
      <c r="R302" s="65"/>
      <c r="S302" s="65"/>
      <c r="T302" s="57"/>
      <c r="U302" s="58"/>
      <c r="V302" s="58"/>
      <c r="W302" s="58"/>
      <c r="X302" s="58"/>
      <c r="Y302" s="58"/>
      <c r="Z302" s="58"/>
      <c r="AA302" s="58"/>
      <c r="AB302" s="59"/>
      <c r="AC302" s="58"/>
      <c r="AD302" s="58"/>
      <c r="AE302" s="58"/>
      <c r="AF302" s="58"/>
      <c r="AG302" s="58"/>
      <c r="AH302" s="58"/>
      <c r="AI302" s="58"/>
      <c r="AJ302" s="60"/>
      <c r="AK302" s="60"/>
      <c r="AL302" s="60"/>
      <c r="AM302" s="60"/>
      <c r="AN302" s="60"/>
      <c r="AO302" s="60"/>
      <c r="AP302" s="60"/>
      <c r="AQ302" s="60"/>
      <c r="AR302" s="60"/>
      <c r="AS302" s="60"/>
    </row>
    <row r="303" spans="1:45" s="61" customFormat="1" ht="30" outlineLevel="1">
      <c r="A303" s="51"/>
      <c r="B303" s="186" t="s">
        <v>173</v>
      </c>
      <c r="C303" s="53" t="s">
        <v>61</v>
      </c>
      <c r="D303" s="54"/>
      <c r="E303" s="64">
        <f>E306*E293</f>
        <v>2189.8104674962788</v>
      </c>
      <c r="F303" s="64">
        <f t="shared" ref="F303:N303" si="246">F306*F293</f>
        <v>1871.2497404526052</v>
      </c>
      <c r="G303" s="64">
        <f t="shared" si="246"/>
        <v>1934.7950801343918</v>
      </c>
      <c r="H303" s="64">
        <f t="shared" si="246"/>
        <v>1779.551398626844</v>
      </c>
      <c r="I303" s="64">
        <f t="shared" si="246"/>
        <v>1776.6577215346038</v>
      </c>
      <c r="J303" s="64">
        <f t="shared" si="246"/>
        <v>1908.2740349699072</v>
      </c>
      <c r="K303" s="64">
        <f t="shared" si="246"/>
        <v>1837.5059197506764</v>
      </c>
      <c r="L303" s="64">
        <f t="shared" si="246"/>
        <v>1981.1847366665231</v>
      </c>
      <c r="M303" s="64">
        <f t="shared" si="246"/>
        <v>1263.8431010258118</v>
      </c>
      <c r="N303" s="64">
        <f t="shared" si="246"/>
        <v>1945.6752224160396</v>
      </c>
      <c r="O303" s="65"/>
      <c r="P303" s="159" t="str">
        <f t="shared" si="239"/>
        <v>Zoomlion ZE2000G 
ОРИКС</v>
      </c>
      <c r="Q303" s="65"/>
      <c r="R303" s="65"/>
      <c r="S303" s="65"/>
      <c r="T303" s="57"/>
      <c r="U303" s="58"/>
      <c r="V303" s="58"/>
      <c r="W303" s="58"/>
      <c r="X303" s="58"/>
      <c r="Y303" s="58"/>
      <c r="Z303" s="58"/>
      <c r="AA303" s="58"/>
      <c r="AB303" s="59"/>
      <c r="AC303" s="58"/>
      <c r="AD303" s="58"/>
      <c r="AE303" s="58"/>
      <c r="AF303" s="58"/>
      <c r="AG303" s="58"/>
      <c r="AH303" s="58"/>
      <c r="AI303" s="58"/>
      <c r="AJ303" s="60"/>
      <c r="AK303" s="60"/>
      <c r="AL303" s="60"/>
      <c r="AM303" s="60"/>
      <c r="AN303" s="60"/>
      <c r="AO303" s="60"/>
      <c r="AP303" s="60"/>
      <c r="AQ303" s="60"/>
      <c r="AR303" s="60"/>
      <c r="AS303" s="60"/>
    </row>
    <row r="304" spans="1:45" s="61" customFormat="1" ht="15.75" outlineLevel="1">
      <c r="A304" s="51"/>
      <c r="B304" s="67" t="s">
        <v>53</v>
      </c>
      <c r="C304" s="70" t="s">
        <v>171</v>
      </c>
      <c r="D304" s="179"/>
      <c r="E304" s="177"/>
      <c r="F304" s="177"/>
      <c r="G304" s="177"/>
      <c r="H304" s="177"/>
      <c r="I304" s="177"/>
      <c r="J304" s="177"/>
      <c r="K304" s="177"/>
      <c r="L304" s="177"/>
      <c r="M304" s="177"/>
      <c r="N304" s="177"/>
      <c r="O304" s="69"/>
      <c r="P304" s="159" t="str">
        <f t="shared" si="239"/>
        <v>Zoomlion ZE2000G 
ОРИКС</v>
      </c>
      <c r="Q304" s="69"/>
      <c r="R304" s="69"/>
      <c r="S304" s="69"/>
      <c r="T304" s="57"/>
      <c r="U304" s="58"/>
      <c r="V304" s="58"/>
      <c r="W304" s="58"/>
      <c r="X304" s="58"/>
      <c r="Y304" s="58"/>
      <c r="Z304" s="58"/>
      <c r="AA304" s="58"/>
      <c r="AB304" s="59"/>
      <c r="AC304" s="58"/>
      <c r="AD304" s="58"/>
      <c r="AE304" s="58"/>
      <c r="AF304" s="58"/>
      <c r="AG304" s="58"/>
      <c r="AH304" s="58"/>
      <c r="AI304" s="58"/>
      <c r="AJ304" s="60"/>
      <c r="AK304" s="60"/>
      <c r="AL304" s="60"/>
      <c r="AM304" s="60"/>
      <c r="AN304" s="60"/>
      <c r="AO304" s="60"/>
      <c r="AP304" s="60"/>
      <c r="AQ304" s="60"/>
      <c r="AR304" s="60"/>
      <c r="AS304" s="60"/>
    </row>
    <row r="305" spans="1:45" s="61" customFormat="1" ht="15.75" outlineLevel="1">
      <c r="A305" s="51"/>
      <c r="B305" s="67" t="s">
        <v>162</v>
      </c>
      <c r="C305" s="70" t="s">
        <v>167</v>
      </c>
      <c r="D305" s="134"/>
      <c r="E305" s="161"/>
      <c r="F305" s="161"/>
      <c r="G305" s="161"/>
      <c r="H305" s="161"/>
      <c r="I305" s="161"/>
      <c r="J305" s="161"/>
      <c r="K305" s="161"/>
      <c r="L305" s="161"/>
      <c r="M305" s="161"/>
      <c r="N305" s="161"/>
      <c r="O305" s="69"/>
      <c r="P305" s="159" t="str">
        <f t="shared" si="239"/>
        <v>Zoomlion ZE2000G 
ОРИКС</v>
      </c>
      <c r="Q305" s="69"/>
      <c r="R305" s="69"/>
      <c r="S305" s="69"/>
      <c r="T305" s="57"/>
      <c r="U305" s="58"/>
      <c r="V305" s="58"/>
      <c r="W305" s="58"/>
      <c r="X305" s="58"/>
      <c r="Y305" s="58"/>
      <c r="Z305" s="58"/>
      <c r="AA305" s="58"/>
      <c r="AB305" s="59"/>
      <c r="AC305" s="58"/>
      <c r="AD305" s="58"/>
      <c r="AE305" s="58"/>
      <c r="AF305" s="58"/>
      <c r="AG305" s="58"/>
      <c r="AH305" s="58"/>
      <c r="AI305" s="58"/>
      <c r="AJ305" s="60"/>
      <c r="AK305" s="60"/>
      <c r="AL305" s="60"/>
      <c r="AM305" s="60"/>
      <c r="AN305" s="60"/>
      <c r="AO305" s="60"/>
      <c r="AP305" s="60"/>
      <c r="AQ305" s="60"/>
      <c r="AR305" s="60"/>
      <c r="AS305" s="60"/>
    </row>
    <row r="306" spans="1:45" s="76" customFormat="1" ht="15.75" outlineLevel="1">
      <c r="A306" s="71"/>
      <c r="B306" s="67" t="s">
        <v>168</v>
      </c>
      <c r="C306" s="131" t="s">
        <v>122</v>
      </c>
      <c r="D306" s="261">
        <f>'Зубья ковша, коронки'!$P$57</f>
        <v>1.1462760970569816E-2</v>
      </c>
      <c r="E306" s="1126">
        <f>$D306*Макро!D$4</f>
        <v>0.87261184909340372</v>
      </c>
      <c r="F306" s="1126">
        <f>$D306*Макро!E$4</f>
        <v>0.87261184909340372</v>
      </c>
      <c r="G306" s="1126">
        <f>$D306*Макро!F$4</f>
        <v>0.87261184909340372</v>
      </c>
      <c r="H306" s="1126">
        <f>$D306*Макро!G$4</f>
        <v>0.87261184909340372</v>
      </c>
      <c r="I306" s="1126">
        <f>$D306*Макро!H$4</f>
        <v>0.87261184909340372</v>
      </c>
      <c r="J306" s="1126">
        <f>$D306*Макро!I$4</f>
        <v>0.87261184909340372</v>
      </c>
      <c r="K306" s="1126">
        <f>$D306*Макро!J$4</f>
        <v>0.87261184909340372</v>
      </c>
      <c r="L306" s="1126">
        <f>$D306*Макро!K$4</f>
        <v>0.87261184909340372</v>
      </c>
      <c r="M306" s="1126">
        <f>$D306*Макро!L$4</f>
        <v>0.87261184909340372</v>
      </c>
      <c r="N306" s="1126">
        <f>$D306*Макро!M$4</f>
        <v>0.87261184909340372</v>
      </c>
      <c r="O306" s="65"/>
      <c r="P306" s="159" t="str">
        <f t="shared" si="239"/>
        <v>Zoomlion ZE2000G 
ОРИКС</v>
      </c>
      <c r="Q306" s="65"/>
      <c r="R306" s="65"/>
      <c r="S306" s="65"/>
      <c r="T306" s="73"/>
      <c r="U306" s="56"/>
      <c r="V306" s="58"/>
      <c r="W306" s="58"/>
      <c r="X306" s="56"/>
      <c r="Y306" s="56"/>
      <c r="Z306" s="56"/>
      <c r="AA306" s="56"/>
      <c r="AB306" s="74"/>
      <c r="AC306" s="56"/>
      <c r="AD306" s="56"/>
      <c r="AE306" s="56"/>
      <c r="AF306" s="56"/>
      <c r="AG306" s="56"/>
      <c r="AH306" s="56"/>
      <c r="AI306" s="56"/>
      <c r="AJ306" s="75"/>
      <c r="AK306" s="75"/>
      <c r="AL306" s="75"/>
      <c r="AM306" s="75"/>
      <c r="AN306" s="75"/>
      <c r="AO306" s="75"/>
      <c r="AP306" s="75"/>
      <c r="AQ306" s="75"/>
      <c r="AR306" s="75"/>
      <c r="AS306" s="75"/>
    </row>
    <row r="307" spans="1:45" s="61" customFormat="1" ht="17.25" customHeight="1" outlineLevel="1">
      <c r="A307" s="51"/>
      <c r="B307" s="136" t="s">
        <v>229</v>
      </c>
      <c r="C307" s="53" t="s">
        <v>61</v>
      </c>
      <c r="D307" s="54"/>
      <c r="E307" s="64">
        <f>E308*E309/1000</f>
        <v>0</v>
      </c>
      <c r="F307" s="64">
        <f t="shared" ref="F307:N307" si="247">F308*F309/1000</f>
        <v>0</v>
      </c>
      <c r="G307" s="64">
        <f t="shared" si="247"/>
        <v>0</v>
      </c>
      <c r="H307" s="64">
        <f t="shared" si="247"/>
        <v>0</v>
      </c>
      <c r="I307" s="64">
        <f t="shared" si="247"/>
        <v>0</v>
      </c>
      <c r="J307" s="64">
        <f t="shared" si="247"/>
        <v>0</v>
      </c>
      <c r="K307" s="64">
        <f t="shared" si="247"/>
        <v>0</v>
      </c>
      <c r="L307" s="64">
        <f t="shared" si="247"/>
        <v>0</v>
      </c>
      <c r="M307" s="64">
        <f t="shared" si="247"/>
        <v>0</v>
      </c>
      <c r="N307" s="64">
        <f t="shared" si="247"/>
        <v>0</v>
      </c>
      <c r="O307" s="65"/>
      <c r="P307" s="159" t="str">
        <f t="shared" si="239"/>
        <v>Zoomlion ZE2000G 
ОРИКС</v>
      </c>
      <c r="Q307" s="65"/>
      <c r="R307" s="65"/>
      <c r="S307" s="65"/>
      <c r="T307" s="57"/>
      <c r="U307" s="58"/>
      <c r="V307" s="58"/>
      <c r="W307" s="58"/>
      <c r="X307" s="58"/>
      <c r="Y307" s="58"/>
      <c r="Z307" s="58"/>
      <c r="AA307" s="58"/>
      <c r="AB307" s="59"/>
      <c r="AC307" s="58"/>
      <c r="AD307" s="58"/>
      <c r="AE307" s="58"/>
      <c r="AF307" s="58"/>
      <c r="AG307" s="58"/>
      <c r="AH307" s="58"/>
      <c r="AI307" s="58"/>
      <c r="AJ307" s="60"/>
      <c r="AK307" s="60"/>
      <c r="AL307" s="60"/>
      <c r="AM307" s="60"/>
      <c r="AN307" s="60"/>
      <c r="AO307" s="60"/>
      <c r="AP307" s="60"/>
      <c r="AQ307" s="60"/>
      <c r="AR307" s="60"/>
      <c r="AS307" s="60"/>
    </row>
    <row r="308" spans="1:45" s="76" customFormat="1" ht="15.75" outlineLevel="1">
      <c r="A308" s="71"/>
      <c r="B308" s="67" t="s">
        <v>53</v>
      </c>
      <c r="C308" s="70" t="s">
        <v>169</v>
      </c>
      <c r="D308" s="134"/>
      <c r="E308" s="68"/>
      <c r="F308" s="68"/>
      <c r="G308" s="68"/>
      <c r="H308" s="68"/>
      <c r="I308" s="68"/>
      <c r="J308" s="68"/>
      <c r="K308" s="68"/>
      <c r="L308" s="68"/>
      <c r="M308" s="68"/>
      <c r="N308" s="68"/>
      <c r="O308" s="68"/>
      <c r="P308" s="159" t="str">
        <f t="shared" si="239"/>
        <v>Zoomlion ZE2000G 
ОРИКС</v>
      </c>
      <c r="Q308" s="69"/>
      <c r="R308" s="69"/>
      <c r="S308" s="69"/>
      <c r="T308" s="73"/>
      <c r="U308" s="56"/>
      <c r="V308" s="58"/>
      <c r="W308" s="58"/>
      <c r="X308" s="56"/>
      <c r="Y308" s="56"/>
      <c r="Z308" s="56"/>
      <c r="AA308" s="56"/>
      <c r="AB308" s="74"/>
      <c r="AC308" s="56"/>
      <c r="AD308" s="56"/>
      <c r="AE308" s="56"/>
      <c r="AF308" s="56"/>
      <c r="AG308" s="56"/>
      <c r="AH308" s="56"/>
      <c r="AI308" s="56"/>
      <c r="AJ308" s="75"/>
      <c r="AK308" s="75"/>
      <c r="AL308" s="75"/>
      <c r="AM308" s="75"/>
      <c r="AN308" s="75"/>
      <c r="AO308" s="75"/>
      <c r="AP308" s="75"/>
      <c r="AQ308" s="75"/>
      <c r="AR308" s="75"/>
      <c r="AS308" s="75"/>
    </row>
    <row r="309" spans="1:45" s="76" customFormat="1" ht="15.75" outlineLevel="1">
      <c r="A309" s="71"/>
      <c r="B309" s="67" t="s">
        <v>164</v>
      </c>
      <c r="C309" s="131" t="s">
        <v>165</v>
      </c>
      <c r="D309" s="135"/>
      <c r="E309" s="130"/>
      <c r="F309" s="130"/>
      <c r="G309" s="130"/>
      <c r="H309" s="130"/>
      <c r="I309" s="130"/>
      <c r="J309" s="130"/>
      <c r="K309" s="130"/>
      <c r="L309" s="130"/>
      <c r="M309" s="130"/>
      <c r="N309" s="130"/>
      <c r="O309" s="56"/>
      <c r="P309" s="159" t="str">
        <f t="shared" si="239"/>
        <v>Zoomlion ZE2000G 
ОРИКС</v>
      </c>
      <c r="Q309" s="56"/>
      <c r="R309" s="56"/>
      <c r="S309" s="56"/>
      <c r="T309" s="73"/>
      <c r="U309" s="56"/>
      <c r="V309" s="58"/>
      <c r="W309" s="58"/>
      <c r="X309" s="56"/>
      <c r="Y309" s="56"/>
      <c r="Z309" s="56"/>
      <c r="AA309" s="56"/>
      <c r="AB309" s="74"/>
      <c r="AC309" s="56"/>
      <c r="AD309" s="56"/>
      <c r="AE309" s="56"/>
      <c r="AF309" s="56"/>
      <c r="AG309" s="56"/>
      <c r="AH309" s="56"/>
      <c r="AI309" s="56"/>
      <c r="AJ309" s="75"/>
      <c r="AK309" s="75"/>
      <c r="AL309" s="75"/>
      <c r="AM309" s="75"/>
      <c r="AN309" s="75"/>
      <c r="AO309" s="75"/>
      <c r="AP309" s="75"/>
      <c r="AQ309" s="75"/>
      <c r="AR309" s="75"/>
      <c r="AS309" s="75"/>
    </row>
    <row r="310" spans="1:45" s="61" customFormat="1" ht="15.75" outlineLevel="1">
      <c r="A310" s="51"/>
      <c r="B310" s="136"/>
      <c r="C310" s="53" t="s">
        <v>61</v>
      </c>
      <c r="D310" s="54"/>
      <c r="E310" s="64"/>
      <c r="F310" s="64"/>
      <c r="G310" s="64"/>
      <c r="H310" s="64"/>
      <c r="I310" s="64"/>
      <c r="J310" s="64"/>
      <c r="K310" s="64"/>
      <c r="L310" s="64"/>
      <c r="M310" s="64"/>
      <c r="N310" s="64"/>
      <c r="O310" s="65"/>
      <c r="P310" s="159" t="str">
        <f t="shared" si="239"/>
        <v>Zoomlion ZE2000G 
ОРИКС</v>
      </c>
      <c r="Q310" s="65"/>
      <c r="R310" s="65"/>
      <c r="S310" s="65"/>
      <c r="T310" s="57"/>
      <c r="U310" s="58"/>
      <c r="V310" s="58"/>
      <c r="W310" s="58"/>
      <c r="X310" s="58"/>
      <c r="Y310" s="58"/>
      <c r="Z310" s="58"/>
      <c r="AA310" s="58"/>
      <c r="AB310" s="59"/>
      <c r="AC310" s="58"/>
      <c r="AD310" s="58"/>
      <c r="AE310" s="58"/>
      <c r="AF310" s="58"/>
      <c r="AG310" s="58"/>
      <c r="AH310" s="58"/>
      <c r="AI310" s="58"/>
      <c r="AJ310" s="60"/>
      <c r="AK310" s="60"/>
      <c r="AL310" s="60"/>
      <c r="AM310" s="60"/>
      <c r="AN310" s="60"/>
      <c r="AO310" s="60"/>
      <c r="AP310" s="60"/>
      <c r="AQ310" s="60"/>
      <c r="AR310" s="60"/>
      <c r="AS310" s="60"/>
    </row>
    <row r="311" spans="1:45" s="76" customFormat="1" ht="15.75" outlineLevel="1">
      <c r="A311" s="71"/>
      <c r="B311" s="67" t="s">
        <v>53</v>
      </c>
      <c r="C311" s="70" t="s">
        <v>161</v>
      </c>
      <c r="D311" s="134"/>
      <c r="E311" s="68"/>
      <c r="F311" s="68"/>
      <c r="G311" s="68"/>
      <c r="H311" s="68"/>
      <c r="I311" s="68"/>
      <c r="J311" s="68"/>
      <c r="K311" s="68"/>
      <c r="L311" s="68"/>
      <c r="M311" s="68"/>
      <c r="N311" s="68"/>
      <c r="O311" s="65"/>
      <c r="P311" s="159" t="str">
        <f t="shared" si="239"/>
        <v>Zoomlion ZE2000G 
ОРИКС</v>
      </c>
      <c r="Q311" s="65"/>
      <c r="R311" s="65"/>
      <c r="S311" s="65"/>
      <c r="T311" s="73"/>
      <c r="U311" s="56"/>
      <c r="V311" s="58"/>
      <c r="W311" s="58"/>
      <c r="X311" s="56"/>
      <c r="Y311" s="56"/>
      <c r="Z311" s="56"/>
      <c r="AA311" s="56"/>
      <c r="AB311" s="74"/>
      <c r="AC311" s="56"/>
      <c r="AD311" s="56"/>
      <c r="AE311" s="56"/>
      <c r="AF311" s="56"/>
      <c r="AG311" s="56"/>
      <c r="AH311" s="56"/>
      <c r="AI311" s="56"/>
      <c r="AJ311" s="75"/>
      <c r="AK311" s="75"/>
      <c r="AL311" s="75"/>
      <c r="AM311" s="75"/>
      <c r="AN311" s="75"/>
      <c r="AO311" s="75"/>
      <c r="AP311" s="75"/>
      <c r="AQ311" s="75"/>
      <c r="AR311" s="75"/>
      <c r="AS311" s="75"/>
    </row>
    <row r="312" spans="1:45" s="76" customFormat="1" ht="15.75" outlineLevel="1">
      <c r="A312" s="71"/>
      <c r="B312" s="67" t="s">
        <v>162</v>
      </c>
      <c r="C312" s="70" t="s">
        <v>163</v>
      </c>
      <c r="D312" s="134"/>
      <c r="E312" s="68"/>
      <c r="F312" s="68"/>
      <c r="G312" s="68"/>
      <c r="H312" s="68"/>
      <c r="I312" s="68"/>
      <c r="J312" s="68"/>
      <c r="K312" s="68"/>
      <c r="L312" s="68"/>
      <c r="M312" s="68"/>
      <c r="N312" s="68"/>
      <c r="O312" s="69"/>
      <c r="P312" s="159" t="str">
        <f t="shared" si="239"/>
        <v>Zoomlion ZE2000G 
ОРИКС</v>
      </c>
      <c r="Q312" s="69"/>
      <c r="R312" s="69"/>
      <c r="S312" s="69"/>
      <c r="T312" s="73"/>
      <c r="U312" s="56"/>
      <c r="V312" s="58"/>
      <c r="W312" s="58"/>
      <c r="X312" s="56"/>
      <c r="Y312" s="56"/>
      <c r="Z312" s="56"/>
      <c r="AA312" s="56"/>
      <c r="AB312" s="74"/>
      <c r="AC312" s="56"/>
      <c r="AD312" s="56"/>
      <c r="AE312" s="56"/>
      <c r="AF312" s="56"/>
      <c r="AG312" s="56"/>
      <c r="AH312" s="56"/>
      <c r="AI312" s="56"/>
      <c r="AJ312" s="75"/>
      <c r="AK312" s="75"/>
      <c r="AL312" s="75"/>
      <c r="AM312" s="75"/>
      <c r="AN312" s="75"/>
      <c r="AO312" s="75"/>
      <c r="AP312" s="75"/>
      <c r="AQ312" s="75"/>
      <c r="AR312" s="75"/>
      <c r="AS312" s="75"/>
    </row>
    <row r="313" spans="1:45" s="76" customFormat="1" ht="15.75" outlineLevel="1">
      <c r="A313" s="71"/>
      <c r="B313" s="67" t="s">
        <v>164</v>
      </c>
      <c r="C313" s="131" t="s">
        <v>165</v>
      </c>
      <c r="D313" s="176"/>
      <c r="E313" s="130"/>
      <c r="F313" s="130"/>
      <c r="G313" s="130"/>
      <c r="H313" s="130"/>
      <c r="I313" s="130"/>
      <c r="J313" s="130"/>
      <c r="K313" s="130"/>
      <c r="L313" s="130"/>
      <c r="M313" s="130"/>
      <c r="N313" s="130"/>
      <c r="O313" s="69"/>
      <c r="P313" s="159" t="str">
        <f t="shared" si="239"/>
        <v>Zoomlion ZE2000G 
ОРИКС</v>
      </c>
      <c r="Q313" s="69"/>
      <c r="R313" s="69"/>
      <c r="S313" s="69"/>
      <c r="T313" s="73"/>
      <c r="U313" s="56"/>
      <c r="V313" s="58"/>
      <c r="W313" s="58"/>
      <c r="X313" s="56"/>
      <c r="Y313" s="56"/>
      <c r="Z313" s="56"/>
      <c r="AA313" s="56"/>
      <c r="AB313" s="74"/>
      <c r="AC313" s="56"/>
      <c r="AD313" s="56"/>
      <c r="AE313" s="56"/>
      <c r="AF313" s="56"/>
      <c r="AG313" s="56"/>
      <c r="AH313" s="56"/>
      <c r="AI313" s="56"/>
      <c r="AJ313" s="75"/>
      <c r="AK313" s="75"/>
      <c r="AL313" s="75"/>
      <c r="AM313" s="75"/>
      <c r="AN313" s="75"/>
      <c r="AO313" s="75"/>
      <c r="AP313" s="75"/>
      <c r="AQ313" s="75"/>
      <c r="AR313" s="75"/>
      <c r="AS313" s="75"/>
    </row>
    <row r="314" spans="1:45" s="76" customFormat="1" ht="15.75" outlineLevel="1">
      <c r="A314" s="71"/>
      <c r="B314" s="136"/>
      <c r="C314" s="53" t="s">
        <v>61</v>
      </c>
      <c r="D314" s="54"/>
      <c r="E314" s="64"/>
      <c r="F314" s="64"/>
      <c r="G314" s="64"/>
      <c r="H314" s="64"/>
      <c r="I314" s="64"/>
      <c r="J314" s="64"/>
      <c r="K314" s="64"/>
      <c r="L314" s="64"/>
      <c r="M314" s="64"/>
      <c r="N314" s="64"/>
      <c r="O314" s="65"/>
      <c r="P314" s="159" t="str">
        <f t="shared" si="239"/>
        <v>Zoomlion ZE2000G 
ОРИКС</v>
      </c>
      <c r="Q314" s="65"/>
      <c r="R314" s="65"/>
      <c r="S314" s="65"/>
      <c r="T314" s="73"/>
      <c r="U314" s="56"/>
      <c r="V314" s="58"/>
      <c r="W314" s="58"/>
      <c r="X314" s="56"/>
      <c r="Y314" s="56"/>
      <c r="Z314" s="56"/>
      <c r="AA314" s="56"/>
      <c r="AB314" s="74"/>
      <c r="AC314" s="56"/>
      <c r="AD314" s="56"/>
      <c r="AE314" s="56"/>
      <c r="AF314" s="56"/>
      <c r="AG314" s="56"/>
      <c r="AH314" s="56"/>
      <c r="AI314" s="56"/>
      <c r="AJ314" s="75"/>
      <c r="AK314" s="75"/>
      <c r="AL314" s="75"/>
      <c r="AM314" s="75"/>
      <c r="AN314" s="75"/>
      <c r="AO314" s="75"/>
      <c r="AP314" s="75"/>
      <c r="AQ314" s="75"/>
      <c r="AR314" s="75"/>
      <c r="AS314" s="75"/>
    </row>
    <row r="315" spans="1:45" s="76" customFormat="1" ht="15.75" outlineLevel="1">
      <c r="A315" s="71"/>
      <c r="B315" s="67"/>
      <c r="C315" s="70"/>
      <c r="D315" s="134"/>
      <c r="E315" s="68"/>
      <c r="F315" s="68"/>
      <c r="G315" s="68"/>
      <c r="H315" s="68"/>
      <c r="I315" s="68"/>
      <c r="J315" s="68"/>
      <c r="K315" s="68"/>
      <c r="L315" s="68"/>
      <c r="M315" s="68"/>
      <c r="N315" s="68"/>
      <c r="O315" s="56"/>
      <c r="P315" s="159" t="str">
        <f t="shared" si="239"/>
        <v>Zoomlion ZE2000G 
ОРИКС</v>
      </c>
      <c r="Q315" s="56"/>
      <c r="R315" s="56"/>
      <c r="S315" s="56"/>
      <c r="T315" s="73"/>
      <c r="U315" s="56"/>
      <c r="V315" s="58"/>
      <c r="W315" s="58"/>
      <c r="X315" s="56"/>
      <c r="Y315" s="56"/>
      <c r="Z315" s="56"/>
      <c r="AA315" s="56"/>
      <c r="AB315" s="74"/>
      <c r="AC315" s="56"/>
      <c r="AD315" s="56"/>
      <c r="AE315" s="56"/>
      <c r="AF315" s="56"/>
      <c r="AG315" s="56"/>
      <c r="AH315" s="56"/>
      <c r="AI315" s="56"/>
      <c r="AJ315" s="75"/>
      <c r="AK315" s="75"/>
      <c r="AL315" s="75"/>
      <c r="AM315" s="75"/>
      <c r="AN315" s="75"/>
      <c r="AO315" s="75"/>
      <c r="AP315" s="75"/>
      <c r="AQ315" s="75"/>
      <c r="AR315" s="75"/>
      <c r="AS315" s="75"/>
    </row>
    <row r="316" spans="1:45" s="76" customFormat="1" ht="15.75" outlineLevel="1">
      <c r="A316" s="71"/>
      <c r="B316" s="67" t="s">
        <v>162</v>
      </c>
      <c r="C316" s="70" t="s">
        <v>163</v>
      </c>
      <c r="D316" s="134"/>
      <c r="E316" s="68"/>
      <c r="F316" s="68"/>
      <c r="G316" s="68"/>
      <c r="H316" s="68"/>
      <c r="I316" s="68"/>
      <c r="J316" s="68"/>
      <c r="K316" s="68"/>
      <c r="L316" s="68"/>
      <c r="M316" s="68"/>
      <c r="N316" s="68"/>
      <c r="O316" s="68"/>
      <c r="P316" s="159" t="str">
        <f t="shared" si="239"/>
        <v>Zoomlion ZE2000G 
ОРИКС</v>
      </c>
      <c r="Q316" s="68"/>
      <c r="R316" s="68"/>
      <c r="S316" s="68"/>
      <c r="T316" s="68"/>
      <c r="U316" s="56"/>
      <c r="V316" s="58"/>
      <c r="W316" s="58"/>
      <c r="X316" s="56"/>
      <c r="Y316" s="56"/>
      <c r="Z316" s="56"/>
      <c r="AA316" s="56"/>
      <c r="AB316" s="74"/>
      <c r="AC316" s="56"/>
      <c r="AD316" s="56"/>
      <c r="AE316" s="56"/>
      <c r="AF316" s="56"/>
      <c r="AG316" s="56"/>
      <c r="AH316" s="56"/>
      <c r="AI316" s="56"/>
      <c r="AJ316" s="75"/>
      <c r="AK316" s="75"/>
      <c r="AL316" s="75"/>
      <c r="AM316" s="75"/>
      <c r="AN316" s="75"/>
      <c r="AO316" s="75"/>
      <c r="AP316" s="75"/>
      <c r="AQ316" s="75"/>
      <c r="AR316" s="75"/>
      <c r="AS316" s="75"/>
    </row>
    <row r="317" spans="1:45" s="76" customFormat="1" ht="15.75" outlineLevel="1">
      <c r="A317" s="71"/>
      <c r="B317" s="67" t="s">
        <v>164</v>
      </c>
      <c r="C317" s="131" t="s">
        <v>165</v>
      </c>
      <c r="D317" s="176"/>
      <c r="E317" s="130"/>
      <c r="F317" s="130"/>
      <c r="G317" s="130"/>
      <c r="H317" s="130"/>
      <c r="I317" s="130"/>
      <c r="J317" s="130"/>
      <c r="K317" s="130"/>
      <c r="L317" s="130"/>
      <c r="M317" s="130"/>
      <c r="N317" s="130"/>
      <c r="O317" s="69"/>
      <c r="P317" s="159" t="str">
        <f t="shared" si="239"/>
        <v>Zoomlion ZE2000G 
ОРИКС</v>
      </c>
      <c r="Q317" s="69"/>
      <c r="R317" s="69"/>
      <c r="S317" s="69"/>
      <c r="T317" s="69"/>
      <c r="U317" s="56"/>
      <c r="V317" s="58"/>
      <c r="W317" s="58"/>
      <c r="X317" s="56"/>
      <c r="Y317" s="56"/>
      <c r="Z317" s="56"/>
      <c r="AA317" s="56"/>
      <c r="AB317" s="74"/>
      <c r="AC317" s="56"/>
      <c r="AD317" s="56"/>
      <c r="AE317" s="56"/>
      <c r="AF317" s="56"/>
      <c r="AG317" s="56"/>
      <c r="AH317" s="56"/>
      <c r="AI317" s="56"/>
      <c r="AJ317" s="75"/>
      <c r="AK317" s="75"/>
      <c r="AL317" s="75"/>
      <c r="AM317" s="75"/>
      <c r="AN317" s="75"/>
      <c r="AO317" s="75"/>
      <c r="AP317" s="75"/>
      <c r="AQ317" s="75"/>
      <c r="AR317" s="75"/>
      <c r="AS317" s="75"/>
    </row>
    <row r="318" spans="1:45" s="76" customFormat="1" ht="15.75" outlineLevel="1">
      <c r="A318" s="71"/>
      <c r="B318" s="67"/>
      <c r="C318" s="131"/>
      <c r="D318" s="135"/>
      <c r="E318" s="130"/>
      <c r="F318" s="130"/>
      <c r="G318" s="130"/>
      <c r="H318" s="130"/>
      <c r="I318" s="130"/>
      <c r="J318" s="130"/>
      <c r="K318" s="130"/>
      <c r="L318" s="130"/>
      <c r="M318" s="130"/>
      <c r="N318" s="130"/>
      <c r="O318" s="65"/>
      <c r="P318" s="159" t="str">
        <f t="shared" si="239"/>
        <v>Zoomlion ZE2000G 
ОРИКС</v>
      </c>
      <c r="Q318" s="65"/>
      <c r="R318" s="65"/>
      <c r="S318" s="65"/>
      <c r="T318" s="73"/>
      <c r="U318" s="56"/>
      <c r="V318" s="58"/>
      <c r="W318" s="58"/>
      <c r="X318" s="56"/>
      <c r="Y318" s="56"/>
      <c r="Z318" s="56"/>
      <c r="AA318" s="56"/>
      <c r="AB318" s="74"/>
      <c r="AC318" s="56"/>
      <c r="AD318" s="56"/>
      <c r="AE318" s="56"/>
      <c r="AF318" s="56"/>
      <c r="AG318" s="56"/>
      <c r="AH318" s="56"/>
      <c r="AI318" s="56"/>
      <c r="AJ318" s="75"/>
      <c r="AK318" s="75"/>
      <c r="AL318" s="75"/>
      <c r="AM318" s="75"/>
      <c r="AN318" s="75"/>
      <c r="AO318" s="75"/>
      <c r="AP318" s="75"/>
      <c r="AQ318" s="75"/>
      <c r="AR318" s="75"/>
      <c r="AS318" s="75"/>
    </row>
    <row r="319" spans="1:45" s="76" customFormat="1" ht="15.75" outlineLevel="1">
      <c r="A319" s="71"/>
      <c r="B319" s="67"/>
      <c r="C319" s="66"/>
      <c r="D319" s="72"/>
      <c r="E319" s="55"/>
      <c r="F319" s="55"/>
      <c r="G319" s="55"/>
      <c r="H319" s="55"/>
      <c r="I319" s="55"/>
      <c r="J319" s="55"/>
      <c r="K319" s="55"/>
      <c r="L319" s="55"/>
      <c r="M319" s="55"/>
      <c r="N319" s="55"/>
      <c r="O319" s="56"/>
      <c r="P319" s="159" t="str">
        <f t="shared" si="239"/>
        <v>Zoomlion ZE2000G 
ОРИКС</v>
      </c>
      <c r="Q319" s="56"/>
      <c r="R319" s="56"/>
      <c r="S319" s="56"/>
      <c r="T319" s="73"/>
      <c r="U319" s="56"/>
      <c r="V319" s="58"/>
      <c r="W319" s="58"/>
      <c r="X319" s="56"/>
      <c r="Y319" s="56"/>
      <c r="Z319" s="56"/>
      <c r="AA319" s="56"/>
      <c r="AB319" s="74"/>
      <c r="AC319" s="56"/>
      <c r="AD319" s="56"/>
      <c r="AE319" s="56"/>
      <c r="AF319" s="56"/>
      <c r="AG319" s="56"/>
      <c r="AH319" s="56"/>
      <c r="AI319" s="56"/>
      <c r="AJ319" s="75"/>
      <c r="AK319" s="75"/>
      <c r="AL319" s="75"/>
      <c r="AM319" s="75"/>
      <c r="AN319" s="75"/>
      <c r="AO319" s="75"/>
      <c r="AP319" s="75"/>
      <c r="AQ319" s="75"/>
      <c r="AR319" s="75"/>
      <c r="AS319" s="75"/>
    </row>
    <row r="320" spans="1:45" s="76" customFormat="1" ht="15.75" outlineLevel="1">
      <c r="A320" s="71"/>
      <c r="B320" s="67"/>
      <c r="C320" s="70"/>
      <c r="D320" s="72"/>
      <c r="E320" s="68"/>
      <c r="F320" s="68"/>
      <c r="G320" s="68"/>
      <c r="H320" s="68"/>
      <c r="I320" s="68"/>
      <c r="J320" s="68"/>
      <c r="K320" s="68"/>
      <c r="L320" s="68"/>
      <c r="M320" s="68"/>
      <c r="N320" s="68"/>
      <c r="O320" s="56"/>
      <c r="P320" s="159" t="str">
        <f t="shared" si="239"/>
        <v>Zoomlion ZE2000G 
ОРИКС</v>
      </c>
      <c r="Q320" s="56"/>
      <c r="R320" s="56"/>
      <c r="S320" s="56"/>
      <c r="T320" s="73"/>
      <c r="U320" s="56"/>
      <c r="V320" s="58"/>
      <c r="W320" s="58"/>
      <c r="X320" s="56"/>
      <c r="Y320" s="56"/>
      <c r="Z320" s="56"/>
      <c r="AA320" s="56"/>
      <c r="AB320" s="74"/>
      <c r="AC320" s="56"/>
      <c r="AD320" s="56"/>
      <c r="AE320" s="56"/>
      <c r="AF320" s="56"/>
      <c r="AG320" s="56"/>
      <c r="AH320" s="56"/>
      <c r="AI320" s="56"/>
      <c r="AJ320" s="75"/>
      <c r="AK320" s="75"/>
      <c r="AL320" s="75"/>
      <c r="AM320" s="75"/>
      <c r="AN320" s="75"/>
      <c r="AO320" s="75"/>
      <c r="AP320" s="75"/>
      <c r="AQ320" s="75"/>
      <c r="AR320" s="75"/>
      <c r="AS320" s="75"/>
    </row>
    <row r="321" spans="1:45" s="61" customFormat="1" ht="15.75" outlineLevel="1">
      <c r="A321" s="51"/>
      <c r="B321" s="52" t="s">
        <v>107</v>
      </c>
      <c r="C321" s="53" t="s">
        <v>61</v>
      </c>
      <c r="D321" s="54"/>
      <c r="E321" s="77">
        <f>E329</f>
        <v>39351.602411904503</v>
      </c>
      <c r="F321" s="77">
        <f t="shared" ref="F321:N321" si="248">F329</f>
        <v>33626.963106018469</v>
      </c>
      <c r="G321" s="77">
        <f t="shared" si="248"/>
        <v>34768.893414327824</v>
      </c>
      <c r="H321" s="77">
        <f t="shared" si="248"/>
        <v>31979.114242877349</v>
      </c>
      <c r="I321" s="77">
        <f t="shared" si="248"/>
        <v>31927.113929547737</v>
      </c>
      <c r="J321" s="77">
        <f t="shared" si="248"/>
        <v>34292.301654286508</v>
      </c>
      <c r="K321" s="77">
        <f t="shared" si="248"/>
        <v>33020.575733307116</v>
      </c>
      <c r="L321" s="77">
        <f t="shared" si="248"/>
        <v>35602.530547300543</v>
      </c>
      <c r="M321" s="77">
        <f t="shared" si="248"/>
        <v>22711.669325181327</v>
      </c>
      <c r="N321" s="77">
        <f t="shared" si="248"/>
        <v>34964.413090394533</v>
      </c>
      <c r="O321" s="58"/>
      <c r="P321" s="159" t="str">
        <f t="shared" si="239"/>
        <v>Zoomlion ZE2000G 
ОРИКС</v>
      </c>
      <c r="Q321" s="58"/>
      <c r="R321" s="58"/>
      <c r="S321" s="57" t="s">
        <v>706</v>
      </c>
      <c r="T321" s="57"/>
      <c r="U321" s="58"/>
      <c r="V321" s="58"/>
      <c r="W321" s="58"/>
      <c r="X321" s="58"/>
      <c r="Y321" s="58"/>
      <c r="Z321" s="58"/>
      <c r="AA321" s="58"/>
      <c r="AB321" s="59"/>
      <c r="AC321" s="58"/>
      <c r="AD321" s="58"/>
      <c r="AE321" s="58"/>
      <c r="AF321" s="58"/>
      <c r="AG321" s="58"/>
      <c r="AH321" s="58"/>
      <c r="AI321" s="58"/>
      <c r="AJ321" s="60"/>
      <c r="AK321" s="60"/>
      <c r="AL321" s="60"/>
      <c r="AM321" s="60"/>
      <c r="AN321" s="60"/>
      <c r="AO321" s="60"/>
      <c r="AP321" s="60"/>
      <c r="AQ321" s="60"/>
      <c r="AR321" s="60"/>
      <c r="AS321" s="60"/>
    </row>
    <row r="322" spans="1:45" s="61" customFormat="1" ht="15.75" outlineLevel="1">
      <c r="A322" s="51"/>
      <c r="B322" s="52"/>
      <c r="C322" s="53"/>
      <c r="D322" s="54"/>
      <c r="E322" s="54"/>
      <c r="F322" s="54"/>
      <c r="G322" s="54"/>
      <c r="H322" s="54"/>
      <c r="I322" s="54"/>
      <c r="J322" s="54"/>
      <c r="K322" s="54"/>
      <c r="L322" s="54"/>
      <c r="M322" s="54"/>
      <c r="N322" s="54"/>
      <c r="O322" s="58"/>
      <c r="P322" s="159" t="str">
        <f t="shared" si="239"/>
        <v>Zoomlion ZE2000G 
ОРИКС</v>
      </c>
      <c r="Q322" s="58"/>
      <c r="R322" s="58"/>
      <c r="S322" s="58"/>
      <c r="T322" s="57"/>
      <c r="U322" s="58"/>
      <c r="V322" s="58"/>
      <c r="W322" s="58"/>
      <c r="X322" s="58"/>
      <c r="Y322" s="58"/>
      <c r="Z322" s="58"/>
      <c r="AA322" s="58"/>
      <c r="AB322" s="59"/>
      <c r="AC322" s="58"/>
      <c r="AD322" s="58"/>
      <c r="AE322" s="58"/>
      <c r="AF322" s="58"/>
      <c r="AG322" s="58"/>
      <c r="AH322" s="58"/>
      <c r="AI322" s="58"/>
      <c r="AJ322" s="60"/>
      <c r="AK322" s="60"/>
      <c r="AL322" s="60"/>
      <c r="AM322" s="60"/>
      <c r="AN322" s="60"/>
      <c r="AO322" s="60"/>
      <c r="AP322" s="60"/>
      <c r="AQ322" s="60"/>
      <c r="AR322" s="60"/>
      <c r="AS322" s="60"/>
    </row>
    <row r="323" spans="1:45" s="61" customFormat="1" ht="15.75" outlineLevel="1">
      <c r="A323" s="51"/>
      <c r="B323" s="83" t="s">
        <v>688</v>
      </c>
      <c r="C323" s="53" t="s">
        <v>61</v>
      </c>
      <c r="D323" s="54"/>
      <c r="E323" s="54">
        <f>E325*E326</f>
        <v>0</v>
      </c>
      <c r="F323" s="54">
        <f t="shared" ref="F323:N323" si="249">F325*F326</f>
        <v>0</v>
      </c>
      <c r="G323" s="54">
        <f t="shared" si="249"/>
        <v>0</v>
      </c>
      <c r="H323" s="54">
        <f t="shared" si="249"/>
        <v>0</v>
      </c>
      <c r="I323" s="54">
        <f t="shared" si="249"/>
        <v>0</v>
      </c>
      <c r="J323" s="54">
        <f t="shared" si="249"/>
        <v>0</v>
      </c>
      <c r="K323" s="54">
        <f t="shared" si="249"/>
        <v>0</v>
      </c>
      <c r="L323" s="54">
        <f t="shared" si="249"/>
        <v>0</v>
      </c>
      <c r="M323" s="54">
        <f t="shared" si="249"/>
        <v>0</v>
      </c>
      <c r="N323" s="54">
        <f t="shared" si="249"/>
        <v>0</v>
      </c>
      <c r="O323" s="58"/>
      <c r="P323" s="159" t="str">
        <f t="shared" si="239"/>
        <v>Zoomlion ZE2000G 
ОРИКС</v>
      </c>
      <c r="Q323" s="58"/>
      <c r="R323" s="58"/>
      <c r="S323" s="58"/>
      <c r="T323" s="57"/>
      <c r="U323" s="58"/>
      <c r="V323" s="58"/>
      <c r="W323" s="58"/>
      <c r="X323" s="58"/>
      <c r="Y323" s="58"/>
      <c r="Z323" s="58"/>
      <c r="AA323" s="58"/>
      <c r="AB323" s="59"/>
      <c r="AC323" s="58"/>
      <c r="AD323" s="58"/>
      <c r="AE323" s="58"/>
      <c r="AF323" s="58"/>
      <c r="AG323" s="58"/>
      <c r="AH323" s="58"/>
      <c r="AI323" s="58"/>
      <c r="AJ323" s="60"/>
      <c r="AK323" s="60"/>
      <c r="AL323" s="60"/>
      <c r="AM323" s="60"/>
      <c r="AN323" s="60"/>
      <c r="AO323" s="60"/>
      <c r="AP323" s="60"/>
      <c r="AQ323" s="60"/>
      <c r="AR323" s="60"/>
      <c r="AS323" s="60"/>
    </row>
    <row r="324" spans="1:45" s="61" customFormat="1" ht="15.75" outlineLevel="1">
      <c r="A324" s="51"/>
      <c r="B324" s="263" t="s">
        <v>53</v>
      </c>
      <c r="C324" s="66" t="s">
        <v>138</v>
      </c>
      <c r="D324" s="1132"/>
      <c r="E324" s="264">
        <f>D324</f>
        <v>0</v>
      </c>
      <c r="F324" s="264">
        <f t="shared" ref="F324" si="250">E324</f>
        <v>0</v>
      </c>
      <c r="G324" s="264">
        <f t="shared" ref="G324" si="251">F324</f>
        <v>0</v>
      </c>
      <c r="H324" s="264">
        <f t="shared" ref="H324" si="252">G324</f>
        <v>0</v>
      </c>
      <c r="I324" s="264">
        <f t="shared" ref="I324" si="253">H324</f>
        <v>0</v>
      </c>
      <c r="J324" s="264">
        <f t="shared" ref="J324" si="254">I324</f>
        <v>0</v>
      </c>
      <c r="K324" s="264">
        <f t="shared" ref="K324" si="255">J324</f>
        <v>0</v>
      </c>
      <c r="L324" s="264">
        <f t="shared" ref="L324" si="256">K324</f>
        <v>0</v>
      </c>
      <c r="M324" s="264">
        <f t="shared" ref="M324" si="257">L324</f>
        <v>0</v>
      </c>
      <c r="N324" s="264">
        <f t="shared" ref="N324" si="258">M324</f>
        <v>0</v>
      </c>
      <c r="O324" s="127"/>
      <c r="P324" s="159" t="str">
        <f t="shared" si="239"/>
        <v>Zoomlion ZE2000G 
ОРИКС</v>
      </c>
      <c r="Q324" s="78"/>
      <c r="R324" s="78"/>
      <c r="S324" s="1153"/>
      <c r="T324" s="1151"/>
      <c r="U324" s="58"/>
      <c r="V324" s="58"/>
      <c r="W324" s="58"/>
      <c r="X324" s="58"/>
      <c r="Y324" s="58"/>
      <c r="Z324" s="58"/>
      <c r="AA324" s="58"/>
      <c r="AB324" s="59"/>
      <c r="AC324" s="58"/>
      <c r="AD324" s="58"/>
      <c r="AE324" s="58"/>
      <c r="AF324" s="58"/>
      <c r="AG324" s="58"/>
      <c r="AH324" s="58"/>
      <c r="AI324" s="58"/>
      <c r="AJ324" s="60"/>
      <c r="AK324" s="60"/>
      <c r="AL324" s="60"/>
      <c r="AM324" s="60"/>
      <c r="AN324" s="60"/>
      <c r="AO324" s="60"/>
      <c r="AP324" s="60"/>
      <c r="AQ324" s="60"/>
      <c r="AR324" s="60"/>
      <c r="AS324" s="60"/>
    </row>
    <row r="325" spans="1:45" s="76" customFormat="1" ht="15.75" outlineLevel="1">
      <c r="A325" s="79"/>
      <c r="B325" s="263" t="s">
        <v>79</v>
      </c>
      <c r="C325" s="66" t="s">
        <v>4</v>
      </c>
      <c r="D325" s="72"/>
      <c r="E325" s="55">
        <f>E290*E292*E324/1000</f>
        <v>0</v>
      </c>
      <c r="F325" s="55">
        <f t="shared" ref="F325" si="259">F290*F292*F324/1000</f>
        <v>0</v>
      </c>
      <c r="G325" s="55">
        <f t="shared" ref="G325" si="260">G290*G292*G324/1000</f>
        <v>0</v>
      </c>
      <c r="H325" s="55">
        <f t="shared" ref="H325" si="261">H290*H292*H324/1000</f>
        <v>0</v>
      </c>
      <c r="I325" s="55">
        <f t="shared" ref="I325" si="262">I290*I292*I324/1000</f>
        <v>0</v>
      </c>
      <c r="J325" s="55">
        <f t="shared" ref="J325" si="263">J290*J292*J324/1000</f>
        <v>0</v>
      </c>
      <c r="K325" s="55">
        <f t="shared" ref="K325" si="264">K290*K292*K324/1000</f>
        <v>0</v>
      </c>
      <c r="L325" s="55">
        <f t="shared" ref="L325" si="265">L290*L292*L324/1000</f>
        <v>0</v>
      </c>
      <c r="M325" s="55">
        <f t="shared" ref="M325" si="266">M290*M292*M324/1000</f>
        <v>0</v>
      </c>
      <c r="N325" s="55">
        <f t="shared" ref="N325" si="267">N290*N292*N324/1000</f>
        <v>0</v>
      </c>
      <c r="O325" s="56"/>
      <c r="P325" s="159" t="str">
        <f t="shared" si="239"/>
        <v>Zoomlion ZE2000G 
ОРИКС</v>
      </c>
      <c r="Q325" s="56"/>
      <c r="R325" s="56"/>
      <c r="S325" s="56"/>
      <c r="T325" s="73"/>
      <c r="U325" s="56"/>
      <c r="V325" s="58"/>
      <c r="W325" s="58"/>
      <c r="X325" s="56"/>
      <c r="Y325" s="56"/>
      <c r="Z325" s="56"/>
      <c r="AA325" s="56"/>
      <c r="AB325" s="74"/>
      <c r="AC325" s="56"/>
      <c r="AD325" s="56"/>
      <c r="AE325" s="56"/>
      <c r="AF325" s="56"/>
      <c r="AG325" s="56"/>
      <c r="AH325" s="56"/>
      <c r="AI325" s="56"/>
      <c r="AJ325" s="75"/>
      <c r="AK325" s="75"/>
      <c r="AL325" s="75"/>
      <c r="AM325" s="75"/>
      <c r="AN325" s="75"/>
      <c r="AO325" s="75"/>
      <c r="AP325" s="75"/>
      <c r="AQ325" s="75"/>
      <c r="AR325" s="75"/>
      <c r="AS325" s="75"/>
    </row>
    <row r="326" spans="1:45" s="76" customFormat="1" ht="15.75" outlineLevel="1">
      <c r="A326" s="81"/>
      <c r="B326" s="263" t="s">
        <v>80</v>
      </c>
      <c r="C326" s="66" t="s">
        <v>63</v>
      </c>
      <c r="D326" s="1135">
        <f>'МТР, ФЗП'!$E$17</f>
        <v>54.829081053167513</v>
      </c>
      <c r="E326" s="80">
        <f>$D326</f>
        <v>54.829081053167513</v>
      </c>
      <c r="F326" s="80">
        <f>$D326</f>
        <v>54.829081053167513</v>
      </c>
      <c r="G326" s="80">
        <f t="shared" ref="G326:N326" si="268">$D326</f>
        <v>54.829081053167513</v>
      </c>
      <c r="H326" s="80">
        <f t="shared" si="268"/>
        <v>54.829081053167513</v>
      </c>
      <c r="I326" s="80">
        <f t="shared" si="268"/>
        <v>54.829081053167513</v>
      </c>
      <c r="J326" s="80">
        <f t="shared" si="268"/>
        <v>54.829081053167513</v>
      </c>
      <c r="K326" s="80">
        <f t="shared" si="268"/>
        <v>54.829081053167513</v>
      </c>
      <c r="L326" s="80">
        <f t="shared" si="268"/>
        <v>54.829081053167513</v>
      </c>
      <c r="M326" s="80">
        <f t="shared" si="268"/>
        <v>54.829081053167513</v>
      </c>
      <c r="N326" s="80">
        <f t="shared" si="268"/>
        <v>54.829081053167513</v>
      </c>
      <c r="P326" s="159" t="str">
        <f t="shared" si="239"/>
        <v>Zoomlion ZE2000G 
ОРИКС</v>
      </c>
      <c r="Q326" s="56"/>
      <c r="R326" s="56"/>
      <c r="S326" s="127" t="s">
        <v>693</v>
      </c>
      <c r="T326" s="73"/>
      <c r="U326" s="56"/>
      <c r="V326" s="58"/>
      <c r="W326" s="58"/>
      <c r="X326" s="56"/>
      <c r="Y326" s="56"/>
      <c r="Z326" s="56"/>
      <c r="AA326" s="56"/>
      <c r="AB326" s="74"/>
      <c r="AC326" s="56"/>
      <c r="AD326" s="56"/>
      <c r="AE326" s="56"/>
      <c r="AF326" s="56"/>
      <c r="AG326" s="56"/>
      <c r="AH326" s="56"/>
      <c r="AI326" s="56"/>
      <c r="AJ326" s="75"/>
      <c r="AK326" s="75"/>
      <c r="AL326" s="75"/>
      <c r="AM326" s="75"/>
      <c r="AN326" s="75"/>
      <c r="AO326" s="75"/>
      <c r="AP326" s="75"/>
      <c r="AQ326" s="75"/>
      <c r="AR326" s="75"/>
      <c r="AS326" s="75"/>
    </row>
    <row r="327" spans="1:45" s="76" customFormat="1" ht="15.75" outlineLevel="1">
      <c r="A327" s="81"/>
      <c r="B327" s="263"/>
      <c r="C327" s="66"/>
      <c r="D327" s="72"/>
      <c r="E327" s="55"/>
      <c r="F327" s="80"/>
      <c r="G327" s="80"/>
      <c r="H327" s="80"/>
      <c r="I327" s="80"/>
      <c r="J327" s="80"/>
      <c r="K327" s="80"/>
      <c r="L327" s="80"/>
      <c r="M327" s="80"/>
      <c r="N327" s="80"/>
      <c r="O327" s="73"/>
      <c r="P327" s="159" t="str">
        <f t="shared" si="239"/>
        <v>Zoomlion ZE2000G 
ОРИКС</v>
      </c>
      <c r="Q327" s="56"/>
      <c r="R327" s="56"/>
      <c r="S327" s="56"/>
      <c r="T327" s="73"/>
      <c r="U327" s="56"/>
      <c r="V327" s="58"/>
      <c r="W327" s="58"/>
      <c r="X327" s="56"/>
      <c r="Y327" s="56"/>
      <c r="Z327" s="56"/>
      <c r="AA327" s="56"/>
      <c r="AB327" s="74"/>
      <c r="AC327" s="56"/>
      <c r="AD327" s="56"/>
      <c r="AE327" s="56"/>
      <c r="AF327" s="56"/>
      <c r="AG327" s="56"/>
      <c r="AH327" s="56"/>
      <c r="AI327" s="56"/>
      <c r="AJ327" s="75"/>
      <c r="AK327" s="75"/>
      <c r="AL327" s="75"/>
      <c r="AM327" s="75"/>
      <c r="AN327" s="75"/>
      <c r="AO327" s="75"/>
      <c r="AP327" s="75"/>
      <c r="AQ327" s="75"/>
      <c r="AR327" s="75"/>
      <c r="AS327" s="75"/>
    </row>
    <row r="328" spans="1:45" s="76" customFormat="1" ht="15.75" outlineLevel="1">
      <c r="A328" s="81"/>
      <c r="B328" s="83"/>
      <c r="C328" s="53"/>
      <c r="D328" s="72"/>
      <c r="F328" s="77"/>
      <c r="G328" s="77"/>
      <c r="H328" s="77"/>
      <c r="I328" s="77"/>
      <c r="J328" s="77"/>
      <c r="K328" s="77"/>
      <c r="L328" s="77"/>
      <c r="M328" s="77"/>
      <c r="N328" s="77"/>
      <c r="O328" s="73"/>
      <c r="P328" s="159" t="str">
        <f t="shared" si="239"/>
        <v>Zoomlion ZE2000G 
ОРИКС</v>
      </c>
      <c r="Q328" s="56"/>
      <c r="R328" s="308"/>
      <c r="S328" s="77">
        <f>E331*1000/((8760*'2. Произв-сть экскаваторов'!D63))</f>
        <v>152.06540918533037</v>
      </c>
      <c r="T328" s="73"/>
      <c r="U328" s="56"/>
      <c r="V328" s="58"/>
      <c r="W328" s="58"/>
      <c r="X328" s="56"/>
      <c r="Y328" s="56"/>
      <c r="Z328" s="56"/>
      <c r="AA328" s="56"/>
      <c r="AB328" s="74"/>
      <c r="AC328" s="56"/>
      <c r="AD328" s="56"/>
      <c r="AE328" s="56"/>
      <c r="AF328" s="56"/>
      <c r="AG328" s="56"/>
      <c r="AH328" s="56"/>
      <c r="AI328" s="56"/>
      <c r="AJ328" s="75"/>
      <c r="AK328" s="75"/>
      <c r="AL328" s="75"/>
      <c r="AM328" s="75"/>
      <c r="AN328" s="75"/>
      <c r="AO328" s="75"/>
      <c r="AP328" s="75"/>
      <c r="AQ328" s="75"/>
      <c r="AR328" s="75"/>
      <c r="AS328" s="75"/>
    </row>
    <row r="329" spans="1:45" s="76" customFormat="1" ht="15.75" outlineLevel="1">
      <c r="A329" s="81"/>
      <c r="B329" s="83" t="s">
        <v>705</v>
      </c>
      <c r="C329" s="53" t="s">
        <v>61</v>
      </c>
      <c r="D329" s="265"/>
      <c r="E329" s="77">
        <f>E331*E326</f>
        <v>39351.602411904503</v>
      </c>
      <c r="F329" s="77">
        <f t="shared" ref="F329:N329" si="269">F331*F326</f>
        <v>33626.963106018469</v>
      </c>
      <c r="G329" s="77">
        <f t="shared" si="269"/>
        <v>34768.893414327824</v>
      </c>
      <c r="H329" s="77">
        <f t="shared" si="269"/>
        <v>31979.114242877349</v>
      </c>
      <c r="I329" s="77">
        <f t="shared" si="269"/>
        <v>31927.113929547737</v>
      </c>
      <c r="J329" s="77">
        <f t="shared" si="269"/>
        <v>34292.301654286508</v>
      </c>
      <c r="K329" s="77">
        <f t="shared" si="269"/>
        <v>33020.575733307116</v>
      </c>
      <c r="L329" s="77">
        <f t="shared" si="269"/>
        <v>35602.530547300543</v>
      </c>
      <c r="M329" s="77">
        <f t="shared" si="269"/>
        <v>22711.669325181327</v>
      </c>
      <c r="N329" s="77">
        <f t="shared" si="269"/>
        <v>34964.413090394533</v>
      </c>
      <c r="O329" s="73"/>
      <c r="P329" s="159" t="str">
        <f t="shared" si="239"/>
        <v>Zoomlion ZE2000G 
ОРИКС</v>
      </c>
      <c r="Q329" s="56"/>
      <c r="R329" s="56"/>
      <c r="S329" s="73"/>
      <c r="T329" s="73"/>
      <c r="U329" s="56"/>
      <c r="V329" s="58"/>
      <c r="W329" s="58"/>
      <c r="X329" s="56"/>
      <c r="Y329" s="56"/>
      <c r="Z329" s="56"/>
      <c r="AA329" s="56"/>
      <c r="AB329" s="74"/>
      <c r="AC329" s="56"/>
      <c r="AD329" s="56"/>
      <c r="AE329" s="56"/>
      <c r="AF329" s="56"/>
      <c r="AG329" s="56"/>
      <c r="AH329" s="56"/>
      <c r="AI329" s="56"/>
      <c r="AJ329" s="75"/>
      <c r="AK329" s="75"/>
      <c r="AL329" s="75"/>
      <c r="AM329" s="75"/>
      <c r="AN329" s="75"/>
      <c r="AO329" s="75"/>
      <c r="AP329" s="75"/>
      <c r="AQ329" s="75"/>
      <c r="AR329" s="75"/>
      <c r="AS329" s="75"/>
    </row>
    <row r="330" spans="1:45" s="76" customFormat="1" ht="15.75" outlineLevel="1">
      <c r="A330" s="81"/>
      <c r="B330" s="263" t="s">
        <v>53</v>
      </c>
      <c r="C330" s="66" t="s">
        <v>6</v>
      </c>
      <c r="D330" s="265">
        <f>Zooml_Орикс!D38</f>
        <v>0.28599999999999998</v>
      </c>
      <c r="E330" s="266">
        <f>D330</f>
        <v>0.28599999999999998</v>
      </c>
      <c r="F330" s="266">
        <f t="shared" ref="F330:N330" si="270">E330</f>
        <v>0.28599999999999998</v>
      </c>
      <c r="G330" s="266">
        <f t="shared" si="270"/>
        <v>0.28599999999999998</v>
      </c>
      <c r="H330" s="266">
        <f t="shared" si="270"/>
        <v>0.28599999999999998</v>
      </c>
      <c r="I330" s="266">
        <f t="shared" si="270"/>
        <v>0.28599999999999998</v>
      </c>
      <c r="J330" s="266">
        <f t="shared" si="270"/>
        <v>0.28599999999999998</v>
      </c>
      <c r="K330" s="266">
        <f t="shared" si="270"/>
        <v>0.28599999999999998</v>
      </c>
      <c r="L330" s="266">
        <f t="shared" si="270"/>
        <v>0.28599999999999998</v>
      </c>
      <c r="M330" s="266">
        <f t="shared" si="270"/>
        <v>0.28599999999999998</v>
      </c>
      <c r="N330" s="266">
        <f t="shared" si="270"/>
        <v>0.28599999999999998</v>
      </c>
      <c r="O330" s="73"/>
      <c r="P330" s="159" t="str">
        <f t="shared" si="239"/>
        <v>Zoomlion ZE2000G 
ОРИКС</v>
      </c>
      <c r="Q330" s="56"/>
      <c r="R330" s="56"/>
      <c r="S330" s="73" t="s">
        <v>129</v>
      </c>
      <c r="T330" s="73"/>
      <c r="U330" s="56"/>
      <c r="V330" s="58"/>
      <c r="W330" s="58"/>
      <c r="X330" s="56"/>
      <c r="Y330" s="56"/>
      <c r="Z330" s="56"/>
      <c r="AA330" s="56"/>
      <c r="AB330" s="74"/>
      <c r="AC330" s="56"/>
      <c r="AD330" s="56"/>
      <c r="AE330" s="56"/>
      <c r="AF330" s="56"/>
      <c r="AG330" s="56"/>
      <c r="AH330" s="56"/>
      <c r="AI330" s="56"/>
      <c r="AJ330" s="75"/>
      <c r="AK330" s="75"/>
      <c r="AL330" s="75"/>
      <c r="AM330" s="75"/>
      <c r="AN330" s="75"/>
      <c r="AO330" s="75"/>
      <c r="AP330" s="75"/>
      <c r="AQ330" s="75"/>
      <c r="AR330" s="75"/>
      <c r="AS330" s="75"/>
    </row>
    <row r="331" spans="1:45" s="76" customFormat="1" ht="15.75" outlineLevel="1">
      <c r="A331" s="81"/>
      <c r="B331" s="263" t="s">
        <v>79</v>
      </c>
      <c r="C331" s="66" t="s">
        <v>4</v>
      </c>
      <c r="D331" s="72"/>
      <c r="E331" s="55">
        <f>E330*E293</f>
        <v>717.71406078729342</v>
      </c>
      <c r="F331" s="55">
        <f t="shared" ref="F331:N331" si="271">F330*F293</f>
        <v>613.3052471444953</v>
      </c>
      <c r="G331" s="55">
        <f t="shared" si="271"/>
        <v>634.13233901572391</v>
      </c>
      <c r="H331" s="55">
        <f t="shared" si="271"/>
        <v>583.2509615083161</v>
      </c>
      <c r="I331" s="55">
        <f t="shared" si="271"/>
        <v>582.30255397839255</v>
      </c>
      <c r="J331" s="55">
        <f t="shared" si="271"/>
        <v>625.44002189337107</v>
      </c>
      <c r="K331" s="55">
        <f t="shared" si="271"/>
        <v>602.24565320157762</v>
      </c>
      <c r="L331" s="55">
        <f t="shared" si="271"/>
        <v>649.33662690383096</v>
      </c>
      <c r="M331" s="55">
        <f t="shared" si="271"/>
        <v>414.22670030084805</v>
      </c>
      <c r="N331" s="55">
        <f t="shared" si="271"/>
        <v>637.69832393305478</v>
      </c>
      <c r="O331" s="73"/>
      <c r="P331" s="159" t="str">
        <f t="shared" si="239"/>
        <v>Zoomlion ZE2000G 
ОРИКС</v>
      </c>
      <c r="Q331" s="56"/>
      <c r="R331" s="56"/>
      <c r="S331" s="73"/>
      <c r="T331" s="73"/>
      <c r="U331" s="56"/>
      <c r="V331" s="58"/>
      <c r="W331" s="58"/>
      <c r="X331" s="56"/>
      <c r="Y331" s="56"/>
      <c r="Z331" s="56"/>
      <c r="AA331" s="56"/>
      <c r="AB331" s="74"/>
      <c r="AC331" s="56"/>
      <c r="AD331" s="56"/>
      <c r="AE331" s="56"/>
      <c r="AF331" s="56"/>
      <c r="AG331" s="56"/>
      <c r="AH331" s="56"/>
      <c r="AI331" s="56"/>
      <c r="AJ331" s="75"/>
      <c r="AK331" s="75"/>
      <c r="AL331" s="75"/>
      <c r="AM331" s="75"/>
      <c r="AN331" s="75"/>
      <c r="AO331" s="75"/>
      <c r="AP331" s="75"/>
      <c r="AQ331" s="75"/>
      <c r="AR331" s="75"/>
      <c r="AS331" s="75"/>
    </row>
    <row r="332" spans="1:45" s="76" customFormat="1" ht="15.75" outlineLevel="1">
      <c r="A332" s="81"/>
      <c r="B332" s="263"/>
      <c r="C332" s="66"/>
      <c r="D332" s="72"/>
      <c r="E332" s="55"/>
      <c r="F332" s="80"/>
      <c r="G332" s="80"/>
      <c r="H332" s="80"/>
      <c r="I332" s="80"/>
      <c r="J332" s="80"/>
      <c r="K332" s="80"/>
      <c r="L332" s="80"/>
      <c r="M332" s="80"/>
      <c r="N332" s="80"/>
      <c r="O332" s="73"/>
      <c r="P332" s="159" t="str">
        <f t="shared" si="239"/>
        <v>Zoomlion ZE2000G 
ОРИКС</v>
      </c>
      <c r="Q332" s="56"/>
      <c r="R332" s="56"/>
      <c r="S332" s="73"/>
      <c r="T332" s="73"/>
      <c r="U332" s="56"/>
      <c r="V332" s="58"/>
      <c r="W332" s="58"/>
      <c r="X332" s="56"/>
      <c r="Y332" s="56"/>
      <c r="Z332" s="56"/>
      <c r="AA332" s="56"/>
      <c r="AB332" s="74"/>
      <c r="AC332" s="56"/>
      <c r="AD332" s="56"/>
      <c r="AE332" s="56"/>
      <c r="AF332" s="56"/>
      <c r="AG332" s="56"/>
      <c r="AH332" s="56"/>
      <c r="AI332" s="56"/>
      <c r="AJ332" s="75"/>
      <c r="AK332" s="75"/>
      <c r="AL332" s="75"/>
      <c r="AM332" s="75"/>
      <c r="AN332" s="75"/>
      <c r="AO332" s="75"/>
      <c r="AP332" s="75"/>
      <c r="AQ332" s="75"/>
      <c r="AR332" s="75"/>
      <c r="AS332" s="75"/>
    </row>
    <row r="333" spans="1:45" s="76" customFormat="1" ht="15.75" outlineLevel="1">
      <c r="A333" s="81"/>
      <c r="B333" s="263"/>
      <c r="C333" s="66"/>
      <c r="D333" s="72"/>
      <c r="E333" s="55"/>
      <c r="F333" s="80"/>
      <c r="G333" s="80"/>
      <c r="H333" s="80"/>
      <c r="I333" s="80"/>
      <c r="J333" s="80"/>
      <c r="K333" s="80"/>
      <c r="L333" s="80"/>
      <c r="M333" s="80"/>
      <c r="N333" s="80"/>
      <c r="O333" s="73"/>
      <c r="P333" s="159" t="str">
        <f t="shared" si="239"/>
        <v>Zoomlion ZE2000G 
ОРИКС</v>
      </c>
      <c r="Q333" s="56"/>
      <c r="R333" s="56"/>
      <c r="S333" s="56"/>
      <c r="T333" s="73"/>
      <c r="U333" s="56"/>
      <c r="V333" s="58"/>
      <c r="W333" s="58"/>
      <c r="X333" s="56"/>
      <c r="Y333" s="56"/>
      <c r="Z333" s="56"/>
      <c r="AA333" s="56"/>
      <c r="AB333" s="74"/>
      <c r="AC333" s="56"/>
      <c r="AD333" s="56"/>
      <c r="AE333" s="56"/>
      <c r="AF333" s="56"/>
      <c r="AG333" s="56"/>
      <c r="AH333" s="56"/>
      <c r="AI333" s="56"/>
      <c r="AJ333" s="75"/>
      <c r="AK333" s="75"/>
      <c r="AL333" s="75"/>
      <c r="AM333" s="75"/>
      <c r="AN333" s="75"/>
      <c r="AO333" s="75"/>
      <c r="AP333" s="75"/>
      <c r="AQ333" s="75"/>
      <c r="AR333" s="75"/>
      <c r="AS333" s="75"/>
    </row>
    <row r="334" spans="1:45" s="76" customFormat="1" ht="15.75" outlineLevel="1">
      <c r="A334" s="81"/>
      <c r="B334" s="263"/>
      <c r="C334" s="66"/>
      <c r="D334" s="72"/>
      <c r="E334" s="55"/>
      <c r="F334" s="80"/>
      <c r="G334" s="80"/>
      <c r="H334" s="80"/>
      <c r="I334" s="80"/>
      <c r="J334" s="80"/>
      <c r="K334" s="80"/>
      <c r="L334" s="80"/>
      <c r="M334" s="80"/>
      <c r="N334" s="80"/>
      <c r="O334" s="73"/>
      <c r="P334" s="159" t="str">
        <f t="shared" si="239"/>
        <v>Zoomlion ZE2000G 
ОРИКС</v>
      </c>
      <c r="Q334" s="56"/>
      <c r="R334" s="56"/>
      <c r="S334" s="56"/>
      <c r="T334" s="73"/>
      <c r="U334" s="56"/>
      <c r="V334" s="58"/>
      <c r="W334" s="58"/>
      <c r="X334" s="56"/>
      <c r="Y334" s="56"/>
      <c r="Z334" s="56"/>
      <c r="AA334" s="56"/>
      <c r="AB334" s="74"/>
      <c r="AC334" s="56"/>
      <c r="AD334" s="56"/>
      <c r="AE334" s="56"/>
      <c r="AF334" s="56"/>
      <c r="AG334" s="56"/>
      <c r="AH334" s="56"/>
      <c r="AI334" s="56"/>
      <c r="AJ334" s="75"/>
      <c r="AK334" s="75"/>
      <c r="AL334" s="75"/>
      <c r="AM334" s="75"/>
      <c r="AN334" s="75"/>
      <c r="AO334" s="75"/>
      <c r="AP334" s="75"/>
      <c r="AQ334" s="75"/>
      <c r="AR334" s="75"/>
      <c r="AS334" s="75"/>
    </row>
    <row r="335" spans="1:45" s="76" customFormat="1" ht="15.75" outlineLevel="1">
      <c r="A335" s="81"/>
      <c r="B335" s="263"/>
      <c r="C335" s="66"/>
      <c r="D335" s="72"/>
      <c r="E335" s="55"/>
      <c r="F335" s="80"/>
      <c r="G335" s="80"/>
      <c r="H335" s="80"/>
      <c r="I335" s="80"/>
      <c r="J335" s="80"/>
      <c r="K335" s="80"/>
      <c r="L335" s="80"/>
      <c r="M335" s="80"/>
      <c r="N335" s="80"/>
      <c r="O335" s="73"/>
      <c r="P335" s="159" t="str">
        <f t="shared" si="239"/>
        <v>Zoomlion ZE2000G 
ОРИКС</v>
      </c>
      <c r="Q335" s="56"/>
      <c r="R335" s="56"/>
      <c r="S335" s="56"/>
      <c r="T335" s="73"/>
      <c r="U335" s="56"/>
      <c r="V335" s="58"/>
      <c r="W335" s="58"/>
      <c r="X335" s="56"/>
      <c r="Y335" s="56"/>
      <c r="Z335" s="56"/>
      <c r="AA335" s="56"/>
      <c r="AB335" s="74"/>
      <c r="AC335" s="56"/>
      <c r="AD335" s="56"/>
      <c r="AE335" s="56"/>
      <c r="AF335" s="56"/>
      <c r="AG335" s="56"/>
      <c r="AH335" s="56"/>
      <c r="AI335" s="56"/>
      <c r="AJ335" s="75"/>
      <c r="AK335" s="75"/>
      <c r="AL335" s="75"/>
      <c r="AM335" s="75"/>
      <c r="AN335" s="75"/>
      <c r="AO335" s="75"/>
      <c r="AP335" s="75"/>
      <c r="AQ335" s="75"/>
      <c r="AR335" s="75"/>
      <c r="AS335" s="75"/>
    </row>
    <row r="336" spans="1:45" s="76" customFormat="1" ht="15.75" outlineLevel="1">
      <c r="A336" s="81"/>
      <c r="B336" s="263"/>
      <c r="C336" s="66"/>
      <c r="D336" s="72"/>
      <c r="E336" s="55"/>
      <c r="F336" s="80"/>
      <c r="G336" s="80"/>
      <c r="H336" s="80"/>
      <c r="I336" s="80"/>
      <c r="J336" s="80"/>
      <c r="K336" s="80"/>
      <c r="L336" s="80"/>
      <c r="M336" s="80"/>
      <c r="N336" s="80"/>
      <c r="O336" s="73"/>
      <c r="P336" s="159" t="str">
        <f t="shared" si="239"/>
        <v>Zoomlion ZE2000G 
ОРИКС</v>
      </c>
      <c r="Q336" s="56"/>
      <c r="R336" s="56"/>
      <c r="S336" s="56"/>
      <c r="T336" s="73"/>
      <c r="U336" s="56"/>
      <c r="V336" s="58"/>
      <c r="W336" s="58"/>
      <c r="X336" s="56"/>
      <c r="Y336" s="56"/>
      <c r="Z336" s="56"/>
      <c r="AA336" s="56"/>
      <c r="AB336" s="74"/>
      <c r="AC336" s="56"/>
      <c r="AD336" s="56"/>
      <c r="AE336" s="56"/>
      <c r="AF336" s="56"/>
      <c r="AG336" s="56"/>
      <c r="AH336" s="56"/>
      <c r="AI336" s="56"/>
      <c r="AJ336" s="75"/>
      <c r="AK336" s="75"/>
      <c r="AL336" s="75"/>
      <c r="AM336" s="75"/>
      <c r="AN336" s="75"/>
      <c r="AO336" s="75"/>
      <c r="AP336" s="75"/>
      <c r="AQ336" s="75"/>
      <c r="AR336" s="75"/>
      <c r="AS336" s="75"/>
    </row>
    <row r="337" spans="1:45" s="61" customFormat="1" ht="18" customHeight="1" outlineLevel="1">
      <c r="A337" s="51"/>
      <c r="B337" s="52" t="s">
        <v>60</v>
      </c>
      <c r="C337" s="53" t="s">
        <v>61</v>
      </c>
      <c r="D337" s="54"/>
      <c r="E337" s="77">
        <f>SUMPRODUCT(E346:E351,E353:E358)/1000</f>
        <v>0</v>
      </c>
      <c r="F337" s="77">
        <f t="shared" ref="F337:M337" si="272">SUMPRODUCT(F346:F351,F353:F358)/1000</f>
        <v>0</v>
      </c>
      <c r="G337" s="77">
        <f t="shared" si="272"/>
        <v>0</v>
      </c>
      <c r="H337" s="77">
        <f t="shared" si="272"/>
        <v>0</v>
      </c>
      <c r="I337" s="77">
        <f t="shared" si="272"/>
        <v>0</v>
      </c>
      <c r="J337" s="77">
        <f t="shared" si="272"/>
        <v>0</v>
      </c>
      <c r="K337" s="77">
        <f t="shared" si="272"/>
        <v>0</v>
      </c>
      <c r="L337" s="77">
        <f t="shared" si="272"/>
        <v>0</v>
      </c>
      <c r="M337" s="77">
        <f t="shared" si="272"/>
        <v>0</v>
      </c>
      <c r="N337" s="77">
        <f>SUMPRODUCT(N346:N351,N353:N358)/1000</f>
        <v>0</v>
      </c>
      <c r="P337" s="159" t="str">
        <f t="shared" si="239"/>
        <v>Zoomlion ZE2000G 
ОРИКС</v>
      </c>
      <c r="Q337" s="58"/>
      <c r="R337" s="56"/>
      <c r="S337" s="73" t="s">
        <v>689</v>
      </c>
      <c r="T337" s="73"/>
      <c r="U337" s="58"/>
      <c r="V337" s="58"/>
      <c r="W337" s="58">
        <f>E337-V337</f>
        <v>0</v>
      </c>
      <c r="X337" s="58"/>
      <c r="Y337" s="58"/>
      <c r="Z337" s="58"/>
      <c r="AA337" s="58"/>
      <c r="AB337" s="59"/>
      <c r="AC337" s="58"/>
      <c r="AD337" s="58"/>
      <c r="AE337" s="58"/>
      <c r="AF337" s="58"/>
      <c r="AG337" s="58"/>
      <c r="AH337" s="58"/>
      <c r="AI337" s="58"/>
      <c r="AJ337" s="60"/>
      <c r="AK337" s="60"/>
      <c r="AL337" s="60"/>
      <c r="AM337" s="60"/>
      <c r="AN337" s="60"/>
      <c r="AO337" s="60"/>
      <c r="AP337" s="60"/>
      <c r="AQ337" s="60"/>
      <c r="AR337" s="60"/>
      <c r="AS337" s="60"/>
    </row>
    <row r="338" spans="1:45" s="61" customFormat="1" ht="15.75" outlineLevel="1">
      <c r="A338" s="51"/>
      <c r="B338" s="83" t="s">
        <v>53</v>
      </c>
      <c r="C338" s="53"/>
      <c r="D338" s="54"/>
      <c r="E338" s="77"/>
      <c r="F338" s="77"/>
      <c r="G338" s="77"/>
      <c r="H338" s="77"/>
      <c r="I338" s="77"/>
      <c r="J338" s="77"/>
      <c r="K338" s="77"/>
      <c r="L338" s="77"/>
      <c r="M338" s="77"/>
      <c r="N338" s="77"/>
      <c r="O338" s="73"/>
      <c r="P338" s="159" t="str">
        <f t="shared" si="239"/>
        <v>Zoomlion ZE2000G 
ОРИКС</v>
      </c>
      <c r="Q338" s="58"/>
      <c r="R338" s="56"/>
      <c r="S338" s="58"/>
      <c r="T338" s="73"/>
      <c r="U338" s="58"/>
      <c r="V338" s="58"/>
      <c r="W338" s="58"/>
      <c r="X338" s="58"/>
      <c r="Y338" s="58"/>
      <c r="Z338" s="58"/>
      <c r="AA338" s="58"/>
      <c r="AB338" s="59"/>
      <c r="AC338" s="58"/>
      <c r="AD338" s="58"/>
      <c r="AE338" s="58"/>
      <c r="AF338" s="58"/>
      <c r="AG338" s="58"/>
      <c r="AH338" s="58"/>
      <c r="AI338" s="58"/>
      <c r="AJ338" s="60"/>
      <c r="AK338" s="60"/>
      <c r="AL338" s="60"/>
      <c r="AM338" s="60"/>
      <c r="AN338" s="60"/>
      <c r="AO338" s="60"/>
      <c r="AP338" s="60"/>
      <c r="AQ338" s="60"/>
      <c r="AR338" s="60"/>
      <c r="AS338" s="60"/>
    </row>
    <row r="339" spans="1:45" s="61" customFormat="1" ht="15.75" outlineLevel="1">
      <c r="A339" s="51"/>
      <c r="B339" s="267"/>
      <c r="C339" s="268" t="s">
        <v>62</v>
      </c>
      <c r="D339" s="54"/>
      <c r="E339" s="269"/>
      <c r="F339" s="269"/>
      <c r="G339" s="269"/>
      <c r="H339" s="269"/>
      <c r="I339" s="269"/>
      <c r="J339" s="269"/>
      <c r="K339" s="269"/>
      <c r="L339" s="269"/>
      <c r="M339" s="269"/>
      <c r="N339" s="269"/>
      <c r="O339" s="73"/>
      <c r="P339" s="159" t="str">
        <f t="shared" si="239"/>
        <v>Zoomlion ZE2000G 
ОРИКС</v>
      </c>
      <c r="Q339" s="58"/>
      <c r="R339" s="56"/>
      <c r="S339" s="58"/>
      <c r="T339" s="73"/>
      <c r="U339" s="58"/>
      <c r="V339" s="58"/>
      <c r="W339" s="58"/>
      <c r="X339" s="58"/>
      <c r="Y339" s="58"/>
      <c r="Z339" s="58"/>
      <c r="AA339" s="58"/>
      <c r="AB339" s="59"/>
      <c r="AC339" s="58"/>
      <c r="AD339" s="58"/>
      <c r="AE339" s="58"/>
      <c r="AF339" s="58"/>
      <c r="AG339" s="58"/>
      <c r="AH339" s="58"/>
      <c r="AI339" s="58"/>
      <c r="AJ339" s="60"/>
      <c r="AK339" s="60"/>
      <c r="AL339" s="60"/>
      <c r="AM339" s="60"/>
      <c r="AN339" s="60"/>
      <c r="AO339" s="60"/>
      <c r="AP339" s="60"/>
      <c r="AQ339" s="60"/>
      <c r="AR339" s="60"/>
      <c r="AS339" s="60"/>
    </row>
    <row r="340" spans="1:45" s="61" customFormat="1" ht="15.75" outlineLevel="1">
      <c r="A340" s="51"/>
      <c r="B340" s="267"/>
      <c r="C340" s="268" t="s">
        <v>62</v>
      </c>
      <c r="D340" s="54"/>
      <c r="E340" s="269"/>
      <c r="F340" s="269"/>
      <c r="G340" s="269"/>
      <c r="H340" s="269"/>
      <c r="I340" s="269"/>
      <c r="J340" s="269"/>
      <c r="K340" s="269"/>
      <c r="L340" s="269"/>
      <c r="M340" s="269"/>
      <c r="N340" s="269"/>
      <c r="O340" s="73"/>
      <c r="P340" s="159" t="str">
        <f t="shared" si="239"/>
        <v>Zoomlion ZE2000G 
ОРИКС</v>
      </c>
      <c r="Q340" s="58"/>
      <c r="R340" s="56"/>
      <c r="S340" s="58"/>
      <c r="T340" s="73"/>
      <c r="U340" s="58"/>
      <c r="V340" s="58"/>
      <c r="W340" s="58"/>
      <c r="X340" s="58"/>
      <c r="Y340" s="58"/>
      <c r="Z340" s="58"/>
      <c r="AA340" s="58"/>
      <c r="AB340" s="59"/>
      <c r="AC340" s="58"/>
      <c r="AD340" s="58"/>
      <c r="AE340" s="58"/>
      <c r="AF340" s="58"/>
      <c r="AG340" s="58"/>
      <c r="AH340" s="58"/>
      <c r="AI340" s="58"/>
      <c r="AJ340" s="60"/>
      <c r="AK340" s="60"/>
      <c r="AL340" s="60"/>
      <c r="AM340" s="60"/>
      <c r="AN340" s="60"/>
      <c r="AO340" s="60"/>
      <c r="AP340" s="60"/>
      <c r="AQ340" s="60"/>
      <c r="AR340" s="60"/>
      <c r="AS340" s="60"/>
    </row>
    <row r="341" spans="1:45" s="61" customFormat="1" ht="15.75" outlineLevel="1">
      <c r="A341" s="51"/>
      <c r="B341" s="267"/>
      <c r="C341" s="268" t="s">
        <v>62</v>
      </c>
      <c r="D341" s="54"/>
      <c r="E341" s="269"/>
      <c r="F341" s="269"/>
      <c r="G341" s="269"/>
      <c r="H341" s="269"/>
      <c r="I341" s="269"/>
      <c r="J341" s="269"/>
      <c r="K341" s="269"/>
      <c r="L341" s="269"/>
      <c r="M341" s="269"/>
      <c r="N341" s="269"/>
      <c r="O341" s="73"/>
      <c r="P341" s="159" t="str">
        <f t="shared" si="239"/>
        <v>Zoomlion ZE2000G 
ОРИКС</v>
      </c>
      <c r="Q341" s="58"/>
      <c r="R341" s="56"/>
      <c r="S341" s="58"/>
      <c r="T341" s="73"/>
      <c r="U341" s="58"/>
      <c r="V341" s="58"/>
      <c r="W341" s="58"/>
      <c r="X341" s="58"/>
      <c r="Y341" s="58"/>
      <c r="Z341" s="58"/>
      <c r="AA341" s="58"/>
      <c r="AB341" s="59"/>
      <c r="AC341" s="58"/>
      <c r="AD341" s="58"/>
      <c r="AE341" s="58"/>
      <c r="AF341" s="58"/>
      <c r="AG341" s="58"/>
      <c r="AH341" s="58"/>
      <c r="AI341" s="58"/>
      <c r="AJ341" s="60"/>
      <c r="AK341" s="60"/>
      <c r="AL341" s="60"/>
      <c r="AM341" s="60"/>
      <c r="AN341" s="60"/>
      <c r="AO341" s="60"/>
      <c r="AP341" s="60"/>
      <c r="AQ341" s="60"/>
      <c r="AR341" s="60"/>
      <c r="AS341" s="60"/>
    </row>
    <row r="342" spans="1:45" s="61" customFormat="1" ht="15.75" outlineLevel="1">
      <c r="A342" s="51"/>
      <c r="B342" s="267"/>
      <c r="C342" s="268" t="s">
        <v>138</v>
      </c>
      <c r="D342" s="54"/>
      <c r="E342" s="269"/>
      <c r="F342" s="269"/>
      <c r="G342" s="269"/>
      <c r="H342" s="269"/>
      <c r="I342" s="269"/>
      <c r="J342" s="269"/>
      <c r="K342" s="269"/>
      <c r="L342" s="269"/>
      <c r="M342" s="269"/>
      <c r="N342" s="269"/>
      <c r="O342" s="73"/>
      <c r="P342" s="159" t="str">
        <f t="shared" si="239"/>
        <v>Zoomlion ZE2000G 
ОРИКС</v>
      </c>
      <c r="Q342" s="58"/>
      <c r="R342" s="56"/>
      <c r="S342" s="58"/>
      <c r="T342" s="73"/>
      <c r="U342" s="58"/>
      <c r="V342" s="58"/>
      <c r="W342" s="58"/>
      <c r="X342" s="58"/>
      <c r="Y342" s="58"/>
      <c r="Z342" s="58"/>
      <c r="AA342" s="58"/>
      <c r="AB342" s="59"/>
      <c r="AC342" s="58"/>
      <c r="AD342" s="58"/>
      <c r="AE342" s="58"/>
      <c r="AF342" s="58"/>
      <c r="AG342" s="58"/>
      <c r="AH342" s="58"/>
      <c r="AI342" s="58"/>
      <c r="AJ342" s="60"/>
      <c r="AK342" s="60"/>
      <c r="AL342" s="60"/>
      <c r="AM342" s="60"/>
      <c r="AN342" s="60"/>
      <c r="AO342" s="60"/>
      <c r="AP342" s="60"/>
      <c r="AQ342" s="60"/>
      <c r="AR342" s="60"/>
      <c r="AS342" s="60"/>
    </row>
    <row r="343" spans="1:45" s="61" customFormat="1" ht="15.75" outlineLevel="1">
      <c r="A343" s="51"/>
      <c r="B343" s="267"/>
      <c r="C343" s="268" t="s">
        <v>62</v>
      </c>
      <c r="D343" s="54"/>
      <c r="E343" s="269"/>
      <c r="F343" s="269"/>
      <c r="G343" s="269"/>
      <c r="H343" s="269"/>
      <c r="I343" s="269"/>
      <c r="J343" s="269"/>
      <c r="K343" s="269"/>
      <c r="L343" s="269"/>
      <c r="M343" s="269"/>
      <c r="N343" s="269"/>
      <c r="O343" s="73"/>
      <c r="P343" s="159" t="str">
        <f t="shared" si="239"/>
        <v>Zoomlion ZE2000G 
ОРИКС</v>
      </c>
      <c r="Q343" s="58"/>
      <c r="R343" s="56"/>
      <c r="S343" s="58"/>
      <c r="T343" s="73"/>
      <c r="U343" s="58"/>
      <c r="V343" s="58"/>
      <c r="W343" s="58"/>
      <c r="X343" s="58"/>
      <c r="Y343" s="58"/>
      <c r="Z343" s="58"/>
      <c r="AA343" s="58"/>
      <c r="AB343" s="59"/>
      <c r="AC343" s="58"/>
      <c r="AD343" s="58"/>
      <c r="AE343" s="58"/>
      <c r="AF343" s="58"/>
      <c r="AG343" s="58"/>
      <c r="AH343" s="58"/>
      <c r="AI343" s="58"/>
      <c r="AJ343" s="60"/>
      <c r="AK343" s="60"/>
      <c r="AL343" s="60"/>
      <c r="AM343" s="60"/>
      <c r="AN343" s="60"/>
      <c r="AO343" s="60"/>
      <c r="AP343" s="60"/>
      <c r="AQ343" s="60"/>
      <c r="AR343" s="60"/>
      <c r="AS343" s="60"/>
    </row>
    <row r="344" spans="1:45" s="61" customFormat="1" ht="15.75" outlineLevel="1">
      <c r="A344" s="51"/>
      <c r="B344" s="267"/>
      <c r="C344" s="268"/>
      <c r="D344" s="54"/>
      <c r="E344" s="269"/>
      <c r="F344" s="269"/>
      <c r="G344" s="269"/>
      <c r="H344" s="269"/>
      <c r="I344" s="269"/>
      <c r="J344" s="269"/>
      <c r="K344" s="269"/>
      <c r="L344" s="269"/>
      <c r="M344" s="269"/>
      <c r="N344" s="269"/>
      <c r="O344" s="73"/>
      <c r="P344" s="159" t="str">
        <f t="shared" si="239"/>
        <v>Zoomlion ZE2000G 
ОРИКС</v>
      </c>
      <c r="Q344" s="58"/>
      <c r="R344" s="56"/>
      <c r="S344" s="58"/>
      <c r="T344" s="73"/>
      <c r="U344" s="58"/>
      <c r="V344" s="58"/>
      <c r="W344" s="58"/>
      <c r="X344" s="58"/>
      <c r="Y344" s="58"/>
      <c r="Z344" s="58"/>
      <c r="AA344" s="58"/>
      <c r="AB344" s="59"/>
      <c r="AC344" s="58"/>
      <c r="AD344" s="58"/>
      <c r="AE344" s="58"/>
      <c r="AF344" s="58"/>
      <c r="AG344" s="58"/>
      <c r="AH344" s="58"/>
      <c r="AI344" s="58"/>
      <c r="AJ344" s="60"/>
      <c r="AK344" s="60"/>
      <c r="AL344" s="60"/>
      <c r="AM344" s="60"/>
      <c r="AN344" s="60"/>
      <c r="AO344" s="60"/>
      <c r="AP344" s="60"/>
      <c r="AQ344" s="60"/>
      <c r="AR344" s="60"/>
      <c r="AS344" s="60"/>
    </row>
    <row r="345" spans="1:45" s="61" customFormat="1" ht="15.75" outlineLevel="1">
      <c r="A345" s="51"/>
      <c r="B345" s="83" t="s">
        <v>132</v>
      </c>
      <c r="C345" s="53"/>
      <c r="D345" s="54"/>
      <c r="E345" s="77"/>
      <c r="F345" s="77"/>
      <c r="G345" s="77"/>
      <c r="H345" s="77"/>
      <c r="I345" s="77"/>
      <c r="J345" s="77"/>
      <c r="K345" s="77"/>
      <c r="L345" s="77"/>
      <c r="M345" s="77"/>
      <c r="N345" s="77"/>
      <c r="O345" s="73"/>
      <c r="P345" s="159" t="str">
        <f t="shared" si="239"/>
        <v>Zoomlion ZE2000G 
ОРИКС</v>
      </c>
      <c r="Q345" s="58"/>
      <c r="R345" s="56"/>
      <c r="S345" s="58"/>
      <c r="T345" s="73"/>
      <c r="U345" s="58"/>
      <c r="V345" s="58"/>
      <c r="W345" s="58"/>
      <c r="X345" s="58"/>
      <c r="Y345" s="58"/>
      <c r="Z345" s="58"/>
      <c r="AA345" s="58"/>
      <c r="AB345" s="59"/>
      <c r="AC345" s="58"/>
      <c r="AD345" s="58"/>
      <c r="AE345" s="58"/>
      <c r="AF345" s="58"/>
      <c r="AG345" s="58"/>
      <c r="AH345" s="58"/>
      <c r="AI345" s="58"/>
      <c r="AJ345" s="60"/>
      <c r="AK345" s="60"/>
      <c r="AL345" s="60"/>
      <c r="AM345" s="60"/>
      <c r="AN345" s="60"/>
      <c r="AO345" s="60"/>
      <c r="AP345" s="60"/>
      <c r="AQ345" s="60"/>
      <c r="AR345" s="60"/>
      <c r="AS345" s="60"/>
    </row>
    <row r="346" spans="1:45" s="61" customFormat="1" ht="15.75" outlineLevel="1">
      <c r="A346" s="51"/>
      <c r="B346" s="270">
        <f>B339</f>
        <v>0</v>
      </c>
      <c r="C346" s="131" t="s">
        <v>133</v>
      </c>
      <c r="D346" s="54"/>
      <c r="E346" s="271">
        <f t="shared" ref="E346:N346" si="273">E290*E292*E339</f>
        <v>0</v>
      </c>
      <c r="F346" s="271">
        <f t="shared" si="273"/>
        <v>0</v>
      </c>
      <c r="G346" s="271">
        <f t="shared" si="273"/>
        <v>0</v>
      </c>
      <c r="H346" s="271">
        <f t="shared" si="273"/>
        <v>0</v>
      </c>
      <c r="I346" s="271">
        <f t="shared" si="273"/>
        <v>0</v>
      </c>
      <c r="J346" s="271">
        <f t="shared" si="273"/>
        <v>0</v>
      </c>
      <c r="K346" s="271">
        <f t="shared" si="273"/>
        <v>0</v>
      </c>
      <c r="L346" s="271">
        <f t="shared" si="273"/>
        <v>0</v>
      </c>
      <c r="M346" s="271">
        <f t="shared" si="273"/>
        <v>0</v>
      </c>
      <c r="N346" s="271">
        <f t="shared" si="273"/>
        <v>0</v>
      </c>
      <c r="O346" s="73"/>
      <c r="P346" s="159" t="str">
        <f t="shared" si="239"/>
        <v>Zoomlion ZE2000G 
ОРИКС</v>
      </c>
      <c r="Q346" s="58"/>
      <c r="R346" s="56"/>
      <c r="S346" s="58"/>
      <c r="T346" s="73"/>
      <c r="U346" s="58"/>
      <c r="V346" s="58"/>
      <c r="W346" s="58"/>
      <c r="X346" s="58"/>
      <c r="Y346" s="58"/>
      <c r="Z346" s="58"/>
      <c r="AA346" s="58"/>
      <c r="AB346" s="59"/>
      <c r="AC346" s="58"/>
      <c r="AD346" s="58"/>
      <c r="AE346" s="58"/>
      <c r="AF346" s="58"/>
      <c r="AG346" s="58"/>
      <c r="AH346" s="58"/>
      <c r="AI346" s="58"/>
      <c r="AJ346" s="60"/>
      <c r="AK346" s="60"/>
      <c r="AL346" s="60"/>
      <c r="AM346" s="60"/>
      <c r="AN346" s="60"/>
      <c r="AO346" s="60"/>
      <c r="AP346" s="60"/>
      <c r="AQ346" s="60"/>
      <c r="AR346" s="60"/>
      <c r="AS346" s="60"/>
    </row>
    <row r="347" spans="1:45" s="61" customFormat="1" ht="15.75" outlineLevel="1">
      <c r="A347" s="51"/>
      <c r="B347" s="270">
        <f t="shared" ref="B347:B351" si="274">B340</f>
        <v>0</v>
      </c>
      <c r="C347" s="131" t="s">
        <v>133</v>
      </c>
      <c r="D347" s="54"/>
      <c r="E347" s="271">
        <f t="shared" ref="E347:N347" si="275">E290*E292*E340</f>
        <v>0</v>
      </c>
      <c r="F347" s="271">
        <f t="shared" si="275"/>
        <v>0</v>
      </c>
      <c r="G347" s="271">
        <f t="shared" si="275"/>
        <v>0</v>
      </c>
      <c r="H347" s="271">
        <f t="shared" si="275"/>
        <v>0</v>
      </c>
      <c r="I347" s="271">
        <f t="shared" si="275"/>
        <v>0</v>
      </c>
      <c r="J347" s="271">
        <f t="shared" si="275"/>
        <v>0</v>
      </c>
      <c r="K347" s="271">
        <f t="shared" si="275"/>
        <v>0</v>
      </c>
      <c r="L347" s="271">
        <f t="shared" si="275"/>
        <v>0</v>
      </c>
      <c r="M347" s="271">
        <f t="shared" si="275"/>
        <v>0</v>
      </c>
      <c r="N347" s="271">
        <f t="shared" si="275"/>
        <v>0</v>
      </c>
      <c r="O347" s="73"/>
      <c r="P347" s="159" t="str">
        <f t="shared" si="239"/>
        <v>Zoomlion ZE2000G 
ОРИКС</v>
      </c>
      <c r="Q347" s="58"/>
      <c r="R347" s="56"/>
      <c r="S347" s="58"/>
      <c r="T347" s="73"/>
      <c r="U347" s="58"/>
      <c r="V347" s="58"/>
      <c r="W347" s="58"/>
      <c r="X347" s="58"/>
      <c r="Y347" s="58"/>
      <c r="Z347" s="58"/>
      <c r="AA347" s="58"/>
      <c r="AB347" s="59"/>
      <c r="AC347" s="58"/>
      <c r="AD347" s="58"/>
      <c r="AE347" s="58"/>
      <c r="AF347" s="58"/>
      <c r="AG347" s="58"/>
      <c r="AH347" s="58"/>
      <c r="AI347" s="58"/>
      <c r="AJ347" s="60"/>
      <c r="AK347" s="60"/>
      <c r="AL347" s="60"/>
      <c r="AM347" s="60"/>
      <c r="AN347" s="60"/>
      <c r="AO347" s="60"/>
      <c r="AP347" s="60"/>
      <c r="AQ347" s="60"/>
      <c r="AR347" s="60"/>
      <c r="AS347" s="60"/>
    </row>
    <row r="348" spans="1:45" s="61" customFormat="1" ht="15.75" outlineLevel="1">
      <c r="A348" s="51"/>
      <c r="B348" s="270">
        <f t="shared" si="274"/>
        <v>0</v>
      </c>
      <c r="C348" s="131" t="s">
        <v>133</v>
      </c>
      <c r="D348" s="54"/>
      <c r="E348" s="271">
        <f t="shared" ref="E348:N348" si="276">E290*E292*E341</f>
        <v>0</v>
      </c>
      <c r="F348" s="271">
        <f t="shared" si="276"/>
        <v>0</v>
      </c>
      <c r="G348" s="271">
        <f t="shared" si="276"/>
        <v>0</v>
      </c>
      <c r="H348" s="271">
        <f t="shared" si="276"/>
        <v>0</v>
      </c>
      <c r="I348" s="271">
        <f t="shared" si="276"/>
        <v>0</v>
      </c>
      <c r="J348" s="271">
        <f t="shared" si="276"/>
        <v>0</v>
      </c>
      <c r="K348" s="271">
        <f t="shared" si="276"/>
        <v>0</v>
      </c>
      <c r="L348" s="271">
        <f t="shared" si="276"/>
        <v>0</v>
      </c>
      <c r="M348" s="271">
        <f t="shared" si="276"/>
        <v>0</v>
      </c>
      <c r="N348" s="271">
        <f t="shared" si="276"/>
        <v>0</v>
      </c>
      <c r="O348" s="73"/>
      <c r="P348" s="159" t="str">
        <f t="shared" si="239"/>
        <v>Zoomlion ZE2000G 
ОРИКС</v>
      </c>
      <c r="Q348" s="58"/>
      <c r="R348" s="56"/>
      <c r="S348" s="58"/>
      <c r="T348" s="73"/>
      <c r="U348" s="58"/>
      <c r="V348" s="58"/>
      <c r="W348" s="58"/>
      <c r="X348" s="58"/>
      <c r="Y348" s="58"/>
      <c r="Z348" s="58"/>
      <c r="AA348" s="58"/>
      <c r="AB348" s="59"/>
      <c r="AC348" s="58"/>
      <c r="AD348" s="58"/>
      <c r="AE348" s="58"/>
      <c r="AF348" s="58"/>
      <c r="AG348" s="58"/>
      <c r="AH348" s="58"/>
      <c r="AI348" s="58"/>
      <c r="AJ348" s="60"/>
      <c r="AK348" s="60"/>
      <c r="AL348" s="60"/>
      <c r="AM348" s="60"/>
      <c r="AN348" s="60"/>
      <c r="AO348" s="60"/>
      <c r="AP348" s="60"/>
      <c r="AQ348" s="60"/>
      <c r="AR348" s="60"/>
      <c r="AS348" s="60"/>
    </row>
    <row r="349" spans="1:45" s="61" customFormat="1" ht="15.75" outlineLevel="1">
      <c r="A349" s="51"/>
      <c r="B349" s="270">
        <f t="shared" si="274"/>
        <v>0</v>
      </c>
      <c r="C349" s="131" t="s">
        <v>134</v>
      </c>
      <c r="D349" s="54"/>
      <c r="E349" s="271">
        <f t="shared" ref="E349:N349" si="277">E290*E292*E342</f>
        <v>0</v>
      </c>
      <c r="F349" s="271">
        <f t="shared" si="277"/>
        <v>0</v>
      </c>
      <c r="G349" s="271">
        <f t="shared" si="277"/>
        <v>0</v>
      </c>
      <c r="H349" s="271">
        <f t="shared" si="277"/>
        <v>0</v>
      </c>
      <c r="I349" s="271">
        <f t="shared" si="277"/>
        <v>0</v>
      </c>
      <c r="J349" s="271">
        <f t="shared" si="277"/>
        <v>0</v>
      </c>
      <c r="K349" s="271">
        <f t="shared" si="277"/>
        <v>0</v>
      </c>
      <c r="L349" s="271">
        <f t="shared" si="277"/>
        <v>0</v>
      </c>
      <c r="M349" s="271">
        <f t="shared" si="277"/>
        <v>0</v>
      </c>
      <c r="N349" s="271">
        <f t="shared" si="277"/>
        <v>0</v>
      </c>
      <c r="O349" s="73"/>
      <c r="P349" s="159" t="str">
        <f t="shared" si="239"/>
        <v>Zoomlion ZE2000G 
ОРИКС</v>
      </c>
      <c r="Q349" s="58"/>
      <c r="R349" s="56"/>
      <c r="S349" s="58"/>
      <c r="T349" s="73"/>
      <c r="U349" s="58"/>
      <c r="V349" s="58"/>
      <c r="W349" s="58"/>
      <c r="X349" s="58"/>
      <c r="Y349" s="58"/>
      <c r="Z349" s="58"/>
      <c r="AA349" s="58"/>
      <c r="AB349" s="59"/>
      <c r="AC349" s="58"/>
      <c r="AD349" s="58"/>
      <c r="AE349" s="58"/>
      <c r="AF349" s="58"/>
      <c r="AG349" s="58"/>
      <c r="AH349" s="58"/>
      <c r="AI349" s="58"/>
      <c r="AJ349" s="60"/>
      <c r="AK349" s="60"/>
      <c r="AL349" s="60"/>
      <c r="AM349" s="60"/>
      <c r="AN349" s="60"/>
      <c r="AO349" s="60"/>
      <c r="AP349" s="60"/>
      <c r="AQ349" s="60"/>
      <c r="AR349" s="60"/>
      <c r="AS349" s="60"/>
    </row>
    <row r="350" spans="1:45" s="61" customFormat="1" ht="15.75" outlineLevel="1">
      <c r="A350" s="51"/>
      <c r="B350" s="270">
        <f t="shared" si="274"/>
        <v>0</v>
      </c>
      <c r="C350" s="131" t="s">
        <v>133</v>
      </c>
      <c r="D350" s="54"/>
      <c r="E350" s="271">
        <f t="shared" ref="E350:N350" si="278">E290*E292*E343</f>
        <v>0</v>
      </c>
      <c r="F350" s="271">
        <f t="shared" si="278"/>
        <v>0</v>
      </c>
      <c r="G350" s="271">
        <f t="shared" si="278"/>
        <v>0</v>
      </c>
      <c r="H350" s="271">
        <f t="shared" si="278"/>
        <v>0</v>
      </c>
      <c r="I350" s="271">
        <f t="shared" si="278"/>
        <v>0</v>
      </c>
      <c r="J350" s="271">
        <f t="shared" si="278"/>
        <v>0</v>
      </c>
      <c r="K350" s="271">
        <f t="shared" si="278"/>
        <v>0</v>
      </c>
      <c r="L350" s="271">
        <f t="shared" si="278"/>
        <v>0</v>
      </c>
      <c r="M350" s="271">
        <f t="shared" si="278"/>
        <v>0</v>
      </c>
      <c r="N350" s="271">
        <f t="shared" si="278"/>
        <v>0</v>
      </c>
      <c r="O350" s="73"/>
      <c r="P350" s="159" t="str">
        <f t="shared" si="239"/>
        <v>Zoomlion ZE2000G 
ОРИКС</v>
      </c>
      <c r="Q350" s="58"/>
      <c r="R350" s="56"/>
      <c r="S350" s="58"/>
      <c r="T350" s="73"/>
      <c r="U350" s="58"/>
      <c r="V350" s="58"/>
      <c r="W350" s="58"/>
      <c r="X350" s="58"/>
      <c r="Y350" s="58"/>
      <c r="Z350" s="58"/>
      <c r="AA350" s="58"/>
      <c r="AB350" s="59"/>
      <c r="AC350" s="58"/>
      <c r="AD350" s="58"/>
      <c r="AE350" s="58"/>
      <c r="AF350" s="58"/>
      <c r="AG350" s="58"/>
      <c r="AH350" s="58"/>
      <c r="AI350" s="58"/>
      <c r="AJ350" s="60"/>
      <c r="AK350" s="60"/>
      <c r="AL350" s="60"/>
      <c r="AM350" s="60"/>
      <c r="AN350" s="60"/>
      <c r="AO350" s="60"/>
      <c r="AP350" s="60"/>
      <c r="AQ350" s="60"/>
      <c r="AR350" s="60"/>
      <c r="AS350" s="60"/>
    </row>
    <row r="351" spans="1:45" s="61" customFormat="1" ht="15.75" outlineLevel="1">
      <c r="A351" s="51"/>
      <c r="B351" s="270">
        <f t="shared" si="274"/>
        <v>0</v>
      </c>
      <c r="C351" s="131"/>
      <c r="D351" s="54"/>
      <c r="E351" s="271">
        <f t="shared" ref="E351:N351" si="279">E290*E292*E344</f>
        <v>0</v>
      </c>
      <c r="F351" s="271">
        <f t="shared" si="279"/>
        <v>0</v>
      </c>
      <c r="G351" s="271">
        <f t="shared" si="279"/>
        <v>0</v>
      </c>
      <c r="H351" s="271">
        <f t="shared" si="279"/>
        <v>0</v>
      </c>
      <c r="I351" s="271">
        <f t="shared" si="279"/>
        <v>0</v>
      </c>
      <c r="J351" s="271">
        <f t="shared" si="279"/>
        <v>0</v>
      </c>
      <c r="K351" s="271">
        <f t="shared" si="279"/>
        <v>0</v>
      </c>
      <c r="L351" s="271">
        <f t="shared" si="279"/>
        <v>0</v>
      </c>
      <c r="M351" s="271">
        <f t="shared" si="279"/>
        <v>0</v>
      </c>
      <c r="N351" s="271">
        <f t="shared" si="279"/>
        <v>0</v>
      </c>
      <c r="O351" s="73"/>
      <c r="P351" s="159" t="str">
        <f t="shared" si="239"/>
        <v>Zoomlion ZE2000G 
ОРИКС</v>
      </c>
      <c r="Q351" s="58"/>
      <c r="R351" s="56"/>
      <c r="S351" s="58"/>
      <c r="T351" s="73"/>
      <c r="U351" s="58"/>
      <c r="V351" s="58"/>
      <c r="W351" s="58"/>
      <c r="X351" s="58"/>
      <c r="Y351" s="58"/>
      <c r="Z351" s="58"/>
      <c r="AA351" s="58"/>
      <c r="AB351" s="59"/>
      <c r="AC351" s="58"/>
      <c r="AD351" s="58"/>
      <c r="AE351" s="58"/>
      <c r="AF351" s="58"/>
      <c r="AG351" s="58"/>
      <c r="AH351" s="58"/>
      <c r="AI351" s="58"/>
      <c r="AJ351" s="60"/>
      <c r="AK351" s="60"/>
      <c r="AL351" s="60"/>
      <c r="AM351" s="60"/>
      <c r="AN351" s="60"/>
      <c r="AO351" s="60"/>
      <c r="AP351" s="60"/>
      <c r="AQ351" s="60"/>
      <c r="AR351" s="60"/>
      <c r="AS351" s="60"/>
    </row>
    <row r="352" spans="1:45" s="61" customFormat="1" ht="15.75" outlineLevel="1">
      <c r="A352" s="51"/>
      <c r="B352" s="83" t="s">
        <v>54</v>
      </c>
      <c r="C352" s="53"/>
      <c r="D352" s="54"/>
      <c r="E352" s="77"/>
      <c r="F352" s="77"/>
      <c r="G352" s="77"/>
      <c r="H352" s="77"/>
      <c r="I352" s="77"/>
      <c r="J352" s="77"/>
      <c r="K352" s="77"/>
      <c r="L352" s="77"/>
      <c r="M352" s="77"/>
      <c r="N352" s="77"/>
      <c r="O352" s="73"/>
      <c r="P352" s="159" t="str">
        <f t="shared" si="239"/>
        <v>Zoomlion ZE2000G 
ОРИКС</v>
      </c>
      <c r="Q352" s="58"/>
      <c r="R352" s="56"/>
      <c r="S352" s="58"/>
      <c r="T352" s="73"/>
      <c r="U352" s="58"/>
      <c r="V352" s="58"/>
      <c r="W352" s="58"/>
      <c r="X352" s="58"/>
      <c r="Y352" s="58"/>
      <c r="Z352" s="58"/>
      <c r="AA352" s="58"/>
      <c r="AB352" s="59"/>
      <c r="AC352" s="58"/>
      <c r="AD352" s="58"/>
      <c r="AE352" s="58"/>
      <c r="AF352" s="58"/>
      <c r="AG352" s="58"/>
      <c r="AH352" s="58"/>
      <c r="AI352" s="58"/>
      <c r="AJ352" s="60"/>
      <c r="AK352" s="60"/>
      <c r="AL352" s="60"/>
      <c r="AM352" s="60"/>
      <c r="AN352" s="60"/>
      <c r="AO352" s="60"/>
      <c r="AP352" s="60"/>
      <c r="AQ352" s="60"/>
      <c r="AR352" s="60"/>
      <c r="AS352" s="60"/>
    </row>
    <row r="353" spans="1:45" s="61" customFormat="1" ht="15.75" outlineLevel="1">
      <c r="A353" s="51"/>
      <c r="B353" s="270">
        <f>B346</f>
        <v>0</v>
      </c>
      <c r="C353" s="131" t="s">
        <v>64</v>
      </c>
      <c r="D353" s="272"/>
      <c r="E353" s="130"/>
      <c r="F353" s="130"/>
      <c r="G353" s="130"/>
      <c r="H353" s="130"/>
      <c r="I353" s="130"/>
      <c r="J353" s="130"/>
      <c r="K353" s="130"/>
      <c r="L353" s="130"/>
      <c r="M353" s="130"/>
      <c r="N353" s="130"/>
      <c r="O353" s="73"/>
      <c r="P353" s="159" t="str">
        <f t="shared" si="239"/>
        <v>Zoomlion ZE2000G 
ОРИКС</v>
      </c>
      <c r="Q353" s="58"/>
      <c r="R353" s="56"/>
      <c r="S353" s="58"/>
      <c r="T353" s="73"/>
      <c r="U353" s="58"/>
      <c r="V353" s="58"/>
      <c r="W353" s="58"/>
      <c r="X353" s="58"/>
      <c r="Y353" s="58"/>
      <c r="Z353" s="58"/>
      <c r="AA353" s="58"/>
      <c r="AB353" s="59"/>
      <c r="AC353" s="58"/>
      <c r="AD353" s="58"/>
      <c r="AE353" s="58"/>
      <c r="AF353" s="58"/>
      <c r="AG353" s="58"/>
      <c r="AH353" s="58"/>
      <c r="AI353" s="58"/>
      <c r="AJ353" s="60"/>
      <c r="AK353" s="60"/>
      <c r="AL353" s="60"/>
      <c r="AM353" s="60"/>
      <c r="AN353" s="60"/>
      <c r="AO353" s="60"/>
      <c r="AP353" s="60"/>
      <c r="AQ353" s="60"/>
      <c r="AR353" s="60"/>
      <c r="AS353" s="60"/>
    </row>
    <row r="354" spans="1:45" s="61" customFormat="1" ht="15.75" outlineLevel="1">
      <c r="A354" s="51"/>
      <c r="B354" s="270">
        <f t="shared" ref="B354:B358" si="280">B347</f>
        <v>0</v>
      </c>
      <c r="C354" s="131" t="s">
        <v>64</v>
      </c>
      <c r="D354" s="272"/>
      <c r="E354" s="130"/>
      <c r="F354" s="130"/>
      <c r="G354" s="130"/>
      <c r="H354" s="130"/>
      <c r="I354" s="130"/>
      <c r="J354" s="130"/>
      <c r="K354" s="130"/>
      <c r="L354" s="130"/>
      <c r="M354" s="130"/>
      <c r="N354" s="130"/>
      <c r="O354" s="73"/>
      <c r="P354" s="159" t="str">
        <f t="shared" ref="P354:P417" si="281">P353</f>
        <v>Zoomlion ZE2000G 
ОРИКС</v>
      </c>
      <c r="Q354" s="58"/>
      <c r="R354" s="56"/>
      <c r="S354" s="58"/>
      <c r="T354" s="73"/>
      <c r="U354" s="58"/>
      <c r="V354" s="58"/>
      <c r="W354" s="58"/>
      <c r="X354" s="58"/>
      <c r="Y354" s="58"/>
      <c r="Z354" s="58"/>
      <c r="AA354" s="58"/>
      <c r="AB354" s="59"/>
      <c r="AC354" s="58"/>
      <c r="AD354" s="58"/>
      <c r="AE354" s="58"/>
      <c r="AF354" s="58"/>
      <c r="AG354" s="58"/>
      <c r="AH354" s="58"/>
      <c r="AI354" s="58"/>
      <c r="AJ354" s="60"/>
      <c r="AK354" s="60"/>
      <c r="AL354" s="60"/>
      <c r="AM354" s="60"/>
      <c r="AN354" s="60"/>
      <c r="AO354" s="60"/>
      <c r="AP354" s="60"/>
      <c r="AQ354" s="60"/>
      <c r="AR354" s="60"/>
      <c r="AS354" s="60"/>
    </row>
    <row r="355" spans="1:45" s="61" customFormat="1" ht="15.75" outlineLevel="1">
      <c r="A355" s="51"/>
      <c r="B355" s="270">
        <f t="shared" si="280"/>
        <v>0</v>
      </c>
      <c r="C355" s="131" t="s">
        <v>64</v>
      </c>
      <c r="D355" s="272"/>
      <c r="E355" s="130"/>
      <c r="F355" s="130"/>
      <c r="G355" s="130"/>
      <c r="H355" s="130"/>
      <c r="I355" s="130"/>
      <c r="J355" s="130"/>
      <c r="K355" s="130"/>
      <c r="L355" s="130"/>
      <c r="M355" s="130"/>
      <c r="N355" s="130"/>
      <c r="O355" s="73"/>
      <c r="P355" s="159" t="str">
        <f t="shared" si="281"/>
        <v>Zoomlion ZE2000G 
ОРИКС</v>
      </c>
      <c r="Q355" s="58"/>
      <c r="R355" s="56"/>
      <c r="S355" s="58"/>
      <c r="T355" s="73"/>
      <c r="U355" s="58"/>
      <c r="V355" s="58"/>
      <c r="W355" s="58"/>
      <c r="X355" s="58"/>
      <c r="Y355" s="58"/>
      <c r="Z355" s="58"/>
      <c r="AA355" s="58"/>
      <c r="AB355" s="59"/>
      <c r="AC355" s="58"/>
      <c r="AD355" s="58"/>
      <c r="AE355" s="58"/>
      <c r="AF355" s="58"/>
      <c r="AG355" s="58"/>
      <c r="AH355" s="58"/>
      <c r="AI355" s="58"/>
      <c r="AJ355" s="60"/>
      <c r="AK355" s="60"/>
      <c r="AL355" s="60"/>
      <c r="AM355" s="60"/>
      <c r="AN355" s="60"/>
      <c r="AO355" s="60"/>
      <c r="AP355" s="60"/>
      <c r="AQ355" s="60"/>
      <c r="AR355" s="60"/>
      <c r="AS355" s="60"/>
    </row>
    <row r="356" spans="1:45" s="61" customFormat="1" ht="15.75" outlineLevel="1">
      <c r="A356" s="51"/>
      <c r="B356" s="270">
        <f t="shared" si="280"/>
        <v>0</v>
      </c>
      <c r="C356" s="131" t="s">
        <v>63</v>
      </c>
      <c r="D356" s="272"/>
      <c r="E356" s="130"/>
      <c r="F356" s="130"/>
      <c r="G356" s="130"/>
      <c r="H356" s="130"/>
      <c r="I356" s="130"/>
      <c r="J356" s="130"/>
      <c r="K356" s="130"/>
      <c r="L356" s="130"/>
      <c r="M356" s="130"/>
      <c r="N356" s="130"/>
      <c r="O356" s="73"/>
      <c r="P356" s="159" t="str">
        <f t="shared" si="281"/>
        <v>Zoomlion ZE2000G 
ОРИКС</v>
      </c>
      <c r="Q356" s="58"/>
      <c r="R356" s="56"/>
      <c r="S356" s="58"/>
      <c r="T356" s="73"/>
      <c r="U356" s="58"/>
      <c r="V356" s="58"/>
      <c r="W356" s="58"/>
      <c r="X356" s="58"/>
      <c r="Y356" s="58"/>
      <c r="Z356" s="58"/>
      <c r="AA356" s="58"/>
      <c r="AB356" s="59"/>
      <c r="AC356" s="58"/>
      <c r="AD356" s="58"/>
      <c r="AE356" s="58"/>
      <c r="AF356" s="58"/>
      <c r="AG356" s="58"/>
      <c r="AH356" s="58"/>
      <c r="AI356" s="58"/>
      <c r="AJ356" s="60"/>
      <c r="AK356" s="60"/>
      <c r="AL356" s="60"/>
      <c r="AM356" s="60"/>
      <c r="AN356" s="60"/>
      <c r="AO356" s="60"/>
      <c r="AP356" s="60"/>
      <c r="AQ356" s="60"/>
      <c r="AR356" s="60"/>
      <c r="AS356" s="60"/>
    </row>
    <row r="357" spans="1:45" s="61" customFormat="1" ht="15.75" outlineLevel="1">
      <c r="A357" s="51"/>
      <c r="B357" s="270">
        <f t="shared" si="280"/>
        <v>0</v>
      </c>
      <c r="C357" s="131" t="s">
        <v>64</v>
      </c>
      <c r="D357" s="272"/>
      <c r="E357" s="130"/>
      <c r="F357" s="130"/>
      <c r="G357" s="130"/>
      <c r="H357" s="130"/>
      <c r="I357" s="130"/>
      <c r="J357" s="130"/>
      <c r="K357" s="130"/>
      <c r="L357" s="130"/>
      <c r="M357" s="130"/>
      <c r="N357" s="130"/>
      <c r="O357" s="73"/>
      <c r="P357" s="159" t="str">
        <f t="shared" si="281"/>
        <v>Zoomlion ZE2000G 
ОРИКС</v>
      </c>
      <c r="Q357" s="58"/>
      <c r="R357" s="56"/>
      <c r="S357" s="58"/>
      <c r="T357" s="73"/>
      <c r="U357" s="58"/>
      <c r="V357" s="58"/>
      <c r="W357" s="58"/>
      <c r="X357" s="58"/>
      <c r="Y357" s="58"/>
      <c r="Z357" s="58"/>
      <c r="AA357" s="58"/>
      <c r="AB357" s="59"/>
      <c r="AC357" s="58"/>
      <c r="AD357" s="58"/>
      <c r="AE357" s="58"/>
      <c r="AF357" s="58"/>
      <c r="AG357" s="58"/>
      <c r="AH357" s="58"/>
      <c r="AI357" s="58"/>
      <c r="AJ357" s="60"/>
      <c r="AK357" s="60"/>
      <c r="AL357" s="60"/>
      <c r="AM357" s="60"/>
      <c r="AN357" s="60"/>
      <c r="AO357" s="60"/>
      <c r="AP357" s="60"/>
      <c r="AQ357" s="60"/>
      <c r="AR357" s="60"/>
      <c r="AS357" s="60"/>
    </row>
    <row r="358" spans="1:45" s="61" customFormat="1" ht="15.75" outlineLevel="1">
      <c r="A358" s="51"/>
      <c r="B358" s="270">
        <f t="shared" si="280"/>
        <v>0</v>
      </c>
      <c r="C358" s="131"/>
      <c r="D358" s="272"/>
      <c r="E358" s="130"/>
      <c r="F358" s="130"/>
      <c r="G358" s="130"/>
      <c r="H358" s="130"/>
      <c r="I358" s="130"/>
      <c r="J358" s="130"/>
      <c r="K358" s="130"/>
      <c r="L358" s="130"/>
      <c r="M358" s="130"/>
      <c r="N358" s="130"/>
      <c r="O358" s="73"/>
      <c r="P358" s="159" t="str">
        <f t="shared" si="281"/>
        <v>Zoomlion ZE2000G 
ОРИКС</v>
      </c>
      <c r="Q358" s="58"/>
      <c r="R358" s="56"/>
      <c r="S358" s="58"/>
      <c r="T358" s="73"/>
      <c r="U358" s="58"/>
      <c r="V358" s="58"/>
      <c r="W358" s="58"/>
      <c r="X358" s="58"/>
      <c r="Y358" s="58"/>
      <c r="Z358" s="58"/>
      <c r="AA358" s="58"/>
      <c r="AB358" s="59"/>
      <c r="AC358" s="58"/>
      <c r="AD358" s="58"/>
      <c r="AE358" s="58"/>
      <c r="AF358" s="58"/>
      <c r="AG358" s="58"/>
      <c r="AH358" s="58"/>
      <c r="AI358" s="58"/>
      <c r="AJ358" s="60"/>
      <c r="AK358" s="60"/>
      <c r="AL358" s="60"/>
      <c r="AM358" s="60"/>
      <c r="AN358" s="60"/>
      <c r="AO358" s="60"/>
      <c r="AP358" s="60"/>
      <c r="AQ358" s="60"/>
      <c r="AR358" s="60"/>
      <c r="AS358" s="60"/>
    </row>
    <row r="359" spans="1:45" s="61" customFormat="1" ht="15.75" outlineLevel="1">
      <c r="A359" s="51"/>
      <c r="B359" s="67"/>
      <c r="C359" s="53"/>
      <c r="D359" s="54"/>
      <c r="E359" s="77"/>
      <c r="F359" s="77"/>
      <c r="G359" s="77"/>
      <c r="H359" s="77"/>
      <c r="I359" s="77"/>
      <c r="J359" s="77"/>
      <c r="K359" s="77"/>
      <c r="L359" s="77"/>
      <c r="M359" s="77"/>
      <c r="N359" s="77"/>
      <c r="O359" s="73"/>
      <c r="P359" s="159" t="str">
        <f t="shared" si="281"/>
        <v>Zoomlion ZE2000G 
ОРИКС</v>
      </c>
      <c r="Q359" s="58"/>
      <c r="R359" s="56"/>
      <c r="S359" s="58"/>
      <c r="T359" s="73"/>
      <c r="U359" s="58"/>
      <c r="V359" s="58"/>
      <c r="W359" s="58"/>
      <c r="X359" s="58"/>
      <c r="Y359" s="58"/>
      <c r="Z359" s="58"/>
      <c r="AA359" s="58"/>
      <c r="AB359" s="59"/>
      <c r="AC359" s="58"/>
      <c r="AD359" s="58"/>
      <c r="AE359" s="58"/>
      <c r="AF359" s="58"/>
      <c r="AG359" s="58"/>
      <c r="AH359" s="58"/>
      <c r="AI359" s="58"/>
      <c r="AJ359" s="60"/>
      <c r="AK359" s="60"/>
      <c r="AL359" s="60"/>
      <c r="AM359" s="60"/>
      <c r="AN359" s="60"/>
      <c r="AO359" s="60"/>
      <c r="AP359" s="60"/>
      <c r="AQ359" s="60"/>
      <c r="AR359" s="60"/>
      <c r="AS359" s="60"/>
    </row>
    <row r="360" spans="1:45" s="61" customFormat="1" ht="15.75" outlineLevel="1">
      <c r="A360" s="51"/>
      <c r="B360" s="52"/>
      <c r="C360" s="53"/>
      <c r="D360" s="54"/>
      <c r="E360" s="77"/>
      <c r="F360" s="77"/>
      <c r="G360" s="77"/>
      <c r="H360" s="77"/>
      <c r="I360" s="77"/>
      <c r="J360" s="77"/>
      <c r="K360" s="77"/>
      <c r="L360" s="77"/>
      <c r="M360" s="77"/>
      <c r="N360" s="77"/>
      <c r="O360" s="73"/>
      <c r="P360" s="159" t="str">
        <f t="shared" si="281"/>
        <v>Zoomlion ZE2000G 
ОРИКС</v>
      </c>
      <c r="Q360" s="58"/>
      <c r="R360" s="56"/>
      <c r="S360" s="58"/>
      <c r="T360" s="73"/>
      <c r="U360" s="58"/>
      <c r="V360" s="58"/>
      <c r="W360" s="58"/>
      <c r="X360" s="58"/>
      <c r="Y360" s="58"/>
      <c r="Z360" s="58"/>
      <c r="AA360" s="58"/>
      <c r="AB360" s="59"/>
      <c r="AC360" s="58"/>
      <c r="AD360" s="58"/>
      <c r="AE360" s="58"/>
      <c r="AF360" s="58"/>
      <c r="AG360" s="58"/>
      <c r="AH360" s="58"/>
      <c r="AI360" s="58"/>
      <c r="AJ360" s="60"/>
      <c r="AK360" s="60"/>
      <c r="AL360" s="60"/>
      <c r="AM360" s="60"/>
      <c r="AN360" s="60"/>
      <c r="AO360" s="60"/>
      <c r="AP360" s="60"/>
      <c r="AQ360" s="60"/>
      <c r="AR360" s="60"/>
      <c r="AS360" s="60"/>
    </row>
    <row r="361" spans="1:45" s="61" customFormat="1" ht="15.75" outlineLevel="1">
      <c r="A361" s="51"/>
      <c r="B361" s="52"/>
      <c r="C361" s="53"/>
      <c r="D361" s="54"/>
      <c r="E361" s="77"/>
      <c r="F361" s="77"/>
      <c r="G361" s="77"/>
      <c r="H361" s="77"/>
      <c r="I361" s="77"/>
      <c r="J361" s="77"/>
      <c r="K361" s="77"/>
      <c r="L361" s="77"/>
      <c r="M361" s="77"/>
      <c r="N361" s="77"/>
      <c r="O361" s="73"/>
      <c r="P361" s="159" t="str">
        <f t="shared" si="281"/>
        <v>Zoomlion ZE2000G 
ОРИКС</v>
      </c>
      <c r="Q361" s="58"/>
      <c r="R361" s="56"/>
      <c r="S361" s="58"/>
      <c r="T361" s="73"/>
      <c r="U361" s="58"/>
      <c r="V361" s="58"/>
      <c r="W361" s="58"/>
      <c r="X361" s="58"/>
      <c r="Y361" s="58"/>
      <c r="Z361" s="58"/>
      <c r="AA361" s="58"/>
      <c r="AB361" s="59"/>
      <c r="AC361" s="58"/>
      <c r="AD361" s="58"/>
      <c r="AE361" s="58"/>
      <c r="AF361" s="58"/>
      <c r="AG361" s="58"/>
      <c r="AH361" s="58"/>
      <c r="AI361" s="58"/>
      <c r="AJ361" s="60"/>
      <c r="AK361" s="60"/>
      <c r="AL361" s="60"/>
      <c r="AM361" s="60"/>
      <c r="AN361" s="60"/>
      <c r="AO361" s="60"/>
      <c r="AP361" s="60"/>
      <c r="AQ361" s="60"/>
      <c r="AR361" s="60"/>
      <c r="AS361" s="60"/>
    </row>
    <row r="362" spans="1:45" s="61" customFormat="1" ht="15.75" outlineLevel="1">
      <c r="A362" s="51"/>
      <c r="B362" s="52" t="s">
        <v>81</v>
      </c>
      <c r="C362" s="53" t="s">
        <v>78</v>
      </c>
      <c r="D362" s="54"/>
      <c r="E362" s="77">
        <f>E363*12</f>
        <v>10015.270753841691</v>
      </c>
      <c r="F362" s="77">
        <f t="shared" ref="F362:N362" si="282">F363*12</f>
        <v>10015.270753841691</v>
      </c>
      <c r="G362" s="77">
        <f t="shared" si="282"/>
        <v>10015.270753841691</v>
      </c>
      <c r="H362" s="77">
        <f t="shared" si="282"/>
        <v>10015.270753841691</v>
      </c>
      <c r="I362" s="77">
        <f t="shared" si="282"/>
        <v>10015.270753841691</v>
      </c>
      <c r="J362" s="77">
        <f t="shared" si="282"/>
        <v>10015.270753841691</v>
      </c>
      <c r="K362" s="77">
        <f t="shared" si="282"/>
        <v>10015.270753841691</v>
      </c>
      <c r="L362" s="77">
        <f t="shared" si="282"/>
        <v>10015.270753841691</v>
      </c>
      <c r="M362" s="77">
        <f t="shared" si="282"/>
        <v>10015.270753841691</v>
      </c>
      <c r="N362" s="77">
        <f t="shared" si="282"/>
        <v>10015.270753841691</v>
      </c>
      <c r="O362" s="73"/>
      <c r="P362" s="159" t="str">
        <f t="shared" si="281"/>
        <v>Zoomlion ZE2000G 
ОРИКС</v>
      </c>
      <c r="Q362" s="58"/>
      <c r="R362" s="56"/>
      <c r="S362" s="58"/>
      <c r="T362" s="57"/>
      <c r="U362" s="58"/>
      <c r="V362" s="58"/>
      <c r="W362" s="58"/>
      <c r="X362" s="58"/>
      <c r="Y362" s="58"/>
      <c r="Z362" s="58"/>
      <c r="AA362" s="58"/>
      <c r="AB362" s="59"/>
      <c r="AC362" s="58"/>
      <c r="AD362" s="58"/>
      <c r="AE362" s="58"/>
      <c r="AF362" s="58"/>
      <c r="AG362" s="58"/>
      <c r="AH362" s="58"/>
      <c r="AI362" s="58"/>
      <c r="AJ362" s="60"/>
      <c r="AK362" s="60"/>
      <c r="AL362" s="60"/>
      <c r="AM362" s="60"/>
      <c r="AN362" s="60"/>
      <c r="AO362" s="60"/>
      <c r="AP362" s="60"/>
      <c r="AQ362" s="60"/>
      <c r="AR362" s="60"/>
      <c r="AS362" s="60"/>
    </row>
    <row r="363" spans="1:45" s="76" customFormat="1" ht="29.25" outlineLevel="1">
      <c r="A363" s="71"/>
      <c r="B363" s="279" t="s">
        <v>158</v>
      </c>
      <c r="C363" s="66" t="s">
        <v>157</v>
      </c>
      <c r="D363" s="72">
        <f>'МТР, ФЗП'!$E$23/12</f>
        <v>834.60589615347419</v>
      </c>
      <c r="E363" s="55">
        <f>D363</f>
        <v>834.60589615347419</v>
      </c>
      <c r="F363" s="55">
        <f t="shared" ref="F363" si="283">E363</f>
        <v>834.60589615347419</v>
      </c>
      <c r="G363" s="55">
        <f t="shared" ref="G363" si="284">F363</f>
        <v>834.60589615347419</v>
      </c>
      <c r="H363" s="55">
        <f t="shared" ref="H363" si="285">G363</f>
        <v>834.60589615347419</v>
      </c>
      <c r="I363" s="55">
        <f t="shared" ref="I363" si="286">H363</f>
        <v>834.60589615347419</v>
      </c>
      <c r="J363" s="55">
        <f t="shared" ref="J363" si="287">I363</f>
        <v>834.60589615347419</v>
      </c>
      <c r="K363" s="55">
        <f t="shared" ref="K363" si="288">J363</f>
        <v>834.60589615347419</v>
      </c>
      <c r="L363" s="55">
        <f t="shared" ref="L363" si="289">K363</f>
        <v>834.60589615347419</v>
      </c>
      <c r="M363" s="55">
        <f t="shared" ref="M363" si="290">L363</f>
        <v>834.60589615347419</v>
      </c>
      <c r="N363" s="55">
        <f t="shared" ref="N363" si="291">M363</f>
        <v>834.60589615347419</v>
      </c>
      <c r="P363" s="159" t="str">
        <f t="shared" si="281"/>
        <v>Zoomlion ZE2000G 
ОРИКС</v>
      </c>
      <c r="Q363" s="56"/>
      <c r="R363" s="58"/>
      <c r="S363" s="73" t="s">
        <v>698</v>
      </c>
      <c r="T363" s="73"/>
      <c r="U363" s="56"/>
      <c r="V363" s="58"/>
      <c r="W363" s="58"/>
      <c r="X363" s="56"/>
      <c r="Y363" s="56"/>
      <c r="Z363" s="56"/>
      <c r="AA363" s="56"/>
      <c r="AB363" s="74"/>
      <c r="AC363" s="56"/>
      <c r="AD363" s="56"/>
      <c r="AE363" s="56"/>
      <c r="AF363" s="56"/>
      <c r="AG363" s="56"/>
      <c r="AH363" s="56"/>
      <c r="AI363" s="56"/>
      <c r="AJ363" s="75"/>
      <c r="AK363" s="75"/>
      <c r="AL363" s="75"/>
      <c r="AM363" s="75"/>
      <c r="AN363" s="75"/>
      <c r="AO363" s="75"/>
      <c r="AP363" s="75"/>
      <c r="AQ363" s="75"/>
      <c r="AR363" s="75"/>
      <c r="AS363" s="75"/>
    </row>
    <row r="364" spans="1:45" s="76" customFormat="1" ht="15.75" outlineLevel="1">
      <c r="A364" s="71"/>
      <c r="B364" s="263"/>
      <c r="C364" s="66"/>
      <c r="D364" s="72"/>
      <c r="E364" s="55"/>
      <c r="F364" s="55"/>
      <c r="G364" s="55"/>
      <c r="H364" s="55"/>
      <c r="I364" s="55"/>
      <c r="J364" s="55"/>
      <c r="K364" s="55"/>
      <c r="L364" s="55"/>
      <c r="M364" s="55"/>
      <c r="N364" s="55"/>
      <c r="O364" s="73"/>
      <c r="P364" s="159" t="str">
        <f t="shared" si="281"/>
        <v>Zoomlion ZE2000G 
ОРИКС</v>
      </c>
      <c r="Q364" s="56"/>
      <c r="R364" s="56"/>
      <c r="S364" s="56"/>
      <c r="T364" s="73"/>
      <c r="U364" s="56"/>
      <c r="V364" s="58"/>
      <c r="W364" s="58"/>
      <c r="X364" s="56"/>
      <c r="Y364" s="56"/>
      <c r="Z364" s="56"/>
      <c r="AA364" s="56"/>
      <c r="AB364" s="74"/>
      <c r="AC364" s="56"/>
      <c r="AD364" s="56"/>
      <c r="AE364" s="56"/>
      <c r="AF364" s="56"/>
      <c r="AG364" s="56"/>
      <c r="AH364" s="56"/>
      <c r="AI364" s="56"/>
      <c r="AJ364" s="75"/>
      <c r="AK364" s="75"/>
      <c r="AL364" s="75"/>
      <c r="AM364" s="75"/>
      <c r="AN364" s="75"/>
      <c r="AO364" s="75"/>
      <c r="AP364" s="75"/>
      <c r="AQ364" s="75"/>
      <c r="AR364" s="75"/>
      <c r="AS364" s="75"/>
    </row>
    <row r="365" spans="1:45" s="76" customFormat="1" ht="15.75" outlineLevel="1">
      <c r="A365" s="71"/>
      <c r="B365" s="263"/>
      <c r="C365" s="66"/>
      <c r="D365" s="72"/>
      <c r="E365" s="55"/>
      <c r="F365" s="55"/>
      <c r="G365" s="55"/>
      <c r="H365" s="55"/>
      <c r="I365" s="55"/>
      <c r="J365" s="55"/>
      <c r="K365" s="55"/>
      <c r="L365" s="55"/>
      <c r="M365" s="55"/>
      <c r="N365" s="55"/>
      <c r="O365" s="56"/>
      <c r="P365" s="159" t="str">
        <f t="shared" si="281"/>
        <v>Zoomlion ZE2000G 
ОРИКС</v>
      </c>
      <c r="Q365" s="56"/>
      <c r="R365" s="56"/>
      <c r="S365" s="56"/>
      <c r="T365" s="73"/>
      <c r="U365" s="56"/>
      <c r="V365" s="58"/>
      <c r="W365" s="58"/>
      <c r="X365" s="56"/>
      <c r="Y365" s="56"/>
      <c r="Z365" s="56"/>
      <c r="AA365" s="56"/>
      <c r="AB365" s="74"/>
      <c r="AC365" s="56"/>
      <c r="AD365" s="56"/>
      <c r="AE365" s="56"/>
      <c r="AF365" s="56"/>
      <c r="AG365" s="56"/>
      <c r="AH365" s="56"/>
      <c r="AI365" s="56"/>
      <c r="AJ365" s="75"/>
      <c r="AK365" s="75"/>
      <c r="AL365" s="75"/>
      <c r="AM365" s="75"/>
      <c r="AN365" s="75"/>
      <c r="AO365" s="75"/>
      <c r="AP365" s="75"/>
      <c r="AQ365" s="75"/>
      <c r="AR365" s="75"/>
      <c r="AS365" s="75"/>
    </row>
    <row r="366" spans="1:45" s="61" customFormat="1" ht="15.75" outlineLevel="1">
      <c r="A366" s="51"/>
      <c r="B366" s="281" t="s">
        <v>82</v>
      </c>
      <c r="C366" s="53" t="s">
        <v>78</v>
      </c>
      <c r="D366" s="54"/>
      <c r="E366" s="282">
        <f>$D372*$D367%</f>
        <v>43660.969780645159</v>
      </c>
      <c r="F366" s="282">
        <f t="shared" ref="F366:I366" si="292">$D372*$D367%</f>
        <v>43660.969780645159</v>
      </c>
      <c r="G366" s="282">
        <f t="shared" si="292"/>
        <v>43660.969780645159</v>
      </c>
      <c r="H366" s="282">
        <f t="shared" si="292"/>
        <v>43660.969780645159</v>
      </c>
      <c r="I366" s="282">
        <f t="shared" si="292"/>
        <v>43660.969780645159</v>
      </c>
      <c r="J366" s="282">
        <f>D373-SUM(E366:I366)</f>
        <v>7276.8282967741834</v>
      </c>
      <c r="K366" s="282"/>
      <c r="L366" s="77"/>
      <c r="M366" s="77"/>
      <c r="N366" s="77"/>
      <c r="O366" s="58">
        <f>SUM(E366:N366)-D373</f>
        <v>0</v>
      </c>
      <c r="P366" s="159" t="str">
        <f t="shared" si="281"/>
        <v>Zoomlion ZE2000G 
ОРИКС</v>
      </c>
      <c r="Q366" s="58"/>
      <c r="R366" s="58"/>
      <c r="S366" s="58"/>
      <c r="T366" s="57"/>
      <c r="U366" s="58"/>
      <c r="V366" s="58"/>
      <c r="W366" s="58"/>
      <c r="X366" s="58"/>
      <c r="Y366" s="58"/>
      <c r="Z366" s="58"/>
      <c r="AA366" s="58"/>
      <c r="AB366" s="59"/>
      <c r="AC366" s="58"/>
      <c r="AD366" s="58"/>
      <c r="AE366" s="58"/>
      <c r="AF366" s="58"/>
      <c r="AG366" s="58"/>
      <c r="AH366" s="58"/>
      <c r="AI366" s="58"/>
      <c r="AJ366" s="60"/>
      <c r="AK366" s="60"/>
      <c r="AL366" s="60"/>
      <c r="AM366" s="60"/>
      <c r="AN366" s="60"/>
      <c r="AO366" s="60"/>
      <c r="AP366" s="60"/>
      <c r="AQ366" s="60"/>
      <c r="AR366" s="60"/>
      <c r="AS366" s="60"/>
    </row>
    <row r="367" spans="1:45" s="76" customFormat="1" ht="15.75" outlineLevel="1">
      <c r="A367" s="81"/>
      <c r="B367" s="263" t="s">
        <v>83</v>
      </c>
      <c r="C367" s="66" t="s">
        <v>10</v>
      </c>
      <c r="D367" s="283">
        <f>D226</f>
        <v>19.35483870967742</v>
      </c>
      <c r="E367" s="55"/>
      <c r="F367" s="55"/>
      <c r="G367" s="55"/>
      <c r="H367" s="55"/>
      <c r="I367" s="55"/>
      <c r="J367" s="55"/>
      <c r="K367" s="55"/>
      <c r="L367" s="55"/>
      <c r="M367" s="55"/>
      <c r="N367" s="55"/>
      <c r="P367" s="159" t="str">
        <f t="shared" si="281"/>
        <v>Zoomlion ZE2000G 
ОРИКС</v>
      </c>
      <c r="Q367" s="56"/>
      <c r="R367" s="56"/>
      <c r="S367" s="73" t="s">
        <v>702</v>
      </c>
      <c r="T367" s="73"/>
      <c r="U367" s="56"/>
      <c r="V367" s="58"/>
      <c r="W367" s="58"/>
      <c r="X367" s="56"/>
      <c r="Y367" s="56"/>
      <c r="Z367" s="56"/>
      <c r="AA367" s="56"/>
      <c r="AB367" s="74"/>
      <c r="AC367" s="56"/>
      <c r="AD367" s="56"/>
      <c r="AE367" s="56"/>
      <c r="AF367" s="56"/>
      <c r="AG367" s="56"/>
      <c r="AH367" s="56"/>
      <c r="AI367" s="56"/>
      <c r="AJ367" s="75"/>
      <c r="AK367" s="75"/>
      <c r="AL367" s="75"/>
      <c r="AM367" s="75"/>
      <c r="AN367" s="75"/>
      <c r="AO367" s="75"/>
      <c r="AP367" s="75"/>
      <c r="AQ367" s="75"/>
      <c r="AR367" s="75"/>
      <c r="AS367" s="75"/>
    </row>
    <row r="368" spans="1:45" s="76" customFormat="1" ht="15.75" outlineLevel="1">
      <c r="A368" s="71"/>
      <c r="B368" s="263" t="s">
        <v>84</v>
      </c>
      <c r="C368" s="66" t="s">
        <v>78</v>
      </c>
      <c r="D368" s="72">
        <f>D373</f>
        <v>225581.67719999998</v>
      </c>
      <c r="E368" s="68">
        <f t="shared" ref="E368" si="293">D369</f>
        <v>225581.67719999998</v>
      </c>
      <c r="F368" s="68">
        <f t="shared" ref="F368" si="294">E369</f>
        <v>181920.70741935482</v>
      </c>
      <c r="G368" s="68">
        <f t="shared" ref="G368" si="295">F369</f>
        <v>138259.73763870966</v>
      </c>
      <c r="H368" s="68">
        <f t="shared" ref="H368" si="296">G369</f>
        <v>94598.767858064501</v>
      </c>
      <c r="I368" s="68">
        <f t="shared" ref="I368" si="297">H369</f>
        <v>50937.798077419342</v>
      </c>
      <c r="J368" s="68">
        <f t="shared" ref="J368" si="298">I369</f>
        <v>7276.8282967741834</v>
      </c>
      <c r="K368" s="68">
        <f t="shared" ref="K368" si="299">J369</f>
        <v>0</v>
      </c>
      <c r="L368" s="68">
        <f t="shared" ref="L368" si="300">K369</f>
        <v>0</v>
      </c>
      <c r="M368" s="68">
        <f t="shared" ref="M368" si="301">L369</f>
        <v>0</v>
      </c>
      <c r="N368" s="68">
        <f t="shared" ref="N368" si="302">M369</f>
        <v>0</v>
      </c>
      <c r="O368" s="69"/>
      <c r="P368" s="159" t="str">
        <f t="shared" si="281"/>
        <v>Zoomlion ZE2000G 
ОРИКС</v>
      </c>
      <c r="Q368" s="69"/>
      <c r="R368" s="69"/>
      <c r="S368" s="69"/>
      <c r="T368" s="73"/>
      <c r="U368" s="56"/>
      <c r="V368" s="58"/>
      <c r="W368" s="58"/>
      <c r="X368" s="56"/>
      <c r="Y368" s="56"/>
      <c r="Z368" s="56"/>
      <c r="AA368" s="56"/>
      <c r="AB368" s="74"/>
      <c r="AC368" s="56"/>
      <c r="AD368" s="56"/>
      <c r="AE368" s="56"/>
      <c r="AF368" s="56"/>
      <c r="AG368" s="56"/>
      <c r="AH368" s="56"/>
      <c r="AI368" s="56"/>
      <c r="AJ368" s="75"/>
      <c r="AK368" s="75"/>
      <c r="AL368" s="75"/>
      <c r="AM368" s="75"/>
      <c r="AN368" s="75"/>
      <c r="AO368" s="75"/>
      <c r="AP368" s="75"/>
      <c r="AQ368" s="75"/>
      <c r="AR368" s="75"/>
      <c r="AS368" s="75"/>
    </row>
    <row r="369" spans="1:45" s="76" customFormat="1" ht="15.75" outlineLevel="1">
      <c r="A369" s="71"/>
      <c r="B369" s="263" t="s">
        <v>85</v>
      </c>
      <c r="C369" s="66" t="s">
        <v>78</v>
      </c>
      <c r="D369" s="72">
        <f>D368-D366</f>
        <v>225581.67719999998</v>
      </c>
      <c r="E369" s="68">
        <f t="shared" ref="E369:N369" si="303">E368-E366</f>
        <v>181920.70741935482</v>
      </c>
      <c r="F369" s="68">
        <f t="shared" si="303"/>
        <v>138259.73763870966</v>
      </c>
      <c r="G369" s="68">
        <f t="shared" si="303"/>
        <v>94598.767858064501</v>
      </c>
      <c r="H369" s="68">
        <f t="shared" si="303"/>
        <v>50937.798077419342</v>
      </c>
      <c r="I369" s="68">
        <f t="shared" si="303"/>
        <v>7276.8282967741834</v>
      </c>
      <c r="J369" s="68">
        <f t="shared" si="303"/>
        <v>0</v>
      </c>
      <c r="K369" s="68">
        <f t="shared" si="303"/>
        <v>0</v>
      </c>
      <c r="L369" s="68">
        <f t="shared" si="303"/>
        <v>0</v>
      </c>
      <c r="M369" s="68">
        <f t="shared" si="303"/>
        <v>0</v>
      </c>
      <c r="N369" s="68">
        <f t="shared" si="303"/>
        <v>0</v>
      </c>
      <c r="O369" s="69"/>
      <c r="P369" s="159" t="str">
        <f t="shared" si="281"/>
        <v>Zoomlion ZE2000G 
ОРИКС</v>
      </c>
      <c r="Q369" s="69"/>
      <c r="R369" s="69"/>
      <c r="S369" s="69"/>
      <c r="T369" s="73"/>
      <c r="U369" s="56"/>
      <c r="V369" s="58"/>
      <c r="W369" s="58"/>
      <c r="X369" s="56"/>
      <c r="Y369" s="56"/>
      <c r="Z369" s="56"/>
      <c r="AA369" s="56"/>
      <c r="AB369" s="74"/>
      <c r="AC369" s="56"/>
      <c r="AD369" s="56"/>
      <c r="AE369" s="56"/>
      <c r="AF369" s="56"/>
      <c r="AG369" s="56"/>
      <c r="AH369" s="56"/>
      <c r="AI369" s="56"/>
      <c r="AJ369" s="75"/>
      <c r="AK369" s="75"/>
      <c r="AL369" s="75"/>
      <c r="AM369" s="75"/>
      <c r="AN369" s="75"/>
      <c r="AO369" s="75"/>
      <c r="AP369" s="75"/>
      <c r="AQ369" s="75"/>
      <c r="AR369" s="75"/>
      <c r="AS369" s="75"/>
    </row>
    <row r="370" spans="1:45" s="169" customFormat="1" ht="18" customHeight="1" outlineLevel="1">
      <c r="A370" s="163"/>
      <c r="B370" s="284" t="s">
        <v>159</v>
      </c>
      <c r="C370" s="285" t="s">
        <v>78</v>
      </c>
      <c r="D370" s="286"/>
      <c r="E370" s="287">
        <f>E295+E301+E321+E337+E362+E366+E298</f>
        <v>107942.77452595803</v>
      </c>
      <c r="F370" s="287">
        <f t="shared" ref="F370:N370" si="304">F295+F301+F321+F337+F362+F366+F298</f>
        <v>113688.55968651114</v>
      </c>
      <c r="G370" s="287">
        <f t="shared" si="304"/>
        <v>186921.12302654682</v>
      </c>
      <c r="H370" s="287">
        <f t="shared" si="304"/>
        <v>134759.35358321696</v>
      </c>
      <c r="I370" s="287">
        <f t="shared" si="304"/>
        <v>126340.70220929185</v>
      </c>
      <c r="J370" s="287">
        <f t="shared" si="304"/>
        <v>161822.85393095287</v>
      </c>
      <c r="K370" s="287">
        <f t="shared" si="304"/>
        <v>57598.473518969884</v>
      </c>
      <c r="L370" s="287">
        <f t="shared" si="304"/>
        <v>94923.433445034665</v>
      </c>
      <c r="M370" s="287">
        <f t="shared" si="304"/>
        <v>130531.97717764656</v>
      </c>
      <c r="N370" s="287">
        <f t="shared" si="304"/>
        <v>97675.03428385772</v>
      </c>
      <c r="O370" s="164"/>
      <c r="P370" s="159" t="str">
        <f t="shared" si="281"/>
        <v>Zoomlion ZE2000G 
ОРИКС</v>
      </c>
      <c r="Q370" s="164"/>
      <c r="R370" s="164"/>
      <c r="S370" s="164"/>
      <c r="T370" s="165"/>
      <c r="U370" s="166"/>
      <c r="V370" s="58"/>
      <c r="W370" s="58"/>
      <c r="X370" s="166"/>
      <c r="Y370" s="166"/>
      <c r="Z370" s="166"/>
      <c r="AA370" s="166"/>
      <c r="AB370" s="167"/>
      <c r="AC370" s="166"/>
      <c r="AD370" s="166"/>
      <c r="AE370" s="166"/>
      <c r="AF370" s="166"/>
      <c r="AG370" s="166"/>
      <c r="AH370" s="166"/>
      <c r="AI370" s="166"/>
      <c r="AJ370" s="168"/>
      <c r="AK370" s="168"/>
      <c r="AL370" s="168"/>
      <c r="AM370" s="168"/>
      <c r="AN370" s="168"/>
      <c r="AO370" s="168"/>
      <c r="AP370" s="168"/>
      <c r="AQ370" s="168"/>
      <c r="AR370" s="168"/>
      <c r="AS370" s="168"/>
    </row>
    <row r="371" spans="1:45" s="61" customFormat="1" ht="15.75" outlineLevel="1">
      <c r="A371" s="51"/>
      <c r="B371" s="83" t="s">
        <v>86</v>
      </c>
      <c r="C371" s="53" t="s">
        <v>78</v>
      </c>
      <c r="E371" s="287">
        <f>-E370*Макро!D$12</f>
        <v>-26985.693631489507</v>
      </c>
      <c r="F371" s="287">
        <f>-F370*Макро!E$12</f>
        <v>-28422.139921627786</v>
      </c>
      <c r="G371" s="287">
        <f>-G370*Макро!F$12</f>
        <v>-46730.280756636705</v>
      </c>
      <c r="H371" s="287">
        <f>-H370*Макро!G$12</f>
        <v>-33689.83839580424</v>
      </c>
      <c r="I371" s="287">
        <f>-I370*Макро!H$12</f>
        <v>-31585.175552322962</v>
      </c>
      <c r="J371" s="287">
        <f>-J370*Макро!I$12</f>
        <v>-40455.713482738218</v>
      </c>
      <c r="K371" s="287">
        <f>-K370*Макро!J$12</f>
        <v>-14399.618379742471</v>
      </c>
      <c r="L371" s="287">
        <f>-L370*Макро!K$12</f>
        <v>-23730.858361258666</v>
      </c>
      <c r="M371" s="287">
        <f>-M370*Макро!L$12</f>
        <v>-32632.994294411641</v>
      </c>
      <c r="N371" s="287">
        <f>-N370*Макро!M$12</f>
        <v>-24418.75857096443</v>
      </c>
      <c r="O371" s="164"/>
      <c r="P371" s="159" t="str">
        <f t="shared" si="281"/>
        <v>Zoomlion ZE2000G 
ОРИКС</v>
      </c>
      <c r="Q371" s="164"/>
      <c r="R371" s="164"/>
      <c r="S371" s="164"/>
      <c r="T371" s="57"/>
      <c r="U371" s="58"/>
      <c r="V371" s="58"/>
      <c r="W371" s="58"/>
      <c r="X371" s="58"/>
      <c r="Y371" s="58"/>
      <c r="Z371" s="58"/>
      <c r="AA371" s="58"/>
      <c r="AB371" s="59"/>
      <c r="AC371" s="58"/>
      <c r="AD371" s="58"/>
      <c r="AE371" s="58"/>
      <c r="AF371" s="58"/>
      <c r="AG371" s="58"/>
      <c r="AH371" s="58"/>
      <c r="AI371" s="58"/>
      <c r="AJ371" s="60"/>
      <c r="AK371" s="60"/>
      <c r="AL371" s="60"/>
      <c r="AM371" s="60"/>
      <c r="AN371" s="60"/>
      <c r="AO371" s="60"/>
      <c r="AP371" s="60"/>
      <c r="AQ371" s="60"/>
      <c r="AR371" s="60"/>
      <c r="AS371" s="60"/>
    </row>
    <row r="372" spans="1:45" s="61" customFormat="1" ht="15.75" outlineLevel="1">
      <c r="A372" s="51"/>
      <c r="B372" s="281" t="s">
        <v>87</v>
      </c>
      <c r="C372" s="53" t="s">
        <v>61</v>
      </c>
      <c r="D372" s="54">
        <f>D373</f>
        <v>225581.67719999998</v>
      </c>
      <c r="E372" s="77">
        <f>E373</f>
        <v>0</v>
      </c>
      <c r="F372" s="77">
        <f>F373</f>
        <v>0</v>
      </c>
      <c r="G372" s="77">
        <f t="shared" ref="G372:K372" si="305">G373</f>
        <v>0</v>
      </c>
      <c r="H372" s="77">
        <f t="shared" si="305"/>
        <v>0</v>
      </c>
      <c r="I372" s="77">
        <f t="shared" si="305"/>
        <v>0</v>
      </c>
      <c r="J372" s="77">
        <f t="shared" si="305"/>
        <v>0</v>
      </c>
      <c r="K372" s="77">
        <f t="shared" si="305"/>
        <v>0</v>
      </c>
      <c r="L372" s="77">
        <f>L373</f>
        <v>0</v>
      </c>
      <c r="M372" s="77">
        <f t="shared" ref="M372:N372" si="306">M373</f>
        <v>0</v>
      </c>
      <c r="N372" s="77">
        <f t="shared" si="306"/>
        <v>0</v>
      </c>
      <c r="O372" s="58"/>
      <c r="P372" s="159" t="str">
        <f t="shared" si="281"/>
        <v>Zoomlion ZE2000G 
ОРИКС</v>
      </c>
      <c r="Q372" s="58"/>
      <c r="R372" s="58"/>
      <c r="S372" s="58"/>
      <c r="T372" s="57"/>
      <c r="U372" s="58"/>
      <c r="V372" s="58"/>
      <c r="W372" s="58"/>
      <c r="X372" s="58"/>
      <c r="Y372" s="58"/>
      <c r="Z372" s="58"/>
      <c r="AA372" s="58"/>
      <c r="AB372" s="59"/>
      <c r="AC372" s="58"/>
      <c r="AD372" s="58"/>
      <c r="AE372" s="58"/>
      <c r="AF372" s="58"/>
      <c r="AG372" s="58"/>
      <c r="AH372" s="58"/>
      <c r="AI372" s="58"/>
      <c r="AJ372" s="60"/>
      <c r="AK372" s="60"/>
      <c r="AL372" s="60"/>
      <c r="AM372" s="60"/>
      <c r="AN372" s="60"/>
      <c r="AO372" s="60"/>
      <c r="AP372" s="60"/>
      <c r="AQ372" s="60"/>
      <c r="AR372" s="60"/>
      <c r="AS372" s="60"/>
    </row>
    <row r="373" spans="1:45" s="61" customFormat="1" ht="15.75">
      <c r="A373" s="51"/>
      <c r="B373" s="83" t="s">
        <v>88</v>
      </c>
      <c r="C373" s="53" t="s">
        <v>61</v>
      </c>
      <c r="D373" s="54">
        <f>'1. Сводная_аннуитеты'!F31</f>
        <v>225581.67719999998</v>
      </c>
      <c r="E373" s="77"/>
      <c r="F373" s="77"/>
      <c r="G373" s="77"/>
      <c r="H373" s="77"/>
      <c r="I373" s="77"/>
      <c r="J373" s="77"/>
      <c r="K373" s="77"/>
      <c r="L373" s="77"/>
      <c r="M373" s="77"/>
      <c r="N373" s="77"/>
      <c r="O373" s="52"/>
      <c r="P373" s="159" t="str">
        <f t="shared" si="281"/>
        <v>Zoomlion ZE2000G 
ОРИКС</v>
      </c>
      <c r="Q373" s="58"/>
      <c r="R373" s="58"/>
      <c r="S373" s="58"/>
      <c r="T373" s="57"/>
      <c r="U373" s="58"/>
      <c r="V373" s="58"/>
      <c r="W373" s="58"/>
      <c r="X373" s="58"/>
      <c r="Y373" s="58"/>
      <c r="Z373" s="58"/>
      <c r="AA373" s="58"/>
      <c r="AB373" s="59"/>
      <c r="AC373" s="58"/>
      <c r="AD373" s="58"/>
      <c r="AE373" s="58"/>
      <c r="AF373" s="58"/>
      <c r="AG373" s="58"/>
      <c r="AH373" s="58"/>
      <c r="AI373" s="58"/>
      <c r="AJ373" s="60"/>
      <c r="AK373" s="60"/>
      <c r="AL373" s="60"/>
      <c r="AM373" s="60"/>
      <c r="AN373" s="60"/>
      <c r="AO373" s="60"/>
      <c r="AP373" s="60"/>
      <c r="AQ373" s="60"/>
      <c r="AR373" s="60"/>
      <c r="AS373" s="60"/>
    </row>
    <row r="374" spans="1:45" s="61" customFormat="1" ht="15.75" outlineLevel="1">
      <c r="A374" s="51"/>
      <c r="B374" s="288" t="s">
        <v>89</v>
      </c>
      <c r="C374" s="53" t="s">
        <v>43</v>
      </c>
      <c r="D374" s="54"/>
      <c r="E374" s="64">
        <f>E293</f>
        <v>2509.4897230324946</v>
      </c>
      <c r="F374" s="64">
        <f t="shared" ref="F374:N374" si="307">E374+F293</f>
        <v>4653.9136640971637</v>
      </c>
      <c r="G374" s="64">
        <f t="shared" si="307"/>
        <v>6871.1596047115836</v>
      </c>
      <c r="H374" s="64">
        <f t="shared" si="307"/>
        <v>8910.4986309644373</v>
      </c>
      <c r="I374" s="64">
        <f t="shared" si="307"/>
        <v>10946.521546972803</v>
      </c>
      <c r="J374" s="64">
        <f t="shared" si="307"/>
        <v>13133.374770376198</v>
      </c>
      <c r="K374" s="64">
        <f t="shared" si="307"/>
        <v>15239.128802549547</v>
      </c>
      <c r="L374" s="64">
        <f t="shared" si="307"/>
        <v>17509.536588926578</v>
      </c>
      <c r="M374" s="64">
        <f t="shared" si="307"/>
        <v>18957.881694873598</v>
      </c>
      <c r="N374" s="64">
        <f t="shared" si="307"/>
        <v>21187.596114219945</v>
      </c>
      <c r="O374" s="65"/>
      <c r="P374" s="159" t="str">
        <f t="shared" si="281"/>
        <v>Zoomlion ZE2000G 
ОРИКС</v>
      </c>
      <c r="Q374" s="65"/>
      <c r="R374" s="65"/>
      <c r="S374" s="65"/>
      <c r="T374" s="57"/>
      <c r="U374" s="58"/>
      <c r="V374" s="58"/>
      <c r="W374" s="58"/>
      <c r="X374" s="58"/>
      <c r="Y374" s="58"/>
      <c r="Z374" s="58"/>
      <c r="AA374" s="58"/>
      <c r="AB374" s="59"/>
      <c r="AC374" s="58"/>
      <c r="AD374" s="58"/>
      <c r="AE374" s="58"/>
      <c r="AF374" s="58"/>
      <c r="AG374" s="58"/>
      <c r="AH374" s="58"/>
      <c r="AI374" s="58"/>
      <c r="AJ374" s="60"/>
      <c r="AK374" s="60"/>
      <c r="AL374" s="60"/>
      <c r="AM374" s="60"/>
      <c r="AN374" s="60"/>
      <c r="AO374" s="60"/>
      <c r="AP374" s="60"/>
      <c r="AQ374" s="60"/>
      <c r="AR374" s="60"/>
      <c r="AS374" s="60"/>
    </row>
    <row r="375" spans="1:45" s="61" customFormat="1" ht="15.75" outlineLevel="1">
      <c r="A375" s="51"/>
      <c r="B375" s="288" t="s">
        <v>90</v>
      </c>
      <c r="C375" s="53" t="s">
        <v>78</v>
      </c>
      <c r="D375" s="54">
        <f t="shared" ref="D375:N375" si="308">D373+D294</f>
        <v>225581.67719999998</v>
      </c>
      <c r="E375" s="64">
        <f t="shared" si="308"/>
        <v>37296.111113823368</v>
      </c>
      <c r="F375" s="64">
        <f t="shared" si="308"/>
        <v>41605.449984238192</v>
      </c>
      <c r="G375" s="64">
        <f t="shared" si="308"/>
        <v>96529.872489264962</v>
      </c>
      <c r="H375" s="64">
        <f t="shared" si="308"/>
        <v>57408.54540676756</v>
      </c>
      <c r="I375" s="64">
        <f t="shared" si="308"/>
        <v>51094.556876323724</v>
      </c>
      <c r="J375" s="64">
        <f t="shared" si="308"/>
        <v>114090.31215144048</v>
      </c>
      <c r="K375" s="64">
        <f t="shared" si="308"/>
        <v>43198.855139227409</v>
      </c>
      <c r="L375" s="64">
        <f t="shared" si="308"/>
        <v>71192.575083775999</v>
      </c>
      <c r="M375" s="64">
        <f t="shared" si="308"/>
        <v>97898.982883234916</v>
      </c>
      <c r="N375" s="64">
        <f t="shared" si="308"/>
        <v>73256.275712893286</v>
      </c>
      <c r="O375" s="65"/>
      <c r="P375" s="159" t="str">
        <f t="shared" si="281"/>
        <v>Zoomlion ZE2000G 
ОРИКС</v>
      </c>
      <c r="Q375" s="65"/>
      <c r="R375" s="65"/>
      <c r="S375" s="65"/>
      <c r="T375" s="57"/>
      <c r="U375" s="58"/>
      <c r="V375" s="58"/>
      <c r="W375" s="58"/>
      <c r="X375" s="58"/>
      <c r="Y375" s="58"/>
      <c r="Z375" s="58"/>
      <c r="AA375" s="58"/>
      <c r="AB375" s="59"/>
      <c r="AC375" s="58"/>
      <c r="AD375" s="58"/>
      <c r="AE375" s="58"/>
      <c r="AF375" s="58"/>
      <c r="AG375" s="58"/>
      <c r="AH375" s="58"/>
      <c r="AI375" s="58"/>
      <c r="AJ375" s="60"/>
      <c r="AK375" s="60"/>
      <c r="AL375" s="60"/>
      <c r="AM375" s="60"/>
      <c r="AN375" s="60"/>
      <c r="AO375" s="60"/>
      <c r="AP375" s="60"/>
      <c r="AQ375" s="60"/>
      <c r="AR375" s="60"/>
      <c r="AS375" s="60"/>
    </row>
    <row r="376" spans="1:45" s="61" customFormat="1" ht="30" outlineLevel="1">
      <c r="A376" s="51"/>
      <c r="B376" s="288" t="s">
        <v>91</v>
      </c>
      <c r="C376" s="53" t="s">
        <v>78</v>
      </c>
      <c r="D376" s="77">
        <f>D294*Макро!C$10</f>
        <v>0</v>
      </c>
      <c r="E376" s="77">
        <f>E294*Макро!D$10</f>
        <v>33300.099208770866</v>
      </c>
      <c r="F376" s="77">
        <f>F294*Макро!E$10</f>
        <v>33167.610000189874</v>
      </c>
      <c r="G376" s="77">
        <f>G294*Макро!F$10</f>
        <v>68708.056561805963</v>
      </c>
      <c r="H376" s="77">
        <f>H294*Макро!G$10</f>
        <v>36484.168460925415</v>
      </c>
      <c r="I376" s="77">
        <f>I294*Макро!H$10</f>
        <v>28992.423752667502</v>
      </c>
      <c r="J376" s="77">
        <f>J294*Макро!I$10</f>
        <v>57801.702760754779</v>
      </c>
      <c r="K376" s="77">
        <f>K294*Макро!J$10</f>
        <v>19540.968225681645</v>
      </c>
      <c r="L376" s="77">
        <f>L294*Макро!K$10</f>
        <v>28753.487032999055</v>
      </c>
      <c r="M376" s="77">
        <f>M294*Макро!L$10</f>
        <v>35303.354663194565</v>
      </c>
      <c r="N376" s="77">
        <f>N294*Макро!M$10</f>
        <v>23586.560191860648</v>
      </c>
      <c r="O376" s="65"/>
      <c r="P376" s="159" t="str">
        <f t="shared" si="281"/>
        <v>Zoomlion ZE2000G 
ОРИКС</v>
      </c>
      <c r="Q376" s="65"/>
      <c r="R376" s="65"/>
      <c r="S376" s="65"/>
      <c r="T376" s="57"/>
      <c r="U376" s="58"/>
      <c r="V376" s="58"/>
      <c r="W376" s="58"/>
      <c r="X376" s="58"/>
      <c r="Y376" s="58"/>
      <c r="Z376" s="58"/>
      <c r="AA376" s="58"/>
      <c r="AB376" s="59"/>
      <c r="AC376" s="58"/>
      <c r="AD376" s="58"/>
      <c r="AE376" s="58"/>
      <c r="AF376" s="58"/>
      <c r="AG376" s="58"/>
      <c r="AH376" s="58"/>
      <c r="AI376" s="58"/>
      <c r="AJ376" s="60"/>
      <c r="AK376" s="60"/>
      <c r="AL376" s="60"/>
      <c r="AM376" s="60"/>
      <c r="AN376" s="60"/>
      <c r="AO376" s="60"/>
      <c r="AP376" s="60"/>
      <c r="AQ376" s="60"/>
      <c r="AR376" s="60"/>
      <c r="AS376" s="60"/>
    </row>
    <row r="377" spans="1:45" s="76" customFormat="1" ht="15.75" outlineLevel="1">
      <c r="A377" s="71"/>
      <c r="B377" s="263" t="str">
        <f>B295</f>
        <v>ТО, ТР, ППР, вкл смазочные</v>
      </c>
      <c r="C377" s="66" t="s">
        <v>78</v>
      </c>
      <c r="D377" s="55">
        <f>D295*Макро!C$10</f>
        <v>0</v>
      </c>
      <c r="E377" s="55">
        <f>E295*Макро!D$10</f>
        <v>8865.170559064285</v>
      </c>
      <c r="F377" s="55">
        <f>F295*Макро!E$10</f>
        <v>17290.986194963985</v>
      </c>
      <c r="G377" s="55">
        <f>G295*Макро!F$10</f>
        <v>66478.651261410778</v>
      </c>
      <c r="H377" s="55">
        <f>H295*Макро!G$10</f>
        <v>28280.652476138264</v>
      </c>
      <c r="I377" s="55">
        <f>I295*Макро!H$10</f>
        <v>20502.098593851297</v>
      </c>
      <c r="J377" s="55">
        <f>J295*Макро!I$10</f>
        <v>53276.589333757329</v>
      </c>
      <c r="K377" s="55">
        <f>K295*Макро!J$10</f>
        <v>4491.3712997669136</v>
      </c>
      <c r="L377" s="55">
        <f>L295*Макро!K$10</f>
        <v>17972.86591767022</v>
      </c>
      <c r="M377" s="55">
        <f>M295*Макро!L$10</f>
        <v>33680.153622924649</v>
      </c>
      <c r="N377" s="55">
        <f>N295*Макро!M$10</f>
        <v>15420.11128334038</v>
      </c>
      <c r="O377" s="162"/>
      <c r="P377" s="159" t="str">
        <f t="shared" si="281"/>
        <v>Zoomlion ZE2000G 
ОРИКС</v>
      </c>
      <c r="Q377" s="162"/>
      <c r="R377" s="162"/>
      <c r="S377" s="162"/>
      <c r="T377" s="73"/>
      <c r="U377" s="56"/>
      <c r="V377" s="58"/>
      <c r="W377" s="58"/>
      <c r="X377" s="56"/>
      <c r="Y377" s="56"/>
      <c r="Z377" s="56"/>
      <c r="AA377" s="56"/>
      <c r="AB377" s="74"/>
      <c r="AC377" s="56"/>
      <c r="AD377" s="56"/>
      <c r="AE377" s="56"/>
      <c r="AF377" s="56"/>
      <c r="AG377" s="56"/>
      <c r="AH377" s="56"/>
      <c r="AI377" s="56"/>
      <c r="AJ377" s="75"/>
      <c r="AK377" s="75"/>
      <c r="AL377" s="75"/>
      <c r="AM377" s="75"/>
      <c r="AN377" s="75"/>
      <c r="AO377" s="75"/>
      <c r="AP377" s="75"/>
      <c r="AQ377" s="75"/>
      <c r="AR377" s="75"/>
      <c r="AS377" s="75"/>
    </row>
    <row r="378" spans="1:45" s="76" customFormat="1" ht="15.75" outlineLevel="1">
      <c r="A378" s="71"/>
      <c r="B378" s="263" t="str">
        <f>B298</f>
        <v>затраты на сервис: ремонты и ТО</v>
      </c>
      <c r="C378" s="66" t="s">
        <v>78</v>
      </c>
      <c r="D378" s="55">
        <f>D298*Макро!C$10</f>
        <v>0</v>
      </c>
      <c r="E378" s="55">
        <f>E298*Макро!D$10</f>
        <v>2496.5447195699999</v>
      </c>
      <c r="F378" s="55">
        <f>F298*Макро!E$10</f>
        <v>2251.5092654579075</v>
      </c>
      <c r="G378" s="55">
        <f>G298*Макро!F$10</f>
        <v>2237.463726401922</v>
      </c>
      <c r="H378" s="55">
        <f>H298*Макро!G$10</f>
        <v>1794.8894016724389</v>
      </c>
      <c r="I378" s="55">
        <f>I298*Макро!H$10</f>
        <v>1605.2432429366481</v>
      </c>
      <c r="J378" s="55">
        <f>J298*Макро!I$10</f>
        <v>1606.8508071598833</v>
      </c>
      <c r="K378" s="55">
        <f>K298*Макро!J$10</f>
        <v>1264.8272503450687</v>
      </c>
      <c r="L378" s="55">
        <f>L298*Макро!K$10</f>
        <v>1140.6846635000657</v>
      </c>
      <c r="M378" s="55">
        <f>M298*Макро!L$10</f>
        <v>1133.5687563005915</v>
      </c>
      <c r="N378" s="55">
        <f>N298*Макро!M$10</f>
        <v>919.92590226989967</v>
      </c>
      <c r="O378" s="162"/>
      <c r="P378" s="159" t="str">
        <f t="shared" si="281"/>
        <v>Zoomlion ZE2000G 
ОРИКС</v>
      </c>
      <c r="Q378" s="162"/>
      <c r="R378" s="162"/>
      <c r="S378" s="162"/>
      <c r="T378" s="73"/>
      <c r="U378" s="56"/>
      <c r="V378" s="58"/>
      <c r="W378" s="58"/>
      <c r="X378" s="56"/>
      <c r="Y378" s="56"/>
      <c r="Z378" s="56"/>
      <c r="AA378" s="56"/>
      <c r="AB378" s="74"/>
      <c r="AC378" s="56"/>
      <c r="AD378" s="56"/>
      <c r="AE378" s="56"/>
      <c r="AF378" s="56"/>
      <c r="AG378" s="56"/>
      <c r="AH378" s="56"/>
      <c r="AI378" s="56"/>
      <c r="AJ378" s="75"/>
      <c r="AK378" s="75"/>
      <c r="AL378" s="75"/>
      <c r="AM378" s="75"/>
      <c r="AN378" s="75"/>
      <c r="AO378" s="75"/>
      <c r="AP378" s="75"/>
      <c r="AQ378" s="75"/>
      <c r="AR378" s="75"/>
      <c r="AS378" s="75"/>
    </row>
    <row r="379" spans="1:45" s="76" customFormat="1" ht="15.75" outlineLevel="1">
      <c r="A379" s="71"/>
      <c r="B379" s="263" t="str">
        <f>B301</f>
        <v>расходники на ковш</v>
      </c>
      <c r="C379" s="66" t="s">
        <v>78</v>
      </c>
      <c r="D379" s="55">
        <f>D301*Макро!C$10</f>
        <v>0</v>
      </c>
      <c r="E379" s="55">
        <f>E301*Макро!D$10</f>
        <v>1955.1879174073915</v>
      </c>
      <c r="F379" s="55">
        <f>F301*Макро!E$10</f>
        <v>1491.7488364577525</v>
      </c>
      <c r="G379" s="55">
        <f>G301*Макро!F$10</f>
        <v>1377.1489216062255</v>
      </c>
      <c r="H379" s="55">
        <f>H301*Макро!G$10</f>
        <v>1130.9370852779616</v>
      </c>
      <c r="I379" s="55">
        <f>I301*Макро!H$10</f>
        <v>1008.1233046185508</v>
      </c>
      <c r="J379" s="55">
        <f>J301*Макро!I$10</f>
        <v>966.7910138503737</v>
      </c>
      <c r="K379" s="55">
        <f>K301*Макро!J$10</f>
        <v>831.19436097611515</v>
      </c>
      <c r="L379" s="55">
        <f>L301*Макро!K$10</f>
        <v>800.16728666833171</v>
      </c>
      <c r="M379" s="55">
        <f>M301*Макро!L$10</f>
        <v>455.75449223371493</v>
      </c>
      <c r="N379" s="55">
        <f>N301*Макро!M$10</f>
        <v>626.45534871561449</v>
      </c>
      <c r="O379" s="162"/>
      <c r="P379" s="159" t="str">
        <f t="shared" si="281"/>
        <v>Zoomlion ZE2000G 
ОРИКС</v>
      </c>
      <c r="Q379" s="162"/>
      <c r="R379" s="162"/>
      <c r="S379" s="162"/>
      <c r="T379" s="73"/>
      <c r="U379" s="56"/>
      <c r="V379" s="58"/>
      <c r="W379" s="58"/>
      <c r="X379" s="56"/>
      <c r="Y379" s="56"/>
      <c r="Z379" s="56"/>
      <c r="AA379" s="56"/>
      <c r="AB379" s="74"/>
      <c r="AC379" s="56"/>
      <c r="AD379" s="56"/>
      <c r="AE379" s="56"/>
      <c r="AF379" s="56"/>
      <c r="AG379" s="56"/>
      <c r="AH379" s="56"/>
      <c r="AI379" s="56"/>
      <c r="AJ379" s="75"/>
      <c r="AK379" s="75"/>
      <c r="AL379" s="75"/>
      <c r="AM379" s="75"/>
      <c r="AN379" s="75"/>
      <c r="AO379" s="75"/>
      <c r="AP379" s="75"/>
      <c r="AQ379" s="75"/>
      <c r="AR379" s="75"/>
      <c r="AS379" s="75"/>
    </row>
    <row r="380" spans="1:45" s="76" customFormat="1" ht="15.75" outlineLevel="1">
      <c r="A380" s="71"/>
      <c r="B380" s="263" t="s">
        <v>107</v>
      </c>
      <c r="C380" s="66" t="s">
        <v>78</v>
      </c>
      <c r="D380" s="55">
        <f>D321*Макро!C$10</f>
        <v>0</v>
      </c>
      <c r="E380" s="55">
        <f>E321*Макро!D$10</f>
        <v>35135.359296343304</v>
      </c>
      <c r="F380" s="55">
        <f>F321*Макро!E$10</f>
        <v>26807.209108751962</v>
      </c>
      <c r="G380" s="55">
        <f>G321*Макро!F$10</f>
        <v>24747.811570648326</v>
      </c>
      <c r="H380" s="55">
        <f>H321*Макро!G$10</f>
        <v>20323.305232721978</v>
      </c>
      <c r="I380" s="55">
        <f>I321*Макро!H$10</f>
        <v>18116.301869212763</v>
      </c>
      <c r="J380" s="55">
        <f>J321*Макро!I$10</f>
        <v>17373.547234862061</v>
      </c>
      <c r="K380" s="55">
        <f>K321*Макро!J$10</f>
        <v>14936.831522933939</v>
      </c>
      <c r="L380" s="55">
        <f>L321*Макро!K$10</f>
        <v>14379.264961677838</v>
      </c>
      <c r="M380" s="55">
        <f>M321*Макро!L$10</f>
        <v>8190.0556427270112</v>
      </c>
      <c r="N380" s="55">
        <f>N321*Макро!M$10</f>
        <v>11257.605248208427</v>
      </c>
      <c r="O380" s="162"/>
      <c r="P380" s="159" t="str">
        <f t="shared" si="281"/>
        <v>Zoomlion ZE2000G 
ОРИКС</v>
      </c>
      <c r="Q380" s="162"/>
      <c r="R380" s="162"/>
      <c r="S380" s="162"/>
      <c r="T380" s="73"/>
      <c r="U380" s="56"/>
      <c r="V380" s="58"/>
      <c r="W380" s="58"/>
      <c r="X380" s="56"/>
      <c r="Y380" s="56"/>
      <c r="Z380" s="56"/>
      <c r="AA380" s="56"/>
      <c r="AB380" s="74"/>
      <c r="AC380" s="56"/>
      <c r="AD380" s="56"/>
      <c r="AE380" s="56"/>
      <c r="AF380" s="56"/>
      <c r="AG380" s="56"/>
      <c r="AH380" s="56"/>
      <c r="AI380" s="56"/>
      <c r="AJ380" s="75"/>
      <c r="AK380" s="75"/>
      <c r="AL380" s="75"/>
      <c r="AM380" s="75"/>
      <c r="AN380" s="75"/>
      <c r="AO380" s="75"/>
      <c r="AP380" s="75"/>
      <c r="AQ380" s="75"/>
      <c r="AR380" s="75"/>
      <c r="AS380" s="75"/>
    </row>
    <row r="381" spans="1:45" s="76" customFormat="1" ht="15.75" outlineLevel="1">
      <c r="A381" s="71"/>
      <c r="B381" s="263" t="s">
        <v>60</v>
      </c>
      <c r="C381" s="66" t="s">
        <v>78</v>
      </c>
      <c r="D381" s="55">
        <f>D337*Макро!C$10</f>
        <v>0</v>
      </c>
      <c r="E381" s="55">
        <f>E337*Макро!D$10</f>
        <v>0</v>
      </c>
      <c r="F381" s="55">
        <f>F337*Макро!E$10</f>
        <v>0</v>
      </c>
      <c r="G381" s="55">
        <f>G337*Макро!F$10</f>
        <v>0</v>
      </c>
      <c r="H381" s="55">
        <f>H337*Макро!G$10</f>
        <v>0</v>
      </c>
      <c r="I381" s="55">
        <f>I337*Макро!H$10</f>
        <v>0</v>
      </c>
      <c r="J381" s="55">
        <f>J337*Макро!I$10</f>
        <v>0</v>
      </c>
      <c r="K381" s="55">
        <f>K337*Макро!J$10</f>
        <v>0</v>
      </c>
      <c r="L381" s="55">
        <f>L337*Макро!K$10</f>
        <v>0</v>
      </c>
      <c r="M381" s="55">
        <f>M337*Макро!L$10</f>
        <v>0</v>
      </c>
      <c r="N381" s="55">
        <f>N337*Макро!M$10</f>
        <v>0</v>
      </c>
      <c r="O381" s="56"/>
      <c r="P381" s="159" t="str">
        <f t="shared" si="281"/>
        <v>Zoomlion ZE2000G 
ОРИКС</v>
      </c>
      <c r="Q381" s="56"/>
      <c r="R381" s="56"/>
      <c r="S381" s="56"/>
      <c r="T381" s="73"/>
      <c r="U381" s="56"/>
      <c r="V381" s="58"/>
      <c r="W381" s="58"/>
      <c r="X381" s="56"/>
      <c r="Y381" s="56"/>
      <c r="Z381" s="56"/>
      <c r="AA381" s="56"/>
      <c r="AB381" s="74"/>
      <c r="AC381" s="56"/>
      <c r="AD381" s="56"/>
      <c r="AE381" s="56"/>
      <c r="AF381" s="56"/>
      <c r="AG381" s="56"/>
      <c r="AH381" s="56"/>
      <c r="AI381" s="56"/>
      <c r="AJ381" s="75"/>
      <c r="AK381" s="75"/>
      <c r="AL381" s="75"/>
      <c r="AM381" s="75"/>
      <c r="AN381" s="75"/>
      <c r="AO381" s="75"/>
      <c r="AP381" s="75"/>
      <c r="AQ381" s="75"/>
      <c r="AR381" s="75"/>
      <c r="AS381" s="75"/>
    </row>
    <row r="382" spans="1:45" s="76" customFormat="1" ht="15.75" outlineLevel="1">
      <c r="A382" s="71"/>
      <c r="B382" s="263" t="s">
        <v>81</v>
      </c>
      <c r="C382" s="66" t="s">
        <v>78</v>
      </c>
      <c r="D382" s="55">
        <f>D362*Макро!C$10</f>
        <v>0</v>
      </c>
      <c r="E382" s="55">
        <f>E362*Макро!D$10</f>
        <v>8942.2060302157952</v>
      </c>
      <c r="F382" s="55">
        <f>F362*Макро!E$10</f>
        <v>7984.112526978387</v>
      </c>
      <c r="G382" s="55">
        <f>G362*Макро!F$10</f>
        <v>7128.6718990878453</v>
      </c>
      <c r="H382" s="55">
        <f>H362*Макро!G$10</f>
        <v>6364.8856241855756</v>
      </c>
      <c r="I382" s="55">
        <f>I362*Макро!H$10</f>
        <v>5682.9335930228353</v>
      </c>
      <c r="J382" s="55">
        <f>J362*Макро!I$10</f>
        <v>5074.0478509132454</v>
      </c>
      <c r="K382" s="55">
        <f>K362*Макро!J$10</f>
        <v>4530.3998668868262</v>
      </c>
      <c r="L382" s="55">
        <f>L362*Макро!K$10</f>
        <v>4044.9998811489513</v>
      </c>
      <c r="M382" s="55">
        <f>M362*Макро!L$10</f>
        <v>3611.6070367401348</v>
      </c>
      <c r="N382" s="55">
        <f>N362*Макро!M$10</f>
        <v>3224.649139946549</v>
      </c>
      <c r="O382" s="162"/>
      <c r="P382" s="159" t="str">
        <f t="shared" si="281"/>
        <v>Zoomlion ZE2000G 
ОРИКС</v>
      </c>
      <c r="Q382" s="162"/>
      <c r="R382" s="162"/>
      <c r="S382" s="162"/>
      <c r="T382" s="73"/>
      <c r="U382" s="56"/>
      <c r="V382" s="58"/>
      <c r="W382" s="58"/>
      <c r="X382" s="56"/>
      <c r="Y382" s="56"/>
      <c r="Z382" s="56"/>
      <c r="AA382" s="56"/>
      <c r="AB382" s="74"/>
      <c r="AC382" s="56"/>
      <c r="AD382" s="56"/>
      <c r="AE382" s="56"/>
      <c r="AF382" s="56"/>
      <c r="AG382" s="56"/>
      <c r="AH382" s="56"/>
      <c r="AI382" s="56"/>
      <c r="AJ382" s="75"/>
      <c r="AK382" s="75"/>
      <c r="AL382" s="75"/>
      <c r="AM382" s="75"/>
      <c r="AN382" s="75"/>
      <c r="AO382" s="75"/>
      <c r="AP382" s="75"/>
      <c r="AQ382" s="75"/>
      <c r="AR382" s="75"/>
      <c r="AS382" s="75"/>
    </row>
    <row r="383" spans="1:45" s="76" customFormat="1" ht="15.75" outlineLevel="1">
      <c r="A383" s="71"/>
      <c r="B383" s="263" t="s">
        <v>86</v>
      </c>
      <c r="C383" s="66" t="s">
        <v>78</v>
      </c>
      <c r="D383" s="55">
        <f>D371*Макро!C$10</f>
        <v>0</v>
      </c>
      <c r="E383" s="55">
        <f>E371*Макро!D$10</f>
        <v>-24094.369313829913</v>
      </c>
      <c r="F383" s="55">
        <f>F371*Макро!E$10</f>
        <v>-22657.955932420104</v>
      </c>
      <c r="G383" s="55">
        <f>G371*Макро!F$10</f>
        <v>-33261.690817349139</v>
      </c>
      <c r="H383" s="55">
        <f>H371*Макро!G$10</f>
        <v>-21410.501359070808</v>
      </c>
      <c r="I383" s="55">
        <f>I371*Макро!H$10</f>
        <v>-17922.276850974587</v>
      </c>
      <c r="J383" s="55">
        <f>J371*Макро!I$10</f>
        <v>-20496.123479788112</v>
      </c>
      <c r="K383" s="55">
        <f>K371*Макро!J$10</f>
        <v>-6513.6560752272153</v>
      </c>
      <c r="L383" s="55">
        <f>L371*Макро!K$10</f>
        <v>-9584.4956776663512</v>
      </c>
      <c r="M383" s="55">
        <f>M371*Макро!L$10</f>
        <v>-11767.784887731523</v>
      </c>
      <c r="N383" s="55">
        <f>N371*Макро!M$10</f>
        <v>-7862.1867306202157</v>
      </c>
      <c r="O383" s="162"/>
      <c r="P383" s="159" t="str">
        <f t="shared" si="281"/>
        <v>Zoomlion ZE2000G 
ОРИКС</v>
      </c>
      <c r="Q383" s="162"/>
      <c r="R383" s="162"/>
      <c r="S383" s="162"/>
      <c r="T383" s="73"/>
      <c r="U383" s="56"/>
      <c r="V383" s="58"/>
      <c r="W383" s="58"/>
      <c r="X383" s="56"/>
      <c r="Y383" s="56"/>
      <c r="Z383" s="56"/>
      <c r="AA383" s="56"/>
      <c r="AB383" s="74"/>
      <c r="AC383" s="56"/>
      <c r="AD383" s="56"/>
      <c r="AE383" s="56"/>
      <c r="AF383" s="56"/>
      <c r="AG383" s="56"/>
      <c r="AH383" s="56"/>
      <c r="AI383" s="56"/>
      <c r="AJ383" s="75"/>
      <c r="AK383" s="75"/>
      <c r="AL383" s="75"/>
      <c r="AM383" s="75"/>
      <c r="AN383" s="75"/>
      <c r="AO383" s="75"/>
      <c r="AP383" s="75"/>
      <c r="AQ383" s="75"/>
      <c r="AR383" s="75"/>
      <c r="AS383" s="75"/>
    </row>
    <row r="384" spans="1:45" s="61" customFormat="1" ht="45" outlineLevel="1">
      <c r="A384" s="51"/>
      <c r="B384" s="288" t="s">
        <v>92</v>
      </c>
      <c r="C384" s="53" t="s">
        <v>78</v>
      </c>
      <c r="D384" s="54">
        <f t="shared" ref="D384:D391" si="309">D376</f>
        <v>0</v>
      </c>
      <c r="E384" s="282">
        <f t="shared" ref="E384:N384" si="310">D384+E376</f>
        <v>33300.099208770866</v>
      </c>
      <c r="F384" s="282">
        <f t="shared" si="310"/>
        <v>66467.709208960732</v>
      </c>
      <c r="G384" s="282">
        <f t="shared" si="310"/>
        <v>135175.76577076671</v>
      </c>
      <c r="H384" s="282">
        <f t="shared" si="310"/>
        <v>171659.93423169211</v>
      </c>
      <c r="I384" s="282">
        <f t="shared" si="310"/>
        <v>200652.35798435961</v>
      </c>
      <c r="J384" s="282">
        <f t="shared" si="310"/>
        <v>258454.0607451144</v>
      </c>
      <c r="K384" s="282">
        <f t="shared" si="310"/>
        <v>277995.02897079603</v>
      </c>
      <c r="L384" s="282">
        <f t="shared" si="310"/>
        <v>306748.51600379508</v>
      </c>
      <c r="M384" s="282">
        <f t="shared" si="310"/>
        <v>342051.87066698965</v>
      </c>
      <c r="N384" s="282">
        <f t="shared" si="310"/>
        <v>365638.4308588503</v>
      </c>
      <c r="O384" s="170"/>
      <c r="P384" s="159" t="str">
        <f t="shared" si="281"/>
        <v>Zoomlion ZE2000G 
ОРИКС</v>
      </c>
      <c r="Q384" s="170"/>
      <c r="R384" s="170"/>
      <c r="S384" s="170"/>
      <c r="T384" s="57"/>
      <c r="U384" s="58"/>
      <c r="V384" s="58"/>
      <c r="W384" s="58"/>
      <c r="X384" s="58"/>
      <c r="Y384" s="58"/>
      <c r="Z384" s="58"/>
      <c r="AA384" s="58"/>
      <c r="AB384" s="59"/>
      <c r="AC384" s="58"/>
      <c r="AD384" s="58"/>
      <c r="AE384" s="58"/>
      <c r="AF384" s="58"/>
      <c r="AG384" s="58"/>
      <c r="AH384" s="58"/>
      <c r="AI384" s="58"/>
      <c r="AJ384" s="60"/>
      <c r="AK384" s="60"/>
      <c r="AL384" s="60"/>
      <c r="AM384" s="60"/>
      <c r="AN384" s="60"/>
      <c r="AO384" s="60"/>
      <c r="AP384" s="60"/>
      <c r="AQ384" s="60"/>
      <c r="AR384" s="60"/>
      <c r="AS384" s="60"/>
    </row>
    <row r="385" spans="1:45" s="76" customFormat="1" ht="15.75" outlineLevel="1">
      <c r="A385" s="71"/>
      <c r="B385" s="263" t="str">
        <f>B377</f>
        <v>ТО, ТР, ППР, вкл смазочные</v>
      </c>
      <c r="C385" s="66" t="s">
        <v>78</v>
      </c>
      <c r="D385" s="72">
        <f t="shared" si="309"/>
        <v>0</v>
      </c>
      <c r="E385" s="280">
        <f t="shared" ref="E385:N385" si="311">D385+E377</f>
        <v>8865.170559064285</v>
      </c>
      <c r="F385" s="280">
        <f t="shared" si="311"/>
        <v>26156.15675402827</v>
      </c>
      <c r="G385" s="280">
        <f t="shared" si="311"/>
        <v>92634.808015439048</v>
      </c>
      <c r="H385" s="280">
        <f t="shared" si="311"/>
        <v>120915.46049157731</v>
      </c>
      <c r="I385" s="280">
        <f t="shared" si="311"/>
        <v>141417.5590854286</v>
      </c>
      <c r="J385" s="280">
        <f t="shared" si="311"/>
        <v>194694.14841918592</v>
      </c>
      <c r="K385" s="280">
        <f t="shared" si="311"/>
        <v>199185.51971895283</v>
      </c>
      <c r="L385" s="280">
        <f t="shared" si="311"/>
        <v>217158.38563662305</v>
      </c>
      <c r="M385" s="280">
        <f t="shared" si="311"/>
        <v>250838.53925954769</v>
      </c>
      <c r="N385" s="280">
        <f t="shared" si="311"/>
        <v>266258.65054288809</v>
      </c>
      <c r="O385" s="162"/>
      <c r="P385" s="159" t="str">
        <f t="shared" si="281"/>
        <v>Zoomlion ZE2000G 
ОРИКС</v>
      </c>
      <c r="Q385" s="162"/>
      <c r="R385" s="162"/>
      <c r="S385" s="162"/>
      <c r="T385" s="73"/>
      <c r="U385" s="56"/>
      <c r="V385" s="58"/>
      <c r="W385" s="58"/>
      <c r="X385" s="56"/>
      <c r="Y385" s="56"/>
      <c r="Z385" s="56"/>
      <c r="AA385" s="56"/>
      <c r="AB385" s="74"/>
      <c r="AC385" s="56"/>
      <c r="AD385" s="56"/>
      <c r="AE385" s="56"/>
      <c r="AF385" s="56"/>
      <c r="AG385" s="56"/>
      <c r="AH385" s="56"/>
      <c r="AI385" s="56"/>
      <c r="AJ385" s="75"/>
      <c r="AK385" s="75"/>
      <c r="AL385" s="75"/>
      <c r="AM385" s="75"/>
      <c r="AN385" s="75"/>
      <c r="AO385" s="75"/>
      <c r="AP385" s="75"/>
      <c r="AQ385" s="75"/>
      <c r="AR385" s="75"/>
      <c r="AS385" s="75"/>
    </row>
    <row r="386" spans="1:45" s="76" customFormat="1" ht="15.75" outlineLevel="1">
      <c r="A386" s="71"/>
      <c r="B386" s="263" t="str">
        <f>B378</f>
        <v>затраты на сервис: ремонты и ТО</v>
      </c>
      <c r="C386" s="66" t="s">
        <v>78</v>
      </c>
      <c r="D386" s="72">
        <f t="shared" si="309"/>
        <v>0</v>
      </c>
      <c r="E386" s="280">
        <f t="shared" ref="E386:N386" si="312">D386+E378</f>
        <v>2496.5447195699999</v>
      </c>
      <c r="F386" s="280">
        <f t="shared" si="312"/>
        <v>4748.0539850279074</v>
      </c>
      <c r="G386" s="280">
        <f t="shared" si="312"/>
        <v>6985.5177114298294</v>
      </c>
      <c r="H386" s="280">
        <f t="shared" si="312"/>
        <v>8780.4071131022683</v>
      </c>
      <c r="I386" s="280">
        <f t="shared" si="312"/>
        <v>10385.650356038917</v>
      </c>
      <c r="J386" s="280">
        <f t="shared" si="312"/>
        <v>11992.5011631988</v>
      </c>
      <c r="K386" s="280">
        <f t="shared" si="312"/>
        <v>13257.328413543868</v>
      </c>
      <c r="L386" s="280">
        <f t="shared" si="312"/>
        <v>14398.013077043934</v>
      </c>
      <c r="M386" s="280">
        <f t="shared" si="312"/>
        <v>15531.581833344526</v>
      </c>
      <c r="N386" s="280">
        <f t="shared" si="312"/>
        <v>16451.507735614425</v>
      </c>
      <c r="O386" s="162"/>
      <c r="P386" s="159" t="str">
        <f t="shared" si="281"/>
        <v>Zoomlion ZE2000G 
ОРИКС</v>
      </c>
      <c r="Q386" s="162"/>
      <c r="R386" s="162"/>
      <c r="S386" s="162"/>
      <c r="T386" s="73"/>
      <c r="U386" s="56"/>
      <c r="V386" s="58"/>
      <c r="W386" s="58"/>
      <c r="X386" s="56"/>
      <c r="Y386" s="56"/>
      <c r="Z386" s="56"/>
      <c r="AA386" s="56"/>
      <c r="AB386" s="74"/>
      <c r="AC386" s="56"/>
      <c r="AD386" s="56"/>
      <c r="AE386" s="56"/>
      <c r="AF386" s="56"/>
      <c r="AG386" s="56"/>
      <c r="AH386" s="56"/>
      <c r="AI386" s="56"/>
      <c r="AJ386" s="75"/>
      <c r="AK386" s="75"/>
      <c r="AL386" s="75"/>
      <c r="AM386" s="75"/>
      <c r="AN386" s="75"/>
      <c r="AO386" s="75"/>
      <c r="AP386" s="75"/>
      <c r="AQ386" s="75"/>
      <c r="AR386" s="75"/>
      <c r="AS386" s="75"/>
    </row>
    <row r="387" spans="1:45" s="76" customFormat="1" ht="15.75" outlineLevel="1">
      <c r="A387" s="71"/>
      <c r="B387" s="263" t="str">
        <f>B379</f>
        <v>расходники на ковш</v>
      </c>
      <c r="C387" s="66" t="s">
        <v>78</v>
      </c>
      <c r="D387" s="72">
        <f t="shared" si="309"/>
        <v>0</v>
      </c>
      <c r="E387" s="280">
        <f t="shared" ref="E387:N387" si="313">D387+E379</f>
        <v>1955.1879174073915</v>
      </c>
      <c r="F387" s="280">
        <f t="shared" si="313"/>
        <v>3446.9367538651441</v>
      </c>
      <c r="G387" s="280">
        <f t="shared" si="313"/>
        <v>4824.0856754713695</v>
      </c>
      <c r="H387" s="280">
        <f t="shared" si="313"/>
        <v>5955.0227607493307</v>
      </c>
      <c r="I387" s="280">
        <f t="shared" si="313"/>
        <v>6963.1460653678814</v>
      </c>
      <c r="J387" s="280">
        <f t="shared" si="313"/>
        <v>7929.9370792182553</v>
      </c>
      <c r="K387" s="280">
        <f t="shared" si="313"/>
        <v>8761.131440194371</v>
      </c>
      <c r="L387" s="280">
        <f t="shared" si="313"/>
        <v>9561.2987268627021</v>
      </c>
      <c r="M387" s="280">
        <f t="shared" si="313"/>
        <v>10017.053219096417</v>
      </c>
      <c r="N387" s="280">
        <f t="shared" si="313"/>
        <v>10643.50856781203</v>
      </c>
      <c r="O387" s="162"/>
      <c r="P387" s="159" t="str">
        <f t="shared" si="281"/>
        <v>Zoomlion ZE2000G 
ОРИКС</v>
      </c>
      <c r="Q387" s="162"/>
      <c r="R387" s="162"/>
      <c r="S387" s="162"/>
      <c r="T387" s="73"/>
      <c r="U387" s="56"/>
      <c r="V387" s="58"/>
      <c r="W387" s="58"/>
      <c r="X387" s="56"/>
      <c r="Y387" s="56"/>
      <c r="Z387" s="56"/>
      <c r="AA387" s="56"/>
      <c r="AB387" s="74"/>
      <c r="AC387" s="56"/>
      <c r="AD387" s="56"/>
      <c r="AE387" s="56"/>
      <c r="AF387" s="56"/>
      <c r="AG387" s="56"/>
      <c r="AH387" s="56"/>
      <c r="AI387" s="56"/>
      <c r="AJ387" s="75"/>
      <c r="AK387" s="75"/>
      <c r="AL387" s="75"/>
      <c r="AM387" s="75"/>
      <c r="AN387" s="75"/>
      <c r="AO387" s="75"/>
      <c r="AP387" s="75"/>
      <c r="AQ387" s="75"/>
      <c r="AR387" s="75"/>
      <c r="AS387" s="75"/>
    </row>
    <row r="388" spans="1:45" s="76" customFormat="1" ht="15.75" outlineLevel="1">
      <c r="A388" s="71"/>
      <c r="B388" s="263" t="str">
        <f>B380</f>
        <v>Дизтопливо</v>
      </c>
      <c r="C388" s="66" t="s">
        <v>78</v>
      </c>
      <c r="D388" s="72">
        <f t="shared" si="309"/>
        <v>0</v>
      </c>
      <c r="E388" s="280">
        <f t="shared" ref="E388:N388" si="314">D388+E380</f>
        <v>35135.359296343304</v>
      </c>
      <c r="F388" s="280">
        <f t="shared" si="314"/>
        <v>61942.56840509527</v>
      </c>
      <c r="G388" s="280">
        <f t="shared" si="314"/>
        <v>86690.379975743592</v>
      </c>
      <c r="H388" s="280">
        <f t="shared" si="314"/>
        <v>107013.68520846557</v>
      </c>
      <c r="I388" s="280">
        <f t="shared" si="314"/>
        <v>125129.98707767834</v>
      </c>
      <c r="J388" s="280">
        <f t="shared" si="314"/>
        <v>142503.5343125404</v>
      </c>
      <c r="K388" s="280">
        <f t="shared" si="314"/>
        <v>157440.36583547434</v>
      </c>
      <c r="L388" s="280">
        <f t="shared" si="314"/>
        <v>171819.63079715217</v>
      </c>
      <c r="M388" s="280">
        <f t="shared" si="314"/>
        <v>180009.68643987918</v>
      </c>
      <c r="N388" s="280">
        <f t="shared" si="314"/>
        <v>191267.2916880876</v>
      </c>
      <c r="O388" s="162"/>
      <c r="P388" s="159" t="str">
        <f t="shared" si="281"/>
        <v>Zoomlion ZE2000G 
ОРИКС</v>
      </c>
      <c r="Q388" s="162"/>
      <c r="R388" s="162"/>
      <c r="S388" s="162"/>
      <c r="T388" s="73"/>
      <c r="U388" s="56"/>
      <c r="V388" s="58"/>
      <c r="W388" s="58"/>
      <c r="X388" s="56"/>
      <c r="Y388" s="56"/>
      <c r="Z388" s="56"/>
      <c r="AA388" s="56"/>
      <c r="AB388" s="74"/>
      <c r="AC388" s="56"/>
      <c r="AD388" s="56"/>
      <c r="AE388" s="56"/>
      <c r="AF388" s="56"/>
      <c r="AG388" s="56"/>
      <c r="AH388" s="56"/>
      <c r="AI388" s="56"/>
      <c r="AJ388" s="75"/>
      <c r="AK388" s="75"/>
      <c r="AL388" s="75"/>
      <c r="AM388" s="75"/>
      <c r="AN388" s="75"/>
      <c r="AO388" s="75"/>
      <c r="AP388" s="75"/>
      <c r="AQ388" s="75"/>
      <c r="AR388" s="75"/>
      <c r="AS388" s="75"/>
    </row>
    <row r="389" spans="1:45" s="76" customFormat="1" ht="15.75" outlineLevel="1">
      <c r="A389" s="71"/>
      <c r="B389" s="263" t="s">
        <v>60</v>
      </c>
      <c r="C389" s="66" t="s">
        <v>78</v>
      </c>
      <c r="D389" s="72">
        <f t="shared" si="309"/>
        <v>0</v>
      </c>
      <c r="E389" s="280">
        <f t="shared" ref="E389:N389" si="315">D389+E381</f>
        <v>0</v>
      </c>
      <c r="F389" s="280">
        <f t="shared" si="315"/>
        <v>0</v>
      </c>
      <c r="G389" s="280">
        <f t="shared" si="315"/>
        <v>0</v>
      </c>
      <c r="H389" s="280">
        <f t="shared" si="315"/>
        <v>0</v>
      </c>
      <c r="I389" s="280">
        <f t="shared" si="315"/>
        <v>0</v>
      </c>
      <c r="J389" s="280">
        <f t="shared" si="315"/>
        <v>0</v>
      </c>
      <c r="K389" s="280">
        <f t="shared" si="315"/>
        <v>0</v>
      </c>
      <c r="L389" s="280">
        <f t="shared" si="315"/>
        <v>0</v>
      </c>
      <c r="M389" s="280">
        <f t="shared" si="315"/>
        <v>0</v>
      </c>
      <c r="N389" s="280">
        <f t="shared" si="315"/>
        <v>0</v>
      </c>
      <c r="O389" s="162"/>
      <c r="P389" s="159" t="str">
        <f t="shared" si="281"/>
        <v>Zoomlion ZE2000G 
ОРИКС</v>
      </c>
      <c r="Q389" s="162"/>
      <c r="R389" s="162"/>
      <c r="S389" s="162"/>
      <c r="T389" s="73"/>
      <c r="U389" s="56"/>
      <c r="V389" s="58"/>
      <c r="W389" s="58"/>
      <c r="X389" s="56"/>
      <c r="Y389" s="56"/>
      <c r="Z389" s="56"/>
      <c r="AA389" s="56"/>
      <c r="AB389" s="74"/>
      <c r="AC389" s="56"/>
      <c r="AD389" s="56"/>
      <c r="AE389" s="56"/>
      <c r="AF389" s="56"/>
      <c r="AG389" s="56"/>
      <c r="AH389" s="56"/>
      <c r="AI389" s="56"/>
      <c r="AJ389" s="75"/>
      <c r="AK389" s="75"/>
      <c r="AL389" s="75"/>
      <c r="AM389" s="75"/>
      <c r="AN389" s="75"/>
      <c r="AO389" s="75"/>
      <c r="AP389" s="75"/>
      <c r="AQ389" s="75"/>
      <c r="AR389" s="75"/>
      <c r="AS389" s="75"/>
    </row>
    <row r="390" spans="1:45" s="76" customFormat="1" ht="15.75" outlineLevel="1">
      <c r="A390" s="71"/>
      <c r="B390" s="263" t="s">
        <v>81</v>
      </c>
      <c r="C390" s="66" t="s">
        <v>78</v>
      </c>
      <c r="D390" s="72">
        <f t="shared" si="309"/>
        <v>0</v>
      </c>
      <c r="E390" s="280">
        <f t="shared" ref="E390:N390" si="316">D390+E382</f>
        <v>8942.2060302157952</v>
      </c>
      <c r="F390" s="280">
        <f t="shared" si="316"/>
        <v>16926.318557194183</v>
      </c>
      <c r="G390" s="280">
        <f t="shared" si="316"/>
        <v>24054.99045628203</v>
      </c>
      <c r="H390" s="280">
        <f t="shared" si="316"/>
        <v>30419.876080467606</v>
      </c>
      <c r="I390" s="280">
        <f t="shared" si="316"/>
        <v>36102.809673490439</v>
      </c>
      <c r="J390" s="280">
        <f t="shared" si="316"/>
        <v>41176.857524403684</v>
      </c>
      <c r="K390" s="280">
        <f t="shared" si="316"/>
        <v>45707.257391290506</v>
      </c>
      <c r="L390" s="280">
        <f t="shared" si="316"/>
        <v>49752.257272439456</v>
      </c>
      <c r="M390" s="280">
        <f t="shared" si="316"/>
        <v>53363.864309179589</v>
      </c>
      <c r="N390" s="280">
        <f t="shared" si="316"/>
        <v>56588.513449126141</v>
      </c>
      <c r="O390" s="162"/>
      <c r="P390" s="159" t="str">
        <f t="shared" si="281"/>
        <v>Zoomlion ZE2000G 
ОРИКС</v>
      </c>
      <c r="Q390" s="162"/>
      <c r="R390" s="162"/>
      <c r="S390" s="162"/>
      <c r="T390" s="73"/>
      <c r="U390" s="56"/>
      <c r="V390" s="58"/>
      <c r="W390" s="58"/>
      <c r="X390" s="56"/>
      <c r="Y390" s="56"/>
      <c r="Z390" s="56"/>
      <c r="AA390" s="56"/>
      <c r="AB390" s="74"/>
      <c r="AC390" s="56"/>
      <c r="AD390" s="56"/>
      <c r="AE390" s="56"/>
      <c r="AF390" s="56"/>
      <c r="AG390" s="56"/>
      <c r="AH390" s="56"/>
      <c r="AI390" s="56"/>
      <c r="AJ390" s="75"/>
      <c r="AK390" s="75"/>
      <c r="AL390" s="75"/>
      <c r="AM390" s="75"/>
      <c r="AN390" s="75"/>
      <c r="AO390" s="75"/>
      <c r="AP390" s="75"/>
      <c r="AQ390" s="75"/>
      <c r="AR390" s="75"/>
      <c r="AS390" s="75"/>
    </row>
    <row r="391" spans="1:45" s="76" customFormat="1" ht="15.75" outlineLevel="1">
      <c r="A391" s="71"/>
      <c r="B391" s="263" t="s">
        <v>86</v>
      </c>
      <c r="C391" s="66" t="s">
        <v>78</v>
      </c>
      <c r="D391" s="72">
        <f t="shared" si="309"/>
        <v>0</v>
      </c>
      <c r="E391" s="280">
        <f t="shared" ref="E391:N391" si="317">D391+E383</f>
        <v>-24094.369313829913</v>
      </c>
      <c r="F391" s="280">
        <f t="shared" si="317"/>
        <v>-46752.325246250017</v>
      </c>
      <c r="G391" s="280">
        <f t="shared" si="317"/>
        <v>-80014.016063599149</v>
      </c>
      <c r="H391" s="280">
        <f t="shared" si="317"/>
        <v>-101424.51742266996</v>
      </c>
      <c r="I391" s="280">
        <f t="shared" si="317"/>
        <v>-119346.79427364454</v>
      </c>
      <c r="J391" s="280">
        <f t="shared" si="317"/>
        <v>-139842.91775343264</v>
      </c>
      <c r="K391" s="280">
        <f t="shared" si="317"/>
        <v>-146356.57382865986</v>
      </c>
      <c r="L391" s="280">
        <f t="shared" si="317"/>
        <v>-155941.06950632622</v>
      </c>
      <c r="M391" s="280">
        <f t="shared" si="317"/>
        <v>-167708.85439405774</v>
      </c>
      <c r="N391" s="280">
        <f t="shared" si="317"/>
        <v>-175571.04112467795</v>
      </c>
      <c r="O391" s="162"/>
      <c r="P391" s="159" t="str">
        <f t="shared" si="281"/>
        <v>Zoomlion ZE2000G 
ОРИКС</v>
      </c>
      <c r="Q391" s="162"/>
      <c r="R391" s="162"/>
      <c r="S391" s="162"/>
      <c r="T391" s="73"/>
      <c r="U391" s="56"/>
      <c r="V391" s="58"/>
      <c r="W391" s="58"/>
      <c r="X391" s="56"/>
      <c r="Y391" s="56"/>
      <c r="Z391" s="56"/>
      <c r="AA391" s="56"/>
      <c r="AB391" s="74"/>
      <c r="AC391" s="56"/>
      <c r="AD391" s="56"/>
      <c r="AE391" s="56"/>
      <c r="AF391" s="56"/>
      <c r="AG391" s="56"/>
      <c r="AH391" s="56"/>
      <c r="AI391" s="56"/>
      <c r="AJ391" s="75"/>
      <c r="AK391" s="75"/>
      <c r="AL391" s="75"/>
      <c r="AM391" s="75"/>
      <c r="AN391" s="75"/>
      <c r="AO391" s="75"/>
      <c r="AP391" s="75"/>
      <c r="AQ391" s="75"/>
      <c r="AR391" s="75"/>
      <c r="AS391" s="75"/>
    </row>
    <row r="392" spans="1:45" s="61" customFormat="1" ht="30" outlineLevel="1">
      <c r="A392" s="51"/>
      <c r="B392" s="288" t="s">
        <v>93</v>
      </c>
      <c r="C392" s="53" t="s">
        <v>78</v>
      </c>
      <c r="D392" s="54">
        <f>D372*Макро!C$10</f>
        <v>225581.67719999998</v>
      </c>
      <c r="E392" s="54">
        <f>E372*Макро!D$10</f>
        <v>0</v>
      </c>
      <c r="F392" s="54">
        <f>F372*Макро!E$10</f>
        <v>0</v>
      </c>
      <c r="G392" s="54">
        <f>G372*Макро!F$10</f>
        <v>0</v>
      </c>
      <c r="H392" s="54">
        <f>H372*Макро!G$10</f>
        <v>0</v>
      </c>
      <c r="I392" s="54">
        <f>I372*Макро!H$10</f>
        <v>0</v>
      </c>
      <c r="J392" s="54">
        <f>J372*Макро!I$10</f>
        <v>0</v>
      </c>
      <c r="K392" s="54">
        <f>K372*Макро!J$10</f>
        <v>0</v>
      </c>
      <c r="L392" s="54">
        <f>L372*Макро!K$10</f>
        <v>0</v>
      </c>
      <c r="M392" s="54">
        <f>M372*Макро!L$10</f>
        <v>0</v>
      </c>
      <c r="N392" s="54">
        <f>N372*Макро!M$10</f>
        <v>0</v>
      </c>
      <c r="O392" s="162"/>
      <c r="P392" s="159" t="str">
        <f t="shared" si="281"/>
        <v>Zoomlion ZE2000G 
ОРИКС</v>
      </c>
      <c r="Q392" s="162"/>
      <c r="R392" s="162"/>
      <c r="S392" s="162"/>
      <c r="T392" s="57"/>
      <c r="U392" s="58"/>
      <c r="V392" s="58"/>
      <c r="W392" s="58"/>
      <c r="X392" s="58"/>
      <c r="Y392" s="58"/>
      <c r="Z392" s="58"/>
      <c r="AA392" s="58"/>
      <c r="AB392" s="59"/>
      <c r="AC392" s="58"/>
      <c r="AD392" s="58"/>
      <c r="AE392" s="58"/>
      <c r="AF392" s="58"/>
      <c r="AG392" s="58"/>
      <c r="AH392" s="58"/>
      <c r="AI392" s="58"/>
      <c r="AJ392" s="60"/>
      <c r="AK392" s="60"/>
      <c r="AL392" s="60"/>
      <c r="AM392" s="60"/>
      <c r="AN392" s="60"/>
      <c r="AO392" s="60"/>
      <c r="AP392" s="60"/>
      <c r="AQ392" s="60"/>
      <c r="AR392" s="60"/>
      <c r="AS392" s="60"/>
    </row>
    <row r="393" spans="1:45" s="61" customFormat="1" ht="45" outlineLevel="1">
      <c r="A393" s="51"/>
      <c r="B393" s="288" t="s">
        <v>94</v>
      </c>
      <c r="C393" s="53" t="s">
        <v>78</v>
      </c>
      <c r="D393" s="54">
        <f>D392</f>
        <v>225581.67719999998</v>
      </c>
      <c r="E393" s="290">
        <f>D393+E392</f>
        <v>225581.67719999998</v>
      </c>
      <c r="F393" s="290">
        <f t="shared" ref="F393" si="318">E393+F392</f>
        <v>225581.67719999998</v>
      </c>
      <c r="G393" s="290">
        <f t="shared" ref="G393" si="319">F393+G392</f>
        <v>225581.67719999998</v>
      </c>
      <c r="H393" s="290">
        <f t="shared" ref="H393" si="320">G393+H392</f>
        <v>225581.67719999998</v>
      </c>
      <c r="I393" s="290">
        <f t="shared" ref="I393" si="321">H393+I392</f>
        <v>225581.67719999998</v>
      </c>
      <c r="J393" s="290">
        <f t="shared" ref="J393" si="322">I393+J392</f>
        <v>225581.67719999998</v>
      </c>
      <c r="K393" s="290">
        <f t="shared" ref="K393" si="323">J393+K392</f>
        <v>225581.67719999998</v>
      </c>
      <c r="L393" s="290">
        <f t="shared" ref="L393" si="324">K393+L392</f>
        <v>225581.67719999998</v>
      </c>
      <c r="M393" s="290">
        <f t="shared" ref="M393" si="325">L393+M392</f>
        <v>225581.67719999998</v>
      </c>
      <c r="N393" s="290">
        <f t="shared" ref="N393" si="326">M393+N392</f>
        <v>225581.67719999998</v>
      </c>
      <c r="O393" s="162"/>
      <c r="P393" s="159" t="str">
        <f t="shared" si="281"/>
        <v>Zoomlion ZE2000G 
ОРИКС</v>
      </c>
      <c r="Q393" s="162"/>
      <c r="R393" s="162"/>
      <c r="S393" s="162"/>
      <c r="T393" s="57"/>
      <c r="U393" s="58"/>
      <c r="V393" s="58"/>
      <c r="W393" s="58"/>
      <c r="X393" s="58"/>
      <c r="Y393" s="58"/>
      <c r="Z393" s="58"/>
      <c r="AA393" s="58"/>
      <c r="AB393" s="59"/>
      <c r="AC393" s="58"/>
      <c r="AD393" s="58"/>
      <c r="AE393" s="58"/>
      <c r="AF393" s="58"/>
      <c r="AG393" s="58"/>
      <c r="AH393" s="58"/>
      <c r="AI393" s="58"/>
      <c r="AJ393" s="60"/>
      <c r="AK393" s="60"/>
      <c r="AL393" s="60"/>
      <c r="AM393" s="60"/>
      <c r="AN393" s="60"/>
      <c r="AO393" s="60"/>
      <c r="AP393" s="60"/>
      <c r="AQ393" s="60"/>
      <c r="AR393" s="60"/>
      <c r="AS393" s="60"/>
    </row>
    <row r="394" spans="1:45" s="61" customFormat="1" ht="15.75" outlineLevel="1">
      <c r="A394" s="51"/>
      <c r="B394" s="288" t="s">
        <v>95</v>
      </c>
      <c r="C394" s="53" t="s">
        <v>61</v>
      </c>
      <c r="D394" s="54"/>
      <c r="E394" s="289">
        <f>E393/(SUM(Макро!$D$10:D$10))</f>
        <v>252651.47846399999</v>
      </c>
      <c r="F394" s="289">
        <f>F393/(SUM(Макро!$D$10:E$10))</f>
        <v>133476.25277343395</v>
      </c>
      <c r="G394" s="289">
        <f>G393/(SUM(Макро!$D$10:F$10))</f>
        <v>93920.701335123769</v>
      </c>
      <c r="H394" s="289">
        <f>H393/(SUM(Макро!$D$10:G$10))</f>
        <v>74269.256333834099</v>
      </c>
      <c r="I394" s="289">
        <f>I393/(SUM(Макро!$D$10:H$10))</f>
        <v>62578.552602864227</v>
      </c>
      <c r="J394" s="289">
        <f>J393/(SUM(Макро!$D$10:I$10))</f>
        <v>54867.26550040282</v>
      </c>
      <c r="K394" s="289">
        <f>K393/(SUM(Макро!$D$10:J$10))</f>
        <v>49428.946368902405</v>
      </c>
      <c r="L394" s="289">
        <f>L393/(SUM(Макро!$D$10:K$10))</f>
        <v>45410.232582859055</v>
      </c>
      <c r="M394" s="289">
        <f>M393/(SUM(Макро!$D$10:L$10))</f>
        <v>42336.91850301555</v>
      </c>
      <c r="N394" s="289">
        <f>N393/(SUM(Макро!$D$10:M$10))</f>
        <v>39924.384589017769</v>
      </c>
      <c r="O394" s="162"/>
      <c r="P394" s="159" t="str">
        <f t="shared" si="281"/>
        <v>Zoomlion ZE2000G 
ОРИКС</v>
      </c>
      <c r="Q394" s="162"/>
      <c r="R394" s="162"/>
      <c r="S394" s="162"/>
      <c r="T394" s="57"/>
      <c r="U394" s="58"/>
      <c r="V394" s="58"/>
      <c r="W394" s="58"/>
      <c r="X394" s="58"/>
      <c r="Y394" s="58"/>
      <c r="Z394" s="58"/>
      <c r="AA394" s="58"/>
      <c r="AB394" s="59"/>
      <c r="AC394" s="58"/>
      <c r="AD394" s="58"/>
      <c r="AE394" s="58"/>
      <c r="AF394" s="58"/>
      <c r="AG394" s="58"/>
      <c r="AH394" s="58"/>
      <c r="AI394" s="58"/>
      <c r="AJ394" s="60"/>
      <c r="AK394" s="60"/>
      <c r="AL394" s="60"/>
      <c r="AM394" s="60"/>
      <c r="AN394" s="60"/>
      <c r="AO394" s="60"/>
      <c r="AP394" s="60"/>
      <c r="AQ394" s="60"/>
      <c r="AR394" s="60"/>
      <c r="AS394" s="60"/>
    </row>
    <row r="395" spans="1:45" s="61" customFormat="1" ht="30" outlineLevel="1">
      <c r="A395" s="51"/>
      <c r="B395" s="288" t="s">
        <v>96</v>
      </c>
      <c r="C395" s="53" t="s">
        <v>78</v>
      </c>
      <c r="D395" s="54">
        <f>D375*Макро!C$10</f>
        <v>225581.67719999998</v>
      </c>
      <c r="E395" s="54">
        <f>E375*Макро!D$10</f>
        <v>33300.099208770866</v>
      </c>
      <c r="F395" s="54">
        <f>F375*Макро!E$10</f>
        <v>33167.610000189874</v>
      </c>
      <c r="G395" s="54">
        <f>G375*Макро!F$10</f>
        <v>68708.056561805963</v>
      </c>
      <c r="H395" s="54">
        <f>H375*Макро!G$10</f>
        <v>36484.168460925415</v>
      </c>
      <c r="I395" s="54">
        <f>I375*Макро!H$10</f>
        <v>28992.423752667502</v>
      </c>
      <c r="J395" s="54">
        <f>J375*Макро!I$10</f>
        <v>57801.702760754779</v>
      </c>
      <c r="K395" s="54">
        <f>K375*Макро!J$10</f>
        <v>19540.968225681645</v>
      </c>
      <c r="L395" s="54">
        <f>L375*Макро!K$10</f>
        <v>28753.487032999055</v>
      </c>
      <c r="M395" s="54">
        <f>M375*Макро!L$10</f>
        <v>35303.354663194565</v>
      </c>
      <c r="N395" s="54">
        <f>N375*Макро!M$10</f>
        <v>23586.560191860648</v>
      </c>
      <c r="O395" s="162"/>
      <c r="P395" s="159" t="str">
        <f t="shared" si="281"/>
        <v>Zoomlion ZE2000G 
ОРИКС</v>
      </c>
      <c r="Q395" s="162"/>
      <c r="R395" s="162"/>
      <c r="S395" s="162"/>
      <c r="T395" s="57"/>
      <c r="U395" s="58"/>
      <c r="V395" s="58"/>
      <c r="W395" s="58"/>
      <c r="X395" s="58"/>
      <c r="Y395" s="58"/>
      <c r="Z395" s="58"/>
      <c r="AA395" s="58"/>
      <c r="AB395" s="59"/>
      <c r="AC395" s="58"/>
      <c r="AD395" s="58"/>
      <c r="AE395" s="58"/>
      <c r="AF395" s="58"/>
      <c r="AG395" s="58"/>
      <c r="AH395" s="58"/>
      <c r="AI395" s="58"/>
      <c r="AJ395" s="60"/>
      <c r="AK395" s="60"/>
      <c r="AL395" s="60"/>
      <c r="AM395" s="60"/>
      <c r="AN395" s="60"/>
      <c r="AO395" s="60"/>
      <c r="AP395" s="60"/>
      <c r="AQ395" s="60"/>
      <c r="AR395" s="60"/>
      <c r="AS395" s="60"/>
    </row>
    <row r="396" spans="1:45" s="76" customFormat="1" ht="28.5" outlineLevel="1">
      <c r="A396" s="71"/>
      <c r="B396" s="291" t="s">
        <v>97</v>
      </c>
      <c r="C396" s="66" t="s">
        <v>78</v>
      </c>
      <c r="D396" s="72">
        <f>D395</f>
        <v>225581.67719999998</v>
      </c>
      <c r="E396" s="290">
        <f>D396+E395</f>
        <v>258881.77640877085</v>
      </c>
      <c r="F396" s="290">
        <f t="shared" ref="F396" si="327">E396+F395</f>
        <v>292049.38640896074</v>
      </c>
      <c r="G396" s="290">
        <f t="shared" ref="G396" si="328">F396+G395</f>
        <v>360757.44297076669</v>
      </c>
      <c r="H396" s="290">
        <f t="shared" ref="H396" si="329">G396+H395</f>
        <v>397241.61143169209</v>
      </c>
      <c r="I396" s="290">
        <f t="shared" ref="I396" si="330">H396+I395</f>
        <v>426234.03518435959</v>
      </c>
      <c r="J396" s="290">
        <f t="shared" ref="J396" si="331">I396+J395</f>
        <v>484035.73794511438</v>
      </c>
      <c r="K396" s="290">
        <f t="shared" ref="K396" si="332">J396+K395</f>
        <v>503576.70617079601</v>
      </c>
      <c r="L396" s="290">
        <f t="shared" ref="L396" si="333">K396+L395</f>
        <v>532330.19320379512</v>
      </c>
      <c r="M396" s="290">
        <f t="shared" ref="M396" si="334">L396+M395</f>
        <v>567633.54786698963</v>
      </c>
      <c r="N396" s="290">
        <f t="shared" ref="N396" si="335">M396+N395</f>
        <v>591220.10805885028</v>
      </c>
      <c r="O396" s="162"/>
      <c r="P396" s="159" t="str">
        <f t="shared" si="281"/>
        <v>Zoomlion ZE2000G 
ОРИКС</v>
      </c>
      <c r="Q396" s="162"/>
      <c r="R396" s="162"/>
      <c r="S396" s="162"/>
      <c r="T396" s="73"/>
      <c r="U396" s="56"/>
      <c r="V396" s="56"/>
      <c r="W396" s="56"/>
      <c r="X396" s="56"/>
      <c r="Y396" s="56"/>
      <c r="Z396" s="56"/>
      <c r="AA396" s="56"/>
      <c r="AB396" s="74"/>
      <c r="AC396" s="56"/>
      <c r="AD396" s="56"/>
      <c r="AE396" s="56"/>
      <c r="AF396" s="56"/>
      <c r="AG396" s="56"/>
      <c r="AH396" s="56"/>
      <c r="AI396" s="56"/>
      <c r="AJ396" s="75"/>
      <c r="AK396" s="75"/>
      <c r="AL396" s="75"/>
      <c r="AM396" s="75"/>
      <c r="AN396" s="75"/>
      <c r="AO396" s="75"/>
      <c r="AP396" s="75"/>
      <c r="AQ396" s="75"/>
      <c r="AR396" s="75"/>
      <c r="AS396" s="75"/>
    </row>
    <row r="397" spans="1:45" s="61" customFormat="1" ht="15.75" outlineLevel="1">
      <c r="A397" s="51"/>
      <c r="B397" s="288" t="s">
        <v>98</v>
      </c>
      <c r="C397" s="53" t="s">
        <v>78</v>
      </c>
      <c r="D397" s="54"/>
      <c r="E397" s="290">
        <f>E396/(SUM(Макро!$D$10:D$10))</f>
        <v>289947.58957782335</v>
      </c>
      <c r="F397" s="290">
        <f>F396/(SUM(Макро!$D$10:E$10))</f>
        <v>172805.07090160396</v>
      </c>
      <c r="G397" s="290">
        <f>G396/(SUM(Макро!$D$10:F$10))</f>
        <v>150200.99361013318</v>
      </c>
      <c r="H397" s="290">
        <f>H396/(SUM(Макро!$D$10:G$10))</f>
        <v>130785.61801687707</v>
      </c>
      <c r="I397" s="290">
        <f>I396/(SUM(Макро!$D$10:H$10))</f>
        <v>118241.46944464481</v>
      </c>
      <c r="J397" s="290">
        <f>J396/(SUM(Макро!$D$10:I$10))</f>
        <v>117729.94010489606</v>
      </c>
      <c r="K397" s="290">
        <f>K396/(SUM(Макро!$D$10:J$10))</f>
        <v>110342.58770882481</v>
      </c>
      <c r="L397" s="290">
        <f>L396/(SUM(Макро!$D$10:K$10))</f>
        <v>107159.58044247857</v>
      </c>
      <c r="M397" s="290">
        <f>M396/(SUM(Макро!$D$10:L$10))</f>
        <v>106532.8334903537</v>
      </c>
      <c r="N397" s="290">
        <f>N396/(SUM(Макро!$D$10:M$10))</f>
        <v>104636.59665928835</v>
      </c>
      <c r="O397" s="162"/>
      <c r="P397" s="159" t="str">
        <f t="shared" si="281"/>
        <v>Zoomlion ZE2000G 
ОРИКС</v>
      </c>
      <c r="Q397" s="162"/>
      <c r="R397" s="162"/>
      <c r="S397" s="162"/>
      <c r="T397" s="57"/>
      <c r="U397" s="58"/>
      <c r="V397" s="58"/>
      <c r="W397" s="58"/>
      <c r="X397" s="58"/>
      <c r="Y397" s="58"/>
      <c r="Z397" s="58"/>
      <c r="AA397" s="58"/>
      <c r="AB397" s="59"/>
      <c r="AC397" s="58"/>
      <c r="AD397" s="58"/>
      <c r="AE397" s="58"/>
      <c r="AF397" s="58"/>
      <c r="AG397" s="58"/>
      <c r="AH397" s="58"/>
      <c r="AI397" s="58"/>
      <c r="AJ397" s="60"/>
      <c r="AK397" s="60"/>
      <c r="AL397" s="60"/>
      <c r="AM397" s="60"/>
      <c r="AN397" s="60"/>
      <c r="AO397" s="60"/>
      <c r="AP397" s="60"/>
      <c r="AQ397" s="60"/>
      <c r="AR397" s="60"/>
      <c r="AS397" s="60"/>
    </row>
    <row r="398" spans="1:45" s="61" customFormat="1" ht="15.75">
      <c r="A398" s="51"/>
      <c r="B398" s="83" t="s">
        <v>99</v>
      </c>
      <c r="C398" s="53" t="s">
        <v>100</v>
      </c>
      <c r="D398" s="54"/>
      <c r="E398" s="292">
        <f>E384/(SUM(Макро!$D$10:D$10))/(E374/(E$2-$D$2))</f>
        <v>14.862029826826447</v>
      </c>
      <c r="F398" s="292">
        <f>F384/(SUM(Макро!$D$10:E$10))/(F374/(F$2-$D$2))</f>
        <v>16.901395671163389</v>
      </c>
      <c r="G398" s="292">
        <f>G384/(SUM(Макро!$D$10:F$10))/(G374/(G$2-$D$2))</f>
        <v>24.572399207442853</v>
      </c>
      <c r="H398" s="292">
        <f>H384/(SUM(Макро!$D$10:G$10))/(H374/(H$2-$D$2))</f>
        <v>25.370684188938977</v>
      </c>
      <c r="I398" s="292">
        <f>I384/(SUM(Макро!$D$10:H$10))/(I374/(I$2-$D$2))</f>
        <v>25.424933666336155</v>
      </c>
      <c r="J398" s="292">
        <f>J384/(SUM(Макро!$D$10:I$10))/(J374/(J$2-$D$2))</f>
        <v>28.718897786859966</v>
      </c>
      <c r="K398" s="292">
        <f>K384/(SUM(Макро!$D$10:J$10))/(K374/(K$2-$D$2))</f>
        <v>27.980306151629851</v>
      </c>
      <c r="L398" s="292">
        <f>L384/(SUM(Макро!$D$10:K$10))/(L374/(L$2-$D$2))</f>
        <v>28.212898746239201</v>
      </c>
      <c r="M398" s="292">
        <f>M384/(SUM(Макро!$D$10:L$10))/(M374/(M$2-$D$2))</f>
        <v>30.476149402402708</v>
      </c>
      <c r="N398" s="292">
        <f>N384/(SUM(Макро!$D$10:M$10))/(N374/(N$2-$D$2))</f>
        <v>30.542498413418084</v>
      </c>
      <c r="O398" s="171"/>
      <c r="P398" s="159" t="str">
        <f t="shared" si="281"/>
        <v>Zoomlion ZE2000G 
ОРИКС</v>
      </c>
      <c r="Q398" s="171"/>
      <c r="R398" s="171"/>
      <c r="S398" s="171"/>
      <c r="T398" s="57"/>
      <c r="U398" s="58"/>
      <c r="V398" s="58"/>
      <c r="W398" s="58"/>
      <c r="X398" s="58"/>
      <c r="Y398" s="58"/>
      <c r="Z398" s="58"/>
      <c r="AA398" s="58"/>
      <c r="AB398" s="59"/>
      <c r="AC398" s="58"/>
      <c r="AD398" s="58"/>
      <c r="AE398" s="58"/>
      <c r="AF398" s="58"/>
      <c r="AG398" s="58"/>
      <c r="AH398" s="58"/>
      <c r="AI398" s="58"/>
      <c r="AJ398" s="60"/>
      <c r="AK398" s="60"/>
      <c r="AL398" s="60"/>
      <c r="AM398" s="60"/>
      <c r="AN398" s="60"/>
      <c r="AO398" s="60"/>
      <c r="AP398" s="60"/>
      <c r="AQ398" s="60"/>
      <c r="AR398" s="60"/>
      <c r="AS398" s="60"/>
    </row>
    <row r="399" spans="1:45" s="76" customFormat="1" ht="15.75" outlineLevel="1">
      <c r="A399" s="71"/>
      <c r="B399" s="263" t="str">
        <f>B385</f>
        <v>ТО, ТР, ППР, вкл смазочные</v>
      </c>
      <c r="C399" s="66" t="s">
        <v>100</v>
      </c>
      <c r="D399" s="72"/>
      <c r="E399" s="1143">
        <f>E385/(SUM(Макро!$D$10:D$10))/(E374/(E$2-$D$2))</f>
        <v>3.9565776799251839</v>
      </c>
      <c r="F399" s="1143">
        <f>F385/(SUM(Макро!$D$10:E$10))/(F374/(F$2-$D$2))</f>
        <v>6.6509822558651797</v>
      </c>
      <c r="G399" s="1143">
        <f>G385/(SUM(Макро!$D$10:F$10))/(G374/(G$2-$D$2))</f>
        <v>16.839257170699618</v>
      </c>
      <c r="H399" s="1143">
        <f>H385/(SUM(Макро!$D$10:G$10))/(H374/(H$2-$D$2))</f>
        <v>17.870844326151275</v>
      </c>
      <c r="I399" s="1143">
        <f>I385/(SUM(Макро!$D$10:H$10))/(I374/(I$2-$D$2))</f>
        <v>17.91921159123612</v>
      </c>
      <c r="J399" s="1143">
        <f>J385/(SUM(Макро!$D$10:I$10))/(J374/(J$2-$D$2))</f>
        <v>21.634023981014348</v>
      </c>
      <c r="K399" s="1143">
        <f>K385/(SUM(Макро!$D$10:J$10))/(K374/(K$2-$D$2))</f>
        <v>20.04809885752773</v>
      </c>
      <c r="L399" s="1143">
        <f>L385/(SUM(Макро!$D$10:K$10))/(L374/(L$2-$D$2))</f>
        <v>19.972932960454852</v>
      </c>
      <c r="M399" s="1143">
        <f>M385/(SUM(Макро!$D$10:L$10))/(M374/(M$2-$D$2))</f>
        <v>22.349220846089025</v>
      </c>
      <c r="N399" s="1143">
        <f>N385/(SUM(Макро!$D$10:M$10))/(N374/(N$2-$D$2))</f>
        <v>22.24110959196279</v>
      </c>
      <c r="O399" s="172"/>
      <c r="P399" s="159" t="str">
        <f t="shared" si="281"/>
        <v>Zoomlion ZE2000G 
ОРИКС</v>
      </c>
      <c r="Q399" s="172"/>
      <c r="R399" s="172"/>
      <c r="S399" s="172"/>
      <c r="T399" s="73"/>
      <c r="U399" s="56"/>
      <c r="V399" s="56"/>
      <c r="W399" s="58"/>
      <c r="X399" s="56"/>
      <c r="Y399" s="56"/>
      <c r="Z399" s="56"/>
      <c r="AA399" s="56"/>
      <c r="AB399" s="74"/>
      <c r="AC399" s="56"/>
      <c r="AD399" s="56"/>
      <c r="AE399" s="56"/>
      <c r="AF399" s="56"/>
      <c r="AG399" s="56"/>
      <c r="AH399" s="56"/>
      <c r="AI399" s="56"/>
      <c r="AJ399" s="75"/>
      <c r="AK399" s="75"/>
      <c r="AL399" s="75"/>
      <c r="AM399" s="75"/>
      <c r="AN399" s="75"/>
      <c r="AO399" s="75"/>
      <c r="AP399" s="75"/>
      <c r="AQ399" s="75"/>
      <c r="AR399" s="75"/>
      <c r="AS399" s="75"/>
    </row>
    <row r="400" spans="1:45" s="76" customFormat="1" ht="15.75" outlineLevel="1">
      <c r="A400" s="71"/>
      <c r="B400" s="263" t="str">
        <f t="shared" ref="B400:B403" si="336">B386</f>
        <v>затраты на сервис: ремонты и ТО</v>
      </c>
      <c r="C400" s="66" t="s">
        <v>100</v>
      </c>
      <c r="D400" s="72"/>
      <c r="E400" s="1143">
        <f>E386/(SUM(Макро!$D$10:D$10))/(E374/(E$2-$D$2))</f>
        <v>1.1142225689370533</v>
      </c>
      <c r="F400" s="1143">
        <f>F386/(SUM(Макро!$D$10:E$10))/(F374/(F$2-$D$2))</f>
        <v>1.2073342082049994</v>
      </c>
      <c r="G400" s="1143">
        <f>G386/(SUM(Макро!$D$10:F$10))/(G374/(G$2-$D$2))</f>
        <v>1.2698350839528796</v>
      </c>
      <c r="H400" s="1143">
        <f>H386/(SUM(Макро!$D$10:G$10))/(H374/(H$2-$D$2))</f>
        <v>1.2977107145815499</v>
      </c>
      <c r="I400" s="1143">
        <f>I386/(SUM(Макро!$D$10:H$10))/(I374/(I$2-$D$2))</f>
        <v>1.3159799069225608</v>
      </c>
      <c r="J400" s="1143">
        <f>J386/(SUM(Макро!$D$10:I$10))/(J374/(J$2-$D$2))</f>
        <v>1.3325827194271158</v>
      </c>
      <c r="K400" s="1143">
        <f>K386/(SUM(Макро!$D$10:J$10))/(K374/(K$2-$D$2))</f>
        <v>1.3343551830296476</v>
      </c>
      <c r="L400" s="1143">
        <f>L386/(SUM(Макро!$D$10:K$10))/(L374/(L$2-$D$2))</f>
        <v>1.3242433586366325</v>
      </c>
      <c r="M400" s="1143">
        <f>M386/(SUM(Макро!$D$10:L$10))/(M374/(M$2-$D$2))</f>
        <v>1.3838334153403371</v>
      </c>
      <c r="N400" s="1143">
        <f>N386/(SUM(Макро!$D$10:M$10))/(N374/(N$2-$D$2))</f>
        <v>1.3742268495493861</v>
      </c>
      <c r="O400" s="172"/>
      <c r="P400" s="159" t="str">
        <f t="shared" si="281"/>
        <v>Zoomlion ZE2000G 
ОРИКС</v>
      </c>
      <c r="Q400" s="172"/>
      <c r="R400" s="172"/>
      <c r="S400" s="172"/>
      <c r="T400" s="73"/>
      <c r="U400" s="56"/>
      <c r="V400" s="56"/>
      <c r="W400" s="58"/>
      <c r="X400" s="56"/>
      <c r="Y400" s="56"/>
      <c r="Z400" s="56"/>
      <c r="AA400" s="56"/>
      <c r="AB400" s="74"/>
      <c r="AC400" s="56"/>
      <c r="AD400" s="56"/>
      <c r="AE400" s="56"/>
      <c r="AF400" s="56"/>
      <c r="AG400" s="56"/>
      <c r="AH400" s="56"/>
      <c r="AI400" s="56"/>
      <c r="AJ400" s="75"/>
      <c r="AK400" s="75"/>
      <c r="AL400" s="75"/>
      <c r="AM400" s="75"/>
      <c r="AN400" s="75"/>
      <c r="AO400" s="75"/>
      <c r="AP400" s="75"/>
      <c r="AQ400" s="75"/>
      <c r="AR400" s="75"/>
      <c r="AS400" s="75"/>
    </row>
    <row r="401" spans="1:45" s="76" customFormat="1" ht="15.75" outlineLevel="1">
      <c r="A401" s="71"/>
      <c r="B401" s="263" t="str">
        <f t="shared" si="336"/>
        <v>расходники на ковш</v>
      </c>
      <c r="C401" s="66" t="s">
        <v>100</v>
      </c>
      <c r="D401" s="72"/>
      <c r="E401" s="1143">
        <f>E387/(SUM(Макро!$D$10:D$10))/(E374/(E$2-$D$2))</f>
        <v>0.87261184909340372</v>
      </c>
      <c r="F401" s="1143">
        <f>F387/(SUM(Макро!$D$10:E$10))/(F374/(F$2-$D$2))</f>
        <v>0.87648638149088443</v>
      </c>
      <c r="G401" s="1143">
        <f>G387/(SUM(Макро!$D$10:F$10))/(G374/(G$2-$D$2))</f>
        <v>0.87692759388254615</v>
      </c>
      <c r="H401" s="1143">
        <f>H387/(SUM(Макро!$D$10:G$10))/(H374/(H$2-$D$2))</f>
        <v>0.88012967310703771</v>
      </c>
      <c r="I401" s="1143">
        <f>I387/(SUM(Макро!$D$10:H$10))/(I374/(I$2-$D$2))</f>
        <v>0.88230972513558814</v>
      </c>
      <c r="J401" s="1143">
        <f>J387/(SUM(Макро!$D$10:I$10))/(J374/(J$2-$D$2))</f>
        <v>0.881158731953121</v>
      </c>
      <c r="K401" s="1143">
        <f>K387/(SUM(Макро!$D$10:J$10))/(K374/(K$2-$D$2))</f>
        <v>0.88181123539824391</v>
      </c>
      <c r="L401" s="1143">
        <f>L387/(SUM(Макро!$D$10:K$10))/(L374/(L$2-$D$2))</f>
        <v>0.87939122372212497</v>
      </c>
      <c r="M401" s="1143">
        <f>M387/(SUM(Макро!$D$10:L$10))/(M374/(M$2-$D$2))</f>
        <v>0.89249975415048399</v>
      </c>
      <c r="N401" s="1143">
        <f>N387/(SUM(Макро!$D$10:M$10))/(N374/(N$2-$D$2))</f>
        <v>0.88907323768461621</v>
      </c>
      <c r="O401" s="172"/>
      <c r="P401" s="159" t="str">
        <f t="shared" si="281"/>
        <v>Zoomlion ZE2000G 
ОРИКС</v>
      </c>
      <c r="Q401" s="172"/>
      <c r="R401" s="172"/>
      <c r="S401" s="172"/>
      <c r="T401" s="73"/>
      <c r="U401" s="56"/>
      <c r="V401" s="56"/>
      <c r="W401" s="58"/>
      <c r="X401" s="56"/>
      <c r="Y401" s="56"/>
      <c r="Z401" s="56"/>
      <c r="AA401" s="56"/>
      <c r="AB401" s="74"/>
      <c r="AC401" s="56"/>
      <c r="AD401" s="56"/>
      <c r="AE401" s="56"/>
      <c r="AF401" s="56"/>
      <c r="AG401" s="56"/>
      <c r="AH401" s="56"/>
      <c r="AI401" s="56"/>
      <c r="AJ401" s="75"/>
      <c r="AK401" s="75"/>
      <c r="AL401" s="75"/>
      <c r="AM401" s="75"/>
      <c r="AN401" s="75"/>
      <c r="AO401" s="75"/>
      <c r="AP401" s="75"/>
      <c r="AQ401" s="75"/>
      <c r="AR401" s="75"/>
      <c r="AS401" s="75"/>
    </row>
    <row r="402" spans="1:45" s="76" customFormat="1" ht="15.75" outlineLevel="1">
      <c r="A402" s="71"/>
      <c r="B402" s="263" t="str">
        <f t="shared" si="336"/>
        <v>Дизтопливо</v>
      </c>
      <c r="C402" s="66" t="s">
        <v>100</v>
      </c>
      <c r="D402" s="72"/>
      <c r="E402" s="1143">
        <f>E388/(SUM(Макро!$D$10:D$10))/(E374/(E$2-$D$2))</f>
        <v>15.681117181205908</v>
      </c>
      <c r="F402" s="1143">
        <f>F388/(SUM(Макро!$D$10:E$10))/(F374/(F$2-$D$2))</f>
        <v>15.750743781635867</v>
      </c>
      <c r="G402" s="1143">
        <f>G388/(SUM(Макро!$D$10:F$10))/(G374/(G$2-$D$2))</f>
        <v>15.758672511027559</v>
      </c>
      <c r="H402" s="1143">
        <f>H388/(SUM(Макро!$D$10:G$10))/(H374/(H$2-$D$2))</f>
        <v>15.816214910428767</v>
      </c>
      <c r="I402" s="1143">
        <f>I388/(SUM(Макро!$D$10:H$10))/(I374/(I$2-$D$2))</f>
        <v>15.855391150536374</v>
      </c>
      <c r="J402" s="1143">
        <f>J388/(SUM(Макро!$D$10:I$10))/(J374/(J$2-$D$2))</f>
        <v>15.834707430749862</v>
      </c>
      <c r="K402" s="1143">
        <f>K388/(SUM(Макро!$D$10:J$10))/(K374/(K$2-$D$2))</f>
        <v>15.846433128715967</v>
      </c>
      <c r="L402" s="1143">
        <f>L388/(SUM(Макро!$D$10:K$10))/(L374/(L$2-$D$2))</f>
        <v>15.802944736124765</v>
      </c>
      <c r="M402" s="1143">
        <f>M388/(SUM(Макро!$D$10:L$10))/(M374/(M$2-$D$2))</f>
        <v>16.038509267977116</v>
      </c>
      <c r="N402" s="1143">
        <f>N388/(SUM(Макро!$D$10:M$10))/(N374/(N$2-$D$2))</f>
        <v>15.976933658752435</v>
      </c>
      <c r="O402" s="172"/>
      <c r="P402" s="159" t="str">
        <f t="shared" si="281"/>
        <v>Zoomlion ZE2000G 
ОРИКС</v>
      </c>
      <c r="Q402" s="172"/>
      <c r="R402" s="172"/>
      <c r="S402" s="172"/>
      <c r="T402" s="73"/>
      <c r="U402" s="56"/>
      <c r="V402" s="56"/>
      <c r="W402" s="58"/>
      <c r="X402" s="56"/>
      <c r="Y402" s="56"/>
      <c r="Z402" s="56"/>
      <c r="AA402" s="56"/>
      <c r="AB402" s="74"/>
      <c r="AC402" s="56"/>
      <c r="AD402" s="56"/>
      <c r="AE402" s="56"/>
      <c r="AF402" s="56"/>
      <c r="AG402" s="56"/>
      <c r="AH402" s="56"/>
      <c r="AI402" s="56"/>
      <c r="AJ402" s="75"/>
      <c r="AK402" s="75"/>
      <c r="AL402" s="75"/>
      <c r="AM402" s="75"/>
      <c r="AN402" s="75"/>
      <c r="AO402" s="75"/>
      <c r="AP402" s="75"/>
      <c r="AQ402" s="75"/>
      <c r="AR402" s="75"/>
      <c r="AS402" s="75"/>
    </row>
    <row r="403" spans="1:45" s="76" customFormat="1" ht="15.75" outlineLevel="1">
      <c r="A403" s="71"/>
      <c r="B403" s="263" t="str">
        <f t="shared" si="336"/>
        <v>Смазочные</v>
      </c>
      <c r="C403" s="66" t="s">
        <v>100</v>
      </c>
      <c r="D403" s="72"/>
      <c r="E403" s="1143">
        <f>E389/(SUM(Макро!$D$10:D$10))/(E374/(E$2-$D$2))</f>
        <v>0</v>
      </c>
      <c r="F403" s="1143">
        <f>F389/(SUM(Макро!$D$10:E$10))/(F374/(F$2-$D$2))</f>
        <v>0</v>
      </c>
      <c r="G403" s="1143">
        <f>G389/(SUM(Макро!$D$10:F$10))/(G374/(G$2-$D$2))</f>
        <v>0</v>
      </c>
      <c r="H403" s="1143">
        <f>H389/(SUM(Макро!$D$10:G$10))/(H374/(H$2-$D$2))</f>
        <v>0</v>
      </c>
      <c r="I403" s="1143">
        <f>I389/(SUM(Макро!$D$10:H$10))/(I374/(I$2-$D$2))</f>
        <v>0</v>
      </c>
      <c r="J403" s="1143">
        <f>J389/(SUM(Макро!$D$10:I$10))/(J374/(J$2-$D$2))</f>
        <v>0</v>
      </c>
      <c r="K403" s="1143">
        <f>K389/(SUM(Макро!$D$10:J$10))/(K374/(K$2-$D$2))</f>
        <v>0</v>
      </c>
      <c r="L403" s="1143">
        <f>L389/(SUM(Макро!$D$10:K$10))/(L374/(L$2-$D$2))</f>
        <v>0</v>
      </c>
      <c r="M403" s="1143">
        <f>M389/(SUM(Макро!$D$10:L$10))/(M374/(M$2-$D$2))</f>
        <v>0</v>
      </c>
      <c r="N403" s="1143">
        <f>N389/(SUM(Макро!$D$10:M$10))/(N374/(N$2-$D$2))</f>
        <v>0</v>
      </c>
      <c r="P403" s="159" t="str">
        <f t="shared" si="281"/>
        <v>Zoomlion ZE2000G 
ОРИКС</v>
      </c>
      <c r="Q403" s="172"/>
      <c r="R403" s="172"/>
      <c r="S403" s="73" t="s">
        <v>101</v>
      </c>
      <c r="U403" s="56"/>
      <c r="V403" s="56"/>
      <c r="W403" s="58"/>
      <c r="X403" s="56"/>
      <c r="Y403" s="56"/>
      <c r="Z403" s="56"/>
      <c r="AA403" s="56"/>
      <c r="AB403" s="74"/>
      <c r="AC403" s="56"/>
      <c r="AD403" s="56"/>
      <c r="AE403" s="56"/>
      <c r="AF403" s="56"/>
      <c r="AG403" s="56"/>
      <c r="AH403" s="56"/>
      <c r="AI403" s="56"/>
      <c r="AJ403" s="75"/>
      <c r="AK403" s="75"/>
      <c r="AL403" s="75"/>
      <c r="AM403" s="75"/>
      <c r="AN403" s="75"/>
      <c r="AO403" s="75"/>
      <c r="AP403" s="75"/>
      <c r="AQ403" s="75"/>
      <c r="AR403" s="75"/>
      <c r="AS403" s="75"/>
    </row>
    <row r="404" spans="1:45" s="76" customFormat="1" ht="15.75" outlineLevel="1">
      <c r="A404" s="71"/>
      <c r="B404" s="263" t="str">
        <f>B390</f>
        <v>Расходы на персонал</v>
      </c>
      <c r="C404" s="66" t="s">
        <v>100</v>
      </c>
      <c r="D404" s="72"/>
      <c r="E404" s="1143">
        <f>E390/(SUM(Макро!$D$10:D$10))/(E374/(E$2-$D$2))</f>
        <v>3.9909590630796163</v>
      </c>
      <c r="F404" s="1143">
        <f>F390/(SUM(Макро!$D$10:E$10))/(F374/(F$2-$D$2))</f>
        <v>4.3040208636034523</v>
      </c>
      <c r="G404" s="1143">
        <f>G390/(SUM(Макро!$D$10:F$10))/(G374/(G$2-$D$2))</f>
        <v>4.3727425922289065</v>
      </c>
      <c r="H404" s="1143">
        <f>H390/(SUM(Макро!$D$10:G$10))/(H374/(H$2-$D$2))</f>
        <v>4.4959417732417872</v>
      </c>
      <c r="I404" s="1143">
        <f>I390/(SUM(Макро!$D$10:H$10))/(I374/(I$2-$D$2))</f>
        <v>4.5746362033203862</v>
      </c>
      <c r="J404" s="1143">
        <f>J390/(SUM(Макро!$D$10:I$10))/(J374/(J$2-$D$2))</f>
        <v>4.5754899691580837</v>
      </c>
      <c r="K404" s="1143">
        <f>K390/(SUM(Макро!$D$10:J$10))/(K374/(K$2-$D$2))</f>
        <v>4.6004529645528525</v>
      </c>
      <c r="L404" s="1143">
        <f>L390/(SUM(Макро!$D$10:K$10))/(L374/(L$2-$D$2))</f>
        <v>4.5759158515596905</v>
      </c>
      <c r="M404" s="1143">
        <f>M390/(SUM(Макро!$D$10:L$10))/(M374/(M$2-$D$2))</f>
        <v>4.7546154277853345</v>
      </c>
      <c r="N404" s="1143">
        <f>N390/(SUM(Макро!$D$10:M$10))/(N374/(N$2-$D$2))</f>
        <v>4.7269500040733696</v>
      </c>
      <c r="O404" s="172"/>
      <c r="P404" s="159" t="str">
        <f t="shared" si="281"/>
        <v>Zoomlion ZE2000G 
ОРИКС</v>
      </c>
      <c r="Q404" s="172"/>
      <c r="R404" s="172"/>
      <c r="S404" s="172"/>
      <c r="T404" s="73"/>
      <c r="U404" s="56"/>
      <c r="V404" s="56"/>
      <c r="W404" s="58"/>
      <c r="X404" s="56"/>
      <c r="Y404" s="56"/>
      <c r="Z404" s="56"/>
      <c r="AA404" s="56"/>
      <c r="AB404" s="74"/>
      <c r="AC404" s="56"/>
      <c r="AD404" s="56"/>
      <c r="AE404" s="56"/>
      <c r="AF404" s="56"/>
      <c r="AG404" s="56"/>
      <c r="AH404" s="56"/>
      <c r="AI404" s="56"/>
      <c r="AJ404" s="75"/>
      <c r="AK404" s="75"/>
      <c r="AL404" s="75"/>
      <c r="AM404" s="75"/>
      <c r="AN404" s="75"/>
      <c r="AO404" s="75"/>
      <c r="AP404" s="75"/>
      <c r="AQ404" s="75"/>
      <c r="AR404" s="75"/>
      <c r="AS404" s="75"/>
    </row>
    <row r="405" spans="1:45" s="76" customFormat="1" ht="15.75" outlineLevel="1">
      <c r="A405" s="71"/>
      <c r="B405" s="263" t="str">
        <f>B391</f>
        <v>Налог на прибыль</v>
      </c>
      <c r="C405" s="66" t="s">
        <v>100</v>
      </c>
      <c r="D405" s="72"/>
      <c r="E405" s="1143">
        <f>E391/(SUM(Макро!$D$10:D$10))/(E374/(E$2-$D$2))</f>
        <v>-10.753458515414719</v>
      </c>
      <c r="F405" s="1143">
        <f>F391/(SUM(Макро!$D$10:E$10))/(F374/(F$2-$D$2))</f>
        <v>-11.888171819636987</v>
      </c>
      <c r="G405" s="1143">
        <f>G391/(SUM(Макро!$D$10:F$10))/(G374/(G$2-$D$2))</f>
        <v>-14.545035744348654</v>
      </c>
      <c r="H405" s="1143">
        <f>H391/(SUM(Макро!$D$10:G$10))/(H374/(H$2-$D$2))</f>
        <v>-14.990157208571439</v>
      </c>
      <c r="I405" s="1143">
        <f>I391/(SUM(Макро!$D$10:H$10))/(I374/(I$2-$D$2))</f>
        <v>-15.12259491081487</v>
      </c>
      <c r="J405" s="1143">
        <f>J391/(SUM(Макро!$D$10:I$10))/(J374/(J$2-$D$2))</f>
        <v>-15.539065045442564</v>
      </c>
      <c r="K405" s="1143">
        <f>K391/(SUM(Макро!$D$10:J$10))/(K374/(K$2-$D$2))</f>
        <v>-14.73084521759459</v>
      </c>
      <c r="L405" s="1143">
        <f>L391/(SUM(Макро!$D$10:K$10))/(L374/(L$2-$D$2))</f>
        <v>-14.342529384258864</v>
      </c>
      <c r="M405" s="1143">
        <f>M391/(SUM(Макро!$D$10:L$10))/(M374/(M$2-$D$2))</f>
        <v>-14.942529308939585</v>
      </c>
      <c r="N405" s="1143">
        <f>N391/(SUM(Макро!$D$10:M$10))/(N374/(N$2-$D$2))</f>
        <v>-14.665794928604511</v>
      </c>
      <c r="O405" s="172"/>
      <c r="P405" s="159" t="str">
        <f t="shared" si="281"/>
        <v>Zoomlion ZE2000G 
ОРИКС</v>
      </c>
      <c r="Q405" s="172"/>
      <c r="R405" s="172"/>
      <c r="S405" s="172"/>
      <c r="T405" s="73"/>
      <c r="U405" s="56"/>
      <c r="V405" s="56"/>
      <c r="W405" s="58"/>
      <c r="X405" s="56"/>
      <c r="Y405" s="56"/>
      <c r="Z405" s="56"/>
      <c r="AA405" s="56"/>
      <c r="AB405" s="74"/>
      <c r="AC405" s="56"/>
      <c r="AD405" s="56"/>
      <c r="AE405" s="56"/>
      <c r="AF405" s="56"/>
      <c r="AG405" s="56"/>
      <c r="AH405" s="56"/>
      <c r="AI405" s="56"/>
      <c r="AJ405" s="75"/>
      <c r="AK405" s="75"/>
      <c r="AL405" s="75"/>
      <c r="AM405" s="75"/>
      <c r="AN405" s="75"/>
      <c r="AO405" s="75"/>
      <c r="AP405" s="75"/>
      <c r="AQ405" s="75"/>
      <c r="AR405" s="75"/>
      <c r="AS405" s="75"/>
    </row>
    <row r="406" spans="1:45" s="61" customFormat="1" ht="15.75" outlineLevel="1">
      <c r="A406" s="51"/>
      <c r="B406" s="83" t="s">
        <v>102</v>
      </c>
      <c r="C406" s="53" t="s">
        <v>100</v>
      </c>
      <c r="D406" s="54"/>
      <c r="E406" s="292">
        <f>E393/(SUM(Макро!$D$10:D$10))/(E374/(E$2-$D$2))</f>
        <v>100.67842722969721</v>
      </c>
      <c r="F406" s="292">
        <f>F393/(SUM(Макро!$D$10:E$10))/(F374/(F$2-$D$2))</f>
        <v>57.360863310870073</v>
      </c>
      <c r="G406" s="292">
        <f>G393/(SUM(Макро!$D$10:F$10))/(G374/(G$2-$D$2))</f>
        <v>41.006485108010857</v>
      </c>
      <c r="H406" s="292">
        <f>H393/(SUM(Макро!$D$10:G$10))/(H374/(H$2-$D$2))</f>
        <v>33.340112337033368</v>
      </c>
      <c r="I406" s="292">
        <f>I393/(SUM(Макро!$D$10:H$10))/(I374/(I$2-$D$2))</f>
        <v>28.583761670011949</v>
      </c>
      <c r="J406" s="292">
        <f>J393/(SUM(Макро!$D$10:I$10))/(J374/(J$2-$D$2))</f>
        <v>25.066184340141774</v>
      </c>
      <c r="K406" s="292">
        <f>K393/(SUM(Макро!$D$10:J$10))/(K374/(K$2-$D$2))</f>
        <v>22.704882219016984</v>
      </c>
      <c r="L406" s="292">
        <f>L393/(SUM(Макро!$D$10:K$10))/(L374/(L$2-$D$2))</f>
        <v>20.747657073495596</v>
      </c>
      <c r="M406" s="292">
        <f>M393/(SUM(Макро!$D$10:L$10))/(M374/(M$2-$D$2))</f>
        <v>20.098884076809849</v>
      </c>
      <c r="N406" s="292">
        <f>N393/(SUM(Макро!$D$10:M$10))/(N374/(N$2-$D$2))</f>
        <v>18.843281877656107</v>
      </c>
      <c r="O406" s="171"/>
      <c r="P406" s="159" t="str">
        <f t="shared" si="281"/>
        <v>Zoomlion ZE2000G 
ОРИКС</v>
      </c>
      <c r="Q406" s="171"/>
      <c r="R406" s="171"/>
      <c r="S406" s="171"/>
      <c r="T406" s="57"/>
      <c r="U406" s="58"/>
      <c r="V406" s="58"/>
      <c r="W406" s="58"/>
      <c r="X406" s="58"/>
      <c r="Y406" s="58"/>
      <c r="Z406" s="58"/>
      <c r="AA406" s="58"/>
      <c r="AB406" s="59"/>
      <c r="AC406" s="58"/>
      <c r="AD406" s="58"/>
      <c r="AE406" s="58"/>
      <c r="AF406" s="58"/>
      <c r="AG406" s="58"/>
      <c r="AH406" s="58"/>
      <c r="AI406" s="58"/>
      <c r="AJ406" s="60"/>
      <c r="AK406" s="60"/>
      <c r="AL406" s="60"/>
      <c r="AM406" s="60"/>
      <c r="AN406" s="60"/>
      <c r="AO406" s="60"/>
      <c r="AP406" s="60"/>
      <c r="AQ406" s="60"/>
      <c r="AR406" s="60"/>
      <c r="AS406" s="60"/>
    </row>
    <row r="407" spans="1:45" s="61" customFormat="1" ht="15.75">
      <c r="A407" s="51"/>
      <c r="B407" s="293" t="s">
        <v>103</v>
      </c>
      <c r="C407" s="294" t="s">
        <v>100</v>
      </c>
      <c r="D407" s="295"/>
      <c r="E407" s="292">
        <f>E396/(SUM(Макро!$D$10:D$10))/(E374/(E$2-$D$2))</f>
        <v>115.54045705652365</v>
      </c>
      <c r="F407" s="292">
        <f>F396/(SUM(Макро!$D$10:E$10))/(F374/(F$2-$D$2))</f>
        <v>74.262258982033472</v>
      </c>
      <c r="G407" s="292">
        <f>G396/(SUM(Макро!$D$10:F$10))/(G374/(G$2-$D$2))</f>
        <v>65.578884315453706</v>
      </c>
      <c r="H407" s="292">
        <f>H396/(SUM(Макро!$D$10:G$10))/(H374/(H$2-$D$2))</f>
        <v>58.710796525972349</v>
      </c>
      <c r="I407" s="292">
        <f>I396/(SUM(Макро!$D$10:H$10))/(I374/(I$2-$D$2))</f>
        <v>54.008695336348104</v>
      </c>
      <c r="J407" s="292">
        <f>J396/(SUM(Макро!$D$10:I$10))/(J374/(J$2-$D$2))</f>
        <v>53.785082127001736</v>
      </c>
      <c r="K407" s="292">
        <f>K396/(SUM(Макро!$D$10:J$10))/(K374/(K$2-$D$2))</f>
        <v>50.685188370646841</v>
      </c>
      <c r="L407" s="292">
        <f>L396/(SUM(Макро!$D$10:K$10))/(L374/(L$2-$D$2))</f>
        <v>48.9605558197348</v>
      </c>
      <c r="M407" s="292">
        <f>M396/(SUM(Макро!$D$10:L$10))/(M374/(M$2-$D$2))</f>
        <v>50.575033479212564</v>
      </c>
      <c r="N407" s="296">
        <f>N396/(SUM(Макро!$D$10:M$10))/(N374/(N$2-$D$2))</f>
        <v>49.385780291074191</v>
      </c>
      <c r="O407" s="171"/>
      <c r="P407" s="159" t="str">
        <f t="shared" si="281"/>
        <v>Zoomlion ZE2000G 
ОРИКС</v>
      </c>
      <c r="Q407" s="171"/>
      <c r="R407" s="171"/>
      <c r="S407" s="171"/>
      <c r="T407" s="57"/>
      <c r="U407" s="58"/>
      <c r="V407" s="58"/>
      <c r="W407" s="58"/>
      <c r="X407" s="58"/>
      <c r="Y407" s="58"/>
      <c r="Z407" s="58"/>
      <c r="AA407" s="58"/>
      <c r="AB407" s="59"/>
      <c r="AC407" s="58"/>
      <c r="AD407" s="58"/>
      <c r="AE407" s="58"/>
      <c r="AF407" s="58"/>
      <c r="AG407" s="58"/>
      <c r="AH407" s="58"/>
      <c r="AI407" s="58"/>
      <c r="AJ407" s="60"/>
      <c r="AK407" s="60"/>
      <c r="AL407" s="60"/>
      <c r="AM407" s="60"/>
      <c r="AN407" s="60"/>
      <c r="AO407" s="60"/>
      <c r="AP407" s="60"/>
      <c r="AQ407" s="60"/>
      <c r="AR407" s="60"/>
      <c r="AS407" s="60"/>
    </row>
    <row r="408" spans="1:45" s="34" customFormat="1">
      <c r="A408" s="40"/>
      <c r="B408" s="30"/>
      <c r="C408" s="33"/>
      <c r="D408" s="33"/>
      <c r="E408" s="33"/>
      <c r="F408" s="33"/>
      <c r="G408" s="33"/>
      <c r="H408" s="33"/>
      <c r="I408" s="33"/>
      <c r="J408" s="33"/>
      <c r="K408" s="33"/>
      <c r="L408" s="33"/>
      <c r="M408" s="33"/>
      <c r="N408" s="33"/>
      <c r="P408" s="159" t="str">
        <f t="shared" si="281"/>
        <v>Zoomlion ZE2000G 
ОРИКС</v>
      </c>
      <c r="T408" s="39"/>
      <c r="U408" s="173"/>
      <c r="V408" s="173"/>
      <c r="W408" s="58"/>
      <c r="X408" s="173"/>
      <c r="Y408" s="173"/>
      <c r="Z408" s="173"/>
      <c r="AA408" s="173"/>
      <c r="AB408" s="174"/>
      <c r="AC408" s="173"/>
      <c r="AD408" s="173"/>
      <c r="AE408" s="173"/>
      <c r="AF408" s="173"/>
      <c r="AG408" s="173"/>
      <c r="AH408" s="173"/>
      <c r="AI408" s="173"/>
      <c r="AJ408" s="173"/>
      <c r="AK408" s="173"/>
      <c r="AL408" s="173"/>
      <c r="AM408" s="173"/>
      <c r="AN408" s="173"/>
      <c r="AO408" s="173"/>
      <c r="AP408" s="173"/>
      <c r="AQ408" s="173"/>
      <c r="AR408" s="173"/>
      <c r="AS408" s="173"/>
    </row>
    <row r="409" spans="1:45" s="32" customFormat="1" ht="15.75">
      <c r="A409" s="46"/>
      <c r="B409" s="297" t="s">
        <v>104</v>
      </c>
      <c r="C409" s="298" t="s">
        <v>105</v>
      </c>
      <c r="D409" s="299"/>
      <c r="E409" s="300">
        <f t="shared" ref="E409:N409" si="337">SUM(E410:E415)</f>
        <v>64281.804745312867</v>
      </c>
      <c r="F409" s="300">
        <f t="shared" si="337"/>
        <v>70027.589905865985</v>
      </c>
      <c r="G409" s="300">
        <f t="shared" si="337"/>
        <v>143260.15324590166</v>
      </c>
      <c r="H409" s="300">
        <f t="shared" si="337"/>
        <v>91098.383802571785</v>
      </c>
      <c r="I409" s="300">
        <f t="shared" si="337"/>
        <v>82679.73242864669</v>
      </c>
      <c r="J409" s="300">
        <f t="shared" si="337"/>
        <v>154546.02563417869</v>
      </c>
      <c r="K409" s="300">
        <f t="shared" si="337"/>
        <v>57598.473518969884</v>
      </c>
      <c r="L409" s="300">
        <f t="shared" si="337"/>
        <v>94923.433445034665</v>
      </c>
      <c r="M409" s="300">
        <f t="shared" si="337"/>
        <v>130531.97717764656</v>
      </c>
      <c r="N409" s="300">
        <f t="shared" si="337"/>
        <v>97675.034283857734</v>
      </c>
      <c r="O409" s="65"/>
      <c r="P409" s="159" t="str">
        <f t="shared" si="281"/>
        <v>Zoomlion ZE2000G 
ОРИКС</v>
      </c>
      <c r="Q409" s="65"/>
      <c r="R409" s="65"/>
      <c r="S409" s="65"/>
      <c r="T409" s="49"/>
      <c r="U409" s="46"/>
      <c r="V409" s="46"/>
      <c r="W409" s="58"/>
      <c r="X409" s="46"/>
      <c r="Y409" s="46"/>
      <c r="Z409" s="46"/>
      <c r="AA409" s="46"/>
      <c r="AB409" s="50"/>
      <c r="AC409" s="46"/>
      <c r="AD409" s="46"/>
      <c r="AE409" s="46"/>
      <c r="AF409" s="46"/>
      <c r="AG409" s="46"/>
      <c r="AH409" s="46"/>
      <c r="AI409" s="46"/>
      <c r="AJ409" s="46"/>
      <c r="AK409" s="46"/>
      <c r="AL409" s="46"/>
      <c r="AM409" s="46"/>
      <c r="AN409" s="46"/>
      <c r="AO409" s="46"/>
      <c r="AP409" s="46"/>
      <c r="AQ409" s="46"/>
      <c r="AR409" s="46"/>
      <c r="AS409" s="46"/>
    </row>
    <row r="410" spans="1:45" s="30" customFormat="1">
      <c r="A410" s="40"/>
      <c r="B410" s="263" t="str">
        <f>B399</f>
        <v>ТО, ТР, ППР, вкл смазочные</v>
      </c>
      <c r="C410" s="301" t="s">
        <v>61</v>
      </c>
      <c r="D410" s="80"/>
      <c r="E410" s="68">
        <f t="shared" ref="E410:N410" si="338">E295</f>
        <v>9928.9910261519999</v>
      </c>
      <c r="F410" s="68">
        <f t="shared" si="338"/>
        <v>21689.813082962828</v>
      </c>
      <c r="G410" s="68">
        <f t="shared" si="338"/>
        <v>93397.718559391345</v>
      </c>
      <c r="H410" s="68">
        <f t="shared" si="338"/>
        <v>44500.15418463551</v>
      </c>
      <c r="I410" s="68">
        <f t="shared" si="338"/>
        <v>36131.702945020261</v>
      </c>
      <c r="J410" s="68">
        <f t="shared" si="338"/>
        <v>105158.54061620218</v>
      </c>
      <c r="K410" s="68">
        <f t="shared" si="338"/>
        <v>9928.9910261519999</v>
      </c>
      <c r="L410" s="68">
        <f t="shared" si="338"/>
        <v>44500.15418463551</v>
      </c>
      <c r="M410" s="68">
        <f t="shared" si="338"/>
        <v>93397.718559391345</v>
      </c>
      <c r="N410" s="68">
        <f t="shared" si="338"/>
        <v>47892.525001831076</v>
      </c>
      <c r="O410" s="69"/>
      <c r="P410" s="159" t="str">
        <f t="shared" si="281"/>
        <v>Zoomlion ZE2000G 
ОРИКС</v>
      </c>
      <c r="Q410" s="69"/>
      <c r="R410" s="69"/>
      <c r="S410" s="69"/>
      <c r="T410" s="39"/>
      <c r="U410" s="40"/>
      <c r="V410" s="40"/>
      <c r="W410" s="58"/>
      <c r="X410" s="40"/>
      <c r="Y410" s="40"/>
      <c r="Z410" s="40"/>
      <c r="AA410" s="40"/>
      <c r="AB410" s="43"/>
      <c r="AC410" s="40"/>
      <c r="AD410" s="40"/>
      <c r="AE410" s="40"/>
      <c r="AF410" s="40"/>
      <c r="AG410" s="40"/>
      <c r="AH410" s="40"/>
      <c r="AI410" s="40"/>
      <c r="AJ410" s="40"/>
      <c r="AK410" s="40"/>
      <c r="AL410" s="40"/>
      <c r="AM410" s="40"/>
      <c r="AN410" s="40"/>
      <c r="AO410" s="40"/>
      <c r="AP410" s="40"/>
      <c r="AQ410" s="40"/>
      <c r="AR410" s="40"/>
      <c r="AS410" s="40"/>
    </row>
    <row r="411" spans="1:45" s="30" customFormat="1">
      <c r="A411" s="40"/>
      <c r="B411" s="263" t="str">
        <f>B400</f>
        <v>затраты на сервис: ремонты и ТО</v>
      </c>
      <c r="C411" s="301" t="s">
        <v>61</v>
      </c>
      <c r="D411" s="80"/>
      <c r="E411" s="68">
        <f t="shared" ref="E411:N411" si="339">E298</f>
        <v>2796.1300859184003</v>
      </c>
      <c r="F411" s="68">
        <f t="shared" si="339"/>
        <v>2824.2932225904001</v>
      </c>
      <c r="G411" s="68">
        <f t="shared" si="339"/>
        <v>3143.4754382064002</v>
      </c>
      <c r="H411" s="68">
        <f t="shared" si="339"/>
        <v>2824.2932225904001</v>
      </c>
      <c r="I411" s="68">
        <f t="shared" si="339"/>
        <v>2828.9870787024001</v>
      </c>
      <c r="J411" s="68">
        <f t="shared" si="339"/>
        <v>3171.6385748784</v>
      </c>
      <c r="K411" s="68">
        <f t="shared" si="339"/>
        <v>2796.1300859184003</v>
      </c>
      <c r="L411" s="68">
        <f t="shared" si="339"/>
        <v>2824.2932225904001</v>
      </c>
      <c r="M411" s="68">
        <f t="shared" si="339"/>
        <v>3143.4754382064002</v>
      </c>
      <c r="N411" s="68">
        <f t="shared" si="339"/>
        <v>2857.1502153744</v>
      </c>
      <c r="O411" s="69"/>
      <c r="P411" s="159" t="str">
        <f t="shared" si="281"/>
        <v>Zoomlion ZE2000G 
ОРИКС</v>
      </c>
      <c r="Q411" s="69"/>
      <c r="R411" s="69"/>
      <c r="S411" s="69"/>
      <c r="T411" s="39"/>
      <c r="U411" s="40"/>
      <c r="V411" s="40"/>
      <c r="W411" s="58"/>
      <c r="X411" s="40"/>
      <c r="Y411" s="40"/>
      <c r="Z411" s="40"/>
      <c r="AA411" s="40"/>
      <c r="AB411" s="43"/>
      <c r="AC411" s="40"/>
      <c r="AD411" s="40"/>
      <c r="AE411" s="40"/>
      <c r="AF411" s="40"/>
      <c r="AG411" s="40"/>
      <c r="AH411" s="40"/>
      <c r="AI411" s="40"/>
      <c r="AJ411" s="40"/>
      <c r="AK411" s="40"/>
      <c r="AL411" s="40"/>
      <c r="AM411" s="40"/>
      <c r="AN411" s="40"/>
      <c r="AO411" s="40"/>
      <c r="AP411" s="40"/>
      <c r="AQ411" s="40"/>
      <c r="AR411" s="40"/>
      <c r="AS411" s="40"/>
    </row>
    <row r="412" spans="1:45" s="30" customFormat="1">
      <c r="A412" s="40"/>
      <c r="B412" s="263" t="str">
        <f>B401</f>
        <v>расходники на ковш</v>
      </c>
      <c r="C412" s="301" t="s">
        <v>61</v>
      </c>
      <c r="D412" s="80"/>
      <c r="E412" s="68">
        <f t="shared" ref="E412:N412" si="340">E301</f>
        <v>2189.8104674962788</v>
      </c>
      <c r="F412" s="68">
        <f t="shared" si="340"/>
        <v>1871.2497404526052</v>
      </c>
      <c r="G412" s="68">
        <f t="shared" si="340"/>
        <v>1934.7950801343918</v>
      </c>
      <c r="H412" s="68">
        <f t="shared" si="340"/>
        <v>1779.551398626844</v>
      </c>
      <c r="I412" s="68">
        <f t="shared" si="340"/>
        <v>1776.6577215346038</v>
      </c>
      <c r="J412" s="68">
        <f t="shared" si="340"/>
        <v>1908.2740349699072</v>
      </c>
      <c r="K412" s="68">
        <f t="shared" si="340"/>
        <v>1837.5059197506764</v>
      </c>
      <c r="L412" s="68">
        <f t="shared" si="340"/>
        <v>1981.1847366665231</v>
      </c>
      <c r="M412" s="68">
        <f t="shared" si="340"/>
        <v>1263.8431010258118</v>
      </c>
      <c r="N412" s="68">
        <f t="shared" si="340"/>
        <v>1945.6752224160396</v>
      </c>
      <c r="O412" s="69"/>
      <c r="P412" s="159" t="str">
        <f t="shared" si="281"/>
        <v>Zoomlion ZE2000G 
ОРИКС</v>
      </c>
      <c r="Q412" s="69"/>
      <c r="R412" s="69"/>
      <c r="S412" s="69"/>
      <c r="T412" s="39"/>
      <c r="U412" s="40"/>
      <c r="V412" s="40"/>
      <c r="W412" s="58"/>
      <c r="X412" s="40"/>
      <c r="Y412" s="40"/>
      <c r="Z412" s="40"/>
      <c r="AA412" s="40"/>
      <c r="AB412" s="43"/>
      <c r="AC412" s="40"/>
      <c r="AD412" s="40"/>
      <c r="AE412" s="40"/>
      <c r="AF412" s="40"/>
      <c r="AG412" s="40"/>
      <c r="AH412" s="40"/>
      <c r="AI412" s="40"/>
      <c r="AJ412" s="40"/>
      <c r="AK412" s="40"/>
      <c r="AL412" s="40"/>
      <c r="AM412" s="40"/>
      <c r="AN412" s="40"/>
      <c r="AO412" s="40"/>
      <c r="AP412" s="40"/>
      <c r="AQ412" s="40"/>
      <c r="AR412" s="40"/>
      <c r="AS412" s="40"/>
    </row>
    <row r="413" spans="1:45" s="30" customFormat="1">
      <c r="A413" s="40"/>
      <c r="B413" s="263" t="str">
        <f>B402</f>
        <v>Дизтопливо</v>
      </c>
      <c r="C413" s="301" t="s">
        <v>61</v>
      </c>
      <c r="D413" s="80"/>
      <c r="E413" s="68">
        <f t="shared" ref="E413:N413" si="341">E321</f>
        <v>39351.602411904503</v>
      </c>
      <c r="F413" s="68">
        <f t="shared" si="341"/>
        <v>33626.963106018469</v>
      </c>
      <c r="G413" s="68">
        <f t="shared" si="341"/>
        <v>34768.893414327824</v>
      </c>
      <c r="H413" s="68">
        <f t="shared" si="341"/>
        <v>31979.114242877349</v>
      </c>
      <c r="I413" s="68">
        <f t="shared" si="341"/>
        <v>31927.113929547737</v>
      </c>
      <c r="J413" s="68">
        <f t="shared" si="341"/>
        <v>34292.301654286508</v>
      </c>
      <c r="K413" s="68">
        <f t="shared" si="341"/>
        <v>33020.575733307116</v>
      </c>
      <c r="L413" s="68">
        <f t="shared" si="341"/>
        <v>35602.530547300543</v>
      </c>
      <c r="M413" s="68">
        <f t="shared" si="341"/>
        <v>22711.669325181327</v>
      </c>
      <c r="N413" s="68">
        <f t="shared" si="341"/>
        <v>34964.413090394533</v>
      </c>
      <c r="O413" s="69"/>
      <c r="P413" s="159" t="str">
        <f t="shared" si="281"/>
        <v>Zoomlion ZE2000G 
ОРИКС</v>
      </c>
      <c r="Q413" s="69"/>
      <c r="R413" s="69"/>
      <c r="S413" s="69"/>
      <c r="T413" s="39"/>
      <c r="U413" s="40"/>
      <c r="V413" s="40"/>
      <c r="W413" s="58"/>
      <c r="X413" s="40"/>
      <c r="Y413" s="40"/>
      <c r="Z413" s="40"/>
      <c r="AA413" s="40"/>
      <c r="AB413" s="43"/>
      <c r="AC413" s="40"/>
      <c r="AD413" s="40"/>
      <c r="AE413" s="40"/>
      <c r="AF413" s="40"/>
      <c r="AG413" s="40"/>
      <c r="AH413" s="40"/>
      <c r="AI413" s="40"/>
      <c r="AJ413" s="40"/>
      <c r="AK413" s="40"/>
      <c r="AL413" s="40"/>
      <c r="AM413" s="40"/>
      <c r="AN413" s="40"/>
      <c r="AO413" s="40"/>
      <c r="AP413" s="40"/>
      <c r="AQ413" s="40"/>
      <c r="AR413" s="40"/>
      <c r="AS413" s="40"/>
    </row>
    <row r="414" spans="1:45" s="30" customFormat="1">
      <c r="A414" s="40"/>
      <c r="B414" s="263" t="s">
        <v>60</v>
      </c>
      <c r="C414" s="301" t="s">
        <v>61</v>
      </c>
      <c r="D414" s="80"/>
      <c r="E414" s="68">
        <f t="shared" ref="E414:N414" si="342">E337</f>
        <v>0</v>
      </c>
      <c r="F414" s="68">
        <f t="shared" si="342"/>
        <v>0</v>
      </c>
      <c r="G414" s="68">
        <f t="shared" si="342"/>
        <v>0</v>
      </c>
      <c r="H414" s="68">
        <f t="shared" si="342"/>
        <v>0</v>
      </c>
      <c r="I414" s="68">
        <f t="shared" si="342"/>
        <v>0</v>
      </c>
      <c r="J414" s="68">
        <f t="shared" si="342"/>
        <v>0</v>
      </c>
      <c r="K414" s="68">
        <f t="shared" si="342"/>
        <v>0</v>
      </c>
      <c r="L414" s="68">
        <f t="shared" si="342"/>
        <v>0</v>
      </c>
      <c r="M414" s="68">
        <f t="shared" si="342"/>
        <v>0</v>
      </c>
      <c r="N414" s="68">
        <f t="shared" si="342"/>
        <v>0</v>
      </c>
      <c r="P414" s="159" t="str">
        <f t="shared" si="281"/>
        <v>Zoomlion ZE2000G 
ОРИКС</v>
      </c>
      <c r="Q414" s="69"/>
      <c r="R414" s="69"/>
      <c r="S414" s="73" t="s">
        <v>101</v>
      </c>
      <c r="U414" s="40"/>
      <c r="V414" s="40"/>
      <c r="W414" s="58"/>
      <c r="X414" s="40"/>
      <c r="Y414" s="40"/>
      <c r="Z414" s="40"/>
      <c r="AA414" s="40"/>
      <c r="AB414" s="43"/>
      <c r="AC414" s="40"/>
      <c r="AD414" s="40"/>
      <c r="AE414" s="40"/>
      <c r="AF414" s="40"/>
      <c r="AG414" s="40"/>
      <c r="AH414" s="40"/>
      <c r="AI414" s="40"/>
      <c r="AJ414" s="40"/>
      <c r="AK414" s="40"/>
      <c r="AL414" s="40"/>
      <c r="AM414" s="40"/>
      <c r="AN414" s="40"/>
      <c r="AO414" s="40"/>
      <c r="AP414" s="40"/>
      <c r="AQ414" s="40"/>
      <c r="AR414" s="40"/>
      <c r="AS414" s="40"/>
    </row>
    <row r="415" spans="1:45" s="30" customFormat="1">
      <c r="A415" s="40"/>
      <c r="B415" s="263" t="s">
        <v>81</v>
      </c>
      <c r="C415" s="302" t="s">
        <v>61</v>
      </c>
      <c r="D415" s="303"/>
      <c r="E415" s="304">
        <f t="shared" ref="E415:N415" si="343">E362</f>
        <v>10015.270753841691</v>
      </c>
      <c r="F415" s="304">
        <f t="shared" si="343"/>
        <v>10015.270753841691</v>
      </c>
      <c r="G415" s="304">
        <f t="shared" si="343"/>
        <v>10015.270753841691</v>
      </c>
      <c r="H415" s="304">
        <f t="shared" si="343"/>
        <v>10015.270753841691</v>
      </c>
      <c r="I415" s="304">
        <f t="shared" si="343"/>
        <v>10015.270753841691</v>
      </c>
      <c r="J415" s="304">
        <f t="shared" si="343"/>
        <v>10015.270753841691</v>
      </c>
      <c r="K415" s="304">
        <f t="shared" si="343"/>
        <v>10015.270753841691</v>
      </c>
      <c r="L415" s="304">
        <f t="shared" si="343"/>
        <v>10015.270753841691</v>
      </c>
      <c r="M415" s="304">
        <f t="shared" si="343"/>
        <v>10015.270753841691</v>
      </c>
      <c r="N415" s="304">
        <f t="shared" si="343"/>
        <v>10015.270753841691</v>
      </c>
      <c r="O415" s="69"/>
      <c r="P415" s="159" t="str">
        <f t="shared" si="281"/>
        <v>Zoomlion ZE2000G 
ОРИКС</v>
      </c>
      <c r="Q415" s="69"/>
      <c r="R415" s="69"/>
      <c r="S415" s="69"/>
      <c r="T415" s="39"/>
      <c r="U415" s="40"/>
      <c r="V415" s="40"/>
      <c r="W415" s="58"/>
      <c r="X415" s="40"/>
      <c r="Y415" s="40"/>
      <c r="Z415" s="40"/>
      <c r="AA415" s="40"/>
      <c r="AB415" s="43"/>
      <c r="AC415" s="40"/>
      <c r="AD415" s="40"/>
      <c r="AE415" s="40"/>
      <c r="AF415" s="40"/>
      <c r="AG415" s="40"/>
      <c r="AH415" s="40"/>
      <c r="AI415" s="40"/>
      <c r="AJ415" s="40"/>
      <c r="AK415" s="40"/>
      <c r="AL415" s="40"/>
      <c r="AM415" s="40"/>
      <c r="AN415" s="40"/>
      <c r="AO415" s="40"/>
      <c r="AP415" s="40"/>
      <c r="AQ415" s="40"/>
      <c r="AR415" s="40"/>
      <c r="AS415" s="40"/>
    </row>
    <row r="416" spans="1:45" s="32" customFormat="1" ht="15.75">
      <c r="A416" s="46"/>
      <c r="B416" s="305" t="s">
        <v>106</v>
      </c>
      <c r="C416" s="305" t="s">
        <v>100</v>
      </c>
      <c r="D416" s="306">
        <f>SUM(E409:N409)/SUM(E293:N293)</f>
        <v>46.566047552974638</v>
      </c>
      <c r="E416" s="306">
        <f t="shared" ref="E416:N416" si="344">E409/E293</f>
        <v>25.615488342241161</v>
      </c>
      <c r="F416" s="306">
        <f t="shared" si="344"/>
        <v>32.655665031933239</v>
      </c>
      <c r="G416" s="306">
        <f t="shared" si="344"/>
        <v>64.611755792053884</v>
      </c>
      <c r="H416" s="306">
        <f t="shared" si="344"/>
        <v>44.670544048754287</v>
      </c>
      <c r="I416" s="306">
        <f t="shared" si="344"/>
        <v>40.608448843366048</v>
      </c>
      <c r="J416" s="306">
        <f t="shared" si="344"/>
        <v>70.670506817855383</v>
      </c>
      <c r="K416" s="306">
        <f t="shared" si="344"/>
        <v>27.352897175517931</v>
      </c>
      <c r="L416" s="306">
        <f t="shared" si="344"/>
        <v>41.808979873394144</v>
      </c>
      <c r="M416" s="306">
        <f t="shared" si="344"/>
        <v>90.124913352261004</v>
      </c>
      <c r="N416" s="306">
        <f t="shared" si="344"/>
        <v>43.806073744857322</v>
      </c>
      <c r="O416" s="175"/>
      <c r="P416" s="159" t="str">
        <f t="shared" si="281"/>
        <v>Zoomlion ZE2000G 
ОРИКС</v>
      </c>
      <c r="Q416" s="175"/>
      <c r="R416" s="175"/>
      <c r="S416" s="175"/>
      <c r="T416" s="49"/>
      <c r="U416" s="46"/>
      <c r="V416" s="46"/>
      <c r="W416" s="58"/>
      <c r="X416" s="46"/>
      <c r="Y416" s="46"/>
      <c r="Z416" s="46"/>
      <c r="AA416" s="46"/>
      <c r="AB416" s="50"/>
      <c r="AC416" s="46"/>
      <c r="AD416" s="46"/>
      <c r="AE416" s="46"/>
      <c r="AF416" s="46"/>
      <c r="AG416" s="46"/>
      <c r="AH416" s="46"/>
      <c r="AI416" s="46"/>
      <c r="AJ416" s="46"/>
      <c r="AK416" s="46"/>
      <c r="AL416" s="46"/>
      <c r="AM416" s="46"/>
      <c r="AN416" s="46"/>
      <c r="AO416" s="46"/>
      <c r="AP416" s="46"/>
      <c r="AQ416" s="46"/>
      <c r="AR416" s="46"/>
      <c r="AS416" s="46"/>
    </row>
    <row r="417" spans="1:45" s="30" customFormat="1" outlineLevel="1">
      <c r="A417" s="40"/>
      <c r="B417" s="263" t="str">
        <f t="shared" ref="B417:B422" si="345">B410</f>
        <v>ТО, ТР, ППР, вкл смазочные</v>
      </c>
      <c r="C417" s="66" t="s">
        <v>100</v>
      </c>
      <c r="D417" s="80">
        <f>SUM(E410:N410)/SUM(E293:N293)</f>
        <v>23.90673800159998</v>
      </c>
      <c r="E417" s="80">
        <f t="shared" ref="E417:N417" si="346">E410/E293</f>
        <v>3.9565776799251839</v>
      </c>
      <c r="F417" s="80">
        <f t="shared" si="346"/>
        <v>10.114517315169598</v>
      </c>
      <c r="G417" s="80">
        <f t="shared" si="346"/>
        <v>42.123301185753881</v>
      </c>
      <c r="H417" s="80">
        <f t="shared" si="346"/>
        <v>21.820871180208574</v>
      </c>
      <c r="I417" s="80">
        <f t="shared" si="346"/>
        <v>17.74621624389998</v>
      </c>
      <c r="J417" s="80">
        <f t="shared" si="346"/>
        <v>48.08669346932399</v>
      </c>
      <c r="K417" s="80">
        <f t="shared" si="346"/>
        <v>4.7151713231693488</v>
      </c>
      <c r="L417" s="80">
        <f t="shared" si="346"/>
        <v>19.600071164152386</v>
      </c>
      <c r="M417" s="80">
        <f t="shared" si="346"/>
        <v>64.485817762557289</v>
      </c>
      <c r="N417" s="80">
        <f t="shared" si="346"/>
        <v>21.479219305524815</v>
      </c>
      <c r="O417" s="82"/>
      <c r="P417" s="159" t="str">
        <f t="shared" si="281"/>
        <v>Zoomlion ZE2000G 
ОРИКС</v>
      </c>
      <c r="Q417" s="82"/>
      <c r="R417" s="82"/>
      <c r="S417" s="82"/>
      <c r="T417" s="39"/>
      <c r="U417" s="40"/>
      <c r="V417" s="40"/>
      <c r="W417" s="58"/>
      <c r="X417" s="40"/>
      <c r="Y417" s="40"/>
      <c r="Z417" s="40"/>
      <c r="AA417" s="40"/>
      <c r="AB417" s="43"/>
      <c r="AC417" s="40"/>
      <c r="AD417" s="40"/>
      <c r="AE417" s="40"/>
      <c r="AF417" s="40"/>
      <c r="AG417" s="40"/>
      <c r="AH417" s="40"/>
      <c r="AI417" s="40"/>
      <c r="AJ417" s="40"/>
      <c r="AK417" s="40"/>
      <c r="AL417" s="40"/>
      <c r="AM417" s="40"/>
      <c r="AN417" s="40"/>
      <c r="AO417" s="40"/>
      <c r="AP417" s="40"/>
      <c r="AQ417" s="40"/>
      <c r="AR417" s="40"/>
      <c r="AS417" s="40"/>
    </row>
    <row r="418" spans="1:45" s="30" customFormat="1" outlineLevel="1">
      <c r="A418" s="40"/>
      <c r="B418" s="263" t="str">
        <f t="shared" si="345"/>
        <v>затраты на сервис: ремонты и ТО</v>
      </c>
      <c r="C418" s="66" t="s">
        <v>100</v>
      </c>
      <c r="D418" s="80">
        <f>SUM(E411:N411)/SUM(E293:N293)</f>
        <v>1.3786305170019717</v>
      </c>
      <c r="E418" s="80">
        <f t="shared" ref="E418:N418" si="347">E411/E293</f>
        <v>1.1142225689370533</v>
      </c>
      <c r="F418" s="80">
        <f t="shared" si="347"/>
        <v>1.3170405200700137</v>
      </c>
      <c r="G418" s="80">
        <f t="shared" si="347"/>
        <v>1.4177387274121309</v>
      </c>
      <c r="H418" s="80">
        <f t="shared" si="347"/>
        <v>1.3849061809893601</v>
      </c>
      <c r="I418" s="80">
        <f t="shared" si="347"/>
        <v>1.3894672090669025</v>
      </c>
      <c r="J418" s="80">
        <f t="shared" si="347"/>
        <v>1.4503207352628746</v>
      </c>
      <c r="K418" s="80">
        <f t="shared" si="347"/>
        <v>1.3278521817823683</v>
      </c>
      <c r="L418" s="80">
        <f t="shared" si="347"/>
        <v>1.2439585697057631</v>
      </c>
      <c r="M418" s="80">
        <f t="shared" si="347"/>
        <v>2.1703911763149804</v>
      </c>
      <c r="N418" s="80">
        <f t="shared" si="347"/>
        <v>1.2813973801236802</v>
      </c>
      <c r="O418" s="82"/>
      <c r="P418" s="159" t="str">
        <f t="shared" ref="P418:P424" si="348">P417</f>
        <v>Zoomlion ZE2000G 
ОРИКС</v>
      </c>
      <c r="Q418" s="82"/>
      <c r="R418" s="82"/>
      <c r="S418" s="82"/>
      <c r="T418" s="39"/>
      <c r="U418" s="40"/>
      <c r="V418" s="40"/>
      <c r="W418" s="58"/>
      <c r="X418" s="40"/>
      <c r="Y418" s="40"/>
      <c r="Z418" s="40"/>
      <c r="AA418" s="40"/>
      <c r="AB418" s="43"/>
      <c r="AC418" s="40"/>
      <c r="AD418" s="40"/>
      <c r="AE418" s="40"/>
      <c r="AF418" s="40"/>
      <c r="AG418" s="40"/>
      <c r="AH418" s="40"/>
      <c r="AI418" s="40"/>
      <c r="AJ418" s="40"/>
      <c r="AK418" s="40"/>
      <c r="AL418" s="40"/>
      <c r="AM418" s="40"/>
      <c r="AN418" s="40"/>
      <c r="AO418" s="40"/>
      <c r="AP418" s="40"/>
      <c r="AQ418" s="40"/>
      <c r="AR418" s="40"/>
      <c r="AS418" s="40"/>
    </row>
    <row r="419" spans="1:45" s="30" customFormat="1" outlineLevel="1">
      <c r="A419" s="40"/>
      <c r="B419" s="263" t="str">
        <f t="shared" si="345"/>
        <v>расходники на ковш</v>
      </c>
      <c r="C419" s="66" t="s">
        <v>100</v>
      </c>
      <c r="D419" s="80">
        <f>SUM(E412:N412)/SUM(E293:N293)</f>
        <v>0.87261184909340384</v>
      </c>
      <c r="E419" s="80">
        <f t="shared" ref="E419:N419" si="349">E412/E293</f>
        <v>0.87261184909340372</v>
      </c>
      <c r="F419" s="80">
        <f t="shared" si="349"/>
        <v>0.87261184909340372</v>
      </c>
      <c r="G419" s="80">
        <f t="shared" si="349"/>
        <v>0.87261184909340372</v>
      </c>
      <c r="H419" s="80">
        <f t="shared" si="349"/>
        <v>0.87261184909340372</v>
      </c>
      <c r="I419" s="80">
        <f t="shared" si="349"/>
        <v>0.87261184909340372</v>
      </c>
      <c r="J419" s="80">
        <f t="shared" si="349"/>
        <v>0.87261184909340372</v>
      </c>
      <c r="K419" s="80">
        <f t="shared" si="349"/>
        <v>0.87261184909340372</v>
      </c>
      <c r="L419" s="80">
        <f t="shared" si="349"/>
        <v>0.87261184909340372</v>
      </c>
      <c r="M419" s="80">
        <f t="shared" si="349"/>
        <v>0.87261184909340372</v>
      </c>
      <c r="N419" s="80">
        <f t="shared" si="349"/>
        <v>0.87261184909340372</v>
      </c>
      <c r="O419" s="82"/>
      <c r="P419" s="159" t="str">
        <f t="shared" si="348"/>
        <v>Zoomlion ZE2000G 
ОРИКС</v>
      </c>
      <c r="Q419" s="82"/>
      <c r="R419" s="82"/>
      <c r="S419" s="82"/>
      <c r="T419" s="39"/>
      <c r="U419" s="40"/>
      <c r="V419" s="40"/>
      <c r="W419" s="58"/>
      <c r="X419" s="40"/>
      <c r="Y419" s="40"/>
      <c r="Z419" s="40"/>
      <c r="AA419" s="40"/>
      <c r="AB419" s="43"/>
      <c r="AC419" s="40"/>
      <c r="AD419" s="40"/>
      <c r="AE419" s="40"/>
      <c r="AF419" s="40"/>
      <c r="AG419" s="40"/>
      <c r="AH419" s="40"/>
      <c r="AI419" s="40"/>
      <c r="AJ419" s="40"/>
      <c r="AK419" s="40"/>
      <c r="AL419" s="40"/>
      <c r="AM419" s="40"/>
      <c r="AN419" s="40"/>
      <c r="AO419" s="40"/>
      <c r="AP419" s="40"/>
      <c r="AQ419" s="40"/>
      <c r="AR419" s="40"/>
      <c r="AS419" s="40"/>
    </row>
    <row r="420" spans="1:45" s="30" customFormat="1" outlineLevel="1">
      <c r="A420" s="40"/>
      <c r="B420" s="263" t="str">
        <f t="shared" si="345"/>
        <v>Дизтопливо</v>
      </c>
      <c r="C420" s="66" t="s">
        <v>100</v>
      </c>
      <c r="D420" s="80">
        <f>SUM(E413:N413)/SUM(E293:N293)</f>
        <v>15.681117181205909</v>
      </c>
      <c r="E420" s="80">
        <f t="shared" ref="E420:N420" si="350">E413/E293</f>
        <v>15.681117181205908</v>
      </c>
      <c r="F420" s="80">
        <f t="shared" si="350"/>
        <v>15.681117181205908</v>
      </c>
      <c r="G420" s="80">
        <f t="shared" si="350"/>
        <v>15.681117181205908</v>
      </c>
      <c r="H420" s="80">
        <f t="shared" si="350"/>
        <v>15.681117181205908</v>
      </c>
      <c r="I420" s="80">
        <f t="shared" si="350"/>
        <v>15.681117181205908</v>
      </c>
      <c r="J420" s="80">
        <f t="shared" si="350"/>
        <v>15.681117181205908</v>
      </c>
      <c r="K420" s="80">
        <f t="shared" si="350"/>
        <v>15.681117181205908</v>
      </c>
      <c r="L420" s="80">
        <f t="shared" si="350"/>
        <v>15.681117181205908</v>
      </c>
      <c r="M420" s="80">
        <f t="shared" si="350"/>
        <v>15.681117181205909</v>
      </c>
      <c r="N420" s="80">
        <f t="shared" si="350"/>
        <v>15.681117181205908</v>
      </c>
      <c r="O420" s="82"/>
      <c r="P420" s="159" t="str">
        <f t="shared" si="348"/>
        <v>Zoomlion ZE2000G 
ОРИКС</v>
      </c>
      <c r="Q420" s="82"/>
      <c r="R420" s="82"/>
      <c r="S420" s="82"/>
      <c r="T420" s="39"/>
      <c r="U420" s="40"/>
      <c r="V420" s="40"/>
      <c r="W420" s="58"/>
      <c r="X420" s="40"/>
      <c r="Y420" s="40"/>
      <c r="Z420" s="40"/>
      <c r="AA420" s="40"/>
      <c r="AB420" s="43"/>
      <c r="AC420" s="40"/>
      <c r="AD420" s="40"/>
      <c r="AE420" s="40"/>
      <c r="AF420" s="40"/>
      <c r="AG420" s="40"/>
      <c r="AH420" s="40"/>
      <c r="AI420" s="40"/>
      <c r="AJ420" s="40"/>
      <c r="AK420" s="40"/>
      <c r="AL420" s="40"/>
      <c r="AM420" s="40"/>
      <c r="AN420" s="40"/>
      <c r="AO420" s="40"/>
      <c r="AP420" s="40"/>
      <c r="AQ420" s="40"/>
      <c r="AR420" s="40"/>
      <c r="AS420" s="40"/>
    </row>
    <row r="421" spans="1:45" s="30" customFormat="1" outlineLevel="1">
      <c r="A421" s="40"/>
      <c r="B421" s="263" t="str">
        <f t="shared" si="345"/>
        <v>Смазочные</v>
      </c>
      <c r="C421" s="66" t="s">
        <v>100</v>
      </c>
      <c r="D421" s="80">
        <f>SUM(E414:N414)/SUM(E293:N293)</f>
        <v>0</v>
      </c>
      <c r="E421" s="80">
        <f t="shared" ref="E421:N421" si="351">E414/E293</f>
        <v>0</v>
      </c>
      <c r="F421" s="80">
        <f t="shared" si="351"/>
        <v>0</v>
      </c>
      <c r="G421" s="80">
        <f t="shared" si="351"/>
        <v>0</v>
      </c>
      <c r="H421" s="80">
        <f t="shared" si="351"/>
        <v>0</v>
      </c>
      <c r="I421" s="80">
        <f t="shared" si="351"/>
        <v>0</v>
      </c>
      <c r="J421" s="80">
        <f t="shared" si="351"/>
        <v>0</v>
      </c>
      <c r="K421" s="80">
        <f t="shared" si="351"/>
        <v>0</v>
      </c>
      <c r="L421" s="80">
        <f t="shared" si="351"/>
        <v>0</v>
      </c>
      <c r="M421" s="80">
        <f t="shared" si="351"/>
        <v>0</v>
      </c>
      <c r="N421" s="80">
        <f t="shared" si="351"/>
        <v>0</v>
      </c>
      <c r="O421" s="82"/>
      <c r="P421" s="159" t="str">
        <f t="shared" si="348"/>
        <v>Zoomlion ZE2000G 
ОРИКС</v>
      </c>
      <c r="Q421" s="82"/>
      <c r="R421" s="82"/>
      <c r="S421" s="82"/>
      <c r="T421" s="39"/>
      <c r="U421" s="40"/>
      <c r="V421" s="40"/>
      <c r="W421" s="58"/>
      <c r="X421" s="40"/>
      <c r="Y421" s="40"/>
      <c r="Z421" s="40"/>
      <c r="AA421" s="40"/>
      <c r="AB421" s="43"/>
      <c r="AC421" s="40"/>
      <c r="AD421" s="40"/>
      <c r="AE421" s="40"/>
      <c r="AF421" s="40"/>
      <c r="AG421" s="40"/>
      <c r="AH421" s="40"/>
      <c r="AI421" s="40"/>
      <c r="AJ421" s="40"/>
      <c r="AK421" s="40"/>
      <c r="AL421" s="40"/>
      <c r="AM421" s="40"/>
      <c r="AN421" s="40"/>
      <c r="AO421" s="40"/>
      <c r="AP421" s="40"/>
      <c r="AQ421" s="40"/>
      <c r="AR421" s="40"/>
      <c r="AS421" s="40"/>
    </row>
    <row r="422" spans="1:45" s="30" customFormat="1" outlineLevel="1">
      <c r="A422" s="40"/>
      <c r="B422" s="263" t="str">
        <f t="shared" si="345"/>
        <v>Расходы на персонал</v>
      </c>
      <c r="C422" s="66" t="s">
        <v>100</v>
      </c>
      <c r="D422" s="80">
        <f>SUM(E415:N415)/SUM(E293:N293)</f>
        <v>4.7269500040733696</v>
      </c>
      <c r="E422" s="80">
        <f t="shared" ref="E422:N422" si="352">E415/E293</f>
        <v>3.9909590630796163</v>
      </c>
      <c r="F422" s="80">
        <f t="shared" si="352"/>
        <v>4.67037816639432</v>
      </c>
      <c r="G422" s="80">
        <f t="shared" si="352"/>
        <v>4.5169868485885543</v>
      </c>
      <c r="H422" s="80">
        <f t="shared" si="352"/>
        <v>4.9110376572570509</v>
      </c>
      <c r="I422" s="80">
        <f t="shared" si="352"/>
        <v>4.9190363600998586</v>
      </c>
      <c r="J422" s="80">
        <f t="shared" si="352"/>
        <v>4.5797635829692052</v>
      </c>
      <c r="K422" s="80">
        <f t="shared" si="352"/>
        <v>4.7561446402669025</v>
      </c>
      <c r="L422" s="80">
        <f t="shared" si="352"/>
        <v>4.4112211092366822</v>
      </c>
      <c r="M422" s="80">
        <f t="shared" si="352"/>
        <v>6.9149753830894207</v>
      </c>
      <c r="N422" s="80">
        <f t="shared" si="352"/>
        <v>4.4917280289095176</v>
      </c>
      <c r="O422" s="82"/>
      <c r="P422" s="159" t="str">
        <f t="shared" si="348"/>
        <v>Zoomlion ZE2000G 
ОРИКС</v>
      </c>
      <c r="Q422" s="82"/>
      <c r="R422" s="82"/>
      <c r="S422" s="82"/>
      <c r="T422" s="39"/>
      <c r="U422" s="40"/>
      <c r="V422" s="40"/>
      <c r="W422" s="58"/>
      <c r="X422" s="40"/>
      <c r="Y422" s="40"/>
      <c r="Z422" s="40"/>
      <c r="AA422" s="40"/>
      <c r="AB422" s="43"/>
      <c r="AC422" s="40"/>
      <c r="AD422" s="40"/>
      <c r="AE422" s="40"/>
      <c r="AF422" s="40"/>
      <c r="AG422" s="40"/>
      <c r="AH422" s="40"/>
      <c r="AI422" s="40"/>
      <c r="AJ422" s="40"/>
      <c r="AK422" s="40"/>
      <c r="AL422" s="40"/>
      <c r="AM422" s="40"/>
      <c r="AN422" s="40"/>
      <c r="AO422" s="40"/>
      <c r="AP422" s="40"/>
      <c r="AQ422" s="40"/>
      <c r="AR422" s="40"/>
      <c r="AS422" s="40"/>
    </row>
    <row r="423" spans="1:45" s="18" customFormat="1">
      <c r="E423" s="307"/>
      <c r="F423" s="307"/>
      <c r="G423" s="307"/>
      <c r="H423" s="307"/>
      <c r="I423" s="307"/>
      <c r="J423" s="307"/>
      <c r="K423" s="307"/>
      <c r="L423" s="307"/>
      <c r="M423" s="307"/>
      <c r="N423" s="307"/>
      <c r="P423" s="159" t="str">
        <f t="shared" si="348"/>
        <v>Zoomlion ZE2000G 
ОРИКС</v>
      </c>
    </row>
    <row r="424" spans="1:45" s="18" customFormat="1">
      <c r="B424" s="1144" t="s">
        <v>704</v>
      </c>
      <c r="C424" s="1145" t="s">
        <v>6</v>
      </c>
      <c r="D424" s="1144"/>
      <c r="E424" s="1146">
        <f>E325*1000/(E293*1000)</f>
        <v>0</v>
      </c>
      <c r="F424" s="1146">
        <f t="shared" ref="F424:N424" si="353">F325*1000/(F293*1000)</f>
        <v>0</v>
      </c>
      <c r="G424" s="1146">
        <f t="shared" si="353"/>
        <v>0</v>
      </c>
      <c r="H424" s="1146">
        <f t="shared" si="353"/>
        <v>0</v>
      </c>
      <c r="I424" s="1146">
        <f t="shared" si="353"/>
        <v>0</v>
      </c>
      <c r="J424" s="1146">
        <f t="shared" si="353"/>
        <v>0</v>
      </c>
      <c r="K424" s="1146">
        <f t="shared" si="353"/>
        <v>0</v>
      </c>
      <c r="L424" s="1146">
        <f t="shared" si="353"/>
        <v>0</v>
      </c>
      <c r="M424" s="1146">
        <f t="shared" si="353"/>
        <v>0</v>
      </c>
      <c r="N424" s="1146">
        <f t="shared" si="353"/>
        <v>0</v>
      </c>
      <c r="P424" s="159" t="str">
        <f t="shared" si="348"/>
        <v>Zoomlion ZE2000G 
ОРИКС</v>
      </c>
    </row>
    <row r="428" spans="1:45" s="30" customFormat="1" ht="21.75" customHeight="1">
      <c r="A428" s="40"/>
      <c r="B428" s="1147" t="str">
        <f>'1. Сводная_аннуитеты'!G18</f>
        <v>Sany SY2000 
АСТ</v>
      </c>
      <c r="C428" s="33"/>
      <c r="D428" s="41"/>
      <c r="E428" s="42"/>
      <c r="F428" s="42"/>
      <c r="G428" s="42"/>
      <c r="H428" s="42"/>
      <c r="I428" s="42"/>
      <c r="J428" s="42"/>
      <c r="K428" s="42"/>
      <c r="L428" s="42"/>
      <c r="M428" s="42"/>
      <c r="N428" s="42"/>
      <c r="O428" s="40"/>
      <c r="P428" s="40"/>
      <c r="Q428" s="40"/>
      <c r="R428" s="40"/>
      <c r="S428" s="40"/>
      <c r="T428" s="39"/>
      <c r="U428" s="40"/>
      <c r="V428" s="40"/>
      <c r="W428" s="40"/>
      <c r="X428" s="40"/>
      <c r="Y428" s="40"/>
      <c r="Z428" s="40"/>
      <c r="AA428" s="40"/>
      <c r="AB428" s="43"/>
      <c r="AC428" s="40"/>
      <c r="AD428" s="40"/>
      <c r="AE428" s="40"/>
      <c r="AF428" s="40"/>
      <c r="AG428" s="40"/>
      <c r="AH428" s="40"/>
      <c r="AI428" s="40"/>
      <c r="AJ428" s="40"/>
      <c r="AK428" s="40"/>
      <c r="AL428" s="40"/>
      <c r="AM428" s="40"/>
      <c r="AN428" s="40"/>
      <c r="AO428" s="40"/>
      <c r="AP428" s="40"/>
      <c r="AQ428" s="40"/>
      <c r="AR428" s="40"/>
      <c r="AS428" s="40"/>
    </row>
    <row r="429" spans="1:45" s="28" customFormat="1" ht="18" customHeight="1">
      <c r="B429" s="1680" t="s">
        <v>73</v>
      </c>
      <c r="C429" s="1682" t="s">
        <v>29</v>
      </c>
      <c r="D429" s="1689" t="s">
        <v>46</v>
      </c>
      <c r="E429" s="1689"/>
      <c r="F429" s="1689"/>
      <c r="G429" s="1689"/>
      <c r="H429" s="1689"/>
      <c r="I429" s="1689"/>
      <c r="J429" s="1689"/>
      <c r="K429" s="1689"/>
      <c r="L429" s="1689"/>
      <c r="M429" s="1689"/>
      <c r="N429" s="1689"/>
      <c r="O429" s="44"/>
      <c r="P429" s="159" t="str">
        <f>B428</f>
        <v>Sany SY2000 
АСТ</v>
      </c>
      <c r="Q429" s="44"/>
      <c r="R429" s="44"/>
      <c r="S429" s="44"/>
      <c r="T429" s="29"/>
      <c r="AB429" s="45"/>
    </row>
    <row r="430" spans="1:45" s="32" customFormat="1" ht="15.75">
      <c r="A430" s="46"/>
      <c r="B430" s="1681"/>
      <c r="C430" s="1683"/>
      <c r="D430" s="47">
        <v>0</v>
      </c>
      <c r="E430" s="48">
        <f>D430+1</f>
        <v>1</v>
      </c>
      <c r="F430" s="48">
        <f>E430+1</f>
        <v>2</v>
      </c>
      <c r="G430" s="48">
        <f t="shared" ref="G430" si="354">F430+1</f>
        <v>3</v>
      </c>
      <c r="H430" s="48">
        <f t="shared" ref="H430" si="355">G430+1</f>
        <v>4</v>
      </c>
      <c r="I430" s="48">
        <f t="shared" ref="I430" si="356">H430+1</f>
        <v>5</v>
      </c>
      <c r="J430" s="48">
        <f t="shared" ref="J430" si="357">I430+1</f>
        <v>6</v>
      </c>
      <c r="K430" s="48">
        <f t="shared" ref="K430" si="358">J430+1</f>
        <v>7</v>
      </c>
      <c r="L430" s="48">
        <f t="shared" ref="L430" si="359">K430+1</f>
        <v>8</v>
      </c>
      <c r="M430" s="48">
        <f t="shared" ref="M430" si="360">L430+1</f>
        <v>9</v>
      </c>
      <c r="N430" s="48">
        <f t="shared" ref="N430" si="361">M430+1</f>
        <v>10</v>
      </c>
      <c r="O430" s="44"/>
      <c r="P430" s="159" t="str">
        <f>P429</f>
        <v>Sany SY2000 
АСТ</v>
      </c>
      <c r="Q430" s="44"/>
      <c r="R430" s="44"/>
      <c r="S430" s="44"/>
      <c r="T430" s="49"/>
      <c r="U430" s="46"/>
      <c r="V430" s="46"/>
      <c r="W430" s="46"/>
      <c r="X430" s="46"/>
      <c r="Y430" s="46"/>
      <c r="Z430" s="46"/>
      <c r="AA430" s="46"/>
      <c r="AB430" s="50"/>
      <c r="AC430" s="46"/>
      <c r="AD430" s="46"/>
      <c r="AE430" s="46"/>
      <c r="AF430" s="46"/>
      <c r="AG430" s="46"/>
      <c r="AH430" s="46"/>
      <c r="AI430" s="46"/>
      <c r="AJ430" s="46"/>
      <c r="AK430" s="46"/>
      <c r="AL430" s="46"/>
      <c r="AM430" s="46"/>
      <c r="AN430" s="46"/>
      <c r="AO430" s="46"/>
      <c r="AP430" s="46"/>
      <c r="AQ430" s="46"/>
      <c r="AR430" s="46"/>
      <c r="AS430" s="46"/>
    </row>
    <row r="431" spans="1:45" s="61" customFormat="1" ht="15.75">
      <c r="A431" s="51"/>
      <c r="B431" s="52" t="s">
        <v>74</v>
      </c>
      <c r="C431" s="53"/>
      <c r="D431" s="54"/>
      <c r="E431" s="55">
        <f>'2. Произв-сть экскаваторов'!D$5</f>
        <v>8760</v>
      </c>
      <c r="F431" s="55">
        <f>'2. Произв-сть экскаваторов'!E$5</f>
        <v>8784</v>
      </c>
      <c r="G431" s="55">
        <f>'2. Произв-сть экскаваторов'!F$5</f>
        <v>8760</v>
      </c>
      <c r="H431" s="55">
        <f>'2. Произв-сть экскаваторов'!G$5</f>
        <v>8760</v>
      </c>
      <c r="I431" s="55">
        <f>'2. Произв-сть экскаваторов'!H$5</f>
        <v>8760</v>
      </c>
      <c r="J431" s="55">
        <f>'2. Произв-сть экскаваторов'!I$5</f>
        <v>8784</v>
      </c>
      <c r="K431" s="55">
        <f>'2. Произв-сть экскаваторов'!J$5</f>
        <v>8760</v>
      </c>
      <c r="L431" s="55">
        <f>'2. Произв-сть экскаваторов'!K$5</f>
        <v>8760</v>
      </c>
      <c r="M431" s="55">
        <f>'2. Произв-сть экскаваторов'!L$5</f>
        <v>8760</v>
      </c>
      <c r="N431" s="55">
        <f>'2. Произв-сть экскаваторов'!M$5</f>
        <v>8784</v>
      </c>
      <c r="O431" s="56"/>
      <c r="P431" s="159" t="str">
        <f t="shared" ref="P431:P494" si="362">P430</f>
        <v>Sany SY2000 
АСТ</v>
      </c>
      <c r="Q431" s="56"/>
      <c r="R431" s="56"/>
      <c r="S431" s="56"/>
      <c r="T431" s="57"/>
      <c r="U431" s="58"/>
      <c r="V431" s="58"/>
      <c r="W431" s="58"/>
      <c r="X431" s="58"/>
      <c r="Y431" s="58"/>
      <c r="Z431" s="58"/>
      <c r="AA431" s="58"/>
      <c r="AB431" s="59"/>
      <c r="AC431" s="58"/>
      <c r="AD431" s="58"/>
      <c r="AE431" s="58"/>
      <c r="AF431" s="58"/>
      <c r="AG431" s="58"/>
      <c r="AH431" s="58"/>
      <c r="AI431" s="58"/>
      <c r="AJ431" s="60"/>
      <c r="AK431" s="60"/>
      <c r="AL431" s="60"/>
      <c r="AM431" s="60"/>
      <c r="AN431" s="60"/>
      <c r="AO431" s="60"/>
      <c r="AP431" s="60"/>
      <c r="AQ431" s="60"/>
      <c r="AR431" s="60"/>
      <c r="AS431" s="60"/>
    </row>
    <row r="432" spans="1:45" s="61" customFormat="1" ht="15.75">
      <c r="A432" s="51"/>
      <c r="B432" s="52" t="s">
        <v>34</v>
      </c>
      <c r="C432" s="53" t="s">
        <v>10</v>
      </c>
      <c r="D432" s="54"/>
      <c r="E432" s="62">
        <f>'2. Произв-сть экскаваторов'!D21</f>
        <v>0.85465183066830996</v>
      </c>
      <c r="F432" s="62">
        <f>'2. Произв-сть экскаваторов'!E21</f>
        <v>0.7283267013181991</v>
      </c>
      <c r="G432" s="62">
        <f>'2. Произв-сть экскаваторов'!F21</f>
        <v>0.75512295778525274</v>
      </c>
      <c r="H432" s="62">
        <f>'2. Произв-сть экскаваторов'!G21</f>
        <v>0.69453356040612135</v>
      </c>
      <c r="I432" s="62">
        <f>'2. Произв-сть экскаваторов'!H21</f>
        <v>0.69340419945869936</v>
      </c>
      <c r="J432" s="62">
        <f>'2. Произв-сть экскаваторов'!I21</f>
        <v>0.74273727501740916</v>
      </c>
      <c r="K432" s="62">
        <f>'2. Произв-сть экскаваторов'!J21</f>
        <v>0.71715238441357987</v>
      </c>
      <c r="L432" s="62">
        <f>'2. Произв-сть экскаваторов'!K21</f>
        <v>0.77322817988905923</v>
      </c>
      <c r="M432" s="62">
        <f>'2. Произв-сть экскаваторов'!L21</f>
        <v>0.49325995833977787</v>
      </c>
      <c r="N432" s="62">
        <f>'2. Произв-сть экскаваторов'!M21</f>
        <v>0.75729454275626096</v>
      </c>
      <c r="O432" s="63"/>
      <c r="P432" s="159" t="str">
        <f t="shared" si="362"/>
        <v>Sany SY2000 
АСТ</v>
      </c>
      <c r="Q432" s="63"/>
      <c r="R432" s="63"/>
      <c r="S432" s="63"/>
      <c r="T432" s="57"/>
      <c r="U432" s="58"/>
      <c r="V432" s="58"/>
      <c r="W432" s="58"/>
      <c r="X432" s="58"/>
      <c r="Y432" s="58"/>
      <c r="Z432" s="58"/>
      <c r="AA432" s="58"/>
      <c r="AB432" s="59"/>
      <c r="AC432" s="58"/>
      <c r="AD432" s="58"/>
      <c r="AE432" s="58"/>
      <c r="AF432" s="58"/>
      <c r="AG432" s="58"/>
      <c r="AH432" s="58"/>
      <c r="AI432" s="58"/>
      <c r="AJ432" s="60"/>
      <c r="AK432" s="60"/>
      <c r="AL432" s="60"/>
      <c r="AM432" s="60"/>
      <c r="AN432" s="60"/>
      <c r="AO432" s="60"/>
      <c r="AP432" s="60"/>
      <c r="AQ432" s="60"/>
      <c r="AR432" s="60"/>
      <c r="AS432" s="60"/>
    </row>
    <row r="433" spans="1:45" s="61" customFormat="1" ht="15.75">
      <c r="A433" s="51"/>
      <c r="B433" s="52" t="s">
        <v>41</v>
      </c>
      <c r="C433" s="53" t="s">
        <v>10</v>
      </c>
      <c r="D433" s="54"/>
      <c r="E433" s="62">
        <f>'2. Произв-сть экскаваторов'!D64</f>
        <v>0.53878675825048039</v>
      </c>
      <c r="F433" s="62">
        <f>'2. Произв-сть экскаваторов'!E64</f>
        <v>0.459149291289348</v>
      </c>
      <c r="G433" s="62">
        <f>'2. Произв-сть экскаваторов'!F64</f>
        <v>0.4760420979704531</v>
      </c>
      <c r="H433" s="62">
        <f>'2. Произв-сть экскаваторов'!G64</f>
        <v>0.437845532039359</v>
      </c>
      <c r="I433" s="62">
        <f>'2. Произв-сть экскаваторов'!H64</f>
        <v>0.4371335640754217</v>
      </c>
      <c r="J433" s="62">
        <f>'2. Произв-сть экскаваторов'!I64</f>
        <v>0.46823395712555832</v>
      </c>
      <c r="K433" s="62">
        <f>'2. Произв-сть экскаваторов'!J64</f>
        <v>0.45210481567406091</v>
      </c>
      <c r="L433" s="62">
        <f>'2. Произв-сть экскаваторов'!K64</f>
        <v>0.48745593173839435</v>
      </c>
      <c r="M433" s="62">
        <f>'2. Произв-сть экскаваторов'!L64</f>
        <v>0.31095929873670158</v>
      </c>
      <c r="N433" s="62">
        <f>'2. Произв-сть экскаваторов'!M64</f>
        <v>0.47741110132925946</v>
      </c>
      <c r="O433" s="63"/>
      <c r="P433" s="159" t="str">
        <f t="shared" si="362"/>
        <v>Sany SY2000 
АСТ</v>
      </c>
      <c r="Q433" s="63"/>
      <c r="R433" s="63"/>
      <c r="S433" s="63"/>
      <c r="T433" s="57"/>
      <c r="U433" s="58"/>
      <c r="V433" s="58"/>
      <c r="W433" s="58"/>
      <c r="X433" s="58"/>
      <c r="Y433" s="58"/>
      <c r="Z433" s="58"/>
      <c r="AA433" s="58"/>
      <c r="AB433" s="59"/>
      <c r="AC433" s="58"/>
      <c r="AD433" s="58"/>
      <c r="AE433" s="58"/>
      <c r="AF433" s="58"/>
      <c r="AG433" s="58"/>
      <c r="AH433" s="58"/>
      <c r="AI433" s="58"/>
      <c r="AJ433" s="60"/>
      <c r="AK433" s="60"/>
      <c r="AL433" s="60"/>
      <c r="AM433" s="60"/>
      <c r="AN433" s="60"/>
      <c r="AO433" s="60"/>
      <c r="AP433" s="60"/>
      <c r="AQ433" s="60"/>
      <c r="AR433" s="60"/>
      <c r="AS433" s="60"/>
    </row>
    <row r="434" spans="1:45" s="61" customFormat="1" ht="15.75">
      <c r="A434" s="51"/>
      <c r="B434" s="52" t="s">
        <v>75</v>
      </c>
      <c r="C434" s="53" t="s">
        <v>76</v>
      </c>
      <c r="D434" s="54"/>
      <c r="E434" s="55">
        <f>'2. Произв-сть экскаваторов'!D86</f>
        <v>2047.2479123208302</v>
      </c>
      <c r="F434" s="55">
        <f>'2. Произв-сть экскаваторов'!E86</f>
        <v>1749.4263459944857</v>
      </c>
      <c r="G434" s="55">
        <f>'2. Произв-сть экскаваторов'!F86</f>
        <v>1808.834713034578</v>
      </c>
      <c r="H434" s="55">
        <f>'2. Произв-сть экскаваторов'!G86</f>
        <v>1663.6978130220809</v>
      </c>
      <c r="I434" s="55">
        <f>'2. Произв-сть экскаваторов'!H86</f>
        <v>1660.9925220967011</v>
      </c>
      <c r="J434" s="55">
        <f>'2. Произв-сть экскаваторов'!I86</f>
        <v>1784.0402592900787</v>
      </c>
      <c r="K434" s="55">
        <f>'2. Произв-сть экскаваторов'!J86</f>
        <v>1717.8793388396898</v>
      </c>
      <c r="L434" s="55">
        <f>'2. Произв-сть экскаваторов'!K86</f>
        <v>1852.204278071534</v>
      </c>
      <c r="M434" s="55">
        <f>'2. Произв-сть экскаваторов'!L86</f>
        <v>1181.5635135923351</v>
      </c>
      <c r="N434" s="55">
        <f>'2. Произв-сть экскаваторов'!M86</f>
        <v>1819.006528770451</v>
      </c>
      <c r="O434" s="56"/>
      <c r="P434" s="159" t="str">
        <f t="shared" si="362"/>
        <v>Sany SY2000 
АСТ</v>
      </c>
      <c r="Q434" s="56"/>
      <c r="R434" s="56"/>
      <c r="S434" s="56"/>
      <c r="T434" s="57"/>
      <c r="U434" s="58"/>
      <c r="V434" s="58"/>
      <c r="W434" s="58"/>
      <c r="X434" s="58"/>
      <c r="Y434" s="58"/>
      <c r="Z434" s="58"/>
      <c r="AA434" s="58"/>
      <c r="AB434" s="59"/>
      <c r="AC434" s="58"/>
      <c r="AD434" s="58"/>
      <c r="AE434" s="58"/>
      <c r="AF434" s="58"/>
      <c r="AG434" s="58"/>
      <c r="AH434" s="58"/>
      <c r="AI434" s="58"/>
      <c r="AJ434" s="60"/>
      <c r="AK434" s="60"/>
      <c r="AL434" s="60"/>
      <c r="AM434" s="60"/>
      <c r="AN434" s="60"/>
      <c r="AO434" s="60"/>
      <c r="AP434" s="60"/>
      <c r="AQ434" s="60"/>
      <c r="AR434" s="60"/>
      <c r="AS434" s="60"/>
    </row>
    <row r="435" spans="1:45" s="61" customFormat="1" ht="18.75" customHeight="1" outlineLevel="1">
      <c r="A435" s="51"/>
      <c r="B435" s="52" t="s">
        <v>77</v>
      </c>
      <c r="C435" s="53" t="s">
        <v>78</v>
      </c>
      <c r="D435" s="54"/>
      <c r="E435" s="64">
        <f>E511+E512-E507</f>
        <v>33492.451673371368</v>
      </c>
      <c r="F435" s="64">
        <f t="shared" ref="F435:N435" si="363">F511+F512-F507</f>
        <v>41984.008403675325</v>
      </c>
      <c r="G435" s="64">
        <f t="shared" si="363"/>
        <v>100359.32789190025</v>
      </c>
      <c r="H435" s="64">
        <f t="shared" si="363"/>
        <v>41325.59322610237</v>
      </c>
      <c r="I435" s="64">
        <f t="shared" si="363"/>
        <v>48539.184076717458</v>
      </c>
      <c r="J435" s="64">
        <f t="shared" si="363"/>
        <v>120265.77786874858</v>
      </c>
      <c r="K435" s="64">
        <f t="shared" si="363"/>
        <v>47329.766052673906</v>
      </c>
      <c r="L435" s="64">
        <f t="shared" si="363"/>
        <v>68125.79680261192</v>
      </c>
      <c r="M435" s="64">
        <f t="shared" si="363"/>
        <v>108125.19780070538</v>
      </c>
      <c r="N435" s="64">
        <f t="shared" si="363"/>
        <v>49589.628443131704</v>
      </c>
      <c r="O435" s="65"/>
      <c r="P435" s="159" t="str">
        <f t="shared" si="362"/>
        <v>Sany SY2000 
АСТ</v>
      </c>
      <c r="Q435" s="65"/>
      <c r="R435" s="65"/>
      <c r="S435" s="65"/>
      <c r="T435" s="57"/>
      <c r="U435" s="58"/>
      <c r="V435" s="58"/>
      <c r="W435" s="58"/>
      <c r="X435" s="58"/>
      <c r="Y435" s="58"/>
      <c r="Z435" s="58"/>
      <c r="AA435" s="58"/>
      <c r="AB435" s="59"/>
      <c r="AC435" s="58"/>
      <c r="AD435" s="58"/>
      <c r="AE435" s="58"/>
      <c r="AF435" s="58"/>
      <c r="AG435" s="58"/>
      <c r="AH435" s="58"/>
      <c r="AI435" s="58"/>
      <c r="AJ435" s="60"/>
      <c r="AK435" s="60"/>
      <c r="AL435" s="60"/>
      <c r="AM435" s="60"/>
      <c r="AN435" s="60"/>
      <c r="AO435" s="60"/>
      <c r="AP435" s="60"/>
      <c r="AQ435" s="60"/>
      <c r="AR435" s="60"/>
      <c r="AS435" s="60"/>
    </row>
    <row r="436" spans="1:45" s="61" customFormat="1" ht="15.75" outlineLevel="1">
      <c r="A436" s="51"/>
      <c r="B436" s="83" t="s">
        <v>240</v>
      </c>
      <c r="C436" s="53" t="s">
        <v>78</v>
      </c>
      <c r="D436" s="54"/>
      <c r="E436" s="64">
        <f>E438</f>
        <v>20692.43447</v>
      </c>
      <c r="F436" s="64">
        <f t="shared" ref="F436:N436" si="364">F438</f>
        <v>35151.956470000005</v>
      </c>
      <c r="G436" s="64">
        <f t="shared" si="364"/>
        <v>111639.98717000001</v>
      </c>
      <c r="H436" s="64">
        <f t="shared" si="364"/>
        <v>35151.956470000005</v>
      </c>
      <c r="I436" s="64">
        <f t="shared" si="364"/>
        <v>42550.620710000003</v>
      </c>
      <c r="J436" s="64">
        <f t="shared" si="364"/>
        <v>126099.50917</v>
      </c>
      <c r="K436" s="64">
        <f t="shared" si="364"/>
        <v>28448.990470000001</v>
      </c>
      <c r="L436" s="64">
        <f t="shared" si="364"/>
        <v>54210.484470000003</v>
      </c>
      <c r="M436" s="64">
        <f t="shared" si="364"/>
        <v>114439.64541</v>
      </c>
      <c r="N436" s="64">
        <f t="shared" si="364"/>
        <v>27395.40047</v>
      </c>
      <c r="O436" s="126"/>
      <c r="P436" s="159" t="str">
        <f t="shared" si="362"/>
        <v>Sany SY2000 
АСТ</v>
      </c>
      <c r="Q436" s="65"/>
      <c r="R436" s="65"/>
      <c r="S436" s="65"/>
      <c r="T436" s="57"/>
      <c r="U436" s="58"/>
      <c r="V436" s="58"/>
      <c r="W436" s="58"/>
      <c r="X436" s="58"/>
      <c r="Y436" s="58"/>
      <c r="Z436" s="58"/>
      <c r="AA436" s="58"/>
      <c r="AB436" s="59"/>
      <c r="AC436" s="58"/>
      <c r="AD436" s="58"/>
      <c r="AE436" s="58"/>
      <c r="AF436" s="58"/>
      <c r="AG436" s="58"/>
      <c r="AH436" s="58"/>
      <c r="AI436" s="58"/>
      <c r="AJ436" s="60"/>
      <c r="AK436" s="60"/>
      <c r="AL436" s="60"/>
      <c r="AM436" s="60"/>
      <c r="AN436" s="60"/>
      <c r="AO436" s="60"/>
      <c r="AP436" s="60"/>
      <c r="AQ436" s="60"/>
      <c r="AR436" s="60"/>
      <c r="AS436" s="60"/>
    </row>
    <row r="437" spans="1:45" s="61" customFormat="1" ht="18" customHeight="1" outlineLevel="1">
      <c r="A437" s="51"/>
      <c r="B437" s="1687" t="s">
        <v>239</v>
      </c>
      <c r="C437" s="66" t="s">
        <v>166</v>
      </c>
      <c r="D437" s="54"/>
      <c r="E437" s="55"/>
      <c r="F437" s="55"/>
      <c r="G437" s="55"/>
      <c r="H437" s="55"/>
      <c r="I437" s="55"/>
      <c r="J437" s="55"/>
      <c r="K437" s="55"/>
      <c r="L437" s="55"/>
      <c r="M437" s="55"/>
      <c r="N437" s="55"/>
      <c r="P437" s="159" t="str">
        <f t="shared" si="362"/>
        <v>Sany SY2000 
АСТ</v>
      </c>
      <c r="Q437" s="56"/>
      <c r="R437" s="56"/>
      <c r="S437" s="73"/>
      <c r="T437" s="57"/>
      <c r="U437" s="58"/>
      <c r="V437" s="58"/>
      <c r="W437" s="58"/>
      <c r="X437" s="58"/>
      <c r="Y437" s="58"/>
      <c r="Z437" s="58"/>
      <c r="AA437" s="58"/>
      <c r="AB437" s="59"/>
      <c r="AC437" s="58"/>
      <c r="AD437" s="58"/>
      <c r="AE437" s="58"/>
      <c r="AF437" s="58"/>
      <c r="AG437" s="58"/>
      <c r="AH437" s="58"/>
      <c r="AI437" s="58"/>
      <c r="AJ437" s="60"/>
      <c r="AK437" s="60"/>
      <c r="AL437" s="60"/>
      <c r="AM437" s="60"/>
      <c r="AN437" s="60"/>
      <c r="AO437" s="60"/>
      <c r="AP437" s="60"/>
      <c r="AQ437" s="60"/>
      <c r="AR437" s="60"/>
      <c r="AS437" s="60"/>
    </row>
    <row r="438" spans="1:45" s="61" customFormat="1" ht="15.75" customHeight="1" outlineLevel="1">
      <c r="A438" s="51"/>
      <c r="B438" s="1688"/>
      <c r="C438" s="66" t="s">
        <v>160</v>
      </c>
      <c r="D438" s="54"/>
      <c r="E438" s="1148">
        <f>'Sany АСТ'!E16+'Sany АСТ'!E17+'Sany АСТ'!E18</f>
        <v>20692.43447</v>
      </c>
      <c r="F438" s="1148">
        <f>'Sany АСТ'!F16+'Sany АСТ'!F17+'Sany АСТ'!F18</f>
        <v>35151.956470000005</v>
      </c>
      <c r="G438" s="1148">
        <f>'Sany АСТ'!G16+'Sany АСТ'!G17+'Sany АСТ'!G18</f>
        <v>111639.98717000001</v>
      </c>
      <c r="H438" s="1148">
        <f>'Sany АСТ'!H16+'Sany АСТ'!H17+'Sany АСТ'!H18</f>
        <v>35151.956470000005</v>
      </c>
      <c r="I438" s="1148">
        <f>'Sany АСТ'!I16+'Sany АСТ'!I17+'Sany АСТ'!I18</f>
        <v>42550.620710000003</v>
      </c>
      <c r="J438" s="1148">
        <f>'Sany АСТ'!J16+'Sany АСТ'!J17+'Sany АСТ'!J18</f>
        <v>126099.50917</v>
      </c>
      <c r="K438" s="1148">
        <f>'Sany АСТ'!K16+'Sany АСТ'!K17+'Sany АСТ'!K18</f>
        <v>28448.990470000001</v>
      </c>
      <c r="L438" s="1148">
        <f>'Sany АСТ'!L16+'Sany АСТ'!L17+'Sany АСТ'!L18</f>
        <v>54210.484470000003</v>
      </c>
      <c r="M438" s="1148">
        <f>'Sany АСТ'!M16+'Sany АСТ'!M17+'Sany АСТ'!M18</f>
        <v>114439.64541</v>
      </c>
      <c r="N438" s="1148">
        <f>'Sany АСТ'!N16+'Sany АСТ'!N17+'Sany АСТ'!N18</f>
        <v>27395.40047</v>
      </c>
      <c r="O438" s="56"/>
      <c r="P438" s="159" t="str">
        <f t="shared" si="362"/>
        <v>Sany SY2000 
АСТ</v>
      </c>
      <c r="Q438" s="56"/>
      <c r="R438" s="56"/>
      <c r="S438" s="56"/>
      <c r="T438" s="57"/>
      <c r="U438" s="58"/>
      <c r="V438" s="58"/>
      <c r="W438" s="58"/>
      <c r="X438" s="58"/>
      <c r="Y438" s="58"/>
      <c r="Z438" s="58"/>
      <c r="AA438" s="58"/>
      <c r="AB438" s="59"/>
      <c r="AC438" s="58"/>
      <c r="AD438" s="58"/>
      <c r="AE438" s="58"/>
      <c r="AF438" s="58"/>
      <c r="AG438" s="58"/>
      <c r="AH438" s="58"/>
      <c r="AI438" s="58"/>
      <c r="AJ438" s="60"/>
      <c r="AK438" s="60"/>
      <c r="AL438" s="60"/>
      <c r="AM438" s="60"/>
      <c r="AN438" s="60"/>
      <c r="AO438" s="60"/>
      <c r="AP438" s="60"/>
      <c r="AQ438" s="60"/>
      <c r="AR438" s="60"/>
      <c r="AS438" s="60"/>
    </row>
    <row r="439" spans="1:45" s="61" customFormat="1" ht="20.25" customHeight="1" outlineLevel="1">
      <c r="A439" s="51"/>
      <c r="B439" s="160" t="s">
        <v>128</v>
      </c>
      <c r="C439" s="53" t="s">
        <v>61</v>
      </c>
      <c r="D439" s="54"/>
      <c r="E439" s="77">
        <f>E441</f>
        <v>5022</v>
      </c>
      <c r="F439" s="77">
        <f t="shared" ref="F439:N439" si="365">F441</f>
        <v>5247</v>
      </c>
      <c r="G439" s="77">
        <f t="shared" si="365"/>
        <v>5922</v>
      </c>
      <c r="H439" s="77">
        <f t="shared" si="365"/>
        <v>5337</v>
      </c>
      <c r="I439" s="77">
        <f t="shared" si="365"/>
        <v>7587</v>
      </c>
      <c r="J439" s="77">
        <f t="shared" si="365"/>
        <v>6462</v>
      </c>
      <c r="K439" s="77">
        <f t="shared" si="365"/>
        <v>5247</v>
      </c>
      <c r="L439" s="77">
        <f t="shared" si="365"/>
        <v>5697</v>
      </c>
      <c r="M439" s="77">
        <f t="shared" si="365"/>
        <v>6372</v>
      </c>
      <c r="N439" s="77">
        <f t="shared" si="365"/>
        <v>8172</v>
      </c>
      <c r="O439" s="138"/>
      <c r="P439" s="159" t="str">
        <f t="shared" si="362"/>
        <v>Sany SY2000 
АСТ</v>
      </c>
      <c r="Q439" s="56"/>
      <c r="R439" s="56"/>
      <c r="S439" s="56"/>
      <c r="T439" s="57"/>
      <c r="U439" s="58"/>
      <c r="V439" s="58"/>
      <c r="W439" s="58"/>
      <c r="X439" s="58"/>
      <c r="Y439" s="58"/>
      <c r="Z439" s="58"/>
      <c r="AA439" s="58"/>
      <c r="AB439" s="59"/>
      <c r="AC439" s="58"/>
      <c r="AD439" s="58"/>
      <c r="AE439" s="58"/>
      <c r="AF439" s="58"/>
      <c r="AG439" s="58"/>
      <c r="AH439" s="58"/>
      <c r="AI439" s="58"/>
      <c r="AJ439" s="60"/>
      <c r="AK439" s="60"/>
      <c r="AL439" s="60"/>
      <c r="AM439" s="60"/>
      <c r="AN439" s="60"/>
      <c r="AO439" s="60"/>
      <c r="AP439" s="60"/>
      <c r="AQ439" s="60"/>
      <c r="AR439" s="60"/>
      <c r="AS439" s="60"/>
    </row>
    <row r="440" spans="1:45" s="61" customFormat="1" ht="15.75" customHeight="1" outlineLevel="1">
      <c r="A440" s="51"/>
      <c r="B440" s="1687" t="s">
        <v>170</v>
      </c>
      <c r="C440" s="66" t="s">
        <v>166</v>
      </c>
      <c r="D440" s="54"/>
      <c r="E440" s="55"/>
      <c r="F440" s="55"/>
      <c r="G440" s="55"/>
      <c r="H440" s="55"/>
      <c r="I440" s="55"/>
      <c r="J440" s="55"/>
      <c r="K440" s="55"/>
      <c r="L440" s="55"/>
      <c r="M440" s="55"/>
      <c r="N440" s="55"/>
      <c r="O440" s="126"/>
      <c r="P440" s="159" t="str">
        <f t="shared" si="362"/>
        <v>Sany SY2000 
АСТ</v>
      </c>
      <c r="Q440" s="56"/>
      <c r="R440" s="56"/>
      <c r="S440" s="73"/>
      <c r="T440" s="57"/>
      <c r="U440" s="58"/>
      <c r="V440" s="58"/>
      <c r="W440" s="58"/>
      <c r="X440" s="58"/>
      <c r="Y440" s="58"/>
      <c r="Z440" s="58"/>
      <c r="AA440" s="58"/>
      <c r="AB440" s="59"/>
      <c r="AC440" s="58"/>
      <c r="AD440" s="58"/>
      <c r="AE440" s="58"/>
      <c r="AF440" s="58"/>
      <c r="AG440" s="58"/>
      <c r="AH440" s="58"/>
      <c r="AI440" s="58"/>
      <c r="AJ440" s="60"/>
      <c r="AK440" s="60"/>
      <c r="AL440" s="60"/>
      <c r="AM440" s="60"/>
      <c r="AN440" s="60"/>
      <c r="AO440" s="60"/>
      <c r="AP440" s="60"/>
      <c r="AQ440" s="60"/>
      <c r="AR440" s="60"/>
      <c r="AS440" s="60"/>
    </row>
    <row r="441" spans="1:45" s="61" customFormat="1" ht="15.75" customHeight="1" outlineLevel="1">
      <c r="A441" s="51"/>
      <c r="B441" s="1688"/>
      <c r="C441" s="66" t="s">
        <v>160</v>
      </c>
      <c r="D441" s="54"/>
      <c r="E441" s="1148">
        <f>'Sany АСТ'!E19+'Sany АСТ'!E20</f>
        <v>5022</v>
      </c>
      <c r="F441" s="1148">
        <f>'Sany АСТ'!F19+'Sany АСТ'!F20</f>
        <v>5247</v>
      </c>
      <c r="G441" s="1148">
        <f>'Sany АСТ'!G19+'Sany АСТ'!G20</f>
        <v>5922</v>
      </c>
      <c r="H441" s="1148">
        <f>'Sany АСТ'!H19+'Sany АСТ'!H20</f>
        <v>5337</v>
      </c>
      <c r="I441" s="1148">
        <f>'Sany АСТ'!I19+'Sany АСТ'!I20</f>
        <v>7587</v>
      </c>
      <c r="J441" s="1148">
        <f>'Sany АСТ'!J19+'Sany АСТ'!J20</f>
        <v>6462</v>
      </c>
      <c r="K441" s="1148">
        <f>'Sany АСТ'!K19+'Sany АСТ'!K20</f>
        <v>5247</v>
      </c>
      <c r="L441" s="1148">
        <f>'Sany АСТ'!L19+'Sany АСТ'!L20</f>
        <v>5697</v>
      </c>
      <c r="M441" s="1148">
        <f>'Sany АСТ'!M19+'Sany АСТ'!M20</f>
        <v>6372</v>
      </c>
      <c r="N441" s="1148">
        <f>'Sany АСТ'!N19+'Sany АСТ'!N20</f>
        <v>8172</v>
      </c>
      <c r="O441" s="56"/>
      <c r="P441" s="159" t="str">
        <f t="shared" si="362"/>
        <v>Sany SY2000 
АСТ</v>
      </c>
      <c r="Q441" s="56"/>
      <c r="R441" s="56"/>
      <c r="S441" s="56"/>
      <c r="T441" s="57"/>
      <c r="U441" s="58"/>
      <c r="V441" s="58"/>
      <c r="W441" s="58"/>
      <c r="X441" s="58"/>
      <c r="Y441" s="58"/>
      <c r="Z441" s="58"/>
      <c r="AA441" s="58"/>
      <c r="AB441" s="59"/>
      <c r="AC441" s="58"/>
      <c r="AD441" s="58"/>
      <c r="AE441" s="58"/>
      <c r="AF441" s="58"/>
      <c r="AG441" s="58"/>
      <c r="AH441" s="58"/>
      <c r="AI441" s="58"/>
      <c r="AJ441" s="60"/>
      <c r="AK441" s="60"/>
      <c r="AL441" s="60"/>
      <c r="AM441" s="60"/>
      <c r="AN441" s="60"/>
      <c r="AO441" s="60"/>
      <c r="AP441" s="60"/>
      <c r="AQ441" s="60"/>
      <c r="AR441" s="60"/>
      <c r="AS441" s="60"/>
    </row>
    <row r="442" spans="1:45" s="61" customFormat="1" ht="15.75" outlineLevel="1">
      <c r="A442" s="51"/>
      <c r="B442" s="52" t="s">
        <v>703</v>
      </c>
      <c r="C442" s="53" t="s">
        <v>61</v>
      </c>
      <c r="D442" s="54"/>
      <c r="E442" s="64">
        <f>E444+E448</f>
        <v>1786.45278632289</v>
      </c>
      <c r="F442" s="64">
        <f t="shared" ref="F442:N442" si="366">F444+F448</f>
        <v>1526.5701586309649</v>
      </c>
      <c r="G442" s="64">
        <f t="shared" si="366"/>
        <v>1578.4106036454396</v>
      </c>
      <c r="H442" s="64">
        <f t="shared" si="366"/>
        <v>1451.7624249538499</v>
      </c>
      <c r="I442" s="64">
        <f t="shared" si="366"/>
        <v>1449.4017560371185</v>
      </c>
      <c r="J442" s="64">
        <f t="shared" si="366"/>
        <v>1556.7746695161909</v>
      </c>
      <c r="K442" s="64">
        <f t="shared" si="366"/>
        <v>1499.0418663842556</v>
      </c>
      <c r="L442" s="64">
        <f t="shared" si="366"/>
        <v>1616.2553999867141</v>
      </c>
      <c r="M442" s="64">
        <f t="shared" si="366"/>
        <v>1031.0463224171067</v>
      </c>
      <c r="N442" s="64">
        <f t="shared" si="366"/>
        <v>1587.286650583357</v>
      </c>
      <c r="O442" s="180"/>
      <c r="P442" s="159" t="str">
        <f t="shared" si="362"/>
        <v>Sany SY2000 
АСТ</v>
      </c>
      <c r="Q442" s="65"/>
      <c r="R442" s="65"/>
      <c r="S442" s="65"/>
      <c r="T442" s="57"/>
      <c r="U442" s="58"/>
      <c r="V442" s="58"/>
      <c r="W442" s="58"/>
      <c r="X442" s="58"/>
      <c r="Y442" s="58"/>
      <c r="Z442" s="58"/>
      <c r="AA442" s="58"/>
      <c r="AB442" s="59"/>
      <c r="AC442" s="58"/>
      <c r="AD442" s="58"/>
      <c r="AE442" s="58"/>
      <c r="AF442" s="58"/>
      <c r="AG442" s="58"/>
      <c r="AH442" s="58"/>
      <c r="AI442" s="58"/>
      <c r="AJ442" s="60"/>
      <c r="AK442" s="60"/>
      <c r="AL442" s="60"/>
      <c r="AM442" s="60"/>
      <c r="AN442" s="60"/>
      <c r="AO442" s="60"/>
      <c r="AP442" s="60"/>
      <c r="AQ442" s="60"/>
      <c r="AR442" s="60"/>
      <c r="AS442" s="60"/>
    </row>
    <row r="443" spans="1:45" s="61" customFormat="1" ht="15.75" outlineLevel="1">
      <c r="A443" s="51"/>
      <c r="B443" s="52"/>
      <c r="C443" s="53"/>
      <c r="D443" s="54"/>
      <c r="E443" s="64"/>
      <c r="F443" s="64"/>
      <c r="G443" s="64"/>
      <c r="H443" s="64"/>
      <c r="I443" s="64"/>
      <c r="J443" s="64"/>
      <c r="K443" s="64"/>
      <c r="L443" s="64"/>
      <c r="M443" s="64"/>
      <c r="N443" s="64"/>
      <c r="O443" s="65"/>
      <c r="P443" s="159" t="str">
        <f t="shared" si="362"/>
        <v>Sany SY2000 
АСТ</v>
      </c>
      <c r="Q443" s="65"/>
      <c r="R443" s="65"/>
      <c r="S443" s="65"/>
      <c r="T443" s="57"/>
      <c r="U443" s="58"/>
      <c r="V443" s="58"/>
      <c r="W443" s="58"/>
      <c r="X443" s="58"/>
      <c r="Y443" s="58"/>
      <c r="Z443" s="58"/>
      <c r="AA443" s="58"/>
      <c r="AB443" s="59"/>
      <c r="AC443" s="58"/>
      <c r="AD443" s="58"/>
      <c r="AE443" s="58"/>
      <c r="AF443" s="58"/>
      <c r="AG443" s="58"/>
      <c r="AH443" s="58"/>
      <c r="AI443" s="58"/>
      <c r="AJ443" s="60"/>
      <c r="AK443" s="60"/>
      <c r="AL443" s="60"/>
      <c r="AM443" s="60"/>
      <c r="AN443" s="60"/>
      <c r="AO443" s="60"/>
      <c r="AP443" s="60"/>
      <c r="AQ443" s="60"/>
      <c r="AR443" s="60"/>
      <c r="AS443" s="60"/>
    </row>
    <row r="444" spans="1:45" s="61" customFormat="1" ht="30" outlineLevel="1">
      <c r="A444" s="51"/>
      <c r="B444" s="186" t="s">
        <v>173</v>
      </c>
      <c r="C444" s="53" t="s">
        <v>61</v>
      </c>
      <c r="D444" s="54"/>
      <c r="E444" s="64">
        <f>E447*E434</f>
        <v>1786.45278632289</v>
      </c>
      <c r="F444" s="64">
        <f t="shared" ref="F444:N444" si="367">F447*F434</f>
        <v>1526.5701586309649</v>
      </c>
      <c r="G444" s="64">
        <f t="shared" si="367"/>
        <v>1578.4106036454396</v>
      </c>
      <c r="H444" s="64">
        <f t="shared" si="367"/>
        <v>1451.7624249538499</v>
      </c>
      <c r="I444" s="64">
        <f t="shared" si="367"/>
        <v>1449.4017560371185</v>
      </c>
      <c r="J444" s="64">
        <f t="shared" si="367"/>
        <v>1556.7746695161909</v>
      </c>
      <c r="K444" s="64">
        <f t="shared" si="367"/>
        <v>1499.0418663842556</v>
      </c>
      <c r="L444" s="64">
        <f t="shared" si="367"/>
        <v>1616.2553999867141</v>
      </c>
      <c r="M444" s="64">
        <f t="shared" si="367"/>
        <v>1031.0463224171067</v>
      </c>
      <c r="N444" s="64">
        <f t="shared" si="367"/>
        <v>1587.286650583357</v>
      </c>
      <c r="O444" s="65"/>
      <c r="P444" s="159" t="str">
        <f t="shared" si="362"/>
        <v>Sany SY2000 
АСТ</v>
      </c>
      <c r="Q444" s="65"/>
      <c r="R444" s="65"/>
      <c r="S444" s="65"/>
      <c r="T444" s="57"/>
      <c r="U444" s="58"/>
      <c r="V444" s="58"/>
      <c r="W444" s="58"/>
      <c r="X444" s="58"/>
      <c r="Y444" s="58"/>
      <c r="Z444" s="58"/>
      <c r="AA444" s="58"/>
      <c r="AB444" s="59"/>
      <c r="AC444" s="58"/>
      <c r="AD444" s="58"/>
      <c r="AE444" s="58"/>
      <c r="AF444" s="58"/>
      <c r="AG444" s="58"/>
      <c r="AH444" s="58"/>
      <c r="AI444" s="58"/>
      <c r="AJ444" s="60"/>
      <c r="AK444" s="60"/>
      <c r="AL444" s="60"/>
      <c r="AM444" s="60"/>
      <c r="AN444" s="60"/>
      <c r="AO444" s="60"/>
      <c r="AP444" s="60"/>
      <c r="AQ444" s="60"/>
      <c r="AR444" s="60"/>
      <c r="AS444" s="60"/>
    </row>
    <row r="445" spans="1:45" s="61" customFormat="1" ht="15.75" outlineLevel="1">
      <c r="A445" s="51"/>
      <c r="B445" s="67" t="s">
        <v>53</v>
      </c>
      <c r="C445" s="70" t="s">
        <v>171</v>
      </c>
      <c r="D445" s="179"/>
      <c r="E445" s="177"/>
      <c r="F445" s="177"/>
      <c r="G445" s="177"/>
      <c r="H445" s="177"/>
      <c r="I445" s="177"/>
      <c r="J445" s="177"/>
      <c r="K445" s="177"/>
      <c r="L445" s="177"/>
      <c r="M445" s="177"/>
      <c r="N445" s="177"/>
      <c r="O445" s="69"/>
      <c r="P445" s="159" t="str">
        <f t="shared" si="362"/>
        <v>Sany SY2000 
АСТ</v>
      </c>
      <c r="Q445" s="69"/>
      <c r="R445" s="69"/>
      <c r="S445" s="69"/>
      <c r="T445" s="57"/>
      <c r="U445" s="58"/>
      <c r="V445" s="58"/>
      <c r="W445" s="58"/>
      <c r="X445" s="58"/>
      <c r="Y445" s="58"/>
      <c r="Z445" s="58"/>
      <c r="AA445" s="58"/>
      <c r="AB445" s="59"/>
      <c r="AC445" s="58"/>
      <c r="AD445" s="58"/>
      <c r="AE445" s="58"/>
      <c r="AF445" s="58"/>
      <c r="AG445" s="58"/>
      <c r="AH445" s="58"/>
      <c r="AI445" s="58"/>
      <c r="AJ445" s="60"/>
      <c r="AK445" s="60"/>
      <c r="AL445" s="60"/>
      <c r="AM445" s="60"/>
      <c r="AN445" s="60"/>
      <c r="AO445" s="60"/>
      <c r="AP445" s="60"/>
      <c r="AQ445" s="60"/>
      <c r="AR445" s="60"/>
      <c r="AS445" s="60"/>
    </row>
    <row r="446" spans="1:45" s="61" customFormat="1" ht="15.75" outlineLevel="1">
      <c r="A446" s="51"/>
      <c r="B446" s="67" t="s">
        <v>162</v>
      </c>
      <c r="C446" s="70" t="s">
        <v>167</v>
      </c>
      <c r="D446" s="134"/>
      <c r="E446" s="161"/>
      <c r="F446" s="161"/>
      <c r="G446" s="161"/>
      <c r="H446" s="161"/>
      <c r="I446" s="161"/>
      <c r="J446" s="161"/>
      <c r="K446" s="161"/>
      <c r="L446" s="161"/>
      <c r="M446" s="161"/>
      <c r="N446" s="161"/>
      <c r="O446" s="69"/>
      <c r="P446" s="159" t="str">
        <f t="shared" si="362"/>
        <v>Sany SY2000 
АСТ</v>
      </c>
      <c r="Q446" s="69"/>
      <c r="R446" s="69"/>
      <c r="S446" s="69"/>
      <c r="T446" s="57"/>
      <c r="U446" s="58"/>
      <c r="V446" s="58"/>
      <c r="W446" s="58"/>
      <c r="X446" s="58"/>
      <c r="Y446" s="58"/>
      <c r="Z446" s="58"/>
      <c r="AA446" s="58"/>
      <c r="AB446" s="59"/>
      <c r="AC446" s="58"/>
      <c r="AD446" s="58"/>
      <c r="AE446" s="58"/>
      <c r="AF446" s="58"/>
      <c r="AG446" s="58"/>
      <c r="AH446" s="58"/>
      <c r="AI446" s="58"/>
      <c r="AJ446" s="60"/>
      <c r="AK446" s="60"/>
      <c r="AL446" s="60"/>
      <c r="AM446" s="60"/>
      <c r="AN446" s="60"/>
      <c r="AO446" s="60"/>
      <c r="AP446" s="60"/>
      <c r="AQ446" s="60"/>
      <c r="AR446" s="60"/>
      <c r="AS446" s="60"/>
    </row>
    <row r="447" spans="1:45" s="76" customFormat="1" ht="15.75" outlineLevel="1">
      <c r="A447" s="71"/>
      <c r="B447" s="67" t="s">
        <v>168</v>
      </c>
      <c r="C447" s="131" t="s">
        <v>122</v>
      </c>
      <c r="D447" s="261">
        <f>'Зубья ковша, коронки'!$P$57</f>
        <v>1.1462760970569816E-2</v>
      </c>
      <c r="E447" s="1126">
        <f>$D447*Макро!D$4</f>
        <v>0.87261184909340372</v>
      </c>
      <c r="F447" s="1126">
        <f>$D447*Макро!E$4</f>
        <v>0.87261184909340372</v>
      </c>
      <c r="G447" s="1126">
        <f>$D447*Макро!F$4</f>
        <v>0.87261184909340372</v>
      </c>
      <c r="H447" s="1126">
        <f>$D447*Макро!G$4</f>
        <v>0.87261184909340372</v>
      </c>
      <c r="I447" s="1126">
        <f>$D447*Макро!H$4</f>
        <v>0.87261184909340372</v>
      </c>
      <c r="J447" s="1126">
        <f>$D447*Макро!I$4</f>
        <v>0.87261184909340372</v>
      </c>
      <c r="K447" s="1126">
        <f>$D447*Макро!J$4</f>
        <v>0.87261184909340372</v>
      </c>
      <c r="L447" s="1126">
        <f>$D447*Макро!K$4</f>
        <v>0.87261184909340372</v>
      </c>
      <c r="M447" s="1126">
        <f>$D447*Макро!L$4</f>
        <v>0.87261184909340372</v>
      </c>
      <c r="N447" s="1126">
        <f>$D447*Макро!M$4</f>
        <v>0.87261184909340372</v>
      </c>
      <c r="O447" s="65"/>
      <c r="P447" s="159" t="str">
        <f t="shared" si="362"/>
        <v>Sany SY2000 
АСТ</v>
      </c>
      <c r="Q447" s="65"/>
      <c r="R447" s="65"/>
      <c r="S447" s="65"/>
      <c r="T447" s="73"/>
      <c r="U447" s="56"/>
      <c r="V447" s="58"/>
      <c r="W447" s="58"/>
      <c r="X447" s="56"/>
      <c r="Y447" s="56"/>
      <c r="Z447" s="56"/>
      <c r="AA447" s="56"/>
      <c r="AB447" s="74"/>
      <c r="AC447" s="56"/>
      <c r="AD447" s="56"/>
      <c r="AE447" s="56"/>
      <c r="AF447" s="56"/>
      <c r="AG447" s="56"/>
      <c r="AH447" s="56"/>
      <c r="AI447" s="56"/>
      <c r="AJ447" s="75"/>
      <c r="AK447" s="75"/>
      <c r="AL447" s="75"/>
      <c r="AM447" s="75"/>
      <c r="AN447" s="75"/>
      <c r="AO447" s="75"/>
      <c r="AP447" s="75"/>
      <c r="AQ447" s="75"/>
      <c r="AR447" s="75"/>
      <c r="AS447" s="75"/>
    </row>
    <row r="448" spans="1:45" s="61" customFormat="1" ht="17.25" customHeight="1" outlineLevel="1">
      <c r="A448" s="51"/>
      <c r="B448" s="136" t="s">
        <v>229</v>
      </c>
      <c r="C448" s="53" t="s">
        <v>61</v>
      </c>
      <c r="D448" s="54"/>
      <c r="E448" s="64">
        <f>E449*E450/1000</f>
        <v>0</v>
      </c>
      <c r="F448" s="64">
        <f t="shared" ref="F448:N448" si="368">F449*F450/1000</f>
        <v>0</v>
      </c>
      <c r="G448" s="64">
        <f t="shared" si="368"/>
        <v>0</v>
      </c>
      <c r="H448" s="64">
        <f t="shared" si="368"/>
        <v>0</v>
      </c>
      <c r="I448" s="64">
        <f t="shared" si="368"/>
        <v>0</v>
      </c>
      <c r="J448" s="64">
        <f t="shared" si="368"/>
        <v>0</v>
      </c>
      <c r="K448" s="64">
        <f t="shared" si="368"/>
        <v>0</v>
      </c>
      <c r="L448" s="64">
        <f t="shared" si="368"/>
        <v>0</v>
      </c>
      <c r="M448" s="64">
        <f t="shared" si="368"/>
        <v>0</v>
      </c>
      <c r="N448" s="64">
        <f t="shared" si="368"/>
        <v>0</v>
      </c>
      <c r="O448" s="65"/>
      <c r="P448" s="159" t="str">
        <f t="shared" si="362"/>
        <v>Sany SY2000 
АСТ</v>
      </c>
      <c r="Q448" s="65"/>
      <c r="R448" s="65"/>
      <c r="S448" s="65"/>
      <c r="T448" s="57"/>
      <c r="U448" s="58"/>
      <c r="V448" s="58"/>
      <c r="W448" s="58"/>
      <c r="X448" s="58"/>
      <c r="Y448" s="58"/>
      <c r="Z448" s="58"/>
      <c r="AA448" s="58"/>
      <c r="AB448" s="59"/>
      <c r="AC448" s="58"/>
      <c r="AD448" s="58"/>
      <c r="AE448" s="58"/>
      <c r="AF448" s="58"/>
      <c r="AG448" s="58"/>
      <c r="AH448" s="58"/>
      <c r="AI448" s="58"/>
      <c r="AJ448" s="60"/>
      <c r="AK448" s="60"/>
      <c r="AL448" s="60"/>
      <c r="AM448" s="60"/>
      <c r="AN448" s="60"/>
      <c r="AO448" s="60"/>
      <c r="AP448" s="60"/>
      <c r="AQ448" s="60"/>
      <c r="AR448" s="60"/>
      <c r="AS448" s="60"/>
    </row>
    <row r="449" spans="1:45" s="76" customFormat="1" ht="15.75" outlineLevel="1">
      <c r="A449" s="71"/>
      <c r="B449" s="67" t="s">
        <v>53</v>
      </c>
      <c r="C449" s="70" t="s">
        <v>169</v>
      </c>
      <c r="D449" s="134"/>
      <c r="E449" s="68"/>
      <c r="F449" s="68"/>
      <c r="G449" s="68"/>
      <c r="H449" s="68"/>
      <c r="I449" s="68"/>
      <c r="J449" s="68"/>
      <c r="K449" s="68"/>
      <c r="L449" s="68"/>
      <c r="M449" s="68"/>
      <c r="N449" s="68"/>
      <c r="O449" s="68"/>
      <c r="P449" s="159" t="str">
        <f t="shared" si="362"/>
        <v>Sany SY2000 
АСТ</v>
      </c>
      <c r="Q449" s="69"/>
      <c r="R449" s="69"/>
      <c r="S449" s="69"/>
      <c r="T449" s="73"/>
      <c r="U449" s="56"/>
      <c r="V449" s="58"/>
      <c r="W449" s="58"/>
      <c r="X449" s="56"/>
      <c r="Y449" s="56"/>
      <c r="Z449" s="56"/>
      <c r="AA449" s="56"/>
      <c r="AB449" s="74"/>
      <c r="AC449" s="56"/>
      <c r="AD449" s="56"/>
      <c r="AE449" s="56"/>
      <c r="AF449" s="56"/>
      <c r="AG449" s="56"/>
      <c r="AH449" s="56"/>
      <c r="AI449" s="56"/>
      <c r="AJ449" s="75"/>
      <c r="AK449" s="75"/>
      <c r="AL449" s="75"/>
      <c r="AM449" s="75"/>
      <c r="AN449" s="75"/>
      <c r="AO449" s="75"/>
      <c r="AP449" s="75"/>
      <c r="AQ449" s="75"/>
      <c r="AR449" s="75"/>
      <c r="AS449" s="75"/>
    </row>
    <row r="450" spans="1:45" s="76" customFormat="1" ht="15.75" outlineLevel="1">
      <c r="A450" s="71"/>
      <c r="B450" s="67" t="s">
        <v>164</v>
      </c>
      <c r="C450" s="131" t="s">
        <v>165</v>
      </c>
      <c r="D450" s="135"/>
      <c r="E450" s="130"/>
      <c r="F450" s="130"/>
      <c r="G450" s="130"/>
      <c r="H450" s="130"/>
      <c r="I450" s="130"/>
      <c r="J450" s="130"/>
      <c r="K450" s="130"/>
      <c r="L450" s="130"/>
      <c r="M450" s="130"/>
      <c r="N450" s="130"/>
      <c r="O450" s="56"/>
      <c r="P450" s="159" t="str">
        <f t="shared" si="362"/>
        <v>Sany SY2000 
АСТ</v>
      </c>
      <c r="Q450" s="56"/>
      <c r="R450" s="56"/>
      <c r="S450" s="56"/>
      <c r="T450" s="73"/>
      <c r="U450" s="56"/>
      <c r="V450" s="58"/>
      <c r="W450" s="58"/>
      <c r="X450" s="56"/>
      <c r="Y450" s="56"/>
      <c r="Z450" s="56"/>
      <c r="AA450" s="56"/>
      <c r="AB450" s="74"/>
      <c r="AC450" s="56"/>
      <c r="AD450" s="56"/>
      <c r="AE450" s="56"/>
      <c r="AF450" s="56"/>
      <c r="AG450" s="56"/>
      <c r="AH450" s="56"/>
      <c r="AI450" s="56"/>
      <c r="AJ450" s="75"/>
      <c r="AK450" s="75"/>
      <c r="AL450" s="75"/>
      <c r="AM450" s="75"/>
      <c r="AN450" s="75"/>
      <c r="AO450" s="75"/>
      <c r="AP450" s="75"/>
      <c r="AQ450" s="75"/>
      <c r="AR450" s="75"/>
      <c r="AS450" s="75"/>
    </row>
    <row r="451" spans="1:45" s="61" customFormat="1" ht="15.75" outlineLevel="1">
      <c r="A451" s="51"/>
      <c r="B451" s="136"/>
      <c r="C451" s="53" t="s">
        <v>61</v>
      </c>
      <c r="D451" s="54"/>
      <c r="E451" s="64"/>
      <c r="F451" s="64"/>
      <c r="G451" s="64"/>
      <c r="H451" s="64"/>
      <c r="I451" s="64"/>
      <c r="J451" s="64"/>
      <c r="K451" s="64"/>
      <c r="L451" s="64"/>
      <c r="M451" s="64"/>
      <c r="N451" s="64"/>
      <c r="O451" s="65"/>
      <c r="P451" s="159" t="str">
        <f t="shared" si="362"/>
        <v>Sany SY2000 
АСТ</v>
      </c>
      <c r="Q451" s="65"/>
      <c r="R451" s="65"/>
      <c r="S451" s="65"/>
      <c r="T451" s="57"/>
      <c r="U451" s="58"/>
      <c r="V451" s="58"/>
      <c r="W451" s="58"/>
      <c r="X451" s="58"/>
      <c r="Y451" s="58"/>
      <c r="Z451" s="58"/>
      <c r="AA451" s="58"/>
      <c r="AB451" s="59"/>
      <c r="AC451" s="58"/>
      <c r="AD451" s="58"/>
      <c r="AE451" s="58"/>
      <c r="AF451" s="58"/>
      <c r="AG451" s="58"/>
      <c r="AH451" s="58"/>
      <c r="AI451" s="58"/>
      <c r="AJ451" s="60"/>
      <c r="AK451" s="60"/>
      <c r="AL451" s="60"/>
      <c r="AM451" s="60"/>
      <c r="AN451" s="60"/>
      <c r="AO451" s="60"/>
      <c r="AP451" s="60"/>
      <c r="AQ451" s="60"/>
      <c r="AR451" s="60"/>
      <c r="AS451" s="60"/>
    </row>
    <row r="452" spans="1:45" s="76" customFormat="1" ht="15.75" outlineLevel="1">
      <c r="A452" s="71"/>
      <c r="B452" s="67" t="s">
        <v>53</v>
      </c>
      <c r="C452" s="70" t="s">
        <v>161</v>
      </c>
      <c r="D452" s="134"/>
      <c r="E452" s="68"/>
      <c r="F452" s="68"/>
      <c r="G452" s="68"/>
      <c r="H452" s="68"/>
      <c r="I452" s="68"/>
      <c r="J452" s="68"/>
      <c r="K452" s="68"/>
      <c r="L452" s="68"/>
      <c r="M452" s="68"/>
      <c r="N452" s="68"/>
      <c r="O452" s="65"/>
      <c r="P452" s="159" t="str">
        <f t="shared" si="362"/>
        <v>Sany SY2000 
АСТ</v>
      </c>
      <c r="Q452" s="65"/>
      <c r="R452" s="65"/>
      <c r="S452" s="65"/>
      <c r="T452" s="73"/>
      <c r="U452" s="56"/>
      <c r="V452" s="58"/>
      <c r="W452" s="58"/>
      <c r="X452" s="56"/>
      <c r="Y452" s="56"/>
      <c r="Z452" s="56"/>
      <c r="AA452" s="56"/>
      <c r="AB452" s="74"/>
      <c r="AC452" s="56"/>
      <c r="AD452" s="56"/>
      <c r="AE452" s="56"/>
      <c r="AF452" s="56"/>
      <c r="AG452" s="56"/>
      <c r="AH452" s="56"/>
      <c r="AI452" s="56"/>
      <c r="AJ452" s="75"/>
      <c r="AK452" s="75"/>
      <c r="AL452" s="75"/>
      <c r="AM452" s="75"/>
      <c r="AN452" s="75"/>
      <c r="AO452" s="75"/>
      <c r="AP452" s="75"/>
      <c r="AQ452" s="75"/>
      <c r="AR452" s="75"/>
      <c r="AS452" s="75"/>
    </row>
    <row r="453" spans="1:45" s="76" customFormat="1" ht="15.75" outlineLevel="1">
      <c r="A453" s="71"/>
      <c r="B453" s="67" t="s">
        <v>162</v>
      </c>
      <c r="C453" s="70" t="s">
        <v>163</v>
      </c>
      <c r="D453" s="134"/>
      <c r="E453" s="68"/>
      <c r="F453" s="68"/>
      <c r="G453" s="68"/>
      <c r="H453" s="68"/>
      <c r="I453" s="68"/>
      <c r="J453" s="68"/>
      <c r="K453" s="68"/>
      <c r="L453" s="68"/>
      <c r="M453" s="68"/>
      <c r="N453" s="68"/>
      <c r="O453" s="69"/>
      <c r="P453" s="159" t="str">
        <f t="shared" si="362"/>
        <v>Sany SY2000 
АСТ</v>
      </c>
      <c r="Q453" s="69"/>
      <c r="R453" s="69"/>
      <c r="S453" s="69"/>
      <c r="T453" s="73"/>
      <c r="U453" s="56"/>
      <c r="V453" s="58"/>
      <c r="W453" s="58"/>
      <c r="X453" s="56"/>
      <c r="Y453" s="56"/>
      <c r="Z453" s="56"/>
      <c r="AA453" s="56"/>
      <c r="AB453" s="74"/>
      <c r="AC453" s="56"/>
      <c r="AD453" s="56"/>
      <c r="AE453" s="56"/>
      <c r="AF453" s="56"/>
      <c r="AG453" s="56"/>
      <c r="AH453" s="56"/>
      <c r="AI453" s="56"/>
      <c r="AJ453" s="75"/>
      <c r="AK453" s="75"/>
      <c r="AL453" s="75"/>
      <c r="AM453" s="75"/>
      <c r="AN453" s="75"/>
      <c r="AO453" s="75"/>
      <c r="AP453" s="75"/>
      <c r="AQ453" s="75"/>
      <c r="AR453" s="75"/>
      <c r="AS453" s="75"/>
    </row>
    <row r="454" spans="1:45" s="76" customFormat="1" ht="15.75" outlineLevel="1">
      <c r="A454" s="71"/>
      <c r="B454" s="67" t="s">
        <v>164</v>
      </c>
      <c r="C454" s="131" t="s">
        <v>165</v>
      </c>
      <c r="D454" s="176"/>
      <c r="E454" s="130"/>
      <c r="F454" s="130"/>
      <c r="G454" s="130"/>
      <c r="H454" s="130"/>
      <c r="I454" s="130"/>
      <c r="J454" s="130"/>
      <c r="K454" s="130"/>
      <c r="L454" s="130"/>
      <c r="M454" s="130"/>
      <c r="N454" s="130"/>
      <c r="O454" s="69"/>
      <c r="P454" s="159" t="str">
        <f t="shared" si="362"/>
        <v>Sany SY2000 
АСТ</v>
      </c>
      <c r="Q454" s="69"/>
      <c r="R454" s="69"/>
      <c r="S454" s="69"/>
      <c r="T454" s="73"/>
      <c r="U454" s="56"/>
      <c r="V454" s="58"/>
      <c r="W454" s="58"/>
      <c r="X454" s="56"/>
      <c r="Y454" s="56"/>
      <c r="Z454" s="56"/>
      <c r="AA454" s="56"/>
      <c r="AB454" s="74"/>
      <c r="AC454" s="56"/>
      <c r="AD454" s="56"/>
      <c r="AE454" s="56"/>
      <c r="AF454" s="56"/>
      <c r="AG454" s="56"/>
      <c r="AH454" s="56"/>
      <c r="AI454" s="56"/>
      <c r="AJ454" s="75"/>
      <c r="AK454" s="75"/>
      <c r="AL454" s="75"/>
      <c r="AM454" s="75"/>
      <c r="AN454" s="75"/>
      <c r="AO454" s="75"/>
      <c r="AP454" s="75"/>
      <c r="AQ454" s="75"/>
      <c r="AR454" s="75"/>
      <c r="AS454" s="75"/>
    </row>
    <row r="455" spans="1:45" s="76" customFormat="1" ht="15.75" outlineLevel="1">
      <c r="A455" s="71"/>
      <c r="B455" s="136"/>
      <c r="C455" s="53" t="s">
        <v>61</v>
      </c>
      <c r="D455" s="54"/>
      <c r="E455" s="64"/>
      <c r="F455" s="64"/>
      <c r="G455" s="64"/>
      <c r="H455" s="64"/>
      <c r="I455" s="64"/>
      <c r="J455" s="64"/>
      <c r="K455" s="64"/>
      <c r="L455" s="64"/>
      <c r="M455" s="64"/>
      <c r="N455" s="64"/>
      <c r="O455" s="65"/>
      <c r="P455" s="159" t="str">
        <f t="shared" si="362"/>
        <v>Sany SY2000 
АСТ</v>
      </c>
      <c r="Q455" s="65"/>
      <c r="R455" s="65"/>
      <c r="S455" s="65"/>
      <c r="T455" s="73"/>
      <c r="U455" s="56"/>
      <c r="V455" s="58"/>
      <c r="W455" s="58"/>
      <c r="X455" s="56"/>
      <c r="Y455" s="56"/>
      <c r="Z455" s="56"/>
      <c r="AA455" s="56"/>
      <c r="AB455" s="74"/>
      <c r="AC455" s="56"/>
      <c r="AD455" s="56"/>
      <c r="AE455" s="56"/>
      <c r="AF455" s="56"/>
      <c r="AG455" s="56"/>
      <c r="AH455" s="56"/>
      <c r="AI455" s="56"/>
      <c r="AJ455" s="75"/>
      <c r="AK455" s="75"/>
      <c r="AL455" s="75"/>
      <c r="AM455" s="75"/>
      <c r="AN455" s="75"/>
      <c r="AO455" s="75"/>
      <c r="AP455" s="75"/>
      <c r="AQ455" s="75"/>
      <c r="AR455" s="75"/>
      <c r="AS455" s="75"/>
    </row>
    <row r="456" spans="1:45" s="76" customFormat="1" ht="15.75" outlineLevel="1">
      <c r="A456" s="71"/>
      <c r="B456" s="67"/>
      <c r="C456" s="70"/>
      <c r="D456" s="134"/>
      <c r="E456" s="68"/>
      <c r="F456" s="68"/>
      <c r="G456" s="68"/>
      <c r="H456" s="68"/>
      <c r="I456" s="68"/>
      <c r="J456" s="68"/>
      <c r="K456" s="68"/>
      <c r="L456" s="68"/>
      <c r="M456" s="68"/>
      <c r="N456" s="68"/>
      <c r="O456" s="56"/>
      <c r="P456" s="159" t="str">
        <f t="shared" si="362"/>
        <v>Sany SY2000 
АСТ</v>
      </c>
      <c r="Q456" s="56"/>
      <c r="R456" s="56"/>
      <c r="S456" s="56"/>
      <c r="T456" s="73"/>
      <c r="U456" s="56"/>
      <c r="V456" s="58"/>
      <c r="W456" s="58"/>
      <c r="X456" s="56"/>
      <c r="Y456" s="56"/>
      <c r="Z456" s="56"/>
      <c r="AA456" s="56"/>
      <c r="AB456" s="74"/>
      <c r="AC456" s="56"/>
      <c r="AD456" s="56"/>
      <c r="AE456" s="56"/>
      <c r="AF456" s="56"/>
      <c r="AG456" s="56"/>
      <c r="AH456" s="56"/>
      <c r="AI456" s="56"/>
      <c r="AJ456" s="75"/>
      <c r="AK456" s="75"/>
      <c r="AL456" s="75"/>
      <c r="AM456" s="75"/>
      <c r="AN456" s="75"/>
      <c r="AO456" s="75"/>
      <c r="AP456" s="75"/>
      <c r="AQ456" s="75"/>
      <c r="AR456" s="75"/>
      <c r="AS456" s="75"/>
    </row>
    <row r="457" spans="1:45" s="76" customFormat="1" ht="15.75" outlineLevel="1">
      <c r="A457" s="71"/>
      <c r="B457" s="67" t="s">
        <v>162</v>
      </c>
      <c r="C457" s="70" t="s">
        <v>163</v>
      </c>
      <c r="D457" s="134"/>
      <c r="E457" s="68"/>
      <c r="F457" s="68"/>
      <c r="G457" s="68"/>
      <c r="H457" s="68"/>
      <c r="I457" s="68"/>
      <c r="J457" s="68"/>
      <c r="K457" s="68"/>
      <c r="L457" s="68"/>
      <c r="M457" s="68"/>
      <c r="N457" s="68"/>
      <c r="O457" s="68"/>
      <c r="P457" s="159" t="str">
        <f t="shared" si="362"/>
        <v>Sany SY2000 
АСТ</v>
      </c>
      <c r="Q457" s="68"/>
      <c r="R457" s="68"/>
      <c r="S457" s="68"/>
      <c r="T457" s="68"/>
      <c r="U457" s="56"/>
      <c r="V457" s="58"/>
      <c r="W457" s="58"/>
      <c r="X457" s="56"/>
      <c r="Y457" s="56"/>
      <c r="Z457" s="56"/>
      <c r="AA457" s="56"/>
      <c r="AB457" s="74"/>
      <c r="AC457" s="56"/>
      <c r="AD457" s="56"/>
      <c r="AE457" s="56"/>
      <c r="AF457" s="56"/>
      <c r="AG457" s="56"/>
      <c r="AH457" s="56"/>
      <c r="AI457" s="56"/>
      <c r="AJ457" s="75"/>
      <c r="AK457" s="75"/>
      <c r="AL457" s="75"/>
      <c r="AM457" s="75"/>
      <c r="AN457" s="75"/>
      <c r="AO457" s="75"/>
      <c r="AP457" s="75"/>
      <c r="AQ457" s="75"/>
      <c r="AR457" s="75"/>
      <c r="AS457" s="75"/>
    </row>
    <row r="458" spans="1:45" s="76" customFormat="1" ht="15.75" outlineLevel="1">
      <c r="A458" s="71"/>
      <c r="B458" s="67" t="s">
        <v>164</v>
      </c>
      <c r="C458" s="131" t="s">
        <v>165</v>
      </c>
      <c r="D458" s="176"/>
      <c r="E458" s="130"/>
      <c r="F458" s="130"/>
      <c r="G458" s="130"/>
      <c r="H458" s="130"/>
      <c r="I458" s="130"/>
      <c r="J458" s="130"/>
      <c r="K458" s="130"/>
      <c r="L458" s="130"/>
      <c r="M458" s="130"/>
      <c r="N458" s="130"/>
      <c r="O458" s="69"/>
      <c r="P458" s="159" t="str">
        <f t="shared" si="362"/>
        <v>Sany SY2000 
АСТ</v>
      </c>
      <c r="Q458" s="69"/>
      <c r="R458" s="69"/>
      <c r="S458" s="69"/>
      <c r="T458" s="69"/>
      <c r="U458" s="56"/>
      <c r="V458" s="58"/>
      <c r="W458" s="58"/>
      <c r="X458" s="56"/>
      <c r="Y458" s="56"/>
      <c r="Z458" s="56"/>
      <c r="AA458" s="56"/>
      <c r="AB458" s="74"/>
      <c r="AC458" s="56"/>
      <c r="AD458" s="56"/>
      <c r="AE458" s="56"/>
      <c r="AF458" s="56"/>
      <c r="AG458" s="56"/>
      <c r="AH458" s="56"/>
      <c r="AI458" s="56"/>
      <c r="AJ458" s="75"/>
      <c r="AK458" s="75"/>
      <c r="AL458" s="75"/>
      <c r="AM458" s="75"/>
      <c r="AN458" s="75"/>
      <c r="AO458" s="75"/>
      <c r="AP458" s="75"/>
      <c r="AQ458" s="75"/>
      <c r="AR458" s="75"/>
      <c r="AS458" s="75"/>
    </row>
    <row r="459" spans="1:45" s="76" customFormat="1" ht="15.75" outlineLevel="1">
      <c r="A459" s="71"/>
      <c r="B459" s="67"/>
      <c r="C459" s="131"/>
      <c r="D459" s="135"/>
      <c r="E459" s="130"/>
      <c r="F459" s="130"/>
      <c r="G459" s="130"/>
      <c r="H459" s="130"/>
      <c r="I459" s="130"/>
      <c r="J459" s="130"/>
      <c r="K459" s="130"/>
      <c r="L459" s="130"/>
      <c r="M459" s="130"/>
      <c r="N459" s="130"/>
      <c r="O459" s="65"/>
      <c r="P459" s="159" t="str">
        <f t="shared" si="362"/>
        <v>Sany SY2000 
АСТ</v>
      </c>
      <c r="Q459" s="65"/>
      <c r="R459" s="65"/>
      <c r="S459" s="65"/>
      <c r="T459" s="73"/>
      <c r="U459" s="56"/>
      <c r="V459" s="58"/>
      <c r="W459" s="58"/>
      <c r="X459" s="56"/>
      <c r="Y459" s="56"/>
      <c r="Z459" s="56"/>
      <c r="AA459" s="56"/>
      <c r="AB459" s="74"/>
      <c r="AC459" s="56"/>
      <c r="AD459" s="56"/>
      <c r="AE459" s="56"/>
      <c r="AF459" s="56"/>
      <c r="AG459" s="56"/>
      <c r="AH459" s="56"/>
      <c r="AI459" s="56"/>
      <c r="AJ459" s="75"/>
      <c r="AK459" s="75"/>
      <c r="AL459" s="75"/>
      <c r="AM459" s="75"/>
      <c r="AN459" s="75"/>
      <c r="AO459" s="75"/>
      <c r="AP459" s="75"/>
      <c r="AQ459" s="75"/>
      <c r="AR459" s="75"/>
      <c r="AS459" s="75"/>
    </row>
    <row r="460" spans="1:45" s="76" customFormat="1" ht="15.75" outlineLevel="1">
      <c r="A460" s="71"/>
      <c r="B460" s="67"/>
      <c r="C460" s="66"/>
      <c r="D460" s="72"/>
      <c r="E460" s="55"/>
      <c r="F460" s="55"/>
      <c r="G460" s="55"/>
      <c r="H460" s="55"/>
      <c r="I460" s="55"/>
      <c r="J460" s="55"/>
      <c r="K460" s="55"/>
      <c r="L460" s="55"/>
      <c r="M460" s="55"/>
      <c r="N460" s="55"/>
      <c r="O460" s="56"/>
      <c r="P460" s="159" t="str">
        <f t="shared" si="362"/>
        <v>Sany SY2000 
АСТ</v>
      </c>
      <c r="Q460" s="56"/>
      <c r="R460" s="56"/>
      <c r="S460" s="56"/>
      <c r="T460" s="73"/>
      <c r="U460" s="56"/>
      <c r="V460" s="58"/>
      <c r="W460" s="58"/>
      <c r="X460" s="56"/>
      <c r="Y460" s="56"/>
      <c r="Z460" s="56"/>
      <c r="AA460" s="56"/>
      <c r="AB460" s="74"/>
      <c r="AC460" s="56"/>
      <c r="AD460" s="56"/>
      <c r="AE460" s="56"/>
      <c r="AF460" s="56"/>
      <c r="AG460" s="56"/>
      <c r="AH460" s="56"/>
      <c r="AI460" s="56"/>
      <c r="AJ460" s="75"/>
      <c r="AK460" s="75"/>
      <c r="AL460" s="75"/>
      <c r="AM460" s="75"/>
      <c r="AN460" s="75"/>
      <c r="AO460" s="75"/>
      <c r="AP460" s="75"/>
      <c r="AQ460" s="75"/>
      <c r="AR460" s="75"/>
      <c r="AS460" s="75"/>
    </row>
    <row r="461" spans="1:45" s="76" customFormat="1" ht="15.75" outlineLevel="1">
      <c r="A461" s="71"/>
      <c r="B461" s="67"/>
      <c r="C461" s="70"/>
      <c r="D461" s="72"/>
      <c r="E461" s="68"/>
      <c r="F461" s="68"/>
      <c r="G461" s="68"/>
      <c r="H461" s="68"/>
      <c r="I461" s="68"/>
      <c r="J461" s="68"/>
      <c r="K461" s="68"/>
      <c r="L461" s="68"/>
      <c r="M461" s="68"/>
      <c r="N461" s="68"/>
      <c r="O461" s="56"/>
      <c r="P461" s="159" t="str">
        <f t="shared" si="362"/>
        <v>Sany SY2000 
АСТ</v>
      </c>
      <c r="Q461" s="56"/>
      <c r="R461" s="56"/>
      <c r="S461" s="56"/>
      <c r="T461" s="73"/>
      <c r="U461" s="56"/>
      <c r="V461" s="58"/>
      <c r="W461" s="58"/>
      <c r="X461" s="56"/>
      <c r="Y461" s="56"/>
      <c r="Z461" s="56"/>
      <c r="AA461" s="56"/>
      <c r="AB461" s="74"/>
      <c r="AC461" s="56"/>
      <c r="AD461" s="56"/>
      <c r="AE461" s="56"/>
      <c r="AF461" s="56"/>
      <c r="AG461" s="56"/>
      <c r="AH461" s="56"/>
      <c r="AI461" s="56"/>
      <c r="AJ461" s="75"/>
      <c r="AK461" s="75"/>
      <c r="AL461" s="75"/>
      <c r="AM461" s="75"/>
      <c r="AN461" s="75"/>
      <c r="AO461" s="75"/>
      <c r="AP461" s="75"/>
      <c r="AQ461" s="75"/>
      <c r="AR461" s="75"/>
      <c r="AS461" s="75"/>
    </row>
    <row r="462" spans="1:45" s="61" customFormat="1" ht="15.75" outlineLevel="1">
      <c r="A462" s="51"/>
      <c r="B462" s="52" t="s">
        <v>107</v>
      </c>
      <c r="C462" s="53" t="s">
        <v>61</v>
      </c>
      <c r="D462" s="54"/>
      <c r="E462" s="77">
        <f>E470</f>
        <v>21327.257126907687</v>
      </c>
      <c r="F462" s="77">
        <f t="shared" ref="F462:N462" si="369">F470</f>
        <v>18224.693395004884</v>
      </c>
      <c r="G462" s="77">
        <f t="shared" si="369"/>
        <v>18843.58156762362</v>
      </c>
      <c r="H462" s="77">
        <f t="shared" si="369"/>
        <v>17331.614225251389</v>
      </c>
      <c r="I462" s="77">
        <f t="shared" si="369"/>
        <v>17303.431788321581</v>
      </c>
      <c r="J462" s="77">
        <f t="shared" si="369"/>
        <v>18585.284715958645</v>
      </c>
      <c r="K462" s="77">
        <f t="shared" si="369"/>
        <v>17896.051646672604</v>
      </c>
      <c r="L462" s="77">
        <f t="shared" si="369"/>
        <v>19295.385112987475</v>
      </c>
      <c r="M462" s="77">
        <f t="shared" si="369"/>
        <v>12308.967914681713</v>
      </c>
      <c r="N462" s="77">
        <f t="shared" si="369"/>
        <v>18949.54671641723</v>
      </c>
      <c r="O462" s="58"/>
      <c r="P462" s="159" t="str">
        <f t="shared" si="362"/>
        <v>Sany SY2000 
АСТ</v>
      </c>
      <c r="Q462" s="58"/>
      <c r="R462" s="58"/>
      <c r="S462" s="57" t="s">
        <v>706</v>
      </c>
      <c r="T462" s="57"/>
      <c r="U462" s="58"/>
      <c r="V462" s="58"/>
      <c r="W462" s="58"/>
      <c r="X462" s="58"/>
      <c r="Y462" s="58"/>
      <c r="Z462" s="58"/>
      <c r="AA462" s="58"/>
      <c r="AB462" s="59"/>
      <c r="AC462" s="58"/>
      <c r="AD462" s="58"/>
      <c r="AE462" s="58"/>
      <c r="AF462" s="58"/>
      <c r="AG462" s="58"/>
      <c r="AH462" s="58"/>
      <c r="AI462" s="58"/>
      <c r="AJ462" s="60"/>
      <c r="AK462" s="60"/>
      <c r="AL462" s="60"/>
      <c r="AM462" s="60"/>
      <c r="AN462" s="60"/>
      <c r="AO462" s="60"/>
      <c r="AP462" s="60"/>
      <c r="AQ462" s="60"/>
      <c r="AR462" s="60"/>
      <c r="AS462" s="60"/>
    </row>
    <row r="463" spans="1:45" s="61" customFormat="1" ht="15.75" outlineLevel="1">
      <c r="A463" s="51"/>
      <c r="B463" s="52"/>
      <c r="C463" s="53"/>
      <c r="D463" s="54"/>
      <c r="E463" s="54"/>
      <c r="F463" s="54"/>
      <c r="G463" s="54"/>
      <c r="H463" s="54"/>
      <c r="I463" s="54"/>
      <c r="J463" s="54"/>
      <c r="K463" s="54"/>
      <c r="L463" s="54"/>
      <c r="M463" s="54"/>
      <c r="N463" s="54"/>
      <c r="O463" s="58"/>
      <c r="P463" s="159" t="str">
        <f t="shared" si="362"/>
        <v>Sany SY2000 
АСТ</v>
      </c>
      <c r="Q463" s="58"/>
      <c r="R463" s="58"/>
      <c r="S463" s="58"/>
      <c r="T463" s="57"/>
      <c r="U463" s="58"/>
      <c r="V463" s="58"/>
      <c r="W463" s="58"/>
      <c r="X463" s="58"/>
      <c r="Y463" s="58"/>
      <c r="Z463" s="58"/>
      <c r="AA463" s="58"/>
      <c r="AB463" s="59"/>
      <c r="AC463" s="58"/>
      <c r="AD463" s="58"/>
      <c r="AE463" s="58"/>
      <c r="AF463" s="58"/>
      <c r="AG463" s="58"/>
      <c r="AH463" s="58"/>
      <c r="AI463" s="58"/>
      <c r="AJ463" s="60"/>
      <c r="AK463" s="60"/>
      <c r="AL463" s="60"/>
      <c r="AM463" s="60"/>
      <c r="AN463" s="60"/>
      <c r="AO463" s="60"/>
      <c r="AP463" s="60"/>
      <c r="AQ463" s="60"/>
      <c r="AR463" s="60"/>
      <c r="AS463" s="60"/>
    </row>
    <row r="464" spans="1:45" s="61" customFormat="1" ht="15.75" outlineLevel="1">
      <c r="A464" s="51"/>
      <c r="B464" s="83" t="s">
        <v>688</v>
      </c>
      <c r="C464" s="53" t="s">
        <v>61</v>
      </c>
      <c r="D464" s="54"/>
      <c r="E464" s="54">
        <f>E466*E467</f>
        <v>0</v>
      </c>
      <c r="F464" s="54">
        <f t="shared" ref="F464:N464" si="370">F466*F467</f>
        <v>0</v>
      </c>
      <c r="G464" s="54">
        <f t="shared" si="370"/>
        <v>0</v>
      </c>
      <c r="H464" s="54">
        <f t="shared" si="370"/>
        <v>0</v>
      </c>
      <c r="I464" s="54">
        <f t="shared" si="370"/>
        <v>0</v>
      </c>
      <c r="J464" s="54">
        <f t="shared" si="370"/>
        <v>0</v>
      </c>
      <c r="K464" s="54">
        <f t="shared" si="370"/>
        <v>0</v>
      </c>
      <c r="L464" s="54">
        <f t="shared" si="370"/>
        <v>0</v>
      </c>
      <c r="M464" s="54">
        <f t="shared" si="370"/>
        <v>0</v>
      </c>
      <c r="N464" s="54">
        <f t="shared" si="370"/>
        <v>0</v>
      </c>
      <c r="O464" s="58"/>
      <c r="P464" s="159" t="str">
        <f t="shared" si="362"/>
        <v>Sany SY2000 
АСТ</v>
      </c>
      <c r="Q464" s="58"/>
      <c r="R464" s="58"/>
      <c r="S464" s="58"/>
      <c r="T464" s="57"/>
      <c r="U464" s="58"/>
      <c r="V464" s="58"/>
      <c r="W464" s="58"/>
      <c r="X464" s="58"/>
      <c r="Y464" s="58"/>
      <c r="Z464" s="58"/>
      <c r="AA464" s="58"/>
      <c r="AB464" s="59"/>
      <c r="AC464" s="58"/>
      <c r="AD464" s="58"/>
      <c r="AE464" s="58"/>
      <c r="AF464" s="58"/>
      <c r="AG464" s="58"/>
      <c r="AH464" s="58"/>
      <c r="AI464" s="58"/>
      <c r="AJ464" s="60"/>
      <c r="AK464" s="60"/>
      <c r="AL464" s="60"/>
      <c r="AM464" s="60"/>
      <c r="AN464" s="60"/>
      <c r="AO464" s="60"/>
      <c r="AP464" s="60"/>
      <c r="AQ464" s="60"/>
      <c r="AR464" s="60"/>
      <c r="AS464" s="60"/>
    </row>
    <row r="465" spans="1:45" s="61" customFormat="1" ht="15.75" outlineLevel="1">
      <c r="A465" s="51"/>
      <c r="B465" s="263" t="s">
        <v>53</v>
      </c>
      <c r="C465" s="66" t="s">
        <v>138</v>
      </c>
      <c r="D465" s="1132"/>
      <c r="E465" s="264">
        <f>D465</f>
        <v>0</v>
      </c>
      <c r="F465" s="264">
        <f t="shared" ref="F465" si="371">E465</f>
        <v>0</v>
      </c>
      <c r="G465" s="264">
        <f t="shared" ref="G465" si="372">F465</f>
        <v>0</v>
      </c>
      <c r="H465" s="264">
        <f t="shared" ref="H465" si="373">G465</f>
        <v>0</v>
      </c>
      <c r="I465" s="264">
        <f t="shared" ref="I465" si="374">H465</f>
        <v>0</v>
      </c>
      <c r="J465" s="264">
        <f t="shared" ref="J465" si="375">I465</f>
        <v>0</v>
      </c>
      <c r="K465" s="264">
        <f t="shared" ref="K465" si="376">J465</f>
        <v>0</v>
      </c>
      <c r="L465" s="264">
        <f t="shared" ref="L465" si="377">K465</f>
        <v>0</v>
      </c>
      <c r="M465" s="264">
        <f t="shared" ref="M465" si="378">L465</f>
        <v>0</v>
      </c>
      <c r="N465" s="264">
        <f t="shared" ref="N465" si="379">M465</f>
        <v>0</v>
      </c>
      <c r="O465" s="127"/>
      <c r="P465" s="159" t="str">
        <f t="shared" si="362"/>
        <v>Sany SY2000 
АСТ</v>
      </c>
      <c r="Q465" s="78"/>
      <c r="R465" s="78"/>
      <c r="S465" s="1152"/>
      <c r="T465" s="1151"/>
      <c r="U465" s="58"/>
      <c r="V465" s="58"/>
      <c r="W465" s="58"/>
      <c r="X465" s="58"/>
      <c r="Y465" s="58"/>
      <c r="Z465" s="58"/>
      <c r="AA465" s="58"/>
      <c r="AB465" s="59"/>
      <c r="AC465" s="58"/>
      <c r="AD465" s="58"/>
      <c r="AE465" s="58"/>
      <c r="AF465" s="58"/>
      <c r="AG465" s="58"/>
      <c r="AH465" s="58"/>
      <c r="AI465" s="58"/>
      <c r="AJ465" s="60"/>
      <c r="AK465" s="60"/>
      <c r="AL465" s="60"/>
      <c r="AM465" s="60"/>
      <c r="AN465" s="60"/>
      <c r="AO465" s="60"/>
      <c r="AP465" s="60"/>
      <c r="AQ465" s="60"/>
      <c r="AR465" s="60"/>
      <c r="AS465" s="60"/>
    </row>
    <row r="466" spans="1:45" s="76" customFormat="1" ht="15.75" outlineLevel="1">
      <c r="A466" s="79"/>
      <c r="B466" s="263" t="s">
        <v>79</v>
      </c>
      <c r="C466" s="66" t="s">
        <v>4</v>
      </c>
      <c r="D466" s="72"/>
      <c r="E466" s="55">
        <f>E431*E433*E465/1000</f>
        <v>0</v>
      </c>
      <c r="F466" s="55">
        <f t="shared" ref="F466" si="380">F431*F433*F465/1000</f>
        <v>0</v>
      </c>
      <c r="G466" s="55">
        <f t="shared" ref="G466" si="381">G431*G433*G465/1000</f>
        <v>0</v>
      </c>
      <c r="H466" s="55">
        <f t="shared" ref="H466" si="382">H431*H433*H465/1000</f>
        <v>0</v>
      </c>
      <c r="I466" s="55">
        <f t="shared" ref="I466" si="383">I431*I433*I465/1000</f>
        <v>0</v>
      </c>
      <c r="J466" s="55">
        <f t="shared" ref="J466" si="384">J431*J433*J465/1000</f>
        <v>0</v>
      </c>
      <c r="K466" s="55">
        <f t="shared" ref="K466" si="385">K431*K433*K465/1000</f>
        <v>0</v>
      </c>
      <c r="L466" s="55">
        <f t="shared" ref="L466" si="386">L431*L433*L465/1000</f>
        <v>0</v>
      </c>
      <c r="M466" s="55">
        <f t="shared" ref="M466" si="387">M431*M433*M465/1000</f>
        <v>0</v>
      </c>
      <c r="N466" s="55">
        <f t="shared" ref="N466" si="388">N431*N433*N465/1000</f>
        <v>0</v>
      </c>
      <c r="O466" s="56"/>
      <c r="P466" s="159" t="str">
        <f t="shared" si="362"/>
        <v>Sany SY2000 
АСТ</v>
      </c>
      <c r="Q466" s="56"/>
      <c r="R466" s="56"/>
      <c r="S466" s="56"/>
      <c r="T466" s="73"/>
      <c r="U466" s="56"/>
      <c r="V466" s="58"/>
      <c r="W466" s="58"/>
      <c r="X466" s="56"/>
      <c r="Y466" s="56"/>
      <c r="Z466" s="56"/>
      <c r="AA466" s="56"/>
      <c r="AB466" s="74"/>
      <c r="AC466" s="56"/>
      <c r="AD466" s="56"/>
      <c r="AE466" s="56"/>
      <c r="AF466" s="56"/>
      <c r="AG466" s="56"/>
      <c r="AH466" s="56"/>
      <c r="AI466" s="56"/>
      <c r="AJ466" s="75"/>
      <c r="AK466" s="75"/>
      <c r="AL466" s="75"/>
      <c r="AM466" s="75"/>
      <c r="AN466" s="75"/>
      <c r="AO466" s="75"/>
      <c r="AP466" s="75"/>
      <c r="AQ466" s="75"/>
      <c r="AR466" s="75"/>
      <c r="AS466" s="75"/>
    </row>
    <row r="467" spans="1:45" s="76" customFormat="1" ht="15.75" outlineLevel="1">
      <c r="A467" s="81"/>
      <c r="B467" s="263" t="s">
        <v>80</v>
      </c>
      <c r="C467" s="66" t="s">
        <v>63</v>
      </c>
      <c r="D467" s="1135">
        <f>'МТР, ФЗП'!$E$17</f>
        <v>54.829081053167513</v>
      </c>
      <c r="E467" s="80">
        <f>$D467</f>
        <v>54.829081053167513</v>
      </c>
      <c r="F467" s="80">
        <f>$D467</f>
        <v>54.829081053167513</v>
      </c>
      <c r="G467" s="80">
        <f t="shared" ref="G467:N467" si="389">$D467</f>
        <v>54.829081053167513</v>
      </c>
      <c r="H467" s="80">
        <f t="shared" si="389"/>
        <v>54.829081053167513</v>
      </c>
      <c r="I467" s="80">
        <f t="shared" si="389"/>
        <v>54.829081053167513</v>
      </c>
      <c r="J467" s="80">
        <f t="shared" si="389"/>
        <v>54.829081053167513</v>
      </c>
      <c r="K467" s="80">
        <f t="shared" si="389"/>
        <v>54.829081053167513</v>
      </c>
      <c r="L467" s="80">
        <f t="shared" si="389"/>
        <v>54.829081053167513</v>
      </c>
      <c r="M467" s="80">
        <f t="shared" si="389"/>
        <v>54.829081053167513</v>
      </c>
      <c r="N467" s="80">
        <f t="shared" si="389"/>
        <v>54.829081053167513</v>
      </c>
      <c r="P467" s="159" t="str">
        <f t="shared" si="362"/>
        <v>Sany SY2000 
АСТ</v>
      </c>
      <c r="Q467" s="56"/>
      <c r="R467" s="56"/>
      <c r="S467" s="127" t="s">
        <v>693</v>
      </c>
      <c r="T467" s="73"/>
      <c r="U467" s="56"/>
      <c r="V467" s="58"/>
      <c r="W467" s="58"/>
      <c r="X467" s="56"/>
      <c r="Y467" s="56"/>
      <c r="Z467" s="56"/>
      <c r="AA467" s="56"/>
      <c r="AB467" s="74"/>
      <c r="AC467" s="56"/>
      <c r="AD467" s="56"/>
      <c r="AE467" s="56"/>
      <c r="AF467" s="56"/>
      <c r="AG467" s="56"/>
      <c r="AH467" s="56"/>
      <c r="AI467" s="56"/>
      <c r="AJ467" s="75"/>
      <c r="AK467" s="75"/>
      <c r="AL467" s="75"/>
      <c r="AM467" s="75"/>
      <c r="AN467" s="75"/>
      <c r="AO467" s="75"/>
      <c r="AP467" s="75"/>
      <c r="AQ467" s="75"/>
      <c r="AR467" s="75"/>
      <c r="AS467" s="75"/>
    </row>
    <row r="468" spans="1:45" s="76" customFormat="1" ht="15.75" outlineLevel="1">
      <c r="A468" s="81"/>
      <c r="B468" s="263"/>
      <c r="C468" s="66"/>
      <c r="D468" s="72"/>
      <c r="E468" s="55"/>
      <c r="F468" s="80"/>
      <c r="G468" s="80"/>
      <c r="H468" s="80"/>
      <c r="I468" s="80"/>
      <c r="J468" s="80"/>
      <c r="K468" s="80"/>
      <c r="L468" s="80"/>
      <c r="M468" s="80"/>
      <c r="N468" s="80"/>
      <c r="O468" s="73"/>
      <c r="P468" s="159" t="str">
        <f t="shared" si="362"/>
        <v>Sany SY2000 
АСТ</v>
      </c>
      <c r="Q468" s="56"/>
      <c r="R468" s="56"/>
      <c r="S468" s="56"/>
      <c r="T468" s="73"/>
      <c r="U468" s="56"/>
      <c r="V468" s="58"/>
      <c r="W468" s="58"/>
      <c r="X468" s="56"/>
      <c r="Y468" s="56"/>
      <c r="Z468" s="56"/>
      <c r="AA468" s="56"/>
      <c r="AB468" s="74"/>
      <c r="AC468" s="56"/>
      <c r="AD468" s="56"/>
      <c r="AE468" s="56"/>
      <c r="AF468" s="56"/>
      <c r="AG468" s="56"/>
      <c r="AH468" s="56"/>
      <c r="AI468" s="56"/>
      <c r="AJ468" s="75"/>
      <c r="AK468" s="75"/>
      <c r="AL468" s="75"/>
      <c r="AM468" s="75"/>
      <c r="AN468" s="75"/>
      <c r="AO468" s="75"/>
      <c r="AP468" s="75"/>
      <c r="AQ468" s="75"/>
      <c r="AR468" s="75"/>
      <c r="AS468" s="75"/>
    </row>
    <row r="469" spans="1:45" s="76" customFormat="1" ht="15.75" outlineLevel="1">
      <c r="A469" s="81"/>
      <c r="B469" s="83"/>
      <c r="C469" s="53"/>
      <c r="D469" s="72"/>
      <c r="E469" s="77"/>
      <c r="F469" s="77"/>
      <c r="G469" s="77"/>
      <c r="H469" s="77"/>
      <c r="I469" s="77"/>
      <c r="J469" s="77"/>
      <c r="K469" s="77"/>
      <c r="L469" s="77"/>
      <c r="M469" s="77"/>
      <c r="N469" s="77"/>
      <c r="O469" s="73"/>
      <c r="P469" s="159" t="str">
        <f t="shared" si="362"/>
        <v>Sany SY2000 
АСТ</v>
      </c>
      <c r="Q469" s="56"/>
      <c r="R469" s="308"/>
      <c r="S469" s="56"/>
      <c r="T469" s="73"/>
      <c r="U469" s="56"/>
      <c r="V469" s="58"/>
      <c r="W469" s="58"/>
      <c r="X469" s="56"/>
      <c r="Y469" s="56"/>
      <c r="Z469" s="56"/>
      <c r="AA469" s="56"/>
      <c r="AB469" s="74"/>
      <c r="AC469" s="56"/>
      <c r="AD469" s="56"/>
      <c r="AE469" s="56"/>
      <c r="AF469" s="56"/>
      <c r="AG469" s="56"/>
      <c r="AH469" s="56"/>
      <c r="AI469" s="56"/>
      <c r="AJ469" s="75"/>
      <c r="AK469" s="75"/>
      <c r="AL469" s="75"/>
      <c r="AM469" s="75"/>
      <c r="AN469" s="75"/>
      <c r="AO469" s="75"/>
      <c r="AP469" s="75"/>
      <c r="AQ469" s="75"/>
      <c r="AR469" s="75"/>
      <c r="AS469" s="75"/>
    </row>
    <row r="470" spans="1:45" s="76" customFormat="1" ht="15.75" outlineLevel="1">
      <c r="A470" s="81"/>
      <c r="B470" s="83" t="s">
        <v>705</v>
      </c>
      <c r="C470" s="53" t="s">
        <v>61</v>
      </c>
      <c r="D470" s="265"/>
      <c r="E470" s="77">
        <f>E472*E467</f>
        <v>21327.257126907687</v>
      </c>
      <c r="F470" s="77">
        <f t="shared" ref="F470:N470" si="390">F472*F467</f>
        <v>18224.693395004884</v>
      </c>
      <c r="G470" s="77">
        <f t="shared" si="390"/>
        <v>18843.58156762362</v>
      </c>
      <c r="H470" s="77">
        <f t="shared" si="390"/>
        <v>17331.614225251389</v>
      </c>
      <c r="I470" s="77">
        <f t="shared" si="390"/>
        <v>17303.431788321581</v>
      </c>
      <c r="J470" s="77">
        <f t="shared" si="390"/>
        <v>18585.284715958645</v>
      </c>
      <c r="K470" s="77">
        <f t="shared" si="390"/>
        <v>17896.051646672604</v>
      </c>
      <c r="L470" s="77">
        <f t="shared" si="390"/>
        <v>19295.385112987475</v>
      </c>
      <c r="M470" s="77">
        <f t="shared" si="390"/>
        <v>12308.967914681713</v>
      </c>
      <c r="N470" s="77">
        <f t="shared" si="390"/>
        <v>18949.54671641723</v>
      </c>
      <c r="O470" s="73"/>
      <c r="P470" s="159" t="str">
        <f t="shared" si="362"/>
        <v>Sany SY2000 
АСТ</v>
      </c>
      <c r="Q470" s="56"/>
      <c r="R470" s="56"/>
      <c r="S470" s="73"/>
      <c r="T470" s="73"/>
      <c r="U470" s="56"/>
      <c r="V470" s="58"/>
      <c r="W470" s="58"/>
      <c r="X470" s="56"/>
      <c r="Y470" s="56"/>
      <c r="Z470" s="56"/>
      <c r="AA470" s="56"/>
      <c r="AB470" s="74"/>
      <c r="AC470" s="56"/>
      <c r="AD470" s="56"/>
      <c r="AE470" s="56"/>
      <c r="AF470" s="56"/>
      <c r="AG470" s="56"/>
      <c r="AH470" s="56"/>
      <c r="AI470" s="56"/>
      <c r="AJ470" s="75"/>
      <c r="AK470" s="75"/>
      <c r="AL470" s="75"/>
      <c r="AM470" s="75"/>
      <c r="AN470" s="75"/>
      <c r="AO470" s="75"/>
      <c r="AP470" s="75"/>
      <c r="AQ470" s="75"/>
      <c r="AR470" s="75"/>
      <c r="AS470" s="75"/>
    </row>
    <row r="471" spans="1:45" s="76" customFormat="1" ht="15.75" outlineLevel="1">
      <c r="A471" s="81"/>
      <c r="B471" s="263" t="s">
        <v>53</v>
      </c>
      <c r="C471" s="66" t="s">
        <v>6</v>
      </c>
      <c r="D471" s="1155">
        <f>'Sany АСТ'!$E$38</f>
        <v>0.19</v>
      </c>
      <c r="E471" s="266">
        <f>D471</f>
        <v>0.19</v>
      </c>
      <c r="F471" s="266">
        <f t="shared" ref="F471:N471" si="391">E471</f>
        <v>0.19</v>
      </c>
      <c r="G471" s="266">
        <f t="shared" si="391"/>
        <v>0.19</v>
      </c>
      <c r="H471" s="266">
        <f t="shared" si="391"/>
        <v>0.19</v>
      </c>
      <c r="I471" s="266">
        <f t="shared" si="391"/>
        <v>0.19</v>
      </c>
      <c r="J471" s="266">
        <f t="shared" si="391"/>
        <v>0.19</v>
      </c>
      <c r="K471" s="266">
        <f t="shared" si="391"/>
        <v>0.19</v>
      </c>
      <c r="L471" s="266">
        <f t="shared" si="391"/>
        <v>0.19</v>
      </c>
      <c r="M471" s="266">
        <f t="shared" si="391"/>
        <v>0.19</v>
      </c>
      <c r="N471" s="266">
        <f t="shared" si="391"/>
        <v>0.19</v>
      </c>
      <c r="O471" s="73"/>
      <c r="P471" s="159" t="str">
        <f t="shared" si="362"/>
        <v>Sany SY2000 
АСТ</v>
      </c>
      <c r="Q471" s="56"/>
      <c r="R471" s="56"/>
      <c r="S471" s="73" t="s">
        <v>129</v>
      </c>
      <c r="T471" s="73"/>
      <c r="U471" s="56"/>
      <c r="V471" s="58"/>
      <c r="W471" s="58"/>
      <c r="X471" s="56"/>
      <c r="Y471" s="56"/>
      <c r="Z471" s="56"/>
      <c r="AA471" s="56"/>
      <c r="AB471" s="74"/>
      <c r="AC471" s="56"/>
      <c r="AD471" s="56"/>
      <c r="AE471" s="56"/>
      <c r="AF471" s="56"/>
      <c r="AG471" s="56"/>
      <c r="AH471" s="56"/>
      <c r="AI471" s="56"/>
      <c r="AJ471" s="75"/>
      <c r="AK471" s="75"/>
      <c r="AL471" s="75"/>
      <c r="AM471" s="75"/>
      <c r="AN471" s="75"/>
      <c r="AO471" s="75"/>
      <c r="AP471" s="75"/>
      <c r="AQ471" s="75"/>
      <c r="AR471" s="75"/>
      <c r="AS471" s="75"/>
    </row>
    <row r="472" spans="1:45" s="76" customFormat="1" ht="15.75" outlineLevel="1">
      <c r="A472" s="81"/>
      <c r="B472" s="263" t="s">
        <v>79</v>
      </c>
      <c r="C472" s="66" t="s">
        <v>4</v>
      </c>
      <c r="D472" s="72"/>
      <c r="E472" s="55">
        <f>E471*E434</f>
        <v>388.97710334095774</v>
      </c>
      <c r="F472" s="55">
        <f t="shared" ref="F472" si="392">F471*F434</f>
        <v>332.39100573895229</v>
      </c>
      <c r="G472" s="55">
        <f t="shared" ref="G472" si="393">G471*G434</f>
        <v>343.67859547656985</v>
      </c>
      <c r="H472" s="55">
        <f t="shared" ref="H472" si="394">H471*H434</f>
        <v>316.1025844741954</v>
      </c>
      <c r="I472" s="55">
        <f t="shared" ref="I472" si="395">I471*I434</f>
        <v>315.58857919837322</v>
      </c>
      <c r="J472" s="55">
        <f t="shared" ref="J472" si="396">J471*J434</f>
        <v>338.96764926511497</v>
      </c>
      <c r="K472" s="55">
        <f t="shared" ref="K472" si="397">K471*K434</f>
        <v>326.3970743795411</v>
      </c>
      <c r="L472" s="55">
        <f t="shared" ref="L472" si="398">L471*L434</f>
        <v>351.91881283359146</v>
      </c>
      <c r="M472" s="55">
        <f t="shared" ref="M472" si="399">M471*M434</f>
        <v>224.49706758254368</v>
      </c>
      <c r="N472" s="55">
        <f t="shared" ref="N472" si="400">N471*N434</f>
        <v>345.61124046638571</v>
      </c>
      <c r="O472" s="73"/>
      <c r="P472" s="159" t="str">
        <f t="shared" si="362"/>
        <v>Sany SY2000 
АСТ</v>
      </c>
      <c r="Q472" s="56"/>
      <c r="R472" s="56"/>
      <c r="S472" s="73"/>
      <c r="T472" s="73"/>
      <c r="U472" s="56"/>
      <c r="V472" s="58"/>
      <c r="W472" s="58"/>
      <c r="X472" s="56"/>
      <c r="Y472" s="56"/>
      <c r="Z472" s="56"/>
      <c r="AA472" s="56"/>
      <c r="AB472" s="74"/>
      <c r="AC472" s="56"/>
      <c r="AD472" s="56"/>
      <c r="AE472" s="56"/>
      <c r="AF472" s="56"/>
      <c r="AG472" s="56"/>
      <c r="AH472" s="56"/>
      <c r="AI472" s="56"/>
      <c r="AJ472" s="75"/>
      <c r="AK472" s="75"/>
      <c r="AL472" s="75"/>
      <c r="AM472" s="75"/>
      <c r="AN472" s="75"/>
      <c r="AO472" s="75"/>
      <c r="AP472" s="75"/>
      <c r="AQ472" s="75"/>
      <c r="AR472" s="75"/>
      <c r="AS472" s="75"/>
    </row>
    <row r="473" spans="1:45" s="76" customFormat="1" ht="15.75" outlineLevel="1">
      <c r="A473" s="81"/>
      <c r="B473" s="263"/>
      <c r="C473" s="66"/>
      <c r="D473" s="72"/>
      <c r="E473" s="55"/>
      <c r="F473" s="80"/>
      <c r="G473" s="80"/>
      <c r="H473" s="80"/>
      <c r="I473" s="80"/>
      <c r="J473" s="80"/>
      <c r="K473" s="80"/>
      <c r="L473" s="80"/>
      <c r="M473" s="80"/>
      <c r="N473" s="80"/>
      <c r="O473" s="73"/>
      <c r="P473" s="159" t="str">
        <f t="shared" si="362"/>
        <v>Sany SY2000 
АСТ</v>
      </c>
      <c r="Q473" s="56"/>
      <c r="R473" s="56"/>
      <c r="S473" s="73"/>
      <c r="T473" s="73"/>
      <c r="U473" s="56"/>
      <c r="V473" s="58"/>
      <c r="W473" s="58"/>
      <c r="X473" s="56"/>
      <c r="Y473" s="56"/>
      <c r="Z473" s="56"/>
      <c r="AA473" s="56"/>
      <c r="AB473" s="74"/>
      <c r="AC473" s="56"/>
      <c r="AD473" s="56"/>
      <c r="AE473" s="56"/>
      <c r="AF473" s="56"/>
      <c r="AG473" s="56"/>
      <c r="AH473" s="56"/>
      <c r="AI473" s="56"/>
      <c r="AJ473" s="75"/>
      <c r="AK473" s="75"/>
      <c r="AL473" s="75"/>
      <c r="AM473" s="75"/>
      <c r="AN473" s="75"/>
      <c r="AO473" s="75"/>
      <c r="AP473" s="75"/>
      <c r="AQ473" s="75"/>
      <c r="AR473" s="75"/>
      <c r="AS473" s="75"/>
    </row>
    <row r="474" spans="1:45" s="76" customFormat="1" ht="15.75" outlineLevel="1">
      <c r="A474" s="81"/>
      <c r="B474" s="263"/>
      <c r="C474" s="66"/>
      <c r="D474" s="72"/>
      <c r="E474" s="55"/>
      <c r="F474" s="80"/>
      <c r="G474" s="80"/>
      <c r="H474" s="80"/>
      <c r="I474" s="80"/>
      <c r="J474" s="80"/>
      <c r="K474" s="80"/>
      <c r="L474" s="80"/>
      <c r="M474" s="80"/>
      <c r="N474" s="80"/>
      <c r="O474" s="73"/>
      <c r="P474" s="159" t="str">
        <f t="shared" si="362"/>
        <v>Sany SY2000 
АСТ</v>
      </c>
      <c r="Q474" s="56"/>
      <c r="R474" s="56"/>
      <c r="S474" s="56"/>
      <c r="T474" s="73"/>
      <c r="U474" s="56"/>
      <c r="V474" s="58"/>
      <c r="W474" s="58"/>
      <c r="X474" s="56"/>
      <c r="Y474" s="56"/>
      <c r="Z474" s="56"/>
      <c r="AA474" s="56"/>
      <c r="AB474" s="74"/>
      <c r="AC474" s="56"/>
      <c r="AD474" s="56"/>
      <c r="AE474" s="56"/>
      <c r="AF474" s="56"/>
      <c r="AG474" s="56"/>
      <c r="AH474" s="56"/>
      <c r="AI474" s="56"/>
      <c r="AJ474" s="75"/>
      <c r="AK474" s="75"/>
      <c r="AL474" s="75"/>
      <c r="AM474" s="75"/>
      <c r="AN474" s="75"/>
      <c r="AO474" s="75"/>
      <c r="AP474" s="75"/>
      <c r="AQ474" s="75"/>
      <c r="AR474" s="75"/>
      <c r="AS474" s="75"/>
    </row>
    <row r="475" spans="1:45" s="76" customFormat="1" ht="15.75" outlineLevel="1">
      <c r="A475" s="81"/>
      <c r="B475" s="263"/>
      <c r="C475" s="66"/>
      <c r="D475" s="72"/>
      <c r="E475" s="55"/>
      <c r="F475" s="80"/>
      <c r="G475" s="80"/>
      <c r="H475" s="80"/>
      <c r="I475" s="80"/>
      <c r="J475" s="80"/>
      <c r="K475" s="80"/>
      <c r="L475" s="80"/>
      <c r="M475" s="80"/>
      <c r="N475" s="80"/>
      <c r="O475" s="73"/>
      <c r="P475" s="159" t="str">
        <f t="shared" si="362"/>
        <v>Sany SY2000 
АСТ</v>
      </c>
      <c r="Q475" s="56"/>
      <c r="R475" s="56"/>
      <c r="S475" s="56"/>
      <c r="T475" s="73"/>
      <c r="U475" s="56"/>
      <c r="V475" s="58"/>
      <c r="W475" s="58"/>
      <c r="X475" s="56"/>
      <c r="Y475" s="56"/>
      <c r="Z475" s="56"/>
      <c r="AA475" s="56"/>
      <c r="AB475" s="74"/>
      <c r="AC475" s="56"/>
      <c r="AD475" s="56"/>
      <c r="AE475" s="56"/>
      <c r="AF475" s="56"/>
      <c r="AG475" s="56"/>
      <c r="AH475" s="56"/>
      <c r="AI475" s="56"/>
      <c r="AJ475" s="75"/>
      <c r="AK475" s="75"/>
      <c r="AL475" s="75"/>
      <c r="AM475" s="75"/>
      <c r="AN475" s="75"/>
      <c r="AO475" s="75"/>
      <c r="AP475" s="75"/>
      <c r="AQ475" s="75"/>
      <c r="AR475" s="75"/>
      <c r="AS475" s="75"/>
    </row>
    <row r="476" spans="1:45" s="76" customFormat="1" ht="15.75" outlineLevel="1">
      <c r="A476" s="81"/>
      <c r="B476" s="263"/>
      <c r="C476" s="66"/>
      <c r="D476" s="72"/>
      <c r="E476" s="55"/>
      <c r="F476" s="80"/>
      <c r="G476" s="80"/>
      <c r="H476" s="80"/>
      <c r="I476" s="80"/>
      <c r="J476" s="80"/>
      <c r="K476" s="80"/>
      <c r="L476" s="80"/>
      <c r="M476" s="80"/>
      <c r="N476" s="80"/>
      <c r="O476" s="73"/>
      <c r="P476" s="159" t="str">
        <f t="shared" si="362"/>
        <v>Sany SY2000 
АСТ</v>
      </c>
      <c r="Q476" s="56"/>
      <c r="R476" s="56"/>
      <c r="S476" s="56"/>
      <c r="T476" s="73"/>
      <c r="U476" s="56"/>
      <c r="V476" s="58"/>
      <c r="W476" s="58"/>
      <c r="X476" s="56"/>
      <c r="Y476" s="56"/>
      <c r="Z476" s="56"/>
      <c r="AA476" s="56"/>
      <c r="AB476" s="74"/>
      <c r="AC476" s="56"/>
      <c r="AD476" s="56"/>
      <c r="AE476" s="56"/>
      <c r="AF476" s="56"/>
      <c r="AG476" s="56"/>
      <c r="AH476" s="56"/>
      <c r="AI476" s="56"/>
      <c r="AJ476" s="75"/>
      <c r="AK476" s="75"/>
      <c r="AL476" s="75"/>
      <c r="AM476" s="75"/>
      <c r="AN476" s="75"/>
      <c r="AO476" s="75"/>
      <c r="AP476" s="75"/>
      <c r="AQ476" s="75"/>
      <c r="AR476" s="75"/>
      <c r="AS476" s="75"/>
    </row>
    <row r="477" spans="1:45" s="76" customFormat="1" ht="15.75" outlineLevel="1">
      <c r="A477" s="81"/>
      <c r="B477" s="263"/>
      <c r="C477" s="66"/>
      <c r="D477" s="72"/>
      <c r="E477" s="55"/>
      <c r="F477" s="80"/>
      <c r="G477" s="80"/>
      <c r="H477" s="80"/>
      <c r="I477" s="80"/>
      <c r="J477" s="80"/>
      <c r="K477" s="80"/>
      <c r="L477" s="80"/>
      <c r="M477" s="80"/>
      <c r="N477" s="80"/>
      <c r="O477" s="73"/>
      <c r="P477" s="159" t="str">
        <f t="shared" si="362"/>
        <v>Sany SY2000 
АСТ</v>
      </c>
      <c r="Q477" s="56"/>
      <c r="R477" s="56"/>
      <c r="S477" s="56"/>
      <c r="T477" s="73"/>
      <c r="U477" s="56"/>
      <c r="V477" s="58"/>
      <c r="W477" s="58"/>
      <c r="X477" s="56"/>
      <c r="Y477" s="56"/>
      <c r="Z477" s="56"/>
      <c r="AA477" s="56"/>
      <c r="AB477" s="74"/>
      <c r="AC477" s="56"/>
      <c r="AD477" s="56"/>
      <c r="AE477" s="56"/>
      <c r="AF477" s="56"/>
      <c r="AG477" s="56"/>
      <c r="AH477" s="56"/>
      <c r="AI477" s="56"/>
      <c r="AJ477" s="75"/>
      <c r="AK477" s="75"/>
      <c r="AL477" s="75"/>
      <c r="AM477" s="75"/>
      <c r="AN477" s="75"/>
      <c r="AO477" s="75"/>
      <c r="AP477" s="75"/>
      <c r="AQ477" s="75"/>
      <c r="AR477" s="75"/>
      <c r="AS477" s="75"/>
    </row>
    <row r="478" spans="1:45" s="61" customFormat="1" ht="18" customHeight="1" outlineLevel="1">
      <c r="A478" s="51"/>
      <c r="B478" s="52" t="s">
        <v>60</v>
      </c>
      <c r="C478" s="53" t="s">
        <v>61</v>
      </c>
      <c r="D478" s="54"/>
      <c r="E478" s="77">
        <f>SUMPRODUCT(E487:E492,E494:E499)/1000</f>
        <v>0</v>
      </c>
      <c r="F478" s="77">
        <f t="shared" ref="F478:M478" si="401">SUMPRODUCT(F487:F492,F494:F499)/1000</f>
        <v>0</v>
      </c>
      <c r="G478" s="77">
        <f t="shared" si="401"/>
        <v>0</v>
      </c>
      <c r="H478" s="77">
        <f t="shared" si="401"/>
        <v>0</v>
      </c>
      <c r="I478" s="77">
        <f t="shared" si="401"/>
        <v>0</v>
      </c>
      <c r="J478" s="77">
        <f t="shared" si="401"/>
        <v>0</v>
      </c>
      <c r="K478" s="77">
        <f t="shared" si="401"/>
        <v>0</v>
      </c>
      <c r="L478" s="77">
        <f t="shared" si="401"/>
        <v>0</v>
      </c>
      <c r="M478" s="77">
        <f t="shared" si="401"/>
        <v>0</v>
      </c>
      <c r="N478" s="77">
        <f>SUMPRODUCT(N487:N492,N494:N499)/1000</f>
        <v>0</v>
      </c>
      <c r="P478" s="159" t="str">
        <f t="shared" si="362"/>
        <v>Sany SY2000 
АСТ</v>
      </c>
      <c r="Q478" s="58"/>
      <c r="R478" s="56"/>
      <c r="S478" s="73" t="s">
        <v>689</v>
      </c>
      <c r="T478" s="73"/>
      <c r="U478" s="58"/>
      <c r="V478" s="58"/>
      <c r="W478" s="58">
        <f>E478-V478</f>
        <v>0</v>
      </c>
      <c r="X478" s="58"/>
      <c r="Y478" s="58"/>
      <c r="Z478" s="58"/>
      <c r="AA478" s="58"/>
      <c r="AB478" s="59"/>
      <c r="AC478" s="58"/>
      <c r="AD478" s="58"/>
      <c r="AE478" s="58"/>
      <c r="AF478" s="58"/>
      <c r="AG478" s="58"/>
      <c r="AH478" s="58"/>
      <c r="AI478" s="58"/>
      <c r="AJ478" s="60"/>
      <c r="AK478" s="60"/>
      <c r="AL478" s="60"/>
      <c r="AM478" s="60"/>
      <c r="AN478" s="60"/>
      <c r="AO478" s="60"/>
      <c r="AP478" s="60"/>
      <c r="AQ478" s="60"/>
      <c r="AR478" s="60"/>
      <c r="AS478" s="60"/>
    </row>
    <row r="479" spans="1:45" s="61" customFormat="1" ht="15.75" outlineLevel="1">
      <c r="A479" s="51"/>
      <c r="B479" s="83" t="s">
        <v>53</v>
      </c>
      <c r="C479" s="53"/>
      <c r="D479" s="54"/>
      <c r="E479" s="77"/>
      <c r="F479" s="77"/>
      <c r="G479" s="77"/>
      <c r="H479" s="77"/>
      <c r="I479" s="77"/>
      <c r="J479" s="77"/>
      <c r="K479" s="77"/>
      <c r="L479" s="77"/>
      <c r="M479" s="77"/>
      <c r="N479" s="77"/>
      <c r="O479" s="73"/>
      <c r="P479" s="159" t="str">
        <f t="shared" si="362"/>
        <v>Sany SY2000 
АСТ</v>
      </c>
      <c r="Q479" s="58"/>
      <c r="R479" s="56"/>
      <c r="S479" s="58"/>
      <c r="T479" s="73"/>
      <c r="U479" s="58"/>
      <c r="V479" s="58"/>
      <c r="W479" s="58"/>
      <c r="X479" s="58"/>
      <c r="Y479" s="58"/>
      <c r="Z479" s="58"/>
      <c r="AA479" s="58"/>
      <c r="AB479" s="59"/>
      <c r="AC479" s="58"/>
      <c r="AD479" s="58"/>
      <c r="AE479" s="58"/>
      <c r="AF479" s="58"/>
      <c r="AG479" s="58"/>
      <c r="AH479" s="58"/>
      <c r="AI479" s="58"/>
      <c r="AJ479" s="60"/>
      <c r="AK479" s="60"/>
      <c r="AL479" s="60"/>
      <c r="AM479" s="60"/>
      <c r="AN479" s="60"/>
      <c r="AO479" s="60"/>
      <c r="AP479" s="60"/>
      <c r="AQ479" s="60"/>
      <c r="AR479" s="60"/>
      <c r="AS479" s="60"/>
    </row>
    <row r="480" spans="1:45" s="61" customFormat="1" ht="15.75" outlineLevel="1">
      <c r="A480" s="51"/>
      <c r="B480" s="267"/>
      <c r="C480" s="268" t="s">
        <v>62</v>
      </c>
      <c r="D480" s="54"/>
      <c r="E480" s="269"/>
      <c r="F480" s="269"/>
      <c r="G480" s="269"/>
      <c r="H480" s="269"/>
      <c r="I480" s="269"/>
      <c r="J480" s="269"/>
      <c r="K480" s="269"/>
      <c r="L480" s="269"/>
      <c r="M480" s="269"/>
      <c r="N480" s="269"/>
      <c r="O480" s="73"/>
      <c r="P480" s="159" t="str">
        <f t="shared" si="362"/>
        <v>Sany SY2000 
АСТ</v>
      </c>
      <c r="Q480" s="58"/>
      <c r="R480" s="56"/>
      <c r="S480" s="58"/>
      <c r="T480" s="73"/>
      <c r="U480" s="58"/>
      <c r="V480" s="58"/>
      <c r="W480" s="58"/>
      <c r="X480" s="58"/>
      <c r="Y480" s="58"/>
      <c r="Z480" s="58"/>
      <c r="AA480" s="58"/>
      <c r="AB480" s="59"/>
      <c r="AC480" s="58"/>
      <c r="AD480" s="58"/>
      <c r="AE480" s="58"/>
      <c r="AF480" s="58"/>
      <c r="AG480" s="58"/>
      <c r="AH480" s="58"/>
      <c r="AI480" s="58"/>
      <c r="AJ480" s="60"/>
      <c r="AK480" s="60"/>
      <c r="AL480" s="60"/>
      <c r="AM480" s="60"/>
      <c r="AN480" s="60"/>
      <c r="AO480" s="60"/>
      <c r="AP480" s="60"/>
      <c r="AQ480" s="60"/>
      <c r="AR480" s="60"/>
      <c r="AS480" s="60"/>
    </row>
    <row r="481" spans="1:45" s="61" customFormat="1" ht="15.75" outlineLevel="1">
      <c r="A481" s="51"/>
      <c r="B481" s="267"/>
      <c r="C481" s="268" t="s">
        <v>62</v>
      </c>
      <c r="D481" s="54"/>
      <c r="E481" s="269"/>
      <c r="F481" s="269"/>
      <c r="G481" s="269"/>
      <c r="H481" s="269"/>
      <c r="I481" s="269"/>
      <c r="J481" s="269"/>
      <c r="K481" s="269"/>
      <c r="L481" s="269"/>
      <c r="M481" s="269"/>
      <c r="N481" s="269"/>
      <c r="O481" s="73"/>
      <c r="P481" s="159" t="str">
        <f t="shared" si="362"/>
        <v>Sany SY2000 
АСТ</v>
      </c>
      <c r="Q481" s="58"/>
      <c r="R481" s="56"/>
      <c r="S481" s="58"/>
      <c r="T481" s="73"/>
      <c r="U481" s="58"/>
      <c r="V481" s="58"/>
      <c r="W481" s="58"/>
      <c r="X481" s="58"/>
      <c r="Y481" s="58"/>
      <c r="Z481" s="58"/>
      <c r="AA481" s="58"/>
      <c r="AB481" s="59"/>
      <c r="AC481" s="58"/>
      <c r="AD481" s="58"/>
      <c r="AE481" s="58"/>
      <c r="AF481" s="58"/>
      <c r="AG481" s="58"/>
      <c r="AH481" s="58"/>
      <c r="AI481" s="58"/>
      <c r="AJ481" s="60"/>
      <c r="AK481" s="60"/>
      <c r="AL481" s="60"/>
      <c r="AM481" s="60"/>
      <c r="AN481" s="60"/>
      <c r="AO481" s="60"/>
      <c r="AP481" s="60"/>
      <c r="AQ481" s="60"/>
      <c r="AR481" s="60"/>
      <c r="AS481" s="60"/>
    </row>
    <row r="482" spans="1:45" s="61" customFormat="1" ht="15.75" outlineLevel="1">
      <c r="A482" s="51"/>
      <c r="B482" s="267"/>
      <c r="C482" s="268" t="s">
        <v>62</v>
      </c>
      <c r="D482" s="54"/>
      <c r="E482" s="269"/>
      <c r="F482" s="269"/>
      <c r="G482" s="269"/>
      <c r="H482" s="269"/>
      <c r="I482" s="269"/>
      <c r="J482" s="269"/>
      <c r="K482" s="269"/>
      <c r="L482" s="269"/>
      <c r="M482" s="269"/>
      <c r="N482" s="269"/>
      <c r="O482" s="73"/>
      <c r="P482" s="159" t="str">
        <f t="shared" si="362"/>
        <v>Sany SY2000 
АСТ</v>
      </c>
      <c r="Q482" s="58"/>
      <c r="R482" s="56"/>
      <c r="S482" s="58"/>
      <c r="T482" s="73"/>
      <c r="U482" s="58"/>
      <c r="V482" s="58"/>
      <c r="W482" s="58"/>
      <c r="X482" s="58"/>
      <c r="Y482" s="58"/>
      <c r="Z482" s="58"/>
      <c r="AA482" s="58"/>
      <c r="AB482" s="59"/>
      <c r="AC482" s="58"/>
      <c r="AD482" s="58"/>
      <c r="AE482" s="58"/>
      <c r="AF482" s="58"/>
      <c r="AG482" s="58"/>
      <c r="AH482" s="58"/>
      <c r="AI482" s="58"/>
      <c r="AJ482" s="60"/>
      <c r="AK482" s="60"/>
      <c r="AL482" s="60"/>
      <c r="AM482" s="60"/>
      <c r="AN482" s="60"/>
      <c r="AO482" s="60"/>
      <c r="AP482" s="60"/>
      <c r="AQ482" s="60"/>
      <c r="AR482" s="60"/>
      <c r="AS482" s="60"/>
    </row>
    <row r="483" spans="1:45" s="61" customFormat="1" ht="15.75" outlineLevel="1">
      <c r="A483" s="51"/>
      <c r="B483" s="267"/>
      <c r="C483" s="268" t="s">
        <v>138</v>
      </c>
      <c r="D483" s="54"/>
      <c r="E483" s="269"/>
      <c r="F483" s="269"/>
      <c r="G483" s="269"/>
      <c r="H483" s="269"/>
      <c r="I483" s="269"/>
      <c r="J483" s="269"/>
      <c r="K483" s="269"/>
      <c r="L483" s="269"/>
      <c r="M483" s="269"/>
      <c r="N483" s="269"/>
      <c r="O483" s="73"/>
      <c r="P483" s="159" t="str">
        <f t="shared" si="362"/>
        <v>Sany SY2000 
АСТ</v>
      </c>
      <c r="Q483" s="58"/>
      <c r="R483" s="56"/>
      <c r="S483" s="58"/>
      <c r="T483" s="73"/>
      <c r="U483" s="58"/>
      <c r="V483" s="58"/>
      <c r="W483" s="58"/>
      <c r="X483" s="58"/>
      <c r="Y483" s="58"/>
      <c r="Z483" s="58"/>
      <c r="AA483" s="58"/>
      <c r="AB483" s="59"/>
      <c r="AC483" s="58"/>
      <c r="AD483" s="58"/>
      <c r="AE483" s="58"/>
      <c r="AF483" s="58"/>
      <c r="AG483" s="58"/>
      <c r="AH483" s="58"/>
      <c r="AI483" s="58"/>
      <c r="AJ483" s="60"/>
      <c r="AK483" s="60"/>
      <c r="AL483" s="60"/>
      <c r="AM483" s="60"/>
      <c r="AN483" s="60"/>
      <c r="AO483" s="60"/>
      <c r="AP483" s="60"/>
      <c r="AQ483" s="60"/>
      <c r="AR483" s="60"/>
      <c r="AS483" s="60"/>
    </row>
    <row r="484" spans="1:45" s="61" customFormat="1" ht="15.75" outlineLevel="1">
      <c r="A484" s="51"/>
      <c r="B484" s="267"/>
      <c r="C484" s="268" t="s">
        <v>62</v>
      </c>
      <c r="D484" s="54"/>
      <c r="E484" s="269"/>
      <c r="F484" s="269"/>
      <c r="G484" s="269"/>
      <c r="H484" s="269"/>
      <c r="I484" s="269"/>
      <c r="J484" s="269"/>
      <c r="K484" s="269"/>
      <c r="L484" s="269"/>
      <c r="M484" s="269"/>
      <c r="N484" s="269"/>
      <c r="O484" s="73"/>
      <c r="P484" s="159" t="str">
        <f t="shared" si="362"/>
        <v>Sany SY2000 
АСТ</v>
      </c>
      <c r="Q484" s="58"/>
      <c r="R484" s="56"/>
      <c r="S484" s="58"/>
      <c r="T484" s="73"/>
      <c r="U484" s="58"/>
      <c r="V484" s="58"/>
      <c r="W484" s="58"/>
      <c r="X484" s="58"/>
      <c r="Y484" s="58"/>
      <c r="Z484" s="58"/>
      <c r="AA484" s="58"/>
      <c r="AB484" s="59"/>
      <c r="AC484" s="58"/>
      <c r="AD484" s="58"/>
      <c r="AE484" s="58"/>
      <c r="AF484" s="58"/>
      <c r="AG484" s="58"/>
      <c r="AH484" s="58"/>
      <c r="AI484" s="58"/>
      <c r="AJ484" s="60"/>
      <c r="AK484" s="60"/>
      <c r="AL484" s="60"/>
      <c r="AM484" s="60"/>
      <c r="AN484" s="60"/>
      <c r="AO484" s="60"/>
      <c r="AP484" s="60"/>
      <c r="AQ484" s="60"/>
      <c r="AR484" s="60"/>
      <c r="AS484" s="60"/>
    </row>
    <row r="485" spans="1:45" s="61" customFormat="1" ht="15.75" outlineLevel="1">
      <c r="A485" s="51"/>
      <c r="B485" s="267"/>
      <c r="C485" s="268"/>
      <c r="D485" s="54"/>
      <c r="E485" s="269"/>
      <c r="F485" s="269"/>
      <c r="G485" s="269"/>
      <c r="H485" s="269"/>
      <c r="I485" s="269"/>
      <c r="J485" s="269"/>
      <c r="K485" s="269"/>
      <c r="L485" s="269"/>
      <c r="M485" s="269"/>
      <c r="N485" s="269"/>
      <c r="O485" s="73"/>
      <c r="P485" s="159" t="str">
        <f t="shared" si="362"/>
        <v>Sany SY2000 
АСТ</v>
      </c>
      <c r="Q485" s="58"/>
      <c r="R485" s="56"/>
      <c r="S485" s="58"/>
      <c r="T485" s="73"/>
      <c r="U485" s="58"/>
      <c r="V485" s="58"/>
      <c r="W485" s="58"/>
      <c r="X485" s="58"/>
      <c r="Y485" s="58"/>
      <c r="Z485" s="58"/>
      <c r="AA485" s="58"/>
      <c r="AB485" s="59"/>
      <c r="AC485" s="58"/>
      <c r="AD485" s="58"/>
      <c r="AE485" s="58"/>
      <c r="AF485" s="58"/>
      <c r="AG485" s="58"/>
      <c r="AH485" s="58"/>
      <c r="AI485" s="58"/>
      <c r="AJ485" s="60"/>
      <c r="AK485" s="60"/>
      <c r="AL485" s="60"/>
      <c r="AM485" s="60"/>
      <c r="AN485" s="60"/>
      <c r="AO485" s="60"/>
      <c r="AP485" s="60"/>
      <c r="AQ485" s="60"/>
      <c r="AR485" s="60"/>
      <c r="AS485" s="60"/>
    </row>
    <row r="486" spans="1:45" s="61" customFormat="1" ht="15.75" outlineLevel="1">
      <c r="A486" s="51"/>
      <c r="B486" s="83" t="s">
        <v>132</v>
      </c>
      <c r="C486" s="53"/>
      <c r="D486" s="54"/>
      <c r="E486" s="77"/>
      <c r="F486" s="77"/>
      <c r="G486" s="77"/>
      <c r="H486" s="77"/>
      <c r="I486" s="77"/>
      <c r="J486" s="77"/>
      <c r="K486" s="77"/>
      <c r="L486" s="77"/>
      <c r="M486" s="77"/>
      <c r="N486" s="77"/>
      <c r="O486" s="73"/>
      <c r="P486" s="159" t="str">
        <f t="shared" si="362"/>
        <v>Sany SY2000 
АСТ</v>
      </c>
      <c r="Q486" s="58"/>
      <c r="R486" s="56"/>
      <c r="S486" s="58"/>
      <c r="T486" s="73"/>
      <c r="U486" s="58"/>
      <c r="V486" s="58"/>
      <c r="W486" s="58"/>
      <c r="X486" s="58"/>
      <c r="Y486" s="58"/>
      <c r="Z486" s="58"/>
      <c r="AA486" s="58"/>
      <c r="AB486" s="59"/>
      <c r="AC486" s="58"/>
      <c r="AD486" s="58"/>
      <c r="AE486" s="58"/>
      <c r="AF486" s="58"/>
      <c r="AG486" s="58"/>
      <c r="AH486" s="58"/>
      <c r="AI486" s="58"/>
      <c r="AJ486" s="60"/>
      <c r="AK486" s="60"/>
      <c r="AL486" s="60"/>
      <c r="AM486" s="60"/>
      <c r="AN486" s="60"/>
      <c r="AO486" s="60"/>
      <c r="AP486" s="60"/>
      <c r="AQ486" s="60"/>
      <c r="AR486" s="60"/>
      <c r="AS486" s="60"/>
    </row>
    <row r="487" spans="1:45" s="61" customFormat="1" ht="15.75" outlineLevel="1">
      <c r="A487" s="51"/>
      <c r="B487" s="270">
        <f>B480</f>
        <v>0</v>
      </c>
      <c r="C487" s="131" t="s">
        <v>133</v>
      </c>
      <c r="D487" s="54"/>
      <c r="E487" s="271">
        <f t="shared" ref="E487:N487" si="402">E431*E433*E480</f>
        <v>0</v>
      </c>
      <c r="F487" s="271">
        <f t="shared" si="402"/>
        <v>0</v>
      </c>
      <c r="G487" s="271">
        <f t="shared" si="402"/>
        <v>0</v>
      </c>
      <c r="H487" s="271">
        <f t="shared" si="402"/>
        <v>0</v>
      </c>
      <c r="I487" s="271">
        <f t="shared" si="402"/>
        <v>0</v>
      </c>
      <c r="J487" s="271">
        <f t="shared" si="402"/>
        <v>0</v>
      </c>
      <c r="K487" s="271">
        <f t="shared" si="402"/>
        <v>0</v>
      </c>
      <c r="L487" s="271">
        <f t="shared" si="402"/>
        <v>0</v>
      </c>
      <c r="M487" s="271">
        <f t="shared" si="402"/>
        <v>0</v>
      </c>
      <c r="N487" s="271">
        <f t="shared" si="402"/>
        <v>0</v>
      </c>
      <c r="O487" s="73"/>
      <c r="P487" s="159" t="str">
        <f t="shared" si="362"/>
        <v>Sany SY2000 
АСТ</v>
      </c>
      <c r="Q487" s="58"/>
      <c r="R487" s="56"/>
      <c r="S487" s="58"/>
      <c r="T487" s="73"/>
      <c r="U487" s="58"/>
      <c r="V487" s="58"/>
      <c r="W487" s="58"/>
      <c r="X487" s="58"/>
      <c r="Y487" s="58"/>
      <c r="Z487" s="58"/>
      <c r="AA487" s="58"/>
      <c r="AB487" s="59"/>
      <c r="AC487" s="58"/>
      <c r="AD487" s="58"/>
      <c r="AE487" s="58"/>
      <c r="AF487" s="58"/>
      <c r="AG487" s="58"/>
      <c r="AH487" s="58"/>
      <c r="AI487" s="58"/>
      <c r="AJ487" s="60"/>
      <c r="AK487" s="60"/>
      <c r="AL487" s="60"/>
      <c r="AM487" s="60"/>
      <c r="AN487" s="60"/>
      <c r="AO487" s="60"/>
      <c r="AP487" s="60"/>
      <c r="AQ487" s="60"/>
      <c r="AR487" s="60"/>
      <c r="AS487" s="60"/>
    </row>
    <row r="488" spans="1:45" s="61" customFormat="1" ht="15.75" outlineLevel="1">
      <c r="A488" s="51"/>
      <c r="B488" s="270">
        <f t="shared" ref="B488:B492" si="403">B481</f>
        <v>0</v>
      </c>
      <c r="C488" s="131" t="s">
        <v>133</v>
      </c>
      <c r="D488" s="54"/>
      <c r="E488" s="271">
        <f t="shared" ref="E488:N488" si="404">E431*E433*E481</f>
        <v>0</v>
      </c>
      <c r="F488" s="271">
        <f t="shared" si="404"/>
        <v>0</v>
      </c>
      <c r="G488" s="271">
        <f t="shared" si="404"/>
        <v>0</v>
      </c>
      <c r="H488" s="271">
        <f t="shared" si="404"/>
        <v>0</v>
      </c>
      <c r="I488" s="271">
        <f t="shared" si="404"/>
        <v>0</v>
      </c>
      <c r="J488" s="271">
        <f t="shared" si="404"/>
        <v>0</v>
      </c>
      <c r="K488" s="271">
        <f t="shared" si="404"/>
        <v>0</v>
      </c>
      <c r="L488" s="271">
        <f t="shared" si="404"/>
        <v>0</v>
      </c>
      <c r="M488" s="271">
        <f t="shared" si="404"/>
        <v>0</v>
      </c>
      <c r="N488" s="271">
        <f t="shared" si="404"/>
        <v>0</v>
      </c>
      <c r="O488" s="73"/>
      <c r="P488" s="159" t="str">
        <f t="shared" si="362"/>
        <v>Sany SY2000 
АСТ</v>
      </c>
      <c r="Q488" s="58"/>
      <c r="R488" s="56"/>
      <c r="S488" s="58"/>
      <c r="T488" s="73"/>
      <c r="U488" s="58"/>
      <c r="V488" s="58"/>
      <c r="W488" s="58"/>
      <c r="X488" s="58"/>
      <c r="Y488" s="58"/>
      <c r="Z488" s="58"/>
      <c r="AA488" s="58"/>
      <c r="AB488" s="59"/>
      <c r="AC488" s="58"/>
      <c r="AD488" s="58"/>
      <c r="AE488" s="58"/>
      <c r="AF488" s="58"/>
      <c r="AG488" s="58"/>
      <c r="AH488" s="58"/>
      <c r="AI488" s="58"/>
      <c r="AJ488" s="60"/>
      <c r="AK488" s="60"/>
      <c r="AL488" s="60"/>
      <c r="AM488" s="60"/>
      <c r="AN488" s="60"/>
      <c r="AO488" s="60"/>
      <c r="AP488" s="60"/>
      <c r="AQ488" s="60"/>
      <c r="AR488" s="60"/>
      <c r="AS488" s="60"/>
    </row>
    <row r="489" spans="1:45" s="61" customFormat="1" ht="15.75" outlineLevel="1">
      <c r="A489" s="51"/>
      <c r="B489" s="270">
        <f t="shared" si="403"/>
        <v>0</v>
      </c>
      <c r="C489" s="131" t="s">
        <v>133</v>
      </c>
      <c r="D489" s="54"/>
      <c r="E489" s="271">
        <f t="shared" ref="E489:N489" si="405">E431*E433*E482</f>
        <v>0</v>
      </c>
      <c r="F489" s="271">
        <f t="shared" si="405"/>
        <v>0</v>
      </c>
      <c r="G489" s="271">
        <f t="shared" si="405"/>
        <v>0</v>
      </c>
      <c r="H489" s="271">
        <f t="shared" si="405"/>
        <v>0</v>
      </c>
      <c r="I489" s="271">
        <f t="shared" si="405"/>
        <v>0</v>
      </c>
      <c r="J489" s="271">
        <f t="shared" si="405"/>
        <v>0</v>
      </c>
      <c r="K489" s="271">
        <f t="shared" si="405"/>
        <v>0</v>
      </c>
      <c r="L489" s="271">
        <f t="shared" si="405"/>
        <v>0</v>
      </c>
      <c r="M489" s="271">
        <f t="shared" si="405"/>
        <v>0</v>
      </c>
      <c r="N489" s="271">
        <f t="shared" si="405"/>
        <v>0</v>
      </c>
      <c r="O489" s="73"/>
      <c r="P489" s="159" t="str">
        <f t="shared" si="362"/>
        <v>Sany SY2000 
АСТ</v>
      </c>
      <c r="Q489" s="58"/>
      <c r="R489" s="56"/>
      <c r="S489" s="58"/>
      <c r="T489" s="73"/>
      <c r="U489" s="58"/>
      <c r="V489" s="58"/>
      <c r="W489" s="58"/>
      <c r="X489" s="58"/>
      <c r="Y489" s="58"/>
      <c r="Z489" s="58"/>
      <c r="AA489" s="58"/>
      <c r="AB489" s="59"/>
      <c r="AC489" s="58"/>
      <c r="AD489" s="58"/>
      <c r="AE489" s="58"/>
      <c r="AF489" s="58"/>
      <c r="AG489" s="58"/>
      <c r="AH489" s="58"/>
      <c r="AI489" s="58"/>
      <c r="AJ489" s="60"/>
      <c r="AK489" s="60"/>
      <c r="AL489" s="60"/>
      <c r="AM489" s="60"/>
      <c r="AN489" s="60"/>
      <c r="AO489" s="60"/>
      <c r="AP489" s="60"/>
      <c r="AQ489" s="60"/>
      <c r="AR489" s="60"/>
      <c r="AS489" s="60"/>
    </row>
    <row r="490" spans="1:45" s="61" customFormat="1" ht="15.75" outlineLevel="1">
      <c r="A490" s="51"/>
      <c r="B490" s="270">
        <f t="shared" si="403"/>
        <v>0</v>
      </c>
      <c r="C490" s="131" t="s">
        <v>134</v>
      </c>
      <c r="D490" s="54"/>
      <c r="E490" s="271">
        <f t="shared" ref="E490:N490" si="406">E431*E433*E483</f>
        <v>0</v>
      </c>
      <c r="F490" s="271">
        <f t="shared" si="406"/>
        <v>0</v>
      </c>
      <c r="G490" s="271">
        <f t="shared" si="406"/>
        <v>0</v>
      </c>
      <c r="H490" s="271">
        <f t="shared" si="406"/>
        <v>0</v>
      </c>
      <c r="I490" s="271">
        <f t="shared" si="406"/>
        <v>0</v>
      </c>
      <c r="J490" s="271">
        <f t="shared" si="406"/>
        <v>0</v>
      </c>
      <c r="K490" s="271">
        <f t="shared" si="406"/>
        <v>0</v>
      </c>
      <c r="L490" s="271">
        <f t="shared" si="406"/>
        <v>0</v>
      </c>
      <c r="M490" s="271">
        <f t="shared" si="406"/>
        <v>0</v>
      </c>
      <c r="N490" s="271">
        <f t="shared" si="406"/>
        <v>0</v>
      </c>
      <c r="O490" s="73"/>
      <c r="P490" s="159" t="str">
        <f t="shared" si="362"/>
        <v>Sany SY2000 
АСТ</v>
      </c>
      <c r="Q490" s="58"/>
      <c r="R490" s="56"/>
      <c r="S490" s="58"/>
      <c r="T490" s="73"/>
      <c r="U490" s="58"/>
      <c r="V490" s="58"/>
      <c r="W490" s="58"/>
      <c r="X490" s="58"/>
      <c r="Y490" s="58"/>
      <c r="Z490" s="58"/>
      <c r="AA490" s="58"/>
      <c r="AB490" s="59"/>
      <c r="AC490" s="58"/>
      <c r="AD490" s="58"/>
      <c r="AE490" s="58"/>
      <c r="AF490" s="58"/>
      <c r="AG490" s="58"/>
      <c r="AH490" s="58"/>
      <c r="AI490" s="58"/>
      <c r="AJ490" s="60"/>
      <c r="AK490" s="60"/>
      <c r="AL490" s="60"/>
      <c r="AM490" s="60"/>
      <c r="AN490" s="60"/>
      <c r="AO490" s="60"/>
      <c r="AP490" s="60"/>
      <c r="AQ490" s="60"/>
      <c r="AR490" s="60"/>
      <c r="AS490" s="60"/>
    </row>
    <row r="491" spans="1:45" s="61" customFormat="1" ht="15.75" outlineLevel="1">
      <c r="A491" s="51"/>
      <c r="B491" s="270">
        <f t="shared" si="403"/>
        <v>0</v>
      </c>
      <c r="C491" s="131" t="s">
        <v>133</v>
      </c>
      <c r="D491" s="54"/>
      <c r="E491" s="271">
        <f t="shared" ref="E491:N491" si="407">E431*E433*E484</f>
        <v>0</v>
      </c>
      <c r="F491" s="271">
        <f t="shared" si="407"/>
        <v>0</v>
      </c>
      <c r="G491" s="271">
        <f t="shared" si="407"/>
        <v>0</v>
      </c>
      <c r="H491" s="271">
        <f t="shared" si="407"/>
        <v>0</v>
      </c>
      <c r="I491" s="271">
        <f t="shared" si="407"/>
        <v>0</v>
      </c>
      <c r="J491" s="271">
        <f t="shared" si="407"/>
        <v>0</v>
      </c>
      <c r="K491" s="271">
        <f t="shared" si="407"/>
        <v>0</v>
      </c>
      <c r="L491" s="271">
        <f t="shared" si="407"/>
        <v>0</v>
      </c>
      <c r="M491" s="271">
        <f t="shared" si="407"/>
        <v>0</v>
      </c>
      <c r="N491" s="271">
        <f t="shared" si="407"/>
        <v>0</v>
      </c>
      <c r="O491" s="73"/>
      <c r="P491" s="159" t="str">
        <f t="shared" si="362"/>
        <v>Sany SY2000 
АСТ</v>
      </c>
      <c r="Q491" s="58"/>
      <c r="R491" s="56"/>
      <c r="S491" s="58"/>
      <c r="T491" s="73"/>
      <c r="U491" s="58"/>
      <c r="V491" s="58"/>
      <c r="W491" s="58"/>
      <c r="X491" s="58"/>
      <c r="Y491" s="58"/>
      <c r="Z491" s="58"/>
      <c r="AA491" s="58"/>
      <c r="AB491" s="59"/>
      <c r="AC491" s="58"/>
      <c r="AD491" s="58"/>
      <c r="AE491" s="58"/>
      <c r="AF491" s="58"/>
      <c r="AG491" s="58"/>
      <c r="AH491" s="58"/>
      <c r="AI491" s="58"/>
      <c r="AJ491" s="60"/>
      <c r="AK491" s="60"/>
      <c r="AL491" s="60"/>
      <c r="AM491" s="60"/>
      <c r="AN491" s="60"/>
      <c r="AO491" s="60"/>
      <c r="AP491" s="60"/>
      <c r="AQ491" s="60"/>
      <c r="AR491" s="60"/>
      <c r="AS491" s="60"/>
    </row>
    <row r="492" spans="1:45" s="61" customFormat="1" ht="15.75" outlineLevel="1">
      <c r="A492" s="51"/>
      <c r="B492" s="270">
        <f t="shared" si="403"/>
        <v>0</v>
      </c>
      <c r="C492" s="131"/>
      <c r="D492" s="54"/>
      <c r="E492" s="271">
        <f t="shared" ref="E492:N492" si="408">E431*E433*E485</f>
        <v>0</v>
      </c>
      <c r="F492" s="271">
        <f t="shared" si="408"/>
        <v>0</v>
      </c>
      <c r="G492" s="271">
        <f t="shared" si="408"/>
        <v>0</v>
      </c>
      <c r="H492" s="271">
        <f t="shared" si="408"/>
        <v>0</v>
      </c>
      <c r="I492" s="271">
        <f t="shared" si="408"/>
        <v>0</v>
      </c>
      <c r="J492" s="271">
        <f t="shared" si="408"/>
        <v>0</v>
      </c>
      <c r="K492" s="271">
        <f t="shared" si="408"/>
        <v>0</v>
      </c>
      <c r="L492" s="271">
        <f t="shared" si="408"/>
        <v>0</v>
      </c>
      <c r="M492" s="271">
        <f t="shared" si="408"/>
        <v>0</v>
      </c>
      <c r="N492" s="271">
        <f t="shared" si="408"/>
        <v>0</v>
      </c>
      <c r="O492" s="73"/>
      <c r="P492" s="159" t="str">
        <f t="shared" si="362"/>
        <v>Sany SY2000 
АСТ</v>
      </c>
      <c r="Q492" s="58"/>
      <c r="R492" s="56"/>
      <c r="S492" s="58"/>
      <c r="T492" s="73"/>
      <c r="U492" s="58"/>
      <c r="V492" s="58"/>
      <c r="W492" s="58"/>
      <c r="X492" s="58"/>
      <c r="Y492" s="58"/>
      <c r="Z492" s="58"/>
      <c r="AA492" s="58"/>
      <c r="AB492" s="59"/>
      <c r="AC492" s="58"/>
      <c r="AD492" s="58"/>
      <c r="AE492" s="58"/>
      <c r="AF492" s="58"/>
      <c r="AG492" s="58"/>
      <c r="AH492" s="58"/>
      <c r="AI492" s="58"/>
      <c r="AJ492" s="60"/>
      <c r="AK492" s="60"/>
      <c r="AL492" s="60"/>
      <c r="AM492" s="60"/>
      <c r="AN492" s="60"/>
      <c r="AO492" s="60"/>
      <c r="AP492" s="60"/>
      <c r="AQ492" s="60"/>
      <c r="AR492" s="60"/>
      <c r="AS492" s="60"/>
    </row>
    <row r="493" spans="1:45" s="61" customFormat="1" ht="15.75" outlineLevel="1">
      <c r="A493" s="51"/>
      <c r="B493" s="83" t="s">
        <v>54</v>
      </c>
      <c r="C493" s="53"/>
      <c r="D493" s="54"/>
      <c r="E493" s="77"/>
      <c r="F493" s="77"/>
      <c r="G493" s="77"/>
      <c r="H493" s="77"/>
      <c r="I493" s="77"/>
      <c r="J493" s="77"/>
      <c r="K493" s="77"/>
      <c r="L493" s="77"/>
      <c r="M493" s="77"/>
      <c r="N493" s="77"/>
      <c r="O493" s="73"/>
      <c r="P493" s="159" t="str">
        <f t="shared" si="362"/>
        <v>Sany SY2000 
АСТ</v>
      </c>
      <c r="Q493" s="58"/>
      <c r="R493" s="56"/>
      <c r="S493" s="58"/>
      <c r="T493" s="73"/>
      <c r="U493" s="58"/>
      <c r="V493" s="58"/>
      <c r="W493" s="58"/>
      <c r="X493" s="58"/>
      <c r="Y493" s="58"/>
      <c r="Z493" s="58"/>
      <c r="AA493" s="58"/>
      <c r="AB493" s="59"/>
      <c r="AC493" s="58"/>
      <c r="AD493" s="58"/>
      <c r="AE493" s="58"/>
      <c r="AF493" s="58"/>
      <c r="AG493" s="58"/>
      <c r="AH493" s="58"/>
      <c r="AI493" s="58"/>
      <c r="AJ493" s="60"/>
      <c r="AK493" s="60"/>
      <c r="AL493" s="60"/>
      <c r="AM493" s="60"/>
      <c r="AN493" s="60"/>
      <c r="AO493" s="60"/>
      <c r="AP493" s="60"/>
      <c r="AQ493" s="60"/>
      <c r="AR493" s="60"/>
      <c r="AS493" s="60"/>
    </row>
    <row r="494" spans="1:45" s="61" customFormat="1" ht="15.75" outlineLevel="1">
      <c r="A494" s="51"/>
      <c r="B494" s="270">
        <f>B487</f>
        <v>0</v>
      </c>
      <c r="C494" s="131" t="s">
        <v>64</v>
      </c>
      <c r="D494" s="272"/>
      <c r="E494" s="130"/>
      <c r="F494" s="130"/>
      <c r="G494" s="130"/>
      <c r="H494" s="130"/>
      <c r="I494" s="130"/>
      <c r="J494" s="130"/>
      <c r="K494" s="130"/>
      <c r="L494" s="130"/>
      <c r="M494" s="130"/>
      <c r="N494" s="130"/>
      <c r="O494" s="73"/>
      <c r="P494" s="159" t="str">
        <f t="shared" si="362"/>
        <v>Sany SY2000 
АСТ</v>
      </c>
      <c r="Q494" s="58"/>
      <c r="R494" s="56"/>
      <c r="S494" s="58"/>
      <c r="T494" s="73"/>
      <c r="U494" s="58"/>
      <c r="V494" s="58"/>
      <c r="W494" s="58"/>
      <c r="X494" s="58"/>
      <c r="Y494" s="58"/>
      <c r="Z494" s="58"/>
      <c r="AA494" s="58"/>
      <c r="AB494" s="59"/>
      <c r="AC494" s="58"/>
      <c r="AD494" s="58"/>
      <c r="AE494" s="58"/>
      <c r="AF494" s="58"/>
      <c r="AG494" s="58"/>
      <c r="AH494" s="58"/>
      <c r="AI494" s="58"/>
      <c r="AJ494" s="60"/>
      <c r="AK494" s="60"/>
      <c r="AL494" s="60"/>
      <c r="AM494" s="60"/>
      <c r="AN494" s="60"/>
      <c r="AO494" s="60"/>
      <c r="AP494" s="60"/>
      <c r="AQ494" s="60"/>
      <c r="AR494" s="60"/>
      <c r="AS494" s="60"/>
    </row>
    <row r="495" spans="1:45" s="61" customFormat="1" ht="15.75" outlineLevel="1">
      <c r="A495" s="51"/>
      <c r="B495" s="270">
        <f t="shared" ref="B495:B499" si="409">B488</f>
        <v>0</v>
      </c>
      <c r="C495" s="131" t="s">
        <v>64</v>
      </c>
      <c r="D495" s="272"/>
      <c r="E495" s="130"/>
      <c r="F495" s="130"/>
      <c r="G495" s="130"/>
      <c r="H495" s="130"/>
      <c r="I495" s="130"/>
      <c r="J495" s="130"/>
      <c r="K495" s="130"/>
      <c r="L495" s="130"/>
      <c r="M495" s="130"/>
      <c r="N495" s="130"/>
      <c r="O495" s="73"/>
      <c r="P495" s="159" t="str">
        <f t="shared" ref="P495:P558" si="410">P494</f>
        <v>Sany SY2000 
АСТ</v>
      </c>
      <c r="Q495" s="58"/>
      <c r="R495" s="56"/>
      <c r="S495" s="58"/>
      <c r="T495" s="73"/>
      <c r="U495" s="58"/>
      <c r="V495" s="58"/>
      <c r="W495" s="58"/>
      <c r="X495" s="58"/>
      <c r="Y495" s="58"/>
      <c r="Z495" s="58"/>
      <c r="AA495" s="58"/>
      <c r="AB495" s="59"/>
      <c r="AC495" s="58"/>
      <c r="AD495" s="58"/>
      <c r="AE495" s="58"/>
      <c r="AF495" s="58"/>
      <c r="AG495" s="58"/>
      <c r="AH495" s="58"/>
      <c r="AI495" s="58"/>
      <c r="AJ495" s="60"/>
      <c r="AK495" s="60"/>
      <c r="AL495" s="60"/>
      <c r="AM495" s="60"/>
      <c r="AN495" s="60"/>
      <c r="AO495" s="60"/>
      <c r="AP495" s="60"/>
      <c r="AQ495" s="60"/>
      <c r="AR495" s="60"/>
      <c r="AS495" s="60"/>
    </row>
    <row r="496" spans="1:45" s="61" customFormat="1" ht="15.75" outlineLevel="1">
      <c r="A496" s="51"/>
      <c r="B496" s="270">
        <f t="shared" si="409"/>
        <v>0</v>
      </c>
      <c r="C496" s="131" t="s">
        <v>64</v>
      </c>
      <c r="D496" s="272"/>
      <c r="E496" s="130"/>
      <c r="F496" s="130"/>
      <c r="G496" s="130"/>
      <c r="H496" s="130"/>
      <c r="I496" s="130"/>
      <c r="J496" s="130"/>
      <c r="K496" s="130"/>
      <c r="L496" s="130"/>
      <c r="M496" s="130"/>
      <c r="N496" s="130"/>
      <c r="O496" s="73"/>
      <c r="P496" s="159" t="str">
        <f t="shared" si="410"/>
        <v>Sany SY2000 
АСТ</v>
      </c>
      <c r="Q496" s="58"/>
      <c r="R496" s="56"/>
      <c r="S496" s="58"/>
      <c r="T496" s="73"/>
      <c r="U496" s="58"/>
      <c r="V496" s="58"/>
      <c r="W496" s="58"/>
      <c r="X496" s="58"/>
      <c r="Y496" s="58"/>
      <c r="Z496" s="58"/>
      <c r="AA496" s="58"/>
      <c r="AB496" s="59"/>
      <c r="AC496" s="58"/>
      <c r="AD496" s="58"/>
      <c r="AE496" s="58"/>
      <c r="AF496" s="58"/>
      <c r="AG496" s="58"/>
      <c r="AH496" s="58"/>
      <c r="AI496" s="58"/>
      <c r="AJ496" s="60"/>
      <c r="AK496" s="60"/>
      <c r="AL496" s="60"/>
      <c r="AM496" s="60"/>
      <c r="AN496" s="60"/>
      <c r="AO496" s="60"/>
      <c r="AP496" s="60"/>
      <c r="AQ496" s="60"/>
      <c r="AR496" s="60"/>
      <c r="AS496" s="60"/>
    </row>
    <row r="497" spans="1:45" s="61" customFormat="1" ht="15.75" outlineLevel="1">
      <c r="A497" s="51"/>
      <c r="B497" s="270">
        <f t="shared" si="409"/>
        <v>0</v>
      </c>
      <c r="C497" s="131" t="s">
        <v>63</v>
      </c>
      <c r="D497" s="272"/>
      <c r="E497" s="130"/>
      <c r="F497" s="130"/>
      <c r="G497" s="130"/>
      <c r="H497" s="130"/>
      <c r="I497" s="130"/>
      <c r="J497" s="130"/>
      <c r="K497" s="130"/>
      <c r="L497" s="130"/>
      <c r="M497" s="130"/>
      <c r="N497" s="130"/>
      <c r="O497" s="73"/>
      <c r="P497" s="159" t="str">
        <f t="shared" si="410"/>
        <v>Sany SY2000 
АСТ</v>
      </c>
      <c r="Q497" s="58"/>
      <c r="R497" s="56"/>
      <c r="S497" s="58"/>
      <c r="T497" s="73"/>
      <c r="U497" s="58"/>
      <c r="V497" s="58"/>
      <c r="W497" s="58"/>
      <c r="X497" s="58"/>
      <c r="Y497" s="58"/>
      <c r="Z497" s="58"/>
      <c r="AA497" s="58"/>
      <c r="AB497" s="59"/>
      <c r="AC497" s="58"/>
      <c r="AD497" s="58"/>
      <c r="AE497" s="58"/>
      <c r="AF497" s="58"/>
      <c r="AG497" s="58"/>
      <c r="AH497" s="58"/>
      <c r="AI497" s="58"/>
      <c r="AJ497" s="60"/>
      <c r="AK497" s="60"/>
      <c r="AL497" s="60"/>
      <c r="AM497" s="60"/>
      <c r="AN497" s="60"/>
      <c r="AO497" s="60"/>
      <c r="AP497" s="60"/>
      <c r="AQ497" s="60"/>
      <c r="AR497" s="60"/>
      <c r="AS497" s="60"/>
    </row>
    <row r="498" spans="1:45" s="61" customFormat="1" ht="15.75" outlineLevel="1">
      <c r="A498" s="51"/>
      <c r="B498" s="270">
        <f t="shared" si="409"/>
        <v>0</v>
      </c>
      <c r="C498" s="131" t="s">
        <v>64</v>
      </c>
      <c r="D498" s="272"/>
      <c r="E498" s="130"/>
      <c r="F498" s="130"/>
      <c r="G498" s="130"/>
      <c r="H498" s="130"/>
      <c r="I498" s="130"/>
      <c r="J498" s="130"/>
      <c r="K498" s="130"/>
      <c r="L498" s="130"/>
      <c r="M498" s="130"/>
      <c r="N498" s="130"/>
      <c r="O498" s="73"/>
      <c r="P498" s="159" t="str">
        <f t="shared" si="410"/>
        <v>Sany SY2000 
АСТ</v>
      </c>
      <c r="Q498" s="58"/>
      <c r="R498" s="56"/>
      <c r="S498" s="58"/>
      <c r="T498" s="73"/>
      <c r="U498" s="58"/>
      <c r="V498" s="58"/>
      <c r="W498" s="58"/>
      <c r="X498" s="58"/>
      <c r="Y498" s="58"/>
      <c r="Z498" s="58"/>
      <c r="AA498" s="58"/>
      <c r="AB498" s="59"/>
      <c r="AC498" s="58"/>
      <c r="AD498" s="58"/>
      <c r="AE498" s="58"/>
      <c r="AF498" s="58"/>
      <c r="AG498" s="58"/>
      <c r="AH498" s="58"/>
      <c r="AI498" s="58"/>
      <c r="AJ498" s="60"/>
      <c r="AK498" s="60"/>
      <c r="AL498" s="60"/>
      <c r="AM498" s="60"/>
      <c r="AN498" s="60"/>
      <c r="AO498" s="60"/>
      <c r="AP498" s="60"/>
      <c r="AQ498" s="60"/>
      <c r="AR498" s="60"/>
      <c r="AS498" s="60"/>
    </row>
    <row r="499" spans="1:45" s="61" customFormat="1" ht="15.75" outlineLevel="1">
      <c r="A499" s="51"/>
      <c r="B499" s="270">
        <f t="shared" si="409"/>
        <v>0</v>
      </c>
      <c r="C499" s="131"/>
      <c r="D499" s="272"/>
      <c r="E499" s="130"/>
      <c r="F499" s="130"/>
      <c r="G499" s="130"/>
      <c r="H499" s="130"/>
      <c r="I499" s="130"/>
      <c r="J499" s="130"/>
      <c r="K499" s="130"/>
      <c r="L499" s="130"/>
      <c r="M499" s="130"/>
      <c r="N499" s="130"/>
      <c r="O499" s="73"/>
      <c r="P499" s="159" t="str">
        <f t="shared" si="410"/>
        <v>Sany SY2000 
АСТ</v>
      </c>
      <c r="Q499" s="58"/>
      <c r="R499" s="56"/>
      <c r="S499" s="58"/>
      <c r="T499" s="73"/>
      <c r="U499" s="58"/>
      <c r="V499" s="58"/>
      <c r="W499" s="58"/>
      <c r="X499" s="58"/>
      <c r="Y499" s="58"/>
      <c r="Z499" s="58"/>
      <c r="AA499" s="58"/>
      <c r="AB499" s="59"/>
      <c r="AC499" s="58"/>
      <c r="AD499" s="58"/>
      <c r="AE499" s="58"/>
      <c r="AF499" s="58"/>
      <c r="AG499" s="58"/>
      <c r="AH499" s="58"/>
      <c r="AI499" s="58"/>
      <c r="AJ499" s="60"/>
      <c r="AK499" s="60"/>
      <c r="AL499" s="60"/>
      <c r="AM499" s="60"/>
      <c r="AN499" s="60"/>
      <c r="AO499" s="60"/>
      <c r="AP499" s="60"/>
      <c r="AQ499" s="60"/>
      <c r="AR499" s="60"/>
      <c r="AS499" s="60"/>
    </row>
    <row r="500" spans="1:45" s="61" customFormat="1" ht="15.75" outlineLevel="1">
      <c r="A500" s="51"/>
      <c r="B500" s="67"/>
      <c r="C500" s="53"/>
      <c r="D500" s="54"/>
      <c r="E500" s="77"/>
      <c r="F500" s="77"/>
      <c r="G500" s="77"/>
      <c r="H500" s="77"/>
      <c r="I500" s="77"/>
      <c r="J500" s="77"/>
      <c r="K500" s="77"/>
      <c r="L500" s="77"/>
      <c r="M500" s="77"/>
      <c r="N500" s="77"/>
      <c r="O500" s="73"/>
      <c r="P500" s="159" t="str">
        <f t="shared" si="410"/>
        <v>Sany SY2000 
АСТ</v>
      </c>
      <c r="Q500" s="58"/>
      <c r="R500" s="56"/>
      <c r="S500" s="58"/>
      <c r="T500" s="73"/>
      <c r="U500" s="58"/>
      <c r="V500" s="58"/>
      <c r="W500" s="58"/>
      <c r="X500" s="58"/>
      <c r="Y500" s="58"/>
      <c r="Z500" s="58"/>
      <c r="AA500" s="58"/>
      <c r="AB500" s="59"/>
      <c r="AC500" s="58"/>
      <c r="AD500" s="58"/>
      <c r="AE500" s="58"/>
      <c r="AF500" s="58"/>
      <c r="AG500" s="58"/>
      <c r="AH500" s="58"/>
      <c r="AI500" s="58"/>
      <c r="AJ500" s="60"/>
      <c r="AK500" s="60"/>
      <c r="AL500" s="60"/>
      <c r="AM500" s="60"/>
      <c r="AN500" s="60"/>
      <c r="AO500" s="60"/>
      <c r="AP500" s="60"/>
      <c r="AQ500" s="60"/>
      <c r="AR500" s="60"/>
      <c r="AS500" s="60"/>
    </row>
    <row r="501" spans="1:45" s="61" customFormat="1" ht="15.75" outlineLevel="1">
      <c r="A501" s="51"/>
      <c r="B501" s="52"/>
      <c r="C501" s="53"/>
      <c r="D501" s="54"/>
      <c r="E501" s="77"/>
      <c r="F501" s="77"/>
      <c r="G501" s="77"/>
      <c r="H501" s="77"/>
      <c r="I501" s="77"/>
      <c r="J501" s="77"/>
      <c r="K501" s="77"/>
      <c r="L501" s="77"/>
      <c r="M501" s="77"/>
      <c r="N501" s="77"/>
      <c r="O501" s="73"/>
      <c r="P501" s="159" t="str">
        <f t="shared" si="410"/>
        <v>Sany SY2000 
АСТ</v>
      </c>
      <c r="Q501" s="58"/>
      <c r="R501" s="56"/>
      <c r="S501" s="58"/>
      <c r="T501" s="73"/>
      <c r="U501" s="58"/>
      <c r="V501" s="58"/>
      <c r="W501" s="58"/>
      <c r="X501" s="58"/>
      <c r="Y501" s="58"/>
      <c r="Z501" s="58"/>
      <c r="AA501" s="58"/>
      <c r="AB501" s="59"/>
      <c r="AC501" s="58"/>
      <c r="AD501" s="58"/>
      <c r="AE501" s="58"/>
      <c r="AF501" s="58"/>
      <c r="AG501" s="58"/>
      <c r="AH501" s="58"/>
      <c r="AI501" s="58"/>
      <c r="AJ501" s="60"/>
      <c r="AK501" s="60"/>
      <c r="AL501" s="60"/>
      <c r="AM501" s="60"/>
      <c r="AN501" s="60"/>
      <c r="AO501" s="60"/>
      <c r="AP501" s="60"/>
      <c r="AQ501" s="60"/>
      <c r="AR501" s="60"/>
      <c r="AS501" s="60"/>
    </row>
    <row r="502" spans="1:45" s="61" customFormat="1" ht="15.75" outlineLevel="1">
      <c r="A502" s="51"/>
      <c r="B502" s="52"/>
      <c r="C502" s="53"/>
      <c r="D502" s="54"/>
      <c r="E502" s="77"/>
      <c r="F502" s="77"/>
      <c r="G502" s="77"/>
      <c r="H502" s="77"/>
      <c r="I502" s="77"/>
      <c r="J502" s="77"/>
      <c r="K502" s="77"/>
      <c r="L502" s="77"/>
      <c r="M502" s="77"/>
      <c r="N502" s="77"/>
      <c r="O502" s="73"/>
      <c r="P502" s="159" t="str">
        <f t="shared" si="410"/>
        <v>Sany SY2000 
АСТ</v>
      </c>
      <c r="Q502" s="58"/>
      <c r="R502" s="56"/>
      <c r="S502" s="58"/>
      <c r="T502" s="73"/>
      <c r="U502" s="58"/>
      <c r="V502" s="58"/>
      <c r="W502" s="58"/>
      <c r="X502" s="58"/>
      <c r="Y502" s="58"/>
      <c r="Z502" s="58"/>
      <c r="AA502" s="58"/>
      <c r="AB502" s="59"/>
      <c r="AC502" s="58"/>
      <c r="AD502" s="58"/>
      <c r="AE502" s="58"/>
      <c r="AF502" s="58"/>
      <c r="AG502" s="58"/>
      <c r="AH502" s="58"/>
      <c r="AI502" s="58"/>
      <c r="AJ502" s="60"/>
      <c r="AK502" s="60"/>
      <c r="AL502" s="60"/>
      <c r="AM502" s="60"/>
      <c r="AN502" s="60"/>
      <c r="AO502" s="60"/>
      <c r="AP502" s="60"/>
      <c r="AQ502" s="60"/>
      <c r="AR502" s="60"/>
      <c r="AS502" s="60"/>
    </row>
    <row r="503" spans="1:45" s="61" customFormat="1" ht="15.75" outlineLevel="1">
      <c r="A503" s="51"/>
      <c r="B503" s="52" t="s">
        <v>81</v>
      </c>
      <c r="C503" s="53" t="s">
        <v>78</v>
      </c>
      <c r="D503" s="54"/>
      <c r="E503" s="77">
        <f>E504*12</f>
        <v>10015.270753841691</v>
      </c>
      <c r="F503" s="77">
        <f t="shared" ref="F503:N503" si="411">F504*12</f>
        <v>10015.270753841691</v>
      </c>
      <c r="G503" s="77">
        <f t="shared" si="411"/>
        <v>10015.270753841691</v>
      </c>
      <c r="H503" s="77">
        <f t="shared" si="411"/>
        <v>10015.270753841691</v>
      </c>
      <c r="I503" s="77">
        <f t="shared" si="411"/>
        <v>10015.270753841691</v>
      </c>
      <c r="J503" s="77">
        <f t="shared" si="411"/>
        <v>10015.270753841691</v>
      </c>
      <c r="K503" s="77">
        <f t="shared" si="411"/>
        <v>10015.270753841691</v>
      </c>
      <c r="L503" s="77">
        <f t="shared" si="411"/>
        <v>10015.270753841691</v>
      </c>
      <c r="M503" s="77">
        <f t="shared" si="411"/>
        <v>10015.270753841691</v>
      </c>
      <c r="N503" s="77">
        <f t="shared" si="411"/>
        <v>10015.270753841691</v>
      </c>
      <c r="O503" s="73"/>
      <c r="P503" s="159" t="str">
        <f t="shared" si="410"/>
        <v>Sany SY2000 
АСТ</v>
      </c>
      <c r="Q503" s="58"/>
      <c r="R503" s="56"/>
      <c r="S503" s="58"/>
      <c r="T503" s="57"/>
      <c r="U503" s="58"/>
      <c r="V503" s="58"/>
      <c r="W503" s="58"/>
      <c r="X503" s="58"/>
      <c r="Y503" s="58"/>
      <c r="Z503" s="58"/>
      <c r="AA503" s="58"/>
      <c r="AB503" s="59"/>
      <c r="AC503" s="58"/>
      <c r="AD503" s="58"/>
      <c r="AE503" s="58"/>
      <c r="AF503" s="58"/>
      <c r="AG503" s="58"/>
      <c r="AH503" s="58"/>
      <c r="AI503" s="58"/>
      <c r="AJ503" s="60"/>
      <c r="AK503" s="60"/>
      <c r="AL503" s="60"/>
      <c r="AM503" s="60"/>
      <c r="AN503" s="60"/>
      <c r="AO503" s="60"/>
      <c r="AP503" s="60"/>
      <c r="AQ503" s="60"/>
      <c r="AR503" s="60"/>
      <c r="AS503" s="60"/>
    </row>
    <row r="504" spans="1:45" s="76" customFormat="1" ht="29.25" outlineLevel="1">
      <c r="A504" s="71"/>
      <c r="B504" s="279" t="s">
        <v>158</v>
      </c>
      <c r="C504" s="66" t="s">
        <v>157</v>
      </c>
      <c r="D504" s="72">
        <f>'МТР, ФЗП'!$E$23/12</f>
        <v>834.60589615347419</v>
      </c>
      <c r="E504" s="55">
        <f>D504</f>
        <v>834.60589615347419</v>
      </c>
      <c r="F504" s="55">
        <f t="shared" ref="F504" si="412">E504</f>
        <v>834.60589615347419</v>
      </c>
      <c r="G504" s="55">
        <f t="shared" ref="G504" si="413">F504</f>
        <v>834.60589615347419</v>
      </c>
      <c r="H504" s="55">
        <f t="shared" ref="H504" si="414">G504</f>
        <v>834.60589615347419</v>
      </c>
      <c r="I504" s="55">
        <f t="shared" ref="I504" si="415">H504</f>
        <v>834.60589615347419</v>
      </c>
      <c r="J504" s="55">
        <f t="shared" ref="J504" si="416">I504</f>
        <v>834.60589615347419</v>
      </c>
      <c r="K504" s="55">
        <f t="shared" ref="K504" si="417">J504</f>
        <v>834.60589615347419</v>
      </c>
      <c r="L504" s="55">
        <f t="shared" ref="L504" si="418">K504</f>
        <v>834.60589615347419</v>
      </c>
      <c r="M504" s="55">
        <f t="shared" ref="M504" si="419">L504</f>
        <v>834.60589615347419</v>
      </c>
      <c r="N504" s="55">
        <f t="shared" ref="N504" si="420">M504</f>
        <v>834.60589615347419</v>
      </c>
      <c r="P504" s="159" t="str">
        <f t="shared" si="410"/>
        <v>Sany SY2000 
АСТ</v>
      </c>
      <c r="Q504" s="56"/>
      <c r="R504" s="58"/>
      <c r="S504" s="73" t="s">
        <v>698</v>
      </c>
      <c r="T504" s="73"/>
      <c r="U504" s="56"/>
      <c r="V504" s="58"/>
      <c r="W504" s="58"/>
      <c r="X504" s="56"/>
      <c r="Y504" s="56"/>
      <c r="Z504" s="56"/>
      <c r="AA504" s="56"/>
      <c r="AB504" s="74"/>
      <c r="AC504" s="56"/>
      <c r="AD504" s="56"/>
      <c r="AE504" s="56"/>
      <c r="AF504" s="56"/>
      <c r="AG504" s="56"/>
      <c r="AH504" s="56"/>
      <c r="AI504" s="56"/>
      <c r="AJ504" s="75"/>
      <c r="AK504" s="75"/>
      <c r="AL504" s="75"/>
      <c r="AM504" s="75"/>
      <c r="AN504" s="75"/>
      <c r="AO504" s="75"/>
      <c r="AP504" s="75"/>
      <c r="AQ504" s="75"/>
      <c r="AR504" s="75"/>
      <c r="AS504" s="75"/>
    </row>
    <row r="505" spans="1:45" s="76" customFormat="1" ht="15.75" outlineLevel="1">
      <c r="A505" s="71"/>
      <c r="B505" s="263"/>
      <c r="C505" s="66"/>
      <c r="D505" s="72"/>
      <c r="E505" s="55"/>
      <c r="F505" s="55"/>
      <c r="G505" s="55"/>
      <c r="H505" s="55"/>
      <c r="I505" s="55"/>
      <c r="J505" s="55"/>
      <c r="K505" s="55"/>
      <c r="L505" s="55"/>
      <c r="M505" s="55"/>
      <c r="N505" s="55"/>
      <c r="O505" s="73"/>
      <c r="P505" s="159" t="str">
        <f t="shared" si="410"/>
        <v>Sany SY2000 
АСТ</v>
      </c>
      <c r="Q505" s="56"/>
      <c r="R505" s="56"/>
      <c r="S505" s="56"/>
      <c r="T505" s="73"/>
      <c r="U505" s="56"/>
      <c r="V505" s="58"/>
      <c r="W505" s="58"/>
      <c r="X505" s="56"/>
      <c r="Y505" s="56"/>
      <c r="Z505" s="56"/>
      <c r="AA505" s="56"/>
      <c r="AB505" s="74"/>
      <c r="AC505" s="56"/>
      <c r="AD505" s="56"/>
      <c r="AE505" s="56"/>
      <c r="AF505" s="56"/>
      <c r="AG505" s="56"/>
      <c r="AH505" s="56"/>
      <c r="AI505" s="56"/>
      <c r="AJ505" s="75"/>
      <c r="AK505" s="75"/>
      <c r="AL505" s="75"/>
      <c r="AM505" s="75"/>
      <c r="AN505" s="75"/>
      <c r="AO505" s="75"/>
      <c r="AP505" s="75"/>
      <c r="AQ505" s="75"/>
      <c r="AR505" s="75"/>
      <c r="AS505" s="75"/>
    </row>
    <row r="506" spans="1:45" s="76" customFormat="1" ht="15.75" outlineLevel="1">
      <c r="A506" s="71"/>
      <c r="B506" s="263"/>
      <c r="C506" s="66"/>
      <c r="D506" s="72"/>
      <c r="E506" s="55"/>
      <c r="F506" s="55"/>
      <c r="G506" s="55"/>
      <c r="H506" s="55"/>
      <c r="I506" s="55"/>
      <c r="J506" s="55"/>
      <c r="K506" s="55"/>
      <c r="L506" s="55"/>
      <c r="M506" s="55"/>
      <c r="N506" s="55"/>
      <c r="O506" s="56"/>
      <c r="P506" s="159" t="str">
        <f t="shared" si="410"/>
        <v>Sany SY2000 
АСТ</v>
      </c>
      <c r="Q506" s="56"/>
      <c r="R506" s="56"/>
      <c r="S506" s="56"/>
      <c r="T506" s="73"/>
      <c r="U506" s="56"/>
      <c r="V506" s="58"/>
      <c r="W506" s="58"/>
      <c r="X506" s="56"/>
      <c r="Y506" s="56"/>
      <c r="Z506" s="56"/>
      <c r="AA506" s="56"/>
      <c r="AB506" s="74"/>
      <c r="AC506" s="56"/>
      <c r="AD506" s="56"/>
      <c r="AE506" s="56"/>
      <c r="AF506" s="56"/>
      <c r="AG506" s="56"/>
      <c r="AH506" s="56"/>
      <c r="AI506" s="56"/>
      <c r="AJ506" s="75"/>
      <c r="AK506" s="75"/>
      <c r="AL506" s="75"/>
      <c r="AM506" s="75"/>
      <c r="AN506" s="75"/>
      <c r="AO506" s="75"/>
      <c r="AP506" s="75"/>
      <c r="AQ506" s="75"/>
      <c r="AR506" s="75"/>
      <c r="AS506" s="75"/>
    </row>
    <row r="507" spans="1:45" s="61" customFormat="1" ht="15.75" outlineLevel="1">
      <c r="A507" s="51"/>
      <c r="B507" s="281" t="s">
        <v>82</v>
      </c>
      <c r="C507" s="53" t="s">
        <v>78</v>
      </c>
      <c r="D507" s="54"/>
      <c r="E507" s="282">
        <f>$D513*$D508%</f>
        <v>42560.438717731347</v>
      </c>
      <c r="F507" s="282">
        <f t="shared" ref="F507:I507" si="421">$D513*$D508%</f>
        <v>42560.438717731347</v>
      </c>
      <c r="G507" s="282">
        <f t="shared" si="421"/>
        <v>42560.438717731347</v>
      </c>
      <c r="H507" s="282">
        <f t="shared" si="421"/>
        <v>42560.438717731347</v>
      </c>
      <c r="I507" s="282">
        <f t="shared" si="421"/>
        <v>42560.438717731347</v>
      </c>
      <c r="J507" s="282">
        <f>D514-SUM(E507:I507)</f>
        <v>7093.4064529552415</v>
      </c>
      <c r="K507" s="282"/>
      <c r="L507" s="77"/>
      <c r="M507" s="77"/>
      <c r="N507" s="77"/>
      <c r="O507" s="58">
        <f>SUM(E507:N507)-D514</f>
        <v>0</v>
      </c>
      <c r="P507" s="159" t="str">
        <f t="shared" si="410"/>
        <v>Sany SY2000 
АСТ</v>
      </c>
      <c r="Q507" s="58"/>
      <c r="R507" s="58"/>
      <c r="S507" s="58"/>
      <c r="T507" s="57"/>
      <c r="U507" s="58"/>
      <c r="V507" s="58"/>
      <c r="W507" s="58"/>
      <c r="X507" s="58"/>
      <c r="Y507" s="58"/>
      <c r="Z507" s="58"/>
      <c r="AA507" s="58"/>
      <c r="AB507" s="59"/>
      <c r="AC507" s="58"/>
      <c r="AD507" s="58"/>
      <c r="AE507" s="58"/>
      <c r="AF507" s="58"/>
      <c r="AG507" s="58"/>
      <c r="AH507" s="58"/>
      <c r="AI507" s="58"/>
      <c r="AJ507" s="60"/>
      <c r="AK507" s="60"/>
      <c r="AL507" s="60"/>
      <c r="AM507" s="60"/>
      <c r="AN507" s="60"/>
      <c r="AO507" s="60"/>
      <c r="AP507" s="60"/>
      <c r="AQ507" s="60"/>
      <c r="AR507" s="60"/>
      <c r="AS507" s="60"/>
    </row>
    <row r="508" spans="1:45" s="76" customFormat="1" ht="15.75" outlineLevel="1">
      <c r="A508" s="81"/>
      <c r="B508" s="263" t="s">
        <v>83</v>
      </c>
      <c r="C508" s="66" t="s">
        <v>10</v>
      </c>
      <c r="D508" s="283">
        <f>D367</f>
        <v>19.35483870967742</v>
      </c>
      <c r="E508" s="55"/>
      <c r="F508" s="55"/>
      <c r="G508" s="55"/>
      <c r="H508" s="55"/>
      <c r="I508" s="55"/>
      <c r="J508" s="55"/>
      <c r="K508" s="55"/>
      <c r="L508" s="55"/>
      <c r="M508" s="55"/>
      <c r="N508" s="55"/>
      <c r="P508" s="159" t="str">
        <f t="shared" si="410"/>
        <v>Sany SY2000 
АСТ</v>
      </c>
      <c r="Q508" s="56"/>
      <c r="R508" s="56"/>
      <c r="S508" s="73" t="s">
        <v>702</v>
      </c>
      <c r="T508" s="73"/>
      <c r="U508" s="56"/>
      <c r="V508" s="58"/>
      <c r="W508" s="58"/>
      <c r="X508" s="56"/>
      <c r="Y508" s="56"/>
      <c r="Z508" s="56"/>
      <c r="AA508" s="56"/>
      <c r="AB508" s="74"/>
      <c r="AC508" s="56"/>
      <c r="AD508" s="56"/>
      <c r="AE508" s="56"/>
      <c r="AF508" s="56"/>
      <c r="AG508" s="56"/>
      <c r="AH508" s="56"/>
      <c r="AI508" s="56"/>
      <c r="AJ508" s="75"/>
      <c r="AK508" s="75"/>
      <c r="AL508" s="75"/>
      <c r="AM508" s="75"/>
      <c r="AN508" s="75"/>
      <c r="AO508" s="75"/>
      <c r="AP508" s="75"/>
      <c r="AQ508" s="75"/>
      <c r="AR508" s="75"/>
      <c r="AS508" s="75"/>
    </row>
    <row r="509" spans="1:45" s="76" customFormat="1" ht="15.75" outlineLevel="1">
      <c r="A509" s="71"/>
      <c r="B509" s="263" t="s">
        <v>84</v>
      </c>
      <c r="C509" s="66" t="s">
        <v>78</v>
      </c>
      <c r="D509" s="72">
        <f>D514</f>
        <v>219895.60004161196</v>
      </c>
      <c r="E509" s="68">
        <f t="shared" ref="E509" si="422">D510</f>
        <v>219895.60004161196</v>
      </c>
      <c r="F509" s="68">
        <f t="shared" ref="F509" si="423">E510</f>
        <v>177335.1613238806</v>
      </c>
      <c r="G509" s="68">
        <f t="shared" ref="G509" si="424">F510</f>
        <v>134774.72260614927</v>
      </c>
      <c r="H509" s="68">
        <f t="shared" ref="H509" si="425">G510</f>
        <v>92214.283888417922</v>
      </c>
      <c r="I509" s="68">
        <f t="shared" ref="I509" si="426">H510</f>
        <v>49653.845170686574</v>
      </c>
      <c r="J509" s="68">
        <f t="shared" ref="J509" si="427">I510</f>
        <v>7093.406452955227</v>
      </c>
      <c r="K509" s="68">
        <f t="shared" ref="K509" si="428">J510</f>
        <v>-1.4551915228366852E-11</v>
      </c>
      <c r="L509" s="68">
        <f t="shared" ref="L509" si="429">K510</f>
        <v>-1.4551915228366852E-11</v>
      </c>
      <c r="M509" s="68">
        <f t="shared" ref="M509" si="430">L510</f>
        <v>-1.4551915228366852E-11</v>
      </c>
      <c r="N509" s="68">
        <f t="shared" ref="N509" si="431">M510</f>
        <v>-1.4551915228366852E-11</v>
      </c>
      <c r="O509" s="69"/>
      <c r="P509" s="159" t="str">
        <f t="shared" si="410"/>
        <v>Sany SY2000 
АСТ</v>
      </c>
      <c r="Q509" s="69"/>
      <c r="R509" s="69"/>
      <c r="S509" s="69"/>
      <c r="T509" s="73"/>
      <c r="U509" s="56"/>
      <c r="V509" s="58"/>
      <c r="W509" s="58"/>
      <c r="X509" s="56"/>
      <c r="Y509" s="56"/>
      <c r="Z509" s="56"/>
      <c r="AA509" s="56"/>
      <c r="AB509" s="74"/>
      <c r="AC509" s="56"/>
      <c r="AD509" s="56"/>
      <c r="AE509" s="56"/>
      <c r="AF509" s="56"/>
      <c r="AG509" s="56"/>
      <c r="AH509" s="56"/>
      <c r="AI509" s="56"/>
      <c r="AJ509" s="75"/>
      <c r="AK509" s="75"/>
      <c r="AL509" s="75"/>
      <c r="AM509" s="75"/>
      <c r="AN509" s="75"/>
      <c r="AO509" s="75"/>
      <c r="AP509" s="75"/>
      <c r="AQ509" s="75"/>
      <c r="AR509" s="75"/>
      <c r="AS509" s="75"/>
    </row>
    <row r="510" spans="1:45" s="76" customFormat="1" ht="15.75" outlineLevel="1">
      <c r="A510" s="71"/>
      <c r="B510" s="263" t="s">
        <v>85</v>
      </c>
      <c r="C510" s="66" t="s">
        <v>78</v>
      </c>
      <c r="D510" s="72">
        <f>D509-D507</f>
        <v>219895.60004161196</v>
      </c>
      <c r="E510" s="68">
        <f t="shared" ref="E510:N510" si="432">E509-E507</f>
        <v>177335.1613238806</v>
      </c>
      <c r="F510" s="68">
        <f t="shared" si="432"/>
        <v>134774.72260614927</v>
      </c>
      <c r="G510" s="68">
        <f t="shared" si="432"/>
        <v>92214.283888417922</v>
      </c>
      <c r="H510" s="68">
        <f t="shared" si="432"/>
        <v>49653.845170686574</v>
      </c>
      <c r="I510" s="68">
        <f t="shared" si="432"/>
        <v>7093.406452955227</v>
      </c>
      <c r="J510" s="68">
        <f t="shared" si="432"/>
        <v>-1.4551915228366852E-11</v>
      </c>
      <c r="K510" s="68">
        <f t="shared" si="432"/>
        <v>-1.4551915228366852E-11</v>
      </c>
      <c r="L510" s="68">
        <f t="shared" si="432"/>
        <v>-1.4551915228366852E-11</v>
      </c>
      <c r="M510" s="68">
        <f t="shared" si="432"/>
        <v>-1.4551915228366852E-11</v>
      </c>
      <c r="N510" s="68">
        <f t="shared" si="432"/>
        <v>-1.4551915228366852E-11</v>
      </c>
      <c r="O510" s="69"/>
      <c r="P510" s="159" t="str">
        <f t="shared" si="410"/>
        <v>Sany SY2000 
АСТ</v>
      </c>
      <c r="Q510" s="69"/>
      <c r="R510" s="69"/>
      <c r="S510" s="69"/>
      <c r="T510" s="73"/>
      <c r="U510" s="56"/>
      <c r="V510" s="58"/>
      <c r="W510" s="58"/>
      <c r="X510" s="56"/>
      <c r="Y510" s="56"/>
      <c r="Z510" s="56"/>
      <c r="AA510" s="56"/>
      <c r="AB510" s="74"/>
      <c r="AC510" s="56"/>
      <c r="AD510" s="56"/>
      <c r="AE510" s="56"/>
      <c r="AF510" s="56"/>
      <c r="AG510" s="56"/>
      <c r="AH510" s="56"/>
      <c r="AI510" s="56"/>
      <c r="AJ510" s="75"/>
      <c r="AK510" s="75"/>
      <c r="AL510" s="75"/>
      <c r="AM510" s="75"/>
      <c r="AN510" s="75"/>
      <c r="AO510" s="75"/>
      <c r="AP510" s="75"/>
      <c r="AQ510" s="75"/>
      <c r="AR510" s="75"/>
      <c r="AS510" s="75"/>
    </row>
    <row r="511" spans="1:45" s="169" customFormat="1" ht="18" customHeight="1" outlineLevel="1">
      <c r="A511" s="163"/>
      <c r="B511" s="284" t="s">
        <v>159</v>
      </c>
      <c r="C511" s="285" t="s">
        <v>78</v>
      </c>
      <c r="D511" s="286"/>
      <c r="E511" s="287">
        <f>E436+E442+E462+E478+E503+E507+E439</f>
        <v>101403.85385480362</v>
      </c>
      <c r="F511" s="287">
        <f t="shared" ref="F511:N511" si="433">F436+F442+F462+F478+F503+F507+F439</f>
        <v>112725.9294952089</v>
      </c>
      <c r="G511" s="287">
        <f t="shared" si="433"/>
        <v>190559.68881284213</v>
      </c>
      <c r="H511" s="287">
        <f t="shared" si="433"/>
        <v>111848.04259177828</v>
      </c>
      <c r="I511" s="287">
        <f t="shared" si="433"/>
        <v>121466.16372593174</v>
      </c>
      <c r="J511" s="287">
        <f t="shared" si="433"/>
        <v>169812.24576227178</v>
      </c>
      <c r="K511" s="287">
        <f t="shared" si="433"/>
        <v>63106.354736898546</v>
      </c>
      <c r="L511" s="287">
        <f t="shared" si="433"/>
        <v>90834.395736815888</v>
      </c>
      <c r="M511" s="287">
        <f t="shared" si="433"/>
        <v>144166.9304009405</v>
      </c>
      <c r="N511" s="287">
        <f t="shared" si="433"/>
        <v>66119.504590842276</v>
      </c>
      <c r="O511" s="164"/>
      <c r="P511" s="159" t="str">
        <f t="shared" si="410"/>
        <v>Sany SY2000 
АСТ</v>
      </c>
      <c r="Q511" s="164"/>
      <c r="R511" s="164"/>
      <c r="S511" s="164"/>
      <c r="T511" s="165"/>
      <c r="U511" s="166"/>
      <c r="V511" s="58"/>
      <c r="W511" s="58"/>
      <c r="X511" s="166"/>
      <c r="Y511" s="166"/>
      <c r="Z511" s="166"/>
      <c r="AA511" s="166"/>
      <c r="AB511" s="167"/>
      <c r="AC511" s="166"/>
      <c r="AD511" s="166"/>
      <c r="AE511" s="166"/>
      <c r="AF511" s="166"/>
      <c r="AG511" s="166"/>
      <c r="AH511" s="166"/>
      <c r="AI511" s="166"/>
      <c r="AJ511" s="168"/>
      <c r="AK511" s="168"/>
      <c r="AL511" s="168"/>
      <c r="AM511" s="168"/>
      <c r="AN511" s="168"/>
      <c r="AO511" s="168"/>
      <c r="AP511" s="168"/>
      <c r="AQ511" s="168"/>
      <c r="AR511" s="168"/>
      <c r="AS511" s="168"/>
    </row>
    <row r="512" spans="1:45" s="61" customFormat="1" ht="15.75" outlineLevel="1">
      <c r="A512" s="51"/>
      <c r="B512" s="83" t="s">
        <v>86</v>
      </c>
      <c r="C512" s="53" t="s">
        <v>78</v>
      </c>
      <c r="E512" s="287">
        <f>-E511*Макро!D$12</f>
        <v>-25350.963463700904</v>
      </c>
      <c r="F512" s="287">
        <f>-F511*Макро!E$12</f>
        <v>-28181.482373802224</v>
      </c>
      <c r="G512" s="287">
        <f>-G511*Макро!F$12</f>
        <v>-47639.922203210532</v>
      </c>
      <c r="H512" s="287">
        <f>-H511*Макро!G$12</f>
        <v>-27962.010647944571</v>
      </c>
      <c r="I512" s="287">
        <f>-I511*Макро!H$12</f>
        <v>-30366.540931482934</v>
      </c>
      <c r="J512" s="287">
        <f>-J511*Макро!I$12</f>
        <v>-42453.061440567944</v>
      </c>
      <c r="K512" s="287">
        <f>-K511*Макро!J$12</f>
        <v>-15776.588684224636</v>
      </c>
      <c r="L512" s="287">
        <f>-L511*Макро!K$12</f>
        <v>-22708.598934203972</v>
      </c>
      <c r="M512" s="287">
        <f>-M511*Макро!L$12</f>
        <v>-36041.732600235126</v>
      </c>
      <c r="N512" s="287">
        <f>-N511*Макро!M$12</f>
        <v>-16529.876147710569</v>
      </c>
      <c r="O512" s="164"/>
      <c r="P512" s="159" t="str">
        <f t="shared" si="410"/>
        <v>Sany SY2000 
АСТ</v>
      </c>
      <c r="Q512" s="164"/>
      <c r="R512" s="164"/>
      <c r="S512" s="164"/>
      <c r="T512" s="57"/>
      <c r="U512" s="58"/>
      <c r="V512" s="58"/>
      <c r="W512" s="58"/>
      <c r="X512" s="58"/>
      <c r="Y512" s="58"/>
      <c r="Z512" s="58"/>
      <c r="AA512" s="58"/>
      <c r="AB512" s="59"/>
      <c r="AC512" s="58"/>
      <c r="AD512" s="58"/>
      <c r="AE512" s="58"/>
      <c r="AF512" s="58"/>
      <c r="AG512" s="58"/>
      <c r="AH512" s="58"/>
      <c r="AI512" s="58"/>
      <c r="AJ512" s="60"/>
      <c r="AK512" s="60"/>
      <c r="AL512" s="60"/>
      <c r="AM512" s="60"/>
      <c r="AN512" s="60"/>
      <c r="AO512" s="60"/>
      <c r="AP512" s="60"/>
      <c r="AQ512" s="60"/>
      <c r="AR512" s="60"/>
      <c r="AS512" s="60"/>
    </row>
    <row r="513" spans="1:45" s="61" customFormat="1" ht="15.75" outlineLevel="1">
      <c r="A513" s="51"/>
      <c r="B513" s="281" t="s">
        <v>87</v>
      </c>
      <c r="C513" s="53" t="s">
        <v>61</v>
      </c>
      <c r="D513" s="54">
        <f>D514</f>
        <v>219895.60004161196</v>
      </c>
      <c r="E513" s="77">
        <f>E514</f>
        <v>0</v>
      </c>
      <c r="F513" s="77">
        <f>F514</f>
        <v>0</v>
      </c>
      <c r="G513" s="77">
        <f t="shared" ref="G513:K513" si="434">G514</f>
        <v>0</v>
      </c>
      <c r="H513" s="77">
        <f t="shared" si="434"/>
        <v>0</v>
      </c>
      <c r="I513" s="77">
        <f t="shared" si="434"/>
        <v>0</v>
      </c>
      <c r="J513" s="77">
        <f t="shared" si="434"/>
        <v>0</v>
      </c>
      <c r="K513" s="77">
        <f t="shared" si="434"/>
        <v>0</v>
      </c>
      <c r="L513" s="77">
        <f>L514</f>
        <v>0</v>
      </c>
      <c r="M513" s="77">
        <f t="shared" ref="M513:N513" si="435">M514</f>
        <v>0</v>
      </c>
      <c r="N513" s="77">
        <f t="shared" si="435"/>
        <v>0</v>
      </c>
      <c r="O513" s="58"/>
      <c r="P513" s="159" t="str">
        <f t="shared" si="410"/>
        <v>Sany SY2000 
АСТ</v>
      </c>
      <c r="Q513" s="58"/>
      <c r="R513" s="58"/>
      <c r="S513" s="58"/>
      <c r="T513" s="57"/>
      <c r="U513" s="58"/>
      <c r="V513" s="58"/>
      <c r="W513" s="58"/>
      <c r="X513" s="58"/>
      <c r="Y513" s="58"/>
      <c r="Z513" s="58"/>
      <c r="AA513" s="58"/>
      <c r="AB513" s="59"/>
      <c r="AC513" s="58"/>
      <c r="AD513" s="58"/>
      <c r="AE513" s="58"/>
      <c r="AF513" s="58"/>
      <c r="AG513" s="58"/>
      <c r="AH513" s="58"/>
      <c r="AI513" s="58"/>
      <c r="AJ513" s="60"/>
      <c r="AK513" s="60"/>
      <c r="AL513" s="60"/>
      <c r="AM513" s="60"/>
      <c r="AN513" s="60"/>
      <c r="AO513" s="60"/>
      <c r="AP513" s="60"/>
      <c r="AQ513" s="60"/>
      <c r="AR513" s="60"/>
      <c r="AS513" s="60"/>
    </row>
    <row r="514" spans="1:45" s="61" customFormat="1" ht="15.75">
      <c r="A514" s="51"/>
      <c r="B514" s="83" t="s">
        <v>88</v>
      </c>
      <c r="C514" s="53" t="s">
        <v>61</v>
      </c>
      <c r="D514" s="54">
        <f>'1. Сводная_аннуитеты'!G31</f>
        <v>219895.60004161196</v>
      </c>
      <c r="E514" s="77"/>
      <c r="F514" s="77"/>
      <c r="G514" s="77"/>
      <c r="H514" s="77"/>
      <c r="I514" s="77"/>
      <c r="J514" s="77"/>
      <c r="K514" s="77"/>
      <c r="L514" s="77"/>
      <c r="M514" s="77"/>
      <c r="N514" s="77"/>
      <c r="O514" s="52"/>
      <c r="P514" s="159" t="str">
        <f t="shared" si="410"/>
        <v>Sany SY2000 
АСТ</v>
      </c>
      <c r="Q514" s="58"/>
      <c r="R514" s="58"/>
      <c r="S514" s="58"/>
      <c r="T514" s="57"/>
      <c r="U514" s="58"/>
      <c r="V514" s="58"/>
      <c r="W514" s="58"/>
      <c r="X514" s="58"/>
      <c r="Y514" s="58"/>
      <c r="Z514" s="58"/>
      <c r="AA514" s="58"/>
      <c r="AB514" s="59"/>
      <c r="AC514" s="58"/>
      <c r="AD514" s="58"/>
      <c r="AE514" s="58"/>
      <c r="AF514" s="58"/>
      <c r="AG514" s="58"/>
      <c r="AH514" s="58"/>
      <c r="AI514" s="58"/>
      <c r="AJ514" s="60"/>
      <c r="AK514" s="60"/>
      <c r="AL514" s="60"/>
      <c r="AM514" s="60"/>
      <c r="AN514" s="60"/>
      <c r="AO514" s="60"/>
      <c r="AP514" s="60"/>
      <c r="AQ514" s="60"/>
      <c r="AR514" s="60"/>
      <c r="AS514" s="60"/>
    </row>
    <row r="515" spans="1:45" s="61" customFormat="1" ht="15.75" outlineLevel="1">
      <c r="A515" s="51"/>
      <c r="B515" s="288" t="s">
        <v>89</v>
      </c>
      <c r="C515" s="53" t="s">
        <v>43</v>
      </c>
      <c r="D515" s="54"/>
      <c r="E515" s="64">
        <f>E434</f>
        <v>2047.2479123208302</v>
      </c>
      <c r="F515" s="64">
        <f t="shared" ref="F515:N515" si="436">E515+F434</f>
        <v>3796.6742583153159</v>
      </c>
      <c r="G515" s="64">
        <f t="shared" si="436"/>
        <v>5605.5089713498937</v>
      </c>
      <c r="H515" s="64">
        <f t="shared" si="436"/>
        <v>7269.2067843719742</v>
      </c>
      <c r="I515" s="64">
        <f t="shared" si="436"/>
        <v>8930.1993064686758</v>
      </c>
      <c r="J515" s="64">
        <f t="shared" si="436"/>
        <v>10714.239565758755</v>
      </c>
      <c r="K515" s="64">
        <f t="shared" si="436"/>
        <v>12432.118904598445</v>
      </c>
      <c r="L515" s="64">
        <f t="shared" si="436"/>
        <v>14284.323182669979</v>
      </c>
      <c r="M515" s="64">
        <f t="shared" si="436"/>
        <v>15465.886696262314</v>
      </c>
      <c r="N515" s="64">
        <f t="shared" si="436"/>
        <v>17284.893225032763</v>
      </c>
      <c r="O515" s="65"/>
      <c r="P515" s="159" t="str">
        <f t="shared" si="410"/>
        <v>Sany SY2000 
АСТ</v>
      </c>
      <c r="Q515" s="65"/>
      <c r="R515" s="65"/>
      <c r="S515" s="65"/>
      <c r="T515" s="57"/>
      <c r="U515" s="58"/>
      <c r="V515" s="58"/>
      <c r="W515" s="58"/>
      <c r="X515" s="58"/>
      <c r="Y515" s="58"/>
      <c r="Z515" s="58"/>
      <c r="AA515" s="58"/>
      <c r="AB515" s="59"/>
      <c r="AC515" s="58"/>
      <c r="AD515" s="58"/>
      <c r="AE515" s="58"/>
      <c r="AF515" s="58"/>
      <c r="AG515" s="58"/>
      <c r="AH515" s="58"/>
      <c r="AI515" s="58"/>
      <c r="AJ515" s="60"/>
      <c r="AK515" s="60"/>
      <c r="AL515" s="60"/>
      <c r="AM515" s="60"/>
      <c r="AN515" s="60"/>
      <c r="AO515" s="60"/>
      <c r="AP515" s="60"/>
      <c r="AQ515" s="60"/>
      <c r="AR515" s="60"/>
      <c r="AS515" s="60"/>
    </row>
    <row r="516" spans="1:45" s="61" customFormat="1" ht="15.75" outlineLevel="1">
      <c r="A516" s="51"/>
      <c r="B516" s="288" t="s">
        <v>90</v>
      </c>
      <c r="C516" s="53" t="s">
        <v>78</v>
      </c>
      <c r="D516" s="54">
        <f t="shared" ref="D516:N516" si="437">D514+D435</f>
        <v>219895.60004161196</v>
      </c>
      <c r="E516" s="64">
        <f t="shared" si="437"/>
        <v>33492.451673371368</v>
      </c>
      <c r="F516" s="64">
        <f t="shared" si="437"/>
        <v>41984.008403675325</v>
      </c>
      <c r="G516" s="64">
        <f t="shared" si="437"/>
        <v>100359.32789190025</v>
      </c>
      <c r="H516" s="64">
        <f t="shared" si="437"/>
        <v>41325.59322610237</v>
      </c>
      <c r="I516" s="64">
        <f t="shared" si="437"/>
        <v>48539.184076717458</v>
      </c>
      <c r="J516" s="64">
        <f t="shared" si="437"/>
        <v>120265.77786874858</v>
      </c>
      <c r="K516" s="64">
        <f t="shared" si="437"/>
        <v>47329.766052673906</v>
      </c>
      <c r="L516" s="64">
        <f t="shared" si="437"/>
        <v>68125.79680261192</v>
      </c>
      <c r="M516" s="64">
        <f t="shared" si="437"/>
        <v>108125.19780070538</v>
      </c>
      <c r="N516" s="64">
        <f t="shared" si="437"/>
        <v>49589.628443131704</v>
      </c>
      <c r="O516" s="65"/>
      <c r="P516" s="159" t="str">
        <f t="shared" si="410"/>
        <v>Sany SY2000 
АСТ</v>
      </c>
      <c r="Q516" s="65"/>
      <c r="R516" s="65"/>
      <c r="S516" s="65"/>
      <c r="T516" s="57"/>
      <c r="U516" s="58"/>
      <c r="V516" s="58"/>
      <c r="W516" s="58"/>
      <c r="X516" s="58"/>
      <c r="Y516" s="58"/>
      <c r="Z516" s="58"/>
      <c r="AA516" s="58"/>
      <c r="AB516" s="59"/>
      <c r="AC516" s="58"/>
      <c r="AD516" s="58"/>
      <c r="AE516" s="58"/>
      <c r="AF516" s="58"/>
      <c r="AG516" s="58"/>
      <c r="AH516" s="58"/>
      <c r="AI516" s="58"/>
      <c r="AJ516" s="60"/>
      <c r="AK516" s="60"/>
      <c r="AL516" s="60"/>
      <c r="AM516" s="60"/>
      <c r="AN516" s="60"/>
      <c r="AO516" s="60"/>
      <c r="AP516" s="60"/>
      <c r="AQ516" s="60"/>
      <c r="AR516" s="60"/>
      <c r="AS516" s="60"/>
    </row>
    <row r="517" spans="1:45" s="61" customFormat="1" ht="30" outlineLevel="1">
      <c r="A517" s="51"/>
      <c r="B517" s="288" t="s">
        <v>91</v>
      </c>
      <c r="C517" s="53" t="s">
        <v>78</v>
      </c>
      <c r="D517" s="77">
        <f>D435*Макро!C$10</f>
        <v>0</v>
      </c>
      <c r="E517" s="77">
        <f>E435*Макро!D$10</f>
        <v>29903.974708367292</v>
      </c>
      <c r="F517" s="77">
        <f>F435*Макро!E$10</f>
        <v>33469.394454460555</v>
      </c>
      <c r="G517" s="77">
        <f>G435*Макро!F$10</f>
        <v>71433.787277284122</v>
      </c>
      <c r="H517" s="77">
        <f>H435*Макро!G$10</f>
        <v>26263.161595992282</v>
      </c>
      <c r="I517" s="77">
        <f>I435*Макро!H$10</f>
        <v>27542.436599798086</v>
      </c>
      <c r="J517" s="77">
        <f>J435*Макро!I$10</f>
        <v>60930.385880906695</v>
      </c>
      <c r="K517" s="77">
        <f>K435*Макро!J$10</f>
        <v>21409.582536005775</v>
      </c>
      <c r="L517" s="77">
        <f>L435*Макро!K$10</f>
        <v>27514.866721305483</v>
      </c>
      <c r="M517" s="77">
        <f>M435*Макро!L$10</f>
        <v>38991.030280050596</v>
      </c>
      <c r="N517" s="77">
        <f>N435*Макро!M$10</f>
        <v>15966.533171165151</v>
      </c>
      <c r="O517" s="65"/>
      <c r="P517" s="159" t="str">
        <f t="shared" si="410"/>
        <v>Sany SY2000 
АСТ</v>
      </c>
      <c r="Q517" s="65"/>
      <c r="R517" s="65"/>
      <c r="S517" s="65"/>
      <c r="T517" s="57"/>
      <c r="U517" s="58"/>
      <c r="V517" s="58"/>
      <c r="W517" s="58"/>
      <c r="X517" s="58"/>
      <c r="Y517" s="58"/>
      <c r="Z517" s="58"/>
      <c r="AA517" s="58"/>
      <c r="AB517" s="59"/>
      <c r="AC517" s="58"/>
      <c r="AD517" s="58"/>
      <c r="AE517" s="58"/>
      <c r="AF517" s="58"/>
      <c r="AG517" s="58"/>
      <c r="AH517" s="58"/>
      <c r="AI517" s="58"/>
      <c r="AJ517" s="60"/>
      <c r="AK517" s="60"/>
      <c r="AL517" s="60"/>
      <c r="AM517" s="60"/>
      <c r="AN517" s="60"/>
      <c r="AO517" s="60"/>
      <c r="AP517" s="60"/>
      <c r="AQ517" s="60"/>
      <c r="AR517" s="60"/>
      <c r="AS517" s="60"/>
    </row>
    <row r="518" spans="1:45" s="76" customFormat="1" ht="15.75" outlineLevel="1">
      <c r="A518" s="71"/>
      <c r="B518" s="263" t="str">
        <f>B436</f>
        <v>ТО, ТР, ППР, вкл смазочные</v>
      </c>
      <c r="C518" s="66" t="s">
        <v>78</v>
      </c>
      <c r="D518" s="55">
        <f>D436*Макро!C$10</f>
        <v>0</v>
      </c>
      <c r="E518" s="55">
        <f>E436*Макро!D$10</f>
        <v>18475.387919642857</v>
      </c>
      <c r="F518" s="55">
        <f>F436*Макро!E$10</f>
        <v>28022.924481823979</v>
      </c>
      <c r="G518" s="55">
        <f>G436*Макро!F$10</f>
        <v>79463.137733748619</v>
      </c>
      <c r="H518" s="55">
        <f>H436*Макро!G$10</f>
        <v>22339.703827984671</v>
      </c>
      <c r="I518" s="55">
        <f>I436*Макро!H$10</f>
        <v>24144.364918350009</v>
      </c>
      <c r="J518" s="55">
        <f>J436*Макро!I$10</f>
        <v>63885.93571070693</v>
      </c>
      <c r="K518" s="55">
        <f>K436*Макро!J$10</f>
        <v>12868.87851623126</v>
      </c>
      <c r="L518" s="55">
        <f>L436*Макро!K$10</f>
        <v>21894.70545806906</v>
      </c>
      <c r="M518" s="55">
        <f>M436*Макро!L$10</f>
        <v>41268.083390183201</v>
      </c>
      <c r="N518" s="55">
        <f>N436*Макро!M$10</f>
        <v>8820.5857570241751</v>
      </c>
      <c r="O518" s="162"/>
      <c r="P518" s="159" t="str">
        <f t="shared" si="410"/>
        <v>Sany SY2000 
АСТ</v>
      </c>
      <c r="Q518" s="162"/>
      <c r="R518" s="162"/>
      <c r="S518" s="162"/>
      <c r="T518" s="73"/>
      <c r="U518" s="56"/>
      <c r="V518" s="58"/>
      <c r="W518" s="58"/>
      <c r="X518" s="56"/>
      <c r="Y518" s="56"/>
      <c r="Z518" s="56"/>
      <c r="AA518" s="56"/>
      <c r="AB518" s="74"/>
      <c r="AC518" s="56"/>
      <c r="AD518" s="56"/>
      <c r="AE518" s="56"/>
      <c r="AF518" s="56"/>
      <c r="AG518" s="56"/>
      <c r="AH518" s="56"/>
      <c r="AI518" s="56"/>
      <c r="AJ518" s="75"/>
      <c r="AK518" s="75"/>
      <c r="AL518" s="75"/>
      <c r="AM518" s="75"/>
      <c r="AN518" s="75"/>
      <c r="AO518" s="75"/>
      <c r="AP518" s="75"/>
      <c r="AQ518" s="75"/>
      <c r="AR518" s="75"/>
      <c r="AS518" s="75"/>
    </row>
    <row r="519" spans="1:45" s="76" customFormat="1" ht="15.75" outlineLevel="1">
      <c r="A519" s="71"/>
      <c r="B519" s="263" t="str">
        <f>B439</f>
        <v>затраты на сервис: ремонты и ТО</v>
      </c>
      <c r="C519" s="66" t="s">
        <v>78</v>
      </c>
      <c r="D519" s="55">
        <f>D439*Макро!C$10</f>
        <v>0</v>
      </c>
      <c r="E519" s="55">
        <f>E439*Макро!D$10</f>
        <v>4483.9285714285716</v>
      </c>
      <c r="F519" s="55">
        <f>F439*Макро!E$10</f>
        <v>4182.8762755102034</v>
      </c>
      <c r="G519" s="55">
        <f>G439*Макро!F$10</f>
        <v>4215.1626275510189</v>
      </c>
      <c r="H519" s="55">
        <f>H439*Макро!G$10</f>
        <v>3391.7599844465835</v>
      </c>
      <c r="I519" s="55">
        <f>I439*Макро!H$10</f>
        <v>4305.0675543370116</v>
      </c>
      <c r="J519" s="55">
        <f>J439*Макро!I$10</f>
        <v>3273.8503050478462</v>
      </c>
      <c r="K519" s="55">
        <f>K439*Макро!J$10</f>
        <v>2373.4763328726799</v>
      </c>
      <c r="L519" s="55">
        <f>L439*Макро!K$10</f>
        <v>2300.9227497984657</v>
      </c>
      <c r="M519" s="55">
        <f>M439*Макро!L$10</f>
        <v>2297.8070791826249</v>
      </c>
      <c r="N519" s="55">
        <f>N439*Макро!M$10</f>
        <v>2631.1652894191675</v>
      </c>
      <c r="O519" s="162"/>
      <c r="P519" s="159" t="str">
        <f t="shared" si="410"/>
        <v>Sany SY2000 
АСТ</v>
      </c>
      <c r="Q519" s="162"/>
      <c r="R519" s="162"/>
      <c r="S519" s="162"/>
      <c r="T519" s="73"/>
      <c r="U519" s="56"/>
      <c r="V519" s="58"/>
      <c r="W519" s="58"/>
      <c r="X519" s="56"/>
      <c r="Y519" s="56"/>
      <c r="Z519" s="56"/>
      <c r="AA519" s="56"/>
      <c r="AB519" s="74"/>
      <c r="AC519" s="56"/>
      <c r="AD519" s="56"/>
      <c r="AE519" s="56"/>
      <c r="AF519" s="56"/>
      <c r="AG519" s="56"/>
      <c r="AH519" s="56"/>
      <c r="AI519" s="56"/>
      <c r="AJ519" s="75"/>
      <c r="AK519" s="75"/>
      <c r="AL519" s="75"/>
      <c r="AM519" s="75"/>
      <c r="AN519" s="75"/>
      <c r="AO519" s="75"/>
      <c r="AP519" s="75"/>
      <c r="AQ519" s="75"/>
      <c r="AR519" s="75"/>
      <c r="AS519" s="75"/>
    </row>
    <row r="520" spans="1:45" s="76" customFormat="1" ht="15.75" outlineLevel="1">
      <c r="A520" s="71"/>
      <c r="B520" s="263" t="str">
        <f>B442</f>
        <v>расходники на ковш</v>
      </c>
      <c r="C520" s="66" t="s">
        <v>78</v>
      </c>
      <c r="D520" s="55">
        <f>D442*Макро!C$10</f>
        <v>0</v>
      </c>
      <c r="E520" s="55">
        <f>E442*Макро!D$10</f>
        <v>1595.0471306454374</v>
      </c>
      <c r="F520" s="55">
        <f>F442*Макро!E$10</f>
        <v>1216.972384112695</v>
      </c>
      <c r="G520" s="55">
        <f>G442*Макро!F$10</f>
        <v>1123.4814906140664</v>
      </c>
      <c r="H520" s="55">
        <f>H442*Макро!G$10</f>
        <v>922.62126660700847</v>
      </c>
      <c r="I520" s="55">
        <f>I442*Макро!H$10</f>
        <v>822.42948110115833</v>
      </c>
      <c r="J520" s="55">
        <f>J442*Макро!I$10</f>
        <v>788.71049623744068</v>
      </c>
      <c r="K520" s="55">
        <f>K442*Макро!J$10</f>
        <v>678.09041201607033</v>
      </c>
      <c r="L520" s="55">
        <f>L442*Макро!K$10</f>
        <v>652.77844818572044</v>
      </c>
      <c r="M520" s="55">
        <f>M442*Макро!L$10</f>
        <v>371.80564008399853</v>
      </c>
      <c r="N520" s="55">
        <f>N442*Макро!M$10</f>
        <v>511.06382028552861</v>
      </c>
      <c r="O520" s="162"/>
      <c r="P520" s="159" t="str">
        <f t="shared" si="410"/>
        <v>Sany SY2000 
АСТ</v>
      </c>
      <c r="Q520" s="162"/>
      <c r="R520" s="162"/>
      <c r="S520" s="162"/>
      <c r="T520" s="73"/>
      <c r="U520" s="56"/>
      <c r="V520" s="58"/>
      <c r="W520" s="58"/>
      <c r="X520" s="56"/>
      <c r="Y520" s="56"/>
      <c r="Z520" s="56"/>
      <c r="AA520" s="56"/>
      <c r="AB520" s="74"/>
      <c r="AC520" s="56"/>
      <c r="AD520" s="56"/>
      <c r="AE520" s="56"/>
      <c r="AF520" s="56"/>
      <c r="AG520" s="56"/>
      <c r="AH520" s="56"/>
      <c r="AI520" s="56"/>
      <c r="AJ520" s="75"/>
      <c r="AK520" s="75"/>
      <c r="AL520" s="75"/>
      <c r="AM520" s="75"/>
      <c r="AN520" s="75"/>
      <c r="AO520" s="75"/>
      <c r="AP520" s="75"/>
      <c r="AQ520" s="75"/>
      <c r="AR520" s="75"/>
      <c r="AS520" s="75"/>
    </row>
    <row r="521" spans="1:45" s="76" customFormat="1" ht="15.75" outlineLevel="1">
      <c r="A521" s="71"/>
      <c r="B521" s="263" t="s">
        <v>107</v>
      </c>
      <c r="C521" s="66" t="s">
        <v>78</v>
      </c>
      <c r="D521" s="55">
        <f>D462*Макро!C$10</f>
        <v>0</v>
      </c>
      <c r="E521" s="55">
        <f>E462*Макро!D$10</f>
        <v>19042.193863310433</v>
      </c>
      <c r="F521" s="55">
        <f>F462*Макро!E$10</f>
        <v>14528.613994742411</v>
      </c>
      <c r="G521" s="55">
        <f>G462*Макро!F$10</f>
        <v>13412.489157895361</v>
      </c>
      <c r="H521" s="55">
        <f>H462*Макро!G$10</f>
        <v>11014.554168085599</v>
      </c>
      <c r="I521" s="55">
        <f>I462*Макро!H$10</f>
        <v>9818.4318927885724</v>
      </c>
      <c r="J521" s="55">
        <f>J462*Макро!I$10</f>
        <v>9415.8836330458507</v>
      </c>
      <c r="K521" s="55">
        <f>K462*Макро!J$10</f>
        <v>8095.2649200008718</v>
      </c>
      <c r="L521" s="55">
        <f>L462*Макро!K$10</f>
        <v>7793.0824245384447</v>
      </c>
      <c r="M521" s="55">
        <f>M462*Макро!L$10</f>
        <v>4438.7372272108332</v>
      </c>
      <c r="N521" s="55">
        <f>N462*Макро!M$10</f>
        <v>6101.2468882114508</v>
      </c>
      <c r="O521" s="162"/>
      <c r="P521" s="159" t="str">
        <f t="shared" si="410"/>
        <v>Sany SY2000 
АСТ</v>
      </c>
      <c r="Q521" s="162"/>
      <c r="R521" s="162"/>
      <c r="S521" s="162"/>
      <c r="T521" s="73"/>
      <c r="U521" s="56"/>
      <c r="V521" s="58"/>
      <c r="W521" s="58"/>
      <c r="X521" s="56"/>
      <c r="Y521" s="56"/>
      <c r="Z521" s="56"/>
      <c r="AA521" s="56"/>
      <c r="AB521" s="74"/>
      <c r="AC521" s="56"/>
      <c r="AD521" s="56"/>
      <c r="AE521" s="56"/>
      <c r="AF521" s="56"/>
      <c r="AG521" s="56"/>
      <c r="AH521" s="56"/>
      <c r="AI521" s="56"/>
      <c r="AJ521" s="75"/>
      <c r="AK521" s="75"/>
      <c r="AL521" s="75"/>
      <c r="AM521" s="75"/>
      <c r="AN521" s="75"/>
      <c r="AO521" s="75"/>
      <c r="AP521" s="75"/>
      <c r="AQ521" s="75"/>
      <c r="AR521" s="75"/>
      <c r="AS521" s="75"/>
    </row>
    <row r="522" spans="1:45" s="76" customFormat="1" ht="15.75" outlineLevel="1">
      <c r="A522" s="71"/>
      <c r="B522" s="263" t="s">
        <v>60</v>
      </c>
      <c r="C522" s="66" t="s">
        <v>78</v>
      </c>
      <c r="D522" s="55">
        <f>D478*Макро!C$10</f>
        <v>0</v>
      </c>
      <c r="E522" s="55">
        <f>E478*Макро!D$10</f>
        <v>0</v>
      </c>
      <c r="F522" s="55">
        <f>F478*Макро!E$10</f>
        <v>0</v>
      </c>
      <c r="G522" s="55">
        <f>G478*Макро!F$10</f>
        <v>0</v>
      </c>
      <c r="H522" s="55">
        <f>H478*Макро!G$10</f>
        <v>0</v>
      </c>
      <c r="I522" s="55">
        <f>I478*Макро!H$10</f>
        <v>0</v>
      </c>
      <c r="J522" s="55">
        <f>J478*Макро!I$10</f>
        <v>0</v>
      </c>
      <c r="K522" s="55">
        <f>K478*Макро!J$10</f>
        <v>0</v>
      </c>
      <c r="L522" s="55">
        <f>L478*Макро!K$10</f>
        <v>0</v>
      </c>
      <c r="M522" s="55">
        <f>M478*Макро!L$10</f>
        <v>0</v>
      </c>
      <c r="N522" s="55">
        <f>N478*Макро!M$10</f>
        <v>0</v>
      </c>
      <c r="O522" s="56"/>
      <c r="P522" s="159" t="str">
        <f t="shared" si="410"/>
        <v>Sany SY2000 
АСТ</v>
      </c>
      <c r="Q522" s="56"/>
      <c r="R522" s="56"/>
      <c r="S522" s="56"/>
      <c r="T522" s="73"/>
      <c r="U522" s="56"/>
      <c r="V522" s="58"/>
      <c r="W522" s="58"/>
      <c r="X522" s="56"/>
      <c r="Y522" s="56"/>
      <c r="Z522" s="56"/>
      <c r="AA522" s="56"/>
      <c r="AB522" s="74"/>
      <c r="AC522" s="56"/>
      <c r="AD522" s="56"/>
      <c r="AE522" s="56"/>
      <c r="AF522" s="56"/>
      <c r="AG522" s="56"/>
      <c r="AH522" s="56"/>
      <c r="AI522" s="56"/>
      <c r="AJ522" s="75"/>
      <c r="AK522" s="75"/>
      <c r="AL522" s="75"/>
      <c r="AM522" s="75"/>
      <c r="AN522" s="75"/>
      <c r="AO522" s="75"/>
      <c r="AP522" s="75"/>
      <c r="AQ522" s="75"/>
      <c r="AR522" s="75"/>
      <c r="AS522" s="75"/>
    </row>
    <row r="523" spans="1:45" s="76" customFormat="1" ht="15.75" outlineLevel="1">
      <c r="A523" s="71"/>
      <c r="B523" s="263" t="s">
        <v>81</v>
      </c>
      <c r="C523" s="66" t="s">
        <v>78</v>
      </c>
      <c r="D523" s="55">
        <f>D503*Макро!C$10</f>
        <v>0</v>
      </c>
      <c r="E523" s="55">
        <f>E503*Макро!D$10</f>
        <v>8942.2060302157952</v>
      </c>
      <c r="F523" s="55">
        <f>F503*Макро!E$10</f>
        <v>7984.112526978387</v>
      </c>
      <c r="G523" s="55">
        <f>G503*Макро!F$10</f>
        <v>7128.6718990878453</v>
      </c>
      <c r="H523" s="55">
        <f>H503*Макро!G$10</f>
        <v>6364.8856241855756</v>
      </c>
      <c r="I523" s="55">
        <f>I503*Макро!H$10</f>
        <v>5682.9335930228353</v>
      </c>
      <c r="J523" s="55">
        <f>J503*Макро!I$10</f>
        <v>5074.0478509132454</v>
      </c>
      <c r="K523" s="55">
        <f>K503*Макро!J$10</f>
        <v>4530.3998668868262</v>
      </c>
      <c r="L523" s="55">
        <f>L503*Макро!K$10</f>
        <v>4044.9998811489513</v>
      </c>
      <c r="M523" s="55">
        <f>M503*Макро!L$10</f>
        <v>3611.6070367401348</v>
      </c>
      <c r="N523" s="55">
        <f>N503*Макро!M$10</f>
        <v>3224.649139946549</v>
      </c>
      <c r="O523" s="162"/>
      <c r="P523" s="159" t="str">
        <f t="shared" si="410"/>
        <v>Sany SY2000 
АСТ</v>
      </c>
      <c r="Q523" s="162"/>
      <c r="R523" s="162"/>
      <c r="S523" s="162"/>
      <c r="T523" s="73"/>
      <c r="U523" s="56"/>
      <c r="V523" s="58"/>
      <c r="W523" s="58"/>
      <c r="X523" s="56"/>
      <c r="Y523" s="56"/>
      <c r="Z523" s="56"/>
      <c r="AA523" s="56"/>
      <c r="AB523" s="74"/>
      <c r="AC523" s="56"/>
      <c r="AD523" s="56"/>
      <c r="AE523" s="56"/>
      <c r="AF523" s="56"/>
      <c r="AG523" s="56"/>
      <c r="AH523" s="56"/>
      <c r="AI523" s="56"/>
      <c r="AJ523" s="75"/>
      <c r="AK523" s="75"/>
      <c r="AL523" s="75"/>
      <c r="AM523" s="75"/>
      <c r="AN523" s="75"/>
      <c r="AO523" s="75"/>
      <c r="AP523" s="75"/>
      <c r="AQ523" s="75"/>
      <c r="AR523" s="75"/>
      <c r="AS523" s="75"/>
    </row>
    <row r="524" spans="1:45" s="76" customFormat="1" ht="15.75" outlineLevel="1">
      <c r="A524" s="71"/>
      <c r="B524" s="263" t="s">
        <v>86</v>
      </c>
      <c r="C524" s="66" t="s">
        <v>78</v>
      </c>
      <c r="D524" s="55">
        <f>D512*Макро!C$10</f>
        <v>0</v>
      </c>
      <c r="E524" s="55">
        <f>E512*Макро!D$10</f>
        <v>-22634.788806875804</v>
      </c>
      <c r="F524" s="55">
        <f>F512*Макро!E$10</f>
        <v>-22466.105208707126</v>
      </c>
      <c r="G524" s="55">
        <f>G512*Макро!F$10</f>
        <v>-33909.155631612804</v>
      </c>
      <c r="H524" s="55">
        <f>H512*Макро!G$10</f>
        <v>-17770.363275317159</v>
      </c>
      <c r="I524" s="55">
        <f>I512*Макро!H$10</f>
        <v>-17230.790839801502</v>
      </c>
      <c r="J524" s="55">
        <f>J512*Макро!I$10</f>
        <v>-21508.042115044616</v>
      </c>
      <c r="K524" s="55">
        <f>K512*Макро!J$10</f>
        <v>-7136.527512001926</v>
      </c>
      <c r="L524" s="55">
        <f>L512*Макро!K$10</f>
        <v>-9171.6222404351611</v>
      </c>
      <c r="M524" s="55">
        <f>M512*Макро!L$10</f>
        <v>-12997.010093350198</v>
      </c>
      <c r="N524" s="55">
        <f>N512*Макро!M$10</f>
        <v>-5322.1777237217175</v>
      </c>
      <c r="O524" s="162"/>
      <c r="P524" s="159" t="str">
        <f t="shared" si="410"/>
        <v>Sany SY2000 
АСТ</v>
      </c>
      <c r="Q524" s="162"/>
      <c r="R524" s="162"/>
      <c r="S524" s="162"/>
      <c r="T524" s="73"/>
      <c r="U524" s="56"/>
      <c r="V524" s="58"/>
      <c r="W524" s="58"/>
      <c r="X524" s="56"/>
      <c r="Y524" s="56"/>
      <c r="Z524" s="56"/>
      <c r="AA524" s="56"/>
      <c r="AB524" s="74"/>
      <c r="AC524" s="56"/>
      <c r="AD524" s="56"/>
      <c r="AE524" s="56"/>
      <c r="AF524" s="56"/>
      <c r="AG524" s="56"/>
      <c r="AH524" s="56"/>
      <c r="AI524" s="56"/>
      <c r="AJ524" s="75"/>
      <c r="AK524" s="75"/>
      <c r="AL524" s="75"/>
      <c r="AM524" s="75"/>
      <c r="AN524" s="75"/>
      <c r="AO524" s="75"/>
      <c r="AP524" s="75"/>
      <c r="AQ524" s="75"/>
      <c r="AR524" s="75"/>
      <c r="AS524" s="75"/>
    </row>
    <row r="525" spans="1:45" s="61" customFormat="1" ht="45" outlineLevel="1">
      <c r="A525" s="51"/>
      <c r="B525" s="288" t="s">
        <v>92</v>
      </c>
      <c r="C525" s="53" t="s">
        <v>78</v>
      </c>
      <c r="D525" s="54">
        <f t="shared" ref="D525:D532" si="438">D517</f>
        <v>0</v>
      </c>
      <c r="E525" s="282">
        <f t="shared" ref="E525:N525" si="439">D525+E517</f>
        <v>29903.974708367292</v>
      </c>
      <c r="F525" s="282">
        <f t="shared" si="439"/>
        <v>63373.369162827847</v>
      </c>
      <c r="G525" s="282">
        <f t="shared" si="439"/>
        <v>134807.15644011198</v>
      </c>
      <c r="H525" s="282">
        <f t="shared" si="439"/>
        <v>161070.31803610426</v>
      </c>
      <c r="I525" s="282">
        <f t="shared" si="439"/>
        <v>188612.75463590235</v>
      </c>
      <c r="J525" s="282">
        <f t="shared" si="439"/>
        <v>249543.14051680904</v>
      </c>
      <c r="K525" s="282">
        <f t="shared" si="439"/>
        <v>270952.72305281484</v>
      </c>
      <c r="L525" s="282">
        <f t="shared" si="439"/>
        <v>298467.58977412031</v>
      </c>
      <c r="M525" s="282">
        <f t="shared" si="439"/>
        <v>337458.6200541709</v>
      </c>
      <c r="N525" s="282">
        <f t="shared" si="439"/>
        <v>353425.15322533605</v>
      </c>
      <c r="O525" s="170"/>
      <c r="P525" s="159" t="str">
        <f t="shared" si="410"/>
        <v>Sany SY2000 
АСТ</v>
      </c>
      <c r="Q525" s="170"/>
      <c r="R525" s="170"/>
      <c r="S525" s="170"/>
      <c r="T525" s="57"/>
      <c r="U525" s="58"/>
      <c r="V525" s="58"/>
      <c r="W525" s="58"/>
      <c r="X525" s="58"/>
      <c r="Y525" s="58"/>
      <c r="Z525" s="58"/>
      <c r="AA525" s="58"/>
      <c r="AB525" s="59"/>
      <c r="AC525" s="58"/>
      <c r="AD525" s="58"/>
      <c r="AE525" s="58"/>
      <c r="AF525" s="58"/>
      <c r="AG525" s="58"/>
      <c r="AH525" s="58"/>
      <c r="AI525" s="58"/>
      <c r="AJ525" s="60"/>
      <c r="AK525" s="60"/>
      <c r="AL525" s="60"/>
      <c r="AM525" s="60"/>
      <c r="AN525" s="60"/>
      <c r="AO525" s="60"/>
      <c r="AP525" s="60"/>
      <c r="AQ525" s="60"/>
      <c r="AR525" s="60"/>
      <c r="AS525" s="60"/>
    </row>
    <row r="526" spans="1:45" s="76" customFormat="1" ht="15.75" outlineLevel="1">
      <c r="A526" s="71"/>
      <c r="B526" s="263" t="str">
        <f>B518</f>
        <v>ТО, ТР, ППР, вкл смазочные</v>
      </c>
      <c r="C526" s="66" t="s">
        <v>78</v>
      </c>
      <c r="D526" s="72">
        <f t="shared" si="438"/>
        <v>0</v>
      </c>
      <c r="E526" s="280">
        <f t="shared" ref="E526:N526" si="440">D526+E518</f>
        <v>18475.387919642857</v>
      </c>
      <c r="F526" s="280">
        <f t="shared" si="440"/>
        <v>46498.312401466836</v>
      </c>
      <c r="G526" s="280">
        <f t="shared" si="440"/>
        <v>125961.45013521545</v>
      </c>
      <c r="H526" s="280">
        <f t="shared" si="440"/>
        <v>148301.15396320011</v>
      </c>
      <c r="I526" s="280">
        <f t="shared" si="440"/>
        <v>172445.51888155012</v>
      </c>
      <c r="J526" s="280">
        <f t="shared" si="440"/>
        <v>236331.45459225704</v>
      </c>
      <c r="K526" s="280">
        <f t="shared" si="440"/>
        <v>249200.3331084883</v>
      </c>
      <c r="L526" s="280">
        <f t="shared" si="440"/>
        <v>271095.03856655734</v>
      </c>
      <c r="M526" s="280">
        <f t="shared" si="440"/>
        <v>312363.12195674056</v>
      </c>
      <c r="N526" s="280">
        <f t="shared" si="440"/>
        <v>321183.70771376474</v>
      </c>
      <c r="O526" s="162"/>
      <c r="P526" s="159" t="str">
        <f t="shared" si="410"/>
        <v>Sany SY2000 
АСТ</v>
      </c>
      <c r="Q526" s="162"/>
      <c r="R526" s="162"/>
      <c r="S526" s="162"/>
      <c r="T526" s="73"/>
      <c r="U526" s="56"/>
      <c r="V526" s="58"/>
      <c r="W526" s="58"/>
      <c r="X526" s="56"/>
      <c r="Y526" s="56"/>
      <c r="Z526" s="56"/>
      <c r="AA526" s="56"/>
      <c r="AB526" s="74"/>
      <c r="AC526" s="56"/>
      <c r="AD526" s="56"/>
      <c r="AE526" s="56"/>
      <c r="AF526" s="56"/>
      <c r="AG526" s="56"/>
      <c r="AH526" s="56"/>
      <c r="AI526" s="56"/>
      <c r="AJ526" s="75"/>
      <c r="AK526" s="75"/>
      <c r="AL526" s="75"/>
      <c r="AM526" s="75"/>
      <c r="AN526" s="75"/>
      <c r="AO526" s="75"/>
      <c r="AP526" s="75"/>
      <c r="AQ526" s="75"/>
      <c r="AR526" s="75"/>
      <c r="AS526" s="75"/>
    </row>
    <row r="527" spans="1:45" s="76" customFormat="1" ht="15.75" outlineLevel="1">
      <c r="A527" s="71"/>
      <c r="B527" s="263" t="str">
        <f>B519</f>
        <v>затраты на сервис: ремонты и ТО</v>
      </c>
      <c r="C527" s="66" t="s">
        <v>78</v>
      </c>
      <c r="D527" s="72">
        <f t="shared" si="438"/>
        <v>0</v>
      </c>
      <c r="E527" s="280">
        <f t="shared" ref="E527:N527" si="441">D527+E519</f>
        <v>4483.9285714285716</v>
      </c>
      <c r="F527" s="280">
        <f t="shared" si="441"/>
        <v>8666.8048469387759</v>
      </c>
      <c r="G527" s="280">
        <f t="shared" si="441"/>
        <v>12881.967474489795</v>
      </c>
      <c r="H527" s="280">
        <f t="shared" si="441"/>
        <v>16273.727458936379</v>
      </c>
      <c r="I527" s="280">
        <f t="shared" si="441"/>
        <v>20578.795013273389</v>
      </c>
      <c r="J527" s="280">
        <f t="shared" si="441"/>
        <v>23852.645318321236</v>
      </c>
      <c r="K527" s="280">
        <f t="shared" si="441"/>
        <v>26226.121651193916</v>
      </c>
      <c r="L527" s="280">
        <f t="shared" si="441"/>
        <v>28527.044400992381</v>
      </c>
      <c r="M527" s="280">
        <f t="shared" si="441"/>
        <v>30824.851480175006</v>
      </c>
      <c r="N527" s="280">
        <f t="shared" si="441"/>
        <v>33456.016769594171</v>
      </c>
      <c r="O527" s="162"/>
      <c r="P527" s="159" t="str">
        <f t="shared" si="410"/>
        <v>Sany SY2000 
АСТ</v>
      </c>
      <c r="Q527" s="162"/>
      <c r="R527" s="162"/>
      <c r="S527" s="162"/>
      <c r="T527" s="73"/>
      <c r="U527" s="56"/>
      <c r="V527" s="58"/>
      <c r="W527" s="58"/>
      <c r="X527" s="56"/>
      <c r="Y527" s="56"/>
      <c r="Z527" s="56"/>
      <c r="AA527" s="56"/>
      <c r="AB527" s="74"/>
      <c r="AC527" s="56"/>
      <c r="AD527" s="56"/>
      <c r="AE527" s="56"/>
      <c r="AF527" s="56"/>
      <c r="AG527" s="56"/>
      <c r="AH527" s="56"/>
      <c r="AI527" s="56"/>
      <c r="AJ527" s="75"/>
      <c r="AK527" s="75"/>
      <c r="AL527" s="75"/>
      <c r="AM527" s="75"/>
      <c r="AN527" s="75"/>
      <c r="AO527" s="75"/>
      <c r="AP527" s="75"/>
      <c r="AQ527" s="75"/>
      <c r="AR527" s="75"/>
      <c r="AS527" s="75"/>
    </row>
    <row r="528" spans="1:45" s="76" customFormat="1" ht="15.75" outlineLevel="1">
      <c r="A528" s="71"/>
      <c r="B528" s="263" t="str">
        <f>B520</f>
        <v>расходники на ковш</v>
      </c>
      <c r="C528" s="66" t="s">
        <v>78</v>
      </c>
      <c r="D528" s="72">
        <f t="shared" si="438"/>
        <v>0</v>
      </c>
      <c r="E528" s="280">
        <f t="shared" ref="E528:N528" si="442">D528+E520</f>
        <v>1595.0471306454374</v>
      </c>
      <c r="F528" s="280">
        <f t="shared" si="442"/>
        <v>2812.0195147581326</v>
      </c>
      <c r="G528" s="280">
        <f t="shared" si="442"/>
        <v>3935.501005372199</v>
      </c>
      <c r="H528" s="280">
        <f t="shared" si="442"/>
        <v>4858.1222719792077</v>
      </c>
      <c r="I528" s="280">
        <f t="shared" si="442"/>
        <v>5680.5517530803663</v>
      </c>
      <c r="J528" s="280">
        <f t="shared" si="442"/>
        <v>6469.2622493178069</v>
      </c>
      <c r="K528" s="280">
        <f t="shared" si="442"/>
        <v>7147.3526613338772</v>
      </c>
      <c r="L528" s="280">
        <f t="shared" si="442"/>
        <v>7800.1311095195979</v>
      </c>
      <c r="M528" s="280">
        <f t="shared" si="442"/>
        <v>8171.9367496035966</v>
      </c>
      <c r="N528" s="280">
        <f t="shared" si="442"/>
        <v>8683.0005698891255</v>
      </c>
      <c r="O528" s="162"/>
      <c r="P528" s="159" t="str">
        <f t="shared" si="410"/>
        <v>Sany SY2000 
АСТ</v>
      </c>
      <c r="Q528" s="162"/>
      <c r="R528" s="162"/>
      <c r="S528" s="162"/>
      <c r="T528" s="73"/>
      <c r="U528" s="56"/>
      <c r="V528" s="58"/>
      <c r="W528" s="58"/>
      <c r="X528" s="56"/>
      <c r="Y528" s="56"/>
      <c r="Z528" s="56"/>
      <c r="AA528" s="56"/>
      <c r="AB528" s="74"/>
      <c r="AC528" s="56"/>
      <c r="AD528" s="56"/>
      <c r="AE528" s="56"/>
      <c r="AF528" s="56"/>
      <c r="AG528" s="56"/>
      <c r="AH528" s="56"/>
      <c r="AI528" s="56"/>
      <c r="AJ528" s="75"/>
      <c r="AK528" s="75"/>
      <c r="AL528" s="75"/>
      <c r="AM528" s="75"/>
      <c r="AN528" s="75"/>
      <c r="AO528" s="75"/>
      <c r="AP528" s="75"/>
      <c r="AQ528" s="75"/>
      <c r="AR528" s="75"/>
      <c r="AS528" s="75"/>
    </row>
    <row r="529" spans="1:45" s="76" customFormat="1" ht="15.75" outlineLevel="1">
      <c r="A529" s="71"/>
      <c r="B529" s="263" t="str">
        <f>B521</f>
        <v>Дизтопливо</v>
      </c>
      <c r="C529" s="66" t="s">
        <v>78</v>
      </c>
      <c r="D529" s="72">
        <f t="shared" si="438"/>
        <v>0</v>
      </c>
      <c r="E529" s="280">
        <f t="shared" ref="E529:N529" si="443">D529+E521</f>
        <v>19042.193863310433</v>
      </c>
      <c r="F529" s="280">
        <f t="shared" si="443"/>
        <v>33570.807858052845</v>
      </c>
      <c r="G529" s="280">
        <f t="shared" si="443"/>
        <v>46983.297015948207</v>
      </c>
      <c r="H529" s="280">
        <f t="shared" si="443"/>
        <v>57997.851184033803</v>
      </c>
      <c r="I529" s="280">
        <f t="shared" si="443"/>
        <v>67816.283076822379</v>
      </c>
      <c r="J529" s="280">
        <f t="shared" si="443"/>
        <v>77232.166709868237</v>
      </c>
      <c r="K529" s="280">
        <f t="shared" si="443"/>
        <v>85327.431629869112</v>
      </c>
      <c r="L529" s="280">
        <f t="shared" si="443"/>
        <v>93120.514054407555</v>
      </c>
      <c r="M529" s="280">
        <f t="shared" si="443"/>
        <v>97559.251281618388</v>
      </c>
      <c r="N529" s="280">
        <f t="shared" si="443"/>
        <v>103660.49816982984</v>
      </c>
      <c r="O529" s="162"/>
      <c r="P529" s="159" t="str">
        <f t="shared" si="410"/>
        <v>Sany SY2000 
АСТ</v>
      </c>
      <c r="Q529" s="162"/>
      <c r="R529" s="162"/>
      <c r="S529" s="162"/>
      <c r="T529" s="73"/>
      <c r="U529" s="56"/>
      <c r="V529" s="58"/>
      <c r="W529" s="58"/>
      <c r="X529" s="56"/>
      <c r="Y529" s="56"/>
      <c r="Z529" s="56"/>
      <c r="AA529" s="56"/>
      <c r="AB529" s="74"/>
      <c r="AC529" s="56"/>
      <c r="AD529" s="56"/>
      <c r="AE529" s="56"/>
      <c r="AF529" s="56"/>
      <c r="AG529" s="56"/>
      <c r="AH529" s="56"/>
      <c r="AI529" s="56"/>
      <c r="AJ529" s="75"/>
      <c r="AK529" s="75"/>
      <c r="AL529" s="75"/>
      <c r="AM529" s="75"/>
      <c r="AN529" s="75"/>
      <c r="AO529" s="75"/>
      <c r="AP529" s="75"/>
      <c r="AQ529" s="75"/>
      <c r="AR529" s="75"/>
      <c r="AS529" s="75"/>
    </row>
    <row r="530" spans="1:45" s="76" customFormat="1" ht="15.75" outlineLevel="1">
      <c r="A530" s="71"/>
      <c r="B530" s="263" t="s">
        <v>60</v>
      </c>
      <c r="C530" s="66" t="s">
        <v>78</v>
      </c>
      <c r="D530" s="72">
        <f t="shared" si="438"/>
        <v>0</v>
      </c>
      <c r="E530" s="280">
        <f t="shared" ref="E530:N530" si="444">D530+E522</f>
        <v>0</v>
      </c>
      <c r="F530" s="280">
        <f t="shared" si="444"/>
        <v>0</v>
      </c>
      <c r="G530" s="280">
        <f t="shared" si="444"/>
        <v>0</v>
      </c>
      <c r="H530" s="280">
        <f t="shared" si="444"/>
        <v>0</v>
      </c>
      <c r="I530" s="280">
        <f t="shared" si="444"/>
        <v>0</v>
      </c>
      <c r="J530" s="280">
        <f t="shared" si="444"/>
        <v>0</v>
      </c>
      <c r="K530" s="280">
        <f t="shared" si="444"/>
        <v>0</v>
      </c>
      <c r="L530" s="280">
        <f t="shared" si="444"/>
        <v>0</v>
      </c>
      <c r="M530" s="280">
        <f t="shared" si="444"/>
        <v>0</v>
      </c>
      <c r="N530" s="280">
        <f t="shared" si="444"/>
        <v>0</v>
      </c>
      <c r="O530" s="162"/>
      <c r="P530" s="159" t="str">
        <f t="shared" si="410"/>
        <v>Sany SY2000 
АСТ</v>
      </c>
      <c r="Q530" s="162"/>
      <c r="R530" s="162"/>
      <c r="S530" s="162"/>
      <c r="T530" s="73"/>
      <c r="U530" s="56"/>
      <c r="V530" s="58"/>
      <c r="W530" s="58"/>
      <c r="X530" s="56"/>
      <c r="Y530" s="56"/>
      <c r="Z530" s="56"/>
      <c r="AA530" s="56"/>
      <c r="AB530" s="74"/>
      <c r="AC530" s="56"/>
      <c r="AD530" s="56"/>
      <c r="AE530" s="56"/>
      <c r="AF530" s="56"/>
      <c r="AG530" s="56"/>
      <c r="AH530" s="56"/>
      <c r="AI530" s="56"/>
      <c r="AJ530" s="75"/>
      <c r="AK530" s="75"/>
      <c r="AL530" s="75"/>
      <c r="AM530" s="75"/>
      <c r="AN530" s="75"/>
      <c r="AO530" s="75"/>
      <c r="AP530" s="75"/>
      <c r="AQ530" s="75"/>
      <c r="AR530" s="75"/>
      <c r="AS530" s="75"/>
    </row>
    <row r="531" spans="1:45" s="76" customFormat="1" ht="15.75" outlineLevel="1">
      <c r="A531" s="71"/>
      <c r="B531" s="263" t="s">
        <v>81</v>
      </c>
      <c r="C531" s="66" t="s">
        <v>78</v>
      </c>
      <c r="D531" s="72">
        <f t="shared" si="438"/>
        <v>0</v>
      </c>
      <c r="E531" s="280">
        <f t="shared" ref="E531:N531" si="445">D531+E523</f>
        <v>8942.2060302157952</v>
      </c>
      <c r="F531" s="280">
        <f t="shared" si="445"/>
        <v>16926.318557194183</v>
      </c>
      <c r="G531" s="280">
        <f t="shared" si="445"/>
        <v>24054.99045628203</v>
      </c>
      <c r="H531" s="280">
        <f t="shared" si="445"/>
        <v>30419.876080467606</v>
      </c>
      <c r="I531" s="280">
        <f t="shared" si="445"/>
        <v>36102.809673490439</v>
      </c>
      <c r="J531" s="280">
        <f t="shared" si="445"/>
        <v>41176.857524403684</v>
      </c>
      <c r="K531" s="280">
        <f t="shared" si="445"/>
        <v>45707.257391290506</v>
      </c>
      <c r="L531" s="280">
        <f t="shared" si="445"/>
        <v>49752.257272439456</v>
      </c>
      <c r="M531" s="280">
        <f t="shared" si="445"/>
        <v>53363.864309179589</v>
      </c>
      <c r="N531" s="280">
        <f t="shared" si="445"/>
        <v>56588.513449126141</v>
      </c>
      <c r="O531" s="162"/>
      <c r="P531" s="159" t="str">
        <f t="shared" si="410"/>
        <v>Sany SY2000 
АСТ</v>
      </c>
      <c r="Q531" s="162"/>
      <c r="R531" s="162"/>
      <c r="S531" s="162"/>
      <c r="T531" s="73"/>
      <c r="U531" s="56"/>
      <c r="V531" s="58"/>
      <c r="W531" s="58"/>
      <c r="X531" s="56"/>
      <c r="Y531" s="56"/>
      <c r="Z531" s="56"/>
      <c r="AA531" s="56"/>
      <c r="AB531" s="74"/>
      <c r="AC531" s="56"/>
      <c r="AD531" s="56"/>
      <c r="AE531" s="56"/>
      <c r="AF531" s="56"/>
      <c r="AG531" s="56"/>
      <c r="AH531" s="56"/>
      <c r="AI531" s="56"/>
      <c r="AJ531" s="75"/>
      <c r="AK531" s="75"/>
      <c r="AL531" s="75"/>
      <c r="AM531" s="75"/>
      <c r="AN531" s="75"/>
      <c r="AO531" s="75"/>
      <c r="AP531" s="75"/>
      <c r="AQ531" s="75"/>
      <c r="AR531" s="75"/>
      <c r="AS531" s="75"/>
    </row>
    <row r="532" spans="1:45" s="76" customFormat="1" ht="15.75" outlineLevel="1">
      <c r="A532" s="71"/>
      <c r="B532" s="263" t="s">
        <v>86</v>
      </c>
      <c r="C532" s="66" t="s">
        <v>78</v>
      </c>
      <c r="D532" s="72">
        <f t="shared" si="438"/>
        <v>0</v>
      </c>
      <c r="E532" s="280">
        <f t="shared" ref="E532:N532" si="446">D532+E524</f>
        <v>-22634.788806875804</v>
      </c>
      <c r="F532" s="280">
        <f t="shared" si="446"/>
        <v>-45100.894015582933</v>
      </c>
      <c r="G532" s="280">
        <f t="shared" si="446"/>
        <v>-79010.04964719573</v>
      </c>
      <c r="H532" s="280">
        <f t="shared" si="446"/>
        <v>-96780.412922512885</v>
      </c>
      <c r="I532" s="280">
        <f t="shared" si="446"/>
        <v>-114011.20376231438</v>
      </c>
      <c r="J532" s="280">
        <f t="shared" si="446"/>
        <v>-135519.245877359</v>
      </c>
      <c r="K532" s="280">
        <f t="shared" si="446"/>
        <v>-142655.77338936093</v>
      </c>
      <c r="L532" s="280">
        <f t="shared" si="446"/>
        <v>-151827.39562979608</v>
      </c>
      <c r="M532" s="280">
        <f t="shared" si="446"/>
        <v>-164824.40572314628</v>
      </c>
      <c r="N532" s="280">
        <f t="shared" si="446"/>
        <v>-170146.583446868</v>
      </c>
      <c r="O532" s="162"/>
      <c r="P532" s="159" t="str">
        <f t="shared" si="410"/>
        <v>Sany SY2000 
АСТ</v>
      </c>
      <c r="Q532" s="162"/>
      <c r="R532" s="162"/>
      <c r="S532" s="162"/>
      <c r="T532" s="73"/>
      <c r="U532" s="56"/>
      <c r="V532" s="58"/>
      <c r="W532" s="58"/>
      <c r="X532" s="56"/>
      <c r="Y532" s="56"/>
      <c r="Z532" s="56"/>
      <c r="AA532" s="56"/>
      <c r="AB532" s="74"/>
      <c r="AC532" s="56"/>
      <c r="AD532" s="56"/>
      <c r="AE532" s="56"/>
      <c r="AF532" s="56"/>
      <c r="AG532" s="56"/>
      <c r="AH532" s="56"/>
      <c r="AI532" s="56"/>
      <c r="AJ532" s="75"/>
      <c r="AK532" s="75"/>
      <c r="AL532" s="75"/>
      <c r="AM532" s="75"/>
      <c r="AN532" s="75"/>
      <c r="AO532" s="75"/>
      <c r="AP532" s="75"/>
      <c r="AQ532" s="75"/>
      <c r="AR532" s="75"/>
      <c r="AS532" s="75"/>
    </row>
    <row r="533" spans="1:45" s="61" customFormat="1" ht="30" outlineLevel="1">
      <c r="A533" s="51"/>
      <c r="B533" s="288" t="s">
        <v>93</v>
      </c>
      <c r="C533" s="53" t="s">
        <v>78</v>
      </c>
      <c r="D533" s="54">
        <f>D513*Макро!C$10</f>
        <v>219895.60004161196</v>
      </c>
      <c r="E533" s="54">
        <f>E513*Макро!D$10</f>
        <v>0</v>
      </c>
      <c r="F533" s="54">
        <f>F513*Макро!E$10</f>
        <v>0</v>
      </c>
      <c r="G533" s="54">
        <f>G513*Макро!F$10</f>
        <v>0</v>
      </c>
      <c r="H533" s="54">
        <f>H513*Макро!G$10</f>
        <v>0</v>
      </c>
      <c r="I533" s="54">
        <f>I513*Макро!H$10</f>
        <v>0</v>
      </c>
      <c r="J533" s="54">
        <f>J513*Макро!I$10</f>
        <v>0</v>
      </c>
      <c r="K533" s="54">
        <f>K513*Макро!J$10</f>
        <v>0</v>
      </c>
      <c r="L533" s="54">
        <f>L513*Макро!K$10</f>
        <v>0</v>
      </c>
      <c r="M533" s="54">
        <f>M513*Макро!L$10</f>
        <v>0</v>
      </c>
      <c r="N533" s="54">
        <f>N513*Макро!M$10</f>
        <v>0</v>
      </c>
      <c r="O533" s="162"/>
      <c r="P533" s="159" t="str">
        <f t="shared" si="410"/>
        <v>Sany SY2000 
АСТ</v>
      </c>
      <c r="Q533" s="162"/>
      <c r="R533" s="162"/>
      <c r="S533" s="162"/>
      <c r="T533" s="57"/>
      <c r="U533" s="58"/>
      <c r="V533" s="58"/>
      <c r="W533" s="58"/>
      <c r="X533" s="58"/>
      <c r="Y533" s="58"/>
      <c r="Z533" s="58"/>
      <c r="AA533" s="58"/>
      <c r="AB533" s="59"/>
      <c r="AC533" s="58"/>
      <c r="AD533" s="58"/>
      <c r="AE533" s="58"/>
      <c r="AF533" s="58"/>
      <c r="AG533" s="58"/>
      <c r="AH533" s="58"/>
      <c r="AI533" s="58"/>
      <c r="AJ533" s="60"/>
      <c r="AK533" s="60"/>
      <c r="AL533" s="60"/>
      <c r="AM533" s="60"/>
      <c r="AN533" s="60"/>
      <c r="AO533" s="60"/>
      <c r="AP533" s="60"/>
      <c r="AQ533" s="60"/>
      <c r="AR533" s="60"/>
      <c r="AS533" s="60"/>
    </row>
    <row r="534" spans="1:45" s="61" customFormat="1" ht="45" outlineLevel="1">
      <c r="A534" s="51"/>
      <c r="B534" s="288" t="s">
        <v>94</v>
      </c>
      <c r="C534" s="53" t="s">
        <v>78</v>
      </c>
      <c r="D534" s="54">
        <f>D533</f>
        <v>219895.60004161196</v>
      </c>
      <c r="E534" s="290">
        <f>D534+E533</f>
        <v>219895.60004161196</v>
      </c>
      <c r="F534" s="290">
        <f t="shared" ref="F534" si="447">E534+F533</f>
        <v>219895.60004161196</v>
      </c>
      <c r="G534" s="290">
        <f t="shared" ref="G534" si="448">F534+G533</f>
        <v>219895.60004161196</v>
      </c>
      <c r="H534" s="290">
        <f t="shared" ref="H534" si="449">G534+H533</f>
        <v>219895.60004161196</v>
      </c>
      <c r="I534" s="290">
        <f t="shared" ref="I534" si="450">H534+I533</f>
        <v>219895.60004161196</v>
      </c>
      <c r="J534" s="290">
        <f t="shared" ref="J534" si="451">I534+J533</f>
        <v>219895.60004161196</v>
      </c>
      <c r="K534" s="290">
        <f t="shared" ref="K534" si="452">J534+K533</f>
        <v>219895.60004161196</v>
      </c>
      <c r="L534" s="290">
        <f t="shared" ref="L534" si="453">K534+L533</f>
        <v>219895.60004161196</v>
      </c>
      <c r="M534" s="290">
        <f t="shared" ref="M534" si="454">L534+M533</f>
        <v>219895.60004161196</v>
      </c>
      <c r="N534" s="290">
        <f t="shared" ref="N534" si="455">M534+N533</f>
        <v>219895.60004161196</v>
      </c>
      <c r="O534" s="162"/>
      <c r="P534" s="159" t="str">
        <f t="shared" si="410"/>
        <v>Sany SY2000 
АСТ</v>
      </c>
      <c r="Q534" s="162"/>
      <c r="R534" s="162"/>
      <c r="S534" s="162"/>
      <c r="T534" s="57"/>
      <c r="U534" s="58"/>
      <c r="V534" s="58"/>
      <c r="W534" s="58"/>
      <c r="X534" s="58"/>
      <c r="Y534" s="58"/>
      <c r="Z534" s="58"/>
      <c r="AA534" s="58"/>
      <c r="AB534" s="59"/>
      <c r="AC534" s="58"/>
      <c r="AD534" s="58"/>
      <c r="AE534" s="58"/>
      <c r="AF534" s="58"/>
      <c r="AG534" s="58"/>
      <c r="AH534" s="58"/>
      <c r="AI534" s="58"/>
      <c r="AJ534" s="60"/>
      <c r="AK534" s="60"/>
      <c r="AL534" s="60"/>
      <c r="AM534" s="60"/>
      <c r="AN534" s="60"/>
      <c r="AO534" s="60"/>
      <c r="AP534" s="60"/>
      <c r="AQ534" s="60"/>
      <c r="AR534" s="60"/>
      <c r="AS534" s="60"/>
    </row>
    <row r="535" spans="1:45" s="61" customFormat="1" ht="15.75" outlineLevel="1">
      <c r="A535" s="51"/>
      <c r="B535" s="288" t="s">
        <v>95</v>
      </c>
      <c r="C535" s="53" t="s">
        <v>61</v>
      </c>
      <c r="D535" s="54"/>
      <c r="E535" s="289">
        <f>E534/(SUM(Макро!$D$10:D$10))</f>
        <v>246283.0720466054</v>
      </c>
      <c r="F535" s="289">
        <f>F534/(SUM(Макро!$D$10:E$10))</f>
        <v>130111.81164726324</v>
      </c>
      <c r="G535" s="289">
        <f>G534/(SUM(Макро!$D$10:F$10))</f>
        <v>91553.308906846214</v>
      </c>
      <c r="H535" s="289">
        <f>H534/(SUM(Макро!$D$10:G$10))</f>
        <v>72397.203925801557</v>
      </c>
      <c r="I535" s="289">
        <f>I534/(SUM(Макро!$D$10:H$10))</f>
        <v>61001.179462559689</v>
      </c>
      <c r="J535" s="289">
        <f>J534/(SUM(Макро!$D$10:I$10))</f>
        <v>53484.265298536026</v>
      </c>
      <c r="K535" s="289">
        <f>K534/(SUM(Макро!$D$10:J$10))</f>
        <v>48183.026015795811</v>
      </c>
      <c r="L535" s="289">
        <f>L534/(SUM(Макро!$D$10:K$10))</f>
        <v>44265.609094588959</v>
      </c>
      <c r="M535" s="289">
        <f>M534/(SUM(Макро!$D$10:L$10))</f>
        <v>41269.761860487793</v>
      </c>
      <c r="N535" s="289">
        <f>N534/(SUM(Макро!$D$10:M$10))</f>
        <v>38918.038975792086</v>
      </c>
      <c r="O535" s="162"/>
      <c r="P535" s="159" t="str">
        <f t="shared" si="410"/>
        <v>Sany SY2000 
АСТ</v>
      </c>
      <c r="Q535" s="162"/>
      <c r="R535" s="162"/>
      <c r="S535" s="162"/>
      <c r="T535" s="57"/>
      <c r="U535" s="58"/>
      <c r="V535" s="58"/>
      <c r="W535" s="58"/>
      <c r="X535" s="58"/>
      <c r="Y535" s="58"/>
      <c r="Z535" s="58"/>
      <c r="AA535" s="58"/>
      <c r="AB535" s="59"/>
      <c r="AC535" s="58"/>
      <c r="AD535" s="58"/>
      <c r="AE535" s="58"/>
      <c r="AF535" s="58"/>
      <c r="AG535" s="58"/>
      <c r="AH535" s="58"/>
      <c r="AI535" s="58"/>
      <c r="AJ535" s="60"/>
      <c r="AK535" s="60"/>
      <c r="AL535" s="60"/>
      <c r="AM535" s="60"/>
      <c r="AN535" s="60"/>
      <c r="AO535" s="60"/>
      <c r="AP535" s="60"/>
      <c r="AQ535" s="60"/>
      <c r="AR535" s="60"/>
      <c r="AS535" s="60"/>
    </row>
    <row r="536" spans="1:45" s="61" customFormat="1" ht="30" outlineLevel="1">
      <c r="A536" s="51"/>
      <c r="B536" s="288" t="s">
        <v>96</v>
      </c>
      <c r="C536" s="53" t="s">
        <v>78</v>
      </c>
      <c r="D536" s="54">
        <f>D516*Макро!C$10</f>
        <v>219895.60004161196</v>
      </c>
      <c r="E536" s="54">
        <f>E516*Макро!D$10</f>
        <v>29903.974708367292</v>
      </c>
      <c r="F536" s="54">
        <f>F516*Макро!E$10</f>
        <v>33469.394454460555</v>
      </c>
      <c r="G536" s="54">
        <f>G516*Макро!F$10</f>
        <v>71433.787277284122</v>
      </c>
      <c r="H536" s="54">
        <f>H516*Макро!G$10</f>
        <v>26263.161595992282</v>
      </c>
      <c r="I536" s="54">
        <f>I516*Макро!H$10</f>
        <v>27542.436599798086</v>
      </c>
      <c r="J536" s="54">
        <f>J516*Макро!I$10</f>
        <v>60930.385880906695</v>
      </c>
      <c r="K536" s="54">
        <f>K516*Макро!J$10</f>
        <v>21409.582536005775</v>
      </c>
      <c r="L536" s="54">
        <f>L516*Макро!K$10</f>
        <v>27514.866721305483</v>
      </c>
      <c r="M536" s="54">
        <f>M516*Макро!L$10</f>
        <v>38991.030280050596</v>
      </c>
      <c r="N536" s="54">
        <f>N516*Макро!M$10</f>
        <v>15966.533171165151</v>
      </c>
      <c r="O536" s="162"/>
      <c r="P536" s="159" t="str">
        <f t="shared" si="410"/>
        <v>Sany SY2000 
АСТ</v>
      </c>
      <c r="Q536" s="162"/>
      <c r="R536" s="162"/>
      <c r="S536" s="162"/>
      <c r="T536" s="57"/>
      <c r="U536" s="58"/>
      <c r="V536" s="58"/>
      <c r="W536" s="58"/>
      <c r="X536" s="58"/>
      <c r="Y536" s="58"/>
      <c r="Z536" s="58"/>
      <c r="AA536" s="58"/>
      <c r="AB536" s="59"/>
      <c r="AC536" s="58"/>
      <c r="AD536" s="58"/>
      <c r="AE536" s="58"/>
      <c r="AF536" s="58"/>
      <c r="AG536" s="58"/>
      <c r="AH536" s="58"/>
      <c r="AI536" s="58"/>
      <c r="AJ536" s="60"/>
      <c r="AK536" s="60"/>
      <c r="AL536" s="60"/>
      <c r="AM536" s="60"/>
      <c r="AN536" s="60"/>
      <c r="AO536" s="60"/>
      <c r="AP536" s="60"/>
      <c r="AQ536" s="60"/>
      <c r="AR536" s="60"/>
      <c r="AS536" s="60"/>
    </row>
    <row r="537" spans="1:45" s="76" customFormat="1" ht="28.5" outlineLevel="1">
      <c r="A537" s="71"/>
      <c r="B537" s="291" t="s">
        <v>97</v>
      </c>
      <c r="C537" s="66" t="s">
        <v>78</v>
      </c>
      <c r="D537" s="72">
        <f>D536</f>
        <v>219895.60004161196</v>
      </c>
      <c r="E537" s="290">
        <f>D537+E536</f>
        <v>249799.57474997925</v>
      </c>
      <c r="F537" s="290">
        <f t="shared" ref="F537" si="456">E537+F536</f>
        <v>283268.96920443978</v>
      </c>
      <c r="G537" s="290">
        <f t="shared" ref="G537" si="457">F537+G536</f>
        <v>354702.75648172392</v>
      </c>
      <c r="H537" s="290">
        <f t="shared" ref="H537" si="458">G537+H536</f>
        <v>380965.9180777162</v>
      </c>
      <c r="I537" s="290">
        <f t="shared" ref="I537" si="459">H537+I536</f>
        <v>408508.35467751429</v>
      </c>
      <c r="J537" s="290">
        <f t="shared" ref="J537" si="460">I537+J536</f>
        <v>469438.74055842101</v>
      </c>
      <c r="K537" s="290">
        <f t="shared" ref="K537" si="461">J537+K536</f>
        <v>490848.32309442677</v>
      </c>
      <c r="L537" s="290">
        <f t="shared" ref="L537" si="462">K537+L536</f>
        <v>518363.18981573224</v>
      </c>
      <c r="M537" s="290">
        <f t="shared" ref="M537" si="463">L537+M536</f>
        <v>557354.22009578289</v>
      </c>
      <c r="N537" s="290">
        <f t="shared" ref="N537" si="464">M537+N536</f>
        <v>573320.75326694804</v>
      </c>
      <c r="O537" s="162"/>
      <c r="P537" s="159" t="str">
        <f t="shared" si="410"/>
        <v>Sany SY2000 
АСТ</v>
      </c>
      <c r="Q537" s="162"/>
      <c r="R537" s="162"/>
      <c r="S537" s="162"/>
      <c r="T537" s="73"/>
      <c r="U537" s="56"/>
      <c r="V537" s="56"/>
      <c r="W537" s="56"/>
      <c r="X537" s="56"/>
      <c r="Y537" s="56"/>
      <c r="Z537" s="56"/>
      <c r="AA537" s="56"/>
      <c r="AB537" s="74"/>
      <c r="AC537" s="56"/>
      <c r="AD537" s="56"/>
      <c r="AE537" s="56"/>
      <c r="AF537" s="56"/>
      <c r="AG537" s="56"/>
      <c r="AH537" s="56"/>
      <c r="AI537" s="56"/>
      <c r="AJ537" s="75"/>
      <c r="AK537" s="75"/>
      <c r="AL537" s="75"/>
      <c r="AM537" s="75"/>
      <c r="AN537" s="75"/>
      <c r="AO537" s="75"/>
      <c r="AP537" s="75"/>
      <c r="AQ537" s="75"/>
      <c r="AR537" s="75"/>
      <c r="AS537" s="75"/>
    </row>
    <row r="538" spans="1:45" s="61" customFormat="1" ht="15.75" outlineLevel="1">
      <c r="A538" s="51"/>
      <c r="B538" s="288" t="s">
        <v>98</v>
      </c>
      <c r="C538" s="53" t="s">
        <v>78</v>
      </c>
      <c r="D538" s="54"/>
      <c r="E538" s="290">
        <f>E537/(SUM(Макро!$D$10:D$10))</f>
        <v>279775.52371997677</v>
      </c>
      <c r="F538" s="290">
        <f>F537/(SUM(Макро!$D$10:E$10))</f>
        <v>167609.71460851381</v>
      </c>
      <c r="G538" s="290">
        <f>G537/(SUM(Макро!$D$10:F$10))</f>
        <v>147680.13106281281</v>
      </c>
      <c r="H538" s="290">
        <f>H537/(SUM(Макро!$D$10:G$10))</f>
        <v>125427.09928999655</v>
      </c>
      <c r="I538" s="290">
        <f>I537/(SUM(Макро!$D$10:H$10))</f>
        <v>113324.19316676819</v>
      </c>
      <c r="J538" s="290">
        <f>J537/(SUM(Макро!$D$10:I$10))</f>
        <v>114179.57492867514</v>
      </c>
      <c r="K538" s="290">
        <f>K537/(SUM(Макро!$D$10:J$10))</f>
        <v>107553.5732274452</v>
      </c>
      <c r="L538" s="290">
        <f>L537/(SUM(Макро!$D$10:K$10))</f>
        <v>104347.98297494491</v>
      </c>
      <c r="M538" s="290">
        <f>M537/(SUM(Макро!$D$10:L$10))</f>
        <v>104603.62067698535</v>
      </c>
      <c r="N538" s="290">
        <f>N537/(SUM(Макро!$D$10:M$10))</f>
        <v>101468.69431244304</v>
      </c>
      <c r="O538" s="162"/>
      <c r="P538" s="159" t="str">
        <f t="shared" si="410"/>
        <v>Sany SY2000 
АСТ</v>
      </c>
      <c r="Q538" s="162"/>
      <c r="R538" s="162"/>
      <c r="S538" s="162"/>
      <c r="T538" s="57"/>
      <c r="U538" s="58"/>
      <c r="V538" s="58"/>
      <c r="W538" s="58"/>
      <c r="X538" s="58"/>
      <c r="Y538" s="58"/>
      <c r="Z538" s="58"/>
      <c r="AA538" s="58"/>
      <c r="AB538" s="59"/>
      <c r="AC538" s="58"/>
      <c r="AD538" s="58"/>
      <c r="AE538" s="58"/>
      <c r="AF538" s="58"/>
      <c r="AG538" s="58"/>
      <c r="AH538" s="58"/>
      <c r="AI538" s="58"/>
      <c r="AJ538" s="60"/>
      <c r="AK538" s="60"/>
      <c r="AL538" s="60"/>
      <c r="AM538" s="60"/>
      <c r="AN538" s="60"/>
      <c r="AO538" s="60"/>
      <c r="AP538" s="60"/>
      <c r="AQ538" s="60"/>
      <c r="AR538" s="60"/>
      <c r="AS538" s="60"/>
    </row>
    <row r="539" spans="1:45" s="61" customFormat="1" ht="15.75">
      <c r="A539" s="51"/>
      <c r="B539" s="83" t="s">
        <v>99</v>
      </c>
      <c r="C539" s="53" t="s">
        <v>100</v>
      </c>
      <c r="D539" s="54"/>
      <c r="E539" s="292">
        <f>E525/(SUM(Макро!$D$10:D$10))/(E515/(E$2-$D$2))</f>
        <v>16.359743962519506</v>
      </c>
      <c r="F539" s="292">
        <f>F525/(SUM(Макро!$D$10:E$10))/(F515/(F$2-$D$2))</f>
        <v>19.753026153942105</v>
      </c>
      <c r="G539" s="292">
        <f>G525/(SUM(Макро!$D$10:F$10))/(G515/(G$2-$D$2))</f>
        <v>30.03839032789045</v>
      </c>
      <c r="H539" s="292">
        <f>H525/(SUM(Макро!$D$10:G$10))/(H515/(H$2-$D$2))</f>
        <v>29.18056780456633</v>
      </c>
      <c r="I539" s="292">
        <f>I525/(SUM(Макро!$D$10:H$10))/(I515/(I$2-$D$2))</f>
        <v>29.295546442232165</v>
      </c>
      <c r="J539" s="292">
        <f>J525/(SUM(Макро!$D$10:I$10))/(J515/(J$2-$D$2))</f>
        <v>33.989519792396479</v>
      </c>
      <c r="K539" s="292">
        <f>K525/(SUM(Макро!$D$10:J$10))/(K515/(K$2-$D$2))</f>
        <v>33.4290424400481</v>
      </c>
      <c r="L539" s="292">
        <f>L525/(SUM(Макро!$D$10:K$10))/(L515/(L$2-$D$2))</f>
        <v>33.649406058383825</v>
      </c>
      <c r="M539" s="292">
        <f>M525/(SUM(Макро!$D$10:L$10))/(M515/(M$2-$D$2))</f>
        <v>36.855612648852045</v>
      </c>
      <c r="N539" s="292">
        <f>N525/(SUM(Макро!$D$10:M$10))/(N515/(N$2-$D$2))</f>
        <v>36.188048443401584</v>
      </c>
      <c r="O539" s="171"/>
      <c r="P539" s="159" t="str">
        <f t="shared" si="410"/>
        <v>Sany SY2000 
АСТ</v>
      </c>
      <c r="Q539" s="171"/>
      <c r="R539" s="171"/>
      <c r="S539" s="171"/>
      <c r="T539" s="57"/>
      <c r="U539" s="58"/>
      <c r="V539" s="58"/>
      <c r="W539" s="58"/>
      <c r="X539" s="58"/>
      <c r="Y539" s="58"/>
      <c r="Z539" s="58"/>
      <c r="AA539" s="58"/>
      <c r="AB539" s="59"/>
      <c r="AC539" s="58"/>
      <c r="AD539" s="58"/>
      <c r="AE539" s="58"/>
      <c r="AF539" s="58"/>
      <c r="AG539" s="58"/>
      <c r="AH539" s="58"/>
      <c r="AI539" s="58"/>
      <c r="AJ539" s="60"/>
      <c r="AK539" s="60"/>
      <c r="AL539" s="60"/>
      <c r="AM539" s="60"/>
      <c r="AN539" s="60"/>
      <c r="AO539" s="60"/>
      <c r="AP539" s="60"/>
      <c r="AQ539" s="60"/>
      <c r="AR539" s="60"/>
      <c r="AS539" s="60"/>
    </row>
    <row r="540" spans="1:45" s="76" customFormat="1" ht="15.75" outlineLevel="1">
      <c r="A540" s="71"/>
      <c r="B540" s="263" t="str">
        <f>B526</f>
        <v>ТО, ТР, ППР, вкл смазочные</v>
      </c>
      <c r="C540" s="66" t="s">
        <v>100</v>
      </c>
      <c r="D540" s="72"/>
      <c r="E540" s="1143">
        <f>E526/(SUM(Макро!$D$10:D$10))/(E515/(E$2-$D$2))</f>
        <v>10.107439526726566</v>
      </c>
      <c r="F540" s="1143">
        <f>F526/(SUM(Макро!$D$10:E$10))/(F515/(F$2-$D$2))</f>
        <v>14.493191589995002</v>
      </c>
      <c r="G540" s="1143">
        <f>G526/(SUM(Макро!$D$10:F$10))/(G515/(G$2-$D$2))</f>
        <v>28.067346759217557</v>
      </c>
      <c r="H540" s="1143">
        <f>H526/(SUM(Макро!$D$10:G$10))/(H515/(H$2-$D$2))</f>
        <v>26.867221294916483</v>
      </c>
      <c r="I540" s="1143">
        <f>I526/(SUM(Макро!$D$10:H$10))/(I515/(I$2-$D$2))</f>
        <v>26.78443309362309</v>
      </c>
      <c r="J540" s="1143">
        <f>J526/(SUM(Макро!$D$10:I$10))/(J515/(J$2-$D$2))</f>
        <v>32.189995833158505</v>
      </c>
      <c r="K540" s="1143">
        <f>K526/(SUM(Макро!$D$10:J$10))/(K515/(K$2-$D$2))</f>
        <v>30.745321241646906</v>
      </c>
      <c r="L540" s="1143">
        <f>L526/(SUM(Макро!$D$10:K$10))/(L515/(L$2-$D$2))</f>
        <v>30.563409045662087</v>
      </c>
      <c r="M540" s="1143">
        <f>M526/(SUM(Макро!$D$10:L$10))/(M515/(M$2-$D$2))</f>
        <v>34.114802658695552</v>
      </c>
      <c r="N540" s="1143">
        <f>N526/(SUM(Макро!$D$10:M$10))/(N515/(N$2-$D$2))</f>
        <v>32.886769568906374</v>
      </c>
      <c r="O540" s="172"/>
      <c r="P540" s="159" t="str">
        <f t="shared" si="410"/>
        <v>Sany SY2000 
АСТ</v>
      </c>
      <c r="Q540" s="172"/>
      <c r="R540" s="172"/>
      <c r="S540" s="172"/>
      <c r="T540" s="73"/>
      <c r="U540" s="56"/>
      <c r="V540" s="56"/>
      <c r="W540" s="58"/>
      <c r="X540" s="56"/>
      <c r="Y540" s="56"/>
      <c r="Z540" s="56"/>
      <c r="AA540" s="56"/>
      <c r="AB540" s="74"/>
      <c r="AC540" s="56"/>
      <c r="AD540" s="56"/>
      <c r="AE540" s="56"/>
      <c r="AF540" s="56"/>
      <c r="AG540" s="56"/>
      <c r="AH540" s="56"/>
      <c r="AI540" s="56"/>
      <c r="AJ540" s="75"/>
      <c r="AK540" s="75"/>
      <c r="AL540" s="75"/>
      <c r="AM540" s="75"/>
      <c r="AN540" s="75"/>
      <c r="AO540" s="75"/>
      <c r="AP540" s="75"/>
      <c r="AQ540" s="75"/>
      <c r="AR540" s="75"/>
      <c r="AS540" s="75"/>
    </row>
    <row r="541" spans="1:45" s="76" customFormat="1" ht="15.75" outlineLevel="1">
      <c r="A541" s="71"/>
      <c r="B541" s="263" t="str">
        <f t="shared" ref="B541:B544" si="465">B527</f>
        <v>затраты на сервис: ремонты и ТО</v>
      </c>
      <c r="C541" s="66" t="s">
        <v>100</v>
      </c>
      <c r="D541" s="72"/>
      <c r="E541" s="1143">
        <f>E527/(SUM(Макро!$D$10:D$10))/(E515/(E$2-$D$2))</f>
        <v>2.4530492715495753</v>
      </c>
      <c r="F541" s="1143">
        <f>F527/(SUM(Макро!$D$10:E$10))/(F515/(F$2-$D$2))</f>
        <v>2.7013811175611289</v>
      </c>
      <c r="G541" s="1143">
        <f>G527/(SUM(Макро!$D$10:F$10))/(G515/(G$2-$D$2))</f>
        <v>2.8704230354552251</v>
      </c>
      <c r="H541" s="1143">
        <f>H527/(SUM(Макро!$D$10:G$10))/(H515/(H$2-$D$2))</f>
        <v>2.9482564716987851</v>
      </c>
      <c r="I541" s="1143">
        <f>I527/(SUM(Макро!$D$10:H$10))/(I515/(I$2-$D$2))</f>
        <v>3.1963217238425865</v>
      </c>
      <c r="J541" s="1143">
        <f>J527/(SUM(Макро!$D$10:I$10))/(J515/(J$2-$D$2))</f>
        <v>3.2488969982065363</v>
      </c>
      <c r="K541" s="1143">
        <f>K527/(SUM(Макро!$D$10:J$10))/(K515/(K$2-$D$2))</f>
        <v>3.2356719793686453</v>
      </c>
      <c r="L541" s="1143">
        <f>L527/(SUM(Макро!$D$10:K$10))/(L515/(L$2-$D$2))</f>
        <v>3.2161552328713525</v>
      </c>
      <c r="M541" s="1143">
        <f>M527/(SUM(Макро!$D$10:L$10))/(M515/(M$2-$D$2))</f>
        <v>3.3665424991347237</v>
      </c>
      <c r="N541" s="1143">
        <f>N527/(SUM(Макро!$D$10:M$10))/(N515/(N$2-$D$2))</f>
        <v>3.4256417363973215</v>
      </c>
      <c r="O541" s="172"/>
      <c r="P541" s="159" t="str">
        <f t="shared" si="410"/>
        <v>Sany SY2000 
АСТ</v>
      </c>
      <c r="Q541" s="172"/>
      <c r="R541" s="172"/>
      <c r="S541" s="172"/>
      <c r="T541" s="73"/>
      <c r="U541" s="56"/>
      <c r="V541" s="56"/>
      <c r="W541" s="58"/>
      <c r="X541" s="56"/>
      <c r="Y541" s="56"/>
      <c r="Z541" s="56"/>
      <c r="AA541" s="56"/>
      <c r="AB541" s="74"/>
      <c r="AC541" s="56"/>
      <c r="AD541" s="56"/>
      <c r="AE541" s="56"/>
      <c r="AF541" s="56"/>
      <c r="AG541" s="56"/>
      <c r="AH541" s="56"/>
      <c r="AI541" s="56"/>
      <c r="AJ541" s="75"/>
      <c r="AK541" s="75"/>
      <c r="AL541" s="75"/>
      <c r="AM541" s="75"/>
      <c r="AN541" s="75"/>
      <c r="AO541" s="75"/>
      <c r="AP541" s="75"/>
      <c r="AQ541" s="75"/>
      <c r="AR541" s="75"/>
      <c r="AS541" s="75"/>
    </row>
    <row r="542" spans="1:45" s="76" customFormat="1" ht="15.75" outlineLevel="1">
      <c r="A542" s="71"/>
      <c r="B542" s="263" t="str">
        <f t="shared" si="465"/>
        <v>расходники на ковш</v>
      </c>
      <c r="C542" s="66" t="s">
        <v>100</v>
      </c>
      <c r="D542" s="72"/>
      <c r="E542" s="1143">
        <f>E528/(SUM(Макро!$D$10:D$10))/(E515/(E$2-$D$2))</f>
        <v>0.87261184909340372</v>
      </c>
      <c r="F542" s="1143">
        <f>F528/(SUM(Макро!$D$10:E$10))/(F515/(F$2-$D$2))</f>
        <v>0.87648638149088454</v>
      </c>
      <c r="G542" s="1143">
        <f>G528/(SUM(Макро!$D$10:F$10))/(G515/(G$2-$D$2))</f>
        <v>0.87692759388254626</v>
      </c>
      <c r="H542" s="1143">
        <f>H528/(SUM(Макро!$D$10:G$10))/(H515/(H$2-$D$2))</f>
        <v>0.88012967310703794</v>
      </c>
      <c r="I542" s="1143">
        <f>I528/(SUM(Макро!$D$10:H$10))/(I515/(I$2-$D$2))</f>
        <v>0.88230972513558847</v>
      </c>
      <c r="J542" s="1143">
        <f>J528/(SUM(Макро!$D$10:I$10))/(J515/(J$2-$D$2))</f>
        <v>0.881158731953121</v>
      </c>
      <c r="K542" s="1143">
        <f>K528/(SUM(Макро!$D$10:J$10))/(K515/(K$2-$D$2))</f>
        <v>0.88181123539824402</v>
      </c>
      <c r="L542" s="1143">
        <f>L528/(SUM(Макро!$D$10:K$10))/(L515/(L$2-$D$2))</f>
        <v>0.87939122372212508</v>
      </c>
      <c r="M542" s="1143">
        <f>M528/(SUM(Макро!$D$10:L$10))/(M515/(M$2-$D$2))</f>
        <v>0.8924997541504841</v>
      </c>
      <c r="N542" s="1143">
        <f>N528/(SUM(Макро!$D$10:M$10))/(N515/(N$2-$D$2))</f>
        <v>0.88907323768461666</v>
      </c>
      <c r="O542" s="172"/>
      <c r="P542" s="159" t="str">
        <f t="shared" si="410"/>
        <v>Sany SY2000 
АСТ</v>
      </c>
      <c r="Q542" s="172"/>
      <c r="R542" s="172"/>
      <c r="S542" s="172"/>
      <c r="T542" s="73"/>
      <c r="U542" s="56"/>
      <c r="V542" s="56"/>
      <c r="W542" s="58"/>
      <c r="X542" s="56"/>
      <c r="Y542" s="56"/>
      <c r="Z542" s="56"/>
      <c r="AA542" s="56"/>
      <c r="AB542" s="74"/>
      <c r="AC542" s="56"/>
      <c r="AD542" s="56"/>
      <c r="AE542" s="56"/>
      <c r="AF542" s="56"/>
      <c r="AG542" s="56"/>
      <c r="AH542" s="56"/>
      <c r="AI542" s="56"/>
      <c r="AJ542" s="75"/>
      <c r="AK542" s="75"/>
      <c r="AL542" s="75"/>
      <c r="AM542" s="75"/>
      <c r="AN542" s="75"/>
      <c r="AO542" s="75"/>
      <c r="AP542" s="75"/>
      <c r="AQ542" s="75"/>
      <c r="AR542" s="75"/>
      <c r="AS542" s="75"/>
    </row>
    <row r="543" spans="1:45" s="76" customFormat="1" ht="15.75" outlineLevel="1">
      <c r="A543" s="71"/>
      <c r="B543" s="263" t="str">
        <f t="shared" si="465"/>
        <v>Дизтопливо</v>
      </c>
      <c r="C543" s="66" t="s">
        <v>100</v>
      </c>
      <c r="D543" s="72"/>
      <c r="E543" s="1143">
        <f>E529/(SUM(Макро!$D$10:D$10))/(E515/(E$2-$D$2))</f>
        <v>10.417525400101827</v>
      </c>
      <c r="F543" s="1143">
        <f>F529/(SUM(Макро!$D$10:E$10))/(F515/(F$2-$D$2))</f>
        <v>10.4637808339539</v>
      </c>
      <c r="G543" s="1143">
        <f>G529/(SUM(Макро!$D$10:F$10))/(G515/(G$2-$D$2))</f>
        <v>10.469048171661669</v>
      </c>
      <c r="H543" s="1143">
        <f>H529/(SUM(Макро!$D$10:G$10))/(H515/(H$2-$D$2))</f>
        <v>10.507275639795338</v>
      </c>
      <c r="I543" s="1143">
        <f>I529/(SUM(Макро!$D$10:H$10))/(I515/(I$2-$D$2))</f>
        <v>10.533301813293399</v>
      </c>
      <c r="J543" s="1143">
        <f>J529/(SUM(Макро!$D$10:I$10))/(J515/(J$2-$D$2))</f>
        <v>10.519560880568092</v>
      </c>
      <c r="K543" s="1143">
        <f>K529/(SUM(Макро!$D$10:J$10))/(K515/(K$2-$D$2))</f>
        <v>10.527350679916204</v>
      </c>
      <c r="L543" s="1143">
        <f>L529/(SUM(Макро!$D$10:K$10))/(L515/(L$2-$D$2))</f>
        <v>10.498459789733237</v>
      </c>
      <c r="M543" s="1143">
        <f>M529/(SUM(Макро!$D$10:L$10))/(M515/(M$2-$D$2))</f>
        <v>10.654953709495288</v>
      </c>
      <c r="N543" s="1143">
        <f>N529/(SUM(Макро!$D$10:M$10))/(N515/(N$2-$D$2))</f>
        <v>10.614046836234138</v>
      </c>
      <c r="O543" s="172"/>
      <c r="P543" s="159" t="str">
        <f t="shared" si="410"/>
        <v>Sany SY2000 
АСТ</v>
      </c>
      <c r="Q543" s="172"/>
      <c r="R543" s="172"/>
      <c r="S543" s="172"/>
      <c r="T543" s="73"/>
      <c r="U543" s="56"/>
      <c r="V543" s="56"/>
      <c r="W543" s="58"/>
      <c r="X543" s="56"/>
      <c r="Y543" s="56"/>
      <c r="Z543" s="56"/>
      <c r="AA543" s="56"/>
      <c r="AB543" s="74"/>
      <c r="AC543" s="56"/>
      <c r="AD543" s="56"/>
      <c r="AE543" s="56"/>
      <c r="AF543" s="56"/>
      <c r="AG543" s="56"/>
      <c r="AH543" s="56"/>
      <c r="AI543" s="56"/>
      <c r="AJ543" s="75"/>
      <c r="AK543" s="75"/>
      <c r="AL543" s="75"/>
      <c r="AM543" s="75"/>
      <c r="AN543" s="75"/>
      <c r="AO543" s="75"/>
      <c r="AP543" s="75"/>
      <c r="AQ543" s="75"/>
      <c r="AR543" s="75"/>
      <c r="AS543" s="75"/>
    </row>
    <row r="544" spans="1:45" s="76" customFormat="1" ht="15.75" outlineLevel="1">
      <c r="A544" s="71"/>
      <c r="B544" s="263" t="str">
        <f t="shared" si="465"/>
        <v>Смазочные</v>
      </c>
      <c r="C544" s="66" t="s">
        <v>100</v>
      </c>
      <c r="D544" s="72"/>
      <c r="E544" s="1143">
        <f>E530/(SUM(Макро!$D$10:D$10))/(E515/(E$2-$D$2))</f>
        <v>0</v>
      </c>
      <c r="F544" s="1143">
        <f>F530/(SUM(Макро!$D$10:E$10))/(F515/(F$2-$D$2))</f>
        <v>0</v>
      </c>
      <c r="G544" s="1143">
        <f>G530/(SUM(Макро!$D$10:F$10))/(G515/(G$2-$D$2))</f>
        <v>0</v>
      </c>
      <c r="H544" s="1143">
        <f>H530/(SUM(Макро!$D$10:G$10))/(H515/(H$2-$D$2))</f>
        <v>0</v>
      </c>
      <c r="I544" s="1143">
        <f>I530/(SUM(Макро!$D$10:H$10))/(I515/(I$2-$D$2))</f>
        <v>0</v>
      </c>
      <c r="J544" s="1143">
        <f>J530/(SUM(Макро!$D$10:I$10))/(J515/(J$2-$D$2))</f>
        <v>0</v>
      </c>
      <c r="K544" s="1143">
        <f>K530/(SUM(Макро!$D$10:J$10))/(K515/(K$2-$D$2))</f>
        <v>0</v>
      </c>
      <c r="L544" s="1143">
        <f>L530/(SUM(Макро!$D$10:K$10))/(L515/(L$2-$D$2))</f>
        <v>0</v>
      </c>
      <c r="M544" s="1143">
        <f>M530/(SUM(Макро!$D$10:L$10))/(M515/(M$2-$D$2))</f>
        <v>0</v>
      </c>
      <c r="N544" s="1143">
        <f>N530/(SUM(Макро!$D$10:M$10))/(N515/(N$2-$D$2))</f>
        <v>0</v>
      </c>
      <c r="P544" s="159" t="str">
        <f t="shared" si="410"/>
        <v>Sany SY2000 
АСТ</v>
      </c>
      <c r="Q544" s="172"/>
      <c r="R544" s="172"/>
      <c r="S544" s="73" t="s">
        <v>101</v>
      </c>
      <c r="U544" s="56"/>
      <c r="V544" s="56"/>
      <c r="W544" s="58"/>
      <c r="X544" s="56"/>
      <c r="Y544" s="56"/>
      <c r="Z544" s="56"/>
      <c r="AA544" s="56"/>
      <c r="AB544" s="74"/>
      <c r="AC544" s="56"/>
      <c r="AD544" s="56"/>
      <c r="AE544" s="56"/>
      <c r="AF544" s="56"/>
      <c r="AG544" s="56"/>
      <c r="AH544" s="56"/>
      <c r="AI544" s="56"/>
      <c r="AJ544" s="75"/>
      <c r="AK544" s="75"/>
      <c r="AL544" s="75"/>
      <c r="AM544" s="75"/>
      <c r="AN544" s="75"/>
      <c r="AO544" s="75"/>
      <c r="AP544" s="75"/>
      <c r="AQ544" s="75"/>
      <c r="AR544" s="75"/>
      <c r="AS544" s="75"/>
    </row>
    <row r="545" spans="1:45" s="76" customFormat="1" ht="15.75" outlineLevel="1">
      <c r="A545" s="71"/>
      <c r="B545" s="263" t="str">
        <f>B531</f>
        <v>Расходы на персонал</v>
      </c>
      <c r="C545" s="66" t="s">
        <v>100</v>
      </c>
      <c r="D545" s="72"/>
      <c r="E545" s="1143">
        <f>E531/(SUM(Макро!$D$10:D$10))/(E515/(E$2-$D$2))</f>
        <v>4.8920654374916603</v>
      </c>
      <c r="F545" s="1143">
        <f>F531/(SUM(Макро!$D$10:E$10))/(F515/(F$2-$D$2))</f>
        <v>5.2758124992717859</v>
      </c>
      <c r="G545" s="1143">
        <f>G531/(SUM(Макро!$D$10:F$10))/(G515/(G$2-$D$2))</f>
        <v>5.3600506956801066</v>
      </c>
      <c r="H545" s="1143">
        <f>H531/(SUM(Макро!$D$10:G$10))/(H515/(H$2-$D$2))</f>
        <v>5.5110666409289477</v>
      </c>
      <c r="I545" s="1143">
        <f>I531/(SUM(Макро!$D$10:H$10))/(I515/(I$2-$D$2))</f>
        <v>5.6075292443848568</v>
      </c>
      <c r="J545" s="1143">
        <f>J531/(SUM(Макро!$D$10:I$10))/(J515/(J$2-$D$2))</f>
        <v>5.6085757793856654</v>
      </c>
      <c r="K545" s="1143">
        <f>K531/(SUM(Макро!$D$10:J$10))/(K515/(K$2-$D$2))</f>
        <v>5.6391750927478981</v>
      </c>
      <c r="L545" s="1143">
        <f>L531/(SUM(Макро!$D$10:K$10))/(L515/(L$2-$D$2))</f>
        <v>5.6090978204651165</v>
      </c>
      <c r="M545" s="1143">
        <f>M531/(SUM(Макро!$D$10:L$10))/(M515/(M$2-$D$2))</f>
        <v>5.8281454244947355</v>
      </c>
      <c r="N545" s="1143">
        <f>N531/(SUM(Макро!$D$10:M$10))/(N515/(N$2-$D$2))</f>
        <v>5.7942335098356992</v>
      </c>
      <c r="O545" s="172"/>
      <c r="P545" s="159" t="str">
        <f t="shared" si="410"/>
        <v>Sany SY2000 
АСТ</v>
      </c>
      <c r="Q545" s="172"/>
      <c r="R545" s="172"/>
      <c r="S545" s="172"/>
      <c r="T545" s="73"/>
      <c r="U545" s="56"/>
      <c r="V545" s="56"/>
      <c r="W545" s="58"/>
      <c r="X545" s="56"/>
      <c r="Y545" s="56"/>
      <c r="Z545" s="56"/>
      <c r="AA545" s="56"/>
      <c r="AB545" s="74"/>
      <c r="AC545" s="56"/>
      <c r="AD545" s="56"/>
      <c r="AE545" s="56"/>
      <c r="AF545" s="56"/>
      <c r="AG545" s="56"/>
      <c r="AH545" s="56"/>
      <c r="AI545" s="56"/>
      <c r="AJ545" s="75"/>
      <c r="AK545" s="75"/>
      <c r="AL545" s="75"/>
      <c r="AM545" s="75"/>
      <c r="AN545" s="75"/>
      <c r="AO545" s="75"/>
      <c r="AP545" s="75"/>
      <c r="AQ545" s="75"/>
      <c r="AR545" s="75"/>
      <c r="AS545" s="75"/>
    </row>
    <row r="546" spans="1:45" s="76" customFormat="1" ht="15.75" outlineLevel="1">
      <c r="A546" s="71"/>
      <c r="B546" s="263" t="str">
        <f>B532</f>
        <v>Налог на прибыль</v>
      </c>
      <c r="C546" s="66" t="s">
        <v>100</v>
      </c>
      <c r="D546" s="72"/>
      <c r="E546" s="1143">
        <f>E532/(SUM(Макро!$D$10:D$10))/(E515/(E$2-$D$2))</f>
        <v>-12.382947522443523</v>
      </c>
      <c r="F546" s="1143">
        <f>F532/(SUM(Макро!$D$10:E$10))/(F515/(F$2-$D$2))</f>
        <v>-14.057626268330594</v>
      </c>
      <c r="G546" s="1143">
        <f>G532/(SUM(Макро!$D$10:F$10))/(G515/(G$2-$D$2))</f>
        <v>-17.605405928006657</v>
      </c>
      <c r="H546" s="1143">
        <f>H532/(SUM(Макро!$D$10:G$10))/(H515/(H$2-$D$2))</f>
        <v>-17.53338191588027</v>
      </c>
      <c r="I546" s="1143">
        <f>I532/(SUM(Макро!$D$10:H$10))/(I515/(I$2-$D$2))</f>
        <v>-17.708349158047362</v>
      </c>
      <c r="J546" s="1143">
        <f>J532/(SUM(Макро!$D$10:I$10))/(J515/(J$2-$D$2))</f>
        <v>-18.458668430875445</v>
      </c>
      <c r="K546" s="1143">
        <f>K532/(SUM(Макро!$D$10:J$10))/(K515/(K$2-$D$2))</f>
        <v>-17.600287789029803</v>
      </c>
      <c r="L546" s="1143">
        <f>L532/(SUM(Макро!$D$10:K$10))/(L515/(L$2-$D$2))</f>
        <v>-17.117107054070107</v>
      </c>
      <c r="M546" s="1143">
        <f>M532/(SUM(Макро!$D$10:L$10))/(M515/(M$2-$D$2))</f>
        <v>-18.001331397118744</v>
      </c>
      <c r="N546" s="1143">
        <f>N532/(SUM(Макро!$D$10:M$10))/(N515/(N$2-$D$2))</f>
        <v>-17.421716445656568</v>
      </c>
      <c r="O546" s="172"/>
      <c r="P546" s="159" t="str">
        <f t="shared" si="410"/>
        <v>Sany SY2000 
АСТ</v>
      </c>
      <c r="Q546" s="172"/>
      <c r="R546" s="172"/>
      <c r="S546" s="172"/>
      <c r="T546" s="73"/>
      <c r="U546" s="56"/>
      <c r="V546" s="56"/>
      <c r="W546" s="58"/>
      <c r="X546" s="56"/>
      <c r="Y546" s="56"/>
      <c r="Z546" s="56"/>
      <c r="AA546" s="56"/>
      <c r="AB546" s="74"/>
      <c r="AC546" s="56"/>
      <c r="AD546" s="56"/>
      <c r="AE546" s="56"/>
      <c r="AF546" s="56"/>
      <c r="AG546" s="56"/>
      <c r="AH546" s="56"/>
      <c r="AI546" s="56"/>
      <c r="AJ546" s="75"/>
      <c r="AK546" s="75"/>
      <c r="AL546" s="75"/>
      <c r="AM546" s="75"/>
      <c r="AN546" s="75"/>
      <c r="AO546" s="75"/>
      <c r="AP546" s="75"/>
      <c r="AQ546" s="75"/>
      <c r="AR546" s="75"/>
      <c r="AS546" s="75"/>
    </row>
    <row r="547" spans="1:45" s="61" customFormat="1" ht="15.75" outlineLevel="1">
      <c r="A547" s="51"/>
      <c r="B547" s="83" t="s">
        <v>102</v>
      </c>
      <c r="C547" s="53" t="s">
        <v>100</v>
      </c>
      <c r="D547" s="54"/>
      <c r="E547" s="292">
        <f>E534/(SUM(Макро!$D$10:D$10))/(E515/(E$2-$D$2))</f>
        <v>120.29958392650673</v>
      </c>
      <c r="F547" s="292">
        <f>F534/(SUM(Макро!$D$10:E$10))/(F515/(F$2-$D$2))</f>
        <v>68.539886645422811</v>
      </c>
      <c r="G547" s="292">
        <f>G534/(SUM(Макро!$D$10:F$10))/(G515/(G$2-$D$2))</f>
        <v>48.998213743719383</v>
      </c>
      <c r="H547" s="292">
        <f>H534/(SUM(Макро!$D$10:G$10))/(H515/(H$2-$D$2))</f>
        <v>39.837746303460726</v>
      </c>
      <c r="I547" s="292">
        <f>I534/(SUM(Макро!$D$10:H$10))/(I515/(I$2-$D$2))</f>
        <v>34.154433383347275</v>
      </c>
      <c r="J547" s="292">
        <f>J534/(SUM(Макро!$D$10:I$10))/(J515/(J$2-$D$2))</f>
        <v>29.951317573370915</v>
      </c>
      <c r="K547" s="292">
        <f>K534/(SUM(Макро!$D$10:J$10))/(K515/(K$2-$D$2))</f>
        <v>27.129822735673454</v>
      </c>
      <c r="L547" s="292">
        <f>L534/(SUM(Макро!$D$10:K$10))/(L515/(L$2-$D$2))</f>
        <v>24.791155186571451</v>
      </c>
      <c r="M547" s="292">
        <f>M534/(SUM(Макро!$D$10:L$10))/(M515/(M$2-$D$2))</f>
        <v>24.015943220000068</v>
      </c>
      <c r="N547" s="292">
        <f>N534/(SUM(Макро!$D$10:M$10))/(N515/(N$2-$D$2))</f>
        <v>22.515637481306062</v>
      </c>
      <c r="O547" s="171"/>
      <c r="P547" s="159" t="str">
        <f t="shared" si="410"/>
        <v>Sany SY2000 
АСТ</v>
      </c>
      <c r="Q547" s="171"/>
      <c r="R547" s="171"/>
      <c r="S547" s="171"/>
      <c r="T547" s="57"/>
      <c r="U547" s="58"/>
      <c r="V547" s="58"/>
      <c r="W547" s="58"/>
      <c r="X547" s="58"/>
      <c r="Y547" s="58"/>
      <c r="Z547" s="58"/>
      <c r="AA547" s="58"/>
      <c r="AB547" s="59"/>
      <c r="AC547" s="58"/>
      <c r="AD547" s="58"/>
      <c r="AE547" s="58"/>
      <c r="AF547" s="58"/>
      <c r="AG547" s="58"/>
      <c r="AH547" s="58"/>
      <c r="AI547" s="58"/>
      <c r="AJ547" s="60"/>
      <c r="AK547" s="60"/>
      <c r="AL547" s="60"/>
      <c r="AM547" s="60"/>
      <c r="AN547" s="60"/>
      <c r="AO547" s="60"/>
      <c r="AP547" s="60"/>
      <c r="AQ547" s="60"/>
      <c r="AR547" s="60"/>
      <c r="AS547" s="60"/>
    </row>
    <row r="548" spans="1:45" s="61" customFormat="1" ht="15.75">
      <c r="A548" s="51"/>
      <c r="B548" s="293" t="s">
        <v>103</v>
      </c>
      <c r="C548" s="294" t="s">
        <v>100</v>
      </c>
      <c r="D548" s="295"/>
      <c r="E548" s="292">
        <f>E537/(SUM(Макро!$D$10:D$10))/(E515/(E$2-$D$2))</f>
        <v>136.65932788902623</v>
      </c>
      <c r="F548" s="292">
        <f>F537/(SUM(Макро!$D$10:E$10))/(F515/(F$2-$D$2))</f>
        <v>88.292912799364899</v>
      </c>
      <c r="G548" s="292">
        <f>G537/(SUM(Макро!$D$10:F$10))/(G515/(G$2-$D$2))</f>
        <v>79.03660407160983</v>
      </c>
      <c r="H548" s="292">
        <f>H537/(SUM(Макро!$D$10:G$10))/(H515/(H$2-$D$2))</f>
        <v>69.018314108027056</v>
      </c>
      <c r="I548" s="292">
        <f>I537/(SUM(Макро!$D$10:H$10))/(I515/(I$2-$D$2))</f>
        <v>63.44997982557944</v>
      </c>
      <c r="J548" s="292">
        <f>J537/(SUM(Макро!$D$10:I$10))/(J515/(J$2-$D$2))</f>
        <v>63.940837365767393</v>
      </c>
      <c r="K548" s="292">
        <f>K537/(SUM(Макро!$D$10:J$10))/(K515/(K$2-$D$2))</f>
        <v>60.558865175721557</v>
      </c>
      <c r="L548" s="292">
        <f>L537/(SUM(Макро!$D$10:K$10))/(L515/(L$2-$D$2))</f>
        <v>58.440561244955269</v>
      </c>
      <c r="M548" s="292">
        <f>M537/(SUM(Макро!$D$10:L$10))/(M515/(M$2-$D$2))</f>
        <v>60.871555868852113</v>
      </c>
      <c r="N548" s="296">
        <f>N537/(SUM(Макро!$D$10:M$10))/(N515/(N$2-$D$2))</f>
        <v>58.703685924707649</v>
      </c>
      <c r="O548" s="171"/>
      <c r="P548" s="159" t="str">
        <f t="shared" si="410"/>
        <v>Sany SY2000 
АСТ</v>
      </c>
      <c r="Q548" s="171"/>
      <c r="R548" s="171"/>
      <c r="S548" s="171"/>
      <c r="T548" s="57"/>
      <c r="U548" s="58"/>
      <c r="V548" s="58"/>
      <c r="W548" s="58"/>
      <c r="X548" s="58"/>
      <c r="Y548" s="58"/>
      <c r="Z548" s="58"/>
      <c r="AA548" s="58"/>
      <c r="AB548" s="59"/>
      <c r="AC548" s="58"/>
      <c r="AD548" s="58"/>
      <c r="AE548" s="58"/>
      <c r="AF548" s="58"/>
      <c r="AG548" s="58"/>
      <c r="AH548" s="58"/>
      <c r="AI548" s="58"/>
      <c r="AJ548" s="60"/>
      <c r="AK548" s="60"/>
      <c r="AL548" s="60"/>
      <c r="AM548" s="60"/>
      <c r="AN548" s="60"/>
      <c r="AO548" s="60"/>
      <c r="AP548" s="60"/>
      <c r="AQ548" s="60"/>
      <c r="AR548" s="60"/>
      <c r="AS548" s="60"/>
    </row>
    <row r="549" spans="1:45" s="34" customFormat="1">
      <c r="A549" s="40"/>
      <c r="B549" s="30"/>
      <c r="C549" s="33"/>
      <c r="D549" s="33"/>
      <c r="E549" s="33"/>
      <c r="F549" s="33"/>
      <c r="G549" s="33"/>
      <c r="H549" s="33"/>
      <c r="I549" s="33"/>
      <c r="J549" s="33"/>
      <c r="K549" s="33"/>
      <c r="L549" s="33"/>
      <c r="M549" s="33"/>
      <c r="N549" s="33"/>
      <c r="P549" s="159" t="str">
        <f t="shared" si="410"/>
        <v>Sany SY2000 
АСТ</v>
      </c>
      <c r="T549" s="39"/>
      <c r="U549" s="173"/>
      <c r="V549" s="173"/>
      <c r="W549" s="58"/>
      <c r="X549" s="173"/>
      <c r="Y549" s="173"/>
      <c r="Z549" s="173"/>
      <c r="AA549" s="173"/>
      <c r="AB549" s="174"/>
      <c r="AC549" s="173"/>
      <c r="AD549" s="173"/>
      <c r="AE549" s="173"/>
      <c r="AF549" s="173"/>
      <c r="AG549" s="173"/>
      <c r="AH549" s="173"/>
      <c r="AI549" s="173"/>
      <c r="AJ549" s="173"/>
      <c r="AK549" s="173"/>
      <c r="AL549" s="173"/>
      <c r="AM549" s="173"/>
      <c r="AN549" s="173"/>
      <c r="AO549" s="173"/>
      <c r="AP549" s="173"/>
      <c r="AQ549" s="173"/>
      <c r="AR549" s="173"/>
      <c r="AS549" s="173"/>
    </row>
    <row r="550" spans="1:45" s="32" customFormat="1" ht="15.75">
      <c r="A550" s="46"/>
      <c r="B550" s="297" t="s">
        <v>104</v>
      </c>
      <c r="C550" s="298" t="s">
        <v>105</v>
      </c>
      <c r="D550" s="299"/>
      <c r="E550" s="300">
        <f t="shared" ref="E550:N550" si="466">SUM(E551:E556)</f>
        <v>58843.415137072268</v>
      </c>
      <c r="F550" s="300">
        <f t="shared" si="466"/>
        <v>70165.490777477549</v>
      </c>
      <c r="G550" s="300">
        <f t="shared" si="466"/>
        <v>147999.25009511076</v>
      </c>
      <c r="H550" s="300">
        <f t="shared" si="466"/>
        <v>69287.603874046938</v>
      </c>
      <c r="I550" s="300">
        <f t="shared" si="466"/>
        <v>78905.725008200388</v>
      </c>
      <c r="J550" s="300">
        <f t="shared" si="466"/>
        <v>162718.83930931654</v>
      </c>
      <c r="K550" s="300">
        <f t="shared" si="466"/>
        <v>63106.35473689856</v>
      </c>
      <c r="L550" s="300">
        <f t="shared" si="466"/>
        <v>90834.395736815888</v>
      </c>
      <c r="M550" s="300">
        <f t="shared" si="466"/>
        <v>144166.93040094053</v>
      </c>
      <c r="N550" s="300">
        <f t="shared" si="466"/>
        <v>66119.504590842276</v>
      </c>
      <c r="O550" s="65"/>
      <c r="P550" s="159" t="str">
        <f t="shared" si="410"/>
        <v>Sany SY2000 
АСТ</v>
      </c>
      <c r="Q550" s="65"/>
      <c r="R550" s="65"/>
      <c r="S550" s="65"/>
      <c r="T550" s="49"/>
      <c r="U550" s="46"/>
      <c r="V550" s="46"/>
      <c r="W550" s="58"/>
      <c r="X550" s="46"/>
      <c r="Y550" s="46"/>
      <c r="Z550" s="46"/>
      <c r="AA550" s="46"/>
      <c r="AB550" s="50"/>
      <c r="AC550" s="46"/>
      <c r="AD550" s="46"/>
      <c r="AE550" s="46"/>
      <c r="AF550" s="46"/>
      <c r="AG550" s="46"/>
      <c r="AH550" s="46"/>
      <c r="AI550" s="46"/>
      <c r="AJ550" s="46"/>
      <c r="AK550" s="46"/>
      <c r="AL550" s="46"/>
      <c r="AM550" s="46"/>
      <c r="AN550" s="46"/>
      <c r="AO550" s="46"/>
      <c r="AP550" s="46"/>
      <c r="AQ550" s="46"/>
      <c r="AR550" s="46"/>
      <c r="AS550" s="46"/>
    </row>
    <row r="551" spans="1:45" s="30" customFormat="1">
      <c r="A551" s="40"/>
      <c r="B551" s="263" t="str">
        <f>B540</f>
        <v>ТО, ТР, ППР, вкл смазочные</v>
      </c>
      <c r="C551" s="301" t="s">
        <v>61</v>
      </c>
      <c r="D551" s="80"/>
      <c r="E551" s="68">
        <f t="shared" ref="E551:N551" si="467">E436</f>
        <v>20692.43447</v>
      </c>
      <c r="F551" s="68">
        <f t="shared" si="467"/>
        <v>35151.956470000005</v>
      </c>
      <c r="G551" s="68">
        <f t="shared" si="467"/>
        <v>111639.98717000001</v>
      </c>
      <c r="H551" s="68">
        <f t="shared" si="467"/>
        <v>35151.956470000005</v>
      </c>
      <c r="I551" s="68">
        <f t="shared" si="467"/>
        <v>42550.620710000003</v>
      </c>
      <c r="J551" s="68">
        <f t="shared" si="467"/>
        <v>126099.50917</v>
      </c>
      <c r="K551" s="68">
        <f t="shared" si="467"/>
        <v>28448.990470000001</v>
      </c>
      <c r="L551" s="68">
        <f t="shared" si="467"/>
        <v>54210.484470000003</v>
      </c>
      <c r="M551" s="68">
        <f t="shared" si="467"/>
        <v>114439.64541</v>
      </c>
      <c r="N551" s="68">
        <f t="shared" si="467"/>
        <v>27395.40047</v>
      </c>
      <c r="O551" s="69"/>
      <c r="P551" s="159" t="str">
        <f t="shared" si="410"/>
        <v>Sany SY2000 
АСТ</v>
      </c>
      <c r="Q551" s="69"/>
      <c r="R551" s="69"/>
      <c r="S551" s="69"/>
      <c r="T551" s="39"/>
      <c r="U551" s="40"/>
      <c r="V551" s="40"/>
      <c r="W551" s="58"/>
      <c r="X551" s="40"/>
      <c r="Y551" s="40"/>
      <c r="Z551" s="40"/>
      <c r="AA551" s="40"/>
      <c r="AB551" s="43"/>
      <c r="AC551" s="40"/>
      <c r="AD551" s="40"/>
      <c r="AE551" s="40"/>
      <c r="AF551" s="40"/>
      <c r="AG551" s="40"/>
      <c r="AH551" s="40"/>
      <c r="AI551" s="40"/>
      <c r="AJ551" s="40"/>
      <c r="AK551" s="40"/>
      <c r="AL551" s="40"/>
      <c r="AM551" s="40"/>
      <c r="AN551" s="40"/>
      <c r="AO551" s="40"/>
      <c r="AP551" s="40"/>
      <c r="AQ551" s="40"/>
      <c r="AR551" s="40"/>
      <c r="AS551" s="40"/>
    </row>
    <row r="552" spans="1:45" s="30" customFormat="1">
      <c r="A552" s="40"/>
      <c r="B552" s="263" t="str">
        <f>B541</f>
        <v>затраты на сервис: ремонты и ТО</v>
      </c>
      <c r="C552" s="301" t="s">
        <v>61</v>
      </c>
      <c r="D552" s="80"/>
      <c r="E552" s="68">
        <f t="shared" ref="E552:N552" si="468">E439</f>
        <v>5022</v>
      </c>
      <c r="F552" s="68">
        <f t="shared" si="468"/>
        <v>5247</v>
      </c>
      <c r="G552" s="68">
        <f t="shared" si="468"/>
        <v>5922</v>
      </c>
      <c r="H552" s="68">
        <f t="shared" si="468"/>
        <v>5337</v>
      </c>
      <c r="I552" s="68">
        <f t="shared" si="468"/>
        <v>7587</v>
      </c>
      <c r="J552" s="68">
        <f t="shared" si="468"/>
        <v>6462</v>
      </c>
      <c r="K552" s="68">
        <f t="shared" si="468"/>
        <v>5247</v>
      </c>
      <c r="L552" s="68">
        <f t="shared" si="468"/>
        <v>5697</v>
      </c>
      <c r="M552" s="68">
        <f t="shared" si="468"/>
        <v>6372</v>
      </c>
      <c r="N552" s="68">
        <f t="shared" si="468"/>
        <v>8172</v>
      </c>
      <c r="O552" s="69"/>
      <c r="P552" s="159" t="str">
        <f t="shared" si="410"/>
        <v>Sany SY2000 
АСТ</v>
      </c>
      <c r="Q552" s="69"/>
      <c r="R552" s="69"/>
      <c r="S552" s="69"/>
      <c r="T552" s="39"/>
      <c r="U552" s="40"/>
      <c r="V552" s="40"/>
      <c r="W552" s="58"/>
      <c r="X552" s="40"/>
      <c r="Y552" s="40"/>
      <c r="Z552" s="40"/>
      <c r="AA552" s="40"/>
      <c r="AB552" s="43"/>
      <c r="AC552" s="40"/>
      <c r="AD552" s="40"/>
      <c r="AE552" s="40"/>
      <c r="AF552" s="40"/>
      <c r="AG552" s="40"/>
      <c r="AH552" s="40"/>
      <c r="AI552" s="40"/>
      <c r="AJ552" s="40"/>
      <c r="AK552" s="40"/>
      <c r="AL552" s="40"/>
      <c r="AM552" s="40"/>
      <c r="AN552" s="40"/>
      <c r="AO552" s="40"/>
      <c r="AP552" s="40"/>
      <c r="AQ552" s="40"/>
      <c r="AR552" s="40"/>
      <c r="AS552" s="40"/>
    </row>
    <row r="553" spans="1:45" s="30" customFormat="1">
      <c r="A553" s="40"/>
      <c r="B553" s="263" t="str">
        <f>B542</f>
        <v>расходники на ковш</v>
      </c>
      <c r="C553" s="301" t="s">
        <v>61</v>
      </c>
      <c r="D553" s="80"/>
      <c r="E553" s="68">
        <f t="shared" ref="E553:N553" si="469">E442</f>
        <v>1786.45278632289</v>
      </c>
      <c r="F553" s="68">
        <f t="shared" si="469"/>
        <v>1526.5701586309649</v>
      </c>
      <c r="G553" s="68">
        <f t="shared" si="469"/>
        <v>1578.4106036454396</v>
      </c>
      <c r="H553" s="68">
        <f t="shared" si="469"/>
        <v>1451.7624249538499</v>
      </c>
      <c r="I553" s="68">
        <f t="shared" si="469"/>
        <v>1449.4017560371185</v>
      </c>
      <c r="J553" s="68">
        <f t="shared" si="469"/>
        <v>1556.7746695161909</v>
      </c>
      <c r="K553" s="68">
        <f t="shared" si="469"/>
        <v>1499.0418663842556</v>
      </c>
      <c r="L553" s="68">
        <f t="shared" si="469"/>
        <v>1616.2553999867141</v>
      </c>
      <c r="M553" s="68">
        <f t="shared" si="469"/>
        <v>1031.0463224171067</v>
      </c>
      <c r="N553" s="68">
        <f t="shared" si="469"/>
        <v>1587.286650583357</v>
      </c>
      <c r="O553" s="69"/>
      <c r="P553" s="159" t="str">
        <f t="shared" si="410"/>
        <v>Sany SY2000 
АСТ</v>
      </c>
      <c r="Q553" s="69"/>
      <c r="R553" s="69"/>
      <c r="S553" s="69"/>
      <c r="T553" s="39"/>
      <c r="U553" s="40"/>
      <c r="V553" s="40"/>
      <c r="W553" s="58"/>
      <c r="X553" s="40"/>
      <c r="Y553" s="40"/>
      <c r="Z553" s="40"/>
      <c r="AA553" s="40"/>
      <c r="AB553" s="43"/>
      <c r="AC553" s="40"/>
      <c r="AD553" s="40"/>
      <c r="AE553" s="40"/>
      <c r="AF553" s="40"/>
      <c r="AG553" s="40"/>
      <c r="AH553" s="40"/>
      <c r="AI553" s="40"/>
      <c r="AJ553" s="40"/>
      <c r="AK553" s="40"/>
      <c r="AL553" s="40"/>
      <c r="AM553" s="40"/>
      <c r="AN553" s="40"/>
      <c r="AO553" s="40"/>
      <c r="AP553" s="40"/>
      <c r="AQ553" s="40"/>
      <c r="AR553" s="40"/>
      <c r="AS553" s="40"/>
    </row>
    <row r="554" spans="1:45" s="30" customFormat="1">
      <c r="A554" s="40"/>
      <c r="B554" s="263" t="str">
        <f>B543</f>
        <v>Дизтопливо</v>
      </c>
      <c r="C554" s="301" t="s">
        <v>61</v>
      </c>
      <c r="D554" s="80"/>
      <c r="E554" s="68">
        <f t="shared" ref="E554:N554" si="470">E462</f>
        <v>21327.257126907687</v>
      </c>
      <c r="F554" s="68">
        <f t="shared" si="470"/>
        <v>18224.693395004884</v>
      </c>
      <c r="G554" s="68">
        <f t="shared" si="470"/>
        <v>18843.58156762362</v>
      </c>
      <c r="H554" s="68">
        <f t="shared" si="470"/>
        <v>17331.614225251389</v>
      </c>
      <c r="I554" s="68">
        <f t="shared" si="470"/>
        <v>17303.431788321581</v>
      </c>
      <c r="J554" s="68">
        <f t="shared" si="470"/>
        <v>18585.284715958645</v>
      </c>
      <c r="K554" s="68">
        <f t="shared" si="470"/>
        <v>17896.051646672604</v>
      </c>
      <c r="L554" s="68">
        <f t="shared" si="470"/>
        <v>19295.385112987475</v>
      </c>
      <c r="M554" s="68">
        <f t="shared" si="470"/>
        <v>12308.967914681713</v>
      </c>
      <c r="N554" s="68">
        <f t="shared" si="470"/>
        <v>18949.54671641723</v>
      </c>
      <c r="O554" s="69"/>
      <c r="P554" s="159" t="str">
        <f t="shared" si="410"/>
        <v>Sany SY2000 
АСТ</v>
      </c>
      <c r="Q554" s="69"/>
      <c r="R554" s="69"/>
      <c r="S554" s="69"/>
      <c r="T554" s="39"/>
      <c r="U554" s="40"/>
      <c r="V554" s="40"/>
      <c r="W554" s="58"/>
      <c r="X554" s="40"/>
      <c r="Y554" s="40"/>
      <c r="Z554" s="40"/>
      <c r="AA554" s="40"/>
      <c r="AB554" s="43"/>
      <c r="AC554" s="40"/>
      <c r="AD554" s="40"/>
      <c r="AE554" s="40"/>
      <c r="AF554" s="40"/>
      <c r="AG554" s="40"/>
      <c r="AH554" s="40"/>
      <c r="AI554" s="40"/>
      <c r="AJ554" s="40"/>
      <c r="AK554" s="40"/>
      <c r="AL554" s="40"/>
      <c r="AM554" s="40"/>
      <c r="AN554" s="40"/>
      <c r="AO554" s="40"/>
      <c r="AP554" s="40"/>
      <c r="AQ554" s="40"/>
      <c r="AR554" s="40"/>
      <c r="AS554" s="40"/>
    </row>
    <row r="555" spans="1:45" s="30" customFormat="1">
      <c r="A555" s="40"/>
      <c r="B555" s="263" t="s">
        <v>60</v>
      </c>
      <c r="C555" s="301" t="s">
        <v>61</v>
      </c>
      <c r="D555" s="80"/>
      <c r="E555" s="68">
        <f t="shared" ref="E555:N555" si="471">E478</f>
        <v>0</v>
      </c>
      <c r="F555" s="68">
        <f t="shared" si="471"/>
        <v>0</v>
      </c>
      <c r="G555" s="68">
        <f t="shared" si="471"/>
        <v>0</v>
      </c>
      <c r="H555" s="68">
        <f t="shared" si="471"/>
        <v>0</v>
      </c>
      <c r="I555" s="68">
        <f t="shared" si="471"/>
        <v>0</v>
      </c>
      <c r="J555" s="68">
        <f t="shared" si="471"/>
        <v>0</v>
      </c>
      <c r="K555" s="68">
        <f t="shared" si="471"/>
        <v>0</v>
      </c>
      <c r="L555" s="68">
        <f t="shared" si="471"/>
        <v>0</v>
      </c>
      <c r="M555" s="68">
        <f t="shared" si="471"/>
        <v>0</v>
      </c>
      <c r="N555" s="68">
        <f t="shared" si="471"/>
        <v>0</v>
      </c>
      <c r="P555" s="159" t="str">
        <f t="shared" si="410"/>
        <v>Sany SY2000 
АСТ</v>
      </c>
      <c r="Q555" s="69"/>
      <c r="R555" s="69"/>
      <c r="S555" s="73" t="s">
        <v>101</v>
      </c>
      <c r="U555" s="40"/>
      <c r="V555" s="40"/>
      <c r="W555" s="58"/>
      <c r="X555" s="40"/>
      <c r="Y555" s="40"/>
      <c r="Z555" s="40"/>
      <c r="AA555" s="40"/>
      <c r="AB555" s="43"/>
      <c r="AC555" s="40"/>
      <c r="AD555" s="40"/>
      <c r="AE555" s="40"/>
      <c r="AF555" s="40"/>
      <c r="AG555" s="40"/>
      <c r="AH555" s="40"/>
      <c r="AI555" s="40"/>
      <c r="AJ555" s="40"/>
      <c r="AK555" s="40"/>
      <c r="AL555" s="40"/>
      <c r="AM555" s="40"/>
      <c r="AN555" s="40"/>
      <c r="AO555" s="40"/>
      <c r="AP555" s="40"/>
      <c r="AQ555" s="40"/>
      <c r="AR555" s="40"/>
      <c r="AS555" s="40"/>
    </row>
    <row r="556" spans="1:45" s="30" customFormat="1">
      <c r="A556" s="40"/>
      <c r="B556" s="263" t="s">
        <v>81</v>
      </c>
      <c r="C556" s="302" t="s">
        <v>61</v>
      </c>
      <c r="D556" s="303"/>
      <c r="E556" s="304">
        <f t="shared" ref="E556:N556" si="472">E503</f>
        <v>10015.270753841691</v>
      </c>
      <c r="F556" s="304">
        <f t="shared" si="472"/>
        <v>10015.270753841691</v>
      </c>
      <c r="G556" s="304">
        <f t="shared" si="472"/>
        <v>10015.270753841691</v>
      </c>
      <c r="H556" s="304">
        <f t="shared" si="472"/>
        <v>10015.270753841691</v>
      </c>
      <c r="I556" s="304">
        <f t="shared" si="472"/>
        <v>10015.270753841691</v>
      </c>
      <c r="J556" s="304">
        <f t="shared" si="472"/>
        <v>10015.270753841691</v>
      </c>
      <c r="K556" s="304">
        <f t="shared" si="472"/>
        <v>10015.270753841691</v>
      </c>
      <c r="L556" s="304">
        <f t="shared" si="472"/>
        <v>10015.270753841691</v>
      </c>
      <c r="M556" s="304">
        <f t="shared" si="472"/>
        <v>10015.270753841691</v>
      </c>
      <c r="N556" s="304">
        <f t="shared" si="472"/>
        <v>10015.270753841691</v>
      </c>
      <c r="O556" s="69"/>
      <c r="P556" s="159" t="str">
        <f t="shared" si="410"/>
        <v>Sany SY2000 
АСТ</v>
      </c>
      <c r="Q556" s="69"/>
      <c r="R556" s="69"/>
      <c r="S556" s="69"/>
      <c r="T556" s="39"/>
      <c r="U556" s="40"/>
      <c r="V556" s="40"/>
      <c r="W556" s="58"/>
      <c r="X556" s="40"/>
      <c r="Y556" s="40"/>
      <c r="Z556" s="40"/>
      <c r="AA556" s="40"/>
      <c r="AB556" s="43"/>
      <c r="AC556" s="40"/>
      <c r="AD556" s="40"/>
      <c r="AE556" s="40"/>
      <c r="AF556" s="40"/>
      <c r="AG556" s="40"/>
      <c r="AH556" s="40"/>
      <c r="AI556" s="40"/>
      <c r="AJ556" s="40"/>
      <c r="AK556" s="40"/>
      <c r="AL556" s="40"/>
      <c r="AM556" s="40"/>
      <c r="AN556" s="40"/>
      <c r="AO556" s="40"/>
      <c r="AP556" s="40"/>
      <c r="AQ556" s="40"/>
      <c r="AR556" s="40"/>
      <c r="AS556" s="40"/>
    </row>
    <row r="557" spans="1:45" s="32" customFormat="1" ht="15.75">
      <c r="A557" s="46"/>
      <c r="B557" s="305" t="s">
        <v>106</v>
      </c>
      <c r="C557" s="305" t="s">
        <v>100</v>
      </c>
      <c r="D557" s="306">
        <f>SUM(E550:N550)/SUM(E434:N434)</f>
        <v>55.085530310813759</v>
      </c>
      <c r="E557" s="306">
        <f t="shared" ref="E557:N557" si="473">E550/E434</f>
        <v>28.742691484963032</v>
      </c>
      <c r="F557" s="306">
        <f t="shared" si="473"/>
        <v>40.107713558864347</v>
      </c>
      <c r="G557" s="306">
        <f t="shared" si="473"/>
        <v>81.820217750477013</v>
      </c>
      <c r="H557" s="306">
        <f t="shared" si="473"/>
        <v>41.646748184507793</v>
      </c>
      <c r="I557" s="306">
        <f t="shared" si="473"/>
        <v>47.505165711761457</v>
      </c>
      <c r="J557" s="306">
        <f t="shared" si="473"/>
        <v>91.208053440490787</v>
      </c>
      <c r="K557" s="306">
        <f t="shared" si="473"/>
        <v>36.735033311200191</v>
      </c>
      <c r="L557" s="306">
        <f t="shared" si="473"/>
        <v>49.041240651592844</v>
      </c>
      <c r="M557" s="306">
        <f t="shared" si="473"/>
        <v>122.01369519495948</v>
      </c>
      <c r="N557" s="306">
        <f t="shared" si="473"/>
        <v>36.349239843320106</v>
      </c>
      <c r="O557" s="175"/>
      <c r="P557" s="159" t="str">
        <f t="shared" si="410"/>
        <v>Sany SY2000 
АСТ</v>
      </c>
      <c r="Q557" s="175"/>
      <c r="R557" s="175"/>
      <c r="S557" s="175"/>
      <c r="T557" s="49"/>
      <c r="U557" s="46"/>
      <c r="V557" s="46"/>
      <c r="W557" s="58"/>
      <c r="X557" s="46"/>
      <c r="Y557" s="46"/>
      <c r="Z557" s="46"/>
      <c r="AA557" s="46"/>
      <c r="AB557" s="50"/>
      <c r="AC557" s="46"/>
      <c r="AD557" s="46"/>
      <c r="AE557" s="46"/>
      <c r="AF557" s="46"/>
      <c r="AG557" s="46"/>
      <c r="AH557" s="46"/>
      <c r="AI557" s="46"/>
      <c r="AJ557" s="46"/>
      <c r="AK557" s="46"/>
      <c r="AL557" s="46"/>
      <c r="AM557" s="46"/>
      <c r="AN557" s="46"/>
      <c r="AO557" s="46"/>
      <c r="AP557" s="46"/>
      <c r="AQ557" s="46"/>
      <c r="AR557" s="46"/>
      <c r="AS557" s="46"/>
    </row>
    <row r="558" spans="1:45" s="30" customFormat="1" outlineLevel="1">
      <c r="A558" s="40"/>
      <c r="B558" s="263" t="str">
        <f t="shared" ref="B558:B563" si="474">B551</f>
        <v>ТО, ТР, ППР, вкл смазочные</v>
      </c>
      <c r="C558" s="66" t="s">
        <v>100</v>
      </c>
      <c r="D558" s="80">
        <f>SUM(E551:N551)/SUM(E434:N434)</f>
        <v>34.468305793012547</v>
      </c>
      <c r="E558" s="80">
        <f t="shared" ref="E558:N558" si="475">E551/E434</f>
        <v>10.107439526726566</v>
      </c>
      <c r="F558" s="80">
        <f t="shared" si="475"/>
        <v>20.093418937290206</v>
      </c>
      <c r="G558" s="80">
        <f t="shared" si="475"/>
        <v>61.719286104758581</v>
      </c>
      <c r="H558" s="80">
        <f t="shared" si="475"/>
        <v>21.128810890330517</v>
      </c>
      <c r="I558" s="80">
        <f t="shared" si="475"/>
        <v>25.617587161854033</v>
      </c>
      <c r="J558" s="80">
        <f t="shared" si="475"/>
        <v>70.681986302359931</v>
      </c>
      <c r="K558" s="80">
        <f t="shared" si="475"/>
        <v>16.560528918879339</v>
      </c>
      <c r="L558" s="80">
        <f t="shared" si="475"/>
        <v>29.268091598645114</v>
      </c>
      <c r="M558" s="80">
        <f t="shared" si="475"/>
        <v>96.854417129102501</v>
      </c>
      <c r="N558" s="80">
        <f t="shared" si="475"/>
        <v>15.060638890899305</v>
      </c>
      <c r="O558" s="82"/>
      <c r="P558" s="159" t="str">
        <f t="shared" si="410"/>
        <v>Sany SY2000 
АСТ</v>
      </c>
      <c r="Q558" s="82"/>
      <c r="R558" s="82"/>
      <c r="S558" s="82"/>
      <c r="T558" s="39"/>
      <c r="U558" s="40"/>
      <c r="V558" s="40"/>
      <c r="W558" s="58"/>
      <c r="X558" s="40"/>
      <c r="Y558" s="40"/>
      <c r="Z558" s="40"/>
      <c r="AA558" s="40"/>
      <c r="AB558" s="43"/>
      <c r="AC558" s="40"/>
      <c r="AD558" s="40"/>
      <c r="AE558" s="40"/>
      <c r="AF558" s="40"/>
      <c r="AG558" s="40"/>
      <c r="AH558" s="40"/>
      <c r="AI558" s="40"/>
      <c r="AJ558" s="40"/>
      <c r="AK558" s="40"/>
      <c r="AL558" s="40"/>
      <c r="AM558" s="40"/>
      <c r="AN558" s="40"/>
      <c r="AO558" s="40"/>
      <c r="AP558" s="40"/>
      <c r="AQ558" s="40"/>
      <c r="AR558" s="40"/>
      <c r="AS558" s="40"/>
    </row>
    <row r="559" spans="1:45" s="30" customFormat="1" outlineLevel="1">
      <c r="A559" s="40"/>
      <c r="B559" s="263" t="str">
        <f t="shared" si="474"/>
        <v>затраты на сервис: ремонты и ТО</v>
      </c>
      <c r="C559" s="66" t="s">
        <v>100</v>
      </c>
      <c r="D559" s="80">
        <f>SUM(E552:N552)/SUM(E434:N434)</f>
        <v>3.5328537587702833</v>
      </c>
      <c r="E559" s="80">
        <f t="shared" ref="E559:N559" si="476">E552/E434</f>
        <v>2.4530492715495749</v>
      </c>
      <c r="F559" s="80">
        <f t="shared" si="476"/>
        <v>2.9992688814899893</v>
      </c>
      <c r="G559" s="80">
        <f t="shared" si="476"/>
        <v>3.2739309773998095</v>
      </c>
      <c r="H559" s="80">
        <f t="shared" si="476"/>
        <v>3.207914296830999</v>
      </c>
      <c r="I559" s="80">
        <f t="shared" si="476"/>
        <v>4.5677508471999575</v>
      </c>
      <c r="J559" s="80">
        <f t="shared" si="476"/>
        <v>3.6221155696180407</v>
      </c>
      <c r="K559" s="80">
        <f t="shared" si="476"/>
        <v>3.0543472299655168</v>
      </c>
      <c r="L559" s="80">
        <f t="shared" si="476"/>
        <v>3.0757946450331954</v>
      </c>
      <c r="M559" s="80">
        <f t="shared" si="476"/>
        <v>5.3928544057924235</v>
      </c>
      <c r="N559" s="80">
        <f t="shared" si="476"/>
        <v>4.4925622150041571</v>
      </c>
      <c r="O559" s="82"/>
      <c r="P559" s="159" t="str">
        <f t="shared" ref="P559:P565" si="477">P558</f>
        <v>Sany SY2000 
АСТ</v>
      </c>
      <c r="Q559" s="82"/>
      <c r="R559" s="82"/>
      <c r="S559" s="82"/>
      <c r="T559" s="39"/>
      <c r="U559" s="40"/>
      <c r="V559" s="40"/>
      <c r="W559" s="58"/>
      <c r="X559" s="40"/>
      <c r="Y559" s="40"/>
      <c r="Z559" s="40"/>
      <c r="AA559" s="40"/>
      <c r="AB559" s="43"/>
      <c r="AC559" s="40"/>
      <c r="AD559" s="40"/>
      <c r="AE559" s="40"/>
      <c r="AF559" s="40"/>
      <c r="AG559" s="40"/>
      <c r="AH559" s="40"/>
      <c r="AI559" s="40"/>
      <c r="AJ559" s="40"/>
      <c r="AK559" s="40"/>
      <c r="AL559" s="40"/>
      <c r="AM559" s="40"/>
      <c r="AN559" s="40"/>
      <c r="AO559" s="40"/>
      <c r="AP559" s="40"/>
      <c r="AQ559" s="40"/>
      <c r="AR559" s="40"/>
      <c r="AS559" s="40"/>
    </row>
    <row r="560" spans="1:45" s="30" customFormat="1" outlineLevel="1">
      <c r="A560" s="40"/>
      <c r="B560" s="263" t="str">
        <f t="shared" si="474"/>
        <v>расходники на ковш</v>
      </c>
      <c r="C560" s="66" t="s">
        <v>100</v>
      </c>
      <c r="D560" s="80">
        <f>SUM(E553:N553)/SUM(E434:N434)</f>
        <v>0.87261184909340372</v>
      </c>
      <c r="E560" s="80">
        <f t="shared" ref="E560:N560" si="478">E553/E434</f>
        <v>0.87261184909340372</v>
      </c>
      <c r="F560" s="80">
        <f t="shared" si="478"/>
        <v>0.87261184909340372</v>
      </c>
      <c r="G560" s="80">
        <f t="shared" si="478"/>
        <v>0.87261184909340384</v>
      </c>
      <c r="H560" s="80">
        <f t="shared" si="478"/>
        <v>0.87261184909340372</v>
      </c>
      <c r="I560" s="80">
        <f t="shared" si="478"/>
        <v>0.87261184909340361</v>
      </c>
      <c r="J560" s="80">
        <f t="shared" si="478"/>
        <v>0.87261184909340372</v>
      </c>
      <c r="K560" s="80">
        <f t="shared" si="478"/>
        <v>0.87261184909340372</v>
      </c>
      <c r="L560" s="80">
        <f t="shared" si="478"/>
        <v>0.87261184909340372</v>
      </c>
      <c r="M560" s="80">
        <f t="shared" si="478"/>
        <v>0.87261184909340384</v>
      </c>
      <c r="N560" s="80">
        <f t="shared" si="478"/>
        <v>0.87261184909340372</v>
      </c>
      <c r="O560" s="82"/>
      <c r="P560" s="159" t="str">
        <f t="shared" si="477"/>
        <v>Sany SY2000 
АСТ</v>
      </c>
      <c r="Q560" s="82"/>
      <c r="R560" s="82"/>
      <c r="S560" s="82"/>
      <c r="T560" s="39"/>
      <c r="U560" s="40"/>
      <c r="V560" s="40"/>
      <c r="W560" s="58"/>
      <c r="X560" s="40"/>
      <c r="Y560" s="40"/>
      <c r="Z560" s="40"/>
      <c r="AA560" s="40"/>
      <c r="AB560" s="43"/>
      <c r="AC560" s="40"/>
      <c r="AD560" s="40"/>
      <c r="AE560" s="40"/>
      <c r="AF560" s="40"/>
      <c r="AG560" s="40"/>
      <c r="AH560" s="40"/>
      <c r="AI560" s="40"/>
      <c r="AJ560" s="40"/>
      <c r="AK560" s="40"/>
      <c r="AL560" s="40"/>
      <c r="AM560" s="40"/>
      <c r="AN560" s="40"/>
      <c r="AO560" s="40"/>
      <c r="AP560" s="40"/>
      <c r="AQ560" s="40"/>
      <c r="AR560" s="40"/>
      <c r="AS560" s="40"/>
    </row>
    <row r="561" spans="1:45" s="30" customFormat="1" outlineLevel="1">
      <c r="A561" s="40"/>
      <c r="B561" s="263" t="str">
        <f t="shared" si="474"/>
        <v>Дизтопливо</v>
      </c>
      <c r="C561" s="66" t="s">
        <v>100</v>
      </c>
      <c r="D561" s="80">
        <f>SUM(E554:N554)/SUM(E434:N434)</f>
        <v>10.417525400101828</v>
      </c>
      <c r="E561" s="80">
        <f t="shared" ref="E561:N561" si="479">E554/E434</f>
        <v>10.417525400101827</v>
      </c>
      <c r="F561" s="80">
        <f t="shared" si="479"/>
        <v>10.417525400101828</v>
      </c>
      <c r="G561" s="80">
        <f t="shared" si="479"/>
        <v>10.417525400101828</v>
      </c>
      <c r="H561" s="80">
        <f t="shared" si="479"/>
        <v>10.417525400101827</v>
      </c>
      <c r="I561" s="80">
        <f t="shared" si="479"/>
        <v>10.417525400101828</v>
      </c>
      <c r="J561" s="80">
        <f t="shared" si="479"/>
        <v>10.417525400101828</v>
      </c>
      <c r="K561" s="80">
        <f t="shared" si="479"/>
        <v>10.417525400101828</v>
      </c>
      <c r="L561" s="80">
        <f t="shared" si="479"/>
        <v>10.417525400101828</v>
      </c>
      <c r="M561" s="80">
        <f t="shared" si="479"/>
        <v>10.417525400101828</v>
      </c>
      <c r="N561" s="80">
        <f t="shared" si="479"/>
        <v>10.417525400101828</v>
      </c>
      <c r="O561" s="82"/>
      <c r="P561" s="159" t="str">
        <f t="shared" si="477"/>
        <v>Sany SY2000 
АСТ</v>
      </c>
      <c r="Q561" s="82"/>
      <c r="R561" s="82"/>
      <c r="S561" s="82"/>
      <c r="T561" s="39"/>
      <c r="U561" s="40"/>
      <c r="V561" s="40"/>
      <c r="W561" s="58"/>
      <c r="X561" s="40"/>
      <c r="Y561" s="40"/>
      <c r="Z561" s="40"/>
      <c r="AA561" s="40"/>
      <c r="AB561" s="43"/>
      <c r="AC561" s="40"/>
      <c r="AD561" s="40"/>
      <c r="AE561" s="40"/>
      <c r="AF561" s="40"/>
      <c r="AG561" s="40"/>
      <c r="AH561" s="40"/>
      <c r="AI561" s="40"/>
      <c r="AJ561" s="40"/>
      <c r="AK561" s="40"/>
      <c r="AL561" s="40"/>
      <c r="AM561" s="40"/>
      <c r="AN561" s="40"/>
      <c r="AO561" s="40"/>
      <c r="AP561" s="40"/>
      <c r="AQ561" s="40"/>
      <c r="AR561" s="40"/>
      <c r="AS561" s="40"/>
    </row>
    <row r="562" spans="1:45" s="30" customFormat="1" outlineLevel="1">
      <c r="A562" s="40"/>
      <c r="B562" s="263" t="str">
        <f t="shared" si="474"/>
        <v>Смазочные</v>
      </c>
      <c r="C562" s="66" t="s">
        <v>100</v>
      </c>
      <c r="D562" s="80">
        <f>SUM(E555:N555)/SUM(E434:N434)</f>
        <v>0</v>
      </c>
      <c r="E562" s="80">
        <f t="shared" ref="E562:N562" si="480">E555/E434</f>
        <v>0</v>
      </c>
      <c r="F562" s="80">
        <f t="shared" si="480"/>
        <v>0</v>
      </c>
      <c r="G562" s="80">
        <f t="shared" si="480"/>
        <v>0</v>
      </c>
      <c r="H562" s="80">
        <f t="shared" si="480"/>
        <v>0</v>
      </c>
      <c r="I562" s="80">
        <f t="shared" si="480"/>
        <v>0</v>
      </c>
      <c r="J562" s="80">
        <f t="shared" si="480"/>
        <v>0</v>
      </c>
      <c r="K562" s="80">
        <f t="shared" si="480"/>
        <v>0</v>
      </c>
      <c r="L562" s="80">
        <f t="shared" si="480"/>
        <v>0</v>
      </c>
      <c r="M562" s="80">
        <f t="shared" si="480"/>
        <v>0</v>
      </c>
      <c r="N562" s="80">
        <f t="shared" si="480"/>
        <v>0</v>
      </c>
      <c r="O562" s="82"/>
      <c r="P562" s="159" t="str">
        <f t="shared" si="477"/>
        <v>Sany SY2000 
АСТ</v>
      </c>
      <c r="Q562" s="82"/>
      <c r="R562" s="82"/>
      <c r="S562" s="82"/>
      <c r="T562" s="39"/>
      <c r="U562" s="40"/>
      <c r="V562" s="40"/>
      <c r="W562" s="58"/>
      <c r="X562" s="40"/>
      <c r="Y562" s="40"/>
      <c r="Z562" s="40"/>
      <c r="AA562" s="40"/>
      <c r="AB562" s="43"/>
      <c r="AC562" s="40"/>
      <c r="AD562" s="40"/>
      <c r="AE562" s="40"/>
      <c r="AF562" s="40"/>
      <c r="AG562" s="40"/>
      <c r="AH562" s="40"/>
      <c r="AI562" s="40"/>
      <c r="AJ562" s="40"/>
      <c r="AK562" s="40"/>
      <c r="AL562" s="40"/>
      <c r="AM562" s="40"/>
      <c r="AN562" s="40"/>
      <c r="AO562" s="40"/>
      <c r="AP562" s="40"/>
      <c r="AQ562" s="40"/>
      <c r="AR562" s="40"/>
      <c r="AS562" s="40"/>
    </row>
    <row r="563" spans="1:45" s="30" customFormat="1" outlineLevel="1">
      <c r="A563" s="40"/>
      <c r="B563" s="263" t="str">
        <f t="shared" si="474"/>
        <v>Расходы на персонал</v>
      </c>
      <c r="C563" s="66" t="s">
        <v>100</v>
      </c>
      <c r="D563" s="80">
        <f>SUM(E556:N556)/SUM(E434:N434)</f>
        <v>5.7942335098356992</v>
      </c>
      <c r="E563" s="80">
        <f t="shared" ref="E563:N563" si="481">E556/E434</f>
        <v>4.8920654374916603</v>
      </c>
      <c r="F563" s="80">
        <f t="shared" si="481"/>
        <v>5.7248884908889215</v>
      </c>
      <c r="G563" s="80">
        <f t="shared" si="481"/>
        <v>5.5368634191233799</v>
      </c>
      <c r="H563" s="80">
        <f t="shared" si="481"/>
        <v>6.0198857481510473</v>
      </c>
      <c r="I563" s="80">
        <f t="shared" si="481"/>
        <v>6.0296904535122362</v>
      </c>
      <c r="J563" s="80">
        <f t="shared" si="481"/>
        <v>5.6138143193175791</v>
      </c>
      <c r="K563" s="80">
        <f t="shared" si="481"/>
        <v>5.8300199131600952</v>
      </c>
      <c r="L563" s="80">
        <f t="shared" si="481"/>
        <v>5.4072171587192992</v>
      </c>
      <c r="M563" s="80">
        <f t="shared" si="481"/>
        <v>8.4762864108692977</v>
      </c>
      <c r="N563" s="80">
        <f t="shared" si="481"/>
        <v>5.5059014882214115</v>
      </c>
      <c r="O563" s="82"/>
      <c r="P563" s="159" t="str">
        <f t="shared" si="477"/>
        <v>Sany SY2000 
АСТ</v>
      </c>
      <c r="Q563" s="82"/>
      <c r="R563" s="82"/>
      <c r="S563" s="82"/>
      <c r="T563" s="39"/>
      <c r="U563" s="40"/>
      <c r="V563" s="40"/>
      <c r="W563" s="58"/>
      <c r="X563" s="40"/>
      <c r="Y563" s="40"/>
      <c r="Z563" s="40"/>
      <c r="AA563" s="40"/>
      <c r="AB563" s="43"/>
      <c r="AC563" s="40"/>
      <c r="AD563" s="40"/>
      <c r="AE563" s="40"/>
      <c r="AF563" s="40"/>
      <c r="AG563" s="40"/>
      <c r="AH563" s="40"/>
      <c r="AI563" s="40"/>
      <c r="AJ563" s="40"/>
      <c r="AK563" s="40"/>
      <c r="AL563" s="40"/>
      <c r="AM563" s="40"/>
      <c r="AN563" s="40"/>
      <c r="AO563" s="40"/>
      <c r="AP563" s="40"/>
      <c r="AQ563" s="40"/>
      <c r="AR563" s="40"/>
      <c r="AS563" s="40"/>
    </row>
    <row r="564" spans="1:45" s="18" customFormat="1">
      <c r="E564" s="307"/>
      <c r="F564" s="307"/>
      <c r="G564" s="307"/>
      <c r="H564" s="307"/>
      <c r="I564" s="307"/>
      <c r="J564" s="307"/>
      <c r="K564" s="307"/>
      <c r="L564" s="307"/>
      <c r="M564" s="307"/>
      <c r="N564" s="307"/>
      <c r="P564" s="159" t="str">
        <f t="shared" si="477"/>
        <v>Sany SY2000 
АСТ</v>
      </c>
    </row>
    <row r="565" spans="1:45" s="18" customFormat="1">
      <c r="B565" s="1144" t="s">
        <v>704</v>
      </c>
      <c r="C565" s="1145" t="s">
        <v>6</v>
      </c>
      <c r="D565" s="1144"/>
      <c r="E565" s="1146">
        <f>E466*1000/(E434*1000)</f>
        <v>0</v>
      </c>
      <c r="F565" s="1146">
        <f t="shared" ref="F565:N565" si="482">F466*1000/(F434*1000)</f>
        <v>0</v>
      </c>
      <c r="G565" s="1146">
        <f t="shared" si="482"/>
        <v>0</v>
      </c>
      <c r="H565" s="1146">
        <f t="shared" si="482"/>
        <v>0</v>
      </c>
      <c r="I565" s="1146">
        <f t="shared" si="482"/>
        <v>0</v>
      </c>
      <c r="J565" s="1146">
        <f t="shared" si="482"/>
        <v>0</v>
      </c>
      <c r="K565" s="1146">
        <f t="shared" si="482"/>
        <v>0</v>
      </c>
      <c r="L565" s="1146">
        <f t="shared" si="482"/>
        <v>0</v>
      </c>
      <c r="M565" s="1146">
        <f t="shared" si="482"/>
        <v>0</v>
      </c>
      <c r="N565" s="1146">
        <f t="shared" si="482"/>
        <v>0</v>
      </c>
      <c r="P565" s="159" t="str">
        <f t="shared" si="477"/>
        <v>Sany SY2000 
АСТ</v>
      </c>
    </row>
    <row r="566" spans="1:45">
      <c r="C566" s="1156"/>
    </row>
    <row r="569" spans="1:45" s="30" customFormat="1" ht="21.75" customHeight="1">
      <c r="A569" s="40"/>
      <c r="B569" s="1147" t="str">
        <f>'1. Сводная_аннуитеты'!H18</f>
        <v>Shantui SE2000LCW 
Строймпорттехника</v>
      </c>
      <c r="C569" s="33"/>
      <c r="D569" s="41"/>
      <c r="E569" s="42"/>
      <c r="F569" s="42"/>
      <c r="G569" s="42"/>
      <c r="H569" s="42"/>
      <c r="I569" s="42"/>
      <c r="J569" s="42"/>
      <c r="K569" s="42"/>
      <c r="L569" s="42"/>
      <c r="M569" s="42"/>
      <c r="N569" s="42"/>
      <c r="O569" s="40"/>
      <c r="P569" s="40"/>
      <c r="Q569" s="40"/>
      <c r="R569" s="40"/>
      <c r="S569" s="40"/>
      <c r="T569" s="39"/>
      <c r="U569" s="40"/>
      <c r="V569" s="40"/>
      <c r="W569" s="40"/>
      <c r="X569" s="40"/>
      <c r="Y569" s="40"/>
      <c r="Z569" s="40"/>
      <c r="AA569" s="40"/>
      <c r="AB569" s="43"/>
      <c r="AC569" s="40"/>
      <c r="AD569" s="40"/>
      <c r="AE569" s="40"/>
      <c r="AF569" s="40"/>
      <c r="AG569" s="40"/>
      <c r="AH569" s="40"/>
      <c r="AI569" s="40"/>
      <c r="AJ569" s="40"/>
      <c r="AK569" s="40"/>
      <c r="AL569" s="40"/>
      <c r="AM569" s="40"/>
      <c r="AN569" s="40"/>
      <c r="AO569" s="40"/>
      <c r="AP569" s="40"/>
      <c r="AQ569" s="40"/>
      <c r="AR569" s="40"/>
      <c r="AS569" s="40"/>
    </row>
    <row r="570" spans="1:45" s="28" customFormat="1" ht="18" customHeight="1">
      <c r="B570" s="1680" t="s">
        <v>73</v>
      </c>
      <c r="C570" s="1682" t="s">
        <v>29</v>
      </c>
      <c r="D570" s="1689" t="s">
        <v>46</v>
      </c>
      <c r="E570" s="1689"/>
      <c r="F570" s="1689"/>
      <c r="G570" s="1689"/>
      <c r="H570" s="1689"/>
      <c r="I570" s="1689"/>
      <c r="J570" s="1689"/>
      <c r="K570" s="1689"/>
      <c r="L570" s="1689"/>
      <c r="M570" s="1689"/>
      <c r="N570" s="1689"/>
      <c r="O570" s="44"/>
      <c r="P570" s="159" t="str">
        <f>B569</f>
        <v>Shantui SE2000LCW 
Строймпорттехника</v>
      </c>
      <c r="Q570" s="44"/>
      <c r="R570" s="44"/>
      <c r="S570" s="44"/>
      <c r="T570" s="29"/>
      <c r="AB570" s="45"/>
    </row>
    <row r="571" spans="1:45" s="32" customFormat="1" ht="15.75">
      <c r="A571" s="46"/>
      <c r="B571" s="1681"/>
      <c r="C571" s="1683"/>
      <c r="D571" s="47">
        <v>0</v>
      </c>
      <c r="E571" s="48">
        <f>D571+1</f>
        <v>1</v>
      </c>
      <c r="F571" s="48">
        <f>E571+1</f>
        <v>2</v>
      </c>
      <c r="G571" s="48">
        <f t="shared" ref="G571" si="483">F571+1</f>
        <v>3</v>
      </c>
      <c r="H571" s="48">
        <f t="shared" ref="H571" si="484">G571+1</f>
        <v>4</v>
      </c>
      <c r="I571" s="48">
        <f t="shared" ref="I571" si="485">H571+1</f>
        <v>5</v>
      </c>
      <c r="J571" s="48">
        <f t="shared" ref="J571" si="486">I571+1</f>
        <v>6</v>
      </c>
      <c r="K571" s="48">
        <f t="shared" ref="K571" si="487">J571+1</f>
        <v>7</v>
      </c>
      <c r="L571" s="48">
        <f t="shared" ref="L571" si="488">K571+1</f>
        <v>8</v>
      </c>
      <c r="M571" s="48">
        <f t="shared" ref="M571" si="489">L571+1</f>
        <v>9</v>
      </c>
      <c r="N571" s="48">
        <f t="shared" ref="N571" si="490">M571+1</f>
        <v>10</v>
      </c>
      <c r="O571" s="44"/>
      <c r="P571" s="159" t="str">
        <f>P570</f>
        <v>Shantui SE2000LCW 
Строймпорттехника</v>
      </c>
      <c r="Q571" s="44"/>
      <c r="R571" s="44"/>
      <c r="S571" s="44"/>
      <c r="T571" s="49"/>
      <c r="U571" s="46"/>
      <c r="V571" s="46"/>
      <c r="W571" s="46"/>
      <c r="X571" s="46"/>
      <c r="Y571" s="46"/>
      <c r="Z571" s="46"/>
      <c r="AA571" s="46"/>
      <c r="AB571" s="50"/>
      <c r="AC571" s="46"/>
      <c r="AD571" s="46"/>
      <c r="AE571" s="46"/>
      <c r="AF571" s="46"/>
      <c r="AG571" s="46"/>
      <c r="AH571" s="46"/>
      <c r="AI571" s="46"/>
      <c r="AJ571" s="46"/>
      <c r="AK571" s="46"/>
      <c r="AL571" s="46"/>
      <c r="AM571" s="46"/>
      <c r="AN571" s="46"/>
      <c r="AO571" s="46"/>
      <c r="AP571" s="46"/>
      <c r="AQ571" s="46"/>
      <c r="AR571" s="46"/>
      <c r="AS571" s="46"/>
    </row>
    <row r="572" spans="1:45" s="61" customFormat="1" ht="15.75">
      <c r="A572" s="51"/>
      <c r="B572" s="52" t="s">
        <v>74</v>
      </c>
      <c r="C572" s="53"/>
      <c r="D572" s="54"/>
      <c r="E572" s="55">
        <f>'2. Произв-сть экскаваторов'!D$5</f>
        <v>8760</v>
      </c>
      <c r="F572" s="55">
        <f>'2. Произв-сть экскаваторов'!E$5</f>
        <v>8784</v>
      </c>
      <c r="G572" s="55">
        <f>'2. Произв-сть экскаваторов'!F$5</f>
        <v>8760</v>
      </c>
      <c r="H572" s="55">
        <f>'2. Произв-сть экскаваторов'!G$5</f>
        <v>8760</v>
      </c>
      <c r="I572" s="55">
        <f>'2. Произв-сть экскаваторов'!H$5</f>
        <v>8760</v>
      </c>
      <c r="J572" s="55">
        <f>'2. Произв-сть экскаваторов'!I$5</f>
        <v>8784</v>
      </c>
      <c r="K572" s="55">
        <f>'2. Произв-сть экскаваторов'!J$5</f>
        <v>8760</v>
      </c>
      <c r="L572" s="55">
        <f>'2. Произв-сть экскаваторов'!K$5</f>
        <v>8760</v>
      </c>
      <c r="M572" s="55">
        <f>'2. Произв-сть экскаваторов'!L$5</f>
        <v>8760</v>
      </c>
      <c r="N572" s="55">
        <f>'2. Произв-сть экскаваторов'!M$5</f>
        <v>8784</v>
      </c>
      <c r="O572" s="56"/>
      <c r="P572" s="159" t="str">
        <f t="shared" ref="P572:P635" si="491">P571</f>
        <v>Shantui SE2000LCW 
Строймпорттехника</v>
      </c>
      <c r="Q572" s="56"/>
      <c r="R572" s="56"/>
      <c r="S572" s="56"/>
      <c r="T572" s="57"/>
      <c r="U572" s="58"/>
      <c r="V572" s="58"/>
      <c r="W572" s="58"/>
      <c r="X572" s="58"/>
      <c r="Y572" s="58"/>
      <c r="Z572" s="58"/>
      <c r="AA572" s="58"/>
      <c r="AB572" s="59"/>
      <c r="AC572" s="58"/>
      <c r="AD572" s="58"/>
      <c r="AE572" s="58"/>
      <c r="AF572" s="58"/>
      <c r="AG572" s="58"/>
      <c r="AH572" s="58"/>
      <c r="AI572" s="58"/>
      <c r="AJ572" s="60"/>
      <c r="AK572" s="60"/>
      <c r="AL572" s="60"/>
      <c r="AM572" s="60"/>
      <c r="AN572" s="60"/>
      <c r="AO572" s="60"/>
      <c r="AP572" s="60"/>
      <c r="AQ572" s="60"/>
      <c r="AR572" s="60"/>
      <c r="AS572" s="60"/>
    </row>
    <row r="573" spans="1:45" s="61" customFormat="1" ht="15.75">
      <c r="A573" s="51"/>
      <c r="B573" s="52" t="s">
        <v>34</v>
      </c>
      <c r="C573" s="53" t="s">
        <v>10</v>
      </c>
      <c r="D573" s="54"/>
      <c r="E573" s="62">
        <f>'2. Произв-сть экскаваторов'!D22</f>
        <v>0.85465183066830996</v>
      </c>
      <c r="F573" s="62">
        <f>'2. Произв-сть экскаваторов'!E22</f>
        <v>0.7283267013181991</v>
      </c>
      <c r="G573" s="62">
        <f>'2. Произв-сть экскаваторов'!F22</f>
        <v>0.75512295778525274</v>
      </c>
      <c r="H573" s="62">
        <f>'2. Произв-сть экскаваторов'!G22</f>
        <v>0.69453356040612135</v>
      </c>
      <c r="I573" s="62">
        <f>'2. Произв-сть экскаваторов'!H22</f>
        <v>0.69340419945869936</v>
      </c>
      <c r="J573" s="62">
        <f>'2. Произв-сть экскаваторов'!I22</f>
        <v>0.74273727501740916</v>
      </c>
      <c r="K573" s="62">
        <f>'2. Произв-сть экскаваторов'!J22</f>
        <v>0.71715238441357987</v>
      </c>
      <c r="L573" s="62">
        <f>'2. Произв-сть экскаваторов'!K22</f>
        <v>0.77322817988905923</v>
      </c>
      <c r="M573" s="62">
        <f>'2. Произв-сть экскаваторов'!L22</f>
        <v>0.49325995833977787</v>
      </c>
      <c r="N573" s="62">
        <f>'2. Произв-сть экскаваторов'!M22</f>
        <v>0.75729454275626096</v>
      </c>
      <c r="O573" s="63"/>
      <c r="P573" s="159" t="str">
        <f t="shared" si="491"/>
        <v>Shantui SE2000LCW 
Строймпорттехника</v>
      </c>
      <c r="Q573" s="63"/>
      <c r="R573" s="63"/>
      <c r="S573" s="63"/>
      <c r="T573" s="57"/>
      <c r="U573" s="58"/>
      <c r="V573" s="58"/>
      <c r="W573" s="58"/>
      <c r="X573" s="58"/>
      <c r="Y573" s="58"/>
      <c r="Z573" s="58"/>
      <c r="AA573" s="58"/>
      <c r="AB573" s="59"/>
      <c r="AC573" s="58"/>
      <c r="AD573" s="58"/>
      <c r="AE573" s="58"/>
      <c r="AF573" s="58"/>
      <c r="AG573" s="58"/>
      <c r="AH573" s="58"/>
      <c r="AI573" s="58"/>
      <c r="AJ573" s="60"/>
      <c r="AK573" s="60"/>
      <c r="AL573" s="60"/>
      <c r="AM573" s="60"/>
      <c r="AN573" s="60"/>
      <c r="AO573" s="60"/>
      <c r="AP573" s="60"/>
      <c r="AQ573" s="60"/>
      <c r="AR573" s="60"/>
      <c r="AS573" s="60"/>
    </row>
    <row r="574" spans="1:45" s="61" customFormat="1" ht="15.75">
      <c r="A574" s="51"/>
      <c r="B574" s="52" t="s">
        <v>41</v>
      </c>
      <c r="C574" s="53" t="s">
        <v>10</v>
      </c>
      <c r="D574" s="54"/>
      <c r="E574" s="62">
        <f>'2. Произв-сть экскаваторов'!D65</f>
        <v>0.53878675825048039</v>
      </c>
      <c r="F574" s="62">
        <f>'2. Произв-сть экскаваторов'!E65</f>
        <v>0.459149291289348</v>
      </c>
      <c r="G574" s="62">
        <f>'2. Произв-сть экскаваторов'!F65</f>
        <v>0.4760420979704531</v>
      </c>
      <c r="H574" s="62">
        <f>'2. Произв-сть экскаваторов'!G65</f>
        <v>0.437845532039359</v>
      </c>
      <c r="I574" s="62">
        <f>'2. Произв-сть экскаваторов'!H65</f>
        <v>0.4371335640754217</v>
      </c>
      <c r="J574" s="62">
        <f>'2. Произв-сть экскаваторов'!I65</f>
        <v>0.46823395712555832</v>
      </c>
      <c r="K574" s="62">
        <f>'2. Произв-сть экскаваторов'!J65</f>
        <v>0.45210481567406091</v>
      </c>
      <c r="L574" s="62">
        <f>'2. Произв-сть экскаваторов'!K65</f>
        <v>0.48745593173839435</v>
      </c>
      <c r="M574" s="62">
        <f>'2. Произв-сть экскаваторов'!L65</f>
        <v>0.31095929873670158</v>
      </c>
      <c r="N574" s="62">
        <f>'2. Произв-сть экскаваторов'!M65</f>
        <v>0.47741110132925946</v>
      </c>
      <c r="O574" s="63"/>
      <c r="P574" s="159" t="str">
        <f t="shared" si="491"/>
        <v>Shantui SE2000LCW 
Строймпорттехника</v>
      </c>
      <c r="Q574" s="63"/>
      <c r="R574" s="63"/>
      <c r="S574" s="63"/>
      <c r="T574" s="57"/>
      <c r="U574" s="58"/>
      <c r="V574" s="58"/>
      <c r="W574" s="58"/>
      <c r="X574" s="58"/>
      <c r="Y574" s="58"/>
      <c r="Z574" s="58"/>
      <c r="AA574" s="58"/>
      <c r="AB574" s="59"/>
      <c r="AC574" s="58"/>
      <c r="AD574" s="58"/>
      <c r="AE574" s="58"/>
      <c r="AF574" s="58"/>
      <c r="AG574" s="58"/>
      <c r="AH574" s="58"/>
      <c r="AI574" s="58"/>
      <c r="AJ574" s="60"/>
      <c r="AK574" s="60"/>
      <c r="AL574" s="60"/>
      <c r="AM574" s="60"/>
      <c r="AN574" s="60"/>
      <c r="AO574" s="60"/>
      <c r="AP574" s="60"/>
      <c r="AQ574" s="60"/>
      <c r="AR574" s="60"/>
      <c r="AS574" s="60"/>
    </row>
    <row r="575" spans="1:45" s="61" customFormat="1" ht="15.75">
      <c r="A575" s="51"/>
      <c r="B575" s="52" t="s">
        <v>75</v>
      </c>
      <c r="C575" s="53" t="s">
        <v>76</v>
      </c>
      <c r="D575" s="54"/>
      <c r="E575" s="55">
        <f>'2. Произв-сть экскаваторов'!D87</f>
        <v>2047.2479123208302</v>
      </c>
      <c r="F575" s="55">
        <f>'2. Произв-сть экскаваторов'!E87</f>
        <v>1749.4263459944857</v>
      </c>
      <c r="G575" s="55">
        <f>'2. Произв-сть экскаваторов'!F87</f>
        <v>1808.834713034578</v>
      </c>
      <c r="H575" s="55">
        <f>'2. Произв-сть экскаваторов'!G87</f>
        <v>1663.6978130220809</v>
      </c>
      <c r="I575" s="55">
        <f>'2. Произв-сть экскаваторов'!H87</f>
        <v>1660.9925220967011</v>
      </c>
      <c r="J575" s="55">
        <f>'2. Произв-сть экскаваторов'!I87</f>
        <v>1784.0402592900787</v>
      </c>
      <c r="K575" s="55">
        <f>'2. Произв-сть экскаваторов'!J87</f>
        <v>1717.8793388396898</v>
      </c>
      <c r="L575" s="55">
        <f>'2. Произв-сть экскаваторов'!K87</f>
        <v>1852.204278071534</v>
      </c>
      <c r="M575" s="55">
        <f>'2. Произв-сть экскаваторов'!L87</f>
        <v>1181.5635135923351</v>
      </c>
      <c r="N575" s="55">
        <f>'2. Произв-сть экскаваторов'!M87</f>
        <v>1819.006528770451</v>
      </c>
      <c r="O575" s="56"/>
      <c r="P575" s="159" t="str">
        <f t="shared" si="491"/>
        <v>Shantui SE2000LCW 
Строймпорттехника</v>
      </c>
      <c r="Q575" s="56"/>
      <c r="R575" s="56"/>
      <c r="S575" s="56"/>
      <c r="T575" s="57"/>
      <c r="U575" s="58"/>
      <c r="V575" s="58"/>
      <c r="W575" s="58"/>
      <c r="X575" s="58"/>
      <c r="Y575" s="58"/>
      <c r="Z575" s="58"/>
      <c r="AA575" s="58"/>
      <c r="AB575" s="59"/>
      <c r="AC575" s="58"/>
      <c r="AD575" s="58"/>
      <c r="AE575" s="58"/>
      <c r="AF575" s="58"/>
      <c r="AG575" s="58"/>
      <c r="AH575" s="58"/>
      <c r="AI575" s="58"/>
      <c r="AJ575" s="60"/>
      <c r="AK575" s="60"/>
      <c r="AL575" s="60"/>
      <c r="AM575" s="60"/>
      <c r="AN575" s="60"/>
      <c r="AO575" s="60"/>
      <c r="AP575" s="60"/>
      <c r="AQ575" s="60"/>
      <c r="AR575" s="60"/>
      <c r="AS575" s="60"/>
    </row>
    <row r="576" spans="1:45" s="61" customFormat="1" ht="18.75" customHeight="1" outlineLevel="1">
      <c r="A576" s="51"/>
      <c r="B576" s="52" t="s">
        <v>77</v>
      </c>
      <c r="C576" s="53" t="s">
        <v>78</v>
      </c>
      <c r="D576" s="54"/>
      <c r="E576" s="64">
        <f>E652+E653-E648</f>
        <v>29113.242710794118</v>
      </c>
      <c r="F576" s="64">
        <f t="shared" ref="F576:N576" si="492">F652+F653-F648</f>
        <v>34880.158225655963</v>
      </c>
      <c r="G576" s="64">
        <f t="shared" si="492"/>
        <v>89513.828622464018</v>
      </c>
      <c r="H576" s="64">
        <f t="shared" si="492"/>
        <v>51102.819997810759</v>
      </c>
      <c r="I576" s="64">
        <f t="shared" si="492"/>
        <v>44802.071505413565</v>
      </c>
      <c r="J576" s="64">
        <f t="shared" si="492"/>
        <v>105665.09599695174</v>
      </c>
      <c r="K576" s="64">
        <f t="shared" si="492"/>
        <v>34791.335048734589</v>
      </c>
      <c r="L576" s="64">
        <f t="shared" si="492"/>
        <v>62127.651647359737</v>
      </c>
      <c r="M576" s="64">
        <f t="shared" si="492"/>
        <v>92116.260689585048</v>
      </c>
      <c r="N576" s="64">
        <f t="shared" si="492"/>
        <v>64353.826286087358</v>
      </c>
      <c r="O576" s="65"/>
      <c r="P576" s="159" t="str">
        <f t="shared" si="491"/>
        <v>Shantui SE2000LCW 
Строймпорттехника</v>
      </c>
      <c r="Q576" s="65"/>
      <c r="R576" s="65"/>
      <c r="S576" s="65"/>
      <c r="T576" s="57"/>
      <c r="U576" s="58"/>
      <c r="V576" s="58"/>
      <c r="W576" s="58"/>
      <c r="X576" s="58"/>
      <c r="Y576" s="58"/>
      <c r="Z576" s="58"/>
      <c r="AA576" s="58"/>
      <c r="AB576" s="59"/>
      <c r="AC576" s="58"/>
      <c r="AD576" s="58"/>
      <c r="AE576" s="58"/>
      <c r="AF576" s="58"/>
      <c r="AG576" s="58"/>
      <c r="AH576" s="58"/>
      <c r="AI576" s="58"/>
      <c r="AJ576" s="60"/>
      <c r="AK576" s="60"/>
      <c r="AL576" s="60"/>
      <c r="AM576" s="60"/>
      <c r="AN576" s="60"/>
      <c r="AO576" s="60"/>
      <c r="AP576" s="60"/>
      <c r="AQ576" s="60"/>
      <c r="AR576" s="60"/>
      <c r="AS576" s="60"/>
    </row>
    <row r="577" spans="1:45" s="61" customFormat="1" ht="15.75" outlineLevel="1">
      <c r="A577" s="51"/>
      <c r="B577" s="83" t="s">
        <v>240</v>
      </c>
      <c r="C577" s="53" t="s">
        <v>78</v>
      </c>
      <c r="D577" s="54"/>
      <c r="E577" s="64">
        <f>E579</f>
        <v>9928.9910261519999</v>
      </c>
      <c r="F577" s="64">
        <f t="shared" ref="F577:N577" si="493">F579</f>
        <v>21689.813082962828</v>
      </c>
      <c r="G577" s="64">
        <f t="shared" si="493"/>
        <v>93397.718559391345</v>
      </c>
      <c r="H577" s="64">
        <f t="shared" si="493"/>
        <v>44500.15418463551</v>
      </c>
      <c r="I577" s="64">
        <f t="shared" si="493"/>
        <v>36131.702945020261</v>
      </c>
      <c r="J577" s="64">
        <f t="shared" si="493"/>
        <v>105158.54061620218</v>
      </c>
      <c r="K577" s="64">
        <f t="shared" si="493"/>
        <v>9928.9910261519999</v>
      </c>
      <c r="L577" s="64">
        <f t="shared" si="493"/>
        <v>44500.15418463551</v>
      </c>
      <c r="M577" s="64">
        <f t="shared" si="493"/>
        <v>93397.718559391345</v>
      </c>
      <c r="N577" s="64">
        <f t="shared" si="493"/>
        <v>47892.525001831076</v>
      </c>
      <c r="O577" s="126"/>
      <c r="P577" s="159" t="str">
        <f t="shared" si="491"/>
        <v>Shantui SE2000LCW 
Строймпорттехника</v>
      </c>
      <c r="Q577" s="65"/>
      <c r="R577" s="65"/>
      <c r="S577" s="65"/>
      <c r="T577" s="57"/>
      <c r="U577" s="58"/>
      <c r="V577" s="58"/>
      <c r="W577" s="58"/>
      <c r="X577" s="58"/>
      <c r="Y577" s="58"/>
      <c r="Z577" s="58"/>
      <c r="AA577" s="58"/>
      <c r="AB577" s="59"/>
      <c r="AC577" s="58"/>
      <c r="AD577" s="58"/>
      <c r="AE577" s="58"/>
      <c r="AF577" s="58"/>
      <c r="AG577" s="58"/>
      <c r="AH577" s="58"/>
      <c r="AI577" s="58"/>
      <c r="AJ577" s="60"/>
      <c r="AK577" s="60"/>
      <c r="AL577" s="60"/>
      <c r="AM577" s="60"/>
      <c r="AN577" s="60"/>
      <c r="AO577" s="60"/>
      <c r="AP577" s="60"/>
      <c r="AQ577" s="60"/>
      <c r="AR577" s="60"/>
      <c r="AS577" s="60"/>
    </row>
    <row r="578" spans="1:45" s="61" customFormat="1" ht="18" customHeight="1" outlineLevel="1">
      <c r="A578" s="51"/>
      <c r="B578" s="1687" t="s">
        <v>239</v>
      </c>
      <c r="C578" s="66" t="s">
        <v>764</v>
      </c>
      <c r="D578" s="54"/>
      <c r="E578" s="1148">
        <f>'Shantui Стройимп'!E16+'Shantui Стройимп'!E17+'Shantui Стройимп'!E18</f>
        <v>885.97914000000003</v>
      </c>
      <c r="F578" s="1148">
        <f>'Shantui Стройимп'!F16+'Shantui Стройимп'!F17+'Shantui Стройимп'!F18</f>
        <v>1935.4153802122664</v>
      </c>
      <c r="G578" s="1148">
        <f>'Shantui Стройимп'!G16+'Shantui Стройимп'!G17+'Shantui Стройимп'!G18</f>
        <v>8334.0220722589274</v>
      </c>
      <c r="H578" s="1148">
        <f>'Shantui Стройимп'!H16+'Shantui Стройимп'!H17+'Shantui Стройимп'!H18</f>
        <v>3970.8171989002672</v>
      </c>
      <c r="I578" s="1148">
        <f>'Shantui Стройимп'!I16+'Shantui Стройимп'!I17+'Shantui Стройимп'!I18</f>
        <v>3224.0874241550005</v>
      </c>
      <c r="J578" s="1148">
        <f>'Shantui Стройимп'!J16+'Shantui Стройимп'!J17+'Shantui Стройимп'!J18</f>
        <v>9383.4583124711953</v>
      </c>
      <c r="K578" s="1148">
        <f>'Shantui Стройимп'!K16+'Shantui Стройимп'!K17+'Shantui Стройимп'!K18</f>
        <v>885.97914000000003</v>
      </c>
      <c r="L578" s="1148">
        <f>'Shantui Стройимп'!L16+'Shantui Стройимп'!L17+'Shantui Стройимп'!L18</f>
        <v>3970.8171989002672</v>
      </c>
      <c r="M578" s="1148">
        <f>'Shantui Стройимп'!M16+'Shantui Стройимп'!M17+'Shantui Стройимп'!M18</f>
        <v>8334.0220722589274</v>
      </c>
      <c r="N578" s="1148">
        <f>'Shantui Стройимп'!N16+'Shantui Стройимп'!N17+'Shantui Стройимп'!N18</f>
        <v>4273.5236643672661</v>
      </c>
      <c r="P578" s="159" t="str">
        <f t="shared" si="491"/>
        <v>Shantui SE2000LCW 
Строймпорттехника</v>
      </c>
      <c r="Q578" s="56"/>
      <c r="R578" s="56"/>
      <c r="S578" s="73"/>
      <c r="T578" s="57"/>
      <c r="U578" s="58"/>
      <c r="V578" s="58"/>
      <c r="W578" s="58"/>
      <c r="X578" s="58"/>
      <c r="Y578" s="58"/>
      <c r="Z578" s="58"/>
      <c r="AA578" s="58"/>
      <c r="AB578" s="59"/>
      <c r="AC578" s="58"/>
      <c r="AD578" s="58"/>
      <c r="AE578" s="58"/>
      <c r="AF578" s="58"/>
      <c r="AG578" s="58"/>
      <c r="AH578" s="58"/>
      <c r="AI578" s="58"/>
      <c r="AJ578" s="60"/>
      <c r="AK578" s="60"/>
      <c r="AL578" s="60"/>
      <c r="AM578" s="60"/>
      <c r="AN578" s="60"/>
      <c r="AO578" s="60"/>
      <c r="AP578" s="60"/>
      <c r="AQ578" s="60"/>
      <c r="AR578" s="60"/>
      <c r="AS578" s="60"/>
    </row>
    <row r="579" spans="1:45" s="61" customFormat="1" ht="15.75" customHeight="1" outlineLevel="1">
      <c r="A579" s="51"/>
      <c r="B579" s="1688"/>
      <c r="C579" s="66" t="s">
        <v>160</v>
      </c>
      <c r="D579" s="54"/>
      <c r="E579" s="55">
        <f>E578*Макро!C$3</f>
        <v>9928.9910261519999</v>
      </c>
      <c r="F579" s="55">
        <f>F578*Макро!D$3</f>
        <v>21689.813082962828</v>
      </c>
      <c r="G579" s="55">
        <f>G578*Макро!E$3</f>
        <v>93397.718559391345</v>
      </c>
      <c r="H579" s="55">
        <f>H578*Макро!F$3</f>
        <v>44500.15418463551</v>
      </c>
      <c r="I579" s="55">
        <f>I578*Макро!G$3</f>
        <v>36131.702945020261</v>
      </c>
      <c r="J579" s="55">
        <f>J578*Макро!H$3</f>
        <v>105158.54061620218</v>
      </c>
      <c r="K579" s="55">
        <f>K578*Макро!I$3</f>
        <v>9928.9910261519999</v>
      </c>
      <c r="L579" s="55">
        <f>L578*Макро!J$3</f>
        <v>44500.15418463551</v>
      </c>
      <c r="M579" s="55">
        <f>M578*Макро!K$3</f>
        <v>93397.718559391345</v>
      </c>
      <c r="N579" s="55">
        <f>N578*Макро!L$3</f>
        <v>47892.525001831076</v>
      </c>
      <c r="O579" s="56"/>
      <c r="P579" s="159" t="str">
        <f t="shared" si="491"/>
        <v>Shantui SE2000LCW 
Строймпорттехника</v>
      </c>
      <c r="Q579" s="56"/>
      <c r="R579" s="56"/>
      <c r="S579" s="56"/>
      <c r="T579" s="57"/>
      <c r="U579" s="58"/>
      <c r="V579" s="58"/>
      <c r="W579" s="58"/>
      <c r="X579" s="58"/>
      <c r="Y579" s="58"/>
      <c r="Z579" s="58"/>
      <c r="AA579" s="58"/>
      <c r="AB579" s="59"/>
      <c r="AC579" s="58"/>
      <c r="AD579" s="58"/>
      <c r="AE579" s="58"/>
      <c r="AF579" s="58"/>
      <c r="AG579" s="58"/>
      <c r="AH579" s="58"/>
      <c r="AI579" s="58"/>
      <c r="AJ579" s="60"/>
      <c r="AK579" s="60"/>
      <c r="AL579" s="60"/>
      <c r="AM579" s="60"/>
      <c r="AN579" s="60"/>
      <c r="AO579" s="60"/>
      <c r="AP579" s="60"/>
      <c r="AQ579" s="60"/>
      <c r="AR579" s="60"/>
      <c r="AS579" s="60"/>
    </row>
    <row r="580" spans="1:45" s="61" customFormat="1" ht="20.25" customHeight="1" outlineLevel="1">
      <c r="A580" s="51"/>
      <c r="B580" s="160" t="s">
        <v>128</v>
      </c>
      <c r="C580" s="53" t="s">
        <v>61</v>
      </c>
      <c r="D580" s="54"/>
      <c r="E580" s="77">
        <f>E582</f>
        <v>2796.1300859184003</v>
      </c>
      <c r="F580" s="77">
        <f t="shared" ref="F580:N580" si="494">F582</f>
        <v>2824.2932225904001</v>
      </c>
      <c r="G580" s="77">
        <f t="shared" si="494"/>
        <v>3143.4754382064002</v>
      </c>
      <c r="H580" s="77">
        <f t="shared" si="494"/>
        <v>2824.2932225904001</v>
      </c>
      <c r="I580" s="77">
        <f t="shared" si="494"/>
        <v>2828.9870787024001</v>
      </c>
      <c r="J580" s="77">
        <f t="shared" si="494"/>
        <v>3171.6385748784</v>
      </c>
      <c r="K580" s="77">
        <f t="shared" si="494"/>
        <v>2796.1300859184003</v>
      </c>
      <c r="L580" s="77">
        <f t="shared" si="494"/>
        <v>2824.2932225904001</v>
      </c>
      <c r="M580" s="77">
        <f t="shared" si="494"/>
        <v>3143.4754382064002</v>
      </c>
      <c r="N580" s="77">
        <f t="shared" si="494"/>
        <v>2857.1502153744</v>
      </c>
      <c r="O580" s="138"/>
      <c r="P580" s="159" t="str">
        <f t="shared" si="491"/>
        <v>Shantui SE2000LCW 
Строймпорттехника</v>
      </c>
      <c r="Q580" s="56"/>
      <c r="R580" s="56"/>
      <c r="S580" s="56"/>
      <c r="T580" s="57"/>
      <c r="U580" s="58"/>
      <c r="V580" s="58"/>
      <c r="W580" s="58"/>
      <c r="X580" s="58"/>
      <c r="Y580" s="58"/>
      <c r="Z580" s="58"/>
      <c r="AA580" s="58"/>
      <c r="AB580" s="59"/>
      <c r="AC580" s="58"/>
      <c r="AD580" s="58"/>
      <c r="AE580" s="58"/>
      <c r="AF580" s="58"/>
      <c r="AG580" s="58"/>
      <c r="AH580" s="58"/>
      <c r="AI580" s="58"/>
      <c r="AJ580" s="60"/>
      <c r="AK580" s="60"/>
      <c r="AL580" s="60"/>
      <c r="AM580" s="60"/>
      <c r="AN580" s="60"/>
      <c r="AO580" s="60"/>
      <c r="AP580" s="60"/>
      <c r="AQ580" s="60"/>
      <c r="AR580" s="60"/>
      <c r="AS580" s="60"/>
    </row>
    <row r="581" spans="1:45" s="61" customFormat="1" ht="15.75" customHeight="1" outlineLevel="1">
      <c r="A581" s="51"/>
      <c r="B581" s="1687" t="s">
        <v>170</v>
      </c>
      <c r="C581" s="66" t="s">
        <v>764</v>
      </c>
      <c r="D581" s="54"/>
      <c r="E581" s="1148">
        <f>'Shantui Стройимп'!E19+'Shantui Стройимп'!E20</f>
        <v>249.50298800000002</v>
      </c>
      <c r="F581" s="1148">
        <f>'Shantui Стройимп'!F19+'Shantui Стройимп'!F20</f>
        <v>252.01602800000001</v>
      </c>
      <c r="G581" s="1148">
        <f>'Shantui Стройимп'!G19+'Shantui Стройимп'!G20</f>
        <v>280.49714800000004</v>
      </c>
      <c r="H581" s="1148">
        <f>'Shantui Стройимп'!H19+'Shantui Стройимп'!H20</f>
        <v>252.01602800000001</v>
      </c>
      <c r="I581" s="1148">
        <f>'Shantui Стройимп'!I19+'Shantui Стройимп'!I20</f>
        <v>252.43486800000002</v>
      </c>
      <c r="J581" s="1148">
        <f>'Shantui Стройимп'!J19+'Shantui Стройимп'!J20</f>
        <v>283.01018800000003</v>
      </c>
      <c r="K581" s="1148">
        <f>'Shantui Стройимп'!K19+'Shantui Стройимп'!K20</f>
        <v>249.50298800000002</v>
      </c>
      <c r="L581" s="1148">
        <f>'Shantui Стройимп'!L19+'Shantui Стройимп'!L20</f>
        <v>252.01602800000001</v>
      </c>
      <c r="M581" s="1148">
        <f>'Shantui Стройимп'!M19+'Shantui Стройимп'!M20</f>
        <v>280.49714800000004</v>
      </c>
      <c r="N581" s="1148">
        <f>'Shantui Стройимп'!N19+'Shantui Стройимп'!N20</f>
        <v>254.94790800000001</v>
      </c>
      <c r="O581" s="126"/>
      <c r="P581" s="159" t="str">
        <f t="shared" si="491"/>
        <v>Shantui SE2000LCW 
Строймпорттехника</v>
      </c>
      <c r="Q581" s="56"/>
      <c r="R581" s="56"/>
      <c r="S581" s="73"/>
      <c r="T581" s="57"/>
      <c r="U581" s="58"/>
      <c r="V581" s="58"/>
      <c r="W581" s="58"/>
      <c r="X581" s="58"/>
      <c r="Y581" s="58"/>
      <c r="Z581" s="58"/>
      <c r="AA581" s="58"/>
      <c r="AB581" s="59"/>
      <c r="AC581" s="58"/>
      <c r="AD581" s="58"/>
      <c r="AE581" s="58"/>
      <c r="AF581" s="58"/>
      <c r="AG581" s="58"/>
      <c r="AH581" s="58"/>
      <c r="AI581" s="58"/>
      <c r="AJ581" s="60"/>
      <c r="AK581" s="60"/>
      <c r="AL581" s="60"/>
      <c r="AM581" s="60"/>
      <c r="AN581" s="60"/>
      <c r="AO581" s="60"/>
      <c r="AP581" s="60"/>
      <c r="AQ581" s="60"/>
      <c r="AR581" s="60"/>
      <c r="AS581" s="60"/>
    </row>
    <row r="582" spans="1:45" s="61" customFormat="1" ht="15.75" customHeight="1" outlineLevel="1">
      <c r="A582" s="51"/>
      <c r="B582" s="1688"/>
      <c r="C582" s="66" t="s">
        <v>160</v>
      </c>
      <c r="D582" s="54"/>
      <c r="E582" s="55">
        <f>E581*Макро!C$3</f>
        <v>2796.1300859184003</v>
      </c>
      <c r="F582" s="55">
        <f>F581*Макро!D$3</f>
        <v>2824.2932225904001</v>
      </c>
      <c r="G582" s="55">
        <f>G581*Макро!E$3</f>
        <v>3143.4754382064002</v>
      </c>
      <c r="H582" s="55">
        <f>H581*Макро!F$3</f>
        <v>2824.2932225904001</v>
      </c>
      <c r="I582" s="55">
        <f>I581*Макро!G$3</f>
        <v>2828.9870787024001</v>
      </c>
      <c r="J582" s="55">
        <f>J581*Макро!H$3</f>
        <v>3171.6385748784</v>
      </c>
      <c r="K582" s="55">
        <f>K581*Макро!I$3</f>
        <v>2796.1300859184003</v>
      </c>
      <c r="L582" s="55">
        <f>L581*Макро!J$3</f>
        <v>2824.2932225904001</v>
      </c>
      <c r="M582" s="55">
        <f>M581*Макро!K$3</f>
        <v>3143.4754382064002</v>
      </c>
      <c r="N582" s="55">
        <f>N581*Макро!L$3</f>
        <v>2857.1502153744</v>
      </c>
      <c r="O582" s="56"/>
      <c r="P582" s="159" t="str">
        <f t="shared" si="491"/>
        <v>Shantui SE2000LCW 
Строймпорттехника</v>
      </c>
      <c r="Q582" s="56"/>
      <c r="R582" s="56"/>
      <c r="S582" s="56"/>
      <c r="T582" s="57"/>
      <c r="U582" s="58"/>
      <c r="V582" s="58"/>
      <c r="W582" s="58"/>
      <c r="X582" s="58"/>
      <c r="Y582" s="58"/>
      <c r="Z582" s="58"/>
      <c r="AA582" s="58"/>
      <c r="AB582" s="59"/>
      <c r="AC582" s="58"/>
      <c r="AD582" s="58"/>
      <c r="AE582" s="58"/>
      <c r="AF582" s="58"/>
      <c r="AG582" s="58"/>
      <c r="AH582" s="58"/>
      <c r="AI582" s="58"/>
      <c r="AJ582" s="60"/>
      <c r="AK582" s="60"/>
      <c r="AL582" s="60"/>
      <c r="AM582" s="60"/>
      <c r="AN582" s="60"/>
      <c r="AO582" s="60"/>
      <c r="AP582" s="60"/>
      <c r="AQ582" s="60"/>
      <c r="AR582" s="60"/>
      <c r="AS582" s="60"/>
    </row>
    <row r="583" spans="1:45" s="61" customFormat="1" ht="15.75" outlineLevel="1">
      <c r="A583" s="51"/>
      <c r="B583" s="52" t="s">
        <v>703</v>
      </c>
      <c r="C583" s="53" t="s">
        <v>61</v>
      </c>
      <c r="D583" s="54"/>
      <c r="E583" s="64">
        <f>E585+E589</f>
        <v>1786.45278632289</v>
      </c>
      <c r="F583" s="64">
        <f t="shared" ref="F583:N583" si="495">F585+F589</f>
        <v>1526.5701586309649</v>
      </c>
      <c r="G583" s="64">
        <f t="shared" si="495"/>
        <v>1578.4106036454396</v>
      </c>
      <c r="H583" s="64">
        <f t="shared" si="495"/>
        <v>1451.7624249538499</v>
      </c>
      <c r="I583" s="64">
        <f t="shared" si="495"/>
        <v>1449.4017560371185</v>
      </c>
      <c r="J583" s="64">
        <f t="shared" si="495"/>
        <v>1556.7746695161909</v>
      </c>
      <c r="K583" s="64">
        <f t="shared" si="495"/>
        <v>1499.0418663842556</v>
      </c>
      <c r="L583" s="64">
        <f t="shared" si="495"/>
        <v>1616.2553999867141</v>
      </c>
      <c r="M583" s="64">
        <f t="shared" si="495"/>
        <v>1031.0463224171067</v>
      </c>
      <c r="N583" s="64">
        <f t="shared" si="495"/>
        <v>1587.286650583357</v>
      </c>
      <c r="O583" s="180"/>
      <c r="P583" s="159" t="str">
        <f t="shared" si="491"/>
        <v>Shantui SE2000LCW 
Строймпорттехника</v>
      </c>
      <c r="Q583" s="65"/>
      <c r="R583" s="65"/>
      <c r="S583" s="65"/>
      <c r="T583" s="57"/>
      <c r="U583" s="58"/>
      <c r="V583" s="58"/>
      <c r="W583" s="58"/>
      <c r="X583" s="58"/>
      <c r="Y583" s="58"/>
      <c r="Z583" s="58"/>
      <c r="AA583" s="58"/>
      <c r="AB583" s="59"/>
      <c r="AC583" s="58"/>
      <c r="AD583" s="58"/>
      <c r="AE583" s="58"/>
      <c r="AF583" s="58"/>
      <c r="AG583" s="58"/>
      <c r="AH583" s="58"/>
      <c r="AI583" s="58"/>
      <c r="AJ583" s="60"/>
      <c r="AK583" s="60"/>
      <c r="AL583" s="60"/>
      <c r="AM583" s="60"/>
      <c r="AN583" s="60"/>
      <c r="AO583" s="60"/>
      <c r="AP583" s="60"/>
      <c r="AQ583" s="60"/>
      <c r="AR583" s="60"/>
      <c r="AS583" s="60"/>
    </row>
    <row r="584" spans="1:45" s="61" customFormat="1" ht="15.75" outlineLevel="1">
      <c r="A584" s="51"/>
      <c r="B584" s="52"/>
      <c r="C584" s="53"/>
      <c r="D584" s="54"/>
      <c r="E584" s="64"/>
      <c r="F584" s="64"/>
      <c r="G584" s="64"/>
      <c r="H584" s="64"/>
      <c r="I584" s="64"/>
      <c r="J584" s="64"/>
      <c r="K584" s="64"/>
      <c r="L584" s="64"/>
      <c r="M584" s="64"/>
      <c r="N584" s="64"/>
      <c r="O584" s="65"/>
      <c r="P584" s="159" t="str">
        <f t="shared" si="491"/>
        <v>Shantui SE2000LCW 
Строймпорттехника</v>
      </c>
      <c r="Q584" s="65"/>
      <c r="R584" s="65"/>
      <c r="S584" s="65"/>
      <c r="T584" s="57"/>
      <c r="U584" s="58"/>
      <c r="V584" s="58"/>
      <c r="W584" s="58"/>
      <c r="X584" s="58"/>
      <c r="Y584" s="58"/>
      <c r="Z584" s="58"/>
      <c r="AA584" s="58"/>
      <c r="AB584" s="59"/>
      <c r="AC584" s="58"/>
      <c r="AD584" s="58"/>
      <c r="AE584" s="58"/>
      <c r="AF584" s="58"/>
      <c r="AG584" s="58"/>
      <c r="AH584" s="58"/>
      <c r="AI584" s="58"/>
      <c r="AJ584" s="60"/>
      <c r="AK584" s="60"/>
      <c r="AL584" s="60"/>
      <c r="AM584" s="60"/>
      <c r="AN584" s="60"/>
      <c r="AO584" s="60"/>
      <c r="AP584" s="60"/>
      <c r="AQ584" s="60"/>
      <c r="AR584" s="60"/>
      <c r="AS584" s="60"/>
    </row>
    <row r="585" spans="1:45" s="61" customFormat="1" ht="30" outlineLevel="1">
      <c r="A585" s="51"/>
      <c r="B585" s="186" t="s">
        <v>173</v>
      </c>
      <c r="C585" s="53" t="s">
        <v>61</v>
      </c>
      <c r="D585" s="54"/>
      <c r="E585" s="64">
        <f>E588*E575</f>
        <v>1786.45278632289</v>
      </c>
      <c r="F585" s="64">
        <f t="shared" ref="F585:N585" si="496">F588*F575</f>
        <v>1526.5701586309649</v>
      </c>
      <c r="G585" s="64">
        <f t="shared" si="496"/>
        <v>1578.4106036454396</v>
      </c>
      <c r="H585" s="64">
        <f t="shared" si="496"/>
        <v>1451.7624249538499</v>
      </c>
      <c r="I585" s="64">
        <f t="shared" si="496"/>
        <v>1449.4017560371185</v>
      </c>
      <c r="J585" s="64">
        <f t="shared" si="496"/>
        <v>1556.7746695161909</v>
      </c>
      <c r="K585" s="64">
        <f t="shared" si="496"/>
        <v>1499.0418663842556</v>
      </c>
      <c r="L585" s="64">
        <f t="shared" si="496"/>
        <v>1616.2553999867141</v>
      </c>
      <c r="M585" s="64">
        <f t="shared" si="496"/>
        <v>1031.0463224171067</v>
      </c>
      <c r="N585" s="64">
        <f t="shared" si="496"/>
        <v>1587.286650583357</v>
      </c>
      <c r="O585" s="65"/>
      <c r="P585" s="159" t="str">
        <f t="shared" si="491"/>
        <v>Shantui SE2000LCW 
Строймпорттехника</v>
      </c>
      <c r="Q585" s="65"/>
      <c r="R585" s="65"/>
      <c r="S585" s="65"/>
      <c r="T585" s="57"/>
      <c r="U585" s="58"/>
      <c r="V585" s="58"/>
      <c r="W585" s="58"/>
      <c r="X585" s="58"/>
      <c r="Y585" s="58"/>
      <c r="Z585" s="58"/>
      <c r="AA585" s="58"/>
      <c r="AB585" s="59"/>
      <c r="AC585" s="58"/>
      <c r="AD585" s="58"/>
      <c r="AE585" s="58"/>
      <c r="AF585" s="58"/>
      <c r="AG585" s="58"/>
      <c r="AH585" s="58"/>
      <c r="AI585" s="58"/>
      <c r="AJ585" s="60"/>
      <c r="AK585" s="60"/>
      <c r="AL585" s="60"/>
      <c r="AM585" s="60"/>
      <c r="AN585" s="60"/>
      <c r="AO585" s="60"/>
      <c r="AP585" s="60"/>
      <c r="AQ585" s="60"/>
      <c r="AR585" s="60"/>
      <c r="AS585" s="60"/>
    </row>
    <row r="586" spans="1:45" s="61" customFormat="1" ht="15.75" outlineLevel="1">
      <c r="A586" s="51"/>
      <c r="B586" s="67" t="s">
        <v>53</v>
      </c>
      <c r="C586" s="70" t="s">
        <v>171</v>
      </c>
      <c r="D586" s="179"/>
      <c r="E586" s="177"/>
      <c r="F586" s="177"/>
      <c r="G586" s="177"/>
      <c r="H586" s="177"/>
      <c r="I586" s="177"/>
      <c r="J586" s="177"/>
      <c r="K586" s="177"/>
      <c r="L586" s="177"/>
      <c r="M586" s="177"/>
      <c r="N586" s="177"/>
      <c r="O586" s="69"/>
      <c r="P586" s="159" t="str">
        <f t="shared" si="491"/>
        <v>Shantui SE2000LCW 
Строймпорттехника</v>
      </c>
      <c r="Q586" s="69"/>
      <c r="R586" s="69"/>
      <c r="S586" s="69"/>
      <c r="T586" s="57"/>
      <c r="U586" s="58"/>
      <c r="V586" s="58"/>
      <c r="W586" s="58"/>
      <c r="X586" s="58"/>
      <c r="Y586" s="58"/>
      <c r="Z586" s="58"/>
      <c r="AA586" s="58"/>
      <c r="AB586" s="59"/>
      <c r="AC586" s="58"/>
      <c r="AD586" s="58"/>
      <c r="AE586" s="58"/>
      <c r="AF586" s="58"/>
      <c r="AG586" s="58"/>
      <c r="AH586" s="58"/>
      <c r="AI586" s="58"/>
      <c r="AJ586" s="60"/>
      <c r="AK586" s="60"/>
      <c r="AL586" s="60"/>
      <c r="AM586" s="60"/>
      <c r="AN586" s="60"/>
      <c r="AO586" s="60"/>
      <c r="AP586" s="60"/>
      <c r="AQ586" s="60"/>
      <c r="AR586" s="60"/>
      <c r="AS586" s="60"/>
    </row>
    <row r="587" spans="1:45" s="61" customFormat="1" ht="15.75" outlineLevel="1">
      <c r="A587" s="51"/>
      <c r="B587" s="67" t="s">
        <v>162</v>
      </c>
      <c r="C587" s="70" t="s">
        <v>167</v>
      </c>
      <c r="D587" s="134"/>
      <c r="E587" s="161"/>
      <c r="F587" s="161"/>
      <c r="G587" s="161"/>
      <c r="H587" s="161"/>
      <c r="I587" s="161"/>
      <c r="J587" s="161"/>
      <c r="K587" s="161"/>
      <c r="L587" s="161"/>
      <c r="M587" s="161"/>
      <c r="N587" s="161"/>
      <c r="O587" s="69"/>
      <c r="P587" s="159" t="str">
        <f t="shared" si="491"/>
        <v>Shantui SE2000LCW 
Строймпорттехника</v>
      </c>
      <c r="Q587" s="69"/>
      <c r="R587" s="69"/>
      <c r="S587" s="69"/>
      <c r="T587" s="57"/>
      <c r="U587" s="58"/>
      <c r="V587" s="58"/>
      <c r="W587" s="58"/>
      <c r="X587" s="58"/>
      <c r="Y587" s="58"/>
      <c r="Z587" s="58"/>
      <c r="AA587" s="58"/>
      <c r="AB587" s="59"/>
      <c r="AC587" s="58"/>
      <c r="AD587" s="58"/>
      <c r="AE587" s="58"/>
      <c r="AF587" s="58"/>
      <c r="AG587" s="58"/>
      <c r="AH587" s="58"/>
      <c r="AI587" s="58"/>
      <c r="AJ587" s="60"/>
      <c r="AK587" s="60"/>
      <c r="AL587" s="60"/>
      <c r="AM587" s="60"/>
      <c r="AN587" s="60"/>
      <c r="AO587" s="60"/>
      <c r="AP587" s="60"/>
      <c r="AQ587" s="60"/>
      <c r="AR587" s="60"/>
      <c r="AS587" s="60"/>
    </row>
    <row r="588" spans="1:45" s="76" customFormat="1" ht="15.75" outlineLevel="1">
      <c r="A588" s="71"/>
      <c r="B588" s="67" t="s">
        <v>168</v>
      </c>
      <c r="C588" s="131" t="s">
        <v>122</v>
      </c>
      <c r="D588" s="261">
        <f>'Зубья ковша, коронки'!$P$57</f>
        <v>1.1462760970569816E-2</v>
      </c>
      <c r="E588" s="1126">
        <f>$D588*Макро!D$4</f>
        <v>0.87261184909340372</v>
      </c>
      <c r="F588" s="1126">
        <f>$D588*Макро!E$4</f>
        <v>0.87261184909340372</v>
      </c>
      <c r="G588" s="1126">
        <f>$D588*Макро!F$4</f>
        <v>0.87261184909340372</v>
      </c>
      <c r="H588" s="1126">
        <f>$D588*Макро!G$4</f>
        <v>0.87261184909340372</v>
      </c>
      <c r="I588" s="1126">
        <f>$D588*Макро!H$4</f>
        <v>0.87261184909340372</v>
      </c>
      <c r="J588" s="1126">
        <f>$D588*Макро!I$4</f>
        <v>0.87261184909340372</v>
      </c>
      <c r="K588" s="1126">
        <f>$D588*Макро!J$4</f>
        <v>0.87261184909340372</v>
      </c>
      <c r="L588" s="1126">
        <f>$D588*Макро!K$4</f>
        <v>0.87261184909340372</v>
      </c>
      <c r="M588" s="1126">
        <f>$D588*Макро!L$4</f>
        <v>0.87261184909340372</v>
      </c>
      <c r="N588" s="1126">
        <f>$D588*Макро!M$4</f>
        <v>0.87261184909340372</v>
      </c>
      <c r="O588" s="65"/>
      <c r="P588" s="159" t="str">
        <f t="shared" si="491"/>
        <v>Shantui SE2000LCW 
Строймпорттехника</v>
      </c>
      <c r="Q588" s="65"/>
      <c r="R588" s="65"/>
      <c r="S588" s="65"/>
      <c r="T588" s="73"/>
      <c r="U588" s="56"/>
      <c r="V588" s="58"/>
      <c r="W588" s="58"/>
      <c r="X588" s="56"/>
      <c r="Y588" s="56"/>
      <c r="Z588" s="56"/>
      <c r="AA588" s="56"/>
      <c r="AB588" s="74"/>
      <c r="AC588" s="56"/>
      <c r="AD588" s="56"/>
      <c r="AE588" s="56"/>
      <c r="AF588" s="56"/>
      <c r="AG588" s="56"/>
      <c r="AH588" s="56"/>
      <c r="AI588" s="56"/>
      <c r="AJ588" s="75"/>
      <c r="AK588" s="75"/>
      <c r="AL588" s="75"/>
      <c r="AM588" s="75"/>
      <c r="AN588" s="75"/>
      <c r="AO588" s="75"/>
      <c r="AP588" s="75"/>
      <c r="AQ588" s="75"/>
      <c r="AR588" s="75"/>
      <c r="AS588" s="75"/>
    </row>
    <row r="589" spans="1:45" s="61" customFormat="1" ht="17.25" customHeight="1" outlineLevel="1">
      <c r="A589" s="51"/>
      <c r="B589" s="136" t="s">
        <v>229</v>
      </c>
      <c r="C589" s="53" t="s">
        <v>61</v>
      </c>
      <c r="D589" s="54"/>
      <c r="E589" s="64">
        <f>E590*E591/1000</f>
        <v>0</v>
      </c>
      <c r="F589" s="64">
        <f t="shared" ref="F589:N589" si="497">F590*F591/1000</f>
        <v>0</v>
      </c>
      <c r="G589" s="64">
        <f t="shared" si="497"/>
        <v>0</v>
      </c>
      <c r="H589" s="64">
        <f t="shared" si="497"/>
        <v>0</v>
      </c>
      <c r="I589" s="64">
        <f t="shared" si="497"/>
        <v>0</v>
      </c>
      <c r="J589" s="64">
        <f t="shared" si="497"/>
        <v>0</v>
      </c>
      <c r="K589" s="64">
        <f t="shared" si="497"/>
        <v>0</v>
      </c>
      <c r="L589" s="64">
        <f t="shared" si="497"/>
        <v>0</v>
      </c>
      <c r="M589" s="64">
        <f t="shared" si="497"/>
        <v>0</v>
      </c>
      <c r="N589" s="64">
        <f t="shared" si="497"/>
        <v>0</v>
      </c>
      <c r="O589" s="65"/>
      <c r="P589" s="159" t="str">
        <f t="shared" si="491"/>
        <v>Shantui SE2000LCW 
Строймпорттехника</v>
      </c>
      <c r="Q589" s="65"/>
      <c r="R589" s="65"/>
      <c r="S589" s="65"/>
      <c r="T589" s="57"/>
      <c r="U589" s="58"/>
      <c r="V589" s="58"/>
      <c r="W589" s="58"/>
      <c r="X589" s="58"/>
      <c r="Y589" s="58"/>
      <c r="Z589" s="58"/>
      <c r="AA589" s="58"/>
      <c r="AB589" s="59"/>
      <c r="AC589" s="58"/>
      <c r="AD589" s="58"/>
      <c r="AE589" s="58"/>
      <c r="AF589" s="58"/>
      <c r="AG589" s="58"/>
      <c r="AH589" s="58"/>
      <c r="AI589" s="58"/>
      <c r="AJ589" s="60"/>
      <c r="AK589" s="60"/>
      <c r="AL589" s="60"/>
      <c r="AM589" s="60"/>
      <c r="AN589" s="60"/>
      <c r="AO589" s="60"/>
      <c r="AP589" s="60"/>
      <c r="AQ589" s="60"/>
      <c r="AR589" s="60"/>
      <c r="AS589" s="60"/>
    </row>
    <row r="590" spans="1:45" s="76" customFormat="1" ht="15.75" outlineLevel="1">
      <c r="A590" s="71"/>
      <c r="B590" s="67" t="s">
        <v>53</v>
      </c>
      <c r="C590" s="70" t="s">
        <v>169</v>
      </c>
      <c r="D590" s="134"/>
      <c r="E590" s="68"/>
      <c r="F590" s="68"/>
      <c r="G590" s="68"/>
      <c r="H590" s="68"/>
      <c r="I590" s="68"/>
      <c r="J590" s="68"/>
      <c r="K590" s="68"/>
      <c r="L590" s="68"/>
      <c r="M590" s="68"/>
      <c r="N590" s="68"/>
      <c r="O590" s="68"/>
      <c r="P590" s="159" t="str">
        <f t="shared" si="491"/>
        <v>Shantui SE2000LCW 
Строймпорттехника</v>
      </c>
      <c r="Q590" s="69"/>
      <c r="R590" s="69"/>
      <c r="S590" s="69"/>
      <c r="T590" s="73"/>
      <c r="U590" s="56"/>
      <c r="V590" s="58"/>
      <c r="W590" s="58"/>
      <c r="X590" s="56"/>
      <c r="Y590" s="56"/>
      <c r="Z590" s="56"/>
      <c r="AA590" s="56"/>
      <c r="AB590" s="74"/>
      <c r="AC590" s="56"/>
      <c r="AD590" s="56"/>
      <c r="AE590" s="56"/>
      <c r="AF590" s="56"/>
      <c r="AG590" s="56"/>
      <c r="AH590" s="56"/>
      <c r="AI590" s="56"/>
      <c r="AJ590" s="75"/>
      <c r="AK590" s="75"/>
      <c r="AL590" s="75"/>
      <c r="AM590" s="75"/>
      <c r="AN590" s="75"/>
      <c r="AO590" s="75"/>
      <c r="AP590" s="75"/>
      <c r="AQ590" s="75"/>
      <c r="AR590" s="75"/>
      <c r="AS590" s="75"/>
    </row>
    <row r="591" spans="1:45" s="76" customFormat="1" ht="15.75" outlineLevel="1">
      <c r="A591" s="71"/>
      <c r="B591" s="67" t="s">
        <v>164</v>
      </c>
      <c r="C591" s="131" t="s">
        <v>165</v>
      </c>
      <c r="D591" s="135"/>
      <c r="E591" s="130"/>
      <c r="F591" s="130"/>
      <c r="G591" s="130"/>
      <c r="H591" s="130"/>
      <c r="I591" s="130"/>
      <c r="J591" s="130"/>
      <c r="K591" s="130"/>
      <c r="L591" s="130"/>
      <c r="M591" s="130"/>
      <c r="N591" s="130"/>
      <c r="O591" s="56"/>
      <c r="P591" s="159" t="str">
        <f t="shared" si="491"/>
        <v>Shantui SE2000LCW 
Строймпорттехника</v>
      </c>
      <c r="Q591" s="56"/>
      <c r="R591" s="56"/>
      <c r="S591" s="56"/>
      <c r="T591" s="73"/>
      <c r="U591" s="56"/>
      <c r="V591" s="58"/>
      <c r="W591" s="58"/>
      <c r="X591" s="56"/>
      <c r="Y591" s="56"/>
      <c r="Z591" s="56"/>
      <c r="AA591" s="56"/>
      <c r="AB591" s="74"/>
      <c r="AC591" s="56"/>
      <c r="AD591" s="56"/>
      <c r="AE591" s="56"/>
      <c r="AF591" s="56"/>
      <c r="AG591" s="56"/>
      <c r="AH591" s="56"/>
      <c r="AI591" s="56"/>
      <c r="AJ591" s="75"/>
      <c r="AK591" s="75"/>
      <c r="AL591" s="75"/>
      <c r="AM591" s="75"/>
      <c r="AN591" s="75"/>
      <c r="AO591" s="75"/>
      <c r="AP591" s="75"/>
      <c r="AQ591" s="75"/>
      <c r="AR591" s="75"/>
      <c r="AS591" s="75"/>
    </row>
    <row r="592" spans="1:45" s="61" customFormat="1" ht="15.75" outlineLevel="1">
      <c r="A592" s="51"/>
      <c r="B592" s="136"/>
      <c r="C592" s="53" t="s">
        <v>61</v>
      </c>
      <c r="D592" s="54"/>
      <c r="E592" s="64"/>
      <c r="F592" s="64"/>
      <c r="G592" s="64"/>
      <c r="H592" s="64"/>
      <c r="I592" s="64"/>
      <c r="J592" s="64"/>
      <c r="K592" s="64"/>
      <c r="L592" s="64"/>
      <c r="M592" s="64"/>
      <c r="N592" s="64"/>
      <c r="O592" s="65"/>
      <c r="P592" s="159" t="str">
        <f t="shared" si="491"/>
        <v>Shantui SE2000LCW 
Строймпорттехника</v>
      </c>
      <c r="Q592" s="65"/>
      <c r="R592" s="65"/>
      <c r="S592" s="65"/>
      <c r="T592" s="57"/>
      <c r="U592" s="58"/>
      <c r="V592" s="58"/>
      <c r="W592" s="58"/>
      <c r="X592" s="58"/>
      <c r="Y592" s="58"/>
      <c r="Z592" s="58"/>
      <c r="AA592" s="58"/>
      <c r="AB592" s="59"/>
      <c r="AC592" s="58"/>
      <c r="AD592" s="58"/>
      <c r="AE592" s="58"/>
      <c r="AF592" s="58"/>
      <c r="AG592" s="58"/>
      <c r="AH592" s="58"/>
      <c r="AI592" s="58"/>
      <c r="AJ592" s="60"/>
      <c r="AK592" s="60"/>
      <c r="AL592" s="60"/>
      <c r="AM592" s="60"/>
      <c r="AN592" s="60"/>
      <c r="AO592" s="60"/>
      <c r="AP592" s="60"/>
      <c r="AQ592" s="60"/>
      <c r="AR592" s="60"/>
      <c r="AS592" s="60"/>
    </row>
    <row r="593" spans="1:45" s="76" customFormat="1" ht="15.75" outlineLevel="1">
      <c r="A593" s="71"/>
      <c r="B593" s="67" t="s">
        <v>53</v>
      </c>
      <c r="C593" s="70" t="s">
        <v>161</v>
      </c>
      <c r="D593" s="134"/>
      <c r="E593" s="68"/>
      <c r="F593" s="68"/>
      <c r="G593" s="68"/>
      <c r="H593" s="68"/>
      <c r="I593" s="68"/>
      <c r="J593" s="68"/>
      <c r="K593" s="68"/>
      <c r="L593" s="68"/>
      <c r="M593" s="68"/>
      <c r="N593" s="68"/>
      <c r="O593" s="65"/>
      <c r="P593" s="159" t="str">
        <f t="shared" si="491"/>
        <v>Shantui SE2000LCW 
Строймпорттехника</v>
      </c>
      <c r="Q593" s="65"/>
      <c r="R593" s="65"/>
      <c r="S593" s="65"/>
      <c r="T593" s="73"/>
      <c r="U593" s="56"/>
      <c r="V593" s="58"/>
      <c r="W593" s="58"/>
      <c r="X593" s="56"/>
      <c r="Y593" s="56"/>
      <c r="Z593" s="56"/>
      <c r="AA593" s="56"/>
      <c r="AB593" s="74"/>
      <c r="AC593" s="56"/>
      <c r="AD593" s="56"/>
      <c r="AE593" s="56"/>
      <c r="AF593" s="56"/>
      <c r="AG593" s="56"/>
      <c r="AH593" s="56"/>
      <c r="AI593" s="56"/>
      <c r="AJ593" s="75"/>
      <c r="AK593" s="75"/>
      <c r="AL593" s="75"/>
      <c r="AM593" s="75"/>
      <c r="AN593" s="75"/>
      <c r="AO593" s="75"/>
      <c r="AP593" s="75"/>
      <c r="AQ593" s="75"/>
      <c r="AR593" s="75"/>
      <c r="AS593" s="75"/>
    </row>
    <row r="594" spans="1:45" s="76" customFormat="1" ht="15.75" outlineLevel="1">
      <c r="A594" s="71"/>
      <c r="B594" s="67" t="s">
        <v>162</v>
      </c>
      <c r="C594" s="70" t="s">
        <v>163</v>
      </c>
      <c r="D594" s="134"/>
      <c r="E594" s="68"/>
      <c r="F594" s="68"/>
      <c r="G594" s="68"/>
      <c r="H594" s="68"/>
      <c r="I594" s="68"/>
      <c r="J594" s="68"/>
      <c r="K594" s="68"/>
      <c r="L594" s="68"/>
      <c r="M594" s="68"/>
      <c r="N594" s="68"/>
      <c r="O594" s="69"/>
      <c r="P594" s="159" t="str">
        <f t="shared" si="491"/>
        <v>Shantui SE2000LCW 
Строймпорттехника</v>
      </c>
      <c r="Q594" s="69"/>
      <c r="R594" s="69"/>
      <c r="S594" s="69"/>
      <c r="T594" s="73"/>
      <c r="U594" s="56"/>
      <c r="V594" s="58"/>
      <c r="W594" s="58"/>
      <c r="X594" s="56"/>
      <c r="Y594" s="56"/>
      <c r="Z594" s="56"/>
      <c r="AA594" s="56"/>
      <c r="AB594" s="74"/>
      <c r="AC594" s="56"/>
      <c r="AD594" s="56"/>
      <c r="AE594" s="56"/>
      <c r="AF594" s="56"/>
      <c r="AG594" s="56"/>
      <c r="AH594" s="56"/>
      <c r="AI594" s="56"/>
      <c r="AJ594" s="75"/>
      <c r="AK594" s="75"/>
      <c r="AL594" s="75"/>
      <c r="AM594" s="75"/>
      <c r="AN594" s="75"/>
      <c r="AO594" s="75"/>
      <c r="AP594" s="75"/>
      <c r="AQ594" s="75"/>
      <c r="AR594" s="75"/>
      <c r="AS594" s="75"/>
    </row>
    <row r="595" spans="1:45" s="76" customFormat="1" ht="15.75" outlineLevel="1">
      <c r="A595" s="71"/>
      <c r="B595" s="67" t="s">
        <v>164</v>
      </c>
      <c r="C595" s="131" t="s">
        <v>165</v>
      </c>
      <c r="D595" s="176"/>
      <c r="E595" s="130"/>
      <c r="F595" s="130"/>
      <c r="G595" s="130"/>
      <c r="H595" s="130"/>
      <c r="I595" s="130"/>
      <c r="J595" s="130"/>
      <c r="K595" s="130"/>
      <c r="L595" s="130"/>
      <c r="M595" s="130"/>
      <c r="N595" s="130"/>
      <c r="O595" s="69"/>
      <c r="P595" s="159" t="str">
        <f t="shared" si="491"/>
        <v>Shantui SE2000LCW 
Строймпорттехника</v>
      </c>
      <c r="Q595" s="69"/>
      <c r="R595" s="69"/>
      <c r="S595" s="69"/>
      <c r="T595" s="73"/>
      <c r="U595" s="56"/>
      <c r="V595" s="58"/>
      <c r="W595" s="58"/>
      <c r="X595" s="56"/>
      <c r="Y595" s="56"/>
      <c r="Z595" s="56"/>
      <c r="AA595" s="56"/>
      <c r="AB595" s="74"/>
      <c r="AC595" s="56"/>
      <c r="AD595" s="56"/>
      <c r="AE595" s="56"/>
      <c r="AF595" s="56"/>
      <c r="AG595" s="56"/>
      <c r="AH595" s="56"/>
      <c r="AI595" s="56"/>
      <c r="AJ595" s="75"/>
      <c r="AK595" s="75"/>
      <c r="AL595" s="75"/>
      <c r="AM595" s="75"/>
      <c r="AN595" s="75"/>
      <c r="AO595" s="75"/>
      <c r="AP595" s="75"/>
      <c r="AQ595" s="75"/>
      <c r="AR595" s="75"/>
      <c r="AS595" s="75"/>
    </row>
    <row r="596" spans="1:45" s="76" customFormat="1" ht="15.75" outlineLevel="1">
      <c r="A596" s="71"/>
      <c r="B596" s="136"/>
      <c r="C596" s="53" t="s">
        <v>61</v>
      </c>
      <c r="D596" s="54"/>
      <c r="E596" s="64"/>
      <c r="F596" s="64"/>
      <c r="G596" s="64"/>
      <c r="H596" s="64"/>
      <c r="I596" s="64"/>
      <c r="J596" s="64"/>
      <c r="K596" s="64"/>
      <c r="L596" s="64"/>
      <c r="M596" s="64"/>
      <c r="N596" s="64"/>
      <c r="O596" s="65"/>
      <c r="P596" s="159" t="str">
        <f t="shared" si="491"/>
        <v>Shantui SE2000LCW 
Строймпорттехника</v>
      </c>
      <c r="Q596" s="65"/>
      <c r="R596" s="65"/>
      <c r="S596" s="65"/>
      <c r="T596" s="73"/>
      <c r="U596" s="56"/>
      <c r="V596" s="58"/>
      <c r="W596" s="58"/>
      <c r="X596" s="56"/>
      <c r="Y596" s="56"/>
      <c r="Z596" s="56"/>
      <c r="AA596" s="56"/>
      <c r="AB596" s="74"/>
      <c r="AC596" s="56"/>
      <c r="AD596" s="56"/>
      <c r="AE596" s="56"/>
      <c r="AF596" s="56"/>
      <c r="AG596" s="56"/>
      <c r="AH596" s="56"/>
      <c r="AI596" s="56"/>
      <c r="AJ596" s="75"/>
      <c r="AK596" s="75"/>
      <c r="AL596" s="75"/>
      <c r="AM596" s="75"/>
      <c r="AN596" s="75"/>
      <c r="AO596" s="75"/>
      <c r="AP596" s="75"/>
      <c r="AQ596" s="75"/>
      <c r="AR596" s="75"/>
      <c r="AS596" s="75"/>
    </row>
    <row r="597" spans="1:45" s="76" customFormat="1" ht="15.75" outlineLevel="1">
      <c r="A597" s="71"/>
      <c r="B597" s="67"/>
      <c r="C597" s="70"/>
      <c r="D597" s="134"/>
      <c r="E597" s="68"/>
      <c r="F597" s="68"/>
      <c r="G597" s="68"/>
      <c r="H597" s="68"/>
      <c r="I597" s="68"/>
      <c r="J597" s="68"/>
      <c r="K597" s="68"/>
      <c r="L597" s="68"/>
      <c r="M597" s="68"/>
      <c r="N597" s="68"/>
      <c r="O597" s="56"/>
      <c r="P597" s="159" t="str">
        <f t="shared" si="491"/>
        <v>Shantui SE2000LCW 
Строймпорттехника</v>
      </c>
      <c r="Q597" s="56"/>
      <c r="R597" s="56"/>
      <c r="S597" s="56"/>
      <c r="T597" s="73"/>
      <c r="U597" s="56"/>
      <c r="V597" s="58"/>
      <c r="W597" s="58"/>
      <c r="X597" s="56"/>
      <c r="Y597" s="56"/>
      <c r="Z597" s="56"/>
      <c r="AA597" s="56"/>
      <c r="AB597" s="74"/>
      <c r="AC597" s="56"/>
      <c r="AD597" s="56"/>
      <c r="AE597" s="56"/>
      <c r="AF597" s="56"/>
      <c r="AG597" s="56"/>
      <c r="AH597" s="56"/>
      <c r="AI597" s="56"/>
      <c r="AJ597" s="75"/>
      <c r="AK597" s="75"/>
      <c r="AL597" s="75"/>
      <c r="AM597" s="75"/>
      <c r="AN597" s="75"/>
      <c r="AO597" s="75"/>
      <c r="AP597" s="75"/>
      <c r="AQ597" s="75"/>
      <c r="AR597" s="75"/>
      <c r="AS597" s="75"/>
    </row>
    <row r="598" spans="1:45" s="76" customFormat="1" ht="15.75" outlineLevel="1">
      <c r="A598" s="71"/>
      <c r="B598" s="67" t="s">
        <v>162</v>
      </c>
      <c r="C598" s="70" t="s">
        <v>163</v>
      </c>
      <c r="D598" s="134"/>
      <c r="E598" s="68"/>
      <c r="F598" s="68"/>
      <c r="G598" s="68"/>
      <c r="H598" s="68"/>
      <c r="I598" s="68"/>
      <c r="J598" s="68"/>
      <c r="K598" s="68"/>
      <c r="L598" s="68"/>
      <c r="M598" s="68"/>
      <c r="N598" s="68"/>
      <c r="O598" s="68"/>
      <c r="P598" s="159" t="str">
        <f t="shared" si="491"/>
        <v>Shantui SE2000LCW 
Строймпорттехника</v>
      </c>
      <c r="Q598" s="68"/>
      <c r="R598" s="68"/>
      <c r="S598" s="68"/>
      <c r="T598" s="68"/>
      <c r="U598" s="56"/>
      <c r="V598" s="58"/>
      <c r="W598" s="58"/>
      <c r="X598" s="56"/>
      <c r="Y598" s="56"/>
      <c r="Z598" s="56"/>
      <c r="AA598" s="56"/>
      <c r="AB598" s="74"/>
      <c r="AC598" s="56"/>
      <c r="AD598" s="56"/>
      <c r="AE598" s="56"/>
      <c r="AF598" s="56"/>
      <c r="AG598" s="56"/>
      <c r="AH598" s="56"/>
      <c r="AI598" s="56"/>
      <c r="AJ598" s="75"/>
      <c r="AK598" s="75"/>
      <c r="AL598" s="75"/>
      <c r="AM598" s="75"/>
      <c r="AN598" s="75"/>
      <c r="AO598" s="75"/>
      <c r="AP598" s="75"/>
      <c r="AQ598" s="75"/>
      <c r="AR598" s="75"/>
      <c r="AS598" s="75"/>
    </row>
    <row r="599" spans="1:45" s="76" customFormat="1" ht="15.75" outlineLevel="1">
      <c r="A599" s="71"/>
      <c r="B599" s="67" t="s">
        <v>164</v>
      </c>
      <c r="C599" s="131" t="s">
        <v>165</v>
      </c>
      <c r="D599" s="176"/>
      <c r="E599" s="130"/>
      <c r="F599" s="130"/>
      <c r="G599" s="130"/>
      <c r="H599" s="130"/>
      <c r="I599" s="130"/>
      <c r="J599" s="130"/>
      <c r="K599" s="130"/>
      <c r="L599" s="130"/>
      <c r="M599" s="130"/>
      <c r="N599" s="130"/>
      <c r="O599" s="69"/>
      <c r="P599" s="159" t="str">
        <f t="shared" si="491"/>
        <v>Shantui SE2000LCW 
Строймпорттехника</v>
      </c>
      <c r="Q599" s="69"/>
      <c r="R599" s="69"/>
      <c r="S599" s="69"/>
      <c r="T599" s="69"/>
      <c r="U599" s="56"/>
      <c r="V599" s="58"/>
      <c r="W599" s="58"/>
      <c r="X599" s="56"/>
      <c r="Y599" s="56"/>
      <c r="Z599" s="56"/>
      <c r="AA599" s="56"/>
      <c r="AB599" s="74"/>
      <c r="AC599" s="56"/>
      <c r="AD599" s="56"/>
      <c r="AE599" s="56"/>
      <c r="AF599" s="56"/>
      <c r="AG599" s="56"/>
      <c r="AH599" s="56"/>
      <c r="AI599" s="56"/>
      <c r="AJ599" s="75"/>
      <c r="AK599" s="75"/>
      <c r="AL599" s="75"/>
      <c r="AM599" s="75"/>
      <c r="AN599" s="75"/>
      <c r="AO599" s="75"/>
      <c r="AP599" s="75"/>
      <c r="AQ599" s="75"/>
      <c r="AR599" s="75"/>
      <c r="AS599" s="75"/>
    </row>
    <row r="600" spans="1:45" s="76" customFormat="1" ht="15.75" outlineLevel="1">
      <c r="A600" s="71"/>
      <c r="B600" s="67"/>
      <c r="C600" s="131"/>
      <c r="D600" s="135"/>
      <c r="E600" s="130"/>
      <c r="F600" s="130"/>
      <c r="G600" s="130"/>
      <c r="H600" s="130"/>
      <c r="I600" s="130"/>
      <c r="J600" s="130"/>
      <c r="K600" s="130"/>
      <c r="L600" s="130"/>
      <c r="M600" s="130"/>
      <c r="N600" s="130"/>
      <c r="O600" s="65"/>
      <c r="P600" s="159" t="str">
        <f t="shared" si="491"/>
        <v>Shantui SE2000LCW 
Строймпорттехника</v>
      </c>
      <c r="Q600" s="65"/>
      <c r="R600" s="65"/>
      <c r="S600" s="65"/>
      <c r="T600" s="73"/>
      <c r="U600" s="56"/>
      <c r="V600" s="58"/>
      <c r="W600" s="58"/>
      <c r="X600" s="56"/>
      <c r="Y600" s="56"/>
      <c r="Z600" s="56"/>
      <c r="AA600" s="56"/>
      <c r="AB600" s="74"/>
      <c r="AC600" s="56"/>
      <c r="AD600" s="56"/>
      <c r="AE600" s="56"/>
      <c r="AF600" s="56"/>
      <c r="AG600" s="56"/>
      <c r="AH600" s="56"/>
      <c r="AI600" s="56"/>
      <c r="AJ600" s="75"/>
      <c r="AK600" s="75"/>
      <c r="AL600" s="75"/>
      <c r="AM600" s="75"/>
      <c r="AN600" s="75"/>
      <c r="AO600" s="75"/>
      <c r="AP600" s="75"/>
      <c r="AQ600" s="75"/>
      <c r="AR600" s="75"/>
      <c r="AS600" s="75"/>
    </row>
    <row r="601" spans="1:45" s="76" customFormat="1" ht="15.75" outlineLevel="1">
      <c r="A601" s="71"/>
      <c r="B601" s="67"/>
      <c r="C601" s="66"/>
      <c r="D601" s="72"/>
      <c r="E601" s="55"/>
      <c r="F601" s="55"/>
      <c r="G601" s="55"/>
      <c r="H601" s="55"/>
      <c r="I601" s="55"/>
      <c r="J601" s="55"/>
      <c r="K601" s="55"/>
      <c r="L601" s="55"/>
      <c r="M601" s="55"/>
      <c r="N601" s="55"/>
      <c r="O601" s="56"/>
      <c r="P601" s="159" t="str">
        <f t="shared" si="491"/>
        <v>Shantui SE2000LCW 
Строймпорттехника</v>
      </c>
      <c r="Q601" s="56"/>
      <c r="R601" s="56"/>
      <c r="S601" s="56"/>
      <c r="T601" s="73"/>
      <c r="U601" s="56"/>
      <c r="V601" s="58"/>
      <c r="W601" s="58"/>
      <c r="X601" s="56"/>
      <c r="Y601" s="56"/>
      <c r="Z601" s="56"/>
      <c r="AA601" s="56"/>
      <c r="AB601" s="74"/>
      <c r="AC601" s="56"/>
      <c r="AD601" s="56"/>
      <c r="AE601" s="56"/>
      <c r="AF601" s="56"/>
      <c r="AG601" s="56"/>
      <c r="AH601" s="56"/>
      <c r="AI601" s="56"/>
      <c r="AJ601" s="75"/>
      <c r="AK601" s="75"/>
      <c r="AL601" s="75"/>
      <c r="AM601" s="75"/>
      <c r="AN601" s="75"/>
      <c r="AO601" s="75"/>
      <c r="AP601" s="75"/>
      <c r="AQ601" s="75"/>
      <c r="AR601" s="75"/>
      <c r="AS601" s="75"/>
    </row>
    <row r="602" spans="1:45" s="76" customFormat="1" ht="15.75" outlineLevel="1">
      <c r="A602" s="71"/>
      <c r="B602" s="67"/>
      <c r="C602" s="70"/>
      <c r="D602" s="72"/>
      <c r="E602" s="68"/>
      <c r="F602" s="68"/>
      <c r="G602" s="68"/>
      <c r="H602" s="68"/>
      <c r="I602" s="68"/>
      <c r="J602" s="68"/>
      <c r="K602" s="68"/>
      <c r="L602" s="68"/>
      <c r="M602" s="68"/>
      <c r="N602" s="68"/>
      <c r="O602" s="56"/>
      <c r="P602" s="159" t="str">
        <f t="shared" si="491"/>
        <v>Shantui SE2000LCW 
Строймпорттехника</v>
      </c>
      <c r="Q602" s="56"/>
      <c r="R602" s="56"/>
      <c r="S602" s="56"/>
      <c r="T602" s="73"/>
      <c r="U602" s="56"/>
      <c r="V602" s="58"/>
      <c r="W602" s="58"/>
      <c r="X602" s="56"/>
      <c r="Y602" s="56"/>
      <c r="Z602" s="56"/>
      <c r="AA602" s="56"/>
      <c r="AB602" s="74"/>
      <c r="AC602" s="56"/>
      <c r="AD602" s="56"/>
      <c r="AE602" s="56"/>
      <c r="AF602" s="56"/>
      <c r="AG602" s="56"/>
      <c r="AH602" s="56"/>
      <c r="AI602" s="56"/>
      <c r="AJ602" s="75"/>
      <c r="AK602" s="75"/>
      <c r="AL602" s="75"/>
      <c r="AM602" s="75"/>
      <c r="AN602" s="75"/>
      <c r="AO602" s="75"/>
      <c r="AP602" s="75"/>
      <c r="AQ602" s="75"/>
      <c r="AR602" s="75"/>
      <c r="AS602" s="75"/>
    </row>
    <row r="603" spans="1:45" s="61" customFormat="1" ht="15.75" outlineLevel="1">
      <c r="A603" s="51"/>
      <c r="B603" s="52" t="s">
        <v>107</v>
      </c>
      <c r="C603" s="53" t="s">
        <v>61</v>
      </c>
      <c r="D603" s="54"/>
      <c r="E603" s="77">
        <f>E605</f>
        <v>26395.637689846651</v>
      </c>
      <c r="F603" s="77">
        <f t="shared" ref="F603:N603" si="498">F605</f>
        <v>22555.755810538198</v>
      </c>
      <c r="G603" s="77">
        <f t="shared" si="498"/>
        <v>23321.721535889959</v>
      </c>
      <c r="H603" s="77">
        <f t="shared" si="498"/>
        <v>21450.438138749043</v>
      </c>
      <c r="I603" s="77">
        <f t="shared" si="498"/>
        <v>21415.558201306096</v>
      </c>
      <c r="J603" s="77">
        <f t="shared" si="498"/>
        <v>23002.040947223224</v>
      </c>
      <c r="K603" s="77">
        <f t="shared" si="498"/>
        <v>22149.012999349779</v>
      </c>
      <c r="L603" s="77">
        <f t="shared" si="498"/>
        <v>23880.895302092013</v>
      </c>
      <c r="M603" s="77">
        <f t="shared" si="498"/>
        <v>15234.169845590201</v>
      </c>
      <c r="N603" s="77">
        <f t="shared" si="498"/>
        <v>23452.869093152629</v>
      </c>
      <c r="O603" s="58"/>
      <c r="P603" s="159" t="str">
        <f t="shared" si="491"/>
        <v>Shantui SE2000LCW 
Строймпорттехника</v>
      </c>
      <c r="Q603" s="58"/>
      <c r="R603" s="58"/>
      <c r="T603" s="57" t="s">
        <v>706</v>
      </c>
      <c r="U603" s="58"/>
      <c r="V603" s="58"/>
      <c r="W603" s="58"/>
      <c r="X603" s="58"/>
      <c r="Y603" s="58"/>
      <c r="Z603" s="58"/>
      <c r="AA603" s="58"/>
      <c r="AB603" s="59"/>
      <c r="AC603" s="58"/>
      <c r="AD603" s="58"/>
      <c r="AE603" s="58"/>
      <c r="AF603" s="58"/>
      <c r="AG603" s="58"/>
      <c r="AH603" s="58"/>
      <c r="AI603" s="58"/>
      <c r="AJ603" s="60"/>
      <c r="AK603" s="60"/>
      <c r="AL603" s="60"/>
      <c r="AM603" s="60"/>
      <c r="AN603" s="60"/>
      <c r="AO603" s="60"/>
      <c r="AP603" s="60"/>
      <c r="AQ603" s="60"/>
      <c r="AR603" s="60"/>
      <c r="AS603" s="60"/>
    </row>
    <row r="604" spans="1:45" s="61" customFormat="1" ht="15.75" outlineLevel="1">
      <c r="A604" s="51"/>
      <c r="B604" s="52"/>
      <c r="C604" s="53"/>
      <c r="D604" s="54"/>
      <c r="E604" s="54"/>
      <c r="F604" s="54"/>
      <c r="G604" s="54"/>
      <c r="H604" s="54"/>
      <c r="I604" s="54"/>
      <c r="J604" s="54"/>
      <c r="K604" s="54"/>
      <c r="L604" s="54"/>
      <c r="M604" s="54"/>
      <c r="N604" s="54"/>
      <c r="O604" s="58"/>
      <c r="P604" s="159" t="str">
        <f t="shared" si="491"/>
        <v>Shantui SE2000LCW 
Строймпорттехника</v>
      </c>
      <c r="Q604" s="58"/>
      <c r="R604" s="58"/>
      <c r="S604" s="58"/>
      <c r="T604" s="57"/>
      <c r="U604" s="58"/>
      <c r="V604" s="58"/>
      <c r="W604" s="58"/>
      <c r="X604" s="58"/>
      <c r="Y604" s="58"/>
      <c r="Z604" s="58"/>
      <c r="AA604" s="58"/>
      <c r="AB604" s="59"/>
      <c r="AC604" s="58"/>
      <c r="AD604" s="58"/>
      <c r="AE604" s="58"/>
      <c r="AF604" s="58"/>
      <c r="AG604" s="58"/>
      <c r="AH604" s="58"/>
      <c r="AI604" s="58"/>
      <c r="AJ604" s="60"/>
      <c r="AK604" s="60"/>
      <c r="AL604" s="60"/>
      <c r="AM604" s="60"/>
      <c r="AN604" s="60"/>
      <c r="AO604" s="60"/>
      <c r="AP604" s="60"/>
      <c r="AQ604" s="60"/>
      <c r="AR604" s="60"/>
      <c r="AS604" s="60"/>
    </row>
    <row r="605" spans="1:45" s="61" customFormat="1" ht="15.75" outlineLevel="1">
      <c r="A605" s="51"/>
      <c r="B605" s="83" t="s">
        <v>688</v>
      </c>
      <c r="C605" s="53" t="s">
        <v>61</v>
      </c>
      <c r="D605" s="54"/>
      <c r="E605" s="54">
        <f>E607*E608</f>
        <v>26395.637689846651</v>
      </c>
      <c r="F605" s="54">
        <f t="shared" ref="F605:N605" si="499">F607*F608</f>
        <v>22555.755810538198</v>
      </c>
      <c r="G605" s="54">
        <f t="shared" si="499"/>
        <v>23321.721535889959</v>
      </c>
      <c r="H605" s="54">
        <f t="shared" si="499"/>
        <v>21450.438138749043</v>
      </c>
      <c r="I605" s="54">
        <f t="shared" si="499"/>
        <v>21415.558201306096</v>
      </c>
      <c r="J605" s="54">
        <f t="shared" si="499"/>
        <v>23002.040947223224</v>
      </c>
      <c r="K605" s="54">
        <f t="shared" si="499"/>
        <v>22149.012999349779</v>
      </c>
      <c r="L605" s="54">
        <f t="shared" si="499"/>
        <v>23880.895302092013</v>
      </c>
      <c r="M605" s="54">
        <f t="shared" si="499"/>
        <v>15234.169845590201</v>
      </c>
      <c r="N605" s="54">
        <f t="shared" si="499"/>
        <v>23452.869093152629</v>
      </c>
      <c r="O605" s="58"/>
      <c r="P605" s="159" t="str">
        <f t="shared" si="491"/>
        <v>Shantui SE2000LCW 
Строймпорттехника</v>
      </c>
      <c r="Q605" s="58"/>
      <c r="R605" s="58"/>
      <c r="S605" s="58"/>
      <c r="T605" s="57"/>
      <c r="U605" s="58"/>
      <c r="V605" s="58"/>
      <c r="W605" s="58"/>
      <c r="X605" s="58"/>
      <c r="Y605" s="58"/>
      <c r="Z605" s="58"/>
      <c r="AA605" s="58"/>
      <c r="AB605" s="59"/>
      <c r="AC605" s="58"/>
      <c r="AD605" s="58"/>
      <c r="AE605" s="58"/>
      <c r="AF605" s="58"/>
      <c r="AG605" s="58"/>
      <c r="AH605" s="58"/>
      <c r="AI605" s="58"/>
      <c r="AJ605" s="60"/>
      <c r="AK605" s="60"/>
      <c r="AL605" s="60"/>
      <c r="AM605" s="60"/>
      <c r="AN605" s="60"/>
      <c r="AO605" s="60"/>
      <c r="AP605" s="60"/>
      <c r="AQ605" s="60"/>
      <c r="AR605" s="60"/>
      <c r="AS605" s="60"/>
    </row>
    <row r="606" spans="1:45" s="61" customFormat="1" ht="15.75" outlineLevel="1">
      <c r="A606" s="51"/>
      <c r="B606" s="263" t="s">
        <v>53</v>
      </c>
      <c r="C606" s="66" t="s">
        <v>138</v>
      </c>
      <c r="D606" s="1420">
        <f>'Shantui Стройимп'!$D$38*0.85</f>
        <v>102</v>
      </c>
      <c r="E606" s="264">
        <f>D606</f>
        <v>102</v>
      </c>
      <c r="F606" s="264">
        <f t="shared" ref="F606" si="500">E606</f>
        <v>102</v>
      </c>
      <c r="G606" s="264">
        <f t="shared" ref="G606" si="501">F606</f>
        <v>102</v>
      </c>
      <c r="H606" s="264">
        <f t="shared" ref="H606" si="502">G606</f>
        <v>102</v>
      </c>
      <c r="I606" s="264">
        <f t="shared" ref="I606" si="503">H606</f>
        <v>102</v>
      </c>
      <c r="J606" s="264">
        <f t="shared" ref="J606" si="504">I606</f>
        <v>102</v>
      </c>
      <c r="K606" s="264">
        <f t="shared" ref="K606" si="505">J606</f>
        <v>102</v>
      </c>
      <c r="L606" s="264">
        <f t="shared" ref="L606" si="506">K606</f>
        <v>102</v>
      </c>
      <c r="M606" s="264">
        <f t="shared" ref="M606" si="507">L606</f>
        <v>102</v>
      </c>
      <c r="N606" s="264">
        <f t="shared" ref="N606" si="508">M606</f>
        <v>102</v>
      </c>
      <c r="O606" s="127"/>
      <c r="P606" s="159" t="str">
        <f t="shared" si="491"/>
        <v>Shantui SE2000LCW 
Строймпорттехника</v>
      </c>
      <c r="Q606" s="78"/>
      <c r="R606" s="78"/>
      <c r="S606" s="1152"/>
      <c r="T606" s="1151" t="s">
        <v>710</v>
      </c>
      <c r="U606" s="58"/>
      <c r="V606" s="58"/>
      <c r="W606" s="58"/>
      <c r="X606" s="58"/>
      <c r="Y606" s="58"/>
      <c r="Z606" s="58"/>
      <c r="AA606" s="58"/>
      <c r="AB606" s="59"/>
      <c r="AC606" s="58"/>
      <c r="AD606" s="58"/>
      <c r="AE606" s="58"/>
      <c r="AF606" s="58"/>
      <c r="AG606" s="58"/>
      <c r="AH606" s="58"/>
      <c r="AI606" s="58"/>
      <c r="AJ606" s="60"/>
      <c r="AK606" s="60"/>
      <c r="AL606" s="60"/>
      <c r="AM606" s="60"/>
      <c r="AN606" s="60"/>
      <c r="AO606" s="60"/>
      <c r="AP606" s="60"/>
      <c r="AQ606" s="60"/>
      <c r="AR606" s="60"/>
      <c r="AS606" s="60"/>
    </row>
    <row r="607" spans="1:45" s="76" customFormat="1" ht="15.75" outlineLevel="1">
      <c r="A607" s="79"/>
      <c r="B607" s="263" t="s">
        <v>79</v>
      </c>
      <c r="C607" s="66" t="s">
        <v>4</v>
      </c>
      <c r="D607" s="72"/>
      <c r="E607" s="55">
        <f>E572*E574*E606/1000</f>
        <v>481.41674423196918</v>
      </c>
      <c r="F607" s="55">
        <f t="shared" ref="F607:N607" si="509">F572*F574*F606/1000</f>
        <v>411.38307221793451</v>
      </c>
      <c r="G607" s="55">
        <f t="shared" si="509"/>
        <v>425.35313537855927</v>
      </c>
      <c r="H607" s="55">
        <f t="shared" si="509"/>
        <v>391.22373978780803</v>
      </c>
      <c r="I607" s="55">
        <f t="shared" si="509"/>
        <v>390.58758217267081</v>
      </c>
      <c r="J607" s="55">
        <f t="shared" si="509"/>
        <v>419.52264209787228</v>
      </c>
      <c r="K607" s="55">
        <f t="shared" si="509"/>
        <v>403.96469490108689</v>
      </c>
      <c r="L607" s="55">
        <f t="shared" si="509"/>
        <v>435.55162412689015</v>
      </c>
      <c r="M607" s="55">
        <f t="shared" si="509"/>
        <v>277.84835260721758</v>
      </c>
      <c r="N607" s="55">
        <f t="shared" si="509"/>
        <v>427.74506963577392</v>
      </c>
      <c r="O607" s="56"/>
      <c r="P607" s="159" t="str">
        <f t="shared" si="491"/>
        <v>Shantui SE2000LCW 
Строймпорттехника</v>
      </c>
      <c r="Q607" s="56"/>
      <c r="R607" s="56"/>
      <c r="S607" s="56"/>
      <c r="T607" s="73"/>
      <c r="U607" s="56"/>
      <c r="V607" s="58"/>
      <c r="W607" s="58"/>
      <c r="X607" s="56"/>
      <c r="Y607" s="56"/>
      <c r="Z607" s="56"/>
      <c r="AA607" s="56"/>
      <c r="AB607" s="74"/>
      <c r="AC607" s="56"/>
      <c r="AD607" s="56"/>
      <c r="AE607" s="56"/>
      <c r="AF607" s="56"/>
      <c r="AG607" s="56"/>
      <c r="AH607" s="56"/>
      <c r="AI607" s="56"/>
      <c r="AJ607" s="75"/>
      <c r="AK607" s="75"/>
      <c r="AL607" s="75"/>
      <c r="AM607" s="75"/>
      <c r="AN607" s="75"/>
      <c r="AO607" s="75"/>
      <c r="AP607" s="75"/>
      <c r="AQ607" s="75"/>
      <c r="AR607" s="75"/>
      <c r="AS607" s="75"/>
    </row>
    <row r="608" spans="1:45" s="76" customFormat="1" ht="15.75" outlineLevel="1">
      <c r="A608" s="81"/>
      <c r="B608" s="263" t="s">
        <v>80</v>
      </c>
      <c r="C608" s="66" t="s">
        <v>63</v>
      </c>
      <c r="D608" s="1135">
        <f>'МТР, ФЗП'!$E$17</f>
        <v>54.829081053167513</v>
      </c>
      <c r="E608" s="80">
        <f>$D608</f>
        <v>54.829081053167513</v>
      </c>
      <c r="F608" s="80">
        <f>$D608</f>
        <v>54.829081053167513</v>
      </c>
      <c r="G608" s="80">
        <f t="shared" ref="G608:N608" si="510">$D608</f>
        <v>54.829081053167513</v>
      </c>
      <c r="H608" s="80">
        <f t="shared" si="510"/>
        <v>54.829081053167513</v>
      </c>
      <c r="I608" s="80">
        <f t="shared" si="510"/>
        <v>54.829081053167513</v>
      </c>
      <c r="J608" s="80">
        <f t="shared" si="510"/>
        <v>54.829081053167513</v>
      </c>
      <c r="K608" s="80">
        <f t="shared" si="510"/>
        <v>54.829081053167513</v>
      </c>
      <c r="L608" s="80">
        <f t="shared" si="510"/>
        <v>54.829081053167513</v>
      </c>
      <c r="M608" s="80">
        <f t="shared" si="510"/>
        <v>54.829081053167513</v>
      </c>
      <c r="N608" s="80">
        <f t="shared" si="510"/>
        <v>54.829081053167513</v>
      </c>
      <c r="P608" s="159" t="str">
        <f t="shared" si="491"/>
        <v>Shantui SE2000LCW 
Строймпорттехника</v>
      </c>
      <c r="Q608" s="56"/>
      <c r="R608" s="56"/>
      <c r="S608" s="56"/>
      <c r="T608" s="127" t="s">
        <v>693</v>
      </c>
      <c r="U608" s="56"/>
      <c r="V608" s="58"/>
      <c r="W608" s="58"/>
      <c r="X608" s="56"/>
      <c r="Y608" s="56"/>
      <c r="Z608" s="56"/>
      <c r="AA608" s="56"/>
      <c r="AB608" s="74"/>
      <c r="AC608" s="56"/>
      <c r="AD608" s="56"/>
      <c r="AE608" s="56"/>
      <c r="AF608" s="56"/>
      <c r="AG608" s="56"/>
      <c r="AH608" s="56"/>
      <c r="AI608" s="56"/>
      <c r="AJ608" s="75"/>
      <c r="AK608" s="75"/>
      <c r="AL608" s="75"/>
      <c r="AM608" s="75"/>
      <c r="AN608" s="75"/>
      <c r="AO608" s="75"/>
      <c r="AP608" s="75"/>
      <c r="AQ608" s="75"/>
      <c r="AR608" s="75"/>
      <c r="AS608" s="75"/>
    </row>
    <row r="609" spans="1:45" s="76" customFormat="1" ht="15.75" outlineLevel="1">
      <c r="A609" s="81"/>
      <c r="B609" s="263"/>
      <c r="C609" s="66"/>
      <c r="D609" s="72"/>
      <c r="E609" s="55"/>
      <c r="F609" s="80"/>
      <c r="G609" s="80"/>
      <c r="H609" s="80"/>
      <c r="I609" s="80"/>
      <c r="J609" s="80"/>
      <c r="K609" s="80"/>
      <c r="L609" s="80"/>
      <c r="M609" s="80"/>
      <c r="N609" s="80"/>
      <c r="O609" s="73"/>
      <c r="P609" s="159" t="str">
        <f t="shared" si="491"/>
        <v>Shantui SE2000LCW 
Строймпорттехника</v>
      </c>
      <c r="Q609" s="56"/>
      <c r="R609" s="56"/>
      <c r="S609" s="56"/>
      <c r="T609" s="73"/>
      <c r="U609" s="56"/>
      <c r="V609" s="58"/>
      <c r="W609" s="58"/>
      <c r="X609" s="56"/>
      <c r="Y609" s="56"/>
      <c r="Z609" s="56"/>
      <c r="AA609" s="56"/>
      <c r="AB609" s="74"/>
      <c r="AC609" s="56"/>
      <c r="AD609" s="56"/>
      <c r="AE609" s="56"/>
      <c r="AF609" s="56"/>
      <c r="AG609" s="56"/>
      <c r="AH609" s="56"/>
      <c r="AI609" s="56"/>
      <c r="AJ609" s="75"/>
      <c r="AK609" s="75"/>
      <c r="AL609" s="75"/>
      <c r="AM609" s="75"/>
      <c r="AN609" s="75"/>
      <c r="AO609" s="75"/>
      <c r="AP609" s="75"/>
      <c r="AQ609" s="75"/>
      <c r="AR609" s="75"/>
      <c r="AS609" s="75"/>
    </row>
    <row r="610" spans="1:45" s="76" customFormat="1" ht="15.75" outlineLevel="1">
      <c r="A610" s="81"/>
      <c r="B610" s="83"/>
      <c r="C610" s="53"/>
      <c r="D610" s="72"/>
      <c r="E610" s="77"/>
      <c r="F610" s="77"/>
      <c r="G610" s="77"/>
      <c r="H610" s="77"/>
      <c r="I610" s="77"/>
      <c r="J610" s="77"/>
      <c r="K610" s="77"/>
      <c r="L610" s="77"/>
      <c r="M610" s="77"/>
      <c r="N610" s="77"/>
      <c r="O610" s="73"/>
      <c r="P610" s="159" t="str">
        <f t="shared" si="491"/>
        <v>Shantui SE2000LCW 
Строймпорттехника</v>
      </c>
      <c r="Q610" s="56"/>
      <c r="R610" s="308"/>
      <c r="S610" s="56"/>
      <c r="T610" s="73"/>
      <c r="U610" s="56"/>
      <c r="V610" s="58"/>
      <c r="W610" s="58"/>
      <c r="X610" s="56"/>
      <c r="Y610" s="56"/>
      <c r="Z610" s="56"/>
      <c r="AA610" s="56"/>
      <c r="AB610" s="74"/>
      <c r="AC610" s="56"/>
      <c r="AD610" s="56"/>
      <c r="AE610" s="56"/>
      <c r="AF610" s="56"/>
      <c r="AG610" s="56"/>
      <c r="AH610" s="56"/>
      <c r="AI610" s="56"/>
      <c r="AJ610" s="75"/>
      <c r="AK610" s="75"/>
      <c r="AL610" s="75"/>
      <c r="AM610" s="75"/>
      <c r="AN610" s="75"/>
      <c r="AO610" s="75"/>
      <c r="AP610" s="75"/>
      <c r="AQ610" s="75"/>
      <c r="AR610" s="75"/>
      <c r="AS610" s="75"/>
    </row>
    <row r="611" spans="1:45" s="76" customFormat="1" ht="15.75" outlineLevel="1">
      <c r="A611" s="81"/>
      <c r="B611" s="83" t="s">
        <v>705</v>
      </c>
      <c r="C611" s="53" t="s">
        <v>61</v>
      </c>
      <c r="D611" s="265"/>
      <c r="E611" s="77">
        <f>E613*E608</f>
        <v>0</v>
      </c>
      <c r="F611" s="77">
        <f t="shared" ref="F611:N611" si="511">F613*F608</f>
        <v>0</v>
      </c>
      <c r="G611" s="77">
        <f t="shared" si="511"/>
        <v>0</v>
      </c>
      <c r="H611" s="77">
        <f t="shared" si="511"/>
        <v>0</v>
      </c>
      <c r="I611" s="77">
        <f t="shared" si="511"/>
        <v>0</v>
      </c>
      <c r="J611" s="77">
        <f t="shared" si="511"/>
        <v>0</v>
      </c>
      <c r="K611" s="77">
        <f t="shared" si="511"/>
        <v>0</v>
      </c>
      <c r="L611" s="77">
        <f t="shared" si="511"/>
        <v>0</v>
      </c>
      <c r="M611" s="77">
        <f t="shared" si="511"/>
        <v>0</v>
      </c>
      <c r="N611" s="77">
        <f t="shared" si="511"/>
        <v>0</v>
      </c>
      <c r="O611" s="73"/>
      <c r="P611" s="159" t="str">
        <f t="shared" si="491"/>
        <v>Shantui SE2000LCW 
Строймпорттехника</v>
      </c>
      <c r="Q611" s="56"/>
      <c r="R611" s="56"/>
      <c r="S611" s="73"/>
      <c r="T611" s="73"/>
      <c r="U611" s="56"/>
      <c r="V611" s="58"/>
      <c r="W611" s="58"/>
      <c r="X611" s="56"/>
      <c r="Y611" s="56"/>
      <c r="Z611" s="56"/>
      <c r="AA611" s="56"/>
      <c r="AB611" s="74"/>
      <c r="AC611" s="56"/>
      <c r="AD611" s="56"/>
      <c r="AE611" s="56"/>
      <c r="AF611" s="56"/>
      <c r="AG611" s="56"/>
      <c r="AH611" s="56"/>
      <c r="AI611" s="56"/>
      <c r="AJ611" s="75"/>
      <c r="AK611" s="75"/>
      <c r="AL611" s="75"/>
      <c r="AM611" s="75"/>
      <c r="AN611" s="75"/>
      <c r="AO611" s="75"/>
      <c r="AP611" s="75"/>
      <c r="AQ611" s="75"/>
      <c r="AR611" s="75"/>
      <c r="AS611" s="75"/>
    </row>
    <row r="612" spans="1:45" s="76" customFormat="1" ht="15.75" outlineLevel="1">
      <c r="A612" s="81"/>
      <c r="B612" s="263" t="s">
        <v>53</v>
      </c>
      <c r="C612" s="66" t="s">
        <v>6</v>
      </c>
      <c r="D612" s="1155"/>
      <c r="E612" s="266">
        <f>D612</f>
        <v>0</v>
      </c>
      <c r="F612" s="266">
        <f t="shared" ref="F612" si="512">E612</f>
        <v>0</v>
      </c>
      <c r="G612" s="266">
        <f t="shared" ref="G612" si="513">F612</f>
        <v>0</v>
      </c>
      <c r="H612" s="266">
        <f t="shared" ref="H612" si="514">G612</f>
        <v>0</v>
      </c>
      <c r="I612" s="266">
        <f t="shared" ref="I612" si="515">H612</f>
        <v>0</v>
      </c>
      <c r="J612" s="266">
        <f t="shared" ref="J612" si="516">I612</f>
        <v>0</v>
      </c>
      <c r="K612" s="266">
        <f t="shared" ref="K612" si="517">J612</f>
        <v>0</v>
      </c>
      <c r="L612" s="266">
        <f t="shared" ref="L612" si="518">K612</f>
        <v>0</v>
      </c>
      <c r="M612" s="266">
        <f t="shared" ref="M612" si="519">L612</f>
        <v>0</v>
      </c>
      <c r="N612" s="266">
        <f t="shared" ref="N612" si="520">M612</f>
        <v>0</v>
      </c>
      <c r="O612" s="73"/>
      <c r="P612" s="159" t="str">
        <f t="shared" si="491"/>
        <v>Shantui SE2000LCW 
Строймпорттехника</v>
      </c>
      <c r="Q612" s="56"/>
      <c r="R612" s="56"/>
      <c r="T612" s="73" t="s">
        <v>129</v>
      </c>
      <c r="U612" s="56"/>
      <c r="V612" s="58"/>
      <c r="W612" s="58"/>
      <c r="X612" s="56"/>
      <c r="Y612" s="56"/>
      <c r="Z612" s="56"/>
      <c r="AA612" s="56"/>
      <c r="AB612" s="74"/>
      <c r="AC612" s="56"/>
      <c r="AD612" s="56"/>
      <c r="AE612" s="56"/>
      <c r="AF612" s="56"/>
      <c r="AG612" s="56"/>
      <c r="AH612" s="56"/>
      <c r="AI612" s="56"/>
      <c r="AJ612" s="75"/>
      <c r="AK612" s="75"/>
      <c r="AL612" s="75"/>
      <c r="AM612" s="75"/>
      <c r="AN612" s="75"/>
      <c r="AO612" s="75"/>
      <c r="AP612" s="75"/>
      <c r="AQ612" s="75"/>
      <c r="AR612" s="75"/>
      <c r="AS612" s="75"/>
    </row>
    <row r="613" spans="1:45" s="76" customFormat="1" ht="15.75" outlineLevel="1">
      <c r="A613" s="81"/>
      <c r="B613" s="263" t="s">
        <v>79</v>
      </c>
      <c r="C613" s="66" t="s">
        <v>4</v>
      </c>
      <c r="D613" s="72"/>
      <c r="E613" s="55">
        <f>E612*E575</f>
        <v>0</v>
      </c>
      <c r="F613" s="55">
        <f t="shared" ref="F613:N613" si="521">F612*F575</f>
        <v>0</v>
      </c>
      <c r="G613" s="55">
        <f t="shared" si="521"/>
        <v>0</v>
      </c>
      <c r="H613" s="55">
        <f t="shared" si="521"/>
        <v>0</v>
      </c>
      <c r="I613" s="55">
        <f t="shared" si="521"/>
        <v>0</v>
      </c>
      <c r="J613" s="55">
        <f t="shared" si="521"/>
        <v>0</v>
      </c>
      <c r="K613" s="55">
        <f t="shared" si="521"/>
        <v>0</v>
      </c>
      <c r="L613" s="55">
        <f t="shared" si="521"/>
        <v>0</v>
      </c>
      <c r="M613" s="55">
        <f t="shared" si="521"/>
        <v>0</v>
      </c>
      <c r="N613" s="55">
        <f t="shared" si="521"/>
        <v>0</v>
      </c>
      <c r="O613" s="73"/>
      <c r="P613" s="159" t="str">
        <f t="shared" si="491"/>
        <v>Shantui SE2000LCW 
Строймпорттехника</v>
      </c>
      <c r="Q613" s="56"/>
      <c r="R613" s="56"/>
      <c r="S613" s="73"/>
      <c r="T613" s="73"/>
      <c r="U613" s="56"/>
      <c r="V613" s="58"/>
      <c r="W613" s="58"/>
      <c r="X613" s="56"/>
      <c r="Y613" s="56"/>
      <c r="Z613" s="56"/>
      <c r="AA613" s="56"/>
      <c r="AB613" s="74"/>
      <c r="AC613" s="56"/>
      <c r="AD613" s="56"/>
      <c r="AE613" s="56"/>
      <c r="AF613" s="56"/>
      <c r="AG613" s="56"/>
      <c r="AH613" s="56"/>
      <c r="AI613" s="56"/>
      <c r="AJ613" s="75"/>
      <c r="AK613" s="75"/>
      <c r="AL613" s="75"/>
      <c r="AM613" s="75"/>
      <c r="AN613" s="75"/>
      <c r="AO613" s="75"/>
      <c r="AP613" s="75"/>
      <c r="AQ613" s="75"/>
      <c r="AR613" s="75"/>
      <c r="AS613" s="75"/>
    </row>
    <row r="614" spans="1:45" s="76" customFormat="1" ht="15.75" outlineLevel="1">
      <c r="A614" s="81"/>
      <c r="B614" s="263"/>
      <c r="C614" s="66"/>
      <c r="D614" s="72"/>
      <c r="E614" s="55"/>
      <c r="F614" s="80"/>
      <c r="G614" s="80"/>
      <c r="H614" s="80"/>
      <c r="I614" s="80"/>
      <c r="J614" s="80"/>
      <c r="K614" s="80"/>
      <c r="L614" s="80"/>
      <c r="M614" s="80"/>
      <c r="N614" s="80"/>
      <c r="O614" s="73"/>
      <c r="P614" s="159" t="str">
        <f t="shared" si="491"/>
        <v>Shantui SE2000LCW 
Строймпорттехника</v>
      </c>
      <c r="Q614" s="56"/>
      <c r="R614" s="56"/>
      <c r="S614" s="73"/>
      <c r="T614" s="73"/>
      <c r="U614" s="56"/>
      <c r="V614" s="58"/>
      <c r="W614" s="58"/>
      <c r="X614" s="56"/>
      <c r="Y614" s="56"/>
      <c r="Z614" s="56"/>
      <c r="AA614" s="56"/>
      <c r="AB614" s="74"/>
      <c r="AC614" s="56"/>
      <c r="AD614" s="56"/>
      <c r="AE614" s="56"/>
      <c r="AF614" s="56"/>
      <c r="AG614" s="56"/>
      <c r="AH614" s="56"/>
      <c r="AI614" s="56"/>
      <c r="AJ614" s="75"/>
      <c r="AK614" s="75"/>
      <c r="AL614" s="75"/>
      <c r="AM614" s="75"/>
      <c r="AN614" s="75"/>
      <c r="AO614" s="75"/>
      <c r="AP614" s="75"/>
      <c r="AQ614" s="75"/>
      <c r="AR614" s="75"/>
      <c r="AS614" s="75"/>
    </row>
    <row r="615" spans="1:45" s="76" customFormat="1" ht="15.75" outlineLevel="1">
      <c r="A615" s="81"/>
      <c r="B615" s="263"/>
      <c r="C615" s="66"/>
      <c r="D615" s="72"/>
      <c r="E615" s="55"/>
      <c r="F615" s="80"/>
      <c r="G615" s="80"/>
      <c r="H615" s="80"/>
      <c r="I615" s="80"/>
      <c r="J615" s="80"/>
      <c r="K615" s="80"/>
      <c r="L615" s="80"/>
      <c r="M615" s="80"/>
      <c r="N615" s="80"/>
      <c r="O615" s="73"/>
      <c r="P615" s="159" t="str">
        <f t="shared" si="491"/>
        <v>Shantui SE2000LCW 
Строймпорттехника</v>
      </c>
      <c r="Q615" s="56"/>
      <c r="R615" s="56"/>
      <c r="S615" s="56"/>
      <c r="T615" s="73"/>
      <c r="U615" s="56"/>
      <c r="V615" s="58"/>
      <c r="W615" s="58"/>
      <c r="X615" s="56"/>
      <c r="Y615" s="56"/>
      <c r="Z615" s="56"/>
      <c r="AA615" s="56"/>
      <c r="AB615" s="74"/>
      <c r="AC615" s="56"/>
      <c r="AD615" s="56"/>
      <c r="AE615" s="56"/>
      <c r="AF615" s="56"/>
      <c r="AG615" s="56"/>
      <c r="AH615" s="56"/>
      <c r="AI615" s="56"/>
      <c r="AJ615" s="75"/>
      <c r="AK615" s="75"/>
      <c r="AL615" s="75"/>
      <c r="AM615" s="75"/>
      <c r="AN615" s="75"/>
      <c r="AO615" s="75"/>
      <c r="AP615" s="75"/>
      <c r="AQ615" s="75"/>
      <c r="AR615" s="75"/>
      <c r="AS615" s="75"/>
    </row>
    <row r="616" spans="1:45" s="76" customFormat="1" ht="15.75" outlineLevel="1">
      <c r="A616" s="81"/>
      <c r="B616" s="263"/>
      <c r="C616" s="66"/>
      <c r="D616" s="72"/>
      <c r="E616" s="55"/>
      <c r="F616" s="80"/>
      <c r="G616" s="80"/>
      <c r="H616" s="80"/>
      <c r="I616" s="80"/>
      <c r="J616" s="80"/>
      <c r="K616" s="80"/>
      <c r="L616" s="80"/>
      <c r="M616" s="80"/>
      <c r="N616" s="80"/>
      <c r="O616" s="73"/>
      <c r="P616" s="159" t="str">
        <f t="shared" si="491"/>
        <v>Shantui SE2000LCW 
Строймпорттехника</v>
      </c>
      <c r="Q616" s="56"/>
      <c r="R616" s="56"/>
      <c r="S616" s="56"/>
      <c r="T616" s="73"/>
      <c r="U616" s="56"/>
      <c r="V616" s="58"/>
      <c r="W616" s="58"/>
      <c r="X616" s="56"/>
      <c r="Y616" s="56"/>
      <c r="Z616" s="56"/>
      <c r="AA616" s="56"/>
      <c r="AB616" s="74"/>
      <c r="AC616" s="56"/>
      <c r="AD616" s="56"/>
      <c r="AE616" s="56"/>
      <c r="AF616" s="56"/>
      <c r="AG616" s="56"/>
      <c r="AH616" s="56"/>
      <c r="AI616" s="56"/>
      <c r="AJ616" s="75"/>
      <c r="AK616" s="75"/>
      <c r="AL616" s="75"/>
      <c r="AM616" s="75"/>
      <c r="AN616" s="75"/>
      <c r="AO616" s="75"/>
      <c r="AP616" s="75"/>
      <c r="AQ616" s="75"/>
      <c r="AR616" s="75"/>
      <c r="AS616" s="75"/>
    </row>
    <row r="617" spans="1:45" s="76" customFormat="1" ht="15.75" outlineLevel="1">
      <c r="A617" s="81"/>
      <c r="B617" s="263"/>
      <c r="C617" s="66"/>
      <c r="D617" s="72"/>
      <c r="E617" s="55"/>
      <c r="F617" s="80"/>
      <c r="G617" s="80"/>
      <c r="H617" s="80"/>
      <c r="I617" s="80"/>
      <c r="J617" s="80"/>
      <c r="K617" s="80"/>
      <c r="L617" s="80"/>
      <c r="M617" s="80"/>
      <c r="N617" s="80"/>
      <c r="O617" s="73"/>
      <c r="P617" s="159" t="str">
        <f t="shared" si="491"/>
        <v>Shantui SE2000LCW 
Строймпорттехника</v>
      </c>
      <c r="Q617" s="56"/>
      <c r="R617" s="56"/>
      <c r="S617" s="56"/>
      <c r="T617" s="73"/>
      <c r="U617" s="56"/>
      <c r="V617" s="58"/>
      <c r="W617" s="58"/>
      <c r="X617" s="56"/>
      <c r="Y617" s="56"/>
      <c r="Z617" s="56"/>
      <c r="AA617" s="56"/>
      <c r="AB617" s="74"/>
      <c r="AC617" s="56"/>
      <c r="AD617" s="56"/>
      <c r="AE617" s="56"/>
      <c r="AF617" s="56"/>
      <c r="AG617" s="56"/>
      <c r="AH617" s="56"/>
      <c r="AI617" s="56"/>
      <c r="AJ617" s="75"/>
      <c r="AK617" s="75"/>
      <c r="AL617" s="75"/>
      <c r="AM617" s="75"/>
      <c r="AN617" s="75"/>
      <c r="AO617" s="75"/>
      <c r="AP617" s="75"/>
      <c r="AQ617" s="75"/>
      <c r="AR617" s="75"/>
      <c r="AS617" s="75"/>
    </row>
    <row r="618" spans="1:45" s="76" customFormat="1" ht="15.75" outlineLevel="1">
      <c r="A618" s="81"/>
      <c r="B618" s="263"/>
      <c r="C618" s="66"/>
      <c r="D618" s="72"/>
      <c r="E618" s="55"/>
      <c r="F618" s="80"/>
      <c r="G618" s="80"/>
      <c r="H618" s="80"/>
      <c r="I618" s="80"/>
      <c r="J618" s="80"/>
      <c r="K618" s="80"/>
      <c r="L618" s="80"/>
      <c r="M618" s="80"/>
      <c r="N618" s="80"/>
      <c r="O618" s="73"/>
      <c r="P618" s="159" t="str">
        <f t="shared" si="491"/>
        <v>Shantui SE2000LCW 
Строймпорттехника</v>
      </c>
      <c r="Q618" s="56"/>
      <c r="R618" s="56"/>
      <c r="S618" s="56"/>
      <c r="T618" s="73"/>
      <c r="U618" s="56"/>
      <c r="V618" s="58"/>
      <c r="W618" s="58"/>
      <c r="X618" s="56"/>
      <c r="Y618" s="56"/>
      <c r="Z618" s="56"/>
      <c r="AA618" s="56"/>
      <c r="AB618" s="74"/>
      <c r="AC618" s="56"/>
      <c r="AD618" s="56"/>
      <c r="AE618" s="56"/>
      <c r="AF618" s="56"/>
      <c r="AG618" s="56"/>
      <c r="AH618" s="56"/>
      <c r="AI618" s="56"/>
      <c r="AJ618" s="75"/>
      <c r="AK618" s="75"/>
      <c r="AL618" s="75"/>
      <c r="AM618" s="75"/>
      <c r="AN618" s="75"/>
      <c r="AO618" s="75"/>
      <c r="AP618" s="75"/>
      <c r="AQ618" s="75"/>
      <c r="AR618" s="75"/>
      <c r="AS618" s="75"/>
    </row>
    <row r="619" spans="1:45" s="61" customFormat="1" ht="18" customHeight="1" outlineLevel="1">
      <c r="A619" s="51"/>
      <c r="B619" s="52" t="s">
        <v>60</v>
      </c>
      <c r="C619" s="53" t="s">
        <v>61</v>
      </c>
      <c r="D619" s="54"/>
      <c r="E619" s="77">
        <f>SUMPRODUCT(E628:E633,E635:E640)/1000</f>
        <v>0</v>
      </c>
      <c r="F619" s="77">
        <f t="shared" ref="F619:M619" si="522">SUMPRODUCT(F628:F633,F635:F640)/1000</f>
        <v>0</v>
      </c>
      <c r="G619" s="77">
        <f t="shared" si="522"/>
        <v>0</v>
      </c>
      <c r="H619" s="77">
        <f t="shared" si="522"/>
        <v>0</v>
      </c>
      <c r="I619" s="77">
        <f t="shared" si="522"/>
        <v>0</v>
      </c>
      <c r="J619" s="77">
        <f t="shared" si="522"/>
        <v>0</v>
      </c>
      <c r="K619" s="77">
        <f t="shared" si="522"/>
        <v>0</v>
      </c>
      <c r="L619" s="77">
        <f t="shared" si="522"/>
        <v>0</v>
      </c>
      <c r="M619" s="77">
        <f t="shared" si="522"/>
        <v>0</v>
      </c>
      <c r="N619" s="77">
        <f>SUMPRODUCT(N628:N633,N635:N640)/1000</f>
        <v>0</v>
      </c>
      <c r="P619" s="159" t="str">
        <f t="shared" si="491"/>
        <v>Shantui SE2000LCW 
Строймпорттехника</v>
      </c>
      <c r="Q619" s="58"/>
      <c r="R619" s="56"/>
      <c r="S619" s="58"/>
      <c r="T619" s="73" t="s">
        <v>689</v>
      </c>
      <c r="U619" s="58"/>
      <c r="V619" s="58"/>
      <c r="W619" s="58">
        <f>E619-V619</f>
        <v>0</v>
      </c>
      <c r="X619" s="58"/>
      <c r="Y619" s="58"/>
      <c r="Z619" s="58"/>
      <c r="AA619" s="58"/>
      <c r="AB619" s="59"/>
      <c r="AC619" s="58"/>
      <c r="AD619" s="58"/>
      <c r="AE619" s="58"/>
      <c r="AF619" s="58"/>
      <c r="AG619" s="58"/>
      <c r="AH619" s="58"/>
      <c r="AI619" s="58"/>
      <c r="AJ619" s="60"/>
      <c r="AK619" s="60"/>
      <c r="AL619" s="60"/>
      <c r="AM619" s="60"/>
      <c r="AN619" s="60"/>
      <c r="AO619" s="60"/>
      <c r="AP619" s="60"/>
      <c r="AQ619" s="60"/>
      <c r="AR619" s="60"/>
      <c r="AS619" s="60"/>
    </row>
    <row r="620" spans="1:45" s="61" customFormat="1" ht="15.75" outlineLevel="1">
      <c r="A620" s="51"/>
      <c r="B620" s="83" t="s">
        <v>53</v>
      </c>
      <c r="C620" s="53"/>
      <c r="D620" s="54"/>
      <c r="E620" s="77"/>
      <c r="F620" s="77"/>
      <c r="G620" s="77"/>
      <c r="H620" s="77"/>
      <c r="I620" s="77"/>
      <c r="J620" s="77"/>
      <c r="K620" s="77"/>
      <c r="L620" s="77"/>
      <c r="M620" s="77"/>
      <c r="N620" s="77"/>
      <c r="O620" s="73"/>
      <c r="P620" s="159" t="str">
        <f t="shared" si="491"/>
        <v>Shantui SE2000LCW 
Строймпорттехника</v>
      </c>
      <c r="Q620" s="58"/>
      <c r="R620" s="56"/>
      <c r="S620" s="58"/>
      <c r="T620" s="73"/>
      <c r="U620" s="58"/>
      <c r="V620" s="58"/>
      <c r="W620" s="58"/>
      <c r="X620" s="58"/>
      <c r="Y620" s="58"/>
      <c r="Z620" s="58"/>
      <c r="AA620" s="58"/>
      <c r="AB620" s="59"/>
      <c r="AC620" s="58"/>
      <c r="AD620" s="58"/>
      <c r="AE620" s="58"/>
      <c r="AF620" s="58"/>
      <c r="AG620" s="58"/>
      <c r="AH620" s="58"/>
      <c r="AI620" s="58"/>
      <c r="AJ620" s="60"/>
      <c r="AK620" s="60"/>
      <c r="AL620" s="60"/>
      <c r="AM620" s="60"/>
      <c r="AN620" s="60"/>
      <c r="AO620" s="60"/>
      <c r="AP620" s="60"/>
      <c r="AQ620" s="60"/>
      <c r="AR620" s="60"/>
      <c r="AS620" s="60"/>
    </row>
    <row r="621" spans="1:45" s="61" customFormat="1" ht="15.75" outlineLevel="1">
      <c r="A621" s="51"/>
      <c r="B621" s="267"/>
      <c r="C621" s="268" t="s">
        <v>62</v>
      </c>
      <c r="D621" s="54"/>
      <c r="E621" s="269"/>
      <c r="F621" s="269"/>
      <c r="G621" s="269"/>
      <c r="H621" s="269"/>
      <c r="I621" s="269"/>
      <c r="J621" s="269"/>
      <c r="K621" s="269"/>
      <c r="L621" s="269"/>
      <c r="M621" s="269"/>
      <c r="N621" s="269"/>
      <c r="O621" s="73"/>
      <c r="P621" s="159" t="str">
        <f t="shared" si="491"/>
        <v>Shantui SE2000LCW 
Строймпорттехника</v>
      </c>
      <c r="Q621" s="58"/>
      <c r="R621" s="56"/>
      <c r="S621" s="58"/>
      <c r="T621" s="73"/>
      <c r="U621" s="58"/>
      <c r="V621" s="58"/>
      <c r="W621" s="58"/>
      <c r="X621" s="58"/>
      <c r="Y621" s="58"/>
      <c r="Z621" s="58"/>
      <c r="AA621" s="58"/>
      <c r="AB621" s="59"/>
      <c r="AC621" s="58"/>
      <c r="AD621" s="58"/>
      <c r="AE621" s="58"/>
      <c r="AF621" s="58"/>
      <c r="AG621" s="58"/>
      <c r="AH621" s="58"/>
      <c r="AI621" s="58"/>
      <c r="AJ621" s="60"/>
      <c r="AK621" s="60"/>
      <c r="AL621" s="60"/>
      <c r="AM621" s="60"/>
      <c r="AN621" s="60"/>
      <c r="AO621" s="60"/>
      <c r="AP621" s="60"/>
      <c r="AQ621" s="60"/>
      <c r="AR621" s="60"/>
      <c r="AS621" s="60"/>
    </row>
    <row r="622" spans="1:45" s="61" customFormat="1" ht="15.75" outlineLevel="1">
      <c r="A622" s="51"/>
      <c r="B622" s="267"/>
      <c r="C622" s="268" t="s">
        <v>62</v>
      </c>
      <c r="D622" s="54"/>
      <c r="E622" s="269"/>
      <c r="F622" s="269"/>
      <c r="G622" s="269"/>
      <c r="H622" s="269"/>
      <c r="I622" s="269"/>
      <c r="J622" s="269"/>
      <c r="K622" s="269"/>
      <c r="L622" s="269"/>
      <c r="M622" s="269"/>
      <c r="N622" s="269"/>
      <c r="O622" s="73"/>
      <c r="P622" s="159" t="str">
        <f t="shared" si="491"/>
        <v>Shantui SE2000LCW 
Строймпорттехника</v>
      </c>
      <c r="Q622" s="58"/>
      <c r="R622" s="56"/>
      <c r="S622" s="58"/>
      <c r="T622" s="73"/>
      <c r="U622" s="58"/>
      <c r="V622" s="58"/>
      <c r="W622" s="58"/>
      <c r="X622" s="58"/>
      <c r="Y622" s="58"/>
      <c r="Z622" s="58"/>
      <c r="AA622" s="58"/>
      <c r="AB622" s="59"/>
      <c r="AC622" s="58"/>
      <c r="AD622" s="58"/>
      <c r="AE622" s="58"/>
      <c r="AF622" s="58"/>
      <c r="AG622" s="58"/>
      <c r="AH622" s="58"/>
      <c r="AI622" s="58"/>
      <c r="AJ622" s="60"/>
      <c r="AK622" s="60"/>
      <c r="AL622" s="60"/>
      <c r="AM622" s="60"/>
      <c r="AN622" s="60"/>
      <c r="AO622" s="60"/>
      <c r="AP622" s="60"/>
      <c r="AQ622" s="60"/>
      <c r="AR622" s="60"/>
      <c r="AS622" s="60"/>
    </row>
    <row r="623" spans="1:45" s="61" customFormat="1" ht="15.75" outlineLevel="1">
      <c r="A623" s="51"/>
      <c r="B623" s="267"/>
      <c r="C623" s="268" t="s">
        <v>62</v>
      </c>
      <c r="D623" s="54"/>
      <c r="E623" s="269"/>
      <c r="F623" s="269"/>
      <c r="G623" s="269"/>
      <c r="H623" s="269"/>
      <c r="I623" s="269"/>
      <c r="J623" s="269"/>
      <c r="K623" s="269"/>
      <c r="L623" s="269"/>
      <c r="M623" s="269"/>
      <c r="N623" s="269"/>
      <c r="O623" s="73"/>
      <c r="P623" s="159" t="str">
        <f t="shared" si="491"/>
        <v>Shantui SE2000LCW 
Строймпорттехника</v>
      </c>
      <c r="Q623" s="58"/>
      <c r="R623" s="56"/>
      <c r="S623" s="58"/>
      <c r="T623" s="73"/>
      <c r="U623" s="58"/>
      <c r="V623" s="58"/>
      <c r="W623" s="58"/>
      <c r="X623" s="58"/>
      <c r="Y623" s="58"/>
      <c r="Z623" s="58"/>
      <c r="AA623" s="58"/>
      <c r="AB623" s="59"/>
      <c r="AC623" s="58"/>
      <c r="AD623" s="58"/>
      <c r="AE623" s="58"/>
      <c r="AF623" s="58"/>
      <c r="AG623" s="58"/>
      <c r="AH623" s="58"/>
      <c r="AI623" s="58"/>
      <c r="AJ623" s="60"/>
      <c r="AK623" s="60"/>
      <c r="AL623" s="60"/>
      <c r="AM623" s="60"/>
      <c r="AN623" s="60"/>
      <c r="AO623" s="60"/>
      <c r="AP623" s="60"/>
      <c r="AQ623" s="60"/>
      <c r="AR623" s="60"/>
      <c r="AS623" s="60"/>
    </row>
    <row r="624" spans="1:45" s="61" customFormat="1" ht="15.75" outlineLevel="1">
      <c r="A624" s="51"/>
      <c r="B624" s="267"/>
      <c r="C624" s="268" t="s">
        <v>138</v>
      </c>
      <c r="D624" s="54"/>
      <c r="E624" s="269"/>
      <c r="F624" s="269"/>
      <c r="G624" s="269"/>
      <c r="H624" s="269"/>
      <c r="I624" s="269"/>
      <c r="J624" s="269"/>
      <c r="K624" s="269"/>
      <c r="L624" s="269"/>
      <c r="M624" s="269"/>
      <c r="N624" s="269"/>
      <c r="O624" s="73"/>
      <c r="P624" s="159" t="str">
        <f t="shared" si="491"/>
        <v>Shantui SE2000LCW 
Строймпорттехника</v>
      </c>
      <c r="Q624" s="58"/>
      <c r="R624" s="56"/>
      <c r="S624" s="58"/>
      <c r="T624" s="73"/>
      <c r="U624" s="58"/>
      <c r="V624" s="58"/>
      <c r="W624" s="58"/>
      <c r="X624" s="58"/>
      <c r="Y624" s="58"/>
      <c r="Z624" s="58"/>
      <c r="AA624" s="58"/>
      <c r="AB624" s="59"/>
      <c r="AC624" s="58"/>
      <c r="AD624" s="58"/>
      <c r="AE624" s="58"/>
      <c r="AF624" s="58"/>
      <c r="AG624" s="58"/>
      <c r="AH624" s="58"/>
      <c r="AI624" s="58"/>
      <c r="AJ624" s="60"/>
      <c r="AK624" s="60"/>
      <c r="AL624" s="60"/>
      <c r="AM624" s="60"/>
      <c r="AN624" s="60"/>
      <c r="AO624" s="60"/>
      <c r="AP624" s="60"/>
      <c r="AQ624" s="60"/>
      <c r="AR624" s="60"/>
      <c r="AS624" s="60"/>
    </row>
    <row r="625" spans="1:45" s="61" customFormat="1" ht="15.75" outlineLevel="1">
      <c r="A625" s="51"/>
      <c r="B625" s="267"/>
      <c r="C625" s="268" t="s">
        <v>62</v>
      </c>
      <c r="D625" s="54"/>
      <c r="E625" s="269"/>
      <c r="F625" s="269"/>
      <c r="G625" s="269"/>
      <c r="H625" s="269"/>
      <c r="I625" s="269"/>
      <c r="J625" s="269"/>
      <c r="K625" s="269"/>
      <c r="L625" s="269"/>
      <c r="M625" s="269"/>
      <c r="N625" s="269"/>
      <c r="O625" s="73"/>
      <c r="P625" s="159" t="str">
        <f t="shared" si="491"/>
        <v>Shantui SE2000LCW 
Строймпорттехника</v>
      </c>
      <c r="Q625" s="58"/>
      <c r="R625" s="56"/>
      <c r="S625" s="58"/>
      <c r="T625" s="73"/>
      <c r="U625" s="58"/>
      <c r="V625" s="58"/>
      <c r="W625" s="58"/>
      <c r="X625" s="58"/>
      <c r="Y625" s="58"/>
      <c r="Z625" s="58"/>
      <c r="AA625" s="58"/>
      <c r="AB625" s="59"/>
      <c r="AC625" s="58"/>
      <c r="AD625" s="58"/>
      <c r="AE625" s="58"/>
      <c r="AF625" s="58"/>
      <c r="AG625" s="58"/>
      <c r="AH625" s="58"/>
      <c r="AI625" s="58"/>
      <c r="AJ625" s="60"/>
      <c r="AK625" s="60"/>
      <c r="AL625" s="60"/>
      <c r="AM625" s="60"/>
      <c r="AN625" s="60"/>
      <c r="AO625" s="60"/>
      <c r="AP625" s="60"/>
      <c r="AQ625" s="60"/>
      <c r="AR625" s="60"/>
      <c r="AS625" s="60"/>
    </row>
    <row r="626" spans="1:45" s="61" customFormat="1" ht="15.75" outlineLevel="1">
      <c r="A626" s="51"/>
      <c r="B626" s="267"/>
      <c r="C626" s="268"/>
      <c r="D626" s="54"/>
      <c r="E626" s="269"/>
      <c r="F626" s="269"/>
      <c r="G626" s="269"/>
      <c r="H626" s="269"/>
      <c r="I626" s="269"/>
      <c r="J626" s="269"/>
      <c r="K626" s="269"/>
      <c r="L626" s="269"/>
      <c r="M626" s="269"/>
      <c r="N626" s="269"/>
      <c r="O626" s="73"/>
      <c r="P626" s="159" t="str">
        <f t="shared" si="491"/>
        <v>Shantui SE2000LCW 
Строймпорттехника</v>
      </c>
      <c r="Q626" s="58"/>
      <c r="R626" s="56"/>
      <c r="S626" s="58"/>
      <c r="T626" s="73"/>
      <c r="U626" s="58"/>
      <c r="V626" s="58"/>
      <c r="W626" s="58"/>
      <c r="X626" s="58"/>
      <c r="Y626" s="58"/>
      <c r="Z626" s="58"/>
      <c r="AA626" s="58"/>
      <c r="AB626" s="59"/>
      <c r="AC626" s="58"/>
      <c r="AD626" s="58"/>
      <c r="AE626" s="58"/>
      <c r="AF626" s="58"/>
      <c r="AG626" s="58"/>
      <c r="AH626" s="58"/>
      <c r="AI626" s="58"/>
      <c r="AJ626" s="60"/>
      <c r="AK626" s="60"/>
      <c r="AL626" s="60"/>
      <c r="AM626" s="60"/>
      <c r="AN626" s="60"/>
      <c r="AO626" s="60"/>
      <c r="AP626" s="60"/>
      <c r="AQ626" s="60"/>
      <c r="AR626" s="60"/>
      <c r="AS626" s="60"/>
    </row>
    <row r="627" spans="1:45" s="61" customFormat="1" ht="15.75" outlineLevel="1">
      <c r="A627" s="51"/>
      <c r="B627" s="83" t="s">
        <v>132</v>
      </c>
      <c r="C627" s="53"/>
      <c r="D627" s="54"/>
      <c r="E627" s="77"/>
      <c r="F627" s="77"/>
      <c r="G627" s="77"/>
      <c r="H627" s="77"/>
      <c r="I627" s="77"/>
      <c r="J627" s="77"/>
      <c r="K627" s="77"/>
      <c r="L627" s="77"/>
      <c r="M627" s="77"/>
      <c r="N627" s="77"/>
      <c r="O627" s="73"/>
      <c r="P627" s="159" t="str">
        <f t="shared" si="491"/>
        <v>Shantui SE2000LCW 
Строймпорттехника</v>
      </c>
      <c r="Q627" s="58"/>
      <c r="R627" s="56"/>
      <c r="S627" s="58"/>
      <c r="T627" s="73"/>
      <c r="U627" s="58"/>
      <c r="V627" s="58"/>
      <c r="W627" s="58"/>
      <c r="X627" s="58"/>
      <c r="Y627" s="58"/>
      <c r="Z627" s="58"/>
      <c r="AA627" s="58"/>
      <c r="AB627" s="59"/>
      <c r="AC627" s="58"/>
      <c r="AD627" s="58"/>
      <c r="AE627" s="58"/>
      <c r="AF627" s="58"/>
      <c r="AG627" s="58"/>
      <c r="AH627" s="58"/>
      <c r="AI627" s="58"/>
      <c r="AJ627" s="60"/>
      <c r="AK627" s="60"/>
      <c r="AL627" s="60"/>
      <c r="AM627" s="60"/>
      <c r="AN627" s="60"/>
      <c r="AO627" s="60"/>
      <c r="AP627" s="60"/>
      <c r="AQ627" s="60"/>
      <c r="AR627" s="60"/>
      <c r="AS627" s="60"/>
    </row>
    <row r="628" spans="1:45" s="61" customFormat="1" ht="15.75" outlineLevel="1">
      <c r="A628" s="51"/>
      <c r="B628" s="270">
        <f>B621</f>
        <v>0</v>
      </c>
      <c r="C628" s="131" t="s">
        <v>133</v>
      </c>
      <c r="D628" s="54"/>
      <c r="E628" s="271">
        <f t="shared" ref="E628:N628" si="523">E572*E574*E621</f>
        <v>0</v>
      </c>
      <c r="F628" s="271">
        <f t="shared" si="523"/>
        <v>0</v>
      </c>
      <c r="G628" s="271">
        <f t="shared" si="523"/>
        <v>0</v>
      </c>
      <c r="H628" s="271">
        <f t="shared" si="523"/>
        <v>0</v>
      </c>
      <c r="I628" s="271">
        <f t="shared" si="523"/>
        <v>0</v>
      </c>
      <c r="J628" s="271">
        <f t="shared" si="523"/>
        <v>0</v>
      </c>
      <c r="K628" s="271">
        <f t="shared" si="523"/>
        <v>0</v>
      </c>
      <c r="L628" s="271">
        <f t="shared" si="523"/>
        <v>0</v>
      </c>
      <c r="M628" s="271">
        <f t="shared" si="523"/>
        <v>0</v>
      </c>
      <c r="N628" s="271">
        <f t="shared" si="523"/>
        <v>0</v>
      </c>
      <c r="O628" s="73"/>
      <c r="P628" s="159" t="str">
        <f t="shared" si="491"/>
        <v>Shantui SE2000LCW 
Строймпорттехника</v>
      </c>
      <c r="Q628" s="58"/>
      <c r="R628" s="56"/>
      <c r="S628" s="58"/>
      <c r="T628" s="73"/>
      <c r="U628" s="58"/>
      <c r="V628" s="58"/>
      <c r="W628" s="58"/>
      <c r="X628" s="58"/>
      <c r="Y628" s="58"/>
      <c r="Z628" s="58"/>
      <c r="AA628" s="58"/>
      <c r="AB628" s="59"/>
      <c r="AC628" s="58"/>
      <c r="AD628" s="58"/>
      <c r="AE628" s="58"/>
      <c r="AF628" s="58"/>
      <c r="AG628" s="58"/>
      <c r="AH628" s="58"/>
      <c r="AI628" s="58"/>
      <c r="AJ628" s="60"/>
      <c r="AK628" s="60"/>
      <c r="AL628" s="60"/>
      <c r="AM628" s="60"/>
      <c r="AN628" s="60"/>
      <c r="AO628" s="60"/>
      <c r="AP628" s="60"/>
      <c r="AQ628" s="60"/>
      <c r="AR628" s="60"/>
      <c r="AS628" s="60"/>
    </row>
    <row r="629" spans="1:45" s="61" customFormat="1" ht="15.75" outlineLevel="1">
      <c r="A629" s="51"/>
      <c r="B629" s="270">
        <f t="shared" ref="B629:B633" si="524">B622</f>
        <v>0</v>
      </c>
      <c r="C629" s="131" t="s">
        <v>133</v>
      </c>
      <c r="D629" s="54"/>
      <c r="E629" s="271">
        <f t="shared" ref="E629:N629" si="525">E572*E574*E622</f>
        <v>0</v>
      </c>
      <c r="F629" s="271">
        <f t="shared" si="525"/>
        <v>0</v>
      </c>
      <c r="G629" s="271">
        <f t="shared" si="525"/>
        <v>0</v>
      </c>
      <c r="H629" s="271">
        <f t="shared" si="525"/>
        <v>0</v>
      </c>
      <c r="I629" s="271">
        <f t="shared" si="525"/>
        <v>0</v>
      </c>
      <c r="J629" s="271">
        <f t="shared" si="525"/>
        <v>0</v>
      </c>
      <c r="K629" s="271">
        <f t="shared" si="525"/>
        <v>0</v>
      </c>
      <c r="L629" s="271">
        <f t="shared" si="525"/>
        <v>0</v>
      </c>
      <c r="M629" s="271">
        <f t="shared" si="525"/>
        <v>0</v>
      </c>
      <c r="N629" s="271">
        <f t="shared" si="525"/>
        <v>0</v>
      </c>
      <c r="O629" s="73"/>
      <c r="P629" s="159" t="str">
        <f t="shared" si="491"/>
        <v>Shantui SE2000LCW 
Строймпорттехника</v>
      </c>
      <c r="Q629" s="58"/>
      <c r="R629" s="56"/>
      <c r="S629" s="58"/>
      <c r="T629" s="73"/>
      <c r="U629" s="58"/>
      <c r="V629" s="58"/>
      <c r="W629" s="58"/>
      <c r="X629" s="58"/>
      <c r="Y629" s="58"/>
      <c r="Z629" s="58"/>
      <c r="AA629" s="58"/>
      <c r="AB629" s="59"/>
      <c r="AC629" s="58"/>
      <c r="AD629" s="58"/>
      <c r="AE629" s="58"/>
      <c r="AF629" s="58"/>
      <c r="AG629" s="58"/>
      <c r="AH629" s="58"/>
      <c r="AI629" s="58"/>
      <c r="AJ629" s="60"/>
      <c r="AK629" s="60"/>
      <c r="AL629" s="60"/>
      <c r="AM629" s="60"/>
      <c r="AN629" s="60"/>
      <c r="AO629" s="60"/>
      <c r="AP629" s="60"/>
      <c r="AQ629" s="60"/>
      <c r="AR629" s="60"/>
      <c r="AS629" s="60"/>
    </row>
    <row r="630" spans="1:45" s="61" customFormat="1" ht="15.75" outlineLevel="1">
      <c r="A630" s="51"/>
      <c r="B630" s="270">
        <f t="shared" si="524"/>
        <v>0</v>
      </c>
      <c r="C630" s="131" t="s">
        <v>133</v>
      </c>
      <c r="D630" s="54"/>
      <c r="E630" s="271">
        <f t="shared" ref="E630:N630" si="526">E572*E574*E623</f>
        <v>0</v>
      </c>
      <c r="F630" s="271">
        <f t="shared" si="526"/>
        <v>0</v>
      </c>
      <c r="G630" s="271">
        <f t="shared" si="526"/>
        <v>0</v>
      </c>
      <c r="H630" s="271">
        <f t="shared" si="526"/>
        <v>0</v>
      </c>
      <c r="I630" s="271">
        <f t="shared" si="526"/>
        <v>0</v>
      </c>
      <c r="J630" s="271">
        <f t="shared" si="526"/>
        <v>0</v>
      </c>
      <c r="K630" s="271">
        <f t="shared" si="526"/>
        <v>0</v>
      </c>
      <c r="L630" s="271">
        <f t="shared" si="526"/>
        <v>0</v>
      </c>
      <c r="M630" s="271">
        <f t="shared" si="526"/>
        <v>0</v>
      </c>
      <c r="N630" s="271">
        <f t="shared" si="526"/>
        <v>0</v>
      </c>
      <c r="O630" s="73"/>
      <c r="P630" s="159" t="str">
        <f t="shared" si="491"/>
        <v>Shantui SE2000LCW 
Строймпорттехника</v>
      </c>
      <c r="Q630" s="58"/>
      <c r="R630" s="56"/>
      <c r="S630" s="58"/>
      <c r="T630" s="73"/>
      <c r="U630" s="58"/>
      <c r="V630" s="58"/>
      <c r="W630" s="58"/>
      <c r="X630" s="58"/>
      <c r="Y630" s="58"/>
      <c r="Z630" s="58"/>
      <c r="AA630" s="58"/>
      <c r="AB630" s="59"/>
      <c r="AC630" s="58"/>
      <c r="AD630" s="58"/>
      <c r="AE630" s="58"/>
      <c r="AF630" s="58"/>
      <c r="AG630" s="58"/>
      <c r="AH630" s="58"/>
      <c r="AI630" s="58"/>
      <c r="AJ630" s="60"/>
      <c r="AK630" s="60"/>
      <c r="AL630" s="60"/>
      <c r="AM630" s="60"/>
      <c r="AN630" s="60"/>
      <c r="AO630" s="60"/>
      <c r="AP630" s="60"/>
      <c r="AQ630" s="60"/>
      <c r="AR630" s="60"/>
      <c r="AS630" s="60"/>
    </row>
    <row r="631" spans="1:45" s="61" customFormat="1" ht="15.75" outlineLevel="1">
      <c r="A631" s="51"/>
      <c r="B631" s="270">
        <f t="shared" si="524"/>
        <v>0</v>
      </c>
      <c r="C631" s="131" t="s">
        <v>134</v>
      </c>
      <c r="D631" s="54"/>
      <c r="E631" s="271">
        <f t="shared" ref="E631:N631" si="527">E572*E574*E624</f>
        <v>0</v>
      </c>
      <c r="F631" s="271">
        <f t="shared" si="527"/>
        <v>0</v>
      </c>
      <c r="G631" s="271">
        <f t="shared" si="527"/>
        <v>0</v>
      </c>
      <c r="H631" s="271">
        <f t="shared" si="527"/>
        <v>0</v>
      </c>
      <c r="I631" s="271">
        <f t="shared" si="527"/>
        <v>0</v>
      </c>
      <c r="J631" s="271">
        <f t="shared" si="527"/>
        <v>0</v>
      </c>
      <c r="K631" s="271">
        <f t="shared" si="527"/>
        <v>0</v>
      </c>
      <c r="L631" s="271">
        <f t="shared" si="527"/>
        <v>0</v>
      </c>
      <c r="M631" s="271">
        <f t="shared" si="527"/>
        <v>0</v>
      </c>
      <c r="N631" s="271">
        <f t="shared" si="527"/>
        <v>0</v>
      </c>
      <c r="O631" s="73"/>
      <c r="P631" s="159" t="str">
        <f t="shared" si="491"/>
        <v>Shantui SE2000LCW 
Строймпорттехника</v>
      </c>
      <c r="Q631" s="58"/>
      <c r="R631" s="56"/>
      <c r="S631" s="58"/>
      <c r="T631" s="73"/>
      <c r="U631" s="58"/>
      <c r="V631" s="58"/>
      <c r="W631" s="58"/>
      <c r="X631" s="58"/>
      <c r="Y631" s="58"/>
      <c r="Z631" s="58"/>
      <c r="AA631" s="58"/>
      <c r="AB631" s="59"/>
      <c r="AC631" s="58"/>
      <c r="AD631" s="58"/>
      <c r="AE631" s="58"/>
      <c r="AF631" s="58"/>
      <c r="AG631" s="58"/>
      <c r="AH631" s="58"/>
      <c r="AI631" s="58"/>
      <c r="AJ631" s="60"/>
      <c r="AK631" s="60"/>
      <c r="AL631" s="60"/>
      <c r="AM631" s="60"/>
      <c r="AN631" s="60"/>
      <c r="AO631" s="60"/>
      <c r="AP631" s="60"/>
      <c r="AQ631" s="60"/>
      <c r="AR631" s="60"/>
      <c r="AS631" s="60"/>
    </row>
    <row r="632" spans="1:45" s="61" customFormat="1" ht="15.75" outlineLevel="1">
      <c r="A632" s="51"/>
      <c r="B632" s="270">
        <f t="shared" si="524"/>
        <v>0</v>
      </c>
      <c r="C632" s="131" t="s">
        <v>133</v>
      </c>
      <c r="D632" s="54"/>
      <c r="E632" s="271">
        <f t="shared" ref="E632:N632" si="528">E572*E574*E625</f>
        <v>0</v>
      </c>
      <c r="F632" s="271">
        <f t="shared" si="528"/>
        <v>0</v>
      </c>
      <c r="G632" s="271">
        <f t="shared" si="528"/>
        <v>0</v>
      </c>
      <c r="H632" s="271">
        <f t="shared" si="528"/>
        <v>0</v>
      </c>
      <c r="I632" s="271">
        <f t="shared" si="528"/>
        <v>0</v>
      </c>
      <c r="J632" s="271">
        <f t="shared" si="528"/>
        <v>0</v>
      </c>
      <c r="K632" s="271">
        <f t="shared" si="528"/>
        <v>0</v>
      </c>
      <c r="L632" s="271">
        <f t="shared" si="528"/>
        <v>0</v>
      </c>
      <c r="M632" s="271">
        <f t="shared" si="528"/>
        <v>0</v>
      </c>
      <c r="N632" s="271">
        <f t="shared" si="528"/>
        <v>0</v>
      </c>
      <c r="O632" s="73"/>
      <c r="P632" s="159" t="str">
        <f t="shared" si="491"/>
        <v>Shantui SE2000LCW 
Строймпорттехника</v>
      </c>
      <c r="Q632" s="58"/>
      <c r="R632" s="56"/>
      <c r="S632" s="58"/>
      <c r="T632" s="73"/>
      <c r="U632" s="58"/>
      <c r="V632" s="58"/>
      <c r="W632" s="58"/>
      <c r="X632" s="58"/>
      <c r="Y632" s="58"/>
      <c r="Z632" s="58"/>
      <c r="AA632" s="58"/>
      <c r="AB632" s="59"/>
      <c r="AC632" s="58"/>
      <c r="AD632" s="58"/>
      <c r="AE632" s="58"/>
      <c r="AF632" s="58"/>
      <c r="AG632" s="58"/>
      <c r="AH632" s="58"/>
      <c r="AI632" s="58"/>
      <c r="AJ632" s="60"/>
      <c r="AK632" s="60"/>
      <c r="AL632" s="60"/>
      <c r="AM632" s="60"/>
      <c r="AN632" s="60"/>
      <c r="AO632" s="60"/>
      <c r="AP632" s="60"/>
      <c r="AQ632" s="60"/>
      <c r="AR632" s="60"/>
      <c r="AS632" s="60"/>
    </row>
    <row r="633" spans="1:45" s="61" customFormat="1" ht="15.75" outlineLevel="1">
      <c r="A633" s="51"/>
      <c r="B633" s="270">
        <f t="shared" si="524"/>
        <v>0</v>
      </c>
      <c r="C633" s="131"/>
      <c r="D633" s="54"/>
      <c r="E633" s="271">
        <f t="shared" ref="E633:N633" si="529">E572*E574*E626</f>
        <v>0</v>
      </c>
      <c r="F633" s="271">
        <f t="shared" si="529"/>
        <v>0</v>
      </c>
      <c r="G633" s="271">
        <f t="shared" si="529"/>
        <v>0</v>
      </c>
      <c r="H633" s="271">
        <f t="shared" si="529"/>
        <v>0</v>
      </c>
      <c r="I633" s="271">
        <f t="shared" si="529"/>
        <v>0</v>
      </c>
      <c r="J633" s="271">
        <f t="shared" si="529"/>
        <v>0</v>
      </c>
      <c r="K633" s="271">
        <f t="shared" si="529"/>
        <v>0</v>
      </c>
      <c r="L633" s="271">
        <f t="shared" si="529"/>
        <v>0</v>
      </c>
      <c r="M633" s="271">
        <f t="shared" si="529"/>
        <v>0</v>
      </c>
      <c r="N633" s="271">
        <f t="shared" si="529"/>
        <v>0</v>
      </c>
      <c r="O633" s="73"/>
      <c r="P633" s="159" t="str">
        <f t="shared" si="491"/>
        <v>Shantui SE2000LCW 
Строймпорттехника</v>
      </c>
      <c r="Q633" s="58"/>
      <c r="R633" s="56"/>
      <c r="S633" s="58"/>
      <c r="T633" s="73"/>
      <c r="U633" s="58"/>
      <c r="V633" s="58"/>
      <c r="W633" s="58"/>
      <c r="X633" s="58"/>
      <c r="Y633" s="58"/>
      <c r="Z633" s="58"/>
      <c r="AA633" s="58"/>
      <c r="AB633" s="59"/>
      <c r="AC633" s="58"/>
      <c r="AD633" s="58"/>
      <c r="AE633" s="58"/>
      <c r="AF633" s="58"/>
      <c r="AG633" s="58"/>
      <c r="AH633" s="58"/>
      <c r="AI633" s="58"/>
      <c r="AJ633" s="60"/>
      <c r="AK633" s="60"/>
      <c r="AL633" s="60"/>
      <c r="AM633" s="60"/>
      <c r="AN633" s="60"/>
      <c r="AO633" s="60"/>
      <c r="AP633" s="60"/>
      <c r="AQ633" s="60"/>
      <c r="AR633" s="60"/>
      <c r="AS633" s="60"/>
    </row>
    <row r="634" spans="1:45" s="61" customFormat="1" ht="15.75" outlineLevel="1">
      <c r="A634" s="51"/>
      <c r="B634" s="83" t="s">
        <v>54</v>
      </c>
      <c r="C634" s="53"/>
      <c r="D634" s="54"/>
      <c r="E634" s="77"/>
      <c r="F634" s="77"/>
      <c r="G634" s="77"/>
      <c r="H634" s="77"/>
      <c r="I634" s="77"/>
      <c r="J634" s="77"/>
      <c r="K634" s="77"/>
      <c r="L634" s="77"/>
      <c r="M634" s="77"/>
      <c r="N634" s="77"/>
      <c r="O634" s="73"/>
      <c r="P634" s="159" t="str">
        <f t="shared" si="491"/>
        <v>Shantui SE2000LCW 
Строймпорттехника</v>
      </c>
      <c r="Q634" s="58"/>
      <c r="R634" s="56"/>
      <c r="S634" s="58"/>
      <c r="T634" s="73"/>
      <c r="U634" s="58"/>
      <c r="V634" s="58"/>
      <c r="W634" s="58"/>
      <c r="X634" s="58"/>
      <c r="Y634" s="58"/>
      <c r="Z634" s="58"/>
      <c r="AA634" s="58"/>
      <c r="AB634" s="59"/>
      <c r="AC634" s="58"/>
      <c r="AD634" s="58"/>
      <c r="AE634" s="58"/>
      <c r="AF634" s="58"/>
      <c r="AG634" s="58"/>
      <c r="AH634" s="58"/>
      <c r="AI634" s="58"/>
      <c r="AJ634" s="60"/>
      <c r="AK634" s="60"/>
      <c r="AL634" s="60"/>
      <c r="AM634" s="60"/>
      <c r="AN634" s="60"/>
      <c r="AO634" s="60"/>
      <c r="AP634" s="60"/>
      <c r="AQ634" s="60"/>
      <c r="AR634" s="60"/>
      <c r="AS634" s="60"/>
    </row>
    <row r="635" spans="1:45" s="61" customFormat="1" ht="15.75" outlineLevel="1">
      <c r="A635" s="51"/>
      <c r="B635" s="270">
        <f>B628</f>
        <v>0</v>
      </c>
      <c r="C635" s="131" t="s">
        <v>64</v>
      </c>
      <c r="D635" s="272"/>
      <c r="E635" s="130"/>
      <c r="F635" s="130"/>
      <c r="G635" s="130"/>
      <c r="H635" s="130"/>
      <c r="I635" s="130"/>
      <c r="J635" s="130"/>
      <c r="K635" s="130"/>
      <c r="L635" s="130"/>
      <c r="M635" s="130"/>
      <c r="N635" s="130"/>
      <c r="O635" s="73"/>
      <c r="P635" s="159" t="str">
        <f t="shared" si="491"/>
        <v>Shantui SE2000LCW 
Строймпорттехника</v>
      </c>
      <c r="Q635" s="58"/>
      <c r="R635" s="56"/>
      <c r="S635" s="58"/>
      <c r="T635" s="73"/>
      <c r="U635" s="58"/>
      <c r="V635" s="58"/>
      <c r="W635" s="58"/>
      <c r="X635" s="58"/>
      <c r="Y635" s="58"/>
      <c r="Z635" s="58"/>
      <c r="AA635" s="58"/>
      <c r="AB635" s="59"/>
      <c r="AC635" s="58"/>
      <c r="AD635" s="58"/>
      <c r="AE635" s="58"/>
      <c r="AF635" s="58"/>
      <c r="AG635" s="58"/>
      <c r="AH635" s="58"/>
      <c r="AI635" s="58"/>
      <c r="AJ635" s="60"/>
      <c r="AK635" s="60"/>
      <c r="AL635" s="60"/>
      <c r="AM635" s="60"/>
      <c r="AN635" s="60"/>
      <c r="AO635" s="60"/>
      <c r="AP635" s="60"/>
      <c r="AQ635" s="60"/>
      <c r="AR635" s="60"/>
      <c r="AS635" s="60"/>
    </row>
    <row r="636" spans="1:45" s="61" customFormat="1" ht="15.75" outlineLevel="1">
      <c r="A636" s="51"/>
      <c r="B636" s="270">
        <f t="shared" ref="B636:B640" si="530">B629</f>
        <v>0</v>
      </c>
      <c r="C636" s="131" t="s">
        <v>64</v>
      </c>
      <c r="D636" s="272"/>
      <c r="E636" s="130"/>
      <c r="F636" s="130"/>
      <c r="G636" s="130"/>
      <c r="H636" s="130"/>
      <c r="I636" s="130"/>
      <c r="J636" s="130"/>
      <c r="K636" s="130"/>
      <c r="L636" s="130"/>
      <c r="M636" s="130"/>
      <c r="N636" s="130"/>
      <c r="O636" s="73"/>
      <c r="P636" s="159" t="str">
        <f t="shared" ref="P636:P699" si="531">P635</f>
        <v>Shantui SE2000LCW 
Строймпорттехника</v>
      </c>
      <c r="Q636" s="58"/>
      <c r="R636" s="56"/>
      <c r="S636" s="58"/>
      <c r="T636" s="73"/>
      <c r="U636" s="58"/>
      <c r="V636" s="58"/>
      <c r="W636" s="58"/>
      <c r="X636" s="58"/>
      <c r="Y636" s="58"/>
      <c r="Z636" s="58"/>
      <c r="AA636" s="58"/>
      <c r="AB636" s="59"/>
      <c r="AC636" s="58"/>
      <c r="AD636" s="58"/>
      <c r="AE636" s="58"/>
      <c r="AF636" s="58"/>
      <c r="AG636" s="58"/>
      <c r="AH636" s="58"/>
      <c r="AI636" s="58"/>
      <c r="AJ636" s="60"/>
      <c r="AK636" s="60"/>
      <c r="AL636" s="60"/>
      <c r="AM636" s="60"/>
      <c r="AN636" s="60"/>
      <c r="AO636" s="60"/>
      <c r="AP636" s="60"/>
      <c r="AQ636" s="60"/>
      <c r="AR636" s="60"/>
      <c r="AS636" s="60"/>
    </row>
    <row r="637" spans="1:45" s="61" customFormat="1" ht="15.75" outlineLevel="1">
      <c r="A637" s="51"/>
      <c r="B637" s="270">
        <f t="shared" si="530"/>
        <v>0</v>
      </c>
      <c r="C637" s="131" t="s">
        <v>64</v>
      </c>
      <c r="D637" s="272"/>
      <c r="E637" s="130"/>
      <c r="F637" s="130"/>
      <c r="G637" s="130"/>
      <c r="H637" s="130"/>
      <c r="I637" s="130"/>
      <c r="J637" s="130"/>
      <c r="K637" s="130"/>
      <c r="L637" s="130"/>
      <c r="M637" s="130"/>
      <c r="N637" s="130"/>
      <c r="O637" s="73"/>
      <c r="P637" s="159" t="str">
        <f t="shared" si="531"/>
        <v>Shantui SE2000LCW 
Строймпорттехника</v>
      </c>
      <c r="Q637" s="58"/>
      <c r="R637" s="56"/>
      <c r="S637" s="58"/>
      <c r="T637" s="73"/>
      <c r="U637" s="58"/>
      <c r="V637" s="58"/>
      <c r="W637" s="58"/>
      <c r="X637" s="58"/>
      <c r="Y637" s="58"/>
      <c r="Z637" s="58"/>
      <c r="AA637" s="58"/>
      <c r="AB637" s="59"/>
      <c r="AC637" s="58"/>
      <c r="AD637" s="58"/>
      <c r="AE637" s="58"/>
      <c r="AF637" s="58"/>
      <c r="AG637" s="58"/>
      <c r="AH637" s="58"/>
      <c r="AI637" s="58"/>
      <c r="AJ637" s="60"/>
      <c r="AK637" s="60"/>
      <c r="AL637" s="60"/>
      <c r="AM637" s="60"/>
      <c r="AN637" s="60"/>
      <c r="AO637" s="60"/>
      <c r="AP637" s="60"/>
      <c r="AQ637" s="60"/>
      <c r="AR637" s="60"/>
      <c r="AS637" s="60"/>
    </row>
    <row r="638" spans="1:45" s="61" customFormat="1" ht="15.75" outlineLevel="1">
      <c r="A638" s="51"/>
      <c r="B638" s="270">
        <f t="shared" si="530"/>
        <v>0</v>
      </c>
      <c r="C638" s="131" t="s">
        <v>63</v>
      </c>
      <c r="D638" s="272"/>
      <c r="E638" s="130"/>
      <c r="F638" s="130"/>
      <c r="G638" s="130"/>
      <c r="H638" s="130"/>
      <c r="I638" s="130"/>
      <c r="J638" s="130"/>
      <c r="K638" s="130"/>
      <c r="L638" s="130"/>
      <c r="M638" s="130"/>
      <c r="N638" s="130"/>
      <c r="O638" s="73"/>
      <c r="P638" s="159" t="str">
        <f t="shared" si="531"/>
        <v>Shantui SE2000LCW 
Строймпорттехника</v>
      </c>
      <c r="Q638" s="58"/>
      <c r="R638" s="56"/>
      <c r="S638" s="58"/>
      <c r="T638" s="73"/>
      <c r="U638" s="58"/>
      <c r="V638" s="58"/>
      <c r="W638" s="58"/>
      <c r="X638" s="58"/>
      <c r="Y638" s="58"/>
      <c r="Z638" s="58"/>
      <c r="AA638" s="58"/>
      <c r="AB638" s="59"/>
      <c r="AC638" s="58"/>
      <c r="AD638" s="58"/>
      <c r="AE638" s="58"/>
      <c r="AF638" s="58"/>
      <c r="AG638" s="58"/>
      <c r="AH638" s="58"/>
      <c r="AI638" s="58"/>
      <c r="AJ638" s="60"/>
      <c r="AK638" s="60"/>
      <c r="AL638" s="60"/>
      <c r="AM638" s="60"/>
      <c r="AN638" s="60"/>
      <c r="AO638" s="60"/>
      <c r="AP638" s="60"/>
      <c r="AQ638" s="60"/>
      <c r="AR638" s="60"/>
      <c r="AS638" s="60"/>
    </row>
    <row r="639" spans="1:45" s="61" customFormat="1" ht="15.75" outlineLevel="1">
      <c r="A639" s="51"/>
      <c r="B639" s="270">
        <f t="shared" si="530"/>
        <v>0</v>
      </c>
      <c r="C639" s="131" t="s">
        <v>64</v>
      </c>
      <c r="D639" s="272"/>
      <c r="E639" s="130"/>
      <c r="F639" s="130"/>
      <c r="G639" s="130"/>
      <c r="H639" s="130"/>
      <c r="I639" s="130"/>
      <c r="J639" s="130"/>
      <c r="K639" s="130"/>
      <c r="L639" s="130"/>
      <c r="M639" s="130"/>
      <c r="N639" s="130"/>
      <c r="O639" s="73"/>
      <c r="P639" s="159" t="str">
        <f t="shared" si="531"/>
        <v>Shantui SE2000LCW 
Строймпорттехника</v>
      </c>
      <c r="Q639" s="58"/>
      <c r="R639" s="56"/>
      <c r="S639" s="58"/>
      <c r="T639" s="73"/>
      <c r="U639" s="58"/>
      <c r="V639" s="58"/>
      <c r="W639" s="58"/>
      <c r="X639" s="58"/>
      <c r="Y639" s="58"/>
      <c r="Z639" s="58"/>
      <c r="AA639" s="58"/>
      <c r="AB639" s="59"/>
      <c r="AC639" s="58"/>
      <c r="AD639" s="58"/>
      <c r="AE639" s="58"/>
      <c r="AF639" s="58"/>
      <c r="AG639" s="58"/>
      <c r="AH639" s="58"/>
      <c r="AI639" s="58"/>
      <c r="AJ639" s="60"/>
      <c r="AK639" s="60"/>
      <c r="AL639" s="60"/>
      <c r="AM639" s="60"/>
      <c r="AN639" s="60"/>
      <c r="AO639" s="60"/>
      <c r="AP639" s="60"/>
      <c r="AQ639" s="60"/>
      <c r="AR639" s="60"/>
      <c r="AS639" s="60"/>
    </row>
    <row r="640" spans="1:45" s="61" customFormat="1" ht="15.75" outlineLevel="1">
      <c r="A640" s="51"/>
      <c r="B640" s="270">
        <f t="shared" si="530"/>
        <v>0</v>
      </c>
      <c r="C640" s="131"/>
      <c r="D640" s="272"/>
      <c r="E640" s="130"/>
      <c r="F640" s="130"/>
      <c r="G640" s="130"/>
      <c r="H640" s="130"/>
      <c r="I640" s="130"/>
      <c r="J640" s="130"/>
      <c r="K640" s="130"/>
      <c r="L640" s="130"/>
      <c r="M640" s="130"/>
      <c r="N640" s="130"/>
      <c r="O640" s="73"/>
      <c r="P640" s="159" t="str">
        <f t="shared" si="531"/>
        <v>Shantui SE2000LCW 
Строймпорттехника</v>
      </c>
      <c r="Q640" s="58"/>
      <c r="R640" s="56"/>
      <c r="S640" s="58"/>
      <c r="T640" s="73"/>
      <c r="U640" s="58"/>
      <c r="V640" s="58"/>
      <c r="W640" s="58"/>
      <c r="X640" s="58"/>
      <c r="Y640" s="58"/>
      <c r="Z640" s="58"/>
      <c r="AA640" s="58"/>
      <c r="AB640" s="59"/>
      <c r="AC640" s="58"/>
      <c r="AD640" s="58"/>
      <c r="AE640" s="58"/>
      <c r="AF640" s="58"/>
      <c r="AG640" s="58"/>
      <c r="AH640" s="58"/>
      <c r="AI640" s="58"/>
      <c r="AJ640" s="60"/>
      <c r="AK640" s="60"/>
      <c r="AL640" s="60"/>
      <c r="AM640" s="60"/>
      <c r="AN640" s="60"/>
      <c r="AO640" s="60"/>
      <c r="AP640" s="60"/>
      <c r="AQ640" s="60"/>
      <c r="AR640" s="60"/>
      <c r="AS640" s="60"/>
    </row>
    <row r="641" spans="1:45" s="61" customFormat="1" ht="15.75" outlineLevel="1">
      <c r="A641" s="51"/>
      <c r="B641" s="67"/>
      <c r="C641" s="53"/>
      <c r="D641" s="54"/>
      <c r="E641" s="77"/>
      <c r="F641" s="77"/>
      <c r="G641" s="77"/>
      <c r="H641" s="77"/>
      <c r="I641" s="77"/>
      <c r="J641" s="77"/>
      <c r="K641" s="77"/>
      <c r="L641" s="77"/>
      <c r="M641" s="77"/>
      <c r="N641" s="77"/>
      <c r="O641" s="73"/>
      <c r="P641" s="159" t="str">
        <f t="shared" si="531"/>
        <v>Shantui SE2000LCW 
Строймпорттехника</v>
      </c>
      <c r="Q641" s="58"/>
      <c r="R641" s="56"/>
      <c r="S641" s="58"/>
      <c r="T641" s="73"/>
      <c r="U641" s="58"/>
      <c r="V641" s="58"/>
      <c r="W641" s="58"/>
      <c r="X641" s="58"/>
      <c r="Y641" s="58"/>
      <c r="Z641" s="58"/>
      <c r="AA641" s="58"/>
      <c r="AB641" s="59"/>
      <c r="AC641" s="58"/>
      <c r="AD641" s="58"/>
      <c r="AE641" s="58"/>
      <c r="AF641" s="58"/>
      <c r="AG641" s="58"/>
      <c r="AH641" s="58"/>
      <c r="AI641" s="58"/>
      <c r="AJ641" s="60"/>
      <c r="AK641" s="60"/>
      <c r="AL641" s="60"/>
      <c r="AM641" s="60"/>
      <c r="AN641" s="60"/>
      <c r="AO641" s="60"/>
      <c r="AP641" s="60"/>
      <c r="AQ641" s="60"/>
      <c r="AR641" s="60"/>
      <c r="AS641" s="60"/>
    </row>
    <row r="642" spans="1:45" s="61" customFormat="1" ht="15.75" outlineLevel="1">
      <c r="A642" s="51"/>
      <c r="B642" s="52"/>
      <c r="C642" s="53"/>
      <c r="D642" s="54"/>
      <c r="E642" s="77"/>
      <c r="F642" s="77"/>
      <c r="G642" s="77"/>
      <c r="H642" s="77"/>
      <c r="I642" s="77"/>
      <c r="J642" s="77"/>
      <c r="K642" s="77"/>
      <c r="L642" s="77"/>
      <c r="M642" s="77"/>
      <c r="N642" s="77"/>
      <c r="O642" s="73"/>
      <c r="P642" s="159" t="str">
        <f t="shared" si="531"/>
        <v>Shantui SE2000LCW 
Строймпорттехника</v>
      </c>
      <c r="Q642" s="58"/>
      <c r="R642" s="56"/>
      <c r="S642" s="58"/>
      <c r="T642" s="73"/>
      <c r="U642" s="58"/>
      <c r="V642" s="58"/>
      <c r="W642" s="58"/>
      <c r="X642" s="58"/>
      <c r="Y642" s="58"/>
      <c r="Z642" s="58"/>
      <c r="AA642" s="58"/>
      <c r="AB642" s="59"/>
      <c r="AC642" s="58"/>
      <c r="AD642" s="58"/>
      <c r="AE642" s="58"/>
      <c r="AF642" s="58"/>
      <c r="AG642" s="58"/>
      <c r="AH642" s="58"/>
      <c r="AI642" s="58"/>
      <c r="AJ642" s="60"/>
      <c r="AK642" s="60"/>
      <c r="AL642" s="60"/>
      <c r="AM642" s="60"/>
      <c r="AN642" s="60"/>
      <c r="AO642" s="60"/>
      <c r="AP642" s="60"/>
      <c r="AQ642" s="60"/>
      <c r="AR642" s="60"/>
      <c r="AS642" s="60"/>
    </row>
    <row r="643" spans="1:45" s="61" customFormat="1" ht="15.75" outlineLevel="1">
      <c r="A643" s="51"/>
      <c r="B643" s="52"/>
      <c r="C643" s="53"/>
      <c r="D643" s="54"/>
      <c r="E643" s="77"/>
      <c r="F643" s="77"/>
      <c r="G643" s="77"/>
      <c r="H643" s="77"/>
      <c r="I643" s="77"/>
      <c r="J643" s="77"/>
      <c r="K643" s="77"/>
      <c r="L643" s="77"/>
      <c r="M643" s="77"/>
      <c r="N643" s="77"/>
      <c r="O643" s="73"/>
      <c r="P643" s="159" t="str">
        <f t="shared" si="531"/>
        <v>Shantui SE2000LCW 
Строймпорттехника</v>
      </c>
      <c r="Q643" s="58"/>
      <c r="R643" s="56"/>
      <c r="S643" s="58"/>
      <c r="T643" s="73"/>
      <c r="U643" s="58"/>
      <c r="V643" s="58"/>
      <c r="W643" s="58"/>
      <c r="X643" s="58"/>
      <c r="Y643" s="58"/>
      <c r="Z643" s="58"/>
      <c r="AA643" s="58"/>
      <c r="AB643" s="59"/>
      <c r="AC643" s="58"/>
      <c r="AD643" s="58"/>
      <c r="AE643" s="58"/>
      <c r="AF643" s="58"/>
      <c r="AG643" s="58"/>
      <c r="AH643" s="58"/>
      <c r="AI643" s="58"/>
      <c r="AJ643" s="60"/>
      <c r="AK643" s="60"/>
      <c r="AL643" s="60"/>
      <c r="AM643" s="60"/>
      <c r="AN643" s="60"/>
      <c r="AO643" s="60"/>
      <c r="AP643" s="60"/>
      <c r="AQ643" s="60"/>
      <c r="AR643" s="60"/>
      <c r="AS643" s="60"/>
    </row>
    <row r="644" spans="1:45" s="61" customFormat="1" ht="15.75" outlineLevel="1">
      <c r="A644" s="51"/>
      <c r="B644" s="52" t="s">
        <v>81</v>
      </c>
      <c r="C644" s="53" t="s">
        <v>78</v>
      </c>
      <c r="D644" s="54"/>
      <c r="E644" s="77">
        <f>E645*12</f>
        <v>10015.270753841691</v>
      </c>
      <c r="F644" s="77">
        <f t="shared" ref="F644:N644" si="532">F645*12</f>
        <v>10015.270753841691</v>
      </c>
      <c r="G644" s="77">
        <f t="shared" si="532"/>
        <v>10015.270753841691</v>
      </c>
      <c r="H644" s="77">
        <f t="shared" si="532"/>
        <v>10015.270753841691</v>
      </c>
      <c r="I644" s="77">
        <f t="shared" si="532"/>
        <v>10015.270753841691</v>
      </c>
      <c r="J644" s="77">
        <f t="shared" si="532"/>
        <v>10015.270753841691</v>
      </c>
      <c r="K644" s="77">
        <f t="shared" si="532"/>
        <v>10015.270753841691</v>
      </c>
      <c r="L644" s="77">
        <f t="shared" si="532"/>
        <v>10015.270753841691</v>
      </c>
      <c r="M644" s="77">
        <f t="shared" si="532"/>
        <v>10015.270753841691</v>
      </c>
      <c r="N644" s="77">
        <f t="shared" si="532"/>
        <v>10015.270753841691</v>
      </c>
      <c r="O644" s="73"/>
      <c r="P644" s="159" t="str">
        <f t="shared" si="531"/>
        <v>Shantui SE2000LCW 
Строймпорттехника</v>
      </c>
      <c r="Q644" s="58"/>
      <c r="R644" s="56"/>
      <c r="S644" s="58"/>
      <c r="T644" s="57"/>
      <c r="U644" s="58"/>
      <c r="V644" s="58"/>
      <c r="W644" s="58"/>
      <c r="X644" s="58"/>
      <c r="Y644" s="58"/>
      <c r="Z644" s="58"/>
      <c r="AA644" s="58"/>
      <c r="AB644" s="59"/>
      <c r="AC644" s="58"/>
      <c r="AD644" s="58"/>
      <c r="AE644" s="58"/>
      <c r="AF644" s="58"/>
      <c r="AG644" s="58"/>
      <c r="AH644" s="58"/>
      <c r="AI644" s="58"/>
      <c r="AJ644" s="60"/>
      <c r="AK644" s="60"/>
      <c r="AL644" s="60"/>
      <c r="AM644" s="60"/>
      <c r="AN644" s="60"/>
      <c r="AO644" s="60"/>
      <c r="AP644" s="60"/>
      <c r="AQ644" s="60"/>
      <c r="AR644" s="60"/>
      <c r="AS644" s="60"/>
    </row>
    <row r="645" spans="1:45" s="76" customFormat="1" ht="29.25" outlineLevel="1">
      <c r="A645" s="71"/>
      <c r="B645" s="279" t="s">
        <v>158</v>
      </c>
      <c r="C645" s="66" t="s">
        <v>157</v>
      </c>
      <c r="D645" s="72">
        <f>'МТР, ФЗП'!$E$23/12</f>
        <v>834.60589615347419</v>
      </c>
      <c r="E645" s="55">
        <f>D645</f>
        <v>834.60589615347419</v>
      </c>
      <c r="F645" s="55">
        <f t="shared" ref="F645" si="533">E645</f>
        <v>834.60589615347419</v>
      </c>
      <c r="G645" s="55">
        <f t="shared" ref="G645" si="534">F645</f>
        <v>834.60589615347419</v>
      </c>
      <c r="H645" s="55">
        <f t="shared" ref="H645" si="535">G645</f>
        <v>834.60589615347419</v>
      </c>
      <c r="I645" s="55">
        <f t="shared" ref="I645" si="536">H645</f>
        <v>834.60589615347419</v>
      </c>
      <c r="J645" s="55">
        <f t="shared" ref="J645" si="537">I645</f>
        <v>834.60589615347419</v>
      </c>
      <c r="K645" s="55">
        <f t="shared" ref="K645" si="538">J645</f>
        <v>834.60589615347419</v>
      </c>
      <c r="L645" s="55">
        <f t="shared" ref="L645" si="539">K645</f>
        <v>834.60589615347419</v>
      </c>
      <c r="M645" s="55">
        <f t="shared" ref="M645" si="540">L645</f>
        <v>834.60589615347419</v>
      </c>
      <c r="N645" s="55">
        <f t="shared" ref="N645" si="541">M645</f>
        <v>834.60589615347419</v>
      </c>
      <c r="P645" s="159" t="str">
        <f t="shared" si="531"/>
        <v>Shantui SE2000LCW 
Строймпорттехника</v>
      </c>
      <c r="Q645" s="56"/>
      <c r="R645" s="58"/>
      <c r="S645" s="56"/>
      <c r="T645" s="73" t="s">
        <v>698</v>
      </c>
      <c r="U645" s="56"/>
      <c r="V645" s="58"/>
      <c r="W645" s="58"/>
      <c r="X645" s="56"/>
      <c r="Y645" s="56"/>
      <c r="Z645" s="56"/>
      <c r="AA645" s="56"/>
      <c r="AB645" s="74"/>
      <c r="AC645" s="56"/>
      <c r="AD645" s="56"/>
      <c r="AE645" s="56"/>
      <c r="AF645" s="56"/>
      <c r="AG645" s="56"/>
      <c r="AH645" s="56"/>
      <c r="AI645" s="56"/>
      <c r="AJ645" s="75"/>
      <c r="AK645" s="75"/>
      <c r="AL645" s="75"/>
      <c r="AM645" s="75"/>
      <c r="AN645" s="75"/>
      <c r="AO645" s="75"/>
      <c r="AP645" s="75"/>
      <c r="AQ645" s="75"/>
      <c r="AR645" s="75"/>
      <c r="AS645" s="75"/>
    </row>
    <row r="646" spans="1:45" s="76" customFormat="1" ht="15.75" outlineLevel="1">
      <c r="A646" s="71"/>
      <c r="B646" s="263"/>
      <c r="C646" s="66"/>
      <c r="D646" s="72"/>
      <c r="E646" s="55"/>
      <c r="F646" s="55"/>
      <c r="G646" s="55"/>
      <c r="H646" s="55"/>
      <c r="I646" s="55"/>
      <c r="J646" s="55"/>
      <c r="K646" s="55"/>
      <c r="L646" s="55"/>
      <c r="M646" s="55"/>
      <c r="N646" s="55"/>
      <c r="O646" s="73"/>
      <c r="P646" s="159" t="str">
        <f t="shared" si="531"/>
        <v>Shantui SE2000LCW 
Строймпорттехника</v>
      </c>
      <c r="Q646" s="56"/>
      <c r="R646" s="56"/>
      <c r="S646" s="56"/>
      <c r="T646" s="73"/>
      <c r="U646" s="56"/>
      <c r="V646" s="58"/>
      <c r="W646" s="58"/>
      <c r="X646" s="56"/>
      <c r="Y646" s="56"/>
      <c r="Z646" s="56"/>
      <c r="AA646" s="56"/>
      <c r="AB646" s="74"/>
      <c r="AC646" s="56"/>
      <c r="AD646" s="56"/>
      <c r="AE646" s="56"/>
      <c r="AF646" s="56"/>
      <c r="AG646" s="56"/>
      <c r="AH646" s="56"/>
      <c r="AI646" s="56"/>
      <c r="AJ646" s="75"/>
      <c r="AK646" s="75"/>
      <c r="AL646" s="75"/>
      <c r="AM646" s="75"/>
      <c r="AN646" s="75"/>
      <c r="AO646" s="75"/>
      <c r="AP646" s="75"/>
      <c r="AQ646" s="75"/>
      <c r="AR646" s="75"/>
      <c r="AS646" s="75"/>
    </row>
    <row r="647" spans="1:45" s="76" customFormat="1" ht="15.75" outlineLevel="1">
      <c r="A647" s="71"/>
      <c r="B647" s="263"/>
      <c r="C647" s="66"/>
      <c r="D647" s="72"/>
      <c r="E647" s="55"/>
      <c r="F647" s="55"/>
      <c r="G647" s="55"/>
      <c r="H647" s="55"/>
      <c r="I647" s="55"/>
      <c r="J647" s="55"/>
      <c r="K647" s="55"/>
      <c r="L647" s="55"/>
      <c r="M647" s="55"/>
      <c r="N647" s="55"/>
      <c r="O647" s="56"/>
      <c r="P647" s="159" t="str">
        <f t="shared" si="531"/>
        <v>Shantui SE2000LCW 
Строймпорттехника</v>
      </c>
      <c r="Q647" s="56"/>
      <c r="R647" s="56"/>
      <c r="S647" s="56"/>
      <c r="T647" s="73"/>
      <c r="U647" s="56"/>
      <c r="V647" s="58"/>
      <c r="W647" s="58"/>
      <c r="X647" s="56"/>
      <c r="Y647" s="56"/>
      <c r="Z647" s="56"/>
      <c r="AA647" s="56"/>
      <c r="AB647" s="74"/>
      <c r="AC647" s="56"/>
      <c r="AD647" s="56"/>
      <c r="AE647" s="56"/>
      <c r="AF647" s="56"/>
      <c r="AG647" s="56"/>
      <c r="AH647" s="56"/>
      <c r="AI647" s="56"/>
      <c r="AJ647" s="75"/>
      <c r="AK647" s="75"/>
      <c r="AL647" s="75"/>
      <c r="AM647" s="75"/>
      <c r="AN647" s="75"/>
      <c r="AO647" s="75"/>
      <c r="AP647" s="75"/>
      <c r="AQ647" s="75"/>
      <c r="AR647" s="75"/>
      <c r="AS647" s="75"/>
    </row>
    <row r="648" spans="1:45" s="61" customFormat="1" ht="15.75" outlineLevel="1">
      <c r="A648" s="51"/>
      <c r="B648" s="281" t="s">
        <v>82</v>
      </c>
      <c r="C648" s="53" t="s">
        <v>78</v>
      </c>
      <c r="D648" s="54"/>
      <c r="E648" s="282">
        <f>$D654*$D649%</f>
        <v>36314.476183068386</v>
      </c>
      <c r="F648" s="282">
        <f t="shared" ref="F648:I648" si="542">$D654*$D649%</f>
        <v>36314.476183068386</v>
      </c>
      <c r="G648" s="282">
        <f t="shared" si="542"/>
        <v>36314.476183068386</v>
      </c>
      <c r="H648" s="282">
        <f t="shared" si="542"/>
        <v>36314.476183068386</v>
      </c>
      <c r="I648" s="282">
        <f t="shared" si="542"/>
        <v>36314.476183068386</v>
      </c>
      <c r="J648" s="282">
        <f>D655-SUM(E648:I648)</f>
        <v>6052.4126971780788</v>
      </c>
      <c r="K648" s="282"/>
      <c r="L648" s="77"/>
      <c r="M648" s="77"/>
      <c r="N648" s="77"/>
      <c r="O648" s="58">
        <f>SUM(E648:N648)-D655</f>
        <v>0</v>
      </c>
      <c r="P648" s="159" t="str">
        <f t="shared" si="531"/>
        <v>Shantui SE2000LCW 
Строймпорттехника</v>
      </c>
      <c r="Q648" s="58"/>
      <c r="R648" s="58"/>
      <c r="S648" s="58"/>
      <c r="T648" s="57"/>
      <c r="U648" s="58"/>
      <c r="V648" s="58"/>
      <c r="W648" s="58"/>
      <c r="X648" s="58"/>
      <c r="Y648" s="58"/>
      <c r="Z648" s="58"/>
      <c r="AA648" s="58"/>
      <c r="AB648" s="59"/>
      <c r="AC648" s="58"/>
      <c r="AD648" s="58"/>
      <c r="AE648" s="58"/>
      <c r="AF648" s="58"/>
      <c r="AG648" s="58"/>
      <c r="AH648" s="58"/>
      <c r="AI648" s="58"/>
      <c r="AJ648" s="60"/>
      <c r="AK648" s="60"/>
      <c r="AL648" s="60"/>
      <c r="AM648" s="60"/>
      <c r="AN648" s="60"/>
      <c r="AO648" s="60"/>
      <c r="AP648" s="60"/>
      <c r="AQ648" s="60"/>
      <c r="AR648" s="60"/>
      <c r="AS648" s="60"/>
    </row>
    <row r="649" spans="1:45" s="76" customFormat="1" ht="15.75" outlineLevel="1">
      <c r="A649" s="81"/>
      <c r="B649" s="263" t="s">
        <v>83</v>
      </c>
      <c r="C649" s="66" t="s">
        <v>10</v>
      </c>
      <c r="D649" s="283">
        <f>D508</f>
        <v>19.35483870967742</v>
      </c>
      <c r="E649" s="55"/>
      <c r="F649" s="55"/>
      <c r="G649" s="55"/>
      <c r="H649" s="55"/>
      <c r="I649" s="55"/>
      <c r="J649" s="55"/>
      <c r="K649" s="55"/>
      <c r="L649" s="55"/>
      <c r="M649" s="55"/>
      <c r="N649" s="55"/>
      <c r="P649" s="159" t="str">
        <f t="shared" si="531"/>
        <v>Shantui SE2000LCW 
Строймпорттехника</v>
      </c>
      <c r="Q649" s="56"/>
      <c r="R649" s="56"/>
      <c r="S649" s="56"/>
      <c r="T649" s="73" t="s">
        <v>702</v>
      </c>
      <c r="U649" s="56"/>
      <c r="V649" s="58"/>
      <c r="W649" s="58"/>
      <c r="X649" s="56"/>
      <c r="Y649" s="56"/>
      <c r="Z649" s="56"/>
      <c r="AA649" s="56"/>
      <c r="AB649" s="74"/>
      <c r="AC649" s="56"/>
      <c r="AD649" s="56"/>
      <c r="AE649" s="56"/>
      <c r="AF649" s="56"/>
      <c r="AG649" s="56"/>
      <c r="AH649" s="56"/>
      <c r="AI649" s="56"/>
      <c r="AJ649" s="75"/>
      <c r="AK649" s="75"/>
      <c r="AL649" s="75"/>
      <c r="AM649" s="75"/>
      <c r="AN649" s="75"/>
      <c r="AO649" s="75"/>
      <c r="AP649" s="75"/>
      <c r="AQ649" s="75"/>
      <c r="AR649" s="75"/>
      <c r="AS649" s="75"/>
    </row>
    <row r="650" spans="1:45" s="76" customFormat="1" ht="15.75" outlineLevel="1">
      <c r="A650" s="71"/>
      <c r="B650" s="263" t="s">
        <v>84</v>
      </c>
      <c r="C650" s="66" t="s">
        <v>78</v>
      </c>
      <c r="D650" s="72">
        <f>D655</f>
        <v>187624.79361252001</v>
      </c>
      <c r="E650" s="68">
        <f t="shared" ref="E650" si="543">D651</f>
        <v>187624.79361252001</v>
      </c>
      <c r="F650" s="68">
        <f t="shared" ref="F650" si="544">E651</f>
        <v>151310.31742945162</v>
      </c>
      <c r="G650" s="68">
        <f t="shared" ref="G650" si="545">F651</f>
        <v>114995.84124638324</v>
      </c>
      <c r="H650" s="68">
        <f t="shared" ref="H650" si="546">G651</f>
        <v>78681.36506331485</v>
      </c>
      <c r="I650" s="68">
        <f t="shared" ref="I650" si="547">H651</f>
        <v>42366.888880246464</v>
      </c>
      <c r="J650" s="68">
        <f t="shared" ref="J650" si="548">I651</f>
        <v>6052.4126971780788</v>
      </c>
      <c r="K650" s="68">
        <f t="shared" ref="K650" si="549">J651</f>
        <v>0</v>
      </c>
      <c r="L650" s="68">
        <f t="shared" ref="L650" si="550">K651</f>
        <v>0</v>
      </c>
      <c r="M650" s="68">
        <f t="shared" ref="M650" si="551">L651</f>
        <v>0</v>
      </c>
      <c r="N650" s="68">
        <f t="shared" ref="N650" si="552">M651</f>
        <v>0</v>
      </c>
      <c r="O650" s="69"/>
      <c r="P650" s="159" t="str">
        <f t="shared" si="531"/>
        <v>Shantui SE2000LCW 
Строймпорттехника</v>
      </c>
      <c r="Q650" s="69"/>
      <c r="R650" s="69"/>
      <c r="S650" s="69"/>
      <c r="T650" s="73"/>
      <c r="U650" s="56"/>
      <c r="V650" s="58"/>
      <c r="W650" s="58"/>
      <c r="X650" s="56"/>
      <c r="Y650" s="56"/>
      <c r="Z650" s="56"/>
      <c r="AA650" s="56"/>
      <c r="AB650" s="74"/>
      <c r="AC650" s="56"/>
      <c r="AD650" s="56"/>
      <c r="AE650" s="56"/>
      <c r="AF650" s="56"/>
      <c r="AG650" s="56"/>
      <c r="AH650" s="56"/>
      <c r="AI650" s="56"/>
      <c r="AJ650" s="75"/>
      <c r="AK650" s="75"/>
      <c r="AL650" s="75"/>
      <c r="AM650" s="75"/>
      <c r="AN650" s="75"/>
      <c r="AO650" s="75"/>
      <c r="AP650" s="75"/>
      <c r="AQ650" s="75"/>
      <c r="AR650" s="75"/>
      <c r="AS650" s="75"/>
    </row>
    <row r="651" spans="1:45" s="76" customFormat="1" ht="15.75" outlineLevel="1">
      <c r="A651" s="71"/>
      <c r="B651" s="263" t="s">
        <v>85</v>
      </c>
      <c r="C651" s="66" t="s">
        <v>78</v>
      </c>
      <c r="D651" s="72">
        <f>D650-D648</f>
        <v>187624.79361252001</v>
      </c>
      <c r="E651" s="68">
        <f t="shared" ref="E651:N651" si="553">E650-E648</f>
        <v>151310.31742945162</v>
      </c>
      <c r="F651" s="68">
        <f t="shared" si="553"/>
        <v>114995.84124638324</v>
      </c>
      <c r="G651" s="68">
        <f t="shared" si="553"/>
        <v>78681.36506331485</v>
      </c>
      <c r="H651" s="68">
        <f t="shared" si="553"/>
        <v>42366.888880246464</v>
      </c>
      <c r="I651" s="68">
        <f t="shared" si="553"/>
        <v>6052.4126971780788</v>
      </c>
      <c r="J651" s="68">
        <f t="shared" si="553"/>
        <v>0</v>
      </c>
      <c r="K651" s="68">
        <f t="shared" si="553"/>
        <v>0</v>
      </c>
      <c r="L651" s="68">
        <f t="shared" si="553"/>
        <v>0</v>
      </c>
      <c r="M651" s="68">
        <f t="shared" si="553"/>
        <v>0</v>
      </c>
      <c r="N651" s="68">
        <f t="shared" si="553"/>
        <v>0</v>
      </c>
      <c r="O651" s="69"/>
      <c r="P651" s="159" t="str">
        <f t="shared" si="531"/>
        <v>Shantui SE2000LCW 
Строймпорттехника</v>
      </c>
      <c r="Q651" s="69"/>
      <c r="R651" s="69"/>
      <c r="S651" s="69"/>
      <c r="T651" s="73"/>
      <c r="U651" s="56"/>
      <c r="V651" s="58"/>
      <c r="W651" s="58"/>
      <c r="X651" s="56"/>
      <c r="Y651" s="56"/>
      <c r="Z651" s="56"/>
      <c r="AA651" s="56"/>
      <c r="AB651" s="74"/>
      <c r="AC651" s="56"/>
      <c r="AD651" s="56"/>
      <c r="AE651" s="56"/>
      <c r="AF651" s="56"/>
      <c r="AG651" s="56"/>
      <c r="AH651" s="56"/>
      <c r="AI651" s="56"/>
      <c r="AJ651" s="75"/>
      <c r="AK651" s="75"/>
      <c r="AL651" s="75"/>
      <c r="AM651" s="75"/>
      <c r="AN651" s="75"/>
      <c r="AO651" s="75"/>
      <c r="AP651" s="75"/>
      <c r="AQ651" s="75"/>
      <c r="AR651" s="75"/>
      <c r="AS651" s="75"/>
    </row>
    <row r="652" spans="1:45" s="169" customFormat="1" ht="18" customHeight="1" outlineLevel="1">
      <c r="A652" s="163"/>
      <c r="B652" s="284" t="s">
        <v>159</v>
      </c>
      <c r="C652" s="285" t="s">
        <v>78</v>
      </c>
      <c r="D652" s="286"/>
      <c r="E652" s="287">
        <f>E577+E583+E603+E619+E644+E648+E580</f>
        <v>87236.95852515001</v>
      </c>
      <c r="F652" s="287">
        <f t="shared" ref="F652:N652" si="554">F577+F583+F603+F619+F644+F648+F580</f>
        <v>94926.179211632465</v>
      </c>
      <c r="G652" s="287">
        <f t="shared" si="554"/>
        <v>167771.0730740432</v>
      </c>
      <c r="H652" s="287">
        <f t="shared" si="554"/>
        <v>116556.39490783887</v>
      </c>
      <c r="I652" s="287">
        <f t="shared" si="554"/>
        <v>108155.39691797594</v>
      </c>
      <c r="J652" s="287">
        <f t="shared" si="554"/>
        <v>148956.67825883976</v>
      </c>
      <c r="K652" s="287">
        <f t="shared" si="554"/>
        <v>46388.446731646123</v>
      </c>
      <c r="L652" s="287">
        <f t="shared" si="554"/>
        <v>82836.868863146316</v>
      </c>
      <c r="M652" s="287">
        <f t="shared" si="554"/>
        <v>122821.68091944674</v>
      </c>
      <c r="N652" s="287">
        <f t="shared" si="554"/>
        <v>85805.101714783144</v>
      </c>
      <c r="O652" s="164"/>
      <c r="P652" s="159" t="str">
        <f t="shared" si="531"/>
        <v>Shantui SE2000LCW 
Строймпорттехника</v>
      </c>
      <c r="Q652" s="164"/>
      <c r="R652" s="164"/>
      <c r="S652" s="164"/>
      <c r="T652" s="165"/>
      <c r="U652" s="166"/>
      <c r="V652" s="58"/>
      <c r="W652" s="58"/>
      <c r="X652" s="166"/>
      <c r="Y652" s="166"/>
      <c r="Z652" s="166"/>
      <c r="AA652" s="166"/>
      <c r="AB652" s="167"/>
      <c r="AC652" s="166"/>
      <c r="AD652" s="166"/>
      <c r="AE652" s="166"/>
      <c r="AF652" s="166"/>
      <c r="AG652" s="166"/>
      <c r="AH652" s="166"/>
      <c r="AI652" s="166"/>
      <c r="AJ652" s="168"/>
      <c r="AK652" s="168"/>
      <c r="AL652" s="168"/>
      <c r="AM652" s="168"/>
      <c r="AN652" s="168"/>
      <c r="AO652" s="168"/>
      <c r="AP652" s="168"/>
      <c r="AQ652" s="168"/>
      <c r="AR652" s="168"/>
      <c r="AS652" s="168"/>
    </row>
    <row r="653" spans="1:45" s="61" customFormat="1" ht="15.75" outlineLevel="1">
      <c r="A653" s="51"/>
      <c r="B653" s="83" t="s">
        <v>86</v>
      </c>
      <c r="C653" s="53" t="s">
        <v>78</v>
      </c>
      <c r="E653" s="287">
        <f>-E652*Макро!D$12</f>
        <v>-21809.239631287503</v>
      </c>
      <c r="F653" s="287">
        <f>-F652*Макро!E$12</f>
        <v>-23731.544802908116</v>
      </c>
      <c r="G653" s="287">
        <f>-G652*Макро!F$12</f>
        <v>-41942.768268510801</v>
      </c>
      <c r="H653" s="287">
        <f>-H652*Макро!G$12</f>
        <v>-29139.098726959717</v>
      </c>
      <c r="I653" s="287">
        <f>-I652*Макро!H$12</f>
        <v>-27038.849229493986</v>
      </c>
      <c r="J653" s="287">
        <f>-J652*Макро!I$12</f>
        <v>-37239.16956470994</v>
      </c>
      <c r="K653" s="287">
        <f>-K652*Макро!J$12</f>
        <v>-11597.111682911531</v>
      </c>
      <c r="L653" s="287">
        <f>-L652*Макро!K$12</f>
        <v>-20709.217215786579</v>
      </c>
      <c r="M653" s="287">
        <f>-M652*Макро!L$12</f>
        <v>-30705.420229861684</v>
      </c>
      <c r="N653" s="287">
        <f>-N652*Макро!M$12</f>
        <v>-21451.275428695786</v>
      </c>
      <c r="O653" s="164"/>
      <c r="P653" s="159" t="str">
        <f t="shared" si="531"/>
        <v>Shantui SE2000LCW 
Строймпорттехника</v>
      </c>
      <c r="Q653" s="164"/>
      <c r="R653" s="164"/>
      <c r="S653" s="164"/>
      <c r="T653" s="57"/>
      <c r="U653" s="58"/>
      <c r="V653" s="58"/>
      <c r="W653" s="58"/>
      <c r="X653" s="58"/>
      <c r="Y653" s="58"/>
      <c r="Z653" s="58"/>
      <c r="AA653" s="58"/>
      <c r="AB653" s="59"/>
      <c r="AC653" s="58"/>
      <c r="AD653" s="58"/>
      <c r="AE653" s="58"/>
      <c r="AF653" s="58"/>
      <c r="AG653" s="58"/>
      <c r="AH653" s="58"/>
      <c r="AI653" s="58"/>
      <c r="AJ653" s="60"/>
      <c r="AK653" s="60"/>
      <c r="AL653" s="60"/>
      <c r="AM653" s="60"/>
      <c r="AN653" s="60"/>
      <c r="AO653" s="60"/>
      <c r="AP653" s="60"/>
      <c r="AQ653" s="60"/>
      <c r="AR653" s="60"/>
      <c r="AS653" s="60"/>
    </row>
    <row r="654" spans="1:45" s="61" customFormat="1" ht="15.75" outlineLevel="1">
      <c r="A654" s="51"/>
      <c r="B654" s="281" t="s">
        <v>87</v>
      </c>
      <c r="C654" s="53" t="s">
        <v>61</v>
      </c>
      <c r="D654" s="54">
        <f>D655</f>
        <v>187624.79361252001</v>
      </c>
      <c r="E654" s="77">
        <f>E655</f>
        <v>0</v>
      </c>
      <c r="F654" s="77">
        <f>F655</f>
        <v>0</v>
      </c>
      <c r="G654" s="77">
        <f t="shared" ref="G654:K654" si="555">G655</f>
        <v>0</v>
      </c>
      <c r="H654" s="77">
        <f t="shared" si="555"/>
        <v>0</v>
      </c>
      <c r="I654" s="77">
        <f t="shared" si="555"/>
        <v>0</v>
      </c>
      <c r="J654" s="77">
        <f t="shared" si="555"/>
        <v>0</v>
      </c>
      <c r="K654" s="77">
        <f t="shared" si="555"/>
        <v>0</v>
      </c>
      <c r="L654" s="77">
        <f>L655</f>
        <v>0</v>
      </c>
      <c r="M654" s="77">
        <f t="shared" ref="M654:N654" si="556">M655</f>
        <v>0</v>
      </c>
      <c r="N654" s="77">
        <f t="shared" si="556"/>
        <v>0</v>
      </c>
      <c r="O654" s="58"/>
      <c r="P654" s="159" t="str">
        <f t="shared" si="531"/>
        <v>Shantui SE2000LCW 
Строймпорттехника</v>
      </c>
      <c r="Q654" s="58"/>
      <c r="R654" s="58"/>
      <c r="S654" s="58"/>
      <c r="T654" s="57"/>
      <c r="U654" s="58"/>
      <c r="V654" s="58"/>
      <c r="W654" s="58"/>
      <c r="X654" s="58"/>
      <c r="Y654" s="58"/>
      <c r="Z654" s="58"/>
      <c r="AA654" s="58"/>
      <c r="AB654" s="59"/>
      <c r="AC654" s="58"/>
      <c r="AD654" s="58"/>
      <c r="AE654" s="58"/>
      <c r="AF654" s="58"/>
      <c r="AG654" s="58"/>
      <c r="AH654" s="58"/>
      <c r="AI654" s="58"/>
      <c r="AJ654" s="60"/>
      <c r="AK654" s="60"/>
      <c r="AL654" s="60"/>
      <c r="AM654" s="60"/>
      <c r="AN654" s="60"/>
      <c r="AO654" s="60"/>
      <c r="AP654" s="60"/>
      <c r="AQ654" s="60"/>
      <c r="AR654" s="60"/>
      <c r="AS654" s="60"/>
    </row>
    <row r="655" spans="1:45" s="61" customFormat="1" ht="15.75">
      <c r="A655" s="51"/>
      <c r="B655" s="83" t="s">
        <v>88</v>
      </c>
      <c r="C655" s="53" t="s">
        <v>61</v>
      </c>
      <c r="D655" s="54">
        <f>'1. Сводная_аннуитеты'!H31</f>
        <v>187624.79361252001</v>
      </c>
      <c r="E655" s="77"/>
      <c r="F655" s="77"/>
      <c r="G655" s="77"/>
      <c r="H655" s="77"/>
      <c r="I655" s="77"/>
      <c r="J655" s="77"/>
      <c r="K655" s="77"/>
      <c r="L655" s="77"/>
      <c r="M655" s="77"/>
      <c r="N655" s="77"/>
      <c r="O655" s="52"/>
      <c r="P655" s="159" t="str">
        <f t="shared" si="531"/>
        <v>Shantui SE2000LCW 
Строймпорттехника</v>
      </c>
      <c r="Q655" s="58"/>
      <c r="R655" s="58"/>
      <c r="S655" s="58"/>
      <c r="T655" s="57"/>
      <c r="U655" s="58"/>
      <c r="V655" s="58"/>
      <c r="W655" s="58"/>
      <c r="X655" s="58"/>
      <c r="Y655" s="58"/>
      <c r="Z655" s="58"/>
      <c r="AA655" s="58"/>
      <c r="AB655" s="59"/>
      <c r="AC655" s="58"/>
      <c r="AD655" s="58"/>
      <c r="AE655" s="58"/>
      <c r="AF655" s="58"/>
      <c r="AG655" s="58"/>
      <c r="AH655" s="58"/>
      <c r="AI655" s="58"/>
      <c r="AJ655" s="60"/>
      <c r="AK655" s="60"/>
      <c r="AL655" s="60"/>
      <c r="AM655" s="60"/>
      <c r="AN655" s="60"/>
      <c r="AO655" s="60"/>
      <c r="AP655" s="60"/>
      <c r="AQ655" s="60"/>
      <c r="AR655" s="60"/>
      <c r="AS655" s="60"/>
    </row>
    <row r="656" spans="1:45" s="61" customFormat="1" ht="15.75" outlineLevel="1">
      <c r="A656" s="51"/>
      <c r="B656" s="288" t="s">
        <v>89</v>
      </c>
      <c r="C656" s="53" t="s">
        <v>43</v>
      </c>
      <c r="D656" s="54"/>
      <c r="E656" s="64">
        <f>E575</f>
        <v>2047.2479123208302</v>
      </c>
      <c r="F656" s="64">
        <f t="shared" ref="F656:N656" si="557">E656+F575</f>
        <v>3796.6742583153159</v>
      </c>
      <c r="G656" s="64">
        <f t="shared" si="557"/>
        <v>5605.5089713498937</v>
      </c>
      <c r="H656" s="64">
        <f t="shared" si="557"/>
        <v>7269.2067843719742</v>
      </c>
      <c r="I656" s="64">
        <f t="shared" si="557"/>
        <v>8930.1993064686758</v>
      </c>
      <c r="J656" s="64">
        <f t="shared" si="557"/>
        <v>10714.239565758755</v>
      </c>
      <c r="K656" s="64">
        <f t="shared" si="557"/>
        <v>12432.118904598445</v>
      </c>
      <c r="L656" s="64">
        <f t="shared" si="557"/>
        <v>14284.323182669979</v>
      </c>
      <c r="M656" s="64">
        <f t="shared" si="557"/>
        <v>15465.886696262314</v>
      </c>
      <c r="N656" s="64">
        <f t="shared" si="557"/>
        <v>17284.893225032763</v>
      </c>
      <c r="O656" s="65"/>
      <c r="P656" s="159" t="str">
        <f t="shared" si="531"/>
        <v>Shantui SE2000LCW 
Строймпорттехника</v>
      </c>
      <c r="Q656" s="65"/>
      <c r="R656" s="65"/>
      <c r="S656" s="65"/>
      <c r="T656" s="57"/>
      <c r="U656" s="58"/>
      <c r="V656" s="58"/>
      <c r="W656" s="58"/>
      <c r="X656" s="58"/>
      <c r="Y656" s="58"/>
      <c r="Z656" s="58"/>
      <c r="AA656" s="58"/>
      <c r="AB656" s="59"/>
      <c r="AC656" s="58"/>
      <c r="AD656" s="58"/>
      <c r="AE656" s="58"/>
      <c r="AF656" s="58"/>
      <c r="AG656" s="58"/>
      <c r="AH656" s="58"/>
      <c r="AI656" s="58"/>
      <c r="AJ656" s="60"/>
      <c r="AK656" s="60"/>
      <c r="AL656" s="60"/>
      <c r="AM656" s="60"/>
      <c r="AN656" s="60"/>
      <c r="AO656" s="60"/>
      <c r="AP656" s="60"/>
      <c r="AQ656" s="60"/>
      <c r="AR656" s="60"/>
      <c r="AS656" s="60"/>
    </row>
    <row r="657" spans="1:45" s="61" customFormat="1" ht="15.75" outlineLevel="1">
      <c r="A657" s="51"/>
      <c r="B657" s="288" t="s">
        <v>90</v>
      </c>
      <c r="C657" s="53" t="s">
        <v>78</v>
      </c>
      <c r="D657" s="54">
        <f t="shared" ref="D657:N657" si="558">D655+D576</f>
        <v>187624.79361252001</v>
      </c>
      <c r="E657" s="64">
        <f t="shared" si="558"/>
        <v>29113.242710794118</v>
      </c>
      <c r="F657" s="64">
        <f t="shared" si="558"/>
        <v>34880.158225655963</v>
      </c>
      <c r="G657" s="64">
        <f t="shared" si="558"/>
        <v>89513.828622464018</v>
      </c>
      <c r="H657" s="64">
        <f t="shared" si="558"/>
        <v>51102.819997810759</v>
      </c>
      <c r="I657" s="64">
        <f t="shared" si="558"/>
        <v>44802.071505413565</v>
      </c>
      <c r="J657" s="64">
        <f t="shared" si="558"/>
        <v>105665.09599695174</v>
      </c>
      <c r="K657" s="64">
        <f t="shared" si="558"/>
        <v>34791.335048734589</v>
      </c>
      <c r="L657" s="64">
        <f t="shared" si="558"/>
        <v>62127.651647359737</v>
      </c>
      <c r="M657" s="64">
        <f t="shared" si="558"/>
        <v>92116.260689585048</v>
      </c>
      <c r="N657" s="64">
        <f t="shared" si="558"/>
        <v>64353.826286087358</v>
      </c>
      <c r="O657" s="65"/>
      <c r="P657" s="159" t="str">
        <f t="shared" si="531"/>
        <v>Shantui SE2000LCW 
Строймпорттехника</v>
      </c>
      <c r="Q657" s="65"/>
      <c r="R657" s="65"/>
      <c r="S657" s="65"/>
      <c r="T657" s="57"/>
      <c r="U657" s="58"/>
      <c r="V657" s="58"/>
      <c r="W657" s="58"/>
      <c r="X657" s="58"/>
      <c r="Y657" s="58"/>
      <c r="Z657" s="58"/>
      <c r="AA657" s="58"/>
      <c r="AB657" s="59"/>
      <c r="AC657" s="58"/>
      <c r="AD657" s="58"/>
      <c r="AE657" s="58"/>
      <c r="AF657" s="58"/>
      <c r="AG657" s="58"/>
      <c r="AH657" s="58"/>
      <c r="AI657" s="58"/>
      <c r="AJ657" s="60"/>
      <c r="AK657" s="60"/>
      <c r="AL657" s="60"/>
      <c r="AM657" s="60"/>
      <c r="AN657" s="60"/>
      <c r="AO657" s="60"/>
      <c r="AP657" s="60"/>
      <c r="AQ657" s="60"/>
      <c r="AR657" s="60"/>
      <c r="AS657" s="60"/>
    </row>
    <row r="658" spans="1:45" s="61" customFormat="1" ht="30" outlineLevel="1">
      <c r="A658" s="51"/>
      <c r="B658" s="288" t="s">
        <v>91</v>
      </c>
      <c r="C658" s="53" t="s">
        <v>78</v>
      </c>
      <c r="D658" s="77">
        <f>D576*Макро!C$10</f>
        <v>0</v>
      </c>
      <c r="E658" s="77">
        <f>E576*Макро!D$10</f>
        <v>25993.966706066174</v>
      </c>
      <c r="F658" s="77">
        <f>F576*Макро!E$10</f>
        <v>27806.248585503792</v>
      </c>
      <c r="G658" s="77">
        <f>G576*Макро!F$10</f>
        <v>63714.175119624633</v>
      </c>
      <c r="H658" s="77">
        <f>H576*Макро!G$10</f>
        <v>32476.765966076669</v>
      </c>
      <c r="I658" s="77">
        <f>I576*Макро!H$10</f>
        <v>25421.898563996667</v>
      </c>
      <c r="J658" s="77">
        <f>J576*Макро!I$10</f>
        <v>53533.226054244878</v>
      </c>
      <c r="K658" s="77">
        <f>K576*Макро!J$10</f>
        <v>15737.83310981805</v>
      </c>
      <c r="L658" s="77">
        <f>L576*Макро!K$10</f>
        <v>25092.31649411342</v>
      </c>
      <c r="M658" s="77">
        <f>M576*Макро!L$10</f>
        <v>33218.047068480955</v>
      </c>
      <c r="N658" s="77">
        <f>N576*Макро!M$10</f>
        <v>20720.209736326957</v>
      </c>
      <c r="O658" s="65"/>
      <c r="P658" s="159" t="str">
        <f t="shared" si="531"/>
        <v>Shantui SE2000LCW 
Строймпорттехника</v>
      </c>
      <c r="Q658" s="65"/>
      <c r="R658" s="65"/>
      <c r="S658" s="65"/>
      <c r="T658" s="57"/>
      <c r="U658" s="58"/>
      <c r="V658" s="58"/>
      <c r="W658" s="58"/>
      <c r="X658" s="58"/>
      <c r="Y658" s="58"/>
      <c r="Z658" s="58"/>
      <c r="AA658" s="58"/>
      <c r="AB658" s="59"/>
      <c r="AC658" s="58"/>
      <c r="AD658" s="58"/>
      <c r="AE658" s="58"/>
      <c r="AF658" s="58"/>
      <c r="AG658" s="58"/>
      <c r="AH658" s="58"/>
      <c r="AI658" s="58"/>
      <c r="AJ658" s="60"/>
      <c r="AK658" s="60"/>
      <c r="AL658" s="60"/>
      <c r="AM658" s="60"/>
      <c r="AN658" s="60"/>
      <c r="AO658" s="60"/>
      <c r="AP658" s="60"/>
      <c r="AQ658" s="60"/>
      <c r="AR658" s="60"/>
      <c r="AS658" s="60"/>
    </row>
    <row r="659" spans="1:45" s="76" customFormat="1" ht="15.75" outlineLevel="1">
      <c r="A659" s="71"/>
      <c r="B659" s="263" t="str">
        <f>B577</f>
        <v>ТО, ТР, ППР, вкл смазочные</v>
      </c>
      <c r="C659" s="66" t="s">
        <v>78</v>
      </c>
      <c r="D659" s="55">
        <f>D577*Макро!C$10</f>
        <v>0</v>
      </c>
      <c r="E659" s="55">
        <f>E577*Макро!D$10</f>
        <v>8865.170559064285</v>
      </c>
      <c r="F659" s="55">
        <f>F577*Макро!E$10</f>
        <v>17290.986194963985</v>
      </c>
      <c r="G659" s="55">
        <f>G577*Макро!F$10</f>
        <v>66478.651261410778</v>
      </c>
      <c r="H659" s="55">
        <f>H577*Макро!G$10</f>
        <v>28280.652476138264</v>
      </c>
      <c r="I659" s="55">
        <f>I577*Макро!H$10</f>
        <v>20502.098593851297</v>
      </c>
      <c r="J659" s="55">
        <f>J577*Макро!I$10</f>
        <v>53276.589333757329</v>
      </c>
      <c r="K659" s="55">
        <f>K577*Макро!J$10</f>
        <v>4491.3712997669136</v>
      </c>
      <c r="L659" s="55">
        <f>L577*Макро!K$10</f>
        <v>17972.86591767022</v>
      </c>
      <c r="M659" s="55">
        <f>M577*Макро!L$10</f>
        <v>33680.153622924649</v>
      </c>
      <c r="N659" s="55">
        <f>N577*Макро!M$10</f>
        <v>15420.11128334038</v>
      </c>
      <c r="O659" s="162"/>
      <c r="P659" s="159" t="str">
        <f t="shared" si="531"/>
        <v>Shantui SE2000LCW 
Строймпорттехника</v>
      </c>
      <c r="Q659" s="162"/>
      <c r="R659" s="162"/>
      <c r="S659" s="162"/>
      <c r="T659" s="73"/>
      <c r="U659" s="56"/>
      <c r="V659" s="58"/>
      <c r="W659" s="58"/>
      <c r="X659" s="56"/>
      <c r="Y659" s="56"/>
      <c r="Z659" s="56"/>
      <c r="AA659" s="56"/>
      <c r="AB659" s="74"/>
      <c r="AC659" s="56"/>
      <c r="AD659" s="56"/>
      <c r="AE659" s="56"/>
      <c r="AF659" s="56"/>
      <c r="AG659" s="56"/>
      <c r="AH659" s="56"/>
      <c r="AI659" s="56"/>
      <c r="AJ659" s="75"/>
      <c r="AK659" s="75"/>
      <c r="AL659" s="75"/>
      <c r="AM659" s="75"/>
      <c r="AN659" s="75"/>
      <c r="AO659" s="75"/>
      <c r="AP659" s="75"/>
      <c r="AQ659" s="75"/>
      <c r="AR659" s="75"/>
      <c r="AS659" s="75"/>
    </row>
    <row r="660" spans="1:45" s="76" customFormat="1" ht="15.75" outlineLevel="1">
      <c r="A660" s="71"/>
      <c r="B660" s="263" t="str">
        <f>B580</f>
        <v>затраты на сервис: ремонты и ТО</v>
      </c>
      <c r="C660" s="66" t="s">
        <v>78</v>
      </c>
      <c r="D660" s="55">
        <f>D580*Макро!C$10</f>
        <v>0</v>
      </c>
      <c r="E660" s="55">
        <f>E580*Макро!D$10</f>
        <v>2496.5447195699999</v>
      </c>
      <c r="F660" s="55">
        <f>F580*Макро!E$10</f>
        <v>2251.5092654579075</v>
      </c>
      <c r="G660" s="55">
        <f>G580*Макро!F$10</f>
        <v>2237.463726401922</v>
      </c>
      <c r="H660" s="55">
        <f>H580*Макро!G$10</f>
        <v>1794.8894016724389</v>
      </c>
      <c r="I660" s="55">
        <f>I580*Макро!H$10</f>
        <v>1605.2432429366481</v>
      </c>
      <c r="J660" s="55">
        <f>J580*Макро!I$10</f>
        <v>1606.8508071598833</v>
      </c>
      <c r="K660" s="55">
        <f>K580*Макро!J$10</f>
        <v>1264.8272503450687</v>
      </c>
      <c r="L660" s="55">
        <f>L580*Макро!K$10</f>
        <v>1140.6846635000657</v>
      </c>
      <c r="M660" s="55">
        <f>M580*Макро!L$10</f>
        <v>1133.5687563005915</v>
      </c>
      <c r="N660" s="55">
        <f>N580*Макро!M$10</f>
        <v>919.92590226989967</v>
      </c>
      <c r="O660" s="162"/>
      <c r="P660" s="159" t="str">
        <f t="shared" si="531"/>
        <v>Shantui SE2000LCW 
Строймпорттехника</v>
      </c>
      <c r="Q660" s="162"/>
      <c r="R660" s="162"/>
      <c r="S660" s="162"/>
      <c r="T660" s="73"/>
      <c r="U660" s="56"/>
      <c r="V660" s="58"/>
      <c r="W660" s="58"/>
      <c r="X660" s="56"/>
      <c r="Y660" s="56"/>
      <c r="Z660" s="56"/>
      <c r="AA660" s="56"/>
      <c r="AB660" s="74"/>
      <c r="AC660" s="56"/>
      <c r="AD660" s="56"/>
      <c r="AE660" s="56"/>
      <c r="AF660" s="56"/>
      <c r="AG660" s="56"/>
      <c r="AH660" s="56"/>
      <c r="AI660" s="56"/>
      <c r="AJ660" s="75"/>
      <c r="AK660" s="75"/>
      <c r="AL660" s="75"/>
      <c r="AM660" s="75"/>
      <c r="AN660" s="75"/>
      <c r="AO660" s="75"/>
      <c r="AP660" s="75"/>
      <c r="AQ660" s="75"/>
      <c r="AR660" s="75"/>
      <c r="AS660" s="75"/>
    </row>
    <row r="661" spans="1:45" s="76" customFormat="1" ht="15.75" outlineLevel="1">
      <c r="A661" s="71"/>
      <c r="B661" s="263" t="str">
        <f>B583</f>
        <v>расходники на ковш</v>
      </c>
      <c r="C661" s="66" t="s">
        <v>78</v>
      </c>
      <c r="D661" s="55">
        <f>D583*Макро!C$10</f>
        <v>0</v>
      </c>
      <c r="E661" s="55">
        <f>E583*Макро!D$10</f>
        <v>1595.0471306454374</v>
      </c>
      <c r="F661" s="55">
        <f>F583*Макро!E$10</f>
        <v>1216.972384112695</v>
      </c>
      <c r="G661" s="55">
        <f>G583*Макро!F$10</f>
        <v>1123.4814906140664</v>
      </c>
      <c r="H661" s="55">
        <f>H583*Макро!G$10</f>
        <v>922.62126660700847</v>
      </c>
      <c r="I661" s="55">
        <f>I583*Макро!H$10</f>
        <v>822.42948110115833</v>
      </c>
      <c r="J661" s="55">
        <f>J583*Макро!I$10</f>
        <v>788.71049623744068</v>
      </c>
      <c r="K661" s="55">
        <f>K583*Макро!J$10</f>
        <v>678.09041201607033</v>
      </c>
      <c r="L661" s="55">
        <f>L583*Макро!K$10</f>
        <v>652.77844818572044</v>
      </c>
      <c r="M661" s="55">
        <f>M583*Макро!L$10</f>
        <v>371.80564008399853</v>
      </c>
      <c r="N661" s="55">
        <f>N583*Макро!M$10</f>
        <v>511.06382028552861</v>
      </c>
      <c r="O661" s="162"/>
      <c r="P661" s="159" t="str">
        <f t="shared" si="531"/>
        <v>Shantui SE2000LCW 
Строймпорттехника</v>
      </c>
      <c r="Q661" s="162"/>
      <c r="R661" s="162"/>
      <c r="S661" s="162"/>
      <c r="T661" s="73"/>
      <c r="U661" s="56"/>
      <c r="V661" s="58"/>
      <c r="W661" s="58"/>
      <c r="X661" s="56"/>
      <c r="Y661" s="56"/>
      <c r="Z661" s="56"/>
      <c r="AA661" s="56"/>
      <c r="AB661" s="74"/>
      <c r="AC661" s="56"/>
      <c r="AD661" s="56"/>
      <c r="AE661" s="56"/>
      <c r="AF661" s="56"/>
      <c r="AG661" s="56"/>
      <c r="AH661" s="56"/>
      <c r="AI661" s="56"/>
      <c r="AJ661" s="75"/>
      <c r="AK661" s="75"/>
      <c r="AL661" s="75"/>
      <c r="AM661" s="75"/>
      <c r="AN661" s="75"/>
      <c r="AO661" s="75"/>
      <c r="AP661" s="75"/>
      <c r="AQ661" s="75"/>
      <c r="AR661" s="75"/>
      <c r="AS661" s="75"/>
    </row>
    <row r="662" spans="1:45" s="76" customFormat="1" ht="15.75" outlineLevel="1">
      <c r="A662" s="71"/>
      <c r="B662" s="263" t="s">
        <v>107</v>
      </c>
      <c r="C662" s="66" t="s">
        <v>78</v>
      </c>
      <c r="D662" s="55">
        <f>D603*Макро!C$10</f>
        <v>0</v>
      </c>
      <c r="E662" s="55">
        <f>E603*Макро!D$10</f>
        <v>23567.533651648795</v>
      </c>
      <c r="F662" s="55">
        <f>F603*Макро!E$10</f>
        <v>17981.310435696902</v>
      </c>
      <c r="G662" s="55">
        <f>G603*Макро!F$10</f>
        <v>16599.940734251115</v>
      </c>
      <c r="H662" s="55">
        <f>H603*Макро!G$10</f>
        <v>13632.141226879494</v>
      </c>
      <c r="I662" s="55">
        <f>I603*Макро!H$10</f>
        <v>12151.762853625778</v>
      </c>
      <c r="J662" s="55">
        <f>J603*Макро!I$10</f>
        <v>11653.549794458342</v>
      </c>
      <c r="K662" s="55">
        <f>K603*Макро!J$10</f>
        <v>10019.088650742526</v>
      </c>
      <c r="L662" s="55">
        <f>L603*Макро!K$10</f>
        <v>9645.0930816462733</v>
      </c>
      <c r="M662" s="55">
        <f>M603*Макро!L$10</f>
        <v>5493.5943685919074</v>
      </c>
      <c r="N662" s="55">
        <f>N603*Макро!M$10</f>
        <v>7551.1961692602526</v>
      </c>
      <c r="O662" s="162"/>
      <c r="P662" s="159" t="str">
        <f t="shared" si="531"/>
        <v>Shantui SE2000LCW 
Строймпорттехника</v>
      </c>
      <c r="Q662" s="162"/>
      <c r="R662" s="162"/>
      <c r="S662" s="162"/>
      <c r="T662" s="73"/>
      <c r="U662" s="56"/>
      <c r="V662" s="58"/>
      <c r="W662" s="58"/>
      <c r="X662" s="56"/>
      <c r="Y662" s="56"/>
      <c r="Z662" s="56"/>
      <c r="AA662" s="56"/>
      <c r="AB662" s="74"/>
      <c r="AC662" s="56"/>
      <c r="AD662" s="56"/>
      <c r="AE662" s="56"/>
      <c r="AF662" s="56"/>
      <c r="AG662" s="56"/>
      <c r="AH662" s="56"/>
      <c r="AI662" s="56"/>
      <c r="AJ662" s="75"/>
      <c r="AK662" s="75"/>
      <c r="AL662" s="75"/>
      <c r="AM662" s="75"/>
      <c r="AN662" s="75"/>
      <c r="AO662" s="75"/>
      <c r="AP662" s="75"/>
      <c r="AQ662" s="75"/>
      <c r="AR662" s="75"/>
      <c r="AS662" s="75"/>
    </row>
    <row r="663" spans="1:45" s="76" customFormat="1" ht="15.75" outlineLevel="1">
      <c r="A663" s="71"/>
      <c r="B663" s="263" t="s">
        <v>60</v>
      </c>
      <c r="C663" s="66" t="s">
        <v>78</v>
      </c>
      <c r="D663" s="55">
        <f>D619*Макро!C$10</f>
        <v>0</v>
      </c>
      <c r="E663" s="55">
        <f>E619*Макро!D$10</f>
        <v>0</v>
      </c>
      <c r="F663" s="55">
        <f>F619*Макро!E$10</f>
        <v>0</v>
      </c>
      <c r="G663" s="55">
        <f>G619*Макро!F$10</f>
        <v>0</v>
      </c>
      <c r="H663" s="55">
        <f>H619*Макро!G$10</f>
        <v>0</v>
      </c>
      <c r="I663" s="55">
        <f>I619*Макро!H$10</f>
        <v>0</v>
      </c>
      <c r="J663" s="55">
        <f>J619*Макро!I$10</f>
        <v>0</v>
      </c>
      <c r="K663" s="55">
        <f>K619*Макро!J$10</f>
        <v>0</v>
      </c>
      <c r="L663" s="55">
        <f>L619*Макро!K$10</f>
        <v>0</v>
      </c>
      <c r="M663" s="55">
        <f>M619*Макро!L$10</f>
        <v>0</v>
      </c>
      <c r="N663" s="55">
        <f>N619*Макро!M$10</f>
        <v>0</v>
      </c>
      <c r="O663" s="56"/>
      <c r="P663" s="159" t="str">
        <f t="shared" si="531"/>
        <v>Shantui SE2000LCW 
Строймпорттехника</v>
      </c>
      <c r="Q663" s="56"/>
      <c r="R663" s="56"/>
      <c r="S663" s="56"/>
      <c r="T663" s="73"/>
      <c r="U663" s="56"/>
      <c r="V663" s="58"/>
      <c r="W663" s="58"/>
      <c r="X663" s="56"/>
      <c r="Y663" s="56"/>
      <c r="Z663" s="56"/>
      <c r="AA663" s="56"/>
      <c r="AB663" s="74"/>
      <c r="AC663" s="56"/>
      <c r="AD663" s="56"/>
      <c r="AE663" s="56"/>
      <c r="AF663" s="56"/>
      <c r="AG663" s="56"/>
      <c r="AH663" s="56"/>
      <c r="AI663" s="56"/>
      <c r="AJ663" s="75"/>
      <c r="AK663" s="75"/>
      <c r="AL663" s="75"/>
      <c r="AM663" s="75"/>
      <c r="AN663" s="75"/>
      <c r="AO663" s="75"/>
      <c r="AP663" s="75"/>
      <c r="AQ663" s="75"/>
      <c r="AR663" s="75"/>
      <c r="AS663" s="75"/>
    </row>
    <row r="664" spans="1:45" s="76" customFormat="1" ht="15.75" outlineLevel="1">
      <c r="A664" s="71"/>
      <c r="B664" s="263" t="s">
        <v>81</v>
      </c>
      <c r="C664" s="66" t="s">
        <v>78</v>
      </c>
      <c r="D664" s="55">
        <f>D644*Макро!C$10</f>
        <v>0</v>
      </c>
      <c r="E664" s="55">
        <f>E644*Макро!D$10</f>
        <v>8942.2060302157952</v>
      </c>
      <c r="F664" s="55">
        <f>F644*Макро!E$10</f>
        <v>7984.112526978387</v>
      </c>
      <c r="G664" s="55">
        <f>G644*Макро!F$10</f>
        <v>7128.6718990878453</v>
      </c>
      <c r="H664" s="55">
        <f>H644*Макро!G$10</f>
        <v>6364.8856241855756</v>
      </c>
      <c r="I664" s="55">
        <f>I644*Макро!H$10</f>
        <v>5682.9335930228353</v>
      </c>
      <c r="J664" s="55">
        <f>J644*Макро!I$10</f>
        <v>5074.0478509132454</v>
      </c>
      <c r="K664" s="55">
        <f>K644*Макро!J$10</f>
        <v>4530.3998668868262</v>
      </c>
      <c r="L664" s="55">
        <f>L644*Макро!K$10</f>
        <v>4044.9998811489513</v>
      </c>
      <c r="M664" s="55">
        <f>M644*Макро!L$10</f>
        <v>3611.6070367401348</v>
      </c>
      <c r="N664" s="55">
        <f>N644*Макро!M$10</f>
        <v>3224.649139946549</v>
      </c>
      <c r="O664" s="162"/>
      <c r="P664" s="159" t="str">
        <f t="shared" si="531"/>
        <v>Shantui SE2000LCW 
Строймпорттехника</v>
      </c>
      <c r="Q664" s="162"/>
      <c r="R664" s="162"/>
      <c r="S664" s="162"/>
      <c r="T664" s="73"/>
      <c r="U664" s="56"/>
      <c r="V664" s="58"/>
      <c r="W664" s="58"/>
      <c r="X664" s="56"/>
      <c r="Y664" s="56"/>
      <c r="Z664" s="56"/>
      <c r="AA664" s="56"/>
      <c r="AB664" s="74"/>
      <c r="AC664" s="56"/>
      <c r="AD664" s="56"/>
      <c r="AE664" s="56"/>
      <c r="AF664" s="56"/>
      <c r="AG664" s="56"/>
      <c r="AH664" s="56"/>
      <c r="AI664" s="56"/>
      <c r="AJ664" s="75"/>
      <c r="AK664" s="75"/>
      <c r="AL664" s="75"/>
      <c r="AM664" s="75"/>
      <c r="AN664" s="75"/>
      <c r="AO664" s="75"/>
      <c r="AP664" s="75"/>
      <c r="AQ664" s="75"/>
      <c r="AR664" s="75"/>
      <c r="AS664" s="75"/>
    </row>
    <row r="665" spans="1:45" s="76" customFormat="1" ht="15.75" outlineLevel="1">
      <c r="A665" s="71"/>
      <c r="B665" s="263" t="s">
        <v>86</v>
      </c>
      <c r="C665" s="66" t="s">
        <v>78</v>
      </c>
      <c r="D665" s="55">
        <f>D653*Макро!C$10</f>
        <v>0</v>
      </c>
      <c r="E665" s="55">
        <f>E653*Макро!D$10</f>
        <v>-19472.535385078125</v>
      </c>
      <c r="F665" s="55">
        <f>F653*Макро!E$10</f>
        <v>-18918.642221706083</v>
      </c>
      <c r="G665" s="55">
        <f>G653*Макро!F$10</f>
        <v>-29854.033992141085</v>
      </c>
      <c r="H665" s="55">
        <f>H653*Макро!G$10</f>
        <v>-18518.424029406098</v>
      </c>
      <c r="I665" s="55">
        <f>I653*Макро!H$10</f>
        <v>-15342.56920054104</v>
      </c>
      <c r="J665" s="55">
        <f>J653*Макро!I$10</f>
        <v>-18866.522228281356</v>
      </c>
      <c r="K665" s="55">
        <f>K653*Макро!J$10</f>
        <v>-5245.9443699393505</v>
      </c>
      <c r="L665" s="55">
        <f>L653*Макро!K$10</f>
        <v>-8364.1054980378067</v>
      </c>
      <c r="M665" s="55">
        <f>M653*Макро!L$10</f>
        <v>-11072.68235616032</v>
      </c>
      <c r="N665" s="55">
        <f>N653*Макро!M$10</f>
        <v>-6906.7365787756517</v>
      </c>
      <c r="O665" s="162"/>
      <c r="P665" s="159" t="str">
        <f t="shared" si="531"/>
        <v>Shantui SE2000LCW 
Строймпорттехника</v>
      </c>
      <c r="Q665" s="162"/>
      <c r="R665" s="162"/>
      <c r="S665" s="162"/>
      <c r="T665" s="73"/>
      <c r="U665" s="56"/>
      <c r="V665" s="58"/>
      <c r="W665" s="58"/>
      <c r="X665" s="56"/>
      <c r="Y665" s="56"/>
      <c r="Z665" s="56"/>
      <c r="AA665" s="56"/>
      <c r="AB665" s="74"/>
      <c r="AC665" s="56"/>
      <c r="AD665" s="56"/>
      <c r="AE665" s="56"/>
      <c r="AF665" s="56"/>
      <c r="AG665" s="56"/>
      <c r="AH665" s="56"/>
      <c r="AI665" s="56"/>
      <c r="AJ665" s="75"/>
      <c r="AK665" s="75"/>
      <c r="AL665" s="75"/>
      <c r="AM665" s="75"/>
      <c r="AN665" s="75"/>
      <c r="AO665" s="75"/>
      <c r="AP665" s="75"/>
      <c r="AQ665" s="75"/>
      <c r="AR665" s="75"/>
      <c r="AS665" s="75"/>
    </row>
    <row r="666" spans="1:45" s="61" customFormat="1" ht="45" outlineLevel="1">
      <c r="A666" s="51"/>
      <c r="B666" s="288" t="s">
        <v>92</v>
      </c>
      <c r="C666" s="53" t="s">
        <v>78</v>
      </c>
      <c r="D666" s="54">
        <f t="shared" ref="D666:D673" si="559">D658</f>
        <v>0</v>
      </c>
      <c r="E666" s="282">
        <f t="shared" ref="E666:N666" si="560">D666+E658</f>
        <v>25993.966706066174</v>
      </c>
      <c r="F666" s="282">
        <f t="shared" si="560"/>
        <v>53800.21529156997</v>
      </c>
      <c r="G666" s="282">
        <f t="shared" si="560"/>
        <v>117514.3904111946</v>
      </c>
      <c r="H666" s="282">
        <f t="shared" si="560"/>
        <v>149991.15637727128</v>
      </c>
      <c r="I666" s="282">
        <f t="shared" si="560"/>
        <v>175413.05494126794</v>
      </c>
      <c r="J666" s="282">
        <f t="shared" si="560"/>
        <v>228946.28099551282</v>
      </c>
      <c r="K666" s="282">
        <f t="shared" si="560"/>
        <v>244684.11410533087</v>
      </c>
      <c r="L666" s="282">
        <f t="shared" si="560"/>
        <v>269776.43059944431</v>
      </c>
      <c r="M666" s="282">
        <f t="shared" si="560"/>
        <v>302994.4776679253</v>
      </c>
      <c r="N666" s="282">
        <f t="shared" si="560"/>
        <v>323714.68740425224</v>
      </c>
      <c r="O666" s="170"/>
      <c r="P666" s="159" t="str">
        <f t="shared" si="531"/>
        <v>Shantui SE2000LCW 
Строймпорттехника</v>
      </c>
      <c r="Q666" s="170"/>
      <c r="R666" s="170"/>
      <c r="S666" s="170"/>
      <c r="T666" s="57"/>
      <c r="U666" s="58"/>
      <c r="V666" s="58"/>
      <c r="W666" s="58"/>
      <c r="X666" s="58"/>
      <c r="Y666" s="58"/>
      <c r="Z666" s="58"/>
      <c r="AA666" s="58"/>
      <c r="AB666" s="59"/>
      <c r="AC666" s="58"/>
      <c r="AD666" s="58"/>
      <c r="AE666" s="58"/>
      <c r="AF666" s="58"/>
      <c r="AG666" s="58"/>
      <c r="AH666" s="58"/>
      <c r="AI666" s="58"/>
      <c r="AJ666" s="60"/>
      <c r="AK666" s="60"/>
      <c r="AL666" s="60"/>
      <c r="AM666" s="60"/>
      <c r="AN666" s="60"/>
      <c r="AO666" s="60"/>
      <c r="AP666" s="60"/>
      <c r="AQ666" s="60"/>
      <c r="AR666" s="60"/>
      <c r="AS666" s="60"/>
    </row>
    <row r="667" spans="1:45" s="76" customFormat="1" ht="15.75" outlineLevel="1">
      <c r="A667" s="71"/>
      <c r="B667" s="263" t="str">
        <f>B659</f>
        <v>ТО, ТР, ППР, вкл смазочные</v>
      </c>
      <c r="C667" s="66" t="s">
        <v>78</v>
      </c>
      <c r="D667" s="72">
        <f t="shared" si="559"/>
        <v>0</v>
      </c>
      <c r="E667" s="280">
        <f t="shared" ref="E667:N667" si="561">D667+E659</f>
        <v>8865.170559064285</v>
      </c>
      <c r="F667" s="280">
        <f t="shared" si="561"/>
        <v>26156.15675402827</v>
      </c>
      <c r="G667" s="280">
        <f t="shared" si="561"/>
        <v>92634.808015439048</v>
      </c>
      <c r="H667" s="280">
        <f t="shared" si="561"/>
        <v>120915.46049157731</v>
      </c>
      <c r="I667" s="280">
        <f t="shared" si="561"/>
        <v>141417.5590854286</v>
      </c>
      <c r="J667" s="280">
        <f t="shared" si="561"/>
        <v>194694.14841918592</v>
      </c>
      <c r="K667" s="280">
        <f t="shared" si="561"/>
        <v>199185.51971895283</v>
      </c>
      <c r="L667" s="280">
        <f t="shared" si="561"/>
        <v>217158.38563662305</v>
      </c>
      <c r="M667" s="280">
        <f t="shared" si="561"/>
        <v>250838.53925954769</v>
      </c>
      <c r="N667" s="280">
        <f t="shared" si="561"/>
        <v>266258.65054288809</v>
      </c>
      <c r="O667" s="162"/>
      <c r="P667" s="159" t="str">
        <f t="shared" si="531"/>
        <v>Shantui SE2000LCW 
Строймпорттехника</v>
      </c>
      <c r="Q667" s="162"/>
      <c r="R667" s="162"/>
      <c r="S667" s="162"/>
      <c r="T667" s="73"/>
      <c r="U667" s="56"/>
      <c r="V667" s="58"/>
      <c r="W667" s="58"/>
      <c r="X667" s="56"/>
      <c r="Y667" s="56"/>
      <c r="Z667" s="56"/>
      <c r="AA667" s="56"/>
      <c r="AB667" s="74"/>
      <c r="AC667" s="56"/>
      <c r="AD667" s="56"/>
      <c r="AE667" s="56"/>
      <c r="AF667" s="56"/>
      <c r="AG667" s="56"/>
      <c r="AH667" s="56"/>
      <c r="AI667" s="56"/>
      <c r="AJ667" s="75"/>
      <c r="AK667" s="75"/>
      <c r="AL667" s="75"/>
      <c r="AM667" s="75"/>
      <c r="AN667" s="75"/>
      <c r="AO667" s="75"/>
      <c r="AP667" s="75"/>
      <c r="AQ667" s="75"/>
      <c r="AR667" s="75"/>
      <c r="AS667" s="75"/>
    </row>
    <row r="668" spans="1:45" s="76" customFormat="1" ht="15.75" outlineLevel="1">
      <c r="A668" s="71"/>
      <c r="B668" s="263" t="str">
        <f>B660</f>
        <v>затраты на сервис: ремонты и ТО</v>
      </c>
      <c r="C668" s="66" t="s">
        <v>78</v>
      </c>
      <c r="D668" s="72">
        <f t="shared" si="559"/>
        <v>0</v>
      </c>
      <c r="E668" s="280">
        <f t="shared" ref="E668:N668" si="562">D668+E660</f>
        <v>2496.5447195699999</v>
      </c>
      <c r="F668" s="280">
        <f t="shared" si="562"/>
        <v>4748.0539850279074</v>
      </c>
      <c r="G668" s="280">
        <f t="shared" si="562"/>
        <v>6985.5177114298294</v>
      </c>
      <c r="H668" s="280">
        <f t="shared" si="562"/>
        <v>8780.4071131022683</v>
      </c>
      <c r="I668" s="280">
        <f t="shared" si="562"/>
        <v>10385.650356038917</v>
      </c>
      <c r="J668" s="280">
        <f t="shared" si="562"/>
        <v>11992.5011631988</v>
      </c>
      <c r="K668" s="280">
        <f t="shared" si="562"/>
        <v>13257.328413543868</v>
      </c>
      <c r="L668" s="280">
        <f t="shared" si="562"/>
        <v>14398.013077043934</v>
      </c>
      <c r="M668" s="280">
        <f t="shared" si="562"/>
        <v>15531.581833344526</v>
      </c>
      <c r="N668" s="280">
        <f t="shared" si="562"/>
        <v>16451.507735614425</v>
      </c>
      <c r="O668" s="162"/>
      <c r="P668" s="159" t="str">
        <f t="shared" si="531"/>
        <v>Shantui SE2000LCW 
Строймпорттехника</v>
      </c>
      <c r="Q668" s="162"/>
      <c r="R668" s="162"/>
      <c r="S668" s="162"/>
      <c r="T668" s="73"/>
      <c r="U668" s="56"/>
      <c r="V668" s="58"/>
      <c r="W668" s="58"/>
      <c r="X668" s="56"/>
      <c r="Y668" s="56"/>
      <c r="Z668" s="56"/>
      <c r="AA668" s="56"/>
      <c r="AB668" s="74"/>
      <c r="AC668" s="56"/>
      <c r="AD668" s="56"/>
      <c r="AE668" s="56"/>
      <c r="AF668" s="56"/>
      <c r="AG668" s="56"/>
      <c r="AH668" s="56"/>
      <c r="AI668" s="56"/>
      <c r="AJ668" s="75"/>
      <c r="AK668" s="75"/>
      <c r="AL668" s="75"/>
      <c r="AM668" s="75"/>
      <c r="AN668" s="75"/>
      <c r="AO668" s="75"/>
      <c r="AP668" s="75"/>
      <c r="AQ668" s="75"/>
      <c r="AR668" s="75"/>
      <c r="AS668" s="75"/>
    </row>
    <row r="669" spans="1:45" s="76" customFormat="1" ht="15.75" outlineLevel="1">
      <c r="A669" s="71"/>
      <c r="B669" s="263" t="str">
        <f>B661</f>
        <v>расходники на ковш</v>
      </c>
      <c r="C669" s="66" t="s">
        <v>78</v>
      </c>
      <c r="D669" s="72">
        <f t="shared" si="559"/>
        <v>0</v>
      </c>
      <c r="E669" s="280">
        <f t="shared" ref="E669:N669" si="563">D669+E661</f>
        <v>1595.0471306454374</v>
      </c>
      <c r="F669" s="280">
        <f t="shared" si="563"/>
        <v>2812.0195147581326</v>
      </c>
      <c r="G669" s="280">
        <f t="shared" si="563"/>
        <v>3935.501005372199</v>
      </c>
      <c r="H669" s="280">
        <f t="shared" si="563"/>
        <v>4858.1222719792077</v>
      </c>
      <c r="I669" s="280">
        <f t="shared" si="563"/>
        <v>5680.5517530803663</v>
      </c>
      <c r="J669" s="280">
        <f t="shared" si="563"/>
        <v>6469.2622493178069</v>
      </c>
      <c r="K669" s="280">
        <f t="shared" si="563"/>
        <v>7147.3526613338772</v>
      </c>
      <c r="L669" s="280">
        <f t="shared" si="563"/>
        <v>7800.1311095195979</v>
      </c>
      <c r="M669" s="280">
        <f t="shared" si="563"/>
        <v>8171.9367496035966</v>
      </c>
      <c r="N669" s="280">
        <f t="shared" si="563"/>
        <v>8683.0005698891255</v>
      </c>
      <c r="O669" s="162"/>
      <c r="P669" s="159" t="str">
        <f t="shared" si="531"/>
        <v>Shantui SE2000LCW 
Строймпорттехника</v>
      </c>
      <c r="Q669" s="162"/>
      <c r="R669" s="162"/>
      <c r="S669" s="162"/>
      <c r="T669" s="73"/>
      <c r="U669" s="56"/>
      <c r="V669" s="58"/>
      <c r="W669" s="58"/>
      <c r="X669" s="56"/>
      <c r="Y669" s="56"/>
      <c r="Z669" s="56"/>
      <c r="AA669" s="56"/>
      <c r="AB669" s="74"/>
      <c r="AC669" s="56"/>
      <c r="AD669" s="56"/>
      <c r="AE669" s="56"/>
      <c r="AF669" s="56"/>
      <c r="AG669" s="56"/>
      <c r="AH669" s="56"/>
      <c r="AI669" s="56"/>
      <c r="AJ669" s="75"/>
      <c r="AK669" s="75"/>
      <c r="AL669" s="75"/>
      <c r="AM669" s="75"/>
      <c r="AN669" s="75"/>
      <c r="AO669" s="75"/>
      <c r="AP669" s="75"/>
      <c r="AQ669" s="75"/>
      <c r="AR669" s="75"/>
      <c r="AS669" s="75"/>
    </row>
    <row r="670" spans="1:45" s="76" customFormat="1" ht="15.75" outlineLevel="1">
      <c r="A670" s="71"/>
      <c r="B670" s="263" t="str">
        <f>B662</f>
        <v>Дизтопливо</v>
      </c>
      <c r="C670" s="66" t="s">
        <v>78</v>
      </c>
      <c r="D670" s="72">
        <f t="shared" si="559"/>
        <v>0</v>
      </c>
      <c r="E670" s="280">
        <f>D670+E662</f>
        <v>23567.533651648795</v>
      </c>
      <c r="F670" s="280">
        <f t="shared" ref="F670:N670" si="564">E670+F662</f>
        <v>41548.8440873457</v>
      </c>
      <c r="G670" s="280">
        <f t="shared" si="564"/>
        <v>58148.784821596812</v>
      </c>
      <c r="H670" s="280">
        <f t="shared" si="564"/>
        <v>71780.926048476307</v>
      </c>
      <c r="I670" s="280">
        <f t="shared" si="564"/>
        <v>83932.688902102091</v>
      </c>
      <c r="J670" s="280">
        <f t="shared" si="564"/>
        <v>95586.238696560438</v>
      </c>
      <c r="K670" s="280">
        <f t="shared" si="564"/>
        <v>105605.32734730297</v>
      </c>
      <c r="L670" s="280">
        <f t="shared" si="564"/>
        <v>115250.42042894925</v>
      </c>
      <c r="M670" s="280">
        <f t="shared" si="564"/>
        <v>120744.01479754115</v>
      </c>
      <c r="N670" s="280">
        <f t="shared" si="564"/>
        <v>128295.2109668014</v>
      </c>
      <c r="O670" s="162"/>
      <c r="P670" s="159" t="str">
        <f t="shared" si="531"/>
        <v>Shantui SE2000LCW 
Строймпорттехника</v>
      </c>
      <c r="Q670" s="162"/>
      <c r="R670" s="162"/>
      <c r="S670" s="162"/>
      <c r="T670" s="73"/>
      <c r="U670" s="56"/>
      <c r="V670" s="58"/>
      <c r="W670" s="58"/>
      <c r="X670" s="56"/>
      <c r="Y670" s="56"/>
      <c r="Z670" s="56"/>
      <c r="AA670" s="56"/>
      <c r="AB670" s="74"/>
      <c r="AC670" s="56"/>
      <c r="AD670" s="56"/>
      <c r="AE670" s="56"/>
      <c r="AF670" s="56"/>
      <c r="AG670" s="56"/>
      <c r="AH670" s="56"/>
      <c r="AI670" s="56"/>
      <c r="AJ670" s="75"/>
      <c r="AK670" s="75"/>
      <c r="AL670" s="75"/>
      <c r="AM670" s="75"/>
      <c r="AN670" s="75"/>
      <c r="AO670" s="75"/>
      <c r="AP670" s="75"/>
      <c r="AQ670" s="75"/>
      <c r="AR670" s="75"/>
      <c r="AS670" s="75"/>
    </row>
    <row r="671" spans="1:45" s="76" customFormat="1" ht="15.75" outlineLevel="1">
      <c r="A671" s="71"/>
      <c r="B671" s="263" t="s">
        <v>60</v>
      </c>
      <c r="C671" s="66" t="s">
        <v>78</v>
      </c>
      <c r="D671" s="72">
        <f t="shared" si="559"/>
        <v>0</v>
      </c>
      <c r="E671" s="280">
        <f t="shared" ref="E671:N671" si="565">D671+E663</f>
        <v>0</v>
      </c>
      <c r="F671" s="280">
        <f t="shared" si="565"/>
        <v>0</v>
      </c>
      <c r="G671" s="280">
        <f t="shared" si="565"/>
        <v>0</v>
      </c>
      <c r="H671" s="280">
        <f t="shared" si="565"/>
        <v>0</v>
      </c>
      <c r="I671" s="280">
        <f t="shared" si="565"/>
        <v>0</v>
      </c>
      <c r="J671" s="280">
        <f t="shared" si="565"/>
        <v>0</v>
      </c>
      <c r="K671" s="280">
        <f t="shared" si="565"/>
        <v>0</v>
      </c>
      <c r="L671" s="280">
        <f t="shared" si="565"/>
        <v>0</v>
      </c>
      <c r="M671" s="280">
        <f t="shared" si="565"/>
        <v>0</v>
      </c>
      <c r="N671" s="280">
        <f t="shared" si="565"/>
        <v>0</v>
      </c>
      <c r="O671" s="162"/>
      <c r="P671" s="159" t="str">
        <f t="shared" si="531"/>
        <v>Shantui SE2000LCW 
Строймпорттехника</v>
      </c>
      <c r="Q671" s="162"/>
      <c r="R671" s="162"/>
      <c r="S671" s="162"/>
      <c r="T671" s="73"/>
      <c r="U671" s="56"/>
      <c r="V671" s="58"/>
      <c r="W671" s="58"/>
      <c r="X671" s="56"/>
      <c r="Y671" s="56"/>
      <c r="Z671" s="56"/>
      <c r="AA671" s="56"/>
      <c r="AB671" s="74"/>
      <c r="AC671" s="56"/>
      <c r="AD671" s="56"/>
      <c r="AE671" s="56"/>
      <c r="AF671" s="56"/>
      <c r="AG671" s="56"/>
      <c r="AH671" s="56"/>
      <c r="AI671" s="56"/>
      <c r="AJ671" s="75"/>
      <c r="AK671" s="75"/>
      <c r="AL671" s="75"/>
      <c r="AM671" s="75"/>
      <c r="AN671" s="75"/>
      <c r="AO671" s="75"/>
      <c r="AP671" s="75"/>
      <c r="AQ671" s="75"/>
      <c r="AR671" s="75"/>
      <c r="AS671" s="75"/>
    </row>
    <row r="672" spans="1:45" s="76" customFormat="1" ht="15.75" outlineLevel="1">
      <c r="A672" s="71"/>
      <c r="B672" s="263" t="s">
        <v>81</v>
      </c>
      <c r="C672" s="66" t="s">
        <v>78</v>
      </c>
      <c r="D672" s="72">
        <f t="shared" si="559"/>
        <v>0</v>
      </c>
      <c r="E672" s="280">
        <f t="shared" ref="E672:N672" si="566">D672+E664</f>
        <v>8942.2060302157952</v>
      </c>
      <c r="F672" s="280">
        <f t="shared" si="566"/>
        <v>16926.318557194183</v>
      </c>
      <c r="G672" s="280">
        <f t="shared" si="566"/>
        <v>24054.99045628203</v>
      </c>
      <c r="H672" s="280">
        <f t="shared" si="566"/>
        <v>30419.876080467606</v>
      </c>
      <c r="I672" s="280">
        <f t="shared" si="566"/>
        <v>36102.809673490439</v>
      </c>
      <c r="J672" s="280">
        <f t="shared" si="566"/>
        <v>41176.857524403684</v>
      </c>
      <c r="K672" s="280">
        <f t="shared" si="566"/>
        <v>45707.257391290506</v>
      </c>
      <c r="L672" s="280">
        <f t="shared" si="566"/>
        <v>49752.257272439456</v>
      </c>
      <c r="M672" s="280">
        <f t="shared" si="566"/>
        <v>53363.864309179589</v>
      </c>
      <c r="N672" s="280">
        <f t="shared" si="566"/>
        <v>56588.513449126141</v>
      </c>
      <c r="O672" s="162"/>
      <c r="P672" s="159" t="str">
        <f t="shared" si="531"/>
        <v>Shantui SE2000LCW 
Строймпорттехника</v>
      </c>
      <c r="Q672" s="162"/>
      <c r="R672" s="162"/>
      <c r="S672" s="162"/>
      <c r="T672" s="73"/>
      <c r="U672" s="56"/>
      <c r="V672" s="58"/>
      <c r="W672" s="58"/>
      <c r="X672" s="56"/>
      <c r="Y672" s="56"/>
      <c r="Z672" s="56"/>
      <c r="AA672" s="56"/>
      <c r="AB672" s="74"/>
      <c r="AC672" s="56"/>
      <c r="AD672" s="56"/>
      <c r="AE672" s="56"/>
      <c r="AF672" s="56"/>
      <c r="AG672" s="56"/>
      <c r="AH672" s="56"/>
      <c r="AI672" s="56"/>
      <c r="AJ672" s="75"/>
      <c r="AK672" s="75"/>
      <c r="AL672" s="75"/>
      <c r="AM672" s="75"/>
      <c r="AN672" s="75"/>
      <c r="AO672" s="75"/>
      <c r="AP672" s="75"/>
      <c r="AQ672" s="75"/>
      <c r="AR672" s="75"/>
      <c r="AS672" s="75"/>
    </row>
    <row r="673" spans="1:45" s="76" customFormat="1" ht="15.75" outlineLevel="1">
      <c r="A673" s="71"/>
      <c r="B673" s="263" t="s">
        <v>86</v>
      </c>
      <c r="C673" s="66" t="s">
        <v>78</v>
      </c>
      <c r="D673" s="72">
        <f t="shared" si="559"/>
        <v>0</v>
      </c>
      <c r="E673" s="280">
        <f t="shared" ref="E673:N673" si="567">D673+E665</f>
        <v>-19472.535385078125</v>
      </c>
      <c r="F673" s="280">
        <f t="shared" si="567"/>
        <v>-38391.177606784207</v>
      </c>
      <c r="G673" s="280">
        <f t="shared" si="567"/>
        <v>-68245.211598925292</v>
      </c>
      <c r="H673" s="280">
        <f t="shared" si="567"/>
        <v>-86763.635628331394</v>
      </c>
      <c r="I673" s="280">
        <f t="shared" si="567"/>
        <v>-102106.20482887243</v>
      </c>
      <c r="J673" s="280">
        <f t="shared" si="567"/>
        <v>-120972.7270571538</v>
      </c>
      <c r="K673" s="280">
        <f t="shared" si="567"/>
        <v>-126218.67142709314</v>
      </c>
      <c r="L673" s="280">
        <f t="shared" si="567"/>
        <v>-134582.77692513095</v>
      </c>
      <c r="M673" s="280">
        <f t="shared" si="567"/>
        <v>-145655.45928129126</v>
      </c>
      <c r="N673" s="280">
        <f t="shared" si="567"/>
        <v>-152562.19586006692</v>
      </c>
      <c r="O673" s="162"/>
      <c r="P673" s="159" t="str">
        <f t="shared" si="531"/>
        <v>Shantui SE2000LCW 
Строймпорттехника</v>
      </c>
      <c r="Q673" s="162"/>
      <c r="R673" s="162"/>
      <c r="S673" s="162"/>
      <c r="T673" s="73"/>
      <c r="U673" s="56"/>
      <c r="V673" s="58"/>
      <c r="W673" s="58"/>
      <c r="X673" s="56"/>
      <c r="Y673" s="56"/>
      <c r="Z673" s="56"/>
      <c r="AA673" s="56"/>
      <c r="AB673" s="74"/>
      <c r="AC673" s="56"/>
      <c r="AD673" s="56"/>
      <c r="AE673" s="56"/>
      <c r="AF673" s="56"/>
      <c r="AG673" s="56"/>
      <c r="AH673" s="56"/>
      <c r="AI673" s="56"/>
      <c r="AJ673" s="75"/>
      <c r="AK673" s="75"/>
      <c r="AL673" s="75"/>
      <c r="AM673" s="75"/>
      <c r="AN673" s="75"/>
      <c r="AO673" s="75"/>
      <c r="AP673" s="75"/>
      <c r="AQ673" s="75"/>
      <c r="AR673" s="75"/>
      <c r="AS673" s="75"/>
    </row>
    <row r="674" spans="1:45" s="61" customFormat="1" ht="30" outlineLevel="1">
      <c r="A674" s="51"/>
      <c r="B674" s="288" t="s">
        <v>93</v>
      </c>
      <c r="C674" s="53" t="s">
        <v>78</v>
      </c>
      <c r="D674" s="54">
        <f>D654*Макро!C$10</f>
        <v>187624.79361252001</v>
      </c>
      <c r="E674" s="54">
        <f>E654*Макро!D$10</f>
        <v>0</v>
      </c>
      <c r="F674" s="54">
        <f>F654*Макро!E$10</f>
        <v>0</v>
      </c>
      <c r="G674" s="54">
        <f>G654*Макро!F$10</f>
        <v>0</v>
      </c>
      <c r="H674" s="54">
        <f>H654*Макро!G$10</f>
        <v>0</v>
      </c>
      <c r="I674" s="54">
        <f>I654*Макро!H$10</f>
        <v>0</v>
      </c>
      <c r="J674" s="54">
        <f>J654*Макро!I$10</f>
        <v>0</v>
      </c>
      <c r="K674" s="54">
        <f>K654*Макро!J$10</f>
        <v>0</v>
      </c>
      <c r="L674" s="54">
        <f>L654*Макро!K$10</f>
        <v>0</v>
      </c>
      <c r="M674" s="54">
        <f>M654*Макро!L$10</f>
        <v>0</v>
      </c>
      <c r="N674" s="54">
        <f>N654*Макро!M$10</f>
        <v>0</v>
      </c>
      <c r="O674" s="162"/>
      <c r="P674" s="159" t="str">
        <f t="shared" si="531"/>
        <v>Shantui SE2000LCW 
Строймпорттехника</v>
      </c>
      <c r="Q674" s="162"/>
      <c r="R674" s="162"/>
      <c r="S674" s="162"/>
      <c r="T674" s="57"/>
      <c r="U674" s="58"/>
      <c r="V674" s="58"/>
      <c r="W674" s="58"/>
      <c r="X674" s="58"/>
      <c r="Y674" s="58"/>
      <c r="Z674" s="58"/>
      <c r="AA674" s="58"/>
      <c r="AB674" s="59"/>
      <c r="AC674" s="58"/>
      <c r="AD674" s="58"/>
      <c r="AE674" s="58"/>
      <c r="AF674" s="58"/>
      <c r="AG674" s="58"/>
      <c r="AH674" s="58"/>
      <c r="AI674" s="58"/>
      <c r="AJ674" s="60"/>
      <c r="AK674" s="60"/>
      <c r="AL674" s="60"/>
      <c r="AM674" s="60"/>
      <c r="AN674" s="60"/>
      <c r="AO674" s="60"/>
      <c r="AP674" s="60"/>
      <c r="AQ674" s="60"/>
      <c r="AR674" s="60"/>
      <c r="AS674" s="60"/>
    </row>
    <row r="675" spans="1:45" s="61" customFormat="1" ht="45" outlineLevel="1">
      <c r="A675" s="51"/>
      <c r="B675" s="288" t="s">
        <v>94</v>
      </c>
      <c r="C675" s="53" t="s">
        <v>78</v>
      </c>
      <c r="D675" s="54">
        <f>D674</f>
        <v>187624.79361252001</v>
      </c>
      <c r="E675" s="290">
        <f>D675+E674</f>
        <v>187624.79361252001</v>
      </c>
      <c r="F675" s="290">
        <f t="shared" ref="F675" si="568">E675+F674</f>
        <v>187624.79361252001</v>
      </c>
      <c r="G675" s="290">
        <f t="shared" ref="G675" si="569">F675+G674</f>
        <v>187624.79361252001</v>
      </c>
      <c r="H675" s="290">
        <f t="shared" ref="H675" si="570">G675+H674</f>
        <v>187624.79361252001</v>
      </c>
      <c r="I675" s="290">
        <f t="shared" ref="I675" si="571">H675+I674</f>
        <v>187624.79361252001</v>
      </c>
      <c r="J675" s="290">
        <f t="shared" ref="J675" si="572">I675+J674</f>
        <v>187624.79361252001</v>
      </c>
      <c r="K675" s="290">
        <f t="shared" ref="K675" si="573">J675+K674</f>
        <v>187624.79361252001</v>
      </c>
      <c r="L675" s="290">
        <f t="shared" ref="L675" si="574">K675+L674</f>
        <v>187624.79361252001</v>
      </c>
      <c r="M675" s="290">
        <f t="shared" ref="M675" si="575">L675+M674</f>
        <v>187624.79361252001</v>
      </c>
      <c r="N675" s="290">
        <f t="shared" ref="N675" si="576">M675+N674</f>
        <v>187624.79361252001</v>
      </c>
      <c r="O675" s="162"/>
      <c r="P675" s="159" t="str">
        <f t="shared" si="531"/>
        <v>Shantui SE2000LCW 
Строймпорттехника</v>
      </c>
      <c r="Q675" s="162"/>
      <c r="R675" s="162"/>
      <c r="S675" s="162"/>
      <c r="T675" s="57"/>
      <c r="U675" s="58"/>
      <c r="V675" s="58"/>
      <c r="W675" s="58"/>
      <c r="X675" s="58"/>
      <c r="Y675" s="58"/>
      <c r="Z675" s="58"/>
      <c r="AA675" s="58"/>
      <c r="AB675" s="59"/>
      <c r="AC675" s="58"/>
      <c r="AD675" s="58"/>
      <c r="AE675" s="58"/>
      <c r="AF675" s="58"/>
      <c r="AG675" s="58"/>
      <c r="AH675" s="58"/>
      <c r="AI675" s="58"/>
      <c r="AJ675" s="60"/>
      <c r="AK675" s="60"/>
      <c r="AL675" s="60"/>
      <c r="AM675" s="60"/>
      <c r="AN675" s="60"/>
      <c r="AO675" s="60"/>
      <c r="AP675" s="60"/>
      <c r="AQ675" s="60"/>
      <c r="AR675" s="60"/>
      <c r="AS675" s="60"/>
    </row>
    <row r="676" spans="1:45" s="61" customFormat="1" ht="15.75" outlineLevel="1">
      <c r="A676" s="51"/>
      <c r="B676" s="288" t="s">
        <v>95</v>
      </c>
      <c r="C676" s="53" t="s">
        <v>61</v>
      </c>
      <c r="D676" s="54"/>
      <c r="E676" s="289">
        <f>E675/(SUM(Макро!$D$10:D$10))</f>
        <v>210139.76884602243</v>
      </c>
      <c r="F676" s="289">
        <f>F675/(SUM(Макро!$D$10:E$10))</f>
        <v>111017.23637148355</v>
      </c>
      <c r="G676" s="289">
        <f>G675/(SUM(Макро!$D$10:F$10))</f>
        <v>78117.391548260595</v>
      </c>
      <c r="H676" s="289">
        <f>H675/(SUM(Макро!$D$10:G$10))</f>
        <v>61772.543161989437</v>
      </c>
      <c r="I676" s="289">
        <f>I675/(SUM(Макро!$D$10:H$10))</f>
        <v>52048.943701543809</v>
      </c>
      <c r="J676" s="289">
        <f>J675/(SUM(Макро!$D$10:I$10))</f>
        <v>45635.175220677986</v>
      </c>
      <c r="K676" s="289">
        <f>K675/(SUM(Макро!$D$10:J$10))</f>
        <v>41111.91997534113</v>
      </c>
      <c r="L676" s="289">
        <f>L675/(SUM(Макро!$D$10:K$10))</f>
        <v>37769.404066898489</v>
      </c>
      <c r="M676" s="289">
        <f>M675/(SUM(Макро!$D$10:L$10))</f>
        <v>35213.212770271806</v>
      </c>
      <c r="N676" s="289">
        <f>N675/(SUM(Макро!$D$10:M$10))</f>
        <v>33206.617273175121</v>
      </c>
      <c r="O676" s="162"/>
      <c r="P676" s="159" t="str">
        <f t="shared" si="531"/>
        <v>Shantui SE2000LCW 
Строймпорттехника</v>
      </c>
      <c r="Q676" s="162"/>
      <c r="R676" s="162"/>
      <c r="S676" s="162"/>
      <c r="T676" s="57"/>
      <c r="U676" s="58"/>
      <c r="V676" s="58"/>
      <c r="W676" s="58"/>
      <c r="X676" s="58"/>
      <c r="Y676" s="58"/>
      <c r="Z676" s="58"/>
      <c r="AA676" s="58"/>
      <c r="AB676" s="59"/>
      <c r="AC676" s="58"/>
      <c r="AD676" s="58"/>
      <c r="AE676" s="58"/>
      <c r="AF676" s="58"/>
      <c r="AG676" s="58"/>
      <c r="AH676" s="58"/>
      <c r="AI676" s="58"/>
      <c r="AJ676" s="60"/>
      <c r="AK676" s="60"/>
      <c r="AL676" s="60"/>
      <c r="AM676" s="60"/>
      <c r="AN676" s="60"/>
      <c r="AO676" s="60"/>
      <c r="AP676" s="60"/>
      <c r="AQ676" s="60"/>
      <c r="AR676" s="60"/>
      <c r="AS676" s="60"/>
    </row>
    <row r="677" spans="1:45" s="61" customFormat="1" ht="30" outlineLevel="1">
      <c r="A677" s="51"/>
      <c r="B677" s="288" t="s">
        <v>96</v>
      </c>
      <c r="C677" s="53" t="s">
        <v>78</v>
      </c>
      <c r="D677" s="54">
        <f>D657*Макро!C$10</f>
        <v>187624.79361252001</v>
      </c>
      <c r="E677" s="54">
        <f>E657*Макро!D$10</f>
        <v>25993.966706066174</v>
      </c>
      <c r="F677" s="54">
        <f>F657*Макро!E$10</f>
        <v>27806.248585503792</v>
      </c>
      <c r="G677" s="54">
        <f>G657*Макро!F$10</f>
        <v>63714.175119624633</v>
      </c>
      <c r="H677" s="54">
        <f>H657*Макро!G$10</f>
        <v>32476.765966076669</v>
      </c>
      <c r="I677" s="54">
        <f>I657*Макро!H$10</f>
        <v>25421.898563996667</v>
      </c>
      <c r="J677" s="54">
        <f>J657*Макро!I$10</f>
        <v>53533.226054244878</v>
      </c>
      <c r="K677" s="54">
        <f>K657*Макро!J$10</f>
        <v>15737.83310981805</v>
      </c>
      <c r="L677" s="54">
        <f>L657*Макро!K$10</f>
        <v>25092.31649411342</v>
      </c>
      <c r="M677" s="54">
        <f>M657*Макро!L$10</f>
        <v>33218.047068480955</v>
      </c>
      <c r="N677" s="54">
        <f>N657*Макро!M$10</f>
        <v>20720.209736326957</v>
      </c>
      <c r="O677" s="162"/>
      <c r="P677" s="159" t="str">
        <f t="shared" si="531"/>
        <v>Shantui SE2000LCW 
Строймпорттехника</v>
      </c>
      <c r="Q677" s="162"/>
      <c r="R677" s="162"/>
      <c r="S677" s="162"/>
      <c r="T677" s="57"/>
      <c r="U677" s="58"/>
      <c r="V677" s="58"/>
      <c r="W677" s="58"/>
      <c r="X677" s="58"/>
      <c r="Y677" s="58"/>
      <c r="Z677" s="58"/>
      <c r="AA677" s="58"/>
      <c r="AB677" s="59"/>
      <c r="AC677" s="58"/>
      <c r="AD677" s="58"/>
      <c r="AE677" s="58"/>
      <c r="AF677" s="58"/>
      <c r="AG677" s="58"/>
      <c r="AH677" s="58"/>
      <c r="AI677" s="58"/>
      <c r="AJ677" s="60"/>
      <c r="AK677" s="60"/>
      <c r="AL677" s="60"/>
      <c r="AM677" s="60"/>
      <c r="AN677" s="60"/>
      <c r="AO677" s="60"/>
      <c r="AP677" s="60"/>
      <c r="AQ677" s="60"/>
      <c r="AR677" s="60"/>
      <c r="AS677" s="60"/>
    </row>
    <row r="678" spans="1:45" s="76" customFormat="1" ht="28.5" outlineLevel="1">
      <c r="A678" s="71"/>
      <c r="B678" s="291" t="s">
        <v>97</v>
      </c>
      <c r="C678" s="66" t="s">
        <v>78</v>
      </c>
      <c r="D678" s="72">
        <f>D677</f>
        <v>187624.79361252001</v>
      </c>
      <c r="E678" s="290">
        <f>D678+E677</f>
        <v>213618.7603185862</v>
      </c>
      <c r="F678" s="290">
        <f t="shared" ref="F678" si="577">E678+F677</f>
        <v>241425.00890408998</v>
      </c>
      <c r="G678" s="290">
        <f t="shared" ref="G678" si="578">F678+G677</f>
        <v>305139.18402371462</v>
      </c>
      <c r="H678" s="290">
        <f t="shared" ref="H678" si="579">G678+H677</f>
        <v>337615.94998979132</v>
      </c>
      <c r="I678" s="290">
        <f t="shared" ref="I678" si="580">H678+I677</f>
        <v>363037.84855378798</v>
      </c>
      <c r="J678" s="290">
        <f t="shared" ref="J678" si="581">I678+J677</f>
        <v>416571.07460803282</v>
      </c>
      <c r="K678" s="290">
        <f t="shared" ref="K678" si="582">J678+K677</f>
        <v>432308.90771785087</v>
      </c>
      <c r="L678" s="290">
        <f t="shared" ref="L678" si="583">K678+L677</f>
        <v>457401.22421196429</v>
      </c>
      <c r="M678" s="290">
        <f t="shared" ref="M678" si="584">L678+M677</f>
        <v>490619.27128044527</v>
      </c>
      <c r="N678" s="290">
        <f t="shared" ref="N678" si="585">M678+N677</f>
        <v>511339.48101677222</v>
      </c>
      <c r="O678" s="162"/>
      <c r="P678" s="159" t="str">
        <f t="shared" si="531"/>
        <v>Shantui SE2000LCW 
Строймпорттехника</v>
      </c>
      <c r="Q678" s="162"/>
      <c r="R678" s="162"/>
      <c r="S678" s="162"/>
      <c r="T678" s="73"/>
      <c r="U678" s="56"/>
      <c r="V678" s="56"/>
      <c r="W678" s="56"/>
      <c r="X678" s="56"/>
      <c r="Y678" s="56"/>
      <c r="Z678" s="56"/>
      <c r="AA678" s="56"/>
      <c r="AB678" s="74"/>
      <c r="AC678" s="56"/>
      <c r="AD678" s="56"/>
      <c r="AE678" s="56"/>
      <c r="AF678" s="56"/>
      <c r="AG678" s="56"/>
      <c r="AH678" s="56"/>
      <c r="AI678" s="56"/>
      <c r="AJ678" s="75"/>
      <c r="AK678" s="75"/>
      <c r="AL678" s="75"/>
      <c r="AM678" s="75"/>
      <c r="AN678" s="75"/>
      <c r="AO678" s="75"/>
      <c r="AP678" s="75"/>
      <c r="AQ678" s="75"/>
      <c r="AR678" s="75"/>
      <c r="AS678" s="75"/>
    </row>
    <row r="679" spans="1:45" s="61" customFormat="1" ht="15.75" outlineLevel="1">
      <c r="A679" s="51"/>
      <c r="B679" s="288" t="s">
        <v>98</v>
      </c>
      <c r="C679" s="53" t="s">
        <v>78</v>
      </c>
      <c r="D679" s="54"/>
      <c r="E679" s="290">
        <f>E678/(SUM(Макро!$D$10:D$10))</f>
        <v>239253.01155681655</v>
      </c>
      <c r="F679" s="290">
        <f>F678/(SUM(Макро!$D$10:E$10))</f>
        <v>142850.72224966533</v>
      </c>
      <c r="G679" s="290">
        <f>G678/(SUM(Макро!$D$10:F$10))</f>
        <v>127044.38819703338</v>
      </c>
      <c r="H679" s="290">
        <f>H678/(SUM(Макро!$D$10:G$10))</f>
        <v>111154.79698269894</v>
      </c>
      <c r="I679" s="290">
        <f>I678/(SUM(Макро!$D$10:H$10))</f>
        <v>100710.23225176145</v>
      </c>
      <c r="J679" s="290">
        <f>J678/(SUM(Макро!$D$10:I$10))</f>
        <v>101320.79889645865</v>
      </c>
      <c r="K679" s="290">
        <f>K678/(SUM(Макро!$D$10:J$10))</f>
        <v>94726.549069138811</v>
      </c>
      <c r="L679" s="290">
        <f>L678/(SUM(Макро!$D$10:K$10))</f>
        <v>92076.166083003845</v>
      </c>
      <c r="M679" s="290">
        <f>M678/(SUM(Макро!$D$10:L$10))</f>
        <v>92078.879641422798</v>
      </c>
      <c r="N679" s="290">
        <f>N678/(SUM(Макро!$D$10:M$10))</f>
        <v>90498.990649681931</v>
      </c>
      <c r="O679" s="162"/>
      <c r="P679" s="159" t="str">
        <f t="shared" si="531"/>
        <v>Shantui SE2000LCW 
Строймпорттехника</v>
      </c>
      <c r="Q679" s="162"/>
      <c r="R679" s="162"/>
      <c r="S679" s="162"/>
      <c r="T679" s="57"/>
      <c r="U679" s="58"/>
      <c r="V679" s="58"/>
      <c r="W679" s="58"/>
      <c r="X679" s="58"/>
      <c r="Y679" s="58"/>
      <c r="Z679" s="58"/>
      <c r="AA679" s="58"/>
      <c r="AB679" s="59"/>
      <c r="AC679" s="58"/>
      <c r="AD679" s="58"/>
      <c r="AE679" s="58"/>
      <c r="AF679" s="58"/>
      <c r="AG679" s="58"/>
      <c r="AH679" s="58"/>
      <c r="AI679" s="58"/>
      <c r="AJ679" s="60"/>
      <c r="AK679" s="60"/>
      <c r="AL679" s="60"/>
      <c r="AM679" s="60"/>
      <c r="AN679" s="60"/>
      <c r="AO679" s="60"/>
      <c r="AP679" s="60"/>
      <c r="AQ679" s="60"/>
      <c r="AR679" s="60"/>
      <c r="AS679" s="60"/>
    </row>
    <row r="680" spans="1:45" s="61" customFormat="1" ht="15.75">
      <c r="A680" s="51"/>
      <c r="B680" s="83" t="s">
        <v>99</v>
      </c>
      <c r="C680" s="53" t="s">
        <v>100</v>
      </c>
      <c r="D680" s="54"/>
      <c r="E680" s="292">
        <f>E666/(SUM(Макро!$D$10:D$10))/(E656/(E$2-$D$2))</f>
        <v>14.22067280449213</v>
      </c>
      <c r="F680" s="292">
        <f>F666/(SUM(Макро!$D$10:E$10))/(F656/(F$2-$D$2))</f>
        <v>16.769142524387718</v>
      </c>
      <c r="G680" s="292">
        <f>G666/(SUM(Макро!$D$10:F$10))/(G656/(G$2-$D$2))</f>
        <v>26.18513157262349</v>
      </c>
      <c r="H680" s="292">
        <f>H666/(SUM(Макро!$D$10:G$10))/(H656/(H$2-$D$2))</f>
        <v>27.173393348433077</v>
      </c>
      <c r="I680" s="292">
        <f>I666/(SUM(Макро!$D$10:H$10))/(I656/(I$2-$D$2))</f>
        <v>27.245354151821314</v>
      </c>
      <c r="J680" s="292">
        <f>J666/(SUM(Макро!$D$10:I$10))/(J656/(J$2-$D$2))</f>
        <v>31.184083574392517</v>
      </c>
      <c r="K680" s="292">
        <f>K666/(SUM(Макро!$D$10:J$10))/(K656/(K$2-$D$2))</f>
        <v>30.188128551261308</v>
      </c>
      <c r="L680" s="292">
        <f>L666/(SUM(Макро!$D$10:K$10))/(L656/(L$2-$D$2))</f>
        <v>30.414748432458538</v>
      </c>
      <c r="M680" s="292">
        <f>M666/(SUM(Макро!$D$10:L$10))/(M656/(M$2-$D$2))</f>
        <v>33.091604244329879</v>
      </c>
      <c r="N680" s="292">
        <f>N666/(SUM(Макро!$D$10:M$10))/(N656/(N$2-$D$2))</f>
        <v>33.145922645060608</v>
      </c>
      <c r="O680" s="171"/>
      <c r="P680" s="159" t="str">
        <f t="shared" si="531"/>
        <v>Shantui SE2000LCW 
Строймпорттехника</v>
      </c>
      <c r="Q680" s="171"/>
      <c r="R680" s="171"/>
      <c r="S680" s="171"/>
      <c r="T680" s="57"/>
      <c r="U680" s="58"/>
      <c r="V680" s="58"/>
      <c r="W680" s="58"/>
      <c r="X680" s="58"/>
      <c r="Y680" s="58"/>
      <c r="Z680" s="58"/>
      <c r="AA680" s="58"/>
      <c r="AB680" s="59"/>
      <c r="AC680" s="58"/>
      <c r="AD680" s="58"/>
      <c r="AE680" s="58"/>
      <c r="AF680" s="58"/>
      <c r="AG680" s="58"/>
      <c r="AH680" s="58"/>
      <c r="AI680" s="58"/>
      <c r="AJ680" s="60"/>
      <c r="AK680" s="60"/>
      <c r="AL680" s="60"/>
      <c r="AM680" s="60"/>
      <c r="AN680" s="60"/>
      <c r="AO680" s="60"/>
      <c r="AP680" s="60"/>
      <c r="AQ680" s="60"/>
      <c r="AR680" s="60"/>
      <c r="AS680" s="60"/>
    </row>
    <row r="681" spans="1:45" s="76" customFormat="1" ht="15.75" outlineLevel="1">
      <c r="A681" s="71"/>
      <c r="B681" s="263" t="str">
        <f>B667</f>
        <v>ТО, ТР, ППР, вкл смазочные</v>
      </c>
      <c r="C681" s="66" t="s">
        <v>100</v>
      </c>
      <c r="D681" s="72"/>
      <c r="E681" s="1143">
        <f>E667/(SUM(Макро!$D$10:D$10))/(E656/(E$2-$D$2))</f>
        <v>4.8499211875596231</v>
      </c>
      <c r="F681" s="1143">
        <f>F667/(SUM(Макро!$D$10:E$10))/(F656/(F$2-$D$2))</f>
        <v>8.1526870872439403</v>
      </c>
      <c r="G681" s="1143">
        <f>G667/(SUM(Макро!$D$10:F$10))/(G656/(G$2-$D$2))</f>
        <v>20.641341265536759</v>
      </c>
      <c r="H681" s="1143">
        <f>H667/(SUM(Макро!$D$10:G$10))/(H656/(H$2-$D$2))</f>
        <v>21.9058473126249</v>
      </c>
      <c r="I681" s="1143">
        <f>I667/(SUM(Макро!$D$10:H$10))/(I656/(I$2-$D$2))</f>
        <v>21.965135273760986</v>
      </c>
      <c r="J681" s="1143">
        <f>J667/(SUM(Макро!$D$10:I$10))/(J656/(J$2-$D$2))</f>
        <v>26.518703729754268</v>
      </c>
      <c r="K681" s="1143">
        <f>K667/(SUM(Макро!$D$10:J$10))/(K656/(K$2-$D$2))</f>
        <v>24.574697449451367</v>
      </c>
      <c r="L681" s="1143">
        <f>L667/(SUM(Макро!$D$10:K$10))/(L656/(L$2-$D$2))</f>
        <v>24.482560075618082</v>
      </c>
      <c r="M681" s="1143">
        <f>M667/(SUM(Макро!$D$10:L$10))/(M656/(M$2-$D$2))</f>
        <v>27.39538269572051</v>
      </c>
      <c r="N681" s="1143">
        <f>N667/(SUM(Макро!$D$10:M$10))/(N656/(N$2-$D$2))</f>
        <v>27.262861333973763</v>
      </c>
      <c r="O681" s="172"/>
      <c r="P681" s="159" t="str">
        <f t="shared" si="531"/>
        <v>Shantui SE2000LCW 
Строймпорттехника</v>
      </c>
      <c r="Q681" s="172"/>
      <c r="R681" s="172"/>
      <c r="S681" s="172"/>
      <c r="T681" s="73"/>
      <c r="U681" s="56"/>
      <c r="V681" s="56"/>
      <c r="W681" s="58"/>
      <c r="X681" s="56"/>
      <c r="Y681" s="56"/>
      <c r="Z681" s="56"/>
      <c r="AA681" s="56"/>
      <c r="AB681" s="74"/>
      <c r="AC681" s="56"/>
      <c r="AD681" s="56"/>
      <c r="AE681" s="56"/>
      <c r="AF681" s="56"/>
      <c r="AG681" s="56"/>
      <c r="AH681" s="56"/>
      <c r="AI681" s="56"/>
      <c r="AJ681" s="75"/>
      <c r="AK681" s="75"/>
      <c r="AL681" s="75"/>
      <c r="AM681" s="75"/>
      <c r="AN681" s="75"/>
      <c r="AO681" s="75"/>
      <c r="AP681" s="75"/>
      <c r="AQ681" s="75"/>
      <c r="AR681" s="75"/>
      <c r="AS681" s="75"/>
    </row>
    <row r="682" spans="1:45" s="76" customFormat="1" ht="15.75" outlineLevel="1">
      <c r="A682" s="71"/>
      <c r="B682" s="263" t="str">
        <f t="shared" ref="B682:B685" si="586">B668</f>
        <v>затраты на сервис: ремонты и ТО</v>
      </c>
      <c r="C682" s="66" t="s">
        <v>100</v>
      </c>
      <c r="D682" s="72"/>
      <c r="E682" s="1143">
        <f>E668/(SUM(Макро!$D$10:D$10))/(E656/(E$2-$D$2))</f>
        <v>1.365799456475504</v>
      </c>
      <c r="F682" s="1143">
        <f>F668/(SUM(Макро!$D$10:E$10))/(F656/(F$2-$D$2))</f>
        <v>1.4799344864498329</v>
      </c>
      <c r="G682" s="1143">
        <f>G668/(SUM(Макро!$D$10:F$10))/(G656/(G$2-$D$2))</f>
        <v>1.5565472427388507</v>
      </c>
      <c r="H682" s="1143">
        <f>H668/(SUM(Макро!$D$10:G$10))/(H656/(H$2-$D$2))</f>
        <v>1.590716826287917</v>
      </c>
      <c r="I682" s="1143">
        <f>I668/(SUM(Макро!$D$10:H$10))/(I656/(I$2-$D$2))</f>
        <v>1.6131109633887326</v>
      </c>
      <c r="J682" s="1143">
        <f>J668/(SUM(Макро!$D$10:I$10))/(J656/(J$2-$D$2))</f>
        <v>1.6334624738740373</v>
      </c>
      <c r="K682" s="1143">
        <f>K668/(SUM(Макро!$D$10:J$10))/(K656/(K$2-$D$2))</f>
        <v>1.635635136582952</v>
      </c>
      <c r="L682" s="1143">
        <f>L668/(SUM(Макро!$D$10:K$10))/(L656/(L$2-$D$2))</f>
        <v>1.6232401944547097</v>
      </c>
      <c r="M682" s="1143">
        <f>M668/(SUM(Макро!$D$10:L$10))/(M656/(M$2-$D$2))</f>
        <v>1.6962849068185124</v>
      </c>
      <c r="N682" s="1143">
        <f>N668/(SUM(Макро!$D$10:M$10))/(N656/(N$2-$D$2))</f>
        <v>1.6845093040783943</v>
      </c>
      <c r="O682" s="172"/>
      <c r="P682" s="159" t="str">
        <f t="shared" si="531"/>
        <v>Shantui SE2000LCW 
Строймпорттехника</v>
      </c>
      <c r="Q682" s="172"/>
      <c r="R682" s="172"/>
      <c r="S682" s="172"/>
      <c r="T682" s="73"/>
      <c r="U682" s="56"/>
      <c r="V682" s="56"/>
      <c r="W682" s="58"/>
      <c r="X682" s="56"/>
      <c r="Y682" s="56"/>
      <c r="Z682" s="56"/>
      <c r="AA682" s="56"/>
      <c r="AB682" s="74"/>
      <c r="AC682" s="56"/>
      <c r="AD682" s="56"/>
      <c r="AE682" s="56"/>
      <c r="AF682" s="56"/>
      <c r="AG682" s="56"/>
      <c r="AH682" s="56"/>
      <c r="AI682" s="56"/>
      <c r="AJ682" s="75"/>
      <c r="AK682" s="75"/>
      <c r="AL682" s="75"/>
      <c r="AM682" s="75"/>
      <c r="AN682" s="75"/>
      <c r="AO682" s="75"/>
      <c r="AP682" s="75"/>
      <c r="AQ682" s="75"/>
      <c r="AR682" s="75"/>
      <c r="AS682" s="75"/>
    </row>
    <row r="683" spans="1:45" s="76" customFormat="1" ht="15.75" outlineLevel="1">
      <c r="A683" s="71"/>
      <c r="B683" s="263" t="str">
        <f t="shared" si="586"/>
        <v>расходники на ковш</v>
      </c>
      <c r="C683" s="66" t="s">
        <v>100</v>
      </c>
      <c r="D683" s="72"/>
      <c r="E683" s="1143">
        <f>E669/(SUM(Макро!$D$10:D$10))/(E656/(E$2-$D$2))</f>
        <v>0.87261184909340372</v>
      </c>
      <c r="F683" s="1143">
        <f>F669/(SUM(Макро!$D$10:E$10))/(F656/(F$2-$D$2))</f>
        <v>0.87648638149088454</v>
      </c>
      <c r="G683" s="1143">
        <f>G669/(SUM(Макро!$D$10:F$10))/(G656/(G$2-$D$2))</f>
        <v>0.87692759388254626</v>
      </c>
      <c r="H683" s="1143">
        <f>H669/(SUM(Макро!$D$10:G$10))/(H656/(H$2-$D$2))</f>
        <v>0.88012967310703794</v>
      </c>
      <c r="I683" s="1143">
        <f>I669/(SUM(Макро!$D$10:H$10))/(I656/(I$2-$D$2))</f>
        <v>0.88230972513558847</v>
      </c>
      <c r="J683" s="1143">
        <f>J669/(SUM(Макро!$D$10:I$10))/(J656/(J$2-$D$2))</f>
        <v>0.881158731953121</v>
      </c>
      <c r="K683" s="1143">
        <f>K669/(SUM(Макро!$D$10:J$10))/(K656/(K$2-$D$2))</f>
        <v>0.88181123539824402</v>
      </c>
      <c r="L683" s="1143">
        <f>L669/(SUM(Макро!$D$10:K$10))/(L656/(L$2-$D$2))</f>
        <v>0.87939122372212508</v>
      </c>
      <c r="M683" s="1143">
        <f>M669/(SUM(Макро!$D$10:L$10))/(M656/(M$2-$D$2))</f>
        <v>0.8924997541504841</v>
      </c>
      <c r="N683" s="1143">
        <f>N669/(SUM(Макро!$D$10:M$10))/(N656/(N$2-$D$2))</f>
        <v>0.88907323768461666</v>
      </c>
      <c r="O683" s="172"/>
      <c r="P683" s="159" t="str">
        <f t="shared" si="531"/>
        <v>Shantui SE2000LCW 
Строймпорттехника</v>
      </c>
      <c r="Q683" s="172"/>
      <c r="R683" s="172"/>
      <c r="S683" s="172"/>
      <c r="T683" s="73"/>
      <c r="U683" s="56"/>
      <c r="V683" s="56"/>
      <c r="W683" s="58"/>
      <c r="X683" s="56"/>
      <c r="Y683" s="56"/>
      <c r="Z683" s="56"/>
      <c r="AA683" s="56"/>
      <c r="AB683" s="74"/>
      <c r="AC683" s="56"/>
      <c r="AD683" s="56"/>
      <c r="AE683" s="56"/>
      <c r="AF683" s="56"/>
      <c r="AG683" s="56"/>
      <c r="AH683" s="56"/>
      <c r="AI683" s="56"/>
      <c r="AJ683" s="75"/>
      <c r="AK683" s="75"/>
      <c r="AL683" s="75"/>
      <c r="AM683" s="75"/>
      <c r="AN683" s="75"/>
      <c r="AO683" s="75"/>
      <c r="AP683" s="75"/>
      <c r="AQ683" s="75"/>
      <c r="AR683" s="75"/>
      <c r="AS683" s="75"/>
    </row>
    <row r="684" spans="1:45" s="76" customFormat="1" ht="15.75" outlineLevel="1">
      <c r="A684" s="71"/>
      <c r="B684" s="263" t="str">
        <f t="shared" si="586"/>
        <v>Дизтопливо</v>
      </c>
      <c r="C684" s="66" t="s">
        <v>100</v>
      </c>
      <c r="D684" s="72"/>
      <c r="E684" s="1143">
        <f>E670/(SUM(Макро!$D$10:D$10))/(E656/(E$2-$D$2))</f>
        <v>12.893229750530629</v>
      </c>
      <c r="F684" s="1143">
        <f>F670/(SUM(Макро!$D$10:E$10))/(F656/(F$2-$D$2))</f>
        <v>12.950477696944029</v>
      </c>
      <c r="G684" s="1143">
        <f>G670/(SUM(Макро!$D$10:F$10))/(G656/(G$2-$D$2))</f>
        <v>12.956996807061985</v>
      </c>
      <c r="H684" s="1143">
        <f>H670/(SUM(Макро!$D$10:G$10))/(H656/(H$2-$D$2))</f>
        <v>13.004308957548673</v>
      </c>
      <c r="I684" s="1143">
        <f>I670/(SUM(Макро!$D$10:H$10))/(I656/(I$2-$D$2))</f>
        <v>13.0365201998111</v>
      </c>
      <c r="J684" s="1143">
        <f>J670/(SUM(Макро!$D$10:I$10))/(J656/(J$2-$D$2))</f>
        <v>13.019513761543887</v>
      </c>
      <c r="K684" s="1143">
        <f>K670/(SUM(Макро!$D$10:J$10))/(K656/(K$2-$D$2))</f>
        <v>13.029154791332473</v>
      </c>
      <c r="L684" s="1143">
        <f>L670/(SUM(Макро!$D$10:K$10))/(L656/(L$2-$D$2))</f>
        <v>12.99339803811902</v>
      </c>
      <c r="M684" s="1143">
        <f>M670/(SUM(Макро!$D$10:L$10))/(M656/(M$2-$D$2))</f>
        <v>13.187082429042944</v>
      </c>
      <c r="N684" s="1143">
        <f>N670/(SUM(Макро!$D$10:M$10))/(N656/(N$2-$D$2))</f>
        <v>13.13645411808853</v>
      </c>
      <c r="O684" s="172"/>
      <c r="P684" s="159" t="str">
        <f t="shared" si="531"/>
        <v>Shantui SE2000LCW 
Строймпорттехника</v>
      </c>
      <c r="Q684" s="172"/>
      <c r="R684" s="172"/>
      <c r="S684" s="172"/>
      <c r="T684" s="73"/>
      <c r="U684" s="56"/>
      <c r="V684" s="56"/>
      <c r="W684" s="58"/>
      <c r="X684" s="56"/>
      <c r="Y684" s="56"/>
      <c r="Z684" s="56"/>
      <c r="AA684" s="56"/>
      <c r="AB684" s="74"/>
      <c r="AC684" s="56"/>
      <c r="AD684" s="56"/>
      <c r="AE684" s="56"/>
      <c r="AF684" s="56"/>
      <c r="AG684" s="56"/>
      <c r="AH684" s="56"/>
      <c r="AI684" s="56"/>
      <c r="AJ684" s="75"/>
      <c r="AK684" s="75"/>
      <c r="AL684" s="75"/>
      <c r="AM684" s="75"/>
      <c r="AN684" s="75"/>
      <c r="AO684" s="75"/>
      <c r="AP684" s="75"/>
      <c r="AQ684" s="75"/>
      <c r="AR684" s="75"/>
      <c r="AS684" s="75"/>
    </row>
    <row r="685" spans="1:45" s="76" customFormat="1" ht="15.75" outlineLevel="1">
      <c r="A685" s="71"/>
      <c r="B685" s="263" t="str">
        <f t="shared" si="586"/>
        <v>Смазочные</v>
      </c>
      <c r="C685" s="66" t="s">
        <v>100</v>
      </c>
      <c r="D685" s="72"/>
      <c r="E685" s="1143">
        <f>E671/(SUM(Макро!$D$10:D$10))/(E656/(E$2-$D$2))</f>
        <v>0</v>
      </c>
      <c r="F685" s="1143">
        <f>F671/(SUM(Макро!$D$10:E$10))/(F656/(F$2-$D$2))</f>
        <v>0</v>
      </c>
      <c r="G685" s="1143">
        <f>G671/(SUM(Макро!$D$10:F$10))/(G656/(G$2-$D$2))</f>
        <v>0</v>
      </c>
      <c r="H685" s="1143">
        <f>H671/(SUM(Макро!$D$10:G$10))/(H656/(H$2-$D$2))</f>
        <v>0</v>
      </c>
      <c r="I685" s="1143">
        <f>I671/(SUM(Макро!$D$10:H$10))/(I656/(I$2-$D$2))</f>
        <v>0</v>
      </c>
      <c r="J685" s="1143">
        <f>J671/(SUM(Макро!$D$10:I$10))/(J656/(J$2-$D$2))</f>
        <v>0</v>
      </c>
      <c r="K685" s="1143">
        <f>K671/(SUM(Макро!$D$10:J$10))/(K656/(K$2-$D$2))</f>
        <v>0</v>
      </c>
      <c r="L685" s="1143">
        <f>L671/(SUM(Макро!$D$10:K$10))/(L656/(L$2-$D$2))</f>
        <v>0</v>
      </c>
      <c r="M685" s="1143">
        <f>M671/(SUM(Макро!$D$10:L$10))/(M656/(M$2-$D$2))</f>
        <v>0</v>
      </c>
      <c r="N685" s="1143">
        <f>N671/(SUM(Макро!$D$10:M$10))/(N656/(N$2-$D$2))</f>
        <v>0</v>
      </c>
      <c r="P685" s="159" t="str">
        <f t="shared" si="531"/>
        <v>Shantui SE2000LCW 
Строймпорттехника</v>
      </c>
      <c r="Q685" s="172"/>
      <c r="R685" s="172"/>
      <c r="S685" s="172"/>
      <c r="T685" s="73" t="s">
        <v>101</v>
      </c>
      <c r="U685" s="56"/>
      <c r="V685" s="56"/>
      <c r="W685" s="58"/>
      <c r="X685" s="56"/>
      <c r="Y685" s="56"/>
      <c r="Z685" s="56"/>
      <c r="AA685" s="56"/>
      <c r="AB685" s="74"/>
      <c r="AC685" s="56"/>
      <c r="AD685" s="56"/>
      <c r="AE685" s="56"/>
      <c r="AF685" s="56"/>
      <c r="AG685" s="56"/>
      <c r="AH685" s="56"/>
      <c r="AI685" s="56"/>
      <c r="AJ685" s="75"/>
      <c r="AK685" s="75"/>
      <c r="AL685" s="75"/>
      <c r="AM685" s="75"/>
      <c r="AN685" s="75"/>
      <c r="AO685" s="75"/>
      <c r="AP685" s="75"/>
      <c r="AQ685" s="75"/>
      <c r="AR685" s="75"/>
      <c r="AS685" s="75"/>
    </row>
    <row r="686" spans="1:45" s="76" customFormat="1" ht="15.75" outlineLevel="1">
      <c r="A686" s="71"/>
      <c r="B686" s="263" t="str">
        <f>B672</f>
        <v>Расходы на персонал</v>
      </c>
      <c r="C686" s="66" t="s">
        <v>100</v>
      </c>
      <c r="D686" s="72"/>
      <c r="E686" s="1143">
        <f>E672/(SUM(Макро!$D$10:D$10))/(E656/(E$2-$D$2))</f>
        <v>4.8920654374916603</v>
      </c>
      <c r="F686" s="1143">
        <f>F672/(SUM(Макро!$D$10:E$10))/(F656/(F$2-$D$2))</f>
        <v>5.2758124992717859</v>
      </c>
      <c r="G686" s="1143">
        <f>G672/(SUM(Макро!$D$10:F$10))/(G656/(G$2-$D$2))</f>
        <v>5.3600506956801066</v>
      </c>
      <c r="H686" s="1143">
        <f>H672/(SUM(Макро!$D$10:G$10))/(H656/(H$2-$D$2))</f>
        <v>5.5110666409289477</v>
      </c>
      <c r="I686" s="1143">
        <f>I672/(SUM(Макро!$D$10:H$10))/(I656/(I$2-$D$2))</f>
        <v>5.6075292443848568</v>
      </c>
      <c r="J686" s="1143">
        <f>J672/(SUM(Макро!$D$10:I$10))/(J656/(J$2-$D$2))</f>
        <v>5.6085757793856654</v>
      </c>
      <c r="K686" s="1143">
        <f>K672/(SUM(Макро!$D$10:J$10))/(K656/(K$2-$D$2))</f>
        <v>5.6391750927478981</v>
      </c>
      <c r="L686" s="1143">
        <f>L672/(SUM(Макро!$D$10:K$10))/(L656/(L$2-$D$2))</f>
        <v>5.6090978204651165</v>
      </c>
      <c r="M686" s="1143">
        <f>M672/(SUM(Макро!$D$10:L$10))/(M656/(M$2-$D$2))</f>
        <v>5.8281454244947355</v>
      </c>
      <c r="N686" s="1143">
        <f>N672/(SUM(Макро!$D$10:M$10))/(N656/(N$2-$D$2))</f>
        <v>5.7942335098356992</v>
      </c>
      <c r="O686" s="172"/>
      <c r="P686" s="159" t="str">
        <f t="shared" si="531"/>
        <v>Shantui SE2000LCW 
Строймпорттехника</v>
      </c>
      <c r="Q686" s="172"/>
      <c r="R686" s="172"/>
      <c r="S686" s="172"/>
      <c r="T686" s="73"/>
      <c r="U686" s="56"/>
      <c r="V686" s="56"/>
      <c r="W686" s="58"/>
      <c r="X686" s="56"/>
      <c r="Y686" s="56"/>
      <c r="Z686" s="56"/>
      <c r="AA686" s="56"/>
      <c r="AB686" s="74"/>
      <c r="AC686" s="56"/>
      <c r="AD686" s="56"/>
      <c r="AE686" s="56"/>
      <c r="AF686" s="56"/>
      <c r="AG686" s="56"/>
      <c r="AH686" s="56"/>
      <c r="AI686" s="56"/>
      <c r="AJ686" s="75"/>
      <c r="AK686" s="75"/>
      <c r="AL686" s="75"/>
      <c r="AM686" s="75"/>
      <c r="AN686" s="75"/>
      <c r="AO686" s="75"/>
      <c r="AP686" s="75"/>
      <c r="AQ686" s="75"/>
      <c r="AR686" s="75"/>
      <c r="AS686" s="75"/>
    </row>
    <row r="687" spans="1:45" s="76" customFormat="1" ht="15.75" outlineLevel="1">
      <c r="A687" s="71"/>
      <c r="B687" s="263" t="str">
        <f>B673</f>
        <v>Налог на прибыль</v>
      </c>
      <c r="C687" s="66" t="s">
        <v>100</v>
      </c>
      <c r="D687" s="72"/>
      <c r="E687" s="1143">
        <f>E673/(SUM(Макро!$D$10:D$10))/(E656/(E$2-$D$2))</f>
        <v>-10.652954876658686</v>
      </c>
      <c r="F687" s="1143">
        <f>F673/(SUM(Макро!$D$10:E$10))/(F656/(F$2-$D$2))</f>
        <v>-11.96625562701275</v>
      </c>
      <c r="G687" s="1143">
        <f>G673/(SUM(Макро!$D$10:F$10))/(G656/(G$2-$D$2))</f>
        <v>-15.206732032276756</v>
      </c>
      <c r="H687" s="1143">
        <f>H673/(SUM(Макро!$D$10:G$10))/(H656/(H$2-$D$2))</f>
        <v>-15.718676062064395</v>
      </c>
      <c r="I687" s="1143">
        <f>I673/(SUM(Макро!$D$10:H$10))/(I656/(I$2-$D$2))</f>
        <v>-15.859251254659943</v>
      </c>
      <c r="J687" s="1143">
        <f>J673/(SUM(Макро!$D$10:I$10))/(J656/(J$2-$D$2))</f>
        <v>-16.477330902118457</v>
      </c>
      <c r="K687" s="1143">
        <f>K673/(SUM(Макро!$D$10:J$10))/(K656/(K$2-$D$2))</f>
        <v>-15.572345154251623</v>
      </c>
      <c r="L687" s="1143">
        <f>L673/(SUM(Макро!$D$10:K$10))/(L656/(L$2-$D$2))</f>
        <v>-15.172938919920513</v>
      </c>
      <c r="M687" s="1143">
        <f>M673/(SUM(Макро!$D$10:L$10))/(M656/(M$2-$D$2))</f>
        <v>-15.907790965897309</v>
      </c>
      <c r="N687" s="1143">
        <f>N673/(SUM(Макро!$D$10:M$10))/(N656/(N$2-$D$2))</f>
        <v>-15.621208858600397</v>
      </c>
      <c r="O687" s="172"/>
      <c r="P687" s="159" t="str">
        <f t="shared" si="531"/>
        <v>Shantui SE2000LCW 
Строймпорттехника</v>
      </c>
      <c r="Q687" s="172"/>
      <c r="R687" s="172"/>
      <c r="S687" s="172"/>
      <c r="T687" s="73"/>
      <c r="U687" s="56"/>
      <c r="V687" s="56"/>
      <c r="W687" s="58"/>
      <c r="X687" s="56"/>
      <c r="Y687" s="56"/>
      <c r="Z687" s="56"/>
      <c r="AA687" s="56"/>
      <c r="AB687" s="74"/>
      <c r="AC687" s="56"/>
      <c r="AD687" s="56"/>
      <c r="AE687" s="56"/>
      <c r="AF687" s="56"/>
      <c r="AG687" s="56"/>
      <c r="AH687" s="56"/>
      <c r="AI687" s="56"/>
      <c r="AJ687" s="75"/>
      <c r="AK687" s="75"/>
      <c r="AL687" s="75"/>
      <c r="AM687" s="75"/>
      <c r="AN687" s="75"/>
      <c r="AO687" s="75"/>
      <c r="AP687" s="75"/>
      <c r="AQ687" s="75"/>
      <c r="AR687" s="75"/>
      <c r="AS687" s="75"/>
    </row>
    <row r="688" spans="1:45" s="61" customFormat="1" ht="15.75" outlineLevel="1">
      <c r="A688" s="51"/>
      <c r="B688" s="83" t="s">
        <v>102</v>
      </c>
      <c r="C688" s="53" t="s">
        <v>100</v>
      </c>
      <c r="D688" s="54"/>
      <c r="E688" s="292">
        <f>E675/(SUM(Макро!$D$10:D$10))/(E656/(E$2-$D$2))</f>
        <v>102.64500336346701</v>
      </c>
      <c r="F688" s="292">
        <f>F675/(SUM(Макро!$D$10:E$10))/(F656/(F$2-$D$2))</f>
        <v>58.481306964029521</v>
      </c>
      <c r="G688" s="292">
        <f>G675/(SUM(Макро!$D$10:F$10))/(G656/(G$2-$D$2))</f>
        <v>41.807474725768948</v>
      </c>
      <c r="H688" s="292">
        <f>H675/(SUM(Макро!$D$10:G$10))/(H656/(H$2-$D$2))</f>
        <v>33.991352836347353</v>
      </c>
      <c r="I688" s="292">
        <f>I675/(SUM(Макро!$D$10:H$10))/(I656/(I$2-$D$2))</f>
        <v>29.142095218323771</v>
      </c>
      <c r="J688" s="292">
        <f>J675/(SUM(Макро!$D$10:I$10))/(J656/(J$2-$D$2))</f>
        <v>25.555808197450673</v>
      </c>
      <c r="K688" s="292">
        <f>K675/(SUM(Макро!$D$10:J$10))/(K656/(K$2-$D$2))</f>
        <v>23.148382189374118</v>
      </c>
      <c r="L688" s="292">
        <f>L675/(SUM(Макро!$D$10:K$10))/(L656/(L$2-$D$2))</f>
        <v>21.152926090454784</v>
      </c>
      <c r="M688" s="292">
        <f>M675/(SUM(Макро!$D$10:L$10))/(M656/(M$2-$D$2))</f>
        <v>20.491480453496209</v>
      </c>
      <c r="N688" s="292">
        <f>N675/(SUM(Макро!$D$10:M$10))/(N656/(N$2-$D$2))</f>
        <v>19.211352272100701</v>
      </c>
      <c r="O688" s="171"/>
      <c r="P688" s="159" t="str">
        <f t="shared" si="531"/>
        <v>Shantui SE2000LCW 
Строймпорттехника</v>
      </c>
      <c r="Q688" s="171"/>
      <c r="R688" s="171"/>
      <c r="S688" s="171"/>
      <c r="T688" s="57"/>
      <c r="U688" s="58"/>
      <c r="V688" s="58"/>
      <c r="W688" s="58"/>
      <c r="X688" s="58"/>
      <c r="Y688" s="58"/>
      <c r="Z688" s="58"/>
      <c r="AA688" s="58"/>
      <c r="AB688" s="59"/>
      <c r="AC688" s="58"/>
      <c r="AD688" s="58"/>
      <c r="AE688" s="58"/>
      <c r="AF688" s="58"/>
      <c r="AG688" s="58"/>
      <c r="AH688" s="58"/>
      <c r="AI688" s="58"/>
      <c r="AJ688" s="60"/>
      <c r="AK688" s="60"/>
      <c r="AL688" s="60"/>
      <c r="AM688" s="60"/>
      <c r="AN688" s="60"/>
      <c r="AO688" s="60"/>
      <c r="AP688" s="60"/>
      <c r="AQ688" s="60"/>
      <c r="AR688" s="60"/>
      <c r="AS688" s="60"/>
    </row>
    <row r="689" spans="1:45" s="61" customFormat="1" ht="15.75">
      <c r="A689" s="51"/>
      <c r="B689" s="293" t="s">
        <v>103</v>
      </c>
      <c r="C689" s="294" t="s">
        <v>100</v>
      </c>
      <c r="D689" s="295"/>
      <c r="E689" s="292">
        <f>E678/(SUM(Макро!$D$10:D$10))/(E656/(E$2-$D$2))</f>
        <v>116.86567616795914</v>
      </c>
      <c r="F689" s="292">
        <f>F678/(SUM(Макро!$D$10:E$10))/(F656/(F$2-$D$2))</f>
        <v>75.250449488417232</v>
      </c>
      <c r="G689" s="292">
        <f>G678/(SUM(Макро!$D$10:F$10))/(G656/(G$2-$D$2))</f>
        <v>67.992606298392445</v>
      </c>
      <c r="H689" s="292">
        <f>H678/(SUM(Макро!$D$10:G$10))/(H656/(H$2-$D$2))</f>
        <v>61.164746184780434</v>
      </c>
      <c r="I689" s="292">
        <f>I678/(SUM(Макро!$D$10:H$10))/(I656/(I$2-$D$2))</f>
        <v>56.387449370145092</v>
      </c>
      <c r="J689" s="292">
        <f>J678/(SUM(Макро!$D$10:I$10))/(J656/(J$2-$D$2))</f>
        <v>56.73989177184319</v>
      </c>
      <c r="K689" s="292">
        <f>K678/(SUM(Макро!$D$10:J$10))/(K656/(K$2-$D$2))</f>
        <v>53.336510740635426</v>
      </c>
      <c r="L689" s="292">
        <f>L678/(SUM(Макро!$D$10:K$10))/(L656/(L$2-$D$2))</f>
        <v>51.567674522913315</v>
      </c>
      <c r="M689" s="292">
        <f>M678/(SUM(Макро!$D$10:L$10))/(M656/(M$2-$D$2))</f>
        <v>53.583084697826081</v>
      </c>
      <c r="N689" s="296">
        <f>N678/(SUM(Макро!$D$10:M$10))/(N656/(N$2-$D$2))</f>
        <v>52.357274917161305</v>
      </c>
      <c r="O689" s="171"/>
      <c r="P689" s="159" t="str">
        <f t="shared" si="531"/>
        <v>Shantui SE2000LCW 
Строймпорттехника</v>
      </c>
      <c r="Q689" s="171"/>
      <c r="R689" s="171"/>
      <c r="S689" s="171"/>
      <c r="T689" s="57"/>
      <c r="U689" s="58"/>
      <c r="V689" s="58"/>
      <c r="W689" s="58"/>
      <c r="X689" s="58"/>
      <c r="Y689" s="58"/>
      <c r="Z689" s="58"/>
      <c r="AA689" s="58"/>
      <c r="AB689" s="59"/>
      <c r="AC689" s="58"/>
      <c r="AD689" s="58"/>
      <c r="AE689" s="58"/>
      <c r="AF689" s="58"/>
      <c r="AG689" s="58"/>
      <c r="AH689" s="58"/>
      <c r="AI689" s="58"/>
      <c r="AJ689" s="60"/>
      <c r="AK689" s="60"/>
      <c r="AL689" s="60"/>
      <c r="AM689" s="60"/>
      <c r="AN689" s="60"/>
      <c r="AO689" s="60"/>
      <c r="AP689" s="60"/>
      <c r="AQ689" s="60"/>
      <c r="AR689" s="60"/>
      <c r="AS689" s="60"/>
    </row>
    <row r="690" spans="1:45" s="34" customFormat="1">
      <c r="A690" s="40"/>
      <c r="B690" s="30"/>
      <c r="C690" s="33"/>
      <c r="D690" s="33"/>
      <c r="E690" s="33"/>
      <c r="F690" s="33"/>
      <c r="G690" s="33"/>
      <c r="H690" s="33"/>
      <c r="I690" s="33"/>
      <c r="J690" s="33"/>
      <c r="K690" s="33"/>
      <c r="L690" s="33"/>
      <c r="M690" s="33"/>
      <c r="N690" s="33"/>
      <c r="P690" s="159" t="str">
        <f t="shared" si="531"/>
        <v>Shantui SE2000LCW 
Строймпорттехника</v>
      </c>
      <c r="T690" s="39"/>
      <c r="U690" s="173"/>
      <c r="V690" s="173"/>
      <c r="W690" s="58"/>
      <c r="X690" s="173"/>
      <c r="Y690" s="173"/>
      <c r="Z690" s="173"/>
      <c r="AA690" s="173"/>
      <c r="AB690" s="174"/>
      <c r="AC690" s="173"/>
      <c r="AD690" s="173"/>
      <c r="AE690" s="173"/>
      <c r="AF690" s="173"/>
      <c r="AG690" s="173"/>
      <c r="AH690" s="173"/>
      <c r="AI690" s="173"/>
      <c r="AJ690" s="173"/>
      <c r="AK690" s="173"/>
      <c r="AL690" s="173"/>
      <c r="AM690" s="173"/>
      <c r="AN690" s="173"/>
      <c r="AO690" s="173"/>
      <c r="AP690" s="173"/>
      <c r="AQ690" s="173"/>
      <c r="AR690" s="173"/>
      <c r="AS690" s="173"/>
    </row>
    <row r="691" spans="1:45" s="32" customFormat="1" ht="15.75">
      <c r="A691" s="46"/>
      <c r="B691" s="297" t="s">
        <v>104</v>
      </c>
      <c r="C691" s="298" t="s">
        <v>105</v>
      </c>
      <c r="D691" s="299"/>
      <c r="E691" s="300">
        <f t="shared" ref="E691" si="587">SUM(E692:E697)</f>
        <v>50922.482342081625</v>
      </c>
      <c r="F691" s="300">
        <f t="shared" ref="F691" si="588">SUM(F692:F697)</f>
        <v>58611.703028564079</v>
      </c>
      <c r="G691" s="300">
        <f t="shared" ref="G691" si="589">SUM(G692:G697)</f>
        <v>131456.59689097485</v>
      </c>
      <c r="H691" s="300">
        <f t="shared" ref="H691" si="590">SUM(H692:H697)</f>
        <v>80241.918724770498</v>
      </c>
      <c r="I691" s="300">
        <f t="shared" ref="I691" si="591">SUM(I692:I697)</f>
        <v>71840.920734907559</v>
      </c>
      <c r="J691" s="300">
        <f t="shared" ref="J691" si="592">SUM(J692:J697)</f>
        <v>142904.26556166168</v>
      </c>
      <c r="K691" s="300">
        <f t="shared" ref="K691" si="593">SUM(K692:K697)</f>
        <v>46388.446731646123</v>
      </c>
      <c r="L691" s="300">
        <f t="shared" ref="L691" si="594">SUM(L692:L697)</f>
        <v>82836.86886314633</v>
      </c>
      <c r="M691" s="300">
        <f t="shared" ref="M691" si="595">SUM(M692:M697)</f>
        <v>122821.68091944674</v>
      </c>
      <c r="N691" s="300">
        <f t="shared" ref="N691" si="596">SUM(N692:N697)</f>
        <v>85805.101714783159</v>
      </c>
      <c r="O691" s="65"/>
      <c r="P691" s="159" t="str">
        <f t="shared" si="531"/>
        <v>Shantui SE2000LCW 
Строймпорттехника</v>
      </c>
      <c r="Q691" s="65"/>
      <c r="R691" s="65"/>
      <c r="S691" s="65"/>
      <c r="T691" s="49"/>
      <c r="U691" s="46"/>
      <c r="V691" s="46"/>
      <c r="W691" s="58"/>
      <c r="X691" s="46"/>
      <c r="Y691" s="46"/>
      <c r="Z691" s="46"/>
      <c r="AA691" s="46"/>
      <c r="AB691" s="50"/>
      <c r="AC691" s="46"/>
      <c r="AD691" s="46"/>
      <c r="AE691" s="46"/>
      <c r="AF691" s="46"/>
      <c r="AG691" s="46"/>
      <c r="AH691" s="46"/>
      <c r="AI691" s="46"/>
      <c r="AJ691" s="46"/>
      <c r="AK691" s="46"/>
      <c r="AL691" s="46"/>
      <c r="AM691" s="46"/>
      <c r="AN691" s="46"/>
      <c r="AO691" s="46"/>
      <c r="AP691" s="46"/>
      <c r="AQ691" s="46"/>
      <c r="AR691" s="46"/>
      <c r="AS691" s="46"/>
    </row>
    <row r="692" spans="1:45" s="30" customFormat="1">
      <c r="A692" s="40"/>
      <c r="B692" s="263" t="str">
        <f>B681</f>
        <v>ТО, ТР, ППР, вкл смазочные</v>
      </c>
      <c r="C692" s="301" t="s">
        <v>61</v>
      </c>
      <c r="D692" s="80"/>
      <c r="E692" s="68">
        <f t="shared" ref="E692:N692" si="597">E577</f>
        <v>9928.9910261519999</v>
      </c>
      <c r="F692" s="68">
        <f t="shared" si="597"/>
        <v>21689.813082962828</v>
      </c>
      <c r="G692" s="68">
        <f t="shared" si="597"/>
        <v>93397.718559391345</v>
      </c>
      <c r="H692" s="68">
        <f t="shared" si="597"/>
        <v>44500.15418463551</v>
      </c>
      <c r="I692" s="68">
        <f t="shared" si="597"/>
        <v>36131.702945020261</v>
      </c>
      <c r="J692" s="68">
        <f t="shared" si="597"/>
        <v>105158.54061620218</v>
      </c>
      <c r="K692" s="68">
        <f t="shared" si="597"/>
        <v>9928.9910261519999</v>
      </c>
      <c r="L692" s="68">
        <f t="shared" si="597"/>
        <v>44500.15418463551</v>
      </c>
      <c r="M692" s="68">
        <f t="shared" si="597"/>
        <v>93397.718559391345</v>
      </c>
      <c r="N692" s="68">
        <f t="shared" si="597"/>
        <v>47892.525001831076</v>
      </c>
      <c r="O692" s="69"/>
      <c r="P692" s="159" t="str">
        <f t="shared" si="531"/>
        <v>Shantui SE2000LCW 
Строймпорттехника</v>
      </c>
      <c r="Q692" s="69"/>
      <c r="R692" s="69"/>
      <c r="S692" s="69"/>
      <c r="T692" s="39"/>
      <c r="U692" s="40"/>
      <c r="V692" s="40"/>
      <c r="W692" s="58"/>
      <c r="X692" s="40"/>
      <c r="Y692" s="40"/>
      <c r="Z692" s="40"/>
      <c r="AA692" s="40"/>
      <c r="AB692" s="43"/>
      <c r="AC692" s="40"/>
      <c r="AD692" s="40"/>
      <c r="AE692" s="40"/>
      <c r="AF692" s="40"/>
      <c r="AG692" s="40"/>
      <c r="AH692" s="40"/>
      <c r="AI692" s="40"/>
      <c r="AJ692" s="40"/>
      <c r="AK692" s="40"/>
      <c r="AL692" s="40"/>
      <c r="AM692" s="40"/>
      <c r="AN692" s="40"/>
      <c r="AO692" s="40"/>
      <c r="AP692" s="40"/>
      <c r="AQ692" s="40"/>
      <c r="AR692" s="40"/>
      <c r="AS692" s="40"/>
    </row>
    <row r="693" spans="1:45" s="30" customFormat="1">
      <c r="A693" s="40"/>
      <c r="B693" s="263" t="str">
        <f>B682</f>
        <v>затраты на сервис: ремонты и ТО</v>
      </c>
      <c r="C693" s="301" t="s">
        <v>61</v>
      </c>
      <c r="D693" s="80"/>
      <c r="E693" s="68">
        <f t="shared" ref="E693:N693" si="598">E580</f>
        <v>2796.1300859184003</v>
      </c>
      <c r="F693" s="68">
        <f t="shared" si="598"/>
        <v>2824.2932225904001</v>
      </c>
      <c r="G693" s="68">
        <f t="shared" si="598"/>
        <v>3143.4754382064002</v>
      </c>
      <c r="H693" s="68">
        <f t="shared" si="598"/>
        <v>2824.2932225904001</v>
      </c>
      <c r="I693" s="68">
        <f t="shared" si="598"/>
        <v>2828.9870787024001</v>
      </c>
      <c r="J693" s="68">
        <f t="shared" si="598"/>
        <v>3171.6385748784</v>
      </c>
      <c r="K693" s="68">
        <f t="shared" si="598"/>
        <v>2796.1300859184003</v>
      </c>
      <c r="L693" s="68">
        <f t="shared" si="598"/>
        <v>2824.2932225904001</v>
      </c>
      <c r="M693" s="68">
        <f t="shared" si="598"/>
        <v>3143.4754382064002</v>
      </c>
      <c r="N693" s="68">
        <f t="shared" si="598"/>
        <v>2857.1502153744</v>
      </c>
      <c r="O693" s="69"/>
      <c r="P693" s="159" t="str">
        <f t="shared" si="531"/>
        <v>Shantui SE2000LCW 
Строймпорттехника</v>
      </c>
      <c r="Q693" s="69"/>
      <c r="R693" s="69"/>
      <c r="S693" s="69"/>
      <c r="T693" s="39"/>
      <c r="U693" s="40"/>
      <c r="V693" s="40"/>
      <c r="W693" s="58"/>
      <c r="X693" s="40"/>
      <c r="Y693" s="40"/>
      <c r="Z693" s="40"/>
      <c r="AA693" s="40"/>
      <c r="AB693" s="43"/>
      <c r="AC693" s="40"/>
      <c r="AD693" s="40"/>
      <c r="AE693" s="40"/>
      <c r="AF693" s="40"/>
      <c r="AG693" s="40"/>
      <c r="AH693" s="40"/>
      <c r="AI693" s="40"/>
      <c r="AJ693" s="40"/>
      <c r="AK693" s="40"/>
      <c r="AL693" s="40"/>
      <c r="AM693" s="40"/>
      <c r="AN693" s="40"/>
      <c r="AO693" s="40"/>
      <c r="AP693" s="40"/>
      <c r="AQ693" s="40"/>
      <c r="AR693" s="40"/>
      <c r="AS693" s="40"/>
    </row>
    <row r="694" spans="1:45" s="30" customFormat="1">
      <c r="A694" s="40"/>
      <c r="B694" s="263" t="str">
        <f>B683</f>
        <v>расходники на ковш</v>
      </c>
      <c r="C694" s="301" t="s">
        <v>61</v>
      </c>
      <c r="D694" s="80"/>
      <c r="E694" s="68">
        <f t="shared" ref="E694:N694" si="599">E583</f>
        <v>1786.45278632289</v>
      </c>
      <c r="F694" s="68">
        <f t="shared" si="599"/>
        <v>1526.5701586309649</v>
      </c>
      <c r="G694" s="68">
        <f t="shared" si="599"/>
        <v>1578.4106036454396</v>
      </c>
      <c r="H694" s="68">
        <f t="shared" si="599"/>
        <v>1451.7624249538499</v>
      </c>
      <c r="I694" s="68">
        <f t="shared" si="599"/>
        <v>1449.4017560371185</v>
      </c>
      <c r="J694" s="68">
        <f t="shared" si="599"/>
        <v>1556.7746695161909</v>
      </c>
      <c r="K694" s="68">
        <f t="shared" si="599"/>
        <v>1499.0418663842556</v>
      </c>
      <c r="L694" s="68">
        <f t="shared" si="599"/>
        <v>1616.2553999867141</v>
      </c>
      <c r="M694" s="68">
        <f t="shared" si="599"/>
        <v>1031.0463224171067</v>
      </c>
      <c r="N694" s="68">
        <f t="shared" si="599"/>
        <v>1587.286650583357</v>
      </c>
      <c r="O694" s="69"/>
      <c r="P694" s="159" t="str">
        <f t="shared" si="531"/>
        <v>Shantui SE2000LCW 
Строймпорттехника</v>
      </c>
      <c r="Q694" s="69"/>
      <c r="R694" s="69"/>
      <c r="S694" s="69"/>
      <c r="T694" s="39"/>
      <c r="U694" s="40"/>
      <c r="V694" s="40"/>
      <c r="W694" s="58"/>
      <c r="X694" s="40"/>
      <c r="Y694" s="40"/>
      <c r="Z694" s="40"/>
      <c r="AA694" s="40"/>
      <c r="AB694" s="43"/>
      <c r="AC694" s="40"/>
      <c r="AD694" s="40"/>
      <c r="AE694" s="40"/>
      <c r="AF694" s="40"/>
      <c r="AG694" s="40"/>
      <c r="AH694" s="40"/>
      <c r="AI694" s="40"/>
      <c r="AJ694" s="40"/>
      <c r="AK694" s="40"/>
      <c r="AL694" s="40"/>
      <c r="AM694" s="40"/>
      <c r="AN694" s="40"/>
      <c r="AO694" s="40"/>
      <c r="AP694" s="40"/>
      <c r="AQ694" s="40"/>
      <c r="AR694" s="40"/>
      <c r="AS694" s="40"/>
    </row>
    <row r="695" spans="1:45" s="30" customFormat="1">
      <c r="A695" s="40"/>
      <c r="B695" s="263" t="str">
        <f>B684</f>
        <v>Дизтопливо</v>
      </c>
      <c r="C695" s="301" t="s">
        <v>61</v>
      </c>
      <c r="D695" s="80"/>
      <c r="E695" s="68">
        <f t="shared" ref="E695:N695" si="600">E603</f>
        <v>26395.637689846651</v>
      </c>
      <c r="F695" s="68">
        <f t="shared" si="600"/>
        <v>22555.755810538198</v>
      </c>
      <c r="G695" s="68">
        <f t="shared" si="600"/>
        <v>23321.721535889959</v>
      </c>
      <c r="H695" s="68">
        <f t="shared" si="600"/>
        <v>21450.438138749043</v>
      </c>
      <c r="I695" s="68">
        <f t="shared" si="600"/>
        <v>21415.558201306096</v>
      </c>
      <c r="J695" s="68">
        <f t="shared" si="600"/>
        <v>23002.040947223224</v>
      </c>
      <c r="K695" s="68">
        <f t="shared" si="600"/>
        <v>22149.012999349779</v>
      </c>
      <c r="L695" s="68">
        <f t="shared" si="600"/>
        <v>23880.895302092013</v>
      </c>
      <c r="M695" s="68">
        <f t="shared" si="600"/>
        <v>15234.169845590201</v>
      </c>
      <c r="N695" s="68">
        <f t="shared" si="600"/>
        <v>23452.869093152629</v>
      </c>
      <c r="O695" s="69"/>
      <c r="P695" s="159" t="str">
        <f t="shared" si="531"/>
        <v>Shantui SE2000LCW 
Строймпорттехника</v>
      </c>
      <c r="Q695" s="69"/>
      <c r="R695" s="69"/>
      <c r="S695" s="69"/>
      <c r="T695" s="39"/>
      <c r="U695" s="40"/>
      <c r="V695" s="40"/>
      <c r="W695" s="58"/>
      <c r="X695" s="40"/>
      <c r="Y695" s="40"/>
      <c r="Z695" s="40"/>
      <c r="AA695" s="40"/>
      <c r="AB695" s="43"/>
      <c r="AC695" s="40"/>
      <c r="AD695" s="40"/>
      <c r="AE695" s="40"/>
      <c r="AF695" s="40"/>
      <c r="AG695" s="40"/>
      <c r="AH695" s="40"/>
      <c r="AI695" s="40"/>
      <c r="AJ695" s="40"/>
      <c r="AK695" s="40"/>
      <c r="AL695" s="40"/>
      <c r="AM695" s="40"/>
      <c r="AN695" s="40"/>
      <c r="AO695" s="40"/>
      <c r="AP695" s="40"/>
      <c r="AQ695" s="40"/>
      <c r="AR695" s="40"/>
      <c r="AS695" s="40"/>
    </row>
    <row r="696" spans="1:45" s="30" customFormat="1">
      <c r="A696" s="40"/>
      <c r="B696" s="263" t="s">
        <v>60</v>
      </c>
      <c r="C696" s="301" t="s">
        <v>61</v>
      </c>
      <c r="D696" s="80"/>
      <c r="E696" s="68">
        <f t="shared" ref="E696:N696" si="601">E619</f>
        <v>0</v>
      </c>
      <c r="F696" s="68">
        <f t="shared" si="601"/>
        <v>0</v>
      </c>
      <c r="G696" s="68">
        <f t="shared" si="601"/>
        <v>0</v>
      </c>
      <c r="H696" s="68">
        <f t="shared" si="601"/>
        <v>0</v>
      </c>
      <c r="I696" s="68">
        <f t="shared" si="601"/>
        <v>0</v>
      </c>
      <c r="J696" s="68">
        <f t="shared" si="601"/>
        <v>0</v>
      </c>
      <c r="K696" s="68">
        <f t="shared" si="601"/>
        <v>0</v>
      </c>
      <c r="L696" s="68">
        <f t="shared" si="601"/>
        <v>0</v>
      </c>
      <c r="M696" s="68">
        <f t="shared" si="601"/>
        <v>0</v>
      </c>
      <c r="N696" s="68">
        <f t="shared" si="601"/>
        <v>0</v>
      </c>
      <c r="P696" s="159" t="str">
        <f t="shared" si="531"/>
        <v>Shantui SE2000LCW 
Строймпорттехника</v>
      </c>
      <c r="Q696" s="69"/>
      <c r="R696" s="69"/>
      <c r="S696" s="69"/>
      <c r="T696" s="73" t="s">
        <v>101</v>
      </c>
      <c r="U696" s="40"/>
      <c r="V696" s="40"/>
      <c r="W696" s="58"/>
      <c r="X696" s="40"/>
      <c r="Y696" s="40"/>
      <c r="Z696" s="40"/>
      <c r="AA696" s="40"/>
      <c r="AB696" s="43"/>
      <c r="AC696" s="40"/>
      <c r="AD696" s="40"/>
      <c r="AE696" s="40"/>
      <c r="AF696" s="40"/>
      <c r="AG696" s="40"/>
      <c r="AH696" s="40"/>
      <c r="AI696" s="40"/>
      <c r="AJ696" s="40"/>
      <c r="AK696" s="40"/>
      <c r="AL696" s="40"/>
      <c r="AM696" s="40"/>
      <c r="AN696" s="40"/>
      <c r="AO696" s="40"/>
      <c r="AP696" s="40"/>
      <c r="AQ696" s="40"/>
      <c r="AR696" s="40"/>
      <c r="AS696" s="40"/>
    </row>
    <row r="697" spans="1:45" s="30" customFormat="1">
      <c r="A697" s="40"/>
      <c r="B697" s="263" t="s">
        <v>81</v>
      </c>
      <c r="C697" s="302" t="s">
        <v>61</v>
      </c>
      <c r="D697" s="303"/>
      <c r="E697" s="304">
        <f t="shared" ref="E697:N697" si="602">E644</f>
        <v>10015.270753841691</v>
      </c>
      <c r="F697" s="304">
        <f t="shared" si="602"/>
        <v>10015.270753841691</v>
      </c>
      <c r="G697" s="304">
        <f t="shared" si="602"/>
        <v>10015.270753841691</v>
      </c>
      <c r="H697" s="304">
        <f t="shared" si="602"/>
        <v>10015.270753841691</v>
      </c>
      <c r="I697" s="304">
        <f t="shared" si="602"/>
        <v>10015.270753841691</v>
      </c>
      <c r="J697" s="304">
        <f t="shared" si="602"/>
        <v>10015.270753841691</v>
      </c>
      <c r="K697" s="304">
        <f t="shared" si="602"/>
        <v>10015.270753841691</v>
      </c>
      <c r="L697" s="304">
        <f t="shared" si="602"/>
        <v>10015.270753841691</v>
      </c>
      <c r="M697" s="304">
        <f t="shared" si="602"/>
        <v>10015.270753841691</v>
      </c>
      <c r="N697" s="304">
        <f t="shared" si="602"/>
        <v>10015.270753841691</v>
      </c>
      <c r="O697" s="69"/>
      <c r="P697" s="159" t="str">
        <f t="shared" si="531"/>
        <v>Shantui SE2000LCW 
Строймпорттехника</v>
      </c>
      <c r="Q697" s="69"/>
      <c r="R697" s="69"/>
      <c r="S697" s="69"/>
      <c r="T697" s="39"/>
      <c r="U697" s="40"/>
      <c r="V697" s="40"/>
      <c r="W697" s="58"/>
      <c r="X697" s="40"/>
      <c r="Y697" s="40"/>
      <c r="Z697" s="40"/>
      <c r="AA697" s="40"/>
      <c r="AB697" s="43"/>
      <c r="AC697" s="40"/>
      <c r="AD697" s="40"/>
      <c r="AE697" s="40"/>
      <c r="AF697" s="40"/>
      <c r="AG697" s="40"/>
      <c r="AH697" s="40"/>
      <c r="AI697" s="40"/>
      <c r="AJ697" s="40"/>
      <c r="AK697" s="40"/>
      <c r="AL697" s="40"/>
      <c r="AM697" s="40"/>
      <c r="AN697" s="40"/>
      <c r="AO697" s="40"/>
      <c r="AP697" s="40"/>
      <c r="AQ697" s="40"/>
      <c r="AR697" s="40"/>
      <c r="AS697" s="40"/>
    </row>
    <row r="698" spans="1:45" s="32" customFormat="1" ht="15.75">
      <c r="A698" s="46"/>
      <c r="B698" s="305" t="s">
        <v>106</v>
      </c>
      <c r="C698" s="305" t="s">
        <v>100</v>
      </c>
      <c r="D698" s="306">
        <f>SUM(E691:N691)/SUM(E575:N575)</f>
        <v>50.554549231838038</v>
      </c>
      <c r="E698" s="306">
        <f t="shared" ref="E698:N698" si="603">E691/E575</f>
        <v>24.873627681150818</v>
      </c>
      <c r="F698" s="306">
        <f t="shared" si="603"/>
        <v>33.503384216638992</v>
      </c>
      <c r="G698" s="306">
        <f t="shared" si="603"/>
        <v>72.674742442573802</v>
      </c>
      <c r="H698" s="306">
        <f t="shared" si="603"/>
        <v>48.231065820187808</v>
      </c>
      <c r="I698" s="306">
        <f t="shared" si="603"/>
        <v>43.251802629563592</v>
      </c>
      <c r="J698" s="306">
        <f t="shared" si="603"/>
        <v>80.101480231464862</v>
      </c>
      <c r="K698" s="306">
        <f t="shared" si="603"/>
        <v>27.003320712255817</v>
      </c>
      <c r="L698" s="306">
        <f t="shared" si="603"/>
        <v>44.723397869156138</v>
      </c>
      <c r="M698" s="306">
        <f t="shared" si="603"/>
        <v>103.94843739379623</v>
      </c>
      <c r="N698" s="306">
        <f t="shared" si="603"/>
        <v>47.17140942467244</v>
      </c>
      <c r="O698" s="175"/>
      <c r="P698" s="159" t="str">
        <f t="shared" si="531"/>
        <v>Shantui SE2000LCW 
Строймпорттехника</v>
      </c>
      <c r="Q698" s="175"/>
      <c r="R698" s="175"/>
      <c r="S698" s="175"/>
      <c r="T698" s="49"/>
      <c r="U698" s="46"/>
      <c r="V698" s="46"/>
      <c r="W698" s="58"/>
      <c r="X698" s="46"/>
      <c r="Y698" s="46"/>
      <c r="Z698" s="46"/>
      <c r="AA698" s="46"/>
      <c r="AB698" s="50"/>
      <c r="AC698" s="46"/>
      <c r="AD698" s="46"/>
      <c r="AE698" s="46"/>
      <c r="AF698" s="46"/>
      <c r="AG698" s="46"/>
      <c r="AH698" s="46"/>
      <c r="AI698" s="46"/>
      <c r="AJ698" s="46"/>
      <c r="AK698" s="46"/>
      <c r="AL698" s="46"/>
      <c r="AM698" s="46"/>
      <c r="AN698" s="46"/>
      <c r="AO698" s="46"/>
      <c r="AP698" s="46"/>
      <c r="AQ698" s="46"/>
      <c r="AR698" s="46"/>
      <c r="AS698" s="46"/>
    </row>
    <row r="699" spans="1:45" s="30" customFormat="1" outlineLevel="1">
      <c r="A699" s="40"/>
      <c r="B699" s="263" t="str">
        <f t="shared" ref="B699:B704" si="604">B692</f>
        <v>ТО, ТР, ППР, вкл смазочные</v>
      </c>
      <c r="C699" s="66" t="s">
        <v>100</v>
      </c>
      <c r="D699" s="80">
        <f>SUM(E692:N692)/SUM(E575:N575)</f>
        <v>29.304566860314747</v>
      </c>
      <c r="E699" s="80">
        <f t="shared" ref="E699:N699" si="605">E692/E575</f>
        <v>4.8499211875596231</v>
      </c>
      <c r="F699" s="80">
        <f t="shared" si="605"/>
        <v>12.39824307700874</v>
      </c>
      <c r="G699" s="80">
        <f t="shared" si="605"/>
        <v>51.634191828784267</v>
      </c>
      <c r="H699" s="80">
        <f t="shared" si="605"/>
        <v>26.747738583488115</v>
      </c>
      <c r="I699" s="80">
        <f t="shared" si="605"/>
        <v>21.753079838920982</v>
      </c>
      <c r="J699" s="80">
        <f t="shared" si="605"/>
        <v>58.944040118269427</v>
      </c>
      <c r="K699" s="80">
        <f t="shared" si="605"/>
        <v>5.7797953567905154</v>
      </c>
      <c r="L699" s="80">
        <f t="shared" si="605"/>
        <v>24.02551096090108</v>
      </c>
      <c r="M699" s="80">
        <f t="shared" si="605"/>
        <v>79.045872257371997</v>
      </c>
      <c r="N699" s="80">
        <f t="shared" si="605"/>
        <v>26.328946182619699</v>
      </c>
      <c r="O699" s="82"/>
      <c r="P699" s="159" t="str">
        <f t="shared" si="531"/>
        <v>Shantui SE2000LCW 
Строймпорттехника</v>
      </c>
      <c r="Q699" s="82"/>
      <c r="R699" s="82"/>
      <c r="S699" s="82"/>
      <c r="T699" s="39"/>
      <c r="U699" s="40"/>
      <c r="V699" s="40"/>
      <c r="W699" s="58"/>
      <c r="X699" s="40"/>
      <c r="Y699" s="40"/>
      <c r="Z699" s="40"/>
      <c r="AA699" s="40"/>
      <c r="AB699" s="43"/>
      <c r="AC699" s="40"/>
      <c r="AD699" s="40"/>
      <c r="AE699" s="40"/>
      <c r="AF699" s="40"/>
      <c r="AG699" s="40"/>
      <c r="AH699" s="40"/>
      <c r="AI699" s="40"/>
      <c r="AJ699" s="40"/>
      <c r="AK699" s="40"/>
      <c r="AL699" s="40"/>
      <c r="AM699" s="40"/>
      <c r="AN699" s="40"/>
      <c r="AO699" s="40"/>
      <c r="AP699" s="40"/>
      <c r="AQ699" s="40"/>
      <c r="AR699" s="40"/>
      <c r="AS699" s="40"/>
    </row>
    <row r="700" spans="1:45" s="30" customFormat="1" outlineLevel="1">
      <c r="A700" s="40"/>
      <c r="B700" s="263" t="str">
        <f t="shared" si="604"/>
        <v>затраты на сервис: ремонты и ТО</v>
      </c>
      <c r="C700" s="66" t="s">
        <v>100</v>
      </c>
      <c r="D700" s="80">
        <f>SUM(E693:N693)/SUM(E575:N575)</f>
        <v>1.6899072620635549</v>
      </c>
      <c r="E700" s="80">
        <f t="shared" ref="E700:N700" si="606">E693/E575</f>
        <v>1.365799456475504</v>
      </c>
      <c r="F700" s="80">
        <f t="shared" si="606"/>
        <v>1.6144110491172987</v>
      </c>
      <c r="G700" s="80">
        <f t="shared" si="606"/>
        <v>1.7378455950421099</v>
      </c>
      <c r="H700" s="80">
        <f t="shared" si="606"/>
        <v>1.6975998889246093</v>
      </c>
      <c r="I700" s="80">
        <f t="shared" si="606"/>
        <v>1.7031907375063424</v>
      </c>
      <c r="J700" s="80">
        <f t="shared" si="606"/>
        <v>1.7777841942538264</v>
      </c>
      <c r="K700" s="80">
        <f t="shared" si="606"/>
        <v>1.6276638426811718</v>
      </c>
      <c r="L700" s="80">
        <f t="shared" si="606"/>
        <v>1.5248281499117253</v>
      </c>
      <c r="M700" s="80">
        <f t="shared" si="606"/>
        <v>2.6604371259308937</v>
      </c>
      <c r="N700" s="80">
        <f t="shared" si="606"/>
        <v>1.5707201542072955</v>
      </c>
      <c r="O700" s="82"/>
      <c r="P700" s="159" t="str">
        <f t="shared" ref="P700:P706" si="607">P699</f>
        <v>Shantui SE2000LCW 
Строймпорттехника</v>
      </c>
      <c r="Q700" s="82"/>
      <c r="R700" s="82"/>
      <c r="S700" s="82"/>
      <c r="T700" s="39"/>
      <c r="U700" s="40"/>
      <c r="V700" s="40"/>
      <c r="W700" s="58"/>
      <c r="X700" s="40"/>
      <c r="Y700" s="40"/>
      <c r="Z700" s="40"/>
      <c r="AA700" s="40"/>
      <c r="AB700" s="43"/>
      <c r="AC700" s="40"/>
      <c r="AD700" s="40"/>
      <c r="AE700" s="40"/>
      <c r="AF700" s="40"/>
      <c r="AG700" s="40"/>
      <c r="AH700" s="40"/>
      <c r="AI700" s="40"/>
      <c r="AJ700" s="40"/>
      <c r="AK700" s="40"/>
      <c r="AL700" s="40"/>
      <c r="AM700" s="40"/>
      <c r="AN700" s="40"/>
      <c r="AO700" s="40"/>
      <c r="AP700" s="40"/>
      <c r="AQ700" s="40"/>
      <c r="AR700" s="40"/>
      <c r="AS700" s="40"/>
    </row>
    <row r="701" spans="1:45" s="30" customFormat="1" outlineLevel="1">
      <c r="A701" s="40"/>
      <c r="B701" s="263" t="str">
        <f t="shared" si="604"/>
        <v>расходники на ковш</v>
      </c>
      <c r="C701" s="66" t="s">
        <v>100</v>
      </c>
      <c r="D701" s="80">
        <f>SUM(E694:N694)/SUM(E575:N575)</f>
        <v>0.87261184909340372</v>
      </c>
      <c r="E701" s="80">
        <f t="shared" ref="E701:N701" si="608">E694/E575</f>
        <v>0.87261184909340372</v>
      </c>
      <c r="F701" s="80">
        <f t="shared" si="608"/>
        <v>0.87261184909340372</v>
      </c>
      <c r="G701" s="80">
        <f t="shared" si="608"/>
        <v>0.87261184909340384</v>
      </c>
      <c r="H701" s="80">
        <f t="shared" si="608"/>
        <v>0.87261184909340372</v>
      </c>
      <c r="I701" s="80">
        <f t="shared" si="608"/>
        <v>0.87261184909340361</v>
      </c>
      <c r="J701" s="80">
        <f t="shared" si="608"/>
        <v>0.87261184909340372</v>
      </c>
      <c r="K701" s="80">
        <f t="shared" si="608"/>
        <v>0.87261184909340372</v>
      </c>
      <c r="L701" s="80">
        <f t="shared" si="608"/>
        <v>0.87261184909340372</v>
      </c>
      <c r="M701" s="80">
        <f t="shared" si="608"/>
        <v>0.87261184909340384</v>
      </c>
      <c r="N701" s="80">
        <f t="shared" si="608"/>
        <v>0.87261184909340372</v>
      </c>
      <c r="O701" s="82"/>
      <c r="P701" s="159" t="str">
        <f t="shared" si="607"/>
        <v>Shantui SE2000LCW 
Строймпорттехника</v>
      </c>
      <c r="Q701" s="82"/>
      <c r="R701" s="82"/>
      <c r="S701" s="82"/>
      <c r="T701" s="39"/>
      <c r="U701" s="40"/>
      <c r="V701" s="40"/>
      <c r="W701" s="58"/>
      <c r="X701" s="40"/>
      <c r="Y701" s="40"/>
      <c r="Z701" s="40"/>
      <c r="AA701" s="40"/>
      <c r="AB701" s="43"/>
      <c r="AC701" s="40"/>
      <c r="AD701" s="40"/>
      <c r="AE701" s="40"/>
      <c r="AF701" s="40"/>
      <c r="AG701" s="40"/>
      <c r="AH701" s="40"/>
      <c r="AI701" s="40"/>
      <c r="AJ701" s="40"/>
      <c r="AK701" s="40"/>
      <c r="AL701" s="40"/>
      <c r="AM701" s="40"/>
      <c r="AN701" s="40"/>
      <c r="AO701" s="40"/>
      <c r="AP701" s="40"/>
      <c r="AQ701" s="40"/>
      <c r="AR701" s="40"/>
      <c r="AS701" s="40"/>
    </row>
    <row r="702" spans="1:45" s="30" customFormat="1" outlineLevel="1">
      <c r="A702" s="40"/>
      <c r="B702" s="263" t="str">
        <f t="shared" si="604"/>
        <v>Дизтопливо</v>
      </c>
      <c r="C702" s="66" t="s">
        <v>100</v>
      </c>
      <c r="D702" s="80">
        <f>SUM(E695:N695)/SUM(E575:N575)</f>
        <v>12.893229750530631</v>
      </c>
      <c r="E702" s="80">
        <f t="shared" ref="E702:N702" si="609">E695/E575</f>
        <v>12.893229750530629</v>
      </c>
      <c r="F702" s="80">
        <f t="shared" si="609"/>
        <v>12.893229750530631</v>
      </c>
      <c r="G702" s="80">
        <f t="shared" si="609"/>
        <v>12.893229750530631</v>
      </c>
      <c r="H702" s="80">
        <f t="shared" si="609"/>
        <v>12.893229750530633</v>
      </c>
      <c r="I702" s="80">
        <f t="shared" si="609"/>
        <v>12.893229750530633</v>
      </c>
      <c r="J702" s="80">
        <f t="shared" si="609"/>
        <v>12.893229750530631</v>
      </c>
      <c r="K702" s="80">
        <f t="shared" si="609"/>
        <v>12.893229750530631</v>
      </c>
      <c r="L702" s="80">
        <f t="shared" si="609"/>
        <v>12.893229750530631</v>
      </c>
      <c r="M702" s="80">
        <f t="shared" si="609"/>
        <v>12.893229750530633</v>
      </c>
      <c r="N702" s="80">
        <f t="shared" si="609"/>
        <v>12.893229750530629</v>
      </c>
      <c r="O702" s="82"/>
      <c r="P702" s="159" t="str">
        <f t="shared" si="607"/>
        <v>Shantui SE2000LCW 
Строймпорттехника</v>
      </c>
      <c r="Q702" s="82"/>
      <c r="R702" s="82"/>
      <c r="S702" s="82"/>
      <c r="T702" s="39"/>
      <c r="U702" s="40"/>
      <c r="V702" s="40"/>
      <c r="W702" s="58"/>
      <c r="X702" s="40"/>
      <c r="Y702" s="40"/>
      <c r="Z702" s="40"/>
      <c r="AA702" s="40"/>
      <c r="AB702" s="43"/>
      <c r="AC702" s="40"/>
      <c r="AD702" s="40"/>
      <c r="AE702" s="40"/>
      <c r="AF702" s="40"/>
      <c r="AG702" s="40"/>
      <c r="AH702" s="40"/>
      <c r="AI702" s="40"/>
      <c r="AJ702" s="40"/>
      <c r="AK702" s="40"/>
      <c r="AL702" s="40"/>
      <c r="AM702" s="40"/>
      <c r="AN702" s="40"/>
      <c r="AO702" s="40"/>
      <c r="AP702" s="40"/>
      <c r="AQ702" s="40"/>
      <c r="AR702" s="40"/>
      <c r="AS702" s="40"/>
    </row>
    <row r="703" spans="1:45" s="30" customFormat="1" outlineLevel="1">
      <c r="A703" s="40"/>
      <c r="B703" s="263" t="str">
        <f t="shared" si="604"/>
        <v>Смазочные</v>
      </c>
      <c r="C703" s="66" t="s">
        <v>100</v>
      </c>
      <c r="D703" s="80">
        <f>SUM(E696:N696)/SUM(E575:N575)</f>
        <v>0</v>
      </c>
      <c r="E703" s="80">
        <f t="shared" ref="E703:N703" si="610">E696/E575</f>
        <v>0</v>
      </c>
      <c r="F703" s="80">
        <f t="shared" si="610"/>
        <v>0</v>
      </c>
      <c r="G703" s="80">
        <f t="shared" si="610"/>
        <v>0</v>
      </c>
      <c r="H703" s="80">
        <f t="shared" si="610"/>
        <v>0</v>
      </c>
      <c r="I703" s="80">
        <f t="shared" si="610"/>
        <v>0</v>
      </c>
      <c r="J703" s="80">
        <f t="shared" si="610"/>
        <v>0</v>
      </c>
      <c r="K703" s="80">
        <f t="shared" si="610"/>
        <v>0</v>
      </c>
      <c r="L703" s="80">
        <f t="shared" si="610"/>
        <v>0</v>
      </c>
      <c r="M703" s="80">
        <f t="shared" si="610"/>
        <v>0</v>
      </c>
      <c r="N703" s="80">
        <f t="shared" si="610"/>
        <v>0</v>
      </c>
      <c r="O703" s="82"/>
      <c r="P703" s="159" t="str">
        <f t="shared" si="607"/>
        <v>Shantui SE2000LCW 
Строймпорттехника</v>
      </c>
      <c r="Q703" s="82"/>
      <c r="R703" s="82"/>
      <c r="S703" s="82"/>
      <c r="T703" s="39"/>
      <c r="U703" s="40"/>
      <c r="V703" s="40"/>
      <c r="W703" s="58"/>
      <c r="X703" s="40"/>
      <c r="Y703" s="40"/>
      <c r="Z703" s="40"/>
      <c r="AA703" s="40"/>
      <c r="AB703" s="43"/>
      <c r="AC703" s="40"/>
      <c r="AD703" s="40"/>
      <c r="AE703" s="40"/>
      <c r="AF703" s="40"/>
      <c r="AG703" s="40"/>
      <c r="AH703" s="40"/>
      <c r="AI703" s="40"/>
      <c r="AJ703" s="40"/>
      <c r="AK703" s="40"/>
      <c r="AL703" s="40"/>
      <c r="AM703" s="40"/>
      <c r="AN703" s="40"/>
      <c r="AO703" s="40"/>
      <c r="AP703" s="40"/>
      <c r="AQ703" s="40"/>
      <c r="AR703" s="40"/>
      <c r="AS703" s="40"/>
    </row>
    <row r="704" spans="1:45" s="30" customFormat="1" outlineLevel="1">
      <c r="A704" s="40"/>
      <c r="B704" s="263" t="str">
        <f t="shared" si="604"/>
        <v>Расходы на персонал</v>
      </c>
      <c r="C704" s="66" t="s">
        <v>100</v>
      </c>
      <c r="D704" s="80">
        <f>SUM(E697:N697)/SUM(E575:N575)</f>
        <v>5.7942335098356992</v>
      </c>
      <c r="E704" s="80">
        <f t="shared" ref="E704:N704" si="611">E697/E575</f>
        <v>4.8920654374916603</v>
      </c>
      <c r="F704" s="80">
        <f t="shared" si="611"/>
        <v>5.7248884908889215</v>
      </c>
      <c r="G704" s="80">
        <f t="shared" si="611"/>
        <v>5.5368634191233799</v>
      </c>
      <c r="H704" s="80">
        <f t="shared" si="611"/>
        <v>6.0198857481510473</v>
      </c>
      <c r="I704" s="80">
        <f t="shared" si="611"/>
        <v>6.0296904535122362</v>
      </c>
      <c r="J704" s="80">
        <f t="shared" si="611"/>
        <v>5.6138143193175791</v>
      </c>
      <c r="K704" s="80">
        <f t="shared" si="611"/>
        <v>5.8300199131600952</v>
      </c>
      <c r="L704" s="80">
        <f t="shared" si="611"/>
        <v>5.4072171587192992</v>
      </c>
      <c r="M704" s="80">
        <f t="shared" si="611"/>
        <v>8.4762864108692977</v>
      </c>
      <c r="N704" s="80">
        <f t="shared" si="611"/>
        <v>5.5059014882214115</v>
      </c>
      <c r="O704" s="82"/>
      <c r="P704" s="159" t="str">
        <f t="shared" si="607"/>
        <v>Shantui SE2000LCW 
Строймпорттехника</v>
      </c>
      <c r="Q704" s="82"/>
      <c r="R704" s="82"/>
      <c r="S704" s="82"/>
      <c r="T704" s="39"/>
      <c r="U704" s="40"/>
      <c r="V704" s="40"/>
      <c r="W704" s="58"/>
      <c r="X704" s="40"/>
      <c r="Y704" s="40"/>
      <c r="Z704" s="40"/>
      <c r="AA704" s="40"/>
      <c r="AB704" s="43"/>
      <c r="AC704" s="40"/>
      <c r="AD704" s="40"/>
      <c r="AE704" s="40"/>
      <c r="AF704" s="40"/>
      <c r="AG704" s="40"/>
      <c r="AH704" s="40"/>
      <c r="AI704" s="40"/>
      <c r="AJ704" s="40"/>
      <c r="AK704" s="40"/>
      <c r="AL704" s="40"/>
      <c r="AM704" s="40"/>
      <c r="AN704" s="40"/>
      <c r="AO704" s="40"/>
      <c r="AP704" s="40"/>
      <c r="AQ704" s="40"/>
      <c r="AR704" s="40"/>
      <c r="AS704" s="40"/>
    </row>
    <row r="705" spans="1:45" s="18" customFormat="1">
      <c r="E705" s="307"/>
      <c r="F705" s="307"/>
      <c r="G705" s="307"/>
      <c r="H705" s="307"/>
      <c r="I705" s="307"/>
      <c r="J705" s="307"/>
      <c r="K705" s="307"/>
      <c r="L705" s="307"/>
      <c r="M705" s="307"/>
      <c r="N705" s="307"/>
      <c r="P705" s="159" t="str">
        <f t="shared" si="607"/>
        <v>Shantui SE2000LCW 
Строймпорттехника</v>
      </c>
    </row>
    <row r="706" spans="1:45" s="18" customFormat="1">
      <c r="B706" s="1144" t="s">
        <v>704</v>
      </c>
      <c r="C706" s="1145" t="s">
        <v>6</v>
      </c>
      <c r="D706" s="1144"/>
      <c r="E706" s="1146">
        <f>E607*1000/(E575*1000)</f>
        <v>0.23515312499999999</v>
      </c>
      <c r="F706" s="1146">
        <f t="shared" ref="F706:N706" si="612">F607*1000/(F575*1000)</f>
        <v>0.23515312499999999</v>
      </c>
      <c r="G706" s="1146">
        <f t="shared" si="612"/>
        <v>0.23515312500000002</v>
      </c>
      <c r="H706" s="1146">
        <f t="shared" si="612"/>
        <v>0.23515312499999999</v>
      </c>
      <c r="I706" s="1146">
        <f t="shared" si="612"/>
        <v>0.23515312499999999</v>
      </c>
      <c r="J706" s="1146">
        <f t="shared" si="612"/>
        <v>0.23515312499999999</v>
      </c>
      <c r="K706" s="1146">
        <f t="shared" si="612"/>
        <v>0.23515312499999999</v>
      </c>
      <c r="L706" s="1146">
        <f t="shared" si="612"/>
        <v>0.23515312499999999</v>
      </c>
      <c r="M706" s="1146">
        <f t="shared" si="612"/>
        <v>0.23515312499999996</v>
      </c>
      <c r="N706" s="1146">
        <f t="shared" si="612"/>
        <v>0.23515312499999996</v>
      </c>
      <c r="P706" s="159" t="str">
        <f t="shared" si="607"/>
        <v>Shantui SE2000LCW 
Строймпорттехника</v>
      </c>
    </row>
    <row r="710" spans="1:45" s="30" customFormat="1" ht="21.75" hidden="1" customHeight="1">
      <c r="A710" s="40"/>
      <c r="B710" s="1147" t="str">
        <f>'1. Сводная_аннуитеты'!I18</f>
        <v>TZCO TZ2000 
Дзикай</v>
      </c>
      <c r="C710" s="33"/>
      <c r="D710" s="41" t="s">
        <v>943</v>
      </c>
      <c r="E710" s="42"/>
      <c r="F710" s="42"/>
      <c r="G710" s="42"/>
      <c r="H710" s="42"/>
      <c r="I710" s="42"/>
      <c r="J710" s="42"/>
      <c r="K710" s="42"/>
      <c r="L710" s="42"/>
      <c r="M710" s="42"/>
      <c r="N710" s="42"/>
      <c r="O710" s="40"/>
      <c r="P710" s="40"/>
      <c r="Q710" s="40"/>
      <c r="R710" s="40"/>
      <c r="S710" s="40"/>
      <c r="T710" s="39"/>
      <c r="U710" s="40"/>
      <c r="V710" s="40"/>
      <c r="W710" s="40"/>
      <c r="X710" s="40"/>
      <c r="Y710" s="40"/>
      <c r="Z710" s="40"/>
      <c r="AA710" s="40"/>
      <c r="AB710" s="43"/>
      <c r="AC710" s="40"/>
      <c r="AD710" s="40"/>
      <c r="AE710" s="40"/>
      <c r="AF710" s="40"/>
      <c r="AG710" s="40"/>
      <c r="AH710" s="40"/>
      <c r="AI710" s="40"/>
      <c r="AJ710" s="40"/>
      <c r="AK710" s="40"/>
      <c r="AL710" s="40"/>
      <c r="AM710" s="40"/>
      <c r="AN710" s="40"/>
      <c r="AO710" s="40"/>
      <c r="AP710" s="40"/>
      <c r="AQ710" s="40"/>
      <c r="AR710" s="40"/>
      <c r="AS710" s="40"/>
    </row>
    <row r="711" spans="1:45" s="28" customFormat="1" ht="18" hidden="1" customHeight="1">
      <c r="B711" s="1680" t="s">
        <v>73</v>
      </c>
      <c r="C711" s="1682" t="s">
        <v>29</v>
      </c>
      <c r="D711" s="1689" t="s">
        <v>46</v>
      </c>
      <c r="E711" s="1689"/>
      <c r="F711" s="1689"/>
      <c r="G711" s="1689"/>
      <c r="H711" s="1689"/>
      <c r="I711" s="1689"/>
      <c r="J711" s="1689"/>
      <c r="K711" s="1689"/>
      <c r="L711" s="1689"/>
      <c r="M711" s="1689"/>
      <c r="N711" s="1689"/>
      <c r="O711" s="44"/>
      <c r="P711" s="159" t="str">
        <f>B710</f>
        <v>TZCO TZ2000 
Дзикай</v>
      </c>
      <c r="Q711" s="44"/>
      <c r="R711" s="44"/>
      <c r="S711" s="44"/>
      <c r="T711" s="29"/>
      <c r="AB711" s="45"/>
    </row>
    <row r="712" spans="1:45" s="32" customFormat="1" ht="15.75" hidden="1">
      <c r="A712" s="46"/>
      <c r="B712" s="1681"/>
      <c r="C712" s="1683"/>
      <c r="D712" s="47">
        <v>0</v>
      </c>
      <c r="E712" s="48">
        <f>D712+1</f>
        <v>1</v>
      </c>
      <c r="F712" s="48">
        <f>E712+1</f>
        <v>2</v>
      </c>
      <c r="G712" s="48">
        <f t="shared" ref="G712" si="613">F712+1</f>
        <v>3</v>
      </c>
      <c r="H712" s="48">
        <f t="shared" ref="H712" si="614">G712+1</f>
        <v>4</v>
      </c>
      <c r="I712" s="48">
        <f t="shared" ref="I712" si="615">H712+1</f>
        <v>5</v>
      </c>
      <c r="J712" s="48">
        <f t="shared" ref="J712" si="616">I712+1</f>
        <v>6</v>
      </c>
      <c r="K712" s="48">
        <f t="shared" ref="K712" si="617">J712+1</f>
        <v>7</v>
      </c>
      <c r="L712" s="48">
        <f t="shared" ref="L712" si="618">K712+1</f>
        <v>8</v>
      </c>
      <c r="M712" s="48">
        <f t="shared" ref="M712" si="619">L712+1</f>
        <v>9</v>
      </c>
      <c r="N712" s="48">
        <f t="shared" ref="N712" si="620">M712+1</f>
        <v>10</v>
      </c>
      <c r="O712" s="44"/>
      <c r="P712" s="159" t="str">
        <f>P711</f>
        <v>TZCO TZ2000 
Дзикай</v>
      </c>
      <c r="Q712" s="44"/>
      <c r="R712" s="44"/>
      <c r="S712" s="44"/>
      <c r="T712" s="49"/>
      <c r="U712" s="46"/>
      <c r="V712" s="46"/>
      <c r="W712" s="46"/>
      <c r="X712" s="46"/>
      <c r="Y712" s="46"/>
      <c r="Z712" s="46"/>
      <c r="AA712" s="46"/>
      <c r="AB712" s="50"/>
      <c r="AC712" s="46"/>
      <c r="AD712" s="46"/>
      <c r="AE712" s="46"/>
      <c r="AF712" s="46"/>
      <c r="AG712" s="46"/>
      <c r="AH712" s="46"/>
      <c r="AI712" s="46"/>
      <c r="AJ712" s="46"/>
      <c r="AK712" s="46"/>
      <c r="AL712" s="46"/>
      <c r="AM712" s="46"/>
      <c r="AN712" s="46"/>
      <c r="AO712" s="46"/>
      <c r="AP712" s="46"/>
      <c r="AQ712" s="46"/>
      <c r="AR712" s="46"/>
      <c r="AS712" s="46"/>
    </row>
    <row r="713" spans="1:45" s="61" customFormat="1" ht="15.75" hidden="1">
      <c r="A713" s="51"/>
      <c r="B713" s="52" t="s">
        <v>74</v>
      </c>
      <c r="C713" s="53"/>
      <c r="D713" s="54"/>
      <c r="E713" s="55">
        <f>'2. Произв-сть экскаваторов'!D$5</f>
        <v>8760</v>
      </c>
      <c r="F713" s="55">
        <f>'2. Произв-сть экскаваторов'!E$5</f>
        <v>8784</v>
      </c>
      <c r="G713" s="55">
        <f>'2. Произв-сть экскаваторов'!F$5</f>
        <v>8760</v>
      </c>
      <c r="H713" s="55">
        <f>'2. Произв-сть экскаваторов'!G$5</f>
        <v>8760</v>
      </c>
      <c r="I713" s="55">
        <f>'2. Произв-сть экскаваторов'!H$5</f>
        <v>8760</v>
      </c>
      <c r="J713" s="55">
        <f>'2. Произв-сть экскаваторов'!I$5</f>
        <v>8784</v>
      </c>
      <c r="K713" s="55">
        <f>'2. Произв-сть экскаваторов'!J$5</f>
        <v>8760</v>
      </c>
      <c r="L713" s="55">
        <f>'2. Произв-сть экскаваторов'!K$5</f>
        <v>8760</v>
      </c>
      <c r="M713" s="55">
        <f>'2. Произв-сть экскаваторов'!L$5</f>
        <v>8760</v>
      </c>
      <c r="N713" s="55">
        <f>'2. Произв-сть экскаваторов'!M$5</f>
        <v>8784</v>
      </c>
      <c r="O713" s="56"/>
      <c r="P713" s="159" t="str">
        <f t="shared" ref="P713:P776" si="621">P712</f>
        <v>TZCO TZ2000 
Дзикай</v>
      </c>
      <c r="Q713" s="56"/>
      <c r="R713" s="56"/>
      <c r="S713" s="56"/>
      <c r="T713" s="57"/>
      <c r="U713" s="58"/>
      <c r="V713" s="58"/>
      <c r="W713" s="58"/>
      <c r="X713" s="58"/>
      <c r="Y713" s="58"/>
      <c r="Z713" s="58"/>
      <c r="AA713" s="58"/>
      <c r="AB713" s="59"/>
      <c r="AC713" s="58"/>
      <c r="AD713" s="58"/>
      <c r="AE713" s="58"/>
      <c r="AF713" s="58"/>
      <c r="AG713" s="58"/>
      <c r="AH713" s="58"/>
      <c r="AI713" s="58"/>
      <c r="AJ713" s="60"/>
      <c r="AK713" s="60"/>
      <c r="AL713" s="60"/>
      <c r="AM713" s="60"/>
      <c r="AN713" s="60"/>
      <c r="AO713" s="60"/>
      <c r="AP713" s="60"/>
      <c r="AQ713" s="60"/>
      <c r="AR713" s="60"/>
      <c r="AS713" s="60"/>
    </row>
    <row r="714" spans="1:45" s="61" customFormat="1" ht="15.75" hidden="1">
      <c r="A714" s="51"/>
      <c r="B714" s="52" t="s">
        <v>34</v>
      </c>
      <c r="C714" s="53" t="s">
        <v>10</v>
      </c>
      <c r="D714" s="54"/>
      <c r="E714" s="62">
        <f>'2. Произв-сть экскаваторов'!D23</f>
        <v>0.85465183066830996</v>
      </c>
      <c r="F714" s="62">
        <f>'2. Произв-сть экскаваторов'!E23</f>
        <v>0.7283267013181991</v>
      </c>
      <c r="G714" s="62">
        <f>'2. Произв-сть экскаваторов'!F23</f>
        <v>0.75512295778525274</v>
      </c>
      <c r="H714" s="62">
        <f>'2. Произв-сть экскаваторов'!G23</f>
        <v>0.69453356040612135</v>
      </c>
      <c r="I714" s="62">
        <f>'2. Произв-сть экскаваторов'!H23</f>
        <v>0.69340419945869936</v>
      </c>
      <c r="J714" s="62">
        <f>'2. Произв-сть экскаваторов'!I23</f>
        <v>0.74273727501740916</v>
      </c>
      <c r="K714" s="62">
        <f>'2. Произв-сть экскаваторов'!J23</f>
        <v>0.71715238441357987</v>
      </c>
      <c r="L714" s="62">
        <f>'2. Произв-сть экскаваторов'!K23</f>
        <v>0.77322817988905923</v>
      </c>
      <c r="M714" s="62">
        <f>'2. Произв-сть экскаваторов'!L23</f>
        <v>0.49325995833977787</v>
      </c>
      <c r="N714" s="62">
        <f>'2. Произв-сть экскаваторов'!M23</f>
        <v>0.75729454275626096</v>
      </c>
      <c r="O714" s="63"/>
      <c r="P714" s="159" t="str">
        <f t="shared" si="621"/>
        <v>TZCO TZ2000 
Дзикай</v>
      </c>
      <c r="Q714" s="63"/>
      <c r="R714" s="63"/>
      <c r="S714" s="63"/>
      <c r="T714" s="57"/>
      <c r="U714" s="58"/>
      <c r="V714" s="58"/>
      <c r="W714" s="58"/>
      <c r="X714" s="58"/>
      <c r="Y714" s="58"/>
      <c r="Z714" s="58"/>
      <c r="AA714" s="58"/>
      <c r="AB714" s="59"/>
      <c r="AC714" s="58"/>
      <c r="AD714" s="58"/>
      <c r="AE714" s="58"/>
      <c r="AF714" s="58"/>
      <c r="AG714" s="58"/>
      <c r="AH714" s="58"/>
      <c r="AI714" s="58"/>
      <c r="AJ714" s="60"/>
      <c r="AK714" s="60"/>
      <c r="AL714" s="60"/>
      <c r="AM714" s="60"/>
      <c r="AN714" s="60"/>
      <c r="AO714" s="60"/>
      <c r="AP714" s="60"/>
      <c r="AQ714" s="60"/>
      <c r="AR714" s="60"/>
      <c r="AS714" s="60"/>
    </row>
    <row r="715" spans="1:45" s="61" customFormat="1" ht="15.75" hidden="1">
      <c r="A715" s="51"/>
      <c r="B715" s="52" t="s">
        <v>41</v>
      </c>
      <c r="C715" s="53" t="s">
        <v>10</v>
      </c>
      <c r="D715" s="54"/>
      <c r="E715" s="62">
        <f>'2. Произв-сть экскаваторов'!D66</f>
        <v>0.53878675825048039</v>
      </c>
      <c r="F715" s="62">
        <f>'2. Произв-сть экскаваторов'!E66</f>
        <v>0.459149291289348</v>
      </c>
      <c r="G715" s="62">
        <f>'2. Произв-сть экскаваторов'!F66</f>
        <v>0.4760420979704531</v>
      </c>
      <c r="H715" s="62">
        <f>'2. Произв-сть экскаваторов'!G66</f>
        <v>0.437845532039359</v>
      </c>
      <c r="I715" s="62">
        <f>'2. Произв-сть экскаваторов'!H66</f>
        <v>0.4371335640754217</v>
      </c>
      <c r="J715" s="62">
        <f>'2. Произв-сть экскаваторов'!I66</f>
        <v>0.46823395712555832</v>
      </c>
      <c r="K715" s="62">
        <f>'2. Произв-сть экскаваторов'!J66</f>
        <v>0.45210481567406091</v>
      </c>
      <c r="L715" s="62">
        <f>'2. Произв-сть экскаваторов'!K66</f>
        <v>0.48745593173839435</v>
      </c>
      <c r="M715" s="62">
        <f>'2. Произв-сть экскаваторов'!L66</f>
        <v>0.31095929873670158</v>
      </c>
      <c r="N715" s="62">
        <f>'2. Произв-сть экскаваторов'!M66</f>
        <v>0.47741110132925946</v>
      </c>
      <c r="O715" s="63"/>
      <c r="P715" s="159" t="str">
        <f t="shared" si="621"/>
        <v>TZCO TZ2000 
Дзикай</v>
      </c>
      <c r="Q715" s="63"/>
      <c r="R715" s="63"/>
      <c r="S715" s="63"/>
      <c r="T715" s="57"/>
      <c r="U715" s="58"/>
      <c r="V715" s="58"/>
      <c r="W715" s="58"/>
      <c r="X715" s="58"/>
      <c r="Y715" s="58"/>
      <c r="Z715" s="58"/>
      <c r="AA715" s="58"/>
      <c r="AB715" s="59"/>
      <c r="AC715" s="58"/>
      <c r="AD715" s="58"/>
      <c r="AE715" s="58"/>
      <c r="AF715" s="58"/>
      <c r="AG715" s="58"/>
      <c r="AH715" s="58"/>
      <c r="AI715" s="58"/>
      <c r="AJ715" s="60"/>
      <c r="AK715" s="60"/>
      <c r="AL715" s="60"/>
      <c r="AM715" s="60"/>
      <c r="AN715" s="60"/>
      <c r="AO715" s="60"/>
      <c r="AP715" s="60"/>
      <c r="AQ715" s="60"/>
      <c r="AR715" s="60"/>
      <c r="AS715" s="60"/>
    </row>
    <row r="716" spans="1:45" s="61" customFormat="1" ht="15.75" hidden="1">
      <c r="A716" s="51"/>
      <c r="B716" s="52" t="s">
        <v>75</v>
      </c>
      <c r="C716" s="53" t="s">
        <v>76</v>
      </c>
      <c r="D716" s="54"/>
      <c r="E716" s="55">
        <f>'2. Произв-сть экскаваторов'!D88</f>
        <v>2509.4897230324946</v>
      </c>
      <c r="F716" s="55">
        <f>'2. Произв-сть экскаваторов'!E88</f>
        <v>2144.4239410646692</v>
      </c>
      <c r="G716" s="55">
        <f>'2. Произв-сть экскаваторов'!F88</f>
        <v>2217.2459406144194</v>
      </c>
      <c r="H716" s="55">
        <f>'2. Произв-сть экскаваторов'!G88</f>
        <v>2039.3390262528537</v>
      </c>
      <c r="I716" s="55">
        <f>'2. Произв-сть экскаваторов'!H88</f>
        <v>2036.0229160083657</v>
      </c>
      <c r="J716" s="55">
        <f>'2. Произв-сть экскаваторов'!I88</f>
        <v>2186.8532234033955</v>
      </c>
      <c r="K716" s="55">
        <f>'2. Произв-сть экскаваторов'!J88</f>
        <v>2105.7540321733486</v>
      </c>
      <c r="L716" s="55">
        <f>'2. Произв-сть экскаваторов'!K88</f>
        <v>2270.4077863770317</v>
      </c>
      <c r="M716" s="55">
        <f>'2. Произв-сть экскаваторов'!L88</f>
        <v>1448.3451059470212</v>
      </c>
      <c r="N716" s="55">
        <f>'2. Произв-сть экскаваторов'!M88</f>
        <v>2229.7144193463455</v>
      </c>
      <c r="O716" s="56"/>
      <c r="P716" s="159" t="str">
        <f t="shared" si="621"/>
        <v>TZCO TZ2000 
Дзикай</v>
      </c>
      <c r="Q716" s="56"/>
      <c r="R716" s="56"/>
      <c r="S716" s="56"/>
      <c r="T716" s="57"/>
      <c r="U716" s="58"/>
      <c r="V716" s="58"/>
      <c r="W716" s="58"/>
      <c r="X716" s="58"/>
      <c r="Y716" s="58"/>
      <c r="Z716" s="58"/>
      <c r="AA716" s="58"/>
      <c r="AB716" s="59"/>
      <c r="AC716" s="58"/>
      <c r="AD716" s="58"/>
      <c r="AE716" s="58"/>
      <c r="AF716" s="58"/>
      <c r="AG716" s="58"/>
      <c r="AH716" s="58"/>
      <c r="AI716" s="58"/>
      <c r="AJ716" s="60"/>
      <c r="AK716" s="60"/>
      <c r="AL716" s="60"/>
      <c r="AM716" s="60"/>
      <c r="AN716" s="60"/>
      <c r="AO716" s="60"/>
      <c r="AP716" s="60"/>
      <c r="AQ716" s="60"/>
      <c r="AR716" s="60"/>
      <c r="AS716" s="60"/>
    </row>
    <row r="717" spans="1:45" s="61" customFormat="1" ht="18.75" hidden="1" customHeight="1" outlineLevel="1">
      <c r="A717" s="51"/>
      <c r="B717" s="52" t="s">
        <v>77</v>
      </c>
      <c r="C717" s="53" t="s">
        <v>78</v>
      </c>
      <c r="D717" s="54"/>
      <c r="E717" s="64">
        <f>E793+E794-E789</f>
        <v>21800.953835817003</v>
      </c>
      <c r="F717" s="64">
        <f t="shared" ref="F717:N717" si="622">F793+F794-F789</f>
        <v>29146.393137952989</v>
      </c>
      <c r="G717" s="64">
        <f t="shared" si="622"/>
        <v>86220.314614981733</v>
      </c>
      <c r="H717" s="64">
        <f t="shared" si="622"/>
        <v>46542.673580896379</v>
      </c>
      <c r="I717" s="64">
        <f t="shared" si="622"/>
        <v>39942.487558745524</v>
      </c>
      <c r="J717" s="64">
        <f t="shared" si="622"/>
        <v>102296.87495001516</v>
      </c>
      <c r="K717" s="64">
        <f t="shared" si="622"/>
        <v>28014.088080528643</v>
      </c>
      <c r="L717" s="64">
        <f t="shared" si="622"/>
        <v>56117.032646052772</v>
      </c>
      <c r="M717" s="64">
        <f t="shared" si="622"/>
        <v>90499.936668611044</v>
      </c>
      <c r="N717" s="64">
        <f t="shared" si="622"/>
        <v>58597.363243957261</v>
      </c>
      <c r="O717" s="65"/>
      <c r="P717" s="159" t="str">
        <f t="shared" si="621"/>
        <v>TZCO TZ2000 
Дзикай</v>
      </c>
      <c r="Q717" s="65"/>
      <c r="R717" s="65"/>
      <c r="S717" s="65"/>
      <c r="T717" s="57"/>
      <c r="U717" s="58"/>
      <c r="V717" s="58"/>
      <c r="W717" s="58"/>
      <c r="X717" s="58"/>
      <c r="Y717" s="58"/>
      <c r="Z717" s="58"/>
      <c r="AA717" s="58"/>
      <c r="AB717" s="59"/>
      <c r="AC717" s="58"/>
      <c r="AD717" s="58"/>
      <c r="AE717" s="58"/>
      <c r="AF717" s="58"/>
      <c r="AG717" s="58"/>
      <c r="AH717" s="58"/>
      <c r="AI717" s="58"/>
      <c r="AJ717" s="60"/>
      <c r="AK717" s="60"/>
      <c r="AL717" s="60"/>
      <c r="AM717" s="60"/>
      <c r="AN717" s="60"/>
      <c r="AO717" s="60"/>
      <c r="AP717" s="60"/>
      <c r="AQ717" s="60"/>
      <c r="AR717" s="60"/>
      <c r="AS717" s="60"/>
    </row>
    <row r="718" spans="1:45" s="61" customFormat="1" ht="15.75" hidden="1" outlineLevel="1">
      <c r="A718" s="51"/>
      <c r="B718" s="83" t="s">
        <v>240</v>
      </c>
      <c r="C718" s="53" t="s">
        <v>78</v>
      </c>
      <c r="D718" s="54"/>
      <c r="E718" s="64">
        <f>E720</f>
        <v>10419.376035824382</v>
      </c>
      <c r="F718" s="64">
        <f t="shared" ref="F718:N718" si="623">F720</f>
        <v>22761.055787328831</v>
      </c>
      <c r="G718" s="64">
        <f t="shared" si="623"/>
        <v>98010.557970615599</v>
      </c>
      <c r="H718" s="64">
        <f t="shared" si="623"/>
        <v>46697.981585504087</v>
      </c>
      <c r="I718" s="64">
        <f t="shared" si="623"/>
        <v>37916.219161371424</v>
      </c>
      <c r="J718" s="64">
        <f t="shared" si="623"/>
        <v>110352.23772212004</v>
      </c>
      <c r="K718" s="64">
        <f t="shared" si="623"/>
        <v>10419.376035824382</v>
      </c>
      <c r="L718" s="64">
        <f t="shared" si="623"/>
        <v>46697.981585504087</v>
      </c>
      <c r="M718" s="64">
        <f t="shared" si="623"/>
        <v>98010.557970615599</v>
      </c>
      <c r="N718" s="64">
        <f t="shared" si="623"/>
        <v>50257.898912875877</v>
      </c>
      <c r="O718" s="126"/>
      <c r="P718" s="159" t="str">
        <f t="shared" si="621"/>
        <v>TZCO TZ2000 
Дзикай</v>
      </c>
      <c r="Q718" s="65"/>
      <c r="R718" s="65"/>
      <c r="S718" s="138" t="s">
        <v>711</v>
      </c>
      <c r="T718" s="57"/>
      <c r="U718" s="58"/>
      <c r="V718" s="58"/>
      <c r="W718" s="58"/>
      <c r="X718" s="58"/>
      <c r="Y718" s="58"/>
      <c r="Z718" s="58"/>
      <c r="AA718" s="58"/>
      <c r="AB718" s="59"/>
      <c r="AC718" s="58"/>
      <c r="AD718" s="58"/>
      <c r="AE718" s="58"/>
      <c r="AF718" s="58"/>
      <c r="AG718" s="58"/>
      <c r="AH718" s="58"/>
      <c r="AI718" s="58"/>
      <c r="AJ718" s="60"/>
      <c r="AK718" s="60"/>
      <c r="AL718" s="60"/>
      <c r="AM718" s="60"/>
      <c r="AN718" s="60"/>
      <c r="AO718" s="60"/>
      <c r="AP718" s="60"/>
      <c r="AQ718" s="60"/>
      <c r="AR718" s="60"/>
      <c r="AS718" s="60"/>
    </row>
    <row r="719" spans="1:45" s="61" customFormat="1" ht="18" hidden="1" customHeight="1" outlineLevel="1">
      <c r="A719" s="51"/>
      <c r="B719" s="1687" t="s">
        <v>239</v>
      </c>
      <c r="C719" s="66" t="s">
        <v>166</v>
      </c>
      <c r="D719" s="54"/>
      <c r="E719" s="1163">
        <f>'TZCO Дзикай'!E16+'TZCO Дзикай'!E17+'TZCO Дзикай'!E18</f>
        <v>136.87049641283747</v>
      </c>
      <c r="F719" s="1163">
        <f>'TZCO Дзикай'!F16+'TZCO Дзикай'!F17+'TZCO Дзикай'!F18</f>
        <v>298.99266460685908</v>
      </c>
      <c r="G719" s="1163">
        <f>'TZCO Дзикай'!G16+'TZCO Дзикай'!G17+'TZCO Дзикай'!G18</f>
        <v>1287.4814842092378</v>
      </c>
      <c r="H719" s="1163">
        <f>'TZCO Дзикай'!H16+'TZCO Дзикай'!H17+'TZCO Дзикай'!H18</f>
        <v>613.43173517393689</v>
      </c>
      <c r="I719" s="1163">
        <f>'TZCO Дзикай'!I16+'TZCO Дзикай'!I17+'TZCO Дзикай'!I18</f>
        <v>498.07317836228219</v>
      </c>
      <c r="J719" s="1163">
        <f>'TZCO Дзикай'!J16+'TZCO Дзикай'!J17+'TZCO Дзикай'!J18</f>
        <v>1449.6036524032595</v>
      </c>
      <c r="K719" s="1163">
        <f>'TZCO Дзикай'!K16+'TZCO Дзикай'!K17+'TZCO Дзикай'!K18</f>
        <v>136.87049641283747</v>
      </c>
      <c r="L719" s="1163">
        <f>'TZCO Дзикай'!L16+'TZCO Дзикай'!L17+'TZCO Дзикай'!L18</f>
        <v>613.43173517393689</v>
      </c>
      <c r="M719" s="1163">
        <f>'TZCO Дзикай'!M16+'TZCO Дзикай'!M17+'TZCO Дзикай'!M18</f>
        <v>1287.4814842092378</v>
      </c>
      <c r="N719" s="1163">
        <f>'TZCO Дзикай'!N16+'TZCO Дзикай'!N17+'TZCO Дзикай'!N18</f>
        <v>660.19534655630389</v>
      </c>
      <c r="P719" s="159" t="str">
        <f t="shared" si="621"/>
        <v>TZCO TZ2000 
Дзикай</v>
      </c>
      <c r="Q719" s="56"/>
      <c r="R719" s="56"/>
      <c r="S719" s="73"/>
      <c r="T719" s="57"/>
      <c r="U719" s="58"/>
      <c r="V719" s="58"/>
      <c r="W719" s="58"/>
      <c r="X719" s="58"/>
      <c r="Y719" s="58"/>
      <c r="Z719" s="58"/>
      <c r="AA719" s="58"/>
      <c r="AB719" s="59"/>
      <c r="AC719" s="58"/>
      <c r="AD719" s="58"/>
      <c r="AE719" s="58"/>
      <c r="AF719" s="58"/>
      <c r="AG719" s="58"/>
      <c r="AH719" s="58"/>
      <c r="AI719" s="58"/>
      <c r="AJ719" s="60"/>
      <c r="AK719" s="60"/>
      <c r="AL719" s="60"/>
      <c r="AM719" s="60"/>
      <c r="AN719" s="60"/>
      <c r="AO719" s="60"/>
      <c r="AP719" s="60"/>
      <c r="AQ719" s="60"/>
      <c r="AR719" s="60"/>
      <c r="AS719" s="60"/>
    </row>
    <row r="720" spans="1:45" s="61" customFormat="1" ht="15.75" hidden="1" customHeight="1" outlineLevel="1">
      <c r="A720" s="51"/>
      <c r="B720" s="1688"/>
      <c r="C720" s="66" t="s">
        <v>160</v>
      </c>
      <c r="D720" s="54"/>
      <c r="E720" s="55">
        <f>E719*Макро!C$4</f>
        <v>10419.376035824382</v>
      </c>
      <c r="F720" s="55">
        <f>F719*Макро!D$4</f>
        <v>22761.055787328831</v>
      </c>
      <c r="G720" s="55">
        <f>G719*Макро!E$4</f>
        <v>98010.557970615599</v>
      </c>
      <c r="H720" s="55">
        <f>H719*Макро!F$4</f>
        <v>46697.981585504087</v>
      </c>
      <c r="I720" s="55">
        <f>I719*Макро!G$4</f>
        <v>37916.219161371424</v>
      </c>
      <c r="J720" s="55">
        <f>J719*Макро!H$4</f>
        <v>110352.23772212004</v>
      </c>
      <c r="K720" s="55">
        <f>K719*Макро!I$4</f>
        <v>10419.376035824382</v>
      </c>
      <c r="L720" s="55">
        <f>L719*Макро!J$4</f>
        <v>46697.981585504087</v>
      </c>
      <c r="M720" s="55">
        <f>M719*Макро!K$4</f>
        <v>98010.557970615599</v>
      </c>
      <c r="N720" s="55">
        <f>N719*Макро!L$4</f>
        <v>50257.898912875877</v>
      </c>
      <c r="O720" s="56"/>
      <c r="P720" s="159" t="str">
        <f t="shared" si="621"/>
        <v>TZCO TZ2000 
Дзикай</v>
      </c>
      <c r="Q720" s="56"/>
      <c r="R720" s="56"/>
      <c r="S720" s="56"/>
      <c r="T720" s="57"/>
      <c r="U720" s="58"/>
      <c r="V720" s="58"/>
      <c r="W720" s="58"/>
      <c r="X720" s="58"/>
      <c r="Y720" s="58"/>
      <c r="Z720" s="58"/>
      <c r="AA720" s="58"/>
      <c r="AB720" s="59"/>
      <c r="AC720" s="58"/>
      <c r="AD720" s="58"/>
      <c r="AE720" s="58"/>
      <c r="AF720" s="58"/>
      <c r="AG720" s="58"/>
      <c r="AH720" s="58"/>
      <c r="AI720" s="58"/>
      <c r="AJ720" s="60"/>
      <c r="AK720" s="60"/>
      <c r="AL720" s="60"/>
      <c r="AM720" s="60"/>
      <c r="AN720" s="60"/>
      <c r="AO720" s="60"/>
      <c r="AP720" s="60"/>
      <c r="AQ720" s="60"/>
      <c r="AR720" s="60"/>
      <c r="AS720" s="60"/>
    </row>
    <row r="721" spans="1:45" s="61" customFormat="1" ht="20.25" hidden="1" customHeight="1" outlineLevel="1">
      <c r="A721" s="51"/>
      <c r="B721" s="160" t="s">
        <v>128</v>
      </c>
      <c r="C721" s="53" t="s">
        <v>61</v>
      </c>
      <c r="D721" s="54"/>
      <c r="E721" s="77">
        <f>E723</f>
        <v>2051.1335552</v>
      </c>
      <c r="F721" s="77">
        <f t="shared" ref="F721:N721" si="624">F723</f>
        <v>2080.687646905893</v>
      </c>
      <c r="G721" s="77">
        <f t="shared" si="624"/>
        <v>2415.6340195726789</v>
      </c>
      <c r="H721" s="77">
        <f t="shared" si="624"/>
        <v>2080.687646905893</v>
      </c>
      <c r="I721" s="77">
        <f t="shared" si="624"/>
        <v>2085.6133288568749</v>
      </c>
      <c r="J721" s="77">
        <f t="shared" si="624"/>
        <v>2445.1881112785718</v>
      </c>
      <c r="K721" s="77">
        <f t="shared" si="624"/>
        <v>2051.1335552</v>
      </c>
      <c r="L721" s="77">
        <f t="shared" si="624"/>
        <v>2080.687646905893</v>
      </c>
      <c r="M721" s="77">
        <f t="shared" si="624"/>
        <v>2415.6340195726789</v>
      </c>
      <c r="N721" s="77">
        <f t="shared" si="624"/>
        <v>2115.1674205627678</v>
      </c>
      <c r="O721" s="138"/>
      <c r="P721" s="159" t="str">
        <f t="shared" si="621"/>
        <v>TZCO TZ2000 
Дзикай</v>
      </c>
      <c r="Q721" s="56"/>
      <c r="R721" s="56"/>
      <c r="S721" s="56"/>
      <c r="T721" s="57"/>
      <c r="U721" s="58"/>
      <c r="V721" s="58"/>
      <c r="W721" s="58"/>
      <c r="X721" s="58"/>
      <c r="Y721" s="58"/>
      <c r="Z721" s="58"/>
      <c r="AA721" s="58"/>
      <c r="AB721" s="59"/>
      <c r="AC721" s="58"/>
      <c r="AD721" s="58"/>
      <c r="AE721" s="58"/>
      <c r="AF721" s="58"/>
      <c r="AG721" s="58"/>
      <c r="AH721" s="58"/>
      <c r="AI721" s="58"/>
      <c r="AJ721" s="60"/>
      <c r="AK721" s="60"/>
      <c r="AL721" s="60"/>
      <c r="AM721" s="60"/>
      <c r="AN721" s="60"/>
      <c r="AO721" s="60"/>
      <c r="AP721" s="60"/>
      <c r="AQ721" s="60"/>
      <c r="AR721" s="60"/>
      <c r="AS721" s="60"/>
    </row>
    <row r="722" spans="1:45" s="61" customFormat="1" ht="15.75" hidden="1" customHeight="1" outlineLevel="1">
      <c r="A722" s="51"/>
      <c r="B722" s="1687" t="s">
        <v>170</v>
      </c>
      <c r="C722" s="66" t="s">
        <v>166</v>
      </c>
      <c r="D722" s="54"/>
      <c r="E722" s="1163">
        <f>'TZCO Дзикай'!E19+'TZCO Дзикай'!E20</f>
        <v>26.943999999999999</v>
      </c>
      <c r="F722" s="1163">
        <f>'TZCO Дзикай'!F19+'TZCO Дзикай'!F20</f>
        <v>27.332227009842825</v>
      </c>
      <c r="G722" s="1163">
        <f>'TZCO Дзикай'!G19+'TZCO Дзикай'!G20</f>
        <v>31.732133121394835</v>
      </c>
      <c r="H722" s="1163">
        <f>'TZCO Дзикай'!H19+'TZCO Дзикай'!H20</f>
        <v>27.332227009842825</v>
      </c>
      <c r="I722" s="1163">
        <f>'TZCO Дзикай'!I19+'TZCO Дзикай'!I20</f>
        <v>27.396931511483295</v>
      </c>
      <c r="J722" s="1163">
        <f>'TZCO Дзикай'!J19+'TZCO Дзикай'!J20</f>
        <v>32.120360131237661</v>
      </c>
      <c r="K722" s="1163">
        <f>'TZCO Дзикай'!K19+'TZCO Дзикай'!K20</f>
        <v>26.943999999999999</v>
      </c>
      <c r="L722" s="1163">
        <f>'TZCO Дзикай'!L19+'TZCO Дзикай'!L20</f>
        <v>27.332227009842825</v>
      </c>
      <c r="M722" s="1163">
        <f>'TZCO Дзикай'!M19+'TZCO Дзикай'!M20</f>
        <v>31.732133121394835</v>
      </c>
      <c r="N722" s="1163">
        <f>'TZCO Дзикай'!N19+'TZCO Дзикай'!N20</f>
        <v>27.785158521326117</v>
      </c>
      <c r="O722" s="126"/>
      <c r="P722" s="159" t="str">
        <f t="shared" si="621"/>
        <v>TZCO TZ2000 
Дзикай</v>
      </c>
      <c r="Q722" s="56"/>
      <c r="R722" s="56"/>
      <c r="S722" s="73"/>
      <c r="T722" s="57"/>
      <c r="U722" s="58"/>
      <c r="V722" s="58"/>
      <c r="W722" s="58"/>
      <c r="X722" s="58"/>
      <c r="Y722" s="58"/>
      <c r="Z722" s="58"/>
      <c r="AA722" s="58"/>
      <c r="AB722" s="59"/>
      <c r="AC722" s="58"/>
      <c r="AD722" s="58"/>
      <c r="AE722" s="58"/>
      <c r="AF722" s="58"/>
      <c r="AG722" s="58"/>
      <c r="AH722" s="58"/>
      <c r="AI722" s="58"/>
      <c r="AJ722" s="60"/>
      <c r="AK722" s="60"/>
      <c r="AL722" s="60"/>
      <c r="AM722" s="60"/>
      <c r="AN722" s="60"/>
      <c r="AO722" s="60"/>
      <c r="AP722" s="60"/>
      <c r="AQ722" s="60"/>
      <c r="AR722" s="60"/>
      <c r="AS722" s="60"/>
    </row>
    <row r="723" spans="1:45" s="61" customFormat="1" ht="15.75" hidden="1" customHeight="1" outlineLevel="1">
      <c r="A723" s="51"/>
      <c r="B723" s="1688"/>
      <c r="C723" s="66" t="s">
        <v>160</v>
      </c>
      <c r="D723" s="54"/>
      <c r="E723" s="55">
        <f>E722*Макро!C$4</f>
        <v>2051.1335552</v>
      </c>
      <c r="F723" s="55">
        <f>F722*Макро!D$4</f>
        <v>2080.687646905893</v>
      </c>
      <c r="G723" s="55">
        <f>G722*Макро!E$4</f>
        <v>2415.6340195726789</v>
      </c>
      <c r="H723" s="55">
        <f>H722*Макро!F$4</f>
        <v>2080.687646905893</v>
      </c>
      <c r="I723" s="55">
        <f>I722*Макро!G$4</f>
        <v>2085.6133288568749</v>
      </c>
      <c r="J723" s="55">
        <f>J722*Макро!H$4</f>
        <v>2445.1881112785718</v>
      </c>
      <c r="K723" s="55">
        <f>K722*Макро!I$4</f>
        <v>2051.1335552</v>
      </c>
      <c r="L723" s="55">
        <f>L722*Макро!J$4</f>
        <v>2080.687646905893</v>
      </c>
      <c r="M723" s="55">
        <f>M722*Макро!K$4</f>
        <v>2415.6340195726789</v>
      </c>
      <c r="N723" s="55">
        <f>N722*Макро!L$4</f>
        <v>2115.1674205627678</v>
      </c>
      <c r="O723" s="56"/>
      <c r="P723" s="159" t="str">
        <f t="shared" si="621"/>
        <v>TZCO TZ2000 
Дзикай</v>
      </c>
      <c r="Q723" s="56"/>
      <c r="R723" s="56"/>
      <c r="S723" s="56"/>
      <c r="T723" s="57"/>
      <c r="U723" s="58"/>
      <c r="V723" s="58"/>
      <c r="W723" s="58"/>
      <c r="X723" s="58"/>
      <c r="Y723" s="58"/>
      <c r="Z723" s="58"/>
      <c r="AA723" s="58"/>
      <c r="AB723" s="59"/>
      <c r="AC723" s="58"/>
      <c r="AD723" s="58"/>
      <c r="AE723" s="58"/>
      <c r="AF723" s="58"/>
      <c r="AG723" s="58"/>
      <c r="AH723" s="58"/>
      <c r="AI723" s="58"/>
      <c r="AJ723" s="60"/>
      <c r="AK723" s="60"/>
      <c r="AL723" s="60"/>
      <c r="AM723" s="60"/>
      <c r="AN723" s="60"/>
      <c r="AO723" s="60"/>
      <c r="AP723" s="60"/>
      <c r="AQ723" s="60"/>
      <c r="AR723" s="60"/>
      <c r="AS723" s="60"/>
    </row>
    <row r="724" spans="1:45" s="61" customFormat="1" ht="15.75" hidden="1" outlineLevel="1">
      <c r="A724" s="51"/>
      <c r="B724" s="52" t="s">
        <v>703</v>
      </c>
      <c r="C724" s="53" t="s">
        <v>61</v>
      </c>
      <c r="D724" s="54"/>
      <c r="E724" s="64">
        <f>E726+E730</f>
        <v>2189.8104674962788</v>
      </c>
      <c r="F724" s="64">
        <f t="shared" ref="F724:N724" si="625">F726+F730</f>
        <v>1871.2497404526052</v>
      </c>
      <c r="G724" s="64">
        <f t="shared" si="625"/>
        <v>1934.7950801343918</v>
      </c>
      <c r="H724" s="64">
        <f t="shared" si="625"/>
        <v>1779.551398626844</v>
      </c>
      <c r="I724" s="64">
        <f t="shared" si="625"/>
        <v>1776.6577215346038</v>
      </c>
      <c r="J724" s="64">
        <f t="shared" si="625"/>
        <v>1908.2740349699072</v>
      </c>
      <c r="K724" s="64">
        <f t="shared" si="625"/>
        <v>1837.5059197506764</v>
      </c>
      <c r="L724" s="64">
        <f t="shared" si="625"/>
        <v>1981.1847366665231</v>
      </c>
      <c r="M724" s="64">
        <f t="shared" si="625"/>
        <v>1263.8431010258118</v>
      </c>
      <c r="N724" s="64">
        <f t="shared" si="625"/>
        <v>1945.6752224160396</v>
      </c>
      <c r="O724" s="180"/>
      <c r="P724" s="159" t="str">
        <f t="shared" si="621"/>
        <v>TZCO TZ2000 
Дзикай</v>
      </c>
      <c r="Q724" s="65"/>
      <c r="R724" s="65"/>
      <c r="S724" s="65"/>
      <c r="T724" s="57"/>
      <c r="U724" s="58"/>
      <c r="V724" s="58"/>
      <c r="W724" s="58"/>
      <c r="X724" s="58"/>
      <c r="Y724" s="58"/>
      <c r="Z724" s="58"/>
      <c r="AA724" s="58"/>
      <c r="AB724" s="59"/>
      <c r="AC724" s="58"/>
      <c r="AD724" s="58"/>
      <c r="AE724" s="58"/>
      <c r="AF724" s="58"/>
      <c r="AG724" s="58"/>
      <c r="AH724" s="58"/>
      <c r="AI724" s="58"/>
      <c r="AJ724" s="60"/>
      <c r="AK724" s="60"/>
      <c r="AL724" s="60"/>
      <c r="AM724" s="60"/>
      <c r="AN724" s="60"/>
      <c r="AO724" s="60"/>
      <c r="AP724" s="60"/>
      <c r="AQ724" s="60"/>
      <c r="AR724" s="60"/>
      <c r="AS724" s="60"/>
    </row>
    <row r="725" spans="1:45" s="61" customFormat="1" ht="15.75" hidden="1" outlineLevel="1">
      <c r="A725" s="51"/>
      <c r="B725" s="52"/>
      <c r="C725" s="53"/>
      <c r="D725" s="54"/>
      <c r="E725" s="64"/>
      <c r="F725" s="64"/>
      <c r="G725" s="64"/>
      <c r="H725" s="64"/>
      <c r="I725" s="64"/>
      <c r="J725" s="64"/>
      <c r="K725" s="64"/>
      <c r="L725" s="64"/>
      <c r="M725" s="64"/>
      <c r="N725" s="64"/>
      <c r="O725" s="65"/>
      <c r="P725" s="159" t="str">
        <f t="shared" si="621"/>
        <v>TZCO TZ2000 
Дзикай</v>
      </c>
      <c r="Q725" s="65"/>
      <c r="R725" s="65"/>
      <c r="S725" s="65"/>
      <c r="T725" s="57"/>
      <c r="U725" s="58"/>
      <c r="V725" s="58"/>
      <c r="W725" s="58"/>
      <c r="X725" s="58"/>
      <c r="Y725" s="58"/>
      <c r="Z725" s="58"/>
      <c r="AA725" s="58"/>
      <c r="AB725" s="59"/>
      <c r="AC725" s="58"/>
      <c r="AD725" s="58"/>
      <c r="AE725" s="58"/>
      <c r="AF725" s="58"/>
      <c r="AG725" s="58"/>
      <c r="AH725" s="58"/>
      <c r="AI725" s="58"/>
      <c r="AJ725" s="60"/>
      <c r="AK725" s="60"/>
      <c r="AL725" s="60"/>
      <c r="AM725" s="60"/>
      <c r="AN725" s="60"/>
      <c r="AO725" s="60"/>
      <c r="AP725" s="60"/>
      <c r="AQ725" s="60"/>
      <c r="AR725" s="60"/>
      <c r="AS725" s="60"/>
    </row>
    <row r="726" spans="1:45" s="61" customFormat="1" ht="30" hidden="1" outlineLevel="1">
      <c r="A726" s="51"/>
      <c r="B726" s="186" t="s">
        <v>173</v>
      </c>
      <c r="C726" s="53" t="s">
        <v>61</v>
      </c>
      <c r="D726" s="54"/>
      <c r="E726" s="64">
        <f>E729*E716</f>
        <v>2189.8104674962788</v>
      </c>
      <c r="F726" s="64">
        <f t="shared" ref="F726:N726" si="626">F729*F716</f>
        <v>1871.2497404526052</v>
      </c>
      <c r="G726" s="64">
        <f t="shared" si="626"/>
        <v>1934.7950801343918</v>
      </c>
      <c r="H726" s="64">
        <f t="shared" si="626"/>
        <v>1779.551398626844</v>
      </c>
      <c r="I726" s="64">
        <f t="shared" si="626"/>
        <v>1776.6577215346038</v>
      </c>
      <c r="J726" s="64">
        <f t="shared" si="626"/>
        <v>1908.2740349699072</v>
      </c>
      <c r="K726" s="64">
        <f t="shared" si="626"/>
        <v>1837.5059197506764</v>
      </c>
      <c r="L726" s="64">
        <f t="shared" si="626"/>
        <v>1981.1847366665231</v>
      </c>
      <c r="M726" s="64">
        <f t="shared" si="626"/>
        <v>1263.8431010258118</v>
      </c>
      <c r="N726" s="64">
        <f t="shared" si="626"/>
        <v>1945.6752224160396</v>
      </c>
      <c r="O726" s="65"/>
      <c r="P726" s="159" t="str">
        <f t="shared" si="621"/>
        <v>TZCO TZ2000 
Дзикай</v>
      </c>
      <c r="Q726" s="65"/>
      <c r="R726" s="65"/>
      <c r="S726" s="65"/>
      <c r="T726" s="57"/>
      <c r="U726" s="58"/>
      <c r="V726" s="58"/>
      <c r="W726" s="58"/>
      <c r="X726" s="58"/>
      <c r="Y726" s="58"/>
      <c r="Z726" s="58"/>
      <c r="AA726" s="58"/>
      <c r="AB726" s="59"/>
      <c r="AC726" s="58"/>
      <c r="AD726" s="58"/>
      <c r="AE726" s="58"/>
      <c r="AF726" s="58"/>
      <c r="AG726" s="58"/>
      <c r="AH726" s="58"/>
      <c r="AI726" s="58"/>
      <c r="AJ726" s="60"/>
      <c r="AK726" s="60"/>
      <c r="AL726" s="60"/>
      <c r="AM726" s="60"/>
      <c r="AN726" s="60"/>
      <c r="AO726" s="60"/>
      <c r="AP726" s="60"/>
      <c r="AQ726" s="60"/>
      <c r="AR726" s="60"/>
      <c r="AS726" s="60"/>
    </row>
    <row r="727" spans="1:45" s="61" customFormat="1" ht="15.75" hidden="1" outlineLevel="1">
      <c r="A727" s="51"/>
      <c r="B727" s="67" t="s">
        <v>53</v>
      </c>
      <c r="C727" s="70" t="s">
        <v>171</v>
      </c>
      <c r="D727" s="179"/>
      <c r="E727" s="177"/>
      <c r="F727" s="177"/>
      <c r="G727" s="177"/>
      <c r="H727" s="177"/>
      <c r="I727" s="177"/>
      <c r="J727" s="177"/>
      <c r="K727" s="177"/>
      <c r="L727" s="177"/>
      <c r="M727" s="177"/>
      <c r="N727" s="177"/>
      <c r="O727" s="69"/>
      <c r="P727" s="159" t="str">
        <f t="shared" si="621"/>
        <v>TZCO TZ2000 
Дзикай</v>
      </c>
      <c r="Q727" s="69"/>
      <c r="R727" s="69"/>
      <c r="S727" s="69"/>
      <c r="T727" s="57"/>
      <c r="U727" s="58"/>
      <c r="V727" s="58"/>
      <c r="W727" s="58"/>
      <c r="X727" s="58"/>
      <c r="Y727" s="58"/>
      <c r="Z727" s="58"/>
      <c r="AA727" s="58"/>
      <c r="AB727" s="59"/>
      <c r="AC727" s="58"/>
      <c r="AD727" s="58"/>
      <c r="AE727" s="58"/>
      <c r="AF727" s="58"/>
      <c r="AG727" s="58"/>
      <c r="AH727" s="58"/>
      <c r="AI727" s="58"/>
      <c r="AJ727" s="60"/>
      <c r="AK727" s="60"/>
      <c r="AL727" s="60"/>
      <c r="AM727" s="60"/>
      <c r="AN727" s="60"/>
      <c r="AO727" s="60"/>
      <c r="AP727" s="60"/>
      <c r="AQ727" s="60"/>
      <c r="AR727" s="60"/>
      <c r="AS727" s="60"/>
    </row>
    <row r="728" spans="1:45" s="61" customFormat="1" ht="15.75" hidden="1" outlineLevel="1">
      <c r="A728" s="51"/>
      <c r="B728" s="67" t="s">
        <v>162</v>
      </c>
      <c r="C728" s="70" t="s">
        <v>167</v>
      </c>
      <c r="D728" s="134"/>
      <c r="E728" s="161"/>
      <c r="F728" s="161"/>
      <c r="G728" s="161"/>
      <c r="H728" s="161"/>
      <c r="I728" s="161"/>
      <c r="J728" s="161"/>
      <c r="K728" s="161"/>
      <c r="L728" s="161"/>
      <c r="M728" s="161"/>
      <c r="N728" s="161"/>
      <c r="O728" s="69"/>
      <c r="P728" s="159" t="str">
        <f t="shared" si="621"/>
        <v>TZCO TZ2000 
Дзикай</v>
      </c>
      <c r="Q728" s="69"/>
      <c r="R728" s="69"/>
      <c r="S728" s="69"/>
      <c r="T728" s="57"/>
      <c r="U728" s="58"/>
      <c r="V728" s="58"/>
      <c r="W728" s="58"/>
      <c r="X728" s="58"/>
      <c r="Y728" s="58"/>
      <c r="Z728" s="58"/>
      <c r="AA728" s="58"/>
      <c r="AB728" s="59"/>
      <c r="AC728" s="58"/>
      <c r="AD728" s="58"/>
      <c r="AE728" s="58"/>
      <c r="AF728" s="58"/>
      <c r="AG728" s="58"/>
      <c r="AH728" s="58"/>
      <c r="AI728" s="58"/>
      <c r="AJ728" s="60"/>
      <c r="AK728" s="60"/>
      <c r="AL728" s="60"/>
      <c r="AM728" s="60"/>
      <c r="AN728" s="60"/>
      <c r="AO728" s="60"/>
      <c r="AP728" s="60"/>
      <c r="AQ728" s="60"/>
      <c r="AR728" s="60"/>
      <c r="AS728" s="60"/>
    </row>
    <row r="729" spans="1:45" s="76" customFormat="1" ht="15.75" hidden="1" outlineLevel="1">
      <c r="A729" s="71"/>
      <c r="B729" s="67" t="s">
        <v>168</v>
      </c>
      <c r="C729" s="131" t="s">
        <v>122</v>
      </c>
      <c r="D729" s="261">
        <f>'Зубья ковша, коронки'!$P$57</f>
        <v>1.1462760970569816E-2</v>
      </c>
      <c r="E729" s="1126">
        <f>$D729*Макро!D$4</f>
        <v>0.87261184909340372</v>
      </c>
      <c r="F729" s="1126">
        <f>$D729*Макро!E$4</f>
        <v>0.87261184909340372</v>
      </c>
      <c r="G729" s="1126">
        <f>$D729*Макро!F$4</f>
        <v>0.87261184909340372</v>
      </c>
      <c r="H729" s="1126">
        <f>$D729*Макро!G$4</f>
        <v>0.87261184909340372</v>
      </c>
      <c r="I729" s="1126">
        <f>$D729*Макро!H$4</f>
        <v>0.87261184909340372</v>
      </c>
      <c r="J729" s="1126">
        <f>$D729*Макро!I$4</f>
        <v>0.87261184909340372</v>
      </c>
      <c r="K729" s="1126">
        <f>$D729*Макро!J$4</f>
        <v>0.87261184909340372</v>
      </c>
      <c r="L729" s="1126">
        <f>$D729*Макро!K$4</f>
        <v>0.87261184909340372</v>
      </c>
      <c r="M729" s="1126">
        <f>$D729*Макро!L$4</f>
        <v>0.87261184909340372</v>
      </c>
      <c r="N729" s="1126">
        <f>$D729*Макро!M$4</f>
        <v>0.87261184909340372</v>
      </c>
      <c r="O729" s="65"/>
      <c r="P729" s="159" t="str">
        <f t="shared" si="621"/>
        <v>TZCO TZ2000 
Дзикай</v>
      </c>
      <c r="Q729" s="65"/>
      <c r="R729" s="65"/>
      <c r="S729" s="65"/>
      <c r="T729" s="73"/>
      <c r="U729" s="56"/>
      <c r="V729" s="58"/>
      <c r="W729" s="58"/>
      <c r="X729" s="56"/>
      <c r="Y729" s="56"/>
      <c r="Z729" s="56"/>
      <c r="AA729" s="56"/>
      <c r="AB729" s="74"/>
      <c r="AC729" s="56"/>
      <c r="AD729" s="56"/>
      <c r="AE729" s="56"/>
      <c r="AF729" s="56"/>
      <c r="AG729" s="56"/>
      <c r="AH729" s="56"/>
      <c r="AI729" s="56"/>
      <c r="AJ729" s="75"/>
      <c r="AK729" s="75"/>
      <c r="AL729" s="75"/>
      <c r="AM729" s="75"/>
      <c r="AN729" s="75"/>
      <c r="AO729" s="75"/>
      <c r="AP729" s="75"/>
      <c r="AQ729" s="75"/>
      <c r="AR729" s="75"/>
      <c r="AS729" s="75"/>
    </row>
    <row r="730" spans="1:45" s="61" customFormat="1" ht="17.25" hidden="1" customHeight="1" outlineLevel="1">
      <c r="A730" s="51"/>
      <c r="B730" s="136" t="s">
        <v>229</v>
      </c>
      <c r="C730" s="53" t="s">
        <v>61</v>
      </c>
      <c r="D730" s="54"/>
      <c r="E730" s="64">
        <f>E731*E732/1000</f>
        <v>0</v>
      </c>
      <c r="F730" s="64">
        <f t="shared" ref="F730:N730" si="627">F731*F732/1000</f>
        <v>0</v>
      </c>
      <c r="G730" s="64">
        <f t="shared" si="627"/>
        <v>0</v>
      </c>
      <c r="H730" s="64">
        <f t="shared" si="627"/>
        <v>0</v>
      </c>
      <c r="I730" s="64">
        <f t="shared" si="627"/>
        <v>0</v>
      </c>
      <c r="J730" s="64">
        <f t="shared" si="627"/>
        <v>0</v>
      </c>
      <c r="K730" s="64">
        <f t="shared" si="627"/>
        <v>0</v>
      </c>
      <c r="L730" s="64">
        <f t="shared" si="627"/>
        <v>0</v>
      </c>
      <c r="M730" s="64">
        <f t="shared" si="627"/>
        <v>0</v>
      </c>
      <c r="N730" s="64">
        <f t="shared" si="627"/>
        <v>0</v>
      </c>
      <c r="O730" s="65"/>
      <c r="P730" s="159" t="str">
        <f t="shared" si="621"/>
        <v>TZCO TZ2000 
Дзикай</v>
      </c>
      <c r="Q730" s="65"/>
      <c r="R730" s="65"/>
      <c r="S730" s="65"/>
      <c r="T730" s="57"/>
      <c r="U730" s="58"/>
      <c r="V730" s="58"/>
      <c r="W730" s="58"/>
      <c r="X730" s="58"/>
      <c r="Y730" s="58"/>
      <c r="Z730" s="58"/>
      <c r="AA730" s="58"/>
      <c r="AB730" s="59"/>
      <c r="AC730" s="58"/>
      <c r="AD730" s="58"/>
      <c r="AE730" s="58"/>
      <c r="AF730" s="58"/>
      <c r="AG730" s="58"/>
      <c r="AH730" s="58"/>
      <c r="AI730" s="58"/>
      <c r="AJ730" s="60"/>
      <c r="AK730" s="60"/>
      <c r="AL730" s="60"/>
      <c r="AM730" s="60"/>
      <c r="AN730" s="60"/>
      <c r="AO730" s="60"/>
      <c r="AP730" s="60"/>
      <c r="AQ730" s="60"/>
      <c r="AR730" s="60"/>
      <c r="AS730" s="60"/>
    </row>
    <row r="731" spans="1:45" s="76" customFormat="1" ht="15.75" hidden="1" outlineLevel="1">
      <c r="A731" s="71"/>
      <c r="B731" s="67" t="s">
        <v>53</v>
      </c>
      <c r="C731" s="70" t="s">
        <v>169</v>
      </c>
      <c r="D731" s="134"/>
      <c r="E731" s="68"/>
      <c r="F731" s="68"/>
      <c r="G731" s="68"/>
      <c r="H731" s="68"/>
      <c r="I731" s="68"/>
      <c r="J731" s="68"/>
      <c r="K731" s="68"/>
      <c r="L731" s="68"/>
      <c r="M731" s="68"/>
      <c r="N731" s="68"/>
      <c r="O731" s="68"/>
      <c r="P731" s="159" t="str">
        <f t="shared" si="621"/>
        <v>TZCO TZ2000 
Дзикай</v>
      </c>
      <c r="Q731" s="69"/>
      <c r="R731" s="69"/>
      <c r="S731" s="69"/>
      <c r="T731" s="73"/>
      <c r="U731" s="56"/>
      <c r="V731" s="58"/>
      <c r="W731" s="58"/>
      <c r="X731" s="56"/>
      <c r="Y731" s="56"/>
      <c r="Z731" s="56"/>
      <c r="AA731" s="56"/>
      <c r="AB731" s="74"/>
      <c r="AC731" s="56"/>
      <c r="AD731" s="56"/>
      <c r="AE731" s="56"/>
      <c r="AF731" s="56"/>
      <c r="AG731" s="56"/>
      <c r="AH731" s="56"/>
      <c r="AI731" s="56"/>
      <c r="AJ731" s="75"/>
      <c r="AK731" s="75"/>
      <c r="AL731" s="75"/>
      <c r="AM731" s="75"/>
      <c r="AN731" s="75"/>
      <c r="AO731" s="75"/>
      <c r="AP731" s="75"/>
      <c r="AQ731" s="75"/>
      <c r="AR731" s="75"/>
      <c r="AS731" s="75"/>
    </row>
    <row r="732" spans="1:45" s="76" customFormat="1" ht="15.75" hidden="1" outlineLevel="1">
      <c r="A732" s="71"/>
      <c r="B732" s="67" t="s">
        <v>164</v>
      </c>
      <c r="C732" s="131" t="s">
        <v>165</v>
      </c>
      <c r="D732" s="135"/>
      <c r="E732" s="130"/>
      <c r="F732" s="130"/>
      <c r="G732" s="130"/>
      <c r="H732" s="130"/>
      <c r="I732" s="130"/>
      <c r="J732" s="130"/>
      <c r="K732" s="130"/>
      <c r="L732" s="130"/>
      <c r="M732" s="130"/>
      <c r="N732" s="130"/>
      <c r="O732" s="56"/>
      <c r="P732" s="159" t="str">
        <f t="shared" si="621"/>
        <v>TZCO TZ2000 
Дзикай</v>
      </c>
      <c r="Q732" s="56"/>
      <c r="R732" s="56"/>
      <c r="S732" s="56"/>
      <c r="T732" s="73"/>
      <c r="U732" s="56"/>
      <c r="V732" s="58"/>
      <c r="W732" s="58"/>
      <c r="X732" s="56"/>
      <c r="Y732" s="56"/>
      <c r="Z732" s="56"/>
      <c r="AA732" s="56"/>
      <c r="AB732" s="74"/>
      <c r="AC732" s="56"/>
      <c r="AD732" s="56"/>
      <c r="AE732" s="56"/>
      <c r="AF732" s="56"/>
      <c r="AG732" s="56"/>
      <c r="AH732" s="56"/>
      <c r="AI732" s="56"/>
      <c r="AJ732" s="75"/>
      <c r="AK732" s="75"/>
      <c r="AL732" s="75"/>
      <c r="AM732" s="75"/>
      <c r="AN732" s="75"/>
      <c r="AO732" s="75"/>
      <c r="AP732" s="75"/>
      <c r="AQ732" s="75"/>
      <c r="AR732" s="75"/>
      <c r="AS732" s="75"/>
    </row>
    <row r="733" spans="1:45" s="61" customFormat="1" ht="15.75" hidden="1" outlineLevel="1">
      <c r="A733" s="51"/>
      <c r="B733" s="136"/>
      <c r="C733" s="53" t="s">
        <v>61</v>
      </c>
      <c r="D733" s="54"/>
      <c r="E733" s="64"/>
      <c r="F733" s="64"/>
      <c r="G733" s="64"/>
      <c r="H733" s="64"/>
      <c r="I733" s="64"/>
      <c r="J733" s="64"/>
      <c r="K733" s="64"/>
      <c r="L733" s="64"/>
      <c r="M733" s="64"/>
      <c r="N733" s="64"/>
      <c r="O733" s="65"/>
      <c r="P733" s="159" t="str">
        <f t="shared" si="621"/>
        <v>TZCO TZ2000 
Дзикай</v>
      </c>
      <c r="Q733" s="65"/>
      <c r="R733" s="65"/>
      <c r="S733" s="65"/>
      <c r="T733" s="57"/>
      <c r="U733" s="58"/>
      <c r="V733" s="58"/>
      <c r="W733" s="58"/>
      <c r="X733" s="58"/>
      <c r="Y733" s="58"/>
      <c r="Z733" s="58"/>
      <c r="AA733" s="58"/>
      <c r="AB733" s="59"/>
      <c r="AC733" s="58"/>
      <c r="AD733" s="58"/>
      <c r="AE733" s="58"/>
      <c r="AF733" s="58"/>
      <c r="AG733" s="58"/>
      <c r="AH733" s="58"/>
      <c r="AI733" s="58"/>
      <c r="AJ733" s="60"/>
      <c r="AK733" s="60"/>
      <c r="AL733" s="60"/>
      <c r="AM733" s="60"/>
      <c r="AN733" s="60"/>
      <c r="AO733" s="60"/>
      <c r="AP733" s="60"/>
      <c r="AQ733" s="60"/>
      <c r="AR733" s="60"/>
      <c r="AS733" s="60"/>
    </row>
    <row r="734" spans="1:45" s="76" customFormat="1" ht="15.75" hidden="1" outlineLevel="1">
      <c r="A734" s="71"/>
      <c r="B734" s="67" t="s">
        <v>53</v>
      </c>
      <c r="C734" s="70" t="s">
        <v>161</v>
      </c>
      <c r="D734" s="134"/>
      <c r="E734" s="68"/>
      <c r="F734" s="68"/>
      <c r="G734" s="68"/>
      <c r="H734" s="68"/>
      <c r="I734" s="68"/>
      <c r="J734" s="68"/>
      <c r="K734" s="68"/>
      <c r="L734" s="68"/>
      <c r="M734" s="68"/>
      <c r="N734" s="68"/>
      <c r="O734" s="65"/>
      <c r="P734" s="159" t="str">
        <f t="shared" si="621"/>
        <v>TZCO TZ2000 
Дзикай</v>
      </c>
      <c r="Q734" s="65"/>
      <c r="R734" s="65"/>
      <c r="S734" s="65"/>
      <c r="T734" s="73"/>
      <c r="U734" s="56"/>
      <c r="V734" s="58"/>
      <c r="W734" s="58"/>
      <c r="X734" s="56"/>
      <c r="Y734" s="56"/>
      <c r="Z734" s="56"/>
      <c r="AA734" s="56"/>
      <c r="AB734" s="74"/>
      <c r="AC734" s="56"/>
      <c r="AD734" s="56"/>
      <c r="AE734" s="56"/>
      <c r="AF734" s="56"/>
      <c r="AG734" s="56"/>
      <c r="AH734" s="56"/>
      <c r="AI734" s="56"/>
      <c r="AJ734" s="75"/>
      <c r="AK734" s="75"/>
      <c r="AL734" s="75"/>
      <c r="AM734" s="75"/>
      <c r="AN734" s="75"/>
      <c r="AO734" s="75"/>
      <c r="AP734" s="75"/>
      <c r="AQ734" s="75"/>
      <c r="AR734" s="75"/>
      <c r="AS734" s="75"/>
    </row>
    <row r="735" spans="1:45" s="76" customFormat="1" ht="15.75" hidden="1" outlineLevel="1">
      <c r="A735" s="71"/>
      <c r="B735" s="67" t="s">
        <v>162</v>
      </c>
      <c r="C735" s="70" t="s">
        <v>163</v>
      </c>
      <c r="D735" s="134"/>
      <c r="E735" s="68"/>
      <c r="F735" s="68"/>
      <c r="G735" s="68"/>
      <c r="H735" s="68"/>
      <c r="I735" s="68"/>
      <c r="J735" s="68"/>
      <c r="K735" s="68"/>
      <c r="L735" s="68"/>
      <c r="M735" s="68"/>
      <c r="N735" s="68"/>
      <c r="O735" s="69"/>
      <c r="P735" s="159" t="str">
        <f t="shared" si="621"/>
        <v>TZCO TZ2000 
Дзикай</v>
      </c>
      <c r="Q735" s="69"/>
      <c r="R735" s="69"/>
      <c r="S735" s="69"/>
      <c r="T735" s="73"/>
      <c r="U735" s="56"/>
      <c r="V735" s="58"/>
      <c r="W735" s="58"/>
      <c r="X735" s="56"/>
      <c r="Y735" s="56"/>
      <c r="Z735" s="56"/>
      <c r="AA735" s="56"/>
      <c r="AB735" s="74"/>
      <c r="AC735" s="56"/>
      <c r="AD735" s="56"/>
      <c r="AE735" s="56"/>
      <c r="AF735" s="56"/>
      <c r="AG735" s="56"/>
      <c r="AH735" s="56"/>
      <c r="AI735" s="56"/>
      <c r="AJ735" s="75"/>
      <c r="AK735" s="75"/>
      <c r="AL735" s="75"/>
      <c r="AM735" s="75"/>
      <c r="AN735" s="75"/>
      <c r="AO735" s="75"/>
      <c r="AP735" s="75"/>
      <c r="AQ735" s="75"/>
      <c r="AR735" s="75"/>
      <c r="AS735" s="75"/>
    </row>
    <row r="736" spans="1:45" s="76" customFormat="1" ht="15.75" hidden="1" outlineLevel="1">
      <c r="A736" s="71"/>
      <c r="B736" s="67" t="s">
        <v>164</v>
      </c>
      <c r="C736" s="131" t="s">
        <v>165</v>
      </c>
      <c r="D736" s="176"/>
      <c r="E736" s="130"/>
      <c r="F736" s="130"/>
      <c r="G736" s="130"/>
      <c r="H736" s="130"/>
      <c r="I736" s="130"/>
      <c r="J736" s="130"/>
      <c r="K736" s="130"/>
      <c r="L736" s="130"/>
      <c r="M736" s="130"/>
      <c r="N736" s="130"/>
      <c r="O736" s="69"/>
      <c r="P736" s="159" t="str">
        <f t="shared" si="621"/>
        <v>TZCO TZ2000 
Дзикай</v>
      </c>
      <c r="Q736" s="69"/>
      <c r="R736" s="69"/>
      <c r="S736" s="69"/>
      <c r="T736" s="73"/>
      <c r="U736" s="56"/>
      <c r="V736" s="58"/>
      <c r="W736" s="58"/>
      <c r="X736" s="56"/>
      <c r="Y736" s="56"/>
      <c r="Z736" s="56"/>
      <c r="AA736" s="56"/>
      <c r="AB736" s="74"/>
      <c r="AC736" s="56"/>
      <c r="AD736" s="56"/>
      <c r="AE736" s="56"/>
      <c r="AF736" s="56"/>
      <c r="AG736" s="56"/>
      <c r="AH736" s="56"/>
      <c r="AI736" s="56"/>
      <c r="AJ736" s="75"/>
      <c r="AK736" s="75"/>
      <c r="AL736" s="75"/>
      <c r="AM736" s="75"/>
      <c r="AN736" s="75"/>
      <c r="AO736" s="75"/>
      <c r="AP736" s="75"/>
      <c r="AQ736" s="75"/>
      <c r="AR736" s="75"/>
      <c r="AS736" s="75"/>
    </row>
    <row r="737" spans="1:45" s="76" customFormat="1" ht="15.75" hidden="1" outlineLevel="1">
      <c r="A737" s="71"/>
      <c r="B737" s="136"/>
      <c r="C737" s="53" t="s">
        <v>61</v>
      </c>
      <c r="D737" s="54"/>
      <c r="E737" s="64"/>
      <c r="F737" s="64"/>
      <c r="G737" s="64"/>
      <c r="H737" s="64"/>
      <c r="I737" s="64"/>
      <c r="J737" s="64"/>
      <c r="K737" s="64"/>
      <c r="L737" s="64"/>
      <c r="M737" s="64"/>
      <c r="N737" s="64"/>
      <c r="O737" s="65"/>
      <c r="P737" s="159" t="str">
        <f t="shared" si="621"/>
        <v>TZCO TZ2000 
Дзикай</v>
      </c>
      <c r="Q737" s="65"/>
      <c r="R737" s="65"/>
      <c r="S737" s="65"/>
      <c r="T737" s="73"/>
      <c r="U737" s="56"/>
      <c r="V737" s="58"/>
      <c r="W737" s="58"/>
      <c r="X737" s="56"/>
      <c r="Y737" s="56"/>
      <c r="Z737" s="56"/>
      <c r="AA737" s="56"/>
      <c r="AB737" s="74"/>
      <c r="AC737" s="56"/>
      <c r="AD737" s="56"/>
      <c r="AE737" s="56"/>
      <c r="AF737" s="56"/>
      <c r="AG737" s="56"/>
      <c r="AH737" s="56"/>
      <c r="AI737" s="56"/>
      <c r="AJ737" s="75"/>
      <c r="AK737" s="75"/>
      <c r="AL737" s="75"/>
      <c r="AM737" s="75"/>
      <c r="AN737" s="75"/>
      <c r="AO737" s="75"/>
      <c r="AP737" s="75"/>
      <c r="AQ737" s="75"/>
      <c r="AR737" s="75"/>
      <c r="AS737" s="75"/>
    </row>
    <row r="738" spans="1:45" s="76" customFormat="1" ht="15.75" hidden="1" outlineLevel="1">
      <c r="A738" s="71"/>
      <c r="B738" s="67"/>
      <c r="C738" s="70"/>
      <c r="D738" s="134"/>
      <c r="E738" s="68"/>
      <c r="F738" s="68"/>
      <c r="G738" s="68"/>
      <c r="H738" s="68"/>
      <c r="I738" s="68"/>
      <c r="J738" s="68"/>
      <c r="K738" s="68"/>
      <c r="L738" s="68"/>
      <c r="M738" s="68"/>
      <c r="N738" s="68"/>
      <c r="O738" s="56"/>
      <c r="P738" s="159" t="str">
        <f t="shared" si="621"/>
        <v>TZCO TZ2000 
Дзикай</v>
      </c>
      <c r="Q738" s="56"/>
      <c r="R738" s="56"/>
      <c r="S738" s="56"/>
      <c r="T738" s="73"/>
      <c r="U738" s="56"/>
      <c r="V738" s="58"/>
      <c r="W738" s="58"/>
      <c r="X738" s="56"/>
      <c r="Y738" s="56"/>
      <c r="Z738" s="56"/>
      <c r="AA738" s="56"/>
      <c r="AB738" s="74"/>
      <c r="AC738" s="56"/>
      <c r="AD738" s="56"/>
      <c r="AE738" s="56"/>
      <c r="AF738" s="56"/>
      <c r="AG738" s="56"/>
      <c r="AH738" s="56"/>
      <c r="AI738" s="56"/>
      <c r="AJ738" s="75"/>
      <c r="AK738" s="75"/>
      <c r="AL738" s="75"/>
      <c r="AM738" s="75"/>
      <c r="AN738" s="75"/>
      <c r="AO738" s="75"/>
      <c r="AP738" s="75"/>
      <c r="AQ738" s="75"/>
      <c r="AR738" s="75"/>
      <c r="AS738" s="75"/>
    </row>
    <row r="739" spans="1:45" s="76" customFormat="1" ht="15.75" hidden="1" outlineLevel="1">
      <c r="A739" s="71"/>
      <c r="B739" s="67" t="s">
        <v>162</v>
      </c>
      <c r="C739" s="70" t="s">
        <v>163</v>
      </c>
      <c r="D739" s="134"/>
      <c r="E739" s="68"/>
      <c r="F739" s="68"/>
      <c r="G739" s="68"/>
      <c r="H739" s="68"/>
      <c r="I739" s="68"/>
      <c r="J739" s="68"/>
      <c r="K739" s="68"/>
      <c r="L739" s="68"/>
      <c r="M739" s="68"/>
      <c r="N739" s="68"/>
      <c r="O739" s="68"/>
      <c r="P739" s="159" t="str">
        <f t="shared" si="621"/>
        <v>TZCO TZ2000 
Дзикай</v>
      </c>
      <c r="Q739" s="68"/>
      <c r="R739" s="68"/>
      <c r="S739" s="68"/>
      <c r="T739" s="68"/>
      <c r="U739" s="56"/>
      <c r="V739" s="58"/>
      <c r="W739" s="58"/>
      <c r="X739" s="56"/>
      <c r="Y739" s="56"/>
      <c r="Z739" s="56"/>
      <c r="AA739" s="56"/>
      <c r="AB739" s="74"/>
      <c r="AC739" s="56"/>
      <c r="AD739" s="56"/>
      <c r="AE739" s="56"/>
      <c r="AF739" s="56"/>
      <c r="AG739" s="56"/>
      <c r="AH739" s="56"/>
      <c r="AI739" s="56"/>
      <c r="AJ739" s="75"/>
      <c r="AK739" s="75"/>
      <c r="AL739" s="75"/>
      <c r="AM739" s="75"/>
      <c r="AN739" s="75"/>
      <c r="AO739" s="75"/>
      <c r="AP739" s="75"/>
      <c r="AQ739" s="75"/>
      <c r="AR739" s="75"/>
      <c r="AS739" s="75"/>
    </row>
    <row r="740" spans="1:45" s="76" customFormat="1" ht="15.75" hidden="1" outlineLevel="1">
      <c r="A740" s="71"/>
      <c r="B740" s="67" t="s">
        <v>164</v>
      </c>
      <c r="C740" s="131" t="s">
        <v>165</v>
      </c>
      <c r="D740" s="176"/>
      <c r="E740" s="130"/>
      <c r="F740" s="130"/>
      <c r="G740" s="130"/>
      <c r="H740" s="130"/>
      <c r="I740" s="130"/>
      <c r="J740" s="130"/>
      <c r="K740" s="130"/>
      <c r="L740" s="130"/>
      <c r="M740" s="130"/>
      <c r="N740" s="130"/>
      <c r="O740" s="69"/>
      <c r="P740" s="159" t="str">
        <f t="shared" si="621"/>
        <v>TZCO TZ2000 
Дзикай</v>
      </c>
      <c r="Q740" s="69"/>
      <c r="R740" s="69"/>
      <c r="S740" s="69"/>
      <c r="T740" s="69"/>
      <c r="U740" s="56"/>
      <c r="V740" s="58"/>
      <c r="W740" s="58"/>
      <c r="X740" s="56"/>
      <c r="Y740" s="56"/>
      <c r="Z740" s="56"/>
      <c r="AA740" s="56"/>
      <c r="AB740" s="74"/>
      <c r="AC740" s="56"/>
      <c r="AD740" s="56"/>
      <c r="AE740" s="56"/>
      <c r="AF740" s="56"/>
      <c r="AG740" s="56"/>
      <c r="AH740" s="56"/>
      <c r="AI740" s="56"/>
      <c r="AJ740" s="75"/>
      <c r="AK740" s="75"/>
      <c r="AL740" s="75"/>
      <c r="AM740" s="75"/>
      <c r="AN740" s="75"/>
      <c r="AO740" s="75"/>
      <c r="AP740" s="75"/>
      <c r="AQ740" s="75"/>
      <c r="AR740" s="75"/>
      <c r="AS740" s="75"/>
    </row>
    <row r="741" spans="1:45" s="76" customFormat="1" ht="15.75" hidden="1" outlineLevel="1">
      <c r="A741" s="71"/>
      <c r="B741" s="67"/>
      <c r="C741" s="131"/>
      <c r="D741" s="135"/>
      <c r="E741" s="130"/>
      <c r="F741" s="130"/>
      <c r="G741" s="130"/>
      <c r="H741" s="130"/>
      <c r="I741" s="130"/>
      <c r="J741" s="130"/>
      <c r="K741" s="130"/>
      <c r="L741" s="130"/>
      <c r="M741" s="130"/>
      <c r="N741" s="130"/>
      <c r="O741" s="65"/>
      <c r="P741" s="159" t="str">
        <f t="shared" si="621"/>
        <v>TZCO TZ2000 
Дзикай</v>
      </c>
      <c r="Q741" s="65"/>
      <c r="R741" s="65"/>
      <c r="S741" s="65"/>
      <c r="T741" s="73"/>
      <c r="U741" s="56"/>
      <c r="V741" s="58"/>
      <c r="W741" s="58"/>
      <c r="X741" s="56"/>
      <c r="Y741" s="56"/>
      <c r="Z741" s="56"/>
      <c r="AA741" s="56"/>
      <c r="AB741" s="74"/>
      <c r="AC741" s="56"/>
      <c r="AD741" s="56"/>
      <c r="AE741" s="56"/>
      <c r="AF741" s="56"/>
      <c r="AG741" s="56"/>
      <c r="AH741" s="56"/>
      <c r="AI741" s="56"/>
      <c r="AJ741" s="75"/>
      <c r="AK741" s="75"/>
      <c r="AL741" s="75"/>
      <c r="AM741" s="75"/>
      <c r="AN741" s="75"/>
      <c r="AO741" s="75"/>
      <c r="AP741" s="75"/>
      <c r="AQ741" s="75"/>
      <c r="AR741" s="75"/>
      <c r="AS741" s="75"/>
    </row>
    <row r="742" spans="1:45" s="76" customFormat="1" ht="15.75" hidden="1" outlineLevel="1">
      <c r="A742" s="71"/>
      <c r="B742" s="67"/>
      <c r="C742" s="66"/>
      <c r="D742" s="72"/>
      <c r="E742" s="55"/>
      <c r="F742" s="55"/>
      <c r="G742" s="55"/>
      <c r="H742" s="55"/>
      <c r="I742" s="55"/>
      <c r="J742" s="55"/>
      <c r="K742" s="55"/>
      <c r="L742" s="55"/>
      <c r="M742" s="55"/>
      <c r="N742" s="55"/>
      <c r="O742" s="56"/>
      <c r="P742" s="159" t="str">
        <f t="shared" si="621"/>
        <v>TZCO TZ2000 
Дзикай</v>
      </c>
      <c r="Q742" s="56"/>
      <c r="R742" s="56"/>
      <c r="S742" s="56"/>
      <c r="T742" s="73"/>
      <c r="U742" s="56"/>
      <c r="V742" s="58"/>
      <c r="W742" s="58"/>
      <c r="X742" s="56"/>
      <c r="Y742" s="56"/>
      <c r="Z742" s="56"/>
      <c r="AA742" s="56"/>
      <c r="AB742" s="74"/>
      <c r="AC742" s="56"/>
      <c r="AD742" s="56"/>
      <c r="AE742" s="56"/>
      <c r="AF742" s="56"/>
      <c r="AG742" s="56"/>
      <c r="AH742" s="56"/>
      <c r="AI742" s="56"/>
      <c r="AJ742" s="75"/>
      <c r="AK742" s="75"/>
      <c r="AL742" s="75"/>
      <c r="AM742" s="75"/>
      <c r="AN742" s="75"/>
      <c r="AO742" s="75"/>
      <c r="AP742" s="75"/>
      <c r="AQ742" s="75"/>
      <c r="AR742" s="75"/>
      <c r="AS742" s="75"/>
    </row>
    <row r="743" spans="1:45" s="76" customFormat="1" ht="15.75" hidden="1" outlineLevel="1">
      <c r="A743" s="71"/>
      <c r="B743" s="67"/>
      <c r="C743" s="70"/>
      <c r="D743" s="72"/>
      <c r="E743" s="68"/>
      <c r="F743" s="68"/>
      <c r="G743" s="68"/>
      <c r="H743" s="68"/>
      <c r="I743" s="68"/>
      <c r="J743" s="68"/>
      <c r="K743" s="68"/>
      <c r="L743" s="68"/>
      <c r="M743" s="68"/>
      <c r="N743" s="68"/>
      <c r="O743" s="56"/>
      <c r="P743" s="159" t="str">
        <f t="shared" si="621"/>
        <v>TZCO TZ2000 
Дзикай</v>
      </c>
      <c r="Q743" s="56"/>
      <c r="R743" s="56"/>
      <c r="S743" s="56"/>
      <c r="T743" s="73"/>
      <c r="U743" s="56"/>
      <c r="V743" s="58"/>
      <c r="W743" s="58"/>
      <c r="X743" s="56"/>
      <c r="Y743" s="56"/>
      <c r="Z743" s="56"/>
      <c r="AA743" s="56"/>
      <c r="AB743" s="74"/>
      <c r="AC743" s="56"/>
      <c r="AD743" s="56"/>
      <c r="AE743" s="56"/>
      <c r="AF743" s="56"/>
      <c r="AG743" s="56"/>
      <c r="AH743" s="56"/>
      <c r="AI743" s="56"/>
      <c r="AJ743" s="75"/>
      <c r="AK743" s="75"/>
      <c r="AL743" s="75"/>
      <c r="AM743" s="75"/>
      <c r="AN743" s="75"/>
      <c r="AO743" s="75"/>
      <c r="AP743" s="75"/>
      <c r="AQ743" s="75"/>
      <c r="AR743" s="75"/>
      <c r="AS743" s="75"/>
    </row>
    <row r="744" spans="1:45" s="61" customFormat="1" ht="15.75" hidden="1" outlineLevel="1">
      <c r="A744" s="51"/>
      <c r="B744" s="52" t="s">
        <v>107</v>
      </c>
      <c r="C744" s="53" t="s">
        <v>61</v>
      </c>
      <c r="D744" s="54"/>
      <c r="E744" s="77">
        <f>E746</f>
        <v>15526.845699909794</v>
      </c>
      <c r="F744" s="77">
        <f t="shared" ref="F744:N744" si="628">F746</f>
        <v>13268.091653257763</v>
      </c>
      <c r="G744" s="77">
        <f t="shared" si="628"/>
        <v>13718.659726994092</v>
      </c>
      <c r="H744" s="77">
        <f t="shared" si="628"/>
        <v>12617.904787499436</v>
      </c>
      <c r="I744" s="77">
        <f t="shared" si="628"/>
        <v>12597.387177238877</v>
      </c>
      <c r="J744" s="77">
        <f t="shared" si="628"/>
        <v>13530.612321896015</v>
      </c>
      <c r="K744" s="77">
        <f t="shared" si="628"/>
        <v>13028.831176088106</v>
      </c>
      <c r="L744" s="77">
        <f t="shared" si="628"/>
        <v>14047.585471818829</v>
      </c>
      <c r="M744" s="77">
        <f t="shared" si="628"/>
        <v>8961.2763797589414</v>
      </c>
      <c r="N744" s="77">
        <f t="shared" si="628"/>
        <v>13795.805348913313</v>
      </c>
      <c r="O744" s="58"/>
      <c r="P744" s="159" t="str">
        <f t="shared" si="621"/>
        <v>TZCO TZ2000 
Дзикай</v>
      </c>
      <c r="Q744" s="58"/>
      <c r="R744" s="58"/>
      <c r="S744" s="57" t="s">
        <v>706</v>
      </c>
      <c r="T744" s="57"/>
      <c r="U744" s="58"/>
      <c r="V744" s="58"/>
      <c r="W744" s="58"/>
      <c r="X744" s="58"/>
      <c r="Y744" s="58"/>
      <c r="Z744" s="58"/>
      <c r="AA744" s="58"/>
      <c r="AB744" s="59"/>
      <c r="AC744" s="58"/>
      <c r="AD744" s="58"/>
      <c r="AE744" s="58"/>
      <c r="AF744" s="58"/>
      <c r="AG744" s="58"/>
      <c r="AH744" s="58"/>
      <c r="AI744" s="58"/>
      <c r="AJ744" s="60"/>
      <c r="AK744" s="60"/>
      <c r="AL744" s="60"/>
      <c r="AM744" s="60"/>
      <c r="AN744" s="60"/>
      <c r="AO744" s="60"/>
      <c r="AP744" s="60"/>
      <c r="AQ744" s="60"/>
      <c r="AR744" s="60"/>
      <c r="AS744" s="60"/>
    </row>
    <row r="745" spans="1:45" s="61" customFormat="1" ht="15.75" hidden="1" outlineLevel="1">
      <c r="A745" s="51"/>
      <c r="B745" s="52"/>
      <c r="C745" s="53"/>
      <c r="D745" s="54"/>
      <c r="E745" s="54"/>
      <c r="F745" s="54"/>
      <c r="G745" s="54"/>
      <c r="H745" s="54"/>
      <c r="I745" s="54"/>
      <c r="J745" s="54"/>
      <c r="K745" s="54"/>
      <c r="L745" s="54"/>
      <c r="M745" s="54"/>
      <c r="N745" s="54"/>
      <c r="O745" s="58"/>
      <c r="P745" s="159" t="str">
        <f t="shared" si="621"/>
        <v>TZCO TZ2000 
Дзикай</v>
      </c>
      <c r="Q745" s="58"/>
      <c r="R745" s="58"/>
      <c r="S745" s="58"/>
      <c r="T745" s="57"/>
      <c r="U745" s="58"/>
      <c r="V745" s="58"/>
      <c r="W745" s="58"/>
      <c r="X745" s="58"/>
      <c r="Y745" s="58"/>
      <c r="Z745" s="58"/>
      <c r="AA745" s="58"/>
      <c r="AB745" s="59"/>
      <c r="AC745" s="58"/>
      <c r="AD745" s="58"/>
      <c r="AE745" s="58"/>
      <c r="AF745" s="58"/>
      <c r="AG745" s="58"/>
      <c r="AH745" s="58"/>
      <c r="AI745" s="58"/>
      <c r="AJ745" s="60"/>
      <c r="AK745" s="60"/>
      <c r="AL745" s="60"/>
      <c r="AM745" s="60"/>
      <c r="AN745" s="60"/>
      <c r="AO745" s="60"/>
      <c r="AP745" s="60"/>
      <c r="AQ745" s="60"/>
      <c r="AR745" s="60"/>
      <c r="AS745" s="60"/>
    </row>
    <row r="746" spans="1:45" s="61" customFormat="1" ht="15.75" hidden="1" outlineLevel="1">
      <c r="A746" s="51"/>
      <c r="B746" s="83" t="s">
        <v>688</v>
      </c>
      <c r="C746" s="53" t="s">
        <v>61</v>
      </c>
      <c r="D746" s="54"/>
      <c r="E746" s="54">
        <f>E748*E749</f>
        <v>15526.845699909794</v>
      </c>
      <c r="F746" s="54">
        <f t="shared" ref="F746:N746" si="629">F748*F749</f>
        <v>13268.091653257763</v>
      </c>
      <c r="G746" s="54">
        <f t="shared" si="629"/>
        <v>13718.659726994092</v>
      </c>
      <c r="H746" s="54">
        <f t="shared" si="629"/>
        <v>12617.904787499436</v>
      </c>
      <c r="I746" s="54">
        <f t="shared" si="629"/>
        <v>12597.387177238877</v>
      </c>
      <c r="J746" s="54">
        <f t="shared" si="629"/>
        <v>13530.612321896015</v>
      </c>
      <c r="K746" s="54">
        <f t="shared" si="629"/>
        <v>13028.831176088106</v>
      </c>
      <c r="L746" s="54">
        <f t="shared" si="629"/>
        <v>14047.585471818829</v>
      </c>
      <c r="M746" s="54">
        <f t="shared" si="629"/>
        <v>8961.2763797589414</v>
      </c>
      <c r="N746" s="54">
        <f t="shared" si="629"/>
        <v>13795.805348913313</v>
      </c>
      <c r="O746" s="58"/>
      <c r="P746" s="159" t="str">
        <f t="shared" si="621"/>
        <v>TZCO TZ2000 
Дзикай</v>
      </c>
      <c r="Q746" s="58"/>
      <c r="R746" s="58"/>
      <c r="S746" s="58"/>
      <c r="T746" s="57"/>
      <c r="U746" s="58"/>
      <c r="V746" s="58"/>
      <c r="W746" s="58"/>
      <c r="X746" s="58"/>
      <c r="Y746" s="58"/>
      <c r="Z746" s="58"/>
      <c r="AA746" s="58"/>
      <c r="AB746" s="59"/>
      <c r="AC746" s="58"/>
      <c r="AD746" s="58"/>
      <c r="AE746" s="58"/>
      <c r="AF746" s="58"/>
      <c r="AG746" s="58"/>
      <c r="AH746" s="58"/>
      <c r="AI746" s="58"/>
      <c r="AJ746" s="60"/>
      <c r="AK746" s="60"/>
      <c r="AL746" s="60"/>
      <c r="AM746" s="60"/>
      <c r="AN746" s="60"/>
      <c r="AO746" s="60"/>
      <c r="AP746" s="60"/>
      <c r="AQ746" s="60"/>
      <c r="AR746" s="60"/>
      <c r="AS746" s="60"/>
    </row>
    <row r="747" spans="1:45" s="61" customFormat="1" ht="15.75" hidden="1" outlineLevel="1">
      <c r="A747" s="51"/>
      <c r="B747" s="263" t="s">
        <v>53</v>
      </c>
      <c r="C747" s="66" t="s">
        <v>138</v>
      </c>
      <c r="D747" s="1132">
        <f>'TZCO Дзикай'!D38</f>
        <v>60</v>
      </c>
      <c r="E747" s="264">
        <f>D747</f>
        <v>60</v>
      </c>
      <c r="F747" s="264">
        <f t="shared" ref="F747" si="630">E747</f>
        <v>60</v>
      </c>
      <c r="G747" s="264">
        <f t="shared" ref="G747" si="631">F747</f>
        <v>60</v>
      </c>
      <c r="H747" s="264">
        <f t="shared" ref="H747" si="632">G747</f>
        <v>60</v>
      </c>
      <c r="I747" s="264">
        <f t="shared" ref="I747" si="633">H747</f>
        <v>60</v>
      </c>
      <c r="J747" s="264">
        <f t="shared" ref="J747" si="634">I747</f>
        <v>60</v>
      </c>
      <c r="K747" s="264">
        <f t="shared" ref="K747" si="635">J747</f>
        <v>60</v>
      </c>
      <c r="L747" s="264">
        <f t="shared" ref="L747" si="636">K747</f>
        <v>60</v>
      </c>
      <c r="M747" s="264">
        <f t="shared" ref="M747" si="637">L747</f>
        <v>60</v>
      </c>
      <c r="N747" s="264">
        <f t="shared" ref="N747" si="638">M747</f>
        <v>60</v>
      </c>
      <c r="O747" s="127"/>
      <c r="P747" s="159" t="str">
        <f t="shared" si="621"/>
        <v>TZCO TZ2000 
Дзикай</v>
      </c>
      <c r="Q747" s="78"/>
      <c r="R747" s="78"/>
      <c r="S747" s="1164" t="s">
        <v>712</v>
      </c>
      <c r="T747" s="1151"/>
      <c r="U747" s="58"/>
      <c r="V747" s="58"/>
      <c r="W747" s="58"/>
      <c r="X747" s="58"/>
      <c r="Y747" s="58"/>
      <c r="Z747" s="58"/>
      <c r="AA747" s="58"/>
      <c r="AB747" s="59"/>
      <c r="AC747" s="58"/>
      <c r="AD747" s="58"/>
      <c r="AE747" s="58"/>
      <c r="AF747" s="58"/>
      <c r="AG747" s="58"/>
      <c r="AH747" s="58"/>
      <c r="AI747" s="58"/>
      <c r="AJ747" s="60"/>
      <c r="AK747" s="60"/>
      <c r="AL747" s="60"/>
      <c r="AM747" s="60"/>
      <c r="AN747" s="60"/>
      <c r="AO747" s="60"/>
      <c r="AP747" s="60"/>
      <c r="AQ747" s="60"/>
      <c r="AR747" s="60"/>
      <c r="AS747" s="60"/>
    </row>
    <row r="748" spans="1:45" s="76" customFormat="1" ht="15.75" hidden="1" outlineLevel="1">
      <c r="A748" s="79"/>
      <c r="B748" s="263" t="s">
        <v>79</v>
      </c>
      <c r="C748" s="66" t="s">
        <v>4</v>
      </c>
      <c r="D748" s="72"/>
      <c r="E748" s="55">
        <f>E713*E715*E747/1000</f>
        <v>283.18632013645242</v>
      </c>
      <c r="F748" s="55">
        <f t="shared" ref="F748:N748" si="639">F713*F715*F747/1000</f>
        <v>241.99004248113798</v>
      </c>
      <c r="G748" s="55">
        <f t="shared" si="639"/>
        <v>250.20772669327013</v>
      </c>
      <c r="H748" s="55">
        <f t="shared" si="639"/>
        <v>230.13161163988707</v>
      </c>
      <c r="I748" s="55">
        <f t="shared" si="639"/>
        <v>229.75740127804164</v>
      </c>
      <c r="J748" s="55">
        <f t="shared" si="639"/>
        <v>246.77802476345428</v>
      </c>
      <c r="K748" s="55">
        <f t="shared" si="639"/>
        <v>237.62629111828642</v>
      </c>
      <c r="L748" s="55">
        <f t="shared" si="639"/>
        <v>256.20683772170008</v>
      </c>
      <c r="M748" s="55">
        <f t="shared" si="639"/>
        <v>163.44020741601034</v>
      </c>
      <c r="N748" s="55">
        <f t="shared" si="639"/>
        <v>251.61474684457289</v>
      </c>
      <c r="O748" s="56"/>
      <c r="P748" s="159" t="str">
        <f t="shared" si="621"/>
        <v>TZCO TZ2000 
Дзикай</v>
      </c>
      <c r="Q748" s="56"/>
      <c r="R748" s="56"/>
      <c r="S748" s="56"/>
      <c r="T748" s="73"/>
      <c r="U748" s="56"/>
      <c r="V748" s="58"/>
      <c r="W748" s="58"/>
      <c r="X748" s="56"/>
      <c r="Y748" s="56"/>
      <c r="Z748" s="56"/>
      <c r="AA748" s="56"/>
      <c r="AB748" s="74"/>
      <c r="AC748" s="56"/>
      <c r="AD748" s="56"/>
      <c r="AE748" s="56"/>
      <c r="AF748" s="56"/>
      <c r="AG748" s="56"/>
      <c r="AH748" s="56"/>
      <c r="AI748" s="56"/>
      <c r="AJ748" s="75"/>
      <c r="AK748" s="75"/>
      <c r="AL748" s="75"/>
      <c r="AM748" s="75"/>
      <c r="AN748" s="75"/>
      <c r="AO748" s="75"/>
      <c r="AP748" s="75"/>
      <c r="AQ748" s="75"/>
      <c r="AR748" s="75"/>
      <c r="AS748" s="75"/>
    </row>
    <row r="749" spans="1:45" s="76" customFormat="1" ht="15.75" hidden="1" outlineLevel="1">
      <c r="A749" s="81"/>
      <c r="B749" s="263" t="s">
        <v>80</v>
      </c>
      <c r="C749" s="66" t="s">
        <v>63</v>
      </c>
      <c r="D749" s="1135">
        <f>'МТР, ФЗП'!$E$17</f>
        <v>54.829081053167513</v>
      </c>
      <c r="E749" s="80">
        <f>$D749</f>
        <v>54.829081053167513</v>
      </c>
      <c r="F749" s="80">
        <f>$D749</f>
        <v>54.829081053167513</v>
      </c>
      <c r="G749" s="80">
        <f t="shared" ref="G749:N749" si="640">$D749</f>
        <v>54.829081053167513</v>
      </c>
      <c r="H749" s="80">
        <f t="shared" si="640"/>
        <v>54.829081053167513</v>
      </c>
      <c r="I749" s="80">
        <f t="shared" si="640"/>
        <v>54.829081053167513</v>
      </c>
      <c r="J749" s="80">
        <f t="shared" si="640"/>
        <v>54.829081053167513</v>
      </c>
      <c r="K749" s="80">
        <f t="shared" si="640"/>
        <v>54.829081053167513</v>
      </c>
      <c r="L749" s="80">
        <f t="shared" si="640"/>
        <v>54.829081053167513</v>
      </c>
      <c r="M749" s="80">
        <f t="shared" si="640"/>
        <v>54.829081053167513</v>
      </c>
      <c r="N749" s="80">
        <f t="shared" si="640"/>
        <v>54.829081053167513</v>
      </c>
      <c r="P749" s="159" t="str">
        <f t="shared" si="621"/>
        <v>TZCO TZ2000 
Дзикай</v>
      </c>
      <c r="Q749" s="56"/>
      <c r="R749" s="56"/>
      <c r="S749" s="127" t="s">
        <v>693</v>
      </c>
      <c r="T749" s="73"/>
      <c r="U749" s="56"/>
      <c r="V749" s="58"/>
      <c r="W749" s="58"/>
      <c r="X749" s="56"/>
      <c r="Y749" s="56"/>
      <c r="Z749" s="56"/>
      <c r="AA749" s="56"/>
      <c r="AB749" s="74"/>
      <c r="AC749" s="56"/>
      <c r="AD749" s="56"/>
      <c r="AE749" s="56"/>
      <c r="AF749" s="56"/>
      <c r="AG749" s="56"/>
      <c r="AH749" s="56"/>
      <c r="AI749" s="56"/>
      <c r="AJ749" s="75"/>
      <c r="AK749" s="75"/>
      <c r="AL749" s="75"/>
      <c r="AM749" s="75"/>
      <c r="AN749" s="75"/>
      <c r="AO749" s="75"/>
      <c r="AP749" s="75"/>
      <c r="AQ749" s="75"/>
      <c r="AR749" s="75"/>
      <c r="AS749" s="75"/>
    </row>
    <row r="750" spans="1:45" s="76" customFormat="1" ht="15.75" hidden="1" outlineLevel="1">
      <c r="A750" s="81"/>
      <c r="B750" s="263"/>
      <c r="C750" s="66"/>
      <c r="D750" s="72"/>
      <c r="E750" s="55"/>
      <c r="F750" s="80"/>
      <c r="G750" s="80"/>
      <c r="H750" s="80"/>
      <c r="I750" s="80"/>
      <c r="J750" s="80"/>
      <c r="K750" s="80"/>
      <c r="L750" s="80"/>
      <c r="M750" s="80"/>
      <c r="N750" s="80"/>
      <c r="O750" s="73"/>
      <c r="P750" s="159" t="str">
        <f t="shared" si="621"/>
        <v>TZCO TZ2000 
Дзикай</v>
      </c>
      <c r="Q750" s="56"/>
      <c r="R750" s="56"/>
      <c r="S750" s="56"/>
      <c r="T750" s="73"/>
      <c r="U750" s="56"/>
      <c r="V750" s="58"/>
      <c r="W750" s="58"/>
      <c r="X750" s="56"/>
      <c r="Y750" s="56"/>
      <c r="Z750" s="56"/>
      <c r="AA750" s="56"/>
      <c r="AB750" s="74"/>
      <c r="AC750" s="56"/>
      <c r="AD750" s="56"/>
      <c r="AE750" s="56"/>
      <c r="AF750" s="56"/>
      <c r="AG750" s="56"/>
      <c r="AH750" s="56"/>
      <c r="AI750" s="56"/>
      <c r="AJ750" s="75"/>
      <c r="AK750" s="75"/>
      <c r="AL750" s="75"/>
      <c r="AM750" s="75"/>
      <c r="AN750" s="75"/>
      <c r="AO750" s="75"/>
      <c r="AP750" s="75"/>
      <c r="AQ750" s="75"/>
      <c r="AR750" s="75"/>
      <c r="AS750" s="75"/>
    </row>
    <row r="751" spans="1:45" s="76" customFormat="1" ht="15.75" hidden="1" outlineLevel="1">
      <c r="A751" s="81"/>
      <c r="B751" s="83"/>
      <c r="C751" s="53"/>
      <c r="D751" s="72"/>
      <c r="E751" s="77"/>
      <c r="F751" s="77"/>
      <c r="G751" s="77"/>
      <c r="H751" s="77"/>
      <c r="I751" s="77"/>
      <c r="J751" s="77"/>
      <c r="K751" s="77"/>
      <c r="L751" s="77"/>
      <c r="M751" s="77"/>
      <c r="N751" s="77"/>
      <c r="O751" s="73"/>
      <c r="P751" s="159" t="str">
        <f t="shared" si="621"/>
        <v>TZCO TZ2000 
Дзикай</v>
      </c>
      <c r="Q751" s="56"/>
      <c r="R751" s="308"/>
      <c r="S751" s="56"/>
      <c r="T751" s="73"/>
      <c r="U751" s="56"/>
      <c r="V751" s="58"/>
      <c r="W751" s="58"/>
      <c r="X751" s="56"/>
      <c r="Y751" s="56"/>
      <c r="Z751" s="56"/>
      <c r="AA751" s="56"/>
      <c r="AB751" s="74"/>
      <c r="AC751" s="56"/>
      <c r="AD751" s="56"/>
      <c r="AE751" s="56"/>
      <c r="AF751" s="56"/>
      <c r="AG751" s="56"/>
      <c r="AH751" s="56"/>
      <c r="AI751" s="56"/>
      <c r="AJ751" s="75"/>
      <c r="AK751" s="75"/>
      <c r="AL751" s="75"/>
      <c r="AM751" s="75"/>
      <c r="AN751" s="75"/>
      <c r="AO751" s="75"/>
      <c r="AP751" s="75"/>
      <c r="AQ751" s="75"/>
      <c r="AR751" s="75"/>
      <c r="AS751" s="75"/>
    </row>
    <row r="752" spans="1:45" s="76" customFormat="1" ht="15.75" hidden="1" outlineLevel="1">
      <c r="A752" s="81"/>
      <c r="B752" s="83" t="s">
        <v>705</v>
      </c>
      <c r="C752" s="53" t="s">
        <v>61</v>
      </c>
      <c r="D752" s="265"/>
      <c r="E752" s="77">
        <f>E754*E749</f>
        <v>0</v>
      </c>
      <c r="F752" s="77">
        <f t="shared" ref="F752:N752" si="641">F754*F749</f>
        <v>0</v>
      </c>
      <c r="G752" s="77">
        <f t="shared" si="641"/>
        <v>0</v>
      </c>
      <c r="H752" s="77">
        <f t="shared" si="641"/>
        <v>0</v>
      </c>
      <c r="I752" s="77">
        <f t="shared" si="641"/>
        <v>0</v>
      </c>
      <c r="J752" s="77">
        <f t="shared" si="641"/>
        <v>0</v>
      </c>
      <c r="K752" s="77">
        <f t="shared" si="641"/>
        <v>0</v>
      </c>
      <c r="L752" s="77">
        <f t="shared" si="641"/>
        <v>0</v>
      </c>
      <c r="M752" s="77">
        <f t="shared" si="641"/>
        <v>0</v>
      </c>
      <c r="N752" s="77">
        <f t="shared" si="641"/>
        <v>0</v>
      </c>
      <c r="O752" s="73"/>
      <c r="P752" s="159" t="str">
        <f t="shared" si="621"/>
        <v>TZCO TZ2000 
Дзикай</v>
      </c>
      <c r="Q752" s="56"/>
      <c r="R752" s="56"/>
      <c r="S752" s="73"/>
      <c r="T752" s="73"/>
      <c r="U752" s="56"/>
      <c r="V752" s="58"/>
      <c r="W752" s="58"/>
      <c r="X752" s="56"/>
      <c r="Y752" s="56"/>
      <c r="Z752" s="56"/>
      <c r="AA752" s="56"/>
      <c r="AB752" s="74"/>
      <c r="AC752" s="56"/>
      <c r="AD752" s="56"/>
      <c r="AE752" s="56"/>
      <c r="AF752" s="56"/>
      <c r="AG752" s="56"/>
      <c r="AH752" s="56"/>
      <c r="AI752" s="56"/>
      <c r="AJ752" s="75"/>
      <c r="AK752" s="75"/>
      <c r="AL752" s="75"/>
      <c r="AM752" s="75"/>
      <c r="AN752" s="75"/>
      <c r="AO752" s="75"/>
      <c r="AP752" s="75"/>
      <c r="AQ752" s="75"/>
      <c r="AR752" s="75"/>
      <c r="AS752" s="75"/>
    </row>
    <row r="753" spans="1:45" s="76" customFormat="1" ht="15.75" hidden="1" outlineLevel="1">
      <c r="A753" s="81"/>
      <c r="B753" s="263" t="s">
        <v>53</v>
      </c>
      <c r="C753" s="66" t="s">
        <v>6</v>
      </c>
      <c r="D753" s="1155"/>
      <c r="E753" s="266">
        <f>D753</f>
        <v>0</v>
      </c>
      <c r="F753" s="266">
        <f t="shared" ref="F753" si="642">E753</f>
        <v>0</v>
      </c>
      <c r="G753" s="266">
        <f t="shared" ref="G753" si="643">F753</f>
        <v>0</v>
      </c>
      <c r="H753" s="266">
        <f t="shared" ref="H753" si="644">G753</f>
        <v>0</v>
      </c>
      <c r="I753" s="266">
        <f t="shared" ref="I753" si="645">H753</f>
        <v>0</v>
      </c>
      <c r="J753" s="266">
        <f t="shared" ref="J753" si="646">I753</f>
        <v>0</v>
      </c>
      <c r="K753" s="266">
        <f t="shared" ref="K753" si="647">J753</f>
        <v>0</v>
      </c>
      <c r="L753" s="266">
        <f t="shared" ref="L753" si="648">K753</f>
        <v>0</v>
      </c>
      <c r="M753" s="266">
        <f t="shared" ref="M753" si="649">L753</f>
        <v>0</v>
      </c>
      <c r="N753" s="266">
        <f t="shared" ref="N753" si="650">M753</f>
        <v>0</v>
      </c>
      <c r="O753" s="73"/>
      <c r="P753" s="159" t="str">
        <f t="shared" si="621"/>
        <v>TZCO TZ2000 
Дзикай</v>
      </c>
      <c r="Q753" s="56"/>
      <c r="R753" s="56"/>
      <c r="S753" s="73" t="s">
        <v>129</v>
      </c>
      <c r="T753" s="73"/>
      <c r="U753" s="56"/>
      <c r="V753" s="58"/>
      <c r="W753" s="58"/>
      <c r="X753" s="56"/>
      <c r="Y753" s="56"/>
      <c r="Z753" s="56"/>
      <c r="AA753" s="56"/>
      <c r="AB753" s="74"/>
      <c r="AC753" s="56"/>
      <c r="AD753" s="56"/>
      <c r="AE753" s="56"/>
      <c r="AF753" s="56"/>
      <c r="AG753" s="56"/>
      <c r="AH753" s="56"/>
      <c r="AI753" s="56"/>
      <c r="AJ753" s="75"/>
      <c r="AK753" s="75"/>
      <c r="AL753" s="75"/>
      <c r="AM753" s="75"/>
      <c r="AN753" s="75"/>
      <c r="AO753" s="75"/>
      <c r="AP753" s="75"/>
      <c r="AQ753" s="75"/>
      <c r="AR753" s="75"/>
      <c r="AS753" s="75"/>
    </row>
    <row r="754" spans="1:45" s="76" customFormat="1" ht="15.75" hidden="1" outlineLevel="1">
      <c r="A754" s="81"/>
      <c r="B754" s="263" t="s">
        <v>79</v>
      </c>
      <c r="C754" s="66" t="s">
        <v>4</v>
      </c>
      <c r="D754" s="72"/>
      <c r="E754" s="55">
        <f>E753*E716</f>
        <v>0</v>
      </c>
      <c r="F754" s="55">
        <f t="shared" ref="F754:N754" si="651">F753*F716</f>
        <v>0</v>
      </c>
      <c r="G754" s="55">
        <f t="shared" si="651"/>
        <v>0</v>
      </c>
      <c r="H754" s="55">
        <f t="shared" si="651"/>
        <v>0</v>
      </c>
      <c r="I754" s="55">
        <f t="shared" si="651"/>
        <v>0</v>
      </c>
      <c r="J754" s="55">
        <f t="shared" si="651"/>
        <v>0</v>
      </c>
      <c r="K754" s="55">
        <f t="shared" si="651"/>
        <v>0</v>
      </c>
      <c r="L754" s="55">
        <f t="shared" si="651"/>
        <v>0</v>
      </c>
      <c r="M754" s="55">
        <f t="shared" si="651"/>
        <v>0</v>
      </c>
      <c r="N754" s="55">
        <f t="shared" si="651"/>
        <v>0</v>
      </c>
      <c r="O754" s="73"/>
      <c r="P754" s="159" t="str">
        <f t="shared" si="621"/>
        <v>TZCO TZ2000 
Дзикай</v>
      </c>
      <c r="Q754" s="56"/>
      <c r="R754" s="56"/>
      <c r="S754" s="73"/>
      <c r="T754" s="73"/>
      <c r="U754" s="56"/>
      <c r="V754" s="58"/>
      <c r="W754" s="58"/>
      <c r="X754" s="56"/>
      <c r="Y754" s="56"/>
      <c r="Z754" s="56"/>
      <c r="AA754" s="56"/>
      <c r="AB754" s="74"/>
      <c r="AC754" s="56"/>
      <c r="AD754" s="56"/>
      <c r="AE754" s="56"/>
      <c r="AF754" s="56"/>
      <c r="AG754" s="56"/>
      <c r="AH754" s="56"/>
      <c r="AI754" s="56"/>
      <c r="AJ754" s="75"/>
      <c r="AK754" s="75"/>
      <c r="AL754" s="75"/>
      <c r="AM754" s="75"/>
      <c r="AN754" s="75"/>
      <c r="AO754" s="75"/>
      <c r="AP754" s="75"/>
      <c r="AQ754" s="75"/>
      <c r="AR754" s="75"/>
      <c r="AS754" s="75"/>
    </row>
    <row r="755" spans="1:45" s="76" customFormat="1" ht="15.75" hidden="1" outlineLevel="1">
      <c r="A755" s="81"/>
      <c r="B755" s="263"/>
      <c r="C755" s="66"/>
      <c r="D755" s="72"/>
      <c r="E755" s="55"/>
      <c r="F755" s="80"/>
      <c r="G755" s="80"/>
      <c r="H755" s="80"/>
      <c r="I755" s="80"/>
      <c r="J755" s="80"/>
      <c r="K755" s="80"/>
      <c r="L755" s="80"/>
      <c r="M755" s="80"/>
      <c r="N755" s="80"/>
      <c r="O755" s="73"/>
      <c r="P755" s="159" t="str">
        <f t="shared" si="621"/>
        <v>TZCO TZ2000 
Дзикай</v>
      </c>
      <c r="Q755" s="56"/>
      <c r="R755" s="56"/>
      <c r="S755" s="73"/>
      <c r="T755" s="73"/>
      <c r="U755" s="56"/>
      <c r="V755" s="58"/>
      <c r="W755" s="58"/>
      <c r="X755" s="56"/>
      <c r="Y755" s="56"/>
      <c r="Z755" s="56"/>
      <c r="AA755" s="56"/>
      <c r="AB755" s="74"/>
      <c r="AC755" s="56"/>
      <c r="AD755" s="56"/>
      <c r="AE755" s="56"/>
      <c r="AF755" s="56"/>
      <c r="AG755" s="56"/>
      <c r="AH755" s="56"/>
      <c r="AI755" s="56"/>
      <c r="AJ755" s="75"/>
      <c r="AK755" s="75"/>
      <c r="AL755" s="75"/>
      <c r="AM755" s="75"/>
      <c r="AN755" s="75"/>
      <c r="AO755" s="75"/>
      <c r="AP755" s="75"/>
      <c r="AQ755" s="75"/>
      <c r="AR755" s="75"/>
      <c r="AS755" s="75"/>
    </row>
    <row r="756" spans="1:45" s="76" customFormat="1" ht="15.75" hidden="1" outlineLevel="1">
      <c r="A756" s="81"/>
      <c r="B756" s="263"/>
      <c r="C756" s="66"/>
      <c r="D756" s="72"/>
      <c r="E756" s="55"/>
      <c r="F756" s="80"/>
      <c r="G756" s="80"/>
      <c r="H756" s="80"/>
      <c r="I756" s="80"/>
      <c r="J756" s="80"/>
      <c r="K756" s="80"/>
      <c r="L756" s="80"/>
      <c r="M756" s="80"/>
      <c r="N756" s="80"/>
      <c r="O756" s="73"/>
      <c r="P756" s="159" t="str">
        <f t="shared" si="621"/>
        <v>TZCO TZ2000 
Дзикай</v>
      </c>
      <c r="Q756" s="56"/>
      <c r="R756" s="56"/>
      <c r="S756" s="56"/>
      <c r="T756" s="73"/>
      <c r="U756" s="56"/>
      <c r="V756" s="58"/>
      <c r="W756" s="58"/>
      <c r="X756" s="56"/>
      <c r="Y756" s="56"/>
      <c r="Z756" s="56"/>
      <c r="AA756" s="56"/>
      <c r="AB756" s="74"/>
      <c r="AC756" s="56"/>
      <c r="AD756" s="56"/>
      <c r="AE756" s="56"/>
      <c r="AF756" s="56"/>
      <c r="AG756" s="56"/>
      <c r="AH756" s="56"/>
      <c r="AI756" s="56"/>
      <c r="AJ756" s="75"/>
      <c r="AK756" s="75"/>
      <c r="AL756" s="75"/>
      <c r="AM756" s="75"/>
      <c r="AN756" s="75"/>
      <c r="AO756" s="75"/>
      <c r="AP756" s="75"/>
      <c r="AQ756" s="75"/>
      <c r="AR756" s="75"/>
      <c r="AS756" s="75"/>
    </row>
    <row r="757" spans="1:45" s="76" customFormat="1" ht="15.75" hidden="1" outlineLevel="1">
      <c r="A757" s="81"/>
      <c r="B757" s="263"/>
      <c r="C757" s="66"/>
      <c r="D757" s="72"/>
      <c r="E757" s="55"/>
      <c r="F757" s="80"/>
      <c r="G757" s="80"/>
      <c r="H757" s="80"/>
      <c r="I757" s="80"/>
      <c r="J757" s="80"/>
      <c r="K757" s="80"/>
      <c r="L757" s="80"/>
      <c r="M757" s="80"/>
      <c r="N757" s="80"/>
      <c r="O757" s="73"/>
      <c r="P757" s="159" t="str">
        <f t="shared" si="621"/>
        <v>TZCO TZ2000 
Дзикай</v>
      </c>
      <c r="Q757" s="56"/>
      <c r="R757" s="56"/>
      <c r="S757" s="56"/>
      <c r="T757" s="73"/>
      <c r="U757" s="56"/>
      <c r="V757" s="58"/>
      <c r="W757" s="58"/>
      <c r="X757" s="56"/>
      <c r="Y757" s="56"/>
      <c r="Z757" s="56"/>
      <c r="AA757" s="56"/>
      <c r="AB757" s="74"/>
      <c r="AC757" s="56"/>
      <c r="AD757" s="56"/>
      <c r="AE757" s="56"/>
      <c r="AF757" s="56"/>
      <c r="AG757" s="56"/>
      <c r="AH757" s="56"/>
      <c r="AI757" s="56"/>
      <c r="AJ757" s="75"/>
      <c r="AK757" s="75"/>
      <c r="AL757" s="75"/>
      <c r="AM757" s="75"/>
      <c r="AN757" s="75"/>
      <c r="AO757" s="75"/>
      <c r="AP757" s="75"/>
      <c r="AQ757" s="75"/>
      <c r="AR757" s="75"/>
      <c r="AS757" s="75"/>
    </row>
    <row r="758" spans="1:45" s="76" customFormat="1" ht="15.75" hidden="1" outlineLevel="1">
      <c r="A758" s="81"/>
      <c r="B758" s="263"/>
      <c r="C758" s="66"/>
      <c r="D758" s="72"/>
      <c r="E758" s="55"/>
      <c r="F758" s="80"/>
      <c r="G758" s="80"/>
      <c r="H758" s="80"/>
      <c r="I758" s="80"/>
      <c r="J758" s="80"/>
      <c r="K758" s="80"/>
      <c r="L758" s="80"/>
      <c r="M758" s="80"/>
      <c r="N758" s="80"/>
      <c r="O758" s="73"/>
      <c r="P758" s="159" t="str">
        <f t="shared" si="621"/>
        <v>TZCO TZ2000 
Дзикай</v>
      </c>
      <c r="Q758" s="56"/>
      <c r="R758" s="56"/>
      <c r="S758" s="56"/>
      <c r="T758" s="73"/>
      <c r="U758" s="56"/>
      <c r="V758" s="58"/>
      <c r="W758" s="58"/>
      <c r="X758" s="56"/>
      <c r="Y758" s="56"/>
      <c r="Z758" s="56"/>
      <c r="AA758" s="56"/>
      <c r="AB758" s="74"/>
      <c r="AC758" s="56"/>
      <c r="AD758" s="56"/>
      <c r="AE758" s="56"/>
      <c r="AF758" s="56"/>
      <c r="AG758" s="56"/>
      <c r="AH758" s="56"/>
      <c r="AI758" s="56"/>
      <c r="AJ758" s="75"/>
      <c r="AK758" s="75"/>
      <c r="AL758" s="75"/>
      <c r="AM758" s="75"/>
      <c r="AN758" s="75"/>
      <c r="AO758" s="75"/>
      <c r="AP758" s="75"/>
      <c r="AQ758" s="75"/>
      <c r="AR758" s="75"/>
      <c r="AS758" s="75"/>
    </row>
    <row r="759" spans="1:45" s="76" customFormat="1" ht="15.75" hidden="1" outlineLevel="1">
      <c r="A759" s="81"/>
      <c r="B759" s="263"/>
      <c r="C759" s="66"/>
      <c r="D759" s="72"/>
      <c r="E759" s="55"/>
      <c r="F759" s="80"/>
      <c r="G759" s="80"/>
      <c r="H759" s="80"/>
      <c r="I759" s="80"/>
      <c r="J759" s="80"/>
      <c r="K759" s="80"/>
      <c r="L759" s="80"/>
      <c r="M759" s="80"/>
      <c r="N759" s="80"/>
      <c r="O759" s="73"/>
      <c r="P759" s="159" t="str">
        <f t="shared" si="621"/>
        <v>TZCO TZ2000 
Дзикай</v>
      </c>
      <c r="Q759" s="56"/>
      <c r="R759" s="56"/>
      <c r="S759" s="56"/>
      <c r="T759" s="73"/>
      <c r="U759" s="56"/>
      <c r="V759" s="58"/>
      <c r="W759" s="58"/>
      <c r="X759" s="56"/>
      <c r="Y759" s="56"/>
      <c r="Z759" s="56"/>
      <c r="AA759" s="56"/>
      <c r="AB759" s="74"/>
      <c r="AC759" s="56"/>
      <c r="AD759" s="56"/>
      <c r="AE759" s="56"/>
      <c r="AF759" s="56"/>
      <c r="AG759" s="56"/>
      <c r="AH759" s="56"/>
      <c r="AI759" s="56"/>
      <c r="AJ759" s="75"/>
      <c r="AK759" s="75"/>
      <c r="AL759" s="75"/>
      <c r="AM759" s="75"/>
      <c r="AN759" s="75"/>
      <c r="AO759" s="75"/>
      <c r="AP759" s="75"/>
      <c r="AQ759" s="75"/>
      <c r="AR759" s="75"/>
      <c r="AS759" s="75"/>
    </row>
    <row r="760" spans="1:45" s="61" customFormat="1" ht="18" hidden="1" customHeight="1" outlineLevel="1">
      <c r="A760" s="51"/>
      <c r="B760" s="52" t="s">
        <v>60</v>
      </c>
      <c r="C760" s="53" t="s">
        <v>61</v>
      </c>
      <c r="D760" s="54"/>
      <c r="E760" s="77">
        <f>SUMPRODUCT(E769:E774,E776:E781)/1000</f>
        <v>0</v>
      </c>
      <c r="F760" s="77">
        <f t="shared" ref="F760:M760" si="652">SUMPRODUCT(F769:F774,F776:F781)/1000</f>
        <v>0</v>
      </c>
      <c r="G760" s="77">
        <f t="shared" si="652"/>
        <v>0</v>
      </c>
      <c r="H760" s="77">
        <f t="shared" si="652"/>
        <v>0</v>
      </c>
      <c r="I760" s="77">
        <f t="shared" si="652"/>
        <v>0</v>
      </c>
      <c r="J760" s="77">
        <f t="shared" si="652"/>
        <v>0</v>
      </c>
      <c r="K760" s="77">
        <f t="shared" si="652"/>
        <v>0</v>
      </c>
      <c r="L760" s="77">
        <f t="shared" si="652"/>
        <v>0</v>
      </c>
      <c r="M760" s="77">
        <f t="shared" si="652"/>
        <v>0</v>
      </c>
      <c r="N760" s="77">
        <f>SUMPRODUCT(N769:N774,N776:N781)/1000</f>
        <v>0</v>
      </c>
      <c r="P760" s="159" t="str">
        <f t="shared" si="621"/>
        <v>TZCO TZ2000 
Дзикай</v>
      </c>
      <c r="Q760" s="58"/>
      <c r="R760" s="56"/>
      <c r="S760" s="73" t="s">
        <v>689</v>
      </c>
      <c r="T760" s="73"/>
      <c r="U760" s="58"/>
      <c r="V760" s="58"/>
      <c r="W760" s="58">
        <f>E760-V760</f>
        <v>0</v>
      </c>
      <c r="X760" s="58"/>
      <c r="Y760" s="58"/>
      <c r="Z760" s="58"/>
      <c r="AA760" s="58"/>
      <c r="AB760" s="59"/>
      <c r="AC760" s="58"/>
      <c r="AD760" s="58"/>
      <c r="AE760" s="58"/>
      <c r="AF760" s="58"/>
      <c r="AG760" s="58"/>
      <c r="AH760" s="58"/>
      <c r="AI760" s="58"/>
      <c r="AJ760" s="60"/>
      <c r="AK760" s="60"/>
      <c r="AL760" s="60"/>
      <c r="AM760" s="60"/>
      <c r="AN760" s="60"/>
      <c r="AO760" s="60"/>
      <c r="AP760" s="60"/>
      <c r="AQ760" s="60"/>
      <c r="AR760" s="60"/>
      <c r="AS760" s="60"/>
    </row>
    <row r="761" spans="1:45" s="61" customFormat="1" ht="15.75" hidden="1" outlineLevel="1">
      <c r="A761" s="51"/>
      <c r="B761" s="83" t="s">
        <v>53</v>
      </c>
      <c r="C761" s="53"/>
      <c r="D761" s="54"/>
      <c r="E761" s="77"/>
      <c r="F761" s="77"/>
      <c r="G761" s="77"/>
      <c r="H761" s="77"/>
      <c r="I761" s="77"/>
      <c r="J761" s="77"/>
      <c r="K761" s="77"/>
      <c r="L761" s="77"/>
      <c r="M761" s="77"/>
      <c r="N761" s="77"/>
      <c r="O761" s="73"/>
      <c r="P761" s="159" t="str">
        <f t="shared" si="621"/>
        <v>TZCO TZ2000 
Дзикай</v>
      </c>
      <c r="Q761" s="58"/>
      <c r="R761" s="56"/>
      <c r="S761" s="58"/>
      <c r="T761" s="73"/>
      <c r="U761" s="58"/>
      <c r="V761" s="58"/>
      <c r="W761" s="58"/>
      <c r="X761" s="58"/>
      <c r="Y761" s="58"/>
      <c r="Z761" s="58"/>
      <c r="AA761" s="58"/>
      <c r="AB761" s="59"/>
      <c r="AC761" s="58"/>
      <c r="AD761" s="58"/>
      <c r="AE761" s="58"/>
      <c r="AF761" s="58"/>
      <c r="AG761" s="58"/>
      <c r="AH761" s="58"/>
      <c r="AI761" s="58"/>
      <c r="AJ761" s="60"/>
      <c r="AK761" s="60"/>
      <c r="AL761" s="60"/>
      <c r="AM761" s="60"/>
      <c r="AN761" s="60"/>
      <c r="AO761" s="60"/>
      <c r="AP761" s="60"/>
      <c r="AQ761" s="60"/>
      <c r="AR761" s="60"/>
      <c r="AS761" s="60"/>
    </row>
    <row r="762" spans="1:45" s="61" customFormat="1" ht="15.75" hidden="1" outlineLevel="1">
      <c r="A762" s="51"/>
      <c r="B762" s="267"/>
      <c r="C762" s="268" t="s">
        <v>62</v>
      </c>
      <c r="D762" s="54"/>
      <c r="E762" s="269"/>
      <c r="F762" s="269"/>
      <c r="G762" s="269"/>
      <c r="H762" s="269"/>
      <c r="I762" s="269"/>
      <c r="J762" s="269"/>
      <c r="K762" s="269"/>
      <c r="L762" s="269"/>
      <c r="M762" s="269"/>
      <c r="N762" s="269"/>
      <c r="O762" s="73"/>
      <c r="P762" s="159" t="str">
        <f t="shared" si="621"/>
        <v>TZCO TZ2000 
Дзикай</v>
      </c>
      <c r="Q762" s="58"/>
      <c r="R762" s="56"/>
      <c r="S762" s="58"/>
      <c r="T762" s="73"/>
      <c r="U762" s="58"/>
      <c r="V762" s="58"/>
      <c r="W762" s="58"/>
      <c r="X762" s="58"/>
      <c r="Y762" s="58"/>
      <c r="Z762" s="58"/>
      <c r="AA762" s="58"/>
      <c r="AB762" s="59"/>
      <c r="AC762" s="58"/>
      <c r="AD762" s="58"/>
      <c r="AE762" s="58"/>
      <c r="AF762" s="58"/>
      <c r="AG762" s="58"/>
      <c r="AH762" s="58"/>
      <c r="AI762" s="58"/>
      <c r="AJ762" s="60"/>
      <c r="AK762" s="60"/>
      <c r="AL762" s="60"/>
      <c r="AM762" s="60"/>
      <c r="AN762" s="60"/>
      <c r="AO762" s="60"/>
      <c r="AP762" s="60"/>
      <c r="AQ762" s="60"/>
      <c r="AR762" s="60"/>
      <c r="AS762" s="60"/>
    </row>
    <row r="763" spans="1:45" s="61" customFormat="1" ht="15.75" hidden="1" outlineLevel="1">
      <c r="A763" s="51"/>
      <c r="B763" s="267"/>
      <c r="C763" s="268" t="s">
        <v>62</v>
      </c>
      <c r="D763" s="54"/>
      <c r="E763" s="269"/>
      <c r="F763" s="269"/>
      <c r="G763" s="269"/>
      <c r="H763" s="269"/>
      <c r="I763" s="269"/>
      <c r="J763" s="269"/>
      <c r="K763" s="269"/>
      <c r="L763" s="269"/>
      <c r="M763" s="269"/>
      <c r="N763" s="269"/>
      <c r="O763" s="73"/>
      <c r="P763" s="159" t="str">
        <f t="shared" si="621"/>
        <v>TZCO TZ2000 
Дзикай</v>
      </c>
      <c r="Q763" s="58"/>
      <c r="R763" s="56"/>
      <c r="S763" s="58"/>
      <c r="T763" s="73"/>
      <c r="U763" s="58"/>
      <c r="V763" s="58"/>
      <c r="W763" s="58"/>
      <c r="X763" s="58"/>
      <c r="Y763" s="58"/>
      <c r="Z763" s="58"/>
      <c r="AA763" s="58"/>
      <c r="AB763" s="59"/>
      <c r="AC763" s="58"/>
      <c r="AD763" s="58"/>
      <c r="AE763" s="58"/>
      <c r="AF763" s="58"/>
      <c r="AG763" s="58"/>
      <c r="AH763" s="58"/>
      <c r="AI763" s="58"/>
      <c r="AJ763" s="60"/>
      <c r="AK763" s="60"/>
      <c r="AL763" s="60"/>
      <c r="AM763" s="60"/>
      <c r="AN763" s="60"/>
      <c r="AO763" s="60"/>
      <c r="AP763" s="60"/>
      <c r="AQ763" s="60"/>
      <c r="AR763" s="60"/>
      <c r="AS763" s="60"/>
    </row>
    <row r="764" spans="1:45" s="61" customFormat="1" ht="15.75" hidden="1" outlineLevel="1">
      <c r="A764" s="51"/>
      <c r="B764" s="267"/>
      <c r="C764" s="268" t="s">
        <v>62</v>
      </c>
      <c r="D764" s="54"/>
      <c r="E764" s="269"/>
      <c r="F764" s="269"/>
      <c r="G764" s="269"/>
      <c r="H764" s="269"/>
      <c r="I764" s="269"/>
      <c r="J764" s="269"/>
      <c r="K764" s="269"/>
      <c r="L764" s="269"/>
      <c r="M764" s="269"/>
      <c r="N764" s="269"/>
      <c r="O764" s="73"/>
      <c r="P764" s="159" t="str">
        <f t="shared" si="621"/>
        <v>TZCO TZ2000 
Дзикай</v>
      </c>
      <c r="Q764" s="58"/>
      <c r="R764" s="56"/>
      <c r="S764" s="58"/>
      <c r="T764" s="73"/>
      <c r="U764" s="58"/>
      <c r="V764" s="58"/>
      <c r="W764" s="58"/>
      <c r="X764" s="58"/>
      <c r="Y764" s="58"/>
      <c r="Z764" s="58"/>
      <c r="AA764" s="58"/>
      <c r="AB764" s="59"/>
      <c r="AC764" s="58"/>
      <c r="AD764" s="58"/>
      <c r="AE764" s="58"/>
      <c r="AF764" s="58"/>
      <c r="AG764" s="58"/>
      <c r="AH764" s="58"/>
      <c r="AI764" s="58"/>
      <c r="AJ764" s="60"/>
      <c r="AK764" s="60"/>
      <c r="AL764" s="60"/>
      <c r="AM764" s="60"/>
      <c r="AN764" s="60"/>
      <c r="AO764" s="60"/>
      <c r="AP764" s="60"/>
      <c r="AQ764" s="60"/>
      <c r="AR764" s="60"/>
      <c r="AS764" s="60"/>
    </row>
    <row r="765" spans="1:45" s="61" customFormat="1" ht="15.75" hidden="1" outlineLevel="1">
      <c r="A765" s="51"/>
      <c r="B765" s="267"/>
      <c r="C765" s="268" t="s">
        <v>138</v>
      </c>
      <c r="D765" s="54"/>
      <c r="E765" s="269"/>
      <c r="F765" s="269"/>
      <c r="G765" s="269"/>
      <c r="H765" s="269"/>
      <c r="I765" s="269"/>
      <c r="J765" s="269"/>
      <c r="K765" s="269"/>
      <c r="L765" s="269"/>
      <c r="M765" s="269"/>
      <c r="N765" s="269"/>
      <c r="O765" s="73"/>
      <c r="P765" s="159" t="str">
        <f t="shared" si="621"/>
        <v>TZCO TZ2000 
Дзикай</v>
      </c>
      <c r="Q765" s="58"/>
      <c r="R765" s="56"/>
      <c r="S765" s="58"/>
      <c r="T765" s="73"/>
      <c r="U765" s="58"/>
      <c r="V765" s="58"/>
      <c r="W765" s="58"/>
      <c r="X765" s="58"/>
      <c r="Y765" s="58"/>
      <c r="Z765" s="58"/>
      <c r="AA765" s="58"/>
      <c r="AB765" s="59"/>
      <c r="AC765" s="58"/>
      <c r="AD765" s="58"/>
      <c r="AE765" s="58"/>
      <c r="AF765" s="58"/>
      <c r="AG765" s="58"/>
      <c r="AH765" s="58"/>
      <c r="AI765" s="58"/>
      <c r="AJ765" s="60"/>
      <c r="AK765" s="60"/>
      <c r="AL765" s="60"/>
      <c r="AM765" s="60"/>
      <c r="AN765" s="60"/>
      <c r="AO765" s="60"/>
      <c r="AP765" s="60"/>
      <c r="AQ765" s="60"/>
      <c r="AR765" s="60"/>
      <c r="AS765" s="60"/>
    </row>
    <row r="766" spans="1:45" s="61" customFormat="1" ht="15.75" hidden="1" outlineLevel="1">
      <c r="A766" s="51"/>
      <c r="B766" s="267"/>
      <c r="C766" s="268" t="s">
        <v>62</v>
      </c>
      <c r="D766" s="54"/>
      <c r="E766" s="269"/>
      <c r="F766" s="269"/>
      <c r="G766" s="269"/>
      <c r="H766" s="269"/>
      <c r="I766" s="269"/>
      <c r="J766" s="269"/>
      <c r="K766" s="269"/>
      <c r="L766" s="269"/>
      <c r="M766" s="269"/>
      <c r="N766" s="269"/>
      <c r="O766" s="73"/>
      <c r="P766" s="159" t="str">
        <f t="shared" si="621"/>
        <v>TZCO TZ2000 
Дзикай</v>
      </c>
      <c r="Q766" s="58"/>
      <c r="R766" s="56"/>
      <c r="S766" s="58"/>
      <c r="T766" s="73"/>
      <c r="U766" s="58"/>
      <c r="V766" s="58"/>
      <c r="W766" s="58"/>
      <c r="X766" s="58"/>
      <c r="Y766" s="58"/>
      <c r="Z766" s="58"/>
      <c r="AA766" s="58"/>
      <c r="AB766" s="59"/>
      <c r="AC766" s="58"/>
      <c r="AD766" s="58"/>
      <c r="AE766" s="58"/>
      <c r="AF766" s="58"/>
      <c r="AG766" s="58"/>
      <c r="AH766" s="58"/>
      <c r="AI766" s="58"/>
      <c r="AJ766" s="60"/>
      <c r="AK766" s="60"/>
      <c r="AL766" s="60"/>
      <c r="AM766" s="60"/>
      <c r="AN766" s="60"/>
      <c r="AO766" s="60"/>
      <c r="AP766" s="60"/>
      <c r="AQ766" s="60"/>
      <c r="AR766" s="60"/>
      <c r="AS766" s="60"/>
    </row>
    <row r="767" spans="1:45" s="61" customFormat="1" ht="15.75" hidden="1" outlineLevel="1">
      <c r="A767" s="51"/>
      <c r="B767" s="267"/>
      <c r="C767" s="268"/>
      <c r="D767" s="54"/>
      <c r="E767" s="269"/>
      <c r="F767" s="269"/>
      <c r="G767" s="269"/>
      <c r="H767" s="269"/>
      <c r="I767" s="269"/>
      <c r="J767" s="269"/>
      <c r="K767" s="269"/>
      <c r="L767" s="269"/>
      <c r="M767" s="269"/>
      <c r="N767" s="269"/>
      <c r="O767" s="73"/>
      <c r="P767" s="159" t="str">
        <f t="shared" si="621"/>
        <v>TZCO TZ2000 
Дзикай</v>
      </c>
      <c r="Q767" s="58"/>
      <c r="R767" s="56"/>
      <c r="S767" s="58"/>
      <c r="T767" s="73"/>
      <c r="U767" s="58"/>
      <c r="V767" s="58"/>
      <c r="W767" s="58"/>
      <c r="X767" s="58"/>
      <c r="Y767" s="58"/>
      <c r="Z767" s="58"/>
      <c r="AA767" s="58"/>
      <c r="AB767" s="59"/>
      <c r="AC767" s="58"/>
      <c r="AD767" s="58"/>
      <c r="AE767" s="58"/>
      <c r="AF767" s="58"/>
      <c r="AG767" s="58"/>
      <c r="AH767" s="58"/>
      <c r="AI767" s="58"/>
      <c r="AJ767" s="60"/>
      <c r="AK767" s="60"/>
      <c r="AL767" s="60"/>
      <c r="AM767" s="60"/>
      <c r="AN767" s="60"/>
      <c r="AO767" s="60"/>
      <c r="AP767" s="60"/>
      <c r="AQ767" s="60"/>
      <c r="AR767" s="60"/>
      <c r="AS767" s="60"/>
    </row>
    <row r="768" spans="1:45" s="61" customFormat="1" ht="15.75" hidden="1" outlineLevel="1">
      <c r="A768" s="51"/>
      <c r="B768" s="83" t="s">
        <v>132</v>
      </c>
      <c r="C768" s="53"/>
      <c r="D768" s="54"/>
      <c r="E768" s="77"/>
      <c r="F768" s="77"/>
      <c r="G768" s="77"/>
      <c r="H768" s="77"/>
      <c r="I768" s="77"/>
      <c r="J768" s="77"/>
      <c r="K768" s="77"/>
      <c r="L768" s="77"/>
      <c r="M768" s="77"/>
      <c r="N768" s="77"/>
      <c r="O768" s="73"/>
      <c r="P768" s="159" t="str">
        <f t="shared" si="621"/>
        <v>TZCO TZ2000 
Дзикай</v>
      </c>
      <c r="Q768" s="58"/>
      <c r="R768" s="56"/>
      <c r="S768" s="58"/>
      <c r="T768" s="73"/>
      <c r="U768" s="58"/>
      <c r="V768" s="58"/>
      <c r="W768" s="58"/>
      <c r="X768" s="58"/>
      <c r="Y768" s="58"/>
      <c r="Z768" s="58"/>
      <c r="AA768" s="58"/>
      <c r="AB768" s="59"/>
      <c r="AC768" s="58"/>
      <c r="AD768" s="58"/>
      <c r="AE768" s="58"/>
      <c r="AF768" s="58"/>
      <c r="AG768" s="58"/>
      <c r="AH768" s="58"/>
      <c r="AI768" s="58"/>
      <c r="AJ768" s="60"/>
      <c r="AK768" s="60"/>
      <c r="AL768" s="60"/>
      <c r="AM768" s="60"/>
      <c r="AN768" s="60"/>
      <c r="AO768" s="60"/>
      <c r="AP768" s="60"/>
      <c r="AQ768" s="60"/>
      <c r="AR768" s="60"/>
      <c r="AS768" s="60"/>
    </row>
    <row r="769" spans="1:45" s="61" customFormat="1" ht="15.75" hidden="1" outlineLevel="1">
      <c r="A769" s="51"/>
      <c r="B769" s="270">
        <f>B762</f>
        <v>0</v>
      </c>
      <c r="C769" s="131" t="s">
        <v>133</v>
      </c>
      <c r="D769" s="54"/>
      <c r="E769" s="271">
        <f t="shared" ref="E769:N769" si="653">E713*E715*E762</f>
        <v>0</v>
      </c>
      <c r="F769" s="271">
        <f t="shared" si="653"/>
        <v>0</v>
      </c>
      <c r="G769" s="271">
        <f t="shared" si="653"/>
        <v>0</v>
      </c>
      <c r="H769" s="271">
        <f t="shared" si="653"/>
        <v>0</v>
      </c>
      <c r="I769" s="271">
        <f t="shared" si="653"/>
        <v>0</v>
      </c>
      <c r="J769" s="271">
        <f t="shared" si="653"/>
        <v>0</v>
      </c>
      <c r="K769" s="271">
        <f t="shared" si="653"/>
        <v>0</v>
      </c>
      <c r="L769" s="271">
        <f t="shared" si="653"/>
        <v>0</v>
      </c>
      <c r="M769" s="271">
        <f t="shared" si="653"/>
        <v>0</v>
      </c>
      <c r="N769" s="271">
        <f t="shared" si="653"/>
        <v>0</v>
      </c>
      <c r="O769" s="73"/>
      <c r="P769" s="159" t="str">
        <f t="shared" si="621"/>
        <v>TZCO TZ2000 
Дзикай</v>
      </c>
      <c r="Q769" s="58"/>
      <c r="R769" s="56"/>
      <c r="S769" s="58"/>
      <c r="T769" s="73"/>
      <c r="U769" s="58"/>
      <c r="V769" s="58"/>
      <c r="W769" s="58"/>
      <c r="X769" s="58"/>
      <c r="Y769" s="58"/>
      <c r="Z769" s="58"/>
      <c r="AA769" s="58"/>
      <c r="AB769" s="59"/>
      <c r="AC769" s="58"/>
      <c r="AD769" s="58"/>
      <c r="AE769" s="58"/>
      <c r="AF769" s="58"/>
      <c r="AG769" s="58"/>
      <c r="AH769" s="58"/>
      <c r="AI769" s="58"/>
      <c r="AJ769" s="60"/>
      <c r="AK769" s="60"/>
      <c r="AL769" s="60"/>
      <c r="AM769" s="60"/>
      <c r="AN769" s="60"/>
      <c r="AO769" s="60"/>
      <c r="AP769" s="60"/>
      <c r="AQ769" s="60"/>
      <c r="AR769" s="60"/>
      <c r="AS769" s="60"/>
    </row>
    <row r="770" spans="1:45" s="61" customFormat="1" ht="15.75" hidden="1" outlineLevel="1">
      <c r="A770" s="51"/>
      <c r="B770" s="270">
        <f t="shared" ref="B770:B774" si="654">B763</f>
        <v>0</v>
      </c>
      <c r="C770" s="131" t="s">
        <v>133</v>
      </c>
      <c r="D770" s="54"/>
      <c r="E770" s="271">
        <f t="shared" ref="E770:N770" si="655">E713*E715*E763</f>
        <v>0</v>
      </c>
      <c r="F770" s="271">
        <f t="shared" si="655"/>
        <v>0</v>
      </c>
      <c r="G770" s="271">
        <f t="shared" si="655"/>
        <v>0</v>
      </c>
      <c r="H770" s="271">
        <f t="shared" si="655"/>
        <v>0</v>
      </c>
      <c r="I770" s="271">
        <f t="shared" si="655"/>
        <v>0</v>
      </c>
      <c r="J770" s="271">
        <f t="shared" si="655"/>
        <v>0</v>
      </c>
      <c r="K770" s="271">
        <f t="shared" si="655"/>
        <v>0</v>
      </c>
      <c r="L770" s="271">
        <f t="shared" si="655"/>
        <v>0</v>
      </c>
      <c r="M770" s="271">
        <f t="shared" si="655"/>
        <v>0</v>
      </c>
      <c r="N770" s="271">
        <f t="shared" si="655"/>
        <v>0</v>
      </c>
      <c r="O770" s="73"/>
      <c r="P770" s="159" t="str">
        <f t="shared" si="621"/>
        <v>TZCO TZ2000 
Дзикай</v>
      </c>
      <c r="Q770" s="58"/>
      <c r="R770" s="56"/>
      <c r="S770" s="58"/>
      <c r="T770" s="73"/>
      <c r="U770" s="58"/>
      <c r="V770" s="58"/>
      <c r="W770" s="58"/>
      <c r="X770" s="58"/>
      <c r="Y770" s="58"/>
      <c r="Z770" s="58"/>
      <c r="AA770" s="58"/>
      <c r="AB770" s="59"/>
      <c r="AC770" s="58"/>
      <c r="AD770" s="58"/>
      <c r="AE770" s="58"/>
      <c r="AF770" s="58"/>
      <c r="AG770" s="58"/>
      <c r="AH770" s="58"/>
      <c r="AI770" s="58"/>
      <c r="AJ770" s="60"/>
      <c r="AK770" s="60"/>
      <c r="AL770" s="60"/>
      <c r="AM770" s="60"/>
      <c r="AN770" s="60"/>
      <c r="AO770" s="60"/>
      <c r="AP770" s="60"/>
      <c r="AQ770" s="60"/>
      <c r="AR770" s="60"/>
      <c r="AS770" s="60"/>
    </row>
    <row r="771" spans="1:45" s="61" customFormat="1" ht="15.75" hidden="1" outlineLevel="1">
      <c r="A771" s="51"/>
      <c r="B771" s="270">
        <f t="shared" si="654"/>
        <v>0</v>
      </c>
      <c r="C771" s="131" t="s">
        <v>133</v>
      </c>
      <c r="D771" s="54"/>
      <c r="E771" s="271">
        <f t="shared" ref="E771:N771" si="656">E713*E715*E764</f>
        <v>0</v>
      </c>
      <c r="F771" s="271">
        <f t="shared" si="656"/>
        <v>0</v>
      </c>
      <c r="G771" s="271">
        <f t="shared" si="656"/>
        <v>0</v>
      </c>
      <c r="H771" s="271">
        <f t="shared" si="656"/>
        <v>0</v>
      </c>
      <c r="I771" s="271">
        <f t="shared" si="656"/>
        <v>0</v>
      </c>
      <c r="J771" s="271">
        <f t="shared" si="656"/>
        <v>0</v>
      </c>
      <c r="K771" s="271">
        <f t="shared" si="656"/>
        <v>0</v>
      </c>
      <c r="L771" s="271">
        <f t="shared" si="656"/>
        <v>0</v>
      </c>
      <c r="M771" s="271">
        <f t="shared" si="656"/>
        <v>0</v>
      </c>
      <c r="N771" s="271">
        <f t="shared" si="656"/>
        <v>0</v>
      </c>
      <c r="O771" s="73"/>
      <c r="P771" s="159" t="str">
        <f t="shared" si="621"/>
        <v>TZCO TZ2000 
Дзикай</v>
      </c>
      <c r="Q771" s="58"/>
      <c r="R771" s="56"/>
      <c r="S771" s="58"/>
      <c r="T771" s="73"/>
      <c r="U771" s="58"/>
      <c r="V771" s="58"/>
      <c r="W771" s="58"/>
      <c r="X771" s="58"/>
      <c r="Y771" s="58"/>
      <c r="Z771" s="58"/>
      <c r="AA771" s="58"/>
      <c r="AB771" s="59"/>
      <c r="AC771" s="58"/>
      <c r="AD771" s="58"/>
      <c r="AE771" s="58"/>
      <c r="AF771" s="58"/>
      <c r="AG771" s="58"/>
      <c r="AH771" s="58"/>
      <c r="AI771" s="58"/>
      <c r="AJ771" s="60"/>
      <c r="AK771" s="60"/>
      <c r="AL771" s="60"/>
      <c r="AM771" s="60"/>
      <c r="AN771" s="60"/>
      <c r="AO771" s="60"/>
      <c r="AP771" s="60"/>
      <c r="AQ771" s="60"/>
      <c r="AR771" s="60"/>
      <c r="AS771" s="60"/>
    </row>
    <row r="772" spans="1:45" s="61" customFormat="1" ht="15.75" hidden="1" outlineLevel="1">
      <c r="A772" s="51"/>
      <c r="B772" s="270">
        <f t="shared" si="654"/>
        <v>0</v>
      </c>
      <c r="C772" s="131" t="s">
        <v>134</v>
      </c>
      <c r="D772" s="54"/>
      <c r="E772" s="271">
        <f t="shared" ref="E772:N772" si="657">E713*E715*E765</f>
        <v>0</v>
      </c>
      <c r="F772" s="271">
        <f t="shared" si="657"/>
        <v>0</v>
      </c>
      <c r="G772" s="271">
        <f t="shared" si="657"/>
        <v>0</v>
      </c>
      <c r="H772" s="271">
        <f t="shared" si="657"/>
        <v>0</v>
      </c>
      <c r="I772" s="271">
        <f t="shared" si="657"/>
        <v>0</v>
      </c>
      <c r="J772" s="271">
        <f t="shared" si="657"/>
        <v>0</v>
      </c>
      <c r="K772" s="271">
        <f t="shared" si="657"/>
        <v>0</v>
      </c>
      <c r="L772" s="271">
        <f t="shared" si="657"/>
        <v>0</v>
      </c>
      <c r="M772" s="271">
        <f t="shared" si="657"/>
        <v>0</v>
      </c>
      <c r="N772" s="271">
        <f t="shared" si="657"/>
        <v>0</v>
      </c>
      <c r="O772" s="73"/>
      <c r="P772" s="159" t="str">
        <f t="shared" si="621"/>
        <v>TZCO TZ2000 
Дзикай</v>
      </c>
      <c r="Q772" s="58"/>
      <c r="R772" s="56"/>
      <c r="S772" s="58"/>
      <c r="T772" s="73"/>
      <c r="U772" s="58"/>
      <c r="V772" s="58"/>
      <c r="W772" s="58"/>
      <c r="X772" s="58"/>
      <c r="Y772" s="58"/>
      <c r="Z772" s="58"/>
      <c r="AA772" s="58"/>
      <c r="AB772" s="59"/>
      <c r="AC772" s="58"/>
      <c r="AD772" s="58"/>
      <c r="AE772" s="58"/>
      <c r="AF772" s="58"/>
      <c r="AG772" s="58"/>
      <c r="AH772" s="58"/>
      <c r="AI772" s="58"/>
      <c r="AJ772" s="60"/>
      <c r="AK772" s="60"/>
      <c r="AL772" s="60"/>
      <c r="AM772" s="60"/>
      <c r="AN772" s="60"/>
      <c r="AO772" s="60"/>
      <c r="AP772" s="60"/>
      <c r="AQ772" s="60"/>
      <c r="AR772" s="60"/>
      <c r="AS772" s="60"/>
    </row>
    <row r="773" spans="1:45" s="61" customFormat="1" ht="15.75" hidden="1" outlineLevel="1">
      <c r="A773" s="51"/>
      <c r="B773" s="270">
        <f t="shared" si="654"/>
        <v>0</v>
      </c>
      <c r="C773" s="131" t="s">
        <v>133</v>
      </c>
      <c r="D773" s="54"/>
      <c r="E773" s="271">
        <f t="shared" ref="E773:N773" si="658">E713*E715*E766</f>
        <v>0</v>
      </c>
      <c r="F773" s="271">
        <f t="shared" si="658"/>
        <v>0</v>
      </c>
      <c r="G773" s="271">
        <f t="shared" si="658"/>
        <v>0</v>
      </c>
      <c r="H773" s="271">
        <f t="shared" si="658"/>
        <v>0</v>
      </c>
      <c r="I773" s="271">
        <f t="shared" si="658"/>
        <v>0</v>
      </c>
      <c r="J773" s="271">
        <f t="shared" si="658"/>
        <v>0</v>
      </c>
      <c r="K773" s="271">
        <f t="shared" si="658"/>
        <v>0</v>
      </c>
      <c r="L773" s="271">
        <f t="shared" si="658"/>
        <v>0</v>
      </c>
      <c r="M773" s="271">
        <f t="shared" si="658"/>
        <v>0</v>
      </c>
      <c r="N773" s="271">
        <f t="shared" si="658"/>
        <v>0</v>
      </c>
      <c r="O773" s="73"/>
      <c r="P773" s="159" t="str">
        <f t="shared" si="621"/>
        <v>TZCO TZ2000 
Дзикай</v>
      </c>
      <c r="Q773" s="58"/>
      <c r="R773" s="56"/>
      <c r="S773" s="58"/>
      <c r="T773" s="73"/>
      <c r="U773" s="58"/>
      <c r="V773" s="58"/>
      <c r="W773" s="58"/>
      <c r="X773" s="58"/>
      <c r="Y773" s="58"/>
      <c r="Z773" s="58"/>
      <c r="AA773" s="58"/>
      <c r="AB773" s="59"/>
      <c r="AC773" s="58"/>
      <c r="AD773" s="58"/>
      <c r="AE773" s="58"/>
      <c r="AF773" s="58"/>
      <c r="AG773" s="58"/>
      <c r="AH773" s="58"/>
      <c r="AI773" s="58"/>
      <c r="AJ773" s="60"/>
      <c r="AK773" s="60"/>
      <c r="AL773" s="60"/>
      <c r="AM773" s="60"/>
      <c r="AN773" s="60"/>
      <c r="AO773" s="60"/>
      <c r="AP773" s="60"/>
      <c r="AQ773" s="60"/>
      <c r="AR773" s="60"/>
      <c r="AS773" s="60"/>
    </row>
    <row r="774" spans="1:45" s="61" customFormat="1" ht="15.75" hidden="1" outlineLevel="1">
      <c r="A774" s="51"/>
      <c r="B774" s="270">
        <f t="shared" si="654"/>
        <v>0</v>
      </c>
      <c r="C774" s="131"/>
      <c r="D774" s="54"/>
      <c r="E774" s="271">
        <f t="shared" ref="E774:N774" si="659">E713*E715*E767</f>
        <v>0</v>
      </c>
      <c r="F774" s="271">
        <f t="shared" si="659"/>
        <v>0</v>
      </c>
      <c r="G774" s="271">
        <f t="shared" si="659"/>
        <v>0</v>
      </c>
      <c r="H774" s="271">
        <f t="shared" si="659"/>
        <v>0</v>
      </c>
      <c r="I774" s="271">
        <f t="shared" si="659"/>
        <v>0</v>
      </c>
      <c r="J774" s="271">
        <f t="shared" si="659"/>
        <v>0</v>
      </c>
      <c r="K774" s="271">
        <f t="shared" si="659"/>
        <v>0</v>
      </c>
      <c r="L774" s="271">
        <f t="shared" si="659"/>
        <v>0</v>
      </c>
      <c r="M774" s="271">
        <f t="shared" si="659"/>
        <v>0</v>
      </c>
      <c r="N774" s="271">
        <f t="shared" si="659"/>
        <v>0</v>
      </c>
      <c r="O774" s="73"/>
      <c r="P774" s="159" t="str">
        <f t="shared" si="621"/>
        <v>TZCO TZ2000 
Дзикай</v>
      </c>
      <c r="Q774" s="58"/>
      <c r="R774" s="56"/>
      <c r="S774" s="58"/>
      <c r="T774" s="73"/>
      <c r="U774" s="58"/>
      <c r="V774" s="58"/>
      <c r="W774" s="58"/>
      <c r="X774" s="58"/>
      <c r="Y774" s="58"/>
      <c r="Z774" s="58"/>
      <c r="AA774" s="58"/>
      <c r="AB774" s="59"/>
      <c r="AC774" s="58"/>
      <c r="AD774" s="58"/>
      <c r="AE774" s="58"/>
      <c r="AF774" s="58"/>
      <c r="AG774" s="58"/>
      <c r="AH774" s="58"/>
      <c r="AI774" s="58"/>
      <c r="AJ774" s="60"/>
      <c r="AK774" s="60"/>
      <c r="AL774" s="60"/>
      <c r="AM774" s="60"/>
      <c r="AN774" s="60"/>
      <c r="AO774" s="60"/>
      <c r="AP774" s="60"/>
      <c r="AQ774" s="60"/>
      <c r="AR774" s="60"/>
      <c r="AS774" s="60"/>
    </row>
    <row r="775" spans="1:45" s="61" customFormat="1" ht="15.75" hidden="1" outlineLevel="1">
      <c r="A775" s="51"/>
      <c r="B775" s="83" t="s">
        <v>54</v>
      </c>
      <c r="C775" s="53"/>
      <c r="D775" s="54"/>
      <c r="E775" s="77"/>
      <c r="F775" s="77"/>
      <c r="G775" s="77"/>
      <c r="H775" s="77"/>
      <c r="I775" s="77"/>
      <c r="J775" s="77"/>
      <c r="K775" s="77"/>
      <c r="L775" s="77"/>
      <c r="M775" s="77"/>
      <c r="N775" s="77"/>
      <c r="O775" s="73"/>
      <c r="P775" s="159" t="str">
        <f t="shared" si="621"/>
        <v>TZCO TZ2000 
Дзикай</v>
      </c>
      <c r="Q775" s="58"/>
      <c r="R775" s="56"/>
      <c r="S775" s="58"/>
      <c r="T775" s="73"/>
      <c r="U775" s="58"/>
      <c r="V775" s="58"/>
      <c r="W775" s="58"/>
      <c r="X775" s="58"/>
      <c r="Y775" s="58"/>
      <c r="Z775" s="58"/>
      <c r="AA775" s="58"/>
      <c r="AB775" s="59"/>
      <c r="AC775" s="58"/>
      <c r="AD775" s="58"/>
      <c r="AE775" s="58"/>
      <c r="AF775" s="58"/>
      <c r="AG775" s="58"/>
      <c r="AH775" s="58"/>
      <c r="AI775" s="58"/>
      <c r="AJ775" s="60"/>
      <c r="AK775" s="60"/>
      <c r="AL775" s="60"/>
      <c r="AM775" s="60"/>
      <c r="AN775" s="60"/>
      <c r="AO775" s="60"/>
      <c r="AP775" s="60"/>
      <c r="AQ775" s="60"/>
      <c r="AR775" s="60"/>
      <c r="AS775" s="60"/>
    </row>
    <row r="776" spans="1:45" s="61" customFormat="1" ht="15.75" hidden="1" outlineLevel="1">
      <c r="A776" s="51"/>
      <c r="B776" s="270">
        <f>B769</f>
        <v>0</v>
      </c>
      <c r="C776" s="131" t="s">
        <v>64</v>
      </c>
      <c r="D776" s="272"/>
      <c r="E776" s="130"/>
      <c r="F776" s="130"/>
      <c r="G776" s="130"/>
      <c r="H776" s="130"/>
      <c r="I776" s="130"/>
      <c r="J776" s="130"/>
      <c r="K776" s="130"/>
      <c r="L776" s="130"/>
      <c r="M776" s="130"/>
      <c r="N776" s="130"/>
      <c r="O776" s="73"/>
      <c r="P776" s="159" t="str">
        <f t="shared" si="621"/>
        <v>TZCO TZ2000 
Дзикай</v>
      </c>
      <c r="Q776" s="58"/>
      <c r="R776" s="56"/>
      <c r="S776" s="58"/>
      <c r="T776" s="73"/>
      <c r="U776" s="58"/>
      <c r="V776" s="58"/>
      <c r="W776" s="58"/>
      <c r="X776" s="58"/>
      <c r="Y776" s="58"/>
      <c r="Z776" s="58"/>
      <c r="AA776" s="58"/>
      <c r="AB776" s="59"/>
      <c r="AC776" s="58"/>
      <c r="AD776" s="58"/>
      <c r="AE776" s="58"/>
      <c r="AF776" s="58"/>
      <c r="AG776" s="58"/>
      <c r="AH776" s="58"/>
      <c r="AI776" s="58"/>
      <c r="AJ776" s="60"/>
      <c r="AK776" s="60"/>
      <c r="AL776" s="60"/>
      <c r="AM776" s="60"/>
      <c r="AN776" s="60"/>
      <c r="AO776" s="60"/>
      <c r="AP776" s="60"/>
      <c r="AQ776" s="60"/>
      <c r="AR776" s="60"/>
      <c r="AS776" s="60"/>
    </row>
    <row r="777" spans="1:45" s="61" customFormat="1" ht="15.75" hidden="1" outlineLevel="1">
      <c r="A777" s="51"/>
      <c r="B777" s="270">
        <f t="shared" ref="B777:B781" si="660">B770</f>
        <v>0</v>
      </c>
      <c r="C777" s="131" t="s">
        <v>64</v>
      </c>
      <c r="D777" s="272"/>
      <c r="E777" s="130"/>
      <c r="F777" s="130"/>
      <c r="G777" s="130"/>
      <c r="H777" s="130"/>
      <c r="I777" s="130"/>
      <c r="J777" s="130"/>
      <c r="K777" s="130"/>
      <c r="L777" s="130"/>
      <c r="M777" s="130"/>
      <c r="N777" s="130"/>
      <c r="O777" s="73"/>
      <c r="P777" s="159" t="str">
        <f t="shared" ref="P777:P840" si="661">P776</f>
        <v>TZCO TZ2000 
Дзикай</v>
      </c>
      <c r="Q777" s="58"/>
      <c r="R777" s="56"/>
      <c r="S777" s="58"/>
      <c r="T777" s="73"/>
      <c r="U777" s="58"/>
      <c r="V777" s="58"/>
      <c r="W777" s="58"/>
      <c r="X777" s="58"/>
      <c r="Y777" s="58"/>
      <c r="Z777" s="58"/>
      <c r="AA777" s="58"/>
      <c r="AB777" s="59"/>
      <c r="AC777" s="58"/>
      <c r="AD777" s="58"/>
      <c r="AE777" s="58"/>
      <c r="AF777" s="58"/>
      <c r="AG777" s="58"/>
      <c r="AH777" s="58"/>
      <c r="AI777" s="58"/>
      <c r="AJ777" s="60"/>
      <c r="AK777" s="60"/>
      <c r="AL777" s="60"/>
      <c r="AM777" s="60"/>
      <c r="AN777" s="60"/>
      <c r="AO777" s="60"/>
      <c r="AP777" s="60"/>
      <c r="AQ777" s="60"/>
      <c r="AR777" s="60"/>
      <c r="AS777" s="60"/>
    </row>
    <row r="778" spans="1:45" s="61" customFormat="1" ht="15.75" hidden="1" outlineLevel="1">
      <c r="A778" s="51"/>
      <c r="B778" s="270">
        <f t="shared" si="660"/>
        <v>0</v>
      </c>
      <c r="C778" s="131" t="s">
        <v>64</v>
      </c>
      <c r="D778" s="272"/>
      <c r="E778" s="130"/>
      <c r="F778" s="130"/>
      <c r="G778" s="130"/>
      <c r="H778" s="130"/>
      <c r="I778" s="130"/>
      <c r="J778" s="130"/>
      <c r="K778" s="130"/>
      <c r="L778" s="130"/>
      <c r="M778" s="130"/>
      <c r="N778" s="130"/>
      <c r="O778" s="73"/>
      <c r="P778" s="159" t="str">
        <f t="shared" si="661"/>
        <v>TZCO TZ2000 
Дзикай</v>
      </c>
      <c r="Q778" s="58"/>
      <c r="R778" s="56"/>
      <c r="S778" s="58"/>
      <c r="T778" s="73"/>
      <c r="U778" s="58"/>
      <c r="V778" s="58"/>
      <c r="W778" s="58"/>
      <c r="X778" s="58"/>
      <c r="Y778" s="58"/>
      <c r="Z778" s="58"/>
      <c r="AA778" s="58"/>
      <c r="AB778" s="59"/>
      <c r="AC778" s="58"/>
      <c r="AD778" s="58"/>
      <c r="AE778" s="58"/>
      <c r="AF778" s="58"/>
      <c r="AG778" s="58"/>
      <c r="AH778" s="58"/>
      <c r="AI778" s="58"/>
      <c r="AJ778" s="60"/>
      <c r="AK778" s="60"/>
      <c r="AL778" s="60"/>
      <c r="AM778" s="60"/>
      <c r="AN778" s="60"/>
      <c r="AO778" s="60"/>
      <c r="AP778" s="60"/>
      <c r="AQ778" s="60"/>
      <c r="AR778" s="60"/>
      <c r="AS778" s="60"/>
    </row>
    <row r="779" spans="1:45" s="61" customFormat="1" ht="15.75" hidden="1" outlineLevel="1">
      <c r="A779" s="51"/>
      <c r="B779" s="270">
        <f t="shared" si="660"/>
        <v>0</v>
      </c>
      <c r="C779" s="131" t="s">
        <v>63</v>
      </c>
      <c r="D779" s="272"/>
      <c r="E779" s="130"/>
      <c r="F779" s="130"/>
      <c r="G779" s="130"/>
      <c r="H779" s="130"/>
      <c r="I779" s="130"/>
      <c r="J779" s="130"/>
      <c r="K779" s="130"/>
      <c r="L779" s="130"/>
      <c r="M779" s="130"/>
      <c r="N779" s="130"/>
      <c r="O779" s="73"/>
      <c r="P779" s="159" t="str">
        <f t="shared" si="661"/>
        <v>TZCO TZ2000 
Дзикай</v>
      </c>
      <c r="Q779" s="58"/>
      <c r="R779" s="56"/>
      <c r="S779" s="58"/>
      <c r="T779" s="73"/>
      <c r="U779" s="58"/>
      <c r="V779" s="58"/>
      <c r="W779" s="58"/>
      <c r="X779" s="58"/>
      <c r="Y779" s="58"/>
      <c r="Z779" s="58"/>
      <c r="AA779" s="58"/>
      <c r="AB779" s="59"/>
      <c r="AC779" s="58"/>
      <c r="AD779" s="58"/>
      <c r="AE779" s="58"/>
      <c r="AF779" s="58"/>
      <c r="AG779" s="58"/>
      <c r="AH779" s="58"/>
      <c r="AI779" s="58"/>
      <c r="AJ779" s="60"/>
      <c r="AK779" s="60"/>
      <c r="AL779" s="60"/>
      <c r="AM779" s="60"/>
      <c r="AN779" s="60"/>
      <c r="AO779" s="60"/>
      <c r="AP779" s="60"/>
      <c r="AQ779" s="60"/>
      <c r="AR779" s="60"/>
      <c r="AS779" s="60"/>
    </row>
    <row r="780" spans="1:45" s="61" customFormat="1" ht="15.75" hidden="1" outlineLevel="1">
      <c r="A780" s="51"/>
      <c r="B780" s="270">
        <f t="shared" si="660"/>
        <v>0</v>
      </c>
      <c r="C780" s="131" t="s">
        <v>64</v>
      </c>
      <c r="D780" s="272"/>
      <c r="E780" s="130"/>
      <c r="F780" s="130"/>
      <c r="G780" s="130"/>
      <c r="H780" s="130"/>
      <c r="I780" s="130"/>
      <c r="J780" s="130"/>
      <c r="K780" s="130"/>
      <c r="L780" s="130"/>
      <c r="M780" s="130"/>
      <c r="N780" s="130"/>
      <c r="O780" s="73"/>
      <c r="P780" s="159" t="str">
        <f t="shared" si="661"/>
        <v>TZCO TZ2000 
Дзикай</v>
      </c>
      <c r="Q780" s="58"/>
      <c r="R780" s="56"/>
      <c r="S780" s="58"/>
      <c r="T780" s="73"/>
      <c r="U780" s="58"/>
      <c r="V780" s="58"/>
      <c r="W780" s="58"/>
      <c r="X780" s="58"/>
      <c r="Y780" s="58"/>
      <c r="Z780" s="58"/>
      <c r="AA780" s="58"/>
      <c r="AB780" s="59"/>
      <c r="AC780" s="58"/>
      <c r="AD780" s="58"/>
      <c r="AE780" s="58"/>
      <c r="AF780" s="58"/>
      <c r="AG780" s="58"/>
      <c r="AH780" s="58"/>
      <c r="AI780" s="58"/>
      <c r="AJ780" s="60"/>
      <c r="AK780" s="60"/>
      <c r="AL780" s="60"/>
      <c r="AM780" s="60"/>
      <c r="AN780" s="60"/>
      <c r="AO780" s="60"/>
      <c r="AP780" s="60"/>
      <c r="AQ780" s="60"/>
      <c r="AR780" s="60"/>
      <c r="AS780" s="60"/>
    </row>
    <row r="781" spans="1:45" s="61" customFormat="1" ht="15.75" hidden="1" outlineLevel="1">
      <c r="A781" s="51"/>
      <c r="B781" s="270">
        <f t="shared" si="660"/>
        <v>0</v>
      </c>
      <c r="C781" s="131"/>
      <c r="D781" s="272"/>
      <c r="E781" s="130"/>
      <c r="F781" s="130"/>
      <c r="G781" s="130"/>
      <c r="H781" s="130"/>
      <c r="I781" s="130"/>
      <c r="J781" s="130"/>
      <c r="K781" s="130"/>
      <c r="L781" s="130"/>
      <c r="M781" s="130"/>
      <c r="N781" s="130"/>
      <c r="O781" s="73"/>
      <c r="P781" s="159" t="str">
        <f t="shared" si="661"/>
        <v>TZCO TZ2000 
Дзикай</v>
      </c>
      <c r="Q781" s="58"/>
      <c r="R781" s="56"/>
      <c r="S781" s="58"/>
      <c r="T781" s="73"/>
      <c r="U781" s="58"/>
      <c r="V781" s="58"/>
      <c r="W781" s="58"/>
      <c r="X781" s="58"/>
      <c r="Y781" s="58"/>
      <c r="Z781" s="58"/>
      <c r="AA781" s="58"/>
      <c r="AB781" s="59"/>
      <c r="AC781" s="58"/>
      <c r="AD781" s="58"/>
      <c r="AE781" s="58"/>
      <c r="AF781" s="58"/>
      <c r="AG781" s="58"/>
      <c r="AH781" s="58"/>
      <c r="AI781" s="58"/>
      <c r="AJ781" s="60"/>
      <c r="AK781" s="60"/>
      <c r="AL781" s="60"/>
      <c r="AM781" s="60"/>
      <c r="AN781" s="60"/>
      <c r="AO781" s="60"/>
      <c r="AP781" s="60"/>
      <c r="AQ781" s="60"/>
      <c r="AR781" s="60"/>
      <c r="AS781" s="60"/>
    </row>
    <row r="782" spans="1:45" s="61" customFormat="1" ht="15.75" hidden="1" outlineLevel="1">
      <c r="A782" s="51"/>
      <c r="B782" s="67"/>
      <c r="C782" s="53"/>
      <c r="D782" s="54"/>
      <c r="E782" s="77"/>
      <c r="F782" s="77"/>
      <c r="G782" s="77"/>
      <c r="H782" s="77"/>
      <c r="I782" s="77"/>
      <c r="J782" s="77"/>
      <c r="K782" s="77"/>
      <c r="L782" s="77"/>
      <c r="M782" s="77"/>
      <c r="N782" s="77"/>
      <c r="O782" s="73"/>
      <c r="P782" s="159" t="str">
        <f t="shared" si="661"/>
        <v>TZCO TZ2000 
Дзикай</v>
      </c>
      <c r="Q782" s="58"/>
      <c r="R782" s="56"/>
      <c r="S782" s="58"/>
      <c r="T782" s="73"/>
      <c r="U782" s="58"/>
      <c r="V782" s="58"/>
      <c r="W782" s="58"/>
      <c r="X782" s="58"/>
      <c r="Y782" s="58"/>
      <c r="Z782" s="58"/>
      <c r="AA782" s="58"/>
      <c r="AB782" s="59"/>
      <c r="AC782" s="58"/>
      <c r="AD782" s="58"/>
      <c r="AE782" s="58"/>
      <c r="AF782" s="58"/>
      <c r="AG782" s="58"/>
      <c r="AH782" s="58"/>
      <c r="AI782" s="58"/>
      <c r="AJ782" s="60"/>
      <c r="AK782" s="60"/>
      <c r="AL782" s="60"/>
      <c r="AM782" s="60"/>
      <c r="AN782" s="60"/>
      <c r="AO782" s="60"/>
      <c r="AP782" s="60"/>
      <c r="AQ782" s="60"/>
      <c r="AR782" s="60"/>
      <c r="AS782" s="60"/>
    </row>
    <row r="783" spans="1:45" s="61" customFormat="1" ht="15.75" hidden="1" outlineLevel="1">
      <c r="A783" s="51"/>
      <c r="B783" s="52"/>
      <c r="C783" s="53"/>
      <c r="D783" s="54"/>
      <c r="E783" s="77"/>
      <c r="F783" s="77"/>
      <c r="G783" s="77"/>
      <c r="H783" s="77"/>
      <c r="I783" s="77"/>
      <c r="J783" s="77"/>
      <c r="K783" s="77"/>
      <c r="L783" s="77"/>
      <c r="M783" s="77"/>
      <c r="N783" s="77"/>
      <c r="O783" s="73"/>
      <c r="P783" s="159" t="str">
        <f t="shared" si="661"/>
        <v>TZCO TZ2000 
Дзикай</v>
      </c>
      <c r="Q783" s="58"/>
      <c r="R783" s="56"/>
      <c r="S783" s="58"/>
      <c r="T783" s="73"/>
      <c r="U783" s="58"/>
      <c r="V783" s="58"/>
      <c r="W783" s="58"/>
      <c r="X783" s="58"/>
      <c r="Y783" s="58"/>
      <c r="Z783" s="58"/>
      <c r="AA783" s="58"/>
      <c r="AB783" s="59"/>
      <c r="AC783" s="58"/>
      <c r="AD783" s="58"/>
      <c r="AE783" s="58"/>
      <c r="AF783" s="58"/>
      <c r="AG783" s="58"/>
      <c r="AH783" s="58"/>
      <c r="AI783" s="58"/>
      <c r="AJ783" s="60"/>
      <c r="AK783" s="60"/>
      <c r="AL783" s="60"/>
      <c r="AM783" s="60"/>
      <c r="AN783" s="60"/>
      <c r="AO783" s="60"/>
      <c r="AP783" s="60"/>
      <c r="AQ783" s="60"/>
      <c r="AR783" s="60"/>
      <c r="AS783" s="60"/>
    </row>
    <row r="784" spans="1:45" s="61" customFormat="1" ht="15.75" hidden="1" outlineLevel="1">
      <c r="A784" s="51"/>
      <c r="B784" s="52"/>
      <c r="C784" s="53"/>
      <c r="D784" s="54"/>
      <c r="E784" s="77"/>
      <c r="F784" s="77"/>
      <c r="G784" s="77"/>
      <c r="H784" s="77"/>
      <c r="I784" s="77"/>
      <c r="J784" s="77"/>
      <c r="K784" s="77"/>
      <c r="L784" s="77"/>
      <c r="M784" s="77"/>
      <c r="N784" s="77"/>
      <c r="O784" s="73"/>
      <c r="P784" s="159" t="str">
        <f t="shared" si="661"/>
        <v>TZCO TZ2000 
Дзикай</v>
      </c>
      <c r="Q784" s="58"/>
      <c r="R784" s="56"/>
      <c r="S784" s="58"/>
      <c r="T784" s="73"/>
      <c r="U784" s="58"/>
      <c r="V784" s="58"/>
      <c r="W784" s="58"/>
      <c r="X784" s="58"/>
      <c r="Y784" s="58"/>
      <c r="Z784" s="58"/>
      <c r="AA784" s="58"/>
      <c r="AB784" s="59"/>
      <c r="AC784" s="58"/>
      <c r="AD784" s="58"/>
      <c r="AE784" s="58"/>
      <c r="AF784" s="58"/>
      <c r="AG784" s="58"/>
      <c r="AH784" s="58"/>
      <c r="AI784" s="58"/>
      <c r="AJ784" s="60"/>
      <c r="AK784" s="60"/>
      <c r="AL784" s="60"/>
      <c r="AM784" s="60"/>
      <c r="AN784" s="60"/>
      <c r="AO784" s="60"/>
      <c r="AP784" s="60"/>
      <c r="AQ784" s="60"/>
      <c r="AR784" s="60"/>
      <c r="AS784" s="60"/>
    </row>
    <row r="785" spans="1:45" s="61" customFormat="1" ht="15.75" hidden="1" outlineLevel="1">
      <c r="A785" s="51"/>
      <c r="B785" s="52" t="s">
        <v>81</v>
      </c>
      <c r="C785" s="53" t="s">
        <v>78</v>
      </c>
      <c r="D785" s="54"/>
      <c r="E785" s="77">
        <f>E786*12</f>
        <v>10015.270753841691</v>
      </c>
      <c r="F785" s="77">
        <f t="shared" ref="F785:N785" si="662">F786*12</f>
        <v>10015.270753841691</v>
      </c>
      <c r="G785" s="77">
        <f t="shared" si="662"/>
        <v>10015.270753841691</v>
      </c>
      <c r="H785" s="77">
        <f t="shared" si="662"/>
        <v>10015.270753841691</v>
      </c>
      <c r="I785" s="77">
        <f t="shared" si="662"/>
        <v>10015.270753841691</v>
      </c>
      <c r="J785" s="77">
        <f t="shared" si="662"/>
        <v>10015.270753841691</v>
      </c>
      <c r="K785" s="77">
        <f t="shared" si="662"/>
        <v>10015.270753841691</v>
      </c>
      <c r="L785" s="77">
        <f t="shared" si="662"/>
        <v>10015.270753841691</v>
      </c>
      <c r="M785" s="77">
        <f t="shared" si="662"/>
        <v>10015.270753841691</v>
      </c>
      <c r="N785" s="77">
        <f t="shared" si="662"/>
        <v>10015.270753841691</v>
      </c>
      <c r="O785" s="73"/>
      <c r="P785" s="159" t="str">
        <f t="shared" si="661"/>
        <v>TZCO TZ2000 
Дзикай</v>
      </c>
      <c r="Q785" s="58"/>
      <c r="R785" s="56"/>
      <c r="S785" s="58"/>
      <c r="T785" s="57"/>
      <c r="U785" s="58"/>
      <c r="V785" s="58"/>
      <c r="W785" s="58"/>
      <c r="X785" s="58"/>
      <c r="Y785" s="58"/>
      <c r="Z785" s="58"/>
      <c r="AA785" s="58"/>
      <c r="AB785" s="59"/>
      <c r="AC785" s="58"/>
      <c r="AD785" s="58"/>
      <c r="AE785" s="58"/>
      <c r="AF785" s="58"/>
      <c r="AG785" s="58"/>
      <c r="AH785" s="58"/>
      <c r="AI785" s="58"/>
      <c r="AJ785" s="60"/>
      <c r="AK785" s="60"/>
      <c r="AL785" s="60"/>
      <c r="AM785" s="60"/>
      <c r="AN785" s="60"/>
      <c r="AO785" s="60"/>
      <c r="AP785" s="60"/>
      <c r="AQ785" s="60"/>
      <c r="AR785" s="60"/>
      <c r="AS785" s="60"/>
    </row>
    <row r="786" spans="1:45" s="76" customFormat="1" ht="29.25" hidden="1" outlineLevel="1">
      <c r="A786" s="71"/>
      <c r="B786" s="279" t="s">
        <v>158</v>
      </c>
      <c r="C786" s="66" t="s">
        <v>157</v>
      </c>
      <c r="D786" s="72">
        <f>'МТР, ФЗП'!$E$23/12</f>
        <v>834.60589615347419</v>
      </c>
      <c r="E786" s="55">
        <f>D786</f>
        <v>834.60589615347419</v>
      </c>
      <c r="F786" s="55">
        <f t="shared" ref="F786" si="663">E786</f>
        <v>834.60589615347419</v>
      </c>
      <c r="G786" s="55">
        <f t="shared" ref="G786" si="664">F786</f>
        <v>834.60589615347419</v>
      </c>
      <c r="H786" s="55">
        <f t="shared" ref="H786" si="665">G786</f>
        <v>834.60589615347419</v>
      </c>
      <c r="I786" s="55">
        <f t="shared" ref="I786" si="666">H786</f>
        <v>834.60589615347419</v>
      </c>
      <c r="J786" s="55">
        <f t="shared" ref="J786" si="667">I786</f>
        <v>834.60589615347419</v>
      </c>
      <c r="K786" s="55">
        <f t="shared" ref="K786" si="668">J786</f>
        <v>834.60589615347419</v>
      </c>
      <c r="L786" s="55">
        <f t="shared" ref="L786" si="669">K786</f>
        <v>834.60589615347419</v>
      </c>
      <c r="M786" s="55">
        <f t="shared" ref="M786" si="670">L786</f>
        <v>834.60589615347419</v>
      </c>
      <c r="N786" s="55">
        <f t="shared" ref="N786" si="671">M786</f>
        <v>834.60589615347419</v>
      </c>
      <c r="P786" s="159" t="str">
        <f t="shared" si="661"/>
        <v>TZCO TZ2000 
Дзикай</v>
      </c>
      <c r="Q786" s="56"/>
      <c r="R786" s="58"/>
      <c r="S786" s="73" t="s">
        <v>698</v>
      </c>
      <c r="T786" s="73"/>
      <c r="U786" s="56"/>
      <c r="V786" s="58"/>
      <c r="W786" s="58"/>
      <c r="X786" s="56"/>
      <c r="Y786" s="56"/>
      <c r="Z786" s="56"/>
      <c r="AA786" s="56"/>
      <c r="AB786" s="74"/>
      <c r="AC786" s="56"/>
      <c r="AD786" s="56"/>
      <c r="AE786" s="56"/>
      <c r="AF786" s="56"/>
      <c r="AG786" s="56"/>
      <c r="AH786" s="56"/>
      <c r="AI786" s="56"/>
      <c r="AJ786" s="75"/>
      <c r="AK786" s="75"/>
      <c r="AL786" s="75"/>
      <c r="AM786" s="75"/>
      <c r="AN786" s="75"/>
      <c r="AO786" s="75"/>
      <c r="AP786" s="75"/>
      <c r="AQ786" s="75"/>
      <c r="AR786" s="75"/>
      <c r="AS786" s="75"/>
    </row>
    <row r="787" spans="1:45" s="76" customFormat="1" ht="15.75" hidden="1" outlineLevel="1">
      <c r="A787" s="71"/>
      <c r="B787" s="263"/>
      <c r="C787" s="66"/>
      <c r="D787" s="72"/>
      <c r="E787" s="55"/>
      <c r="F787" s="55"/>
      <c r="G787" s="55"/>
      <c r="H787" s="55"/>
      <c r="I787" s="55"/>
      <c r="J787" s="55"/>
      <c r="K787" s="55"/>
      <c r="L787" s="55"/>
      <c r="M787" s="55"/>
      <c r="N787" s="55"/>
      <c r="O787" s="73"/>
      <c r="P787" s="159" t="str">
        <f t="shared" si="661"/>
        <v>TZCO TZ2000 
Дзикай</v>
      </c>
      <c r="Q787" s="56"/>
      <c r="R787" s="56"/>
      <c r="S787" s="56"/>
      <c r="T787" s="73"/>
      <c r="U787" s="56"/>
      <c r="V787" s="58"/>
      <c r="W787" s="58"/>
      <c r="X787" s="56"/>
      <c r="Y787" s="56"/>
      <c r="Z787" s="56"/>
      <c r="AA787" s="56"/>
      <c r="AB787" s="74"/>
      <c r="AC787" s="56"/>
      <c r="AD787" s="56"/>
      <c r="AE787" s="56"/>
      <c r="AF787" s="56"/>
      <c r="AG787" s="56"/>
      <c r="AH787" s="56"/>
      <c r="AI787" s="56"/>
      <c r="AJ787" s="75"/>
      <c r="AK787" s="75"/>
      <c r="AL787" s="75"/>
      <c r="AM787" s="75"/>
      <c r="AN787" s="75"/>
      <c r="AO787" s="75"/>
      <c r="AP787" s="75"/>
      <c r="AQ787" s="75"/>
      <c r="AR787" s="75"/>
      <c r="AS787" s="75"/>
    </row>
    <row r="788" spans="1:45" s="76" customFormat="1" ht="15.75" hidden="1" outlineLevel="1">
      <c r="A788" s="71"/>
      <c r="B788" s="263"/>
      <c r="C788" s="66"/>
      <c r="D788" s="72"/>
      <c r="E788" s="55"/>
      <c r="F788" s="55"/>
      <c r="G788" s="55"/>
      <c r="H788" s="55"/>
      <c r="I788" s="55"/>
      <c r="J788" s="55"/>
      <c r="K788" s="55"/>
      <c r="L788" s="55"/>
      <c r="M788" s="55"/>
      <c r="N788" s="55"/>
      <c r="O788" s="56"/>
      <c r="P788" s="159" t="str">
        <f t="shared" si="661"/>
        <v>TZCO TZ2000 
Дзикай</v>
      </c>
      <c r="Q788" s="56"/>
      <c r="R788" s="56"/>
      <c r="S788" s="56"/>
      <c r="T788" s="73"/>
      <c r="U788" s="56"/>
      <c r="V788" s="58"/>
      <c r="W788" s="58"/>
      <c r="X788" s="56"/>
      <c r="Y788" s="56"/>
      <c r="Z788" s="56"/>
      <c r="AA788" s="56"/>
      <c r="AB788" s="74"/>
      <c r="AC788" s="56"/>
      <c r="AD788" s="56"/>
      <c r="AE788" s="56"/>
      <c r="AF788" s="56"/>
      <c r="AG788" s="56"/>
      <c r="AH788" s="56"/>
      <c r="AI788" s="56"/>
      <c r="AJ788" s="75"/>
      <c r="AK788" s="75"/>
      <c r="AL788" s="75"/>
      <c r="AM788" s="75"/>
      <c r="AN788" s="75"/>
      <c r="AO788" s="75"/>
      <c r="AP788" s="75"/>
      <c r="AQ788" s="75"/>
      <c r="AR788" s="75"/>
      <c r="AS788" s="75"/>
    </row>
    <row r="789" spans="1:45" s="61" customFormat="1" ht="15.75" hidden="1" outlineLevel="1">
      <c r="A789" s="51"/>
      <c r="B789" s="281" t="s">
        <v>82</v>
      </c>
      <c r="C789" s="53" t="s">
        <v>78</v>
      </c>
      <c r="D789" s="54"/>
      <c r="E789" s="282">
        <f>$D795*$D790%</f>
        <v>33403.494193548388</v>
      </c>
      <c r="F789" s="282">
        <f t="shared" ref="F789:I789" si="672">$D795*$D790%</f>
        <v>33403.494193548388</v>
      </c>
      <c r="G789" s="282">
        <f t="shared" si="672"/>
        <v>33403.494193548388</v>
      </c>
      <c r="H789" s="282">
        <f t="shared" si="672"/>
        <v>33403.494193548388</v>
      </c>
      <c r="I789" s="282">
        <f t="shared" si="672"/>
        <v>33403.494193548388</v>
      </c>
      <c r="J789" s="282">
        <f>D796-SUM(E789:I789)</f>
        <v>5567.2490322580561</v>
      </c>
      <c r="K789" s="282"/>
      <c r="L789" s="77"/>
      <c r="M789" s="77"/>
      <c r="N789" s="77"/>
      <c r="O789" s="58">
        <f>SUM(E789:N789)-D796</f>
        <v>0</v>
      </c>
      <c r="P789" s="159" t="str">
        <f t="shared" si="661"/>
        <v>TZCO TZ2000 
Дзикай</v>
      </c>
      <c r="Q789" s="58"/>
      <c r="R789" s="58"/>
      <c r="S789" s="58"/>
      <c r="T789" s="57"/>
      <c r="U789" s="58"/>
      <c r="V789" s="58"/>
      <c r="W789" s="58"/>
      <c r="X789" s="58"/>
      <c r="Y789" s="58"/>
      <c r="Z789" s="58"/>
      <c r="AA789" s="58"/>
      <c r="AB789" s="59"/>
      <c r="AC789" s="58"/>
      <c r="AD789" s="58"/>
      <c r="AE789" s="58"/>
      <c r="AF789" s="58"/>
      <c r="AG789" s="58"/>
      <c r="AH789" s="58"/>
      <c r="AI789" s="58"/>
      <c r="AJ789" s="60"/>
      <c r="AK789" s="60"/>
      <c r="AL789" s="60"/>
      <c r="AM789" s="60"/>
      <c r="AN789" s="60"/>
      <c r="AO789" s="60"/>
      <c r="AP789" s="60"/>
      <c r="AQ789" s="60"/>
      <c r="AR789" s="60"/>
      <c r="AS789" s="60"/>
    </row>
    <row r="790" spans="1:45" s="76" customFormat="1" ht="15.75" hidden="1" outlineLevel="1">
      <c r="A790" s="81"/>
      <c r="B790" s="263" t="s">
        <v>83</v>
      </c>
      <c r="C790" s="66" t="s">
        <v>10</v>
      </c>
      <c r="D790" s="283">
        <f>D649</f>
        <v>19.35483870967742</v>
      </c>
      <c r="E790" s="55"/>
      <c r="F790" s="55"/>
      <c r="G790" s="55"/>
      <c r="H790" s="55"/>
      <c r="I790" s="55"/>
      <c r="J790" s="55"/>
      <c r="K790" s="55"/>
      <c r="L790" s="55"/>
      <c r="M790" s="55"/>
      <c r="N790" s="55"/>
      <c r="P790" s="159" t="str">
        <f t="shared" si="661"/>
        <v>TZCO TZ2000 
Дзикай</v>
      </c>
      <c r="Q790" s="56"/>
      <c r="R790" s="56"/>
      <c r="S790" s="73" t="s">
        <v>702</v>
      </c>
      <c r="T790" s="73"/>
      <c r="U790" s="56"/>
      <c r="V790" s="58"/>
      <c r="W790" s="58"/>
      <c r="X790" s="56"/>
      <c r="Y790" s="56"/>
      <c r="Z790" s="56"/>
      <c r="AA790" s="56"/>
      <c r="AB790" s="74"/>
      <c r="AC790" s="56"/>
      <c r="AD790" s="56"/>
      <c r="AE790" s="56"/>
      <c r="AF790" s="56"/>
      <c r="AG790" s="56"/>
      <c r="AH790" s="56"/>
      <c r="AI790" s="56"/>
      <c r="AJ790" s="75"/>
      <c r="AK790" s="75"/>
      <c r="AL790" s="75"/>
      <c r="AM790" s="75"/>
      <c r="AN790" s="75"/>
      <c r="AO790" s="75"/>
      <c r="AP790" s="75"/>
      <c r="AQ790" s="75"/>
      <c r="AR790" s="75"/>
      <c r="AS790" s="75"/>
    </row>
    <row r="791" spans="1:45" s="76" customFormat="1" ht="15.75" hidden="1" outlineLevel="1">
      <c r="A791" s="71"/>
      <c r="B791" s="263" t="s">
        <v>84</v>
      </c>
      <c r="C791" s="66" t="s">
        <v>78</v>
      </c>
      <c r="D791" s="72">
        <f>D796</f>
        <v>172584.72</v>
      </c>
      <c r="E791" s="68">
        <f t="shared" ref="E791" si="673">D792</f>
        <v>172584.72</v>
      </c>
      <c r="F791" s="68">
        <f t="shared" ref="F791" si="674">E792</f>
        <v>139181.22580645161</v>
      </c>
      <c r="G791" s="68">
        <f t="shared" ref="G791" si="675">F792</f>
        <v>105777.73161290321</v>
      </c>
      <c r="H791" s="68">
        <f t="shared" ref="H791" si="676">G792</f>
        <v>72374.237419354817</v>
      </c>
      <c r="I791" s="68">
        <f t="shared" ref="I791" si="677">H792</f>
        <v>38970.743225806429</v>
      </c>
      <c r="J791" s="68">
        <f t="shared" ref="J791" si="678">I792</f>
        <v>5567.2490322580416</v>
      </c>
      <c r="K791" s="68">
        <f t="shared" ref="K791" si="679">J792</f>
        <v>-1.4551915228366852E-11</v>
      </c>
      <c r="L791" s="68">
        <f t="shared" ref="L791" si="680">K792</f>
        <v>-1.4551915228366852E-11</v>
      </c>
      <c r="M791" s="68">
        <f t="shared" ref="M791" si="681">L792</f>
        <v>-1.4551915228366852E-11</v>
      </c>
      <c r="N791" s="68">
        <f t="shared" ref="N791" si="682">M792</f>
        <v>-1.4551915228366852E-11</v>
      </c>
      <c r="O791" s="69"/>
      <c r="P791" s="159" t="str">
        <f t="shared" si="661"/>
        <v>TZCO TZ2000 
Дзикай</v>
      </c>
      <c r="Q791" s="69"/>
      <c r="R791" s="69"/>
      <c r="S791" s="69"/>
      <c r="T791" s="73"/>
      <c r="U791" s="56"/>
      <c r="V791" s="58"/>
      <c r="W791" s="58"/>
      <c r="X791" s="56"/>
      <c r="Y791" s="56"/>
      <c r="Z791" s="56"/>
      <c r="AA791" s="56"/>
      <c r="AB791" s="74"/>
      <c r="AC791" s="56"/>
      <c r="AD791" s="56"/>
      <c r="AE791" s="56"/>
      <c r="AF791" s="56"/>
      <c r="AG791" s="56"/>
      <c r="AH791" s="56"/>
      <c r="AI791" s="56"/>
      <c r="AJ791" s="75"/>
      <c r="AK791" s="75"/>
      <c r="AL791" s="75"/>
      <c r="AM791" s="75"/>
      <c r="AN791" s="75"/>
      <c r="AO791" s="75"/>
      <c r="AP791" s="75"/>
      <c r="AQ791" s="75"/>
      <c r="AR791" s="75"/>
      <c r="AS791" s="75"/>
    </row>
    <row r="792" spans="1:45" s="76" customFormat="1" ht="15.75" hidden="1" outlineLevel="1">
      <c r="A792" s="71"/>
      <c r="B792" s="263" t="s">
        <v>85</v>
      </c>
      <c r="C792" s="66" t="s">
        <v>78</v>
      </c>
      <c r="D792" s="72">
        <f>D791-D789</f>
        <v>172584.72</v>
      </c>
      <c r="E792" s="68">
        <f t="shared" ref="E792:N792" si="683">E791-E789</f>
        <v>139181.22580645161</v>
      </c>
      <c r="F792" s="68">
        <f t="shared" si="683"/>
        <v>105777.73161290321</v>
      </c>
      <c r="G792" s="68">
        <f t="shared" si="683"/>
        <v>72374.237419354817</v>
      </c>
      <c r="H792" s="68">
        <f t="shared" si="683"/>
        <v>38970.743225806429</v>
      </c>
      <c r="I792" s="68">
        <f t="shared" si="683"/>
        <v>5567.2490322580416</v>
      </c>
      <c r="J792" s="68">
        <f t="shared" si="683"/>
        <v>-1.4551915228366852E-11</v>
      </c>
      <c r="K792" s="68">
        <f t="shared" si="683"/>
        <v>-1.4551915228366852E-11</v>
      </c>
      <c r="L792" s="68">
        <f t="shared" si="683"/>
        <v>-1.4551915228366852E-11</v>
      </c>
      <c r="M792" s="68">
        <f t="shared" si="683"/>
        <v>-1.4551915228366852E-11</v>
      </c>
      <c r="N792" s="68">
        <f t="shared" si="683"/>
        <v>-1.4551915228366852E-11</v>
      </c>
      <c r="O792" s="69"/>
      <c r="P792" s="159" t="str">
        <f t="shared" si="661"/>
        <v>TZCO TZ2000 
Дзикай</v>
      </c>
      <c r="Q792" s="69"/>
      <c r="R792" s="69"/>
      <c r="S792" s="69"/>
      <c r="T792" s="73"/>
      <c r="U792" s="56"/>
      <c r="V792" s="58"/>
      <c r="W792" s="58"/>
      <c r="X792" s="56"/>
      <c r="Y792" s="56"/>
      <c r="Z792" s="56"/>
      <c r="AA792" s="56"/>
      <c r="AB792" s="74"/>
      <c r="AC792" s="56"/>
      <c r="AD792" s="56"/>
      <c r="AE792" s="56"/>
      <c r="AF792" s="56"/>
      <c r="AG792" s="56"/>
      <c r="AH792" s="56"/>
      <c r="AI792" s="56"/>
      <c r="AJ792" s="75"/>
      <c r="AK792" s="75"/>
      <c r="AL792" s="75"/>
      <c r="AM792" s="75"/>
      <c r="AN792" s="75"/>
      <c r="AO792" s="75"/>
      <c r="AP792" s="75"/>
      <c r="AQ792" s="75"/>
      <c r="AR792" s="75"/>
      <c r="AS792" s="75"/>
    </row>
    <row r="793" spans="1:45" s="169" customFormat="1" ht="18" hidden="1" customHeight="1" outlineLevel="1">
      <c r="A793" s="163"/>
      <c r="B793" s="284" t="s">
        <v>159</v>
      </c>
      <c r="C793" s="285" t="s">
        <v>78</v>
      </c>
      <c r="D793" s="286"/>
      <c r="E793" s="287">
        <f>E718+E724+E744+E760+E785+E789+E721</f>
        <v>73605.930705820516</v>
      </c>
      <c r="F793" s="287">
        <f t="shared" ref="F793:N793" si="684">F718+F724+F744+F760+F785+F789+F721</f>
        <v>83399.849775335169</v>
      </c>
      <c r="G793" s="287">
        <f t="shared" si="684"/>
        <v>159498.41174470683</v>
      </c>
      <c r="H793" s="287">
        <f t="shared" si="684"/>
        <v>106594.89036592635</v>
      </c>
      <c r="I793" s="287">
        <f t="shared" si="684"/>
        <v>97794.642336391873</v>
      </c>
      <c r="J793" s="287">
        <f t="shared" si="684"/>
        <v>143818.83197636428</v>
      </c>
      <c r="K793" s="287">
        <f t="shared" si="684"/>
        <v>37352.11744070486</v>
      </c>
      <c r="L793" s="287">
        <f t="shared" si="684"/>
        <v>74822.710194737025</v>
      </c>
      <c r="M793" s="287">
        <f t="shared" si="684"/>
        <v>120666.58222481472</v>
      </c>
      <c r="N793" s="287">
        <f t="shared" si="684"/>
        <v>78129.817658609682</v>
      </c>
      <c r="O793" s="164"/>
      <c r="P793" s="159" t="str">
        <f t="shared" si="661"/>
        <v>TZCO TZ2000 
Дзикай</v>
      </c>
      <c r="Q793" s="164"/>
      <c r="R793" s="164"/>
      <c r="S793" s="164"/>
      <c r="T793" s="165"/>
      <c r="U793" s="166"/>
      <c r="V793" s="58"/>
      <c r="W793" s="58"/>
      <c r="X793" s="166"/>
      <c r="Y793" s="166"/>
      <c r="Z793" s="166"/>
      <c r="AA793" s="166"/>
      <c r="AB793" s="167"/>
      <c r="AC793" s="166"/>
      <c r="AD793" s="166"/>
      <c r="AE793" s="166"/>
      <c r="AF793" s="166"/>
      <c r="AG793" s="166"/>
      <c r="AH793" s="166"/>
      <c r="AI793" s="166"/>
      <c r="AJ793" s="168"/>
      <c r="AK793" s="168"/>
      <c r="AL793" s="168"/>
      <c r="AM793" s="168"/>
      <c r="AN793" s="168"/>
      <c r="AO793" s="168"/>
      <c r="AP793" s="168"/>
      <c r="AQ793" s="168"/>
      <c r="AR793" s="168"/>
      <c r="AS793" s="168"/>
    </row>
    <row r="794" spans="1:45" s="61" customFormat="1" ht="15.75" hidden="1" outlineLevel="1">
      <c r="A794" s="51"/>
      <c r="B794" s="83" t="s">
        <v>86</v>
      </c>
      <c r="C794" s="53" t="s">
        <v>78</v>
      </c>
      <c r="E794" s="287">
        <f>-E793*Макро!D$12</f>
        <v>-18401.482676455129</v>
      </c>
      <c r="F794" s="287">
        <f>-F793*Макро!E$12</f>
        <v>-20849.962443833792</v>
      </c>
      <c r="G794" s="287">
        <f>-G793*Макро!F$12</f>
        <v>-39874.602936176707</v>
      </c>
      <c r="H794" s="287">
        <f>-H793*Макро!G$12</f>
        <v>-26648.722591481586</v>
      </c>
      <c r="I794" s="287">
        <f>-I793*Макро!H$12</f>
        <v>-24448.660584097968</v>
      </c>
      <c r="J794" s="287">
        <f>-J793*Макро!I$12</f>
        <v>-35954.70799409107</v>
      </c>
      <c r="K794" s="287">
        <f>-K793*Макро!J$12</f>
        <v>-9338.0293601762151</v>
      </c>
      <c r="L794" s="287">
        <f>-L793*Макро!K$12</f>
        <v>-18705.677548684256</v>
      </c>
      <c r="M794" s="287">
        <f>-M793*Макро!L$12</f>
        <v>-30166.645556203679</v>
      </c>
      <c r="N794" s="287">
        <f>-N793*Макро!M$12</f>
        <v>-19532.45441465242</v>
      </c>
      <c r="O794" s="164"/>
      <c r="P794" s="159" t="str">
        <f t="shared" si="661"/>
        <v>TZCO TZ2000 
Дзикай</v>
      </c>
      <c r="Q794" s="164"/>
      <c r="R794" s="164"/>
      <c r="S794" s="164"/>
      <c r="T794" s="57"/>
      <c r="U794" s="58"/>
      <c r="V794" s="58"/>
      <c r="W794" s="58"/>
      <c r="X794" s="58"/>
      <c r="Y794" s="58"/>
      <c r="Z794" s="58"/>
      <c r="AA794" s="58"/>
      <c r="AB794" s="59"/>
      <c r="AC794" s="58"/>
      <c r="AD794" s="58"/>
      <c r="AE794" s="58"/>
      <c r="AF794" s="58"/>
      <c r="AG794" s="58"/>
      <c r="AH794" s="58"/>
      <c r="AI794" s="58"/>
      <c r="AJ794" s="60"/>
      <c r="AK794" s="60"/>
      <c r="AL794" s="60"/>
      <c r="AM794" s="60"/>
      <c r="AN794" s="60"/>
      <c r="AO794" s="60"/>
      <c r="AP794" s="60"/>
      <c r="AQ794" s="60"/>
      <c r="AR794" s="60"/>
      <c r="AS794" s="60"/>
    </row>
    <row r="795" spans="1:45" s="61" customFormat="1" ht="15.75" hidden="1" outlineLevel="1">
      <c r="A795" s="51"/>
      <c r="B795" s="281" t="s">
        <v>87</v>
      </c>
      <c r="C795" s="53" t="s">
        <v>61</v>
      </c>
      <c r="D795" s="54">
        <f>D796</f>
        <v>172584.72</v>
      </c>
      <c r="E795" s="77">
        <f>E796</f>
        <v>0</v>
      </c>
      <c r="F795" s="77">
        <f>F796</f>
        <v>0</v>
      </c>
      <c r="G795" s="77">
        <f t="shared" ref="G795:K795" si="685">G796</f>
        <v>0</v>
      </c>
      <c r="H795" s="77">
        <f t="shared" si="685"/>
        <v>0</v>
      </c>
      <c r="I795" s="77">
        <f t="shared" si="685"/>
        <v>0</v>
      </c>
      <c r="J795" s="77">
        <f t="shared" si="685"/>
        <v>0</v>
      </c>
      <c r="K795" s="77">
        <f t="shared" si="685"/>
        <v>0</v>
      </c>
      <c r="L795" s="77">
        <f>L796</f>
        <v>0</v>
      </c>
      <c r="M795" s="77">
        <f t="shared" ref="M795:N795" si="686">M796</f>
        <v>0</v>
      </c>
      <c r="N795" s="77">
        <f t="shared" si="686"/>
        <v>0</v>
      </c>
      <c r="O795" s="58"/>
      <c r="P795" s="159" t="str">
        <f t="shared" si="661"/>
        <v>TZCO TZ2000 
Дзикай</v>
      </c>
      <c r="Q795" s="58"/>
      <c r="R795" s="58"/>
      <c r="S795" s="58"/>
      <c r="T795" s="57"/>
      <c r="U795" s="58"/>
      <c r="V795" s="58"/>
      <c r="W795" s="58"/>
      <c r="X795" s="58"/>
      <c r="Y795" s="58"/>
      <c r="Z795" s="58"/>
      <c r="AA795" s="58"/>
      <c r="AB795" s="59"/>
      <c r="AC795" s="58"/>
      <c r="AD795" s="58"/>
      <c r="AE795" s="58"/>
      <c r="AF795" s="58"/>
      <c r="AG795" s="58"/>
      <c r="AH795" s="58"/>
      <c r="AI795" s="58"/>
      <c r="AJ795" s="60"/>
      <c r="AK795" s="60"/>
      <c r="AL795" s="60"/>
      <c r="AM795" s="60"/>
      <c r="AN795" s="60"/>
      <c r="AO795" s="60"/>
      <c r="AP795" s="60"/>
      <c r="AQ795" s="60"/>
      <c r="AR795" s="60"/>
      <c r="AS795" s="60"/>
    </row>
    <row r="796" spans="1:45" s="61" customFormat="1" ht="15.75" hidden="1" collapsed="1">
      <c r="A796" s="51"/>
      <c r="B796" s="83" t="s">
        <v>88</v>
      </c>
      <c r="C796" s="53" t="s">
        <v>61</v>
      </c>
      <c r="D796" s="54">
        <f>'1. Сводная_аннуитеты'!I31</f>
        <v>172584.72</v>
      </c>
      <c r="E796" s="77"/>
      <c r="F796" s="77"/>
      <c r="G796" s="77"/>
      <c r="H796" s="77"/>
      <c r="I796" s="77"/>
      <c r="J796" s="77"/>
      <c r="K796" s="77"/>
      <c r="L796" s="77"/>
      <c r="M796" s="77"/>
      <c r="N796" s="77"/>
      <c r="O796" s="52"/>
      <c r="P796" s="159" t="str">
        <f t="shared" si="661"/>
        <v>TZCO TZ2000 
Дзикай</v>
      </c>
      <c r="Q796" s="58"/>
      <c r="R796" s="58"/>
      <c r="S796" s="58"/>
      <c r="T796" s="57"/>
      <c r="U796" s="58"/>
      <c r="V796" s="58"/>
      <c r="W796" s="58"/>
      <c r="X796" s="58"/>
      <c r="Y796" s="58"/>
      <c r="Z796" s="58"/>
      <c r="AA796" s="58"/>
      <c r="AB796" s="59"/>
      <c r="AC796" s="58"/>
      <c r="AD796" s="58"/>
      <c r="AE796" s="58"/>
      <c r="AF796" s="58"/>
      <c r="AG796" s="58"/>
      <c r="AH796" s="58"/>
      <c r="AI796" s="58"/>
      <c r="AJ796" s="60"/>
      <c r="AK796" s="60"/>
      <c r="AL796" s="60"/>
      <c r="AM796" s="60"/>
      <c r="AN796" s="60"/>
      <c r="AO796" s="60"/>
      <c r="AP796" s="60"/>
      <c r="AQ796" s="60"/>
      <c r="AR796" s="60"/>
      <c r="AS796" s="60"/>
    </row>
    <row r="797" spans="1:45" s="61" customFormat="1" ht="15.75" hidden="1" outlineLevel="1">
      <c r="A797" s="51"/>
      <c r="B797" s="288" t="s">
        <v>89</v>
      </c>
      <c r="C797" s="53" t="s">
        <v>43</v>
      </c>
      <c r="D797" s="54"/>
      <c r="E797" s="64">
        <f>E716</f>
        <v>2509.4897230324946</v>
      </c>
      <c r="F797" s="64">
        <f t="shared" ref="F797" si="687">E797+F716</f>
        <v>4653.9136640971637</v>
      </c>
      <c r="G797" s="64">
        <f t="shared" ref="G797" si="688">F797+G716</f>
        <v>6871.1596047115836</v>
      </c>
      <c r="H797" s="64">
        <f t="shared" ref="H797" si="689">G797+H716</f>
        <v>8910.4986309644373</v>
      </c>
      <c r="I797" s="64">
        <f t="shared" ref="I797" si="690">H797+I716</f>
        <v>10946.521546972803</v>
      </c>
      <c r="J797" s="64">
        <f t="shared" ref="J797" si="691">I797+J716</f>
        <v>13133.374770376198</v>
      </c>
      <c r="K797" s="64">
        <f t="shared" ref="K797" si="692">J797+K716</f>
        <v>15239.128802549547</v>
      </c>
      <c r="L797" s="64">
        <f t="shared" ref="L797" si="693">K797+L716</f>
        <v>17509.536588926578</v>
      </c>
      <c r="M797" s="64">
        <f t="shared" ref="M797" si="694">L797+M716</f>
        <v>18957.881694873598</v>
      </c>
      <c r="N797" s="64">
        <f t="shared" ref="N797" si="695">M797+N716</f>
        <v>21187.596114219945</v>
      </c>
      <c r="O797" s="65"/>
      <c r="P797" s="159" t="str">
        <f t="shared" si="661"/>
        <v>TZCO TZ2000 
Дзикай</v>
      </c>
      <c r="Q797" s="65"/>
      <c r="R797" s="65"/>
      <c r="S797" s="65"/>
      <c r="T797" s="57"/>
      <c r="U797" s="58"/>
      <c r="V797" s="58"/>
      <c r="W797" s="58"/>
      <c r="X797" s="58"/>
      <c r="Y797" s="58"/>
      <c r="Z797" s="58"/>
      <c r="AA797" s="58"/>
      <c r="AB797" s="59"/>
      <c r="AC797" s="58"/>
      <c r="AD797" s="58"/>
      <c r="AE797" s="58"/>
      <c r="AF797" s="58"/>
      <c r="AG797" s="58"/>
      <c r="AH797" s="58"/>
      <c r="AI797" s="58"/>
      <c r="AJ797" s="60"/>
      <c r="AK797" s="60"/>
      <c r="AL797" s="60"/>
      <c r="AM797" s="60"/>
      <c r="AN797" s="60"/>
      <c r="AO797" s="60"/>
      <c r="AP797" s="60"/>
      <c r="AQ797" s="60"/>
      <c r="AR797" s="60"/>
      <c r="AS797" s="60"/>
    </row>
    <row r="798" spans="1:45" s="61" customFormat="1" ht="15.75" hidden="1" outlineLevel="1">
      <c r="A798" s="51"/>
      <c r="B798" s="288" t="s">
        <v>90</v>
      </c>
      <c r="C798" s="53" t="s">
        <v>78</v>
      </c>
      <c r="D798" s="54">
        <f t="shared" ref="D798:N798" si="696">D796+D717</f>
        <v>172584.72</v>
      </c>
      <c r="E798" s="64">
        <f t="shared" si="696"/>
        <v>21800.953835817003</v>
      </c>
      <c r="F798" s="64">
        <f t="shared" si="696"/>
        <v>29146.393137952989</v>
      </c>
      <c r="G798" s="64">
        <f t="shared" si="696"/>
        <v>86220.314614981733</v>
      </c>
      <c r="H798" s="64">
        <f t="shared" si="696"/>
        <v>46542.673580896379</v>
      </c>
      <c r="I798" s="64">
        <f t="shared" si="696"/>
        <v>39942.487558745524</v>
      </c>
      <c r="J798" s="64">
        <f t="shared" si="696"/>
        <v>102296.87495001516</v>
      </c>
      <c r="K798" s="64">
        <f t="shared" si="696"/>
        <v>28014.088080528643</v>
      </c>
      <c r="L798" s="64">
        <f t="shared" si="696"/>
        <v>56117.032646052772</v>
      </c>
      <c r="M798" s="64">
        <f t="shared" si="696"/>
        <v>90499.936668611044</v>
      </c>
      <c r="N798" s="64">
        <f t="shared" si="696"/>
        <v>58597.363243957261</v>
      </c>
      <c r="O798" s="65"/>
      <c r="P798" s="159" t="str">
        <f t="shared" si="661"/>
        <v>TZCO TZ2000 
Дзикай</v>
      </c>
      <c r="Q798" s="65"/>
      <c r="R798" s="65"/>
      <c r="S798" s="65"/>
      <c r="T798" s="57"/>
      <c r="U798" s="58"/>
      <c r="V798" s="58"/>
      <c r="W798" s="58"/>
      <c r="X798" s="58"/>
      <c r="Y798" s="58"/>
      <c r="Z798" s="58"/>
      <c r="AA798" s="58"/>
      <c r="AB798" s="59"/>
      <c r="AC798" s="58"/>
      <c r="AD798" s="58"/>
      <c r="AE798" s="58"/>
      <c r="AF798" s="58"/>
      <c r="AG798" s="58"/>
      <c r="AH798" s="58"/>
      <c r="AI798" s="58"/>
      <c r="AJ798" s="60"/>
      <c r="AK798" s="60"/>
      <c r="AL798" s="60"/>
      <c r="AM798" s="60"/>
      <c r="AN798" s="60"/>
      <c r="AO798" s="60"/>
      <c r="AP798" s="60"/>
      <c r="AQ798" s="60"/>
      <c r="AR798" s="60"/>
      <c r="AS798" s="60"/>
    </row>
    <row r="799" spans="1:45" s="61" customFormat="1" ht="30" hidden="1" outlineLevel="1">
      <c r="A799" s="51"/>
      <c r="B799" s="288" t="s">
        <v>91</v>
      </c>
      <c r="C799" s="53" t="s">
        <v>78</v>
      </c>
      <c r="D799" s="77">
        <f>D717*Макро!C$10</f>
        <v>0</v>
      </c>
      <c r="E799" s="77">
        <f>E717*Макро!D$10</f>
        <v>19465.137353408038</v>
      </c>
      <c r="F799" s="77">
        <f>F717*Макро!E$10</f>
        <v>23235.326162271191</v>
      </c>
      <c r="G799" s="77">
        <f>G717*Макро!F$10</f>
        <v>61369.916903201949</v>
      </c>
      <c r="H799" s="77">
        <f>H717*Макро!G$10</f>
        <v>29578.710477954566</v>
      </c>
      <c r="I799" s="77">
        <f>I717*Макро!H$10</f>
        <v>22664.44012503824</v>
      </c>
      <c r="J799" s="77">
        <f>J717*Макро!I$10</f>
        <v>51826.780448862351</v>
      </c>
      <c r="K799" s="77">
        <f>K717*Макро!J$10</f>
        <v>12672.150761605752</v>
      </c>
      <c r="L799" s="77">
        <f>L717*Макро!K$10</f>
        <v>22664.728289711431</v>
      </c>
      <c r="M799" s="77">
        <f>M717*Макро!L$10</f>
        <v>32635.184422899194</v>
      </c>
      <c r="N799" s="77">
        <f>N717*Макро!M$10</f>
        <v>18866.782699337604</v>
      </c>
      <c r="O799" s="65"/>
      <c r="P799" s="159" t="str">
        <f t="shared" si="661"/>
        <v>TZCO TZ2000 
Дзикай</v>
      </c>
      <c r="Q799" s="65"/>
      <c r="R799" s="65"/>
      <c r="S799" s="65"/>
      <c r="T799" s="57"/>
      <c r="U799" s="58"/>
      <c r="V799" s="58"/>
      <c r="W799" s="58"/>
      <c r="X799" s="58"/>
      <c r="Y799" s="58"/>
      <c r="Z799" s="58"/>
      <c r="AA799" s="58"/>
      <c r="AB799" s="59"/>
      <c r="AC799" s="58"/>
      <c r="AD799" s="58"/>
      <c r="AE799" s="58"/>
      <c r="AF799" s="58"/>
      <c r="AG799" s="58"/>
      <c r="AH799" s="58"/>
      <c r="AI799" s="58"/>
      <c r="AJ799" s="60"/>
      <c r="AK799" s="60"/>
      <c r="AL799" s="60"/>
      <c r="AM799" s="60"/>
      <c r="AN799" s="60"/>
      <c r="AO799" s="60"/>
      <c r="AP799" s="60"/>
      <c r="AQ799" s="60"/>
      <c r="AR799" s="60"/>
      <c r="AS799" s="60"/>
    </row>
    <row r="800" spans="1:45" s="76" customFormat="1" ht="15.75" hidden="1" outlineLevel="1">
      <c r="A800" s="71"/>
      <c r="B800" s="263" t="str">
        <f>B718</f>
        <v>ТО, ТР, ППР, вкл смазочные</v>
      </c>
      <c r="C800" s="66" t="s">
        <v>78</v>
      </c>
      <c r="D800" s="55">
        <f>D718*Макро!C$10</f>
        <v>0</v>
      </c>
      <c r="E800" s="55">
        <f>E718*Макро!D$10</f>
        <v>9303.0143177003392</v>
      </c>
      <c r="F800" s="55">
        <f>F718*Макро!E$10</f>
        <v>18144.974320255758</v>
      </c>
      <c r="G800" s="55">
        <f>G718*Макро!F$10</f>
        <v>69761.979240655448</v>
      </c>
      <c r="H800" s="55">
        <f>H718*Макро!G$10</f>
        <v>29677.411522603747</v>
      </c>
      <c r="I800" s="55">
        <f>I718*Макро!H$10</f>
        <v>21514.68101947429</v>
      </c>
      <c r="J800" s="55">
        <f>J718*Макро!I$10</f>
        <v>55907.877921583895</v>
      </c>
      <c r="K800" s="55">
        <f>K718*Макро!J$10</f>
        <v>4713.1965741051899</v>
      </c>
      <c r="L800" s="55">
        <f>L718*Макро!K$10</f>
        <v>18860.531542874527</v>
      </c>
      <c r="M800" s="55">
        <f>M718*Макро!L$10</f>
        <v>35343.58975824224</v>
      </c>
      <c r="N800" s="55">
        <f>N718*Макро!M$10</f>
        <v>16181.698377226667</v>
      </c>
      <c r="O800" s="162"/>
      <c r="P800" s="159" t="str">
        <f t="shared" si="661"/>
        <v>TZCO TZ2000 
Дзикай</v>
      </c>
      <c r="Q800" s="162"/>
      <c r="R800" s="162"/>
      <c r="S800" s="162"/>
      <c r="T800" s="73"/>
      <c r="U800" s="56"/>
      <c r="V800" s="58"/>
      <c r="W800" s="58"/>
      <c r="X800" s="56"/>
      <c r="Y800" s="56"/>
      <c r="Z800" s="56"/>
      <c r="AA800" s="56"/>
      <c r="AB800" s="74"/>
      <c r="AC800" s="56"/>
      <c r="AD800" s="56"/>
      <c r="AE800" s="56"/>
      <c r="AF800" s="56"/>
      <c r="AG800" s="56"/>
      <c r="AH800" s="56"/>
      <c r="AI800" s="56"/>
      <c r="AJ800" s="75"/>
      <c r="AK800" s="75"/>
      <c r="AL800" s="75"/>
      <c r="AM800" s="75"/>
      <c r="AN800" s="75"/>
      <c r="AO800" s="75"/>
      <c r="AP800" s="75"/>
      <c r="AQ800" s="75"/>
      <c r="AR800" s="75"/>
      <c r="AS800" s="75"/>
    </row>
    <row r="801" spans="1:45" s="76" customFormat="1" ht="15.75" hidden="1" outlineLevel="1">
      <c r="A801" s="71"/>
      <c r="B801" s="263" t="str">
        <f>B721</f>
        <v>затраты на сервис: ремонты и ТО</v>
      </c>
      <c r="C801" s="66" t="s">
        <v>78</v>
      </c>
      <c r="D801" s="55">
        <f>D721*Макро!C$10</f>
        <v>0</v>
      </c>
      <c r="E801" s="55">
        <f>E721*Макро!D$10</f>
        <v>1831.3692457142856</v>
      </c>
      <c r="F801" s="55">
        <f>F721*Макро!E$10</f>
        <v>1658.7114532094167</v>
      </c>
      <c r="G801" s="55">
        <f>G721*Макро!F$10</f>
        <v>1719.4005810779472</v>
      </c>
      <c r="H801" s="55">
        <f>H721*Макро!G$10</f>
        <v>1322.3146151223027</v>
      </c>
      <c r="I801" s="55">
        <f>I721*Макро!H$10</f>
        <v>1183.4330134380573</v>
      </c>
      <c r="J801" s="55">
        <f>J721*Макро!I$10</f>
        <v>1238.808394306518</v>
      </c>
      <c r="K801" s="55">
        <f>K721*Макро!J$10</f>
        <v>927.82865424589261</v>
      </c>
      <c r="L801" s="55">
        <f>L721*Макро!K$10</f>
        <v>840.35484324914978</v>
      </c>
      <c r="M801" s="55">
        <f>M721*Макро!L$10</f>
        <v>871.10184414445712</v>
      </c>
      <c r="N801" s="55">
        <f>N721*Макро!M$10</f>
        <v>681.0273003297882</v>
      </c>
      <c r="O801" s="162"/>
      <c r="P801" s="159" t="str">
        <f t="shared" si="661"/>
        <v>TZCO TZ2000 
Дзикай</v>
      </c>
      <c r="Q801" s="162"/>
      <c r="R801" s="162"/>
      <c r="S801" s="162"/>
      <c r="T801" s="73"/>
      <c r="U801" s="56"/>
      <c r="V801" s="58"/>
      <c r="W801" s="58"/>
      <c r="X801" s="56"/>
      <c r="Y801" s="56"/>
      <c r="Z801" s="56"/>
      <c r="AA801" s="56"/>
      <c r="AB801" s="74"/>
      <c r="AC801" s="56"/>
      <c r="AD801" s="56"/>
      <c r="AE801" s="56"/>
      <c r="AF801" s="56"/>
      <c r="AG801" s="56"/>
      <c r="AH801" s="56"/>
      <c r="AI801" s="56"/>
      <c r="AJ801" s="75"/>
      <c r="AK801" s="75"/>
      <c r="AL801" s="75"/>
      <c r="AM801" s="75"/>
      <c r="AN801" s="75"/>
      <c r="AO801" s="75"/>
      <c r="AP801" s="75"/>
      <c r="AQ801" s="75"/>
      <c r="AR801" s="75"/>
      <c r="AS801" s="75"/>
    </row>
    <row r="802" spans="1:45" s="76" customFormat="1" ht="15.75" hidden="1" outlineLevel="1">
      <c r="A802" s="71"/>
      <c r="B802" s="263" t="str">
        <f>B724</f>
        <v>расходники на ковш</v>
      </c>
      <c r="C802" s="66" t="s">
        <v>78</v>
      </c>
      <c r="D802" s="55">
        <f>D724*Макро!C$10</f>
        <v>0</v>
      </c>
      <c r="E802" s="55">
        <f>E724*Макро!D$10</f>
        <v>1955.1879174073915</v>
      </c>
      <c r="F802" s="55">
        <f>F724*Макро!E$10</f>
        <v>1491.7488364577525</v>
      </c>
      <c r="G802" s="55">
        <f>G724*Макро!F$10</f>
        <v>1377.1489216062255</v>
      </c>
      <c r="H802" s="55">
        <f>H724*Макро!G$10</f>
        <v>1130.9370852779616</v>
      </c>
      <c r="I802" s="55">
        <f>I724*Макро!H$10</f>
        <v>1008.1233046185508</v>
      </c>
      <c r="J802" s="55">
        <f>J724*Макро!I$10</f>
        <v>966.7910138503737</v>
      </c>
      <c r="K802" s="55">
        <f>K724*Макро!J$10</f>
        <v>831.19436097611515</v>
      </c>
      <c r="L802" s="55">
        <f>L724*Макро!K$10</f>
        <v>800.16728666833171</v>
      </c>
      <c r="M802" s="55">
        <f>M724*Макро!L$10</f>
        <v>455.75449223371493</v>
      </c>
      <c r="N802" s="55">
        <f>N724*Макро!M$10</f>
        <v>626.45534871561449</v>
      </c>
      <c r="O802" s="162"/>
      <c r="P802" s="159" t="str">
        <f t="shared" si="661"/>
        <v>TZCO TZ2000 
Дзикай</v>
      </c>
      <c r="Q802" s="162"/>
      <c r="R802" s="162"/>
      <c r="S802" s="162"/>
      <c r="T802" s="73"/>
      <c r="U802" s="56"/>
      <c r="V802" s="58"/>
      <c r="W802" s="58"/>
      <c r="X802" s="56"/>
      <c r="Y802" s="56"/>
      <c r="Z802" s="56"/>
      <c r="AA802" s="56"/>
      <c r="AB802" s="74"/>
      <c r="AC802" s="56"/>
      <c r="AD802" s="56"/>
      <c r="AE802" s="56"/>
      <c r="AF802" s="56"/>
      <c r="AG802" s="56"/>
      <c r="AH802" s="56"/>
      <c r="AI802" s="56"/>
      <c r="AJ802" s="75"/>
      <c r="AK802" s="75"/>
      <c r="AL802" s="75"/>
      <c r="AM802" s="75"/>
      <c r="AN802" s="75"/>
      <c r="AO802" s="75"/>
      <c r="AP802" s="75"/>
      <c r="AQ802" s="75"/>
      <c r="AR802" s="75"/>
      <c r="AS802" s="75"/>
    </row>
    <row r="803" spans="1:45" s="76" customFormat="1" ht="15.75" hidden="1" outlineLevel="1">
      <c r="A803" s="71"/>
      <c r="B803" s="263" t="s">
        <v>107</v>
      </c>
      <c r="C803" s="66" t="s">
        <v>78</v>
      </c>
      <c r="D803" s="55">
        <f>D744*Макро!C$10</f>
        <v>0</v>
      </c>
      <c r="E803" s="55">
        <f>E744*Макро!D$10</f>
        <v>13863.255089205173</v>
      </c>
      <c r="F803" s="55">
        <f>F744*Макро!E$10</f>
        <v>10577.241432762883</v>
      </c>
      <c r="G803" s="55">
        <f>G744*Макро!F$10</f>
        <v>9764.6710201477144</v>
      </c>
      <c r="H803" s="55">
        <f>H744*Макро!G$10</f>
        <v>8018.9066040467605</v>
      </c>
      <c r="I803" s="55">
        <f>I744*Макро!H$10</f>
        <v>7148.0957962504563</v>
      </c>
      <c r="J803" s="55">
        <f>J744*Макро!I$10</f>
        <v>6855.0292908578485</v>
      </c>
      <c r="K803" s="55">
        <f>K744*Макро!J$10</f>
        <v>5893.5815592603094</v>
      </c>
      <c r="L803" s="55">
        <f>L744*Макро!K$10</f>
        <v>5673.5841656742778</v>
      </c>
      <c r="M803" s="55">
        <f>M744*Макро!L$10</f>
        <v>3231.5260991717105</v>
      </c>
      <c r="N803" s="55">
        <f>N744*Макро!M$10</f>
        <v>4441.8800995648553</v>
      </c>
      <c r="O803" s="162"/>
      <c r="P803" s="159" t="str">
        <f t="shared" si="661"/>
        <v>TZCO TZ2000 
Дзикай</v>
      </c>
      <c r="Q803" s="162"/>
      <c r="R803" s="162"/>
      <c r="S803" s="162"/>
      <c r="T803" s="73"/>
      <c r="U803" s="56"/>
      <c r="V803" s="58"/>
      <c r="W803" s="58"/>
      <c r="X803" s="56"/>
      <c r="Y803" s="56"/>
      <c r="Z803" s="56"/>
      <c r="AA803" s="56"/>
      <c r="AB803" s="74"/>
      <c r="AC803" s="56"/>
      <c r="AD803" s="56"/>
      <c r="AE803" s="56"/>
      <c r="AF803" s="56"/>
      <c r="AG803" s="56"/>
      <c r="AH803" s="56"/>
      <c r="AI803" s="56"/>
      <c r="AJ803" s="75"/>
      <c r="AK803" s="75"/>
      <c r="AL803" s="75"/>
      <c r="AM803" s="75"/>
      <c r="AN803" s="75"/>
      <c r="AO803" s="75"/>
      <c r="AP803" s="75"/>
      <c r="AQ803" s="75"/>
      <c r="AR803" s="75"/>
      <c r="AS803" s="75"/>
    </row>
    <row r="804" spans="1:45" s="76" customFormat="1" ht="15.75" hidden="1" outlineLevel="1">
      <c r="A804" s="71"/>
      <c r="B804" s="263" t="s">
        <v>60</v>
      </c>
      <c r="C804" s="66" t="s">
        <v>78</v>
      </c>
      <c r="D804" s="55">
        <f>D760*Макро!C$10</f>
        <v>0</v>
      </c>
      <c r="E804" s="55">
        <f>E760*Макро!D$10</f>
        <v>0</v>
      </c>
      <c r="F804" s="55">
        <f>F760*Макро!E$10</f>
        <v>0</v>
      </c>
      <c r="G804" s="55">
        <f>G760*Макро!F$10</f>
        <v>0</v>
      </c>
      <c r="H804" s="55">
        <f>H760*Макро!G$10</f>
        <v>0</v>
      </c>
      <c r="I804" s="55">
        <f>I760*Макро!H$10</f>
        <v>0</v>
      </c>
      <c r="J804" s="55">
        <f>J760*Макро!I$10</f>
        <v>0</v>
      </c>
      <c r="K804" s="55">
        <f>K760*Макро!J$10</f>
        <v>0</v>
      </c>
      <c r="L804" s="55">
        <f>L760*Макро!K$10</f>
        <v>0</v>
      </c>
      <c r="M804" s="55">
        <f>M760*Макро!L$10</f>
        <v>0</v>
      </c>
      <c r="N804" s="55">
        <f>N760*Макро!M$10</f>
        <v>0</v>
      </c>
      <c r="O804" s="56"/>
      <c r="P804" s="159" t="str">
        <f t="shared" si="661"/>
        <v>TZCO TZ2000 
Дзикай</v>
      </c>
      <c r="Q804" s="56"/>
      <c r="R804" s="56"/>
      <c r="S804" s="56"/>
      <c r="T804" s="73"/>
      <c r="U804" s="56"/>
      <c r="V804" s="58"/>
      <c r="W804" s="58"/>
      <c r="X804" s="56"/>
      <c r="Y804" s="56"/>
      <c r="Z804" s="56"/>
      <c r="AA804" s="56"/>
      <c r="AB804" s="74"/>
      <c r="AC804" s="56"/>
      <c r="AD804" s="56"/>
      <c r="AE804" s="56"/>
      <c r="AF804" s="56"/>
      <c r="AG804" s="56"/>
      <c r="AH804" s="56"/>
      <c r="AI804" s="56"/>
      <c r="AJ804" s="75"/>
      <c r="AK804" s="75"/>
      <c r="AL804" s="75"/>
      <c r="AM804" s="75"/>
      <c r="AN804" s="75"/>
      <c r="AO804" s="75"/>
      <c r="AP804" s="75"/>
      <c r="AQ804" s="75"/>
      <c r="AR804" s="75"/>
      <c r="AS804" s="75"/>
    </row>
    <row r="805" spans="1:45" s="76" customFormat="1" ht="15.75" hidden="1" outlineLevel="1">
      <c r="A805" s="71"/>
      <c r="B805" s="263" t="s">
        <v>81</v>
      </c>
      <c r="C805" s="66" t="s">
        <v>78</v>
      </c>
      <c r="D805" s="55">
        <f>D785*Макро!C$10</f>
        <v>0</v>
      </c>
      <c r="E805" s="55">
        <f>E785*Макро!D$10</f>
        <v>8942.2060302157952</v>
      </c>
      <c r="F805" s="55">
        <f>F785*Макро!E$10</f>
        <v>7984.112526978387</v>
      </c>
      <c r="G805" s="55">
        <f>G785*Макро!F$10</f>
        <v>7128.6718990878453</v>
      </c>
      <c r="H805" s="55">
        <f>H785*Макро!G$10</f>
        <v>6364.8856241855756</v>
      </c>
      <c r="I805" s="55">
        <f>I785*Макро!H$10</f>
        <v>5682.9335930228353</v>
      </c>
      <c r="J805" s="55">
        <f>J785*Макро!I$10</f>
        <v>5074.0478509132454</v>
      </c>
      <c r="K805" s="55">
        <f>K785*Макро!J$10</f>
        <v>4530.3998668868262</v>
      </c>
      <c r="L805" s="55">
        <f>L785*Макро!K$10</f>
        <v>4044.9998811489513</v>
      </c>
      <c r="M805" s="55">
        <f>M785*Макро!L$10</f>
        <v>3611.6070367401348</v>
      </c>
      <c r="N805" s="55">
        <f>N785*Макро!M$10</f>
        <v>3224.649139946549</v>
      </c>
      <c r="O805" s="162"/>
      <c r="P805" s="159" t="str">
        <f t="shared" si="661"/>
        <v>TZCO TZ2000 
Дзикай</v>
      </c>
      <c r="Q805" s="162"/>
      <c r="R805" s="162"/>
      <c r="S805" s="162"/>
      <c r="T805" s="73"/>
      <c r="U805" s="56"/>
      <c r="V805" s="58"/>
      <c r="W805" s="58"/>
      <c r="X805" s="56"/>
      <c r="Y805" s="56"/>
      <c r="Z805" s="56"/>
      <c r="AA805" s="56"/>
      <c r="AB805" s="74"/>
      <c r="AC805" s="56"/>
      <c r="AD805" s="56"/>
      <c r="AE805" s="56"/>
      <c r="AF805" s="56"/>
      <c r="AG805" s="56"/>
      <c r="AH805" s="56"/>
      <c r="AI805" s="56"/>
      <c r="AJ805" s="75"/>
      <c r="AK805" s="75"/>
      <c r="AL805" s="75"/>
      <c r="AM805" s="75"/>
      <c r="AN805" s="75"/>
      <c r="AO805" s="75"/>
      <c r="AP805" s="75"/>
      <c r="AQ805" s="75"/>
      <c r="AR805" s="75"/>
      <c r="AS805" s="75"/>
    </row>
    <row r="806" spans="1:45" s="76" customFormat="1" ht="15.75" hidden="1" outlineLevel="1">
      <c r="A806" s="71"/>
      <c r="B806" s="263" t="s">
        <v>86</v>
      </c>
      <c r="C806" s="66" t="s">
        <v>78</v>
      </c>
      <c r="D806" s="55">
        <f>D794*Макро!C$10</f>
        <v>0</v>
      </c>
      <c r="E806" s="55">
        <f>E794*Макро!D$10</f>
        <v>-16429.895246834934</v>
      </c>
      <c r="F806" s="55">
        <f>F794*Макро!E$10</f>
        <v>-16621.462407393006</v>
      </c>
      <c r="G806" s="55">
        <f>G794*Макро!F$10</f>
        <v>-28381.954759373217</v>
      </c>
      <c r="H806" s="55">
        <f>H794*Макро!G$10</f>
        <v>-16935.744973281788</v>
      </c>
      <c r="I806" s="55">
        <f>I794*Макро!H$10</f>
        <v>-13872.826601765961</v>
      </c>
      <c r="J806" s="55">
        <f>J794*Макро!I$10</f>
        <v>-18215.774022649533</v>
      </c>
      <c r="K806" s="55">
        <f>K794*Макро!J$10</f>
        <v>-4224.0502538685842</v>
      </c>
      <c r="L806" s="55">
        <f>L794*Макро!K$10</f>
        <v>-7554.9094299038097</v>
      </c>
      <c r="M806" s="55">
        <f>M794*Макро!L$10</f>
        <v>-10878.394807633063</v>
      </c>
      <c r="N806" s="55">
        <f>N794*Макро!M$10</f>
        <v>-6288.9275664458683</v>
      </c>
      <c r="O806" s="162"/>
      <c r="P806" s="159" t="str">
        <f t="shared" si="661"/>
        <v>TZCO TZ2000 
Дзикай</v>
      </c>
      <c r="Q806" s="162"/>
      <c r="R806" s="162"/>
      <c r="S806" s="162"/>
      <c r="T806" s="73"/>
      <c r="U806" s="56"/>
      <c r="V806" s="58"/>
      <c r="W806" s="58"/>
      <c r="X806" s="56"/>
      <c r="Y806" s="56"/>
      <c r="Z806" s="56"/>
      <c r="AA806" s="56"/>
      <c r="AB806" s="74"/>
      <c r="AC806" s="56"/>
      <c r="AD806" s="56"/>
      <c r="AE806" s="56"/>
      <c r="AF806" s="56"/>
      <c r="AG806" s="56"/>
      <c r="AH806" s="56"/>
      <c r="AI806" s="56"/>
      <c r="AJ806" s="75"/>
      <c r="AK806" s="75"/>
      <c r="AL806" s="75"/>
      <c r="AM806" s="75"/>
      <c r="AN806" s="75"/>
      <c r="AO806" s="75"/>
      <c r="AP806" s="75"/>
      <c r="AQ806" s="75"/>
      <c r="AR806" s="75"/>
      <c r="AS806" s="75"/>
    </row>
    <row r="807" spans="1:45" s="61" customFormat="1" ht="45" hidden="1" outlineLevel="1">
      <c r="A807" s="51"/>
      <c r="B807" s="288" t="s">
        <v>92</v>
      </c>
      <c r="C807" s="53" t="s">
        <v>78</v>
      </c>
      <c r="D807" s="54">
        <f t="shared" ref="D807:D814" si="697">D799</f>
        <v>0</v>
      </c>
      <c r="E807" s="282">
        <f t="shared" ref="E807:E810" si="698">D807+E799</f>
        <v>19465.137353408038</v>
      </c>
      <c r="F807" s="282">
        <f t="shared" ref="F807:F814" si="699">E807+F799</f>
        <v>42700.463515679228</v>
      </c>
      <c r="G807" s="282">
        <f t="shared" ref="G807:G814" si="700">F807+G799</f>
        <v>104070.38041888118</v>
      </c>
      <c r="H807" s="282">
        <f t="shared" ref="H807:H814" si="701">G807+H799</f>
        <v>133649.09089683575</v>
      </c>
      <c r="I807" s="282">
        <f t="shared" ref="I807:I814" si="702">H807+I799</f>
        <v>156313.53102187399</v>
      </c>
      <c r="J807" s="282">
        <f t="shared" ref="J807:J814" si="703">I807+J799</f>
        <v>208140.31147073634</v>
      </c>
      <c r="K807" s="282">
        <f t="shared" ref="K807:K814" si="704">J807+K799</f>
        <v>220812.46223234211</v>
      </c>
      <c r="L807" s="282">
        <f t="shared" ref="L807:L814" si="705">K807+L799</f>
        <v>243477.19052205354</v>
      </c>
      <c r="M807" s="282">
        <f t="shared" ref="M807:M814" si="706">L807+M799</f>
        <v>276112.37494495272</v>
      </c>
      <c r="N807" s="282">
        <f t="shared" ref="N807:N814" si="707">M807+N799</f>
        <v>294979.1576442903</v>
      </c>
      <c r="O807" s="170"/>
      <c r="P807" s="159" t="str">
        <f t="shared" si="661"/>
        <v>TZCO TZ2000 
Дзикай</v>
      </c>
      <c r="Q807" s="170"/>
      <c r="R807" s="170"/>
      <c r="S807" s="170"/>
      <c r="T807" s="57"/>
      <c r="U807" s="58"/>
      <c r="V807" s="58"/>
      <c r="W807" s="58"/>
      <c r="X807" s="58"/>
      <c r="Y807" s="58"/>
      <c r="Z807" s="58"/>
      <c r="AA807" s="58"/>
      <c r="AB807" s="59"/>
      <c r="AC807" s="58"/>
      <c r="AD807" s="58"/>
      <c r="AE807" s="58"/>
      <c r="AF807" s="58"/>
      <c r="AG807" s="58"/>
      <c r="AH807" s="58"/>
      <c r="AI807" s="58"/>
      <c r="AJ807" s="60"/>
      <c r="AK807" s="60"/>
      <c r="AL807" s="60"/>
      <c r="AM807" s="60"/>
      <c r="AN807" s="60"/>
      <c r="AO807" s="60"/>
      <c r="AP807" s="60"/>
      <c r="AQ807" s="60"/>
      <c r="AR807" s="60"/>
      <c r="AS807" s="60"/>
    </row>
    <row r="808" spans="1:45" s="76" customFormat="1" ht="15.75" hidden="1" outlineLevel="1">
      <c r="A808" s="71"/>
      <c r="B808" s="263" t="str">
        <f>B800</f>
        <v>ТО, ТР, ППР, вкл смазочные</v>
      </c>
      <c r="C808" s="66" t="s">
        <v>78</v>
      </c>
      <c r="D808" s="72">
        <f t="shared" si="697"/>
        <v>0</v>
      </c>
      <c r="E808" s="280">
        <f t="shared" si="698"/>
        <v>9303.0143177003392</v>
      </c>
      <c r="F808" s="280">
        <f t="shared" si="699"/>
        <v>27447.988637956099</v>
      </c>
      <c r="G808" s="280">
        <f t="shared" si="700"/>
        <v>97209.967878611555</v>
      </c>
      <c r="H808" s="280">
        <f t="shared" si="701"/>
        <v>126887.37940121529</v>
      </c>
      <c r="I808" s="280">
        <f t="shared" si="702"/>
        <v>148402.06042068958</v>
      </c>
      <c r="J808" s="280">
        <f t="shared" si="703"/>
        <v>204309.93834227347</v>
      </c>
      <c r="K808" s="280">
        <f t="shared" si="704"/>
        <v>209023.13491637865</v>
      </c>
      <c r="L808" s="280">
        <f t="shared" si="705"/>
        <v>227883.66645925317</v>
      </c>
      <c r="M808" s="280">
        <f t="shared" si="706"/>
        <v>263227.25621749542</v>
      </c>
      <c r="N808" s="280">
        <f t="shared" si="707"/>
        <v>279408.95459472208</v>
      </c>
      <c r="O808" s="162"/>
      <c r="P808" s="159" t="str">
        <f t="shared" si="661"/>
        <v>TZCO TZ2000 
Дзикай</v>
      </c>
      <c r="Q808" s="162"/>
      <c r="R808" s="162"/>
      <c r="S808" s="162"/>
      <c r="T808" s="73"/>
      <c r="U808" s="56"/>
      <c r="V808" s="58"/>
      <c r="W808" s="58"/>
      <c r="X808" s="56"/>
      <c r="Y808" s="56"/>
      <c r="Z808" s="56"/>
      <c r="AA808" s="56"/>
      <c r="AB808" s="74"/>
      <c r="AC808" s="56"/>
      <c r="AD808" s="56"/>
      <c r="AE808" s="56"/>
      <c r="AF808" s="56"/>
      <c r="AG808" s="56"/>
      <c r="AH808" s="56"/>
      <c r="AI808" s="56"/>
      <c r="AJ808" s="75"/>
      <c r="AK808" s="75"/>
      <c r="AL808" s="75"/>
      <c r="AM808" s="75"/>
      <c r="AN808" s="75"/>
      <c r="AO808" s="75"/>
      <c r="AP808" s="75"/>
      <c r="AQ808" s="75"/>
      <c r="AR808" s="75"/>
      <c r="AS808" s="75"/>
    </row>
    <row r="809" spans="1:45" s="76" customFormat="1" ht="15.75" hidden="1" outlineLevel="1">
      <c r="A809" s="71"/>
      <c r="B809" s="263" t="str">
        <f>B801</f>
        <v>затраты на сервис: ремонты и ТО</v>
      </c>
      <c r="C809" s="66" t="s">
        <v>78</v>
      </c>
      <c r="D809" s="72">
        <f t="shared" si="697"/>
        <v>0</v>
      </c>
      <c r="E809" s="280">
        <f t="shared" si="698"/>
        <v>1831.3692457142856</v>
      </c>
      <c r="F809" s="280">
        <f t="shared" si="699"/>
        <v>3490.0806989237026</v>
      </c>
      <c r="G809" s="280">
        <f t="shared" si="700"/>
        <v>5209.4812800016498</v>
      </c>
      <c r="H809" s="280">
        <f t="shared" si="701"/>
        <v>6531.7958951239525</v>
      </c>
      <c r="I809" s="280">
        <f t="shared" si="702"/>
        <v>7715.2289085620096</v>
      </c>
      <c r="J809" s="280">
        <f t="shared" si="703"/>
        <v>8954.0373028685281</v>
      </c>
      <c r="K809" s="280">
        <f t="shared" si="704"/>
        <v>9881.8659571144199</v>
      </c>
      <c r="L809" s="280">
        <f t="shared" si="705"/>
        <v>10722.22080036357</v>
      </c>
      <c r="M809" s="280">
        <f t="shared" si="706"/>
        <v>11593.322644508027</v>
      </c>
      <c r="N809" s="280">
        <f t="shared" si="707"/>
        <v>12274.349944837815</v>
      </c>
      <c r="O809" s="162"/>
      <c r="P809" s="159" t="str">
        <f t="shared" si="661"/>
        <v>TZCO TZ2000 
Дзикай</v>
      </c>
      <c r="Q809" s="162"/>
      <c r="R809" s="162"/>
      <c r="S809" s="162"/>
      <c r="T809" s="73"/>
      <c r="U809" s="56"/>
      <c r="V809" s="58"/>
      <c r="W809" s="58"/>
      <c r="X809" s="56"/>
      <c r="Y809" s="56"/>
      <c r="Z809" s="56"/>
      <c r="AA809" s="56"/>
      <c r="AB809" s="74"/>
      <c r="AC809" s="56"/>
      <c r="AD809" s="56"/>
      <c r="AE809" s="56"/>
      <c r="AF809" s="56"/>
      <c r="AG809" s="56"/>
      <c r="AH809" s="56"/>
      <c r="AI809" s="56"/>
      <c r="AJ809" s="75"/>
      <c r="AK809" s="75"/>
      <c r="AL809" s="75"/>
      <c r="AM809" s="75"/>
      <c r="AN809" s="75"/>
      <c r="AO809" s="75"/>
      <c r="AP809" s="75"/>
      <c r="AQ809" s="75"/>
      <c r="AR809" s="75"/>
      <c r="AS809" s="75"/>
    </row>
    <row r="810" spans="1:45" s="76" customFormat="1" ht="15.75" hidden="1" outlineLevel="1">
      <c r="A810" s="71"/>
      <c r="B810" s="263" t="str">
        <f>B802</f>
        <v>расходники на ковш</v>
      </c>
      <c r="C810" s="66" t="s">
        <v>78</v>
      </c>
      <c r="D810" s="72">
        <f t="shared" si="697"/>
        <v>0</v>
      </c>
      <c r="E810" s="280">
        <f t="shared" si="698"/>
        <v>1955.1879174073915</v>
      </c>
      <c r="F810" s="280">
        <f t="shared" si="699"/>
        <v>3446.9367538651441</v>
      </c>
      <c r="G810" s="280">
        <f t="shared" si="700"/>
        <v>4824.0856754713695</v>
      </c>
      <c r="H810" s="280">
        <f t="shared" si="701"/>
        <v>5955.0227607493307</v>
      </c>
      <c r="I810" s="280">
        <f t="shared" si="702"/>
        <v>6963.1460653678814</v>
      </c>
      <c r="J810" s="280">
        <f t="shared" si="703"/>
        <v>7929.9370792182553</v>
      </c>
      <c r="K810" s="280">
        <f t="shared" si="704"/>
        <v>8761.131440194371</v>
      </c>
      <c r="L810" s="280">
        <f t="shared" si="705"/>
        <v>9561.2987268627021</v>
      </c>
      <c r="M810" s="280">
        <f t="shared" si="706"/>
        <v>10017.053219096417</v>
      </c>
      <c r="N810" s="280">
        <f t="shared" si="707"/>
        <v>10643.50856781203</v>
      </c>
      <c r="O810" s="162"/>
      <c r="P810" s="159" t="str">
        <f t="shared" si="661"/>
        <v>TZCO TZ2000 
Дзикай</v>
      </c>
      <c r="Q810" s="162"/>
      <c r="R810" s="162"/>
      <c r="S810" s="162"/>
      <c r="T810" s="73"/>
      <c r="U810" s="56"/>
      <c r="V810" s="58"/>
      <c r="W810" s="58"/>
      <c r="X810" s="56"/>
      <c r="Y810" s="56"/>
      <c r="Z810" s="56"/>
      <c r="AA810" s="56"/>
      <c r="AB810" s="74"/>
      <c r="AC810" s="56"/>
      <c r="AD810" s="56"/>
      <c r="AE810" s="56"/>
      <c r="AF810" s="56"/>
      <c r="AG810" s="56"/>
      <c r="AH810" s="56"/>
      <c r="AI810" s="56"/>
      <c r="AJ810" s="75"/>
      <c r="AK810" s="75"/>
      <c r="AL810" s="75"/>
      <c r="AM810" s="75"/>
      <c r="AN810" s="75"/>
      <c r="AO810" s="75"/>
      <c r="AP810" s="75"/>
      <c r="AQ810" s="75"/>
      <c r="AR810" s="75"/>
      <c r="AS810" s="75"/>
    </row>
    <row r="811" spans="1:45" s="76" customFormat="1" ht="15.75" hidden="1" outlineLevel="1">
      <c r="A811" s="71"/>
      <c r="B811" s="263" t="str">
        <f>B803</f>
        <v>Дизтопливо</v>
      </c>
      <c r="C811" s="66" t="s">
        <v>78</v>
      </c>
      <c r="D811" s="72">
        <f t="shared" si="697"/>
        <v>0</v>
      </c>
      <c r="E811" s="280">
        <f>D811+E803</f>
        <v>13863.255089205173</v>
      </c>
      <c r="F811" s="280">
        <f t="shared" si="699"/>
        <v>24440.496521968056</v>
      </c>
      <c r="G811" s="280">
        <f t="shared" si="700"/>
        <v>34205.167542115771</v>
      </c>
      <c r="H811" s="280">
        <f t="shared" si="701"/>
        <v>42224.074146162529</v>
      </c>
      <c r="I811" s="280">
        <f t="shared" si="702"/>
        <v>49372.169942412984</v>
      </c>
      <c r="J811" s="280">
        <f t="shared" si="703"/>
        <v>56227.199233270832</v>
      </c>
      <c r="K811" s="280">
        <f t="shared" si="704"/>
        <v>62120.780792531143</v>
      </c>
      <c r="L811" s="280">
        <f t="shared" si="705"/>
        <v>67794.36495820542</v>
      </c>
      <c r="M811" s="280">
        <f t="shared" si="706"/>
        <v>71025.891057377128</v>
      </c>
      <c r="N811" s="280">
        <f t="shared" si="707"/>
        <v>75467.771156941977</v>
      </c>
      <c r="O811" s="162"/>
      <c r="P811" s="159" t="str">
        <f t="shared" si="661"/>
        <v>TZCO TZ2000 
Дзикай</v>
      </c>
      <c r="Q811" s="162"/>
      <c r="R811" s="162"/>
      <c r="S811" s="162"/>
      <c r="T811" s="73"/>
      <c r="U811" s="56"/>
      <c r="V811" s="58"/>
      <c r="W811" s="58"/>
      <c r="X811" s="56"/>
      <c r="Y811" s="56"/>
      <c r="Z811" s="56"/>
      <c r="AA811" s="56"/>
      <c r="AB811" s="74"/>
      <c r="AC811" s="56"/>
      <c r="AD811" s="56"/>
      <c r="AE811" s="56"/>
      <c r="AF811" s="56"/>
      <c r="AG811" s="56"/>
      <c r="AH811" s="56"/>
      <c r="AI811" s="56"/>
      <c r="AJ811" s="75"/>
      <c r="AK811" s="75"/>
      <c r="AL811" s="75"/>
      <c r="AM811" s="75"/>
      <c r="AN811" s="75"/>
      <c r="AO811" s="75"/>
      <c r="AP811" s="75"/>
      <c r="AQ811" s="75"/>
      <c r="AR811" s="75"/>
      <c r="AS811" s="75"/>
    </row>
    <row r="812" spans="1:45" s="76" customFormat="1" ht="15.75" hidden="1" outlineLevel="1">
      <c r="A812" s="71"/>
      <c r="B812" s="263" t="s">
        <v>60</v>
      </c>
      <c r="C812" s="66" t="s">
        <v>78</v>
      </c>
      <c r="D812" s="72">
        <f t="shared" si="697"/>
        <v>0</v>
      </c>
      <c r="E812" s="280">
        <f t="shared" ref="E812:E814" si="708">D812+E804</f>
        <v>0</v>
      </c>
      <c r="F812" s="280">
        <f t="shared" si="699"/>
        <v>0</v>
      </c>
      <c r="G812" s="280">
        <f t="shared" si="700"/>
        <v>0</v>
      </c>
      <c r="H812" s="280">
        <f t="shared" si="701"/>
        <v>0</v>
      </c>
      <c r="I812" s="280">
        <f t="shared" si="702"/>
        <v>0</v>
      </c>
      <c r="J812" s="280">
        <f t="shared" si="703"/>
        <v>0</v>
      </c>
      <c r="K812" s="280">
        <f t="shared" si="704"/>
        <v>0</v>
      </c>
      <c r="L812" s="280">
        <f t="shared" si="705"/>
        <v>0</v>
      </c>
      <c r="M812" s="280">
        <f t="shared" si="706"/>
        <v>0</v>
      </c>
      <c r="N812" s="280">
        <f t="shared" si="707"/>
        <v>0</v>
      </c>
      <c r="O812" s="162"/>
      <c r="P812" s="159" t="str">
        <f t="shared" si="661"/>
        <v>TZCO TZ2000 
Дзикай</v>
      </c>
      <c r="Q812" s="162"/>
      <c r="R812" s="162"/>
      <c r="S812" s="162"/>
      <c r="T812" s="73"/>
      <c r="U812" s="56"/>
      <c r="V812" s="58"/>
      <c r="W812" s="58"/>
      <c r="X812" s="56"/>
      <c r="Y812" s="56"/>
      <c r="Z812" s="56"/>
      <c r="AA812" s="56"/>
      <c r="AB812" s="74"/>
      <c r="AC812" s="56"/>
      <c r="AD812" s="56"/>
      <c r="AE812" s="56"/>
      <c r="AF812" s="56"/>
      <c r="AG812" s="56"/>
      <c r="AH812" s="56"/>
      <c r="AI812" s="56"/>
      <c r="AJ812" s="75"/>
      <c r="AK812" s="75"/>
      <c r="AL812" s="75"/>
      <c r="AM812" s="75"/>
      <c r="AN812" s="75"/>
      <c r="AO812" s="75"/>
      <c r="AP812" s="75"/>
      <c r="AQ812" s="75"/>
      <c r="AR812" s="75"/>
      <c r="AS812" s="75"/>
    </row>
    <row r="813" spans="1:45" s="76" customFormat="1" ht="15.75" hidden="1" outlineLevel="1">
      <c r="A813" s="71"/>
      <c r="B813" s="263" t="s">
        <v>81</v>
      </c>
      <c r="C813" s="66" t="s">
        <v>78</v>
      </c>
      <c r="D813" s="72">
        <f t="shared" si="697"/>
        <v>0</v>
      </c>
      <c r="E813" s="280">
        <f t="shared" si="708"/>
        <v>8942.2060302157952</v>
      </c>
      <c r="F813" s="280">
        <f t="shared" si="699"/>
        <v>16926.318557194183</v>
      </c>
      <c r="G813" s="280">
        <f t="shared" si="700"/>
        <v>24054.99045628203</v>
      </c>
      <c r="H813" s="280">
        <f t="shared" si="701"/>
        <v>30419.876080467606</v>
      </c>
      <c r="I813" s="280">
        <f t="shared" si="702"/>
        <v>36102.809673490439</v>
      </c>
      <c r="J813" s="280">
        <f t="shared" si="703"/>
        <v>41176.857524403684</v>
      </c>
      <c r="K813" s="280">
        <f t="shared" si="704"/>
        <v>45707.257391290506</v>
      </c>
      <c r="L813" s="280">
        <f t="shared" si="705"/>
        <v>49752.257272439456</v>
      </c>
      <c r="M813" s="280">
        <f t="shared" si="706"/>
        <v>53363.864309179589</v>
      </c>
      <c r="N813" s="280">
        <f t="shared" si="707"/>
        <v>56588.513449126141</v>
      </c>
      <c r="O813" s="162"/>
      <c r="P813" s="159" t="str">
        <f t="shared" si="661"/>
        <v>TZCO TZ2000 
Дзикай</v>
      </c>
      <c r="Q813" s="162"/>
      <c r="R813" s="162"/>
      <c r="S813" s="162"/>
      <c r="T813" s="73"/>
      <c r="U813" s="56"/>
      <c r="V813" s="58"/>
      <c r="W813" s="58"/>
      <c r="X813" s="56"/>
      <c r="Y813" s="56"/>
      <c r="Z813" s="56"/>
      <c r="AA813" s="56"/>
      <c r="AB813" s="74"/>
      <c r="AC813" s="56"/>
      <c r="AD813" s="56"/>
      <c r="AE813" s="56"/>
      <c r="AF813" s="56"/>
      <c r="AG813" s="56"/>
      <c r="AH813" s="56"/>
      <c r="AI813" s="56"/>
      <c r="AJ813" s="75"/>
      <c r="AK813" s="75"/>
      <c r="AL813" s="75"/>
      <c r="AM813" s="75"/>
      <c r="AN813" s="75"/>
      <c r="AO813" s="75"/>
      <c r="AP813" s="75"/>
      <c r="AQ813" s="75"/>
      <c r="AR813" s="75"/>
      <c r="AS813" s="75"/>
    </row>
    <row r="814" spans="1:45" s="76" customFormat="1" ht="15.75" hidden="1" outlineLevel="1">
      <c r="A814" s="71"/>
      <c r="B814" s="263" t="s">
        <v>86</v>
      </c>
      <c r="C814" s="66" t="s">
        <v>78</v>
      </c>
      <c r="D814" s="72">
        <f t="shared" si="697"/>
        <v>0</v>
      </c>
      <c r="E814" s="280">
        <f t="shared" si="708"/>
        <v>-16429.895246834934</v>
      </c>
      <c r="F814" s="280">
        <f t="shared" si="699"/>
        <v>-33051.357654227941</v>
      </c>
      <c r="G814" s="280">
        <f t="shared" si="700"/>
        <v>-61433.312413601161</v>
      </c>
      <c r="H814" s="280">
        <f t="shared" si="701"/>
        <v>-78369.057386882952</v>
      </c>
      <c r="I814" s="280">
        <f t="shared" si="702"/>
        <v>-92241.883988648915</v>
      </c>
      <c r="J814" s="280">
        <f t="shared" si="703"/>
        <v>-110457.65801129845</v>
      </c>
      <c r="K814" s="280">
        <f t="shared" si="704"/>
        <v>-114681.70826516704</v>
      </c>
      <c r="L814" s="280">
        <f t="shared" si="705"/>
        <v>-122236.61769507085</v>
      </c>
      <c r="M814" s="280">
        <f t="shared" si="706"/>
        <v>-133115.0125027039</v>
      </c>
      <c r="N814" s="280">
        <f t="shared" si="707"/>
        <v>-139403.94006914977</v>
      </c>
      <c r="O814" s="162"/>
      <c r="P814" s="159" t="str">
        <f t="shared" si="661"/>
        <v>TZCO TZ2000 
Дзикай</v>
      </c>
      <c r="Q814" s="162"/>
      <c r="R814" s="162"/>
      <c r="S814" s="162"/>
      <c r="T814" s="73"/>
      <c r="U814" s="56"/>
      <c r="V814" s="58"/>
      <c r="W814" s="58"/>
      <c r="X814" s="56"/>
      <c r="Y814" s="56"/>
      <c r="Z814" s="56"/>
      <c r="AA814" s="56"/>
      <c r="AB814" s="74"/>
      <c r="AC814" s="56"/>
      <c r="AD814" s="56"/>
      <c r="AE814" s="56"/>
      <c r="AF814" s="56"/>
      <c r="AG814" s="56"/>
      <c r="AH814" s="56"/>
      <c r="AI814" s="56"/>
      <c r="AJ814" s="75"/>
      <c r="AK814" s="75"/>
      <c r="AL814" s="75"/>
      <c r="AM814" s="75"/>
      <c r="AN814" s="75"/>
      <c r="AO814" s="75"/>
      <c r="AP814" s="75"/>
      <c r="AQ814" s="75"/>
      <c r="AR814" s="75"/>
      <c r="AS814" s="75"/>
    </row>
    <row r="815" spans="1:45" s="61" customFormat="1" ht="30" hidden="1" outlineLevel="1">
      <c r="A815" s="51"/>
      <c r="B815" s="288" t="s">
        <v>93</v>
      </c>
      <c r="C815" s="53" t="s">
        <v>78</v>
      </c>
      <c r="D815" s="54">
        <f>D795*Макро!C$10</f>
        <v>172584.72</v>
      </c>
      <c r="E815" s="54">
        <f>E795*Макро!D$10</f>
        <v>0</v>
      </c>
      <c r="F815" s="54">
        <f>F795*Макро!E$10</f>
        <v>0</v>
      </c>
      <c r="G815" s="54">
        <f>G795*Макро!F$10</f>
        <v>0</v>
      </c>
      <c r="H815" s="54">
        <f>H795*Макро!G$10</f>
        <v>0</v>
      </c>
      <c r="I815" s="54">
        <f>I795*Макро!H$10</f>
        <v>0</v>
      </c>
      <c r="J815" s="54">
        <f>J795*Макро!I$10</f>
        <v>0</v>
      </c>
      <c r="K815" s="54">
        <f>K795*Макро!J$10</f>
        <v>0</v>
      </c>
      <c r="L815" s="54">
        <f>L795*Макро!K$10</f>
        <v>0</v>
      </c>
      <c r="M815" s="54">
        <f>M795*Макро!L$10</f>
        <v>0</v>
      </c>
      <c r="N815" s="54">
        <f>N795*Макро!M$10</f>
        <v>0</v>
      </c>
      <c r="O815" s="162"/>
      <c r="P815" s="159" t="str">
        <f t="shared" si="661"/>
        <v>TZCO TZ2000 
Дзикай</v>
      </c>
      <c r="Q815" s="162"/>
      <c r="R815" s="162"/>
      <c r="S815" s="162"/>
      <c r="T815" s="57"/>
      <c r="U815" s="58"/>
      <c r="V815" s="58"/>
      <c r="W815" s="58"/>
      <c r="X815" s="58"/>
      <c r="Y815" s="58"/>
      <c r="Z815" s="58"/>
      <c r="AA815" s="58"/>
      <c r="AB815" s="59"/>
      <c r="AC815" s="58"/>
      <c r="AD815" s="58"/>
      <c r="AE815" s="58"/>
      <c r="AF815" s="58"/>
      <c r="AG815" s="58"/>
      <c r="AH815" s="58"/>
      <c r="AI815" s="58"/>
      <c r="AJ815" s="60"/>
      <c r="AK815" s="60"/>
      <c r="AL815" s="60"/>
      <c r="AM815" s="60"/>
      <c r="AN815" s="60"/>
      <c r="AO815" s="60"/>
      <c r="AP815" s="60"/>
      <c r="AQ815" s="60"/>
      <c r="AR815" s="60"/>
      <c r="AS815" s="60"/>
    </row>
    <row r="816" spans="1:45" s="61" customFormat="1" ht="45" hidden="1" outlineLevel="1">
      <c r="A816" s="51"/>
      <c r="B816" s="288" t="s">
        <v>94</v>
      </c>
      <c r="C816" s="53" t="s">
        <v>78</v>
      </c>
      <c r="D816" s="54">
        <f>D815</f>
        <v>172584.72</v>
      </c>
      <c r="E816" s="290">
        <f>D816+E815</f>
        <v>172584.72</v>
      </c>
      <c r="F816" s="290">
        <f t="shared" ref="F816" si="709">E816+F815</f>
        <v>172584.72</v>
      </c>
      <c r="G816" s="290">
        <f t="shared" ref="G816" si="710">F816+G815</f>
        <v>172584.72</v>
      </c>
      <c r="H816" s="290">
        <f t="shared" ref="H816" si="711">G816+H815</f>
        <v>172584.72</v>
      </c>
      <c r="I816" s="290">
        <f t="shared" ref="I816" si="712">H816+I815</f>
        <v>172584.72</v>
      </c>
      <c r="J816" s="290">
        <f t="shared" ref="J816" si="713">I816+J815</f>
        <v>172584.72</v>
      </c>
      <c r="K816" s="290">
        <f t="shared" ref="K816" si="714">J816+K815</f>
        <v>172584.72</v>
      </c>
      <c r="L816" s="290">
        <f t="shared" ref="L816" si="715">K816+L815</f>
        <v>172584.72</v>
      </c>
      <c r="M816" s="290">
        <f t="shared" ref="M816" si="716">L816+M815</f>
        <v>172584.72</v>
      </c>
      <c r="N816" s="290">
        <f t="shared" ref="N816" si="717">M816+N815</f>
        <v>172584.72</v>
      </c>
      <c r="O816" s="162"/>
      <c r="P816" s="159" t="str">
        <f t="shared" si="661"/>
        <v>TZCO TZ2000 
Дзикай</v>
      </c>
      <c r="Q816" s="162"/>
      <c r="R816" s="162"/>
      <c r="S816" s="162"/>
      <c r="T816" s="57"/>
      <c r="U816" s="58"/>
      <c r="V816" s="58"/>
      <c r="W816" s="58"/>
      <c r="X816" s="58"/>
      <c r="Y816" s="58"/>
      <c r="Z816" s="58"/>
      <c r="AA816" s="58"/>
      <c r="AB816" s="59"/>
      <c r="AC816" s="58"/>
      <c r="AD816" s="58"/>
      <c r="AE816" s="58"/>
      <c r="AF816" s="58"/>
      <c r="AG816" s="58"/>
      <c r="AH816" s="58"/>
      <c r="AI816" s="58"/>
      <c r="AJ816" s="60"/>
      <c r="AK816" s="60"/>
      <c r="AL816" s="60"/>
      <c r="AM816" s="60"/>
      <c r="AN816" s="60"/>
      <c r="AO816" s="60"/>
      <c r="AP816" s="60"/>
      <c r="AQ816" s="60"/>
      <c r="AR816" s="60"/>
      <c r="AS816" s="60"/>
    </row>
    <row r="817" spans="1:45" s="61" customFormat="1" ht="15.75" hidden="1" outlineLevel="1">
      <c r="A817" s="51"/>
      <c r="B817" s="288" t="s">
        <v>95</v>
      </c>
      <c r="C817" s="53" t="s">
        <v>61</v>
      </c>
      <c r="D817" s="54"/>
      <c r="E817" s="289">
        <f>E816/(SUM(Макро!$D$10:D$10))</f>
        <v>193294.88640000002</v>
      </c>
      <c r="F817" s="289">
        <f>F816/(SUM(Макро!$D$10:E$10))</f>
        <v>102118.05319245283</v>
      </c>
      <c r="G817" s="289">
        <f>G816/(SUM(Макро!$D$10:F$10))</f>
        <v>71855.472232147949</v>
      </c>
      <c r="H817" s="289">
        <f>H816/(SUM(Макро!$D$10:G$10))</f>
        <v>56820.833004175329</v>
      </c>
      <c r="I817" s="289">
        <f>I816/(SUM(Макро!$D$10:H$10))</f>
        <v>47876.68091232099</v>
      </c>
      <c r="J817" s="289">
        <f>J816/(SUM(Макро!$D$10:I$10))</f>
        <v>41977.042511113497</v>
      </c>
      <c r="K817" s="289">
        <f>K816/(SUM(Макро!$D$10:J$10))</f>
        <v>37816.373097575495</v>
      </c>
      <c r="L817" s="289">
        <f>L816/(SUM(Макро!$D$10:K$10))</f>
        <v>34741.794514184985</v>
      </c>
      <c r="M817" s="289">
        <f>M816/(SUM(Макро!$D$10:L$10))</f>
        <v>32390.508467705276</v>
      </c>
      <c r="N817" s="289">
        <f>N816/(SUM(Макро!$D$10:M$10))</f>
        <v>30544.762415960737</v>
      </c>
      <c r="O817" s="162"/>
      <c r="P817" s="159" t="str">
        <f t="shared" si="661"/>
        <v>TZCO TZ2000 
Дзикай</v>
      </c>
      <c r="Q817" s="162"/>
      <c r="R817" s="162"/>
      <c r="S817" s="162"/>
      <c r="T817" s="57"/>
      <c r="U817" s="58"/>
      <c r="V817" s="58"/>
      <c r="W817" s="58"/>
      <c r="X817" s="58"/>
      <c r="Y817" s="58"/>
      <c r="Z817" s="58"/>
      <c r="AA817" s="58"/>
      <c r="AB817" s="59"/>
      <c r="AC817" s="58"/>
      <c r="AD817" s="58"/>
      <c r="AE817" s="58"/>
      <c r="AF817" s="58"/>
      <c r="AG817" s="58"/>
      <c r="AH817" s="58"/>
      <c r="AI817" s="58"/>
      <c r="AJ817" s="60"/>
      <c r="AK817" s="60"/>
      <c r="AL817" s="60"/>
      <c r="AM817" s="60"/>
      <c r="AN817" s="60"/>
      <c r="AO817" s="60"/>
      <c r="AP817" s="60"/>
      <c r="AQ817" s="60"/>
      <c r="AR817" s="60"/>
      <c r="AS817" s="60"/>
    </row>
    <row r="818" spans="1:45" s="61" customFormat="1" ht="30" hidden="1" outlineLevel="1">
      <c r="A818" s="51"/>
      <c r="B818" s="288" t="s">
        <v>96</v>
      </c>
      <c r="C818" s="53" t="s">
        <v>78</v>
      </c>
      <c r="D818" s="54">
        <f>D798*Макро!C$10</f>
        <v>172584.72</v>
      </c>
      <c r="E818" s="54">
        <f>E798*Макро!D$10</f>
        <v>19465.137353408038</v>
      </c>
      <c r="F818" s="54">
        <f>F798*Макро!E$10</f>
        <v>23235.326162271191</v>
      </c>
      <c r="G818" s="54">
        <f>G798*Макро!F$10</f>
        <v>61369.916903201949</v>
      </c>
      <c r="H818" s="54">
        <f>H798*Макро!G$10</f>
        <v>29578.710477954566</v>
      </c>
      <c r="I818" s="54">
        <f>I798*Макро!H$10</f>
        <v>22664.44012503824</v>
      </c>
      <c r="J818" s="54">
        <f>J798*Макро!I$10</f>
        <v>51826.780448862351</v>
      </c>
      <c r="K818" s="54">
        <f>K798*Макро!J$10</f>
        <v>12672.150761605752</v>
      </c>
      <c r="L818" s="54">
        <f>L798*Макро!K$10</f>
        <v>22664.728289711431</v>
      </c>
      <c r="M818" s="54">
        <f>M798*Макро!L$10</f>
        <v>32635.184422899194</v>
      </c>
      <c r="N818" s="54">
        <f>N798*Макро!M$10</f>
        <v>18866.782699337604</v>
      </c>
      <c r="O818" s="162"/>
      <c r="P818" s="159" t="str">
        <f t="shared" si="661"/>
        <v>TZCO TZ2000 
Дзикай</v>
      </c>
      <c r="Q818" s="162"/>
      <c r="R818" s="162"/>
      <c r="S818" s="162"/>
      <c r="T818" s="57"/>
      <c r="U818" s="58"/>
      <c r="V818" s="58"/>
      <c r="W818" s="58"/>
      <c r="X818" s="58"/>
      <c r="Y818" s="58"/>
      <c r="Z818" s="58"/>
      <c r="AA818" s="58"/>
      <c r="AB818" s="59"/>
      <c r="AC818" s="58"/>
      <c r="AD818" s="58"/>
      <c r="AE818" s="58"/>
      <c r="AF818" s="58"/>
      <c r="AG818" s="58"/>
      <c r="AH818" s="58"/>
      <c r="AI818" s="58"/>
      <c r="AJ818" s="60"/>
      <c r="AK818" s="60"/>
      <c r="AL818" s="60"/>
      <c r="AM818" s="60"/>
      <c r="AN818" s="60"/>
      <c r="AO818" s="60"/>
      <c r="AP818" s="60"/>
      <c r="AQ818" s="60"/>
      <c r="AR818" s="60"/>
      <c r="AS818" s="60"/>
    </row>
    <row r="819" spans="1:45" s="76" customFormat="1" ht="28.5" hidden="1" outlineLevel="1">
      <c r="A819" s="71"/>
      <c r="B819" s="291" t="s">
        <v>97</v>
      </c>
      <c r="C819" s="66" t="s">
        <v>78</v>
      </c>
      <c r="D819" s="72">
        <f>D818</f>
        <v>172584.72</v>
      </c>
      <c r="E819" s="290">
        <f>D819+E818</f>
        <v>192049.85735340804</v>
      </c>
      <c r="F819" s="290">
        <f t="shared" ref="F819" si="718">E819+F818</f>
        <v>215285.18351567924</v>
      </c>
      <c r="G819" s="290">
        <f t="shared" ref="G819" si="719">F819+G818</f>
        <v>276655.10041888116</v>
      </c>
      <c r="H819" s="290">
        <f t="shared" ref="H819" si="720">G819+H818</f>
        <v>306233.81089683576</v>
      </c>
      <c r="I819" s="290">
        <f t="shared" ref="I819" si="721">H819+I818</f>
        <v>328898.25102187402</v>
      </c>
      <c r="J819" s="290">
        <f t="shared" ref="J819" si="722">I819+J818</f>
        <v>380725.03147073637</v>
      </c>
      <c r="K819" s="290">
        <f t="shared" ref="K819" si="723">J819+K818</f>
        <v>393397.18223234214</v>
      </c>
      <c r="L819" s="290">
        <f t="shared" ref="L819" si="724">K819+L818</f>
        <v>416061.91052205354</v>
      </c>
      <c r="M819" s="290">
        <f t="shared" ref="M819" si="725">L819+M818</f>
        <v>448697.09494495275</v>
      </c>
      <c r="N819" s="290">
        <f t="shared" ref="N819" si="726">M819+N818</f>
        <v>467563.87764429033</v>
      </c>
      <c r="O819" s="162"/>
      <c r="P819" s="159" t="str">
        <f t="shared" si="661"/>
        <v>TZCO TZ2000 
Дзикай</v>
      </c>
      <c r="Q819" s="162"/>
      <c r="R819" s="162"/>
      <c r="S819" s="162"/>
      <c r="T819" s="73"/>
      <c r="U819" s="56"/>
      <c r="V819" s="56"/>
      <c r="W819" s="56"/>
      <c r="X819" s="56"/>
      <c r="Y819" s="56"/>
      <c r="Z819" s="56"/>
      <c r="AA819" s="56"/>
      <c r="AB819" s="74"/>
      <c r="AC819" s="56"/>
      <c r="AD819" s="56"/>
      <c r="AE819" s="56"/>
      <c r="AF819" s="56"/>
      <c r="AG819" s="56"/>
      <c r="AH819" s="56"/>
      <c r="AI819" s="56"/>
      <c r="AJ819" s="75"/>
      <c r="AK819" s="75"/>
      <c r="AL819" s="75"/>
      <c r="AM819" s="75"/>
      <c r="AN819" s="75"/>
      <c r="AO819" s="75"/>
      <c r="AP819" s="75"/>
      <c r="AQ819" s="75"/>
      <c r="AR819" s="75"/>
      <c r="AS819" s="75"/>
    </row>
    <row r="820" spans="1:45" s="61" customFormat="1" ht="15.75" hidden="1" outlineLevel="1">
      <c r="A820" s="51"/>
      <c r="B820" s="288" t="s">
        <v>98</v>
      </c>
      <c r="C820" s="53" t="s">
        <v>78</v>
      </c>
      <c r="D820" s="54"/>
      <c r="E820" s="290">
        <f>E819/(SUM(Макро!$D$10:D$10))</f>
        <v>215095.84023581701</v>
      </c>
      <c r="F820" s="290">
        <f>F819/(SUM(Макро!$D$10:E$10))</f>
        <v>127383.83688776795</v>
      </c>
      <c r="G820" s="290">
        <f>G819/(SUM(Макро!$D$10:F$10))</f>
        <v>115185.0690259892</v>
      </c>
      <c r="H820" s="290">
        <f>H819/(SUM(Макро!$D$10:G$10))</f>
        <v>100822.71610836296</v>
      </c>
      <c r="I820" s="290">
        <f>I819/(SUM(Макро!$D$10:H$10))</f>
        <v>91239.5756518579</v>
      </c>
      <c r="J820" s="290">
        <f>J819/(SUM(Макро!$D$10:I$10))</f>
        <v>92602.119301709463</v>
      </c>
      <c r="K820" s="290">
        <f>K819/(SUM(Макро!$D$10:J$10))</f>
        <v>86200.299880737686</v>
      </c>
      <c r="L820" s="290">
        <f>L819/(SUM(Макро!$D$10:K$10))</f>
        <v>83754.44477666622</v>
      </c>
      <c r="M820" s="290">
        <f>M819/(SUM(Макро!$D$10:L$10))</f>
        <v>84210.972172097565</v>
      </c>
      <c r="N820" s="290">
        <f>N819/(SUM(Макро!$D$10:M$10))</f>
        <v>82751.402076210361</v>
      </c>
      <c r="O820" s="162"/>
      <c r="P820" s="159" t="str">
        <f t="shared" si="661"/>
        <v>TZCO TZ2000 
Дзикай</v>
      </c>
      <c r="Q820" s="162"/>
      <c r="R820" s="162"/>
      <c r="S820" s="162"/>
      <c r="T820" s="57"/>
      <c r="U820" s="58"/>
      <c r="V820" s="58"/>
      <c r="W820" s="58"/>
      <c r="X820" s="58"/>
      <c r="Y820" s="58"/>
      <c r="Z820" s="58"/>
      <c r="AA820" s="58"/>
      <c r="AB820" s="59"/>
      <c r="AC820" s="58"/>
      <c r="AD820" s="58"/>
      <c r="AE820" s="58"/>
      <c r="AF820" s="58"/>
      <c r="AG820" s="58"/>
      <c r="AH820" s="58"/>
      <c r="AI820" s="58"/>
      <c r="AJ820" s="60"/>
      <c r="AK820" s="60"/>
      <c r="AL820" s="60"/>
      <c r="AM820" s="60"/>
      <c r="AN820" s="60"/>
      <c r="AO820" s="60"/>
      <c r="AP820" s="60"/>
      <c r="AQ820" s="60"/>
      <c r="AR820" s="60"/>
      <c r="AS820" s="60"/>
    </row>
    <row r="821" spans="1:45" s="61" customFormat="1" ht="15.75" hidden="1" collapsed="1">
      <c r="A821" s="51"/>
      <c r="B821" s="83" t="s">
        <v>99</v>
      </c>
      <c r="C821" s="53" t="s">
        <v>100</v>
      </c>
      <c r="D821" s="54"/>
      <c r="E821" s="292">
        <f>E807/(SUM(Макро!$D$10:D$10))/(E797/(E$2-$D$2))</f>
        <v>8.6874051069922267</v>
      </c>
      <c r="F821" s="292">
        <f>F807/(SUM(Макро!$D$10:E$10))/(F797/(F$2-$D$2))</f>
        <v>10.857865237264365</v>
      </c>
      <c r="G821" s="292">
        <f>G807/(SUM(Макро!$D$10:F$10))/(G797/(G$2-$D$2))</f>
        <v>18.918028085447162</v>
      </c>
      <c r="H821" s="292">
        <f>H807/(SUM(Макро!$D$10:G$10))/(H797/(H$2-$D$2))</f>
        <v>19.752826380009239</v>
      </c>
      <c r="I821" s="292">
        <f>I807/(SUM(Макро!$D$10:H$10))/(I797/(I$2-$D$2))</f>
        <v>19.806700490864451</v>
      </c>
      <c r="J821" s="292">
        <f>J807/(SUM(Макро!$D$10:I$10))/(J797/(J$2-$D$2))</f>
        <v>23.128134699142151</v>
      </c>
      <c r="K821" s="292">
        <f>K807/(SUM(Макро!$D$10:J$10))/(K797/(K$2-$D$2))</f>
        <v>22.224858905679174</v>
      </c>
      <c r="L821" s="292">
        <f>L807/(SUM(Макро!$D$10:K$10))/(L797/(L$2-$D$2))</f>
        <v>22.393579642069081</v>
      </c>
      <c r="M821" s="292">
        <f>M807/(SUM(Макро!$D$10:L$10))/(M797/(M$2-$D$2))</f>
        <v>24.601069932071866</v>
      </c>
      <c r="N821" s="292">
        <f>N807/(SUM(Макро!$D$10:M$10))/(N797/(N$2-$D$2))</f>
        <v>24.640190127662198</v>
      </c>
      <c r="O821" s="171"/>
      <c r="P821" s="159" t="str">
        <f t="shared" si="661"/>
        <v>TZCO TZ2000 
Дзикай</v>
      </c>
      <c r="Q821" s="171"/>
      <c r="R821" s="171"/>
      <c r="S821" s="171"/>
      <c r="T821" s="57"/>
      <c r="U821" s="58"/>
      <c r="V821" s="58"/>
      <c r="W821" s="58"/>
      <c r="X821" s="58"/>
      <c r="Y821" s="58"/>
      <c r="Z821" s="58"/>
      <c r="AA821" s="58"/>
      <c r="AB821" s="59"/>
      <c r="AC821" s="58"/>
      <c r="AD821" s="58"/>
      <c r="AE821" s="58"/>
      <c r="AF821" s="58"/>
      <c r="AG821" s="58"/>
      <c r="AH821" s="58"/>
      <c r="AI821" s="58"/>
      <c r="AJ821" s="60"/>
      <c r="AK821" s="60"/>
      <c r="AL821" s="60"/>
      <c r="AM821" s="60"/>
      <c r="AN821" s="60"/>
      <c r="AO821" s="60"/>
      <c r="AP821" s="60"/>
      <c r="AQ821" s="60"/>
      <c r="AR821" s="60"/>
      <c r="AS821" s="60"/>
    </row>
    <row r="822" spans="1:45" s="76" customFormat="1" ht="15.75" hidden="1" outlineLevel="1">
      <c r="A822" s="71"/>
      <c r="B822" s="263" t="str">
        <f>B808</f>
        <v>ТО, ТР, ППР, вкл смазочные</v>
      </c>
      <c r="C822" s="66" t="s">
        <v>100</v>
      </c>
      <c r="D822" s="72"/>
      <c r="E822" s="1143">
        <f>E808/(SUM(Макро!$D$10:D$10))/(E797/(E$2-$D$2))</f>
        <v>4.1519899205777548</v>
      </c>
      <c r="F822" s="1143">
        <f>F808/(SUM(Макро!$D$10:E$10))/(F797/(F$2-$D$2))</f>
        <v>6.9794690063600378</v>
      </c>
      <c r="G822" s="1143">
        <f>G808/(SUM(Макро!$D$10:F$10))/(G797/(G$2-$D$2))</f>
        <v>17.670934756949752</v>
      </c>
      <c r="H822" s="1143">
        <f>H808/(SUM(Макро!$D$10:G$10))/(H797/(H$2-$D$2))</f>
        <v>18.753471185683214</v>
      </c>
      <c r="I822" s="1143">
        <f>I808/(SUM(Макро!$D$10:H$10))/(I797/(I$2-$D$2))</f>
        <v>18.80422727171613</v>
      </c>
      <c r="J822" s="1143">
        <f>J808/(SUM(Макро!$D$10:I$10))/(J797/(J$2-$D$2))</f>
        <v>22.702511305782718</v>
      </c>
      <c r="K822" s="1143">
        <f>K808/(SUM(Макро!$D$10:J$10))/(K797/(K$2-$D$2))</f>
        <v>21.038258595437355</v>
      </c>
      <c r="L822" s="1143">
        <f>L808/(SUM(Макро!$D$10:K$10))/(L797/(L$2-$D$2))</f>
        <v>20.95938031418908</v>
      </c>
      <c r="M822" s="1143">
        <f>M808/(SUM(Макро!$D$10:L$10))/(M797/(M$2-$D$2))</f>
        <v>23.453031178066645</v>
      </c>
      <c r="N822" s="1143">
        <f>N808/(SUM(Макро!$D$10:M$10))/(N797/(N$2-$D$2))</f>
        <v>23.339580394650799</v>
      </c>
      <c r="O822" s="172"/>
      <c r="P822" s="159" t="str">
        <f t="shared" si="661"/>
        <v>TZCO TZ2000 
Дзикай</v>
      </c>
      <c r="Q822" s="172"/>
      <c r="R822" s="172"/>
      <c r="S822" s="172"/>
      <c r="T822" s="73"/>
      <c r="U822" s="56"/>
      <c r="V822" s="56"/>
      <c r="W822" s="58"/>
      <c r="X822" s="56"/>
      <c r="Y822" s="56"/>
      <c r="Z822" s="56"/>
      <c r="AA822" s="56"/>
      <c r="AB822" s="74"/>
      <c r="AC822" s="56"/>
      <c r="AD822" s="56"/>
      <c r="AE822" s="56"/>
      <c r="AF822" s="56"/>
      <c r="AG822" s="56"/>
      <c r="AH822" s="56"/>
      <c r="AI822" s="56"/>
      <c r="AJ822" s="75"/>
      <c r="AK822" s="75"/>
      <c r="AL822" s="75"/>
      <c r="AM822" s="75"/>
      <c r="AN822" s="75"/>
      <c r="AO822" s="75"/>
      <c r="AP822" s="75"/>
      <c r="AQ822" s="75"/>
      <c r="AR822" s="75"/>
      <c r="AS822" s="75"/>
    </row>
    <row r="823" spans="1:45" s="76" customFormat="1" ht="15.75" hidden="1" outlineLevel="1">
      <c r="A823" s="71"/>
      <c r="B823" s="263" t="str">
        <f t="shared" ref="B823:B826" si="727">B809</f>
        <v>затраты на сервис: ремонты и ТО</v>
      </c>
      <c r="C823" s="66" t="s">
        <v>100</v>
      </c>
      <c r="D823" s="72"/>
      <c r="E823" s="1143">
        <f>E809/(SUM(Макро!$D$10:D$10))/(E797/(E$2-$D$2))</f>
        <v>0.81735084880976838</v>
      </c>
      <c r="F823" s="1143">
        <f>F809/(SUM(Макро!$D$10:E$10))/(F797/(F$2-$D$2))</f>
        <v>0.88745701512528896</v>
      </c>
      <c r="G823" s="1143">
        <f>G809/(SUM(Макро!$D$10:F$10))/(G797/(G$2-$D$2))</f>
        <v>0.94698523027405268</v>
      </c>
      <c r="H823" s="1143">
        <f>H809/(SUM(Макро!$D$10:G$10))/(H797/(H$2-$D$2))</f>
        <v>0.96537454463968342</v>
      </c>
      <c r="I823" s="1143">
        <f>I809/(SUM(Макро!$D$10:H$10))/(I797/(I$2-$D$2))</f>
        <v>0.97760716689947069</v>
      </c>
      <c r="J823" s="1143">
        <f>J809/(SUM(Макро!$D$10:I$10))/(J797/(J$2-$D$2))</f>
        <v>0.99495469848474216</v>
      </c>
      <c r="K823" s="1143">
        <f>K809/(SUM(Макро!$D$10:J$10))/(K797/(K$2-$D$2))</f>
        <v>0.99461359382248837</v>
      </c>
      <c r="L823" s="1143">
        <f>L809/(SUM(Макро!$D$10:K$10))/(L797/(L$2-$D$2))</f>
        <v>0.98616591113919083</v>
      </c>
      <c r="M823" s="1143">
        <f>M809/(SUM(Макро!$D$10:L$10))/(M797/(M$2-$D$2))</f>
        <v>1.0329422619304005</v>
      </c>
      <c r="N823" s="1143">
        <f>N809/(SUM(Макро!$D$10:M$10))/(N797/(N$2-$D$2))</f>
        <v>1.0253006305583567</v>
      </c>
      <c r="O823" s="172"/>
      <c r="P823" s="159" t="str">
        <f t="shared" si="661"/>
        <v>TZCO TZ2000 
Дзикай</v>
      </c>
      <c r="Q823" s="172"/>
      <c r="R823" s="172"/>
      <c r="S823" s="172"/>
      <c r="T823" s="73"/>
      <c r="U823" s="56"/>
      <c r="V823" s="56"/>
      <c r="W823" s="58"/>
      <c r="X823" s="56"/>
      <c r="Y823" s="56"/>
      <c r="Z823" s="56"/>
      <c r="AA823" s="56"/>
      <c r="AB823" s="74"/>
      <c r="AC823" s="56"/>
      <c r="AD823" s="56"/>
      <c r="AE823" s="56"/>
      <c r="AF823" s="56"/>
      <c r="AG823" s="56"/>
      <c r="AH823" s="56"/>
      <c r="AI823" s="56"/>
      <c r="AJ823" s="75"/>
      <c r="AK823" s="75"/>
      <c r="AL823" s="75"/>
      <c r="AM823" s="75"/>
      <c r="AN823" s="75"/>
      <c r="AO823" s="75"/>
      <c r="AP823" s="75"/>
      <c r="AQ823" s="75"/>
      <c r="AR823" s="75"/>
      <c r="AS823" s="75"/>
    </row>
    <row r="824" spans="1:45" s="76" customFormat="1" ht="15.75" hidden="1" outlineLevel="1">
      <c r="A824" s="71"/>
      <c r="B824" s="263" t="str">
        <f t="shared" si="727"/>
        <v>расходники на ковш</v>
      </c>
      <c r="C824" s="66" t="s">
        <v>100</v>
      </c>
      <c r="D824" s="72"/>
      <c r="E824" s="1143">
        <f>E810/(SUM(Макро!$D$10:D$10))/(E797/(E$2-$D$2))</f>
        <v>0.87261184909340372</v>
      </c>
      <c r="F824" s="1143">
        <f>F810/(SUM(Макро!$D$10:E$10))/(F797/(F$2-$D$2))</f>
        <v>0.87648638149088443</v>
      </c>
      <c r="G824" s="1143">
        <f>G810/(SUM(Макро!$D$10:F$10))/(G797/(G$2-$D$2))</f>
        <v>0.87692759388254615</v>
      </c>
      <c r="H824" s="1143">
        <f>H810/(SUM(Макро!$D$10:G$10))/(H797/(H$2-$D$2))</f>
        <v>0.88012967310703771</v>
      </c>
      <c r="I824" s="1143">
        <f>I810/(SUM(Макро!$D$10:H$10))/(I797/(I$2-$D$2))</f>
        <v>0.88230972513558814</v>
      </c>
      <c r="J824" s="1143">
        <f>J810/(SUM(Макро!$D$10:I$10))/(J797/(J$2-$D$2))</f>
        <v>0.881158731953121</v>
      </c>
      <c r="K824" s="1143">
        <f>K810/(SUM(Макро!$D$10:J$10))/(K797/(K$2-$D$2))</f>
        <v>0.88181123539824391</v>
      </c>
      <c r="L824" s="1143">
        <f>L810/(SUM(Макро!$D$10:K$10))/(L797/(L$2-$D$2))</f>
        <v>0.87939122372212497</v>
      </c>
      <c r="M824" s="1143">
        <f>M810/(SUM(Макро!$D$10:L$10))/(M797/(M$2-$D$2))</f>
        <v>0.89249975415048399</v>
      </c>
      <c r="N824" s="1143">
        <f>N810/(SUM(Макро!$D$10:M$10))/(N797/(N$2-$D$2))</f>
        <v>0.88907323768461621</v>
      </c>
      <c r="O824" s="172"/>
      <c r="P824" s="159" t="str">
        <f t="shared" si="661"/>
        <v>TZCO TZ2000 
Дзикай</v>
      </c>
      <c r="Q824" s="172"/>
      <c r="R824" s="172"/>
      <c r="S824" s="172"/>
      <c r="T824" s="73"/>
      <c r="U824" s="56"/>
      <c r="V824" s="56"/>
      <c r="W824" s="58"/>
      <c r="X824" s="56"/>
      <c r="Y824" s="56"/>
      <c r="Z824" s="56"/>
      <c r="AA824" s="56"/>
      <c r="AB824" s="74"/>
      <c r="AC824" s="56"/>
      <c r="AD824" s="56"/>
      <c r="AE824" s="56"/>
      <c r="AF824" s="56"/>
      <c r="AG824" s="56"/>
      <c r="AH824" s="56"/>
      <c r="AI824" s="56"/>
      <c r="AJ824" s="75"/>
      <c r="AK824" s="75"/>
      <c r="AL824" s="75"/>
      <c r="AM824" s="75"/>
      <c r="AN824" s="75"/>
      <c r="AO824" s="75"/>
      <c r="AP824" s="75"/>
      <c r="AQ824" s="75"/>
      <c r="AR824" s="75"/>
      <c r="AS824" s="75"/>
    </row>
    <row r="825" spans="1:45" s="76" customFormat="1" ht="15.75" hidden="1" outlineLevel="1">
      <c r="A825" s="71"/>
      <c r="B825" s="263" t="str">
        <f t="shared" si="727"/>
        <v>Дизтопливо</v>
      </c>
      <c r="C825" s="66" t="s">
        <v>100</v>
      </c>
      <c r="D825" s="72"/>
      <c r="E825" s="1143">
        <f>E811/(SUM(Макро!$D$10:D$10))/(E797/(E$2-$D$2))</f>
        <v>6.1872521562459264</v>
      </c>
      <c r="F825" s="1143">
        <f>F811/(SUM(Макро!$D$10:E$10))/(F797/(F$2-$D$2))</f>
        <v>6.2147245186206339</v>
      </c>
      <c r="G825" s="1143">
        <f>G811/(SUM(Макро!$D$10:F$10))/(G797/(G$2-$D$2))</f>
        <v>6.2178529339916917</v>
      </c>
      <c r="H825" s="1143">
        <f>H811/(SUM(Макро!$D$10:G$10))/(H797/(H$2-$D$2))</f>
        <v>6.2405572688076694</v>
      </c>
      <c r="I825" s="1143">
        <f>I811/(SUM(Макро!$D$10:H$10))/(I797/(I$2-$D$2))</f>
        <v>6.2560149223203867</v>
      </c>
      <c r="J825" s="1143">
        <f>J811/(SUM(Макро!$D$10:I$10))/(J797/(J$2-$D$2))</f>
        <v>6.247853808008859</v>
      </c>
      <c r="K825" s="1143">
        <f>K811/(SUM(Макро!$D$10:J$10))/(K797/(K$2-$D$2))</f>
        <v>6.2524803820715293</v>
      </c>
      <c r="L825" s="1143">
        <f>L811/(SUM(Макро!$D$10:K$10))/(L797/(L$2-$D$2))</f>
        <v>6.235321295271639</v>
      </c>
      <c r="M825" s="1143">
        <f>M811/(SUM(Макро!$D$10:L$10))/(M797/(M$2-$D$2))</f>
        <v>6.3282672978297567</v>
      </c>
      <c r="N825" s="1143">
        <f>N811/(SUM(Макро!$D$10:M$10))/(N797/(N$2-$D$2))</f>
        <v>6.3039715913092929</v>
      </c>
      <c r="O825" s="172"/>
      <c r="P825" s="159" t="str">
        <f t="shared" si="661"/>
        <v>TZCO TZ2000 
Дзикай</v>
      </c>
      <c r="Q825" s="172"/>
      <c r="R825" s="172"/>
      <c r="S825" s="172"/>
      <c r="T825" s="73"/>
      <c r="U825" s="56"/>
      <c r="V825" s="56"/>
      <c r="W825" s="58"/>
      <c r="X825" s="56"/>
      <c r="Y825" s="56"/>
      <c r="Z825" s="56"/>
      <c r="AA825" s="56"/>
      <c r="AB825" s="74"/>
      <c r="AC825" s="56"/>
      <c r="AD825" s="56"/>
      <c r="AE825" s="56"/>
      <c r="AF825" s="56"/>
      <c r="AG825" s="56"/>
      <c r="AH825" s="56"/>
      <c r="AI825" s="56"/>
      <c r="AJ825" s="75"/>
      <c r="AK825" s="75"/>
      <c r="AL825" s="75"/>
      <c r="AM825" s="75"/>
      <c r="AN825" s="75"/>
      <c r="AO825" s="75"/>
      <c r="AP825" s="75"/>
      <c r="AQ825" s="75"/>
      <c r="AR825" s="75"/>
      <c r="AS825" s="75"/>
    </row>
    <row r="826" spans="1:45" s="76" customFormat="1" ht="15.75" hidden="1" outlineLevel="1">
      <c r="A826" s="71"/>
      <c r="B826" s="263" t="str">
        <f t="shared" si="727"/>
        <v>Смазочные</v>
      </c>
      <c r="C826" s="66" t="s">
        <v>100</v>
      </c>
      <c r="D826" s="72"/>
      <c r="E826" s="1143">
        <f>E812/(SUM(Макро!$D$10:D$10))/(E797/(E$2-$D$2))</f>
        <v>0</v>
      </c>
      <c r="F826" s="1143">
        <f>F812/(SUM(Макро!$D$10:E$10))/(F797/(F$2-$D$2))</f>
        <v>0</v>
      </c>
      <c r="G826" s="1143">
        <f>G812/(SUM(Макро!$D$10:F$10))/(G797/(G$2-$D$2))</f>
        <v>0</v>
      </c>
      <c r="H826" s="1143">
        <f>H812/(SUM(Макро!$D$10:G$10))/(H797/(H$2-$D$2))</f>
        <v>0</v>
      </c>
      <c r="I826" s="1143">
        <f>I812/(SUM(Макро!$D$10:H$10))/(I797/(I$2-$D$2))</f>
        <v>0</v>
      </c>
      <c r="J826" s="1143">
        <f>J812/(SUM(Макро!$D$10:I$10))/(J797/(J$2-$D$2))</f>
        <v>0</v>
      </c>
      <c r="K826" s="1143">
        <f>K812/(SUM(Макро!$D$10:J$10))/(K797/(K$2-$D$2))</f>
        <v>0</v>
      </c>
      <c r="L826" s="1143">
        <f>L812/(SUM(Макро!$D$10:K$10))/(L797/(L$2-$D$2))</f>
        <v>0</v>
      </c>
      <c r="M826" s="1143">
        <f>M812/(SUM(Макро!$D$10:L$10))/(M797/(M$2-$D$2))</f>
        <v>0</v>
      </c>
      <c r="N826" s="1143">
        <f>N812/(SUM(Макро!$D$10:M$10))/(N797/(N$2-$D$2))</f>
        <v>0</v>
      </c>
      <c r="P826" s="159" t="str">
        <f t="shared" si="661"/>
        <v>TZCO TZ2000 
Дзикай</v>
      </c>
      <c r="Q826" s="172"/>
      <c r="R826" s="172"/>
      <c r="S826" s="73" t="s">
        <v>101</v>
      </c>
      <c r="U826" s="56"/>
      <c r="V826" s="56"/>
      <c r="W826" s="58"/>
      <c r="X826" s="56"/>
      <c r="Y826" s="56"/>
      <c r="Z826" s="56"/>
      <c r="AA826" s="56"/>
      <c r="AB826" s="74"/>
      <c r="AC826" s="56"/>
      <c r="AD826" s="56"/>
      <c r="AE826" s="56"/>
      <c r="AF826" s="56"/>
      <c r="AG826" s="56"/>
      <c r="AH826" s="56"/>
      <c r="AI826" s="56"/>
      <c r="AJ826" s="75"/>
      <c r="AK826" s="75"/>
      <c r="AL826" s="75"/>
      <c r="AM826" s="75"/>
      <c r="AN826" s="75"/>
      <c r="AO826" s="75"/>
      <c r="AP826" s="75"/>
      <c r="AQ826" s="75"/>
      <c r="AR826" s="75"/>
      <c r="AS826" s="75"/>
    </row>
    <row r="827" spans="1:45" s="76" customFormat="1" ht="15.75" hidden="1" outlineLevel="1">
      <c r="A827" s="71"/>
      <c r="B827" s="263" t="str">
        <f>B813</f>
        <v>Расходы на персонал</v>
      </c>
      <c r="C827" s="66" t="s">
        <v>100</v>
      </c>
      <c r="D827" s="72"/>
      <c r="E827" s="1143">
        <f>E813/(SUM(Макро!$D$10:D$10))/(E797/(E$2-$D$2))</f>
        <v>3.9909590630796163</v>
      </c>
      <c r="F827" s="1143">
        <f>F813/(SUM(Макро!$D$10:E$10))/(F797/(F$2-$D$2))</f>
        <v>4.3040208636034523</v>
      </c>
      <c r="G827" s="1143">
        <f>G813/(SUM(Макро!$D$10:F$10))/(G797/(G$2-$D$2))</f>
        <v>4.3727425922289065</v>
      </c>
      <c r="H827" s="1143">
        <f>H813/(SUM(Макро!$D$10:G$10))/(H797/(H$2-$D$2))</f>
        <v>4.4959417732417872</v>
      </c>
      <c r="I827" s="1143">
        <f>I813/(SUM(Макро!$D$10:H$10))/(I797/(I$2-$D$2))</f>
        <v>4.5746362033203862</v>
      </c>
      <c r="J827" s="1143">
        <f>J813/(SUM(Макро!$D$10:I$10))/(J797/(J$2-$D$2))</f>
        <v>4.5754899691580837</v>
      </c>
      <c r="K827" s="1143">
        <f>K813/(SUM(Макро!$D$10:J$10))/(K797/(K$2-$D$2))</f>
        <v>4.6004529645528525</v>
      </c>
      <c r="L827" s="1143">
        <f>L813/(SUM(Макро!$D$10:K$10))/(L797/(L$2-$D$2))</f>
        <v>4.5759158515596905</v>
      </c>
      <c r="M827" s="1143">
        <f>M813/(SUM(Макро!$D$10:L$10))/(M797/(M$2-$D$2))</f>
        <v>4.7546154277853345</v>
      </c>
      <c r="N827" s="1143">
        <f>N813/(SUM(Макро!$D$10:M$10))/(N797/(N$2-$D$2))</f>
        <v>4.7269500040733696</v>
      </c>
      <c r="O827" s="172"/>
      <c r="P827" s="159" t="str">
        <f t="shared" si="661"/>
        <v>TZCO TZ2000 
Дзикай</v>
      </c>
      <c r="Q827" s="172"/>
      <c r="R827" s="172"/>
      <c r="S827" s="172"/>
      <c r="T827" s="73"/>
      <c r="U827" s="56"/>
      <c r="V827" s="56"/>
      <c r="W827" s="58"/>
      <c r="X827" s="56"/>
      <c r="Y827" s="56"/>
      <c r="Z827" s="56"/>
      <c r="AA827" s="56"/>
      <c r="AB827" s="74"/>
      <c r="AC827" s="56"/>
      <c r="AD827" s="56"/>
      <c r="AE827" s="56"/>
      <c r="AF827" s="56"/>
      <c r="AG827" s="56"/>
      <c r="AH827" s="56"/>
      <c r="AI827" s="56"/>
      <c r="AJ827" s="75"/>
      <c r="AK827" s="75"/>
      <c r="AL827" s="75"/>
      <c r="AM827" s="75"/>
      <c r="AN827" s="75"/>
      <c r="AO827" s="75"/>
      <c r="AP827" s="75"/>
      <c r="AQ827" s="75"/>
      <c r="AR827" s="75"/>
      <c r="AS827" s="75"/>
    </row>
    <row r="828" spans="1:45" s="76" customFormat="1" ht="15.75" hidden="1" outlineLevel="1">
      <c r="A828" s="71"/>
      <c r="B828" s="263" t="str">
        <f>B814</f>
        <v>Налог на прибыль</v>
      </c>
      <c r="C828" s="66" t="s">
        <v>100</v>
      </c>
      <c r="D828" s="72"/>
      <c r="E828" s="1143">
        <f>E814/(SUM(Макро!$D$10:D$10))/(E797/(E$2-$D$2))</f>
        <v>-7.3327587308142386</v>
      </c>
      <c r="F828" s="1143">
        <f>F814/(SUM(Макро!$D$10:E$10))/(F797/(F$2-$D$2))</f>
        <v>-8.4042925479359312</v>
      </c>
      <c r="G828" s="1143">
        <f>G814/(SUM(Макро!$D$10:F$10))/(G797/(G$2-$D$2))</f>
        <v>-11.167415021879776</v>
      </c>
      <c r="H828" s="1143">
        <f>H814/(SUM(Макро!$D$10:G$10))/(H797/(H$2-$D$2))</f>
        <v>-11.582648065470154</v>
      </c>
      <c r="I828" s="1143">
        <f>I814/(SUM(Макро!$D$10:H$10))/(I797/(I$2-$D$2))</f>
        <v>-11.68809479852751</v>
      </c>
      <c r="J828" s="1143">
        <f>J814/(SUM(Макро!$D$10:I$10))/(J797/(J$2-$D$2))</f>
        <v>-12.273833814245377</v>
      </c>
      <c r="K828" s="1143">
        <f>K814/(SUM(Макро!$D$10:J$10))/(K797/(K$2-$D$2))</f>
        <v>-11.542757865603301</v>
      </c>
      <c r="L828" s="1143">
        <f>L814/(SUM(Макро!$D$10:K$10))/(L797/(L$2-$D$2))</f>
        <v>-11.242594953812649</v>
      </c>
      <c r="M828" s="1143">
        <f>M814/(SUM(Макро!$D$10:L$10))/(M797/(M$2-$D$2))</f>
        <v>-11.860285987690759</v>
      </c>
      <c r="N828" s="1143">
        <f>N814/(SUM(Макро!$D$10:M$10))/(N797/(N$2-$D$2))</f>
        <v>-11.644685730614244</v>
      </c>
      <c r="O828" s="172"/>
      <c r="P828" s="159" t="str">
        <f t="shared" si="661"/>
        <v>TZCO TZ2000 
Дзикай</v>
      </c>
      <c r="Q828" s="172"/>
      <c r="R828" s="172"/>
      <c r="S828" s="172"/>
      <c r="T828" s="73"/>
      <c r="U828" s="56"/>
      <c r="V828" s="56"/>
      <c r="W828" s="58"/>
      <c r="X828" s="56"/>
      <c r="Y828" s="56"/>
      <c r="Z828" s="56"/>
      <c r="AA828" s="56"/>
      <c r="AB828" s="74"/>
      <c r="AC828" s="56"/>
      <c r="AD828" s="56"/>
      <c r="AE828" s="56"/>
      <c r="AF828" s="56"/>
      <c r="AG828" s="56"/>
      <c r="AH828" s="56"/>
      <c r="AI828" s="56"/>
      <c r="AJ828" s="75"/>
      <c r="AK828" s="75"/>
      <c r="AL828" s="75"/>
      <c r="AM828" s="75"/>
      <c r="AN828" s="75"/>
      <c r="AO828" s="75"/>
      <c r="AP828" s="75"/>
      <c r="AQ828" s="75"/>
      <c r="AR828" s="75"/>
      <c r="AS828" s="75"/>
    </row>
    <row r="829" spans="1:45" s="61" customFormat="1" ht="15.75" hidden="1" outlineLevel="1">
      <c r="A829" s="51"/>
      <c r="B829" s="83" t="s">
        <v>102</v>
      </c>
      <c r="C829" s="53" t="s">
        <v>100</v>
      </c>
      <c r="D829" s="54"/>
      <c r="E829" s="292">
        <f>E816/(SUM(Макро!$D$10:D$10))/(E797/(E$2-$D$2))</f>
        <v>77.025574014473506</v>
      </c>
      <c r="F829" s="292">
        <f>F816/(SUM(Макро!$D$10:E$10))/(F797/(F$2-$D$2))</f>
        <v>43.884807739450501</v>
      </c>
      <c r="G829" s="292">
        <f>G816/(SUM(Макро!$D$10:F$10))/(G797/(G$2-$D$2))</f>
        <v>31.372640005135239</v>
      </c>
      <c r="H829" s="292">
        <f>H816/(SUM(Макро!$D$10:G$10))/(H797/(H$2-$D$2))</f>
        <v>25.507364001704701</v>
      </c>
      <c r="I829" s="292">
        <f>I816/(SUM(Макро!$D$10:H$10))/(I797/(I$2-$D$2))</f>
        <v>21.868445015558848</v>
      </c>
      <c r="J829" s="292">
        <f>J816/(SUM(Макро!$D$10:I$10))/(J797/(J$2-$D$2))</f>
        <v>19.177268559699112</v>
      </c>
      <c r="K829" s="292">
        <f>K816/(SUM(Макро!$D$10:J$10))/(K797/(K$2-$D$2))</f>
        <v>17.370718176405266</v>
      </c>
      <c r="L829" s="292">
        <f>L816/(SUM(Макро!$D$10:K$10))/(L797/(L$2-$D$2))</f>
        <v>15.873313077243392</v>
      </c>
      <c r="M829" s="292">
        <f>M816/(SUM(Макро!$D$10:L$10))/(M797/(M$2-$D$2))</f>
        <v>15.376959351327523</v>
      </c>
      <c r="N829" s="292">
        <f>N816/(SUM(Макро!$D$10:M$10))/(N797/(N$2-$D$2))</f>
        <v>14.416341642202996</v>
      </c>
      <c r="O829" s="171"/>
      <c r="P829" s="159" t="str">
        <f t="shared" si="661"/>
        <v>TZCO TZ2000 
Дзикай</v>
      </c>
      <c r="Q829" s="171"/>
      <c r="R829" s="171"/>
      <c r="S829" s="171"/>
      <c r="T829" s="57"/>
      <c r="U829" s="58"/>
      <c r="V829" s="58"/>
      <c r="W829" s="58"/>
      <c r="X829" s="58"/>
      <c r="Y829" s="58"/>
      <c r="Z829" s="58"/>
      <c r="AA829" s="58"/>
      <c r="AB829" s="59"/>
      <c r="AC829" s="58"/>
      <c r="AD829" s="58"/>
      <c r="AE829" s="58"/>
      <c r="AF829" s="58"/>
      <c r="AG829" s="58"/>
      <c r="AH829" s="58"/>
      <c r="AI829" s="58"/>
      <c r="AJ829" s="60"/>
      <c r="AK829" s="60"/>
      <c r="AL829" s="60"/>
      <c r="AM829" s="60"/>
      <c r="AN829" s="60"/>
      <c r="AO829" s="60"/>
      <c r="AP829" s="60"/>
      <c r="AQ829" s="60"/>
      <c r="AR829" s="60"/>
      <c r="AS829" s="60"/>
    </row>
    <row r="830" spans="1:45" s="61" customFormat="1" ht="15.75" hidden="1" collapsed="1">
      <c r="A830" s="51"/>
      <c r="B830" s="293" t="s">
        <v>103</v>
      </c>
      <c r="C830" s="294" t="s">
        <v>100</v>
      </c>
      <c r="D830" s="295"/>
      <c r="E830" s="292">
        <f>E819/(SUM(Макро!$D$10:D$10))/(E797/(E$2-$D$2))</f>
        <v>85.712979121465722</v>
      </c>
      <c r="F830" s="292">
        <f>F819/(SUM(Макро!$D$10:E$10))/(F797/(F$2-$D$2))</f>
        <v>54.742672976714871</v>
      </c>
      <c r="G830" s="292">
        <f>G819/(SUM(Макро!$D$10:F$10))/(G797/(G$2-$D$2))</f>
        <v>50.2906680905824</v>
      </c>
      <c r="H830" s="292">
        <f>H819/(SUM(Макро!$D$10:G$10))/(H797/(H$2-$D$2))</f>
        <v>45.26019038171394</v>
      </c>
      <c r="I830" s="292">
        <f>I819/(SUM(Макро!$D$10:H$10))/(I797/(I$2-$D$2))</f>
        <v>41.675145506423306</v>
      </c>
      <c r="J830" s="292">
        <f>J819/(SUM(Макро!$D$10:I$10))/(J797/(J$2-$D$2))</f>
        <v>42.30540325884126</v>
      </c>
      <c r="K830" s="292">
        <f>K819/(SUM(Макро!$D$10:J$10))/(K797/(K$2-$D$2))</f>
        <v>39.595577082084439</v>
      </c>
      <c r="L830" s="292">
        <f>L819/(SUM(Макро!$D$10:K$10))/(L797/(L$2-$D$2))</f>
        <v>38.266892719312473</v>
      </c>
      <c r="M830" s="292">
        <f>M819/(SUM(Макро!$D$10:L$10))/(M797/(M$2-$D$2))</f>
        <v>39.978029283399394</v>
      </c>
      <c r="N830" s="296">
        <f>N819/(SUM(Макро!$D$10:M$10))/(N797/(N$2-$D$2))</f>
        <v>39.056531769865195</v>
      </c>
      <c r="O830" s="171"/>
      <c r="P830" s="159" t="str">
        <f t="shared" si="661"/>
        <v>TZCO TZ2000 
Дзикай</v>
      </c>
      <c r="Q830" s="171"/>
      <c r="R830" s="171"/>
      <c r="S830" s="171"/>
      <c r="T830" s="57"/>
      <c r="U830" s="58"/>
      <c r="V830" s="58"/>
      <c r="W830" s="58"/>
      <c r="X830" s="58"/>
      <c r="Y830" s="58"/>
      <c r="Z830" s="58"/>
      <c r="AA830" s="58"/>
      <c r="AB830" s="59"/>
      <c r="AC830" s="58"/>
      <c r="AD830" s="58"/>
      <c r="AE830" s="58"/>
      <c r="AF830" s="58"/>
      <c r="AG830" s="58"/>
      <c r="AH830" s="58"/>
      <c r="AI830" s="58"/>
      <c r="AJ830" s="60"/>
      <c r="AK830" s="60"/>
      <c r="AL830" s="60"/>
      <c r="AM830" s="60"/>
      <c r="AN830" s="60"/>
      <c r="AO830" s="60"/>
      <c r="AP830" s="60"/>
      <c r="AQ830" s="60"/>
      <c r="AR830" s="60"/>
      <c r="AS830" s="60"/>
    </row>
    <row r="831" spans="1:45" s="34" customFormat="1" hidden="1">
      <c r="A831" s="40"/>
      <c r="B831" s="30"/>
      <c r="C831" s="33"/>
      <c r="D831" s="33"/>
      <c r="E831" s="33"/>
      <c r="F831" s="33"/>
      <c r="G831" s="33"/>
      <c r="H831" s="33"/>
      <c r="I831" s="33"/>
      <c r="J831" s="33"/>
      <c r="K831" s="33"/>
      <c r="L831" s="33"/>
      <c r="M831" s="33"/>
      <c r="N831" s="33"/>
      <c r="P831" s="159" t="str">
        <f t="shared" si="661"/>
        <v>TZCO TZ2000 
Дзикай</v>
      </c>
      <c r="T831" s="39"/>
      <c r="U831" s="173"/>
      <c r="V831" s="173"/>
      <c r="W831" s="58"/>
      <c r="X831" s="173"/>
      <c r="Y831" s="173"/>
      <c r="Z831" s="173"/>
      <c r="AA831" s="173"/>
      <c r="AB831" s="174"/>
      <c r="AC831" s="173"/>
      <c r="AD831" s="173"/>
      <c r="AE831" s="173"/>
      <c r="AF831" s="173"/>
      <c r="AG831" s="173"/>
      <c r="AH831" s="173"/>
      <c r="AI831" s="173"/>
      <c r="AJ831" s="173"/>
      <c r="AK831" s="173"/>
      <c r="AL831" s="173"/>
      <c r="AM831" s="173"/>
      <c r="AN831" s="173"/>
      <c r="AO831" s="173"/>
      <c r="AP831" s="173"/>
      <c r="AQ831" s="173"/>
      <c r="AR831" s="173"/>
      <c r="AS831" s="173"/>
    </row>
    <row r="832" spans="1:45" s="32" customFormat="1" ht="15.75" hidden="1">
      <c r="A832" s="46"/>
      <c r="B832" s="297" t="s">
        <v>104</v>
      </c>
      <c r="C832" s="298" t="s">
        <v>105</v>
      </c>
      <c r="D832" s="299"/>
      <c r="E832" s="300">
        <f t="shared" ref="E832:N832" si="728">SUM(E833:E838)</f>
        <v>40202.43651227215</v>
      </c>
      <c r="F832" s="300">
        <f t="shared" si="728"/>
        <v>49996.355581786775</v>
      </c>
      <c r="G832" s="300">
        <f t="shared" si="728"/>
        <v>126094.91755115846</v>
      </c>
      <c r="H832" s="300">
        <f t="shared" si="728"/>
        <v>73191.39617237795</v>
      </c>
      <c r="I832" s="300">
        <f t="shared" si="728"/>
        <v>64391.148142843464</v>
      </c>
      <c r="J832" s="300">
        <f t="shared" si="728"/>
        <v>138251.58294410622</v>
      </c>
      <c r="K832" s="300">
        <f t="shared" si="728"/>
        <v>37352.117440704853</v>
      </c>
      <c r="L832" s="300">
        <f t="shared" si="728"/>
        <v>74822.710194737025</v>
      </c>
      <c r="M832" s="300">
        <f t="shared" si="728"/>
        <v>120666.58222481472</v>
      </c>
      <c r="N832" s="300">
        <f t="shared" si="728"/>
        <v>78129.817658609682</v>
      </c>
      <c r="O832" s="65"/>
      <c r="P832" s="159" t="str">
        <f t="shared" si="661"/>
        <v>TZCO TZ2000 
Дзикай</v>
      </c>
      <c r="Q832" s="65"/>
      <c r="R832" s="65"/>
      <c r="S832" s="65"/>
      <c r="T832" s="49"/>
      <c r="U832" s="46"/>
      <c r="V832" s="46"/>
      <c r="W832" s="58"/>
      <c r="X832" s="46"/>
      <c r="Y832" s="46"/>
      <c r="Z832" s="46"/>
      <c r="AA832" s="46"/>
      <c r="AB832" s="50"/>
      <c r="AC832" s="46"/>
      <c r="AD832" s="46"/>
      <c r="AE832" s="46"/>
      <c r="AF832" s="46"/>
      <c r="AG832" s="46"/>
      <c r="AH832" s="46"/>
      <c r="AI832" s="46"/>
      <c r="AJ832" s="46"/>
      <c r="AK832" s="46"/>
      <c r="AL832" s="46"/>
      <c r="AM832" s="46"/>
      <c r="AN832" s="46"/>
      <c r="AO832" s="46"/>
      <c r="AP832" s="46"/>
      <c r="AQ832" s="46"/>
      <c r="AR832" s="46"/>
      <c r="AS832" s="46"/>
    </row>
    <row r="833" spans="1:45" s="30" customFormat="1" hidden="1">
      <c r="A833" s="40"/>
      <c r="B833" s="263" t="str">
        <f>B822</f>
        <v>ТО, ТР, ППР, вкл смазочные</v>
      </c>
      <c r="C833" s="301" t="s">
        <v>61</v>
      </c>
      <c r="D833" s="80"/>
      <c r="E833" s="68">
        <f t="shared" ref="E833:N833" si="729">E718</f>
        <v>10419.376035824382</v>
      </c>
      <c r="F833" s="68">
        <f t="shared" si="729"/>
        <v>22761.055787328831</v>
      </c>
      <c r="G833" s="68">
        <f t="shared" si="729"/>
        <v>98010.557970615599</v>
      </c>
      <c r="H833" s="68">
        <f t="shared" si="729"/>
        <v>46697.981585504087</v>
      </c>
      <c r="I833" s="68">
        <f t="shared" si="729"/>
        <v>37916.219161371424</v>
      </c>
      <c r="J833" s="68">
        <f t="shared" si="729"/>
        <v>110352.23772212004</v>
      </c>
      <c r="K833" s="68">
        <f t="shared" si="729"/>
        <v>10419.376035824382</v>
      </c>
      <c r="L833" s="68">
        <f t="shared" si="729"/>
        <v>46697.981585504087</v>
      </c>
      <c r="M833" s="68">
        <f t="shared" si="729"/>
        <v>98010.557970615599</v>
      </c>
      <c r="N833" s="68">
        <f t="shared" si="729"/>
        <v>50257.898912875877</v>
      </c>
      <c r="O833" s="69"/>
      <c r="P833" s="159" t="str">
        <f t="shared" si="661"/>
        <v>TZCO TZ2000 
Дзикай</v>
      </c>
      <c r="Q833" s="69"/>
      <c r="R833" s="69"/>
      <c r="S833" s="69"/>
      <c r="T833" s="39"/>
      <c r="U833" s="40"/>
      <c r="V833" s="40"/>
      <c r="W833" s="58"/>
      <c r="X833" s="40"/>
      <c r="Y833" s="40"/>
      <c r="Z833" s="40"/>
      <c r="AA833" s="40"/>
      <c r="AB833" s="43"/>
      <c r="AC833" s="40"/>
      <c r="AD833" s="40"/>
      <c r="AE833" s="40"/>
      <c r="AF833" s="40"/>
      <c r="AG833" s="40"/>
      <c r="AH833" s="40"/>
      <c r="AI833" s="40"/>
      <c r="AJ833" s="40"/>
      <c r="AK833" s="40"/>
      <c r="AL833" s="40"/>
      <c r="AM833" s="40"/>
      <c r="AN833" s="40"/>
      <c r="AO833" s="40"/>
      <c r="AP833" s="40"/>
      <c r="AQ833" s="40"/>
      <c r="AR833" s="40"/>
      <c r="AS833" s="40"/>
    </row>
    <row r="834" spans="1:45" s="30" customFormat="1" hidden="1">
      <c r="A834" s="40"/>
      <c r="B834" s="263" t="str">
        <f>B823</f>
        <v>затраты на сервис: ремонты и ТО</v>
      </c>
      <c r="C834" s="301" t="s">
        <v>61</v>
      </c>
      <c r="D834" s="80"/>
      <c r="E834" s="68">
        <f t="shared" ref="E834:N834" si="730">E721</f>
        <v>2051.1335552</v>
      </c>
      <c r="F834" s="68">
        <f t="shared" si="730"/>
        <v>2080.687646905893</v>
      </c>
      <c r="G834" s="68">
        <f t="shared" si="730"/>
        <v>2415.6340195726789</v>
      </c>
      <c r="H834" s="68">
        <f t="shared" si="730"/>
        <v>2080.687646905893</v>
      </c>
      <c r="I834" s="68">
        <f t="shared" si="730"/>
        <v>2085.6133288568749</v>
      </c>
      <c r="J834" s="68">
        <f t="shared" si="730"/>
        <v>2445.1881112785718</v>
      </c>
      <c r="K834" s="68">
        <f t="shared" si="730"/>
        <v>2051.1335552</v>
      </c>
      <c r="L834" s="68">
        <f t="shared" si="730"/>
        <v>2080.687646905893</v>
      </c>
      <c r="M834" s="68">
        <f t="shared" si="730"/>
        <v>2415.6340195726789</v>
      </c>
      <c r="N834" s="68">
        <f t="shared" si="730"/>
        <v>2115.1674205627678</v>
      </c>
      <c r="O834" s="69"/>
      <c r="P834" s="159" t="str">
        <f t="shared" si="661"/>
        <v>TZCO TZ2000 
Дзикай</v>
      </c>
      <c r="Q834" s="69"/>
      <c r="R834" s="69"/>
      <c r="S834" s="69"/>
      <c r="T834" s="39"/>
      <c r="U834" s="40"/>
      <c r="V834" s="40"/>
      <c r="W834" s="58"/>
      <c r="X834" s="40"/>
      <c r="Y834" s="40"/>
      <c r="Z834" s="40"/>
      <c r="AA834" s="40"/>
      <c r="AB834" s="43"/>
      <c r="AC834" s="40"/>
      <c r="AD834" s="40"/>
      <c r="AE834" s="40"/>
      <c r="AF834" s="40"/>
      <c r="AG834" s="40"/>
      <c r="AH834" s="40"/>
      <c r="AI834" s="40"/>
      <c r="AJ834" s="40"/>
      <c r="AK834" s="40"/>
      <c r="AL834" s="40"/>
      <c r="AM834" s="40"/>
      <c r="AN834" s="40"/>
      <c r="AO834" s="40"/>
      <c r="AP834" s="40"/>
      <c r="AQ834" s="40"/>
      <c r="AR834" s="40"/>
      <c r="AS834" s="40"/>
    </row>
    <row r="835" spans="1:45" s="30" customFormat="1" hidden="1">
      <c r="A835" s="40"/>
      <c r="B835" s="263" t="str">
        <f>B824</f>
        <v>расходники на ковш</v>
      </c>
      <c r="C835" s="301" t="s">
        <v>61</v>
      </c>
      <c r="D835" s="80"/>
      <c r="E835" s="68">
        <f t="shared" ref="E835:N835" si="731">E724</f>
        <v>2189.8104674962788</v>
      </c>
      <c r="F835" s="68">
        <f t="shared" si="731"/>
        <v>1871.2497404526052</v>
      </c>
      <c r="G835" s="68">
        <f t="shared" si="731"/>
        <v>1934.7950801343918</v>
      </c>
      <c r="H835" s="68">
        <f t="shared" si="731"/>
        <v>1779.551398626844</v>
      </c>
      <c r="I835" s="68">
        <f t="shared" si="731"/>
        <v>1776.6577215346038</v>
      </c>
      <c r="J835" s="68">
        <f t="shared" si="731"/>
        <v>1908.2740349699072</v>
      </c>
      <c r="K835" s="68">
        <f t="shared" si="731"/>
        <v>1837.5059197506764</v>
      </c>
      <c r="L835" s="68">
        <f t="shared" si="731"/>
        <v>1981.1847366665231</v>
      </c>
      <c r="M835" s="68">
        <f t="shared" si="731"/>
        <v>1263.8431010258118</v>
      </c>
      <c r="N835" s="68">
        <f t="shared" si="731"/>
        <v>1945.6752224160396</v>
      </c>
      <c r="O835" s="69"/>
      <c r="P835" s="159" t="str">
        <f t="shared" si="661"/>
        <v>TZCO TZ2000 
Дзикай</v>
      </c>
      <c r="Q835" s="69"/>
      <c r="R835" s="69"/>
      <c r="S835" s="69"/>
      <c r="T835" s="39"/>
      <c r="U835" s="40"/>
      <c r="V835" s="40"/>
      <c r="W835" s="58"/>
      <c r="X835" s="40"/>
      <c r="Y835" s="40"/>
      <c r="Z835" s="40"/>
      <c r="AA835" s="40"/>
      <c r="AB835" s="43"/>
      <c r="AC835" s="40"/>
      <c r="AD835" s="40"/>
      <c r="AE835" s="40"/>
      <c r="AF835" s="40"/>
      <c r="AG835" s="40"/>
      <c r="AH835" s="40"/>
      <c r="AI835" s="40"/>
      <c r="AJ835" s="40"/>
      <c r="AK835" s="40"/>
      <c r="AL835" s="40"/>
      <c r="AM835" s="40"/>
      <c r="AN835" s="40"/>
      <c r="AO835" s="40"/>
      <c r="AP835" s="40"/>
      <c r="AQ835" s="40"/>
      <c r="AR835" s="40"/>
      <c r="AS835" s="40"/>
    </row>
    <row r="836" spans="1:45" s="30" customFormat="1" hidden="1">
      <c r="A836" s="40"/>
      <c r="B836" s="263" t="str">
        <f>B825</f>
        <v>Дизтопливо</v>
      </c>
      <c r="C836" s="301" t="s">
        <v>61</v>
      </c>
      <c r="D836" s="80"/>
      <c r="E836" s="68">
        <f t="shared" ref="E836:N836" si="732">E744</f>
        <v>15526.845699909794</v>
      </c>
      <c r="F836" s="68">
        <f t="shared" si="732"/>
        <v>13268.091653257763</v>
      </c>
      <c r="G836" s="68">
        <f t="shared" si="732"/>
        <v>13718.659726994092</v>
      </c>
      <c r="H836" s="68">
        <f t="shared" si="732"/>
        <v>12617.904787499436</v>
      </c>
      <c r="I836" s="68">
        <f t="shared" si="732"/>
        <v>12597.387177238877</v>
      </c>
      <c r="J836" s="68">
        <f t="shared" si="732"/>
        <v>13530.612321896015</v>
      </c>
      <c r="K836" s="68">
        <f t="shared" si="732"/>
        <v>13028.831176088106</v>
      </c>
      <c r="L836" s="68">
        <f t="shared" si="732"/>
        <v>14047.585471818829</v>
      </c>
      <c r="M836" s="68">
        <f t="shared" si="732"/>
        <v>8961.2763797589414</v>
      </c>
      <c r="N836" s="68">
        <f t="shared" si="732"/>
        <v>13795.805348913313</v>
      </c>
      <c r="O836" s="69"/>
      <c r="P836" s="159" t="str">
        <f t="shared" si="661"/>
        <v>TZCO TZ2000 
Дзикай</v>
      </c>
      <c r="Q836" s="69"/>
      <c r="R836" s="69"/>
      <c r="S836" s="69"/>
      <c r="T836" s="39"/>
      <c r="U836" s="40"/>
      <c r="V836" s="40"/>
      <c r="W836" s="58"/>
      <c r="X836" s="40"/>
      <c r="Y836" s="40"/>
      <c r="Z836" s="40"/>
      <c r="AA836" s="40"/>
      <c r="AB836" s="43"/>
      <c r="AC836" s="40"/>
      <c r="AD836" s="40"/>
      <c r="AE836" s="40"/>
      <c r="AF836" s="40"/>
      <c r="AG836" s="40"/>
      <c r="AH836" s="40"/>
      <c r="AI836" s="40"/>
      <c r="AJ836" s="40"/>
      <c r="AK836" s="40"/>
      <c r="AL836" s="40"/>
      <c r="AM836" s="40"/>
      <c r="AN836" s="40"/>
      <c r="AO836" s="40"/>
      <c r="AP836" s="40"/>
      <c r="AQ836" s="40"/>
      <c r="AR836" s="40"/>
      <c r="AS836" s="40"/>
    </row>
    <row r="837" spans="1:45" s="30" customFormat="1" hidden="1">
      <c r="A837" s="40"/>
      <c r="B837" s="263" t="s">
        <v>60</v>
      </c>
      <c r="C837" s="301" t="s">
        <v>61</v>
      </c>
      <c r="D837" s="80"/>
      <c r="E837" s="68">
        <f t="shared" ref="E837:N837" si="733">E760</f>
        <v>0</v>
      </c>
      <c r="F837" s="68">
        <f t="shared" si="733"/>
        <v>0</v>
      </c>
      <c r="G837" s="68">
        <f t="shared" si="733"/>
        <v>0</v>
      </c>
      <c r="H837" s="68">
        <f t="shared" si="733"/>
        <v>0</v>
      </c>
      <c r="I837" s="68">
        <f t="shared" si="733"/>
        <v>0</v>
      </c>
      <c r="J837" s="68">
        <f t="shared" si="733"/>
        <v>0</v>
      </c>
      <c r="K837" s="68">
        <f t="shared" si="733"/>
        <v>0</v>
      </c>
      <c r="L837" s="68">
        <f t="shared" si="733"/>
        <v>0</v>
      </c>
      <c r="M837" s="68">
        <f t="shared" si="733"/>
        <v>0</v>
      </c>
      <c r="N837" s="68">
        <f t="shared" si="733"/>
        <v>0</v>
      </c>
      <c r="P837" s="159" t="str">
        <f t="shared" si="661"/>
        <v>TZCO TZ2000 
Дзикай</v>
      </c>
      <c r="Q837" s="69"/>
      <c r="R837" s="69"/>
      <c r="S837" s="73" t="s">
        <v>101</v>
      </c>
      <c r="U837" s="40"/>
      <c r="V837" s="40"/>
      <c r="W837" s="58"/>
      <c r="X837" s="40"/>
      <c r="Y837" s="40"/>
      <c r="Z837" s="40"/>
      <c r="AA837" s="40"/>
      <c r="AB837" s="43"/>
      <c r="AC837" s="40"/>
      <c r="AD837" s="40"/>
      <c r="AE837" s="40"/>
      <c r="AF837" s="40"/>
      <c r="AG837" s="40"/>
      <c r="AH837" s="40"/>
      <c r="AI837" s="40"/>
      <c r="AJ837" s="40"/>
      <c r="AK837" s="40"/>
      <c r="AL837" s="40"/>
      <c r="AM837" s="40"/>
      <c r="AN837" s="40"/>
      <c r="AO837" s="40"/>
      <c r="AP837" s="40"/>
      <c r="AQ837" s="40"/>
      <c r="AR837" s="40"/>
      <c r="AS837" s="40"/>
    </row>
    <row r="838" spans="1:45" s="30" customFormat="1" hidden="1">
      <c r="A838" s="40"/>
      <c r="B838" s="263" t="s">
        <v>81</v>
      </c>
      <c r="C838" s="302" t="s">
        <v>61</v>
      </c>
      <c r="D838" s="303"/>
      <c r="E838" s="304">
        <f t="shared" ref="E838:N838" si="734">E785</f>
        <v>10015.270753841691</v>
      </c>
      <c r="F838" s="304">
        <f t="shared" si="734"/>
        <v>10015.270753841691</v>
      </c>
      <c r="G838" s="304">
        <f t="shared" si="734"/>
        <v>10015.270753841691</v>
      </c>
      <c r="H838" s="304">
        <f t="shared" si="734"/>
        <v>10015.270753841691</v>
      </c>
      <c r="I838" s="304">
        <f t="shared" si="734"/>
        <v>10015.270753841691</v>
      </c>
      <c r="J838" s="304">
        <f t="shared" si="734"/>
        <v>10015.270753841691</v>
      </c>
      <c r="K838" s="304">
        <f t="shared" si="734"/>
        <v>10015.270753841691</v>
      </c>
      <c r="L838" s="304">
        <f t="shared" si="734"/>
        <v>10015.270753841691</v>
      </c>
      <c r="M838" s="304">
        <f t="shared" si="734"/>
        <v>10015.270753841691</v>
      </c>
      <c r="N838" s="304">
        <f t="shared" si="734"/>
        <v>10015.270753841691</v>
      </c>
      <c r="O838" s="69"/>
      <c r="P838" s="159" t="str">
        <f t="shared" si="661"/>
        <v>TZCO TZ2000 
Дзикай</v>
      </c>
      <c r="Q838" s="69"/>
      <c r="R838" s="69"/>
      <c r="S838" s="69"/>
      <c r="T838" s="39"/>
      <c r="U838" s="40"/>
      <c r="V838" s="40"/>
      <c r="W838" s="58"/>
      <c r="X838" s="40"/>
      <c r="Y838" s="40"/>
      <c r="Z838" s="40"/>
      <c r="AA838" s="40"/>
      <c r="AB838" s="43"/>
      <c r="AC838" s="40"/>
      <c r="AD838" s="40"/>
      <c r="AE838" s="40"/>
      <c r="AF838" s="40"/>
      <c r="AG838" s="40"/>
      <c r="AH838" s="40"/>
      <c r="AI838" s="40"/>
      <c r="AJ838" s="40"/>
      <c r="AK838" s="40"/>
      <c r="AL838" s="40"/>
      <c r="AM838" s="40"/>
      <c r="AN838" s="40"/>
      <c r="AO838" s="40"/>
      <c r="AP838" s="40"/>
      <c r="AQ838" s="40"/>
      <c r="AR838" s="40"/>
      <c r="AS838" s="40"/>
    </row>
    <row r="839" spans="1:45" s="32" customFormat="1" ht="15.75" hidden="1">
      <c r="A839" s="46"/>
      <c r="B839" s="305" t="s">
        <v>106</v>
      </c>
      <c r="C839" s="305" t="s">
        <v>100</v>
      </c>
      <c r="D839" s="306">
        <f>SUM(E832:N832)/SUM(E716:N716)</f>
        <v>37.904208674452484</v>
      </c>
      <c r="E839" s="306">
        <f t="shared" ref="E839:N839" si="735">E832/E716</f>
        <v>16.020163837806471</v>
      </c>
      <c r="F839" s="306">
        <f t="shared" si="735"/>
        <v>23.314585621052363</v>
      </c>
      <c r="G839" s="306">
        <f t="shared" si="735"/>
        <v>56.870063551099065</v>
      </c>
      <c r="H839" s="306">
        <f t="shared" si="735"/>
        <v>35.889763903975371</v>
      </c>
      <c r="I839" s="306">
        <f t="shared" si="735"/>
        <v>31.625944696674964</v>
      </c>
      <c r="J839" s="306">
        <f t="shared" si="735"/>
        <v>63.219415672052079</v>
      </c>
      <c r="K839" s="306">
        <f t="shared" si="735"/>
        <v>17.738119870606983</v>
      </c>
      <c r="L839" s="306">
        <f t="shared" si="735"/>
        <v>32.955626140682952</v>
      </c>
      <c r="M839" s="306">
        <f t="shared" si="735"/>
        <v>83.313418693754713</v>
      </c>
      <c r="N839" s="306">
        <f t="shared" si="735"/>
        <v>35.040280037976309</v>
      </c>
      <c r="O839" s="175"/>
      <c r="P839" s="159" t="str">
        <f t="shared" si="661"/>
        <v>TZCO TZ2000 
Дзикай</v>
      </c>
      <c r="Q839" s="175"/>
      <c r="R839" s="175"/>
      <c r="S839" s="175"/>
      <c r="T839" s="49"/>
      <c r="U839" s="46"/>
      <c r="V839" s="46"/>
      <c r="W839" s="58"/>
      <c r="X839" s="46"/>
      <c r="Y839" s="46"/>
      <c r="Z839" s="46"/>
      <c r="AA839" s="46"/>
      <c r="AB839" s="50"/>
      <c r="AC839" s="46"/>
      <c r="AD839" s="46"/>
      <c r="AE839" s="46"/>
      <c r="AF839" s="46"/>
      <c r="AG839" s="46"/>
      <c r="AH839" s="46"/>
      <c r="AI839" s="46"/>
      <c r="AJ839" s="46"/>
      <c r="AK839" s="46"/>
      <c r="AL839" s="46"/>
      <c r="AM839" s="46"/>
      <c r="AN839" s="46"/>
      <c r="AO839" s="46"/>
      <c r="AP839" s="46"/>
      <c r="AQ839" s="46"/>
      <c r="AR839" s="46"/>
      <c r="AS839" s="46"/>
    </row>
    <row r="840" spans="1:45" s="30" customFormat="1" hidden="1" outlineLevel="1">
      <c r="A840" s="40"/>
      <c r="B840" s="263" t="str">
        <f t="shared" ref="B840:B845" si="736">B833</f>
        <v>ТО, ТР, ППР, вкл смазочные</v>
      </c>
      <c r="C840" s="66" t="s">
        <v>100</v>
      </c>
      <c r="D840" s="80">
        <f>SUM(E833:N833)/SUM(E716:N716)</f>
        <v>25.087472873378108</v>
      </c>
      <c r="E840" s="80">
        <f t="shared" ref="E840:N840" si="737">E833/E716</f>
        <v>4.1519899205777557</v>
      </c>
      <c r="F840" s="80">
        <f t="shared" si="737"/>
        <v>10.614065321444025</v>
      </c>
      <c r="G840" s="80">
        <f t="shared" si="737"/>
        <v>44.203737697882971</v>
      </c>
      <c r="H840" s="80">
        <f t="shared" si="737"/>
        <v>22.898586740287339</v>
      </c>
      <c r="I840" s="80">
        <f t="shared" si="737"/>
        <v>18.622687821071477</v>
      </c>
      <c r="J840" s="80">
        <f t="shared" si="737"/>
        <v>50.461657207326915</v>
      </c>
      <c r="K840" s="80">
        <f t="shared" si="737"/>
        <v>4.9480499035637813</v>
      </c>
      <c r="L840" s="80">
        <f t="shared" si="737"/>
        <v>20.568103168823992</v>
      </c>
      <c r="M840" s="80">
        <f t="shared" si="737"/>
        <v>67.670721272282677</v>
      </c>
      <c r="N840" s="80">
        <f t="shared" si="737"/>
        <v>22.540060949872355</v>
      </c>
      <c r="O840" s="82"/>
      <c r="P840" s="159" t="str">
        <f t="shared" si="661"/>
        <v>TZCO TZ2000 
Дзикай</v>
      </c>
      <c r="Q840" s="82"/>
      <c r="R840" s="82"/>
      <c r="S840" s="82"/>
      <c r="T840" s="39"/>
      <c r="U840" s="40"/>
      <c r="V840" s="40"/>
      <c r="W840" s="58"/>
      <c r="X840" s="40"/>
      <c r="Y840" s="40"/>
      <c r="Z840" s="40"/>
      <c r="AA840" s="40"/>
      <c r="AB840" s="43"/>
      <c r="AC840" s="40"/>
      <c r="AD840" s="40"/>
      <c r="AE840" s="40"/>
      <c r="AF840" s="40"/>
      <c r="AG840" s="40"/>
      <c r="AH840" s="40"/>
      <c r="AI840" s="40"/>
      <c r="AJ840" s="40"/>
      <c r="AK840" s="40"/>
      <c r="AL840" s="40"/>
      <c r="AM840" s="40"/>
      <c r="AN840" s="40"/>
      <c r="AO840" s="40"/>
      <c r="AP840" s="40"/>
      <c r="AQ840" s="40"/>
      <c r="AR840" s="40"/>
      <c r="AS840" s="40"/>
    </row>
    <row r="841" spans="1:45" s="30" customFormat="1" hidden="1" outlineLevel="1">
      <c r="A841" s="40"/>
      <c r="B841" s="263" t="str">
        <f t="shared" si="736"/>
        <v>затраты на сервис: ремонты и ТО</v>
      </c>
      <c r="C841" s="66" t="s">
        <v>100</v>
      </c>
      <c r="D841" s="80">
        <f>SUM(E834:N834)/SUM(E716:N716)</f>
        <v>1.0299217916616705</v>
      </c>
      <c r="E841" s="80">
        <f t="shared" ref="E841:N841" si="738">E834/E716</f>
        <v>0.81735084880976838</v>
      </c>
      <c r="F841" s="80">
        <f t="shared" si="738"/>
        <v>0.97027812787469059</v>
      </c>
      <c r="G841" s="80">
        <f t="shared" si="738"/>
        <v>1.0894749992882089</v>
      </c>
      <c r="H841" s="80">
        <f t="shared" si="738"/>
        <v>1.0202755010916524</v>
      </c>
      <c r="I841" s="80">
        <f t="shared" si="738"/>
        <v>1.0243565101643017</v>
      </c>
      <c r="J841" s="80">
        <f t="shared" si="738"/>
        <v>1.1181308764166304</v>
      </c>
      <c r="K841" s="80">
        <f t="shared" si="738"/>
        <v>0.97406132143697011</v>
      </c>
      <c r="L841" s="80">
        <f t="shared" si="738"/>
        <v>0.91643785728295013</v>
      </c>
      <c r="M841" s="80">
        <f t="shared" si="738"/>
        <v>1.6678580330432931</v>
      </c>
      <c r="N841" s="80">
        <f t="shared" si="738"/>
        <v>0.94862705385510404</v>
      </c>
      <c r="O841" s="82"/>
      <c r="P841" s="159" t="str">
        <f t="shared" ref="P841:P847" si="739">P840</f>
        <v>TZCO TZ2000 
Дзикай</v>
      </c>
      <c r="Q841" s="82"/>
      <c r="R841" s="82"/>
      <c r="S841" s="82"/>
      <c r="T841" s="39"/>
      <c r="U841" s="40"/>
      <c r="V841" s="40"/>
      <c r="W841" s="58"/>
      <c r="X841" s="40"/>
      <c r="Y841" s="40"/>
      <c r="Z841" s="40"/>
      <c r="AA841" s="40"/>
      <c r="AB841" s="43"/>
      <c r="AC841" s="40"/>
      <c r="AD841" s="40"/>
      <c r="AE841" s="40"/>
      <c r="AF841" s="40"/>
      <c r="AG841" s="40"/>
      <c r="AH841" s="40"/>
      <c r="AI841" s="40"/>
      <c r="AJ841" s="40"/>
      <c r="AK841" s="40"/>
      <c r="AL841" s="40"/>
      <c r="AM841" s="40"/>
      <c r="AN841" s="40"/>
      <c r="AO841" s="40"/>
      <c r="AP841" s="40"/>
      <c r="AQ841" s="40"/>
      <c r="AR841" s="40"/>
      <c r="AS841" s="40"/>
    </row>
    <row r="842" spans="1:45" s="30" customFormat="1" hidden="1" outlineLevel="1">
      <c r="A842" s="40"/>
      <c r="B842" s="263" t="str">
        <f t="shared" si="736"/>
        <v>расходники на ковш</v>
      </c>
      <c r="C842" s="66" t="s">
        <v>100</v>
      </c>
      <c r="D842" s="80">
        <f>SUM(E835:N835)/SUM(E716:N716)</f>
        <v>0.87261184909340384</v>
      </c>
      <c r="E842" s="80">
        <f t="shared" ref="E842:N842" si="740">E835/E716</f>
        <v>0.87261184909340372</v>
      </c>
      <c r="F842" s="80">
        <f t="shared" si="740"/>
        <v>0.87261184909340372</v>
      </c>
      <c r="G842" s="80">
        <f t="shared" si="740"/>
        <v>0.87261184909340372</v>
      </c>
      <c r="H842" s="80">
        <f t="shared" si="740"/>
        <v>0.87261184909340372</v>
      </c>
      <c r="I842" s="80">
        <f t="shared" si="740"/>
        <v>0.87261184909340372</v>
      </c>
      <c r="J842" s="80">
        <f t="shared" si="740"/>
        <v>0.87261184909340372</v>
      </c>
      <c r="K842" s="80">
        <f t="shared" si="740"/>
        <v>0.87261184909340372</v>
      </c>
      <c r="L842" s="80">
        <f t="shared" si="740"/>
        <v>0.87261184909340372</v>
      </c>
      <c r="M842" s="80">
        <f t="shared" si="740"/>
        <v>0.87261184909340372</v>
      </c>
      <c r="N842" s="80">
        <f t="shared" si="740"/>
        <v>0.87261184909340372</v>
      </c>
      <c r="O842" s="82"/>
      <c r="P842" s="159" t="str">
        <f t="shared" si="739"/>
        <v>TZCO TZ2000 
Дзикай</v>
      </c>
      <c r="Q842" s="82"/>
      <c r="R842" s="82"/>
      <c r="S842" s="82"/>
      <c r="T842" s="39"/>
      <c r="U842" s="40"/>
      <c r="V842" s="40"/>
      <c r="W842" s="58"/>
      <c r="X842" s="40"/>
      <c r="Y842" s="40"/>
      <c r="Z842" s="40"/>
      <c r="AA842" s="40"/>
      <c r="AB842" s="43"/>
      <c r="AC842" s="40"/>
      <c r="AD842" s="40"/>
      <c r="AE842" s="40"/>
      <c r="AF842" s="40"/>
      <c r="AG842" s="40"/>
      <c r="AH842" s="40"/>
      <c r="AI842" s="40"/>
      <c r="AJ842" s="40"/>
      <c r="AK842" s="40"/>
      <c r="AL842" s="40"/>
      <c r="AM842" s="40"/>
      <c r="AN842" s="40"/>
      <c r="AO842" s="40"/>
      <c r="AP842" s="40"/>
      <c r="AQ842" s="40"/>
      <c r="AR842" s="40"/>
      <c r="AS842" s="40"/>
    </row>
    <row r="843" spans="1:45" s="30" customFormat="1" hidden="1" outlineLevel="1">
      <c r="A843" s="40"/>
      <c r="B843" s="263" t="str">
        <f t="shared" si="736"/>
        <v>Дизтопливо</v>
      </c>
      <c r="C843" s="66" t="s">
        <v>100</v>
      </c>
      <c r="D843" s="80">
        <f>SUM(E836:N836)/SUM(E716:N716)</f>
        <v>6.1872521562459264</v>
      </c>
      <c r="E843" s="80">
        <f t="shared" ref="E843:N843" si="741">E836/E716</f>
        <v>6.1872521562459264</v>
      </c>
      <c r="F843" s="80">
        <f t="shared" si="741"/>
        <v>6.1872521562459273</v>
      </c>
      <c r="G843" s="80">
        <f t="shared" si="741"/>
        <v>6.1872521562459255</v>
      </c>
      <c r="H843" s="80">
        <f t="shared" si="741"/>
        <v>6.1872521562459255</v>
      </c>
      <c r="I843" s="80">
        <f t="shared" si="741"/>
        <v>6.1872521562459255</v>
      </c>
      <c r="J843" s="80">
        <f t="shared" si="741"/>
        <v>6.1872521562459273</v>
      </c>
      <c r="K843" s="80">
        <f t="shared" si="741"/>
        <v>6.1872521562459273</v>
      </c>
      <c r="L843" s="80">
        <f t="shared" si="741"/>
        <v>6.1872521562459264</v>
      </c>
      <c r="M843" s="80">
        <f t="shared" si="741"/>
        <v>6.1872521562459264</v>
      </c>
      <c r="N843" s="80">
        <f t="shared" si="741"/>
        <v>6.1872521562459273</v>
      </c>
      <c r="O843" s="82"/>
      <c r="P843" s="159" t="str">
        <f t="shared" si="739"/>
        <v>TZCO TZ2000 
Дзикай</v>
      </c>
      <c r="Q843" s="82"/>
      <c r="R843" s="82"/>
      <c r="S843" s="82"/>
      <c r="T843" s="39"/>
      <c r="U843" s="40"/>
      <c r="V843" s="40"/>
      <c r="W843" s="58"/>
      <c r="X843" s="40"/>
      <c r="Y843" s="40"/>
      <c r="Z843" s="40"/>
      <c r="AA843" s="40"/>
      <c r="AB843" s="43"/>
      <c r="AC843" s="40"/>
      <c r="AD843" s="40"/>
      <c r="AE843" s="40"/>
      <c r="AF843" s="40"/>
      <c r="AG843" s="40"/>
      <c r="AH843" s="40"/>
      <c r="AI843" s="40"/>
      <c r="AJ843" s="40"/>
      <c r="AK843" s="40"/>
      <c r="AL843" s="40"/>
      <c r="AM843" s="40"/>
      <c r="AN843" s="40"/>
      <c r="AO843" s="40"/>
      <c r="AP843" s="40"/>
      <c r="AQ843" s="40"/>
      <c r="AR843" s="40"/>
      <c r="AS843" s="40"/>
    </row>
    <row r="844" spans="1:45" s="30" customFormat="1" hidden="1" outlineLevel="1">
      <c r="A844" s="40"/>
      <c r="B844" s="263" t="str">
        <f t="shared" si="736"/>
        <v>Смазочные</v>
      </c>
      <c r="C844" s="66" t="s">
        <v>100</v>
      </c>
      <c r="D844" s="80">
        <f>SUM(E837:N837)/SUM(E716:N716)</f>
        <v>0</v>
      </c>
      <c r="E844" s="80">
        <f t="shared" ref="E844:N844" si="742">E837/E716</f>
        <v>0</v>
      </c>
      <c r="F844" s="80">
        <f t="shared" si="742"/>
        <v>0</v>
      </c>
      <c r="G844" s="80">
        <f t="shared" si="742"/>
        <v>0</v>
      </c>
      <c r="H844" s="80">
        <f t="shared" si="742"/>
        <v>0</v>
      </c>
      <c r="I844" s="80">
        <f t="shared" si="742"/>
        <v>0</v>
      </c>
      <c r="J844" s="80">
        <f t="shared" si="742"/>
        <v>0</v>
      </c>
      <c r="K844" s="80">
        <f t="shared" si="742"/>
        <v>0</v>
      </c>
      <c r="L844" s="80">
        <f t="shared" si="742"/>
        <v>0</v>
      </c>
      <c r="M844" s="80">
        <f t="shared" si="742"/>
        <v>0</v>
      </c>
      <c r="N844" s="80">
        <f t="shared" si="742"/>
        <v>0</v>
      </c>
      <c r="O844" s="82"/>
      <c r="P844" s="159" t="str">
        <f t="shared" si="739"/>
        <v>TZCO TZ2000 
Дзикай</v>
      </c>
      <c r="Q844" s="82"/>
      <c r="R844" s="82"/>
      <c r="S844" s="82"/>
      <c r="T844" s="39"/>
      <c r="U844" s="40"/>
      <c r="V844" s="40"/>
      <c r="W844" s="58"/>
      <c r="X844" s="40"/>
      <c r="Y844" s="40"/>
      <c r="Z844" s="40"/>
      <c r="AA844" s="40"/>
      <c r="AB844" s="43"/>
      <c r="AC844" s="40"/>
      <c r="AD844" s="40"/>
      <c r="AE844" s="40"/>
      <c r="AF844" s="40"/>
      <c r="AG844" s="40"/>
      <c r="AH844" s="40"/>
      <c r="AI844" s="40"/>
      <c r="AJ844" s="40"/>
      <c r="AK844" s="40"/>
      <c r="AL844" s="40"/>
      <c r="AM844" s="40"/>
      <c r="AN844" s="40"/>
      <c r="AO844" s="40"/>
      <c r="AP844" s="40"/>
      <c r="AQ844" s="40"/>
      <c r="AR844" s="40"/>
      <c r="AS844" s="40"/>
    </row>
    <row r="845" spans="1:45" s="30" customFormat="1" hidden="1" outlineLevel="1">
      <c r="A845" s="40"/>
      <c r="B845" s="263" t="str">
        <f t="shared" si="736"/>
        <v>Расходы на персонал</v>
      </c>
      <c r="C845" s="66" t="s">
        <v>100</v>
      </c>
      <c r="D845" s="80">
        <f>SUM(E838:N838)/SUM(E716:N716)</f>
        <v>4.7269500040733696</v>
      </c>
      <c r="E845" s="80">
        <f t="shared" ref="E845:N845" si="743">E838/E716</f>
        <v>3.9909590630796163</v>
      </c>
      <c r="F845" s="80">
        <f t="shared" si="743"/>
        <v>4.67037816639432</v>
      </c>
      <c r="G845" s="80">
        <f t="shared" si="743"/>
        <v>4.5169868485885543</v>
      </c>
      <c r="H845" s="80">
        <f t="shared" si="743"/>
        <v>4.9110376572570509</v>
      </c>
      <c r="I845" s="80">
        <f t="shared" si="743"/>
        <v>4.9190363600998586</v>
      </c>
      <c r="J845" s="80">
        <f t="shared" si="743"/>
        <v>4.5797635829692052</v>
      </c>
      <c r="K845" s="80">
        <f t="shared" si="743"/>
        <v>4.7561446402669025</v>
      </c>
      <c r="L845" s="80">
        <f t="shared" si="743"/>
        <v>4.4112211092366822</v>
      </c>
      <c r="M845" s="80">
        <f t="shared" si="743"/>
        <v>6.9149753830894207</v>
      </c>
      <c r="N845" s="80">
        <f t="shared" si="743"/>
        <v>4.4917280289095176</v>
      </c>
      <c r="O845" s="82"/>
      <c r="P845" s="159" t="str">
        <f t="shared" si="739"/>
        <v>TZCO TZ2000 
Дзикай</v>
      </c>
      <c r="Q845" s="82"/>
      <c r="R845" s="82"/>
      <c r="S845" s="82"/>
      <c r="T845" s="39"/>
      <c r="U845" s="40"/>
      <c r="V845" s="40"/>
      <c r="W845" s="58"/>
      <c r="X845" s="40"/>
      <c r="Y845" s="40"/>
      <c r="Z845" s="40"/>
      <c r="AA845" s="40"/>
      <c r="AB845" s="43"/>
      <c r="AC845" s="40"/>
      <c r="AD845" s="40"/>
      <c r="AE845" s="40"/>
      <c r="AF845" s="40"/>
      <c r="AG845" s="40"/>
      <c r="AH845" s="40"/>
      <c r="AI845" s="40"/>
      <c r="AJ845" s="40"/>
      <c r="AK845" s="40"/>
      <c r="AL845" s="40"/>
      <c r="AM845" s="40"/>
      <c r="AN845" s="40"/>
      <c r="AO845" s="40"/>
      <c r="AP845" s="40"/>
      <c r="AQ845" s="40"/>
      <c r="AR845" s="40"/>
      <c r="AS845" s="40"/>
    </row>
    <row r="846" spans="1:45" s="18" customFormat="1" hidden="1" collapsed="1">
      <c r="E846" s="307"/>
      <c r="F846" s="307"/>
      <c r="G846" s="307"/>
      <c r="H846" s="307"/>
      <c r="I846" s="307"/>
      <c r="J846" s="307"/>
      <c r="K846" s="307"/>
      <c r="L846" s="307"/>
      <c r="M846" s="307"/>
      <c r="N846" s="307"/>
      <c r="P846" s="159" t="str">
        <f t="shared" si="739"/>
        <v>TZCO TZ2000 
Дзикай</v>
      </c>
    </row>
    <row r="847" spans="1:45" s="18" customFormat="1" hidden="1">
      <c r="B847" s="1144" t="s">
        <v>704</v>
      </c>
      <c r="C847" s="1145" t="s">
        <v>6</v>
      </c>
      <c r="D847" s="1144"/>
      <c r="E847" s="1146">
        <f>E748*1000/(E716*1000)</f>
        <v>0.11284617647058823</v>
      </c>
      <c r="F847" s="1146">
        <f t="shared" ref="F847:N847" si="744">F748*1000/(F716*1000)</f>
        <v>0.11284617647058823</v>
      </c>
      <c r="G847" s="1146">
        <f t="shared" si="744"/>
        <v>0.11284617647058821</v>
      </c>
      <c r="H847" s="1146">
        <f t="shared" si="744"/>
        <v>0.11284617647058821</v>
      </c>
      <c r="I847" s="1146">
        <f t="shared" si="744"/>
        <v>0.11284617647058823</v>
      </c>
      <c r="J847" s="1146">
        <f t="shared" si="744"/>
        <v>0.11284617647058823</v>
      </c>
      <c r="K847" s="1146">
        <f t="shared" si="744"/>
        <v>0.11284617647058823</v>
      </c>
      <c r="L847" s="1146">
        <f t="shared" si="744"/>
        <v>0.11284617647058821</v>
      </c>
      <c r="M847" s="1146">
        <f t="shared" si="744"/>
        <v>0.11284617647058823</v>
      </c>
      <c r="N847" s="1146">
        <f t="shared" si="744"/>
        <v>0.11284617647058823</v>
      </c>
      <c r="P847" s="159" t="str">
        <f t="shared" si="739"/>
        <v>TZCO TZ2000 
Дзикай</v>
      </c>
    </row>
    <row r="851" spans="1:45" s="30" customFormat="1" ht="21.75" customHeight="1">
      <c r="A851" s="40"/>
      <c r="B851" s="1147" t="str">
        <f>'1. Сводная_аннуитеты'!J18</f>
        <v>Komatsu PC2000-11R 
Огунвэй</v>
      </c>
      <c r="C851" s="33"/>
      <c r="D851" s="41"/>
      <c r="E851" s="42"/>
      <c r="F851" s="42"/>
      <c r="G851" s="42"/>
      <c r="H851" s="42"/>
      <c r="I851" s="42"/>
      <c r="J851" s="42"/>
      <c r="K851" s="42"/>
      <c r="L851" s="42"/>
      <c r="M851" s="42"/>
      <c r="N851" s="42"/>
      <c r="O851" s="40"/>
      <c r="P851" s="40"/>
      <c r="Q851" s="40"/>
      <c r="R851" s="40"/>
      <c r="S851" s="40"/>
      <c r="T851" s="39"/>
      <c r="U851" s="40"/>
      <c r="V851" s="40"/>
      <c r="W851" s="40"/>
      <c r="X851" s="40"/>
      <c r="Y851" s="40"/>
      <c r="Z851" s="40"/>
      <c r="AA851" s="40"/>
      <c r="AB851" s="43"/>
      <c r="AC851" s="40"/>
      <c r="AD851" s="40"/>
      <c r="AE851" s="40"/>
      <c r="AF851" s="40"/>
      <c r="AG851" s="40"/>
      <c r="AH851" s="40"/>
      <c r="AI851" s="40"/>
      <c r="AJ851" s="40"/>
      <c r="AK851" s="40"/>
      <c r="AL851" s="40"/>
      <c r="AM851" s="40"/>
      <c r="AN851" s="40"/>
      <c r="AO851" s="40"/>
      <c r="AP851" s="40"/>
      <c r="AQ851" s="40"/>
      <c r="AR851" s="40"/>
      <c r="AS851" s="40"/>
    </row>
    <row r="852" spans="1:45" s="28" customFormat="1" ht="18" customHeight="1">
      <c r="B852" s="1680" t="s">
        <v>73</v>
      </c>
      <c r="C852" s="1682" t="s">
        <v>29</v>
      </c>
      <c r="D852" s="1689" t="s">
        <v>46</v>
      </c>
      <c r="E852" s="1689"/>
      <c r="F852" s="1689"/>
      <c r="G852" s="1689"/>
      <c r="H852" s="1689"/>
      <c r="I852" s="1689"/>
      <c r="J852" s="1689"/>
      <c r="K852" s="1689"/>
      <c r="L852" s="1689"/>
      <c r="M852" s="1689"/>
      <c r="N852" s="1689"/>
      <c r="O852" s="44"/>
      <c r="P852" s="159" t="str">
        <f>B851</f>
        <v>Komatsu PC2000-11R 
Огунвэй</v>
      </c>
      <c r="Q852" s="44"/>
      <c r="R852" s="44"/>
      <c r="S852" s="44"/>
      <c r="T852" s="29"/>
      <c r="AB852" s="45"/>
    </row>
    <row r="853" spans="1:45" s="32" customFormat="1" ht="15.75">
      <c r="A853" s="46"/>
      <c r="B853" s="1681"/>
      <c r="C853" s="1683"/>
      <c r="D853" s="47">
        <v>0</v>
      </c>
      <c r="E853" s="48">
        <f>D853+1</f>
        <v>1</v>
      </c>
      <c r="F853" s="48">
        <f>E853+1</f>
        <v>2</v>
      </c>
      <c r="G853" s="48">
        <f t="shared" ref="G853" si="745">F853+1</f>
        <v>3</v>
      </c>
      <c r="H853" s="48">
        <f t="shared" ref="H853" si="746">G853+1</f>
        <v>4</v>
      </c>
      <c r="I853" s="48">
        <f t="shared" ref="I853" si="747">H853+1</f>
        <v>5</v>
      </c>
      <c r="J853" s="48">
        <f t="shared" ref="J853" si="748">I853+1</f>
        <v>6</v>
      </c>
      <c r="K853" s="48">
        <f t="shared" ref="K853" si="749">J853+1</f>
        <v>7</v>
      </c>
      <c r="L853" s="48">
        <f t="shared" ref="L853" si="750">K853+1</f>
        <v>8</v>
      </c>
      <c r="M853" s="48">
        <f t="shared" ref="M853" si="751">L853+1</f>
        <v>9</v>
      </c>
      <c r="N853" s="48">
        <f t="shared" ref="N853" si="752">M853+1</f>
        <v>10</v>
      </c>
      <c r="O853" s="44"/>
      <c r="P853" s="159" t="str">
        <f>P852</f>
        <v>Komatsu PC2000-11R 
Огунвэй</v>
      </c>
      <c r="Q853" s="44"/>
      <c r="R853" s="44"/>
      <c r="S853" s="44"/>
      <c r="T853" s="49"/>
      <c r="U853" s="46"/>
      <c r="V853" s="46"/>
      <c r="W853" s="46"/>
      <c r="X853" s="46"/>
      <c r="Y853" s="46"/>
      <c r="Z853" s="46"/>
      <c r="AA853" s="46"/>
      <c r="AB853" s="50"/>
      <c r="AC853" s="46"/>
      <c r="AD853" s="46"/>
      <c r="AE853" s="46"/>
      <c r="AF853" s="46"/>
      <c r="AG853" s="46"/>
      <c r="AH853" s="46"/>
      <c r="AI853" s="46"/>
      <c r="AJ853" s="46"/>
      <c r="AK853" s="46"/>
      <c r="AL853" s="46"/>
      <c r="AM853" s="46"/>
      <c r="AN853" s="46"/>
      <c r="AO853" s="46"/>
      <c r="AP853" s="46"/>
      <c r="AQ853" s="46"/>
      <c r="AR853" s="46"/>
      <c r="AS853" s="46"/>
    </row>
    <row r="854" spans="1:45" s="61" customFormat="1" ht="15.75">
      <c r="A854" s="51"/>
      <c r="B854" s="52" t="s">
        <v>74</v>
      </c>
      <c r="C854" s="53"/>
      <c r="D854" s="54"/>
      <c r="E854" s="55">
        <f>'2. Произв-сть экскаваторов'!D$5</f>
        <v>8760</v>
      </c>
      <c r="F854" s="55">
        <f>'2. Произв-сть экскаваторов'!E$5</f>
        <v>8784</v>
      </c>
      <c r="G854" s="55">
        <f>'2. Произв-сть экскаваторов'!F$5</f>
        <v>8760</v>
      </c>
      <c r="H854" s="55">
        <f>'2. Произв-сть экскаваторов'!G$5</f>
        <v>8760</v>
      </c>
      <c r="I854" s="55">
        <f>'2. Произв-сть экскаваторов'!H$5</f>
        <v>8760</v>
      </c>
      <c r="J854" s="55">
        <f>'2. Произв-сть экскаваторов'!I$5</f>
        <v>8784</v>
      </c>
      <c r="K854" s="55">
        <f>'2. Произв-сть экскаваторов'!J$5</f>
        <v>8760</v>
      </c>
      <c r="L854" s="55">
        <f>'2. Произв-сть экскаваторов'!K$5</f>
        <v>8760</v>
      </c>
      <c r="M854" s="55">
        <f>'2. Произв-сть экскаваторов'!L$5</f>
        <v>8760</v>
      </c>
      <c r="N854" s="55">
        <f>'2. Произв-сть экскаваторов'!M$5</f>
        <v>8784</v>
      </c>
      <c r="O854" s="56"/>
      <c r="P854" s="159" t="str">
        <f t="shared" ref="P854:P917" si="753">P853</f>
        <v>Komatsu PC2000-11R 
Огунвэй</v>
      </c>
      <c r="Q854" s="56"/>
      <c r="R854" s="56"/>
      <c r="S854" s="56"/>
      <c r="T854" s="57"/>
      <c r="U854" s="58"/>
      <c r="V854" s="58"/>
      <c r="W854" s="58"/>
      <c r="X854" s="58"/>
      <c r="Y854" s="58"/>
      <c r="Z854" s="58"/>
      <c r="AA854" s="58"/>
      <c r="AB854" s="59"/>
      <c r="AC854" s="58"/>
      <c r="AD854" s="58"/>
      <c r="AE854" s="58"/>
      <c r="AF854" s="58"/>
      <c r="AG854" s="58"/>
      <c r="AH854" s="58"/>
      <c r="AI854" s="58"/>
      <c r="AJ854" s="60"/>
      <c r="AK854" s="60"/>
      <c r="AL854" s="60"/>
      <c r="AM854" s="60"/>
      <c r="AN854" s="60"/>
      <c r="AO854" s="60"/>
      <c r="AP854" s="60"/>
      <c r="AQ854" s="60"/>
      <c r="AR854" s="60"/>
      <c r="AS854" s="60"/>
    </row>
    <row r="855" spans="1:45" s="61" customFormat="1" ht="15.75">
      <c r="A855" s="51"/>
      <c r="B855" s="52" t="s">
        <v>34</v>
      </c>
      <c r="C855" s="53" t="s">
        <v>10</v>
      </c>
      <c r="D855" s="54"/>
      <c r="E855" s="62">
        <f>'2. Произв-сть экскаваторов'!D24</f>
        <v>0.92406268247700829</v>
      </c>
      <c r="F855" s="62">
        <f>'2. Произв-сть экскаваторов'!E24</f>
        <v>0.79773755312689743</v>
      </c>
      <c r="G855" s="62">
        <f>'2. Произв-сть экскаваторов'!F24</f>
        <v>0.82453380959395106</v>
      </c>
      <c r="H855" s="62">
        <f>'2. Произв-сть экскаваторов'!G24</f>
        <v>0.76394441221481968</v>
      </c>
      <c r="I855" s="62">
        <f>'2. Произв-сть экскаваторов'!H24</f>
        <v>0.76281505126739768</v>
      </c>
      <c r="J855" s="62">
        <f>'2. Произв-сть экскаваторов'!I24</f>
        <v>0.81214812682610749</v>
      </c>
      <c r="K855" s="62">
        <f>'2. Произв-сть экскаваторов'!J24</f>
        <v>0.78656323622227819</v>
      </c>
      <c r="L855" s="62">
        <f>'2. Произв-сть экскаваторов'!K24</f>
        <v>0.84263903169775756</v>
      </c>
      <c r="M855" s="62">
        <f>'2. Произв-сть экскаваторов'!L24</f>
        <v>0.5626708101484762</v>
      </c>
      <c r="N855" s="62">
        <f>'2. Произв-сть экскаваторов'!M24</f>
        <v>0.82670539456495928</v>
      </c>
      <c r="O855" s="63"/>
      <c r="P855" s="159" t="str">
        <f t="shared" si="753"/>
        <v>Komatsu PC2000-11R 
Огунвэй</v>
      </c>
      <c r="Q855" s="63"/>
      <c r="R855" s="63"/>
      <c r="S855" s="63"/>
      <c r="T855" s="57"/>
      <c r="U855" s="58"/>
      <c r="V855" s="58"/>
      <c r="W855" s="58"/>
      <c r="X855" s="58"/>
      <c r="Y855" s="58"/>
      <c r="Z855" s="58"/>
      <c r="AA855" s="58"/>
      <c r="AB855" s="59"/>
      <c r="AC855" s="58"/>
      <c r="AD855" s="58"/>
      <c r="AE855" s="58"/>
      <c r="AF855" s="58"/>
      <c r="AG855" s="58"/>
      <c r="AH855" s="58"/>
      <c r="AI855" s="58"/>
      <c r="AJ855" s="60"/>
      <c r="AK855" s="60"/>
      <c r="AL855" s="60"/>
      <c r="AM855" s="60"/>
      <c r="AN855" s="60"/>
      <c r="AO855" s="60"/>
      <c r="AP855" s="60"/>
      <c r="AQ855" s="60"/>
      <c r="AR855" s="60"/>
      <c r="AS855" s="60"/>
    </row>
    <row r="856" spans="1:45" s="61" customFormat="1" ht="15.75">
      <c r="A856" s="51"/>
      <c r="B856" s="52" t="s">
        <v>41</v>
      </c>
      <c r="C856" s="53" t="s">
        <v>10</v>
      </c>
      <c r="D856" s="54"/>
      <c r="E856" s="62">
        <f>'2. Произв-сть экскаваторов'!D67</f>
        <v>0.582544516078214</v>
      </c>
      <c r="F856" s="62">
        <f>'2. Произв-сть экскаваторов'!E67</f>
        <v>0.50290704911708162</v>
      </c>
      <c r="G856" s="62">
        <f>'2. Произв-сть экскаваторов'!F67</f>
        <v>0.51979985579818655</v>
      </c>
      <c r="H856" s="62">
        <f>'2. Произв-сть экскаваторов'!G67</f>
        <v>0.48160328986709244</v>
      </c>
      <c r="I856" s="62">
        <f>'2. Произв-сть экскаваторов'!H67</f>
        <v>0.48089132190315526</v>
      </c>
      <c r="J856" s="62">
        <f>'2. Произв-сть экскаваторов'!I67</f>
        <v>0.51199171495329188</v>
      </c>
      <c r="K856" s="62">
        <f>'2. Произв-сть экскаваторов'!J67</f>
        <v>0.49586257350179452</v>
      </c>
      <c r="L856" s="62">
        <f>'2. Произв-сть экскаваторов'!K67</f>
        <v>0.53121368956612791</v>
      </c>
      <c r="M856" s="62">
        <f>'2. Произв-сть экскаваторов'!L67</f>
        <v>0.35471705656443508</v>
      </c>
      <c r="N856" s="62">
        <f>'2. Произв-сть экскаваторов'!M67</f>
        <v>0.52116885915699307</v>
      </c>
      <c r="O856" s="63"/>
      <c r="P856" s="159" t="str">
        <f t="shared" si="753"/>
        <v>Komatsu PC2000-11R 
Огунвэй</v>
      </c>
      <c r="Q856" s="63"/>
      <c r="R856" s="63"/>
      <c r="S856" s="63"/>
      <c r="T856" s="57"/>
      <c r="U856" s="58"/>
      <c r="V856" s="58"/>
      <c r="W856" s="58"/>
      <c r="X856" s="58"/>
      <c r="Y856" s="58"/>
      <c r="Z856" s="58"/>
      <c r="AA856" s="58"/>
      <c r="AB856" s="59"/>
      <c r="AC856" s="58"/>
      <c r="AD856" s="58"/>
      <c r="AE856" s="58"/>
      <c r="AF856" s="58"/>
      <c r="AG856" s="58"/>
      <c r="AH856" s="58"/>
      <c r="AI856" s="58"/>
      <c r="AJ856" s="60"/>
      <c r="AK856" s="60"/>
      <c r="AL856" s="60"/>
      <c r="AM856" s="60"/>
      <c r="AN856" s="60"/>
      <c r="AO856" s="60"/>
      <c r="AP856" s="60"/>
      <c r="AQ856" s="60"/>
      <c r="AR856" s="60"/>
      <c r="AS856" s="60"/>
    </row>
    <row r="857" spans="1:45" s="61" customFormat="1" ht="15.75">
      <c r="A857" s="51"/>
      <c r="B857" s="52" t="s">
        <v>75</v>
      </c>
      <c r="C857" s="53" t="s">
        <v>76</v>
      </c>
      <c r="D857" s="54"/>
      <c r="E857" s="55">
        <f>'2. Произв-сть экскаваторов'!D89</f>
        <v>2213.5158782440408</v>
      </c>
      <c r="F857" s="55">
        <f>'2. Произв-сть экскаваторов'!E89</f>
        <v>1916.1498405914588</v>
      </c>
      <c r="G857" s="55">
        <f>'2. Произв-сть экскаваторов'!F89</f>
        <v>1975.1026789577886</v>
      </c>
      <c r="H857" s="55">
        <f>'2. Произв-сть экскаваторов'!G89</f>
        <v>1829.9657789452915</v>
      </c>
      <c r="I857" s="55">
        <f>'2. Произв-сть экскаваторов'!H89</f>
        <v>1827.2604880199119</v>
      </c>
      <c r="J857" s="55">
        <f>'2. Произв-сть экскаваторов'!I89</f>
        <v>1950.7637538870515</v>
      </c>
      <c r="K857" s="55">
        <f>'2. Произв-сть экскаваторов'!J89</f>
        <v>1884.1473047629008</v>
      </c>
      <c r="L857" s="55">
        <f>'2. Произв-сть экскаваторов'!K89</f>
        <v>2018.4722439947445</v>
      </c>
      <c r="M857" s="55">
        <f>'2. Произв-сть экскаваторов'!L89</f>
        <v>1347.8314795155459</v>
      </c>
      <c r="N857" s="55">
        <f>'2. Произв-сть экскаваторов'!M89</f>
        <v>1985.7300233674241</v>
      </c>
      <c r="O857" s="56"/>
      <c r="P857" s="159" t="str">
        <f t="shared" si="753"/>
        <v>Komatsu PC2000-11R 
Огунвэй</v>
      </c>
      <c r="Q857" s="56"/>
      <c r="R857" s="56"/>
      <c r="S857" s="56"/>
      <c r="T857" s="57"/>
      <c r="U857" s="58"/>
      <c r="V857" s="58"/>
      <c r="W857" s="58"/>
      <c r="X857" s="58"/>
      <c r="Y857" s="58"/>
      <c r="Z857" s="58"/>
      <c r="AA857" s="58"/>
      <c r="AB857" s="59"/>
      <c r="AC857" s="58"/>
      <c r="AD857" s="58"/>
      <c r="AE857" s="58"/>
      <c r="AF857" s="58"/>
      <c r="AG857" s="58"/>
      <c r="AH857" s="58"/>
      <c r="AI857" s="58"/>
      <c r="AJ857" s="60"/>
      <c r="AK857" s="60"/>
      <c r="AL857" s="60"/>
      <c r="AM857" s="60"/>
      <c r="AN857" s="60"/>
      <c r="AO857" s="60"/>
      <c r="AP857" s="60"/>
      <c r="AQ857" s="60"/>
      <c r="AR857" s="60"/>
      <c r="AS857" s="60"/>
    </row>
    <row r="858" spans="1:45" s="61" customFormat="1" ht="18.75" customHeight="1" outlineLevel="1">
      <c r="A858" s="51"/>
      <c r="B858" s="52" t="s">
        <v>77</v>
      </c>
      <c r="C858" s="53" t="s">
        <v>78</v>
      </c>
      <c r="D858" s="54"/>
      <c r="E858" s="64">
        <f>E934+E935-E930</f>
        <v>22528.28035000508</v>
      </c>
      <c r="F858" s="64">
        <f t="shared" ref="F858:N858" si="754">F934+F935-F930</f>
        <v>22148.309787975493</v>
      </c>
      <c r="G858" s="64">
        <f t="shared" si="754"/>
        <v>50784.178173631371</v>
      </c>
      <c r="H858" s="64">
        <f t="shared" si="754"/>
        <v>94993.265903528212</v>
      </c>
      <c r="I858" s="64">
        <f t="shared" si="754"/>
        <v>25373.561817225112</v>
      </c>
      <c r="J858" s="64">
        <f t="shared" si="754"/>
        <v>61825.481802023001</v>
      </c>
      <c r="K858" s="64">
        <f t="shared" si="754"/>
        <v>32602.325627481368</v>
      </c>
      <c r="L858" s="64">
        <f t="shared" si="754"/>
        <v>105132.37661316869</v>
      </c>
      <c r="M858" s="64">
        <f t="shared" si="754"/>
        <v>64502.315161014805</v>
      </c>
      <c r="N858" s="64">
        <f t="shared" si="754"/>
        <v>31212.190614350027</v>
      </c>
      <c r="O858" s="65"/>
      <c r="P858" s="159" t="str">
        <f t="shared" si="753"/>
        <v>Komatsu PC2000-11R 
Огунвэй</v>
      </c>
      <c r="Q858" s="65"/>
      <c r="R858" s="65"/>
      <c r="S858" s="65"/>
      <c r="T858" s="57"/>
      <c r="U858" s="58"/>
      <c r="V858" s="58"/>
      <c r="W858" s="58"/>
      <c r="X858" s="58"/>
      <c r="Y858" s="58"/>
      <c r="Z858" s="58"/>
      <c r="AA858" s="58"/>
      <c r="AB858" s="59"/>
      <c r="AC858" s="58"/>
      <c r="AD858" s="58"/>
      <c r="AE858" s="58"/>
      <c r="AF858" s="58"/>
      <c r="AG858" s="58"/>
      <c r="AH858" s="58"/>
      <c r="AI858" s="58"/>
      <c r="AJ858" s="60"/>
      <c r="AK858" s="60"/>
      <c r="AL858" s="60"/>
      <c r="AM858" s="60"/>
      <c r="AN858" s="60"/>
      <c r="AO858" s="60"/>
      <c r="AP858" s="60"/>
      <c r="AQ858" s="60"/>
      <c r="AR858" s="60"/>
      <c r="AS858" s="60"/>
    </row>
    <row r="859" spans="1:45" s="61" customFormat="1" ht="15.75" outlineLevel="1">
      <c r="A859" s="51"/>
      <c r="B859" s="83" t="s">
        <v>240</v>
      </c>
      <c r="C859" s="53" t="s">
        <v>78</v>
      </c>
      <c r="D859" s="54"/>
      <c r="E859" s="64">
        <f>E861</f>
        <v>5653.562157099017</v>
      </c>
      <c r="F859" s="64">
        <f t="shared" ref="F859:N859" si="755">F861</f>
        <v>8598.4209468524423</v>
      </c>
      <c r="G859" s="64">
        <f t="shared" si="755"/>
        <v>45686.378356363093</v>
      </c>
      <c r="H859" s="64">
        <f t="shared" si="755"/>
        <v>105913.26020013755</v>
      </c>
      <c r="I859" s="64">
        <f t="shared" si="755"/>
        <v>14027.400157099017</v>
      </c>
      <c r="J859" s="64">
        <f t="shared" si="755"/>
        <v>48631.237146116524</v>
      </c>
      <c r="K859" s="64">
        <f t="shared" si="755"/>
        <v>8598.4209468524423</v>
      </c>
      <c r="L859" s="64">
        <f t="shared" si="755"/>
        <v>102968.40141038412</v>
      </c>
      <c r="M859" s="64">
        <f t="shared" si="755"/>
        <v>57005.075146116513</v>
      </c>
      <c r="N859" s="64">
        <f t="shared" si="755"/>
        <v>5653.562157099017</v>
      </c>
      <c r="O859" s="126"/>
      <c r="P859" s="159" t="str">
        <f t="shared" si="753"/>
        <v>Komatsu PC2000-11R 
Огунвэй</v>
      </c>
      <c r="Q859" s="65"/>
      <c r="R859" s="65"/>
      <c r="S859" s="138"/>
      <c r="T859" s="57"/>
      <c r="U859" s="58"/>
      <c r="V859" s="58"/>
      <c r="W859" s="58"/>
      <c r="X859" s="58"/>
      <c r="Y859" s="58"/>
      <c r="Z859" s="58"/>
      <c r="AA859" s="58"/>
      <c r="AB859" s="59"/>
      <c r="AC859" s="58"/>
      <c r="AD859" s="58"/>
      <c r="AE859" s="58"/>
      <c r="AF859" s="58"/>
      <c r="AG859" s="58"/>
      <c r="AH859" s="58"/>
      <c r="AI859" s="58"/>
      <c r="AJ859" s="60"/>
      <c r="AK859" s="60"/>
      <c r="AL859" s="60"/>
      <c r="AM859" s="60"/>
      <c r="AN859" s="60"/>
      <c r="AO859" s="60"/>
      <c r="AP859" s="60"/>
      <c r="AQ859" s="60"/>
      <c r="AR859" s="60"/>
      <c r="AS859" s="60"/>
    </row>
    <row r="860" spans="1:45" s="61" customFormat="1" ht="18" customHeight="1" outlineLevel="1">
      <c r="A860" s="51"/>
      <c r="B860" s="1687" t="s">
        <v>239</v>
      </c>
      <c r="C860" s="66" t="s">
        <v>166</v>
      </c>
      <c r="D860" s="54"/>
      <c r="E860" s="1163">
        <f>E155</f>
        <v>74.266045901639359</v>
      </c>
      <c r="F860" s="1163">
        <f t="shared" ref="F860:N860" si="756">F155</f>
        <v>112.95015549068046</v>
      </c>
      <c r="G860" s="1163">
        <f t="shared" si="756"/>
        <v>600.14316245429404</v>
      </c>
      <c r="H860" s="1163">
        <f t="shared" si="756"/>
        <v>1391.2925736102288</v>
      </c>
      <c r="I860" s="1163">
        <f t="shared" si="756"/>
        <v>184.26604590163936</v>
      </c>
      <c r="J860" s="1163">
        <f t="shared" si="756"/>
        <v>638.82727204333514</v>
      </c>
      <c r="K860" s="1163">
        <f t="shared" si="756"/>
        <v>112.95015549068046</v>
      </c>
      <c r="L860" s="1163">
        <f t="shared" si="756"/>
        <v>1352.6084640211875</v>
      </c>
      <c r="M860" s="1163">
        <f t="shared" si="756"/>
        <v>748.82727204333503</v>
      </c>
      <c r="N860" s="1163">
        <f t="shared" si="756"/>
        <v>74.266045901639359</v>
      </c>
      <c r="P860" s="159" t="str">
        <f t="shared" si="753"/>
        <v>Komatsu PC2000-11R 
Огунвэй</v>
      </c>
      <c r="Q860" s="56"/>
      <c r="R860" s="56"/>
      <c r="S860" s="73" t="s">
        <v>938</v>
      </c>
      <c r="T860" s="57"/>
      <c r="U860" s="58"/>
      <c r="V860" s="58"/>
      <c r="W860" s="58"/>
      <c r="X860" s="58"/>
      <c r="Y860" s="58"/>
      <c r="Z860" s="58"/>
      <c r="AA860" s="58"/>
      <c r="AB860" s="59"/>
      <c r="AC860" s="58"/>
      <c r="AD860" s="58"/>
      <c r="AE860" s="58"/>
      <c r="AF860" s="58"/>
      <c r="AG860" s="58"/>
      <c r="AH860" s="58"/>
      <c r="AI860" s="58"/>
      <c r="AJ860" s="60"/>
      <c r="AK860" s="60"/>
      <c r="AL860" s="60"/>
      <c r="AM860" s="60"/>
      <c r="AN860" s="60"/>
      <c r="AO860" s="60"/>
      <c r="AP860" s="60"/>
      <c r="AQ860" s="60"/>
      <c r="AR860" s="60"/>
      <c r="AS860" s="60"/>
    </row>
    <row r="861" spans="1:45" s="61" customFormat="1" ht="15.75" customHeight="1" outlineLevel="1">
      <c r="A861" s="51"/>
      <c r="B861" s="1688"/>
      <c r="C861" s="66" t="s">
        <v>160</v>
      </c>
      <c r="D861" s="54"/>
      <c r="E861" s="55">
        <f>E860*Макро!C$4</f>
        <v>5653.562157099017</v>
      </c>
      <c r="F861" s="55">
        <f>F860*Макро!D$4</f>
        <v>8598.4209468524423</v>
      </c>
      <c r="G861" s="55">
        <f>G860*Макро!E$4</f>
        <v>45686.378356363093</v>
      </c>
      <c r="H861" s="55">
        <f>H860*Макро!F$4</f>
        <v>105913.26020013755</v>
      </c>
      <c r="I861" s="55">
        <f>I860*Макро!G$4</f>
        <v>14027.400157099017</v>
      </c>
      <c r="J861" s="55">
        <f>J860*Макро!H$4</f>
        <v>48631.237146116524</v>
      </c>
      <c r="K861" s="55">
        <f>K860*Макро!I$4</f>
        <v>8598.4209468524423</v>
      </c>
      <c r="L861" s="55">
        <f>L860*Макро!J$4</f>
        <v>102968.40141038412</v>
      </c>
      <c r="M861" s="55">
        <f>M860*Макро!K$4</f>
        <v>57005.075146116513</v>
      </c>
      <c r="N861" s="55">
        <f>N860*Макро!L$4</f>
        <v>5653.562157099017</v>
      </c>
      <c r="O861" s="56"/>
      <c r="P861" s="159" t="str">
        <f t="shared" si="753"/>
        <v>Komatsu PC2000-11R 
Огунвэй</v>
      </c>
      <c r="Q861" s="56"/>
      <c r="R861" s="56"/>
      <c r="S861" s="56"/>
      <c r="T861" s="57"/>
      <c r="U861" s="58"/>
      <c r="V861" s="58"/>
      <c r="W861" s="58"/>
      <c r="X861" s="58"/>
      <c r="Y861" s="58"/>
      <c r="Z861" s="58"/>
      <c r="AA861" s="58"/>
      <c r="AB861" s="59"/>
      <c r="AC861" s="58"/>
      <c r="AD861" s="58"/>
      <c r="AE861" s="58"/>
      <c r="AF861" s="58"/>
      <c r="AG861" s="58"/>
      <c r="AH861" s="58"/>
      <c r="AI861" s="58"/>
      <c r="AJ861" s="60"/>
      <c r="AK861" s="60"/>
      <c r="AL861" s="60"/>
      <c r="AM861" s="60"/>
      <c r="AN861" s="60"/>
      <c r="AO861" s="60"/>
      <c r="AP861" s="60"/>
      <c r="AQ861" s="60"/>
      <c r="AR861" s="60"/>
      <c r="AS861" s="60"/>
    </row>
    <row r="862" spans="1:45" s="61" customFormat="1" ht="20.25" customHeight="1" outlineLevel="1">
      <c r="A862" s="51"/>
      <c r="B862" s="160" t="s">
        <v>128</v>
      </c>
      <c r="C862" s="53" t="s">
        <v>61</v>
      </c>
      <c r="D862" s="54"/>
      <c r="E862" s="77">
        <f>E864</f>
        <v>2009.7211199999999</v>
      </c>
      <c r="F862" s="77">
        <f t="shared" ref="F862:N862" si="757">F864</f>
        <v>2142.9412699999998</v>
      </c>
      <c r="G862" s="77">
        <f t="shared" si="757"/>
        <v>2525.4734149999999</v>
      </c>
      <c r="H862" s="77">
        <f t="shared" si="757"/>
        <v>2993.6470850000001</v>
      </c>
      <c r="I862" s="77">
        <f t="shared" si="757"/>
        <v>2085.84692</v>
      </c>
      <c r="J862" s="77">
        <f t="shared" si="757"/>
        <v>2658.6935649999996</v>
      </c>
      <c r="K862" s="77">
        <f t="shared" si="757"/>
        <v>2142.9412699999998</v>
      </c>
      <c r="L862" s="77">
        <f t="shared" si="757"/>
        <v>2860.426935</v>
      </c>
      <c r="M862" s="77">
        <f t="shared" si="757"/>
        <v>2734.8193649999998</v>
      </c>
      <c r="N862" s="77">
        <f t="shared" si="757"/>
        <v>2009.7211199999999</v>
      </c>
      <c r="O862" s="138"/>
      <c r="P862" s="159" t="str">
        <f t="shared" si="753"/>
        <v>Komatsu PC2000-11R 
Огунвэй</v>
      </c>
      <c r="Q862" s="56"/>
      <c r="R862" s="56"/>
      <c r="S862" s="56"/>
      <c r="T862" s="57"/>
      <c r="U862" s="58"/>
      <c r="V862" s="58"/>
      <c r="W862" s="58"/>
      <c r="X862" s="58"/>
      <c r="Y862" s="58"/>
      <c r="Z862" s="58"/>
      <c r="AA862" s="58"/>
      <c r="AB862" s="59"/>
      <c r="AC862" s="58"/>
      <c r="AD862" s="58"/>
      <c r="AE862" s="58"/>
      <c r="AF862" s="58"/>
      <c r="AG862" s="58"/>
      <c r="AH862" s="58"/>
      <c r="AI862" s="58"/>
      <c r="AJ862" s="60"/>
      <c r="AK862" s="60"/>
      <c r="AL862" s="60"/>
      <c r="AM862" s="60"/>
      <c r="AN862" s="60"/>
      <c r="AO862" s="60"/>
      <c r="AP862" s="60"/>
      <c r="AQ862" s="60"/>
      <c r="AR862" s="60"/>
      <c r="AS862" s="60"/>
    </row>
    <row r="863" spans="1:45" s="61" customFormat="1" ht="15.75" customHeight="1" outlineLevel="1">
      <c r="A863" s="51"/>
      <c r="B863" s="1687" t="s">
        <v>170</v>
      </c>
      <c r="C863" s="66" t="s">
        <v>166</v>
      </c>
      <c r="D863" s="54"/>
      <c r="E863" s="1163">
        <f>E158</f>
        <v>26.4</v>
      </c>
      <c r="F863" s="1163">
        <f t="shared" ref="F863:N863" si="758">F158</f>
        <v>28.15</v>
      </c>
      <c r="G863" s="1163">
        <f t="shared" si="758"/>
        <v>33.174999999999997</v>
      </c>
      <c r="H863" s="1163">
        <f t="shared" si="758"/>
        <v>39.325000000000003</v>
      </c>
      <c r="I863" s="1163">
        <f t="shared" si="758"/>
        <v>27.4</v>
      </c>
      <c r="J863" s="1163">
        <f t="shared" si="758"/>
        <v>34.924999999999997</v>
      </c>
      <c r="K863" s="1163">
        <f t="shared" si="758"/>
        <v>28.15</v>
      </c>
      <c r="L863" s="1163">
        <f t="shared" si="758"/>
        <v>37.575000000000003</v>
      </c>
      <c r="M863" s="1163">
        <f t="shared" si="758"/>
        <v>35.924999999999997</v>
      </c>
      <c r="N863" s="1163">
        <f t="shared" si="758"/>
        <v>26.4</v>
      </c>
      <c r="O863" s="126"/>
      <c r="P863" s="159" t="str">
        <f t="shared" si="753"/>
        <v>Komatsu PC2000-11R 
Огунвэй</v>
      </c>
      <c r="Q863" s="56"/>
      <c r="R863" s="56"/>
      <c r="S863" s="73" t="str">
        <f>S860</f>
        <v>равно PC200011R ИСТК</v>
      </c>
      <c r="T863" s="57"/>
      <c r="U863" s="58"/>
      <c r="V863" s="58"/>
      <c r="W863" s="58"/>
      <c r="X863" s="58"/>
      <c r="Y863" s="58"/>
      <c r="Z863" s="58"/>
      <c r="AA863" s="58"/>
      <c r="AB863" s="59"/>
      <c r="AC863" s="58"/>
      <c r="AD863" s="58"/>
      <c r="AE863" s="58"/>
      <c r="AF863" s="58"/>
      <c r="AG863" s="58"/>
      <c r="AH863" s="58"/>
      <c r="AI863" s="58"/>
      <c r="AJ863" s="60"/>
      <c r="AK863" s="60"/>
      <c r="AL863" s="60"/>
      <c r="AM863" s="60"/>
      <c r="AN863" s="60"/>
      <c r="AO863" s="60"/>
      <c r="AP863" s="60"/>
      <c r="AQ863" s="60"/>
      <c r="AR863" s="60"/>
      <c r="AS863" s="60"/>
    </row>
    <row r="864" spans="1:45" s="61" customFormat="1" ht="15.75" customHeight="1" outlineLevel="1">
      <c r="A864" s="51"/>
      <c r="B864" s="1688"/>
      <c r="C864" s="66" t="s">
        <v>160</v>
      </c>
      <c r="D864" s="54"/>
      <c r="E864" s="55">
        <f>E863*Макро!C$4</f>
        <v>2009.7211199999999</v>
      </c>
      <c r="F864" s="55">
        <f>F863*Макро!D$4</f>
        <v>2142.9412699999998</v>
      </c>
      <c r="G864" s="55">
        <f>G863*Макро!E$4</f>
        <v>2525.4734149999999</v>
      </c>
      <c r="H864" s="55">
        <f>H863*Макро!F$4</f>
        <v>2993.6470850000001</v>
      </c>
      <c r="I864" s="55">
        <f>I863*Макро!G$4</f>
        <v>2085.84692</v>
      </c>
      <c r="J864" s="55">
        <f>J863*Макро!H$4</f>
        <v>2658.6935649999996</v>
      </c>
      <c r="K864" s="55">
        <f>K863*Макро!I$4</f>
        <v>2142.9412699999998</v>
      </c>
      <c r="L864" s="55">
        <f>L863*Макро!J$4</f>
        <v>2860.426935</v>
      </c>
      <c r="M864" s="55">
        <f>M863*Макро!K$4</f>
        <v>2734.8193649999998</v>
      </c>
      <c r="N864" s="55">
        <f>N863*Макро!L$4</f>
        <v>2009.7211199999999</v>
      </c>
      <c r="O864" s="56"/>
      <c r="P864" s="159" t="str">
        <f t="shared" si="753"/>
        <v>Komatsu PC2000-11R 
Огунвэй</v>
      </c>
      <c r="Q864" s="56"/>
      <c r="R864" s="56"/>
      <c r="S864" s="56"/>
      <c r="T864" s="57"/>
      <c r="U864" s="58"/>
      <c r="V864" s="58"/>
      <c r="W864" s="58"/>
      <c r="X864" s="58"/>
      <c r="Y864" s="58"/>
      <c r="Z864" s="58"/>
      <c r="AA864" s="58"/>
      <c r="AB864" s="59"/>
      <c r="AC864" s="58"/>
      <c r="AD864" s="58"/>
      <c r="AE864" s="58"/>
      <c r="AF864" s="58"/>
      <c r="AG864" s="58"/>
      <c r="AH864" s="58"/>
      <c r="AI864" s="58"/>
      <c r="AJ864" s="60"/>
      <c r="AK864" s="60"/>
      <c r="AL864" s="60"/>
      <c r="AM864" s="60"/>
      <c r="AN864" s="60"/>
      <c r="AO864" s="60"/>
      <c r="AP864" s="60"/>
      <c r="AQ864" s="60"/>
      <c r="AR864" s="60"/>
      <c r="AS864" s="60"/>
    </row>
    <row r="865" spans="1:45" s="61" customFormat="1" ht="15.75" outlineLevel="1">
      <c r="A865" s="51"/>
      <c r="B865" s="52" t="s">
        <v>703</v>
      </c>
      <c r="C865" s="53" t="s">
        <v>61</v>
      </c>
      <c r="D865" s="54"/>
      <c r="E865" s="64">
        <f>E867+E871</f>
        <v>1931.540183512142</v>
      </c>
      <c r="F865" s="64">
        <f t="shared" ref="F865:N865" si="759">F867+F871</f>
        <v>1672.0550555385437</v>
      </c>
      <c r="G865" s="64">
        <f t="shared" si="759"/>
        <v>1723.4980008346913</v>
      </c>
      <c r="H865" s="64">
        <f t="shared" si="759"/>
        <v>1596.8498221431016</v>
      </c>
      <c r="I865" s="64">
        <f t="shared" si="759"/>
        <v>1594.4891532263707</v>
      </c>
      <c r="J865" s="64">
        <f t="shared" si="759"/>
        <v>1702.2595664237695</v>
      </c>
      <c r="K865" s="64">
        <f t="shared" si="759"/>
        <v>1644.1292635735078</v>
      </c>
      <c r="L865" s="64">
        <f t="shared" si="759"/>
        <v>1761.3427971759661</v>
      </c>
      <c r="M865" s="64">
        <f t="shared" si="759"/>
        <v>1176.1337196063587</v>
      </c>
      <c r="N865" s="64">
        <f t="shared" si="759"/>
        <v>1732.7715474909357</v>
      </c>
      <c r="O865" s="180"/>
      <c r="P865" s="159" t="str">
        <f t="shared" si="753"/>
        <v>Komatsu PC2000-11R 
Огунвэй</v>
      </c>
      <c r="Q865" s="65"/>
      <c r="R865" s="65"/>
      <c r="S865" s="65"/>
      <c r="T865" s="57"/>
      <c r="U865" s="58"/>
      <c r="V865" s="58"/>
      <c r="W865" s="58"/>
      <c r="X865" s="58"/>
      <c r="Y865" s="58"/>
      <c r="Z865" s="58"/>
      <c r="AA865" s="58"/>
      <c r="AB865" s="59"/>
      <c r="AC865" s="58"/>
      <c r="AD865" s="58"/>
      <c r="AE865" s="58"/>
      <c r="AF865" s="58"/>
      <c r="AG865" s="58"/>
      <c r="AH865" s="58"/>
      <c r="AI865" s="58"/>
      <c r="AJ865" s="60"/>
      <c r="AK865" s="60"/>
      <c r="AL865" s="60"/>
      <c r="AM865" s="60"/>
      <c r="AN865" s="60"/>
      <c r="AO865" s="60"/>
      <c r="AP865" s="60"/>
      <c r="AQ865" s="60"/>
      <c r="AR865" s="60"/>
      <c r="AS865" s="60"/>
    </row>
    <row r="866" spans="1:45" s="61" customFormat="1" ht="15.75" outlineLevel="1">
      <c r="A866" s="51"/>
      <c r="B866" s="52"/>
      <c r="C866" s="53"/>
      <c r="D866" s="54"/>
      <c r="E866" s="64"/>
      <c r="F866" s="64"/>
      <c r="G866" s="64"/>
      <c r="H866" s="64"/>
      <c r="I866" s="64"/>
      <c r="J866" s="64"/>
      <c r="K866" s="64"/>
      <c r="L866" s="64"/>
      <c r="M866" s="64"/>
      <c r="N866" s="64"/>
      <c r="O866" s="65"/>
      <c r="P866" s="159" t="str">
        <f t="shared" si="753"/>
        <v>Komatsu PC2000-11R 
Огунвэй</v>
      </c>
      <c r="Q866" s="65"/>
      <c r="R866" s="65"/>
      <c r="S866" s="65"/>
      <c r="T866" s="57"/>
      <c r="U866" s="58"/>
      <c r="V866" s="58"/>
      <c r="W866" s="58"/>
      <c r="X866" s="58"/>
      <c r="Y866" s="58"/>
      <c r="Z866" s="58"/>
      <c r="AA866" s="58"/>
      <c r="AB866" s="59"/>
      <c r="AC866" s="58"/>
      <c r="AD866" s="58"/>
      <c r="AE866" s="58"/>
      <c r="AF866" s="58"/>
      <c r="AG866" s="58"/>
      <c r="AH866" s="58"/>
      <c r="AI866" s="58"/>
      <c r="AJ866" s="60"/>
      <c r="AK866" s="60"/>
      <c r="AL866" s="60"/>
      <c r="AM866" s="60"/>
      <c r="AN866" s="60"/>
      <c r="AO866" s="60"/>
      <c r="AP866" s="60"/>
      <c r="AQ866" s="60"/>
      <c r="AR866" s="60"/>
      <c r="AS866" s="60"/>
    </row>
    <row r="867" spans="1:45" s="61" customFormat="1" ht="30" outlineLevel="1">
      <c r="A867" s="51"/>
      <c r="B867" s="186" t="s">
        <v>173</v>
      </c>
      <c r="C867" s="53" t="s">
        <v>61</v>
      </c>
      <c r="D867" s="54"/>
      <c r="E867" s="64">
        <f>E870*E857</f>
        <v>1931.540183512142</v>
      </c>
      <c r="F867" s="64">
        <f t="shared" ref="F867:N867" si="760">F870*F857</f>
        <v>1672.0550555385437</v>
      </c>
      <c r="G867" s="64">
        <f t="shared" si="760"/>
        <v>1723.4980008346913</v>
      </c>
      <c r="H867" s="64">
        <f t="shared" si="760"/>
        <v>1596.8498221431016</v>
      </c>
      <c r="I867" s="64">
        <f t="shared" si="760"/>
        <v>1594.4891532263707</v>
      </c>
      <c r="J867" s="64">
        <f t="shared" si="760"/>
        <v>1702.2595664237695</v>
      </c>
      <c r="K867" s="64">
        <f t="shared" si="760"/>
        <v>1644.1292635735078</v>
      </c>
      <c r="L867" s="64">
        <f t="shared" si="760"/>
        <v>1761.3427971759661</v>
      </c>
      <c r="M867" s="64">
        <f t="shared" si="760"/>
        <v>1176.1337196063587</v>
      </c>
      <c r="N867" s="64">
        <f t="shared" si="760"/>
        <v>1732.7715474909357</v>
      </c>
      <c r="O867" s="65"/>
      <c r="P867" s="159" t="str">
        <f t="shared" si="753"/>
        <v>Komatsu PC2000-11R 
Огунвэй</v>
      </c>
      <c r="Q867" s="65"/>
      <c r="R867" s="65"/>
      <c r="S867" s="65"/>
      <c r="T867" s="57"/>
      <c r="U867" s="58"/>
      <c r="V867" s="58"/>
      <c r="W867" s="58"/>
      <c r="X867" s="58"/>
      <c r="Y867" s="58"/>
      <c r="Z867" s="58"/>
      <c r="AA867" s="58"/>
      <c r="AB867" s="59"/>
      <c r="AC867" s="58"/>
      <c r="AD867" s="58"/>
      <c r="AE867" s="58"/>
      <c r="AF867" s="58"/>
      <c r="AG867" s="58"/>
      <c r="AH867" s="58"/>
      <c r="AI867" s="58"/>
      <c r="AJ867" s="60"/>
      <c r="AK867" s="60"/>
      <c r="AL867" s="60"/>
      <c r="AM867" s="60"/>
      <c r="AN867" s="60"/>
      <c r="AO867" s="60"/>
      <c r="AP867" s="60"/>
      <c r="AQ867" s="60"/>
      <c r="AR867" s="60"/>
      <c r="AS867" s="60"/>
    </row>
    <row r="868" spans="1:45" s="61" customFormat="1" ht="15.75" outlineLevel="1">
      <c r="A868" s="51"/>
      <c r="B868" s="67" t="s">
        <v>53</v>
      </c>
      <c r="C868" s="70" t="s">
        <v>171</v>
      </c>
      <c r="D868" s="179"/>
      <c r="E868" s="177"/>
      <c r="F868" s="177"/>
      <c r="G868" s="177"/>
      <c r="H868" s="177"/>
      <c r="I868" s="177"/>
      <c r="J868" s="177"/>
      <c r="K868" s="177"/>
      <c r="L868" s="177"/>
      <c r="M868" s="177"/>
      <c r="N868" s="177"/>
      <c r="O868" s="69"/>
      <c r="P868" s="159" t="str">
        <f t="shared" si="753"/>
        <v>Komatsu PC2000-11R 
Огунвэй</v>
      </c>
      <c r="Q868" s="69"/>
      <c r="R868" s="69"/>
      <c r="S868" s="69"/>
      <c r="T868" s="57"/>
      <c r="U868" s="58"/>
      <c r="V868" s="58"/>
      <c r="W868" s="58"/>
      <c r="X868" s="58"/>
      <c r="Y868" s="58"/>
      <c r="Z868" s="58"/>
      <c r="AA868" s="58"/>
      <c r="AB868" s="59"/>
      <c r="AC868" s="58"/>
      <c r="AD868" s="58"/>
      <c r="AE868" s="58"/>
      <c r="AF868" s="58"/>
      <c r="AG868" s="58"/>
      <c r="AH868" s="58"/>
      <c r="AI868" s="58"/>
      <c r="AJ868" s="60"/>
      <c r="AK868" s="60"/>
      <c r="AL868" s="60"/>
      <c r="AM868" s="60"/>
      <c r="AN868" s="60"/>
      <c r="AO868" s="60"/>
      <c r="AP868" s="60"/>
      <c r="AQ868" s="60"/>
      <c r="AR868" s="60"/>
      <c r="AS868" s="60"/>
    </row>
    <row r="869" spans="1:45" s="61" customFormat="1" ht="15.75" outlineLevel="1">
      <c r="A869" s="51"/>
      <c r="B869" s="67" t="s">
        <v>162</v>
      </c>
      <c r="C869" s="70" t="s">
        <v>167</v>
      </c>
      <c r="D869" s="134"/>
      <c r="E869" s="161"/>
      <c r="F869" s="161"/>
      <c r="G869" s="161"/>
      <c r="H869" s="161"/>
      <c r="I869" s="161"/>
      <c r="J869" s="161"/>
      <c r="K869" s="161"/>
      <c r="L869" s="161"/>
      <c r="M869" s="161"/>
      <c r="N869" s="161"/>
      <c r="O869" s="69"/>
      <c r="P869" s="159" t="str">
        <f t="shared" si="753"/>
        <v>Komatsu PC2000-11R 
Огунвэй</v>
      </c>
      <c r="Q869" s="69"/>
      <c r="R869" s="69"/>
      <c r="S869" s="69"/>
      <c r="T869" s="57"/>
      <c r="U869" s="58"/>
      <c r="V869" s="58"/>
      <c r="W869" s="58"/>
      <c r="X869" s="58"/>
      <c r="Y869" s="58"/>
      <c r="Z869" s="58"/>
      <c r="AA869" s="58"/>
      <c r="AB869" s="59"/>
      <c r="AC869" s="58"/>
      <c r="AD869" s="58"/>
      <c r="AE869" s="58"/>
      <c r="AF869" s="58"/>
      <c r="AG869" s="58"/>
      <c r="AH869" s="58"/>
      <c r="AI869" s="58"/>
      <c r="AJ869" s="60"/>
      <c r="AK869" s="60"/>
      <c r="AL869" s="60"/>
      <c r="AM869" s="60"/>
      <c r="AN869" s="60"/>
      <c r="AO869" s="60"/>
      <c r="AP869" s="60"/>
      <c r="AQ869" s="60"/>
      <c r="AR869" s="60"/>
      <c r="AS869" s="60"/>
    </row>
    <row r="870" spans="1:45" s="76" customFormat="1" ht="15.75" outlineLevel="1">
      <c r="A870" s="71"/>
      <c r="B870" s="67" t="s">
        <v>168</v>
      </c>
      <c r="C870" s="131" t="s">
        <v>122</v>
      </c>
      <c r="D870" s="261">
        <f>'Зубья ковша, коронки'!$P$57</f>
        <v>1.1462760970569816E-2</v>
      </c>
      <c r="E870" s="1126">
        <f>$D870*Макро!D$4</f>
        <v>0.87261184909340372</v>
      </c>
      <c r="F870" s="1126">
        <f>$D870*Макро!E$4</f>
        <v>0.87261184909340372</v>
      </c>
      <c r="G870" s="1126">
        <f>$D870*Макро!F$4</f>
        <v>0.87261184909340372</v>
      </c>
      <c r="H870" s="1126">
        <f>$D870*Макро!G$4</f>
        <v>0.87261184909340372</v>
      </c>
      <c r="I870" s="1126">
        <f>$D870*Макро!H$4</f>
        <v>0.87261184909340372</v>
      </c>
      <c r="J870" s="1126">
        <f>$D870*Макро!I$4</f>
        <v>0.87261184909340372</v>
      </c>
      <c r="K870" s="1126">
        <f>$D870*Макро!J$4</f>
        <v>0.87261184909340372</v>
      </c>
      <c r="L870" s="1126">
        <f>$D870*Макро!K$4</f>
        <v>0.87261184909340372</v>
      </c>
      <c r="M870" s="1126">
        <f>$D870*Макро!L$4</f>
        <v>0.87261184909340372</v>
      </c>
      <c r="N870" s="1126">
        <f>$D870*Макро!M$4</f>
        <v>0.87261184909340372</v>
      </c>
      <c r="O870" s="65"/>
      <c r="P870" s="159" t="str">
        <f t="shared" si="753"/>
        <v>Komatsu PC2000-11R 
Огунвэй</v>
      </c>
      <c r="Q870" s="65"/>
      <c r="R870" s="65"/>
      <c r="S870" s="65"/>
      <c r="T870" s="73"/>
      <c r="U870" s="56"/>
      <c r="V870" s="58"/>
      <c r="W870" s="58"/>
      <c r="X870" s="56"/>
      <c r="Y870" s="56"/>
      <c r="Z870" s="56"/>
      <c r="AA870" s="56"/>
      <c r="AB870" s="74"/>
      <c r="AC870" s="56"/>
      <c r="AD870" s="56"/>
      <c r="AE870" s="56"/>
      <c r="AF870" s="56"/>
      <c r="AG870" s="56"/>
      <c r="AH870" s="56"/>
      <c r="AI870" s="56"/>
      <c r="AJ870" s="75"/>
      <c r="AK870" s="75"/>
      <c r="AL870" s="75"/>
      <c r="AM870" s="75"/>
      <c r="AN870" s="75"/>
      <c r="AO870" s="75"/>
      <c r="AP870" s="75"/>
      <c r="AQ870" s="75"/>
      <c r="AR870" s="75"/>
      <c r="AS870" s="75"/>
    </row>
    <row r="871" spans="1:45" s="61" customFormat="1" ht="17.25" customHeight="1" outlineLevel="1">
      <c r="A871" s="51"/>
      <c r="B871" s="136" t="s">
        <v>229</v>
      </c>
      <c r="C871" s="53" t="s">
        <v>61</v>
      </c>
      <c r="D871" s="54"/>
      <c r="E871" s="64">
        <f>E872*E873/1000</f>
        <v>0</v>
      </c>
      <c r="F871" s="64">
        <f t="shared" ref="F871:N871" si="761">F872*F873/1000</f>
        <v>0</v>
      </c>
      <c r="G871" s="64">
        <f t="shared" si="761"/>
        <v>0</v>
      </c>
      <c r="H871" s="64">
        <f t="shared" si="761"/>
        <v>0</v>
      </c>
      <c r="I871" s="64">
        <f t="shared" si="761"/>
        <v>0</v>
      </c>
      <c r="J871" s="64">
        <f t="shared" si="761"/>
        <v>0</v>
      </c>
      <c r="K871" s="64">
        <f t="shared" si="761"/>
        <v>0</v>
      </c>
      <c r="L871" s="64">
        <f t="shared" si="761"/>
        <v>0</v>
      </c>
      <c r="M871" s="64">
        <f t="shared" si="761"/>
        <v>0</v>
      </c>
      <c r="N871" s="64">
        <f t="shared" si="761"/>
        <v>0</v>
      </c>
      <c r="O871" s="65"/>
      <c r="P871" s="159" t="str">
        <f t="shared" si="753"/>
        <v>Komatsu PC2000-11R 
Огунвэй</v>
      </c>
      <c r="Q871" s="65"/>
      <c r="R871" s="65"/>
      <c r="S871" s="65"/>
      <c r="T871" s="57"/>
      <c r="U871" s="58"/>
      <c r="V871" s="58"/>
      <c r="W871" s="58"/>
      <c r="X871" s="58"/>
      <c r="Y871" s="58"/>
      <c r="Z871" s="58"/>
      <c r="AA871" s="58"/>
      <c r="AB871" s="59"/>
      <c r="AC871" s="58"/>
      <c r="AD871" s="58"/>
      <c r="AE871" s="58"/>
      <c r="AF871" s="58"/>
      <c r="AG871" s="58"/>
      <c r="AH871" s="58"/>
      <c r="AI871" s="58"/>
      <c r="AJ871" s="60"/>
      <c r="AK871" s="60"/>
      <c r="AL871" s="60"/>
      <c r="AM871" s="60"/>
      <c r="AN871" s="60"/>
      <c r="AO871" s="60"/>
      <c r="AP871" s="60"/>
      <c r="AQ871" s="60"/>
      <c r="AR871" s="60"/>
      <c r="AS871" s="60"/>
    </row>
    <row r="872" spans="1:45" s="76" customFormat="1" ht="15.75" outlineLevel="1">
      <c r="A872" s="71"/>
      <c r="B872" s="67" t="s">
        <v>53</v>
      </c>
      <c r="C872" s="70" t="s">
        <v>169</v>
      </c>
      <c r="D872" s="134"/>
      <c r="E872" s="68"/>
      <c r="F872" s="68"/>
      <c r="G872" s="68"/>
      <c r="H872" s="68"/>
      <c r="I872" s="68"/>
      <c r="J872" s="68"/>
      <c r="K872" s="68"/>
      <c r="L872" s="68"/>
      <c r="M872" s="68"/>
      <c r="N872" s="68"/>
      <c r="O872" s="68"/>
      <c r="P872" s="159" t="str">
        <f t="shared" si="753"/>
        <v>Komatsu PC2000-11R 
Огунвэй</v>
      </c>
      <c r="Q872" s="69"/>
      <c r="R872" s="69"/>
      <c r="S872" s="69"/>
      <c r="T872" s="73"/>
      <c r="U872" s="56"/>
      <c r="V872" s="58"/>
      <c r="W872" s="58"/>
      <c r="X872" s="56"/>
      <c r="Y872" s="56"/>
      <c r="Z872" s="56"/>
      <c r="AA872" s="56"/>
      <c r="AB872" s="74"/>
      <c r="AC872" s="56"/>
      <c r="AD872" s="56"/>
      <c r="AE872" s="56"/>
      <c r="AF872" s="56"/>
      <c r="AG872" s="56"/>
      <c r="AH872" s="56"/>
      <c r="AI872" s="56"/>
      <c r="AJ872" s="75"/>
      <c r="AK872" s="75"/>
      <c r="AL872" s="75"/>
      <c r="AM872" s="75"/>
      <c r="AN872" s="75"/>
      <c r="AO872" s="75"/>
      <c r="AP872" s="75"/>
      <c r="AQ872" s="75"/>
      <c r="AR872" s="75"/>
      <c r="AS872" s="75"/>
    </row>
    <row r="873" spans="1:45" s="76" customFormat="1" ht="15.75" outlineLevel="1">
      <c r="A873" s="71"/>
      <c r="B873" s="67" t="s">
        <v>164</v>
      </c>
      <c r="C873" s="131" t="s">
        <v>165</v>
      </c>
      <c r="D873" s="135"/>
      <c r="E873" s="130"/>
      <c r="F873" s="130"/>
      <c r="G873" s="130"/>
      <c r="H873" s="130"/>
      <c r="I873" s="130"/>
      <c r="J873" s="130"/>
      <c r="K873" s="130"/>
      <c r="L873" s="130"/>
      <c r="M873" s="130"/>
      <c r="N873" s="130"/>
      <c r="O873" s="56"/>
      <c r="P873" s="159" t="str">
        <f t="shared" si="753"/>
        <v>Komatsu PC2000-11R 
Огунвэй</v>
      </c>
      <c r="Q873" s="56"/>
      <c r="R873" s="56"/>
      <c r="S873" s="56"/>
      <c r="T873" s="73"/>
      <c r="U873" s="56"/>
      <c r="V873" s="58"/>
      <c r="W873" s="58"/>
      <c r="X873" s="56"/>
      <c r="Y873" s="56"/>
      <c r="Z873" s="56"/>
      <c r="AA873" s="56"/>
      <c r="AB873" s="74"/>
      <c r="AC873" s="56"/>
      <c r="AD873" s="56"/>
      <c r="AE873" s="56"/>
      <c r="AF873" s="56"/>
      <c r="AG873" s="56"/>
      <c r="AH873" s="56"/>
      <c r="AI873" s="56"/>
      <c r="AJ873" s="75"/>
      <c r="AK873" s="75"/>
      <c r="AL873" s="75"/>
      <c r="AM873" s="75"/>
      <c r="AN873" s="75"/>
      <c r="AO873" s="75"/>
      <c r="AP873" s="75"/>
      <c r="AQ873" s="75"/>
      <c r="AR873" s="75"/>
      <c r="AS873" s="75"/>
    </row>
    <row r="874" spans="1:45" s="61" customFormat="1" ht="15.75" outlineLevel="1">
      <c r="A874" s="51"/>
      <c r="B874" s="136"/>
      <c r="C874" s="53" t="s">
        <v>61</v>
      </c>
      <c r="D874" s="54"/>
      <c r="E874" s="64"/>
      <c r="F874" s="64"/>
      <c r="G874" s="64"/>
      <c r="H874" s="64"/>
      <c r="I874" s="64"/>
      <c r="J874" s="64"/>
      <c r="K874" s="64"/>
      <c r="L874" s="64"/>
      <c r="M874" s="64"/>
      <c r="N874" s="64"/>
      <c r="O874" s="65"/>
      <c r="P874" s="159" t="str">
        <f t="shared" si="753"/>
        <v>Komatsu PC2000-11R 
Огунвэй</v>
      </c>
      <c r="Q874" s="65"/>
      <c r="R874" s="65"/>
      <c r="S874" s="65"/>
      <c r="T874" s="57"/>
      <c r="U874" s="58"/>
      <c r="V874" s="58"/>
      <c r="W874" s="58"/>
      <c r="X874" s="58"/>
      <c r="Y874" s="58"/>
      <c r="Z874" s="58"/>
      <c r="AA874" s="58"/>
      <c r="AB874" s="59"/>
      <c r="AC874" s="58"/>
      <c r="AD874" s="58"/>
      <c r="AE874" s="58"/>
      <c r="AF874" s="58"/>
      <c r="AG874" s="58"/>
      <c r="AH874" s="58"/>
      <c r="AI874" s="58"/>
      <c r="AJ874" s="60"/>
      <c r="AK874" s="60"/>
      <c r="AL874" s="60"/>
      <c r="AM874" s="60"/>
      <c r="AN874" s="60"/>
      <c r="AO874" s="60"/>
      <c r="AP874" s="60"/>
      <c r="AQ874" s="60"/>
      <c r="AR874" s="60"/>
      <c r="AS874" s="60"/>
    </row>
    <row r="875" spans="1:45" s="76" customFormat="1" ht="15.75" outlineLevel="1">
      <c r="A875" s="71"/>
      <c r="B875" s="67" t="s">
        <v>53</v>
      </c>
      <c r="C875" s="70" t="s">
        <v>161</v>
      </c>
      <c r="D875" s="134"/>
      <c r="E875" s="68"/>
      <c r="F875" s="68"/>
      <c r="G875" s="68"/>
      <c r="H875" s="68"/>
      <c r="I875" s="68"/>
      <c r="J875" s="68"/>
      <c r="K875" s="68"/>
      <c r="L875" s="68"/>
      <c r="M875" s="68"/>
      <c r="N875" s="68"/>
      <c r="O875" s="65"/>
      <c r="P875" s="159" t="str">
        <f t="shared" si="753"/>
        <v>Komatsu PC2000-11R 
Огунвэй</v>
      </c>
      <c r="Q875" s="65"/>
      <c r="R875" s="65"/>
      <c r="S875" s="65"/>
      <c r="T875" s="73"/>
      <c r="U875" s="56"/>
      <c r="V875" s="58"/>
      <c r="W875" s="58"/>
      <c r="X875" s="56"/>
      <c r="Y875" s="56"/>
      <c r="Z875" s="56"/>
      <c r="AA875" s="56"/>
      <c r="AB875" s="74"/>
      <c r="AC875" s="56"/>
      <c r="AD875" s="56"/>
      <c r="AE875" s="56"/>
      <c r="AF875" s="56"/>
      <c r="AG875" s="56"/>
      <c r="AH875" s="56"/>
      <c r="AI875" s="56"/>
      <c r="AJ875" s="75"/>
      <c r="AK875" s="75"/>
      <c r="AL875" s="75"/>
      <c r="AM875" s="75"/>
      <c r="AN875" s="75"/>
      <c r="AO875" s="75"/>
      <c r="AP875" s="75"/>
      <c r="AQ875" s="75"/>
      <c r="AR875" s="75"/>
      <c r="AS875" s="75"/>
    </row>
    <row r="876" spans="1:45" s="76" customFormat="1" ht="15.75" outlineLevel="1">
      <c r="A876" s="71"/>
      <c r="B876" s="67" t="s">
        <v>162</v>
      </c>
      <c r="C876" s="70" t="s">
        <v>163</v>
      </c>
      <c r="D876" s="134"/>
      <c r="E876" s="68"/>
      <c r="F876" s="68"/>
      <c r="G876" s="68"/>
      <c r="H876" s="68"/>
      <c r="I876" s="68"/>
      <c r="J876" s="68"/>
      <c r="K876" s="68"/>
      <c r="L876" s="68"/>
      <c r="M876" s="68"/>
      <c r="N876" s="68"/>
      <c r="O876" s="69"/>
      <c r="P876" s="159" t="str">
        <f t="shared" si="753"/>
        <v>Komatsu PC2000-11R 
Огунвэй</v>
      </c>
      <c r="Q876" s="69"/>
      <c r="R876" s="69"/>
      <c r="S876" s="69"/>
      <c r="T876" s="73"/>
      <c r="U876" s="56"/>
      <c r="V876" s="58"/>
      <c r="W876" s="58"/>
      <c r="X876" s="56"/>
      <c r="Y876" s="56"/>
      <c r="Z876" s="56"/>
      <c r="AA876" s="56"/>
      <c r="AB876" s="74"/>
      <c r="AC876" s="56"/>
      <c r="AD876" s="56"/>
      <c r="AE876" s="56"/>
      <c r="AF876" s="56"/>
      <c r="AG876" s="56"/>
      <c r="AH876" s="56"/>
      <c r="AI876" s="56"/>
      <c r="AJ876" s="75"/>
      <c r="AK876" s="75"/>
      <c r="AL876" s="75"/>
      <c r="AM876" s="75"/>
      <c r="AN876" s="75"/>
      <c r="AO876" s="75"/>
      <c r="AP876" s="75"/>
      <c r="AQ876" s="75"/>
      <c r="AR876" s="75"/>
      <c r="AS876" s="75"/>
    </row>
    <row r="877" spans="1:45" s="76" customFormat="1" ht="15.75" outlineLevel="1">
      <c r="A877" s="71"/>
      <c r="B877" s="67" t="s">
        <v>164</v>
      </c>
      <c r="C877" s="131" t="s">
        <v>165</v>
      </c>
      <c r="D877" s="176"/>
      <c r="E877" s="130"/>
      <c r="F877" s="130"/>
      <c r="G877" s="130"/>
      <c r="H877" s="130"/>
      <c r="I877" s="130"/>
      <c r="J877" s="130"/>
      <c r="K877" s="130"/>
      <c r="L877" s="130"/>
      <c r="M877" s="130"/>
      <c r="N877" s="130"/>
      <c r="O877" s="69"/>
      <c r="P877" s="159" t="str">
        <f t="shared" si="753"/>
        <v>Komatsu PC2000-11R 
Огунвэй</v>
      </c>
      <c r="Q877" s="69"/>
      <c r="R877" s="69"/>
      <c r="S877" s="69"/>
      <c r="T877" s="73"/>
      <c r="U877" s="56"/>
      <c r="V877" s="58"/>
      <c r="W877" s="58"/>
      <c r="X877" s="56"/>
      <c r="Y877" s="56"/>
      <c r="Z877" s="56"/>
      <c r="AA877" s="56"/>
      <c r="AB877" s="74"/>
      <c r="AC877" s="56"/>
      <c r="AD877" s="56"/>
      <c r="AE877" s="56"/>
      <c r="AF877" s="56"/>
      <c r="AG877" s="56"/>
      <c r="AH877" s="56"/>
      <c r="AI877" s="56"/>
      <c r="AJ877" s="75"/>
      <c r="AK877" s="75"/>
      <c r="AL877" s="75"/>
      <c r="AM877" s="75"/>
      <c r="AN877" s="75"/>
      <c r="AO877" s="75"/>
      <c r="AP877" s="75"/>
      <c r="AQ877" s="75"/>
      <c r="AR877" s="75"/>
      <c r="AS877" s="75"/>
    </row>
    <row r="878" spans="1:45" s="76" customFormat="1" ht="15.75" outlineLevel="1">
      <c r="A878" s="71"/>
      <c r="B878" s="136"/>
      <c r="C878" s="53" t="s">
        <v>61</v>
      </c>
      <c r="D878" s="54"/>
      <c r="E878" s="64"/>
      <c r="F878" s="64"/>
      <c r="G878" s="64"/>
      <c r="H878" s="64"/>
      <c r="I878" s="64"/>
      <c r="J878" s="64"/>
      <c r="K878" s="64"/>
      <c r="L878" s="64"/>
      <c r="M878" s="64"/>
      <c r="N878" s="64"/>
      <c r="O878" s="65"/>
      <c r="P878" s="159" t="str">
        <f t="shared" si="753"/>
        <v>Komatsu PC2000-11R 
Огунвэй</v>
      </c>
      <c r="Q878" s="65"/>
      <c r="R878" s="65"/>
      <c r="S878" s="65"/>
      <c r="T878" s="73"/>
      <c r="U878" s="56"/>
      <c r="V878" s="58"/>
      <c r="W878" s="58"/>
      <c r="X878" s="56"/>
      <c r="Y878" s="56"/>
      <c r="Z878" s="56"/>
      <c r="AA878" s="56"/>
      <c r="AB878" s="74"/>
      <c r="AC878" s="56"/>
      <c r="AD878" s="56"/>
      <c r="AE878" s="56"/>
      <c r="AF878" s="56"/>
      <c r="AG878" s="56"/>
      <c r="AH878" s="56"/>
      <c r="AI878" s="56"/>
      <c r="AJ878" s="75"/>
      <c r="AK878" s="75"/>
      <c r="AL878" s="75"/>
      <c r="AM878" s="75"/>
      <c r="AN878" s="75"/>
      <c r="AO878" s="75"/>
      <c r="AP878" s="75"/>
      <c r="AQ878" s="75"/>
      <c r="AR878" s="75"/>
      <c r="AS878" s="75"/>
    </row>
    <row r="879" spans="1:45" s="76" customFormat="1" ht="15.75" outlineLevel="1">
      <c r="A879" s="71"/>
      <c r="B879" s="67"/>
      <c r="C879" s="70"/>
      <c r="D879" s="134"/>
      <c r="E879" s="68"/>
      <c r="F879" s="68"/>
      <c r="G879" s="68"/>
      <c r="H879" s="68"/>
      <c r="I879" s="68"/>
      <c r="J879" s="68"/>
      <c r="K879" s="68"/>
      <c r="L879" s="68"/>
      <c r="M879" s="68"/>
      <c r="N879" s="68"/>
      <c r="O879" s="56"/>
      <c r="P879" s="159" t="str">
        <f t="shared" si="753"/>
        <v>Komatsu PC2000-11R 
Огунвэй</v>
      </c>
      <c r="Q879" s="56"/>
      <c r="R879" s="56"/>
      <c r="S879" s="56"/>
      <c r="T879" s="73"/>
      <c r="U879" s="56"/>
      <c r="V879" s="58"/>
      <c r="W879" s="58"/>
      <c r="X879" s="56"/>
      <c r="Y879" s="56"/>
      <c r="Z879" s="56"/>
      <c r="AA879" s="56"/>
      <c r="AB879" s="74"/>
      <c r="AC879" s="56"/>
      <c r="AD879" s="56"/>
      <c r="AE879" s="56"/>
      <c r="AF879" s="56"/>
      <c r="AG879" s="56"/>
      <c r="AH879" s="56"/>
      <c r="AI879" s="56"/>
      <c r="AJ879" s="75"/>
      <c r="AK879" s="75"/>
      <c r="AL879" s="75"/>
      <c r="AM879" s="75"/>
      <c r="AN879" s="75"/>
      <c r="AO879" s="75"/>
      <c r="AP879" s="75"/>
      <c r="AQ879" s="75"/>
      <c r="AR879" s="75"/>
      <c r="AS879" s="75"/>
    </row>
    <row r="880" spans="1:45" s="76" customFormat="1" ht="15.75" outlineLevel="1">
      <c r="A880" s="71"/>
      <c r="B880" s="67" t="s">
        <v>162</v>
      </c>
      <c r="C880" s="70" t="s">
        <v>163</v>
      </c>
      <c r="D880" s="134"/>
      <c r="E880" s="68"/>
      <c r="F880" s="68"/>
      <c r="G880" s="68"/>
      <c r="H880" s="68"/>
      <c r="I880" s="68"/>
      <c r="J880" s="68"/>
      <c r="K880" s="68"/>
      <c r="L880" s="68"/>
      <c r="M880" s="68"/>
      <c r="N880" s="68"/>
      <c r="O880" s="68"/>
      <c r="P880" s="159" t="str">
        <f t="shared" si="753"/>
        <v>Komatsu PC2000-11R 
Огунвэй</v>
      </c>
      <c r="Q880" s="68"/>
      <c r="R880" s="68"/>
      <c r="S880" s="68"/>
      <c r="T880" s="68"/>
      <c r="U880" s="56"/>
      <c r="V880" s="58"/>
      <c r="W880" s="58"/>
      <c r="X880" s="56"/>
      <c r="Y880" s="56"/>
      <c r="Z880" s="56"/>
      <c r="AA880" s="56"/>
      <c r="AB880" s="74"/>
      <c r="AC880" s="56"/>
      <c r="AD880" s="56"/>
      <c r="AE880" s="56"/>
      <c r="AF880" s="56"/>
      <c r="AG880" s="56"/>
      <c r="AH880" s="56"/>
      <c r="AI880" s="56"/>
      <c r="AJ880" s="75"/>
      <c r="AK880" s="75"/>
      <c r="AL880" s="75"/>
      <c r="AM880" s="75"/>
      <c r="AN880" s="75"/>
      <c r="AO880" s="75"/>
      <c r="AP880" s="75"/>
      <c r="AQ880" s="75"/>
      <c r="AR880" s="75"/>
      <c r="AS880" s="75"/>
    </row>
    <row r="881" spans="1:45" s="76" customFormat="1" ht="15.75" outlineLevel="1">
      <c r="A881" s="71"/>
      <c r="B881" s="67" t="s">
        <v>164</v>
      </c>
      <c r="C881" s="131" t="s">
        <v>165</v>
      </c>
      <c r="D881" s="176"/>
      <c r="E881" s="130"/>
      <c r="F881" s="130"/>
      <c r="G881" s="130"/>
      <c r="H881" s="130"/>
      <c r="I881" s="130"/>
      <c r="J881" s="130"/>
      <c r="K881" s="130"/>
      <c r="L881" s="130"/>
      <c r="M881" s="130"/>
      <c r="N881" s="130"/>
      <c r="O881" s="69"/>
      <c r="P881" s="159" t="str">
        <f t="shared" si="753"/>
        <v>Komatsu PC2000-11R 
Огунвэй</v>
      </c>
      <c r="Q881" s="69"/>
      <c r="R881" s="69"/>
      <c r="S881" s="69"/>
      <c r="T881" s="69"/>
      <c r="U881" s="56"/>
      <c r="V881" s="58"/>
      <c r="W881" s="58"/>
      <c r="X881" s="56"/>
      <c r="Y881" s="56"/>
      <c r="Z881" s="56"/>
      <c r="AA881" s="56"/>
      <c r="AB881" s="74"/>
      <c r="AC881" s="56"/>
      <c r="AD881" s="56"/>
      <c r="AE881" s="56"/>
      <c r="AF881" s="56"/>
      <c r="AG881" s="56"/>
      <c r="AH881" s="56"/>
      <c r="AI881" s="56"/>
      <c r="AJ881" s="75"/>
      <c r="AK881" s="75"/>
      <c r="AL881" s="75"/>
      <c r="AM881" s="75"/>
      <c r="AN881" s="75"/>
      <c r="AO881" s="75"/>
      <c r="AP881" s="75"/>
      <c r="AQ881" s="75"/>
      <c r="AR881" s="75"/>
      <c r="AS881" s="75"/>
    </row>
    <row r="882" spans="1:45" s="76" customFormat="1" ht="15.75" outlineLevel="1">
      <c r="A882" s="71"/>
      <c r="B882" s="67"/>
      <c r="C882" s="131"/>
      <c r="D882" s="135"/>
      <c r="E882" s="130"/>
      <c r="F882" s="130"/>
      <c r="G882" s="130"/>
      <c r="H882" s="130"/>
      <c r="I882" s="130"/>
      <c r="J882" s="130"/>
      <c r="K882" s="130"/>
      <c r="L882" s="130"/>
      <c r="M882" s="130"/>
      <c r="N882" s="130"/>
      <c r="O882" s="65"/>
      <c r="P882" s="159" t="str">
        <f t="shared" si="753"/>
        <v>Komatsu PC2000-11R 
Огунвэй</v>
      </c>
      <c r="Q882" s="65"/>
      <c r="R882" s="65"/>
      <c r="S882" s="65"/>
      <c r="T882" s="73"/>
      <c r="U882" s="56"/>
      <c r="V882" s="58"/>
      <c r="W882" s="58"/>
      <c r="X882" s="56"/>
      <c r="Y882" s="56"/>
      <c r="Z882" s="56"/>
      <c r="AA882" s="56"/>
      <c r="AB882" s="74"/>
      <c r="AC882" s="56"/>
      <c r="AD882" s="56"/>
      <c r="AE882" s="56"/>
      <c r="AF882" s="56"/>
      <c r="AG882" s="56"/>
      <c r="AH882" s="56"/>
      <c r="AI882" s="56"/>
      <c r="AJ882" s="75"/>
      <c r="AK882" s="75"/>
      <c r="AL882" s="75"/>
      <c r="AM882" s="75"/>
      <c r="AN882" s="75"/>
      <c r="AO882" s="75"/>
      <c r="AP882" s="75"/>
      <c r="AQ882" s="75"/>
      <c r="AR882" s="75"/>
      <c r="AS882" s="75"/>
    </row>
    <row r="883" spans="1:45" s="76" customFormat="1" ht="15.75" outlineLevel="1">
      <c r="A883" s="71"/>
      <c r="B883" s="67"/>
      <c r="C883" s="66"/>
      <c r="D883" s="72"/>
      <c r="E883" s="55"/>
      <c r="F883" s="55"/>
      <c r="G883" s="55"/>
      <c r="H883" s="55"/>
      <c r="I883" s="55"/>
      <c r="J883" s="55"/>
      <c r="K883" s="55"/>
      <c r="L883" s="55"/>
      <c r="M883" s="55"/>
      <c r="N883" s="55"/>
      <c r="O883" s="56"/>
      <c r="P883" s="159" t="str">
        <f t="shared" si="753"/>
        <v>Komatsu PC2000-11R 
Огунвэй</v>
      </c>
      <c r="Q883" s="56"/>
      <c r="R883" s="56"/>
      <c r="S883" s="56"/>
      <c r="T883" s="73"/>
      <c r="U883" s="56"/>
      <c r="V883" s="58"/>
      <c r="W883" s="58"/>
      <c r="X883" s="56"/>
      <c r="Y883" s="56"/>
      <c r="Z883" s="56"/>
      <c r="AA883" s="56"/>
      <c r="AB883" s="74"/>
      <c r="AC883" s="56"/>
      <c r="AD883" s="56"/>
      <c r="AE883" s="56"/>
      <c r="AF883" s="56"/>
      <c r="AG883" s="56"/>
      <c r="AH883" s="56"/>
      <c r="AI883" s="56"/>
      <c r="AJ883" s="75"/>
      <c r="AK883" s="75"/>
      <c r="AL883" s="75"/>
      <c r="AM883" s="75"/>
      <c r="AN883" s="75"/>
      <c r="AO883" s="75"/>
      <c r="AP883" s="75"/>
      <c r="AQ883" s="75"/>
      <c r="AR883" s="75"/>
      <c r="AS883" s="75"/>
    </row>
    <row r="884" spans="1:45" s="76" customFormat="1" ht="15.75" outlineLevel="1">
      <c r="A884" s="71"/>
      <c r="B884" s="67"/>
      <c r="C884" s="70"/>
      <c r="D884" s="72"/>
      <c r="E884" s="68"/>
      <c r="F884" s="68"/>
      <c r="G884" s="68"/>
      <c r="H884" s="68"/>
      <c r="I884" s="68"/>
      <c r="J884" s="68"/>
      <c r="K884" s="68"/>
      <c r="L884" s="68"/>
      <c r="M884" s="68"/>
      <c r="N884" s="68"/>
      <c r="O884" s="56"/>
      <c r="P884" s="159" t="str">
        <f t="shared" si="753"/>
        <v>Komatsu PC2000-11R 
Огунвэй</v>
      </c>
      <c r="Q884" s="56"/>
      <c r="R884" s="56"/>
      <c r="S884" s="56"/>
      <c r="T884" s="73"/>
      <c r="U884" s="56"/>
      <c r="V884" s="58"/>
      <c r="W884" s="58"/>
      <c r="X884" s="56"/>
      <c r="Y884" s="56"/>
      <c r="Z884" s="56"/>
      <c r="AA884" s="56"/>
      <c r="AB884" s="74"/>
      <c r="AC884" s="56"/>
      <c r="AD884" s="56"/>
      <c r="AE884" s="56"/>
      <c r="AF884" s="56"/>
      <c r="AG884" s="56"/>
      <c r="AH884" s="56"/>
      <c r="AI884" s="56"/>
      <c r="AJ884" s="75"/>
      <c r="AK884" s="75"/>
      <c r="AL884" s="75"/>
      <c r="AM884" s="75"/>
      <c r="AN884" s="75"/>
      <c r="AO884" s="75"/>
      <c r="AP884" s="75"/>
      <c r="AQ884" s="75"/>
      <c r="AR884" s="75"/>
      <c r="AS884" s="75"/>
    </row>
    <row r="885" spans="1:45" s="61" customFormat="1" ht="15.75" outlineLevel="1">
      <c r="A885" s="51"/>
      <c r="B885" s="52" t="s">
        <v>107</v>
      </c>
      <c r="C885" s="53" t="s">
        <v>61</v>
      </c>
      <c r="D885" s="54"/>
      <c r="E885" s="77">
        <f>E887</f>
        <v>24752.086837338862</v>
      </c>
      <c r="F885" s="77">
        <f t="shared" ref="F885:N885" si="762">F887</f>
        <v>21426.865609519595</v>
      </c>
      <c r="G885" s="77">
        <f t="shared" si="762"/>
        <v>22086.090957253968</v>
      </c>
      <c r="H885" s="77">
        <f t="shared" si="762"/>
        <v>20463.133928700223</v>
      </c>
      <c r="I885" s="77">
        <f t="shared" si="762"/>
        <v>20432.882690584695</v>
      </c>
      <c r="J885" s="77">
        <f t="shared" si="762"/>
        <v>21813.927024390621</v>
      </c>
      <c r="K885" s="77">
        <f t="shared" si="762"/>
        <v>21069.005269040848</v>
      </c>
      <c r="L885" s="77">
        <f t="shared" si="762"/>
        <v>22571.060254489796</v>
      </c>
      <c r="M885" s="77">
        <f t="shared" si="762"/>
        <v>15071.787896788497</v>
      </c>
      <c r="N885" s="77">
        <f t="shared" si="762"/>
        <v>22204.928574035053</v>
      </c>
      <c r="O885" s="58"/>
      <c r="P885" s="159" t="str">
        <f t="shared" si="753"/>
        <v>Komatsu PC2000-11R 
Огунвэй</v>
      </c>
      <c r="Q885" s="58"/>
      <c r="R885" s="58"/>
      <c r="S885" s="57" t="s">
        <v>706</v>
      </c>
      <c r="T885" s="57"/>
      <c r="U885" s="58"/>
      <c r="V885" s="58"/>
      <c r="W885" s="58"/>
      <c r="X885" s="58"/>
      <c r="Y885" s="58"/>
      <c r="Z885" s="58"/>
      <c r="AA885" s="58"/>
      <c r="AB885" s="59"/>
      <c r="AC885" s="58"/>
      <c r="AD885" s="58"/>
      <c r="AE885" s="58"/>
      <c r="AF885" s="58"/>
      <c r="AG885" s="58"/>
      <c r="AH885" s="58"/>
      <c r="AI885" s="58"/>
      <c r="AJ885" s="60"/>
      <c r="AK885" s="60"/>
      <c r="AL885" s="60"/>
      <c r="AM885" s="60"/>
      <c r="AN885" s="60"/>
      <c r="AO885" s="60"/>
      <c r="AP885" s="60"/>
      <c r="AQ885" s="60"/>
      <c r="AR885" s="60"/>
      <c r="AS885" s="60"/>
    </row>
    <row r="886" spans="1:45" s="61" customFormat="1" ht="15.75" outlineLevel="1">
      <c r="A886" s="51"/>
      <c r="B886" s="52"/>
      <c r="C886" s="53"/>
      <c r="D886" s="54"/>
      <c r="E886" s="54"/>
      <c r="F886" s="54"/>
      <c r="G886" s="54"/>
      <c r="H886" s="54"/>
      <c r="I886" s="54"/>
      <c r="J886" s="54"/>
      <c r="K886" s="54"/>
      <c r="L886" s="54"/>
      <c r="M886" s="54"/>
      <c r="N886" s="54"/>
      <c r="O886" s="58"/>
      <c r="P886" s="159" t="str">
        <f t="shared" si="753"/>
        <v>Komatsu PC2000-11R 
Огунвэй</v>
      </c>
      <c r="Q886" s="58"/>
      <c r="R886" s="58"/>
      <c r="S886" s="58"/>
      <c r="T886" s="57"/>
      <c r="U886" s="58"/>
      <c r="V886" s="58"/>
      <c r="W886" s="58"/>
      <c r="X886" s="58"/>
      <c r="Y886" s="58"/>
      <c r="Z886" s="58"/>
      <c r="AA886" s="58"/>
      <c r="AB886" s="59"/>
      <c r="AC886" s="58"/>
      <c r="AD886" s="58"/>
      <c r="AE886" s="58"/>
      <c r="AF886" s="58"/>
      <c r="AG886" s="58"/>
      <c r="AH886" s="58"/>
      <c r="AI886" s="58"/>
      <c r="AJ886" s="60"/>
      <c r="AK886" s="60"/>
      <c r="AL886" s="60"/>
      <c r="AM886" s="60"/>
      <c r="AN886" s="60"/>
      <c r="AO886" s="60"/>
      <c r="AP886" s="60"/>
      <c r="AQ886" s="60"/>
      <c r="AR886" s="60"/>
      <c r="AS886" s="60"/>
    </row>
    <row r="887" spans="1:45" s="61" customFormat="1" ht="15.75" outlineLevel="1">
      <c r="A887" s="51"/>
      <c r="B887" s="83" t="s">
        <v>688</v>
      </c>
      <c r="C887" s="53" t="s">
        <v>61</v>
      </c>
      <c r="D887" s="54"/>
      <c r="E887" s="54">
        <f>E889*E890</f>
        <v>24752.086837338862</v>
      </c>
      <c r="F887" s="54">
        <f t="shared" ref="F887:N887" si="763">F889*F890</f>
        <v>21426.865609519595</v>
      </c>
      <c r="G887" s="54">
        <f t="shared" si="763"/>
        <v>22086.090957253968</v>
      </c>
      <c r="H887" s="54">
        <f t="shared" si="763"/>
        <v>20463.133928700223</v>
      </c>
      <c r="I887" s="54">
        <f t="shared" si="763"/>
        <v>20432.882690584695</v>
      </c>
      <c r="J887" s="54">
        <f t="shared" si="763"/>
        <v>21813.927024390621</v>
      </c>
      <c r="K887" s="54">
        <f t="shared" si="763"/>
        <v>21069.005269040848</v>
      </c>
      <c r="L887" s="54">
        <f t="shared" si="763"/>
        <v>22571.060254489796</v>
      </c>
      <c r="M887" s="54">
        <f t="shared" si="763"/>
        <v>15071.787896788497</v>
      </c>
      <c r="N887" s="54">
        <f t="shared" si="763"/>
        <v>22204.928574035053</v>
      </c>
      <c r="O887" s="58"/>
      <c r="P887" s="159" t="str">
        <f t="shared" si="753"/>
        <v>Komatsu PC2000-11R 
Огунвэй</v>
      </c>
      <c r="Q887" s="58"/>
      <c r="R887" s="58"/>
      <c r="S887" s="58"/>
      <c r="T887" s="57"/>
      <c r="U887" s="58"/>
      <c r="V887" s="58"/>
      <c r="W887" s="58"/>
      <c r="X887" s="58"/>
      <c r="Y887" s="58"/>
      <c r="Z887" s="58"/>
      <c r="AA887" s="58"/>
      <c r="AB887" s="59"/>
      <c r="AC887" s="58"/>
      <c r="AD887" s="58"/>
      <c r="AE887" s="58"/>
      <c r="AF887" s="58"/>
      <c r="AG887" s="58"/>
      <c r="AH887" s="58"/>
      <c r="AI887" s="58"/>
      <c r="AJ887" s="60"/>
      <c r="AK887" s="60"/>
      <c r="AL887" s="60"/>
      <c r="AM887" s="60"/>
      <c r="AN887" s="60"/>
      <c r="AO887" s="60"/>
      <c r="AP887" s="60"/>
      <c r="AQ887" s="60"/>
      <c r="AR887" s="60"/>
      <c r="AS887" s="60"/>
    </row>
    <row r="888" spans="1:45" s="61" customFormat="1" ht="15.75" outlineLevel="1">
      <c r="A888" s="51"/>
      <c r="B888" s="263" t="s">
        <v>53</v>
      </c>
      <c r="C888" s="66" t="s">
        <v>138</v>
      </c>
      <c r="D888" s="1132">
        <f>D183</f>
        <v>88.464215075818629</v>
      </c>
      <c r="E888" s="264">
        <f>D888</f>
        <v>88.464215075818629</v>
      </c>
      <c r="F888" s="264">
        <f t="shared" ref="F888" si="764">E888</f>
        <v>88.464215075818629</v>
      </c>
      <c r="G888" s="264">
        <f t="shared" ref="G888" si="765">F888</f>
        <v>88.464215075818629</v>
      </c>
      <c r="H888" s="264">
        <f t="shared" ref="H888" si="766">G888</f>
        <v>88.464215075818629</v>
      </c>
      <c r="I888" s="264">
        <f t="shared" ref="I888" si="767">H888</f>
        <v>88.464215075818629</v>
      </c>
      <c r="J888" s="264">
        <f t="shared" ref="J888" si="768">I888</f>
        <v>88.464215075818629</v>
      </c>
      <c r="K888" s="264">
        <f t="shared" ref="K888" si="769">J888</f>
        <v>88.464215075818629</v>
      </c>
      <c r="L888" s="264">
        <f t="shared" ref="L888" si="770">K888</f>
        <v>88.464215075818629</v>
      </c>
      <c r="M888" s="264">
        <f t="shared" ref="M888" si="771">L888</f>
        <v>88.464215075818629</v>
      </c>
      <c r="N888" s="264">
        <f t="shared" ref="N888" si="772">M888</f>
        <v>88.464215075818629</v>
      </c>
      <c r="O888" s="127"/>
      <c r="P888" s="159" t="str">
        <f t="shared" si="753"/>
        <v>Komatsu PC2000-11R 
Огунвэй</v>
      </c>
      <c r="Q888" s="78"/>
      <c r="R888" s="78"/>
      <c r="S888" s="1164" t="s">
        <v>712</v>
      </c>
      <c r="T888" s="1151"/>
      <c r="U888" s="58"/>
      <c r="V888" s="58"/>
      <c r="W888" s="58"/>
      <c r="X888" s="58"/>
      <c r="Y888" s="58"/>
      <c r="Z888" s="58"/>
      <c r="AA888" s="58"/>
      <c r="AB888" s="59"/>
      <c r="AC888" s="58"/>
      <c r="AD888" s="58"/>
      <c r="AE888" s="58"/>
      <c r="AF888" s="58"/>
      <c r="AG888" s="58"/>
      <c r="AH888" s="58"/>
      <c r="AI888" s="58"/>
      <c r="AJ888" s="60"/>
      <c r="AK888" s="60"/>
      <c r="AL888" s="60"/>
      <c r="AM888" s="60"/>
      <c r="AN888" s="60"/>
      <c r="AO888" s="60"/>
      <c r="AP888" s="60"/>
      <c r="AQ888" s="60"/>
      <c r="AR888" s="60"/>
      <c r="AS888" s="60"/>
    </row>
    <row r="889" spans="1:45" s="76" customFormat="1" ht="15.75" outlineLevel="1">
      <c r="A889" s="79"/>
      <c r="B889" s="263" t="s">
        <v>79</v>
      </c>
      <c r="C889" s="66" t="s">
        <v>4</v>
      </c>
      <c r="D889" s="72"/>
      <c r="E889" s="55">
        <f>E854*E856*E888/1000</f>
        <v>451.44084784745661</v>
      </c>
      <c r="F889" s="55">
        <f t="shared" ref="F889:N889" si="773">F854*F856*F888/1000</f>
        <v>390.79381229720155</v>
      </c>
      <c r="G889" s="55">
        <f t="shared" si="773"/>
        <v>402.81709145986207</v>
      </c>
      <c r="H889" s="55">
        <f t="shared" si="773"/>
        <v>373.21679546037279</v>
      </c>
      <c r="I889" s="55">
        <f t="shared" si="773"/>
        <v>372.66505836147462</v>
      </c>
      <c r="J889" s="55">
        <f t="shared" si="773"/>
        <v>397.85323053723545</v>
      </c>
      <c r="K889" s="55">
        <f t="shared" si="773"/>
        <v>384.26697774873026</v>
      </c>
      <c r="L889" s="55">
        <f t="shared" si="773"/>
        <v>411.66220226457455</v>
      </c>
      <c r="M889" s="55">
        <f t="shared" si="773"/>
        <v>274.88675001088296</v>
      </c>
      <c r="N889" s="55">
        <f t="shared" si="773"/>
        <v>404.98451091133614</v>
      </c>
      <c r="O889" s="56"/>
      <c r="P889" s="159" t="str">
        <f t="shared" si="753"/>
        <v>Komatsu PC2000-11R 
Огунвэй</v>
      </c>
      <c r="Q889" s="56"/>
      <c r="R889" s="56"/>
      <c r="S889" s="56"/>
      <c r="T889" s="73"/>
      <c r="U889" s="56"/>
      <c r="V889" s="58"/>
      <c r="W889" s="58"/>
      <c r="X889" s="56"/>
      <c r="Y889" s="56"/>
      <c r="Z889" s="56"/>
      <c r="AA889" s="56"/>
      <c r="AB889" s="74"/>
      <c r="AC889" s="56"/>
      <c r="AD889" s="56"/>
      <c r="AE889" s="56"/>
      <c r="AF889" s="56"/>
      <c r="AG889" s="56"/>
      <c r="AH889" s="56"/>
      <c r="AI889" s="56"/>
      <c r="AJ889" s="75"/>
      <c r="AK889" s="75"/>
      <c r="AL889" s="75"/>
      <c r="AM889" s="75"/>
      <c r="AN889" s="75"/>
      <c r="AO889" s="75"/>
      <c r="AP889" s="75"/>
      <c r="AQ889" s="75"/>
      <c r="AR889" s="75"/>
      <c r="AS889" s="75"/>
    </row>
    <row r="890" spans="1:45" s="76" customFormat="1" ht="15.75" outlineLevel="1">
      <c r="A890" s="81"/>
      <c r="B890" s="263" t="s">
        <v>80</v>
      </c>
      <c r="C890" s="66" t="s">
        <v>63</v>
      </c>
      <c r="D890" s="1135">
        <f>'МТР, ФЗП'!$E$17</f>
        <v>54.829081053167513</v>
      </c>
      <c r="E890" s="80">
        <f>$D890</f>
        <v>54.829081053167513</v>
      </c>
      <c r="F890" s="80">
        <f>$D890</f>
        <v>54.829081053167513</v>
      </c>
      <c r="G890" s="80">
        <f t="shared" ref="G890:N890" si="774">$D890</f>
        <v>54.829081053167513</v>
      </c>
      <c r="H890" s="80">
        <f t="shared" si="774"/>
        <v>54.829081053167513</v>
      </c>
      <c r="I890" s="80">
        <f t="shared" si="774"/>
        <v>54.829081053167513</v>
      </c>
      <c r="J890" s="80">
        <f t="shared" si="774"/>
        <v>54.829081053167513</v>
      </c>
      <c r="K890" s="80">
        <f t="shared" si="774"/>
        <v>54.829081053167513</v>
      </c>
      <c r="L890" s="80">
        <f t="shared" si="774"/>
        <v>54.829081053167513</v>
      </c>
      <c r="M890" s="80">
        <f t="shared" si="774"/>
        <v>54.829081053167513</v>
      </c>
      <c r="N890" s="80">
        <f t="shared" si="774"/>
        <v>54.829081053167513</v>
      </c>
      <c r="P890" s="159" t="str">
        <f t="shared" si="753"/>
        <v>Komatsu PC2000-11R 
Огунвэй</v>
      </c>
      <c r="Q890" s="56"/>
      <c r="R890" s="56"/>
      <c r="S890" s="127" t="s">
        <v>693</v>
      </c>
      <c r="T890" s="73"/>
      <c r="U890" s="56"/>
      <c r="V890" s="58"/>
      <c r="W890" s="58"/>
      <c r="X890" s="56"/>
      <c r="Y890" s="56"/>
      <c r="Z890" s="56"/>
      <c r="AA890" s="56"/>
      <c r="AB890" s="74"/>
      <c r="AC890" s="56"/>
      <c r="AD890" s="56"/>
      <c r="AE890" s="56"/>
      <c r="AF890" s="56"/>
      <c r="AG890" s="56"/>
      <c r="AH890" s="56"/>
      <c r="AI890" s="56"/>
      <c r="AJ890" s="75"/>
      <c r="AK890" s="75"/>
      <c r="AL890" s="75"/>
      <c r="AM890" s="75"/>
      <c r="AN890" s="75"/>
      <c r="AO890" s="75"/>
      <c r="AP890" s="75"/>
      <c r="AQ890" s="75"/>
      <c r="AR890" s="75"/>
      <c r="AS890" s="75"/>
    </row>
    <row r="891" spans="1:45" s="76" customFormat="1" ht="15.75" outlineLevel="1">
      <c r="A891" s="81"/>
      <c r="B891" s="263"/>
      <c r="C891" s="66"/>
      <c r="D891" s="72"/>
      <c r="E891" s="55"/>
      <c r="F891" s="80"/>
      <c r="G891" s="80"/>
      <c r="H891" s="80"/>
      <c r="I891" s="80"/>
      <c r="J891" s="80"/>
      <c r="K891" s="80"/>
      <c r="L891" s="80"/>
      <c r="M891" s="80"/>
      <c r="N891" s="80"/>
      <c r="O891" s="73"/>
      <c r="P891" s="159" t="str">
        <f t="shared" si="753"/>
        <v>Komatsu PC2000-11R 
Огунвэй</v>
      </c>
      <c r="Q891" s="56"/>
      <c r="R891" s="56"/>
      <c r="S891" s="56"/>
      <c r="T891" s="73"/>
      <c r="U891" s="56"/>
      <c r="V891" s="58"/>
      <c r="W891" s="58"/>
      <c r="X891" s="56"/>
      <c r="Y891" s="56"/>
      <c r="Z891" s="56"/>
      <c r="AA891" s="56"/>
      <c r="AB891" s="74"/>
      <c r="AC891" s="56"/>
      <c r="AD891" s="56"/>
      <c r="AE891" s="56"/>
      <c r="AF891" s="56"/>
      <c r="AG891" s="56"/>
      <c r="AH891" s="56"/>
      <c r="AI891" s="56"/>
      <c r="AJ891" s="75"/>
      <c r="AK891" s="75"/>
      <c r="AL891" s="75"/>
      <c r="AM891" s="75"/>
      <c r="AN891" s="75"/>
      <c r="AO891" s="75"/>
      <c r="AP891" s="75"/>
      <c r="AQ891" s="75"/>
      <c r="AR891" s="75"/>
      <c r="AS891" s="75"/>
    </row>
    <row r="892" spans="1:45" s="76" customFormat="1" ht="15.75" outlineLevel="1">
      <c r="A892" s="81"/>
      <c r="B892" s="83"/>
      <c r="C892" s="53"/>
      <c r="D892" s="72"/>
      <c r="E892" s="77"/>
      <c r="F892" s="77"/>
      <c r="G892" s="77"/>
      <c r="H892" s="77"/>
      <c r="I892" s="77"/>
      <c r="J892" s="77"/>
      <c r="K892" s="77"/>
      <c r="L892" s="77"/>
      <c r="M892" s="77"/>
      <c r="N892" s="77"/>
      <c r="O892" s="73"/>
      <c r="P892" s="159" t="str">
        <f t="shared" si="753"/>
        <v>Komatsu PC2000-11R 
Огунвэй</v>
      </c>
      <c r="Q892" s="56"/>
      <c r="R892" s="308"/>
      <c r="S892" s="56"/>
      <c r="T892" s="73"/>
      <c r="U892" s="56"/>
      <c r="V892" s="58"/>
      <c r="W892" s="58"/>
      <c r="X892" s="56"/>
      <c r="Y892" s="56"/>
      <c r="Z892" s="56"/>
      <c r="AA892" s="56"/>
      <c r="AB892" s="74"/>
      <c r="AC892" s="56"/>
      <c r="AD892" s="56"/>
      <c r="AE892" s="56"/>
      <c r="AF892" s="56"/>
      <c r="AG892" s="56"/>
      <c r="AH892" s="56"/>
      <c r="AI892" s="56"/>
      <c r="AJ892" s="75"/>
      <c r="AK892" s="75"/>
      <c r="AL892" s="75"/>
      <c r="AM892" s="75"/>
      <c r="AN892" s="75"/>
      <c r="AO892" s="75"/>
      <c r="AP892" s="75"/>
      <c r="AQ892" s="75"/>
      <c r="AR892" s="75"/>
      <c r="AS892" s="75"/>
    </row>
    <row r="893" spans="1:45" s="76" customFormat="1" ht="15.75" outlineLevel="1">
      <c r="A893" s="81"/>
      <c r="B893" s="83" t="s">
        <v>705</v>
      </c>
      <c r="C893" s="53" t="s">
        <v>61</v>
      </c>
      <c r="D893" s="265"/>
      <c r="E893" s="77">
        <f>E895*E890</f>
        <v>0</v>
      </c>
      <c r="F893" s="77">
        <f t="shared" ref="F893:N893" si="775">F895*F890</f>
        <v>0</v>
      </c>
      <c r="G893" s="77">
        <f t="shared" si="775"/>
        <v>0</v>
      </c>
      <c r="H893" s="77">
        <f t="shared" si="775"/>
        <v>0</v>
      </c>
      <c r="I893" s="77">
        <f t="shared" si="775"/>
        <v>0</v>
      </c>
      <c r="J893" s="77">
        <f t="shared" si="775"/>
        <v>0</v>
      </c>
      <c r="K893" s="77">
        <f t="shared" si="775"/>
        <v>0</v>
      </c>
      <c r="L893" s="77">
        <f t="shared" si="775"/>
        <v>0</v>
      </c>
      <c r="M893" s="77">
        <f t="shared" si="775"/>
        <v>0</v>
      </c>
      <c r="N893" s="77">
        <f t="shared" si="775"/>
        <v>0</v>
      </c>
      <c r="O893" s="73"/>
      <c r="P893" s="159" t="str">
        <f t="shared" si="753"/>
        <v>Komatsu PC2000-11R 
Огунвэй</v>
      </c>
      <c r="Q893" s="56"/>
      <c r="R893" s="56"/>
      <c r="S893" s="73"/>
      <c r="T893" s="73"/>
      <c r="U893" s="56"/>
      <c r="V893" s="58"/>
      <c r="W893" s="58"/>
      <c r="X893" s="56"/>
      <c r="Y893" s="56"/>
      <c r="Z893" s="56"/>
      <c r="AA893" s="56"/>
      <c r="AB893" s="74"/>
      <c r="AC893" s="56"/>
      <c r="AD893" s="56"/>
      <c r="AE893" s="56"/>
      <c r="AF893" s="56"/>
      <c r="AG893" s="56"/>
      <c r="AH893" s="56"/>
      <c r="AI893" s="56"/>
      <c r="AJ893" s="75"/>
      <c r="AK893" s="75"/>
      <c r="AL893" s="75"/>
      <c r="AM893" s="75"/>
      <c r="AN893" s="75"/>
      <c r="AO893" s="75"/>
      <c r="AP893" s="75"/>
      <c r="AQ893" s="75"/>
      <c r="AR893" s="75"/>
      <c r="AS893" s="75"/>
    </row>
    <row r="894" spans="1:45" s="76" customFormat="1" ht="15.75" outlineLevel="1">
      <c r="A894" s="81"/>
      <c r="B894" s="263" t="s">
        <v>53</v>
      </c>
      <c r="C894" s="66" t="s">
        <v>6</v>
      </c>
      <c r="D894" s="1155"/>
      <c r="E894" s="266">
        <f>D894</f>
        <v>0</v>
      </c>
      <c r="F894" s="266">
        <f t="shared" ref="F894" si="776">E894</f>
        <v>0</v>
      </c>
      <c r="G894" s="266">
        <f t="shared" ref="G894" si="777">F894</f>
        <v>0</v>
      </c>
      <c r="H894" s="266">
        <f t="shared" ref="H894" si="778">G894</f>
        <v>0</v>
      </c>
      <c r="I894" s="266">
        <f t="shared" ref="I894" si="779">H894</f>
        <v>0</v>
      </c>
      <c r="J894" s="266">
        <f t="shared" ref="J894" si="780">I894</f>
        <v>0</v>
      </c>
      <c r="K894" s="266">
        <f t="shared" ref="K894" si="781">J894</f>
        <v>0</v>
      </c>
      <c r="L894" s="266">
        <f t="shared" ref="L894" si="782">K894</f>
        <v>0</v>
      </c>
      <c r="M894" s="266">
        <f t="shared" ref="M894" si="783">L894</f>
        <v>0</v>
      </c>
      <c r="N894" s="266">
        <f t="shared" ref="N894" si="784">M894</f>
        <v>0</v>
      </c>
      <c r="O894" s="73"/>
      <c r="P894" s="159" t="str">
        <f t="shared" si="753"/>
        <v>Komatsu PC2000-11R 
Огунвэй</v>
      </c>
      <c r="Q894" s="56"/>
      <c r="R894" s="56"/>
      <c r="S894" s="73" t="s">
        <v>129</v>
      </c>
      <c r="T894" s="73"/>
      <c r="U894" s="56"/>
      <c r="V894" s="58"/>
      <c r="W894" s="58"/>
      <c r="X894" s="56"/>
      <c r="Y894" s="56"/>
      <c r="Z894" s="56"/>
      <c r="AA894" s="56"/>
      <c r="AB894" s="74"/>
      <c r="AC894" s="56"/>
      <c r="AD894" s="56"/>
      <c r="AE894" s="56"/>
      <c r="AF894" s="56"/>
      <c r="AG894" s="56"/>
      <c r="AH894" s="56"/>
      <c r="AI894" s="56"/>
      <c r="AJ894" s="75"/>
      <c r="AK894" s="75"/>
      <c r="AL894" s="75"/>
      <c r="AM894" s="75"/>
      <c r="AN894" s="75"/>
      <c r="AO894" s="75"/>
      <c r="AP894" s="75"/>
      <c r="AQ894" s="75"/>
      <c r="AR894" s="75"/>
      <c r="AS894" s="75"/>
    </row>
    <row r="895" spans="1:45" s="76" customFormat="1" ht="15.75" outlineLevel="1">
      <c r="A895" s="81"/>
      <c r="B895" s="263" t="s">
        <v>79</v>
      </c>
      <c r="C895" s="66" t="s">
        <v>4</v>
      </c>
      <c r="D895" s="72"/>
      <c r="E895" s="55">
        <f>E894*E857</f>
        <v>0</v>
      </c>
      <c r="F895" s="55">
        <f t="shared" ref="F895:N895" si="785">F894*F857</f>
        <v>0</v>
      </c>
      <c r="G895" s="55">
        <f t="shared" si="785"/>
        <v>0</v>
      </c>
      <c r="H895" s="55">
        <f t="shared" si="785"/>
        <v>0</v>
      </c>
      <c r="I895" s="55">
        <f t="shared" si="785"/>
        <v>0</v>
      </c>
      <c r="J895" s="55">
        <f t="shared" si="785"/>
        <v>0</v>
      </c>
      <c r="K895" s="55">
        <f t="shared" si="785"/>
        <v>0</v>
      </c>
      <c r="L895" s="55">
        <f t="shared" si="785"/>
        <v>0</v>
      </c>
      <c r="M895" s="55">
        <f t="shared" si="785"/>
        <v>0</v>
      </c>
      <c r="N895" s="55">
        <f t="shared" si="785"/>
        <v>0</v>
      </c>
      <c r="O895" s="73"/>
      <c r="P895" s="159" t="str">
        <f t="shared" si="753"/>
        <v>Komatsu PC2000-11R 
Огунвэй</v>
      </c>
      <c r="Q895" s="56"/>
      <c r="R895" s="56"/>
      <c r="S895" s="73"/>
      <c r="T895" s="73"/>
      <c r="U895" s="56"/>
      <c r="V895" s="58"/>
      <c r="W895" s="58"/>
      <c r="X895" s="56"/>
      <c r="Y895" s="56"/>
      <c r="Z895" s="56"/>
      <c r="AA895" s="56"/>
      <c r="AB895" s="74"/>
      <c r="AC895" s="56"/>
      <c r="AD895" s="56"/>
      <c r="AE895" s="56"/>
      <c r="AF895" s="56"/>
      <c r="AG895" s="56"/>
      <c r="AH895" s="56"/>
      <c r="AI895" s="56"/>
      <c r="AJ895" s="75"/>
      <c r="AK895" s="75"/>
      <c r="AL895" s="75"/>
      <c r="AM895" s="75"/>
      <c r="AN895" s="75"/>
      <c r="AO895" s="75"/>
      <c r="AP895" s="75"/>
      <c r="AQ895" s="75"/>
      <c r="AR895" s="75"/>
      <c r="AS895" s="75"/>
    </row>
    <row r="896" spans="1:45" s="76" customFormat="1" ht="15.75" outlineLevel="1">
      <c r="A896" s="81"/>
      <c r="B896" s="263"/>
      <c r="C896" s="66"/>
      <c r="D896" s="72"/>
      <c r="E896" s="55"/>
      <c r="F896" s="80"/>
      <c r="G896" s="80"/>
      <c r="H896" s="80"/>
      <c r="I896" s="80"/>
      <c r="J896" s="80"/>
      <c r="K896" s="80"/>
      <c r="L896" s="80"/>
      <c r="M896" s="80"/>
      <c r="N896" s="80"/>
      <c r="O896" s="73"/>
      <c r="P896" s="159" t="str">
        <f t="shared" si="753"/>
        <v>Komatsu PC2000-11R 
Огунвэй</v>
      </c>
      <c r="Q896" s="56"/>
      <c r="R896" s="56"/>
      <c r="S896" s="73"/>
      <c r="T896" s="73"/>
      <c r="U896" s="56"/>
      <c r="V896" s="58"/>
      <c r="W896" s="58"/>
      <c r="X896" s="56"/>
      <c r="Y896" s="56"/>
      <c r="Z896" s="56"/>
      <c r="AA896" s="56"/>
      <c r="AB896" s="74"/>
      <c r="AC896" s="56"/>
      <c r="AD896" s="56"/>
      <c r="AE896" s="56"/>
      <c r="AF896" s="56"/>
      <c r="AG896" s="56"/>
      <c r="AH896" s="56"/>
      <c r="AI896" s="56"/>
      <c r="AJ896" s="75"/>
      <c r="AK896" s="75"/>
      <c r="AL896" s="75"/>
      <c r="AM896" s="75"/>
      <c r="AN896" s="75"/>
      <c r="AO896" s="75"/>
      <c r="AP896" s="75"/>
      <c r="AQ896" s="75"/>
      <c r="AR896" s="75"/>
      <c r="AS896" s="75"/>
    </row>
    <row r="897" spans="1:45" s="76" customFormat="1" ht="15.75" outlineLevel="1">
      <c r="A897" s="81"/>
      <c r="B897" s="263"/>
      <c r="C897" s="66"/>
      <c r="D897" s="72"/>
      <c r="E897" s="55"/>
      <c r="F897" s="80"/>
      <c r="G897" s="80"/>
      <c r="H897" s="80"/>
      <c r="I897" s="80"/>
      <c r="J897" s="80"/>
      <c r="K897" s="80"/>
      <c r="L897" s="80"/>
      <c r="M897" s="80"/>
      <c r="N897" s="80"/>
      <c r="O897" s="73"/>
      <c r="P897" s="159" t="str">
        <f t="shared" si="753"/>
        <v>Komatsu PC2000-11R 
Огунвэй</v>
      </c>
      <c r="Q897" s="56"/>
      <c r="R897" s="56"/>
      <c r="S897" s="56"/>
      <c r="T897" s="73"/>
      <c r="U897" s="56"/>
      <c r="V897" s="58"/>
      <c r="W897" s="58"/>
      <c r="X897" s="56"/>
      <c r="Y897" s="56"/>
      <c r="Z897" s="56"/>
      <c r="AA897" s="56"/>
      <c r="AB897" s="74"/>
      <c r="AC897" s="56"/>
      <c r="AD897" s="56"/>
      <c r="AE897" s="56"/>
      <c r="AF897" s="56"/>
      <c r="AG897" s="56"/>
      <c r="AH897" s="56"/>
      <c r="AI897" s="56"/>
      <c r="AJ897" s="75"/>
      <c r="AK897" s="75"/>
      <c r="AL897" s="75"/>
      <c r="AM897" s="75"/>
      <c r="AN897" s="75"/>
      <c r="AO897" s="75"/>
      <c r="AP897" s="75"/>
      <c r="AQ897" s="75"/>
      <c r="AR897" s="75"/>
      <c r="AS897" s="75"/>
    </row>
    <row r="898" spans="1:45" s="76" customFormat="1" ht="15.75" outlineLevel="1">
      <c r="A898" s="81"/>
      <c r="B898" s="263"/>
      <c r="C898" s="66"/>
      <c r="D898" s="72"/>
      <c r="E898" s="55"/>
      <c r="F898" s="80"/>
      <c r="G898" s="80"/>
      <c r="H898" s="80"/>
      <c r="I898" s="80"/>
      <c r="J898" s="80"/>
      <c r="K898" s="80"/>
      <c r="L898" s="80"/>
      <c r="M898" s="80"/>
      <c r="N898" s="80"/>
      <c r="O898" s="73"/>
      <c r="P898" s="159" t="str">
        <f t="shared" si="753"/>
        <v>Komatsu PC2000-11R 
Огунвэй</v>
      </c>
      <c r="Q898" s="56"/>
      <c r="R898" s="56"/>
      <c r="S898" s="56"/>
      <c r="T898" s="73"/>
      <c r="U898" s="56"/>
      <c r="V898" s="58"/>
      <c r="W898" s="58"/>
      <c r="X898" s="56"/>
      <c r="Y898" s="56"/>
      <c r="Z898" s="56"/>
      <c r="AA898" s="56"/>
      <c r="AB898" s="74"/>
      <c r="AC898" s="56"/>
      <c r="AD898" s="56"/>
      <c r="AE898" s="56"/>
      <c r="AF898" s="56"/>
      <c r="AG898" s="56"/>
      <c r="AH898" s="56"/>
      <c r="AI898" s="56"/>
      <c r="AJ898" s="75"/>
      <c r="AK898" s="75"/>
      <c r="AL898" s="75"/>
      <c r="AM898" s="75"/>
      <c r="AN898" s="75"/>
      <c r="AO898" s="75"/>
      <c r="AP898" s="75"/>
      <c r="AQ898" s="75"/>
      <c r="AR898" s="75"/>
      <c r="AS898" s="75"/>
    </row>
    <row r="899" spans="1:45" s="76" customFormat="1" ht="15.75" outlineLevel="1">
      <c r="A899" s="81"/>
      <c r="B899" s="263"/>
      <c r="C899" s="66"/>
      <c r="D899" s="72"/>
      <c r="E899" s="55"/>
      <c r="F899" s="80"/>
      <c r="G899" s="80"/>
      <c r="H899" s="80"/>
      <c r="I899" s="80"/>
      <c r="J899" s="80"/>
      <c r="K899" s="80"/>
      <c r="L899" s="80"/>
      <c r="M899" s="80"/>
      <c r="N899" s="80"/>
      <c r="O899" s="73"/>
      <c r="P899" s="159" t="str">
        <f t="shared" si="753"/>
        <v>Komatsu PC2000-11R 
Огунвэй</v>
      </c>
      <c r="Q899" s="56"/>
      <c r="R899" s="56"/>
      <c r="S899" s="56"/>
      <c r="T899" s="73"/>
      <c r="U899" s="56"/>
      <c r="V899" s="58"/>
      <c r="W899" s="58"/>
      <c r="X899" s="56"/>
      <c r="Y899" s="56"/>
      <c r="Z899" s="56"/>
      <c r="AA899" s="56"/>
      <c r="AB899" s="74"/>
      <c r="AC899" s="56"/>
      <c r="AD899" s="56"/>
      <c r="AE899" s="56"/>
      <c r="AF899" s="56"/>
      <c r="AG899" s="56"/>
      <c r="AH899" s="56"/>
      <c r="AI899" s="56"/>
      <c r="AJ899" s="75"/>
      <c r="AK899" s="75"/>
      <c r="AL899" s="75"/>
      <c r="AM899" s="75"/>
      <c r="AN899" s="75"/>
      <c r="AO899" s="75"/>
      <c r="AP899" s="75"/>
      <c r="AQ899" s="75"/>
      <c r="AR899" s="75"/>
      <c r="AS899" s="75"/>
    </row>
    <row r="900" spans="1:45" s="76" customFormat="1" ht="15.75" outlineLevel="1">
      <c r="A900" s="81"/>
      <c r="B900" s="263"/>
      <c r="C900" s="66"/>
      <c r="D900" s="72"/>
      <c r="E900" s="55"/>
      <c r="F900" s="80"/>
      <c r="G900" s="80"/>
      <c r="H900" s="80"/>
      <c r="I900" s="80"/>
      <c r="J900" s="80"/>
      <c r="K900" s="80"/>
      <c r="L900" s="80"/>
      <c r="M900" s="80"/>
      <c r="N900" s="80"/>
      <c r="O900" s="73"/>
      <c r="P900" s="159" t="str">
        <f t="shared" si="753"/>
        <v>Komatsu PC2000-11R 
Огунвэй</v>
      </c>
      <c r="Q900" s="56"/>
      <c r="R900" s="56"/>
      <c r="S900" s="56"/>
      <c r="T900" s="73"/>
      <c r="U900" s="56"/>
      <c r="V900" s="58"/>
      <c r="W900" s="58"/>
      <c r="X900" s="56"/>
      <c r="Y900" s="56"/>
      <c r="Z900" s="56"/>
      <c r="AA900" s="56"/>
      <c r="AB900" s="74"/>
      <c r="AC900" s="56"/>
      <c r="AD900" s="56"/>
      <c r="AE900" s="56"/>
      <c r="AF900" s="56"/>
      <c r="AG900" s="56"/>
      <c r="AH900" s="56"/>
      <c r="AI900" s="56"/>
      <c r="AJ900" s="75"/>
      <c r="AK900" s="75"/>
      <c r="AL900" s="75"/>
      <c r="AM900" s="75"/>
      <c r="AN900" s="75"/>
      <c r="AO900" s="75"/>
      <c r="AP900" s="75"/>
      <c r="AQ900" s="75"/>
      <c r="AR900" s="75"/>
      <c r="AS900" s="75"/>
    </row>
    <row r="901" spans="1:45" s="61" customFormat="1" ht="18" customHeight="1" outlineLevel="1">
      <c r="A901" s="51"/>
      <c r="B901" s="52" t="s">
        <v>60</v>
      </c>
      <c r="C901" s="53" t="s">
        <v>61</v>
      </c>
      <c r="D901" s="54"/>
      <c r="E901" s="77">
        <f>SUMPRODUCT(E910:E915,E917:E922)/1000</f>
        <v>0</v>
      </c>
      <c r="F901" s="77">
        <f t="shared" ref="F901:M901" si="786">SUMPRODUCT(F910:F915,F917:F922)/1000</f>
        <v>0</v>
      </c>
      <c r="G901" s="77">
        <f t="shared" si="786"/>
        <v>0</v>
      </c>
      <c r="H901" s="77">
        <f t="shared" si="786"/>
        <v>0</v>
      </c>
      <c r="I901" s="77">
        <f t="shared" si="786"/>
        <v>0</v>
      </c>
      <c r="J901" s="77">
        <f t="shared" si="786"/>
        <v>0</v>
      </c>
      <c r="K901" s="77">
        <f t="shared" si="786"/>
        <v>0</v>
      </c>
      <c r="L901" s="77">
        <f t="shared" si="786"/>
        <v>0</v>
      </c>
      <c r="M901" s="77">
        <f t="shared" si="786"/>
        <v>0</v>
      </c>
      <c r="N901" s="77">
        <f>SUMPRODUCT(N910:N915,N917:N922)/1000</f>
        <v>0</v>
      </c>
      <c r="P901" s="159" t="str">
        <f t="shared" si="753"/>
        <v>Komatsu PC2000-11R 
Огунвэй</v>
      </c>
      <c r="Q901" s="58"/>
      <c r="R901" s="56"/>
      <c r="S901" s="73" t="s">
        <v>689</v>
      </c>
      <c r="T901" s="73"/>
      <c r="U901" s="58"/>
      <c r="V901" s="58"/>
      <c r="W901" s="58">
        <f>E901-V901</f>
        <v>0</v>
      </c>
      <c r="X901" s="58"/>
      <c r="Y901" s="58"/>
      <c r="Z901" s="58"/>
      <c r="AA901" s="58"/>
      <c r="AB901" s="59"/>
      <c r="AC901" s="58"/>
      <c r="AD901" s="58"/>
      <c r="AE901" s="58"/>
      <c r="AF901" s="58"/>
      <c r="AG901" s="58"/>
      <c r="AH901" s="58"/>
      <c r="AI901" s="58"/>
      <c r="AJ901" s="60"/>
      <c r="AK901" s="60"/>
      <c r="AL901" s="60"/>
      <c r="AM901" s="60"/>
      <c r="AN901" s="60"/>
      <c r="AO901" s="60"/>
      <c r="AP901" s="60"/>
      <c r="AQ901" s="60"/>
      <c r="AR901" s="60"/>
      <c r="AS901" s="60"/>
    </row>
    <row r="902" spans="1:45" s="61" customFormat="1" ht="15.75" outlineLevel="1">
      <c r="A902" s="51"/>
      <c r="B902" s="83" t="s">
        <v>53</v>
      </c>
      <c r="C902" s="53"/>
      <c r="D902" s="54"/>
      <c r="E902" s="77"/>
      <c r="F902" s="77"/>
      <c r="G902" s="77"/>
      <c r="H902" s="77"/>
      <c r="I902" s="77"/>
      <c r="J902" s="77"/>
      <c r="K902" s="77"/>
      <c r="L902" s="77"/>
      <c r="M902" s="77"/>
      <c r="N902" s="77"/>
      <c r="O902" s="73"/>
      <c r="P902" s="159" t="str">
        <f t="shared" si="753"/>
        <v>Komatsu PC2000-11R 
Огунвэй</v>
      </c>
      <c r="Q902" s="58"/>
      <c r="R902" s="56"/>
      <c r="S902" s="58"/>
      <c r="T902" s="73"/>
      <c r="U902" s="58"/>
      <c r="V902" s="58"/>
      <c r="W902" s="58"/>
      <c r="X902" s="58"/>
      <c r="Y902" s="58"/>
      <c r="Z902" s="58"/>
      <c r="AA902" s="58"/>
      <c r="AB902" s="59"/>
      <c r="AC902" s="58"/>
      <c r="AD902" s="58"/>
      <c r="AE902" s="58"/>
      <c r="AF902" s="58"/>
      <c r="AG902" s="58"/>
      <c r="AH902" s="58"/>
      <c r="AI902" s="58"/>
      <c r="AJ902" s="60"/>
      <c r="AK902" s="60"/>
      <c r="AL902" s="60"/>
      <c r="AM902" s="60"/>
      <c r="AN902" s="60"/>
      <c r="AO902" s="60"/>
      <c r="AP902" s="60"/>
      <c r="AQ902" s="60"/>
      <c r="AR902" s="60"/>
      <c r="AS902" s="60"/>
    </row>
    <row r="903" spans="1:45" s="61" customFormat="1" ht="15.75" outlineLevel="1">
      <c r="A903" s="51"/>
      <c r="B903" s="267"/>
      <c r="C903" s="268" t="s">
        <v>62</v>
      </c>
      <c r="D903" s="54"/>
      <c r="E903" s="269"/>
      <c r="F903" s="269"/>
      <c r="G903" s="269"/>
      <c r="H903" s="269"/>
      <c r="I903" s="269"/>
      <c r="J903" s="269"/>
      <c r="K903" s="269"/>
      <c r="L903" s="269"/>
      <c r="M903" s="269"/>
      <c r="N903" s="269"/>
      <c r="O903" s="73"/>
      <c r="P903" s="159" t="str">
        <f t="shared" si="753"/>
        <v>Komatsu PC2000-11R 
Огунвэй</v>
      </c>
      <c r="Q903" s="58"/>
      <c r="R903" s="56"/>
      <c r="S903" s="58"/>
      <c r="T903" s="73"/>
      <c r="U903" s="58"/>
      <c r="V903" s="58"/>
      <c r="W903" s="58"/>
      <c r="X903" s="58"/>
      <c r="Y903" s="58"/>
      <c r="Z903" s="58"/>
      <c r="AA903" s="58"/>
      <c r="AB903" s="59"/>
      <c r="AC903" s="58"/>
      <c r="AD903" s="58"/>
      <c r="AE903" s="58"/>
      <c r="AF903" s="58"/>
      <c r="AG903" s="58"/>
      <c r="AH903" s="58"/>
      <c r="AI903" s="58"/>
      <c r="AJ903" s="60"/>
      <c r="AK903" s="60"/>
      <c r="AL903" s="60"/>
      <c r="AM903" s="60"/>
      <c r="AN903" s="60"/>
      <c r="AO903" s="60"/>
      <c r="AP903" s="60"/>
      <c r="AQ903" s="60"/>
      <c r="AR903" s="60"/>
      <c r="AS903" s="60"/>
    </row>
    <row r="904" spans="1:45" s="61" customFormat="1" ht="15.75" outlineLevel="1">
      <c r="A904" s="51"/>
      <c r="B904" s="267"/>
      <c r="C904" s="268" t="s">
        <v>62</v>
      </c>
      <c r="D904" s="54"/>
      <c r="E904" s="269"/>
      <c r="F904" s="269"/>
      <c r="G904" s="269"/>
      <c r="H904" s="269"/>
      <c r="I904" s="269"/>
      <c r="J904" s="269"/>
      <c r="K904" s="269"/>
      <c r="L904" s="269"/>
      <c r="M904" s="269"/>
      <c r="N904" s="269"/>
      <c r="O904" s="73"/>
      <c r="P904" s="159" t="str">
        <f t="shared" si="753"/>
        <v>Komatsu PC2000-11R 
Огунвэй</v>
      </c>
      <c r="Q904" s="58"/>
      <c r="R904" s="56"/>
      <c r="S904" s="58"/>
      <c r="T904" s="73"/>
      <c r="U904" s="58"/>
      <c r="V904" s="58"/>
      <c r="W904" s="58"/>
      <c r="X904" s="58"/>
      <c r="Y904" s="58"/>
      <c r="Z904" s="58"/>
      <c r="AA904" s="58"/>
      <c r="AB904" s="59"/>
      <c r="AC904" s="58"/>
      <c r="AD904" s="58"/>
      <c r="AE904" s="58"/>
      <c r="AF904" s="58"/>
      <c r="AG904" s="58"/>
      <c r="AH904" s="58"/>
      <c r="AI904" s="58"/>
      <c r="AJ904" s="60"/>
      <c r="AK904" s="60"/>
      <c r="AL904" s="60"/>
      <c r="AM904" s="60"/>
      <c r="AN904" s="60"/>
      <c r="AO904" s="60"/>
      <c r="AP904" s="60"/>
      <c r="AQ904" s="60"/>
      <c r="AR904" s="60"/>
      <c r="AS904" s="60"/>
    </row>
    <row r="905" spans="1:45" s="61" customFormat="1" ht="15.75" outlineLevel="1">
      <c r="A905" s="51"/>
      <c r="B905" s="267"/>
      <c r="C905" s="268" t="s">
        <v>62</v>
      </c>
      <c r="D905" s="54"/>
      <c r="E905" s="269"/>
      <c r="F905" s="269"/>
      <c r="G905" s="269"/>
      <c r="H905" s="269"/>
      <c r="I905" s="269"/>
      <c r="J905" s="269"/>
      <c r="K905" s="269"/>
      <c r="L905" s="269"/>
      <c r="M905" s="269"/>
      <c r="N905" s="269"/>
      <c r="O905" s="73"/>
      <c r="P905" s="159" t="str">
        <f t="shared" si="753"/>
        <v>Komatsu PC2000-11R 
Огунвэй</v>
      </c>
      <c r="Q905" s="58"/>
      <c r="R905" s="56"/>
      <c r="S905" s="58"/>
      <c r="T905" s="73"/>
      <c r="U905" s="58"/>
      <c r="V905" s="58"/>
      <c r="W905" s="58"/>
      <c r="X905" s="58"/>
      <c r="Y905" s="58"/>
      <c r="Z905" s="58"/>
      <c r="AA905" s="58"/>
      <c r="AB905" s="59"/>
      <c r="AC905" s="58"/>
      <c r="AD905" s="58"/>
      <c r="AE905" s="58"/>
      <c r="AF905" s="58"/>
      <c r="AG905" s="58"/>
      <c r="AH905" s="58"/>
      <c r="AI905" s="58"/>
      <c r="AJ905" s="60"/>
      <c r="AK905" s="60"/>
      <c r="AL905" s="60"/>
      <c r="AM905" s="60"/>
      <c r="AN905" s="60"/>
      <c r="AO905" s="60"/>
      <c r="AP905" s="60"/>
      <c r="AQ905" s="60"/>
      <c r="AR905" s="60"/>
      <c r="AS905" s="60"/>
    </row>
    <row r="906" spans="1:45" s="61" customFormat="1" ht="15.75" outlineLevel="1">
      <c r="A906" s="51"/>
      <c r="B906" s="267"/>
      <c r="C906" s="268" t="s">
        <v>138</v>
      </c>
      <c r="D906" s="54"/>
      <c r="E906" s="269"/>
      <c r="F906" s="269"/>
      <c r="G906" s="269"/>
      <c r="H906" s="269"/>
      <c r="I906" s="269"/>
      <c r="J906" s="269"/>
      <c r="K906" s="269"/>
      <c r="L906" s="269"/>
      <c r="M906" s="269"/>
      <c r="N906" s="269"/>
      <c r="O906" s="73"/>
      <c r="P906" s="159" t="str">
        <f t="shared" si="753"/>
        <v>Komatsu PC2000-11R 
Огунвэй</v>
      </c>
      <c r="Q906" s="58"/>
      <c r="R906" s="56"/>
      <c r="S906" s="58"/>
      <c r="T906" s="73"/>
      <c r="U906" s="58"/>
      <c r="V906" s="58"/>
      <c r="W906" s="58"/>
      <c r="X906" s="58"/>
      <c r="Y906" s="58"/>
      <c r="Z906" s="58"/>
      <c r="AA906" s="58"/>
      <c r="AB906" s="59"/>
      <c r="AC906" s="58"/>
      <c r="AD906" s="58"/>
      <c r="AE906" s="58"/>
      <c r="AF906" s="58"/>
      <c r="AG906" s="58"/>
      <c r="AH906" s="58"/>
      <c r="AI906" s="58"/>
      <c r="AJ906" s="60"/>
      <c r="AK906" s="60"/>
      <c r="AL906" s="60"/>
      <c r="AM906" s="60"/>
      <c r="AN906" s="60"/>
      <c r="AO906" s="60"/>
      <c r="AP906" s="60"/>
      <c r="AQ906" s="60"/>
      <c r="AR906" s="60"/>
      <c r="AS906" s="60"/>
    </row>
    <row r="907" spans="1:45" s="61" customFormat="1" ht="15.75" outlineLevel="1">
      <c r="A907" s="51"/>
      <c r="B907" s="267"/>
      <c r="C907" s="268" t="s">
        <v>62</v>
      </c>
      <c r="D907" s="54"/>
      <c r="E907" s="269"/>
      <c r="F907" s="269"/>
      <c r="G907" s="269"/>
      <c r="H907" s="269"/>
      <c r="I907" s="269"/>
      <c r="J907" s="269"/>
      <c r="K907" s="269"/>
      <c r="L907" s="269"/>
      <c r="M907" s="269"/>
      <c r="N907" s="269"/>
      <c r="O907" s="73"/>
      <c r="P907" s="159" t="str">
        <f t="shared" si="753"/>
        <v>Komatsu PC2000-11R 
Огунвэй</v>
      </c>
      <c r="Q907" s="58"/>
      <c r="R907" s="56"/>
      <c r="S907" s="58"/>
      <c r="T907" s="73"/>
      <c r="U907" s="58"/>
      <c r="V907" s="58"/>
      <c r="W907" s="58"/>
      <c r="X907" s="58"/>
      <c r="Y907" s="58"/>
      <c r="Z907" s="58"/>
      <c r="AA907" s="58"/>
      <c r="AB907" s="59"/>
      <c r="AC907" s="58"/>
      <c r="AD907" s="58"/>
      <c r="AE907" s="58"/>
      <c r="AF907" s="58"/>
      <c r="AG907" s="58"/>
      <c r="AH907" s="58"/>
      <c r="AI907" s="58"/>
      <c r="AJ907" s="60"/>
      <c r="AK907" s="60"/>
      <c r="AL907" s="60"/>
      <c r="AM907" s="60"/>
      <c r="AN907" s="60"/>
      <c r="AO907" s="60"/>
      <c r="AP907" s="60"/>
      <c r="AQ907" s="60"/>
      <c r="AR907" s="60"/>
      <c r="AS907" s="60"/>
    </row>
    <row r="908" spans="1:45" s="61" customFormat="1" ht="15.75" outlineLevel="1">
      <c r="A908" s="51"/>
      <c r="B908" s="267"/>
      <c r="C908" s="268"/>
      <c r="D908" s="54"/>
      <c r="E908" s="269"/>
      <c r="F908" s="269"/>
      <c r="G908" s="269"/>
      <c r="H908" s="269"/>
      <c r="I908" s="269"/>
      <c r="J908" s="269"/>
      <c r="K908" s="269"/>
      <c r="L908" s="269"/>
      <c r="M908" s="269"/>
      <c r="N908" s="269"/>
      <c r="O908" s="73"/>
      <c r="P908" s="159" t="str">
        <f t="shared" si="753"/>
        <v>Komatsu PC2000-11R 
Огунвэй</v>
      </c>
      <c r="Q908" s="58"/>
      <c r="R908" s="56"/>
      <c r="S908" s="58"/>
      <c r="T908" s="73"/>
      <c r="U908" s="58"/>
      <c r="V908" s="58"/>
      <c r="W908" s="58"/>
      <c r="X908" s="58"/>
      <c r="Y908" s="58"/>
      <c r="Z908" s="58"/>
      <c r="AA908" s="58"/>
      <c r="AB908" s="59"/>
      <c r="AC908" s="58"/>
      <c r="AD908" s="58"/>
      <c r="AE908" s="58"/>
      <c r="AF908" s="58"/>
      <c r="AG908" s="58"/>
      <c r="AH908" s="58"/>
      <c r="AI908" s="58"/>
      <c r="AJ908" s="60"/>
      <c r="AK908" s="60"/>
      <c r="AL908" s="60"/>
      <c r="AM908" s="60"/>
      <c r="AN908" s="60"/>
      <c r="AO908" s="60"/>
      <c r="AP908" s="60"/>
      <c r="AQ908" s="60"/>
      <c r="AR908" s="60"/>
      <c r="AS908" s="60"/>
    </row>
    <row r="909" spans="1:45" s="61" customFormat="1" ht="15.75" outlineLevel="1">
      <c r="A909" s="51"/>
      <c r="B909" s="83" t="s">
        <v>132</v>
      </c>
      <c r="C909" s="53"/>
      <c r="D909" s="54"/>
      <c r="E909" s="77"/>
      <c r="F909" s="77"/>
      <c r="G909" s="77"/>
      <c r="H909" s="77"/>
      <c r="I909" s="77"/>
      <c r="J909" s="77"/>
      <c r="K909" s="77"/>
      <c r="L909" s="77"/>
      <c r="M909" s="77"/>
      <c r="N909" s="77"/>
      <c r="O909" s="73"/>
      <c r="P909" s="159" t="str">
        <f t="shared" si="753"/>
        <v>Komatsu PC2000-11R 
Огунвэй</v>
      </c>
      <c r="Q909" s="58"/>
      <c r="R909" s="56"/>
      <c r="S909" s="58"/>
      <c r="T909" s="73"/>
      <c r="U909" s="58"/>
      <c r="V909" s="58"/>
      <c r="W909" s="58"/>
      <c r="X909" s="58"/>
      <c r="Y909" s="58"/>
      <c r="Z909" s="58"/>
      <c r="AA909" s="58"/>
      <c r="AB909" s="59"/>
      <c r="AC909" s="58"/>
      <c r="AD909" s="58"/>
      <c r="AE909" s="58"/>
      <c r="AF909" s="58"/>
      <c r="AG909" s="58"/>
      <c r="AH909" s="58"/>
      <c r="AI909" s="58"/>
      <c r="AJ909" s="60"/>
      <c r="AK909" s="60"/>
      <c r="AL909" s="60"/>
      <c r="AM909" s="60"/>
      <c r="AN909" s="60"/>
      <c r="AO909" s="60"/>
      <c r="AP909" s="60"/>
      <c r="AQ909" s="60"/>
      <c r="AR909" s="60"/>
      <c r="AS909" s="60"/>
    </row>
    <row r="910" spans="1:45" s="61" customFormat="1" ht="15.75" outlineLevel="1">
      <c r="A910" s="51"/>
      <c r="B910" s="270">
        <f>B903</f>
        <v>0</v>
      </c>
      <c r="C910" s="131" t="s">
        <v>133</v>
      </c>
      <c r="D910" s="54"/>
      <c r="E910" s="271">
        <f t="shared" ref="E910:N910" si="787">E854*E856*E903</f>
        <v>0</v>
      </c>
      <c r="F910" s="271">
        <f t="shared" si="787"/>
        <v>0</v>
      </c>
      <c r="G910" s="271">
        <f t="shared" si="787"/>
        <v>0</v>
      </c>
      <c r="H910" s="271">
        <f t="shared" si="787"/>
        <v>0</v>
      </c>
      <c r="I910" s="271">
        <f t="shared" si="787"/>
        <v>0</v>
      </c>
      <c r="J910" s="271">
        <f t="shared" si="787"/>
        <v>0</v>
      </c>
      <c r="K910" s="271">
        <f t="shared" si="787"/>
        <v>0</v>
      </c>
      <c r="L910" s="271">
        <f t="shared" si="787"/>
        <v>0</v>
      </c>
      <c r="M910" s="271">
        <f t="shared" si="787"/>
        <v>0</v>
      </c>
      <c r="N910" s="271">
        <f t="shared" si="787"/>
        <v>0</v>
      </c>
      <c r="O910" s="73"/>
      <c r="P910" s="159" t="str">
        <f t="shared" si="753"/>
        <v>Komatsu PC2000-11R 
Огунвэй</v>
      </c>
      <c r="Q910" s="58"/>
      <c r="R910" s="56"/>
      <c r="S910" s="58"/>
      <c r="T910" s="73"/>
      <c r="U910" s="58"/>
      <c r="V910" s="58"/>
      <c r="W910" s="58"/>
      <c r="X910" s="58"/>
      <c r="Y910" s="58"/>
      <c r="Z910" s="58"/>
      <c r="AA910" s="58"/>
      <c r="AB910" s="59"/>
      <c r="AC910" s="58"/>
      <c r="AD910" s="58"/>
      <c r="AE910" s="58"/>
      <c r="AF910" s="58"/>
      <c r="AG910" s="58"/>
      <c r="AH910" s="58"/>
      <c r="AI910" s="58"/>
      <c r="AJ910" s="60"/>
      <c r="AK910" s="60"/>
      <c r="AL910" s="60"/>
      <c r="AM910" s="60"/>
      <c r="AN910" s="60"/>
      <c r="AO910" s="60"/>
      <c r="AP910" s="60"/>
      <c r="AQ910" s="60"/>
      <c r="AR910" s="60"/>
      <c r="AS910" s="60"/>
    </row>
    <row r="911" spans="1:45" s="61" customFormat="1" ht="15.75" outlineLevel="1">
      <c r="A911" s="51"/>
      <c r="B911" s="270">
        <f t="shared" ref="B911:B915" si="788">B904</f>
        <v>0</v>
      </c>
      <c r="C911" s="131" t="s">
        <v>133</v>
      </c>
      <c r="D911" s="54"/>
      <c r="E911" s="271">
        <f t="shared" ref="E911:N911" si="789">E854*E856*E904</f>
        <v>0</v>
      </c>
      <c r="F911" s="271">
        <f t="shared" si="789"/>
        <v>0</v>
      </c>
      <c r="G911" s="271">
        <f t="shared" si="789"/>
        <v>0</v>
      </c>
      <c r="H911" s="271">
        <f t="shared" si="789"/>
        <v>0</v>
      </c>
      <c r="I911" s="271">
        <f t="shared" si="789"/>
        <v>0</v>
      </c>
      <c r="J911" s="271">
        <f t="shared" si="789"/>
        <v>0</v>
      </c>
      <c r="K911" s="271">
        <f t="shared" si="789"/>
        <v>0</v>
      </c>
      <c r="L911" s="271">
        <f t="shared" si="789"/>
        <v>0</v>
      </c>
      <c r="M911" s="271">
        <f t="shared" si="789"/>
        <v>0</v>
      </c>
      <c r="N911" s="271">
        <f t="shared" si="789"/>
        <v>0</v>
      </c>
      <c r="O911" s="73"/>
      <c r="P911" s="159" t="str">
        <f t="shared" si="753"/>
        <v>Komatsu PC2000-11R 
Огунвэй</v>
      </c>
      <c r="Q911" s="58"/>
      <c r="R911" s="56"/>
      <c r="S911" s="58"/>
      <c r="T911" s="73"/>
      <c r="U911" s="58"/>
      <c r="V911" s="58"/>
      <c r="W911" s="58"/>
      <c r="X911" s="58"/>
      <c r="Y911" s="58"/>
      <c r="Z911" s="58"/>
      <c r="AA911" s="58"/>
      <c r="AB911" s="59"/>
      <c r="AC911" s="58"/>
      <c r="AD911" s="58"/>
      <c r="AE911" s="58"/>
      <c r="AF911" s="58"/>
      <c r="AG911" s="58"/>
      <c r="AH911" s="58"/>
      <c r="AI911" s="58"/>
      <c r="AJ911" s="60"/>
      <c r="AK911" s="60"/>
      <c r="AL911" s="60"/>
      <c r="AM911" s="60"/>
      <c r="AN911" s="60"/>
      <c r="AO911" s="60"/>
      <c r="AP911" s="60"/>
      <c r="AQ911" s="60"/>
      <c r="AR911" s="60"/>
      <c r="AS911" s="60"/>
    </row>
    <row r="912" spans="1:45" s="61" customFormat="1" ht="15.75" outlineLevel="1">
      <c r="A912" s="51"/>
      <c r="B912" s="270">
        <f t="shared" si="788"/>
        <v>0</v>
      </c>
      <c r="C912" s="131" t="s">
        <v>133</v>
      </c>
      <c r="D912" s="54"/>
      <c r="E912" s="271">
        <f t="shared" ref="E912:N912" si="790">E854*E856*E905</f>
        <v>0</v>
      </c>
      <c r="F912" s="271">
        <f t="shared" si="790"/>
        <v>0</v>
      </c>
      <c r="G912" s="271">
        <f t="shared" si="790"/>
        <v>0</v>
      </c>
      <c r="H912" s="271">
        <f t="shared" si="790"/>
        <v>0</v>
      </c>
      <c r="I912" s="271">
        <f t="shared" si="790"/>
        <v>0</v>
      </c>
      <c r="J912" s="271">
        <f t="shared" si="790"/>
        <v>0</v>
      </c>
      <c r="K912" s="271">
        <f t="shared" si="790"/>
        <v>0</v>
      </c>
      <c r="L912" s="271">
        <f t="shared" si="790"/>
        <v>0</v>
      </c>
      <c r="M912" s="271">
        <f t="shared" si="790"/>
        <v>0</v>
      </c>
      <c r="N912" s="271">
        <f t="shared" si="790"/>
        <v>0</v>
      </c>
      <c r="O912" s="73"/>
      <c r="P912" s="159" t="str">
        <f t="shared" si="753"/>
        <v>Komatsu PC2000-11R 
Огунвэй</v>
      </c>
      <c r="Q912" s="58"/>
      <c r="R912" s="56"/>
      <c r="S912" s="58"/>
      <c r="T912" s="73"/>
      <c r="U912" s="58"/>
      <c r="V912" s="58"/>
      <c r="W912" s="58"/>
      <c r="X912" s="58"/>
      <c r="Y912" s="58"/>
      <c r="Z912" s="58"/>
      <c r="AA912" s="58"/>
      <c r="AB912" s="59"/>
      <c r="AC912" s="58"/>
      <c r="AD912" s="58"/>
      <c r="AE912" s="58"/>
      <c r="AF912" s="58"/>
      <c r="AG912" s="58"/>
      <c r="AH912" s="58"/>
      <c r="AI912" s="58"/>
      <c r="AJ912" s="60"/>
      <c r="AK912" s="60"/>
      <c r="AL912" s="60"/>
      <c r="AM912" s="60"/>
      <c r="AN912" s="60"/>
      <c r="AO912" s="60"/>
      <c r="AP912" s="60"/>
      <c r="AQ912" s="60"/>
      <c r="AR912" s="60"/>
      <c r="AS912" s="60"/>
    </row>
    <row r="913" spans="1:45" s="61" customFormat="1" ht="15.75" outlineLevel="1">
      <c r="A913" s="51"/>
      <c r="B913" s="270">
        <f t="shared" si="788"/>
        <v>0</v>
      </c>
      <c r="C913" s="131" t="s">
        <v>134</v>
      </c>
      <c r="D913" s="54"/>
      <c r="E913" s="271">
        <f t="shared" ref="E913:N913" si="791">E854*E856*E906</f>
        <v>0</v>
      </c>
      <c r="F913" s="271">
        <f t="shared" si="791"/>
        <v>0</v>
      </c>
      <c r="G913" s="271">
        <f t="shared" si="791"/>
        <v>0</v>
      </c>
      <c r="H913" s="271">
        <f t="shared" si="791"/>
        <v>0</v>
      </c>
      <c r="I913" s="271">
        <f t="shared" si="791"/>
        <v>0</v>
      </c>
      <c r="J913" s="271">
        <f t="shared" si="791"/>
        <v>0</v>
      </c>
      <c r="K913" s="271">
        <f t="shared" si="791"/>
        <v>0</v>
      </c>
      <c r="L913" s="271">
        <f t="shared" si="791"/>
        <v>0</v>
      </c>
      <c r="M913" s="271">
        <f t="shared" si="791"/>
        <v>0</v>
      </c>
      <c r="N913" s="271">
        <f t="shared" si="791"/>
        <v>0</v>
      </c>
      <c r="O913" s="73"/>
      <c r="P913" s="159" t="str">
        <f t="shared" si="753"/>
        <v>Komatsu PC2000-11R 
Огунвэй</v>
      </c>
      <c r="Q913" s="58"/>
      <c r="R913" s="56"/>
      <c r="S913" s="58"/>
      <c r="T913" s="73"/>
      <c r="U913" s="58"/>
      <c r="V913" s="58"/>
      <c r="W913" s="58"/>
      <c r="X913" s="58"/>
      <c r="Y913" s="58"/>
      <c r="Z913" s="58"/>
      <c r="AA913" s="58"/>
      <c r="AB913" s="59"/>
      <c r="AC913" s="58"/>
      <c r="AD913" s="58"/>
      <c r="AE913" s="58"/>
      <c r="AF913" s="58"/>
      <c r="AG913" s="58"/>
      <c r="AH913" s="58"/>
      <c r="AI913" s="58"/>
      <c r="AJ913" s="60"/>
      <c r="AK913" s="60"/>
      <c r="AL913" s="60"/>
      <c r="AM913" s="60"/>
      <c r="AN913" s="60"/>
      <c r="AO913" s="60"/>
      <c r="AP913" s="60"/>
      <c r="AQ913" s="60"/>
      <c r="AR913" s="60"/>
      <c r="AS913" s="60"/>
    </row>
    <row r="914" spans="1:45" s="61" customFormat="1" ht="15.75" outlineLevel="1">
      <c r="A914" s="51"/>
      <c r="B914" s="270">
        <f t="shared" si="788"/>
        <v>0</v>
      </c>
      <c r="C914" s="131" t="s">
        <v>133</v>
      </c>
      <c r="D914" s="54"/>
      <c r="E914" s="271">
        <f t="shared" ref="E914:N914" si="792">E854*E856*E907</f>
        <v>0</v>
      </c>
      <c r="F914" s="271">
        <f t="shared" si="792"/>
        <v>0</v>
      </c>
      <c r="G914" s="271">
        <f t="shared" si="792"/>
        <v>0</v>
      </c>
      <c r="H914" s="271">
        <f t="shared" si="792"/>
        <v>0</v>
      </c>
      <c r="I914" s="271">
        <f t="shared" si="792"/>
        <v>0</v>
      </c>
      <c r="J914" s="271">
        <f t="shared" si="792"/>
        <v>0</v>
      </c>
      <c r="K914" s="271">
        <f t="shared" si="792"/>
        <v>0</v>
      </c>
      <c r="L914" s="271">
        <f t="shared" si="792"/>
        <v>0</v>
      </c>
      <c r="M914" s="271">
        <f t="shared" si="792"/>
        <v>0</v>
      </c>
      <c r="N914" s="271">
        <f t="shared" si="792"/>
        <v>0</v>
      </c>
      <c r="O914" s="73"/>
      <c r="P914" s="159" t="str">
        <f t="shared" si="753"/>
        <v>Komatsu PC2000-11R 
Огунвэй</v>
      </c>
      <c r="Q914" s="58"/>
      <c r="R914" s="56"/>
      <c r="S914" s="58"/>
      <c r="T914" s="73"/>
      <c r="U914" s="58"/>
      <c r="V914" s="58"/>
      <c r="W914" s="58"/>
      <c r="X914" s="58"/>
      <c r="Y914" s="58"/>
      <c r="Z914" s="58"/>
      <c r="AA914" s="58"/>
      <c r="AB914" s="59"/>
      <c r="AC914" s="58"/>
      <c r="AD914" s="58"/>
      <c r="AE914" s="58"/>
      <c r="AF914" s="58"/>
      <c r="AG914" s="58"/>
      <c r="AH914" s="58"/>
      <c r="AI914" s="58"/>
      <c r="AJ914" s="60"/>
      <c r="AK914" s="60"/>
      <c r="AL914" s="60"/>
      <c r="AM914" s="60"/>
      <c r="AN914" s="60"/>
      <c r="AO914" s="60"/>
      <c r="AP914" s="60"/>
      <c r="AQ914" s="60"/>
      <c r="AR914" s="60"/>
      <c r="AS914" s="60"/>
    </row>
    <row r="915" spans="1:45" s="61" customFormat="1" ht="15.75" outlineLevel="1">
      <c r="A915" s="51"/>
      <c r="B915" s="270">
        <f t="shared" si="788"/>
        <v>0</v>
      </c>
      <c r="C915" s="131"/>
      <c r="D915" s="54"/>
      <c r="E915" s="271">
        <f t="shared" ref="E915:N915" si="793">E854*E856*E908</f>
        <v>0</v>
      </c>
      <c r="F915" s="271">
        <f t="shared" si="793"/>
        <v>0</v>
      </c>
      <c r="G915" s="271">
        <f t="shared" si="793"/>
        <v>0</v>
      </c>
      <c r="H915" s="271">
        <f t="shared" si="793"/>
        <v>0</v>
      </c>
      <c r="I915" s="271">
        <f t="shared" si="793"/>
        <v>0</v>
      </c>
      <c r="J915" s="271">
        <f t="shared" si="793"/>
        <v>0</v>
      </c>
      <c r="K915" s="271">
        <f t="shared" si="793"/>
        <v>0</v>
      </c>
      <c r="L915" s="271">
        <f t="shared" si="793"/>
        <v>0</v>
      </c>
      <c r="M915" s="271">
        <f t="shared" si="793"/>
        <v>0</v>
      </c>
      <c r="N915" s="271">
        <f t="shared" si="793"/>
        <v>0</v>
      </c>
      <c r="O915" s="73"/>
      <c r="P915" s="159" t="str">
        <f t="shared" si="753"/>
        <v>Komatsu PC2000-11R 
Огунвэй</v>
      </c>
      <c r="Q915" s="58"/>
      <c r="R915" s="56"/>
      <c r="S915" s="58"/>
      <c r="T915" s="73"/>
      <c r="U915" s="58"/>
      <c r="V915" s="58"/>
      <c r="W915" s="58"/>
      <c r="X915" s="58"/>
      <c r="Y915" s="58"/>
      <c r="Z915" s="58"/>
      <c r="AA915" s="58"/>
      <c r="AB915" s="59"/>
      <c r="AC915" s="58"/>
      <c r="AD915" s="58"/>
      <c r="AE915" s="58"/>
      <c r="AF915" s="58"/>
      <c r="AG915" s="58"/>
      <c r="AH915" s="58"/>
      <c r="AI915" s="58"/>
      <c r="AJ915" s="60"/>
      <c r="AK915" s="60"/>
      <c r="AL915" s="60"/>
      <c r="AM915" s="60"/>
      <c r="AN915" s="60"/>
      <c r="AO915" s="60"/>
      <c r="AP915" s="60"/>
      <c r="AQ915" s="60"/>
      <c r="AR915" s="60"/>
      <c r="AS915" s="60"/>
    </row>
    <row r="916" spans="1:45" s="61" customFormat="1" ht="15.75" outlineLevel="1">
      <c r="A916" s="51"/>
      <c r="B916" s="83" t="s">
        <v>54</v>
      </c>
      <c r="C916" s="53"/>
      <c r="D916" s="54"/>
      <c r="E916" s="77"/>
      <c r="F916" s="77"/>
      <c r="G916" s="77"/>
      <c r="H916" s="77"/>
      <c r="I916" s="77"/>
      <c r="J916" s="77"/>
      <c r="K916" s="77"/>
      <c r="L916" s="77"/>
      <c r="M916" s="77"/>
      <c r="N916" s="77"/>
      <c r="O916" s="73"/>
      <c r="P916" s="159" t="str">
        <f t="shared" si="753"/>
        <v>Komatsu PC2000-11R 
Огунвэй</v>
      </c>
      <c r="Q916" s="58"/>
      <c r="R916" s="56"/>
      <c r="S916" s="58"/>
      <c r="T916" s="73"/>
      <c r="U916" s="58"/>
      <c r="V916" s="58"/>
      <c r="W916" s="58"/>
      <c r="X916" s="58"/>
      <c r="Y916" s="58"/>
      <c r="Z916" s="58"/>
      <c r="AA916" s="58"/>
      <c r="AB916" s="59"/>
      <c r="AC916" s="58"/>
      <c r="AD916" s="58"/>
      <c r="AE916" s="58"/>
      <c r="AF916" s="58"/>
      <c r="AG916" s="58"/>
      <c r="AH916" s="58"/>
      <c r="AI916" s="58"/>
      <c r="AJ916" s="60"/>
      <c r="AK916" s="60"/>
      <c r="AL916" s="60"/>
      <c r="AM916" s="60"/>
      <c r="AN916" s="60"/>
      <c r="AO916" s="60"/>
      <c r="AP916" s="60"/>
      <c r="AQ916" s="60"/>
      <c r="AR916" s="60"/>
      <c r="AS916" s="60"/>
    </row>
    <row r="917" spans="1:45" s="61" customFormat="1" ht="15.75" outlineLevel="1">
      <c r="A917" s="51"/>
      <c r="B917" s="270">
        <f>B910</f>
        <v>0</v>
      </c>
      <c r="C917" s="131" t="s">
        <v>64</v>
      </c>
      <c r="D917" s="272"/>
      <c r="E917" s="130"/>
      <c r="F917" s="130"/>
      <c r="G917" s="130"/>
      <c r="H917" s="130"/>
      <c r="I917" s="130"/>
      <c r="J917" s="130"/>
      <c r="K917" s="130"/>
      <c r="L917" s="130"/>
      <c r="M917" s="130"/>
      <c r="N917" s="130"/>
      <c r="O917" s="73"/>
      <c r="P917" s="159" t="str">
        <f t="shared" si="753"/>
        <v>Komatsu PC2000-11R 
Огунвэй</v>
      </c>
      <c r="Q917" s="58"/>
      <c r="R917" s="56"/>
      <c r="S917" s="58"/>
      <c r="T917" s="73"/>
      <c r="U917" s="58"/>
      <c r="V917" s="58"/>
      <c r="W917" s="58"/>
      <c r="X917" s="58"/>
      <c r="Y917" s="58"/>
      <c r="Z917" s="58"/>
      <c r="AA917" s="58"/>
      <c r="AB917" s="59"/>
      <c r="AC917" s="58"/>
      <c r="AD917" s="58"/>
      <c r="AE917" s="58"/>
      <c r="AF917" s="58"/>
      <c r="AG917" s="58"/>
      <c r="AH917" s="58"/>
      <c r="AI917" s="58"/>
      <c r="AJ917" s="60"/>
      <c r="AK917" s="60"/>
      <c r="AL917" s="60"/>
      <c r="AM917" s="60"/>
      <c r="AN917" s="60"/>
      <c r="AO917" s="60"/>
      <c r="AP917" s="60"/>
      <c r="AQ917" s="60"/>
      <c r="AR917" s="60"/>
      <c r="AS917" s="60"/>
    </row>
    <row r="918" spans="1:45" s="61" customFormat="1" ht="15.75" outlineLevel="1">
      <c r="A918" s="51"/>
      <c r="B918" s="270">
        <f t="shared" ref="B918:B922" si="794">B911</f>
        <v>0</v>
      </c>
      <c r="C918" s="131" t="s">
        <v>64</v>
      </c>
      <c r="D918" s="272"/>
      <c r="E918" s="130"/>
      <c r="F918" s="130"/>
      <c r="G918" s="130"/>
      <c r="H918" s="130"/>
      <c r="I918" s="130"/>
      <c r="J918" s="130"/>
      <c r="K918" s="130"/>
      <c r="L918" s="130"/>
      <c r="M918" s="130"/>
      <c r="N918" s="130"/>
      <c r="O918" s="73"/>
      <c r="P918" s="159" t="str">
        <f t="shared" ref="P918:P981" si="795">P917</f>
        <v>Komatsu PC2000-11R 
Огунвэй</v>
      </c>
      <c r="Q918" s="58"/>
      <c r="R918" s="56"/>
      <c r="S918" s="58"/>
      <c r="T918" s="73"/>
      <c r="U918" s="58"/>
      <c r="V918" s="58"/>
      <c r="W918" s="58"/>
      <c r="X918" s="58"/>
      <c r="Y918" s="58"/>
      <c r="Z918" s="58"/>
      <c r="AA918" s="58"/>
      <c r="AB918" s="59"/>
      <c r="AC918" s="58"/>
      <c r="AD918" s="58"/>
      <c r="AE918" s="58"/>
      <c r="AF918" s="58"/>
      <c r="AG918" s="58"/>
      <c r="AH918" s="58"/>
      <c r="AI918" s="58"/>
      <c r="AJ918" s="60"/>
      <c r="AK918" s="60"/>
      <c r="AL918" s="60"/>
      <c r="AM918" s="60"/>
      <c r="AN918" s="60"/>
      <c r="AO918" s="60"/>
      <c r="AP918" s="60"/>
      <c r="AQ918" s="60"/>
      <c r="AR918" s="60"/>
      <c r="AS918" s="60"/>
    </row>
    <row r="919" spans="1:45" s="61" customFormat="1" ht="15.75" outlineLevel="1">
      <c r="A919" s="51"/>
      <c r="B919" s="270">
        <f t="shared" si="794"/>
        <v>0</v>
      </c>
      <c r="C919" s="131" t="s">
        <v>64</v>
      </c>
      <c r="D919" s="272"/>
      <c r="E919" s="130"/>
      <c r="F919" s="130"/>
      <c r="G919" s="130"/>
      <c r="H919" s="130"/>
      <c r="I919" s="130"/>
      <c r="J919" s="130"/>
      <c r="K919" s="130"/>
      <c r="L919" s="130"/>
      <c r="M919" s="130"/>
      <c r="N919" s="130"/>
      <c r="O919" s="73"/>
      <c r="P919" s="159" t="str">
        <f t="shared" si="795"/>
        <v>Komatsu PC2000-11R 
Огунвэй</v>
      </c>
      <c r="Q919" s="58"/>
      <c r="R919" s="56"/>
      <c r="S919" s="58"/>
      <c r="T919" s="73"/>
      <c r="U919" s="58"/>
      <c r="V919" s="58"/>
      <c r="W919" s="58"/>
      <c r="X919" s="58"/>
      <c r="Y919" s="58"/>
      <c r="Z919" s="58"/>
      <c r="AA919" s="58"/>
      <c r="AB919" s="59"/>
      <c r="AC919" s="58"/>
      <c r="AD919" s="58"/>
      <c r="AE919" s="58"/>
      <c r="AF919" s="58"/>
      <c r="AG919" s="58"/>
      <c r="AH919" s="58"/>
      <c r="AI919" s="58"/>
      <c r="AJ919" s="60"/>
      <c r="AK919" s="60"/>
      <c r="AL919" s="60"/>
      <c r="AM919" s="60"/>
      <c r="AN919" s="60"/>
      <c r="AO919" s="60"/>
      <c r="AP919" s="60"/>
      <c r="AQ919" s="60"/>
      <c r="AR919" s="60"/>
      <c r="AS919" s="60"/>
    </row>
    <row r="920" spans="1:45" s="61" customFormat="1" ht="15.75" outlineLevel="1">
      <c r="A920" s="51"/>
      <c r="B920" s="270">
        <f t="shared" si="794"/>
        <v>0</v>
      </c>
      <c r="C920" s="131" t="s">
        <v>63</v>
      </c>
      <c r="D920" s="272"/>
      <c r="E920" s="130"/>
      <c r="F920" s="130"/>
      <c r="G920" s="130"/>
      <c r="H920" s="130"/>
      <c r="I920" s="130"/>
      <c r="J920" s="130"/>
      <c r="K920" s="130"/>
      <c r="L920" s="130"/>
      <c r="M920" s="130"/>
      <c r="N920" s="130"/>
      <c r="O920" s="73"/>
      <c r="P920" s="159" t="str">
        <f t="shared" si="795"/>
        <v>Komatsu PC2000-11R 
Огунвэй</v>
      </c>
      <c r="Q920" s="58"/>
      <c r="R920" s="56"/>
      <c r="S920" s="58"/>
      <c r="T920" s="73"/>
      <c r="U920" s="58"/>
      <c r="V920" s="58"/>
      <c r="W920" s="58"/>
      <c r="X920" s="58"/>
      <c r="Y920" s="58"/>
      <c r="Z920" s="58"/>
      <c r="AA920" s="58"/>
      <c r="AB920" s="59"/>
      <c r="AC920" s="58"/>
      <c r="AD920" s="58"/>
      <c r="AE920" s="58"/>
      <c r="AF920" s="58"/>
      <c r="AG920" s="58"/>
      <c r="AH920" s="58"/>
      <c r="AI920" s="58"/>
      <c r="AJ920" s="60"/>
      <c r="AK920" s="60"/>
      <c r="AL920" s="60"/>
      <c r="AM920" s="60"/>
      <c r="AN920" s="60"/>
      <c r="AO920" s="60"/>
      <c r="AP920" s="60"/>
      <c r="AQ920" s="60"/>
      <c r="AR920" s="60"/>
      <c r="AS920" s="60"/>
    </row>
    <row r="921" spans="1:45" s="61" customFormat="1" ht="15.75" outlineLevel="1">
      <c r="A921" s="51"/>
      <c r="B921" s="270">
        <f t="shared" si="794"/>
        <v>0</v>
      </c>
      <c r="C921" s="131" t="s">
        <v>64</v>
      </c>
      <c r="D921" s="272"/>
      <c r="E921" s="130"/>
      <c r="F921" s="130"/>
      <c r="G921" s="130"/>
      <c r="H921" s="130"/>
      <c r="I921" s="130"/>
      <c r="J921" s="130"/>
      <c r="K921" s="130"/>
      <c r="L921" s="130"/>
      <c r="M921" s="130"/>
      <c r="N921" s="130"/>
      <c r="O921" s="73"/>
      <c r="P921" s="159" t="str">
        <f t="shared" si="795"/>
        <v>Komatsu PC2000-11R 
Огунвэй</v>
      </c>
      <c r="Q921" s="58"/>
      <c r="R921" s="56"/>
      <c r="S921" s="58"/>
      <c r="T921" s="73"/>
      <c r="U921" s="58"/>
      <c r="V921" s="58"/>
      <c r="W921" s="58"/>
      <c r="X921" s="58"/>
      <c r="Y921" s="58"/>
      <c r="Z921" s="58"/>
      <c r="AA921" s="58"/>
      <c r="AB921" s="59"/>
      <c r="AC921" s="58"/>
      <c r="AD921" s="58"/>
      <c r="AE921" s="58"/>
      <c r="AF921" s="58"/>
      <c r="AG921" s="58"/>
      <c r="AH921" s="58"/>
      <c r="AI921" s="58"/>
      <c r="AJ921" s="60"/>
      <c r="AK921" s="60"/>
      <c r="AL921" s="60"/>
      <c r="AM921" s="60"/>
      <c r="AN921" s="60"/>
      <c r="AO921" s="60"/>
      <c r="AP921" s="60"/>
      <c r="AQ921" s="60"/>
      <c r="AR921" s="60"/>
      <c r="AS921" s="60"/>
    </row>
    <row r="922" spans="1:45" s="61" customFormat="1" ht="15.75" outlineLevel="1">
      <c r="A922" s="51"/>
      <c r="B922" s="270">
        <f t="shared" si="794"/>
        <v>0</v>
      </c>
      <c r="C922" s="131"/>
      <c r="D922" s="272"/>
      <c r="E922" s="130"/>
      <c r="F922" s="130"/>
      <c r="G922" s="130"/>
      <c r="H922" s="130"/>
      <c r="I922" s="130"/>
      <c r="J922" s="130"/>
      <c r="K922" s="130"/>
      <c r="L922" s="130"/>
      <c r="M922" s="130"/>
      <c r="N922" s="130"/>
      <c r="O922" s="73"/>
      <c r="P922" s="159" t="str">
        <f t="shared" si="795"/>
        <v>Komatsu PC2000-11R 
Огунвэй</v>
      </c>
      <c r="Q922" s="58"/>
      <c r="R922" s="56"/>
      <c r="S922" s="58"/>
      <c r="T922" s="73"/>
      <c r="U922" s="58"/>
      <c r="V922" s="58"/>
      <c r="W922" s="58"/>
      <c r="X922" s="58"/>
      <c r="Y922" s="58"/>
      <c r="Z922" s="58"/>
      <c r="AA922" s="58"/>
      <c r="AB922" s="59"/>
      <c r="AC922" s="58"/>
      <c r="AD922" s="58"/>
      <c r="AE922" s="58"/>
      <c r="AF922" s="58"/>
      <c r="AG922" s="58"/>
      <c r="AH922" s="58"/>
      <c r="AI922" s="58"/>
      <c r="AJ922" s="60"/>
      <c r="AK922" s="60"/>
      <c r="AL922" s="60"/>
      <c r="AM922" s="60"/>
      <c r="AN922" s="60"/>
      <c r="AO922" s="60"/>
      <c r="AP922" s="60"/>
      <c r="AQ922" s="60"/>
      <c r="AR922" s="60"/>
      <c r="AS922" s="60"/>
    </row>
    <row r="923" spans="1:45" s="61" customFormat="1" ht="15.75" outlineLevel="1">
      <c r="A923" s="51"/>
      <c r="B923" s="67"/>
      <c r="C923" s="53"/>
      <c r="D923" s="54"/>
      <c r="E923" s="77"/>
      <c r="F923" s="77"/>
      <c r="G923" s="77"/>
      <c r="H923" s="77"/>
      <c r="I923" s="77"/>
      <c r="J923" s="77"/>
      <c r="K923" s="77"/>
      <c r="L923" s="77"/>
      <c r="M923" s="77"/>
      <c r="N923" s="77"/>
      <c r="O923" s="73"/>
      <c r="P923" s="159" t="str">
        <f t="shared" si="795"/>
        <v>Komatsu PC2000-11R 
Огунвэй</v>
      </c>
      <c r="Q923" s="58"/>
      <c r="R923" s="56"/>
      <c r="S923" s="58"/>
      <c r="T923" s="73"/>
      <c r="U923" s="58"/>
      <c r="V923" s="58"/>
      <c r="W923" s="58"/>
      <c r="X923" s="58"/>
      <c r="Y923" s="58"/>
      <c r="Z923" s="58"/>
      <c r="AA923" s="58"/>
      <c r="AB923" s="59"/>
      <c r="AC923" s="58"/>
      <c r="AD923" s="58"/>
      <c r="AE923" s="58"/>
      <c r="AF923" s="58"/>
      <c r="AG923" s="58"/>
      <c r="AH923" s="58"/>
      <c r="AI923" s="58"/>
      <c r="AJ923" s="60"/>
      <c r="AK923" s="60"/>
      <c r="AL923" s="60"/>
      <c r="AM923" s="60"/>
      <c r="AN923" s="60"/>
      <c r="AO923" s="60"/>
      <c r="AP923" s="60"/>
      <c r="AQ923" s="60"/>
      <c r="AR923" s="60"/>
      <c r="AS923" s="60"/>
    </row>
    <row r="924" spans="1:45" s="61" customFormat="1" ht="15.75" outlineLevel="1">
      <c r="A924" s="51"/>
      <c r="B924" s="52"/>
      <c r="C924" s="53"/>
      <c r="D924" s="54"/>
      <c r="E924" s="77"/>
      <c r="F924" s="77"/>
      <c r="G924" s="77"/>
      <c r="H924" s="77"/>
      <c r="I924" s="77"/>
      <c r="J924" s="77"/>
      <c r="K924" s="77"/>
      <c r="L924" s="77"/>
      <c r="M924" s="77"/>
      <c r="N924" s="77"/>
      <c r="O924" s="73"/>
      <c r="P924" s="159" t="str">
        <f t="shared" si="795"/>
        <v>Komatsu PC2000-11R 
Огунвэй</v>
      </c>
      <c r="Q924" s="58"/>
      <c r="R924" s="56"/>
      <c r="S924" s="58"/>
      <c r="T924" s="73"/>
      <c r="U924" s="58"/>
      <c r="V924" s="58"/>
      <c r="W924" s="58"/>
      <c r="X924" s="58"/>
      <c r="Y924" s="58"/>
      <c r="Z924" s="58"/>
      <c r="AA924" s="58"/>
      <c r="AB924" s="59"/>
      <c r="AC924" s="58"/>
      <c r="AD924" s="58"/>
      <c r="AE924" s="58"/>
      <c r="AF924" s="58"/>
      <c r="AG924" s="58"/>
      <c r="AH924" s="58"/>
      <c r="AI924" s="58"/>
      <c r="AJ924" s="60"/>
      <c r="AK924" s="60"/>
      <c r="AL924" s="60"/>
      <c r="AM924" s="60"/>
      <c r="AN924" s="60"/>
      <c r="AO924" s="60"/>
      <c r="AP924" s="60"/>
      <c r="AQ924" s="60"/>
      <c r="AR924" s="60"/>
      <c r="AS924" s="60"/>
    </row>
    <row r="925" spans="1:45" s="61" customFormat="1" ht="15.75" outlineLevel="1">
      <c r="A925" s="51"/>
      <c r="B925" s="52"/>
      <c r="C925" s="53"/>
      <c r="D925" s="54"/>
      <c r="E925" s="77"/>
      <c r="F925" s="77"/>
      <c r="G925" s="77"/>
      <c r="H925" s="77"/>
      <c r="I925" s="77"/>
      <c r="J925" s="77"/>
      <c r="K925" s="77"/>
      <c r="L925" s="77"/>
      <c r="M925" s="77"/>
      <c r="N925" s="77"/>
      <c r="O925" s="73"/>
      <c r="P925" s="159" t="str">
        <f t="shared" si="795"/>
        <v>Komatsu PC2000-11R 
Огунвэй</v>
      </c>
      <c r="Q925" s="58"/>
      <c r="R925" s="56"/>
      <c r="S925" s="58"/>
      <c r="T925" s="73"/>
      <c r="U925" s="58"/>
      <c r="V925" s="58"/>
      <c r="W925" s="58"/>
      <c r="X925" s="58"/>
      <c r="Y925" s="58"/>
      <c r="Z925" s="58"/>
      <c r="AA925" s="58"/>
      <c r="AB925" s="59"/>
      <c r="AC925" s="58"/>
      <c r="AD925" s="58"/>
      <c r="AE925" s="58"/>
      <c r="AF925" s="58"/>
      <c r="AG925" s="58"/>
      <c r="AH925" s="58"/>
      <c r="AI925" s="58"/>
      <c r="AJ925" s="60"/>
      <c r="AK925" s="60"/>
      <c r="AL925" s="60"/>
      <c r="AM925" s="60"/>
      <c r="AN925" s="60"/>
      <c r="AO925" s="60"/>
      <c r="AP925" s="60"/>
      <c r="AQ925" s="60"/>
      <c r="AR925" s="60"/>
      <c r="AS925" s="60"/>
    </row>
    <row r="926" spans="1:45" s="61" customFormat="1" ht="15.75" outlineLevel="1">
      <c r="A926" s="51"/>
      <c r="B926" s="52" t="s">
        <v>81</v>
      </c>
      <c r="C926" s="53" t="s">
        <v>78</v>
      </c>
      <c r="D926" s="54"/>
      <c r="E926" s="77">
        <f>E927*12</f>
        <v>10015.270753841691</v>
      </c>
      <c r="F926" s="77">
        <f t="shared" ref="F926:N926" si="796">F927*12</f>
        <v>10015.270753841691</v>
      </c>
      <c r="G926" s="77">
        <f t="shared" si="796"/>
        <v>10015.270753841691</v>
      </c>
      <c r="H926" s="77">
        <f t="shared" si="796"/>
        <v>10015.270753841691</v>
      </c>
      <c r="I926" s="77">
        <f t="shared" si="796"/>
        <v>10015.270753841691</v>
      </c>
      <c r="J926" s="77">
        <f t="shared" si="796"/>
        <v>10015.270753841691</v>
      </c>
      <c r="K926" s="77">
        <f t="shared" si="796"/>
        <v>10015.270753841691</v>
      </c>
      <c r="L926" s="77">
        <f t="shared" si="796"/>
        <v>10015.270753841691</v>
      </c>
      <c r="M926" s="77">
        <f t="shared" si="796"/>
        <v>10015.270753841691</v>
      </c>
      <c r="N926" s="77">
        <f t="shared" si="796"/>
        <v>10015.270753841691</v>
      </c>
      <c r="O926" s="73"/>
      <c r="P926" s="159" t="str">
        <f t="shared" si="795"/>
        <v>Komatsu PC2000-11R 
Огунвэй</v>
      </c>
      <c r="Q926" s="58"/>
      <c r="R926" s="56"/>
      <c r="S926" s="58"/>
      <c r="T926" s="57"/>
      <c r="U926" s="58"/>
      <c r="V926" s="58"/>
      <c r="W926" s="58"/>
      <c r="X926" s="58"/>
      <c r="Y926" s="58"/>
      <c r="Z926" s="58"/>
      <c r="AA926" s="58"/>
      <c r="AB926" s="59"/>
      <c r="AC926" s="58"/>
      <c r="AD926" s="58"/>
      <c r="AE926" s="58"/>
      <c r="AF926" s="58"/>
      <c r="AG926" s="58"/>
      <c r="AH926" s="58"/>
      <c r="AI926" s="58"/>
      <c r="AJ926" s="60"/>
      <c r="AK926" s="60"/>
      <c r="AL926" s="60"/>
      <c r="AM926" s="60"/>
      <c r="AN926" s="60"/>
      <c r="AO926" s="60"/>
      <c r="AP926" s="60"/>
      <c r="AQ926" s="60"/>
      <c r="AR926" s="60"/>
      <c r="AS926" s="60"/>
    </row>
    <row r="927" spans="1:45" s="76" customFormat="1" ht="29.25" outlineLevel="1">
      <c r="A927" s="71"/>
      <c r="B927" s="279" t="s">
        <v>158</v>
      </c>
      <c r="C927" s="66" t="s">
        <v>157</v>
      </c>
      <c r="D927" s="72">
        <f>'МТР, ФЗП'!$E$23/12</f>
        <v>834.60589615347419</v>
      </c>
      <c r="E927" s="55">
        <f>D927</f>
        <v>834.60589615347419</v>
      </c>
      <c r="F927" s="55">
        <f t="shared" ref="F927" si="797">E927</f>
        <v>834.60589615347419</v>
      </c>
      <c r="G927" s="55">
        <f t="shared" ref="G927" si="798">F927</f>
        <v>834.60589615347419</v>
      </c>
      <c r="H927" s="55">
        <f t="shared" ref="H927" si="799">G927</f>
        <v>834.60589615347419</v>
      </c>
      <c r="I927" s="55">
        <f t="shared" ref="I927" si="800">H927</f>
        <v>834.60589615347419</v>
      </c>
      <c r="J927" s="55">
        <f t="shared" ref="J927" si="801">I927</f>
        <v>834.60589615347419</v>
      </c>
      <c r="K927" s="55">
        <f t="shared" ref="K927" si="802">J927</f>
        <v>834.60589615347419</v>
      </c>
      <c r="L927" s="55">
        <f t="shared" ref="L927" si="803">K927</f>
        <v>834.60589615347419</v>
      </c>
      <c r="M927" s="55">
        <f t="shared" ref="M927" si="804">L927</f>
        <v>834.60589615347419</v>
      </c>
      <c r="N927" s="55">
        <f t="shared" ref="N927" si="805">M927</f>
        <v>834.60589615347419</v>
      </c>
      <c r="P927" s="159" t="str">
        <f t="shared" si="795"/>
        <v>Komatsu PC2000-11R 
Огунвэй</v>
      </c>
      <c r="Q927" s="56"/>
      <c r="R927" s="58"/>
      <c r="S927" s="73" t="s">
        <v>698</v>
      </c>
      <c r="T927" s="73"/>
      <c r="U927" s="56"/>
      <c r="V927" s="58"/>
      <c r="W927" s="58"/>
      <c r="X927" s="56"/>
      <c r="Y927" s="56"/>
      <c r="Z927" s="56"/>
      <c r="AA927" s="56"/>
      <c r="AB927" s="74"/>
      <c r="AC927" s="56"/>
      <c r="AD927" s="56"/>
      <c r="AE927" s="56"/>
      <c r="AF927" s="56"/>
      <c r="AG927" s="56"/>
      <c r="AH927" s="56"/>
      <c r="AI927" s="56"/>
      <c r="AJ927" s="75"/>
      <c r="AK927" s="75"/>
      <c r="AL927" s="75"/>
      <c r="AM927" s="75"/>
      <c r="AN927" s="75"/>
      <c r="AO927" s="75"/>
      <c r="AP927" s="75"/>
      <c r="AQ927" s="75"/>
      <c r="AR927" s="75"/>
      <c r="AS927" s="75"/>
    </row>
    <row r="928" spans="1:45" s="76" customFormat="1" ht="15.75" outlineLevel="1">
      <c r="A928" s="71"/>
      <c r="B928" s="263"/>
      <c r="C928" s="66"/>
      <c r="D928" s="72"/>
      <c r="E928" s="55"/>
      <c r="F928" s="55"/>
      <c r="G928" s="55"/>
      <c r="H928" s="55"/>
      <c r="I928" s="55"/>
      <c r="J928" s="55"/>
      <c r="K928" s="55"/>
      <c r="L928" s="55"/>
      <c r="M928" s="55"/>
      <c r="N928" s="55"/>
      <c r="O928" s="73"/>
      <c r="P928" s="159" t="str">
        <f t="shared" si="795"/>
        <v>Komatsu PC2000-11R 
Огунвэй</v>
      </c>
      <c r="Q928" s="56"/>
      <c r="R928" s="56"/>
      <c r="S928" s="56"/>
      <c r="T928" s="73"/>
      <c r="U928" s="56"/>
      <c r="V928" s="58"/>
      <c r="W928" s="58"/>
      <c r="X928" s="56"/>
      <c r="Y928" s="56"/>
      <c r="Z928" s="56"/>
      <c r="AA928" s="56"/>
      <c r="AB928" s="74"/>
      <c r="AC928" s="56"/>
      <c r="AD928" s="56"/>
      <c r="AE928" s="56"/>
      <c r="AF928" s="56"/>
      <c r="AG928" s="56"/>
      <c r="AH928" s="56"/>
      <c r="AI928" s="56"/>
      <c r="AJ928" s="75"/>
      <c r="AK928" s="75"/>
      <c r="AL928" s="75"/>
      <c r="AM928" s="75"/>
      <c r="AN928" s="75"/>
      <c r="AO928" s="75"/>
      <c r="AP928" s="75"/>
      <c r="AQ928" s="75"/>
      <c r="AR928" s="75"/>
      <c r="AS928" s="75"/>
    </row>
    <row r="929" spans="1:45" s="76" customFormat="1" ht="15.75" outlineLevel="1">
      <c r="A929" s="71"/>
      <c r="B929" s="263"/>
      <c r="C929" s="66"/>
      <c r="D929" s="72"/>
      <c r="E929" s="55"/>
      <c r="F929" s="55"/>
      <c r="G929" s="55"/>
      <c r="H929" s="55"/>
      <c r="I929" s="55"/>
      <c r="J929" s="55"/>
      <c r="K929" s="55"/>
      <c r="L929" s="55"/>
      <c r="M929" s="55"/>
      <c r="N929" s="55"/>
      <c r="O929" s="56"/>
      <c r="P929" s="159" t="str">
        <f t="shared" si="795"/>
        <v>Komatsu PC2000-11R 
Огунвэй</v>
      </c>
      <c r="Q929" s="56"/>
      <c r="R929" s="56"/>
      <c r="S929" s="56"/>
      <c r="T929" s="73"/>
      <c r="U929" s="56"/>
      <c r="V929" s="58"/>
      <c r="W929" s="58"/>
      <c r="X929" s="56"/>
      <c r="Y929" s="56"/>
      <c r="Z929" s="56"/>
      <c r="AA929" s="56"/>
      <c r="AB929" s="74"/>
      <c r="AC929" s="56"/>
      <c r="AD929" s="56"/>
      <c r="AE929" s="56"/>
      <c r="AF929" s="56"/>
      <c r="AG929" s="56"/>
      <c r="AH929" s="56"/>
      <c r="AI929" s="56"/>
      <c r="AJ929" s="75"/>
      <c r="AK929" s="75"/>
      <c r="AL929" s="75"/>
      <c r="AM929" s="75"/>
      <c r="AN929" s="75"/>
      <c r="AO929" s="75"/>
      <c r="AP929" s="75"/>
      <c r="AQ929" s="75"/>
      <c r="AR929" s="75"/>
      <c r="AS929" s="75"/>
    </row>
    <row r="930" spans="1:45" s="61" customFormat="1" ht="15.75" outlineLevel="1">
      <c r="A930" s="51"/>
      <c r="B930" s="281" t="s">
        <v>82</v>
      </c>
      <c r="C930" s="53" t="s">
        <v>78</v>
      </c>
      <c r="D930" s="54"/>
      <c r="E930" s="282">
        <f>$D936*$D931%</f>
        <v>42973.421755354837</v>
      </c>
      <c r="F930" s="282">
        <f t="shared" ref="F930:I930" si="806">$D936*$D931%</f>
        <v>42973.421755354837</v>
      </c>
      <c r="G930" s="282">
        <f t="shared" si="806"/>
        <v>42973.421755354837</v>
      </c>
      <c r="H930" s="282">
        <f t="shared" si="806"/>
        <v>42973.421755354837</v>
      </c>
      <c r="I930" s="282">
        <f t="shared" si="806"/>
        <v>42973.421755354837</v>
      </c>
      <c r="J930" s="282">
        <f>D937-SUM(E930:I930)</f>
        <v>7162.2369592257892</v>
      </c>
      <c r="K930" s="282"/>
      <c r="L930" s="77"/>
      <c r="M930" s="77"/>
      <c r="N930" s="77"/>
      <c r="O930" s="58">
        <f>SUM(E930:N930)-D937</f>
        <v>0</v>
      </c>
      <c r="P930" s="159" t="str">
        <f t="shared" si="795"/>
        <v>Komatsu PC2000-11R 
Огунвэй</v>
      </c>
      <c r="Q930" s="58"/>
      <c r="R930" s="58"/>
      <c r="S930" s="58"/>
      <c r="T930" s="57"/>
      <c r="U930" s="58"/>
      <c r="V930" s="58"/>
      <c r="W930" s="58"/>
      <c r="X930" s="58"/>
      <c r="Y930" s="58"/>
      <c r="Z930" s="58"/>
      <c r="AA930" s="58"/>
      <c r="AB930" s="59"/>
      <c r="AC930" s="58"/>
      <c r="AD930" s="58"/>
      <c r="AE930" s="58"/>
      <c r="AF930" s="58"/>
      <c r="AG930" s="58"/>
      <c r="AH930" s="58"/>
      <c r="AI930" s="58"/>
      <c r="AJ930" s="60"/>
      <c r="AK930" s="60"/>
      <c r="AL930" s="60"/>
      <c r="AM930" s="60"/>
      <c r="AN930" s="60"/>
      <c r="AO930" s="60"/>
      <c r="AP930" s="60"/>
      <c r="AQ930" s="60"/>
      <c r="AR930" s="60"/>
      <c r="AS930" s="60"/>
    </row>
    <row r="931" spans="1:45" s="76" customFormat="1" ht="15.75" outlineLevel="1">
      <c r="A931" s="81"/>
      <c r="B931" s="263" t="s">
        <v>83</v>
      </c>
      <c r="C931" s="66" t="s">
        <v>10</v>
      </c>
      <c r="D931" s="283">
        <f>D790</f>
        <v>19.35483870967742</v>
      </c>
      <c r="E931" s="55"/>
      <c r="F931" s="55"/>
      <c r="G931" s="55"/>
      <c r="H931" s="55"/>
      <c r="I931" s="55"/>
      <c r="J931" s="55"/>
      <c r="K931" s="55"/>
      <c r="L931" s="55"/>
      <c r="M931" s="55"/>
      <c r="N931" s="55"/>
      <c r="P931" s="159" t="str">
        <f t="shared" si="795"/>
        <v>Komatsu PC2000-11R 
Огунвэй</v>
      </c>
      <c r="Q931" s="56"/>
      <c r="R931" s="56"/>
      <c r="S931" s="73" t="s">
        <v>702</v>
      </c>
      <c r="T931" s="73"/>
      <c r="U931" s="56"/>
      <c r="V931" s="58"/>
      <c r="W931" s="58"/>
      <c r="X931" s="56"/>
      <c r="Y931" s="56"/>
      <c r="Z931" s="56"/>
      <c r="AA931" s="56"/>
      <c r="AB931" s="74"/>
      <c r="AC931" s="56"/>
      <c r="AD931" s="56"/>
      <c r="AE931" s="56"/>
      <c r="AF931" s="56"/>
      <c r="AG931" s="56"/>
      <c r="AH931" s="56"/>
      <c r="AI931" s="56"/>
      <c r="AJ931" s="75"/>
      <c r="AK931" s="75"/>
      <c r="AL931" s="75"/>
      <c r="AM931" s="75"/>
      <c r="AN931" s="75"/>
      <c r="AO931" s="75"/>
      <c r="AP931" s="75"/>
      <c r="AQ931" s="75"/>
      <c r="AR931" s="75"/>
      <c r="AS931" s="75"/>
    </row>
    <row r="932" spans="1:45" s="76" customFormat="1" ht="15.75" outlineLevel="1">
      <c r="A932" s="71"/>
      <c r="B932" s="263" t="s">
        <v>84</v>
      </c>
      <c r="C932" s="66" t="s">
        <v>78</v>
      </c>
      <c r="D932" s="72">
        <f>D937</f>
        <v>222029.34573599999</v>
      </c>
      <c r="E932" s="68">
        <f t="shared" ref="E932" si="807">D933</f>
        <v>222029.34573599999</v>
      </c>
      <c r="F932" s="68">
        <f t="shared" ref="F932" si="808">E933</f>
        <v>179055.92398064514</v>
      </c>
      <c r="G932" s="68">
        <f t="shared" ref="G932" si="809">F933</f>
        <v>136082.50222529029</v>
      </c>
      <c r="H932" s="68">
        <f t="shared" ref="H932" si="810">G933</f>
        <v>93109.080469935448</v>
      </c>
      <c r="I932" s="68">
        <f t="shared" ref="I932" si="811">H933</f>
        <v>50135.658714580612</v>
      </c>
      <c r="J932" s="68">
        <f t="shared" ref="J932" si="812">I933</f>
        <v>7162.2369592257746</v>
      </c>
      <c r="K932" s="68">
        <f t="shared" ref="K932" si="813">J933</f>
        <v>-1.4551915228366852E-11</v>
      </c>
      <c r="L932" s="68">
        <f t="shared" ref="L932" si="814">K933</f>
        <v>-1.4551915228366852E-11</v>
      </c>
      <c r="M932" s="68">
        <f t="shared" ref="M932" si="815">L933</f>
        <v>-1.4551915228366852E-11</v>
      </c>
      <c r="N932" s="68">
        <f t="shared" ref="N932" si="816">M933</f>
        <v>-1.4551915228366852E-11</v>
      </c>
      <c r="O932" s="69"/>
      <c r="P932" s="159" t="str">
        <f t="shared" si="795"/>
        <v>Komatsu PC2000-11R 
Огунвэй</v>
      </c>
      <c r="Q932" s="69"/>
      <c r="R932" s="69"/>
      <c r="S932" s="69"/>
      <c r="T932" s="73"/>
      <c r="U932" s="56"/>
      <c r="V932" s="58"/>
      <c r="W932" s="58"/>
      <c r="X932" s="56"/>
      <c r="Y932" s="56"/>
      <c r="Z932" s="56"/>
      <c r="AA932" s="56"/>
      <c r="AB932" s="74"/>
      <c r="AC932" s="56"/>
      <c r="AD932" s="56"/>
      <c r="AE932" s="56"/>
      <c r="AF932" s="56"/>
      <c r="AG932" s="56"/>
      <c r="AH932" s="56"/>
      <c r="AI932" s="56"/>
      <c r="AJ932" s="75"/>
      <c r="AK932" s="75"/>
      <c r="AL932" s="75"/>
      <c r="AM932" s="75"/>
      <c r="AN932" s="75"/>
      <c r="AO932" s="75"/>
      <c r="AP932" s="75"/>
      <c r="AQ932" s="75"/>
      <c r="AR932" s="75"/>
      <c r="AS932" s="75"/>
    </row>
    <row r="933" spans="1:45" s="76" customFormat="1" ht="15.75" outlineLevel="1">
      <c r="A933" s="71"/>
      <c r="B933" s="263" t="s">
        <v>85</v>
      </c>
      <c r="C933" s="66" t="s">
        <v>78</v>
      </c>
      <c r="D933" s="72">
        <f>D932-D930</f>
        <v>222029.34573599999</v>
      </c>
      <c r="E933" s="68">
        <f t="shared" ref="E933:N933" si="817">E932-E930</f>
        <v>179055.92398064514</v>
      </c>
      <c r="F933" s="68">
        <f t="shared" si="817"/>
        <v>136082.50222529029</v>
      </c>
      <c r="G933" s="68">
        <f t="shared" si="817"/>
        <v>93109.080469935448</v>
      </c>
      <c r="H933" s="68">
        <f t="shared" si="817"/>
        <v>50135.658714580612</v>
      </c>
      <c r="I933" s="68">
        <f t="shared" si="817"/>
        <v>7162.2369592257746</v>
      </c>
      <c r="J933" s="68">
        <f t="shared" si="817"/>
        <v>-1.4551915228366852E-11</v>
      </c>
      <c r="K933" s="68">
        <f t="shared" si="817"/>
        <v>-1.4551915228366852E-11</v>
      </c>
      <c r="L933" s="68">
        <f t="shared" si="817"/>
        <v>-1.4551915228366852E-11</v>
      </c>
      <c r="M933" s="68">
        <f t="shared" si="817"/>
        <v>-1.4551915228366852E-11</v>
      </c>
      <c r="N933" s="68">
        <f t="shared" si="817"/>
        <v>-1.4551915228366852E-11</v>
      </c>
      <c r="O933" s="69"/>
      <c r="P933" s="159" t="str">
        <f t="shared" si="795"/>
        <v>Komatsu PC2000-11R 
Огунвэй</v>
      </c>
      <c r="Q933" s="69"/>
      <c r="R933" s="69"/>
      <c r="S933" s="69"/>
      <c r="T933" s="73"/>
      <c r="U933" s="56"/>
      <c r="V933" s="58"/>
      <c r="W933" s="58"/>
      <c r="X933" s="56"/>
      <c r="Y933" s="56"/>
      <c r="Z933" s="56"/>
      <c r="AA933" s="56"/>
      <c r="AB933" s="74"/>
      <c r="AC933" s="56"/>
      <c r="AD933" s="56"/>
      <c r="AE933" s="56"/>
      <c r="AF933" s="56"/>
      <c r="AG933" s="56"/>
      <c r="AH933" s="56"/>
      <c r="AI933" s="56"/>
      <c r="AJ933" s="75"/>
      <c r="AK933" s="75"/>
      <c r="AL933" s="75"/>
      <c r="AM933" s="75"/>
      <c r="AN933" s="75"/>
      <c r="AO933" s="75"/>
      <c r="AP933" s="75"/>
      <c r="AQ933" s="75"/>
      <c r="AR933" s="75"/>
      <c r="AS933" s="75"/>
    </row>
    <row r="934" spans="1:45" s="169" customFormat="1" ht="18" customHeight="1" outlineLevel="1">
      <c r="A934" s="163"/>
      <c r="B934" s="284" t="s">
        <v>159</v>
      </c>
      <c r="C934" s="285" t="s">
        <v>78</v>
      </c>
      <c r="D934" s="286"/>
      <c r="E934" s="287">
        <f>E859+E865+E885+E901+E926+E930+E862</f>
        <v>87335.602807146555</v>
      </c>
      <c r="F934" s="287">
        <f t="shared" ref="F934:N934" si="818">F859+F865+F885+F901+F926+F930+F862</f>
        <v>86828.975391107102</v>
      </c>
      <c r="G934" s="287">
        <f t="shared" si="818"/>
        <v>125010.13323864828</v>
      </c>
      <c r="H934" s="287">
        <f t="shared" si="818"/>
        <v>183955.58354517742</v>
      </c>
      <c r="I934" s="287">
        <f t="shared" si="818"/>
        <v>91129.311430106609</v>
      </c>
      <c r="J934" s="287">
        <f t="shared" si="818"/>
        <v>91983.625014998383</v>
      </c>
      <c r="K934" s="287">
        <f t="shared" si="818"/>
        <v>43469.767503308489</v>
      </c>
      <c r="L934" s="287">
        <f t="shared" si="818"/>
        <v>140176.50215089158</v>
      </c>
      <c r="M934" s="287">
        <f t="shared" si="818"/>
        <v>86003.086881353069</v>
      </c>
      <c r="N934" s="287">
        <f t="shared" si="818"/>
        <v>41616.254152466703</v>
      </c>
      <c r="O934" s="164"/>
      <c r="P934" s="159" t="str">
        <f t="shared" si="795"/>
        <v>Komatsu PC2000-11R 
Огунвэй</v>
      </c>
      <c r="Q934" s="164"/>
      <c r="R934" s="164"/>
      <c r="S934" s="164"/>
      <c r="T934" s="165"/>
      <c r="U934" s="166"/>
      <c r="V934" s="58"/>
      <c r="W934" s="58"/>
      <c r="X934" s="166"/>
      <c r="Y934" s="166"/>
      <c r="Z934" s="166"/>
      <c r="AA934" s="166"/>
      <c r="AB934" s="167"/>
      <c r="AC934" s="166"/>
      <c r="AD934" s="166"/>
      <c r="AE934" s="166"/>
      <c r="AF934" s="166"/>
      <c r="AG934" s="166"/>
      <c r="AH934" s="166"/>
      <c r="AI934" s="166"/>
      <c r="AJ934" s="168"/>
      <c r="AK934" s="168"/>
      <c r="AL934" s="168"/>
      <c r="AM934" s="168"/>
      <c r="AN934" s="168"/>
      <c r="AO934" s="168"/>
      <c r="AP934" s="168"/>
      <c r="AQ934" s="168"/>
      <c r="AR934" s="168"/>
      <c r="AS934" s="168"/>
    </row>
    <row r="935" spans="1:45" s="61" customFormat="1" ht="15.75" outlineLevel="1">
      <c r="A935" s="51"/>
      <c r="B935" s="83" t="s">
        <v>86</v>
      </c>
      <c r="C935" s="53" t="s">
        <v>78</v>
      </c>
      <c r="E935" s="287">
        <f>-E934*Макро!D$12</f>
        <v>-21833.900701786639</v>
      </c>
      <c r="F935" s="287">
        <f>-F934*Макро!E$12</f>
        <v>-21707.243847776776</v>
      </c>
      <c r="G935" s="287">
        <f>-G934*Макро!F$12</f>
        <v>-31252.533309662071</v>
      </c>
      <c r="H935" s="287">
        <f>-H934*Макро!G$12</f>
        <v>-45988.895886294355</v>
      </c>
      <c r="I935" s="287">
        <f>-I934*Макро!H$12</f>
        <v>-22782.327857526652</v>
      </c>
      <c r="J935" s="287">
        <f>-J934*Макро!I$12</f>
        <v>-22995.906253749596</v>
      </c>
      <c r="K935" s="287">
        <f>-K934*Макро!J$12</f>
        <v>-10867.441875827122</v>
      </c>
      <c r="L935" s="287">
        <f>-L934*Макро!K$12</f>
        <v>-35044.125537722895</v>
      </c>
      <c r="M935" s="287">
        <f>-M934*Макро!L$12</f>
        <v>-21500.771720338267</v>
      </c>
      <c r="N935" s="287">
        <f>-N934*Макро!M$12</f>
        <v>-10404.063538116676</v>
      </c>
      <c r="O935" s="164"/>
      <c r="P935" s="159" t="str">
        <f t="shared" si="795"/>
        <v>Komatsu PC2000-11R 
Огунвэй</v>
      </c>
      <c r="Q935" s="164"/>
      <c r="R935" s="164"/>
      <c r="S935" s="164"/>
      <c r="T935" s="57"/>
      <c r="U935" s="58"/>
      <c r="V935" s="58"/>
      <c r="W935" s="58"/>
      <c r="X935" s="58"/>
      <c r="Y935" s="58"/>
      <c r="Z935" s="58"/>
      <c r="AA935" s="58"/>
      <c r="AB935" s="59"/>
      <c r="AC935" s="58"/>
      <c r="AD935" s="58"/>
      <c r="AE935" s="58"/>
      <c r="AF935" s="58"/>
      <c r="AG935" s="58"/>
      <c r="AH935" s="58"/>
      <c r="AI935" s="58"/>
      <c r="AJ935" s="60"/>
      <c r="AK935" s="60"/>
      <c r="AL935" s="60"/>
      <c r="AM935" s="60"/>
      <c r="AN935" s="60"/>
      <c r="AO935" s="60"/>
      <c r="AP935" s="60"/>
      <c r="AQ935" s="60"/>
      <c r="AR935" s="60"/>
      <c r="AS935" s="60"/>
    </row>
    <row r="936" spans="1:45" s="61" customFormat="1" ht="15.75" outlineLevel="1">
      <c r="A936" s="51"/>
      <c r="B936" s="281" t="s">
        <v>87</v>
      </c>
      <c r="C936" s="53" t="s">
        <v>61</v>
      </c>
      <c r="D936" s="54">
        <f>D937</f>
        <v>222029.34573599999</v>
      </c>
      <c r="E936" s="77">
        <f>E937</f>
        <v>0</v>
      </c>
      <c r="F936" s="77">
        <f>F937</f>
        <v>0</v>
      </c>
      <c r="G936" s="77">
        <f t="shared" ref="G936:K936" si="819">G937</f>
        <v>0</v>
      </c>
      <c r="H936" s="77">
        <f t="shared" si="819"/>
        <v>0</v>
      </c>
      <c r="I936" s="77">
        <f t="shared" si="819"/>
        <v>0</v>
      </c>
      <c r="J936" s="77">
        <f t="shared" si="819"/>
        <v>0</v>
      </c>
      <c r="K936" s="77">
        <f t="shared" si="819"/>
        <v>0</v>
      </c>
      <c r="L936" s="77">
        <f>L937</f>
        <v>0</v>
      </c>
      <c r="M936" s="77">
        <f t="shared" ref="M936:N936" si="820">M937</f>
        <v>0</v>
      </c>
      <c r="N936" s="77">
        <f t="shared" si="820"/>
        <v>0</v>
      </c>
      <c r="O936" s="58"/>
      <c r="P936" s="159" t="str">
        <f t="shared" si="795"/>
        <v>Komatsu PC2000-11R 
Огунвэй</v>
      </c>
      <c r="Q936" s="58"/>
      <c r="R936" s="58"/>
      <c r="S936" s="58"/>
      <c r="T936" s="57"/>
      <c r="U936" s="58"/>
      <c r="V936" s="58"/>
      <c r="W936" s="58"/>
      <c r="X936" s="58"/>
      <c r="Y936" s="58"/>
      <c r="Z936" s="58"/>
      <c r="AA936" s="58"/>
      <c r="AB936" s="59"/>
      <c r="AC936" s="58"/>
      <c r="AD936" s="58"/>
      <c r="AE936" s="58"/>
      <c r="AF936" s="58"/>
      <c r="AG936" s="58"/>
      <c r="AH936" s="58"/>
      <c r="AI936" s="58"/>
      <c r="AJ936" s="60"/>
      <c r="AK936" s="60"/>
      <c r="AL936" s="60"/>
      <c r="AM936" s="60"/>
      <c r="AN936" s="60"/>
      <c r="AO936" s="60"/>
      <c r="AP936" s="60"/>
      <c r="AQ936" s="60"/>
      <c r="AR936" s="60"/>
      <c r="AS936" s="60"/>
    </row>
    <row r="937" spans="1:45" s="61" customFormat="1" ht="15.75">
      <c r="A937" s="51"/>
      <c r="B937" s="83" t="s">
        <v>88</v>
      </c>
      <c r="C937" s="53" t="s">
        <v>61</v>
      </c>
      <c r="D937" s="54">
        <f>'1. Сводная_аннуитеты'!J31</f>
        <v>222029.34573599999</v>
      </c>
      <c r="E937" s="77"/>
      <c r="F937" s="77"/>
      <c r="G937" s="77"/>
      <c r="H937" s="77"/>
      <c r="I937" s="77"/>
      <c r="J937" s="77"/>
      <c r="K937" s="77"/>
      <c r="L937" s="77"/>
      <c r="M937" s="77"/>
      <c r="N937" s="77"/>
      <c r="O937" s="52"/>
      <c r="P937" s="159" t="str">
        <f t="shared" si="795"/>
        <v>Komatsu PC2000-11R 
Огунвэй</v>
      </c>
      <c r="Q937" s="58"/>
      <c r="R937" s="58"/>
      <c r="S937" s="58"/>
      <c r="T937" s="57"/>
      <c r="U937" s="58"/>
      <c r="V937" s="58"/>
      <c r="W937" s="58"/>
      <c r="X937" s="58"/>
      <c r="Y937" s="58"/>
      <c r="Z937" s="58"/>
      <c r="AA937" s="58"/>
      <c r="AB937" s="59"/>
      <c r="AC937" s="58"/>
      <c r="AD937" s="58"/>
      <c r="AE937" s="58"/>
      <c r="AF937" s="58"/>
      <c r="AG937" s="58"/>
      <c r="AH937" s="58"/>
      <c r="AI937" s="58"/>
      <c r="AJ937" s="60"/>
      <c r="AK937" s="60"/>
      <c r="AL937" s="60"/>
      <c r="AM937" s="60"/>
      <c r="AN937" s="60"/>
      <c r="AO937" s="60"/>
      <c r="AP937" s="60"/>
      <c r="AQ937" s="60"/>
      <c r="AR937" s="60"/>
      <c r="AS937" s="60"/>
    </row>
    <row r="938" spans="1:45" s="61" customFormat="1" ht="15.75" outlineLevel="1">
      <c r="A938" s="51"/>
      <c r="B938" s="288" t="s">
        <v>89</v>
      </c>
      <c r="C938" s="53" t="s">
        <v>43</v>
      </c>
      <c r="D938" s="54"/>
      <c r="E938" s="64">
        <f>E857</f>
        <v>2213.5158782440408</v>
      </c>
      <c r="F938" s="64">
        <f t="shared" ref="F938" si="821">E938+F857</f>
        <v>4129.6657188354993</v>
      </c>
      <c r="G938" s="64">
        <f t="shared" ref="G938" si="822">F938+G857</f>
        <v>6104.7683977932884</v>
      </c>
      <c r="H938" s="64">
        <f t="shared" ref="H938" si="823">G938+H857</f>
        <v>7934.7341767385797</v>
      </c>
      <c r="I938" s="64">
        <f t="shared" ref="I938" si="824">H938+I857</f>
        <v>9761.9946647584911</v>
      </c>
      <c r="J938" s="64">
        <f t="shared" ref="J938" si="825">I938+J857</f>
        <v>11712.758418645542</v>
      </c>
      <c r="K938" s="64">
        <f t="shared" ref="K938" si="826">J938+K857</f>
        <v>13596.905723408443</v>
      </c>
      <c r="L938" s="64">
        <f t="shared" ref="L938" si="827">K938+L857</f>
        <v>15615.377967403187</v>
      </c>
      <c r="M938" s="64">
        <f t="shared" ref="M938" si="828">L938+M857</f>
        <v>16963.209446918732</v>
      </c>
      <c r="N938" s="64">
        <f t="shared" ref="N938" si="829">M938+N857</f>
        <v>18948.939470286157</v>
      </c>
      <c r="O938" s="65"/>
      <c r="P938" s="159" t="str">
        <f t="shared" si="795"/>
        <v>Komatsu PC2000-11R 
Огунвэй</v>
      </c>
      <c r="Q938" s="65"/>
      <c r="R938" s="65"/>
      <c r="S938" s="65"/>
      <c r="T938" s="57"/>
      <c r="U938" s="58"/>
      <c r="V938" s="58"/>
      <c r="W938" s="58"/>
      <c r="X938" s="58"/>
      <c r="Y938" s="58"/>
      <c r="Z938" s="58"/>
      <c r="AA938" s="58"/>
      <c r="AB938" s="59"/>
      <c r="AC938" s="58"/>
      <c r="AD938" s="58"/>
      <c r="AE938" s="58"/>
      <c r="AF938" s="58"/>
      <c r="AG938" s="58"/>
      <c r="AH938" s="58"/>
      <c r="AI938" s="58"/>
      <c r="AJ938" s="60"/>
      <c r="AK938" s="60"/>
      <c r="AL938" s="60"/>
      <c r="AM938" s="60"/>
      <c r="AN938" s="60"/>
      <c r="AO938" s="60"/>
      <c r="AP938" s="60"/>
      <c r="AQ938" s="60"/>
      <c r="AR938" s="60"/>
      <c r="AS938" s="60"/>
    </row>
    <row r="939" spans="1:45" s="61" customFormat="1" ht="15.75" outlineLevel="1">
      <c r="A939" s="51"/>
      <c r="B939" s="288" t="s">
        <v>90</v>
      </c>
      <c r="C939" s="53" t="s">
        <v>78</v>
      </c>
      <c r="D939" s="54">
        <f t="shared" ref="D939:N939" si="830">D937+D858</f>
        <v>222029.34573599999</v>
      </c>
      <c r="E939" s="64">
        <f t="shared" si="830"/>
        <v>22528.28035000508</v>
      </c>
      <c r="F939" s="64">
        <f t="shared" si="830"/>
        <v>22148.309787975493</v>
      </c>
      <c r="G939" s="64">
        <f t="shared" si="830"/>
        <v>50784.178173631371</v>
      </c>
      <c r="H939" s="64">
        <f t="shared" si="830"/>
        <v>94993.265903528212</v>
      </c>
      <c r="I939" s="64">
        <f t="shared" si="830"/>
        <v>25373.561817225112</v>
      </c>
      <c r="J939" s="64">
        <f t="shared" si="830"/>
        <v>61825.481802023001</v>
      </c>
      <c r="K939" s="64">
        <f t="shared" si="830"/>
        <v>32602.325627481368</v>
      </c>
      <c r="L939" s="64">
        <f t="shared" si="830"/>
        <v>105132.37661316869</v>
      </c>
      <c r="M939" s="64">
        <f t="shared" si="830"/>
        <v>64502.315161014805</v>
      </c>
      <c r="N939" s="64">
        <f t="shared" si="830"/>
        <v>31212.190614350027</v>
      </c>
      <c r="O939" s="65"/>
      <c r="P939" s="159" t="str">
        <f t="shared" si="795"/>
        <v>Komatsu PC2000-11R 
Огунвэй</v>
      </c>
      <c r="Q939" s="65"/>
      <c r="R939" s="65"/>
      <c r="S939" s="65"/>
      <c r="T939" s="57"/>
      <c r="U939" s="58"/>
      <c r="V939" s="58"/>
      <c r="W939" s="58"/>
      <c r="X939" s="58"/>
      <c r="Y939" s="58"/>
      <c r="Z939" s="58"/>
      <c r="AA939" s="58"/>
      <c r="AB939" s="59"/>
      <c r="AC939" s="58"/>
      <c r="AD939" s="58"/>
      <c r="AE939" s="58"/>
      <c r="AF939" s="58"/>
      <c r="AG939" s="58"/>
      <c r="AH939" s="58"/>
      <c r="AI939" s="58"/>
      <c r="AJ939" s="60"/>
      <c r="AK939" s="60"/>
      <c r="AL939" s="60"/>
      <c r="AM939" s="60"/>
      <c r="AN939" s="60"/>
      <c r="AO939" s="60"/>
      <c r="AP939" s="60"/>
      <c r="AQ939" s="60"/>
      <c r="AR939" s="60"/>
      <c r="AS939" s="60"/>
    </row>
    <row r="940" spans="1:45" s="61" customFormat="1" ht="30" outlineLevel="1">
      <c r="A940" s="51"/>
      <c r="B940" s="288" t="s">
        <v>91</v>
      </c>
      <c r="C940" s="53" t="s">
        <v>78</v>
      </c>
      <c r="D940" s="77">
        <f>D858*Макро!C$10</f>
        <v>0</v>
      </c>
      <c r="E940" s="77">
        <f>E858*Макро!D$10</f>
        <v>20114.536026790247</v>
      </c>
      <c r="F940" s="77">
        <f>F858*Макро!E$10</f>
        <v>17656.496961077399</v>
      </c>
      <c r="G940" s="77">
        <f>G858*Макро!F$10</f>
        <v>36147.174925427746</v>
      </c>
      <c r="H940" s="77">
        <f>H858*Макро!G$10</f>
        <v>60369.937808409413</v>
      </c>
      <c r="I940" s="77">
        <f>I858*Макро!H$10</f>
        <v>14397.640400329552</v>
      </c>
      <c r="J940" s="77">
        <f>J858*Макро!I$10</f>
        <v>31322.713162686949</v>
      </c>
      <c r="K940" s="77">
        <f>K858*Макро!J$10</f>
        <v>14747.636415749088</v>
      </c>
      <c r="L940" s="77">
        <f>L858*Макро!K$10</f>
        <v>42461.203631669297</v>
      </c>
      <c r="M940" s="77">
        <f>M858*Макро!L$10</f>
        <v>23260.181481583262</v>
      </c>
      <c r="N940" s="77">
        <f>N858*Макро!M$10</f>
        <v>10049.490033188022</v>
      </c>
      <c r="O940" s="65"/>
      <c r="P940" s="159" t="str">
        <f t="shared" si="795"/>
        <v>Komatsu PC2000-11R 
Огунвэй</v>
      </c>
      <c r="Q940" s="65"/>
      <c r="R940" s="65"/>
      <c r="S940" s="65"/>
      <c r="T940" s="57"/>
      <c r="U940" s="58"/>
      <c r="V940" s="58"/>
      <c r="W940" s="58"/>
      <c r="X940" s="58"/>
      <c r="Y940" s="58"/>
      <c r="Z940" s="58"/>
      <c r="AA940" s="58"/>
      <c r="AB940" s="59"/>
      <c r="AC940" s="58"/>
      <c r="AD940" s="58"/>
      <c r="AE940" s="58"/>
      <c r="AF940" s="58"/>
      <c r="AG940" s="58"/>
      <c r="AH940" s="58"/>
      <c r="AI940" s="58"/>
      <c r="AJ940" s="60"/>
      <c r="AK940" s="60"/>
      <c r="AL940" s="60"/>
      <c r="AM940" s="60"/>
      <c r="AN940" s="60"/>
      <c r="AO940" s="60"/>
      <c r="AP940" s="60"/>
      <c r="AQ940" s="60"/>
      <c r="AR940" s="60"/>
      <c r="AS940" s="60"/>
    </row>
    <row r="941" spans="1:45" s="76" customFormat="1" ht="15.75" outlineLevel="1">
      <c r="A941" s="71"/>
      <c r="B941" s="263" t="str">
        <f>B859</f>
        <v>ТО, ТР, ППР, вкл смазочные</v>
      </c>
      <c r="C941" s="66" t="s">
        <v>78</v>
      </c>
      <c r="D941" s="55">
        <f>D859*Макро!C$10</f>
        <v>0</v>
      </c>
      <c r="E941" s="55">
        <f>E859*Макро!D$10</f>
        <v>5047.8233545526937</v>
      </c>
      <c r="F941" s="55">
        <f>F859*Макро!E$10</f>
        <v>6854.6085354372135</v>
      </c>
      <c r="G941" s="55">
        <f>G859*Макро!F$10</f>
        <v>32518.661708189375</v>
      </c>
      <c r="H941" s="55">
        <f>H859*Макро!G$10</f>
        <v>67309.791599982287</v>
      </c>
      <c r="I941" s="55">
        <f>I859*Макро!H$10</f>
        <v>7959.5235650492796</v>
      </c>
      <c r="J941" s="55">
        <f>J859*Макро!I$10</f>
        <v>24638.09819957718</v>
      </c>
      <c r="K941" s="55">
        <f>K859*Макро!J$10</f>
        <v>3889.4889684450104</v>
      </c>
      <c r="L941" s="55">
        <f>L859*Макро!K$10</f>
        <v>41587.210341501363</v>
      </c>
      <c r="M941" s="55">
        <f>M859*Макро!L$10</f>
        <v>20556.601572517891</v>
      </c>
      <c r="N941" s="55">
        <f>N859*Макро!M$10</f>
        <v>1820.2957059878474</v>
      </c>
      <c r="O941" s="162"/>
      <c r="P941" s="159" t="str">
        <f t="shared" si="795"/>
        <v>Komatsu PC2000-11R 
Огунвэй</v>
      </c>
      <c r="Q941" s="162"/>
      <c r="R941" s="162"/>
      <c r="S941" s="162"/>
      <c r="T941" s="73"/>
      <c r="U941" s="56"/>
      <c r="V941" s="58"/>
      <c r="W941" s="58"/>
      <c r="X941" s="56"/>
      <c r="Y941" s="56"/>
      <c r="Z941" s="56"/>
      <c r="AA941" s="56"/>
      <c r="AB941" s="74"/>
      <c r="AC941" s="56"/>
      <c r="AD941" s="56"/>
      <c r="AE941" s="56"/>
      <c r="AF941" s="56"/>
      <c r="AG941" s="56"/>
      <c r="AH941" s="56"/>
      <c r="AI941" s="56"/>
      <c r="AJ941" s="75"/>
      <c r="AK941" s="75"/>
      <c r="AL941" s="75"/>
      <c r="AM941" s="75"/>
      <c r="AN941" s="75"/>
      <c r="AO941" s="75"/>
      <c r="AP941" s="75"/>
      <c r="AQ941" s="75"/>
      <c r="AR941" s="75"/>
      <c r="AS941" s="75"/>
    </row>
    <row r="942" spans="1:45" s="76" customFormat="1" ht="15.75" outlineLevel="1">
      <c r="A942" s="71"/>
      <c r="B942" s="263" t="str">
        <f>B862</f>
        <v>затраты на сервис: ремонты и ТО</v>
      </c>
      <c r="C942" s="66" t="s">
        <v>78</v>
      </c>
      <c r="D942" s="55">
        <f>D862*Макро!C$10</f>
        <v>0</v>
      </c>
      <c r="E942" s="55">
        <f>E862*Макро!D$10</f>
        <v>1794.3938571428569</v>
      </c>
      <c r="F942" s="55">
        <f>F862*Макро!E$10</f>
        <v>1708.3396603954077</v>
      </c>
      <c r="G942" s="55">
        <f>G862*Макро!F$10</f>
        <v>1797.582093174881</v>
      </c>
      <c r="H942" s="55">
        <f>H862*Макро!G$10</f>
        <v>1902.5168428814241</v>
      </c>
      <c r="I942" s="55">
        <f>I862*Макро!H$10</f>
        <v>1183.5655593259244</v>
      </c>
      <c r="J942" s="55">
        <f>J862*Макро!I$10</f>
        <v>1346.9769017028775</v>
      </c>
      <c r="K942" s="55">
        <f>K862*Макро!J$10</f>
        <v>969.35780199754583</v>
      </c>
      <c r="L942" s="55">
        <f>L862*Макро!K$10</f>
        <v>1155.278463906933</v>
      </c>
      <c r="M942" s="55">
        <f>M862*Макро!L$10</f>
        <v>986.20327953275739</v>
      </c>
      <c r="N942" s="55">
        <f>N862*Макро!M$10</f>
        <v>647.0764136510785</v>
      </c>
      <c r="O942" s="162"/>
      <c r="P942" s="159" t="str">
        <f t="shared" si="795"/>
        <v>Komatsu PC2000-11R 
Огунвэй</v>
      </c>
      <c r="Q942" s="162"/>
      <c r="R942" s="162"/>
      <c r="S942" s="162"/>
      <c r="T942" s="73"/>
      <c r="U942" s="56"/>
      <c r="V942" s="58"/>
      <c r="W942" s="58"/>
      <c r="X942" s="56"/>
      <c r="Y942" s="56"/>
      <c r="Z942" s="56"/>
      <c r="AA942" s="56"/>
      <c r="AB942" s="74"/>
      <c r="AC942" s="56"/>
      <c r="AD942" s="56"/>
      <c r="AE942" s="56"/>
      <c r="AF942" s="56"/>
      <c r="AG942" s="56"/>
      <c r="AH942" s="56"/>
      <c r="AI942" s="56"/>
      <c r="AJ942" s="75"/>
      <c r="AK942" s="75"/>
      <c r="AL942" s="75"/>
      <c r="AM942" s="75"/>
      <c r="AN942" s="75"/>
      <c r="AO942" s="75"/>
      <c r="AP942" s="75"/>
      <c r="AQ942" s="75"/>
      <c r="AR942" s="75"/>
      <c r="AS942" s="75"/>
    </row>
    <row r="943" spans="1:45" s="76" customFormat="1" ht="15.75" outlineLevel="1">
      <c r="A943" s="71"/>
      <c r="B943" s="263" t="str">
        <f>B865</f>
        <v>расходники на ковш</v>
      </c>
      <c r="C943" s="66" t="s">
        <v>78</v>
      </c>
      <c r="D943" s="55">
        <f>D865*Макро!C$10</f>
        <v>0</v>
      </c>
      <c r="E943" s="55">
        <f>E865*Макро!D$10</f>
        <v>1724.5894495644125</v>
      </c>
      <c r="F943" s="55">
        <f>F865*Макро!E$10</f>
        <v>1332.9520532035581</v>
      </c>
      <c r="G943" s="55">
        <f>G865*Макро!F$10</f>
        <v>1226.7518341400348</v>
      </c>
      <c r="H943" s="55">
        <f>H865*Макро!G$10</f>
        <v>1014.8269304694802</v>
      </c>
      <c r="I943" s="55">
        <f>I865*Макро!H$10</f>
        <v>904.75596669265121</v>
      </c>
      <c r="J943" s="55">
        <f>J865*Макро!I$10</f>
        <v>862.41767267209411</v>
      </c>
      <c r="K943" s="55">
        <f>K865*Макро!J$10</f>
        <v>743.72058228990068</v>
      </c>
      <c r="L943" s="55">
        <f>L865*Макро!K$10</f>
        <v>711.37681450164041</v>
      </c>
      <c r="M943" s="55">
        <f>M865*Макро!L$10</f>
        <v>424.12561000892703</v>
      </c>
      <c r="N943" s="55">
        <f>N865*Макро!M$10</f>
        <v>557.90606341792545</v>
      </c>
      <c r="O943" s="162"/>
      <c r="P943" s="159" t="str">
        <f t="shared" si="795"/>
        <v>Komatsu PC2000-11R 
Огунвэй</v>
      </c>
      <c r="Q943" s="162"/>
      <c r="R943" s="162"/>
      <c r="S943" s="162"/>
      <c r="T943" s="73"/>
      <c r="U943" s="56"/>
      <c r="V943" s="58"/>
      <c r="W943" s="58"/>
      <c r="X943" s="56"/>
      <c r="Y943" s="56"/>
      <c r="Z943" s="56"/>
      <c r="AA943" s="56"/>
      <c r="AB943" s="74"/>
      <c r="AC943" s="56"/>
      <c r="AD943" s="56"/>
      <c r="AE943" s="56"/>
      <c r="AF943" s="56"/>
      <c r="AG943" s="56"/>
      <c r="AH943" s="56"/>
      <c r="AI943" s="56"/>
      <c r="AJ943" s="75"/>
      <c r="AK943" s="75"/>
      <c r="AL943" s="75"/>
      <c r="AM943" s="75"/>
      <c r="AN943" s="75"/>
      <c r="AO943" s="75"/>
      <c r="AP943" s="75"/>
      <c r="AQ943" s="75"/>
      <c r="AR943" s="75"/>
      <c r="AS943" s="75"/>
    </row>
    <row r="944" spans="1:45" s="76" customFormat="1" ht="15.75" outlineLevel="1">
      <c r="A944" s="71"/>
      <c r="B944" s="263" t="s">
        <v>107</v>
      </c>
      <c r="C944" s="66" t="s">
        <v>78</v>
      </c>
      <c r="D944" s="55">
        <f>D885*Макро!C$10</f>
        <v>0</v>
      </c>
      <c r="E944" s="55">
        <f>E885*Макро!D$10</f>
        <v>22100.07753333827</v>
      </c>
      <c r="F944" s="55">
        <f>F885*Макро!E$10</f>
        <v>17081.366079017531</v>
      </c>
      <c r="G944" s="55">
        <f>G885*Макро!F$10</f>
        <v>15720.443294783761</v>
      </c>
      <c r="H944" s="55">
        <f>H885*Макро!G$10</f>
        <v>13004.691552508268</v>
      </c>
      <c r="I944" s="55">
        <f>I885*Макро!H$10</f>
        <v>11594.166378385464</v>
      </c>
      <c r="J944" s="55">
        <f>J885*Макро!I$10</f>
        <v>11051.614305647276</v>
      </c>
      <c r="K944" s="55">
        <f>K885*Макро!J$10</f>
        <v>9530.5480013795004</v>
      </c>
      <c r="L944" s="55">
        <f>L885*Макро!K$10</f>
        <v>9116.0726745001793</v>
      </c>
      <c r="M944" s="55">
        <f>M885*Макро!L$10</f>
        <v>5435.0378099779673</v>
      </c>
      <c r="N944" s="55">
        <f>N885*Макро!M$10</f>
        <v>7149.3927212472936</v>
      </c>
      <c r="O944" s="162"/>
      <c r="P944" s="159" t="str">
        <f t="shared" si="795"/>
        <v>Komatsu PC2000-11R 
Огунвэй</v>
      </c>
      <c r="Q944" s="162"/>
      <c r="R944" s="162"/>
      <c r="S944" s="162"/>
      <c r="T944" s="73"/>
      <c r="U944" s="56"/>
      <c r="V944" s="58"/>
      <c r="W944" s="58"/>
      <c r="X944" s="56"/>
      <c r="Y944" s="56"/>
      <c r="Z944" s="56"/>
      <c r="AA944" s="56"/>
      <c r="AB944" s="74"/>
      <c r="AC944" s="56"/>
      <c r="AD944" s="56"/>
      <c r="AE944" s="56"/>
      <c r="AF944" s="56"/>
      <c r="AG944" s="56"/>
      <c r="AH944" s="56"/>
      <c r="AI944" s="56"/>
      <c r="AJ944" s="75"/>
      <c r="AK944" s="75"/>
      <c r="AL944" s="75"/>
      <c r="AM944" s="75"/>
      <c r="AN944" s="75"/>
      <c r="AO944" s="75"/>
      <c r="AP944" s="75"/>
      <c r="AQ944" s="75"/>
      <c r="AR944" s="75"/>
      <c r="AS944" s="75"/>
    </row>
    <row r="945" spans="1:45" s="76" customFormat="1" ht="15.75" outlineLevel="1">
      <c r="A945" s="71"/>
      <c r="B945" s="263" t="s">
        <v>60</v>
      </c>
      <c r="C945" s="66" t="s">
        <v>78</v>
      </c>
      <c r="D945" s="55">
        <f>D901*Макро!C$10</f>
        <v>0</v>
      </c>
      <c r="E945" s="55">
        <f>E901*Макро!D$10</f>
        <v>0</v>
      </c>
      <c r="F945" s="55">
        <f>F901*Макро!E$10</f>
        <v>0</v>
      </c>
      <c r="G945" s="55">
        <f>G901*Макро!F$10</f>
        <v>0</v>
      </c>
      <c r="H945" s="55">
        <f>H901*Макро!G$10</f>
        <v>0</v>
      </c>
      <c r="I945" s="55">
        <f>I901*Макро!H$10</f>
        <v>0</v>
      </c>
      <c r="J945" s="55">
        <f>J901*Макро!I$10</f>
        <v>0</v>
      </c>
      <c r="K945" s="55">
        <f>K901*Макро!J$10</f>
        <v>0</v>
      </c>
      <c r="L945" s="55">
        <f>L901*Макро!K$10</f>
        <v>0</v>
      </c>
      <c r="M945" s="55">
        <f>M901*Макро!L$10</f>
        <v>0</v>
      </c>
      <c r="N945" s="55">
        <f>N901*Макро!M$10</f>
        <v>0</v>
      </c>
      <c r="O945" s="56"/>
      <c r="P945" s="159" t="str">
        <f t="shared" si="795"/>
        <v>Komatsu PC2000-11R 
Огунвэй</v>
      </c>
      <c r="Q945" s="56"/>
      <c r="R945" s="56"/>
      <c r="S945" s="56"/>
      <c r="T945" s="73"/>
      <c r="U945" s="56"/>
      <c r="V945" s="58"/>
      <c r="W945" s="58"/>
      <c r="X945" s="56"/>
      <c r="Y945" s="56"/>
      <c r="Z945" s="56"/>
      <c r="AA945" s="56"/>
      <c r="AB945" s="74"/>
      <c r="AC945" s="56"/>
      <c r="AD945" s="56"/>
      <c r="AE945" s="56"/>
      <c r="AF945" s="56"/>
      <c r="AG945" s="56"/>
      <c r="AH945" s="56"/>
      <c r="AI945" s="56"/>
      <c r="AJ945" s="75"/>
      <c r="AK945" s="75"/>
      <c r="AL945" s="75"/>
      <c r="AM945" s="75"/>
      <c r="AN945" s="75"/>
      <c r="AO945" s="75"/>
      <c r="AP945" s="75"/>
      <c r="AQ945" s="75"/>
      <c r="AR945" s="75"/>
      <c r="AS945" s="75"/>
    </row>
    <row r="946" spans="1:45" s="76" customFormat="1" ht="15.75" outlineLevel="1">
      <c r="A946" s="71"/>
      <c r="B946" s="263" t="s">
        <v>81</v>
      </c>
      <c r="C946" s="66" t="s">
        <v>78</v>
      </c>
      <c r="D946" s="55">
        <f>D926*Макро!C$10</f>
        <v>0</v>
      </c>
      <c r="E946" s="55">
        <f>E926*Макро!D$10</f>
        <v>8942.2060302157952</v>
      </c>
      <c r="F946" s="55">
        <f>F926*Макро!E$10</f>
        <v>7984.112526978387</v>
      </c>
      <c r="G946" s="55">
        <f>G926*Макро!F$10</f>
        <v>7128.6718990878453</v>
      </c>
      <c r="H946" s="55">
        <f>H926*Макро!G$10</f>
        <v>6364.8856241855756</v>
      </c>
      <c r="I946" s="55">
        <f>I926*Макро!H$10</f>
        <v>5682.9335930228353</v>
      </c>
      <c r="J946" s="55">
        <f>J926*Макро!I$10</f>
        <v>5074.0478509132454</v>
      </c>
      <c r="K946" s="55">
        <f>K926*Макро!J$10</f>
        <v>4530.3998668868262</v>
      </c>
      <c r="L946" s="55">
        <f>L926*Макро!K$10</f>
        <v>4044.9998811489513</v>
      </c>
      <c r="M946" s="55">
        <f>M926*Макро!L$10</f>
        <v>3611.6070367401348</v>
      </c>
      <c r="N946" s="55">
        <f>N926*Макро!M$10</f>
        <v>3224.649139946549</v>
      </c>
      <c r="O946" s="162"/>
      <c r="P946" s="159" t="str">
        <f t="shared" si="795"/>
        <v>Komatsu PC2000-11R 
Огунвэй</v>
      </c>
      <c r="Q946" s="162"/>
      <c r="R946" s="162"/>
      <c r="S946" s="162"/>
      <c r="T946" s="73"/>
      <c r="U946" s="56"/>
      <c r="V946" s="58"/>
      <c r="W946" s="58"/>
      <c r="X946" s="56"/>
      <c r="Y946" s="56"/>
      <c r="Z946" s="56"/>
      <c r="AA946" s="56"/>
      <c r="AB946" s="74"/>
      <c r="AC946" s="56"/>
      <c r="AD946" s="56"/>
      <c r="AE946" s="56"/>
      <c r="AF946" s="56"/>
      <c r="AG946" s="56"/>
      <c r="AH946" s="56"/>
      <c r="AI946" s="56"/>
      <c r="AJ946" s="75"/>
      <c r="AK946" s="75"/>
      <c r="AL946" s="75"/>
      <c r="AM946" s="75"/>
      <c r="AN946" s="75"/>
      <c r="AO946" s="75"/>
      <c r="AP946" s="75"/>
      <c r="AQ946" s="75"/>
      <c r="AR946" s="75"/>
      <c r="AS946" s="75"/>
    </row>
    <row r="947" spans="1:45" s="76" customFormat="1" ht="15.75" outlineLevel="1">
      <c r="A947" s="71"/>
      <c r="B947" s="263" t="s">
        <v>86</v>
      </c>
      <c r="C947" s="66" t="s">
        <v>78</v>
      </c>
      <c r="D947" s="55">
        <f>D935*Макро!C$10</f>
        <v>0</v>
      </c>
      <c r="E947" s="55">
        <f>E935*Макро!D$10</f>
        <v>-19494.554198023783</v>
      </c>
      <c r="F947" s="55">
        <f>F935*Макро!E$10</f>
        <v>-17304.881893954695</v>
      </c>
      <c r="G947" s="55">
        <f>G935*Макро!F$10</f>
        <v>-22244.935903948146</v>
      </c>
      <c r="H947" s="55">
        <f>H935*Макро!G$10</f>
        <v>-29226.774741617632</v>
      </c>
      <c r="I947" s="55">
        <f>I935*Макро!H$10</f>
        <v>-12927.304662146598</v>
      </c>
      <c r="J947" s="55">
        <f>J935*Макро!I$10</f>
        <v>-11650.441767825718</v>
      </c>
      <c r="K947" s="55">
        <f>K935*Макро!J$10</f>
        <v>-4915.8788052496957</v>
      </c>
      <c r="L947" s="55">
        <f>L935*Макро!K$10</f>
        <v>-14153.734543889766</v>
      </c>
      <c r="M947" s="55">
        <f>M935*Макро!L$10</f>
        <v>-7753.3938271944207</v>
      </c>
      <c r="N947" s="55">
        <f>N935*Макро!M$10</f>
        <v>-3349.8300110626742</v>
      </c>
      <c r="O947" s="162"/>
      <c r="P947" s="159" t="str">
        <f t="shared" si="795"/>
        <v>Komatsu PC2000-11R 
Огунвэй</v>
      </c>
      <c r="Q947" s="162"/>
      <c r="R947" s="162"/>
      <c r="S947" s="162"/>
      <c r="T947" s="73"/>
      <c r="U947" s="56"/>
      <c r="V947" s="58"/>
      <c r="W947" s="58"/>
      <c r="X947" s="56"/>
      <c r="Y947" s="56"/>
      <c r="Z947" s="56"/>
      <c r="AA947" s="56"/>
      <c r="AB947" s="74"/>
      <c r="AC947" s="56"/>
      <c r="AD947" s="56"/>
      <c r="AE947" s="56"/>
      <c r="AF947" s="56"/>
      <c r="AG947" s="56"/>
      <c r="AH947" s="56"/>
      <c r="AI947" s="56"/>
      <c r="AJ947" s="75"/>
      <c r="AK947" s="75"/>
      <c r="AL947" s="75"/>
      <c r="AM947" s="75"/>
      <c r="AN947" s="75"/>
      <c r="AO947" s="75"/>
      <c r="AP947" s="75"/>
      <c r="AQ947" s="75"/>
      <c r="AR947" s="75"/>
      <c r="AS947" s="75"/>
    </row>
    <row r="948" spans="1:45" s="61" customFormat="1" ht="45" outlineLevel="1">
      <c r="A948" s="51"/>
      <c r="B948" s="288" t="s">
        <v>92</v>
      </c>
      <c r="C948" s="53" t="s">
        <v>78</v>
      </c>
      <c r="D948" s="54">
        <f t="shared" ref="D948:D955" si="831">D940</f>
        <v>0</v>
      </c>
      <c r="E948" s="282">
        <f t="shared" ref="E948:E951" si="832">D948+E940</f>
        <v>20114.536026790247</v>
      </c>
      <c r="F948" s="282">
        <f t="shared" ref="F948:F955" si="833">E948+F940</f>
        <v>37771.032987867642</v>
      </c>
      <c r="G948" s="282">
        <f t="shared" ref="G948:G955" si="834">F948+G940</f>
        <v>73918.207913295395</v>
      </c>
      <c r="H948" s="282">
        <f t="shared" ref="H948:H955" si="835">G948+H940</f>
        <v>134288.14572170482</v>
      </c>
      <c r="I948" s="282">
        <f t="shared" ref="I948:I955" si="836">H948+I940</f>
        <v>148685.78612203436</v>
      </c>
      <c r="J948" s="282">
        <f t="shared" ref="J948:J955" si="837">I948+J940</f>
        <v>180008.4992847213</v>
      </c>
      <c r="K948" s="282">
        <f t="shared" ref="K948:K955" si="838">J948+K940</f>
        <v>194756.13570047039</v>
      </c>
      <c r="L948" s="282">
        <f t="shared" ref="L948:L955" si="839">K948+L940</f>
        <v>237217.3393321397</v>
      </c>
      <c r="M948" s="282">
        <f t="shared" ref="M948:M955" si="840">L948+M940</f>
        <v>260477.52081372298</v>
      </c>
      <c r="N948" s="282">
        <f t="shared" ref="N948:N955" si="841">M948+N940</f>
        <v>270527.010846911</v>
      </c>
      <c r="O948" s="170"/>
      <c r="P948" s="159" t="str">
        <f t="shared" si="795"/>
        <v>Komatsu PC2000-11R 
Огунвэй</v>
      </c>
      <c r="Q948" s="170"/>
      <c r="R948" s="170"/>
      <c r="S948" s="170"/>
      <c r="T948" s="57"/>
      <c r="U948" s="58"/>
      <c r="V948" s="58"/>
      <c r="W948" s="58"/>
      <c r="X948" s="58"/>
      <c r="Y948" s="58"/>
      <c r="Z948" s="58"/>
      <c r="AA948" s="58"/>
      <c r="AB948" s="59"/>
      <c r="AC948" s="58"/>
      <c r="AD948" s="58"/>
      <c r="AE948" s="58"/>
      <c r="AF948" s="58"/>
      <c r="AG948" s="58"/>
      <c r="AH948" s="58"/>
      <c r="AI948" s="58"/>
      <c r="AJ948" s="60"/>
      <c r="AK948" s="60"/>
      <c r="AL948" s="60"/>
      <c r="AM948" s="60"/>
      <c r="AN948" s="60"/>
      <c r="AO948" s="60"/>
      <c r="AP948" s="60"/>
      <c r="AQ948" s="60"/>
      <c r="AR948" s="60"/>
      <c r="AS948" s="60"/>
    </row>
    <row r="949" spans="1:45" s="76" customFormat="1" ht="15.75" outlineLevel="1">
      <c r="A949" s="71"/>
      <c r="B949" s="263" t="str">
        <f>B941</f>
        <v>ТО, ТР, ППР, вкл смазочные</v>
      </c>
      <c r="C949" s="66" t="s">
        <v>78</v>
      </c>
      <c r="D949" s="72">
        <f t="shared" si="831"/>
        <v>0</v>
      </c>
      <c r="E949" s="280">
        <f t="shared" si="832"/>
        <v>5047.8233545526937</v>
      </c>
      <c r="F949" s="280">
        <f t="shared" si="833"/>
        <v>11902.431889989908</v>
      </c>
      <c r="G949" s="280">
        <f t="shared" si="834"/>
        <v>44421.093598179286</v>
      </c>
      <c r="H949" s="280">
        <f t="shared" si="835"/>
        <v>111730.88519816157</v>
      </c>
      <c r="I949" s="280">
        <f t="shared" si="836"/>
        <v>119690.40876321086</v>
      </c>
      <c r="J949" s="280">
        <f t="shared" si="837"/>
        <v>144328.50696278803</v>
      </c>
      <c r="K949" s="280">
        <f t="shared" si="838"/>
        <v>148217.99593123305</v>
      </c>
      <c r="L949" s="280">
        <f t="shared" si="839"/>
        <v>189805.20627273442</v>
      </c>
      <c r="M949" s="280">
        <f t="shared" si="840"/>
        <v>210361.8078452523</v>
      </c>
      <c r="N949" s="280">
        <f t="shared" si="841"/>
        <v>212182.10355124014</v>
      </c>
      <c r="O949" s="162"/>
      <c r="P949" s="159" t="str">
        <f t="shared" si="795"/>
        <v>Komatsu PC2000-11R 
Огунвэй</v>
      </c>
      <c r="Q949" s="162"/>
      <c r="R949" s="162"/>
      <c r="S949" s="162"/>
      <c r="T949" s="73"/>
      <c r="U949" s="56"/>
      <c r="V949" s="58"/>
      <c r="W949" s="58"/>
      <c r="X949" s="56"/>
      <c r="Y949" s="56"/>
      <c r="Z949" s="56"/>
      <c r="AA949" s="56"/>
      <c r="AB949" s="74"/>
      <c r="AC949" s="56"/>
      <c r="AD949" s="56"/>
      <c r="AE949" s="56"/>
      <c r="AF949" s="56"/>
      <c r="AG949" s="56"/>
      <c r="AH949" s="56"/>
      <c r="AI949" s="56"/>
      <c r="AJ949" s="75"/>
      <c r="AK949" s="75"/>
      <c r="AL949" s="75"/>
      <c r="AM949" s="75"/>
      <c r="AN949" s="75"/>
      <c r="AO949" s="75"/>
      <c r="AP949" s="75"/>
      <c r="AQ949" s="75"/>
      <c r="AR949" s="75"/>
      <c r="AS949" s="75"/>
    </row>
    <row r="950" spans="1:45" s="76" customFormat="1" ht="15.75" outlineLevel="1">
      <c r="A950" s="71"/>
      <c r="B950" s="263" t="str">
        <f>B942</f>
        <v>затраты на сервис: ремонты и ТО</v>
      </c>
      <c r="C950" s="66" t="s">
        <v>78</v>
      </c>
      <c r="D950" s="72">
        <f t="shared" si="831"/>
        <v>0</v>
      </c>
      <c r="E950" s="280">
        <f t="shared" si="832"/>
        <v>1794.3938571428569</v>
      </c>
      <c r="F950" s="280">
        <f t="shared" si="833"/>
        <v>3502.7335175382646</v>
      </c>
      <c r="G950" s="280">
        <f t="shared" si="834"/>
        <v>5300.3156107131454</v>
      </c>
      <c r="H950" s="280">
        <f t="shared" si="835"/>
        <v>7202.8324535945694</v>
      </c>
      <c r="I950" s="280">
        <f t="shared" si="836"/>
        <v>8386.3980129204938</v>
      </c>
      <c r="J950" s="280">
        <f t="shared" si="837"/>
        <v>9733.3749146233713</v>
      </c>
      <c r="K950" s="280">
        <f t="shared" si="838"/>
        <v>10702.732716620918</v>
      </c>
      <c r="L950" s="280">
        <f t="shared" si="839"/>
        <v>11858.01118052785</v>
      </c>
      <c r="M950" s="280">
        <f t="shared" si="840"/>
        <v>12844.214460060608</v>
      </c>
      <c r="N950" s="280">
        <f t="shared" si="841"/>
        <v>13491.290873711687</v>
      </c>
      <c r="O950" s="162"/>
      <c r="P950" s="159" t="str">
        <f t="shared" si="795"/>
        <v>Komatsu PC2000-11R 
Огунвэй</v>
      </c>
      <c r="Q950" s="162"/>
      <c r="R950" s="162"/>
      <c r="S950" s="162"/>
      <c r="T950" s="73"/>
      <c r="U950" s="56"/>
      <c r="V950" s="58"/>
      <c r="W950" s="58"/>
      <c r="X950" s="56"/>
      <c r="Y950" s="56"/>
      <c r="Z950" s="56"/>
      <c r="AA950" s="56"/>
      <c r="AB950" s="74"/>
      <c r="AC950" s="56"/>
      <c r="AD950" s="56"/>
      <c r="AE950" s="56"/>
      <c r="AF950" s="56"/>
      <c r="AG950" s="56"/>
      <c r="AH950" s="56"/>
      <c r="AI950" s="56"/>
      <c r="AJ950" s="75"/>
      <c r="AK950" s="75"/>
      <c r="AL950" s="75"/>
      <c r="AM950" s="75"/>
      <c r="AN950" s="75"/>
      <c r="AO950" s="75"/>
      <c r="AP950" s="75"/>
      <c r="AQ950" s="75"/>
      <c r="AR950" s="75"/>
      <c r="AS950" s="75"/>
    </row>
    <row r="951" spans="1:45" s="76" customFormat="1" ht="15.75" outlineLevel="1">
      <c r="A951" s="71"/>
      <c r="B951" s="263" t="str">
        <f>B943</f>
        <v>расходники на ковш</v>
      </c>
      <c r="C951" s="66" t="s">
        <v>78</v>
      </c>
      <c r="D951" s="72">
        <f t="shared" si="831"/>
        <v>0</v>
      </c>
      <c r="E951" s="280">
        <f t="shared" si="832"/>
        <v>1724.5894495644125</v>
      </c>
      <c r="F951" s="280">
        <f t="shared" si="833"/>
        <v>3057.5415027679705</v>
      </c>
      <c r="G951" s="280">
        <f t="shared" si="834"/>
        <v>4284.2933369080056</v>
      </c>
      <c r="H951" s="280">
        <f t="shared" si="835"/>
        <v>5299.120267377486</v>
      </c>
      <c r="I951" s="280">
        <f t="shared" si="836"/>
        <v>6203.8762340701369</v>
      </c>
      <c r="J951" s="280">
        <f t="shared" si="837"/>
        <v>7066.2939067422312</v>
      </c>
      <c r="K951" s="280">
        <f t="shared" si="838"/>
        <v>7810.0144890321317</v>
      </c>
      <c r="L951" s="280">
        <f t="shared" si="839"/>
        <v>8521.3913035337719</v>
      </c>
      <c r="M951" s="280">
        <f t="shared" si="840"/>
        <v>8945.5169135426986</v>
      </c>
      <c r="N951" s="280">
        <f t="shared" si="841"/>
        <v>9503.4229769606245</v>
      </c>
      <c r="O951" s="162"/>
      <c r="P951" s="159" t="str">
        <f t="shared" si="795"/>
        <v>Komatsu PC2000-11R 
Огунвэй</v>
      </c>
      <c r="Q951" s="162"/>
      <c r="R951" s="162"/>
      <c r="S951" s="162"/>
      <c r="T951" s="73"/>
      <c r="U951" s="56"/>
      <c r="V951" s="58"/>
      <c r="W951" s="58"/>
      <c r="X951" s="56"/>
      <c r="Y951" s="56"/>
      <c r="Z951" s="56"/>
      <c r="AA951" s="56"/>
      <c r="AB951" s="74"/>
      <c r="AC951" s="56"/>
      <c r="AD951" s="56"/>
      <c r="AE951" s="56"/>
      <c r="AF951" s="56"/>
      <c r="AG951" s="56"/>
      <c r="AH951" s="56"/>
      <c r="AI951" s="56"/>
      <c r="AJ951" s="75"/>
      <c r="AK951" s="75"/>
      <c r="AL951" s="75"/>
      <c r="AM951" s="75"/>
      <c r="AN951" s="75"/>
      <c r="AO951" s="75"/>
      <c r="AP951" s="75"/>
      <c r="AQ951" s="75"/>
      <c r="AR951" s="75"/>
      <c r="AS951" s="75"/>
    </row>
    <row r="952" spans="1:45" s="76" customFormat="1" ht="15.75" outlineLevel="1">
      <c r="A952" s="71"/>
      <c r="B952" s="263" t="str">
        <f>B944</f>
        <v>Дизтопливо</v>
      </c>
      <c r="C952" s="66" t="s">
        <v>78</v>
      </c>
      <c r="D952" s="72">
        <f t="shared" si="831"/>
        <v>0</v>
      </c>
      <c r="E952" s="280">
        <f>D952+E944</f>
        <v>22100.07753333827</v>
      </c>
      <c r="F952" s="280">
        <f t="shared" si="833"/>
        <v>39181.443612355797</v>
      </c>
      <c r="G952" s="280">
        <f t="shared" si="834"/>
        <v>54901.88690713956</v>
      </c>
      <c r="H952" s="280">
        <f t="shared" si="835"/>
        <v>67906.578459647833</v>
      </c>
      <c r="I952" s="280">
        <f t="shared" si="836"/>
        <v>79500.744838033293</v>
      </c>
      <c r="J952" s="280">
        <f t="shared" si="837"/>
        <v>90552.359143680573</v>
      </c>
      <c r="K952" s="280">
        <f t="shared" si="838"/>
        <v>100082.90714506007</v>
      </c>
      <c r="L952" s="280">
        <f t="shared" si="839"/>
        <v>109198.97981956025</v>
      </c>
      <c r="M952" s="280">
        <f t="shared" si="840"/>
        <v>114634.01762953821</v>
      </c>
      <c r="N952" s="280">
        <f t="shared" si="841"/>
        <v>121783.4103507855</v>
      </c>
      <c r="O952" s="162"/>
      <c r="P952" s="159" t="str">
        <f t="shared" si="795"/>
        <v>Komatsu PC2000-11R 
Огунвэй</v>
      </c>
      <c r="Q952" s="162"/>
      <c r="R952" s="162"/>
      <c r="S952" s="162"/>
      <c r="T952" s="73"/>
      <c r="U952" s="56"/>
      <c r="V952" s="58"/>
      <c r="W952" s="58"/>
      <c r="X952" s="56"/>
      <c r="Y952" s="56"/>
      <c r="Z952" s="56"/>
      <c r="AA952" s="56"/>
      <c r="AB952" s="74"/>
      <c r="AC952" s="56"/>
      <c r="AD952" s="56"/>
      <c r="AE952" s="56"/>
      <c r="AF952" s="56"/>
      <c r="AG952" s="56"/>
      <c r="AH952" s="56"/>
      <c r="AI952" s="56"/>
      <c r="AJ952" s="75"/>
      <c r="AK952" s="75"/>
      <c r="AL952" s="75"/>
      <c r="AM952" s="75"/>
      <c r="AN952" s="75"/>
      <c r="AO952" s="75"/>
      <c r="AP952" s="75"/>
      <c r="AQ952" s="75"/>
      <c r="AR952" s="75"/>
      <c r="AS952" s="75"/>
    </row>
    <row r="953" spans="1:45" s="76" customFormat="1" ht="15.75" outlineLevel="1">
      <c r="A953" s="71"/>
      <c r="B953" s="263" t="s">
        <v>60</v>
      </c>
      <c r="C953" s="66" t="s">
        <v>78</v>
      </c>
      <c r="D953" s="72">
        <f t="shared" si="831"/>
        <v>0</v>
      </c>
      <c r="E953" s="280">
        <f t="shared" ref="E953:E955" si="842">D953+E945</f>
        <v>0</v>
      </c>
      <c r="F953" s="280">
        <f t="shared" si="833"/>
        <v>0</v>
      </c>
      <c r="G953" s="280">
        <f t="shared" si="834"/>
        <v>0</v>
      </c>
      <c r="H953" s="280">
        <f t="shared" si="835"/>
        <v>0</v>
      </c>
      <c r="I953" s="280">
        <f t="shared" si="836"/>
        <v>0</v>
      </c>
      <c r="J953" s="280">
        <f t="shared" si="837"/>
        <v>0</v>
      </c>
      <c r="K953" s="280">
        <f t="shared" si="838"/>
        <v>0</v>
      </c>
      <c r="L953" s="280">
        <f t="shared" si="839"/>
        <v>0</v>
      </c>
      <c r="M953" s="280">
        <f t="shared" si="840"/>
        <v>0</v>
      </c>
      <c r="N953" s="280">
        <f t="shared" si="841"/>
        <v>0</v>
      </c>
      <c r="O953" s="162"/>
      <c r="P953" s="159" t="str">
        <f t="shared" si="795"/>
        <v>Komatsu PC2000-11R 
Огунвэй</v>
      </c>
      <c r="Q953" s="162"/>
      <c r="R953" s="162"/>
      <c r="S953" s="162"/>
      <c r="T953" s="73"/>
      <c r="U953" s="56"/>
      <c r="V953" s="58"/>
      <c r="W953" s="58"/>
      <c r="X953" s="56"/>
      <c r="Y953" s="56"/>
      <c r="Z953" s="56"/>
      <c r="AA953" s="56"/>
      <c r="AB953" s="74"/>
      <c r="AC953" s="56"/>
      <c r="AD953" s="56"/>
      <c r="AE953" s="56"/>
      <c r="AF953" s="56"/>
      <c r="AG953" s="56"/>
      <c r="AH953" s="56"/>
      <c r="AI953" s="56"/>
      <c r="AJ953" s="75"/>
      <c r="AK953" s="75"/>
      <c r="AL953" s="75"/>
      <c r="AM953" s="75"/>
      <c r="AN953" s="75"/>
      <c r="AO953" s="75"/>
      <c r="AP953" s="75"/>
      <c r="AQ953" s="75"/>
      <c r="AR953" s="75"/>
      <c r="AS953" s="75"/>
    </row>
    <row r="954" spans="1:45" s="76" customFormat="1" ht="15.75" outlineLevel="1">
      <c r="A954" s="71"/>
      <c r="B954" s="263" t="s">
        <v>81</v>
      </c>
      <c r="C954" s="66" t="s">
        <v>78</v>
      </c>
      <c r="D954" s="72">
        <f t="shared" si="831"/>
        <v>0</v>
      </c>
      <c r="E954" s="280">
        <f t="shared" si="842"/>
        <v>8942.2060302157952</v>
      </c>
      <c r="F954" s="280">
        <f t="shared" si="833"/>
        <v>16926.318557194183</v>
      </c>
      <c r="G954" s="280">
        <f t="shared" si="834"/>
        <v>24054.99045628203</v>
      </c>
      <c r="H954" s="280">
        <f t="shared" si="835"/>
        <v>30419.876080467606</v>
      </c>
      <c r="I954" s="280">
        <f t="shared" si="836"/>
        <v>36102.809673490439</v>
      </c>
      <c r="J954" s="280">
        <f t="shared" si="837"/>
        <v>41176.857524403684</v>
      </c>
      <c r="K954" s="280">
        <f t="shared" si="838"/>
        <v>45707.257391290506</v>
      </c>
      <c r="L954" s="280">
        <f t="shared" si="839"/>
        <v>49752.257272439456</v>
      </c>
      <c r="M954" s="280">
        <f t="shared" si="840"/>
        <v>53363.864309179589</v>
      </c>
      <c r="N954" s="280">
        <f t="shared" si="841"/>
        <v>56588.513449126141</v>
      </c>
      <c r="O954" s="162"/>
      <c r="P954" s="159" t="str">
        <f t="shared" si="795"/>
        <v>Komatsu PC2000-11R 
Огунвэй</v>
      </c>
      <c r="Q954" s="162"/>
      <c r="R954" s="162"/>
      <c r="S954" s="162"/>
      <c r="T954" s="73"/>
      <c r="U954" s="56"/>
      <c r="V954" s="58"/>
      <c r="W954" s="58"/>
      <c r="X954" s="56"/>
      <c r="Y954" s="56"/>
      <c r="Z954" s="56"/>
      <c r="AA954" s="56"/>
      <c r="AB954" s="74"/>
      <c r="AC954" s="56"/>
      <c r="AD954" s="56"/>
      <c r="AE954" s="56"/>
      <c r="AF954" s="56"/>
      <c r="AG954" s="56"/>
      <c r="AH954" s="56"/>
      <c r="AI954" s="56"/>
      <c r="AJ954" s="75"/>
      <c r="AK954" s="75"/>
      <c r="AL954" s="75"/>
      <c r="AM954" s="75"/>
      <c r="AN954" s="75"/>
      <c r="AO954" s="75"/>
      <c r="AP954" s="75"/>
      <c r="AQ954" s="75"/>
      <c r="AR954" s="75"/>
      <c r="AS954" s="75"/>
    </row>
    <row r="955" spans="1:45" s="76" customFormat="1" ht="15.75" outlineLevel="1">
      <c r="A955" s="71"/>
      <c r="B955" s="263" t="s">
        <v>86</v>
      </c>
      <c r="C955" s="66" t="s">
        <v>78</v>
      </c>
      <c r="D955" s="72">
        <f t="shared" si="831"/>
        <v>0</v>
      </c>
      <c r="E955" s="280">
        <f t="shared" si="842"/>
        <v>-19494.554198023783</v>
      </c>
      <c r="F955" s="280">
        <f t="shared" si="833"/>
        <v>-36799.436091978481</v>
      </c>
      <c r="G955" s="280">
        <f t="shared" si="834"/>
        <v>-59044.371995926631</v>
      </c>
      <c r="H955" s="280">
        <f t="shared" si="835"/>
        <v>-88271.146737544259</v>
      </c>
      <c r="I955" s="280">
        <f t="shared" si="836"/>
        <v>-101198.45139969085</v>
      </c>
      <c r="J955" s="280">
        <f t="shared" si="837"/>
        <v>-112848.89316751657</v>
      </c>
      <c r="K955" s="280">
        <f t="shared" si="838"/>
        <v>-117764.77197276626</v>
      </c>
      <c r="L955" s="280">
        <f t="shared" si="839"/>
        <v>-131918.50651665602</v>
      </c>
      <c r="M955" s="280">
        <f t="shared" si="840"/>
        <v>-139671.90034385043</v>
      </c>
      <c r="N955" s="280">
        <f t="shared" si="841"/>
        <v>-143021.7303549131</v>
      </c>
      <c r="O955" s="162"/>
      <c r="P955" s="159" t="str">
        <f t="shared" si="795"/>
        <v>Komatsu PC2000-11R 
Огунвэй</v>
      </c>
      <c r="Q955" s="162"/>
      <c r="R955" s="162"/>
      <c r="S955" s="162"/>
      <c r="T955" s="73"/>
      <c r="U955" s="56"/>
      <c r="V955" s="58"/>
      <c r="W955" s="58"/>
      <c r="X955" s="56"/>
      <c r="Y955" s="56"/>
      <c r="Z955" s="56"/>
      <c r="AA955" s="56"/>
      <c r="AB955" s="74"/>
      <c r="AC955" s="56"/>
      <c r="AD955" s="56"/>
      <c r="AE955" s="56"/>
      <c r="AF955" s="56"/>
      <c r="AG955" s="56"/>
      <c r="AH955" s="56"/>
      <c r="AI955" s="56"/>
      <c r="AJ955" s="75"/>
      <c r="AK955" s="75"/>
      <c r="AL955" s="75"/>
      <c r="AM955" s="75"/>
      <c r="AN955" s="75"/>
      <c r="AO955" s="75"/>
      <c r="AP955" s="75"/>
      <c r="AQ955" s="75"/>
      <c r="AR955" s="75"/>
      <c r="AS955" s="75"/>
    </row>
    <row r="956" spans="1:45" s="61" customFormat="1" ht="30" outlineLevel="1">
      <c r="A956" s="51"/>
      <c r="B956" s="288" t="s">
        <v>93</v>
      </c>
      <c r="C956" s="53" t="s">
        <v>78</v>
      </c>
      <c r="D956" s="54">
        <f>D936*Макро!C$10</f>
        <v>222029.34573599999</v>
      </c>
      <c r="E956" s="54">
        <f>E936*Макро!D$10</f>
        <v>0</v>
      </c>
      <c r="F956" s="54">
        <f>F936*Макро!E$10</f>
        <v>0</v>
      </c>
      <c r="G956" s="54">
        <f>G936*Макро!F$10</f>
        <v>0</v>
      </c>
      <c r="H956" s="54">
        <f>H936*Макро!G$10</f>
        <v>0</v>
      </c>
      <c r="I956" s="54">
        <f>I936*Макро!H$10</f>
        <v>0</v>
      </c>
      <c r="J956" s="54">
        <f>J936*Макро!I$10</f>
        <v>0</v>
      </c>
      <c r="K956" s="54">
        <f>K936*Макро!J$10</f>
        <v>0</v>
      </c>
      <c r="L956" s="54">
        <f>L936*Макро!K$10</f>
        <v>0</v>
      </c>
      <c r="M956" s="54">
        <f>M936*Макро!L$10</f>
        <v>0</v>
      </c>
      <c r="N956" s="54">
        <f>N936*Макро!M$10</f>
        <v>0</v>
      </c>
      <c r="O956" s="162"/>
      <c r="P956" s="159" t="str">
        <f t="shared" si="795"/>
        <v>Komatsu PC2000-11R 
Огунвэй</v>
      </c>
      <c r="Q956" s="162"/>
      <c r="R956" s="162"/>
      <c r="S956" s="162"/>
      <c r="T956" s="57"/>
      <c r="U956" s="58"/>
      <c r="V956" s="58"/>
      <c r="W956" s="58"/>
      <c r="X956" s="58"/>
      <c r="Y956" s="58"/>
      <c r="Z956" s="58"/>
      <c r="AA956" s="58"/>
      <c r="AB956" s="59"/>
      <c r="AC956" s="58"/>
      <c r="AD956" s="58"/>
      <c r="AE956" s="58"/>
      <c r="AF956" s="58"/>
      <c r="AG956" s="58"/>
      <c r="AH956" s="58"/>
      <c r="AI956" s="58"/>
      <c r="AJ956" s="60"/>
      <c r="AK956" s="60"/>
      <c r="AL956" s="60"/>
      <c r="AM956" s="60"/>
      <c r="AN956" s="60"/>
      <c r="AO956" s="60"/>
      <c r="AP956" s="60"/>
      <c r="AQ956" s="60"/>
      <c r="AR956" s="60"/>
      <c r="AS956" s="60"/>
    </row>
    <row r="957" spans="1:45" s="61" customFormat="1" ht="45" outlineLevel="1">
      <c r="A957" s="51"/>
      <c r="B957" s="288" t="s">
        <v>94</v>
      </c>
      <c r="C957" s="53" t="s">
        <v>78</v>
      </c>
      <c r="D957" s="54">
        <f>D956</f>
        <v>222029.34573599999</v>
      </c>
      <c r="E957" s="290">
        <f>D957+E956</f>
        <v>222029.34573599999</v>
      </c>
      <c r="F957" s="290">
        <f t="shared" ref="F957" si="843">E957+F956</f>
        <v>222029.34573599999</v>
      </c>
      <c r="G957" s="290">
        <f t="shared" ref="G957" si="844">F957+G956</f>
        <v>222029.34573599999</v>
      </c>
      <c r="H957" s="290">
        <f t="shared" ref="H957" si="845">G957+H956</f>
        <v>222029.34573599999</v>
      </c>
      <c r="I957" s="290">
        <f t="shared" ref="I957" si="846">H957+I956</f>
        <v>222029.34573599999</v>
      </c>
      <c r="J957" s="290">
        <f t="shared" ref="J957" si="847">I957+J956</f>
        <v>222029.34573599999</v>
      </c>
      <c r="K957" s="290">
        <f t="shared" ref="K957" si="848">J957+K956</f>
        <v>222029.34573599999</v>
      </c>
      <c r="L957" s="290">
        <f t="shared" ref="L957" si="849">K957+L956</f>
        <v>222029.34573599999</v>
      </c>
      <c r="M957" s="290">
        <f t="shared" ref="M957" si="850">L957+M956</f>
        <v>222029.34573599999</v>
      </c>
      <c r="N957" s="290">
        <f t="shared" ref="N957" si="851">M957+N956</f>
        <v>222029.34573599999</v>
      </c>
      <c r="O957" s="162"/>
      <c r="P957" s="159" t="str">
        <f t="shared" si="795"/>
        <v>Komatsu PC2000-11R 
Огунвэй</v>
      </c>
      <c r="Q957" s="162"/>
      <c r="R957" s="162"/>
      <c r="S957" s="162"/>
      <c r="T957" s="57"/>
      <c r="U957" s="58"/>
      <c r="V957" s="58"/>
      <c r="W957" s="58"/>
      <c r="X957" s="58"/>
      <c r="Y957" s="58"/>
      <c r="Z957" s="58"/>
      <c r="AA957" s="58"/>
      <c r="AB957" s="59"/>
      <c r="AC957" s="58"/>
      <c r="AD957" s="58"/>
      <c r="AE957" s="58"/>
      <c r="AF957" s="58"/>
      <c r="AG957" s="58"/>
      <c r="AH957" s="58"/>
      <c r="AI957" s="58"/>
      <c r="AJ957" s="60"/>
      <c r="AK957" s="60"/>
      <c r="AL957" s="60"/>
      <c r="AM957" s="60"/>
      <c r="AN957" s="60"/>
      <c r="AO957" s="60"/>
      <c r="AP957" s="60"/>
      <c r="AQ957" s="60"/>
      <c r="AR957" s="60"/>
      <c r="AS957" s="60"/>
    </row>
    <row r="958" spans="1:45" s="61" customFormat="1" ht="15.75" outlineLevel="1">
      <c r="A958" s="51"/>
      <c r="B958" s="288" t="s">
        <v>95</v>
      </c>
      <c r="C958" s="53" t="s">
        <v>61</v>
      </c>
      <c r="D958" s="54"/>
      <c r="E958" s="289">
        <f>E957/(SUM(Макро!$D$10:D$10))</f>
        <v>248672.86722432001</v>
      </c>
      <c r="F958" s="289">
        <f>F957/(SUM(Макро!$D$10:E$10))</f>
        <v>131374.34494869737</v>
      </c>
      <c r="G958" s="289">
        <f>G957/(SUM(Макро!$D$10:F$10))</f>
        <v>92441.691751477905</v>
      </c>
      <c r="H958" s="289">
        <f>H957/(SUM(Макро!$D$10:G$10))</f>
        <v>73099.706486713098</v>
      </c>
      <c r="I958" s="289">
        <f>I957/(SUM(Макро!$D$10:H$10))</f>
        <v>61593.101283670236</v>
      </c>
      <c r="J958" s="289">
        <f>J957/(SUM(Макро!$D$10:I$10))</f>
        <v>54003.247127989009</v>
      </c>
      <c r="K958" s="289">
        <f>K957/(SUM(Макро!$D$10:J$10))</f>
        <v>48650.567541339457</v>
      </c>
      <c r="L958" s="289">
        <f>L957/(SUM(Макро!$D$10:K$10))</f>
        <v>44695.138165644355</v>
      </c>
      <c r="M958" s="289">
        <f>M957/(SUM(Макро!$D$10:L$10))</f>
        <v>41670.220881321184</v>
      </c>
      <c r="N958" s="289">
        <f>N957/(SUM(Макро!$D$10:M$10))</f>
        <v>39295.678174043016</v>
      </c>
      <c r="O958" s="162"/>
      <c r="P958" s="159" t="str">
        <f t="shared" si="795"/>
        <v>Komatsu PC2000-11R 
Огунвэй</v>
      </c>
      <c r="Q958" s="162"/>
      <c r="R958" s="162"/>
      <c r="S958" s="162"/>
      <c r="T958" s="57"/>
      <c r="U958" s="58"/>
      <c r="V958" s="58"/>
      <c r="W958" s="58"/>
      <c r="X958" s="58"/>
      <c r="Y958" s="58"/>
      <c r="Z958" s="58"/>
      <c r="AA958" s="58"/>
      <c r="AB958" s="59"/>
      <c r="AC958" s="58"/>
      <c r="AD958" s="58"/>
      <c r="AE958" s="58"/>
      <c r="AF958" s="58"/>
      <c r="AG958" s="58"/>
      <c r="AH958" s="58"/>
      <c r="AI958" s="58"/>
      <c r="AJ958" s="60"/>
      <c r="AK958" s="60"/>
      <c r="AL958" s="60"/>
      <c r="AM958" s="60"/>
      <c r="AN958" s="60"/>
      <c r="AO958" s="60"/>
      <c r="AP958" s="60"/>
      <c r="AQ958" s="60"/>
      <c r="AR958" s="60"/>
      <c r="AS958" s="60"/>
    </row>
    <row r="959" spans="1:45" s="61" customFormat="1" ht="30" outlineLevel="1">
      <c r="A959" s="51"/>
      <c r="B959" s="288" t="s">
        <v>96</v>
      </c>
      <c r="C959" s="53" t="s">
        <v>78</v>
      </c>
      <c r="D959" s="54">
        <f>D939*Макро!C$10</f>
        <v>222029.34573599999</v>
      </c>
      <c r="E959" s="54">
        <f>E939*Макро!D$10</f>
        <v>20114.536026790247</v>
      </c>
      <c r="F959" s="54">
        <f>F939*Макро!E$10</f>
        <v>17656.496961077399</v>
      </c>
      <c r="G959" s="54">
        <f>G939*Макро!F$10</f>
        <v>36147.174925427746</v>
      </c>
      <c r="H959" s="54">
        <f>H939*Макро!G$10</f>
        <v>60369.937808409413</v>
      </c>
      <c r="I959" s="54">
        <f>I939*Макро!H$10</f>
        <v>14397.640400329552</v>
      </c>
      <c r="J959" s="54">
        <f>J939*Макро!I$10</f>
        <v>31322.713162686949</v>
      </c>
      <c r="K959" s="54">
        <f>K939*Макро!J$10</f>
        <v>14747.636415749088</v>
      </c>
      <c r="L959" s="54">
        <f>L939*Макро!K$10</f>
        <v>42461.203631669297</v>
      </c>
      <c r="M959" s="54">
        <f>M939*Макро!L$10</f>
        <v>23260.181481583262</v>
      </c>
      <c r="N959" s="54">
        <f>N939*Макро!M$10</f>
        <v>10049.490033188022</v>
      </c>
      <c r="O959" s="162"/>
      <c r="P959" s="159" t="str">
        <f t="shared" si="795"/>
        <v>Komatsu PC2000-11R 
Огунвэй</v>
      </c>
      <c r="Q959" s="162"/>
      <c r="R959" s="162"/>
      <c r="S959" s="162"/>
      <c r="T959" s="57"/>
      <c r="U959" s="58"/>
      <c r="V959" s="58"/>
      <c r="W959" s="58"/>
      <c r="X959" s="58"/>
      <c r="Y959" s="58"/>
      <c r="Z959" s="58"/>
      <c r="AA959" s="58"/>
      <c r="AB959" s="59"/>
      <c r="AC959" s="58"/>
      <c r="AD959" s="58"/>
      <c r="AE959" s="58"/>
      <c r="AF959" s="58"/>
      <c r="AG959" s="58"/>
      <c r="AH959" s="58"/>
      <c r="AI959" s="58"/>
      <c r="AJ959" s="60"/>
      <c r="AK959" s="60"/>
      <c r="AL959" s="60"/>
      <c r="AM959" s="60"/>
      <c r="AN959" s="60"/>
      <c r="AO959" s="60"/>
      <c r="AP959" s="60"/>
      <c r="AQ959" s="60"/>
      <c r="AR959" s="60"/>
      <c r="AS959" s="60"/>
    </row>
    <row r="960" spans="1:45" s="76" customFormat="1" ht="28.5" outlineLevel="1">
      <c r="A960" s="71"/>
      <c r="B960" s="291" t="s">
        <v>97</v>
      </c>
      <c r="C960" s="66" t="s">
        <v>78</v>
      </c>
      <c r="D960" s="72">
        <f>D959</f>
        <v>222029.34573599999</v>
      </c>
      <c r="E960" s="290">
        <f>D960+E959</f>
        <v>242143.88176279023</v>
      </c>
      <c r="F960" s="290">
        <f t="shared" ref="F960" si="852">E960+F959</f>
        <v>259800.37872386765</v>
      </c>
      <c r="G960" s="290">
        <f t="shared" ref="G960" si="853">F960+G959</f>
        <v>295947.55364929541</v>
      </c>
      <c r="H960" s="290">
        <f t="shared" ref="H960" si="854">G960+H959</f>
        <v>356317.4914577048</v>
      </c>
      <c r="I960" s="290">
        <f t="shared" ref="I960" si="855">H960+I959</f>
        <v>370715.13185803435</v>
      </c>
      <c r="J960" s="290">
        <f t="shared" ref="J960" si="856">I960+J959</f>
        <v>402037.84502072132</v>
      </c>
      <c r="K960" s="290">
        <f t="shared" ref="K960" si="857">J960+K959</f>
        <v>416785.48143647041</v>
      </c>
      <c r="L960" s="290">
        <f t="shared" ref="L960" si="858">K960+L959</f>
        <v>459246.68506813969</v>
      </c>
      <c r="M960" s="290">
        <f t="shared" ref="M960" si="859">L960+M959</f>
        <v>482506.86654972297</v>
      </c>
      <c r="N960" s="290">
        <f t="shared" ref="N960" si="860">M960+N959</f>
        <v>492556.35658291099</v>
      </c>
      <c r="O960" s="162"/>
      <c r="P960" s="159" t="str">
        <f t="shared" si="795"/>
        <v>Komatsu PC2000-11R 
Огунвэй</v>
      </c>
      <c r="Q960" s="162"/>
      <c r="R960" s="162"/>
      <c r="S960" s="162"/>
      <c r="T960" s="73"/>
      <c r="U960" s="56"/>
      <c r="V960" s="56"/>
      <c r="W960" s="56"/>
      <c r="X960" s="56"/>
      <c r="Y960" s="56"/>
      <c r="Z960" s="56"/>
      <c r="AA960" s="56"/>
      <c r="AB960" s="74"/>
      <c r="AC960" s="56"/>
      <c r="AD960" s="56"/>
      <c r="AE960" s="56"/>
      <c r="AF960" s="56"/>
      <c r="AG960" s="56"/>
      <c r="AH960" s="56"/>
      <c r="AI960" s="56"/>
      <c r="AJ960" s="75"/>
      <c r="AK960" s="75"/>
      <c r="AL960" s="75"/>
      <c r="AM960" s="75"/>
      <c r="AN960" s="75"/>
      <c r="AO960" s="75"/>
      <c r="AP960" s="75"/>
      <c r="AQ960" s="75"/>
      <c r="AR960" s="75"/>
      <c r="AS960" s="75"/>
    </row>
    <row r="961" spans="1:45" s="61" customFormat="1" ht="15.75" outlineLevel="1">
      <c r="A961" s="51"/>
      <c r="B961" s="288" t="s">
        <v>98</v>
      </c>
      <c r="C961" s="53" t="s">
        <v>78</v>
      </c>
      <c r="D961" s="54"/>
      <c r="E961" s="290">
        <f>E960/(SUM(Макро!$D$10:D$10))</f>
        <v>271201.14757432509</v>
      </c>
      <c r="F961" s="290">
        <f>F960/(SUM(Макро!$D$10:E$10))</f>
        <v>153723.39390151869</v>
      </c>
      <c r="G961" s="290">
        <f>G960/(SUM(Макро!$D$10:F$10))</f>
        <v>123217.46226096414</v>
      </c>
      <c r="H961" s="290">
        <f>H960/(SUM(Макро!$D$10:G$10))</f>
        <v>117311.98844593493</v>
      </c>
      <c r="I961" s="290">
        <f>I960/(SUM(Макро!$D$10:H$10))</f>
        <v>102839.98535522792</v>
      </c>
      <c r="J961" s="290">
        <f>J960/(SUM(Макро!$D$10:I$10))</f>
        <v>97785.943689054737</v>
      </c>
      <c r="K961" s="290">
        <f>K960/(SUM(Макро!$D$10:J$10))</f>
        <v>91325.091048930582</v>
      </c>
      <c r="L961" s="290">
        <f>L960/(SUM(Макро!$D$10:K$10))</f>
        <v>92447.662597001254</v>
      </c>
      <c r="M961" s="290">
        <f>M960/(SUM(Макро!$D$10:L$10))</f>
        <v>90556.352536335442</v>
      </c>
      <c r="N961" s="290">
        <f>N960/(SUM(Макро!$D$10:M$10))</f>
        <v>87174.675071444653</v>
      </c>
      <c r="O961" s="162"/>
      <c r="P961" s="159" t="str">
        <f t="shared" si="795"/>
        <v>Komatsu PC2000-11R 
Огунвэй</v>
      </c>
      <c r="Q961" s="162"/>
      <c r="R961" s="162"/>
      <c r="S961" s="162"/>
      <c r="T961" s="57"/>
      <c r="U961" s="58"/>
      <c r="V961" s="58"/>
      <c r="W961" s="58"/>
      <c r="X961" s="58"/>
      <c r="Y961" s="58"/>
      <c r="Z961" s="58"/>
      <c r="AA961" s="58"/>
      <c r="AB961" s="59"/>
      <c r="AC961" s="58"/>
      <c r="AD961" s="58"/>
      <c r="AE961" s="58"/>
      <c r="AF961" s="58"/>
      <c r="AG961" s="58"/>
      <c r="AH961" s="58"/>
      <c r="AI961" s="58"/>
      <c r="AJ961" s="60"/>
      <c r="AK961" s="60"/>
      <c r="AL961" s="60"/>
      <c r="AM961" s="60"/>
      <c r="AN961" s="60"/>
      <c r="AO961" s="60"/>
      <c r="AP961" s="60"/>
      <c r="AQ961" s="60"/>
      <c r="AR961" s="60"/>
      <c r="AS961" s="60"/>
    </row>
    <row r="962" spans="1:45" s="61" customFormat="1" ht="15.75">
      <c r="A962" s="51"/>
      <c r="B962" s="83" t="s">
        <v>99</v>
      </c>
      <c r="C962" s="53" t="s">
        <v>100</v>
      </c>
      <c r="D962" s="54"/>
      <c r="E962" s="292">
        <f>E948/(SUM(Макро!$D$10:D$10))/(E938/(E$2-$D$2))</f>
        <v>10.177600518446035</v>
      </c>
      <c r="F962" s="292">
        <f>F948/(SUM(Макро!$D$10:E$10))/(F938/(F$2-$D$2))</f>
        <v>10.823660060855186</v>
      </c>
      <c r="G962" s="292">
        <f>G948/(SUM(Макро!$D$10:F$10))/(G938/(G$2-$D$2))</f>
        <v>15.123802495412033</v>
      </c>
      <c r="H962" s="292">
        <f>H948/(SUM(Макро!$D$10:G$10))/(H938/(H$2-$D$2))</f>
        <v>22.287971329315251</v>
      </c>
      <c r="I962" s="292">
        <f>I948/(SUM(Макро!$D$10:H$10))/(I938/(I$2-$D$2))</f>
        <v>21.126258253583117</v>
      </c>
      <c r="J962" s="292">
        <f>J948/(SUM(Макро!$D$10:I$10))/(J938/(J$2-$D$2))</f>
        <v>22.428207769419043</v>
      </c>
      <c r="K962" s="292">
        <f>K948/(SUM(Макро!$D$10:J$10))/(K938/(K$2-$D$2))</f>
        <v>21.969826858390171</v>
      </c>
      <c r="L962" s="292">
        <f>L948/(SUM(Макро!$D$10:K$10))/(L938/(L$2-$D$2))</f>
        <v>24.464357907206296</v>
      </c>
      <c r="M962" s="292">
        <f>M948/(SUM(Макро!$D$10:L$10))/(M938/(M$2-$D$2))</f>
        <v>25.937024846147093</v>
      </c>
      <c r="N962" s="292">
        <f>N948/(SUM(Макро!$D$10:M$10))/(N938/(N$2-$D$2))</f>
        <v>25.267375502719148</v>
      </c>
      <c r="O962" s="171"/>
      <c r="P962" s="159" t="str">
        <f t="shared" si="795"/>
        <v>Komatsu PC2000-11R 
Огунвэй</v>
      </c>
      <c r="Q962" s="171"/>
      <c r="R962" s="171"/>
      <c r="S962" s="171"/>
      <c r="T962" s="57"/>
      <c r="U962" s="58"/>
      <c r="V962" s="58"/>
      <c r="W962" s="58"/>
      <c r="X962" s="58"/>
      <c r="Y962" s="58"/>
      <c r="Z962" s="58"/>
      <c r="AA962" s="58"/>
      <c r="AB962" s="59"/>
      <c r="AC962" s="58"/>
      <c r="AD962" s="58"/>
      <c r="AE962" s="58"/>
      <c r="AF962" s="58"/>
      <c r="AG962" s="58"/>
      <c r="AH962" s="58"/>
      <c r="AI962" s="58"/>
      <c r="AJ962" s="60"/>
      <c r="AK962" s="60"/>
      <c r="AL962" s="60"/>
      <c r="AM962" s="60"/>
      <c r="AN962" s="60"/>
      <c r="AO962" s="60"/>
      <c r="AP962" s="60"/>
      <c r="AQ962" s="60"/>
      <c r="AR962" s="60"/>
      <c r="AS962" s="60"/>
    </row>
    <row r="963" spans="1:45" s="76" customFormat="1" ht="15.75" outlineLevel="1">
      <c r="A963" s="71"/>
      <c r="B963" s="263" t="str">
        <f>B949</f>
        <v>ТО, ТР, ППР, вкл смазочные</v>
      </c>
      <c r="C963" s="66" t="s">
        <v>100</v>
      </c>
      <c r="D963" s="72"/>
      <c r="E963" s="1143">
        <f>E949/(SUM(Макро!$D$10:D$10))/(E938/(E$2-$D$2))</f>
        <v>2.5541096012303872</v>
      </c>
      <c r="F963" s="1143">
        <f>F949/(SUM(Макро!$D$10:E$10))/(F938/(F$2-$D$2))</f>
        <v>3.4107586286060383</v>
      </c>
      <c r="G963" s="1143">
        <f>G949/(SUM(Макро!$D$10:F$10))/(G938/(G$2-$D$2))</f>
        <v>9.0886381741979214</v>
      </c>
      <c r="H963" s="1143">
        <f>H949/(SUM(Макро!$D$10:G$10))/(H938/(H$2-$D$2))</f>
        <v>18.544114616463446</v>
      </c>
      <c r="I963" s="1143">
        <f>I949/(SUM(Макро!$D$10:H$10))/(I938/(I$2-$D$2))</f>
        <v>17.006403584086748</v>
      </c>
      <c r="J963" s="1143">
        <f>J949/(SUM(Макро!$D$10:I$10))/(J938/(J$2-$D$2))</f>
        <v>17.982649453076156</v>
      </c>
      <c r="K963" s="1143">
        <f>K949/(SUM(Макро!$D$10:J$10))/(K938/(K$2-$D$2))</f>
        <v>16.720005745620799</v>
      </c>
      <c r="L963" s="1143">
        <f>L949/(SUM(Макро!$D$10:K$10))/(L938/(L$2-$D$2))</f>
        <v>19.574717902074401</v>
      </c>
      <c r="M963" s="1143">
        <f>M949/(SUM(Макро!$D$10:L$10))/(M938/(M$2-$D$2))</f>
        <v>20.946757400476912</v>
      </c>
      <c r="N963" s="1143">
        <f>N949/(SUM(Макро!$D$10:M$10))/(N938/(N$2-$D$2))</f>
        <v>19.81792823053787</v>
      </c>
      <c r="O963" s="172"/>
      <c r="P963" s="159" t="str">
        <f t="shared" si="795"/>
        <v>Komatsu PC2000-11R 
Огунвэй</v>
      </c>
      <c r="Q963" s="172"/>
      <c r="R963" s="172"/>
      <c r="S963" s="172"/>
      <c r="T963" s="73"/>
      <c r="U963" s="56"/>
      <c r="V963" s="56"/>
      <c r="W963" s="58"/>
      <c r="X963" s="56"/>
      <c r="Y963" s="56"/>
      <c r="Z963" s="56"/>
      <c r="AA963" s="56"/>
      <c r="AB963" s="74"/>
      <c r="AC963" s="56"/>
      <c r="AD963" s="56"/>
      <c r="AE963" s="56"/>
      <c r="AF963" s="56"/>
      <c r="AG963" s="56"/>
      <c r="AH963" s="56"/>
      <c r="AI963" s="56"/>
      <c r="AJ963" s="75"/>
      <c r="AK963" s="75"/>
      <c r="AL963" s="75"/>
      <c r="AM963" s="75"/>
      <c r="AN963" s="75"/>
      <c r="AO963" s="75"/>
      <c r="AP963" s="75"/>
      <c r="AQ963" s="75"/>
      <c r="AR963" s="75"/>
      <c r="AS963" s="75"/>
    </row>
    <row r="964" spans="1:45" s="76" customFormat="1" ht="15.75" outlineLevel="1">
      <c r="A964" s="71"/>
      <c r="B964" s="263" t="str">
        <f t="shared" ref="B964:B967" si="861">B950</f>
        <v>затраты на сервис: ремонты и ТО</v>
      </c>
      <c r="C964" s="66" t="s">
        <v>100</v>
      </c>
      <c r="D964" s="72"/>
      <c r="E964" s="1143">
        <f>E950/(SUM(Макро!$D$10:D$10))/(E938/(E$2-$D$2))</f>
        <v>0.90793164835767559</v>
      </c>
      <c r="F964" s="1143">
        <f>F950/(SUM(Макро!$D$10:E$10))/(F938/(F$2-$D$2))</f>
        <v>1.0037426535243417</v>
      </c>
      <c r="G964" s="1143">
        <f>G950/(SUM(Макро!$D$10:F$10))/(G938/(G$2-$D$2))</f>
        <v>1.0844544087676207</v>
      </c>
      <c r="H964" s="1143">
        <f>H950/(SUM(Макро!$D$10:G$10))/(H938/(H$2-$D$2))</f>
        <v>1.1954631017712378</v>
      </c>
      <c r="I964" s="1143">
        <f>I950/(SUM(Макро!$D$10:H$10))/(I938/(I$2-$D$2))</f>
        <v>1.1915948044480804</v>
      </c>
      <c r="J964" s="1143">
        <f>J950/(SUM(Макро!$D$10:I$10))/(J938/(J$2-$D$2))</f>
        <v>1.2127324862451831</v>
      </c>
      <c r="K964" s="1143">
        <f>K950/(SUM(Макро!$D$10:J$10))/(K938/(K$2-$D$2))</f>
        <v>1.2073416010750182</v>
      </c>
      <c r="L964" s="1143">
        <f>L950/(SUM(Макро!$D$10:K$10))/(L938/(L$2-$D$2))</f>
        <v>1.2229233765323781</v>
      </c>
      <c r="M964" s="1143">
        <f>M950/(SUM(Макро!$D$10:L$10))/(M938/(M$2-$D$2))</f>
        <v>1.2789614571695611</v>
      </c>
      <c r="N964" s="1143">
        <f>N950/(SUM(Макро!$D$10:M$10))/(N938/(N$2-$D$2))</f>
        <v>1.2600941822973366</v>
      </c>
      <c r="O964" s="172"/>
      <c r="P964" s="159" t="str">
        <f t="shared" si="795"/>
        <v>Komatsu PC2000-11R 
Огунвэй</v>
      </c>
      <c r="Q964" s="172"/>
      <c r="R964" s="172"/>
      <c r="S964" s="172"/>
      <c r="T964" s="73"/>
      <c r="U964" s="56"/>
      <c r="V964" s="56"/>
      <c r="W964" s="58"/>
      <c r="X964" s="56"/>
      <c r="Y964" s="56"/>
      <c r="Z964" s="56"/>
      <c r="AA964" s="56"/>
      <c r="AB964" s="74"/>
      <c r="AC964" s="56"/>
      <c r="AD964" s="56"/>
      <c r="AE964" s="56"/>
      <c r="AF964" s="56"/>
      <c r="AG964" s="56"/>
      <c r="AH964" s="56"/>
      <c r="AI964" s="56"/>
      <c r="AJ964" s="75"/>
      <c r="AK964" s="75"/>
      <c r="AL964" s="75"/>
      <c r="AM964" s="75"/>
      <c r="AN964" s="75"/>
      <c r="AO964" s="75"/>
      <c r="AP964" s="75"/>
      <c r="AQ964" s="75"/>
      <c r="AR964" s="75"/>
      <c r="AS964" s="75"/>
    </row>
    <row r="965" spans="1:45" s="76" customFormat="1" ht="15.75" outlineLevel="1">
      <c r="A965" s="71"/>
      <c r="B965" s="263" t="str">
        <f t="shared" si="861"/>
        <v>расходники на ковш</v>
      </c>
      <c r="C965" s="66" t="s">
        <v>100</v>
      </c>
      <c r="D965" s="72"/>
      <c r="E965" s="1143">
        <f>E951/(SUM(Макро!$D$10:D$10))/(E938/(E$2-$D$2))</f>
        <v>0.87261184909340372</v>
      </c>
      <c r="F965" s="1143">
        <f>F951/(SUM(Макро!$D$10:E$10))/(F938/(F$2-$D$2))</f>
        <v>0.87616851407126772</v>
      </c>
      <c r="G965" s="1143">
        <f>G951/(SUM(Макро!$D$10:F$10))/(G938/(G$2-$D$2))</f>
        <v>0.87657436630240659</v>
      </c>
      <c r="H965" s="1143">
        <f>H951/(SUM(Макро!$D$10:G$10))/(H938/(H$2-$D$2))</f>
        <v>0.87950161166618424</v>
      </c>
      <c r="I965" s="1143">
        <f>I951/(SUM(Макро!$D$10:H$10))/(I938/(I$2-$D$2))</f>
        <v>0.88148769907743973</v>
      </c>
      <c r="J965" s="1143">
        <f>J951/(SUM(Макро!$D$10:I$10))/(J938/(J$2-$D$2))</f>
        <v>0.88042680501168058</v>
      </c>
      <c r="K965" s="1143">
        <f>K951/(SUM(Макро!$D$10:J$10))/(K938/(K$2-$D$2))</f>
        <v>0.88102315990417379</v>
      </c>
      <c r="L965" s="1143">
        <f>L951/(SUM(Макро!$D$10:K$10))/(L938/(L$2-$D$2))</f>
        <v>0.87881588801194566</v>
      </c>
      <c r="M965" s="1143">
        <f>M951/(SUM(Макро!$D$10:L$10))/(M938/(M$2-$D$2))</f>
        <v>0.89074901251886585</v>
      </c>
      <c r="N965" s="1143">
        <f>N951/(SUM(Макро!$D$10:M$10))/(N938/(N$2-$D$2))</f>
        <v>0.88762506992663581</v>
      </c>
      <c r="O965" s="172"/>
      <c r="P965" s="159" t="str">
        <f t="shared" si="795"/>
        <v>Komatsu PC2000-11R 
Огунвэй</v>
      </c>
      <c r="Q965" s="172"/>
      <c r="R965" s="172"/>
      <c r="S965" s="172"/>
      <c r="T965" s="73"/>
      <c r="U965" s="56"/>
      <c r="V965" s="56"/>
      <c r="W965" s="58"/>
      <c r="X965" s="56"/>
      <c r="Y965" s="56"/>
      <c r="Z965" s="56"/>
      <c r="AA965" s="56"/>
      <c r="AB965" s="74"/>
      <c r="AC965" s="56"/>
      <c r="AD965" s="56"/>
      <c r="AE965" s="56"/>
      <c r="AF965" s="56"/>
      <c r="AG965" s="56"/>
      <c r="AH965" s="56"/>
      <c r="AI965" s="56"/>
      <c r="AJ965" s="75"/>
      <c r="AK965" s="75"/>
      <c r="AL965" s="75"/>
      <c r="AM965" s="75"/>
      <c r="AN965" s="75"/>
      <c r="AO965" s="75"/>
      <c r="AP965" s="75"/>
      <c r="AQ965" s="75"/>
      <c r="AR965" s="75"/>
      <c r="AS965" s="75"/>
    </row>
    <row r="966" spans="1:45" s="76" customFormat="1" ht="15.75" outlineLevel="1">
      <c r="A966" s="71"/>
      <c r="B966" s="263" t="str">
        <f t="shared" si="861"/>
        <v>Дизтопливо</v>
      </c>
      <c r="C966" s="66" t="s">
        <v>100</v>
      </c>
      <c r="D966" s="72"/>
      <c r="E966" s="1143">
        <f>E952/(SUM(Макро!$D$10:D$10))/(E938/(E$2-$D$2))</f>
        <v>11.182249506596916</v>
      </c>
      <c r="F966" s="1143">
        <f>F952/(SUM(Макро!$D$10:E$10))/(F938/(F$2-$D$2))</f>
        <v>11.227827062339678</v>
      </c>
      <c r="G966" s="1143">
        <f>G952/(SUM(Макро!$D$10:F$10))/(G938/(G$2-$D$2))</f>
        <v>11.233027932481559</v>
      </c>
      <c r="H966" s="1143">
        <f>H952/(SUM(Макро!$D$10:G$10))/(H938/(H$2-$D$2))</f>
        <v>11.27053967158847</v>
      </c>
      <c r="I966" s="1143">
        <f>I952/(SUM(Макро!$D$10:H$10))/(I938/(I$2-$D$2))</f>
        <v>11.295990764187824</v>
      </c>
      <c r="J966" s="1143">
        <f>J952/(SUM(Макро!$D$10:I$10))/(J938/(J$2-$D$2))</f>
        <v>11.282395736621202</v>
      </c>
      <c r="K966" s="1143">
        <f>K952/(SUM(Макро!$D$10:J$10))/(K938/(K$2-$D$2))</f>
        <v>11.290037839131347</v>
      </c>
      <c r="L966" s="1143">
        <f>L952/(SUM(Макро!$D$10:K$10))/(L938/(L$2-$D$2))</f>
        <v>11.261752336185866</v>
      </c>
      <c r="M966" s="1143">
        <f>M952/(SUM(Макро!$D$10:L$10))/(M938/(M$2-$D$2))</f>
        <v>11.41467161612494</v>
      </c>
      <c r="N966" s="1143">
        <f>N952/(SUM(Макро!$D$10:M$10))/(N938/(N$2-$D$2))</f>
        <v>11.374639263198613</v>
      </c>
      <c r="O966" s="172"/>
      <c r="P966" s="159" t="str">
        <f t="shared" si="795"/>
        <v>Komatsu PC2000-11R 
Огунвэй</v>
      </c>
      <c r="Q966" s="172"/>
      <c r="R966" s="172"/>
      <c r="S966" s="172"/>
      <c r="T966" s="73"/>
      <c r="U966" s="56"/>
      <c r="V966" s="56"/>
      <c r="W966" s="58"/>
      <c r="X966" s="56"/>
      <c r="Y966" s="56"/>
      <c r="Z966" s="56"/>
      <c r="AA966" s="56"/>
      <c r="AB966" s="74"/>
      <c r="AC966" s="56"/>
      <c r="AD966" s="56"/>
      <c r="AE966" s="56"/>
      <c r="AF966" s="56"/>
      <c r="AG966" s="56"/>
      <c r="AH966" s="56"/>
      <c r="AI966" s="56"/>
      <c r="AJ966" s="75"/>
      <c r="AK966" s="75"/>
      <c r="AL966" s="75"/>
      <c r="AM966" s="75"/>
      <c r="AN966" s="75"/>
      <c r="AO966" s="75"/>
      <c r="AP966" s="75"/>
      <c r="AQ966" s="75"/>
      <c r="AR966" s="75"/>
      <c r="AS966" s="75"/>
    </row>
    <row r="967" spans="1:45" s="76" customFormat="1" ht="15.75" outlineLevel="1">
      <c r="A967" s="71"/>
      <c r="B967" s="263" t="str">
        <f t="shared" si="861"/>
        <v>Смазочные</v>
      </c>
      <c r="C967" s="66" t="s">
        <v>100</v>
      </c>
      <c r="D967" s="72"/>
      <c r="E967" s="1143">
        <f>E953/(SUM(Макро!$D$10:D$10))/(E938/(E$2-$D$2))</f>
        <v>0</v>
      </c>
      <c r="F967" s="1143">
        <f>F953/(SUM(Макро!$D$10:E$10))/(F938/(F$2-$D$2))</f>
        <v>0</v>
      </c>
      <c r="G967" s="1143">
        <f>G953/(SUM(Макро!$D$10:F$10))/(G938/(G$2-$D$2))</f>
        <v>0</v>
      </c>
      <c r="H967" s="1143">
        <f>H953/(SUM(Макро!$D$10:G$10))/(H938/(H$2-$D$2))</f>
        <v>0</v>
      </c>
      <c r="I967" s="1143">
        <f>I953/(SUM(Макро!$D$10:H$10))/(I938/(I$2-$D$2))</f>
        <v>0</v>
      </c>
      <c r="J967" s="1143">
        <f>J953/(SUM(Макро!$D$10:I$10))/(J938/(J$2-$D$2))</f>
        <v>0</v>
      </c>
      <c r="K967" s="1143">
        <f>K953/(SUM(Макро!$D$10:J$10))/(K938/(K$2-$D$2))</f>
        <v>0</v>
      </c>
      <c r="L967" s="1143">
        <f>L953/(SUM(Макро!$D$10:K$10))/(L938/(L$2-$D$2))</f>
        <v>0</v>
      </c>
      <c r="M967" s="1143">
        <f>M953/(SUM(Макро!$D$10:L$10))/(M938/(M$2-$D$2))</f>
        <v>0</v>
      </c>
      <c r="N967" s="1143">
        <f>N953/(SUM(Макро!$D$10:M$10))/(N938/(N$2-$D$2))</f>
        <v>0</v>
      </c>
      <c r="P967" s="159" t="str">
        <f t="shared" si="795"/>
        <v>Komatsu PC2000-11R 
Огунвэй</v>
      </c>
      <c r="Q967" s="172"/>
      <c r="R967" s="172"/>
      <c r="S967" s="73" t="s">
        <v>101</v>
      </c>
      <c r="U967" s="56"/>
      <c r="V967" s="56"/>
      <c r="W967" s="58"/>
      <c r="X967" s="56"/>
      <c r="Y967" s="56"/>
      <c r="Z967" s="56"/>
      <c r="AA967" s="56"/>
      <c r="AB967" s="74"/>
      <c r="AC967" s="56"/>
      <c r="AD967" s="56"/>
      <c r="AE967" s="56"/>
      <c r="AF967" s="56"/>
      <c r="AG967" s="56"/>
      <c r="AH967" s="56"/>
      <c r="AI967" s="56"/>
      <c r="AJ967" s="75"/>
      <c r="AK967" s="75"/>
      <c r="AL967" s="75"/>
      <c r="AM967" s="75"/>
      <c r="AN967" s="75"/>
      <c r="AO967" s="75"/>
      <c r="AP967" s="75"/>
      <c r="AQ967" s="75"/>
      <c r="AR967" s="75"/>
      <c r="AS967" s="75"/>
    </row>
    <row r="968" spans="1:45" s="76" customFormat="1" ht="15.75" outlineLevel="1">
      <c r="A968" s="71"/>
      <c r="B968" s="263" t="str">
        <f>B954</f>
        <v>Расходы на персонал</v>
      </c>
      <c r="C968" s="66" t="s">
        <v>100</v>
      </c>
      <c r="D968" s="72"/>
      <c r="E968" s="1143">
        <f>E954/(SUM(Макро!$D$10:D$10))/(E938/(E$2-$D$2))</f>
        <v>4.524598559368231</v>
      </c>
      <c r="F968" s="1143">
        <f>F954/(SUM(Макро!$D$10:E$10))/(F938/(F$2-$D$2))</f>
        <v>4.8504026406601453</v>
      </c>
      <c r="G968" s="1143">
        <f>G954/(SUM(Макро!$D$10:F$10))/(G938/(G$2-$D$2))</f>
        <v>4.9216956817536017</v>
      </c>
      <c r="H968" s="1143">
        <f>H954/(SUM(Макро!$D$10:G$10))/(H938/(H$2-$D$2))</f>
        <v>5.048824840636704</v>
      </c>
      <c r="I968" s="1143">
        <f>I954/(SUM(Макро!$D$10:H$10))/(I938/(I$2-$D$2))</f>
        <v>5.1297255826196801</v>
      </c>
      <c r="J968" s="1143">
        <f>J954/(SUM(Макро!$D$10:I$10))/(J938/(J$2-$D$2))</f>
        <v>5.1304417264672919</v>
      </c>
      <c r="K968" s="1143">
        <f>K954/(SUM(Макро!$D$10:J$10))/(K938/(K$2-$D$2))</f>
        <v>5.1560918861263962</v>
      </c>
      <c r="L968" s="1143">
        <f>L954/(SUM(Макро!$D$10:K$10))/(L938/(L$2-$D$2))</f>
        <v>5.1309783341771844</v>
      </c>
      <c r="M968" s="1143">
        <f>M954/(SUM(Макро!$D$10:L$10))/(M938/(M$2-$D$2))</f>
        <v>5.3137018125392625</v>
      </c>
      <c r="N968" s="1143">
        <f>N954/(SUM(Макро!$D$10:M$10))/(N938/(N$2-$D$2))</f>
        <v>5.28539909557822</v>
      </c>
      <c r="O968" s="172"/>
      <c r="P968" s="159" t="str">
        <f t="shared" si="795"/>
        <v>Komatsu PC2000-11R 
Огунвэй</v>
      </c>
      <c r="Q968" s="172"/>
      <c r="R968" s="172"/>
      <c r="S968" s="172"/>
      <c r="T968" s="73"/>
      <c r="U968" s="56"/>
      <c r="V968" s="56"/>
      <c r="W968" s="58"/>
      <c r="X968" s="56"/>
      <c r="Y968" s="56"/>
      <c r="Z968" s="56"/>
      <c r="AA968" s="56"/>
      <c r="AB968" s="74"/>
      <c r="AC968" s="56"/>
      <c r="AD968" s="56"/>
      <c r="AE968" s="56"/>
      <c r="AF968" s="56"/>
      <c r="AG968" s="56"/>
      <c r="AH968" s="56"/>
      <c r="AI968" s="56"/>
      <c r="AJ968" s="75"/>
      <c r="AK968" s="75"/>
      <c r="AL968" s="75"/>
      <c r="AM968" s="75"/>
      <c r="AN968" s="75"/>
      <c r="AO968" s="75"/>
      <c r="AP968" s="75"/>
      <c r="AQ968" s="75"/>
      <c r="AR968" s="75"/>
      <c r="AS968" s="75"/>
    </row>
    <row r="969" spans="1:45" s="76" customFormat="1" ht="15.75" outlineLevel="1">
      <c r="A969" s="71"/>
      <c r="B969" s="263" t="str">
        <f>B955</f>
        <v>Налог на прибыль</v>
      </c>
      <c r="C969" s="66" t="s">
        <v>100</v>
      </c>
      <c r="D969" s="72"/>
      <c r="E969" s="1143">
        <f>E955/(SUM(Макро!$D$10:D$10))/(E938/(E$2-$D$2))</f>
        <v>-9.8639006462005803</v>
      </c>
      <c r="F969" s="1143">
        <f>F955/(SUM(Макро!$D$10:E$10))/(F938/(F$2-$D$2))</f>
        <v>-10.545239438346284</v>
      </c>
      <c r="G969" s="1143">
        <f>G955/(SUM(Макро!$D$10:F$10))/(G938/(G$2-$D$2))</f>
        <v>-12.080588068091073</v>
      </c>
      <c r="H969" s="1143">
        <f>H955/(SUM(Макро!$D$10:G$10))/(H938/(H$2-$D$2))</f>
        <v>-14.650472512810788</v>
      </c>
      <c r="I969" s="1143">
        <f>I955/(SUM(Макро!$D$10:H$10))/(I938/(I$2-$D$2))</f>
        <v>-14.378944180836651</v>
      </c>
      <c r="J969" s="1143">
        <f>J955/(SUM(Макро!$D$10:I$10))/(J938/(J$2-$D$2))</f>
        <v>-14.060438438002466</v>
      </c>
      <c r="K969" s="1143">
        <f>K955/(SUM(Макро!$D$10:J$10))/(K938/(K$2-$D$2))</f>
        <v>-13.284673373467562</v>
      </c>
      <c r="L969" s="1143">
        <f>L955/(SUM(Макро!$D$10:K$10))/(L938/(L$2-$D$2))</f>
        <v>-13.604829929775475</v>
      </c>
      <c r="M969" s="1143">
        <f>M955/(SUM(Макро!$D$10:L$10))/(M938/(M$2-$D$2))</f>
        <v>-13.907816452682441</v>
      </c>
      <c r="N969" s="1143">
        <f>N955/(SUM(Макро!$D$10:M$10))/(N938/(N$2-$D$2))</f>
        <v>-13.358310338819532</v>
      </c>
      <c r="O969" s="172"/>
      <c r="P969" s="159" t="str">
        <f t="shared" si="795"/>
        <v>Komatsu PC2000-11R 
Огунвэй</v>
      </c>
      <c r="Q969" s="172"/>
      <c r="R969" s="172"/>
      <c r="S969" s="172"/>
      <c r="T969" s="73"/>
      <c r="U969" s="56"/>
      <c r="V969" s="56"/>
      <c r="W969" s="58"/>
      <c r="X969" s="56"/>
      <c r="Y969" s="56"/>
      <c r="Z969" s="56"/>
      <c r="AA969" s="56"/>
      <c r="AB969" s="74"/>
      <c r="AC969" s="56"/>
      <c r="AD969" s="56"/>
      <c r="AE969" s="56"/>
      <c r="AF969" s="56"/>
      <c r="AG969" s="56"/>
      <c r="AH969" s="56"/>
      <c r="AI969" s="56"/>
      <c r="AJ969" s="75"/>
      <c r="AK969" s="75"/>
      <c r="AL969" s="75"/>
      <c r="AM969" s="75"/>
      <c r="AN969" s="75"/>
      <c r="AO969" s="75"/>
      <c r="AP969" s="75"/>
      <c r="AQ969" s="75"/>
      <c r="AR969" s="75"/>
      <c r="AS969" s="75"/>
    </row>
    <row r="970" spans="1:45" s="61" customFormat="1" ht="15.75" outlineLevel="1">
      <c r="A970" s="51"/>
      <c r="B970" s="83" t="s">
        <v>102</v>
      </c>
      <c r="C970" s="53" t="s">
        <v>100</v>
      </c>
      <c r="D970" s="54"/>
      <c r="E970" s="292">
        <f>E957/(SUM(Макро!$D$10:D$10))/(E938/(E$2-$D$2))</f>
        <v>112.34293355130103</v>
      </c>
      <c r="F970" s="292">
        <f>F957/(SUM(Макро!$D$10:E$10))/(F938/(F$2-$D$2))</f>
        <v>63.624687271657848</v>
      </c>
      <c r="G970" s="292">
        <f>G957/(SUM(Макро!$D$10:F$10))/(G938/(G$2-$D$2))</f>
        <v>45.427616116391796</v>
      </c>
      <c r="H970" s="292">
        <f>H957/(SUM(Макро!$D$10:G$10))/(H938/(H$2-$D$2))</f>
        <v>36.850487922336086</v>
      </c>
      <c r="I970" s="292">
        <f>I957/(SUM(Макро!$D$10:H$10))/(I938/(I$2-$D$2))</f>
        <v>31.547395485691975</v>
      </c>
      <c r="J970" s="292">
        <f>J957/(SUM(Макро!$D$10:I$10))/(J938/(J$2-$D$2))</f>
        <v>27.66380652503917</v>
      </c>
      <c r="K970" s="292">
        <f>K957/(SUM(Макро!$D$10:J$10))/(K938/(K$2-$D$2))</f>
        <v>25.046431865970668</v>
      </c>
      <c r="L970" s="292">
        <f>L957/(SUM(Макро!$D$10:K$10))/(L938/(L$2-$D$2))</f>
        <v>22.898011567286879</v>
      </c>
      <c r="M970" s="292">
        <f>M957/(SUM(Макро!$D$10:L$10))/(M938/(M$2-$D$2))</f>
        <v>22.108551397979291</v>
      </c>
      <c r="N970" s="292">
        <f>N957/(SUM(Макро!$D$10:M$10))/(N938/(N$2-$D$2))</f>
        <v>20.73766620852982</v>
      </c>
      <c r="O970" s="171"/>
      <c r="P970" s="159" t="str">
        <f t="shared" si="795"/>
        <v>Komatsu PC2000-11R 
Огунвэй</v>
      </c>
      <c r="Q970" s="171"/>
      <c r="R970" s="171"/>
      <c r="S970" s="171"/>
      <c r="T970" s="57"/>
      <c r="U970" s="58"/>
      <c r="V970" s="58"/>
      <c r="W970" s="58"/>
      <c r="X970" s="58"/>
      <c r="Y970" s="58"/>
      <c r="Z970" s="58"/>
      <c r="AA970" s="58"/>
      <c r="AB970" s="59"/>
      <c r="AC970" s="58"/>
      <c r="AD970" s="58"/>
      <c r="AE970" s="58"/>
      <c r="AF970" s="58"/>
      <c r="AG970" s="58"/>
      <c r="AH970" s="58"/>
      <c r="AI970" s="58"/>
      <c r="AJ970" s="60"/>
      <c r="AK970" s="60"/>
      <c r="AL970" s="60"/>
      <c r="AM970" s="60"/>
      <c r="AN970" s="60"/>
      <c r="AO970" s="60"/>
      <c r="AP970" s="60"/>
      <c r="AQ970" s="60"/>
      <c r="AR970" s="60"/>
      <c r="AS970" s="60"/>
    </row>
    <row r="971" spans="1:45" s="61" customFormat="1" ht="15.75">
      <c r="A971" s="51"/>
      <c r="B971" s="293" t="s">
        <v>103</v>
      </c>
      <c r="C971" s="294" t="s">
        <v>100</v>
      </c>
      <c r="D971" s="295"/>
      <c r="E971" s="292">
        <f>E960/(SUM(Макро!$D$10:D$10))/(E938/(E$2-$D$2))</f>
        <v>122.52053406974706</v>
      </c>
      <c r="F971" s="292">
        <f>F960/(SUM(Макро!$D$10:E$10))/(F938/(F$2-$D$2))</f>
        <v>74.448347332513038</v>
      </c>
      <c r="G971" s="292">
        <f>G960/(SUM(Макро!$D$10:F$10))/(G938/(G$2-$D$2))</f>
        <v>60.55141861180384</v>
      </c>
      <c r="H971" s="292">
        <f>H960/(SUM(Макро!$D$10:G$10))/(H938/(H$2-$D$2))</f>
        <v>59.138459251651334</v>
      </c>
      <c r="I971" s="292">
        <f>I960/(SUM(Макро!$D$10:H$10))/(I938/(I$2-$D$2))</f>
        <v>52.673653739275096</v>
      </c>
      <c r="J971" s="292">
        <f>J960/(SUM(Макро!$D$10:I$10))/(J938/(J$2-$D$2))</f>
        <v>50.092014294458224</v>
      </c>
      <c r="K971" s="292">
        <f>K960/(SUM(Макро!$D$10:J$10))/(K938/(K$2-$D$2))</f>
        <v>47.016258724360846</v>
      </c>
      <c r="L971" s="292">
        <f>L960/(SUM(Макро!$D$10:K$10))/(L938/(L$2-$D$2))</f>
        <v>47.362369474493178</v>
      </c>
      <c r="M971" s="292">
        <f>M960/(SUM(Макро!$D$10:L$10))/(M938/(M$2-$D$2))</f>
        <v>48.045576244126387</v>
      </c>
      <c r="N971" s="296">
        <f>N960/(SUM(Макро!$D$10:M$10))/(N938/(N$2-$D$2))</f>
        <v>46.005041711248964</v>
      </c>
      <c r="O971" s="171"/>
      <c r="P971" s="159" t="str">
        <f t="shared" si="795"/>
        <v>Komatsu PC2000-11R 
Огунвэй</v>
      </c>
      <c r="Q971" s="171"/>
      <c r="R971" s="171"/>
      <c r="S971" s="171"/>
      <c r="T971" s="57"/>
      <c r="U971" s="58"/>
      <c r="V971" s="58"/>
      <c r="W971" s="58"/>
      <c r="X971" s="58"/>
      <c r="Y971" s="58"/>
      <c r="Z971" s="58"/>
      <c r="AA971" s="58"/>
      <c r="AB971" s="59"/>
      <c r="AC971" s="58"/>
      <c r="AD971" s="58"/>
      <c r="AE971" s="58"/>
      <c r="AF971" s="58"/>
      <c r="AG971" s="58"/>
      <c r="AH971" s="58"/>
      <c r="AI971" s="58"/>
      <c r="AJ971" s="60"/>
      <c r="AK971" s="60"/>
      <c r="AL971" s="60"/>
      <c r="AM971" s="60"/>
      <c r="AN971" s="60"/>
      <c r="AO971" s="60"/>
      <c r="AP971" s="60"/>
      <c r="AQ971" s="60"/>
      <c r="AR971" s="60"/>
      <c r="AS971" s="60"/>
    </row>
    <row r="972" spans="1:45" s="34" customFormat="1">
      <c r="A972" s="40"/>
      <c r="B972" s="30"/>
      <c r="C972" s="33"/>
      <c r="D972" s="33"/>
      <c r="E972" s="33"/>
      <c r="F972" s="33"/>
      <c r="G972" s="33"/>
      <c r="H972" s="33"/>
      <c r="I972" s="33"/>
      <c r="J972" s="33"/>
      <c r="K972" s="33"/>
      <c r="L972" s="33"/>
      <c r="M972" s="33"/>
      <c r="N972" s="33"/>
      <c r="P972" s="159" t="str">
        <f t="shared" si="795"/>
        <v>Komatsu PC2000-11R 
Огунвэй</v>
      </c>
      <c r="T972" s="39"/>
      <c r="U972" s="173"/>
      <c r="V972" s="173"/>
      <c r="W972" s="58"/>
      <c r="X972" s="173"/>
      <c r="Y972" s="173"/>
      <c r="Z972" s="173"/>
      <c r="AA972" s="173"/>
      <c r="AB972" s="174"/>
      <c r="AC972" s="173"/>
      <c r="AD972" s="173"/>
      <c r="AE972" s="173"/>
      <c r="AF972" s="173"/>
      <c r="AG972" s="173"/>
      <c r="AH972" s="173"/>
      <c r="AI972" s="173"/>
      <c r="AJ972" s="173"/>
      <c r="AK972" s="173"/>
      <c r="AL972" s="173"/>
      <c r="AM972" s="173"/>
      <c r="AN972" s="173"/>
      <c r="AO972" s="173"/>
      <c r="AP972" s="173"/>
      <c r="AQ972" s="173"/>
      <c r="AR972" s="173"/>
      <c r="AS972" s="173"/>
    </row>
    <row r="973" spans="1:45" s="32" customFormat="1" ht="15.75">
      <c r="A973" s="46"/>
      <c r="B973" s="297" t="s">
        <v>104</v>
      </c>
      <c r="C973" s="298" t="s">
        <v>105</v>
      </c>
      <c r="D973" s="299"/>
      <c r="E973" s="300">
        <f t="shared" ref="E973:N973" si="862">SUM(E974:E979)</f>
        <v>44362.181051791704</v>
      </c>
      <c r="F973" s="300">
        <f t="shared" si="862"/>
        <v>43855.553635752265</v>
      </c>
      <c r="G973" s="300">
        <f t="shared" si="862"/>
        <v>82036.711483293431</v>
      </c>
      <c r="H973" s="300">
        <f t="shared" si="862"/>
        <v>140982.16178982257</v>
      </c>
      <c r="I973" s="300">
        <f t="shared" si="862"/>
        <v>48155.889674751772</v>
      </c>
      <c r="J973" s="300">
        <f t="shared" si="862"/>
        <v>84821.388055772593</v>
      </c>
      <c r="K973" s="300">
        <f t="shared" si="862"/>
        <v>43469.767503308482</v>
      </c>
      <c r="L973" s="300">
        <f t="shared" si="862"/>
        <v>140176.50215089158</v>
      </c>
      <c r="M973" s="300">
        <f t="shared" si="862"/>
        <v>86003.086881353069</v>
      </c>
      <c r="N973" s="300">
        <f t="shared" si="862"/>
        <v>41616.254152466703</v>
      </c>
      <c r="O973" s="65"/>
      <c r="P973" s="159" t="str">
        <f t="shared" si="795"/>
        <v>Komatsu PC2000-11R 
Огунвэй</v>
      </c>
      <c r="Q973" s="65"/>
      <c r="R973" s="65"/>
      <c r="S973" s="65"/>
      <c r="T973" s="49"/>
      <c r="U973" s="46"/>
      <c r="V973" s="46"/>
      <c r="W973" s="58"/>
      <c r="X973" s="46"/>
      <c r="Y973" s="46"/>
      <c r="Z973" s="46"/>
      <c r="AA973" s="46"/>
      <c r="AB973" s="50"/>
      <c r="AC973" s="46"/>
      <c r="AD973" s="46"/>
      <c r="AE973" s="46"/>
      <c r="AF973" s="46"/>
      <c r="AG973" s="46"/>
      <c r="AH973" s="46"/>
      <c r="AI973" s="46"/>
      <c r="AJ973" s="46"/>
      <c r="AK973" s="46"/>
      <c r="AL973" s="46"/>
      <c r="AM973" s="46"/>
      <c r="AN973" s="46"/>
      <c r="AO973" s="46"/>
      <c r="AP973" s="46"/>
      <c r="AQ973" s="46"/>
      <c r="AR973" s="46"/>
      <c r="AS973" s="46"/>
    </row>
    <row r="974" spans="1:45" s="30" customFormat="1">
      <c r="A974" s="40"/>
      <c r="B974" s="263" t="str">
        <f>B963</f>
        <v>ТО, ТР, ППР, вкл смазочные</v>
      </c>
      <c r="C974" s="301" t="s">
        <v>61</v>
      </c>
      <c r="D974" s="80"/>
      <c r="E974" s="68">
        <f t="shared" ref="E974:N974" si="863">E859</f>
        <v>5653.562157099017</v>
      </c>
      <c r="F974" s="68">
        <f t="shared" si="863"/>
        <v>8598.4209468524423</v>
      </c>
      <c r="G974" s="68">
        <f t="shared" si="863"/>
        <v>45686.378356363093</v>
      </c>
      <c r="H974" s="68">
        <f t="shared" si="863"/>
        <v>105913.26020013755</v>
      </c>
      <c r="I974" s="68">
        <f t="shared" si="863"/>
        <v>14027.400157099017</v>
      </c>
      <c r="J974" s="68">
        <f t="shared" si="863"/>
        <v>48631.237146116524</v>
      </c>
      <c r="K974" s="68">
        <f t="shared" si="863"/>
        <v>8598.4209468524423</v>
      </c>
      <c r="L974" s="68">
        <f t="shared" si="863"/>
        <v>102968.40141038412</v>
      </c>
      <c r="M974" s="68">
        <f t="shared" si="863"/>
        <v>57005.075146116513</v>
      </c>
      <c r="N974" s="68">
        <f t="shared" si="863"/>
        <v>5653.562157099017</v>
      </c>
      <c r="O974" s="69"/>
      <c r="P974" s="159" t="str">
        <f t="shared" si="795"/>
        <v>Komatsu PC2000-11R 
Огунвэй</v>
      </c>
      <c r="Q974" s="69"/>
      <c r="R974" s="69"/>
      <c r="S974" s="69"/>
      <c r="T974" s="39"/>
      <c r="U974" s="40"/>
      <c r="V974" s="40"/>
      <c r="W974" s="58"/>
      <c r="X974" s="40"/>
      <c r="Y974" s="40"/>
      <c r="Z974" s="40"/>
      <c r="AA974" s="40"/>
      <c r="AB974" s="43"/>
      <c r="AC974" s="40"/>
      <c r="AD974" s="40"/>
      <c r="AE974" s="40"/>
      <c r="AF974" s="40"/>
      <c r="AG974" s="40"/>
      <c r="AH974" s="40"/>
      <c r="AI974" s="40"/>
      <c r="AJ974" s="40"/>
      <c r="AK974" s="40"/>
      <c r="AL974" s="40"/>
      <c r="AM974" s="40"/>
      <c r="AN974" s="40"/>
      <c r="AO974" s="40"/>
      <c r="AP974" s="40"/>
      <c r="AQ974" s="40"/>
      <c r="AR974" s="40"/>
      <c r="AS974" s="40"/>
    </row>
    <row r="975" spans="1:45" s="30" customFormat="1">
      <c r="A975" s="40"/>
      <c r="B975" s="263" t="str">
        <f>B964</f>
        <v>затраты на сервис: ремонты и ТО</v>
      </c>
      <c r="C975" s="301" t="s">
        <v>61</v>
      </c>
      <c r="D975" s="80"/>
      <c r="E975" s="68">
        <f t="shared" ref="E975:N975" si="864">E862</f>
        <v>2009.7211199999999</v>
      </c>
      <c r="F975" s="68">
        <f t="shared" si="864"/>
        <v>2142.9412699999998</v>
      </c>
      <c r="G975" s="68">
        <f t="shared" si="864"/>
        <v>2525.4734149999999</v>
      </c>
      <c r="H975" s="68">
        <f t="shared" si="864"/>
        <v>2993.6470850000001</v>
      </c>
      <c r="I975" s="68">
        <f t="shared" si="864"/>
        <v>2085.84692</v>
      </c>
      <c r="J975" s="68">
        <f t="shared" si="864"/>
        <v>2658.6935649999996</v>
      </c>
      <c r="K975" s="68">
        <f t="shared" si="864"/>
        <v>2142.9412699999998</v>
      </c>
      <c r="L975" s="68">
        <f t="shared" si="864"/>
        <v>2860.426935</v>
      </c>
      <c r="M975" s="68">
        <f t="shared" si="864"/>
        <v>2734.8193649999998</v>
      </c>
      <c r="N975" s="68">
        <f t="shared" si="864"/>
        <v>2009.7211199999999</v>
      </c>
      <c r="O975" s="69"/>
      <c r="P975" s="159" t="str">
        <f t="shared" si="795"/>
        <v>Komatsu PC2000-11R 
Огунвэй</v>
      </c>
      <c r="Q975" s="69"/>
      <c r="R975" s="69"/>
      <c r="S975" s="69"/>
      <c r="T975" s="39"/>
      <c r="U975" s="40"/>
      <c r="V975" s="40"/>
      <c r="W975" s="58"/>
      <c r="X975" s="40"/>
      <c r="Y975" s="40"/>
      <c r="Z975" s="40"/>
      <c r="AA975" s="40"/>
      <c r="AB975" s="43"/>
      <c r="AC975" s="40"/>
      <c r="AD975" s="40"/>
      <c r="AE975" s="40"/>
      <c r="AF975" s="40"/>
      <c r="AG975" s="40"/>
      <c r="AH975" s="40"/>
      <c r="AI975" s="40"/>
      <c r="AJ975" s="40"/>
      <c r="AK975" s="40"/>
      <c r="AL975" s="40"/>
      <c r="AM975" s="40"/>
      <c r="AN975" s="40"/>
      <c r="AO975" s="40"/>
      <c r="AP975" s="40"/>
      <c r="AQ975" s="40"/>
      <c r="AR975" s="40"/>
      <c r="AS975" s="40"/>
    </row>
    <row r="976" spans="1:45" s="30" customFormat="1">
      <c r="A976" s="40"/>
      <c r="B976" s="263" t="str">
        <f>B965</f>
        <v>расходники на ковш</v>
      </c>
      <c r="C976" s="301" t="s">
        <v>61</v>
      </c>
      <c r="D976" s="80"/>
      <c r="E976" s="68">
        <f t="shared" ref="E976:N976" si="865">E865</f>
        <v>1931.540183512142</v>
      </c>
      <c r="F976" s="68">
        <f t="shared" si="865"/>
        <v>1672.0550555385437</v>
      </c>
      <c r="G976" s="68">
        <f t="shared" si="865"/>
        <v>1723.4980008346913</v>
      </c>
      <c r="H976" s="68">
        <f t="shared" si="865"/>
        <v>1596.8498221431016</v>
      </c>
      <c r="I976" s="68">
        <f t="shared" si="865"/>
        <v>1594.4891532263707</v>
      </c>
      <c r="J976" s="68">
        <f t="shared" si="865"/>
        <v>1702.2595664237695</v>
      </c>
      <c r="K976" s="68">
        <f t="shared" si="865"/>
        <v>1644.1292635735078</v>
      </c>
      <c r="L976" s="68">
        <f t="shared" si="865"/>
        <v>1761.3427971759661</v>
      </c>
      <c r="M976" s="68">
        <f t="shared" si="865"/>
        <v>1176.1337196063587</v>
      </c>
      <c r="N976" s="68">
        <f t="shared" si="865"/>
        <v>1732.7715474909357</v>
      </c>
      <c r="O976" s="69"/>
      <c r="P976" s="159" t="str">
        <f t="shared" si="795"/>
        <v>Komatsu PC2000-11R 
Огунвэй</v>
      </c>
      <c r="Q976" s="69"/>
      <c r="R976" s="69"/>
      <c r="S976" s="69"/>
      <c r="T976" s="39"/>
      <c r="U976" s="40"/>
      <c r="V976" s="40"/>
      <c r="W976" s="58"/>
      <c r="X976" s="40"/>
      <c r="Y976" s="40"/>
      <c r="Z976" s="40"/>
      <c r="AA976" s="40"/>
      <c r="AB976" s="43"/>
      <c r="AC976" s="40"/>
      <c r="AD976" s="40"/>
      <c r="AE976" s="40"/>
      <c r="AF976" s="40"/>
      <c r="AG976" s="40"/>
      <c r="AH976" s="40"/>
      <c r="AI976" s="40"/>
      <c r="AJ976" s="40"/>
      <c r="AK976" s="40"/>
      <c r="AL976" s="40"/>
      <c r="AM976" s="40"/>
      <c r="AN976" s="40"/>
      <c r="AO976" s="40"/>
      <c r="AP976" s="40"/>
      <c r="AQ976" s="40"/>
      <c r="AR976" s="40"/>
      <c r="AS976" s="40"/>
    </row>
    <row r="977" spans="1:45" s="30" customFormat="1">
      <c r="A977" s="40"/>
      <c r="B977" s="263" t="str">
        <f>B966</f>
        <v>Дизтопливо</v>
      </c>
      <c r="C977" s="301" t="s">
        <v>61</v>
      </c>
      <c r="D977" s="80"/>
      <c r="E977" s="68">
        <f t="shared" ref="E977:N977" si="866">E885</f>
        <v>24752.086837338862</v>
      </c>
      <c r="F977" s="68">
        <f t="shared" si="866"/>
        <v>21426.865609519595</v>
      </c>
      <c r="G977" s="68">
        <f t="shared" si="866"/>
        <v>22086.090957253968</v>
      </c>
      <c r="H977" s="68">
        <f t="shared" si="866"/>
        <v>20463.133928700223</v>
      </c>
      <c r="I977" s="68">
        <f t="shared" si="866"/>
        <v>20432.882690584695</v>
      </c>
      <c r="J977" s="68">
        <f t="shared" si="866"/>
        <v>21813.927024390621</v>
      </c>
      <c r="K977" s="68">
        <f t="shared" si="866"/>
        <v>21069.005269040848</v>
      </c>
      <c r="L977" s="68">
        <f t="shared" si="866"/>
        <v>22571.060254489796</v>
      </c>
      <c r="M977" s="68">
        <f t="shared" si="866"/>
        <v>15071.787896788497</v>
      </c>
      <c r="N977" s="68">
        <f t="shared" si="866"/>
        <v>22204.928574035053</v>
      </c>
      <c r="O977" s="69"/>
      <c r="P977" s="159" t="str">
        <f t="shared" si="795"/>
        <v>Komatsu PC2000-11R 
Огунвэй</v>
      </c>
      <c r="Q977" s="69"/>
      <c r="R977" s="69"/>
      <c r="S977" s="69"/>
      <c r="T977" s="39"/>
      <c r="U977" s="40"/>
      <c r="V977" s="40"/>
      <c r="W977" s="58"/>
      <c r="X977" s="40"/>
      <c r="Y977" s="40"/>
      <c r="Z977" s="40"/>
      <c r="AA977" s="40"/>
      <c r="AB977" s="43"/>
      <c r="AC977" s="40"/>
      <c r="AD977" s="40"/>
      <c r="AE977" s="40"/>
      <c r="AF977" s="40"/>
      <c r="AG977" s="40"/>
      <c r="AH977" s="40"/>
      <c r="AI977" s="40"/>
      <c r="AJ977" s="40"/>
      <c r="AK977" s="40"/>
      <c r="AL977" s="40"/>
      <c r="AM977" s="40"/>
      <c r="AN977" s="40"/>
      <c r="AO977" s="40"/>
      <c r="AP977" s="40"/>
      <c r="AQ977" s="40"/>
      <c r="AR977" s="40"/>
      <c r="AS977" s="40"/>
    </row>
    <row r="978" spans="1:45" s="30" customFormat="1">
      <c r="A978" s="40"/>
      <c r="B978" s="263" t="s">
        <v>60</v>
      </c>
      <c r="C978" s="301" t="s">
        <v>61</v>
      </c>
      <c r="D978" s="80"/>
      <c r="E978" s="68">
        <f t="shared" ref="E978:N978" si="867">E901</f>
        <v>0</v>
      </c>
      <c r="F978" s="68">
        <f t="shared" si="867"/>
        <v>0</v>
      </c>
      <c r="G978" s="68">
        <f t="shared" si="867"/>
        <v>0</v>
      </c>
      <c r="H978" s="68">
        <f t="shared" si="867"/>
        <v>0</v>
      </c>
      <c r="I978" s="68">
        <f t="shared" si="867"/>
        <v>0</v>
      </c>
      <c r="J978" s="68">
        <f t="shared" si="867"/>
        <v>0</v>
      </c>
      <c r="K978" s="68">
        <f t="shared" si="867"/>
        <v>0</v>
      </c>
      <c r="L978" s="68">
        <f t="shared" si="867"/>
        <v>0</v>
      </c>
      <c r="M978" s="68">
        <f t="shared" si="867"/>
        <v>0</v>
      </c>
      <c r="N978" s="68">
        <f t="shared" si="867"/>
        <v>0</v>
      </c>
      <c r="P978" s="159" t="str">
        <f t="shared" si="795"/>
        <v>Komatsu PC2000-11R 
Огунвэй</v>
      </c>
      <c r="Q978" s="69"/>
      <c r="R978" s="69"/>
      <c r="S978" s="73" t="s">
        <v>101</v>
      </c>
      <c r="U978" s="40"/>
      <c r="V978" s="40"/>
      <c r="W978" s="58"/>
      <c r="X978" s="40"/>
      <c r="Y978" s="40"/>
      <c r="Z978" s="40"/>
      <c r="AA978" s="40"/>
      <c r="AB978" s="43"/>
      <c r="AC978" s="40"/>
      <c r="AD978" s="40"/>
      <c r="AE978" s="40"/>
      <c r="AF978" s="40"/>
      <c r="AG978" s="40"/>
      <c r="AH978" s="40"/>
      <c r="AI978" s="40"/>
      <c r="AJ978" s="40"/>
      <c r="AK978" s="40"/>
      <c r="AL978" s="40"/>
      <c r="AM978" s="40"/>
      <c r="AN978" s="40"/>
      <c r="AO978" s="40"/>
      <c r="AP978" s="40"/>
      <c r="AQ978" s="40"/>
      <c r="AR978" s="40"/>
      <c r="AS978" s="40"/>
    </row>
    <row r="979" spans="1:45" s="30" customFormat="1">
      <c r="A979" s="40"/>
      <c r="B979" s="263" t="s">
        <v>81</v>
      </c>
      <c r="C979" s="302" t="s">
        <v>61</v>
      </c>
      <c r="D979" s="303"/>
      <c r="E979" s="304">
        <f t="shared" ref="E979:N979" si="868">E926</f>
        <v>10015.270753841691</v>
      </c>
      <c r="F979" s="304">
        <f t="shared" si="868"/>
        <v>10015.270753841691</v>
      </c>
      <c r="G979" s="304">
        <f t="shared" si="868"/>
        <v>10015.270753841691</v>
      </c>
      <c r="H979" s="304">
        <f t="shared" si="868"/>
        <v>10015.270753841691</v>
      </c>
      <c r="I979" s="304">
        <f t="shared" si="868"/>
        <v>10015.270753841691</v>
      </c>
      <c r="J979" s="304">
        <f t="shared" si="868"/>
        <v>10015.270753841691</v>
      </c>
      <c r="K979" s="304">
        <f t="shared" si="868"/>
        <v>10015.270753841691</v>
      </c>
      <c r="L979" s="304">
        <f t="shared" si="868"/>
        <v>10015.270753841691</v>
      </c>
      <c r="M979" s="304">
        <f t="shared" si="868"/>
        <v>10015.270753841691</v>
      </c>
      <c r="N979" s="304">
        <f t="shared" si="868"/>
        <v>10015.270753841691</v>
      </c>
      <c r="O979" s="69"/>
      <c r="P979" s="159" t="str">
        <f t="shared" si="795"/>
        <v>Komatsu PC2000-11R 
Огунвэй</v>
      </c>
      <c r="Q979" s="69"/>
      <c r="R979" s="69"/>
      <c r="S979" s="69"/>
      <c r="T979" s="39"/>
      <c r="U979" s="40"/>
      <c r="V979" s="40"/>
      <c r="W979" s="58"/>
      <c r="X979" s="40"/>
      <c r="Y979" s="40"/>
      <c r="Z979" s="40"/>
      <c r="AA979" s="40"/>
      <c r="AB979" s="43"/>
      <c r="AC979" s="40"/>
      <c r="AD979" s="40"/>
      <c r="AE979" s="40"/>
      <c r="AF979" s="40"/>
      <c r="AG979" s="40"/>
      <c r="AH979" s="40"/>
      <c r="AI979" s="40"/>
      <c r="AJ979" s="40"/>
      <c r="AK979" s="40"/>
      <c r="AL979" s="40"/>
      <c r="AM979" s="40"/>
      <c r="AN979" s="40"/>
      <c r="AO979" s="40"/>
      <c r="AP979" s="40"/>
      <c r="AQ979" s="40"/>
      <c r="AR979" s="40"/>
      <c r="AS979" s="40"/>
    </row>
    <row r="980" spans="1:45" s="32" customFormat="1" ht="15.75">
      <c r="A980" s="46"/>
      <c r="B980" s="305" t="s">
        <v>106</v>
      </c>
      <c r="C980" s="305" t="s">
        <v>100</v>
      </c>
      <c r="D980" s="306">
        <f>SUM(E973:N973)/SUM(E857:N857)</f>
        <v>39.869223159632334</v>
      </c>
      <c r="E980" s="306">
        <f t="shared" ref="E980:N980" si="869">E973/E857</f>
        <v>20.041501164646608</v>
      </c>
      <c r="F980" s="306">
        <f t="shared" si="869"/>
        <v>22.887329950258668</v>
      </c>
      <c r="G980" s="306">
        <f t="shared" si="869"/>
        <v>41.535416035475237</v>
      </c>
      <c r="H980" s="306">
        <f t="shared" si="869"/>
        <v>77.040873338668789</v>
      </c>
      <c r="I980" s="306">
        <f t="shared" si="869"/>
        <v>26.354145996411987</v>
      </c>
      <c r="J980" s="306">
        <f t="shared" si="869"/>
        <v>43.48111752986965</v>
      </c>
      <c r="K980" s="306">
        <f t="shared" si="869"/>
        <v>23.071321118801098</v>
      </c>
      <c r="L980" s="306">
        <f t="shared" si="869"/>
        <v>69.446831665849032</v>
      </c>
      <c r="M980" s="306">
        <f t="shared" si="869"/>
        <v>63.808486586368609</v>
      </c>
      <c r="N980" s="306">
        <f t="shared" si="869"/>
        <v>20.957659733569105</v>
      </c>
      <c r="O980" s="175"/>
      <c r="P980" s="159" t="str">
        <f t="shared" si="795"/>
        <v>Komatsu PC2000-11R 
Огунвэй</v>
      </c>
      <c r="Q980" s="175"/>
      <c r="R980" s="175"/>
      <c r="S980" s="175"/>
      <c r="T980" s="49"/>
      <c r="U980" s="46"/>
      <c r="V980" s="46"/>
      <c r="W980" s="58"/>
      <c r="X980" s="46"/>
      <c r="Y980" s="46"/>
      <c r="Z980" s="46"/>
      <c r="AA980" s="46"/>
      <c r="AB980" s="50"/>
      <c r="AC980" s="46"/>
      <c r="AD980" s="46"/>
      <c r="AE980" s="46"/>
      <c r="AF980" s="46"/>
      <c r="AG980" s="46"/>
      <c r="AH980" s="46"/>
      <c r="AI980" s="46"/>
      <c r="AJ980" s="46"/>
      <c r="AK980" s="46"/>
      <c r="AL980" s="46"/>
      <c r="AM980" s="46"/>
      <c r="AN980" s="46"/>
      <c r="AO980" s="46"/>
      <c r="AP980" s="46"/>
      <c r="AQ980" s="46"/>
      <c r="AR980" s="46"/>
      <c r="AS980" s="46"/>
    </row>
    <row r="981" spans="1:45" s="30" customFormat="1" outlineLevel="1">
      <c r="A981" s="40"/>
      <c r="B981" s="263" t="str">
        <f t="shared" ref="B981:B986" si="870">B974</f>
        <v>ТО, ТР, ППР, вкл смазочные</v>
      </c>
      <c r="C981" s="66" t="s">
        <v>100</v>
      </c>
      <c r="D981" s="80">
        <f>SUM(E974:N974)/SUM(E857:N857)</f>
        <v>21.253733975753619</v>
      </c>
      <c r="E981" s="80">
        <f t="shared" ref="E981:N981" si="871">E974/E857</f>
        <v>2.5541096012303872</v>
      </c>
      <c r="F981" s="80">
        <f t="shared" si="871"/>
        <v>4.4873426726368981</v>
      </c>
      <c r="G981" s="80">
        <f t="shared" si="871"/>
        <v>23.131140898695268</v>
      </c>
      <c r="H981" s="80">
        <f t="shared" si="871"/>
        <v>57.87718077503127</v>
      </c>
      <c r="I981" s="80">
        <f t="shared" si="871"/>
        <v>7.6767380726869625</v>
      </c>
      <c r="J981" s="80">
        <f t="shared" si="871"/>
        <v>24.929331934333373</v>
      </c>
      <c r="K981" s="80">
        <f t="shared" si="871"/>
        <v>4.5635608877908078</v>
      </c>
      <c r="L981" s="80">
        <f t="shared" si="871"/>
        <v>51.013038062193047</v>
      </c>
      <c r="M981" s="80">
        <f t="shared" si="871"/>
        <v>42.293918796588706</v>
      </c>
      <c r="N981" s="80">
        <f t="shared" si="871"/>
        <v>2.8470950685993257</v>
      </c>
      <c r="O981" s="82"/>
      <c r="P981" s="159" t="str">
        <f t="shared" si="795"/>
        <v>Komatsu PC2000-11R 
Огунвэй</v>
      </c>
      <c r="Q981" s="82"/>
      <c r="R981" s="82"/>
      <c r="S981" s="82"/>
      <c r="T981" s="39"/>
      <c r="U981" s="40"/>
      <c r="V981" s="40"/>
      <c r="W981" s="58"/>
      <c r="X981" s="40"/>
      <c r="Y981" s="40"/>
      <c r="Z981" s="40"/>
      <c r="AA981" s="40"/>
      <c r="AB981" s="43"/>
      <c r="AC981" s="40"/>
      <c r="AD981" s="40"/>
      <c r="AE981" s="40"/>
      <c r="AF981" s="40"/>
      <c r="AG981" s="40"/>
      <c r="AH981" s="40"/>
      <c r="AI981" s="40"/>
      <c r="AJ981" s="40"/>
      <c r="AK981" s="40"/>
      <c r="AL981" s="40"/>
      <c r="AM981" s="40"/>
      <c r="AN981" s="40"/>
      <c r="AO981" s="40"/>
      <c r="AP981" s="40"/>
      <c r="AQ981" s="40"/>
      <c r="AR981" s="40"/>
      <c r="AS981" s="40"/>
    </row>
    <row r="982" spans="1:45" s="30" customFormat="1" outlineLevel="1">
      <c r="A982" s="40"/>
      <c r="B982" s="263" t="str">
        <f t="shared" si="870"/>
        <v>затраты на сервис: ремонты и ТО</v>
      </c>
      <c r="C982" s="66" t="s">
        <v>100</v>
      </c>
      <c r="D982" s="80">
        <f>SUM(E975:N975)/SUM(E857:N857)</f>
        <v>1.2752287326101781</v>
      </c>
      <c r="E982" s="80">
        <f t="shared" ref="E982:N982" si="872">E975/E857</f>
        <v>0.90793164835767559</v>
      </c>
      <c r="F982" s="80">
        <f t="shared" si="872"/>
        <v>1.1183578781806214</v>
      </c>
      <c r="G982" s="80">
        <f t="shared" si="872"/>
        <v>1.2786542400583589</v>
      </c>
      <c r="H982" s="80">
        <f t="shared" si="872"/>
        <v>1.6359033154846214</v>
      </c>
      <c r="I982" s="80">
        <f t="shared" si="872"/>
        <v>1.1415159106626893</v>
      </c>
      <c r="J982" s="80">
        <f t="shared" si="872"/>
        <v>1.362898792692012</v>
      </c>
      <c r="K982" s="80">
        <f t="shared" si="872"/>
        <v>1.1373533611639062</v>
      </c>
      <c r="L982" s="80">
        <f t="shared" si="872"/>
        <v>1.4171247306026604</v>
      </c>
      <c r="M982" s="80">
        <f t="shared" si="872"/>
        <v>2.029051410776503</v>
      </c>
      <c r="N982" s="80">
        <f t="shared" si="872"/>
        <v>1.0120817514718801</v>
      </c>
      <c r="O982" s="82"/>
      <c r="P982" s="159" t="str">
        <f t="shared" ref="P982:P988" si="873">P981</f>
        <v>Komatsu PC2000-11R 
Огунвэй</v>
      </c>
      <c r="Q982" s="82"/>
      <c r="R982" s="82"/>
      <c r="S982" s="82"/>
      <c r="T982" s="39"/>
      <c r="U982" s="40"/>
      <c r="V982" s="40"/>
      <c r="W982" s="58"/>
      <c r="X982" s="40"/>
      <c r="Y982" s="40"/>
      <c r="Z982" s="40"/>
      <c r="AA982" s="40"/>
      <c r="AB982" s="43"/>
      <c r="AC982" s="40"/>
      <c r="AD982" s="40"/>
      <c r="AE982" s="40"/>
      <c r="AF982" s="40"/>
      <c r="AG982" s="40"/>
      <c r="AH982" s="40"/>
      <c r="AI982" s="40"/>
      <c r="AJ982" s="40"/>
      <c r="AK982" s="40"/>
      <c r="AL982" s="40"/>
      <c r="AM982" s="40"/>
      <c r="AN982" s="40"/>
      <c r="AO982" s="40"/>
      <c r="AP982" s="40"/>
      <c r="AQ982" s="40"/>
      <c r="AR982" s="40"/>
      <c r="AS982" s="40"/>
    </row>
    <row r="983" spans="1:45" s="30" customFormat="1" outlineLevel="1">
      <c r="A983" s="40"/>
      <c r="B983" s="263" t="str">
        <f t="shared" si="870"/>
        <v>расходники на ковш</v>
      </c>
      <c r="C983" s="66" t="s">
        <v>100</v>
      </c>
      <c r="D983" s="80">
        <f>SUM(E976:N976)/SUM(E857:N857)</f>
        <v>0.87261184909340372</v>
      </c>
      <c r="E983" s="80">
        <f t="shared" ref="E983:N983" si="874">E976/E857</f>
        <v>0.87261184909340372</v>
      </c>
      <c r="F983" s="80">
        <f t="shared" si="874"/>
        <v>0.87261184909340372</v>
      </c>
      <c r="G983" s="80">
        <f t="shared" si="874"/>
        <v>0.87261184909340372</v>
      </c>
      <c r="H983" s="80">
        <f t="shared" si="874"/>
        <v>0.87261184909340372</v>
      </c>
      <c r="I983" s="80">
        <f t="shared" si="874"/>
        <v>0.87261184909340372</v>
      </c>
      <c r="J983" s="80">
        <f t="shared" si="874"/>
        <v>0.87261184909340372</v>
      </c>
      <c r="K983" s="80">
        <f t="shared" si="874"/>
        <v>0.87261184909340372</v>
      </c>
      <c r="L983" s="80">
        <f t="shared" si="874"/>
        <v>0.87261184909340372</v>
      </c>
      <c r="M983" s="80">
        <f t="shared" si="874"/>
        <v>0.87261184909340384</v>
      </c>
      <c r="N983" s="80">
        <f t="shared" si="874"/>
        <v>0.87261184909340372</v>
      </c>
      <c r="O983" s="82"/>
      <c r="P983" s="159" t="str">
        <f t="shared" si="873"/>
        <v>Komatsu PC2000-11R 
Огунвэй</v>
      </c>
      <c r="Q983" s="82"/>
      <c r="R983" s="82"/>
      <c r="S983" s="82"/>
      <c r="T983" s="39"/>
      <c r="U983" s="40"/>
      <c r="V983" s="40"/>
      <c r="W983" s="58"/>
      <c r="X983" s="40"/>
      <c r="Y983" s="40"/>
      <c r="Z983" s="40"/>
      <c r="AA983" s="40"/>
      <c r="AB983" s="43"/>
      <c r="AC983" s="40"/>
      <c r="AD983" s="40"/>
      <c r="AE983" s="40"/>
      <c r="AF983" s="40"/>
      <c r="AG983" s="40"/>
      <c r="AH983" s="40"/>
      <c r="AI983" s="40"/>
      <c r="AJ983" s="40"/>
      <c r="AK983" s="40"/>
      <c r="AL983" s="40"/>
      <c r="AM983" s="40"/>
      <c r="AN983" s="40"/>
      <c r="AO983" s="40"/>
      <c r="AP983" s="40"/>
      <c r="AQ983" s="40"/>
      <c r="AR983" s="40"/>
      <c r="AS983" s="40"/>
    </row>
    <row r="984" spans="1:45" s="30" customFormat="1" outlineLevel="1">
      <c r="A984" s="40"/>
      <c r="B984" s="263" t="str">
        <f t="shared" si="870"/>
        <v>Дизтопливо</v>
      </c>
      <c r="C984" s="66" t="s">
        <v>100</v>
      </c>
      <c r="D984" s="80">
        <f>SUM(E977:N977)/SUM(E857:N857)</f>
        <v>11.182249506596914</v>
      </c>
      <c r="E984" s="80">
        <f t="shared" ref="E984:N984" si="875">E977/E857</f>
        <v>11.182249506596914</v>
      </c>
      <c r="F984" s="80">
        <f t="shared" si="875"/>
        <v>11.182249506596914</v>
      </c>
      <c r="G984" s="80">
        <f t="shared" si="875"/>
        <v>11.182249506596911</v>
      </c>
      <c r="H984" s="80">
        <f t="shared" si="875"/>
        <v>11.182249506596914</v>
      </c>
      <c r="I984" s="80">
        <f t="shared" si="875"/>
        <v>11.182249506596913</v>
      </c>
      <c r="J984" s="80">
        <f t="shared" si="875"/>
        <v>11.182249506596913</v>
      </c>
      <c r="K984" s="80">
        <f t="shared" si="875"/>
        <v>11.182249506596911</v>
      </c>
      <c r="L984" s="80">
        <f t="shared" si="875"/>
        <v>11.182249506596913</v>
      </c>
      <c r="M984" s="80">
        <f t="shared" si="875"/>
        <v>11.182249506596911</v>
      </c>
      <c r="N984" s="80">
        <f t="shared" si="875"/>
        <v>11.182249506596913</v>
      </c>
      <c r="O984" s="82"/>
      <c r="P984" s="159" t="str">
        <f t="shared" si="873"/>
        <v>Komatsu PC2000-11R 
Огунвэй</v>
      </c>
      <c r="Q984" s="82"/>
      <c r="R984" s="82"/>
      <c r="S984" s="82"/>
      <c r="T984" s="39"/>
      <c r="U984" s="40"/>
      <c r="V984" s="40"/>
      <c r="W984" s="58"/>
      <c r="X984" s="40"/>
      <c r="Y984" s="40"/>
      <c r="Z984" s="40"/>
      <c r="AA984" s="40"/>
      <c r="AB984" s="43"/>
      <c r="AC984" s="40"/>
      <c r="AD984" s="40"/>
      <c r="AE984" s="40"/>
      <c r="AF984" s="40"/>
      <c r="AG984" s="40"/>
      <c r="AH984" s="40"/>
      <c r="AI984" s="40"/>
      <c r="AJ984" s="40"/>
      <c r="AK984" s="40"/>
      <c r="AL984" s="40"/>
      <c r="AM984" s="40"/>
      <c r="AN984" s="40"/>
      <c r="AO984" s="40"/>
      <c r="AP984" s="40"/>
      <c r="AQ984" s="40"/>
      <c r="AR984" s="40"/>
      <c r="AS984" s="40"/>
    </row>
    <row r="985" spans="1:45" s="30" customFormat="1" outlineLevel="1">
      <c r="A985" s="40"/>
      <c r="B985" s="263" t="str">
        <f t="shared" si="870"/>
        <v>Смазочные</v>
      </c>
      <c r="C985" s="66" t="s">
        <v>100</v>
      </c>
      <c r="D985" s="80">
        <f>SUM(E978:N978)/SUM(E857:N857)</f>
        <v>0</v>
      </c>
      <c r="E985" s="80">
        <f t="shared" ref="E985:N985" si="876">E978/E857</f>
        <v>0</v>
      </c>
      <c r="F985" s="80">
        <f t="shared" si="876"/>
        <v>0</v>
      </c>
      <c r="G985" s="80">
        <f t="shared" si="876"/>
        <v>0</v>
      </c>
      <c r="H985" s="80">
        <f t="shared" si="876"/>
        <v>0</v>
      </c>
      <c r="I985" s="80">
        <f t="shared" si="876"/>
        <v>0</v>
      </c>
      <c r="J985" s="80">
        <f t="shared" si="876"/>
        <v>0</v>
      </c>
      <c r="K985" s="80">
        <f t="shared" si="876"/>
        <v>0</v>
      </c>
      <c r="L985" s="80">
        <f t="shared" si="876"/>
        <v>0</v>
      </c>
      <c r="M985" s="80">
        <f t="shared" si="876"/>
        <v>0</v>
      </c>
      <c r="N985" s="80">
        <f t="shared" si="876"/>
        <v>0</v>
      </c>
      <c r="O985" s="82"/>
      <c r="P985" s="159" t="str">
        <f t="shared" si="873"/>
        <v>Komatsu PC2000-11R 
Огунвэй</v>
      </c>
      <c r="Q985" s="82"/>
      <c r="R985" s="82"/>
      <c r="S985" s="82"/>
      <c r="T985" s="39"/>
      <c r="U985" s="40"/>
      <c r="V985" s="40"/>
      <c r="W985" s="58"/>
      <c r="X985" s="40"/>
      <c r="Y985" s="40"/>
      <c r="Z985" s="40"/>
      <c r="AA985" s="40"/>
      <c r="AB985" s="43"/>
      <c r="AC985" s="40"/>
      <c r="AD985" s="40"/>
      <c r="AE985" s="40"/>
      <c r="AF985" s="40"/>
      <c r="AG985" s="40"/>
      <c r="AH985" s="40"/>
      <c r="AI985" s="40"/>
      <c r="AJ985" s="40"/>
      <c r="AK985" s="40"/>
      <c r="AL985" s="40"/>
      <c r="AM985" s="40"/>
      <c r="AN985" s="40"/>
      <c r="AO985" s="40"/>
      <c r="AP985" s="40"/>
      <c r="AQ985" s="40"/>
      <c r="AR985" s="40"/>
      <c r="AS985" s="40"/>
    </row>
    <row r="986" spans="1:45" s="30" customFormat="1" outlineLevel="1">
      <c r="A986" s="40"/>
      <c r="B986" s="263" t="str">
        <f t="shared" si="870"/>
        <v>Расходы на персонал</v>
      </c>
      <c r="C986" s="66" t="s">
        <v>100</v>
      </c>
      <c r="D986" s="80">
        <f>SUM(E979:N979)/SUM(E857:N857)</f>
        <v>5.28539909557822</v>
      </c>
      <c r="E986" s="80">
        <f t="shared" ref="E986:N986" si="877">E979/E857</f>
        <v>4.524598559368231</v>
      </c>
      <c r="F986" s="80">
        <f t="shared" si="877"/>
        <v>5.2267680437508339</v>
      </c>
      <c r="G986" s="80">
        <f t="shared" si="877"/>
        <v>5.0707595410313013</v>
      </c>
      <c r="H986" s="80">
        <f t="shared" si="877"/>
        <v>5.4729278924625762</v>
      </c>
      <c r="I986" s="80">
        <f t="shared" si="877"/>
        <v>5.4810306573720169</v>
      </c>
      <c r="J986" s="80">
        <f t="shared" si="877"/>
        <v>5.1340254471539515</v>
      </c>
      <c r="K986" s="80">
        <f t="shared" si="877"/>
        <v>5.3155455141560717</v>
      </c>
      <c r="L986" s="80">
        <f t="shared" si="877"/>
        <v>4.9618075173630016</v>
      </c>
      <c r="M986" s="80">
        <f t="shared" si="877"/>
        <v>7.4306550233130793</v>
      </c>
      <c r="N986" s="80">
        <f t="shared" si="877"/>
        <v>5.0436215578075805</v>
      </c>
      <c r="O986" s="82"/>
      <c r="P986" s="159" t="str">
        <f t="shared" si="873"/>
        <v>Komatsu PC2000-11R 
Огунвэй</v>
      </c>
      <c r="Q986" s="82"/>
      <c r="R986" s="82"/>
      <c r="S986" s="82"/>
      <c r="T986" s="39"/>
      <c r="U986" s="40"/>
      <c r="V986" s="40"/>
      <c r="W986" s="58"/>
      <c r="X986" s="40"/>
      <c r="Y986" s="40"/>
      <c r="Z986" s="40"/>
      <c r="AA986" s="40"/>
      <c r="AB986" s="43"/>
      <c r="AC986" s="40"/>
      <c r="AD986" s="40"/>
      <c r="AE986" s="40"/>
      <c r="AF986" s="40"/>
      <c r="AG986" s="40"/>
      <c r="AH986" s="40"/>
      <c r="AI986" s="40"/>
      <c r="AJ986" s="40"/>
      <c r="AK986" s="40"/>
      <c r="AL986" s="40"/>
      <c r="AM986" s="40"/>
      <c r="AN986" s="40"/>
      <c r="AO986" s="40"/>
      <c r="AP986" s="40"/>
      <c r="AQ986" s="40"/>
      <c r="AR986" s="40"/>
      <c r="AS986" s="40"/>
    </row>
    <row r="987" spans="1:45" s="18" customFormat="1">
      <c r="E987" s="307"/>
      <c r="F987" s="307"/>
      <c r="G987" s="307"/>
      <c r="H987" s="307"/>
      <c r="I987" s="307"/>
      <c r="J987" s="307"/>
      <c r="K987" s="307"/>
      <c r="L987" s="307"/>
      <c r="M987" s="307"/>
      <c r="N987" s="307"/>
      <c r="P987" s="159" t="str">
        <f t="shared" si="873"/>
        <v>Komatsu PC2000-11R 
Огунвэй</v>
      </c>
    </row>
    <row r="988" spans="1:45" s="18" customFormat="1">
      <c r="B988" s="1144" t="s">
        <v>704</v>
      </c>
      <c r="C988" s="1145" t="s">
        <v>6</v>
      </c>
      <c r="D988" s="1144"/>
      <c r="E988" s="1146">
        <f>E889*1000/(E857*1000)</f>
        <v>0.20394741789951829</v>
      </c>
      <c r="F988" s="1146">
        <f t="shared" ref="F988:N988" si="878">F889*1000/(F857*1000)</f>
        <v>0.20394741789951826</v>
      </c>
      <c r="G988" s="1146">
        <f t="shared" si="878"/>
        <v>0.20394741789951823</v>
      </c>
      <c r="H988" s="1146">
        <f t="shared" si="878"/>
        <v>0.20394741789951826</v>
      </c>
      <c r="I988" s="1146">
        <f t="shared" si="878"/>
        <v>0.20394741789951823</v>
      </c>
      <c r="J988" s="1146">
        <f t="shared" si="878"/>
        <v>0.20394741789951826</v>
      </c>
      <c r="K988" s="1146">
        <f t="shared" si="878"/>
        <v>0.20394741789951823</v>
      </c>
      <c r="L988" s="1146">
        <f t="shared" si="878"/>
        <v>0.20394741789951826</v>
      </c>
      <c r="M988" s="1146">
        <f t="shared" si="878"/>
        <v>0.20394741789951823</v>
      </c>
      <c r="N988" s="1146">
        <f t="shared" si="878"/>
        <v>0.20394741789951826</v>
      </c>
      <c r="P988" s="159" t="str">
        <f t="shared" si="873"/>
        <v>Komatsu PC2000-11R 
Огунвэй</v>
      </c>
    </row>
    <row r="990" spans="1:45" s="2" customFormat="1"/>
    <row r="991" spans="1:45" s="2" customFormat="1"/>
    <row r="992" spans="1:45" s="30" customFormat="1" ht="21.75" customHeight="1">
      <c r="A992" s="40"/>
      <c r="B992" s="1147" t="str">
        <f>'1. Сводная_аннуитеты'!K18</f>
        <v>XCMG LYR 2000 
Огунвэй</v>
      </c>
      <c r="C992" s="33"/>
      <c r="D992" s="41"/>
      <c r="E992" s="42"/>
      <c r="F992" s="42"/>
      <c r="G992" s="42"/>
      <c r="H992" s="42"/>
      <c r="I992" s="42"/>
      <c r="J992" s="42"/>
      <c r="K992" s="42"/>
      <c r="L992" s="42"/>
      <c r="M992" s="42"/>
      <c r="N992" s="42"/>
      <c r="O992" s="40"/>
      <c r="P992" s="40"/>
      <c r="Q992" s="40"/>
      <c r="R992" s="40"/>
      <c r="S992" s="40"/>
      <c r="T992" s="39"/>
      <c r="U992" s="40"/>
      <c r="V992" s="40"/>
      <c r="W992" s="40"/>
      <c r="X992" s="40"/>
      <c r="Y992" s="40"/>
      <c r="Z992" s="40"/>
      <c r="AA992" s="40"/>
      <c r="AB992" s="43"/>
      <c r="AC992" s="40"/>
      <c r="AD992" s="40"/>
      <c r="AE992" s="40"/>
      <c r="AF992" s="40"/>
      <c r="AG992" s="40"/>
      <c r="AH992" s="40"/>
      <c r="AI992" s="40"/>
      <c r="AJ992" s="40"/>
      <c r="AK992" s="40"/>
      <c r="AL992" s="40"/>
      <c r="AM992" s="40"/>
      <c r="AN992" s="40"/>
      <c r="AO992" s="40"/>
      <c r="AP992" s="40"/>
      <c r="AQ992" s="40"/>
      <c r="AR992" s="40"/>
      <c r="AS992" s="40"/>
    </row>
    <row r="993" spans="1:45" s="28" customFormat="1" ht="18" customHeight="1">
      <c r="B993" s="1680" t="s">
        <v>73</v>
      </c>
      <c r="C993" s="1682" t="s">
        <v>29</v>
      </c>
      <c r="D993" s="1684" t="s">
        <v>46</v>
      </c>
      <c r="E993" s="1685"/>
      <c r="F993" s="1685"/>
      <c r="G993" s="1685"/>
      <c r="H993" s="1685"/>
      <c r="I993" s="1685"/>
      <c r="J993" s="1685"/>
      <c r="K993" s="1685"/>
      <c r="L993" s="1685"/>
      <c r="M993" s="1685"/>
      <c r="N993" s="1686"/>
      <c r="O993" s="44"/>
      <c r="P993" s="159" t="str">
        <f>B992</f>
        <v>XCMG LYR 2000 
Огунвэй</v>
      </c>
      <c r="Q993" s="44"/>
      <c r="R993" s="44"/>
      <c r="S993" s="44"/>
      <c r="T993" s="29"/>
      <c r="AB993" s="45"/>
    </row>
    <row r="994" spans="1:45" s="32" customFormat="1" ht="15.75">
      <c r="A994" s="46"/>
      <c r="B994" s="1681"/>
      <c r="C994" s="1683"/>
      <c r="D994" s="47">
        <v>0</v>
      </c>
      <c r="E994" s="48">
        <f>D994+1</f>
        <v>1</v>
      </c>
      <c r="F994" s="48">
        <f>E994+1</f>
        <v>2</v>
      </c>
      <c r="G994" s="48">
        <f t="shared" ref="G994" si="879">F994+1</f>
        <v>3</v>
      </c>
      <c r="H994" s="48">
        <f t="shared" ref="H994" si="880">G994+1</f>
        <v>4</v>
      </c>
      <c r="I994" s="48">
        <f t="shared" ref="I994" si="881">H994+1</f>
        <v>5</v>
      </c>
      <c r="J994" s="48">
        <f t="shared" ref="J994" si="882">I994+1</f>
        <v>6</v>
      </c>
      <c r="K994" s="48">
        <f t="shared" ref="K994" si="883">J994+1</f>
        <v>7</v>
      </c>
      <c r="L994" s="48">
        <f t="shared" ref="L994" si="884">K994+1</f>
        <v>8</v>
      </c>
      <c r="M994" s="48">
        <f t="shared" ref="M994" si="885">L994+1</f>
        <v>9</v>
      </c>
      <c r="N994" s="48">
        <f t="shared" ref="N994" si="886">M994+1</f>
        <v>10</v>
      </c>
      <c r="O994" s="44"/>
      <c r="P994" s="159" t="str">
        <f>P993</f>
        <v>XCMG LYR 2000 
Огунвэй</v>
      </c>
      <c r="Q994" s="44"/>
      <c r="R994" s="44"/>
      <c r="S994" s="44"/>
      <c r="T994" s="49"/>
      <c r="U994" s="46"/>
      <c r="V994" s="46"/>
      <c r="W994" s="46"/>
      <c r="X994" s="46"/>
      <c r="Y994" s="46"/>
      <c r="Z994" s="46"/>
      <c r="AA994" s="46"/>
      <c r="AB994" s="50"/>
      <c r="AC994" s="46"/>
      <c r="AD994" s="46"/>
      <c r="AE994" s="46"/>
      <c r="AF994" s="46"/>
      <c r="AG994" s="46"/>
      <c r="AH994" s="46"/>
      <c r="AI994" s="46"/>
      <c r="AJ994" s="46"/>
      <c r="AK994" s="46"/>
      <c r="AL994" s="46"/>
      <c r="AM994" s="46"/>
      <c r="AN994" s="46"/>
      <c r="AO994" s="46"/>
      <c r="AP994" s="46"/>
      <c r="AQ994" s="46"/>
      <c r="AR994" s="46"/>
      <c r="AS994" s="46"/>
    </row>
    <row r="995" spans="1:45" s="61" customFormat="1" ht="15.75">
      <c r="A995" s="51"/>
      <c r="B995" s="52" t="s">
        <v>74</v>
      </c>
      <c r="C995" s="53"/>
      <c r="D995" s="54"/>
      <c r="E995" s="55">
        <f>'2. Произв-сть экскаваторов'!D$5</f>
        <v>8760</v>
      </c>
      <c r="F995" s="55">
        <f>'2. Произв-сть экскаваторов'!E$5</f>
        <v>8784</v>
      </c>
      <c r="G995" s="55">
        <f>'2. Произв-сть экскаваторов'!F$5</f>
        <v>8760</v>
      </c>
      <c r="H995" s="55">
        <f>'2. Произв-сть экскаваторов'!G$5</f>
        <v>8760</v>
      </c>
      <c r="I995" s="55">
        <f>'2. Произв-сть экскаваторов'!H$5</f>
        <v>8760</v>
      </c>
      <c r="J995" s="55">
        <f>'2. Произв-сть экскаваторов'!I$5</f>
        <v>8784</v>
      </c>
      <c r="K995" s="55">
        <f>'2. Произв-сть экскаваторов'!J$5</f>
        <v>8760</v>
      </c>
      <c r="L995" s="55">
        <f>'2. Произв-сть экскаваторов'!K$5</f>
        <v>8760</v>
      </c>
      <c r="M995" s="55">
        <f>'2. Произв-сть экскаваторов'!L$5</f>
        <v>8760</v>
      </c>
      <c r="N995" s="55">
        <f>'2. Произв-сть экскаваторов'!M$5</f>
        <v>8784</v>
      </c>
      <c r="O995" s="56"/>
      <c r="P995" s="159" t="str">
        <f t="shared" ref="P995:P1058" si="887">P994</f>
        <v>XCMG LYR 2000 
Огунвэй</v>
      </c>
      <c r="Q995" s="56"/>
      <c r="R995" s="56"/>
      <c r="S995" s="56"/>
      <c r="T995" s="57"/>
      <c r="U995" s="58"/>
      <c r="V995" s="58"/>
      <c r="W995" s="58"/>
      <c r="X995" s="58"/>
      <c r="Y995" s="58"/>
      <c r="Z995" s="58"/>
      <c r="AA995" s="58"/>
      <c r="AB995" s="59"/>
      <c r="AC995" s="58"/>
      <c r="AD995" s="58"/>
      <c r="AE995" s="58"/>
      <c r="AF995" s="58"/>
      <c r="AG995" s="58"/>
      <c r="AH995" s="58"/>
      <c r="AI995" s="58"/>
      <c r="AJ995" s="60"/>
      <c r="AK995" s="60"/>
      <c r="AL995" s="60"/>
      <c r="AM995" s="60"/>
      <c r="AN995" s="60"/>
      <c r="AO995" s="60"/>
      <c r="AP995" s="60"/>
      <c r="AQ995" s="60"/>
      <c r="AR995" s="60"/>
      <c r="AS995" s="60"/>
    </row>
    <row r="996" spans="1:45" s="61" customFormat="1" ht="15.75">
      <c r="A996" s="51"/>
      <c r="B996" s="52" t="s">
        <v>34</v>
      </c>
      <c r="C996" s="53" t="s">
        <v>10</v>
      </c>
      <c r="D996" s="54"/>
      <c r="E996" s="62">
        <f>'2. Произв-сть экскаваторов'!D25</f>
        <v>0.85465183066830996</v>
      </c>
      <c r="F996" s="62">
        <f>'2. Произв-сть экскаваторов'!E25</f>
        <v>0.7283267013181991</v>
      </c>
      <c r="G996" s="62">
        <f>'2. Произв-сть экскаваторов'!F25</f>
        <v>0.75512295778525274</v>
      </c>
      <c r="H996" s="62">
        <f>'2. Произв-сть экскаваторов'!G25</f>
        <v>0.69453356040612135</v>
      </c>
      <c r="I996" s="62">
        <f>'2. Произв-сть экскаваторов'!H25</f>
        <v>0.69340419945869936</v>
      </c>
      <c r="J996" s="62">
        <f>'2. Произв-сть экскаваторов'!I25</f>
        <v>0.74273727501740916</v>
      </c>
      <c r="K996" s="62">
        <f>'2. Произв-сть экскаваторов'!J25</f>
        <v>0.71715238441357987</v>
      </c>
      <c r="L996" s="62">
        <f>'2. Произв-сть экскаваторов'!K25</f>
        <v>0.77322817988905923</v>
      </c>
      <c r="M996" s="62">
        <f>'2. Произв-сть экскаваторов'!L25</f>
        <v>0.49325995833977787</v>
      </c>
      <c r="N996" s="62">
        <f>'2. Произв-сть экскаваторов'!M25</f>
        <v>0.75729454275626096</v>
      </c>
      <c r="O996" s="63"/>
      <c r="P996" s="159" t="str">
        <f t="shared" si="887"/>
        <v>XCMG LYR 2000 
Огунвэй</v>
      </c>
      <c r="Q996" s="63"/>
      <c r="R996" s="63"/>
      <c r="S996" s="63"/>
      <c r="T996" s="57"/>
      <c r="U996" s="58"/>
      <c r="V996" s="58"/>
      <c r="W996" s="58"/>
      <c r="X996" s="58"/>
      <c r="Y996" s="58"/>
      <c r="Z996" s="58"/>
      <c r="AA996" s="58"/>
      <c r="AB996" s="59"/>
      <c r="AC996" s="58"/>
      <c r="AD996" s="58"/>
      <c r="AE996" s="58"/>
      <c r="AF996" s="58"/>
      <c r="AG996" s="58"/>
      <c r="AH996" s="58"/>
      <c r="AI996" s="58"/>
      <c r="AJ996" s="60"/>
      <c r="AK996" s="60"/>
      <c r="AL996" s="60"/>
      <c r="AM996" s="60"/>
      <c r="AN996" s="60"/>
      <c r="AO996" s="60"/>
      <c r="AP996" s="60"/>
      <c r="AQ996" s="60"/>
      <c r="AR996" s="60"/>
      <c r="AS996" s="60"/>
    </row>
    <row r="997" spans="1:45" s="61" customFormat="1" ht="15.75">
      <c r="A997" s="51"/>
      <c r="B997" s="52" t="s">
        <v>41</v>
      </c>
      <c r="C997" s="53" t="s">
        <v>10</v>
      </c>
      <c r="D997" s="54"/>
      <c r="E997" s="62">
        <f>'2. Произв-сть экскаваторов'!D68</f>
        <v>0.53878675825048039</v>
      </c>
      <c r="F997" s="62">
        <f>'2. Произв-сть экскаваторов'!E68</f>
        <v>0.459149291289348</v>
      </c>
      <c r="G997" s="62">
        <f>'2. Произв-сть экскаваторов'!F68</f>
        <v>0.4760420979704531</v>
      </c>
      <c r="H997" s="62">
        <f>'2. Произв-сть экскаваторов'!G68</f>
        <v>0.437845532039359</v>
      </c>
      <c r="I997" s="62">
        <f>'2. Произв-сть экскаваторов'!H68</f>
        <v>0.4371335640754217</v>
      </c>
      <c r="J997" s="62">
        <f>'2. Произв-сть экскаваторов'!I68</f>
        <v>0.46823395712555832</v>
      </c>
      <c r="K997" s="62">
        <f>'2. Произв-сть экскаваторов'!J68</f>
        <v>0.45210481567406091</v>
      </c>
      <c r="L997" s="62">
        <f>'2. Произв-сть экскаваторов'!K68</f>
        <v>0.48745593173839435</v>
      </c>
      <c r="M997" s="62">
        <f>'2. Произв-сть экскаваторов'!L68</f>
        <v>0.31095929873670158</v>
      </c>
      <c r="N997" s="62">
        <f>'2. Произв-сть экскаваторов'!M68</f>
        <v>0.47741110132925946</v>
      </c>
      <c r="O997" s="63"/>
      <c r="P997" s="159" t="str">
        <f t="shared" si="887"/>
        <v>XCMG LYR 2000 
Огунвэй</v>
      </c>
      <c r="Q997" s="63"/>
      <c r="R997" s="63"/>
      <c r="S997" s="63"/>
      <c r="T997" s="57"/>
      <c r="U997" s="58"/>
      <c r="V997" s="58"/>
      <c r="W997" s="58"/>
      <c r="X997" s="58"/>
      <c r="Y997" s="58"/>
      <c r="Z997" s="58"/>
      <c r="AA997" s="58"/>
      <c r="AB997" s="59"/>
      <c r="AC997" s="58"/>
      <c r="AD997" s="58"/>
      <c r="AE997" s="58"/>
      <c r="AF997" s="58"/>
      <c r="AG997" s="58"/>
      <c r="AH997" s="58"/>
      <c r="AI997" s="58"/>
      <c r="AJ997" s="60"/>
      <c r="AK997" s="60"/>
      <c r="AL997" s="60"/>
      <c r="AM997" s="60"/>
      <c r="AN997" s="60"/>
      <c r="AO997" s="60"/>
      <c r="AP997" s="60"/>
      <c r="AQ997" s="60"/>
      <c r="AR997" s="60"/>
      <c r="AS997" s="60"/>
    </row>
    <row r="998" spans="1:45" s="61" customFormat="1" ht="15.75">
      <c r="A998" s="51"/>
      <c r="B998" s="52" t="s">
        <v>75</v>
      </c>
      <c r="C998" s="53" t="s">
        <v>76</v>
      </c>
      <c r="D998" s="54"/>
      <c r="E998" s="55">
        <f>'2. Произв-сть экскаваторов'!D90</f>
        <v>2047.2479123208302</v>
      </c>
      <c r="F998" s="55">
        <f>'2. Произв-сть экскаваторов'!E90</f>
        <v>1749.4263459944857</v>
      </c>
      <c r="G998" s="55">
        <f>'2. Произв-сть экскаваторов'!F90</f>
        <v>1808.834713034578</v>
      </c>
      <c r="H998" s="55">
        <f>'2. Произв-сть экскаваторов'!G90</f>
        <v>1663.6978130220809</v>
      </c>
      <c r="I998" s="55">
        <f>'2. Произв-сть экскаваторов'!H90</f>
        <v>1660.9925220967011</v>
      </c>
      <c r="J998" s="55">
        <f>'2. Произв-сть экскаваторов'!I90</f>
        <v>1784.0402592900787</v>
      </c>
      <c r="K998" s="55">
        <f>'2. Произв-сть экскаваторов'!J90</f>
        <v>1717.8793388396898</v>
      </c>
      <c r="L998" s="55">
        <f>'2. Произв-сть экскаваторов'!K90</f>
        <v>1852.204278071534</v>
      </c>
      <c r="M998" s="55">
        <f>'2. Произв-сть экскаваторов'!L90</f>
        <v>1181.5635135923351</v>
      </c>
      <c r="N998" s="55">
        <f>'2. Произв-сть экскаваторов'!M90</f>
        <v>1819.006528770451</v>
      </c>
      <c r="O998" s="56"/>
      <c r="P998" s="159" t="str">
        <f t="shared" si="887"/>
        <v>XCMG LYR 2000 
Огунвэй</v>
      </c>
      <c r="Q998" s="56"/>
      <c r="R998" s="56"/>
      <c r="S998" s="56"/>
      <c r="T998" s="57"/>
      <c r="U998" s="58"/>
      <c r="V998" s="58"/>
      <c r="W998" s="58"/>
      <c r="X998" s="58"/>
      <c r="Y998" s="58"/>
      <c r="Z998" s="58"/>
      <c r="AA998" s="58"/>
      <c r="AB998" s="59"/>
      <c r="AC998" s="58"/>
      <c r="AD998" s="58"/>
      <c r="AE998" s="58"/>
      <c r="AF998" s="58"/>
      <c r="AG998" s="58"/>
      <c r="AH998" s="58"/>
      <c r="AI998" s="58"/>
      <c r="AJ998" s="60"/>
      <c r="AK998" s="60"/>
      <c r="AL998" s="60"/>
      <c r="AM998" s="60"/>
      <c r="AN998" s="60"/>
      <c r="AO998" s="60"/>
      <c r="AP998" s="60"/>
      <c r="AQ998" s="60"/>
      <c r="AR998" s="60"/>
      <c r="AS998" s="60"/>
    </row>
    <row r="999" spans="1:45" s="61" customFormat="1" ht="18.75" customHeight="1" outlineLevel="1">
      <c r="A999" s="51"/>
      <c r="B999" s="52" t="s">
        <v>77</v>
      </c>
      <c r="C999" s="53" t="s">
        <v>78</v>
      </c>
      <c r="D999" s="54"/>
      <c r="E999" s="64">
        <f>E1075+E1076-E1071</f>
        <v>20946.409408304251</v>
      </c>
      <c r="F999" s="64">
        <f t="shared" ref="F999:N999" si="888">F1075+F1076-F1071</f>
        <v>17363.366367557261</v>
      </c>
      <c r="G999" s="64">
        <f t="shared" si="888"/>
        <v>18078.098811922609</v>
      </c>
      <c r="H999" s="64">
        <f t="shared" si="888"/>
        <v>16331.98026866193</v>
      </c>
      <c r="I999" s="64">
        <f t="shared" si="888"/>
        <v>16299.433351583546</v>
      </c>
      <c r="J999" s="64">
        <f t="shared" si="888"/>
        <v>27109.093917581784</v>
      </c>
      <c r="K999" s="64">
        <f t="shared" si="888"/>
        <v>28178.981229301615</v>
      </c>
      <c r="L999" s="64">
        <f t="shared" si="888"/>
        <v>29795.022823099549</v>
      </c>
      <c r="M999" s="64">
        <f t="shared" si="888"/>
        <v>21726.65237683251</v>
      </c>
      <c r="N999" s="64">
        <f t="shared" si="888"/>
        <v>29395.626076688754</v>
      </c>
      <c r="O999" s="65"/>
      <c r="P999" s="159" t="str">
        <f t="shared" si="887"/>
        <v>XCMG LYR 2000 
Огунвэй</v>
      </c>
      <c r="Q999" s="65"/>
      <c r="R999" s="65"/>
      <c r="S999" s="65"/>
      <c r="T999" s="57"/>
      <c r="U999" s="58"/>
      <c r="V999" s="58"/>
      <c r="W999" s="58"/>
      <c r="X999" s="58"/>
      <c r="Y999" s="58"/>
      <c r="Z999" s="58"/>
      <c r="AA999" s="58"/>
      <c r="AB999" s="59"/>
      <c r="AC999" s="58"/>
      <c r="AD999" s="58"/>
      <c r="AE999" s="58"/>
      <c r="AF999" s="58"/>
      <c r="AG999" s="58"/>
      <c r="AH999" s="58"/>
      <c r="AI999" s="58"/>
      <c r="AJ999" s="60"/>
      <c r="AK999" s="60"/>
      <c r="AL999" s="60"/>
      <c r="AM999" s="60"/>
      <c r="AN999" s="60"/>
      <c r="AO999" s="60"/>
      <c r="AP999" s="60"/>
      <c r="AQ999" s="60"/>
      <c r="AR999" s="60"/>
      <c r="AS999" s="60"/>
    </row>
    <row r="1000" spans="1:45" s="61" customFormat="1" ht="15.75" outlineLevel="1">
      <c r="A1000" s="51"/>
      <c r="B1000" s="83" t="s">
        <v>240</v>
      </c>
      <c r="C1000" s="53" t="s">
        <v>78</v>
      </c>
      <c r="D1000" s="54"/>
      <c r="E1000" s="64">
        <f>E1002</f>
        <v>0</v>
      </c>
      <c r="F1000" s="64">
        <f t="shared" ref="F1000:N1000" si="889">F1002</f>
        <v>0</v>
      </c>
      <c r="G1000" s="64">
        <f t="shared" si="889"/>
        <v>0</v>
      </c>
      <c r="H1000" s="64">
        <f t="shared" si="889"/>
        <v>0</v>
      </c>
      <c r="I1000" s="64">
        <f t="shared" si="889"/>
        <v>0</v>
      </c>
      <c r="J1000" s="64">
        <f t="shared" si="889"/>
        <v>0</v>
      </c>
      <c r="K1000" s="64">
        <f t="shared" si="889"/>
        <v>0</v>
      </c>
      <c r="L1000" s="64">
        <f t="shared" si="889"/>
        <v>0</v>
      </c>
      <c r="M1000" s="64">
        <f t="shared" si="889"/>
        <v>0</v>
      </c>
      <c r="N1000" s="64">
        <f t="shared" si="889"/>
        <v>0</v>
      </c>
      <c r="O1000" s="126"/>
      <c r="P1000" s="159" t="str">
        <f t="shared" si="887"/>
        <v>XCMG LYR 2000 
Огунвэй</v>
      </c>
      <c r="Q1000" s="65"/>
      <c r="R1000" s="65"/>
      <c r="S1000" s="138" t="s">
        <v>711</v>
      </c>
      <c r="T1000" s="57"/>
      <c r="U1000" s="58"/>
      <c r="V1000" s="58"/>
      <c r="W1000" s="58"/>
      <c r="X1000" s="58"/>
      <c r="Y1000" s="58"/>
      <c r="Z1000" s="58"/>
      <c r="AA1000" s="58"/>
      <c r="AB1000" s="59"/>
      <c r="AC1000" s="58"/>
      <c r="AD1000" s="58"/>
      <c r="AE1000" s="58"/>
      <c r="AF1000" s="58"/>
      <c r="AG1000" s="58"/>
      <c r="AH1000" s="58"/>
      <c r="AI1000" s="58"/>
      <c r="AJ1000" s="60"/>
      <c r="AK1000" s="60"/>
      <c r="AL1000" s="60"/>
      <c r="AM1000" s="60"/>
      <c r="AN1000" s="60"/>
      <c r="AO1000" s="60"/>
      <c r="AP1000" s="60"/>
      <c r="AQ1000" s="60"/>
      <c r="AR1000" s="60"/>
      <c r="AS1000" s="60"/>
    </row>
    <row r="1001" spans="1:45" s="61" customFormat="1" ht="18" customHeight="1" outlineLevel="1">
      <c r="A1001" s="51"/>
      <c r="B1001" s="1687" t="s">
        <v>239</v>
      </c>
      <c r="C1001" s="66" t="s">
        <v>166</v>
      </c>
      <c r="D1001" s="54"/>
      <c r="E1001" s="1163"/>
      <c r="F1001" s="1163"/>
      <c r="G1001" s="1163"/>
      <c r="H1001" s="1163"/>
      <c r="I1001" s="1163"/>
      <c r="J1001" s="1163"/>
      <c r="K1001" s="1163"/>
      <c r="L1001" s="1163"/>
      <c r="M1001" s="1163"/>
      <c r="N1001" s="1163"/>
      <c r="P1001" s="159" t="str">
        <f t="shared" si="887"/>
        <v>XCMG LYR 2000 
Огунвэй</v>
      </c>
      <c r="Q1001" s="56"/>
      <c r="R1001" s="56"/>
      <c r="S1001" s="73"/>
      <c r="T1001" s="57"/>
      <c r="U1001" s="58"/>
      <c r="V1001" s="58"/>
      <c r="W1001" s="58"/>
      <c r="X1001" s="58"/>
      <c r="Y1001" s="58"/>
      <c r="Z1001" s="58"/>
      <c r="AA1001" s="58"/>
      <c r="AB1001" s="59"/>
      <c r="AC1001" s="58"/>
      <c r="AD1001" s="58"/>
      <c r="AE1001" s="58"/>
      <c r="AF1001" s="58"/>
      <c r="AG1001" s="58"/>
      <c r="AH1001" s="58"/>
      <c r="AI1001" s="58"/>
      <c r="AJ1001" s="60"/>
      <c r="AK1001" s="60"/>
      <c r="AL1001" s="60"/>
      <c r="AM1001" s="60"/>
      <c r="AN1001" s="60"/>
      <c r="AO1001" s="60"/>
      <c r="AP1001" s="60"/>
      <c r="AQ1001" s="60"/>
      <c r="AR1001" s="60"/>
      <c r="AS1001" s="60"/>
    </row>
    <row r="1002" spans="1:45" s="61" customFormat="1" ht="15.75" customHeight="1" outlineLevel="1">
      <c r="A1002" s="51"/>
      <c r="B1002" s="1688"/>
      <c r="C1002" s="66" t="s">
        <v>160</v>
      </c>
      <c r="D1002" s="54"/>
      <c r="E1002" s="55">
        <f>E1001*Макро!C$4</f>
        <v>0</v>
      </c>
      <c r="F1002" s="55">
        <f>F1001*Макро!D$4</f>
        <v>0</v>
      </c>
      <c r="G1002" s="55">
        <f>G1001*Макро!E$4</f>
        <v>0</v>
      </c>
      <c r="H1002" s="55">
        <f>H1001*Макро!F$4</f>
        <v>0</v>
      </c>
      <c r="I1002" s="55">
        <f>I1001*Макро!G$4</f>
        <v>0</v>
      </c>
      <c r="J1002" s="55">
        <f>J1001*Макро!H$4</f>
        <v>0</v>
      </c>
      <c r="K1002" s="55">
        <f>K1001*Макро!I$4</f>
        <v>0</v>
      </c>
      <c r="L1002" s="55">
        <f>L1001*Макро!J$4</f>
        <v>0</v>
      </c>
      <c r="M1002" s="55">
        <f>M1001*Макро!K$4</f>
        <v>0</v>
      </c>
      <c r="N1002" s="55">
        <f>N1001*Макро!L$4</f>
        <v>0</v>
      </c>
      <c r="O1002" s="56"/>
      <c r="P1002" s="159" t="str">
        <f t="shared" si="887"/>
        <v>XCMG LYR 2000 
Огунвэй</v>
      </c>
      <c r="Q1002" s="56"/>
      <c r="R1002" s="56"/>
      <c r="S1002" s="56"/>
      <c r="T1002" s="57"/>
      <c r="U1002" s="58"/>
      <c r="V1002" s="58"/>
      <c r="W1002" s="58"/>
      <c r="X1002" s="58"/>
      <c r="Y1002" s="58"/>
      <c r="Z1002" s="58"/>
      <c r="AA1002" s="58"/>
      <c r="AB1002" s="59"/>
      <c r="AC1002" s="58"/>
      <c r="AD1002" s="58"/>
      <c r="AE1002" s="58"/>
      <c r="AF1002" s="58"/>
      <c r="AG1002" s="58"/>
      <c r="AH1002" s="58"/>
      <c r="AI1002" s="58"/>
      <c r="AJ1002" s="60"/>
      <c r="AK1002" s="60"/>
      <c r="AL1002" s="60"/>
      <c r="AM1002" s="60"/>
      <c r="AN1002" s="60"/>
      <c r="AO1002" s="60"/>
      <c r="AP1002" s="60"/>
      <c r="AQ1002" s="60"/>
      <c r="AR1002" s="60"/>
      <c r="AS1002" s="60"/>
    </row>
    <row r="1003" spans="1:45" s="61" customFormat="1" ht="20.25" customHeight="1" outlineLevel="1">
      <c r="A1003" s="51"/>
      <c r="B1003" s="160" t="s">
        <v>128</v>
      </c>
      <c r="C1003" s="53" t="s">
        <v>61</v>
      </c>
      <c r="D1003" s="54"/>
      <c r="E1003" s="77">
        <f>E1005</f>
        <v>0</v>
      </c>
      <c r="F1003" s="77">
        <f t="shared" ref="F1003:N1003" si="890">F1005</f>
        <v>0</v>
      </c>
      <c r="G1003" s="77">
        <f t="shared" si="890"/>
        <v>0</v>
      </c>
      <c r="H1003" s="77">
        <f t="shared" si="890"/>
        <v>0</v>
      </c>
      <c r="I1003" s="77">
        <f t="shared" si="890"/>
        <v>0</v>
      </c>
      <c r="J1003" s="77">
        <f t="shared" si="890"/>
        <v>0</v>
      </c>
      <c r="K1003" s="77">
        <f t="shared" si="890"/>
        <v>0</v>
      </c>
      <c r="L1003" s="77">
        <f t="shared" si="890"/>
        <v>0</v>
      </c>
      <c r="M1003" s="77">
        <f t="shared" si="890"/>
        <v>0</v>
      </c>
      <c r="N1003" s="77">
        <f t="shared" si="890"/>
        <v>0</v>
      </c>
      <c r="O1003" s="138"/>
      <c r="P1003" s="159" t="str">
        <f t="shared" si="887"/>
        <v>XCMG LYR 2000 
Огунвэй</v>
      </c>
      <c r="Q1003" s="56"/>
      <c r="R1003" s="56"/>
      <c r="S1003" s="56"/>
      <c r="T1003" s="57"/>
      <c r="U1003" s="58"/>
      <c r="V1003" s="58"/>
      <c r="W1003" s="58"/>
      <c r="X1003" s="58"/>
      <c r="Y1003" s="58"/>
      <c r="Z1003" s="58"/>
      <c r="AA1003" s="58"/>
      <c r="AB1003" s="59"/>
      <c r="AC1003" s="58"/>
      <c r="AD1003" s="58"/>
      <c r="AE1003" s="58"/>
      <c r="AF1003" s="58"/>
      <c r="AG1003" s="58"/>
      <c r="AH1003" s="58"/>
      <c r="AI1003" s="58"/>
      <c r="AJ1003" s="60"/>
      <c r="AK1003" s="60"/>
      <c r="AL1003" s="60"/>
      <c r="AM1003" s="60"/>
      <c r="AN1003" s="60"/>
      <c r="AO1003" s="60"/>
      <c r="AP1003" s="60"/>
      <c r="AQ1003" s="60"/>
      <c r="AR1003" s="60"/>
      <c r="AS1003" s="60"/>
    </row>
    <row r="1004" spans="1:45" s="61" customFormat="1" ht="15.75" customHeight="1" outlineLevel="1">
      <c r="A1004" s="51"/>
      <c r="B1004" s="1687" t="s">
        <v>170</v>
      </c>
      <c r="C1004" s="66" t="s">
        <v>166</v>
      </c>
      <c r="D1004" s="54"/>
      <c r="E1004" s="1163"/>
      <c r="F1004" s="1163"/>
      <c r="G1004" s="1163"/>
      <c r="H1004" s="1163"/>
      <c r="I1004" s="1163"/>
      <c r="J1004" s="1163"/>
      <c r="K1004" s="1163"/>
      <c r="L1004" s="1163"/>
      <c r="M1004" s="1163"/>
      <c r="N1004" s="1163"/>
      <c r="O1004" s="126"/>
      <c r="P1004" s="159" t="str">
        <f t="shared" si="887"/>
        <v>XCMG LYR 2000 
Огунвэй</v>
      </c>
      <c r="Q1004" s="56"/>
      <c r="R1004" s="56"/>
      <c r="S1004" s="73"/>
      <c r="T1004" s="57"/>
      <c r="U1004" s="58"/>
      <c r="V1004" s="58"/>
      <c r="W1004" s="58"/>
      <c r="X1004" s="58"/>
      <c r="Y1004" s="58"/>
      <c r="Z1004" s="58"/>
      <c r="AA1004" s="58"/>
      <c r="AB1004" s="59"/>
      <c r="AC1004" s="58"/>
      <c r="AD1004" s="58"/>
      <c r="AE1004" s="58"/>
      <c r="AF1004" s="58"/>
      <c r="AG1004" s="58"/>
      <c r="AH1004" s="58"/>
      <c r="AI1004" s="58"/>
      <c r="AJ1004" s="60"/>
      <c r="AK1004" s="60"/>
      <c r="AL1004" s="60"/>
      <c r="AM1004" s="60"/>
      <c r="AN1004" s="60"/>
      <c r="AO1004" s="60"/>
      <c r="AP1004" s="60"/>
      <c r="AQ1004" s="60"/>
      <c r="AR1004" s="60"/>
      <c r="AS1004" s="60"/>
    </row>
    <row r="1005" spans="1:45" s="61" customFormat="1" ht="15.75" customHeight="1" outlineLevel="1">
      <c r="A1005" s="51"/>
      <c r="B1005" s="1688"/>
      <c r="C1005" s="66" t="s">
        <v>160</v>
      </c>
      <c r="D1005" s="54"/>
      <c r="E1005" s="55">
        <f>E1004*Макро!C$4</f>
        <v>0</v>
      </c>
      <c r="F1005" s="55">
        <f>F1004*Макро!D$4</f>
        <v>0</v>
      </c>
      <c r="G1005" s="55">
        <f>G1004*Макро!E$4</f>
        <v>0</v>
      </c>
      <c r="H1005" s="55">
        <f>H1004*Макро!F$4</f>
        <v>0</v>
      </c>
      <c r="I1005" s="55">
        <f>I1004*Макро!G$4</f>
        <v>0</v>
      </c>
      <c r="J1005" s="55">
        <f>J1004*Макро!H$4</f>
        <v>0</v>
      </c>
      <c r="K1005" s="55">
        <f>K1004*Макро!I$4</f>
        <v>0</v>
      </c>
      <c r="L1005" s="55">
        <f>L1004*Макро!J$4</f>
        <v>0</v>
      </c>
      <c r="M1005" s="55">
        <f>M1004*Макро!K$4</f>
        <v>0</v>
      </c>
      <c r="N1005" s="55">
        <f>N1004*Макро!L$4</f>
        <v>0</v>
      </c>
      <c r="O1005" s="56"/>
      <c r="P1005" s="159" t="str">
        <f t="shared" si="887"/>
        <v>XCMG LYR 2000 
Огунвэй</v>
      </c>
      <c r="Q1005" s="56"/>
      <c r="R1005" s="56"/>
      <c r="S1005" s="56"/>
      <c r="T1005" s="57"/>
      <c r="U1005" s="58"/>
      <c r="V1005" s="58"/>
      <c r="W1005" s="58"/>
      <c r="X1005" s="58"/>
      <c r="Y1005" s="58"/>
      <c r="Z1005" s="58"/>
      <c r="AA1005" s="58"/>
      <c r="AB1005" s="59"/>
      <c r="AC1005" s="58"/>
      <c r="AD1005" s="58"/>
      <c r="AE1005" s="58"/>
      <c r="AF1005" s="58"/>
      <c r="AG1005" s="58"/>
      <c r="AH1005" s="58"/>
      <c r="AI1005" s="58"/>
      <c r="AJ1005" s="60"/>
      <c r="AK1005" s="60"/>
      <c r="AL1005" s="60"/>
      <c r="AM1005" s="60"/>
      <c r="AN1005" s="60"/>
      <c r="AO1005" s="60"/>
      <c r="AP1005" s="60"/>
      <c r="AQ1005" s="60"/>
      <c r="AR1005" s="60"/>
      <c r="AS1005" s="60"/>
    </row>
    <row r="1006" spans="1:45" s="61" customFormat="1" ht="15.75" outlineLevel="1">
      <c r="A1006" s="51"/>
      <c r="B1006" s="52" t="s">
        <v>703</v>
      </c>
      <c r="C1006" s="53" t="s">
        <v>61</v>
      </c>
      <c r="D1006" s="54"/>
      <c r="E1006" s="64">
        <f>E1008+E1012</f>
        <v>1786.45278632289</v>
      </c>
      <c r="F1006" s="64">
        <f t="shared" ref="F1006:N1006" si="891">F1008+F1012</f>
        <v>1526.5701586309649</v>
      </c>
      <c r="G1006" s="64">
        <f t="shared" si="891"/>
        <v>1578.4106036454396</v>
      </c>
      <c r="H1006" s="64">
        <f t="shared" si="891"/>
        <v>1451.7624249538499</v>
      </c>
      <c r="I1006" s="64">
        <f t="shared" si="891"/>
        <v>1449.4017560371185</v>
      </c>
      <c r="J1006" s="64">
        <f t="shared" si="891"/>
        <v>1556.7746695161909</v>
      </c>
      <c r="K1006" s="64">
        <f t="shared" si="891"/>
        <v>1499.0418663842556</v>
      </c>
      <c r="L1006" s="64">
        <f t="shared" si="891"/>
        <v>1616.2553999867141</v>
      </c>
      <c r="M1006" s="64">
        <f t="shared" si="891"/>
        <v>1031.0463224171067</v>
      </c>
      <c r="N1006" s="64">
        <f t="shared" si="891"/>
        <v>1587.286650583357</v>
      </c>
      <c r="O1006" s="180"/>
      <c r="P1006" s="159" t="str">
        <f t="shared" si="887"/>
        <v>XCMG LYR 2000 
Огунвэй</v>
      </c>
      <c r="Q1006" s="65"/>
      <c r="R1006" s="65"/>
      <c r="S1006" s="65"/>
      <c r="T1006" s="57"/>
      <c r="U1006" s="58"/>
      <c r="V1006" s="58"/>
      <c r="W1006" s="58"/>
      <c r="X1006" s="58"/>
      <c r="Y1006" s="58"/>
      <c r="Z1006" s="58"/>
      <c r="AA1006" s="58"/>
      <c r="AB1006" s="59"/>
      <c r="AC1006" s="58"/>
      <c r="AD1006" s="58"/>
      <c r="AE1006" s="58"/>
      <c r="AF1006" s="58"/>
      <c r="AG1006" s="58"/>
      <c r="AH1006" s="58"/>
      <c r="AI1006" s="58"/>
      <c r="AJ1006" s="60"/>
      <c r="AK1006" s="60"/>
      <c r="AL1006" s="60"/>
      <c r="AM1006" s="60"/>
      <c r="AN1006" s="60"/>
      <c r="AO1006" s="60"/>
      <c r="AP1006" s="60"/>
      <c r="AQ1006" s="60"/>
      <c r="AR1006" s="60"/>
      <c r="AS1006" s="60"/>
    </row>
    <row r="1007" spans="1:45" s="61" customFormat="1" ht="15.75" outlineLevel="1">
      <c r="A1007" s="51"/>
      <c r="B1007" s="52"/>
      <c r="C1007" s="53"/>
      <c r="D1007" s="54"/>
      <c r="E1007" s="64"/>
      <c r="F1007" s="64"/>
      <c r="G1007" s="64"/>
      <c r="H1007" s="64"/>
      <c r="I1007" s="64"/>
      <c r="J1007" s="64"/>
      <c r="K1007" s="64"/>
      <c r="L1007" s="64"/>
      <c r="M1007" s="64"/>
      <c r="N1007" s="64"/>
      <c r="O1007" s="65"/>
      <c r="P1007" s="159" t="str">
        <f t="shared" si="887"/>
        <v>XCMG LYR 2000 
Огунвэй</v>
      </c>
      <c r="Q1007" s="65"/>
      <c r="R1007" s="65"/>
      <c r="S1007" s="65"/>
      <c r="T1007" s="57"/>
      <c r="U1007" s="58"/>
      <c r="V1007" s="58"/>
      <c r="W1007" s="58"/>
      <c r="X1007" s="58"/>
      <c r="Y1007" s="58"/>
      <c r="Z1007" s="58"/>
      <c r="AA1007" s="58"/>
      <c r="AB1007" s="59"/>
      <c r="AC1007" s="58"/>
      <c r="AD1007" s="58"/>
      <c r="AE1007" s="58"/>
      <c r="AF1007" s="58"/>
      <c r="AG1007" s="58"/>
      <c r="AH1007" s="58"/>
      <c r="AI1007" s="58"/>
      <c r="AJ1007" s="60"/>
      <c r="AK1007" s="60"/>
      <c r="AL1007" s="60"/>
      <c r="AM1007" s="60"/>
      <c r="AN1007" s="60"/>
      <c r="AO1007" s="60"/>
      <c r="AP1007" s="60"/>
      <c r="AQ1007" s="60"/>
      <c r="AR1007" s="60"/>
      <c r="AS1007" s="60"/>
    </row>
    <row r="1008" spans="1:45" s="61" customFormat="1" ht="30" outlineLevel="1">
      <c r="A1008" s="51"/>
      <c r="B1008" s="186" t="s">
        <v>173</v>
      </c>
      <c r="C1008" s="53" t="s">
        <v>61</v>
      </c>
      <c r="D1008" s="54"/>
      <c r="E1008" s="64">
        <f>E1011*E998</f>
        <v>1786.45278632289</v>
      </c>
      <c r="F1008" s="64">
        <f t="shared" ref="F1008:N1008" si="892">F1011*F998</f>
        <v>1526.5701586309649</v>
      </c>
      <c r="G1008" s="64">
        <f t="shared" si="892"/>
        <v>1578.4106036454396</v>
      </c>
      <c r="H1008" s="64">
        <f t="shared" si="892"/>
        <v>1451.7624249538499</v>
      </c>
      <c r="I1008" s="64">
        <f t="shared" si="892"/>
        <v>1449.4017560371185</v>
      </c>
      <c r="J1008" s="64">
        <f t="shared" si="892"/>
        <v>1556.7746695161909</v>
      </c>
      <c r="K1008" s="64">
        <f t="shared" si="892"/>
        <v>1499.0418663842556</v>
      </c>
      <c r="L1008" s="64">
        <f t="shared" si="892"/>
        <v>1616.2553999867141</v>
      </c>
      <c r="M1008" s="64">
        <f t="shared" si="892"/>
        <v>1031.0463224171067</v>
      </c>
      <c r="N1008" s="64">
        <f t="shared" si="892"/>
        <v>1587.286650583357</v>
      </c>
      <c r="O1008" s="65"/>
      <c r="P1008" s="159" t="str">
        <f t="shared" si="887"/>
        <v>XCMG LYR 2000 
Огунвэй</v>
      </c>
      <c r="Q1008" s="65"/>
      <c r="R1008" s="65"/>
      <c r="S1008" s="65"/>
      <c r="T1008" s="57"/>
      <c r="U1008" s="58"/>
      <c r="V1008" s="58"/>
      <c r="W1008" s="58"/>
      <c r="X1008" s="58"/>
      <c r="Y1008" s="58"/>
      <c r="Z1008" s="58"/>
      <c r="AA1008" s="58"/>
      <c r="AB1008" s="59"/>
      <c r="AC1008" s="58"/>
      <c r="AD1008" s="58"/>
      <c r="AE1008" s="58"/>
      <c r="AF1008" s="58"/>
      <c r="AG1008" s="58"/>
      <c r="AH1008" s="58"/>
      <c r="AI1008" s="58"/>
      <c r="AJ1008" s="60"/>
      <c r="AK1008" s="60"/>
      <c r="AL1008" s="60"/>
      <c r="AM1008" s="60"/>
      <c r="AN1008" s="60"/>
      <c r="AO1008" s="60"/>
      <c r="AP1008" s="60"/>
      <c r="AQ1008" s="60"/>
      <c r="AR1008" s="60"/>
      <c r="AS1008" s="60"/>
    </row>
    <row r="1009" spans="1:45" s="61" customFormat="1" ht="15.75" outlineLevel="1">
      <c r="A1009" s="51"/>
      <c r="B1009" s="67" t="s">
        <v>53</v>
      </c>
      <c r="C1009" s="70" t="s">
        <v>171</v>
      </c>
      <c r="D1009" s="179"/>
      <c r="E1009" s="177"/>
      <c r="F1009" s="177"/>
      <c r="G1009" s="177"/>
      <c r="H1009" s="177"/>
      <c r="I1009" s="177"/>
      <c r="J1009" s="177"/>
      <c r="K1009" s="177"/>
      <c r="L1009" s="177"/>
      <c r="M1009" s="177"/>
      <c r="N1009" s="177"/>
      <c r="O1009" s="69"/>
      <c r="P1009" s="159" t="str">
        <f t="shared" si="887"/>
        <v>XCMG LYR 2000 
Огунвэй</v>
      </c>
      <c r="Q1009" s="69"/>
      <c r="R1009" s="69"/>
      <c r="S1009" s="69"/>
      <c r="T1009" s="57"/>
      <c r="U1009" s="58"/>
      <c r="V1009" s="58"/>
      <c r="W1009" s="58"/>
      <c r="X1009" s="58"/>
      <c r="Y1009" s="58"/>
      <c r="Z1009" s="58"/>
      <c r="AA1009" s="58"/>
      <c r="AB1009" s="59"/>
      <c r="AC1009" s="58"/>
      <c r="AD1009" s="58"/>
      <c r="AE1009" s="58"/>
      <c r="AF1009" s="58"/>
      <c r="AG1009" s="58"/>
      <c r="AH1009" s="58"/>
      <c r="AI1009" s="58"/>
      <c r="AJ1009" s="60"/>
      <c r="AK1009" s="60"/>
      <c r="AL1009" s="60"/>
      <c r="AM1009" s="60"/>
      <c r="AN1009" s="60"/>
      <c r="AO1009" s="60"/>
      <c r="AP1009" s="60"/>
      <c r="AQ1009" s="60"/>
      <c r="AR1009" s="60"/>
      <c r="AS1009" s="60"/>
    </row>
    <row r="1010" spans="1:45" s="61" customFormat="1" ht="15.75" outlineLevel="1">
      <c r="A1010" s="51"/>
      <c r="B1010" s="67" t="s">
        <v>162</v>
      </c>
      <c r="C1010" s="70" t="s">
        <v>167</v>
      </c>
      <c r="D1010" s="134"/>
      <c r="E1010" s="161"/>
      <c r="F1010" s="161"/>
      <c r="G1010" s="161"/>
      <c r="H1010" s="161"/>
      <c r="I1010" s="161"/>
      <c r="J1010" s="161"/>
      <c r="K1010" s="161"/>
      <c r="L1010" s="161"/>
      <c r="M1010" s="161"/>
      <c r="N1010" s="161"/>
      <c r="O1010" s="69"/>
      <c r="P1010" s="159" t="str">
        <f t="shared" si="887"/>
        <v>XCMG LYR 2000 
Огунвэй</v>
      </c>
      <c r="Q1010" s="69"/>
      <c r="R1010" s="69"/>
      <c r="S1010" s="69"/>
      <c r="T1010" s="57"/>
      <c r="U1010" s="58"/>
      <c r="V1010" s="58"/>
      <c r="W1010" s="58"/>
      <c r="X1010" s="58"/>
      <c r="Y1010" s="58"/>
      <c r="Z1010" s="58"/>
      <c r="AA1010" s="58"/>
      <c r="AB1010" s="59"/>
      <c r="AC1010" s="58"/>
      <c r="AD1010" s="58"/>
      <c r="AE1010" s="58"/>
      <c r="AF1010" s="58"/>
      <c r="AG1010" s="58"/>
      <c r="AH1010" s="58"/>
      <c r="AI1010" s="58"/>
      <c r="AJ1010" s="60"/>
      <c r="AK1010" s="60"/>
      <c r="AL1010" s="60"/>
      <c r="AM1010" s="60"/>
      <c r="AN1010" s="60"/>
      <c r="AO1010" s="60"/>
      <c r="AP1010" s="60"/>
      <c r="AQ1010" s="60"/>
      <c r="AR1010" s="60"/>
      <c r="AS1010" s="60"/>
    </row>
    <row r="1011" spans="1:45" s="76" customFormat="1" ht="15.75" outlineLevel="1">
      <c r="A1011" s="71"/>
      <c r="B1011" s="67" t="s">
        <v>168</v>
      </c>
      <c r="C1011" s="131" t="s">
        <v>122</v>
      </c>
      <c r="D1011" s="261">
        <f>'Зубья ковша, коронки'!$P$57</f>
        <v>1.1462760970569816E-2</v>
      </c>
      <c r="E1011" s="1126">
        <f>$D1011*Макро!D$4</f>
        <v>0.87261184909340372</v>
      </c>
      <c r="F1011" s="1126">
        <f>$D1011*Макро!E$4</f>
        <v>0.87261184909340372</v>
      </c>
      <c r="G1011" s="1126">
        <f>$D1011*Макро!F$4</f>
        <v>0.87261184909340372</v>
      </c>
      <c r="H1011" s="1126">
        <f>$D1011*Макро!G$4</f>
        <v>0.87261184909340372</v>
      </c>
      <c r="I1011" s="1126">
        <f>$D1011*Макро!H$4</f>
        <v>0.87261184909340372</v>
      </c>
      <c r="J1011" s="1126">
        <f>$D1011*Макро!I$4</f>
        <v>0.87261184909340372</v>
      </c>
      <c r="K1011" s="1126">
        <f>$D1011*Макро!J$4</f>
        <v>0.87261184909340372</v>
      </c>
      <c r="L1011" s="1126">
        <f>$D1011*Макро!K$4</f>
        <v>0.87261184909340372</v>
      </c>
      <c r="M1011" s="1126">
        <f>$D1011*Макро!L$4</f>
        <v>0.87261184909340372</v>
      </c>
      <c r="N1011" s="1126">
        <f>$D1011*Макро!M$4</f>
        <v>0.87261184909340372</v>
      </c>
      <c r="O1011" s="65"/>
      <c r="P1011" s="159" t="str">
        <f t="shared" si="887"/>
        <v>XCMG LYR 2000 
Огунвэй</v>
      </c>
      <c r="Q1011" s="65"/>
      <c r="R1011" s="65"/>
      <c r="S1011" s="65"/>
      <c r="T1011" s="73"/>
      <c r="U1011" s="56"/>
      <c r="V1011" s="58"/>
      <c r="W1011" s="58"/>
      <c r="X1011" s="56"/>
      <c r="Y1011" s="56"/>
      <c r="Z1011" s="56"/>
      <c r="AA1011" s="56"/>
      <c r="AB1011" s="74"/>
      <c r="AC1011" s="56"/>
      <c r="AD1011" s="56"/>
      <c r="AE1011" s="56"/>
      <c r="AF1011" s="56"/>
      <c r="AG1011" s="56"/>
      <c r="AH1011" s="56"/>
      <c r="AI1011" s="56"/>
      <c r="AJ1011" s="75"/>
      <c r="AK1011" s="75"/>
      <c r="AL1011" s="75"/>
      <c r="AM1011" s="75"/>
      <c r="AN1011" s="75"/>
      <c r="AO1011" s="75"/>
      <c r="AP1011" s="75"/>
      <c r="AQ1011" s="75"/>
      <c r="AR1011" s="75"/>
      <c r="AS1011" s="75"/>
    </row>
    <row r="1012" spans="1:45" s="61" customFormat="1" ht="17.25" customHeight="1" outlineLevel="1">
      <c r="A1012" s="51"/>
      <c r="B1012" s="136" t="s">
        <v>229</v>
      </c>
      <c r="C1012" s="53" t="s">
        <v>61</v>
      </c>
      <c r="D1012" s="54"/>
      <c r="E1012" s="64">
        <f>E1013*E1014/1000</f>
        <v>0</v>
      </c>
      <c r="F1012" s="64">
        <f t="shared" ref="F1012:N1012" si="893">F1013*F1014/1000</f>
        <v>0</v>
      </c>
      <c r="G1012" s="64">
        <f t="shared" si="893"/>
        <v>0</v>
      </c>
      <c r="H1012" s="64">
        <f t="shared" si="893"/>
        <v>0</v>
      </c>
      <c r="I1012" s="64">
        <f t="shared" si="893"/>
        <v>0</v>
      </c>
      <c r="J1012" s="64">
        <f t="shared" si="893"/>
        <v>0</v>
      </c>
      <c r="K1012" s="64">
        <f t="shared" si="893"/>
        <v>0</v>
      </c>
      <c r="L1012" s="64">
        <f t="shared" si="893"/>
        <v>0</v>
      </c>
      <c r="M1012" s="64">
        <f t="shared" si="893"/>
        <v>0</v>
      </c>
      <c r="N1012" s="64">
        <f t="shared" si="893"/>
        <v>0</v>
      </c>
      <c r="O1012" s="65"/>
      <c r="P1012" s="159" t="str">
        <f t="shared" si="887"/>
        <v>XCMG LYR 2000 
Огунвэй</v>
      </c>
      <c r="Q1012" s="65"/>
      <c r="R1012" s="65"/>
      <c r="S1012" s="65"/>
      <c r="T1012" s="57"/>
      <c r="U1012" s="58"/>
      <c r="V1012" s="58"/>
      <c r="W1012" s="58"/>
      <c r="X1012" s="58"/>
      <c r="Y1012" s="58"/>
      <c r="Z1012" s="58"/>
      <c r="AA1012" s="58"/>
      <c r="AB1012" s="59"/>
      <c r="AC1012" s="58"/>
      <c r="AD1012" s="58"/>
      <c r="AE1012" s="58"/>
      <c r="AF1012" s="58"/>
      <c r="AG1012" s="58"/>
      <c r="AH1012" s="58"/>
      <c r="AI1012" s="58"/>
      <c r="AJ1012" s="60"/>
      <c r="AK1012" s="60"/>
      <c r="AL1012" s="60"/>
      <c r="AM1012" s="60"/>
      <c r="AN1012" s="60"/>
      <c r="AO1012" s="60"/>
      <c r="AP1012" s="60"/>
      <c r="AQ1012" s="60"/>
      <c r="AR1012" s="60"/>
      <c r="AS1012" s="60"/>
    </row>
    <row r="1013" spans="1:45" s="76" customFormat="1" ht="15.75" outlineLevel="1">
      <c r="A1013" s="71"/>
      <c r="B1013" s="67" t="s">
        <v>53</v>
      </c>
      <c r="C1013" s="70" t="s">
        <v>169</v>
      </c>
      <c r="D1013" s="134"/>
      <c r="E1013" s="68"/>
      <c r="F1013" s="68"/>
      <c r="G1013" s="68"/>
      <c r="H1013" s="68"/>
      <c r="I1013" s="68"/>
      <c r="J1013" s="68"/>
      <c r="K1013" s="68"/>
      <c r="L1013" s="68"/>
      <c r="M1013" s="68"/>
      <c r="N1013" s="68"/>
      <c r="O1013" s="68"/>
      <c r="P1013" s="159" t="str">
        <f t="shared" si="887"/>
        <v>XCMG LYR 2000 
Огунвэй</v>
      </c>
      <c r="Q1013" s="69"/>
      <c r="R1013" s="69"/>
      <c r="S1013" s="69"/>
      <c r="T1013" s="73"/>
      <c r="U1013" s="56"/>
      <c r="V1013" s="58"/>
      <c r="W1013" s="58"/>
      <c r="X1013" s="56"/>
      <c r="Y1013" s="56"/>
      <c r="Z1013" s="56"/>
      <c r="AA1013" s="56"/>
      <c r="AB1013" s="74"/>
      <c r="AC1013" s="56"/>
      <c r="AD1013" s="56"/>
      <c r="AE1013" s="56"/>
      <c r="AF1013" s="56"/>
      <c r="AG1013" s="56"/>
      <c r="AH1013" s="56"/>
      <c r="AI1013" s="56"/>
      <c r="AJ1013" s="75"/>
      <c r="AK1013" s="75"/>
      <c r="AL1013" s="75"/>
      <c r="AM1013" s="75"/>
      <c r="AN1013" s="75"/>
      <c r="AO1013" s="75"/>
      <c r="AP1013" s="75"/>
      <c r="AQ1013" s="75"/>
      <c r="AR1013" s="75"/>
      <c r="AS1013" s="75"/>
    </row>
    <row r="1014" spans="1:45" s="76" customFormat="1" ht="15.75" outlineLevel="1">
      <c r="A1014" s="71"/>
      <c r="B1014" s="67" t="s">
        <v>164</v>
      </c>
      <c r="C1014" s="131" t="s">
        <v>165</v>
      </c>
      <c r="D1014" s="135"/>
      <c r="E1014" s="130"/>
      <c r="F1014" s="130"/>
      <c r="G1014" s="130"/>
      <c r="H1014" s="130"/>
      <c r="I1014" s="130"/>
      <c r="J1014" s="130"/>
      <c r="K1014" s="130"/>
      <c r="L1014" s="130"/>
      <c r="M1014" s="130"/>
      <c r="N1014" s="130"/>
      <c r="O1014" s="56"/>
      <c r="P1014" s="159" t="str">
        <f t="shared" si="887"/>
        <v>XCMG LYR 2000 
Огунвэй</v>
      </c>
      <c r="Q1014" s="56"/>
      <c r="R1014" s="56"/>
      <c r="S1014" s="56"/>
      <c r="T1014" s="73"/>
      <c r="U1014" s="56"/>
      <c r="V1014" s="58"/>
      <c r="W1014" s="58"/>
      <c r="X1014" s="56"/>
      <c r="Y1014" s="56"/>
      <c r="Z1014" s="56"/>
      <c r="AA1014" s="56"/>
      <c r="AB1014" s="74"/>
      <c r="AC1014" s="56"/>
      <c r="AD1014" s="56"/>
      <c r="AE1014" s="56"/>
      <c r="AF1014" s="56"/>
      <c r="AG1014" s="56"/>
      <c r="AH1014" s="56"/>
      <c r="AI1014" s="56"/>
      <c r="AJ1014" s="75"/>
      <c r="AK1014" s="75"/>
      <c r="AL1014" s="75"/>
      <c r="AM1014" s="75"/>
      <c r="AN1014" s="75"/>
      <c r="AO1014" s="75"/>
      <c r="AP1014" s="75"/>
      <c r="AQ1014" s="75"/>
      <c r="AR1014" s="75"/>
      <c r="AS1014" s="75"/>
    </row>
    <row r="1015" spans="1:45" s="61" customFormat="1" ht="15.75" outlineLevel="1">
      <c r="A1015" s="51"/>
      <c r="B1015" s="136"/>
      <c r="C1015" s="53" t="s">
        <v>61</v>
      </c>
      <c r="D1015" s="54"/>
      <c r="E1015" s="64"/>
      <c r="F1015" s="64"/>
      <c r="G1015" s="64"/>
      <c r="H1015" s="64"/>
      <c r="I1015" s="64"/>
      <c r="J1015" s="64"/>
      <c r="K1015" s="64"/>
      <c r="L1015" s="64"/>
      <c r="M1015" s="64"/>
      <c r="N1015" s="64"/>
      <c r="O1015" s="65"/>
      <c r="P1015" s="159" t="str">
        <f t="shared" si="887"/>
        <v>XCMG LYR 2000 
Огунвэй</v>
      </c>
      <c r="Q1015" s="65"/>
      <c r="R1015" s="65"/>
      <c r="S1015" s="65"/>
      <c r="T1015" s="57"/>
      <c r="U1015" s="58"/>
      <c r="V1015" s="58"/>
      <c r="W1015" s="58"/>
      <c r="X1015" s="58"/>
      <c r="Y1015" s="58"/>
      <c r="Z1015" s="58"/>
      <c r="AA1015" s="58"/>
      <c r="AB1015" s="59"/>
      <c r="AC1015" s="58"/>
      <c r="AD1015" s="58"/>
      <c r="AE1015" s="58"/>
      <c r="AF1015" s="58"/>
      <c r="AG1015" s="58"/>
      <c r="AH1015" s="58"/>
      <c r="AI1015" s="58"/>
      <c r="AJ1015" s="60"/>
      <c r="AK1015" s="60"/>
      <c r="AL1015" s="60"/>
      <c r="AM1015" s="60"/>
      <c r="AN1015" s="60"/>
      <c r="AO1015" s="60"/>
      <c r="AP1015" s="60"/>
      <c r="AQ1015" s="60"/>
      <c r="AR1015" s="60"/>
      <c r="AS1015" s="60"/>
    </row>
    <row r="1016" spans="1:45" s="76" customFormat="1" ht="15.75" outlineLevel="1">
      <c r="A1016" s="71"/>
      <c r="B1016" s="67" t="s">
        <v>53</v>
      </c>
      <c r="C1016" s="70" t="s">
        <v>161</v>
      </c>
      <c r="D1016" s="134"/>
      <c r="E1016" s="68"/>
      <c r="F1016" s="68"/>
      <c r="G1016" s="68"/>
      <c r="H1016" s="68"/>
      <c r="I1016" s="68"/>
      <c r="J1016" s="68"/>
      <c r="K1016" s="68"/>
      <c r="L1016" s="68"/>
      <c r="M1016" s="68"/>
      <c r="N1016" s="68"/>
      <c r="O1016" s="65"/>
      <c r="P1016" s="159" t="str">
        <f t="shared" si="887"/>
        <v>XCMG LYR 2000 
Огунвэй</v>
      </c>
      <c r="Q1016" s="65"/>
      <c r="R1016" s="65"/>
      <c r="S1016" s="65"/>
      <c r="T1016" s="73"/>
      <c r="U1016" s="56"/>
      <c r="V1016" s="58"/>
      <c r="W1016" s="58"/>
      <c r="X1016" s="56"/>
      <c r="Y1016" s="56"/>
      <c r="Z1016" s="56"/>
      <c r="AA1016" s="56"/>
      <c r="AB1016" s="74"/>
      <c r="AC1016" s="56"/>
      <c r="AD1016" s="56"/>
      <c r="AE1016" s="56"/>
      <c r="AF1016" s="56"/>
      <c r="AG1016" s="56"/>
      <c r="AH1016" s="56"/>
      <c r="AI1016" s="56"/>
      <c r="AJ1016" s="75"/>
      <c r="AK1016" s="75"/>
      <c r="AL1016" s="75"/>
      <c r="AM1016" s="75"/>
      <c r="AN1016" s="75"/>
      <c r="AO1016" s="75"/>
      <c r="AP1016" s="75"/>
      <c r="AQ1016" s="75"/>
      <c r="AR1016" s="75"/>
      <c r="AS1016" s="75"/>
    </row>
    <row r="1017" spans="1:45" s="76" customFormat="1" ht="15.75" outlineLevel="1">
      <c r="A1017" s="71"/>
      <c r="B1017" s="67" t="s">
        <v>162</v>
      </c>
      <c r="C1017" s="70" t="s">
        <v>163</v>
      </c>
      <c r="D1017" s="134"/>
      <c r="E1017" s="68"/>
      <c r="F1017" s="68"/>
      <c r="G1017" s="68"/>
      <c r="H1017" s="68"/>
      <c r="I1017" s="68"/>
      <c r="J1017" s="68"/>
      <c r="K1017" s="68"/>
      <c r="L1017" s="68"/>
      <c r="M1017" s="68"/>
      <c r="N1017" s="68"/>
      <c r="O1017" s="69"/>
      <c r="P1017" s="159" t="str">
        <f t="shared" si="887"/>
        <v>XCMG LYR 2000 
Огунвэй</v>
      </c>
      <c r="Q1017" s="69"/>
      <c r="R1017" s="69"/>
      <c r="S1017" s="69"/>
      <c r="T1017" s="73"/>
      <c r="U1017" s="56"/>
      <c r="V1017" s="58"/>
      <c r="W1017" s="58"/>
      <c r="X1017" s="56"/>
      <c r="Y1017" s="56"/>
      <c r="Z1017" s="56"/>
      <c r="AA1017" s="56"/>
      <c r="AB1017" s="74"/>
      <c r="AC1017" s="56"/>
      <c r="AD1017" s="56"/>
      <c r="AE1017" s="56"/>
      <c r="AF1017" s="56"/>
      <c r="AG1017" s="56"/>
      <c r="AH1017" s="56"/>
      <c r="AI1017" s="56"/>
      <c r="AJ1017" s="75"/>
      <c r="AK1017" s="75"/>
      <c r="AL1017" s="75"/>
      <c r="AM1017" s="75"/>
      <c r="AN1017" s="75"/>
      <c r="AO1017" s="75"/>
      <c r="AP1017" s="75"/>
      <c r="AQ1017" s="75"/>
      <c r="AR1017" s="75"/>
      <c r="AS1017" s="75"/>
    </row>
    <row r="1018" spans="1:45" s="76" customFormat="1" ht="15.75" outlineLevel="1">
      <c r="A1018" s="71"/>
      <c r="B1018" s="67" t="s">
        <v>164</v>
      </c>
      <c r="C1018" s="131" t="s">
        <v>165</v>
      </c>
      <c r="D1018" s="176"/>
      <c r="E1018" s="130"/>
      <c r="F1018" s="130"/>
      <c r="G1018" s="130"/>
      <c r="H1018" s="130"/>
      <c r="I1018" s="130"/>
      <c r="J1018" s="130"/>
      <c r="K1018" s="130"/>
      <c r="L1018" s="130"/>
      <c r="M1018" s="130"/>
      <c r="N1018" s="130"/>
      <c r="O1018" s="69"/>
      <c r="P1018" s="159" t="str">
        <f t="shared" si="887"/>
        <v>XCMG LYR 2000 
Огунвэй</v>
      </c>
      <c r="Q1018" s="69"/>
      <c r="R1018" s="69"/>
      <c r="S1018" s="69"/>
      <c r="T1018" s="73"/>
      <c r="U1018" s="56"/>
      <c r="V1018" s="58"/>
      <c r="W1018" s="58"/>
      <c r="X1018" s="56"/>
      <c r="Y1018" s="56"/>
      <c r="Z1018" s="56"/>
      <c r="AA1018" s="56"/>
      <c r="AB1018" s="74"/>
      <c r="AC1018" s="56"/>
      <c r="AD1018" s="56"/>
      <c r="AE1018" s="56"/>
      <c r="AF1018" s="56"/>
      <c r="AG1018" s="56"/>
      <c r="AH1018" s="56"/>
      <c r="AI1018" s="56"/>
      <c r="AJ1018" s="75"/>
      <c r="AK1018" s="75"/>
      <c r="AL1018" s="75"/>
      <c r="AM1018" s="75"/>
      <c r="AN1018" s="75"/>
      <c r="AO1018" s="75"/>
      <c r="AP1018" s="75"/>
      <c r="AQ1018" s="75"/>
      <c r="AR1018" s="75"/>
      <c r="AS1018" s="75"/>
    </row>
    <row r="1019" spans="1:45" s="76" customFormat="1" ht="15.75" outlineLevel="1">
      <c r="A1019" s="71"/>
      <c r="B1019" s="136"/>
      <c r="C1019" s="53" t="s">
        <v>61</v>
      </c>
      <c r="D1019" s="54"/>
      <c r="E1019" s="64"/>
      <c r="F1019" s="64"/>
      <c r="G1019" s="64"/>
      <c r="H1019" s="64"/>
      <c r="I1019" s="64"/>
      <c r="J1019" s="64"/>
      <c r="K1019" s="64"/>
      <c r="L1019" s="64"/>
      <c r="M1019" s="64"/>
      <c r="N1019" s="64"/>
      <c r="O1019" s="65"/>
      <c r="P1019" s="159" t="str">
        <f t="shared" si="887"/>
        <v>XCMG LYR 2000 
Огунвэй</v>
      </c>
      <c r="Q1019" s="65"/>
      <c r="R1019" s="65"/>
      <c r="S1019" s="65"/>
      <c r="T1019" s="73"/>
      <c r="U1019" s="56"/>
      <c r="V1019" s="58"/>
      <c r="W1019" s="58"/>
      <c r="X1019" s="56"/>
      <c r="Y1019" s="56"/>
      <c r="Z1019" s="56"/>
      <c r="AA1019" s="56"/>
      <c r="AB1019" s="74"/>
      <c r="AC1019" s="56"/>
      <c r="AD1019" s="56"/>
      <c r="AE1019" s="56"/>
      <c r="AF1019" s="56"/>
      <c r="AG1019" s="56"/>
      <c r="AH1019" s="56"/>
      <c r="AI1019" s="56"/>
      <c r="AJ1019" s="75"/>
      <c r="AK1019" s="75"/>
      <c r="AL1019" s="75"/>
      <c r="AM1019" s="75"/>
      <c r="AN1019" s="75"/>
      <c r="AO1019" s="75"/>
      <c r="AP1019" s="75"/>
      <c r="AQ1019" s="75"/>
      <c r="AR1019" s="75"/>
      <c r="AS1019" s="75"/>
    </row>
    <row r="1020" spans="1:45" s="76" customFormat="1" ht="15.75" outlineLevel="1">
      <c r="A1020" s="71"/>
      <c r="B1020" s="67"/>
      <c r="C1020" s="70"/>
      <c r="D1020" s="134"/>
      <c r="E1020" s="68"/>
      <c r="F1020" s="68"/>
      <c r="G1020" s="68"/>
      <c r="H1020" s="68"/>
      <c r="I1020" s="68"/>
      <c r="J1020" s="68"/>
      <c r="K1020" s="68"/>
      <c r="L1020" s="68"/>
      <c r="M1020" s="68"/>
      <c r="N1020" s="68"/>
      <c r="O1020" s="56"/>
      <c r="P1020" s="159" t="str">
        <f t="shared" si="887"/>
        <v>XCMG LYR 2000 
Огунвэй</v>
      </c>
      <c r="Q1020" s="56"/>
      <c r="R1020" s="56"/>
      <c r="S1020" s="56"/>
      <c r="T1020" s="73"/>
      <c r="U1020" s="56"/>
      <c r="V1020" s="58"/>
      <c r="W1020" s="58"/>
      <c r="X1020" s="56"/>
      <c r="Y1020" s="56"/>
      <c r="Z1020" s="56"/>
      <c r="AA1020" s="56"/>
      <c r="AB1020" s="74"/>
      <c r="AC1020" s="56"/>
      <c r="AD1020" s="56"/>
      <c r="AE1020" s="56"/>
      <c r="AF1020" s="56"/>
      <c r="AG1020" s="56"/>
      <c r="AH1020" s="56"/>
      <c r="AI1020" s="56"/>
      <c r="AJ1020" s="75"/>
      <c r="AK1020" s="75"/>
      <c r="AL1020" s="75"/>
      <c r="AM1020" s="75"/>
      <c r="AN1020" s="75"/>
      <c r="AO1020" s="75"/>
      <c r="AP1020" s="75"/>
      <c r="AQ1020" s="75"/>
      <c r="AR1020" s="75"/>
      <c r="AS1020" s="75"/>
    </row>
    <row r="1021" spans="1:45" s="76" customFormat="1" ht="15.75" outlineLevel="1">
      <c r="A1021" s="71"/>
      <c r="B1021" s="67" t="s">
        <v>162</v>
      </c>
      <c r="C1021" s="70" t="s">
        <v>163</v>
      </c>
      <c r="D1021" s="134"/>
      <c r="E1021" s="68"/>
      <c r="F1021" s="68"/>
      <c r="G1021" s="68"/>
      <c r="H1021" s="68"/>
      <c r="I1021" s="68"/>
      <c r="J1021" s="68"/>
      <c r="K1021" s="68"/>
      <c r="L1021" s="68"/>
      <c r="M1021" s="68"/>
      <c r="N1021" s="68"/>
      <c r="O1021" s="68"/>
      <c r="P1021" s="159" t="str">
        <f t="shared" si="887"/>
        <v>XCMG LYR 2000 
Огунвэй</v>
      </c>
      <c r="Q1021" s="68"/>
      <c r="R1021" s="68"/>
      <c r="S1021" s="68"/>
      <c r="T1021" s="68"/>
      <c r="U1021" s="56"/>
      <c r="V1021" s="58"/>
      <c r="W1021" s="58"/>
      <c r="X1021" s="56"/>
      <c r="Y1021" s="56"/>
      <c r="Z1021" s="56"/>
      <c r="AA1021" s="56"/>
      <c r="AB1021" s="74"/>
      <c r="AC1021" s="56"/>
      <c r="AD1021" s="56"/>
      <c r="AE1021" s="56"/>
      <c r="AF1021" s="56"/>
      <c r="AG1021" s="56"/>
      <c r="AH1021" s="56"/>
      <c r="AI1021" s="56"/>
      <c r="AJ1021" s="75"/>
      <c r="AK1021" s="75"/>
      <c r="AL1021" s="75"/>
      <c r="AM1021" s="75"/>
      <c r="AN1021" s="75"/>
      <c r="AO1021" s="75"/>
      <c r="AP1021" s="75"/>
      <c r="AQ1021" s="75"/>
      <c r="AR1021" s="75"/>
      <c r="AS1021" s="75"/>
    </row>
    <row r="1022" spans="1:45" s="76" customFormat="1" ht="15.75" outlineLevel="1">
      <c r="A1022" s="71"/>
      <c r="B1022" s="67" t="s">
        <v>164</v>
      </c>
      <c r="C1022" s="131" t="s">
        <v>165</v>
      </c>
      <c r="D1022" s="176"/>
      <c r="E1022" s="130"/>
      <c r="F1022" s="130"/>
      <c r="G1022" s="130"/>
      <c r="H1022" s="130"/>
      <c r="I1022" s="130"/>
      <c r="J1022" s="130"/>
      <c r="K1022" s="130"/>
      <c r="L1022" s="130"/>
      <c r="M1022" s="130"/>
      <c r="N1022" s="130"/>
      <c r="O1022" s="69"/>
      <c r="P1022" s="159" t="str">
        <f t="shared" si="887"/>
        <v>XCMG LYR 2000 
Огунвэй</v>
      </c>
      <c r="Q1022" s="69"/>
      <c r="R1022" s="69"/>
      <c r="S1022" s="69"/>
      <c r="T1022" s="69"/>
      <c r="U1022" s="56"/>
      <c r="V1022" s="58"/>
      <c r="W1022" s="58"/>
      <c r="X1022" s="56"/>
      <c r="Y1022" s="56"/>
      <c r="Z1022" s="56"/>
      <c r="AA1022" s="56"/>
      <c r="AB1022" s="74"/>
      <c r="AC1022" s="56"/>
      <c r="AD1022" s="56"/>
      <c r="AE1022" s="56"/>
      <c r="AF1022" s="56"/>
      <c r="AG1022" s="56"/>
      <c r="AH1022" s="56"/>
      <c r="AI1022" s="56"/>
      <c r="AJ1022" s="75"/>
      <c r="AK1022" s="75"/>
      <c r="AL1022" s="75"/>
      <c r="AM1022" s="75"/>
      <c r="AN1022" s="75"/>
      <c r="AO1022" s="75"/>
      <c r="AP1022" s="75"/>
      <c r="AQ1022" s="75"/>
      <c r="AR1022" s="75"/>
      <c r="AS1022" s="75"/>
    </row>
    <row r="1023" spans="1:45" s="76" customFormat="1" ht="15.75" outlineLevel="1">
      <c r="A1023" s="71"/>
      <c r="B1023" s="67"/>
      <c r="C1023" s="131"/>
      <c r="D1023" s="135"/>
      <c r="E1023" s="130"/>
      <c r="F1023" s="130"/>
      <c r="G1023" s="130"/>
      <c r="H1023" s="130"/>
      <c r="I1023" s="130"/>
      <c r="J1023" s="130"/>
      <c r="K1023" s="130"/>
      <c r="L1023" s="130"/>
      <c r="M1023" s="130"/>
      <c r="N1023" s="130"/>
      <c r="O1023" s="65"/>
      <c r="P1023" s="159" t="str">
        <f t="shared" si="887"/>
        <v>XCMG LYR 2000 
Огунвэй</v>
      </c>
      <c r="Q1023" s="65"/>
      <c r="R1023" s="65"/>
      <c r="S1023" s="65"/>
      <c r="T1023" s="73"/>
      <c r="U1023" s="56"/>
      <c r="V1023" s="58"/>
      <c r="W1023" s="58"/>
      <c r="X1023" s="56"/>
      <c r="Y1023" s="56"/>
      <c r="Z1023" s="56"/>
      <c r="AA1023" s="56"/>
      <c r="AB1023" s="74"/>
      <c r="AC1023" s="56"/>
      <c r="AD1023" s="56"/>
      <c r="AE1023" s="56"/>
      <c r="AF1023" s="56"/>
      <c r="AG1023" s="56"/>
      <c r="AH1023" s="56"/>
      <c r="AI1023" s="56"/>
      <c r="AJ1023" s="75"/>
      <c r="AK1023" s="75"/>
      <c r="AL1023" s="75"/>
      <c r="AM1023" s="75"/>
      <c r="AN1023" s="75"/>
      <c r="AO1023" s="75"/>
      <c r="AP1023" s="75"/>
      <c r="AQ1023" s="75"/>
      <c r="AR1023" s="75"/>
      <c r="AS1023" s="75"/>
    </row>
    <row r="1024" spans="1:45" s="76" customFormat="1" ht="15.75" outlineLevel="1">
      <c r="A1024" s="71"/>
      <c r="B1024" s="67"/>
      <c r="C1024" s="66"/>
      <c r="D1024" s="72"/>
      <c r="E1024" s="55"/>
      <c r="F1024" s="55"/>
      <c r="G1024" s="55"/>
      <c r="H1024" s="55"/>
      <c r="I1024" s="55"/>
      <c r="J1024" s="55"/>
      <c r="K1024" s="55"/>
      <c r="L1024" s="55"/>
      <c r="M1024" s="55"/>
      <c r="N1024" s="55"/>
      <c r="O1024" s="56"/>
      <c r="P1024" s="159" t="str">
        <f t="shared" si="887"/>
        <v>XCMG LYR 2000 
Огунвэй</v>
      </c>
      <c r="Q1024" s="56"/>
      <c r="R1024" s="56"/>
      <c r="S1024" s="56"/>
      <c r="T1024" s="73"/>
      <c r="U1024" s="56"/>
      <c r="V1024" s="58"/>
      <c r="W1024" s="58"/>
      <c r="X1024" s="56"/>
      <c r="Y1024" s="56"/>
      <c r="Z1024" s="56"/>
      <c r="AA1024" s="56"/>
      <c r="AB1024" s="74"/>
      <c r="AC1024" s="56"/>
      <c r="AD1024" s="56"/>
      <c r="AE1024" s="56"/>
      <c r="AF1024" s="56"/>
      <c r="AG1024" s="56"/>
      <c r="AH1024" s="56"/>
      <c r="AI1024" s="56"/>
      <c r="AJ1024" s="75"/>
      <c r="AK1024" s="75"/>
      <c r="AL1024" s="75"/>
      <c r="AM1024" s="75"/>
      <c r="AN1024" s="75"/>
      <c r="AO1024" s="75"/>
      <c r="AP1024" s="75"/>
      <c r="AQ1024" s="75"/>
      <c r="AR1024" s="75"/>
      <c r="AS1024" s="75"/>
    </row>
    <row r="1025" spans="1:45" s="76" customFormat="1" ht="15.75" outlineLevel="1">
      <c r="A1025" s="71"/>
      <c r="B1025" s="67"/>
      <c r="C1025" s="70"/>
      <c r="D1025" s="72"/>
      <c r="E1025" s="68"/>
      <c r="F1025" s="68"/>
      <c r="G1025" s="68"/>
      <c r="H1025" s="68"/>
      <c r="I1025" s="68"/>
      <c r="J1025" s="68"/>
      <c r="K1025" s="68"/>
      <c r="L1025" s="68"/>
      <c r="M1025" s="68"/>
      <c r="N1025" s="68"/>
      <c r="O1025" s="56"/>
      <c r="P1025" s="159" t="str">
        <f t="shared" si="887"/>
        <v>XCMG LYR 2000 
Огунвэй</v>
      </c>
      <c r="Q1025" s="56"/>
      <c r="R1025" s="56"/>
      <c r="S1025" s="56"/>
      <c r="T1025" s="73"/>
      <c r="U1025" s="56"/>
      <c r="V1025" s="58"/>
      <c r="W1025" s="58"/>
      <c r="X1025" s="56"/>
      <c r="Y1025" s="56"/>
      <c r="Z1025" s="56"/>
      <c r="AA1025" s="56"/>
      <c r="AB1025" s="74"/>
      <c r="AC1025" s="56"/>
      <c r="AD1025" s="56"/>
      <c r="AE1025" s="56"/>
      <c r="AF1025" s="56"/>
      <c r="AG1025" s="56"/>
      <c r="AH1025" s="56"/>
      <c r="AI1025" s="56"/>
      <c r="AJ1025" s="75"/>
      <c r="AK1025" s="75"/>
      <c r="AL1025" s="75"/>
      <c r="AM1025" s="75"/>
      <c r="AN1025" s="75"/>
      <c r="AO1025" s="75"/>
      <c r="AP1025" s="75"/>
      <c r="AQ1025" s="75"/>
      <c r="AR1025" s="75"/>
      <c r="AS1025" s="75"/>
    </row>
    <row r="1026" spans="1:45" s="61" customFormat="1" ht="15.75" outlineLevel="1">
      <c r="A1026" s="51"/>
      <c r="B1026" s="52" t="s">
        <v>107</v>
      </c>
      <c r="C1026" s="53" t="s">
        <v>61</v>
      </c>
      <c r="D1026" s="54"/>
      <c r="E1026" s="77">
        <f>E1028</f>
        <v>31053.691399819589</v>
      </c>
      <c r="F1026" s="77">
        <f t="shared" ref="F1026:N1026" si="894">F1028</f>
        <v>26536.183306515526</v>
      </c>
      <c r="G1026" s="77">
        <f t="shared" si="894"/>
        <v>27437.319453988184</v>
      </c>
      <c r="H1026" s="77">
        <f t="shared" si="894"/>
        <v>25235.809574998872</v>
      </c>
      <c r="I1026" s="77">
        <f t="shared" si="894"/>
        <v>25194.774354477755</v>
      </c>
      <c r="J1026" s="77">
        <f t="shared" si="894"/>
        <v>27061.224643792029</v>
      </c>
      <c r="K1026" s="77">
        <f t="shared" si="894"/>
        <v>26057.662352176212</v>
      </c>
      <c r="L1026" s="77">
        <f t="shared" si="894"/>
        <v>28095.170943637659</v>
      </c>
      <c r="M1026" s="77">
        <f t="shared" si="894"/>
        <v>17922.552759517883</v>
      </c>
      <c r="N1026" s="77">
        <f t="shared" si="894"/>
        <v>27591.610697826625</v>
      </c>
      <c r="O1026" s="58"/>
      <c r="P1026" s="159" t="str">
        <f t="shared" si="887"/>
        <v>XCMG LYR 2000 
Огунвэй</v>
      </c>
      <c r="Q1026" s="58"/>
      <c r="R1026" s="58"/>
      <c r="S1026" s="57" t="s">
        <v>706</v>
      </c>
      <c r="T1026" s="57"/>
      <c r="U1026" s="58"/>
      <c r="V1026" s="58"/>
      <c r="W1026" s="58"/>
      <c r="X1026" s="58"/>
      <c r="Y1026" s="58"/>
      <c r="Z1026" s="58"/>
      <c r="AA1026" s="58"/>
      <c r="AB1026" s="59"/>
      <c r="AC1026" s="58"/>
      <c r="AD1026" s="58"/>
      <c r="AE1026" s="58"/>
      <c r="AF1026" s="58"/>
      <c r="AG1026" s="58"/>
      <c r="AH1026" s="58"/>
      <c r="AI1026" s="58"/>
      <c r="AJ1026" s="60"/>
      <c r="AK1026" s="60"/>
      <c r="AL1026" s="60"/>
      <c r="AM1026" s="60"/>
      <c r="AN1026" s="60"/>
      <c r="AO1026" s="60"/>
      <c r="AP1026" s="60"/>
      <c r="AQ1026" s="60"/>
      <c r="AR1026" s="60"/>
      <c r="AS1026" s="60"/>
    </row>
    <row r="1027" spans="1:45" s="61" customFormat="1" ht="15.75" outlineLevel="1">
      <c r="A1027" s="51"/>
      <c r="B1027" s="52"/>
      <c r="C1027" s="53"/>
      <c r="D1027" s="54"/>
      <c r="E1027" s="54"/>
      <c r="F1027" s="54"/>
      <c r="G1027" s="54"/>
      <c r="H1027" s="54"/>
      <c r="I1027" s="54"/>
      <c r="J1027" s="54"/>
      <c r="K1027" s="54"/>
      <c r="L1027" s="54"/>
      <c r="M1027" s="54"/>
      <c r="N1027" s="54"/>
      <c r="O1027" s="58"/>
      <c r="P1027" s="159" t="str">
        <f t="shared" si="887"/>
        <v>XCMG LYR 2000 
Огунвэй</v>
      </c>
      <c r="Q1027" s="58"/>
      <c r="R1027" s="58"/>
      <c r="S1027" s="58"/>
      <c r="T1027" s="57"/>
      <c r="U1027" s="58"/>
      <c r="V1027" s="58"/>
      <c r="W1027" s="58"/>
      <c r="X1027" s="58"/>
      <c r="Y1027" s="58"/>
      <c r="Z1027" s="58"/>
      <c r="AA1027" s="58"/>
      <c r="AB1027" s="59"/>
      <c r="AC1027" s="58"/>
      <c r="AD1027" s="58"/>
      <c r="AE1027" s="58"/>
      <c r="AF1027" s="58"/>
      <c r="AG1027" s="58"/>
      <c r="AH1027" s="58"/>
      <c r="AI1027" s="58"/>
      <c r="AJ1027" s="60"/>
      <c r="AK1027" s="60"/>
      <c r="AL1027" s="60"/>
      <c r="AM1027" s="60"/>
      <c r="AN1027" s="60"/>
      <c r="AO1027" s="60"/>
      <c r="AP1027" s="60"/>
      <c r="AQ1027" s="60"/>
      <c r="AR1027" s="60"/>
      <c r="AS1027" s="60"/>
    </row>
    <row r="1028" spans="1:45" s="61" customFormat="1" ht="15.75" outlineLevel="1">
      <c r="A1028" s="51"/>
      <c r="B1028" s="83" t="s">
        <v>688</v>
      </c>
      <c r="C1028" s="53" t="s">
        <v>61</v>
      </c>
      <c r="D1028" s="54"/>
      <c r="E1028" s="54">
        <f>E1030*E1031</f>
        <v>31053.691399819589</v>
      </c>
      <c r="F1028" s="54">
        <f t="shared" ref="F1028:N1028" si="895">F1030*F1031</f>
        <v>26536.183306515526</v>
      </c>
      <c r="G1028" s="54">
        <f t="shared" si="895"/>
        <v>27437.319453988184</v>
      </c>
      <c r="H1028" s="54">
        <f t="shared" si="895"/>
        <v>25235.809574998872</v>
      </c>
      <c r="I1028" s="54">
        <f t="shared" si="895"/>
        <v>25194.774354477755</v>
      </c>
      <c r="J1028" s="54">
        <f t="shared" si="895"/>
        <v>27061.224643792029</v>
      </c>
      <c r="K1028" s="54">
        <f t="shared" si="895"/>
        <v>26057.662352176212</v>
      </c>
      <c r="L1028" s="54">
        <f t="shared" si="895"/>
        <v>28095.170943637659</v>
      </c>
      <c r="M1028" s="54">
        <f t="shared" si="895"/>
        <v>17922.552759517883</v>
      </c>
      <c r="N1028" s="54">
        <f t="shared" si="895"/>
        <v>27591.610697826625</v>
      </c>
      <c r="O1028" s="58"/>
      <c r="P1028" s="159" t="str">
        <f t="shared" si="887"/>
        <v>XCMG LYR 2000 
Огунвэй</v>
      </c>
      <c r="Q1028" s="58"/>
      <c r="R1028" s="58"/>
      <c r="S1028" s="58"/>
      <c r="T1028" s="57"/>
      <c r="U1028" s="58"/>
      <c r="V1028" s="58"/>
      <c r="W1028" s="58"/>
      <c r="X1028" s="58"/>
      <c r="Y1028" s="58"/>
      <c r="Z1028" s="58"/>
      <c r="AA1028" s="58"/>
      <c r="AB1028" s="59"/>
      <c r="AC1028" s="58"/>
      <c r="AD1028" s="58"/>
      <c r="AE1028" s="58"/>
      <c r="AF1028" s="58"/>
      <c r="AG1028" s="58"/>
      <c r="AH1028" s="58"/>
      <c r="AI1028" s="58"/>
      <c r="AJ1028" s="60"/>
      <c r="AK1028" s="60"/>
      <c r="AL1028" s="60"/>
      <c r="AM1028" s="60"/>
      <c r="AN1028" s="60"/>
      <c r="AO1028" s="60"/>
      <c r="AP1028" s="60"/>
      <c r="AQ1028" s="60"/>
      <c r="AR1028" s="60"/>
      <c r="AS1028" s="60"/>
    </row>
    <row r="1029" spans="1:45" s="61" customFormat="1" ht="15.75" outlineLevel="1">
      <c r="A1029" s="51"/>
      <c r="B1029" s="263" t="s">
        <v>53</v>
      </c>
      <c r="C1029" s="66" t="s">
        <v>138</v>
      </c>
      <c r="D1029" s="1162">
        <v>120</v>
      </c>
      <c r="E1029" s="264">
        <f>D1029</f>
        <v>120</v>
      </c>
      <c r="F1029" s="264">
        <f t="shared" ref="F1029" si="896">E1029</f>
        <v>120</v>
      </c>
      <c r="G1029" s="264">
        <f t="shared" ref="G1029" si="897">F1029</f>
        <v>120</v>
      </c>
      <c r="H1029" s="264">
        <f t="shared" ref="H1029" si="898">G1029</f>
        <v>120</v>
      </c>
      <c r="I1029" s="264">
        <f t="shared" ref="I1029" si="899">H1029</f>
        <v>120</v>
      </c>
      <c r="J1029" s="264">
        <f t="shared" ref="J1029" si="900">I1029</f>
        <v>120</v>
      </c>
      <c r="K1029" s="264">
        <f t="shared" ref="K1029" si="901">J1029</f>
        <v>120</v>
      </c>
      <c r="L1029" s="264">
        <f t="shared" ref="L1029" si="902">K1029</f>
        <v>120</v>
      </c>
      <c r="M1029" s="264">
        <f t="shared" ref="M1029" si="903">L1029</f>
        <v>120</v>
      </c>
      <c r="N1029" s="264">
        <f t="shared" ref="N1029" si="904">M1029</f>
        <v>120</v>
      </c>
      <c r="O1029" s="127"/>
      <c r="P1029" s="159" t="str">
        <f t="shared" si="887"/>
        <v>XCMG LYR 2000 
Огунвэй</v>
      </c>
      <c r="Q1029" s="78"/>
      <c r="R1029" s="78"/>
      <c r="S1029" s="1164" t="s">
        <v>712</v>
      </c>
      <c r="T1029" s="1151"/>
      <c r="U1029" s="58"/>
      <c r="V1029" s="58"/>
      <c r="W1029" s="58"/>
      <c r="X1029" s="58"/>
      <c r="Y1029" s="58"/>
      <c r="Z1029" s="58"/>
      <c r="AA1029" s="58"/>
      <c r="AB1029" s="59"/>
      <c r="AC1029" s="58"/>
      <c r="AD1029" s="58"/>
      <c r="AE1029" s="58"/>
      <c r="AF1029" s="58"/>
      <c r="AG1029" s="58"/>
      <c r="AH1029" s="58"/>
      <c r="AI1029" s="58"/>
      <c r="AJ1029" s="60"/>
      <c r="AK1029" s="60"/>
      <c r="AL1029" s="60"/>
      <c r="AM1029" s="60"/>
      <c r="AN1029" s="60"/>
      <c r="AO1029" s="60"/>
      <c r="AP1029" s="60"/>
      <c r="AQ1029" s="60"/>
      <c r="AR1029" s="60"/>
      <c r="AS1029" s="60"/>
    </row>
    <row r="1030" spans="1:45" s="76" customFormat="1" ht="15.75" outlineLevel="1">
      <c r="A1030" s="79"/>
      <c r="B1030" s="263" t="s">
        <v>79</v>
      </c>
      <c r="C1030" s="66" t="s">
        <v>4</v>
      </c>
      <c r="D1030" s="72"/>
      <c r="E1030" s="55">
        <f>E995*E997*E1029/1000</f>
        <v>566.37264027290485</v>
      </c>
      <c r="F1030" s="55">
        <f t="shared" ref="F1030:N1030" si="905">F995*F997*F1029/1000</f>
        <v>483.98008496227595</v>
      </c>
      <c r="G1030" s="55">
        <f t="shared" si="905"/>
        <v>500.41545338654026</v>
      </c>
      <c r="H1030" s="55">
        <f t="shared" si="905"/>
        <v>460.26322327977414</v>
      </c>
      <c r="I1030" s="55">
        <f t="shared" si="905"/>
        <v>459.51480255608328</v>
      </c>
      <c r="J1030" s="55">
        <f t="shared" si="905"/>
        <v>493.55604952690857</v>
      </c>
      <c r="K1030" s="55">
        <f t="shared" si="905"/>
        <v>475.25258223657283</v>
      </c>
      <c r="L1030" s="55">
        <f t="shared" si="905"/>
        <v>512.41367544340017</v>
      </c>
      <c r="M1030" s="55">
        <f t="shared" si="905"/>
        <v>326.88041483202068</v>
      </c>
      <c r="N1030" s="55">
        <f t="shared" si="905"/>
        <v>503.22949368914578</v>
      </c>
      <c r="O1030" s="56"/>
      <c r="P1030" s="159" t="str">
        <f t="shared" si="887"/>
        <v>XCMG LYR 2000 
Огунвэй</v>
      </c>
      <c r="Q1030" s="56"/>
      <c r="R1030" s="56"/>
      <c r="S1030" s="56"/>
      <c r="T1030" s="73"/>
      <c r="U1030" s="56"/>
      <c r="V1030" s="58"/>
      <c r="W1030" s="58"/>
      <c r="X1030" s="56"/>
      <c r="Y1030" s="56"/>
      <c r="Z1030" s="56"/>
      <c r="AA1030" s="56"/>
      <c r="AB1030" s="74"/>
      <c r="AC1030" s="56"/>
      <c r="AD1030" s="56"/>
      <c r="AE1030" s="56"/>
      <c r="AF1030" s="56"/>
      <c r="AG1030" s="56"/>
      <c r="AH1030" s="56"/>
      <c r="AI1030" s="56"/>
      <c r="AJ1030" s="75"/>
      <c r="AK1030" s="75"/>
      <c r="AL1030" s="75"/>
      <c r="AM1030" s="75"/>
      <c r="AN1030" s="75"/>
      <c r="AO1030" s="75"/>
      <c r="AP1030" s="75"/>
      <c r="AQ1030" s="75"/>
      <c r="AR1030" s="75"/>
      <c r="AS1030" s="75"/>
    </row>
    <row r="1031" spans="1:45" s="76" customFormat="1" ht="15.75" outlineLevel="1">
      <c r="A1031" s="81"/>
      <c r="B1031" s="263" t="s">
        <v>80</v>
      </c>
      <c r="C1031" s="66" t="s">
        <v>63</v>
      </c>
      <c r="D1031" s="1135">
        <f>'МТР, ФЗП'!$E$17</f>
        <v>54.829081053167513</v>
      </c>
      <c r="E1031" s="80">
        <f>$D1031</f>
        <v>54.829081053167513</v>
      </c>
      <c r="F1031" s="80">
        <f>$D1031</f>
        <v>54.829081053167513</v>
      </c>
      <c r="G1031" s="80">
        <f t="shared" ref="G1031:N1031" si="906">$D1031</f>
        <v>54.829081053167513</v>
      </c>
      <c r="H1031" s="80">
        <f t="shared" si="906"/>
        <v>54.829081053167513</v>
      </c>
      <c r="I1031" s="80">
        <f t="shared" si="906"/>
        <v>54.829081053167513</v>
      </c>
      <c r="J1031" s="80">
        <f t="shared" si="906"/>
        <v>54.829081053167513</v>
      </c>
      <c r="K1031" s="80">
        <f t="shared" si="906"/>
        <v>54.829081053167513</v>
      </c>
      <c r="L1031" s="80">
        <f t="shared" si="906"/>
        <v>54.829081053167513</v>
      </c>
      <c r="M1031" s="80">
        <f t="shared" si="906"/>
        <v>54.829081053167513</v>
      </c>
      <c r="N1031" s="80">
        <f t="shared" si="906"/>
        <v>54.829081053167513</v>
      </c>
      <c r="P1031" s="159" t="str">
        <f t="shared" si="887"/>
        <v>XCMG LYR 2000 
Огунвэй</v>
      </c>
      <c r="Q1031" s="56"/>
      <c r="R1031" s="56"/>
      <c r="S1031" s="127" t="s">
        <v>693</v>
      </c>
      <c r="T1031" s="73"/>
      <c r="U1031" s="56"/>
      <c r="V1031" s="58"/>
      <c r="W1031" s="58"/>
      <c r="X1031" s="56"/>
      <c r="Y1031" s="56"/>
      <c r="Z1031" s="56"/>
      <c r="AA1031" s="56"/>
      <c r="AB1031" s="74"/>
      <c r="AC1031" s="56"/>
      <c r="AD1031" s="56"/>
      <c r="AE1031" s="56"/>
      <c r="AF1031" s="56"/>
      <c r="AG1031" s="56"/>
      <c r="AH1031" s="56"/>
      <c r="AI1031" s="56"/>
      <c r="AJ1031" s="75"/>
      <c r="AK1031" s="75"/>
      <c r="AL1031" s="75"/>
      <c r="AM1031" s="75"/>
      <c r="AN1031" s="75"/>
      <c r="AO1031" s="75"/>
      <c r="AP1031" s="75"/>
      <c r="AQ1031" s="75"/>
      <c r="AR1031" s="75"/>
      <c r="AS1031" s="75"/>
    </row>
    <row r="1032" spans="1:45" s="76" customFormat="1" ht="15.75" outlineLevel="1">
      <c r="A1032" s="81"/>
      <c r="B1032" s="263"/>
      <c r="C1032" s="66"/>
      <c r="D1032" s="72"/>
      <c r="E1032" s="55"/>
      <c r="F1032" s="80"/>
      <c r="G1032" s="80"/>
      <c r="H1032" s="80"/>
      <c r="I1032" s="80"/>
      <c r="J1032" s="80"/>
      <c r="K1032" s="80"/>
      <c r="L1032" s="80"/>
      <c r="M1032" s="80"/>
      <c r="N1032" s="80"/>
      <c r="O1032" s="73"/>
      <c r="P1032" s="159" t="str">
        <f t="shared" si="887"/>
        <v>XCMG LYR 2000 
Огунвэй</v>
      </c>
      <c r="Q1032" s="56"/>
      <c r="R1032" s="56"/>
      <c r="S1032" s="56"/>
      <c r="T1032" s="73"/>
      <c r="U1032" s="56"/>
      <c r="V1032" s="58"/>
      <c r="W1032" s="58"/>
      <c r="X1032" s="56"/>
      <c r="Y1032" s="56"/>
      <c r="Z1032" s="56"/>
      <c r="AA1032" s="56"/>
      <c r="AB1032" s="74"/>
      <c r="AC1032" s="56"/>
      <c r="AD1032" s="56"/>
      <c r="AE1032" s="56"/>
      <c r="AF1032" s="56"/>
      <c r="AG1032" s="56"/>
      <c r="AH1032" s="56"/>
      <c r="AI1032" s="56"/>
      <c r="AJ1032" s="75"/>
      <c r="AK1032" s="75"/>
      <c r="AL1032" s="75"/>
      <c r="AM1032" s="75"/>
      <c r="AN1032" s="75"/>
      <c r="AO1032" s="75"/>
      <c r="AP1032" s="75"/>
      <c r="AQ1032" s="75"/>
      <c r="AR1032" s="75"/>
      <c r="AS1032" s="75"/>
    </row>
    <row r="1033" spans="1:45" s="76" customFormat="1" ht="15.75" outlineLevel="1">
      <c r="A1033" s="81"/>
      <c r="B1033" s="83"/>
      <c r="C1033" s="53"/>
      <c r="D1033" s="72"/>
      <c r="E1033" s="77"/>
      <c r="F1033" s="77"/>
      <c r="G1033" s="77"/>
      <c r="H1033" s="77"/>
      <c r="I1033" s="77"/>
      <c r="J1033" s="77"/>
      <c r="K1033" s="77"/>
      <c r="L1033" s="77"/>
      <c r="M1033" s="77"/>
      <c r="N1033" s="77"/>
      <c r="O1033" s="73"/>
      <c r="P1033" s="159" t="str">
        <f t="shared" si="887"/>
        <v>XCMG LYR 2000 
Огунвэй</v>
      </c>
      <c r="Q1033" s="56"/>
      <c r="R1033" s="308"/>
      <c r="S1033" s="56"/>
      <c r="T1033" s="73"/>
      <c r="U1033" s="56"/>
      <c r="V1033" s="58"/>
      <c r="W1033" s="58"/>
      <c r="X1033" s="56"/>
      <c r="Y1033" s="56"/>
      <c r="Z1033" s="56"/>
      <c r="AA1033" s="56"/>
      <c r="AB1033" s="74"/>
      <c r="AC1033" s="56"/>
      <c r="AD1033" s="56"/>
      <c r="AE1033" s="56"/>
      <c r="AF1033" s="56"/>
      <c r="AG1033" s="56"/>
      <c r="AH1033" s="56"/>
      <c r="AI1033" s="56"/>
      <c r="AJ1033" s="75"/>
      <c r="AK1033" s="75"/>
      <c r="AL1033" s="75"/>
      <c r="AM1033" s="75"/>
      <c r="AN1033" s="75"/>
      <c r="AO1033" s="75"/>
      <c r="AP1033" s="75"/>
      <c r="AQ1033" s="75"/>
      <c r="AR1033" s="75"/>
      <c r="AS1033" s="75"/>
    </row>
    <row r="1034" spans="1:45" s="76" customFormat="1" ht="15.75" outlineLevel="1">
      <c r="A1034" s="81"/>
      <c r="B1034" s="83" t="s">
        <v>705</v>
      </c>
      <c r="C1034" s="53" t="s">
        <v>61</v>
      </c>
      <c r="D1034" s="265"/>
      <c r="E1034" s="77">
        <f>E1036*E1031</f>
        <v>0</v>
      </c>
      <c r="F1034" s="77">
        <f t="shared" ref="F1034:N1034" si="907">F1036*F1031</f>
        <v>0</v>
      </c>
      <c r="G1034" s="77">
        <f t="shared" si="907"/>
        <v>0</v>
      </c>
      <c r="H1034" s="77">
        <f t="shared" si="907"/>
        <v>0</v>
      </c>
      <c r="I1034" s="77">
        <f t="shared" si="907"/>
        <v>0</v>
      </c>
      <c r="J1034" s="77">
        <f t="shared" si="907"/>
        <v>0</v>
      </c>
      <c r="K1034" s="77">
        <f t="shared" si="907"/>
        <v>0</v>
      </c>
      <c r="L1034" s="77">
        <f t="shared" si="907"/>
        <v>0</v>
      </c>
      <c r="M1034" s="77">
        <f t="shared" si="907"/>
        <v>0</v>
      </c>
      <c r="N1034" s="77">
        <f t="shared" si="907"/>
        <v>0</v>
      </c>
      <c r="O1034" s="73"/>
      <c r="P1034" s="159" t="str">
        <f t="shared" si="887"/>
        <v>XCMG LYR 2000 
Огунвэй</v>
      </c>
      <c r="Q1034" s="56"/>
      <c r="R1034" s="56"/>
      <c r="S1034" s="73"/>
      <c r="T1034" s="73"/>
      <c r="U1034" s="56"/>
      <c r="V1034" s="58"/>
      <c r="W1034" s="58"/>
      <c r="X1034" s="56"/>
      <c r="Y1034" s="56"/>
      <c r="Z1034" s="56"/>
      <c r="AA1034" s="56"/>
      <c r="AB1034" s="74"/>
      <c r="AC1034" s="56"/>
      <c r="AD1034" s="56"/>
      <c r="AE1034" s="56"/>
      <c r="AF1034" s="56"/>
      <c r="AG1034" s="56"/>
      <c r="AH1034" s="56"/>
      <c r="AI1034" s="56"/>
      <c r="AJ1034" s="75"/>
      <c r="AK1034" s="75"/>
      <c r="AL1034" s="75"/>
      <c r="AM1034" s="75"/>
      <c r="AN1034" s="75"/>
      <c r="AO1034" s="75"/>
      <c r="AP1034" s="75"/>
      <c r="AQ1034" s="75"/>
      <c r="AR1034" s="75"/>
      <c r="AS1034" s="75"/>
    </row>
    <row r="1035" spans="1:45" s="76" customFormat="1" ht="15.75" outlineLevel="1">
      <c r="A1035" s="81"/>
      <c r="B1035" s="263" t="s">
        <v>53</v>
      </c>
      <c r="C1035" s="66" t="s">
        <v>6</v>
      </c>
      <c r="D1035" s="1155"/>
      <c r="E1035" s="266">
        <f>D1035</f>
        <v>0</v>
      </c>
      <c r="F1035" s="266">
        <f t="shared" ref="F1035" si="908">E1035</f>
        <v>0</v>
      </c>
      <c r="G1035" s="266">
        <f t="shared" ref="G1035" si="909">F1035</f>
        <v>0</v>
      </c>
      <c r="H1035" s="266">
        <f t="shared" ref="H1035" si="910">G1035</f>
        <v>0</v>
      </c>
      <c r="I1035" s="266">
        <f t="shared" ref="I1035" si="911">H1035</f>
        <v>0</v>
      </c>
      <c r="J1035" s="266">
        <f t="shared" ref="J1035" si="912">I1035</f>
        <v>0</v>
      </c>
      <c r="K1035" s="266">
        <f t="shared" ref="K1035" si="913">J1035</f>
        <v>0</v>
      </c>
      <c r="L1035" s="266">
        <f t="shared" ref="L1035" si="914">K1035</f>
        <v>0</v>
      </c>
      <c r="M1035" s="266">
        <f t="shared" ref="M1035" si="915">L1035</f>
        <v>0</v>
      </c>
      <c r="N1035" s="266">
        <f t="shared" ref="N1035" si="916">M1035</f>
        <v>0</v>
      </c>
      <c r="O1035" s="73"/>
      <c r="P1035" s="159" t="str">
        <f t="shared" si="887"/>
        <v>XCMG LYR 2000 
Огунвэй</v>
      </c>
      <c r="Q1035" s="56"/>
      <c r="R1035" s="56"/>
      <c r="S1035" s="73" t="s">
        <v>129</v>
      </c>
      <c r="T1035" s="73"/>
      <c r="U1035" s="56"/>
      <c r="V1035" s="58"/>
      <c r="W1035" s="58"/>
      <c r="X1035" s="56"/>
      <c r="Y1035" s="56"/>
      <c r="Z1035" s="56"/>
      <c r="AA1035" s="56"/>
      <c r="AB1035" s="74"/>
      <c r="AC1035" s="56"/>
      <c r="AD1035" s="56"/>
      <c r="AE1035" s="56"/>
      <c r="AF1035" s="56"/>
      <c r="AG1035" s="56"/>
      <c r="AH1035" s="56"/>
      <c r="AI1035" s="56"/>
      <c r="AJ1035" s="75"/>
      <c r="AK1035" s="75"/>
      <c r="AL1035" s="75"/>
      <c r="AM1035" s="75"/>
      <c r="AN1035" s="75"/>
      <c r="AO1035" s="75"/>
      <c r="AP1035" s="75"/>
      <c r="AQ1035" s="75"/>
      <c r="AR1035" s="75"/>
      <c r="AS1035" s="75"/>
    </row>
    <row r="1036" spans="1:45" s="76" customFormat="1" ht="15.75" outlineLevel="1">
      <c r="A1036" s="81"/>
      <c r="B1036" s="263" t="s">
        <v>79</v>
      </c>
      <c r="C1036" s="66" t="s">
        <v>4</v>
      </c>
      <c r="D1036" s="72"/>
      <c r="E1036" s="55">
        <f>E1035*E998</f>
        <v>0</v>
      </c>
      <c r="F1036" s="55">
        <f t="shared" ref="F1036:N1036" si="917">F1035*F998</f>
        <v>0</v>
      </c>
      <c r="G1036" s="55">
        <f t="shared" si="917"/>
        <v>0</v>
      </c>
      <c r="H1036" s="55">
        <f t="shared" si="917"/>
        <v>0</v>
      </c>
      <c r="I1036" s="55">
        <f t="shared" si="917"/>
        <v>0</v>
      </c>
      <c r="J1036" s="55">
        <f t="shared" si="917"/>
        <v>0</v>
      </c>
      <c r="K1036" s="55">
        <f t="shared" si="917"/>
        <v>0</v>
      </c>
      <c r="L1036" s="55">
        <f t="shared" si="917"/>
        <v>0</v>
      </c>
      <c r="M1036" s="55">
        <f t="shared" si="917"/>
        <v>0</v>
      </c>
      <c r="N1036" s="55">
        <f t="shared" si="917"/>
        <v>0</v>
      </c>
      <c r="O1036" s="73"/>
      <c r="P1036" s="159" t="str">
        <f t="shared" si="887"/>
        <v>XCMG LYR 2000 
Огунвэй</v>
      </c>
      <c r="Q1036" s="56"/>
      <c r="R1036" s="56"/>
      <c r="S1036" s="73"/>
      <c r="T1036" s="73"/>
      <c r="U1036" s="56"/>
      <c r="V1036" s="58"/>
      <c r="W1036" s="58"/>
      <c r="X1036" s="56"/>
      <c r="Y1036" s="56"/>
      <c r="Z1036" s="56"/>
      <c r="AA1036" s="56"/>
      <c r="AB1036" s="74"/>
      <c r="AC1036" s="56"/>
      <c r="AD1036" s="56"/>
      <c r="AE1036" s="56"/>
      <c r="AF1036" s="56"/>
      <c r="AG1036" s="56"/>
      <c r="AH1036" s="56"/>
      <c r="AI1036" s="56"/>
      <c r="AJ1036" s="75"/>
      <c r="AK1036" s="75"/>
      <c r="AL1036" s="75"/>
      <c r="AM1036" s="75"/>
      <c r="AN1036" s="75"/>
      <c r="AO1036" s="75"/>
      <c r="AP1036" s="75"/>
      <c r="AQ1036" s="75"/>
      <c r="AR1036" s="75"/>
      <c r="AS1036" s="75"/>
    </row>
    <row r="1037" spans="1:45" s="76" customFormat="1" ht="15.75" outlineLevel="1">
      <c r="A1037" s="81"/>
      <c r="B1037" s="263"/>
      <c r="C1037" s="66"/>
      <c r="D1037" s="72"/>
      <c r="E1037" s="55"/>
      <c r="F1037" s="80"/>
      <c r="G1037" s="80"/>
      <c r="H1037" s="80"/>
      <c r="I1037" s="80"/>
      <c r="J1037" s="80"/>
      <c r="K1037" s="80"/>
      <c r="L1037" s="80"/>
      <c r="M1037" s="80"/>
      <c r="N1037" s="80"/>
      <c r="O1037" s="73"/>
      <c r="P1037" s="159" t="str">
        <f t="shared" si="887"/>
        <v>XCMG LYR 2000 
Огунвэй</v>
      </c>
      <c r="Q1037" s="56"/>
      <c r="R1037" s="56"/>
      <c r="S1037" s="73"/>
      <c r="T1037" s="73"/>
      <c r="U1037" s="56"/>
      <c r="V1037" s="58"/>
      <c r="W1037" s="58"/>
      <c r="X1037" s="56"/>
      <c r="Y1037" s="56"/>
      <c r="Z1037" s="56"/>
      <c r="AA1037" s="56"/>
      <c r="AB1037" s="74"/>
      <c r="AC1037" s="56"/>
      <c r="AD1037" s="56"/>
      <c r="AE1037" s="56"/>
      <c r="AF1037" s="56"/>
      <c r="AG1037" s="56"/>
      <c r="AH1037" s="56"/>
      <c r="AI1037" s="56"/>
      <c r="AJ1037" s="75"/>
      <c r="AK1037" s="75"/>
      <c r="AL1037" s="75"/>
      <c r="AM1037" s="75"/>
      <c r="AN1037" s="75"/>
      <c r="AO1037" s="75"/>
      <c r="AP1037" s="75"/>
      <c r="AQ1037" s="75"/>
      <c r="AR1037" s="75"/>
      <c r="AS1037" s="75"/>
    </row>
    <row r="1038" spans="1:45" s="76" customFormat="1" ht="15.75" outlineLevel="1">
      <c r="A1038" s="81"/>
      <c r="B1038" s="263"/>
      <c r="C1038" s="66"/>
      <c r="D1038" s="72"/>
      <c r="E1038" s="55"/>
      <c r="F1038" s="80"/>
      <c r="G1038" s="80"/>
      <c r="H1038" s="80"/>
      <c r="I1038" s="80"/>
      <c r="J1038" s="80"/>
      <c r="K1038" s="80"/>
      <c r="L1038" s="80"/>
      <c r="M1038" s="80"/>
      <c r="N1038" s="80"/>
      <c r="O1038" s="73"/>
      <c r="P1038" s="159" t="str">
        <f t="shared" si="887"/>
        <v>XCMG LYR 2000 
Огунвэй</v>
      </c>
      <c r="Q1038" s="56"/>
      <c r="R1038" s="56"/>
      <c r="S1038" s="56"/>
      <c r="T1038" s="73"/>
      <c r="U1038" s="56"/>
      <c r="V1038" s="58"/>
      <c r="W1038" s="58"/>
      <c r="X1038" s="56"/>
      <c r="Y1038" s="56"/>
      <c r="Z1038" s="56"/>
      <c r="AA1038" s="56"/>
      <c r="AB1038" s="74"/>
      <c r="AC1038" s="56"/>
      <c r="AD1038" s="56"/>
      <c r="AE1038" s="56"/>
      <c r="AF1038" s="56"/>
      <c r="AG1038" s="56"/>
      <c r="AH1038" s="56"/>
      <c r="AI1038" s="56"/>
      <c r="AJ1038" s="75"/>
      <c r="AK1038" s="75"/>
      <c r="AL1038" s="75"/>
      <c r="AM1038" s="75"/>
      <c r="AN1038" s="75"/>
      <c r="AO1038" s="75"/>
      <c r="AP1038" s="75"/>
      <c r="AQ1038" s="75"/>
      <c r="AR1038" s="75"/>
      <c r="AS1038" s="75"/>
    </row>
    <row r="1039" spans="1:45" s="76" customFormat="1" ht="15.75" outlineLevel="1">
      <c r="A1039" s="81"/>
      <c r="B1039" s="263"/>
      <c r="C1039" s="66"/>
      <c r="D1039" s="72"/>
      <c r="E1039" s="55"/>
      <c r="F1039" s="80"/>
      <c r="G1039" s="80"/>
      <c r="H1039" s="80"/>
      <c r="I1039" s="80"/>
      <c r="J1039" s="80"/>
      <c r="K1039" s="80"/>
      <c r="L1039" s="80"/>
      <c r="M1039" s="80"/>
      <c r="N1039" s="80"/>
      <c r="O1039" s="73"/>
      <c r="P1039" s="159" t="str">
        <f t="shared" si="887"/>
        <v>XCMG LYR 2000 
Огунвэй</v>
      </c>
      <c r="Q1039" s="56"/>
      <c r="R1039" s="56"/>
      <c r="S1039" s="56"/>
      <c r="T1039" s="73"/>
      <c r="U1039" s="56"/>
      <c r="V1039" s="58"/>
      <c r="W1039" s="58"/>
      <c r="X1039" s="56"/>
      <c r="Y1039" s="56"/>
      <c r="Z1039" s="56"/>
      <c r="AA1039" s="56"/>
      <c r="AB1039" s="74"/>
      <c r="AC1039" s="56"/>
      <c r="AD1039" s="56"/>
      <c r="AE1039" s="56"/>
      <c r="AF1039" s="56"/>
      <c r="AG1039" s="56"/>
      <c r="AH1039" s="56"/>
      <c r="AI1039" s="56"/>
      <c r="AJ1039" s="75"/>
      <c r="AK1039" s="75"/>
      <c r="AL1039" s="75"/>
      <c r="AM1039" s="75"/>
      <c r="AN1039" s="75"/>
      <c r="AO1039" s="75"/>
      <c r="AP1039" s="75"/>
      <c r="AQ1039" s="75"/>
      <c r="AR1039" s="75"/>
      <c r="AS1039" s="75"/>
    </row>
    <row r="1040" spans="1:45" s="76" customFormat="1" ht="15.75" outlineLevel="1">
      <c r="A1040" s="81"/>
      <c r="B1040" s="263"/>
      <c r="C1040" s="66"/>
      <c r="D1040" s="72"/>
      <c r="E1040" s="55"/>
      <c r="F1040" s="80"/>
      <c r="G1040" s="80"/>
      <c r="H1040" s="80"/>
      <c r="I1040" s="80"/>
      <c r="J1040" s="80"/>
      <c r="K1040" s="80"/>
      <c r="L1040" s="80"/>
      <c r="M1040" s="80"/>
      <c r="N1040" s="80"/>
      <c r="O1040" s="73"/>
      <c r="P1040" s="159" t="str">
        <f t="shared" si="887"/>
        <v>XCMG LYR 2000 
Огунвэй</v>
      </c>
      <c r="Q1040" s="56"/>
      <c r="R1040" s="56"/>
      <c r="S1040" s="56"/>
      <c r="T1040" s="73"/>
      <c r="U1040" s="56"/>
      <c r="V1040" s="58"/>
      <c r="W1040" s="58"/>
      <c r="X1040" s="56"/>
      <c r="Y1040" s="56"/>
      <c r="Z1040" s="56"/>
      <c r="AA1040" s="56"/>
      <c r="AB1040" s="74"/>
      <c r="AC1040" s="56"/>
      <c r="AD1040" s="56"/>
      <c r="AE1040" s="56"/>
      <c r="AF1040" s="56"/>
      <c r="AG1040" s="56"/>
      <c r="AH1040" s="56"/>
      <c r="AI1040" s="56"/>
      <c r="AJ1040" s="75"/>
      <c r="AK1040" s="75"/>
      <c r="AL1040" s="75"/>
      <c r="AM1040" s="75"/>
      <c r="AN1040" s="75"/>
      <c r="AO1040" s="75"/>
      <c r="AP1040" s="75"/>
      <c r="AQ1040" s="75"/>
      <c r="AR1040" s="75"/>
      <c r="AS1040" s="75"/>
    </row>
    <row r="1041" spans="1:45" s="76" customFormat="1" ht="15.75" outlineLevel="1">
      <c r="A1041" s="81"/>
      <c r="B1041" s="263"/>
      <c r="C1041" s="66"/>
      <c r="D1041" s="72"/>
      <c r="E1041" s="55"/>
      <c r="F1041" s="80"/>
      <c r="G1041" s="80"/>
      <c r="H1041" s="80"/>
      <c r="I1041" s="80"/>
      <c r="J1041" s="80"/>
      <c r="K1041" s="80"/>
      <c r="L1041" s="80"/>
      <c r="M1041" s="80"/>
      <c r="N1041" s="80"/>
      <c r="O1041" s="73"/>
      <c r="P1041" s="159" t="str">
        <f t="shared" si="887"/>
        <v>XCMG LYR 2000 
Огунвэй</v>
      </c>
      <c r="Q1041" s="56"/>
      <c r="R1041" s="56"/>
      <c r="S1041" s="56"/>
      <c r="T1041" s="73"/>
      <c r="U1041" s="56"/>
      <c r="V1041" s="58"/>
      <c r="W1041" s="58"/>
      <c r="X1041" s="56"/>
      <c r="Y1041" s="56"/>
      <c r="Z1041" s="56"/>
      <c r="AA1041" s="56"/>
      <c r="AB1041" s="74"/>
      <c r="AC1041" s="56"/>
      <c r="AD1041" s="56"/>
      <c r="AE1041" s="56"/>
      <c r="AF1041" s="56"/>
      <c r="AG1041" s="56"/>
      <c r="AH1041" s="56"/>
      <c r="AI1041" s="56"/>
      <c r="AJ1041" s="75"/>
      <c r="AK1041" s="75"/>
      <c r="AL1041" s="75"/>
      <c r="AM1041" s="75"/>
      <c r="AN1041" s="75"/>
      <c r="AO1041" s="75"/>
      <c r="AP1041" s="75"/>
      <c r="AQ1041" s="75"/>
      <c r="AR1041" s="75"/>
      <c r="AS1041" s="75"/>
    </row>
    <row r="1042" spans="1:45" s="61" customFormat="1" ht="18" customHeight="1" outlineLevel="1">
      <c r="A1042" s="51"/>
      <c r="B1042" s="52" t="s">
        <v>60</v>
      </c>
      <c r="C1042" s="53" t="s">
        <v>61</v>
      </c>
      <c r="D1042" s="54"/>
      <c r="E1042" s="77">
        <f>SUMPRODUCT(E1051:E1056,E1058:E1063)/1000</f>
        <v>0</v>
      </c>
      <c r="F1042" s="77">
        <f t="shared" ref="F1042:M1042" si="918">SUMPRODUCT(F1051:F1056,F1058:F1063)/1000</f>
        <v>0</v>
      </c>
      <c r="G1042" s="77">
        <f t="shared" si="918"/>
        <v>0</v>
      </c>
      <c r="H1042" s="77">
        <f t="shared" si="918"/>
        <v>0</v>
      </c>
      <c r="I1042" s="77">
        <f t="shared" si="918"/>
        <v>0</v>
      </c>
      <c r="J1042" s="77">
        <f t="shared" si="918"/>
        <v>0</v>
      </c>
      <c r="K1042" s="77">
        <f t="shared" si="918"/>
        <v>0</v>
      </c>
      <c r="L1042" s="77">
        <f t="shared" si="918"/>
        <v>0</v>
      </c>
      <c r="M1042" s="77">
        <f t="shared" si="918"/>
        <v>0</v>
      </c>
      <c r="N1042" s="77">
        <f>SUMPRODUCT(N1051:N1056,N1058:N1063)/1000</f>
        <v>0</v>
      </c>
      <c r="P1042" s="159" t="str">
        <f t="shared" si="887"/>
        <v>XCMG LYR 2000 
Огунвэй</v>
      </c>
      <c r="Q1042" s="58"/>
      <c r="R1042" s="56"/>
      <c r="S1042" s="73" t="s">
        <v>689</v>
      </c>
      <c r="T1042" s="73"/>
      <c r="U1042" s="58"/>
      <c r="V1042" s="58"/>
      <c r="W1042" s="58">
        <f>E1042-V1042</f>
        <v>0</v>
      </c>
      <c r="X1042" s="58"/>
      <c r="Y1042" s="58"/>
      <c r="Z1042" s="58"/>
      <c r="AA1042" s="58"/>
      <c r="AB1042" s="59"/>
      <c r="AC1042" s="58"/>
      <c r="AD1042" s="58"/>
      <c r="AE1042" s="58"/>
      <c r="AF1042" s="58"/>
      <c r="AG1042" s="58"/>
      <c r="AH1042" s="58"/>
      <c r="AI1042" s="58"/>
      <c r="AJ1042" s="60"/>
      <c r="AK1042" s="60"/>
      <c r="AL1042" s="60"/>
      <c r="AM1042" s="60"/>
      <c r="AN1042" s="60"/>
      <c r="AO1042" s="60"/>
      <c r="AP1042" s="60"/>
      <c r="AQ1042" s="60"/>
      <c r="AR1042" s="60"/>
      <c r="AS1042" s="60"/>
    </row>
    <row r="1043" spans="1:45" s="61" customFormat="1" ht="15.75" outlineLevel="1">
      <c r="A1043" s="51"/>
      <c r="B1043" s="83" t="s">
        <v>53</v>
      </c>
      <c r="C1043" s="53"/>
      <c r="D1043" s="54"/>
      <c r="E1043" s="77"/>
      <c r="F1043" s="77"/>
      <c r="G1043" s="77"/>
      <c r="H1043" s="77"/>
      <c r="I1043" s="77"/>
      <c r="J1043" s="77"/>
      <c r="K1043" s="77"/>
      <c r="L1043" s="77"/>
      <c r="M1043" s="77"/>
      <c r="N1043" s="77"/>
      <c r="O1043" s="73"/>
      <c r="P1043" s="159" t="str">
        <f t="shared" si="887"/>
        <v>XCMG LYR 2000 
Огунвэй</v>
      </c>
      <c r="Q1043" s="58"/>
      <c r="R1043" s="56"/>
      <c r="S1043" s="58"/>
      <c r="T1043" s="73"/>
      <c r="U1043" s="58"/>
      <c r="V1043" s="58"/>
      <c r="W1043" s="58"/>
      <c r="X1043" s="58"/>
      <c r="Y1043" s="58"/>
      <c r="Z1043" s="58"/>
      <c r="AA1043" s="58"/>
      <c r="AB1043" s="59"/>
      <c r="AC1043" s="58"/>
      <c r="AD1043" s="58"/>
      <c r="AE1043" s="58"/>
      <c r="AF1043" s="58"/>
      <c r="AG1043" s="58"/>
      <c r="AH1043" s="58"/>
      <c r="AI1043" s="58"/>
      <c r="AJ1043" s="60"/>
      <c r="AK1043" s="60"/>
      <c r="AL1043" s="60"/>
      <c r="AM1043" s="60"/>
      <c r="AN1043" s="60"/>
      <c r="AO1043" s="60"/>
      <c r="AP1043" s="60"/>
      <c r="AQ1043" s="60"/>
      <c r="AR1043" s="60"/>
      <c r="AS1043" s="60"/>
    </row>
    <row r="1044" spans="1:45" s="61" customFormat="1" ht="15.75" outlineLevel="1">
      <c r="A1044" s="51"/>
      <c r="B1044" s="267"/>
      <c r="C1044" s="268" t="s">
        <v>62</v>
      </c>
      <c r="D1044" s="54"/>
      <c r="E1044" s="269"/>
      <c r="F1044" s="269"/>
      <c r="G1044" s="269"/>
      <c r="H1044" s="269"/>
      <c r="I1044" s="269"/>
      <c r="J1044" s="269"/>
      <c r="K1044" s="269"/>
      <c r="L1044" s="269"/>
      <c r="M1044" s="269"/>
      <c r="N1044" s="269"/>
      <c r="O1044" s="73"/>
      <c r="P1044" s="159" t="str">
        <f t="shared" si="887"/>
        <v>XCMG LYR 2000 
Огунвэй</v>
      </c>
      <c r="Q1044" s="58"/>
      <c r="R1044" s="56"/>
      <c r="S1044" s="58"/>
      <c r="T1044" s="73"/>
      <c r="U1044" s="58"/>
      <c r="V1044" s="58"/>
      <c r="W1044" s="58"/>
      <c r="X1044" s="58"/>
      <c r="Y1044" s="58"/>
      <c r="Z1044" s="58"/>
      <c r="AA1044" s="58"/>
      <c r="AB1044" s="59"/>
      <c r="AC1044" s="58"/>
      <c r="AD1044" s="58"/>
      <c r="AE1044" s="58"/>
      <c r="AF1044" s="58"/>
      <c r="AG1044" s="58"/>
      <c r="AH1044" s="58"/>
      <c r="AI1044" s="58"/>
      <c r="AJ1044" s="60"/>
      <c r="AK1044" s="60"/>
      <c r="AL1044" s="60"/>
      <c r="AM1044" s="60"/>
      <c r="AN1044" s="60"/>
      <c r="AO1044" s="60"/>
      <c r="AP1044" s="60"/>
      <c r="AQ1044" s="60"/>
      <c r="AR1044" s="60"/>
      <c r="AS1044" s="60"/>
    </row>
    <row r="1045" spans="1:45" s="61" customFormat="1" ht="15.75" outlineLevel="1">
      <c r="A1045" s="51"/>
      <c r="B1045" s="267"/>
      <c r="C1045" s="268" t="s">
        <v>62</v>
      </c>
      <c r="D1045" s="54"/>
      <c r="E1045" s="269"/>
      <c r="F1045" s="269"/>
      <c r="G1045" s="269"/>
      <c r="H1045" s="269"/>
      <c r="I1045" s="269"/>
      <c r="J1045" s="269"/>
      <c r="K1045" s="269"/>
      <c r="L1045" s="269"/>
      <c r="M1045" s="269"/>
      <c r="N1045" s="269"/>
      <c r="O1045" s="73"/>
      <c r="P1045" s="159" t="str">
        <f t="shared" si="887"/>
        <v>XCMG LYR 2000 
Огунвэй</v>
      </c>
      <c r="Q1045" s="58"/>
      <c r="R1045" s="56"/>
      <c r="S1045" s="58"/>
      <c r="T1045" s="73"/>
      <c r="U1045" s="58"/>
      <c r="V1045" s="58"/>
      <c r="W1045" s="58"/>
      <c r="X1045" s="58"/>
      <c r="Y1045" s="58"/>
      <c r="Z1045" s="58"/>
      <c r="AA1045" s="58"/>
      <c r="AB1045" s="59"/>
      <c r="AC1045" s="58"/>
      <c r="AD1045" s="58"/>
      <c r="AE1045" s="58"/>
      <c r="AF1045" s="58"/>
      <c r="AG1045" s="58"/>
      <c r="AH1045" s="58"/>
      <c r="AI1045" s="58"/>
      <c r="AJ1045" s="60"/>
      <c r="AK1045" s="60"/>
      <c r="AL1045" s="60"/>
      <c r="AM1045" s="60"/>
      <c r="AN1045" s="60"/>
      <c r="AO1045" s="60"/>
      <c r="AP1045" s="60"/>
      <c r="AQ1045" s="60"/>
      <c r="AR1045" s="60"/>
      <c r="AS1045" s="60"/>
    </row>
    <row r="1046" spans="1:45" s="61" customFormat="1" ht="15.75" outlineLevel="1">
      <c r="A1046" s="51"/>
      <c r="B1046" s="267"/>
      <c r="C1046" s="268" t="s">
        <v>62</v>
      </c>
      <c r="D1046" s="54"/>
      <c r="E1046" s="269"/>
      <c r="F1046" s="269"/>
      <c r="G1046" s="269"/>
      <c r="H1046" s="269"/>
      <c r="I1046" s="269"/>
      <c r="J1046" s="269"/>
      <c r="K1046" s="269"/>
      <c r="L1046" s="269"/>
      <c r="M1046" s="269"/>
      <c r="N1046" s="269"/>
      <c r="O1046" s="73"/>
      <c r="P1046" s="159" t="str">
        <f t="shared" si="887"/>
        <v>XCMG LYR 2000 
Огунвэй</v>
      </c>
      <c r="Q1046" s="58"/>
      <c r="R1046" s="56"/>
      <c r="S1046" s="58"/>
      <c r="T1046" s="73"/>
      <c r="U1046" s="58"/>
      <c r="V1046" s="58"/>
      <c r="W1046" s="58"/>
      <c r="X1046" s="58"/>
      <c r="Y1046" s="58"/>
      <c r="Z1046" s="58"/>
      <c r="AA1046" s="58"/>
      <c r="AB1046" s="59"/>
      <c r="AC1046" s="58"/>
      <c r="AD1046" s="58"/>
      <c r="AE1046" s="58"/>
      <c r="AF1046" s="58"/>
      <c r="AG1046" s="58"/>
      <c r="AH1046" s="58"/>
      <c r="AI1046" s="58"/>
      <c r="AJ1046" s="60"/>
      <c r="AK1046" s="60"/>
      <c r="AL1046" s="60"/>
      <c r="AM1046" s="60"/>
      <c r="AN1046" s="60"/>
      <c r="AO1046" s="60"/>
      <c r="AP1046" s="60"/>
      <c r="AQ1046" s="60"/>
      <c r="AR1046" s="60"/>
      <c r="AS1046" s="60"/>
    </row>
    <row r="1047" spans="1:45" s="61" customFormat="1" ht="15.75" outlineLevel="1">
      <c r="A1047" s="51"/>
      <c r="B1047" s="267"/>
      <c r="C1047" s="268" t="s">
        <v>138</v>
      </c>
      <c r="D1047" s="54"/>
      <c r="E1047" s="269"/>
      <c r="F1047" s="269"/>
      <c r="G1047" s="269"/>
      <c r="H1047" s="269"/>
      <c r="I1047" s="269"/>
      <c r="J1047" s="269"/>
      <c r="K1047" s="269"/>
      <c r="L1047" s="269"/>
      <c r="M1047" s="269"/>
      <c r="N1047" s="269"/>
      <c r="O1047" s="73"/>
      <c r="P1047" s="159" t="str">
        <f t="shared" si="887"/>
        <v>XCMG LYR 2000 
Огунвэй</v>
      </c>
      <c r="Q1047" s="58"/>
      <c r="R1047" s="56"/>
      <c r="S1047" s="58"/>
      <c r="T1047" s="73"/>
      <c r="U1047" s="58"/>
      <c r="V1047" s="58"/>
      <c r="W1047" s="58"/>
      <c r="X1047" s="58"/>
      <c r="Y1047" s="58"/>
      <c r="Z1047" s="58"/>
      <c r="AA1047" s="58"/>
      <c r="AB1047" s="59"/>
      <c r="AC1047" s="58"/>
      <c r="AD1047" s="58"/>
      <c r="AE1047" s="58"/>
      <c r="AF1047" s="58"/>
      <c r="AG1047" s="58"/>
      <c r="AH1047" s="58"/>
      <c r="AI1047" s="58"/>
      <c r="AJ1047" s="60"/>
      <c r="AK1047" s="60"/>
      <c r="AL1047" s="60"/>
      <c r="AM1047" s="60"/>
      <c r="AN1047" s="60"/>
      <c r="AO1047" s="60"/>
      <c r="AP1047" s="60"/>
      <c r="AQ1047" s="60"/>
      <c r="AR1047" s="60"/>
      <c r="AS1047" s="60"/>
    </row>
    <row r="1048" spans="1:45" s="61" customFormat="1" ht="15.75" outlineLevel="1">
      <c r="A1048" s="51"/>
      <c r="B1048" s="267"/>
      <c r="C1048" s="268" t="s">
        <v>62</v>
      </c>
      <c r="D1048" s="54"/>
      <c r="E1048" s="269"/>
      <c r="F1048" s="269"/>
      <c r="G1048" s="269"/>
      <c r="H1048" s="269"/>
      <c r="I1048" s="269"/>
      <c r="J1048" s="269"/>
      <c r="K1048" s="269"/>
      <c r="L1048" s="269"/>
      <c r="M1048" s="269"/>
      <c r="N1048" s="269"/>
      <c r="O1048" s="73"/>
      <c r="P1048" s="159" t="str">
        <f t="shared" si="887"/>
        <v>XCMG LYR 2000 
Огунвэй</v>
      </c>
      <c r="Q1048" s="58"/>
      <c r="R1048" s="56"/>
      <c r="S1048" s="58"/>
      <c r="T1048" s="73"/>
      <c r="U1048" s="58"/>
      <c r="V1048" s="58"/>
      <c r="W1048" s="58"/>
      <c r="X1048" s="58"/>
      <c r="Y1048" s="58"/>
      <c r="Z1048" s="58"/>
      <c r="AA1048" s="58"/>
      <c r="AB1048" s="59"/>
      <c r="AC1048" s="58"/>
      <c r="AD1048" s="58"/>
      <c r="AE1048" s="58"/>
      <c r="AF1048" s="58"/>
      <c r="AG1048" s="58"/>
      <c r="AH1048" s="58"/>
      <c r="AI1048" s="58"/>
      <c r="AJ1048" s="60"/>
      <c r="AK1048" s="60"/>
      <c r="AL1048" s="60"/>
      <c r="AM1048" s="60"/>
      <c r="AN1048" s="60"/>
      <c r="AO1048" s="60"/>
      <c r="AP1048" s="60"/>
      <c r="AQ1048" s="60"/>
      <c r="AR1048" s="60"/>
      <c r="AS1048" s="60"/>
    </row>
    <row r="1049" spans="1:45" s="61" customFormat="1" ht="15.75" outlineLevel="1">
      <c r="A1049" s="51"/>
      <c r="B1049" s="267"/>
      <c r="C1049" s="268"/>
      <c r="D1049" s="54"/>
      <c r="E1049" s="269"/>
      <c r="F1049" s="269"/>
      <c r="G1049" s="269"/>
      <c r="H1049" s="269"/>
      <c r="I1049" s="269"/>
      <c r="J1049" s="269"/>
      <c r="K1049" s="269"/>
      <c r="L1049" s="269"/>
      <c r="M1049" s="269"/>
      <c r="N1049" s="269"/>
      <c r="O1049" s="73"/>
      <c r="P1049" s="159" t="str">
        <f t="shared" si="887"/>
        <v>XCMG LYR 2000 
Огунвэй</v>
      </c>
      <c r="Q1049" s="58"/>
      <c r="R1049" s="56"/>
      <c r="S1049" s="58"/>
      <c r="T1049" s="73"/>
      <c r="U1049" s="58"/>
      <c r="V1049" s="58"/>
      <c r="W1049" s="58"/>
      <c r="X1049" s="58"/>
      <c r="Y1049" s="58"/>
      <c r="Z1049" s="58"/>
      <c r="AA1049" s="58"/>
      <c r="AB1049" s="59"/>
      <c r="AC1049" s="58"/>
      <c r="AD1049" s="58"/>
      <c r="AE1049" s="58"/>
      <c r="AF1049" s="58"/>
      <c r="AG1049" s="58"/>
      <c r="AH1049" s="58"/>
      <c r="AI1049" s="58"/>
      <c r="AJ1049" s="60"/>
      <c r="AK1049" s="60"/>
      <c r="AL1049" s="60"/>
      <c r="AM1049" s="60"/>
      <c r="AN1049" s="60"/>
      <c r="AO1049" s="60"/>
      <c r="AP1049" s="60"/>
      <c r="AQ1049" s="60"/>
      <c r="AR1049" s="60"/>
      <c r="AS1049" s="60"/>
    </row>
    <row r="1050" spans="1:45" s="61" customFormat="1" ht="15.75" outlineLevel="1">
      <c r="A1050" s="51"/>
      <c r="B1050" s="83" t="s">
        <v>132</v>
      </c>
      <c r="C1050" s="53"/>
      <c r="D1050" s="54"/>
      <c r="E1050" s="77"/>
      <c r="F1050" s="77"/>
      <c r="G1050" s="77"/>
      <c r="H1050" s="77"/>
      <c r="I1050" s="77"/>
      <c r="J1050" s="77"/>
      <c r="K1050" s="77"/>
      <c r="L1050" s="77"/>
      <c r="M1050" s="77"/>
      <c r="N1050" s="77"/>
      <c r="O1050" s="73"/>
      <c r="P1050" s="159" t="str">
        <f t="shared" si="887"/>
        <v>XCMG LYR 2000 
Огунвэй</v>
      </c>
      <c r="Q1050" s="58"/>
      <c r="R1050" s="56"/>
      <c r="S1050" s="58"/>
      <c r="T1050" s="73"/>
      <c r="U1050" s="58"/>
      <c r="V1050" s="58"/>
      <c r="W1050" s="58"/>
      <c r="X1050" s="58"/>
      <c r="Y1050" s="58"/>
      <c r="Z1050" s="58"/>
      <c r="AA1050" s="58"/>
      <c r="AB1050" s="59"/>
      <c r="AC1050" s="58"/>
      <c r="AD1050" s="58"/>
      <c r="AE1050" s="58"/>
      <c r="AF1050" s="58"/>
      <c r="AG1050" s="58"/>
      <c r="AH1050" s="58"/>
      <c r="AI1050" s="58"/>
      <c r="AJ1050" s="60"/>
      <c r="AK1050" s="60"/>
      <c r="AL1050" s="60"/>
      <c r="AM1050" s="60"/>
      <c r="AN1050" s="60"/>
      <c r="AO1050" s="60"/>
      <c r="AP1050" s="60"/>
      <c r="AQ1050" s="60"/>
      <c r="AR1050" s="60"/>
      <c r="AS1050" s="60"/>
    </row>
    <row r="1051" spans="1:45" s="61" customFormat="1" ht="15.75" outlineLevel="1">
      <c r="A1051" s="51"/>
      <c r="B1051" s="270">
        <f>B1044</f>
        <v>0</v>
      </c>
      <c r="C1051" s="131" t="s">
        <v>133</v>
      </c>
      <c r="D1051" s="54"/>
      <c r="E1051" s="271">
        <f t="shared" ref="E1051:N1051" si="919">E995*E997*E1044</f>
        <v>0</v>
      </c>
      <c r="F1051" s="271">
        <f t="shared" si="919"/>
        <v>0</v>
      </c>
      <c r="G1051" s="271">
        <f t="shared" si="919"/>
        <v>0</v>
      </c>
      <c r="H1051" s="271">
        <f t="shared" si="919"/>
        <v>0</v>
      </c>
      <c r="I1051" s="271">
        <f t="shared" si="919"/>
        <v>0</v>
      </c>
      <c r="J1051" s="271">
        <f t="shared" si="919"/>
        <v>0</v>
      </c>
      <c r="K1051" s="271">
        <f t="shared" si="919"/>
        <v>0</v>
      </c>
      <c r="L1051" s="271">
        <f t="shared" si="919"/>
        <v>0</v>
      </c>
      <c r="M1051" s="271">
        <f t="shared" si="919"/>
        <v>0</v>
      </c>
      <c r="N1051" s="271">
        <f t="shared" si="919"/>
        <v>0</v>
      </c>
      <c r="O1051" s="73"/>
      <c r="P1051" s="159" t="str">
        <f t="shared" si="887"/>
        <v>XCMG LYR 2000 
Огунвэй</v>
      </c>
      <c r="Q1051" s="58"/>
      <c r="R1051" s="56"/>
      <c r="S1051" s="58"/>
      <c r="T1051" s="73"/>
      <c r="U1051" s="58"/>
      <c r="V1051" s="58"/>
      <c r="W1051" s="58"/>
      <c r="X1051" s="58"/>
      <c r="Y1051" s="58"/>
      <c r="Z1051" s="58"/>
      <c r="AA1051" s="58"/>
      <c r="AB1051" s="59"/>
      <c r="AC1051" s="58"/>
      <c r="AD1051" s="58"/>
      <c r="AE1051" s="58"/>
      <c r="AF1051" s="58"/>
      <c r="AG1051" s="58"/>
      <c r="AH1051" s="58"/>
      <c r="AI1051" s="58"/>
      <c r="AJ1051" s="60"/>
      <c r="AK1051" s="60"/>
      <c r="AL1051" s="60"/>
      <c r="AM1051" s="60"/>
      <c r="AN1051" s="60"/>
      <c r="AO1051" s="60"/>
      <c r="AP1051" s="60"/>
      <c r="AQ1051" s="60"/>
      <c r="AR1051" s="60"/>
      <c r="AS1051" s="60"/>
    </row>
    <row r="1052" spans="1:45" s="61" customFormat="1" ht="15.75" outlineLevel="1">
      <c r="A1052" s="51"/>
      <c r="B1052" s="270">
        <f t="shared" ref="B1052:B1056" si="920">B1045</f>
        <v>0</v>
      </c>
      <c r="C1052" s="131" t="s">
        <v>133</v>
      </c>
      <c r="D1052" s="54"/>
      <c r="E1052" s="271">
        <f t="shared" ref="E1052:N1052" si="921">E995*E997*E1045</f>
        <v>0</v>
      </c>
      <c r="F1052" s="271">
        <f t="shared" si="921"/>
        <v>0</v>
      </c>
      <c r="G1052" s="271">
        <f t="shared" si="921"/>
        <v>0</v>
      </c>
      <c r="H1052" s="271">
        <f t="shared" si="921"/>
        <v>0</v>
      </c>
      <c r="I1052" s="271">
        <f t="shared" si="921"/>
        <v>0</v>
      </c>
      <c r="J1052" s="271">
        <f t="shared" si="921"/>
        <v>0</v>
      </c>
      <c r="K1052" s="271">
        <f t="shared" si="921"/>
        <v>0</v>
      </c>
      <c r="L1052" s="271">
        <f t="shared" si="921"/>
        <v>0</v>
      </c>
      <c r="M1052" s="271">
        <f t="shared" si="921"/>
        <v>0</v>
      </c>
      <c r="N1052" s="271">
        <f t="shared" si="921"/>
        <v>0</v>
      </c>
      <c r="O1052" s="73"/>
      <c r="P1052" s="159" t="str">
        <f t="shared" si="887"/>
        <v>XCMG LYR 2000 
Огунвэй</v>
      </c>
      <c r="Q1052" s="58"/>
      <c r="R1052" s="56"/>
      <c r="S1052" s="58"/>
      <c r="T1052" s="73"/>
      <c r="U1052" s="58"/>
      <c r="V1052" s="58"/>
      <c r="W1052" s="58"/>
      <c r="X1052" s="58"/>
      <c r="Y1052" s="58"/>
      <c r="Z1052" s="58"/>
      <c r="AA1052" s="58"/>
      <c r="AB1052" s="59"/>
      <c r="AC1052" s="58"/>
      <c r="AD1052" s="58"/>
      <c r="AE1052" s="58"/>
      <c r="AF1052" s="58"/>
      <c r="AG1052" s="58"/>
      <c r="AH1052" s="58"/>
      <c r="AI1052" s="58"/>
      <c r="AJ1052" s="60"/>
      <c r="AK1052" s="60"/>
      <c r="AL1052" s="60"/>
      <c r="AM1052" s="60"/>
      <c r="AN1052" s="60"/>
      <c r="AO1052" s="60"/>
      <c r="AP1052" s="60"/>
      <c r="AQ1052" s="60"/>
      <c r="AR1052" s="60"/>
      <c r="AS1052" s="60"/>
    </row>
    <row r="1053" spans="1:45" s="61" customFormat="1" ht="15.75" outlineLevel="1">
      <c r="A1053" s="51"/>
      <c r="B1053" s="270">
        <f t="shared" si="920"/>
        <v>0</v>
      </c>
      <c r="C1053" s="131" t="s">
        <v>133</v>
      </c>
      <c r="D1053" s="54"/>
      <c r="E1053" s="271">
        <f t="shared" ref="E1053:N1053" si="922">E995*E997*E1046</f>
        <v>0</v>
      </c>
      <c r="F1053" s="271">
        <f t="shared" si="922"/>
        <v>0</v>
      </c>
      <c r="G1053" s="271">
        <f t="shared" si="922"/>
        <v>0</v>
      </c>
      <c r="H1053" s="271">
        <f t="shared" si="922"/>
        <v>0</v>
      </c>
      <c r="I1053" s="271">
        <f t="shared" si="922"/>
        <v>0</v>
      </c>
      <c r="J1053" s="271">
        <f t="shared" si="922"/>
        <v>0</v>
      </c>
      <c r="K1053" s="271">
        <f t="shared" si="922"/>
        <v>0</v>
      </c>
      <c r="L1053" s="271">
        <f t="shared" si="922"/>
        <v>0</v>
      </c>
      <c r="M1053" s="271">
        <f t="shared" si="922"/>
        <v>0</v>
      </c>
      <c r="N1053" s="271">
        <f t="shared" si="922"/>
        <v>0</v>
      </c>
      <c r="O1053" s="73"/>
      <c r="P1053" s="159" t="str">
        <f t="shared" si="887"/>
        <v>XCMG LYR 2000 
Огунвэй</v>
      </c>
      <c r="Q1053" s="58"/>
      <c r="R1053" s="56"/>
      <c r="S1053" s="58"/>
      <c r="T1053" s="73"/>
      <c r="U1053" s="58"/>
      <c r="V1053" s="58"/>
      <c r="W1053" s="58"/>
      <c r="X1053" s="58"/>
      <c r="Y1053" s="58"/>
      <c r="Z1053" s="58"/>
      <c r="AA1053" s="58"/>
      <c r="AB1053" s="59"/>
      <c r="AC1053" s="58"/>
      <c r="AD1053" s="58"/>
      <c r="AE1053" s="58"/>
      <c r="AF1053" s="58"/>
      <c r="AG1053" s="58"/>
      <c r="AH1053" s="58"/>
      <c r="AI1053" s="58"/>
      <c r="AJ1053" s="60"/>
      <c r="AK1053" s="60"/>
      <c r="AL1053" s="60"/>
      <c r="AM1053" s="60"/>
      <c r="AN1053" s="60"/>
      <c r="AO1053" s="60"/>
      <c r="AP1053" s="60"/>
      <c r="AQ1053" s="60"/>
      <c r="AR1053" s="60"/>
      <c r="AS1053" s="60"/>
    </row>
    <row r="1054" spans="1:45" s="61" customFormat="1" ht="15.75" outlineLevel="1">
      <c r="A1054" s="51"/>
      <c r="B1054" s="270">
        <f t="shared" si="920"/>
        <v>0</v>
      </c>
      <c r="C1054" s="131" t="s">
        <v>134</v>
      </c>
      <c r="D1054" s="54"/>
      <c r="E1054" s="271">
        <f t="shared" ref="E1054:N1054" si="923">E995*E997*E1047</f>
        <v>0</v>
      </c>
      <c r="F1054" s="271">
        <f t="shared" si="923"/>
        <v>0</v>
      </c>
      <c r="G1054" s="271">
        <f t="shared" si="923"/>
        <v>0</v>
      </c>
      <c r="H1054" s="271">
        <f t="shared" si="923"/>
        <v>0</v>
      </c>
      <c r="I1054" s="271">
        <f t="shared" si="923"/>
        <v>0</v>
      </c>
      <c r="J1054" s="271">
        <f t="shared" si="923"/>
        <v>0</v>
      </c>
      <c r="K1054" s="271">
        <f t="shared" si="923"/>
        <v>0</v>
      </c>
      <c r="L1054" s="271">
        <f t="shared" si="923"/>
        <v>0</v>
      </c>
      <c r="M1054" s="271">
        <f t="shared" si="923"/>
        <v>0</v>
      </c>
      <c r="N1054" s="271">
        <f t="shared" si="923"/>
        <v>0</v>
      </c>
      <c r="O1054" s="73"/>
      <c r="P1054" s="159" t="str">
        <f t="shared" si="887"/>
        <v>XCMG LYR 2000 
Огунвэй</v>
      </c>
      <c r="Q1054" s="58"/>
      <c r="R1054" s="56"/>
      <c r="S1054" s="58"/>
      <c r="T1054" s="73"/>
      <c r="U1054" s="58"/>
      <c r="V1054" s="58"/>
      <c r="W1054" s="58"/>
      <c r="X1054" s="58"/>
      <c r="Y1054" s="58"/>
      <c r="Z1054" s="58"/>
      <c r="AA1054" s="58"/>
      <c r="AB1054" s="59"/>
      <c r="AC1054" s="58"/>
      <c r="AD1054" s="58"/>
      <c r="AE1054" s="58"/>
      <c r="AF1054" s="58"/>
      <c r="AG1054" s="58"/>
      <c r="AH1054" s="58"/>
      <c r="AI1054" s="58"/>
      <c r="AJ1054" s="60"/>
      <c r="AK1054" s="60"/>
      <c r="AL1054" s="60"/>
      <c r="AM1054" s="60"/>
      <c r="AN1054" s="60"/>
      <c r="AO1054" s="60"/>
      <c r="AP1054" s="60"/>
      <c r="AQ1054" s="60"/>
      <c r="AR1054" s="60"/>
      <c r="AS1054" s="60"/>
    </row>
    <row r="1055" spans="1:45" s="61" customFormat="1" ht="15.75" outlineLevel="1">
      <c r="A1055" s="51"/>
      <c r="B1055" s="270">
        <f t="shared" si="920"/>
        <v>0</v>
      </c>
      <c r="C1055" s="131" t="s">
        <v>133</v>
      </c>
      <c r="D1055" s="54"/>
      <c r="E1055" s="271">
        <f t="shared" ref="E1055:N1055" si="924">E995*E997*E1048</f>
        <v>0</v>
      </c>
      <c r="F1055" s="271">
        <f t="shared" si="924"/>
        <v>0</v>
      </c>
      <c r="G1055" s="271">
        <f t="shared" si="924"/>
        <v>0</v>
      </c>
      <c r="H1055" s="271">
        <f t="shared" si="924"/>
        <v>0</v>
      </c>
      <c r="I1055" s="271">
        <f t="shared" si="924"/>
        <v>0</v>
      </c>
      <c r="J1055" s="271">
        <f t="shared" si="924"/>
        <v>0</v>
      </c>
      <c r="K1055" s="271">
        <f t="shared" si="924"/>
        <v>0</v>
      </c>
      <c r="L1055" s="271">
        <f t="shared" si="924"/>
        <v>0</v>
      </c>
      <c r="M1055" s="271">
        <f t="shared" si="924"/>
        <v>0</v>
      </c>
      <c r="N1055" s="271">
        <f t="shared" si="924"/>
        <v>0</v>
      </c>
      <c r="O1055" s="73"/>
      <c r="P1055" s="159" t="str">
        <f t="shared" si="887"/>
        <v>XCMG LYR 2000 
Огунвэй</v>
      </c>
      <c r="Q1055" s="58"/>
      <c r="R1055" s="56"/>
      <c r="S1055" s="58"/>
      <c r="T1055" s="73"/>
      <c r="U1055" s="58"/>
      <c r="V1055" s="58"/>
      <c r="W1055" s="58"/>
      <c r="X1055" s="58"/>
      <c r="Y1055" s="58"/>
      <c r="Z1055" s="58"/>
      <c r="AA1055" s="58"/>
      <c r="AB1055" s="59"/>
      <c r="AC1055" s="58"/>
      <c r="AD1055" s="58"/>
      <c r="AE1055" s="58"/>
      <c r="AF1055" s="58"/>
      <c r="AG1055" s="58"/>
      <c r="AH1055" s="58"/>
      <c r="AI1055" s="58"/>
      <c r="AJ1055" s="60"/>
      <c r="AK1055" s="60"/>
      <c r="AL1055" s="60"/>
      <c r="AM1055" s="60"/>
      <c r="AN1055" s="60"/>
      <c r="AO1055" s="60"/>
      <c r="AP1055" s="60"/>
      <c r="AQ1055" s="60"/>
      <c r="AR1055" s="60"/>
      <c r="AS1055" s="60"/>
    </row>
    <row r="1056" spans="1:45" s="61" customFormat="1" ht="15.75" outlineLevel="1">
      <c r="A1056" s="51"/>
      <c r="B1056" s="270">
        <f t="shared" si="920"/>
        <v>0</v>
      </c>
      <c r="C1056" s="131"/>
      <c r="D1056" s="54"/>
      <c r="E1056" s="271">
        <f t="shared" ref="E1056:N1056" si="925">E995*E997*E1049</f>
        <v>0</v>
      </c>
      <c r="F1056" s="271">
        <f t="shared" si="925"/>
        <v>0</v>
      </c>
      <c r="G1056" s="271">
        <f t="shared" si="925"/>
        <v>0</v>
      </c>
      <c r="H1056" s="271">
        <f t="shared" si="925"/>
        <v>0</v>
      </c>
      <c r="I1056" s="271">
        <f t="shared" si="925"/>
        <v>0</v>
      </c>
      <c r="J1056" s="271">
        <f t="shared" si="925"/>
        <v>0</v>
      </c>
      <c r="K1056" s="271">
        <f t="shared" si="925"/>
        <v>0</v>
      </c>
      <c r="L1056" s="271">
        <f t="shared" si="925"/>
        <v>0</v>
      </c>
      <c r="M1056" s="271">
        <f t="shared" si="925"/>
        <v>0</v>
      </c>
      <c r="N1056" s="271">
        <f t="shared" si="925"/>
        <v>0</v>
      </c>
      <c r="O1056" s="73"/>
      <c r="P1056" s="159" t="str">
        <f t="shared" si="887"/>
        <v>XCMG LYR 2000 
Огунвэй</v>
      </c>
      <c r="Q1056" s="58"/>
      <c r="R1056" s="56"/>
      <c r="S1056" s="58"/>
      <c r="T1056" s="73"/>
      <c r="U1056" s="58"/>
      <c r="V1056" s="58"/>
      <c r="W1056" s="58"/>
      <c r="X1056" s="58"/>
      <c r="Y1056" s="58"/>
      <c r="Z1056" s="58"/>
      <c r="AA1056" s="58"/>
      <c r="AB1056" s="59"/>
      <c r="AC1056" s="58"/>
      <c r="AD1056" s="58"/>
      <c r="AE1056" s="58"/>
      <c r="AF1056" s="58"/>
      <c r="AG1056" s="58"/>
      <c r="AH1056" s="58"/>
      <c r="AI1056" s="58"/>
      <c r="AJ1056" s="60"/>
      <c r="AK1056" s="60"/>
      <c r="AL1056" s="60"/>
      <c r="AM1056" s="60"/>
      <c r="AN1056" s="60"/>
      <c r="AO1056" s="60"/>
      <c r="AP1056" s="60"/>
      <c r="AQ1056" s="60"/>
      <c r="AR1056" s="60"/>
      <c r="AS1056" s="60"/>
    </row>
    <row r="1057" spans="1:45" s="61" customFormat="1" ht="15.75" outlineLevel="1">
      <c r="A1057" s="51"/>
      <c r="B1057" s="83" t="s">
        <v>54</v>
      </c>
      <c r="C1057" s="53"/>
      <c r="D1057" s="54"/>
      <c r="E1057" s="77"/>
      <c r="F1057" s="77"/>
      <c r="G1057" s="77"/>
      <c r="H1057" s="77"/>
      <c r="I1057" s="77"/>
      <c r="J1057" s="77"/>
      <c r="K1057" s="77"/>
      <c r="L1057" s="77"/>
      <c r="M1057" s="77"/>
      <c r="N1057" s="77"/>
      <c r="O1057" s="73"/>
      <c r="P1057" s="159" t="str">
        <f t="shared" si="887"/>
        <v>XCMG LYR 2000 
Огунвэй</v>
      </c>
      <c r="Q1057" s="58"/>
      <c r="R1057" s="56"/>
      <c r="S1057" s="58"/>
      <c r="T1057" s="73"/>
      <c r="U1057" s="58"/>
      <c r="V1057" s="58"/>
      <c r="W1057" s="58"/>
      <c r="X1057" s="58"/>
      <c r="Y1057" s="58"/>
      <c r="Z1057" s="58"/>
      <c r="AA1057" s="58"/>
      <c r="AB1057" s="59"/>
      <c r="AC1057" s="58"/>
      <c r="AD1057" s="58"/>
      <c r="AE1057" s="58"/>
      <c r="AF1057" s="58"/>
      <c r="AG1057" s="58"/>
      <c r="AH1057" s="58"/>
      <c r="AI1057" s="58"/>
      <c r="AJ1057" s="60"/>
      <c r="AK1057" s="60"/>
      <c r="AL1057" s="60"/>
      <c r="AM1057" s="60"/>
      <c r="AN1057" s="60"/>
      <c r="AO1057" s="60"/>
      <c r="AP1057" s="60"/>
      <c r="AQ1057" s="60"/>
      <c r="AR1057" s="60"/>
      <c r="AS1057" s="60"/>
    </row>
    <row r="1058" spans="1:45" s="61" customFormat="1" ht="15.75" outlineLevel="1">
      <c r="A1058" s="51"/>
      <c r="B1058" s="270">
        <f>B1051</f>
        <v>0</v>
      </c>
      <c r="C1058" s="131" t="s">
        <v>64</v>
      </c>
      <c r="D1058" s="272"/>
      <c r="E1058" s="130"/>
      <c r="F1058" s="130"/>
      <c r="G1058" s="130"/>
      <c r="H1058" s="130"/>
      <c r="I1058" s="130"/>
      <c r="J1058" s="130"/>
      <c r="K1058" s="130"/>
      <c r="L1058" s="130"/>
      <c r="M1058" s="130"/>
      <c r="N1058" s="130"/>
      <c r="O1058" s="73"/>
      <c r="P1058" s="159" t="str">
        <f t="shared" si="887"/>
        <v>XCMG LYR 2000 
Огунвэй</v>
      </c>
      <c r="Q1058" s="58"/>
      <c r="R1058" s="56"/>
      <c r="S1058" s="58"/>
      <c r="T1058" s="73"/>
      <c r="U1058" s="58"/>
      <c r="V1058" s="58"/>
      <c r="W1058" s="58"/>
      <c r="X1058" s="58"/>
      <c r="Y1058" s="58"/>
      <c r="Z1058" s="58"/>
      <c r="AA1058" s="58"/>
      <c r="AB1058" s="59"/>
      <c r="AC1058" s="58"/>
      <c r="AD1058" s="58"/>
      <c r="AE1058" s="58"/>
      <c r="AF1058" s="58"/>
      <c r="AG1058" s="58"/>
      <c r="AH1058" s="58"/>
      <c r="AI1058" s="58"/>
      <c r="AJ1058" s="60"/>
      <c r="AK1058" s="60"/>
      <c r="AL1058" s="60"/>
      <c r="AM1058" s="60"/>
      <c r="AN1058" s="60"/>
      <c r="AO1058" s="60"/>
      <c r="AP1058" s="60"/>
      <c r="AQ1058" s="60"/>
      <c r="AR1058" s="60"/>
      <c r="AS1058" s="60"/>
    </row>
    <row r="1059" spans="1:45" s="61" customFormat="1" ht="15.75" outlineLevel="1">
      <c r="A1059" s="51"/>
      <c r="B1059" s="270">
        <f t="shared" ref="B1059:B1063" si="926">B1052</f>
        <v>0</v>
      </c>
      <c r="C1059" s="131" t="s">
        <v>64</v>
      </c>
      <c r="D1059" s="272"/>
      <c r="E1059" s="130"/>
      <c r="F1059" s="130"/>
      <c r="G1059" s="130"/>
      <c r="H1059" s="130"/>
      <c r="I1059" s="130"/>
      <c r="J1059" s="130"/>
      <c r="K1059" s="130"/>
      <c r="L1059" s="130"/>
      <c r="M1059" s="130"/>
      <c r="N1059" s="130"/>
      <c r="O1059" s="73"/>
      <c r="P1059" s="159" t="str">
        <f t="shared" ref="P1059:P1122" si="927">P1058</f>
        <v>XCMG LYR 2000 
Огунвэй</v>
      </c>
      <c r="Q1059" s="58"/>
      <c r="R1059" s="56"/>
      <c r="S1059" s="58"/>
      <c r="T1059" s="73"/>
      <c r="U1059" s="58"/>
      <c r="V1059" s="58"/>
      <c r="W1059" s="58"/>
      <c r="X1059" s="58"/>
      <c r="Y1059" s="58"/>
      <c r="Z1059" s="58"/>
      <c r="AA1059" s="58"/>
      <c r="AB1059" s="59"/>
      <c r="AC1059" s="58"/>
      <c r="AD1059" s="58"/>
      <c r="AE1059" s="58"/>
      <c r="AF1059" s="58"/>
      <c r="AG1059" s="58"/>
      <c r="AH1059" s="58"/>
      <c r="AI1059" s="58"/>
      <c r="AJ1059" s="60"/>
      <c r="AK1059" s="60"/>
      <c r="AL1059" s="60"/>
      <c r="AM1059" s="60"/>
      <c r="AN1059" s="60"/>
      <c r="AO1059" s="60"/>
      <c r="AP1059" s="60"/>
      <c r="AQ1059" s="60"/>
      <c r="AR1059" s="60"/>
      <c r="AS1059" s="60"/>
    </row>
    <row r="1060" spans="1:45" s="61" customFormat="1" ht="15.75" outlineLevel="1">
      <c r="A1060" s="51"/>
      <c r="B1060" s="270">
        <f t="shared" si="926"/>
        <v>0</v>
      </c>
      <c r="C1060" s="131" t="s">
        <v>64</v>
      </c>
      <c r="D1060" s="272"/>
      <c r="E1060" s="130"/>
      <c r="F1060" s="130"/>
      <c r="G1060" s="130"/>
      <c r="H1060" s="130"/>
      <c r="I1060" s="130"/>
      <c r="J1060" s="130"/>
      <c r="K1060" s="130"/>
      <c r="L1060" s="130"/>
      <c r="M1060" s="130"/>
      <c r="N1060" s="130"/>
      <c r="O1060" s="73"/>
      <c r="P1060" s="159" t="str">
        <f t="shared" si="927"/>
        <v>XCMG LYR 2000 
Огунвэй</v>
      </c>
      <c r="Q1060" s="58"/>
      <c r="R1060" s="56"/>
      <c r="S1060" s="58"/>
      <c r="T1060" s="73"/>
      <c r="U1060" s="58"/>
      <c r="V1060" s="58"/>
      <c r="W1060" s="58"/>
      <c r="X1060" s="58"/>
      <c r="Y1060" s="58"/>
      <c r="Z1060" s="58"/>
      <c r="AA1060" s="58"/>
      <c r="AB1060" s="59"/>
      <c r="AC1060" s="58"/>
      <c r="AD1060" s="58"/>
      <c r="AE1060" s="58"/>
      <c r="AF1060" s="58"/>
      <c r="AG1060" s="58"/>
      <c r="AH1060" s="58"/>
      <c r="AI1060" s="58"/>
      <c r="AJ1060" s="60"/>
      <c r="AK1060" s="60"/>
      <c r="AL1060" s="60"/>
      <c r="AM1060" s="60"/>
      <c r="AN1060" s="60"/>
      <c r="AO1060" s="60"/>
      <c r="AP1060" s="60"/>
      <c r="AQ1060" s="60"/>
      <c r="AR1060" s="60"/>
      <c r="AS1060" s="60"/>
    </row>
    <row r="1061" spans="1:45" s="61" customFormat="1" ht="15.75" outlineLevel="1">
      <c r="A1061" s="51"/>
      <c r="B1061" s="270">
        <f t="shared" si="926"/>
        <v>0</v>
      </c>
      <c r="C1061" s="131" t="s">
        <v>63</v>
      </c>
      <c r="D1061" s="272"/>
      <c r="E1061" s="130"/>
      <c r="F1061" s="130"/>
      <c r="G1061" s="130"/>
      <c r="H1061" s="130"/>
      <c r="I1061" s="130"/>
      <c r="J1061" s="130"/>
      <c r="K1061" s="130"/>
      <c r="L1061" s="130"/>
      <c r="M1061" s="130"/>
      <c r="N1061" s="130"/>
      <c r="O1061" s="73"/>
      <c r="P1061" s="159" t="str">
        <f t="shared" si="927"/>
        <v>XCMG LYR 2000 
Огунвэй</v>
      </c>
      <c r="Q1061" s="58"/>
      <c r="R1061" s="56"/>
      <c r="S1061" s="58"/>
      <c r="T1061" s="73"/>
      <c r="U1061" s="58"/>
      <c r="V1061" s="58"/>
      <c r="W1061" s="58"/>
      <c r="X1061" s="58"/>
      <c r="Y1061" s="58"/>
      <c r="Z1061" s="58"/>
      <c r="AA1061" s="58"/>
      <c r="AB1061" s="59"/>
      <c r="AC1061" s="58"/>
      <c r="AD1061" s="58"/>
      <c r="AE1061" s="58"/>
      <c r="AF1061" s="58"/>
      <c r="AG1061" s="58"/>
      <c r="AH1061" s="58"/>
      <c r="AI1061" s="58"/>
      <c r="AJ1061" s="60"/>
      <c r="AK1061" s="60"/>
      <c r="AL1061" s="60"/>
      <c r="AM1061" s="60"/>
      <c r="AN1061" s="60"/>
      <c r="AO1061" s="60"/>
      <c r="AP1061" s="60"/>
      <c r="AQ1061" s="60"/>
      <c r="AR1061" s="60"/>
      <c r="AS1061" s="60"/>
    </row>
    <row r="1062" spans="1:45" s="61" customFormat="1" ht="15.75" outlineLevel="1">
      <c r="A1062" s="51"/>
      <c r="B1062" s="270">
        <f t="shared" si="926"/>
        <v>0</v>
      </c>
      <c r="C1062" s="131" t="s">
        <v>64</v>
      </c>
      <c r="D1062" s="272"/>
      <c r="E1062" s="130"/>
      <c r="F1062" s="130"/>
      <c r="G1062" s="130"/>
      <c r="H1062" s="130"/>
      <c r="I1062" s="130"/>
      <c r="J1062" s="130"/>
      <c r="K1062" s="130"/>
      <c r="L1062" s="130"/>
      <c r="M1062" s="130"/>
      <c r="N1062" s="130"/>
      <c r="O1062" s="73"/>
      <c r="P1062" s="159" t="str">
        <f t="shared" si="927"/>
        <v>XCMG LYR 2000 
Огунвэй</v>
      </c>
      <c r="Q1062" s="58"/>
      <c r="R1062" s="56"/>
      <c r="S1062" s="58"/>
      <c r="T1062" s="73"/>
      <c r="U1062" s="58"/>
      <c r="V1062" s="58"/>
      <c r="W1062" s="58"/>
      <c r="X1062" s="58"/>
      <c r="Y1062" s="58"/>
      <c r="Z1062" s="58"/>
      <c r="AA1062" s="58"/>
      <c r="AB1062" s="59"/>
      <c r="AC1062" s="58"/>
      <c r="AD1062" s="58"/>
      <c r="AE1062" s="58"/>
      <c r="AF1062" s="58"/>
      <c r="AG1062" s="58"/>
      <c r="AH1062" s="58"/>
      <c r="AI1062" s="58"/>
      <c r="AJ1062" s="60"/>
      <c r="AK1062" s="60"/>
      <c r="AL1062" s="60"/>
      <c r="AM1062" s="60"/>
      <c r="AN1062" s="60"/>
      <c r="AO1062" s="60"/>
      <c r="AP1062" s="60"/>
      <c r="AQ1062" s="60"/>
      <c r="AR1062" s="60"/>
      <c r="AS1062" s="60"/>
    </row>
    <row r="1063" spans="1:45" s="61" customFormat="1" ht="15.75" outlineLevel="1">
      <c r="A1063" s="51"/>
      <c r="B1063" s="270">
        <f t="shared" si="926"/>
        <v>0</v>
      </c>
      <c r="C1063" s="131"/>
      <c r="D1063" s="272"/>
      <c r="E1063" s="130"/>
      <c r="F1063" s="130"/>
      <c r="G1063" s="130"/>
      <c r="H1063" s="130"/>
      <c r="I1063" s="130"/>
      <c r="J1063" s="130"/>
      <c r="K1063" s="130"/>
      <c r="L1063" s="130"/>
      <c r="M1063" s="130"/>
      <c r="N1063" s="130"/>
      <c r="O1063" s="73"/>
      <c r="P1063" s="159" t="str">
        <f t="shared" si="927"/>
        <v>XCMG LYR 2000 
Огунвэй</v>
      </c>
      <c r="Q1063" s="58"/>
      <c r="R1063" s="56"/>
      <c r="S1063" s="58"/>
      <c r="T1063" s="73"/>
      <c r="U1063" s="58"/>
      <c r="V1063" s="58"/>
      <c r="W1063" s="58"/>
      <c r="X1063" s="58"/>
      <c r="Y1063" s="58"/>
      <c r="Z1063" s="58"/>
      <c r="AA1063" s="58"/>
      <c r="AB1063" s="59"/>
      <c r="AC1063" s="58"/>
      <c r="AD1063" s="58"/>
      <c r="AE1063" s="58"/>
      <c r="AF1063" s="58"/>
      <c r="AG1063" s="58"/>
      <c r="AH1063" s="58"/>
      <c r="AI1063" s="58"/>
      <c r="AJ1063" s="60"/>
      <c r="AK1063" s="60"/>
      <c r="AL1063" s="60"/>
      <c r="AM1063" s="60"/>
      <c r="AN1063" s="60"/>
      <c r="AO1063" s="60"/>
      <c r="AP1063" s="60"/>
      <c r="AQ1063" s="60"/>
      <c r="AR1063" s="60"/>
      <c r="AS1063" s="60"/>
    </row>
    <row r="1064" spans="1:45" s="61" customFormat="1" ht="15.75" outlineLevel="1">
      <c r="A1064" s="51"/>
      <c r="B1064" s="67"/>
      <c r="C1064" s="53"/>
      <c r="D1064" s="54"/>
      <c r="E1064" s="77"/>
      <c r="F1064" s="77"/>
      <c r="G1064" s="77"/>
      <c r="H1064" s="77"/>
      <c r="I1064" s="77"/>
      <c r="J1064" s="77"/>
      <c r="K1064" s="77"/>
      <c r="L1064" s="77"/>
      <c r="M1064" s="77"/>
      <c r="N1064" s="77"/>
      <c r="O1064" s="73"/>
      <c r="P1064" s="159" t="str">
        <f t="shared" si="927"/>
        <v>XCMG LYR 2000 
Огунвэй</v>
      </c>
      <c r="Q1064" s="58"/>
      <c r="R1064" s="56"/>
      <c r="S1064" s="58"/>
      <c r="T1064" s="73"/>
      <c r="U1064" s="58"/>
      <c r="V1064" s="58"/>
      <c r="W1064" s="58"/>
      <c r="X1064" s="58"/>
      <c r="Y1064" s="58"/>
      <c r="Z1064" s="58"/>
      <c r="AA1064" s="58"/>
      <c r="AB1064" s="59"/>
      <c r="AC1064" s="58"/>
      <c r="AD1064" s="58"/>
      <c r="AE1064" s="58"/>
      <c r="AF1064" s="58"/>
      <c r="AG1064" s="58"/>
      <c r="AH1064" s="58"/>
      <c r="AI1064" s="58"/>
      <c r="AJ1064" s="60"/>
      <c r="AK1064" s="60"/>
      <c r="AL1064" s="60"/>
      <c r="AM1064" s="60"/>
      <c r="AN1064" s="60"/>
      <c r="AO1064" s="60"/>
      <c r="AP1064" s="60"/>
      <c r="AQ1064" s="60"/>
      <c r="AR1064" s="60"/>
      <c r="AS1064" s="60"/>
    </row>
    <row r="1065" spans="1:45" s="61" customFormat="1" ht="15.75" outlineLevel="1">
      <c r="A1065" s="51"/>
      <c r="B1065" s="52"/>
      <c r="C1065" s="53"/>
      <c r="D1065" s="54"/>
      <c r="E1065" s="77"/>
      <c r="F1065" s="77"/>
      <c r="G1065" s="77"/>
      <c r="H1065" s="77"/>
      <c r="I1065" s="77"/>
      <c r="J1065" s="77"/>
      <c r="K1065" s="77"/>
      <c r="L1065" s="77"/>
      <c r="M1065" s="77"/>
      <c r="N1065" s="77"/>
      <c r="O1065" s="73"/>
      <c r="P1065" s="159" t="str">
        <f t="shared" si="927"/>
        <v>XCMG LYR 2000 
Огунвэй</v>
      </c>
      <c r="Q1065" s="58"/>
      <c r="R1065" s="56"/>
      <c r="S1065" s="58"/>
      <c r="T1065" s="73"/>
      <c r="U1065" s="58"/>
      <c r="V1065" s="58"/>
      <c r="W1065" s="58"/>
      <c r="X1065" s="58"/>
      <c r="Y1065" s="58"/>
      <c r="Z1065" s="58"/>
      <c r="AA1065" s="58"/>
      <c r="AB1065" s="59"/>
      <c r="AC1065" s="58"/>
      <c r="AD1065" s="58"/>
      <c r="AE1065" s="58"/>
      <c r="AF1065" s="58"/>
      <c r="AG1065" s="58"/>
      <c r="AH1065" s="58"/>
      <c r="AI1065" s="58"/>
      <c r="AJ1065" s="60"/>
      <c r="AK1065" s="60"/>
      <c r="AL1065" s="60"/>
      <c r="AM1065" s="60"/>
      <c r="AN1065" s="60"/>
      <c r="AO1065" s="60"/>
      <c r="AP1065" s="60"/>
      <c r="AQ1065" s="60"/>
      <c r="AR1065" s="60"/>
      <c r="AS1065" s="60"/>
    </row>
    <row r="1066" spans="1:45" s="61" customFormat="1" ht="15.75" outlineLevel="1">
      <c r="A1066" s="51"/>
      <c r="B1066" s="52"/>
      <c r="C1066" s="53"/>
      <c r="D1066" s="54"/>
      <c r="E1066" s="77"/>
      <c r="F1066" s="77"/>
      <c r="G1066" s="77"/>
      <c r="H1066" s="77"/>
      <c r="I1066" s="77"/>
      <c r="J1066" s="77"/>
      <c r="K1066" s="77"/>
      <c r="L1066" s="77"/>
      <c r="M1066" s="77"/>
      <c r="N1066" s="77"/>
      <c r="O1066" s="73"/>
      <c r="P1066" s="159" t="str">
        <f t="shared" si="927"/>
        <v>XCMG LYR 2000 
Огунвэй</v>
      </c>
      <c r="Q1066" s="58"/>
      <c r="R1066" s="56"/>
      <c r="S1066" s="58"/>
      <c r="T1066" s="73"/>
      <c r="U1066" s="58"/>
      <c r="V1066" s="58"/>
      <c r="W1066" s="58"/>
      <c r="X1066" s="58"/>
      <c r="Y1066" s="58"/>
      <c r="Z1066" s="58"/>
      <c r="AA1066" s="58"/>
      <c r="AB1066" s="59"/>
      <c r="AC1066" s="58"/>
      <c r="AD1066" s="58"/>
      <c r="AE1066" s="58"/>
      <c r="AF1066" s="58"/>
      <c r="AG1066" s="58"/>
      <c r="AH1066" s="58"/>
      <c r="AI1066" s="58"/>
      <c r="AJ1066" s="60"/>
      <c r="AK1066" s="60"/>
      <c r="AL1066" s="60"/>
      <c r="AM1066" s="60"/>
      <c r="AN1066" s="60"/>
      <c r="AO1066" s="60"/>
      <c r="AP1066" s="60"/>
      <c r="AQ1066" s="60"/>
      <c r="AR1066" s="60"/>
      <c r="AS1066" s="60"/>
    </row>
    <row r="1067" spans="1:45" s="61" customFormat="1" ht="15.75" outlineLevel="1">
      <c r="A1067" s="51"/>
      <c r="B1067" s="52" t="s">
        <v>81</v>
      </c>
      <c r="C1067" s="53" t="s">
        <v>78</v>
      </c>
      <c r="D1067" s="54"/>
      <c r="E1067" s="77">
        <f>E1068*12</f>
        <v>10015.270753841691</v>
      </c>
      <c r="F1067" s="77">
        <f t="shared" ref="F1067:N1067" si="928">F1068*12</f>
        <v>10015.270753841691</v>
      </c>
      <c r="G1067" s="77">
        <f t="shared" si="928"/>
        <v>10015.270753841691</v>
      </c>
      <c r="H1067" s="77">
        <f t="shared" si="928"/>
        <v>10015.270753841691</v>
      </c>
      <c r="I1067" s="77">
        <f t="shared" si="928"/>
        <v>10015.270753841691</v>
      </c>
      <c r="J1067" s="77">
        <f t="shared" si="928"/>
        <v>10015.270753841691</v>
      </c>
      <c r="K1067" s="77">
        <f t="shared" si="928"/>
        <v>10015.270753841691</v>
      </c>
      <c r="L1067" s="77">
        <f t="shared" si="928"/>
        <v>10015.270753841691</v>
      </c>
      <c r="M1067" s="77">
        <f t="shared" si="928"/>
        <v>10015.270753841691</v>
      </c>
      <c r="N1067" s="77">
        <f t="shared" si="928"/>
        <v>10015.270753841691</v>
      </c>
      <c r="O1067" s="73"/>
      <c r="P1067" s="159" t="str">
        <f t="shared" si="927"/>
        <v>XCMG LYR 2000 
Огунвэй</v>
      </c>
      <c r="Q1067" s="58"/>
      <c r="R1067" s="56"/>
      <c r="S1067" s="58"/>
      <c r="T1067" s="57"/>
      <c r="U1067" s="58"/>
      <c r="V1067" s="58"/>
      <c r="W1067" s="58"/>
      <c r="X1067" s="58"/>
      <c r="Y1067" s="58"/>
      <c r="Z1067" s="58"/>
      <c r="AA1067" s="58"/>
      <c r="AB1067" s="59"/>
      <c r="AC1067" s="58"/>
      <c r="AD1067" s="58"/>
      <c r="AE1067" s="58"/>
      <c r="AF1067" s="58"/>
      <c r="AG1067" s="58"/>
      <c r="AH1067" s="58"/>
      <c r="AI1067" s="58"/>
      <c r="AJ1067" s="60"/>
      <c r="AK1067" s="60"/>
      <c r="AL1067" s="60"/>
      <c r="AM1067" s="60"/>
      <c r="AN1067" s="60"/>
      <c r="AO1067" s="60"/>
      <c r="AP1067" s="60"/>
      <c r="AQ1067" s="60"/>
      <c r="AR1067" s="60"/>
      <c r="AS1067" s="60"/>
    </row>
    <row r="1068" spans="1:45" s="76" customFormat="1" ht="29.25" outlineLevel="1">
      <c r="A1068" s="71"/>
      <c r="B1068" s="279" t="s">
        <v>158</v>
      </c>
      <c r="C1068" s="66" t="s">
        <v>157</v>
      </c>
      <c r="D1068" s="72">
        <f>'МТР, ФЗП'!$E$23/12</f>
        <v>834.60589615347419</v>
      </c>
      <c r="E1068" s="55">
        <f>D1068</f>
        <v>834.60589615347419</v>
      </c>
      <c r="F1068" s="55">
        <f t="shared" ref="F1068" si="929">E1068</f>
        <v>834.60589615347419</v>
      </c>
      <c r="G1068" s="55">
        <f t="shared" ref="G1068" si="930">F1068</f>
        <v>834.60589615347419</v>
      </c>
      <c r="H1068" s="55">
        <f t="shared" ref="H1068" si="931">G1068</f>
        <v>834.60589615347419</v>
      </c>
      <c r="I1068" s="55">
        <f t="shared" ref="I1068" si="932">H1068</f>
        <v>834.60589615347419</v>
      </c>
      <c r="J1068" s="55">
        <f t="shared" ref="J1068" si="933">I1068</f>
        <v>834.60589615347419</v>
      </c>
      <c r="K1068" s="55">
        <f t="shared" ref="K1068" si="934">J1068</f>
        <v>834.60589615347419</v>
      </c>
      <c r="L1068" s="55">
        <f t="shared" ref="L1068" si="935">K1068</f>
        <v>834.60589615347419</v>
      </c>
      <c r="M1068" s="55">
        <f t="shared" ref="M1068" si="936">L1068</f>
        <v>834.60589615347419</v>
      </c>
      <c r="N1068" s="55">
        <f t="shared" ref="N1068" si="937">M1068</f>
        <v>834.60589615347419</v>
      </c>
      <c r="P1068" s="159" t="str">
        <f t="shared" si="927"/>
        <v>XCMG LYR 2000 
Огунвэй</v>
      </c>
      <c r="Q1068" s="56"/>
      <c r="R1068" s="58"/>
      <c r="S1068" s="73" t="s">
        <v>698</v>
      </c>
      <c r="T1068" s="73"/>
      <c r="U1068" s="56"/>
      <c r="V1068" s="58"/>
      <c r="W1068" s="58"/>
      <c r="X1068" s="56"/>
      <c r="Y1068" s="56"/>
      <c r="Z1068" s="56"/>
      <c r="AA1068" s="56"/>
      <c r="AB1068" s="74"/>
      <c r="AC1068" s="56"/>
      <c r="AD1068" s="56"/>
      <c r="AE1068" s="56"/>
      <c r="AF1068" s="56"/>
      <c r="AG1068" s="56"/>
      <c r="AH1068" s="56"/>
      <c r="AI1068" s="56"/>
      <c r="AJ1068" s="75"/>
      <c r="AK1068" s="75"/>
      <c r="AL1068" s="75"/>
      <c r="AM1068" s="75"/>
      <c r="AN1068" s="75"/>
      <c r="AO1068" s="75"/>
      <c r="AP1068" s="75"/>
      <c r="AQ1068" s="75"/>
      <c r="AR1068" s="75"/>
      <c r="AS1068" s="75"/>
    </row>
    <row r="1069" spans="1:45" s="76" customFormat="1" ht="15.75" outlineLevel="1">
      <c r="A1069" s="71"/>
      <c r="B1069" s="263"/>
      <c r="C1069" s="66"/>
      <c r="D1069" s="72"/>
      <c r="E1069" s="55"/>
      <c r="F1069" s="55"/>
      <c r="G1069" s="55"/>
      <c r="H1069" s="55"/>
      <c r="I1069" s="55"/>
      <c r="J1069" s="55"/>
      <c r="K1069" s="55"/>
      <c r="L1069" s="55"/>
      <c r="M1069" s="55"/>
      <c r="N1069" s="55"/>
      <c r="O1069" s="73"/>
      <c r="P1069" s="159" t="str">
        <f t="shared" si="927"/>
        <v>XCMG LYR 2000 
Огунвэй</v>
      </c>
      <c r="Q1069" s="56"/>
      <c r="R1069" s="56"/>
      <c r="S1069" s="56"/>
      <c r="T1069" s="73"/>
      <c r="U1069" s="56"/>
      <c r="V1069" s="58"/>
      <c r="W1069" s="58"/>
      <c r="X1069" s="56"/>
      <c r="Y1069" s="56"/>
      <c r="Z1069" s="56"/>
      <c r="AA1069" s="56"/>
      <c r="AB1069" s="74"/>
      <c r="AC1069" s="56"/>
      <c r="AD1069" s="56"/>
      <c r="AE1069" s="56"/>
      <c r="AF1069" s="56"/>
      <c r="AG1069" s="56"/>
      <c r="AH1069" s="56"/>
      <c r="AI1069" s="56"/>
      <c r="AJ1069" s="75"/>
      <c r="AK1069" s="75"/>
      <c r="AL1069" s="75"/>
      <c r="AM1069" s="75"/>
      <c r="AN1069" s="75"/>
      <c r="AO1069" s="75"/>
      <c r="AP1069" s="75"/>
      <c r="AQ1069" s="75"/>
      <c r="AR1069" s="75"/>
      <c r="AS1069" s="75"/>
    </row>
    <row r="1070" spans="1:45" s="76" customFormat="1" ht="15.75" outlineLevel="1">
      <c r="A1070" s="71"/>
      <c r="B1070" s="263"/>
      <c r="C1070" s="66"/>
      <c r="D1070" s="72"/>
      <c r="E1070" s="55"/>
      <c r="F1070" s="55"/>
      <c r="G1070" s="55"/>
      <c r="H1070" s="55"/>
      <c r="I1070" s="55"/>
      <c r="J1070" s="55"/>
      <c r="K1070" s="55"/>
      <c r="L1070" s="55"/>
      <c r="M1070" s="55"/>
      <c r="N1070" s="55"/>
      <c r="O1070" s="56"/>
      <c r="P1070" s="159" t="str">
        <f t="shared" si="927"/>
        <v>XCMG LYR 2000 
Огунвэй</v>
      </c>
      <c r="Q1070" s="56"/>
      <c r="R1070" s="56"/>
      <c r="S1070" s="56"/>
      <c r="T1070" s="73"/>
      <c r="U1070" s="56"/>
      <c r="V1070" s="58"/>
      <c r="W1070" s="58"/>
      <c r="X1070" s="56"/>
      <c r="Y1070" s="56"/>
      <c r="Z1070" s="56"/>
      <c r="AA1070" s="56"/>
      <c r="AB1070" s="74"/>
      <c r="AC1070" s="56"/>
      <c r="AD1070" s="56"/>
      <c r="AE1070" s="56"/>
      <c r="AF1070" s="56"/>
      <c r="AG1070" s="56"/>
      <c r="AH1070" s="56"/>
      <c r="AI1070" s="56"/>
      <c r="AJ1070" s="75"/>
      <c r="AK1070" s="75"/>
      <c r="AL1070" s="75"/>
      <c r="AM1070" s="75"/>
      <c r="AN1070" s="75"/>
      <c r="AO1070" s="75"/>
      <c r="AP1070" s="75"/>
      <c r="AQ1070" s="75"/>
      <c r="AR1070" s="75"/>
      <c r="AS1070" s="75"/>
    </row>
    <row r="1071" spans="1:45" s="61" customFormat="1" ht="15.75" outlineLevel="1">
      <c r="A1071" s="51"/>
      <c r="B1071" s="281" t="s">
        <v>82</v>
      </c>
      <c r="C1071" s="53" t="s">
        <v>78</v>
      </c>
      <c r="D1071" s="54"/>
      <c r="E1071" s="282">
        <f>$D1077*$D1072%</f>
        <v>44780.607186735484</v>
      </c>
      <c r="F1071" s="282">
        <f t="shared" ref="F1071:I1071" si="938">$D1077*$D1072%</f>
        <v>44780.607186735484</v>
      </c>
      <c r="G1071" s="282">
        <f t="shared" si="938"/>
        <v>44780.607186735484</v>
      </c>
      <c r="H1071" s="282">
        <f t="shared" si="938"/>
        <v>44780.607186735484</v>
      </c>
      <c r="I1071" s="282">
        <f t="shared" si="938"/>
        <v>44780.607186735484</v>
      </c>
      <c r="J1071" s="282">
        <f>D1078-SUM(E1071:I1071)</f>
        <v>7463.4345311225916</v>
      </c>
      <c r="K1071" s="282"/>
      <c r="L1071" s="77"/>
      <c r="M1071" s="77"/>
      <c r="N1071" s="77"/>
      <c r="O1071" s="58">
        <f>SUM(E1071:N1071)-D1078</f>
        <v>0</v>
      </c>
      <c r="P1071" s="159" t="str">
        <f t="shared" si="927"/>
        <v>XCMG LYR 2000 
Огунвэй</v>
      </c>
      <c r="Q1071" s="58"/>
      <c r="R1071" s="58"/>
      <c r="S1071" s="58"/>
      <c r="T1071" s="57"/>
      <c r="U1071" s="58"/>
      <c r="V1071" s="58"/>
      <c r="W1071" s="58"/>
      <c r="X1071" s="58"/>
      <c r="Y1071" s="58"/>
      <c r="Z1071" s="58"/>
      <c r="AA1071" s="58"/>
      <c r="AB1071" s="59"/>
      <c r="AC1071" s="58"/>
      <c r="AD1071" s="58"/>
      <c r="AE1071" s="58"/>
      <c r="AF1071" s="58"/>
      <c r="AG1071" s="58"/>
      <c r="AH1071" s="58"/>
      <c r="AI1071" s="58"/>
      <c r="AJ1071" s="60"/>
      <c r="AK1071" s="60"/>
      <c r="AL1071" s="60"/>
      <c r="AM1071" s="60"/>
      <c r="AN1071" s="60"/>
      <c r="AO1071" s="60"/>
      <c r="AP1071" s="60"/>
      <c r="AQ1071" s="60"/>
      <c r="AR1071" s="60"/>
      <c r="AS1071" s="60"/>
    </row>
    <row r="1072" spans="1:45" s="76" customFormat="1" ht="15.75" outlineLevel="1">
      <c r="A1072" s="81"/>
      <c r="B1072" s="263" t="s">
        <v>83</v>
      </c>
      <c r="C1072" s="66" t="s">
        <v>10</v>
      </c>
      <c r="D1072" s="283">
        <f>D931</f>
        <v>19.35483870967742</v>
      </c>
      <c r="E1072" s="55"/>
      <c r="F1072" s="55"/>
      <c r="G1072" s="55"/>
      <c r="H1072" s="55"/>
      <c r="I1072" s="55"/>
      <c r="J1072" s="55"/>
      <c r="K1072" s="55"/>
      <c r="L1072" s="55"/>
      <c r="M1072" s="55"/>
      <c r="N1072" s="55"/>
      <c r="P1072" s="159" t="str">
        <f t="shared" si="927"/>
        <v>XCMG LYR 2000 
Огунвэй</v>
      </c>
      <c r="Q1072" s="56"/>
      <c r="R1072" s="56"/>
      <c r="S1072" s="73" t="s">
        <v>702</v>
      </c>
      <c r="T1072" s="73"/>
      <c r="U1072" s="56"/>
      <c r="V1072" s="58"/>
      <c r="W1072" s="58"/>
      <c r="X1072" s="56"/>
      <c r="Y1072" s="56"/>
      <c r="Z1072" s="56"/>
      <c r="AA1072" s="56"/>
      <c r="AB1072" s="74"/>
      <c r="AC1072" s="56"/>
      <c r="AD1072" s="56"/>
      <c r="AE1072" s="56"/>
      <c r="AF1072" s="56"/>
      <c r="AG1072" s="56"/>
      <c r="AH1072" s="56"/>
      <c r="AI1072" s="56"/>
      <c r="AJ1072" s="75"/>
      <c r="AK1072" s="75"/>
      <c r="AL1072" s="75"/>
      <c r="AM1072" s="75"/>
      <c r="AN1072" s="75"/>
      <c r="AO1072" s="75"/>
      <c r="AP1072" s="75"/>
      <c r="AQ1072" s="75"/>
      <c r="AR1072" s="75"/>
      <c r="AS1072" s="75"/>
    </row>
    <row r="1073" spans="1:45" s="76" customFormat="1" ht="15.75" outlineLevel="1">
      <c r="A1073" s="71"/>
      <c r="B1073" s="263" t="s">
        <v>84</v>
      </c>
      <c r="C1073" s="66" t="s">
        <v>78</v>
      </c>
      <c r="D1073" s="72">
        <f>D1078</f>
        <v>231366.47046480002</v>
      </c>
      <c r="E1073" s="68">
        <f t="shared" ref="E1073" si="939">D1074</f>
        <v>231366.47046480002</v>
      </c>
      <c r="F1073" s="68">
        <f t="shared" ref="F1073" si="940">E1074</f>
        <v>186585.86327806453</v>
      </c>
      <c r="G1073" s="68">
        <f t="shared" ref="G1073" si="941">F1074</f>
        <v>141805.25609132904</v>
      </c>
      <c r="H1073" s="68">
        <f t="shared" ref="H1073" si="942">G1074</f>
        <v>97024.648904593545</v>
      </c>
      <c r="I1073" s="68">
        <f t="shared" ref="I1073" si="943">H1074</f>
        <v>52244.041717858061</v>
      </c>
      <c r="J1073" s="68">
        <f t="shared" ref="J1073" si="944">I1074</f>
        <v>7463.434531122577</v>
      </c>
      <c r="K1073" s="68">
        <f t="shared" ref="K1073" si="945">J1074</f>
        <v>-1.4551915228366852E-11</v>
      </c>
      <c r="L1073" s="68">
        <f t="shared" ref="L1073" si="946">K1074</f>
        <v>-1.4551915228366852E-11</v>
      </c>
      <c r="M1073" s="68">
        <f t="shared" ref="M1073" si="947">L1074</f>
        <v>-1.4551915228366852E-11</v>
      </c>
      <c r="N1073" s="68">
        <f t="shared" ref="N1073" si="948">M1074</f>
        <v>-1.4551915228366852E-11</v>
      </c>
      <c r="O1073" s="69"/>
      <c r="P1073" s="159" t="str">
        <f t="shared" si="927"/>
        <v>XCMG LYR 2000 
Огунвэй</v>
      </c>
      <c r="Q1073" s="69"/>
      <c r="R1073" s="69"/>
      <c r="S1073" s="69"/>
      <c r="T1073" s="73"/>
      <c r="U1073" s="56"/>
      <c r="V1073" s="58"/>
      <c r="W1073" s="58"/>
      <c r="X1073" s="56"/>
      <c r="Y1073" s="56"/>
      <c r="Z1073" s="56"/>
      <c r="AA1073" s="56"/>
      <c r="AB1073" s="74"/>
      <c r="AC1073" s="56"/>
      <c r="AD1073" s="56"/>
      <c r="AE1073" s="56"/>
      <c r="AF1073" s="56"/>
      <c r="AG1073" s="56"/>
      <c r="AH1073" s="56"/>
      <c r="AI1073" s="56"/>
      <c r="AJ1073" s="75"/>
      <c r="AK1073" s="75"/>
      <c r="AL1073" s="75"/>
      <c r="AM1073" s="75"/>
      <c r="AN1073" s="75"/>
      <c r="AO1073" s="75"/>
      <c r="AP1073" s="75"/>
      <c r="AQ1073" s="75"/>
      <c r="AR1073" s="75"/>
      <c r="AS1073" s="75"/>
    </row>
    <row r="1074" spans="1:45" s="76" customFormat="1" ht="15.75" outlineLevel="1">
      <c r="A1074" s="71"/>
      <c r="B1074" s="263" t="s">
        <v>85</v>
      </c>
      <c r="C1074" s="66" t="s">
        <v>78</v>
      </c>
      <c r="D1074" s="72">
        <f>D1073-D1071</f>
        <v>231366.47046480002</v>
      </c>
      <c r="E1074" s="68">
        <f t="shared" ref="E1074:N1074" si="949">E1073-E1071</f>
        <v>186585.86327806453</v>
      </c>
      <c r="F1074" s="68">
        <f t="shared" si="949"/>
        <v>141805.25609132904</v>
      </c>
      <c r="G1074" s="68">
        <f t="shared" si="949"/>
        <v>97024.648904593545</v>
      </c>
      <c r="H1074" s="68">
        <f t="shared" si="949"/>
        <v>52244.041717858061</v>
      </c>
      <c r="I1074" s="68">
        <f t="shared" si="949"/>
        <v>7463.434531122577</v>
      </c>
      <c r="J1074" s="68">
        <f t="shared" si="949"/>
        <v>-1.4551915228366852E-11</v>
      </c>
      <c r="K1074" s="68">
        <f t="shared" si="949"/>
        <v>-1.4551915228366852E-11</v>
      </c>
      <c r="L1074" s="68">
        <f t="shared" si="949"/>
        <v>-1.4551915228366852E-11</v>
      </c>
      <c r="M1074" s="68">
        <f t="shared" si="949"/>
        <v>-1.4551915228366852E-11</v>
      </c>
      <c r="N1074" s="68">
        <f t="shared" si="949"/>
        <v>-1.4551915228366852E-11</v>
      </c>
      <c r="O1074" s="69"/>
      <c r="P1074" s="159" t="str">
        <f t="shared" si="927"/>
        <v>XCMG LYR 2000 
Огунвэй</v>
      </c>
      <c r="Q1074" s="69"/>
      <c r="R1074" s="69"/>
      <c r="S1074" s="69"/>
      <c r="T1074" s="73"/>
      <c r="U1074" s="56"/>
      <c r="V1074" s="58"/>
      <c r="W1074" s="58"/>
      <c r="X1074" s="56"/>
      <c r="Y1074" s="56"/>
      <c r="Z1074" s="56"/>
      <c r="AA1074" s="56"/>
      <c r="AB1074" s="74"/>
      <c r="AC1074" s="56"/>
      <c r="AD1074" s="56"/>
      <c r="AE1074" s="56"/>
      <c r="AF1074" s="56"/>
      <c r="AG1074" s="56"/>
      <c r="AH1074" s="56"/>
      <c r="AI1074" s="56"/>
      <c r="AJ1074" s="75"/>
      <c r="AK1074" s="75"/>
      <c r="AL1074" s="75"/>
      <c r="AM1074" s="75"/>
      <c r="AN1074" s="75"/>
      <c r="AO1074" s="75"/>
      <c r="AP1074" s="75"/>
      <c r="AQ1074" s="75"/>
      <c r="AR1074" s="75"/>
      <c r="AS1074" s="75"/>
    </row>
    <row r="1075" spans="1:45" s="169" customFormat="1" ht="18" customHeight="1" outlineLevel="1">
      <c r="A1075" s="163"/>
      <c r="B1075" s="284" t="s">
        <v>159</v>
      </c>
      <c r="C1075" s="285" t="s">
        <v>78</v>
      </c>
      <c r="D1075" s="286"/>
      <c r="E1075" s="287">
        <f>E1000+E1006+E1026+E1042+E1067+E1071+E1003</f>
        <v>87636.022126719647</v>
      </c>
      <c r="F1075" s="287">
        <f t="shared" ref="F1075:N1075" si="950">F1000+F1006+F1026+F1042+F1067+F1071+F1003</f>
        <v>82858.63140572366</v>
      </c>
      <c r="G1075" s="287">
        <f t="shared" si="950"/>
        <v>83811.607998210791</v>
      </c>
      <c r="H1075" s="287">
        <f t="shared" si="950"/>
        <v>81483.449940529885</v>
      </c>
      <c r="I1075" s="287">
        <f t="shared" si="950"/>
        <v>81440.05405109204</v>
      </c>
      <c r="J1075" s="287">
        <f t="shared" si="950"/>
        <v>46096.704598272503</v>
      </c>
      <c r="K1075" s="287">
        <f t="shared" si="950"/>
        <v>37571.974972402153</v>
      </c>
      <c r="L1075" s="287">
        <f t="shared" si="950"/>
        <v>39726.697097466065</v>
      </c>
      <c r="M1075" s="287">
        <f t="shared" si="950"/>
        <v>28968.869835776681</v>
      </c>
      <c r="N1075" s="287">
        <f t="shared" si="950"/>
        <v>39194.168102251671</v>
      </c>
      <c r="O1075" s="164"/>
      <c r="P1075" s="159" t="str">
        <f t="shared" si="927"/>
        <v>XCMG LYR 2000 
Огунвэй</v>
      </c>
      <c r="Q1075" s="164"/>
      <c r="R1075" s="164"/>
      <c r="S1075" s="164"/>
      <c r="T1075" s="165"/>
      <c r="U1075" s="166"/>
      <c r="V1075" s="58"/>
      <c r="W1075" s="58"/>
      <c r="X1075" s="166"/>
      <c r="Y1075" s="166"/>
      <c r="Z1075" s="166"/>
      <c r="AA1075" s="166"/>
      <c r="AB1075" s="167"/>
      <c r="AC1075" s="166"/>
      <c r="AD1075" s="166"/>
      <c r="AE1075" s="166"/>
      <c r="AF1075" s="166"/>
      <c r="AG1075" s="166"/>
      <c r="AH1075" s="166"/>
      <c r="AI1075" s="166"/>
      <c r="AJ1075" s="168"/>
      <c r="AK1075" s="168"/>
      <c r="AL1075" s="168"/>
      <c r="AM1075" s="168"/>
      <c r="AN1075" s="168"/>
      <c r="AO1075" s="168"/>
      <c r="AP1075" s="168"/>
      <c r="AQ1075" s="168"/>
      <c r="AR1075" s="168"/>
      <c r="AS1075" s="168"/>
    </row>
    <row r="1076" spans="1:45" s="61" customFormat="1" ht="15.75" outlineLevel="1">
      <c r="A1076" s="51"/>
      <c r="B1076" s="83" t="s">
        <v>86</v>
      </c>
      <c r="C1076" s="53" t="s">
        <v>78</v>
      </c>
      <c r="E1076" s="287">
        <f>-E1075*Макро!D$12</f>
        <v>-21909.005531679912</v>
      </c>
      <c r="F1076" s="287">
        <f>-F1075*Макро!E$12</f>
        <v>-20714.657851430915</v>
      </c>
      <c r="G1076" s="287">
        <f>-G1075*Макро!F$12</f>
        <v>-20952.901999552698</v>
      </c>
      <c r="H1076" s="287">
        <f>-H1075*Макро!G$12</f>
        <v>-20370.862485132471</v>
      </c>
      <c r="I1076" s="287">
        <f>-I1075*Макро!H$12</f>
        <v>-20360.01351277301</v>
      </c>
      <c r="J1076" s="287">
        <f>-J1075*Макро!I$12</f>
        <v>-11524.176149568126</v>
      </c>
      <c r="K1076" s="287">
        <f>-K1075*Макро!J$12</f>
        <v>-9392.9937431005383</v>
      </c>
      <c r="L1076" s="287">
        <f>-L1075*Макро!K$12</f>
        <v>-9931.6742743665163</v>
      </c>
      <c r="M1076" s="287">
        <f>-M1075*Макро!L$12</f>
        <v>-7242.2174589441702</v>
      </c>
      <c r="N1076" s="287">
        <f>-N1075*Макро!M$12</f>
        <v>-9798.5420255629178</v>
      </c>
      <c r="O1076" s="164"/>
      <c r="P1076" s="159" t="str">
        <f t="shared" si="927"/>
        <v>XCMG LYR 2000 
Огунвэй</v>
      </c>
      <c r="Q1076" s="164"/>
      <c r="R1076" s="164"/>
      <c r="S1076" s="164"/>
      <c r="T1076" s="57"/>
      <c r="U1076" s="58"/>
      <c r="V1076" s="58"/>
      <c r="W1076" s="58"/>
      <c r="X1076" s="58"/>
      <c r="Y1076" s="58"/>
      <c r="Z1076" s="58"/>
      <c r="AA1076" s="58"/>
      <c r="AB1076" s="59"/>
      <c r="AC1076" s="58"/>
      <c r="AD1076" s="58"/>
      <c r="AE1076" s="58"/>
      <c r="AF1076" s="58"/>
      <c r="AG1076" s="58"/>
      <c r="AH1076" s="58"/>
      <c r="AI1076" s="58"/>
      <c r="AJ1076" s="60"/>
      <c r="AK1076" s="60"/>
      <c r="AL1076" s="60"/>
      <c r="AM1076" s="60"/>
      <c r="AN1076" s="60"/>
      <c r="AO1076" s="60"/>
      <c r="AP1076" s="60"/>
      <c r="AQ1076" s="60"/>
      <c r="AR1076" s="60"/>
      <c r="AS1076" s="60"/>
    </row>
    <row r="1077" spans="1:45" s="61" customFormat="1" ht="15.75" outlineLevel="1">
      <c r="A1077" s="51"/>
      <c r="B1077" s="281" t="s">
        <v>87</v>
      </c>
      <c r="C1077" s="53" t="s">
        <v>61</v>
      </c>
      <c r="D1077" s="54">
        <f>D1078</f>
        <v>231366.47046480002</v>
      </c>
      <c r="E1077" s="77">
        <f>E1078</f>
        <v>0</v>
      </c>
      <c r="F1077" s="77">
        <f>F1078</f>
        <v>0</v>
      </c>
      <c r="G1077" s="77">
        <f t="shared" ref="G1077:K1077" si="951">G1078</f>
        <v>0</v>
      </c>
      <c r="H1077" s="77">
        <f t="shared" si="951"/>
        <v>0</v>
      </c>
      <c r="I1077" s="77">
        <f t="shared" si="951"/>
        <v>0</v>
      </c>
      <c r="J1077" s="77">
        <f t="shared" si="951"/>
        <v>0</v>
      </c>
      <c r="K1077" s="77">
        <f t="shared" si="951"/>
        <v>0</v>
      </c>
      <c r="L1077" s="77">
        <f>L1078</f>
        <v>0</v>
      </c>
      <c r="M1077" s="77">
        <f t="shared" ref="M1077:N1077" si="952">M1078</f>
        <v>0</v>
      </c>
      <c r="N1077" s="77">
        <f t="shared" si="952"/>
        <v>0</v>
      </c>
      <c r="O1077" s="58"/>
      <c r="P1077" s="159" t="str">
        <f t="shared" si="927"/>
        <v>XCMG LYR 2000 
Огунвэй</v>
      </c>
      <c r="Q1077" s="58"/>
      <c r="R1077" s="58"/>
      <c r="S1077" s="58"/>
      <c r="T1077" s="57"/>
      <c r="U1077" s="58"/>
      <c r="V1077" s="58"/>
      <c r="W1077" s="58"/>
      <c r="X1077" s="58"/>
      <c r="Y1077" s="58"/>
      <c r="Z1077" s="58"/>
      <c r="AA1077" s="58"/>
      <c r="AB1077" s="59"/>
      <c r="AC1077" s="58"/>
      <c r="AD1077" s="58"/>
      <c r="AE1077" s="58"/>
      <c r="AF1077" s="58"/>
      <c r="AG1077" s="58"/>
      <c r="AH1077" s="58"/>
      <c r="AI1077" s="58"/>
      <c r="AJ1077" s="60"/>
      <c r="AK1077" s="60"/>
      <c r="AL1077" s="60"/>
      <c r="AM1077" s="60"/>
      <c r="AN1077" s="60"/>
      <c r="AO1077" s="60"/>
      <c r="AP1077" s="60"/>
      <c r="AQ1077" s="60"/>
      <c r="AR1077" s="60"/>
      <c r="AS1077" s="60"/>
    </row>
    <row r="1078" spans="1:45" s="61" customFormat="1" ht="15.75">
      <c r="A1078" s="51"/>
      <c r="B1078" s="83" t="s">
        <v>88</v>
      </c>
      <c r="C1078" s="53" t="s">
        <v>61</v>
      </c>
      <c r="D1078" s="54">
        <f>'1. Сводная_аннуитеты'!K31</f>
        <v>231366.47046480002</v>
      </c>
      <c r="E1078" s="77"/>
      <c r="F1078" s="77"/>
      <c r="G1078" s="77"/>
      <c r="H1078" s="77"/>
      <c r="I1078" s="77"/>
      <c r="J1078" s="77"/>
      <c r="K1078" s="77"/>
      <c r="L1078" s="77"/>
      <c r="M1078" s="77"/>
      <c r="N1078" s="77"/>
      <c r="O1078" s="52"/>
      <c r="P1078" s="159" t="str">
        <f t="shared" si="927"/>
        <v>XCMG LYR 2000 
Огунвэй</v>
      </c>
      <c r="Q1078" s="58"/>
      <c r="R1078" s="58"/>
      <c r="S1078" s="58"/>
      <c r="T1078" s="57"/>
      <c r="U1078" s="58"/>
      <c r="V1078" s="58"/>
      <c r="W1078" s="58"/>
      <c r="X1078" s="58"/>
      <c r="Y1078" s="58"/>
      <c r="Z1078" s="58"/>
      <c r="AA1078" s="58"/>
      <c r="AB1078" s="59"/>
      <c r="AC1078" s="58"/>
      <c r="AD1078" s="58"/>
      <c r="AE1078" s="58"/>
      <c r="AF1078" s="58"/>
      <c r="AG1078" s="58"/>
      <c r="AH1078" s="58"/>
      <c r="AI1078" s="58"/>
      <c r="AJ1078" s="60"/>
      <c r="AK1078" s="60"/>
      <c r="AL1078" s="60"/>
      <c r="AM1078" s="60"/>
      <c r="AN1078" s="60"/>
      <c r="AO1078" s="60"/>
      <c r="AP1078" s="60"/>
      <c r="AQ1078" s="60"/>
      <c r="AR1078" s="60"/>
      <c r="AS1078" s="60"/>
    </row>
    <row r="1079" spans="1:45" s="61" customFormat="1" ht="15.75" outlineLevel="1">
      <c r="A1079" s="51"/>
      <c r="B1079" s="288" t="s">
        <v>89</v>
      </c>
      <c r="C1079" s="53" t="s">
        <v>43</v>
      </c>
      <c r="D1079" s="54"/>
      <c r="E1079" s="64">
        <f>E998</f>
        <v>2047.2479123208302</v>
      </c>
      <c r="F1079" s="64">
        <f t="shared" ref="F1079" si="953">E1079+F998</f>
        <v>3796.6742583153159</v>
      </c>
      <c r="G1079" s="64">
        <f t="shared" ref="G1079" si="954">F1079+G998</f>
        <v>5605.5089713498937</v>
      </c>
      <c r="H1079" s="64">
        <f t="shared" ref="H1079" si="955">G1079+H998</f>
        <v>7269.2067843719742</v>
      </c>
      <c r="I1079" s="64">
        <f t="shared" ref="I1079" si="956">H1079+I998</f>
        <v>8930.1993064686758</v>
      </c>
      <c r="J1079" s="64">
        <f t="shared" ref="J1079" si="957">I1079+J998</f>
        <v>10714.239565758755</v>
      </c>
      <c r="K1079" s="64">
        <f t="shared" ref="K1079" si="958">J1079+K998</f>
        <v>12432.118904598445</v>
      </c>
      <c r="L1079" s="64">
        <f t="shared" ref="L1079" si="959">K1079+L998</f>
        <v>14284.323182669979</v>
      </c>
      <c r="M1079" s="64">
        <f t="shared" ref="M1079" si="960">L1079+M998</f>
        <v>15465.886696262314</v>
      </c>
      <c r="N1079" s="64">
        <f t="shared" ref="N1079" si="961">M1079+N998</f>
        <v>17284.893225032763</v>
      </c>
      <c r="O1079" s="65"/>
      <c r="P1079" s="159" t="str">
        <f t="shared" si="927"/>
        <v>XCMG LYR 2000 
Огунвэй</v>
      </c>
      <c r="Q1079" s="65"/>
      <c r="R1079" s="65"/>
      <c r="S1079" s="65"/>
      <c r="T1079" s="57"/>
      <c r="U1079" s="58"/>
      <c r="V1079" s="58"/>
      <c r="W1079" s="58"/>
      <c r="X1079" s="58"/>
      <c r="Y1079" s="58"/>
      <c r="Z1079" s="58"/>
      <c r="AA1079" s="58"/>
      <c r="AB1079" s="59"/>
      <c r="AC1079" s="58"/>
      <c r="AD1079" s="58"/>
      <c r="AE1079" s="58"/>
      <c r="AF1079" s="58"/>
      <c r="AG1079" s="58"/>
      <c r="AH1079" s="58"/>
      <c r="AI1079" s="58"/>
      <c r="AJ1079" s="60"/>
      <c r="AK1079" s="60"/>
      <c r="AL1079" s="60"/>
      <c r="AM1079" s="60"/>
      <c r="AN1079" s="60"/>
      <c r="AO1079" s="60"/>
      <c r="AP1079" s="60"/>
      <c r="AQ1079" s="60"/>
      <c r="AR1079" s="60"/>
      <c r="AS1079" s="60"/>
    </row>
    <row r="1080" spans="1:45" s="61" customFormat="1" ht="15.75" outlineLevel="1">
      <c r="A1080" s="51"/>
      <c r="B1080" s="288" t="s">
        <v>90</v>
      </c>
      <c r="C1080" s="53" t="s">
        <v>78</v>
      </c>
      <c r="D1080" s="54">
        <f t="shared" ref="D1080:N1080" si="962">D1078+D999</f>
        <v>231366.47046480002</v>
      </c>
      <c r="E1080" s="64">
        <f t="shared" si="962"/>
        <v>20946.409408304251</v>
      </c>
      <c r="F1080" s="64">
        <f t="shared" si="962"/>
        <v>17363.366367557261</v>
      </c>
      <c r="G1080" s="64">
        <f t="shared" si="962"/>
        <v>18078.098811922609</v>
      </c>
      <c r="H1080" s="64">
        <f t="shared" si="962"/>
        <v>16331.98026866193</v>
      </c>
      <c r="I1080" s="64">
        <f t="shared" si="962"/>
        <v>16299.433351583546</v>
      </c>
      <c r="J1080" s="64">
        <f t="shared" si="962"/>
        <v>27109.093917581784</v>
      </c>
      <c r="K1080" s="64">
        <f t="shared" si="962"/>
        <v>28178.981229301615</v>
      </c>
      <c r="L1080" s="64">
        <f t="shared" si="962"/>
        <v>29795.022823099549</v>
      </c>
      <c r="M1080" s="64">
        <f t="shared" si="962"/>
        <v>21726.65237683251</v>
      </c>
      <c r="N1080" s="64">
        <f t="shared" si="962"/>
        <v>29395.626076688754</v>
      </c>
      <c r="O1080" s="65"/>
      <c r="P1080" s="159" t="str">
        <f t="shared" si="927"/>
        <v>XCMG LYR 2000 
Огунвэй</v>
      </c>
      <c r="Q1080" s="65"/>
      <c r="R1080" s="65"/>
      <c r="S1080" s="65"/>
      <c r="T1080" s="57"/>
      <c r="U1080" s="58"/>
      <c r="V1080" s="58"/>
      <c r="W1080" s="58"/>
      <c r="X1080" s="58"/>
      <c r="Y1080" s="58"/>
      <c r="Z1080" s="58"/>
      <c r="AA1080" s="58"/>
      <c r="AB1080" s="59"/>
      <c r="AC1080" s="58"/>
      <c r="AD1080" s="58"/>
      <c r="AE1080" s="58"/>
      <c r="AF1080" s="58"/>
      <c r="AG1080" s="58"/>
      <c r="AH1080" s="58"/>
      <c r="AI1080" s="58"/>
      <c r="AJ1080" s="60"/>
      <c r="AK1080" s="60"/>
      <c r="AL1080" s="60"/>
      <c r="AM1080" s="60"/>
      <c r="AN1080" s="60"/>
      <c r="AO1080" s="60"/>
      <c r="AP1080" s="60"/>
      <c r="AQ1080" s="60"/>
      <c r="AR1080" s="60"/>
      <c r="AS1080" s="60"/>
    </row>
    <row r="1081" spans="1:45" s="61" customFormat="1" ht="30" outlineLevel="1">
      <c r="A1081" s="51"/>
      <c r="B1081" s="288" t="s">
        <v>91</v>
      </c>
      <c r="C1081" s="53" t="s">
        <v>78</v>
      </c>
      <c r="D1081" s="77">
        <f>D999*Макро!C$10</f>
        <v>0</v>
      </c>
      <c r="E1081" s="77">
        <f>E999*Макро!D$10</f>
        <v>18702.151257414509</v>
      </c>
      <c r="F1081" s="77">
        <f>F999*Макро!E$10</f>
        <v>13841.969361891946</v>
      </c>
      <c r="G1081" s="77">
        <f>G999*Макро!F$10</f>
        <v>12867.633652345603</v>
      </c>
      <c r="H1081" s="77">
        <f>H999*Макро!G$10</f>
        <v>10379.268716885646</v>
      </c>
      <c r="I1081" s="77">
        <f>I999*Макро!H$10</f>
        <v>9248.7362166839212</v>
      </c>
      <c r="J1081" s="77">
        <f>J999*Макро!I$10</f>
        <v>13734.310645565743</v>
      </c>
      <c r="K1081" s="77">
        <f>K999*Макро!J$10</f>
        <v>12746.740048067633</v>
      </c>
      <c r="L1081" s="77">
        <f>L999*Макро!K$10</f>
        <v>12033.709995512421</v>
      </c>
      <c r="M1081" s="77">
        <f>M999*Макро!L$10</f>
        <v>7834.8486563756651</v>
      </c>
      <c r="N1081" s="77">
        <f>N999*Макро!M$10</f>
        <v>9464.6048695213412</v>
      </c>
      <c r="O1081" s="65"/>
      <c r="P1081" s="159" t="str">
        <f t="shared" si="927"/>
        <v>XCMG LYR 2000 
Огунвэй</v>
      </c>
      <c r="Q1081" s="65"/>
      <c r="R1081" s="65"/>
      <c r="S1081" s="65"/>
      <c r="T1081" s="57"/>
      <c r="U1081" s="58"/>
      <c r="V1081" s="58"/>
      <c r="W1081" s="58"/>
      <c r="X1081" s="58"/>
      <c r="Y1081" s="58"/>
      <c r="Z1081" s="58"/>
      <c r="AA1081" s="58"/>
      <c r="AB1081" s="59"/>
      <c r="AC1081" s="58"/>
      <c r="AD1081" s="58"/>
      <c r="AE1081" s="58"/>
      <c r="AF1081" s="58"/>
      <c r="AG1081" s="58"/>
      <c r="AH1081" s="58"/>
      <c r="AI1081" s="58"/>
      <c r="AJ1081" s="60"/>
      <c r="AK1081" s="60"/>
      <c r="AL1081" s="60"/>
      <c r="AM1081" s="60"/>
      <c r="AN1081" s="60"/>
      <c r="AO1081" s="60"/>
      <c r="AP1081" s="60"/>
      <c r="AQ1081" s="60"/>
      <c r="AR1081" s="60"/>
      <c r="AS1081" s="60"/>
    </row>
    <row r="1082" spans="1:45" s="76" customFormat="1" ht="15.75" outlineLevel="1">
      <c r="A1082" s="71"/>
      <c r="B1082" s="263" t="str">
        <f>B1000</f>
        <v>ТО, ТР, ППР, вкл смазочные</v>
      </c>
      <c r="C1082" s="66" t="s">
        <v>78</v>
      </c>
      <c r="D1082" s="55">
        <f>D1000*Макро!C$10</f>
        <v>0</v>
      </c>
      <c r="E1082" s="55">
        <f>E1000*Макро!D$10</f>
        <v>0</v>
      </c>
      <c r="F1082" s="55">
        <f>F1000*Макро!E$10</f>
        <v>0</v>
      </c>
      <c r="G1082" s="55">
        <f>G1000*Макро!F$10</f>
        <v>0</v>
      </c>
      <c r="H1082" s="55">
        <f>H1000*Макро!G$10</f>
        <v>0</v>
      </c>
      <c r="I1082" s="55">
        <f>I1000*Макро!H$10</f>
        <v>0</v>
      </c>
      <c r="J1082" s="55">
        <f>J1000*Макро!I$10</f>
        <v>0</v>
      </c>
      <c r="K1082" s="55">
        <f>K1000*Макро!J$10</f>
        <v>0</v>
      </c>
      <c r="L1082" s="55">
        <f>L1000*Макро!K$10</f>
        <v>0</v>
      </c>
      <c r="M1082" s="55">
        <f>M1000*Макро!L$10</f>
        <v>0</v>
      </c>
      <c r="N1082" s="55">
        <f>N1000*Макро!M$10</f>
        <v>0</v>
      </c>
      <c r="O1082" s="162"/>
      <c r="P1082" s="159" t="str">
        <f t="shared" si="927"/>
        <v>XCMG LYR 2000 
Огунвэй</v>
      </c>
      <c r="Q1082" s="162"/>
      <c r="R1082" s="162"/>
      <c r="S1082" s="162"/>
      <c r="T1082" s="73"/>
      <c r="U1082" s="56"/>
      <c r="V1082" s="58"/>
      <c r="W1082" s="58"/>
      <c r="X1082" s="56"/>
      <c r="Y1082" s="56"/>
      <c r="Z1082" s="56"/>
      <c r="AA1082" s="56"/>
      <c r="AB1082" s="74"/>
      <c r="AC1082" s="56"/>
      <c r="AD1082" s="56"/>
      <c r="AE1082" s="56"/>
      <c r="AF1082" s="56"/>
      <c r="AG1082" s="56"/>
      <c r="AH1082" s="56"/>
      <c r="AI1082" s="56"/>
      <c r="AJ1082" s="75"/>
      <c r="AK1082" s="75"/>
      <c r="AL1082" s="75"/>
      <c r="AM1082" s="75"/>
      <c r="AN1082" s="75"/>
      <c r="AO1082" s="75"/>
      <c r="AP1082" s="75"/>
      <c r="AQ1082" s="75"/>
      <c r="AR1082" s="75"/>
      <c r="AS1082" s="75"/>
    </row>
    <row r="1083" spans="1:45" s="76" customFormat="1" ht="15.75" outlineLevel="1">
      <c r="A1083" s="71"/>
      <c r="B1083" s="263" t="str">
        <f>B1003</f>
        <v>затраты на сервис: ремонты и ТО</v>
      </c>
      <c r="C1083" s="66" t="s">
        <v>78</v>
      </c>
      <c r="D1083" s="55">
        <f>D1003*Макро!C$10</f>
        <v>0</v>
      </c>
      <c r="E1083" s="55">
        <f>E1003*Макро!D$10</f>
        <v>0</v>
      </c>
      <c r="F1083" s="55">
        <f>F1003*Макро!E$10</f>
        <v>0</v>
      </c>
      <c r="G1083" s="55">
        <f>G1003*Макро!F$10</f>
        <v>0</v>
      </c>
      <c r="H1083" s="55">
        <f>H1003*Макро!G$10</f>
        <v>0</v>
      </c>
      <c r="I1083" s="55">
        <f>I1003*Макро!H$10</f>
        <v>0</v>
      </c>
      <c r="J1083" s="55">
        <f>J1003*Макро!I$10</f>
        <v>0</v>
      </c>
      <c r="K1083" s="55">
        <f>K1003*Макро!J$10</f>
        <v>0</v>
      </c>
      <c r="L1083" s="55">
        <f>L1003*Макро!K$10</f>
        <v>0</v>
      </c>
      <c r="M1083" s="55">
        <f>M1003*Макро!L$10</f>
        <v>0</v>
      </c>
      <c r="N1083" s="55">
        <f>N1003*Макро!M$10</f>
        <v>0</v>
      </c>
      <c r="O1083" s="162"/>
      <c r="P1083" s="159" t="str">
        <f t="shared" si="927"/>
        <v>XCMG LYR 2000 
Огунвэй</v>
      </c>
      <c r="Q1083" s="162"/>
      <c r="R1083" s="162"/>
      <c r="S1083" s="162"/>
      <c r="T1083" s="73"/>
      <c r="U1083" s="56"/>
      <c r="V1083" s="58"/>
      <c r="W1083" s="58"/>
      <c r="X1083" s="56"/>
      <c r="Y1083" s="56"/>
      <c r="Z1083" s="56"/>
      <c r="AA1083" s="56"/>
      <c r="AB1083" s="74"/>
      <c r="AC1083" s="56"/>
      <c r="AD1083" s="56"/>
      <c r="AE1083" s="56"/>
      <c r="AF1083" s="56"/>
      <c r="AG1083" s="56"/>
      <c r="AH1083" s="56"/>
      <c r="AI1083" s="56"/>
      <c r="AJ1083" s="75"/>
      <c r="AK1083" s="75"/>
      <c r="AL1083" s="75"/>
      <c r="AM1083" s="75"/>
      <c r="AN1083" s="75"/>
      <c r="AO1083" s="75"/>
      <c r="AP1083" s="75"/>
      <c r="AQ1083" s="75"/>
      <c r="AR1083" s="75"/>
      <c r="AS1083" s="75"/>
    </row>
    <row r="1084" spans="1:45" s="76" customFormat="1" ht="15.75" outlineLevel="1">
      <c r="A1084" s="71"/>
      <c r="B1084" s="263" t="str">
        <f>B1006</f>
        <v>расходники на ковш</v>
      </c>
      <c r="C1084" s="66" t="s">
        <v>78</v>
      </c>
      <c r="D1084" s="55">
        <f>D1006*Макро!C$10</f>
        <v>0</v>
      </c>
      <c r="E1084" s="55">
        <f>E1006*Макро!D$10</f>
        <v>1595.0471306454374</v>
      </c>
      <c r="F1084" s="55">
        <f>F1006*Макро!E$10</f>
        <v>1216.972384112695</v>
      </c>
      <c r="G1084" s="55">
        <f>G1006*Макро!F$10</f>
        <v>1123.4814906140664</v>
      </c>
      <c r="H1084" s="55">
        <f>H1006*Макро!G$10</f>
        <v>922.62126660700847</v>
      </c>
      <c r="I1084" s="55">
        <f>I1006*Макро!H$10</f>
        <v>822.42948110115833</v>
      </c>
      <c r="J1084" s="55">
        <f>J1006*Макро!I$10</f>
        <v>788.71049623744068</v>
      </c>
      <c r="K1084" s="55">
        <f>K1006*Макро!J$10</f>
        <v>678.09041201607033</v>
      </c>
      <c r="L1084" s="55">
        <f>L1006*Макро!K$10</f>
        <v>652.77844818572044</v>
      </c>
      <c r="M1084" s="55">
        <f>M1006*Макро!L$10</f>
        <v>371.80564008399853</v>
      </c>
      <c r="N1084" s="55">
        <f>N1006*Макро!M$10</f>
        <v>511.06382028552861</v>
      </c>
      <c r="O1084" s="162"/>
      <c r="P1084" s="159" t="str">
        <f t="shared" si="927"/>
        <v>XCMG LYR 2000 
Огунвэй</v>
      </c>
      <c r="Q1084" s="162"/>
      <c r="R1084" s="162"/>
      <c r="S1084" s="162"/>
      <c r="T1084" s="73"/>
      <c r="U1084" s="56"/>
      <c r="V1084" s="58"/>
      <c r="W1084" s="58"/>
      <c r="X1084" s="56"/>
      <c r="Y1084" s="56"/>
      <c r="Z1084" s="56"/>
      <c r="AA1084" s="56"/>
      <c r="AB1084" s="74"/>
      <c r="AC1084" s="56"/>
      <c r="AD1084" s="56"/>
      <c r="AE1084" s="56"/>
      <c r="AF1084" s="56"/>
      <c r="AG1084" s="56"/>
      <c r="AH1084" s="56"/>
      <c r="AI1084" s="56"/>
      <c r="AJ1084" s="75"/>
      <c r="AK1084" s="75"/>
      <c r="AL1084" s="75"/>
      <c r="AM1084" s="75"/>
      <c r="AN1084" s="75"/>
      <c r="AO1084" s="75"/>
      <c r="AP1084" s="75"/>
      <c r="AQ1084" s="75"/>
      <c r="AR1084" s="75"/>
      <c r="AS1084" s="75"/>
    </row>
    <row r="1085" spans="1:45" s="76" customFormat="1" ht="15.75" outlineLevel="1">
      <c r="A1085" s="71"/>
      <c r="B1085" s="263" t="s">
        <v>107</v>
      </c>
      <c r="C1085" s="66" t="s">
        <v>78</v>
      </c>
      <c r="D1085" s="55">
        <f>D1026*Макро!C$10</f>
        <v>0</v>
      </c>
      <c r="E1085" s="55">
        <f>E1026*Макро!D$10</f>
        <v>27726.510178410346</v>
      </c>
      <c r="F1085" s="55">
        <f>F1026*Макро!E$10</f>
        <v>21154.482865525766</v>
      </c>
      <c r="G1085" s="55">
        <f>G1026*Макро!F$10</f>
        <v>19529.342040295429</v>
      </c>
      <c r="H1085" s="55">
        <f>H1026*Макро!G$10</f>
        <v>16037.813208093521</v>
      </c>
      <c r="I1085" s="55">
        <f>I1026*Макро!H$10</f>
        <v>14296.191592500913</v>
      </c>
      <c r="J1085" s="55">
        <f>J1026*Макро!I$10</f>
        <v>13710.058581715697</v>
      </c>
      <c r="K1085" s="55">
        <f>K1026*Макро!J$10</f>
        <v>11787.163118520619</v>
      </c>
      <c r="L1085" s="55">
        <f>L1026*Макро!K$10</f>
        <v>11347.168331348556</v>
      </c>
      <c r="M1085" s="55">
        <f>M1026*Макро!L$10</f>
        <v>6463.052198343421</v>
      </c>
      <c r="N1085" s="55">
        <f>N1026*Макро!M$10</f>
        <v>8883.7601991297106</v>
      </c>
      <c r="O1085" s="162"/>
      <c r="P1085" s="159" t="str">
        <f t="shared" si="927"/>
        <v>XCMG LYR 2000 
Огунвэй</v>
      </c>
      <c r="Q1085" s="162"/>
      <c r="R1085" s="162"/>
      <c r="S1085" s="162"/>
      <c r="T1085" s="73"/>
      <c r="U1085" s="56"/>
      <c r="V1085" s="58"/>
      <c r="W1085" s="58"/>
      <c r="X1085" s="56"/>
      <c r="Y1085" s="56"/>
      <c r="Z1085" s="56"/>
      <c r="AA1085" s="56"/>
      <c r="AB1085" s="74"/>
      <c r="AC1085" s="56"/>
      <c r="AD1085" s="56"/>
      <c r="AE1085" s="56"/>
      <c r="AF1085" s="56"/>
      <c r="AG1085" s="56"/>
      <c r="AH1085" s="56"/>
      <c r="AI1085" s="56"/>
      <c r="AJ1085" s="75"/>
      <c r="AK1085" s="75"/>
      <c r="AL1085" s="75"/>
      <c r="AM1085" s="75"/>
      <c r="AN1085" s="75"/>
      <c r="AO1085" s="75"/>
      <c r="AP1085" s="75"/>
      <c r="AQ1085" s="75"/>
      <c r="AR1085" s="75"/>
      <c r="AS1085" s="75"/>
    </row>
    <row r="1086" spans="1:45" s="76" customFormat="1" ht="15.75" outlineLevel="1">
      <c r="A1086" s="71"/>
      <c r="B1086" s="263" t="s">
        <v>60</v>
      </c>
      <c r="C1086" s="66" t="s">
        <v>78</v>
      </c>
      <c r="D1086" s="55">
        <f>D1042*Макро!C$10</f>
        <v>0</v>
      </c>
      <c r="E1086" s="55">
        <f>E1042*Макро!D$10</f>
        <v>0</v>
      </c>
      <c r="F1086" s="55">
        <f>F1042*Макро!E$10</f>
        <v>0</v>
      </c>
      <c r="G1086" s="55">
        <f>G1042*Макро!F$10</f>
        <v>0</v>
      </c>
      <c r="H1086" s="55">
        <f>H1042*Макро!G$10</f>
        <v>0</v>
      </c>
      <c r="I1086" s="55">
        <f>I1042*Макро!H$10</f>
        <v>0</v>
      </c>
      <c r="J1086" s="55">
        <f>J1042*Макро!I$10</f>
        <v>0</v>
      </c>
      <c r="K1086" s="55">
        <f>K1042*Макро!J$10</f>
        <v>0</v>
      </c>
      <c r="L1086" s="55">
        <f>L1042*Макро!K$10</f>
        <v>0</v>
      </c>
      <c r="M1086" s="55">
        <f>M1042*Макро!L$10</f>
        <v>0</v>
      </c>
      <c r="N1086" s="55">
        <f>N1042*Макро!M$10</f>
        <v>0</v>
      </c>
      <c r="O1086" s="56"/>
      <c r="P1086" s="159" t="str">
        <f t="shared" si="927"/>
        <v>XCMG LYR 2000 
Огунвэй</v>
      </c>
      <c r="Q1086" s="56"/>
      <c r="R1086" s="56"/>
      <c r="S1086" s="56"/>
      <c r="T1086" s="73"/>
      <c r="U1086" s="56"/>
      <c r="V1086" s="58"/>
      <c r="W1086" s="58"/>
      <c r="X1086" s="56"/>
      <c r="Y1086" s="56"/>
      <c r="Z1086" s="56"/>
      <c r="AA1086" s="56"/>
      <c r="AB1086" s="74"/>
      <c r="AC1086" s="56"/>
      <c r="AD1086" s="56"/>
      <c r="AE1086" s="56"/>
      <c r="AF1086" s="56"/>
      <c r="AG1086" s="56"/>
      <c r="AH1086" s="56"/>
      <c r="AI1086" s="56"/>
      <c r="AJ1086" s="75"/>
      <c r="AK1086" s="75"/>
      <c r="AL1086" s="75"/>
      <c r="AM1086" s="75"/>
      <c r="AN1086" s="75"/>
      <c r="AO1086" s="75"/>
      <c r="AP1086" s="75"/>
      <c r="AQ1086" s="75"/>
      <c r="AR1086" s="75"/>
      <c r="AS1086" s="75"/>
    </row>
    <row r="1087" spans="1:45" s="76" customFormat="1" ht="15.75" outlineLevel="1">
      <c r="A1087" s="71"/>
      <c r="B1087" s="263" t="s">
        <v>81</v>
      </c>
      <c r="C1087" s="66" t="s">
        <v>78</v>
      </c>
      <c r="D1087" s="55">
        <f>D1067*Макро!C$10</f>
        <v>0</v>
      </c>
      <c r="E1087" s="55">
        <f>E1067*Макро!D$10</f>
        <v>8942.2060302157952</v>
      </c>
      <c r="F1087" s="55">
        <f>F1067*Макро!E$10</f>
        <v>7984.112526978387</v>
      </c>
      <c r="G1087" s="55">
        <f>G1067*Макро!F$10</f>
        <v>7128.6718990878453</v>
      </c>
      <c r="H1087" s="55">
        <f>H1067*Макро!G$10</f>
        <v>6364.8856241855756</v>
      </c>
      <c r="I1087" s="55">
        <f>I1067*Макро!H$10</f>
        <v>5682.9335930228353</v>
      </c>
      <c r="J1087" s="55">
        <f>J1067*Макро!I$10</f>
        <v>5074.0478509132454</v>
      </c>
      <c r="K1087" s="55">
        <f>K1067*Макро!J$10</f>
        <v>4530.3998668868262</v>
      </c>
      <c r="L1087" s="55">
        <f>L1067*Макро!K$10</f>
        <v>4044.9998811489513</v>
      </c>
      <c r="M1087" s="55">
        <f>M1067*Макро!L$10</f>
        <v>3611.6070367401348</v>
      </c>
      <c r="N1087" s="55">
        <f>N1067*Макро!M$10</f>
        <v>3224.649139946549</v>
      </c>
      <c r="O1087" s="162"/>
      <c r="P1087" s="159" t="str">
        <f t="shared" si="927"/>
        <v>XCMG LYR 2000 
Огунвэй</v>
      </c>
      <c r="Q1087" s="162"/>
      <c r="R1087" s="162"/>
      <c r="S1087" s="162"/>
      <c r="T1087" s="73"/>
      <c r="U1087" s="56"/>
      <c r="V1087" s="58"/>
      <c r="W1087" s="58"/>
      <c r="X1087" s="56"/>
      <c r="Y1087" s="56"/>
      <c r="Z1087" s="56"/>
      <c r="AA1087" s="56"/>
      <c r="AB1087" s="74"/>
      <c r="AC1087" s="56"/>
      <c r="AD1087" s="56"/>
      <c r="AE1087" s="56"/>
      <c r="AF1087" s="56"/>
      <c r="AG1087" s="56"/>
      <c r="AH1087" s="56"/>
      <c r="AI1087" s="56"/>
      <c r="AJ1087" s="75"/>
      <c r="AK1087" s="75"/>
      <c r="AL1087" s="75"/>
      <c r="AM1087" s="75"/>
      <c r="AN1087" s="75"/>
      <c r="AO1087" s="75"/>
      <c r="AP1087" s="75"/>
      <c r="AQ1087" s="75"/>
      <c r="AR1087" s="75"/>
      <c r="AS1087" s="75"/>
    </row>
    <row r="1088" spans="1:45" s="76" customFormat="1" ht="15.75" outlineLevel="1">
      <c r="A1088" s="71"/>
      <c r="B1088" s="263" t="s">
        <v>86</v>
      </c>
      <c r="C1088" s="66" t="s">
        <v>78</v>
      </c>
      <c r="D1088" s="55">
        <f>D1076*Макро!C$10</f>
        <v>0</v>
      </c>
      <c r="E1088" s="55">
        <f>E1076*Макро!D$10</f>
        <v>-19561.612081857063</v>
      </c>
      <c r="F1088" s="55">
        <f>F1076*Макро!E$10</f>
        <v>-16513.598414724896</v>
      </c>
      <c r="G1088" s="55">
        <f>G1076*Макро!F$10</f>
        <v>-14913.861777651731</v>
      </c>
      <c r="H1088" s="55">
        <f>H1076*Макро!G$10</f>
        <v>-12946.051382000451</v>
      </c>
      <c r="I1088" s="55">
        <f>I1076*Макро!H$10</f>
        <v>-11552.81844994098</v>
      </c>
      <c r="J1088" s="55">
        <f>J1076*Макро!I$10</f>
        <v>-5838.5062833006377</v>
      </c>
      <c r="K1088" s="55">
        <f>K1076*Макро!J$10</f>
        <v>-4248.9133493558784</v>
      </c>
      <c r="L1088" s="55">
        <f>L1076*Макро!K$10</f>
        <v>-4011.2366651708066</v>
      </c>
      <c r="M1088" s="55">
        <f>M1076*Макро!L$10</f>
        <v>-2611.6162187918885</v>
      </c>
      <c r="N1088" s="55">
        <f>N1076*Макро!M$10</f>
        <v>-3154.8682898404468</v>
      </c>
      <c r="O1088" s="162"/>
      <c r="P1088" s="159" t="str">
        <f t="shared" si="927"/>
        <v>XCMG LYR 2000 
Огунвэй</v>
      </c>
      <c r="Q1088" s="162"/>
      <c r="R1088" s="162"/>
      <c r="S1088" s="162"/>
      <c r="T1088" s="73"/>
      <c r="U1088" s="56"/>
      <c r="V1088" s="58"/>
      <c r="W1088" s="58"/>
      <c r="X1088" s="56"/>
      <c r="Y1088" s="56"/>
      <c r="Z1088" s="56"/>
      <c r="AA1088" s="56"/>
      <c r="AB1088" s="74"/>
      <c r="AC1088" s="56"/>
      <c r="AD1088" s="56"/>
      <c r="AE1088" s="56"/>
      <c r="AF1088" s="56"/>
      <c r="AG1088" s="56"/>
      <c r="AH1088" s="56"/>
      <c r="AI1088" s="56"/>
      <c r="AJ1088" s="75"/>
      <c r="AK1088" s="75"/>
      <c r="AL1088" s="75"/>
      <c r="AM1088" s="75"/>
      <c r="AN1088" s="75"/>
      <c r="AO1088" s="75"/>
      <c r="AP1088" s="75"/>
      <c r="AQ1088" s="75"/>
      <c r="AR1088" s="75"/>
      <c r="AS1088" s="75"/>
    </row>
    <row r="1089" spans="1:45" s="61" customFormat="1" ht="45" outlineLevel="1">
      <c r="A1089" s="51"/>
      <c r="B1089" s="288" t="s">
        <v>92</v>
      </c>
      <c r="C1089" s="53" t="s">
        <v>78</v>
      </c>
      <c r="D1089" s="54">
        <f t="shared" ref="D1089:D1096" si="963">D1081</f>
        <v>0</v>
      </c>
      <c r="E1089" s="282">
        <f t="shared" ref="E1089:E1092" si="964">D1089+E1081</f>
        <v>18702.151257414509</v>
      </c>
      <c r="F1089" s="282">
        <f t="shared" ref="F1089:F1096" si="965">E1089+F1081</f>
        <v>32544.120619306457</v>
      </c>
      <c r="G1089" s="282">
        <f t="shared" ref="G1089:G1096" si="966">F1089+G1081</f>
        <v>45411.754271652062</v>
      </c>
      <c r="H1089" s="282">
        <f t="shared" ref="H1089:H1096" si="967">G1089+H1081</f>
        <v>55791.022988537705</v>
      </c>
      <c r="I1089" s="282">
        <f t="shared" ref="I1089:I1096" si="968">H1089+I1081</f>
        <v>65039.759205221628</v>
      </c>
      <c r="J1089" s="282">
        <f t="shared" ref="J1089:J1096" si="969">I1089+J1081</f>
        <v>78774.069850787375</v>
      </c>
      <c r="K1089" s="282">
        <f t="shared" ref="K1089:K1096" si="970">J1089+K1081</f>
        <v>91520.809898855005</v>
      </c>
      <c r="L1089" s="282">
        <f t="shared" ref="L1089:L1096" si="971">K1089+L1081</f>
        <v>103554.51989436743</v>
      </c>
      <c r="M1089" s="282">
        <f t="shared" ref="M1089:M1096" si="972">L1089+M1081</f>
        <v>111389.36855074309</v>
      </c>
      <c r="N1089" s="282">
        <f t="shared" ref="N1089:N1096" si="973">M1089+N1081</f>
        <v>120853.97342026443</v>
      </c>
      <c r="O1089" s="170"/>
      <c r="P1089" s="159" t="str">
        <f t="shared" si="927"/>
        <v>XCMG LYR 2000 
Огунвэй</v>
      </c>
      <c r="Q1089" s="170"/>
      <c r="R1089" s="170"/>
      <c r="S1089" s="170"/>
      <c r="T1089" s="57"/>
      <c r="U1089" s="58"/>
      <c r="V1089" s="58"/>
      <c r="W1089" s="58"/>
      <c r="X1089" s="58"/>
      <c r="Y1089" s="58"/>
      <c r="Z1089" s="58"/>
      <c r="AA1089" s="58"/>
      <c r="AB1089" s="59"/>
      <c r="AC1089" s="58"/>
      <c r="AD1089" s="58"/>
      <c r="AE1089" s="58"/>
      <c r="AF1089" s="58"/>
      <c r="AG1089" s="58"/>
      <c r="AH1089" s="58"/>
      <c r="AI1089" s="58"/>
      <c r="AJ1089" s="60"/>
      <c r="AK1089" s="60"/>
      <c r="AL1089" s="60"/>
      <c r="AM1089" s="60"/>
      <c r="AN1089" s="60"/>
      <c r="AO1089" s="60"/>
      <c r="AP1089" s="60"/>
      <c r="AQ1089" s="60"/>
      <c r="AR1089" s="60"/>
      <c r="AS1089" s="60"/>
    </row>
    <row r="1090" spans="1:45" s="76" customFormat="1" ht="15.75" outlineLevel="1">
      <c r="A1090" s="71"/>
      <c r="B1090" s="263" t="str">
        <f>B1082</f>
        <v>ТО, ТР, ППР, вкл смазочные</v>
      </c>
      <c r="C1090" s="66" t="s">
        <v>78</v>
      </c>
      <c r="D1090" s="72">
        <f t="shared" si="963"/>
        <v>0</v>
      </c>
      <c r="E1090" s="280">
        <f t="shared" si="964"/>
        <v>0</v>
      </c>
      <c r="F1090" s="280">
        <f t="shared" si="965"/>
        <v>0</v>
      </c>
      <c r="G1090" s="280">
        <f t="shared" si="966"/>
        <v>0</v>
      </c>
      <c r="H1090" s="280">
        <f t="shared" si="967"/>
        <v>0</v>
      </c>
      <c r="I1090" s="280">
        <f t="shared" si="968"/>
        <v>0</v>
      </c>
      <c r="J1090" s="280">
        <f t="shared" si="969"/>
        <v>0</v>
      </c>
      <c r="K1090" s="280">
        <f t="shared" si="970"/>
        <v>0</v>
      </c>
      <c r="L1090" s="280">
        <f t="shared" si="971"/>
        <v>0</v>
      </c>
      <c r="M1090" s="280">
        <f t="shared" si="972"/>
        <v>0</v>
      </c>
      <c r="N1090" s="280">
        <f t="shared" si="973"/>
        <v>0</v>
      </c>
      <c r="O1090" s="162"/>
      <c r="P1090" s="159" t="str">
        <f t="shared" si="927"/>
        <v>XCMG LYR 2000 
Огунвэй</v>
      </c>
      <c r="Q1090" s="162"/>
      <c r="R1090" s="162"/>
      <c r="S1090" s="162"/>
      <c r="T1090" s="73"/>
      <c r="U1090" s="56"/>
      <c r="V1090" s="58"/>
      <c r="W1090" s="58"/>
      <c r="X1090" s="56"/>
      <c r="Y1090" s="56"/>
      <c r="Z1090" s="56"/>
      <c r="AA1090" s="56"/>
      <c r="AB1090" s="74"/>
      <c r="AC1090" s="56"/>
      <c r="AD1090" s="56"/>
      <c r="AE1090" s="56"/>
      <c r="AF1090" s="56"/>
      <c r="AG1090" s="56"/>
      <c r="AH1090" s="56"/>
      <c r="AI1090" s="56"/>
      <c r="AJ1090" s="75"/>
      <c r="AK1090" s="75"/>
      <c r="AL1090" s="75"/>
      <c r="AM1090" s="75"/>
      <c r="AN1090" s="75"/>
      <c r="AO1090" s="75"/>
      <c r="AP1090" s="75"/>
      <c r="AQ1090" s="75"/>
      <c r="AR1090" s="75"/>
      <c r="AS1090" s="75"/>
    </row>
    <row r="1091" spans="1:45" s="76" customFormat="1" ht="15.75" outlineLevel="1">
      <c r="A1091" s="71"/>
      <c r="B1091" s="263" t="str">
        <f>B1083</f>
        <v>затраты на сервис: ремонты и ТО</v>
      </c>
      <c r="C1091" s="66" t="s">
        <v>78</v>
      </c>
      <c r="D1091" s="72">
        <f t="shared" si="963"/>
        <v>0</v>
      </c>
      <c r="E1091" s="280">
        <f t="shared" si="964"/>
        <v>0</v>
      </c>
      <c r="F1091" s="280">
        <f t="shared" si="965"/>
        <v>0</v>
      </c>
      <c r="G1091" s="280">
        <f t="shared" si="966"/>
        <v>0</v>
      </c>
      <c r="H1091" s="280">
        <f t="shared" si="967"/>
        <v>0</v>
      </c>
      <c r="I1091" s="280">
        <f t="shared" si="968"/>
        <v>0</v>
      </c>
      <c r="J1091" s="280">
        <f t="shared" si="969"/>
        <v>0</v>
      </c>
      <c r="K1091" s="280">
        <f t="shared" si="970"/>
        <v>0</v>
      </c>
      <c r="L1091" s="280">
        <f t="shared" si="971"/>
        <v>0</v>
      </c>
      <c r="M1091" s="280">
        <f t="shared" si="972"/>
        <v>0</v>
      </c>
      <c r="N1091" s="280">
        <f t="shared" si="973"/>
        <v>0</v>
      </c>
      <c r="O1091" s="162"/>
      <c r="P1091" s="159" t="str">
        <f t="shared" si="927"/>
        <v>XCMG LYR 2000 
Огунвэй</v>
      </c>
      <c r="Q1091" s="162"/>
      <c r="R1091" s="162"/>
      <c r="S1091" s="162"/>
      <c r="T1091" s="73"/>
      <c r="U1091" s="56"/>
      <c r="V1091" s="58"/>
      <c r="W1091" s="58"/>
      <c r="X1091" s="56"/>
      <c r="Y1091" s="56"/>
      <c r="Z1091" s="56"/>
      <c r="AA1091" s="56"/>
      <c r="AB1091" s="74"/>
      <c r="AC1091" s="56"/>
      <c r="AD1091" s="56"/>
      <c r="AE1091" s="56"/>
      <c r="AF1091" s="56"/>
      <c r="AG1091" s="56"/>
      <c r="AH1091" s="56"/>
      <c r="AI1091" s="56"/>
      <c r="AJ1091" s="75"/>
      <c r="AK1091" s="75"/>
      <c r="AL1091" s="75"/>
      <c r="AM1091" s="75"/>
      <c r="AN1091" s="75"/>
      <c r="AO1091" s="75"/>
      <c r="AP1091" s="75"/>
      <c r="AQ1091" s="75"/>
      <c r="AR1091" s="75"/>
      <c r="AS1091" s="75"/>
    </row>
    <row r="1092" spans="1:45" s="76" customFormat="1" ht="15.75" outlineLevel="1">
      <c r="A1092" s="71"/>
      <c r="B1092" s="263" t="str">
        <f>B1084</f>
        <v>расходники на ковш</v>
      </c>
      <c r="C1092" s="66" t="s">
        <v>78</v>
      </c>
      <c r="D1092" s="72">
        <f t="shared" si="963"/>
        <v>0</v>
      </c>
      <c r="E1092" s="280">
        <f t="shared" si="964"/>
        <v>1595.0471306454374</v>
      </c>
      <c r="F1092" s="280">
        <f t="shared" si="965"/>
        <v>2812.0195147581326</v>
      </c>
      <c r="G1092" s="280">
        <f t="shared" si="966"/>
        <v>3935.501005372199</v>
      </c>
      <c r="H1092" s="280">
        <f t="shared" si="967"/>
        <v>4858.1222719792077</v>
      </c>
      <c r="I1092" s="280">
        <f t="shared" si="968"/>
        <v>5680.5517530803663</v>
      </c>
      <c r="J1092" s="280">
        <f t="shared" si="969"/>
        <v>6469.2622493178069</v>
      </c>
      <c r="K1092" s="280">
        <f t="shared" si="970"/>
        <v>7147.3526613338772</v>
      </c>
      <c r="L1092" s="280">
        <f t="shared" si="971"/>
        <v>7800.1311095195979</v>
      </c>
      <c r="M1092" s="280">
        <f t="shared" si="972"/>
        <v>8171.9367496035966</v>
      </c>
      <c r="N1092" s="280">
        <f t="shared" si="973"/>
        <v>8683.0005698891255</v>
      </c>
      <c r="O1092" s="162"/>
      <c r="P1092" s="159" t="str">
        <f t="shared" si="927"/>
        <v>XCMG LYR 2000 
Огунвэй</v>
      </c>
      <c r="Q1092" s="162"/>
      <c r="R1092" s="162"/>
      <c r="S1092" s="162"/>
      <c r="T1092" s="73"/>
      <c r="U1092" s="56"/>
      <c r="V1092" s="58"/>
      <c r="W1092" s="58"/>
      <c r="X1092" s="56"/>
      <c r="Y1092" s="56"/>
      <c r="Z1092" s="56"/>
      <c r="AA1092" s="56"/>
      <c r="AB1092" s="74"/>
      <c r="AC1092" s="56"/>
      <c r="AD1092" s="56"/>
      <c r="AE1092" s="56"/>
      <c r="AF1092" s="56"/>
      <c r="AG1092" s="56"/>
      <c r="AH1092" s="56"/>
      <c r="AI1092" s="56"/>
      <c r="AJ1092" s="75"/>
      <c r="AK1092" s="75"/>
      <c r="AL1092" s="75"/>
      <c r="AM1092" s="75"/>
      <c r="AN1092" s="75"/>
      <c r="AO1092" s="75"/>
      <c r="AP1092" s="75"/>
      <c r="AQ1092" s="75"/>
      <c r="AR1092" s="75"/>
      <c r="AS1092" s="75"/>
    </row>
    <row r="1093" spans="1:45" s="76" customFormat="1" ht="15.75" outlineLevel="1">
      <c r="A1093" s="71"/>
      <c r="B1093" s="263" t="str">
        <f>B1085</f>
        <v>Дизтопливо</v>
      </c>
      <c r="C1093" s="66" t="s">
        <v>78</v>
      </c>
      <c r="D1093" s="72">
        <f t="shared" si="963"/>
        <v>0</v>
      </c>
      <c r="E1093" s="280">
        <f>D1093+E1085</f>
        <v>27726.510178410346</v>
      </c>
      <c r="F1093" s="280">
        <f t="shared" si="965"/>
        <v>48880.993043936112</v>
      </c>
      <c r="G1093" s="280">
        <f t="shared" si="966"/>
        <v>68410.335084231541</v>
      </c>
      <c r="H1093" s="280">
        <f t="shared" si="967"/>
        <v>84448.148292325059</v>
      </c>
      <c r="I1093" s="280">
        <f t="shared" si="968"/>
        <v>98744.339884825968</v>
      </c>
      <c r="J1093" s="280">
        <f t="shared" si="969"/>
        <v>112454.39846654166</v>
      </c>
      <c r="K1093" s="280">
        <f t="shared" si="970"/>
        <v>124241.56158506229</v>
      </c>
      <c r="L1093" s="280">
        <f t="shared" si="971"/>
        <v>135588.72991641084</v>
      </c>
      <c r="M1093" s="280">
        <f t="shared" si="972"/>
        <v>142051.78211475426</v>
      </c>
      <c r="N1093" s="280">
        <f t="shared" si="973"/>
        <v>150935.54231388395</v>
      </c>
      <c r="O1093" s="162"/>
      <c r="P1093" s="159" t="str">
        <f t="shared" si="927"/>
        <v>XCMG LYR 2000 
Огунвэй</v>
      </c>
      <c r="Q1093" s="162"/>
      <c r="R1093" s="162"/>
      <c r="S1093" s="162"/>
      <c r="T1093" s="73"/>
      <c r="U1093" s="56"/>
      <c r="V1093" s="58"/>
      <c r="W1093" s="58"/>
      <c r="X1093" s="56"/>
      <c r="Y1093" s="56"/>
      <c r="Z1093" s="56"/>
      <c r="AA1093" s="56"/>
      <c r="AB1093" s="74"/>
      <c r="AC1093" s="56"/>
      <c r="AD1093" s="56"/>
      <c r="AE1093" s="56"/>
      <c r="AF1093" s="56"/>
      <c r="AG1093" s="56"/>
      <c r="AH1093" s="56"/>
      <c r="AI1093" s="56"/>
      <c r="AJ1093" s="75"/>
      <c r="AK1093" s="75"/>
      <c r="AL1093" s="75"/>
      <c r="AM1093" s="75"/>
      <c r="AN1093" s="75"/>
      <c r="AO1093" s="75"/>
      <c r="AP1093" s="75"/>
      <c r="AQ1093" s="75"/>
      <c r="AR1093" s="75"/>
      <c r="AS1093" s="75"/>
    </row>
    <row r="1094" spans="1:45" s="76" customFormat="1" ht="15.75" outlineLevel="1">
      <c r="A1094" s="71"/>
      <c r="B1094" s="263" t="s">
        <v>60</v>
      </c>
      <c r="C1094" s="66" t="s">
        <v>78</v>
      </c>
      <c r="D1094" s="72">
        <f t="shared" si="963"/>
        <v>0</v>
      </c>
      <c r="E1094" s="280">
        <f t="shared" ref="E1094:E1096" si="974">D1094+E1086</f>
        <v>0</v>
      </c>
      <c r="F1094" s="280">
        <f t="shared" si="965"/>
        <v>0</v>
      </c>
      <c r="G1094" s="280">
        <f t="shared" si="966"/>
        <v>0</v>
      </c>
      <c r="H1094" s="280">
        <f t="shared" si="967"/>
        <v>0</v>
      </c>
      <c r="I1094" s="280">
        <f t="shared" si="968"/>
        <v>0</v>
      </c>
      <c r="J1094" s="280">
        <f t="shared" si="969"/>
        <v>0</v>
      </c>
      <c r="K1094" s="280">
        <f t="shared" si="970"/>
        <v>0</v>
      </c>
      <c r="L1094" s="280">
        <f t="shared" si="971"/>
        <v>0</v>
      </c>
      <c r="M1094" s="280">
        <f t="shared" si="972"/>
        <v>0</v>
      </c>
      <c r="N1094" s="280">
        <f t="shared" si="973"/>
        <v>0</v>
      </c>
      <c r="O1094" s="162"/>
      <c r="P1094" s="159" t="str">
        <f t="shared" si="927"/>
        <v>XCMG LYR 2000 
Огунвэй</v>
      </c>
      <c r="Q1094" s="162"/>
      <c r="R1094" s="162"/>
      <c r="S1094" s="162"/>
      <c r="T1094" s="73"/>
      <c r="U1094" s="56"/>
      <c r="V1094" s="58"/>
      <c r="W1094" s="58"/>
      <c r="X1094" s="56"/>
      <c r="Y1094" s="56"/>
      <c r="Z1094" s="56"/>
      <c r="AA1094" s="56"/>
      <c r="AB1094" s="74"/>
      <c r="AC1094" s="56"/>
      <c r="AD1094" s="56"/>
      <c r="AE1094" s="56"/>
      <c r="AF1094" s="56"/>
      <c r="AG1094" s="56"/>
      <c r="AH1094" s="56"/>
      <c r="AI1094" s="56"/>
      <c r="AJ1094" s="75"/>
      <c r="AK1094" s="75"/>
      <c r="AL1094" s="75"/>
      <c r="AM1094" s="75"/>
      <c r="AN1094" s="75"/>
      <c r="AO1094" s="75"/>
      <c r="AP1094" s="75"/>
      <c r="AQ1094" s="75"/>
      <c r="AR1094" s="75"/>
      <c r="AS1094" s="75"/>
    </row>
    <row r="1095" spans="1:45" s="76" customFormat="1" ht="15.75" outlineLevel="1">
      <c r="A1095" s="71"/>
      <c r="B1095" s="263" t="s">
        <v>81</v>
      </c>
      <c r="C1095" s="66" t="s">
        <v>78</v>
      </c>
      <c r="D1095" s="72">
        <f t="shared" si="963"/>
        <v>0</v>
      </c>
      <c r="E1095" s="280">
        <f t="shared" si="974"/>
        <v>8942.2060302157952</v>
      </c>
      <c r="F1095" s="280">
        <f t="shared" si="965"/>
        <v>16926.318557194183</v>
      </c>
      <c r="G1095" s="280">
        <f t="shared" si="966"/>
        <v>24054.99045628203</v>
      </c>
      <c r="H1095" s="280">
        <f t="shared" si="967"/>
        <v>30419.876080467606</v>
      </c>
      <c r="I1095" s="280">
        <f t="shared" si="968"/>
        <v>36102.809673490439</v>
      </c>
      <c r="J1095" s="280">
        <f t="shared" si="969"/>
        <v>41176.857524403684</v>
      </c>
      <c r="K1095" s="280">
        <f t="shared" si="970"/>
        <v>45707.257391290506</v>
      </c>
      <c r="L1095" s="280">
        <f t="shared" si="971"/>
        <v>49752.257272439456</v>
      </c>
      <c r="M1095" s="280">
        <f t="shared" si="972"/>
        <v>53363.864309179589</v>
      </c>
      <c r="N1095" s="280">
        <f t="shared" si="973"/>
        <v>56588.513449126141</v>
      </c>
      <c r="O1095" s="162"/>
      <c r="P1095" s="159" t="str">
        <f t="shared" si="927"/>
        <v>XCMG LYR 2000 
Огунвэй</v>
      </c>
      <c r="Q1095" s="162"/>
      <c r="R1095" s="162"/>
      <c r="S1095" s="162"/>
      <c r="T1095" s="73"/>
      <c r="U1095" s="56"/>
      <c r="V1095" s="58"/>
      <c r="W1095" s="58"/>
      <c r="X1095" s="56"/>
      <c r="Y1095" s="56"/>
      <c r="Z1095" s="56"/>
      <c r="AA1095" s="56"/>
      <c r="AB1095" s="74"/>
      <c r="AC1095" s="56"/>
      <c r="AD1095" s="56"/>
      <c r="AE1095" s="56"/>
      <c r="AF1095" s="56"/>
      <c r="AG1095" s="56"/>
      <c r="AH1095" s="56"/>
      <c r="AI1095" s="56"/>
      <c r="AJ1095" s="75"/>
      <c r="AK1095" s="75"/>
      <c r="AL1095" s="75"/>
      <c r="AM1095" s="75"/>
      <c r="AN1095" s="75"/>
      <c r="AO1095" s="75"/>
      <c r="AP1095" s="75"/>
      <c r="AQ1095" s="75"/>
      <c r="AR1095" s="75"/>
      <c r="AS1095" s="75"/>
    </row>
    <row r="1096" spans="1:45" s="76" customFormat="1" ht="15.75" outlineLevel="1">
      <c r="A1096" s="71"/>
      <c r="B1096" s="263" t="s">
        <v>86</v>
      </c>
      <c r="C1096" s="66" t="s">
        <v>78</v>
      </c>
      <c r="D1096" s="72">
        <f t="shared" si="963"/>
        <v>0</v>
      </c>
      <c r="E1096" s="280">
        <f t="shared" si="974"/>
        <v>-19561.612081857063</v>
      </c>
      <c r="F1096" s="280">
        <f t="shared" si="965"/>
        <v>-36075.21049658196</v>
      </c>
      <c r="G1096" s="280">
        <f t="shared" si="966"/>
        <v>-50989.072274233695</v>
      </c>
      <c r="H1096" s="280">
        <f t="shared" si="967"/>
        <v>-63935.123656234144</v>
      </c>
      <c r="I1096" s="280">
        <f t="shared" si="968"/>
        <v>-75487.94210617512</v>
      </c>
      <c r="J1096" s="280">
        <f t="shared" si="969"/>
        <v>-81326.448389475758</v>
      </c>
      <c r="K1096" s="280">
        <f t="shared" si="970"/>
        <v>-85575.361738831634</v>
      </c>
      <c r="L1096" s="280">
        <f t="shared" si="971"/>
        <v>-89586.598404002434</v>
      </c>
      <c r="M1096" s="280">
        <f t="shared" si="972"/>
        <v>-92198.214622794316</v>
      </c>
      <c r="N1096" s="280">
        <f t="shared" si="973"/>
        <v>-95353.082912634767</v>
      </c>
      <c r="O1096" s="162"/>
      <c r="P1096" s="159" t="str">
        <f t="shared" si="927"/>
        <v>XCMG LYR 2000 
Огунвэй</v>
      </c>
      <c r="Q1096" s="162"/>
      <c r="R1096" s="162"/>
      <c r="S1096" s="162"/>
      <c r="T1096" s="73"/>
      <c r="U1096" s="56"/>
      <c r="V1096" s="58"/>
      <c r="W1096" s="58"/>
      <c r="X1096" s="56"/>
      <c r="Y1096" s="56"/>
      <c r="Z1096" s="56"/>
      <c r="AA1096" s="56"/>
      <c r="AB1096" s="74"/>
      <c r="AC1096" s="56"/>
      <c r="AD1096" s="56"/>
      <c r="AE1096" s="56"/>
      <c r="AF1096" s="56"/>
      <c r="AG1096" s="56"/>
      <c r="AH1096" s="56"/>
      <c r="AI1096" s="56"/>
      <c r="AJ1096" s="75"/>
      <c r="AK1096" s="75"/>
      <c r="AL1096" s="75"/>
      <c r="AM1096" s="75"/>
      <c r="AN1096" s="75"/>
      <c r="AO1096" s="75"/>
      <c r="AP1096" s="75"/>
      <c r="AQ1096" s="75"/>
      <c r="AR1096" s="75"/>
      <c r="AS1096" s="75"/>
    </row>
    <row r="1097" spans="1:45" s="61" customFormat="1" ht="30" outlineLevel="1">
      <c r="A1097" s="51"/>
      <c r="B1097" s="288" t="s">
        <v>93</v>
      </c>
      <c r="C1097" s="53" t="s">
        <v>78</v>
      </c>
      <c r="D1097" s="54">
        <f>D1077*Макро!C$10</f>
        <v>231366.47046480002</v>
      </c>
      <c r="E1097" s="54">
        <f>E1077*Макро!D$10</f>
        <v>0</v>
      </c>
      <c r="F1097" s="54">
        <f>F1077*Макро!E$10</f>
        <v>0</v>
      </c>
      <c r="G1097" s="54">
        <f>G1077*Макро!F$10</f>
        <v>0</v>
      </c>
      <c r="H1097" s="54">
        <f>H1077*Макро!G$10</f>
        <v>0</v>
      </c>
      <c r="I1097" s="54">
        <f>I1077*Макро!H$10</f>
        <v>0</v>
      </c>
      <c r="J1097" s="54">
        <f>J1077*Макро!I$10</f>
        <v>0</v>
      </c>
      <c r="K1097" s="54">
        <f>K1077*Макро!J$10</f>
        <v>0</v>
      </c>
      <c r="L1097" s="54">
        <f>L1077*Макро!K$10</f>
        <v>0</v>
      </c>
      <c r="M1097" s="54">
        <f>M1077*Макро!L$10</f>
        <v>0</v>
      </c>
      <c r="N1097" s="54">
        <f>N1077*Макро!M$10</f>
        <v>0</v>
      </c>
      <c r="O1097" s="162"/>
      <c r="P1097" s="159" t="str">
        <f t="shared" si="927"/>
        <v>XCMG LYR 2000 
Огунвэй</v>
      </c>
      <c r="Q1097" s="162"/>
      <c r="R1097" s="162"/>
      <c r="S1097" s="162"/>
      <c r="T1097" s="57"/>
      <c r="U1097" s="58"/>
      <c r="V1097" s="58"/>
      <c r="W1097" s="58"/>
      <c r="X1097" s="58"/>
      <c r="Y1097" s="58"/>
      <c r="Z1097" s="58"/>
      <c r="AA1097" s="58"/>
      <c r="AB1097" s="59"/>
      <c r="AC1097" s="58"/>
      <c r="AD1097" s="58"/>
      <c r="AE1097" s="58"/>
      <c r="AF1097" s="58"/>
      <c r="AG1097" s="58"/>
      <c r="AH1097" s="58"/>
      <c r="AI1097" s="58"/>
      <c r="AJ1097" s="60"/>
      <c r="AK1097" s="60"/>
      <c r="AL1097" s="60"/>
      <c r="AM1097" s="60"/>
      <c r="AN1097" s="60"/>
      <c r="AO1097" s="60"/>
      <c r="AP1097" s="60"/>
      <c r="AQ1097" s="60"/>
      <c r="AR1097" s="60"/>
      <c r="AS1097" s="60"/>
    </row>
    <row r="1098" spans="1:45" s="61" customFormat="1" ht="45" outlineLevel="1">
      <c r="A1098" s="51"/>
      <c r="B1098" s="288" t="s">
        <v>94</v>
      </c>
      <c r="C1098" s="53" t="s">
        <v>78</v>
      </c>
      <c r="D1098" s="54">
        <f>D1097</f>
        <v>231366.47046480002</v>
      </c>
      <c r="E1098" s="290">
        <f>D1098+E1097</f>
        <v>231366.47046480002</v>
      </c>
      <c r="F1098" s="290">
        <f t="shared" ref="F1098" si="975">E1098+F1097</f>
        <v>231366.47046480002</v>
      </c>
      <c r="G1098" s="290">
        <f t="shared" ref="G1098" si="976">F1098+G1097</f>
        <v>231366.47046480002</v>
      </c>
      <c r="H1098" s="290">
        <f t="shared" ref="H1098" si="977">G1098+H1097</f>
        <v>231366.47046480002</v>
      </c>
      <c r="I1098" s="290">
        <f t="shared" ref="I1098" si="978">H1098+I1097</f>
        <v>231366.47046480002</v>
      </c>
      <c r="J1098" s="290">
        <f t="shared" ref="J1098" si="979">I1098+J1097</f>
        <v>231366.47046480002</v>
      </c>
      <c r="K1098" s="290">
        <f t="shared" ref="K1098" si="980">J1098+K1097</f>
        <v>231366.47046480002</v>
      </c>
      <c r="L1098" s="290">
        <f t="shared" ref="L1098" si="981">K1098+L1097</f>
        <v>231366.47046480002</v>
      </c>
      <c r="M1098" s="290">
        <f t="shared" ref="M1098" si="982">L1098+M1097</f>
        <v>231366.47046480002</v>
      </c>
      <c r="N1098" s="290">
        <f t="shared" ref="N1098" si="983">M1098+N1097</f>
        <v>231366.47046480002</v>
      </c>
      <c r="O1098" s="162"/>
      <c r="P1098" s="159" t="str">
        <f t="shared" si="927"/>
        <v>XCMG LYR 2000 
Огунвэй</v>
      </c>
      <c r="Q1098" s="162"/>
      <c r="R1098" s="162"/>
      <c r="S1098" s="162"/>
      <c r="T1098" s="57"/>
      <c r="U1098" s="58"/>
      <c r="V1098" s="58"/>
      <c r="W1098" s="58"/>
      <c r="X1098" s="58"/>
      <c r="Y1098" s="58"/>
      <c r="Z1098" s="58"/>
      <c r="AA1098" s="58"/>
      <c r="AB1098" s="59"/>
      <c r="AC1098" s="58"/>
      <c r="AD1098" s="58"/>
      <c r="AE1098" s="58"/>
      <c r="AF1098" s="58"/>
      <c r="AG1098" s="58"/>
      <c r="AH1098" s="58"/>
      <c r="AI1098" s="58"/>
      <c r="AJ1098" s="60"/>
      <c r="AK1098" s="60"/>
      <c r="AL1098" s="60"/>
      <c r="AM1098" s="60"/>
      <c r="AN1098" s="60"/>
      <c r="AO1098" s="60"/>
      <c r="AP1098" s="60"/>
      <c r="AQ1098" s="60"/>
      <c r="AR1098" s="60"/>
      <c r="AS1098" s="60"/>
    </row>
    <row r="1099" spans="1:45" s="61" customFormat="1" ht="15.75" outlineLevel="1">
      <c r="A1099" s="51"/>
      <c r="B1099" s="288" t="s">
        <v>95</v>
      </c>
      <c r="C1099" s="53" t="s">
        <v>61</v>
      </c>
      <c r="D1099" s="54"/>
      <c r="E1099" s="289">
        <f>E1098/(SUM(Макро!$D$10:D$10))</f>
        <v>259130.44692057604</v>
      </c>
      <c r="F1099" s="289">
        <f>F1098/(SUM(Макро!$D$10:E$10))</f>
        <v>136899.10403351186</v>
      </c>
      <c r="G1099" s="289">
        <f>G1098/(SUM(Макро!$D$10:F$10))</f>
        <v>96329.194113670761</v>
      </c>
      <c r="H1099" s="289">
        <f>H1098/(SUM(Макро!$D$10:G$10))</f>
        <v>76173.809483515492</v>
      </c>
      <c r="I1099" s="289">
        <f>I1098/(SUM(Макро!$D$10:H$10))</f>
        <v>64183.310551786795</v>
      </c>
      <c r="J1099" s="289">
        <f>J1098/(SUM(Макро!$D$10:I$10))</f>
        <v>56274.275998171768</v>
      </c>
      <c r="K1099" s="289">
        <f>K1098/(SUM(Макро!$D$10:J$10))</f>
        <v>50696.497171743009</v>
      </c>
      <c r="L1099" s="289">
        <f>L1098/(SUM(Макро!$D$10:K$10))</f>
        <v>46574.727903839521</v>
      </c>
      <c r="M1099" s="289">
        <f>M1098/(SUM(Макро!$D$10:L$10))</f>
        <v>43422.602074698079</v>
      </c>
      <c r="N1099" s="289">
        <f>N1098/(SUM(Макро!$D$10:M$10))</f>
        <v>40948.201389825896</v>
      </c>
      <c r="O1099" s="162"/>
      <c r="P1099" s="159" t="str">
        <f t="shared" si="927"/>
        <v>XCMG LYR 2000 
Огунвэй</v>
      </c>
      <c r="Q1099" s="162"/>
      <c r="R1099" s="162"/>
      <c r="S1099" s="162"/>
      <c r="T1099" s="57"/>
      <c r="U1099" s="58"/>
      <c r="V1099" s="58"/>
      <c r="W1099" s="58"/>
      <c r="X1099" s="58"/>
      <c r="Y1099" s="58"/>
      <c r="Z1099" s="58"/>
      <c r="AA1099" s="58"/>
      <c r="AB1099" s="59"/>
      <c r="AC1099" s="58"/>
      <c r="AD1099" s="58"/>
      <c r="AE1099" s="58"/>
      <c r="AF1099" s="58"/>
      <c r="AG1099" s="58"/>
      <c r="AH1099" s="58"/>
      <c r="AI1099" s="58"/>
      <c r="AJ1099" s="60"/>
      <c r="AK1099" s="60"/>
      <c r="AL1099" s="60"/>
      <c r="AM1099" s="60"/>
      <c r="AN1099" s="60"/>
      <c r="AO1099" s="60"/>
      <c r="AP1099" s="60"/>
      <c r="AQ1099" s="60"/>
      <c r="AR1099" s="60"/>
      <c r="AS1099" s="60"/>
    </row>
    <row r="1100" spans="1:45" s="61" customFormat="1" ht="30" outlineLevel="1">
      <c r="A1100" s="51"/>
      <c r="B1100" s="288" t="s">
        <v>96</v>
      </c>
      <c r="C1100" s="53" t="s">
        <v>78</v>
      </c>
      <c r="D1100" s="54">
        <f>D1080*Макро!C$10</f>
        <v>231366.47046480002</v>
      </c>
      <c r="E1100" s="54">
        <f>E1080*Макро!D$10</f>
        <v>18702.151257414509</v>
      </c>
      <c r="F1100" s="54">
        <f>F1080*Макро!E$10</f>
        <v>13841.969361891946</v>
      </c>
      <c r="G1100" s="54">
        <f>G1080*Макро!F$10</f>
        <v>12867.633652345603</v>
      </c>
      <c r="H1100" s="54">
        <f>H1080*Макро!G$10</f>
        <v>10379.268716885646</v>
      </c>
      <c r="I1100" s="54">
        <f>I1080*Макро!H$10</f>
        <v>9248.7362166839212</v>
      </c>
      <c r="J1100" s="54">
        <f>J1080*Макро!I$10</f>
        <v>13734.310645565743</v>
      </c>
      <c r="K1100" s="54">
        <f>K1080*Макро!J$10</f>
        <v>12746.740048067633</v>
      </c>
      <c r="L1100" s="54">
        <f>L1080*Макро!K$10</f>
        <v>12033.709995512421</v>
      </c>
      <c r="M1100" s="54">
        <f>M1080*Макро!L$10</f>
        <v>7834.8486563756651</v>
      </c>
      <c r="N1100" s="54">
        <f>N1080*Макро!M$10</f>
        <v>9464.6048695213412</v>
      </c>
      <c r="O1100" s="162"/>
      <c r="P1100" s="159" t="str">
        <f t="shared" si="927"/>
        <v>XCMG LYR 2000 
Огунвэй</v>
      </c>
      <c r="Q1100" s="162"/>
      <c r="R1100" s="162"/>
      <c r="S1100" s="162"/>
      <c r="T1100" s="57"/>
      <c r="U1100" s="58"/>
      <c r="V1100" s="58"/>
      <c r="W1100" s="58"/>
      <c r="X1100" s="58"/>
      <c r="Y1100" s="58"/>
      <c r="Z1100" s="58"/>
      <c r="AA1100" s="58"/>
      <c r="AB1100" s="59"/>
      <c r="AC1100" s="58"/>
      <c r="AD1100" s="58"/>
      <c r="AE1100" s="58"/>
      <c r="AF1100" s="58"/>
      <c r="AG1100" s="58"/>
      <c r="AH1100" s="58"/>
      <c r="AI1100" s="58"/>
      <c r="AJ1100" s="60"/>
      <c r="AK1100" s="60"/>
      <c r="AL1100" s="60"/>
      <c r="AM1100" s="60"/>
      <c r="AN1100" s="60"/>
      <c r="AO1100" s="60"/>
      <c r="AP1100" s="60"/>
      <c r="AQ1100" s="60"/>
      <c r="AR1100" s="60"/>
      <c r="AS1100" s="60"/>
    </row>
    <row r="1101" spans="1:45" s="76" customFormat="1" ht="28.5" outlineLevel="1">
      <c r="A1101" s="71"/>
      <c r="B1101" s="291" t="s">
        <v>97</v>
      </c>
      <c r="C1101" s="66" t="s">
        <v>78</v>
      </c>
      <c r="D1101" s="72">
        <f>D1100</f>
        <v>231366.47046480002</v>
      </c>
      <c r="E1101" s="290">
        <f>D1101+E1100</f>
        <v>250068.62172221454</v>
      </c>
      <c r="F1101" s="290">
        <f t="shared" ref="F1101" si="984">E1101+F1100</f>
        <v>263910.59108410648</v>
      </c>
      <c r="G1101" s="290">
        <f t="shared" ref="G1101" si="985">F1101+G1100</f>
        <v>276778.2247364521</v>
      </c>
      <c r="H1101" s="290">
        <f t="shared" ref="H1101" si="986">G1101+H1100</f>
        <v>287157.49345333775</v>
      </c>
      <c r="I1101" s="290">
        <f t="shared" ref="I1101" si="987">H1101+I1100</f>
        <v>296406.22967002168</v>
      </c>
      <c r="J1101" s="290">
        <f t="shared" ref="J1101" si="988">I1101+J1100</f>
        <v>310140.54031558742</v>
      </c>
      <c r="K1101" s="290">
        <f t="shared" ref="K1101" si="989">J1101+K1100</f>
        <v>322887.28036365507</v>
      </c>
      <c r="L1101" s="290">
        <f t="shared" ref="L1101" si="990">K1101+L1100</f>
        <v>334920.99035916751</v>
      </c>
      <c r="M1101" s="290">
        <f t="shared" ref="M1101" si="991">L1101+M1100</f>
        <v>342755.83901554317</v>
      </c>
      <c r="N1101" s="290">
        <f t="shared" ref="N1101" si="992">M1101+N1100</f>
        <v>352220.44388506451</v>
      </c>
      <c r="O1101" s="162"/>
      <c r="P1101" s="159" t="str">
        <f t="shared" si="927"/>
        <v>XCMG LYR 2000 
Огунвэй</v>
      </c>
      <c r="Q1101" s="162"/>
      <c r="R1101" s="162"/>
      <c r="S1101" s="162"/>
      <c r="T1101" s="73"/>
      <c r="U1101" s="56"/>
      <c r="V1101" s="56"/>
      <c r="W1101" s="56"/>
      <c r="X1101" s="56"/>
      <c r="Y1101" s="56"/>
      <c r="Z1101" s="56"/>
      <c r="AA1101" s="56"/>
      <c r="AB1101" s="74"/>
      <c r="AC1101" s="56"/>
      <c r="AD1101" s="56"/>
      <c r="AE1101" s="56"/>
      <c r="AF1101" s="56"/>
      <c r="AG1101" s="56"/>
      <c r="AH1101" s="56"/>
      <c r="AI1101" s="56"/>
      <c r="AJ1101" s="75"/>
      <c r="AK1101" s="75"/>
      <c r="AL1101" s="75"/>
      <c r="AM1101" s="75"/>
      <c r="AN1101" s="75"/>
      <c r="AO1101" s="75"/>
      <c r="AP1101" s="75"/>
      <c r="AQ1101" s="75"/>
      <c r="AR1101" s="75"/>
      <c r="AS1101" s="75"/>
    </row>
    <row r="1102" spans="1:45" s="61" customFormat="1" ht="15.75" outlineLevel="1">
      <c r="A1102" s="51"/>
      <c r="B1102" s="288" t="s">
        <v>98</v>
      </c>
      <c r="C1102" s="53" t="s">
        <v>78</v>
      </c>
      <c r="D1102" s="54"/>
      <c r="E1102" s="290">
        <f>E1101/(SUM(Макро!$D$10:D$10))</f>
        <v>280076.8563288803</v>
      </c>
      <c r="F1102" s="290">
        <f>F1101/(SUM(Макро!$D$10:E$10))</f>
        <v>156155.39879995433</v>
      </c>
      <c r="G1102" s="290">
        <f>G1101/(SUM(Макро!$D$10:F$10))</f>
        <v>115236.33171009194</v>
      </c>
      <c r="H1102" s="290">
        <f>H1101/(SUM(Макро!$D$10:G$10))</f>
        <v>94542.135488064509</v>
      </c>
      <c r="I1102" s="290">
        <f>I1101/(SUM(Макро!$D$10:H$10))</f>
        <v>82225.972718417703</v>
      </c>
      <c r="J1102" s="290">
        <f>J1101/(SUM(Макро!$D$10:I$10))</f>
        <v>75434.155730861472</v>
      </c>
      <c r="K1102" s="290">
        <f>K1101/(SUM(Макро!$D$10:J$10))</f>
        <v>70750.329824641725</v>
      </c>
      <c r="L1102" s="290">
        <f>L1101/(SUM(Макро!$D$10:K$10))</f>
        <v>67420.546995965386</v>
      </c>
      <c r="M1102" s="290">
        <f>M1101/(SUM(Макро!$D$10:L$10))</f>
        <v>64328.034984721577</v>
      </c>
      <c r="N1102" s="290">
        <f>N1101/(SUM(Макро!$D$10:M$10))</f>
        <v>62337.440861007432</v>
      </c>
      <c r="O1102" s="162"/>
      <c r="P1102" s="159" t="str">
        <f t="shared" si="927"/>
        <v>XCMG LYR 2000 
Огунвэй</v>
      </c>
      <c r="Q1102" s="162"/>
      <c r="R1102" s="162"/>
      <c r="S1102" s="162"/>
      <c r="T1102" s="57"/>
      <c r="U1102" s="58"/>
      <c r="V1102" s="58"/>
      <c r="W1102" s="58"/>
      <c r="X1102" s="58"/>
      <c r="Y1102" s="58"/>
      <c r="Z1102" s="58"/>
      <c r="AA1102" s="58"/>
      <c r="AB1102" s="59"/>
      <c r="AC1102" s="58"/>
      <c r="AD1102" s="58"/>
      <c r="AE1102" s="58"/>
      <c r="AF1102" s="58"/>
      <c r="AG1102" s="58"/>
      <c r="AH1102" s="58"/>
      <c r="AI1102" s="58"/>
      <c r="AJ1102" s="60"/>
      <c r="AK1102" s="60"/>
      <c r="AL1102" s="60"/>
      <c r="AM1102" s="60"/>
      <c r="AN1102" s="60"/>
      <c r="AO1102" s="60"/>
      <c r="AP1102" s="60"/>
      <c r="AQ1102" s="60"/>
      <c r="AR1102" s="60"/>
      <c r="AS1102" s="60"/>
    </row>
    <row r="1103" spans="1:45" s="61" customFormat="1" ht="15.75">
      <c r="A1103" s="51"/>
      <c r="B1103" s="83" t="s">
        <v>99</v>
      </c>
      <c r="C1103" s="53" t="s">
        <v>100</v>
      </c>
      <c r="D1103" s="54"/>
      <c r="E1103" s="292">
        <f>E1089/(SUM(Макро!$D$10:D$10))/(E1079/(E$2-$D$2))</f>
        <v>10.231496284472302</v>
      </c>
      <c r="F1103" s="292">
        <f>F1089/(SUM(Макро!$D$10:E$10))/(F1079/(F$2-$D$2))</f>
        <v>10.143769760741597</v>
      </c>
      <c r="G1103" s="292">
        <f>G1089/(SUM(Макро!$D$10:F$10))/(G1079/(G$2-$D$2))</f>
        <v>10.118869326437654</v>
      </c>
      <c r="H1103" s="292">
        <f>H1089/(SUM(Макро!$D$10:G$10))/(H1079/(H$2-$D$2))</f>
        <v>10.10747199765397</v>
      </c>
      <c r="I1103" s="292">
        <f>I1089/(SUM(Макро!$D$10:H$10))/(I1079/(I$2-$D$2))</f>
        <v>10.102048984260367</v>
      </c>
      <c r="J1103" s="292">
        <f>J1089/(SUM(Макро!$D$10:I$10))/(J1079/(J$2-$D$2))</f>
        <v>10.729578864703781</v>
      </c>
      <c r="K1103" s="292">
        <f>K1089/(SUM(Макро!$D$10:J$10))/(K1079/(K$2-$D$2))</f>
        <v>11.291464443633</v>
      </c>
      <c r="L1103" s="292">
        <f>L1089/(SUM(Макро!$D$10:K$10))/(L1079/(L$2-$D$2))</f>
        <v>11.674795550644728</v>
      </c>
      <c r="M1103" s="292">
        <f>M1089/(SUM(Макро!$D$10:L$10))/(M1079/(M$2-$D$2))</f>
        <v>12.16541281371742</v>
      </c>
      <c r="N1103" s="292">
        <f>N1089/(SUM(Макро!$D$10:M$10))/(N1079/(N$2-$D$2))</f>
        <v>12.374527972324792</v>
      </c>
      <c r="O1103" s="171"/>
      <c r="P1103" s="159" t="str">
        <f t="shared" si="927"/>
        <v>XCMG LYR 2000 
Огунвэй</v>
      </c>
      <c r="Q1103" s="171"/>
      <c r="R1103" s="171"/>
      <c r="S1103" s="171"/>
      <c r="T1103" s="57"/>
      <c r="U1103" s="58"/>
      <c r="V1103" s="58"/>
      <c r="W1103" s="58"/>
      <c r="X1103" s="58"/>
      <c r="Y1103" s="58"/>
      <c r="Z1103" s="58"/>
      <c r="AA1103" s="58"/>
      <c r="AB1103" s="59"/>
      <c r="AC1103" s="58"/>
      <c r="AD1103" s="58"/>
      <c r="AE1103" s="58"/>
      <c r="AF1103" s="58"/>
      <c r="AG1103" s="58"/>
      <c r="AH1103" s="58"/>
      <c r="AI1103" s="58"/>
      <c r="AJ1103" s="60"/>
      <c r="AK1103" s="60"/>
      <c r="AL1103" s="60"/>
      <c r="AM1103" s="60"/>
      <c r="AN1103" s="60"/>
      <c r="AO1103" s="60"/>
      <c r="AP1103" s="60"/>
      <c r="AQ1103" s="60"/>
      <c r="AR1103" s="60"/>
      <c r="AS1103" s="60"/>
    </row>
    <row r="1104" spans="1:45" s="76" customFormat="1" ht="15.75" outlineLevel="1">
      <c r="A1104" s="71"/>
      <c r="B1104" s="263" t="str">
        <f>B1090</f>
        <v>ТО, ТР, ППР, вкл смазочные</v>
      </c>
      <c r="C1104" s="66" t="s">
        <v>100</v>
      </c>
      <c r="D1104" s="72"/>
      <c r="E1104" s="1143">
        <f>E1090/(SUM(Макро!$D$10:D$10))/(E1079/(E$2-$D$2))</f>
        <v>0</v>
      </c>
      <c r="F1104" s="1143">
        <f>F1090/(SUM(Макро!$D$10:E$10))/(F1079/(F$2-$D$2))</f>
        <v>0</v>
      </c>
      <c r="G1104" s="1143">
        <f>G1090/(SUM(Макро!$D$10:F$10))/(G1079/(G$2-$D$2))</f>
        <v>0</v>
      </c>
      <c r="H1104" s="1143">
        <f>H1090/(SUM(Макро!$D$10:G$10))/(H1079/(H$2-$D$2))</f>
        <v>0</v>
      </c>
      <c r="I1104" s="1143">
        <f>I1090/(SUM(Макро!$D$10:H$10))/(I1079/(I$2-$D$2))</f>
        <v>0</v>
      </c>
      <c r="J1104" s="1143">
        <f>J1090/(SUM(Макро!$D$10:I$10))/(J1079/(J$2-$D$2))</f>
        <v>0</v>
      </c>
      <c r="K1104" s="1143">
        <f>K1090/(SUM(Макро!$D$10:J$10))/(K1079/(K$2-$D$2))</f>
        <v>0</v>
      </c>
      <c r="L1104" s="1143">
        <f>L1090/(SUM(Макро!$D$10:K$10))/(L1079/(L$2-$D$2))</f>
        <v>0</v>
      </c>
      <c r="M1104" s="1143">
        <f>M1090/(SUM(Макро!$D$10:L$10))/(M1079/(M$2-$D$2))</f>
        <v>0</v>
      </c>
      <c r="N1104" s="1143">
        <f>N1090/(SUM(Макро!$D$10:M$10))/(N1079/(N$2-$D$2))</f>
        <v>0</v>
      </c>
      <c r="O1104" s="172"/>
      <c r="P1104" s="159" t="str">
        <f t="shared" si="927"/>
        <v>XCMG LYR 2000 
Огунвэй</v>
      </c>
      <c r="Q1104" s="172"/>
      <c r="R1104" s="172"/>
      <c r="S1104" s="172"/>
      <c r="T1104" s="73"/>
      <c r="U1104" s="56"/>
      <c r="V1104" s="56"/>
      <c r="W1104" s="58"/>
      <c r="X1104" s="56"/>
      <c r="Y1104" s="56"/>
      <c r="Z1104" s="56"/>
      <c r="AA1104" s="56"/>
      <c r="AB1104" s="74"/>
      <c r="AC1104" s="56"/>
      <c r="AD1104" s="56"/>
      <c r="AE1104" s="56"/>
      <c r="AF1104" s="56"/>
      <c r="AG1104" s="56"/>
      <c r="AH1104" s="56"/>
      <c r="AI1104" s="56"/>
      <c r="AJ1104" s="75"/>
      <c r="AK1104" s="75"/>
      <c r="AL1104" s="75"/>
      <c r="AM1104" s="75"/>
      <c r="AN1104" s="75"/>
      <c r="AO1104" s="75"/>
      <c r="AP1104" s="75"/>
      <c r="AQ1104" s="75"/>
      <c r="AR1104" s="75"/>
      <c r="AS1104" s="75"/>
    </row>
    <row r="1105" spans="1:45" s="76" customFormat="1" ht="15.75" outlineLevel="1">
      <c r="A1105" s="71"/>
      <c r="B1105" s="263" t="str">
        <f t="shared" ref="B1105:B1108" si="993">B1091</f>
        <v>затраты на сервис: ремонты и ТО</v>
      </c>
      <c r="C1105" s="66" t="s">
        <v>100</v>
      </c>
      <c r="D1105" s="72"/>
      <c r="E1105" s="1143">
        <f>E1091/(SUM(Макро!$D$10:D$10))/(E1079/(E$2-$D$2))</f>
        <v>0</v>
      </c>
      <c r="F1105" s="1143">
        <f>F1091/(SUM(Макро!$D$10:E$10))/(F1079/(F$2-$D$2))</f>
        <v>0</v>
      </c>
      <c r="G1105" s="1143">
        <f>G1091/(SUM(Макро!$D$10:F$10))/(G1079/(G$2-$D$2))</f>
        <v>0</v>
      </c>
      <c r="H1105" s="1143">
        <f>H1091/(SUM(Макро!$D$10:G$10))/(H1079/(H$2-$D$2))</f>
        <v>0</v>
      </c>
      <c r="I1105" s="1143">
        <f>I1091/(SUM(Макро!$D$10:H$10))/(I1079/(I$2-$D$2))</f>
        <v>0</v>
      </c>
      <c r="J1105" s="1143">
        <f>J1091/(SUM(Макро!$D$10:I$10))/(J1079/(J$2-$D$2))</f>
        <v>0</v>
      </c>
      <c r="K1105" s="1143">
        <f>K1091/(SUM(Макро!$D$10:J$10))/(K1079/(K$2-$D$2))</f>
        <v>0</v>
      </c>
      <c r="L1105" s="1143">
        <f>L1091/(SUM(Макро!$D$10:K$10))/(L1079/(L$2-$D$2))</f>
        <v>0</v>
      </c>
      <c r="M1105" s="1143">
        <f>M1091/(SUM(Макро!$D$10:L$10))/(M1079/(M$2-$D$2))</f>
        <v>0</v>
      </c>
      <c r="N1105" s="1143">
        <f>N1091/(SUM(Макро!$D$10:M$10))/(N1079/(N$2-$D$2))</f>
        <v>0</v>
      </c>
      <c r="O1105" s="172"/>
      <c r="P1105" s="159" t="str">
        <f t="shared" si="927"/>
        <v>XCMG LYR 2000 
Огунвэй</v>
      </c>
      <c r="Q1105" s="172"/>
      <c r="R1105" s="172"/>
      <c r="S1105" s="172"/>
      <c r="T1105" s="73"/>
      <c r="U1105" s="56"/>
      <c r="V1105" s="56"/>
      <c r="W1105" s="58"/>
      <c r="X1105" s="56"/>
      <c r="Y1105" s="56"/>
      <c r="Z1105" s="56"/>
      <c r="AA1105" s="56"/>
      <c r="AB1105" s="74"/>
      <c r="AC1105" s="56"/>
      <c r="AD1105" s="56"/>
      <c r="AE1105" s="56"/>
      <c r="AF1105" s="56"/>
      <c r="AG1105" s="56"/>
      <c r="AH1105" s="56"/>
      <c r="AI1105" s="56"/>
      <c r="AJ1105" s="75"/>
      <c r="AK1105" s="75"/>
      <c r="AL1105" s="75"/>
      <c r="AM1105" s="75"/>
      <c r="AN1105" s="75"/>
      <c r="AO1105" s="75"/>
      <c r="AP1105" s="75"/>
      <c r="AQ1105" s="75"/>
      <c r="AR1105" s="75"/>
      <c r="AS1105" s="75"/>
    </row>
    <row r="1106" spans="1:45" s="76" customFormat="1" ht="15.75" outlineLevel="1">
      <c r="A1106" s="71"/>
      <c r="B1106" s="263" t="str">
        <f t="shared" si="993"/>
        <v>расходники на ковш</v>
      </c>
      <c r="C1106" s="66" t="s">
        <v>100</v>
      </c>
      <c r="D1106" s="72"/>
      <c r="E1106" s="1143">
        <f>E1092/(SUM(Макро!$D$10:D$10))/(E1079/(E$2-$D$2))</f>
        <v>0.87261184909340372</v>
      </c>
      <c r="F1106" s="1143">
        <f>F1092/(SUM(Макро!$D$10:E$10))/(F1079/(F$2-$D$2))</f>
        <v>0.87648638149088454</v>
      </c>
      <c r="G1106" s="1143">
        <f>G1092/(SUM(Макро!$D$10:F$10))/(G1079/(G$2-$D$2))</f>
        <v>0.87692759388254626</v>
      </c>
      <c r="H1106" s="1143">
        <f>H1092/(SUM(Макро!$D$10:G$10))/(H1079/(H$2-$D$2))</f>
        <v>0.88012967310703794</v>
      </c>
      <c r="I1106" s="1143">
        <f>I1092/(SUM(Макро!$D$10:H$10))/(I1079/(I$2-$D$2))</f>
        <v>0.88230972513558847</v>
      </c>
      <c r="J1106" s="1143">
        <f>J1092/(SUM(Макро!$D$10:I$10))/(J1079/(J$2-$D$2))</f>
        <v>0.881158731953121</v>
      </c>
      <c r="K1106" s="1143">
        <f>K1092/(SUM(Макро!$D$10:J$10))/(K1079/(K$2-$D$2))</f>
        <v>0.88181123539824402</v>
      </c>
      <c r="L1106" s="1143">
        <f>L1092/(SUM(Макро!$D$10:K$10))/(L1079/(L$2-$D$2))</f>
        <v>0.87939122372212508</v>
      </c>
      <c r="M1106" s="1143">
        <f>M1092/(SUM(Макро!$D$10:L$10))/(M1079/(M$2-$D$2))</f>
        <v>0.8924997541504841</v>
      </c>
      <c r="N1106" s="1143">
        <f>N1092/(SUM(Макро!$D$10:M$10))/(N1079/(N$2-$D$2))</f>
        <v>0.88907323768461666</v>
      </c>
      <c r="O1106" s="172"/>
      <c r="P1106" s="159" t="str">
        <f t="shared" si="927"/>
        <v>XCMG LYR 2000 
Огунвэй</v>
      </c>
      <c r="Q1106" s="172"/>
      <c r="R1106" s="172"/>
      <c r="S1106" s="172"/>
      <c r="T1106" s="73"/>
      <c r="U1106" s="56"/>
      <c r="V1106" s="56"/>
      <c r="W1106" s="58"/>
      <c r="X1106" s="56"/>
      <c r="Y1106" s="56"/>
      <c r="Z1106" s="56"/>
      <c r="AA1106" s="56"/>
      <c r="AB1106" s="74"/>
      <c r="AC1106" s="56"/>
      <c r="AD1106" s="56"/>
      <c r="AE1106" s="56"/>
      <c r="AF1106" s="56"/>
      <c r="AG1106" s="56"/>
      <c r="AH1106" s="56"/>
      <c r="AI1106" s="56"/>
      <c r="AJ1106" s="75"/>
      <c r="AK1106" s="75"/>
      <c r="AL1106" s="75"/>
      <c r="AM1106" s="75"/>
      <c r="AN1106" s="75"/>
      <c r="AO1106" s="75"/>
      <c r="AP1106" s="75"/>
      <c r="AQ1106" s="75"/>
      <c r="AR1106" s="75"/>
      <c r="AS1106" s="75"/>
    </row>
    <row r="1107" spans="1:45" s="76" customFormat="1" ht="15.75" outlineLevel="1">
      <c r="A1107" s="71"/>
      <c r="B1107" s="263" t="str">
        <f t="shared" si="993"/>
        <v>Дизтопливо</v>
      </c>
      <c r="C1107" s="66" t="s">
        <v>100</v>
      </c>
      <c r="D1107" s="72"/>
      <c r="E1107" s="1143">
        <f>E1093/(SUM(Макро!$D$10:D$10))/(E1079/(E$2-$D$2))</f>
        <v>15.168505588859565</v>
      </c>
      <c r="F1107" s="1143">
        <f>F1093/(SUM(Макро!$D$10:E$10))/(F1079/(F$2-$D$2))</f>
        <v>15.235856114051796</v>
      </c>
      <c r="G1107" s="1143">
        <f>G1093/(SUM(Макро!$D$10:F$10))/(G1079/(G$2-$D$2))</f>
        <v>15.243525655367042</v>
      </c>
      <c r="H1107" s="1143">
        <f>H1093/(SUM(Макро!$D$10:G$10))/(H1079/(H$2-$D$2))</f>
        <v>15.299187008880789</v>
      </c>
      <c r="I1107" s="1143">
        <f>I1093/(SUM(Макро!$D$10:H$10))/(I1079/(I$2-$D$2))</f>
        <v>15.337082588013057</v>
      </c>
      <c r="J1107" s="1143">
        <f>J1093/(SUM(Макро!$D$10:I$10))/(J1079/(J$2-$D$2))</f>
        <v>15.317075013581041</v>
      </c>
      <c r="K1107" s="1143">
        <f>K1093/(SUM(Макро!$D$10:J$10))/(K1079/(K$2-$D$2))</f>
        <v>15.328417401567613</v>
      </c>
      <c r="L1107" s="1143">
        <f>L1093/(SUM(Макро!$D$10:K$10))/(L1079/(L$2-$D$2))</f>
        <v>15.286350633081197</v>
      </c>
      <c r="M1107" s="1143">
        <f>M1093/(SUM(Макро!$D$10:L$10))/(M1079/(M$2-$D$2))</f>
        <v>15.514214622403461</v>
      </c>
      <c r="N1107" s="1143">
        <f>N1093/(SUM(Макро!$D$10:M$10))/(N1079/(N$2-$D$2))</f>
        <v>15.454651903633559</v>
      </c>
      <c r="O1107" s="172"/>
      <c r="P1107" s="159" t="str">
        <f t="shared" si="927"/>
        <v>XCMG LYR 2000 
Огунвэй</v>
      </c>
      <c r="Q1107" s="172"/>
      <c r="R1107" s="172"/>
      <c r="S1107" s="172"/>
      <c r="T1107" s="73"/>
      <c r="U1107" s="56"/>
      <c r="V1107" s="56"/>
      <c r="W1107" s="58"/>
      <c r="X1107" s="56"/>
      <c r="Y1107" s="56"/>
      <c r="Z1107" s="56"/>
      <c r="AA1107" s="56"/>
      <c r="AB1107" s="74"/>
      <c r="AC1107" s="56"/>
      <c r="AD1107" s="56"/>
      <c r="AE1107" s="56"/>
      <c r="AF1107" s="56"/>
      <c r="AG1107" s="56"/>
      <c r="AH1107" s="56"/>
      <c r="AI1107" s="56"/>
      <c r="AJ1107" s="75"/>
      <c r="AK1107" s="75"/>
      <c r="AL1107" s="75"/>
      <c r="AM1107" s="75"/>
      <c r="AN1107" s="75"/>
      <c r="AO1107" s="75"/>
      <c r="AP1107" s="75"/>
      <c r="AQ1107" s="75"/>
      <c r="AR1107" s="75"/>
      <c r="AS1107" s="75"/>
    </row>
    <row r="1108" spans="1:45" s="76" customFormat="1" ht="15.75" outlineLevel="1">
      <c r="A1108" s="71"/>
      <c r="B1108" s="263" t="str">
        <f t="shared" si="993"/>
        <v>Смазочные</v>
      </c>
      <c r="C1108" s="66" t="s">
        <v>100</v>
      </c>
      <c r="D1108" s="72"/>
      <c r="E1108" s="1143">
        <f>E1094/(SUM(Макро!$D$10:D$10))/(E1079/(E$2-$D$2))</f>
        <v>0</v>
      </c>
      <c r="F1108" s="1143">
        <f>F1094/(SUM(Макро!$D$10:E$10))/(F1079/(F$2-$D$2))</f>
        <v>0</v>
      </c>
      <c r="G1108" s="1143">
        <f>G1094/(SUM(Макро!$D$10:F$10))/(G1079/(G$2-$D$2))</f>
        <v>0</v>
      </c>
      <c r="H1108" s="1143">
        <f>H1094/(SUM(Макро!$D$10:G$10))/(H1079/(H$2-$D$2))</f>
        <v>0</v>
      </c>
      <c r="I1108" s="1143">
        <f>I1094/(SUM(Макро!$D$10:H$10))/(I1079/(I$2-$D$2))</f>
        <v>0</v>
      </c>
      <c r="J1108" s="1143">
        <f>J1094/(SUM(Макро!$D$10:I$10))/(J1079/(J$2-$D$2))</f>
        <v>0</v>
      </c>
      <c r="K1108" s="1143">
        <f>K1094/(SUM(Макро!$D$10:J$10))/(K1079/(K$2-$D$2))</f>
        <v>0</v>
      </c>
      <c r="L1108" s="1143">
        <f>L1094/(SUM(Макро!$D$10:K$10))/(L1079/(L$2-$D$2))</f>
        <v>0</v>
      </c>
      <c r="M1108" s="1143">
        <f>M1094/(SUM(Макро!$D$10:L$10))/(M1079/(M$2-$D$2))</f>
        <v>0</v>
      </c>
      <c r="N1108" s="1143">
        <f>N1094/(SUM(Макро!$D$10:M$10))/(N1079/(N$2-$D$2))</f>
        <v>0</v>
      </c>
      <c r="P1108" s="159" t="str">
        <f t="shared" si="927"/>
        <v>XCMG LYR 2000 
Огунвэй</v>
      </c>
      <c r="Q1108" s="172"/>
      <c r="R1108" s="172"/>
      <c r="S1108" s="73" t="s">
        <v>101</v>
      </c>
      <c r="U1108" s="56"/>
      <c r="V1108" s="56"/>
      <c r="W1108" s="58"/>
      <c r="X1108" s="56"/>
      <c r="Y1108" s="56"/>
      <c r="Z1108" s="56"/>
      <c r="AA1108" s="56"/>
      <c r="AB1108" s="74"/>
      <c r="AC1108" s="56"/>
      <c r="AD1108" s="56"/>
      <c r="AE1108" s="56"/>
      <c r="AF1108" s="56"/>
      <c r="AG1108" s="56"/>
      <c r="AH1108" s="56"/>
      <c r="AI1108" s="56"/>
      <c r="AJ1108" s="75"/>
      <c r="AK1108" s="75"/>
      <c r="AL1108" s="75"/>
      <c r="AM1108" s="75"/>
      <c r="AN1108" s="75"/>
      <c r="AO1108" s="75"/>
      <c r="AP1108" s="75"/>
      <c r="AQ1108" s="75"/>
      <c r="AR1108" s="75"/>
      <c r="AS1108" s="75"/>
    </row>
    <row r="1109" spans="1:45" s="76" customFormat="1" ht="15.75" outlineLevel="1">
      <c r="A1109" s="71"/>
      <c r="B1109" s="263" t="str">
        <f>B1095</f>
        <v>Расходы на персонал</v>
      </c>
      <c r="C1109" s="66" t="s">
        <v>100</v>
      </c>
      <c r="D1109" s="72"/>
      <c r="E1109" s="1143">
        <f>E1095/(SUM(Макро!$D$10:D$10))/(E1079/(E$2-$D$2))</f>
        <v>4.8920654374916603</v>
      </c>
      <c r="F1109" s="1143">
        <f>F1095/(SUM(Макро!$D$10:E$10))/(F1079/(F$2-$D$2))</f>
        <v>5.2758124992717859</v>
      </c>
      <c r="G1109" s="1143">
        <f>G1095/(SUM(Макро!$D$10:F$10))/(G1079/(G$2-$D$2))</f>
        <v>5.3600506956801066</v>
      </c>
      <c r="H1109" s="1143">
        <f>H1095/(SUM(Макро!$D$10:G$10))/(H1079/(H$2-$D$2))</f>
        <v>5.5110666409289477</v>
      </c>
      <c r="I1109" s="1143">
        <f>I1095/(SUM(Макро!$D$10:H$10))/(I1079/(I$2-$D$2))</f>
        <v>5.6075292443848568</v>
      </c>
      <c r="J1109" s="1143">
        <f>J1095/(SUM(Макро!$D$10:I$10))/(J1079/(J$2-$D$2))</f>
        <v>5.6085757793856654</v>
      </c>
      <c r="K1109" s="1143">
        <f>K1095/(SUM(Макро!$D$10:J$10))/(K1079/(K$2-$D$2))</f>
        <v>5.6391750927478981</v>
      </c>
      <c r="L1109" s="1143">
        <f>L1095/(SUM(Макро!$D$10:K$10))/(L1079/(L$2-$D$2))</f>
        <v>5.6090978204651165</v>
      </c>
      <c r="M1109" s="1143">
        <f>M1095/(SUM(Макро!$D$10:L$10))/(M1079/(M$2-$D$2))</f>
        <v>5.8281454244947355</v>
      </c>
      <c r="N1109" s="1143">
        <f>N1095/(SUM(Макро!$D$10:M$10))/(N1079/(N$2-$D$2))</f>
        <v>5.7942335098356992</v>
      </c>
      <c r="O1109" s="172"/>
      <c r="P1109" s="159" t="str">
        <f t="shared" si="927"/>
        <v>XCMG LYR 2000 
Огунвэй</v>
      </c>
      <c r="Q1109" s="172"/>
      <c r="R1109" s="172"/>
      <c r="S1109" s="172"/>
      <c r="T1109" s="73"/>
      <c r="U1109" s="56"/>
      <c r="V1109" s="56"/>
      <c r="W1109" s="58"/>
      <c r="X1109" s="56"/>
      <c r="Y1109" s="56"/>
      <c r="Z1109" s="56"/>
      <c r="AA1109" s="56"/>
      <c r="AB1109" s="74"/>
      <c r="AC1109" s="56"/>
      <c r="AD1109" s="56"/>
      <c r="AE1109" s="56"/>
      <c r="AF1109" s="56"/>
      <c r="AG1109" s="56"/>
      <c r="AH1109" s="56"/>
      <c r="AI1109" s="56"/>
      <c r="AJ1109" s="75"/>
      <c r="AK1109" s="75"/>
      <c r="AL1109" s="75"/>
      <c r="AM1109" s="75"/>
      <c r="AN1109" s="75"/>
      <c r="AO1109" s="75"/>
      <c r="AP1109" s="75"/>
      <c r="AQ1109" s="75"/>
      <c r="AR1109" s="75"/>
      <c r="AS1109" s="75"/>
    </row>
    <row r="1110" spans="1:45" s="76" customFormat="1" ht="15.75" outlineLevel="1">
      <c r="A1110" s="71"/>
      <c r="B1110" s="263" t="str">
        <f>B1096</f>
        <v>Налог на прибыль</v>
      </c>
      <c r="C1110" s="66" t="s">
        <v>100</v>
      </c>
      <c r="D1110" s="72"/>
      <c r="E1110" s="1143">
        <f>E1096/(SUM(Макро!$D$10:D$10))/(E1079/(E$2-$D$2))</f>
        <v>-10.701686590972324</v>
      </c>
      <c r="F1110" s="1143">
        <f>F1096/(SUM(Макро!$D$10:E$10))/(F1079/(F$2-$D$2))</f>
        <v>-11.244385234072867</v>
      </c>
      <c r="G1110" s="1143">
        <f>G1096/(SUM(Макро!$D$10:F$10))/(G1079/(G$2-$D$2))</f>
        <v>-11.36163461849204</v>
      </c>
      <c r="H1110" s="1143">
        <f>H1096/(SUM(Макро!$D$10:G$10))/(H1079/(H$2-$D$2))</f>
        <v>-11.582911325262801</v>
      </c>
      <c r="I1110" s="1143">
        <f>I1096/(SUM(Макро!$D$10:H$10))/(I1079/(I$2-$D$2))</f>
        <v>-11.72487257327313</v>
      </c>
      <c r="J1110" s="1143">
        <f>J1096/(SUM(Макро!$D$10:I$10))/(J1079/(J$2-$D$2))</f>
        <v>-11.07723066021604</v>
      </c>
      <c r="K1110" s="1143">
        <f>K1096/(SUM(Макро!$D$10:J$10))/(K1079/(K$2-$D$2))</f>
        <v>-10.557939286080751</v>
      </c>
      <c r="L1110" s="1143">
        <f>L1096/(SUM(Макро!$D$10:K$10))/(L1079/(L$2-$D$2))</f>
        <v>-10.100044126623708</v>
      </c>
      <c r="M1110" s="1143">
        <f>M1096/(SUM(Макро!$D$10:L$10))/(M1079/(M$2-$D$2))</f>
        <v>-10.069446987331256</v>
      </c>
      <c r="N1110" s="1143">
        <f>N1096/(SUM(Макро!$D$10:M$10))/(N1079/(N$2-$D$2))</f>
        <v>-9.7634306788290814</v>
      </c>
      <c r="O1110" s="172"/>
      <c r="P1110" s="159" t="str">
        <f t="shared" si="927"/>
        <v>XCMG LYR 2000 
Огунвэй</v>
      </c>
      <c r="Q1110" s="172"/>
      <c r="R1110" s="172"/>
      <c r="S1110" s="172"/>
      <c r="T1110" s="73"/>
      <c r="U1110" s="56"/>
      <c r="V1110" s="56"/>
      <c r="W1110" s="58"/>
      <c r="X1110" s="56"/>
      <c r="Y1110" s="56"/>
      <c r="Z1110" s="56"/>
      <c r="AA1110" s="56"/>
      <c r="AB1110" s="74"/>
      <c r="AC1110" s="56"/>
      <c r="AD1110" s="56"/>
      <c r="AE1110" s="56"/>
      <c r="AF1110" s="56"/>
      <c r="AG1110" s="56"/>
      <c r="AH1110" s="56"/>
      <c r="AI1110" s="56"/>
      <c r="AJ1110" s="75"/>
      <c r="AK1110" s="75"/>
      <c r="AL1110" s="75"/>
      <c r="AM1110" s="75"/>
      <c r="AN1110" s="75"/>
      <c r="AO1110" s="75"/>
      <c r="AP1110" s="75"/>
      <c r="AQ1110" s="75"/>
      <c r="AR1110" s="75"/>
      <c r="AS1110" s="75"/>
    </row>
    <row r="1111" spans="1:45" s="61" customFormat="1" ht="15.75" outlineLevel="1">
      <c r="A1111" s="51"/>
      <c r="B1111" s="83" t="s">
        <v>102</v>
      </c>
      <c r="C1111" s="53" t="s">
        <v>100</v>
      </c>
      <c r="D1111" s="54"/>
      <c r="E1111" s="292">
        <f>E1098/(SUM(Макро!$D$10:D$10))/(E1079/(E$2-$D$2))</f>
        <v>126.57502071979984</v>
      </c>
      <c r="F1111" s="292">
        <f>F1098/(SUM(Макро!$D$10:E$10))/(F1079/(F$2-$D$2))</f>
        <v>72.115274958699032</v>
      </c>
      <c r="G1111" s="292">
        <f>G1098/(SUM(Макро!$D$10:F$10))/(G1079/(G$2-$D$2))</f>
        <v>51.554209228465403</v>
      </c>
      <c r="H1111" s="292">
        <f>H1098/(SUM(Макро!$D$10:G$10))/(H1079/(H$2-$D$2))</f>
        <v>41.915885319031574</v>
      </c>
      <c r="I1111" s="292">
        <f>I1098/(SUM(Макро!$D$10:H$10))/(I1079/(I$2-$D$2))</f>
        <v>35.936101955358936</v>
      </c>
      <c r="J1111" s="292">
        <f>J1098/(SUM(Макро!$D$10:I$10))/(J1079/(J$2-$D$2))</f>
        <v>31.513730294784519</v>
      </c>
      <c r="K1111" s="292">
        <f>K1098/(SUM(Макро!$D$10:J$10))/(K1079/(K$2-$D$2))</f>
        <v>28.545051967845819</v>
      </c>
      <c r="L1111" s="292">
        <f>L1098/(SUM(Макро!$D$10:K$10))/(L1079/(L$2-$D$2))</f>
        <v>26.084387651125056</v>
      </c>
      <c r="M1111" s="292">
        <f>M1098/(SUM(Макро!$D$10:L$10))/(M1079/(M$2-$D$2))</f>
        <v>25.268736694335754</v>
      </c>
      <c r="N1111" s="292">
        <f>N1098/(SUM(Макро!$D$10:M$10))/(N1079/(N$2-$D$2))</f>
        <v>23.690167394567911</v>
      </c>
      <c r="O1111" s="171"/>
      <c r="P1111" s="159" t="str">
        <f t="shared" si="927"/>
        <v>XCMG LYR 2000 
Огунвэй</v>
      </c>
      <c r="Q1111" s="171"/>
      <c r="R1111" s="171"/>
      <c r="S1111" s="171"/>
      <c r="T1111" s="57"/>
      <c r="U1111" s="58"/>
      <c r="V1111" s="58"/>
      <c r="W1111" s="58"/>
      <c r="X1111" s="58"/>
      <c r="Y1111" s="58"/>
      <c r="Z1111" s="58"/>
      <c r="AA1111" s="58"/>
      <c r="AB1111" s="59"/>
      <c r="AC1111" s="58"/>
      <c r="AD1111" s="58"/>
      <c r="AE1111" s="58"/>
      <c r="AF1111" s="58"/>
      <c r="AG1111" s="58"/>
      <c r="AH1111" s="58"/>
      <c r="AI1111" s="58"/>
      <c r="AJ1111" s="60"/>
      <c r="AK1111" s="60"/>
      <c r="AL1111" s="60"/>
      <c r="AM1111" s="60"/>
      <c r="AN1111" s="60"/>
      <c r="AO1111" s="60"/>
      <c r="AP1111" s="60"/>
      <c r="AQ1111" s="60"/>
      <c r="AR1111" s="60"/>
      <c r="AS1111" s="60"/>
    </row>
    <row r="1112" spans="1:45" s="61" customFormat="1" ht="15.75">
      <c r="A1112" s="51"/>
      <c r="B1112" s="293" t="s">
        <v>103</v>
      </c>
      <c r="C1112" s="294" t="s">
        <v>100</v>
      </c>
      <c r="D1112" s="295"/>
      <c r="E1112" s="292">
        <f>E1101/(SUM(Макро!$D$10:D$10))/(E1079/(E$2-$D$2))</f>
        <v>136.80651700427214</v>
      </c>
      <c r="F1112" s="292">
        <f>F1101/(SUM(Макро!$D$10:E$10))/(F1079/(F$2-$D$2))</f>
        <v>82.259044719440638</v>
      </c>
      <c r="G1112" s="292">
        <f>G1101/(SUM(Макро!$D$10:F$10))/(G1079/(G$2-$D$2))</f>
        <v>61.673078554903057</v>
      </c>
      <c r="H1112" s="292">
        <f>H1101/(SUM(Макро!$D$10:G$10))/(H1079/(H$2-$D$2))</f>
        <v>52.023357316685555</v>
      </c>
      <c r="I1112" s="292">
        <f>I1101/(SUM(Макро!$D$10:H$10))/(I1079/(I$2-$D$2))</f>
        <v>46.0381509396193</v>
      </c>
      <c r="J1112" s="292">
        <f>J1101/(SUM(Макро!$D$10:I$10))/(J1079/(J$2-$D$2))</f>
        <v>42.243309159488305</v>
      </c>
      <c r="K1112" s="292">
        <f>K1101/(SUM(Макро!$D$10:J$10))/(K1079/(K$2-$D$2))</f>
        <v>39.836516411478819</v>
      </c>
      <c r="L1112" s="292">
        <f>L1101/(SUM(Макро!$D$10:K$10))/(L1079/(L$2-$D$2))</f>
        <v>37.759183201769794</v>
      </c>
      <c r="M1112" s="292">
        <f>M1101/(SUM(Макро!$D$10:L$10))/(M1079/(M$2-$D$2))</f>
        <v>37.434149508053181</v>
      </c>
      <c r="N1112" s="296">
        <f>N1101/(SUM(Макро!$D$10:M$10))/(N1079/(N$2-$D$2))</f>
        <v>36.064695366892714</v>
      </c>
      <c r="O1112" s="171"/>
      <c r="P1112" s="159" t="str">
        <f t="shared" si="927"/>
        <v>XCMG LYR 2000 
Огунвэй</v>
      </c>
      <c r="Q1112" s="171"/>
      <c r="R1112" s="171"/>
      <c r="S1112" s="171"/>
      <c r="T1112" s="57"/>
      <c r="U1112" s="58"/>
      <c r="V1112" s="58"/>
      <c r="W1112" s="58"/>
      <c r="X1112" s="58"/>
      <c r="Y1112" s="58"/>
      <c r="Z1112" s="58"/>
      <c r="AA1112" s="58"/>
      <c r="AB1112" s="59"/>
      <c r="AC1112" s="58"/>
      <c r="AD1112" s="58"/>
      <c r="AE1112" s="58"/>
      <c r="AF1112" s="58"/>
      <c r="AG1112" s="58"/>
      <c r="AH1112" s="58"/>
      <c r="AI1112" s="58"/>
      <c r="AJ1112" s="60"/>
      <c r="AK1112" s="60"/>
      <c r="AL1112" s="60"/>
      <c r="AM1112" s="60"/>
      <c r="AN1112" s="60"/>
      <c r="AO1112" s="60"/>
      <c r="AP1112" s="60"/>
      <c r="AQ1112" s="60"/>
      <c r="AR1112" s="60"/>
      <c r="AS1112" s="60"/>
    </row>
    <row r="1113" spans="1:45" s="34" customFormat="1">
      <c r="A1113" s="40"/>
      <c r="B1113" s="30"/>
      <c r="C1113" s="33"/>
      <c r="D1113" s="33"/>
      <c r="E1113" s="33"/>
      <c r="F1113" s="33"/>
      <c r="G1113" s="33"/>
      <c r="H1113" s="33"/>
      <c r="I1113" s="33"/>
      <c r="J1113" s="33"/>
      <c r="K1113" s="33"/>
      <c r="L1113" s="33"/>
      <c r="M1113" s="33"/>
      <c r="N1113" s="33"/>
      <c r="P1113" s="159" t="str">
        <f t="shared" si="927"/>
        <v>XCMG LYR 2000 
Огунвэй</v>
      </c>
      <c r="T1113" s="39"/>
      <c r="U1113" s="173"/>
      <c r="V1113" s="173"/>
      <c r="W1113" s="58"/>
      <c r="X1113" s="173"/>
      <c r="Y1113" s="173"/>
      <c r="Z1113" s="173"/>
      <c r="AA1113" s="173"/>
      <c r="AB1113" s="174"/>
      <c r="AC1113" s="173"/>
      <c r="AD1113" s="173"/>
      <c r="AE1113" s="173"/>
      <c r="AF1113" s="173"/>
      <c r="AG1113" s="173"/>
      <c r="AH1113" s="173"/>
      <c r="AI1113" s="173"/>
      <c r="AJ1113" s="173"/>
      <c r="AK1113" s="173"/>
      <c r="AL1113" s="173"/>
      <c r="AM1113" s="173"/>
      <c r="AN1113" s="173"/>
      <c r="AO1113" s="173"/>
      <c r="AP1113" s="173"/>
      <c r="AQ1113" s="173"/>
      <c r="AR1113" s="173"/>
      <c r="AS1113" s="173"/>
    </row>
    <row r="1114" spans="1:45" s="32" customFormat="1" ht="15.75">
      <c r="A1114" s="46"/>
      <c r="B1114" s="297" t="s">
        <v>104</v>
      </c>
      <c r="C1114" s="298" t="s">
        <v>105</v>
      </c>
      <c r="D1114" s="299"/>
      <c r="E1114" s="300">
        <f t="shared" ref="E1114:N1114" si="994">SUM(E1115:E1120)</f>
        <v>42855.41493998417</v>
      </c>
      <c r="F1114" s="300">
        <f t="shared" si="994"/>
        <v>38078.024218988183</v>
      </c>
      <c r="G1114" s="300">
        <f t="shared" si="994"/>
        <v>39031.000811475315</v>
      </c>
      <c r="H1114" s="300">
        <f t="shared" si="994"/>
        <v>36702.842753794408</v>
      </c>
      <c r="I1114" s="300">
        <f t="shared" si="994"/>
        <v>36659.446864356563</v>
      </c>
      <c r="J1114" s="300">
        <f t="shared" si="994"/>
        <v>38633.270067149911</v>
      </c>
      <c r="K1114" s="300">
        <f t="shared" si="994"/>
        <v>37571.974972402153</v>
      </c>
      <c r="L1114" s="300">
        <f t="shared" si="994"/>
        <v>39726.697097466065</v>
      </c>
      <c r="M1114" s="300">
        <f t="shared" si="994"/>
        <v>28968.869835776681</v>
      </c>
      <c r="N1114" s="300">
        <f t="shared" si="994"/>
        <v>39194.168102251671</v>
      </c>
      <c r="O1114" s="65"/>
      <c r="P1114" s="159" t="str">
        <f t="shared" si="927"/>
        <v>XCMG LYR 2000 
Огунвэй</v>
      </c>
      <c r="Q1114" s="65"/>
      <c r="R1114" s="65"/>
      <c r="S1114" s="65"/>
      <c r="T1114" s="49"/>
      <c r="U1114" s="46"/>
      <c r="V1114" s="46"/>
      <c r="W1114" s="58"/>
      <c r="X1114" s="46"/>
      <c r="Y1114" s="46"/>
      <c r="Z1114" s="46"/>
      <c r="AA1114" s="46"/>
      <c r="AB1114" s="50"/>
      <c r="AC1114" s="46"/>
      <c r="AD1114" s="46"/>
      <c r="AE1114" s="46"/>
      <c r="AF1114" s="46"/>
      <c r="AG1114" s="46"/>
      <c r="AH1114" s="46"/>
      <c r="AI1114" s="46"/>
      <c r="AJ1114" s="46"/>
      <c r="AK1114" s="46"/>
      <c r="AL1114" s="46"/>
      <c r="AM1114" s="46"/>
      <c r="AN1114" s="46"/>
      <c r="AO1114" s="46"/>
      <c r="AP1114" s="46"/>
      <c r="AQ1114" s="46"/>
      <c r="AR1114" s="46"/>
      <c r="AS1114" s="46"/>
    </row>
    <row r="1115" spans="1:45" s="30" customFormat="1">
      <c r="A1115" s="40"/>
      <c r="B1115" s="263" t="str">
        <f>B1104</f>
        <v>ТО, ТР, ППР, вкл смазочные</v>
      </c>
      <c r="C1115" s="301" t="s">
        <v>61</v>
      </c>
      <c r="D1115" s="80"/>
      <c r="E1115" s="68">
        <f t="shared" ref="E1115:N1115" si="995">E1000</f>
        <v>0</v>
      </c>
      <c r="F1115" s="68">
        <f t="shared" si="995"/>
        <v>0</v>
      </c>
      <c r="G1115" s="68">
        <f t="shared" si="995"/>
        <v>0</v>
      </c>
      <c r="H1115" s="68">
        <f t="shared" si="995"/>
        <v>0</v>
      </c>
      <c r="I1115" s="68">
        <f t="shared" si="995"/>
        <v>0</v>
      </c>
      <c r="J1115" s="68">
        <f t="shared" si="995"/>
        <v>0</v>
      </c>
      <c r="K1115" s="68">
        <f t="shared" si="995"/>
        <v>0</v>
      </c>
      <c r="L1115" s="68">
        <f t="shared" si="995"/>
        <v>0</v>
      </c>
      <c r="M1115" s="68">
        <f t="shared" si="995"/>
        <v>0</v>
      </c>
      <c r="N1115" s="68">
        <f t="shared" si="995"/>
        <v>0</v>
      </c>
      <c r="O1115" s="69"/>
      <c r="P1115" s="159" t="str">
        <f t="shared" si="927"/>
        <v>XCMG LYR 2000 
Огунвэй</v>
      </c>
      <c r="Q1115" s="69"/>
      <c r="R1115" s="69"/>
      <c r="S1115" s="69"/>
      <c r="T1115" s="39"/>
      <c r="U1115" s="40"/>
      <c r="V1115" s="40"/>
      <c r="W1115" s="58"/>
      <c r="X1115" s="40"/>
      <c r="Y1115" s="40"/>
      <c r="Z1115" s="40"/>
      <c r="AA1115" s="40"/>
      <c r="AB1115" s="43"/>
      <c r="AC1115" s="40"/>
      <c r="AD1115" s="40"/>
      <c r="AE1115" s="40"/>
      <c r="AF1115" s="40"/>
      <c r="AG1115" s="40"/>
      <c r="AH1115" s="40"/>
      <c r="AI1115" s="40"/>
      <c r="AJ1115" s="40"/>
      <c r="AK1115" s="40"/>
      <c r="AL1115" s="40"/>
      <c r="AM1115" s="40"/>
      <c r="AN1115" s="40"/>
      <c r="AO1115" s="40"/>
      <c r="AP1115" s="40"/>
      <c r="AQ1115" s="40"/>
      <c r="AR1115" s="40"/>
      <c r="AS1115" s="40"/>
    </row>
    <row r="1116" spans="1:45" s="30" customFormat="1">
      <c r="A1116" s="40"/>
      <c r="B1116" s="263" t="str">
        <f>B1105</f>
        <v>затраты на сервис: ремонты и ТО</v>
      </c>
      <c r="C1116" s="301" t="s">
        <v>61</v>
      </c>
      <c r="D1116" s="80"/>
      <c r="E1116" s="68">
        <f t="shared" ref="E1116:N1116" si="996">E1003</f>
        <v>0</v>
      </c>
      <c r="F1116" s="68">
        <f t="shared" si="996"/>
        <v>0</v>
      </c>
      <c r="G1116" s="68">
        <f t="shared" si="996"/>
        <v>0</v>
      </c>
      <c r="H1116" s="68">
        <f t="shared" si="996"/>
        <v>0</v>
      </c>
      <c r="I1116" s="68">
        <f t="shared" si="996"/>
        <v>0</v>
      </c>
      <c r="J1116" s="68">
        <f t="shared" si="996"/>
        <v>0</v>
      </c>
      <c r="K1116" s="68">
        <f t="shared" si="996"/>
        <v>0</v>
      </c>
      <c r="L1116" s="68">
        <f t="shared" si="996"/>
        <v>0</v>
      </c>
      <c r="M1116" s="68">
        <f t="shared" si="996"/>
        <v>0</v>
      </c>
      <c r="N1116" s="68">
        <f t="shared" si="996"/>
        <v>0</v>
      </c>
      <c r="O1116" s="69"/>
      <c r="P1116" s="159" t="str">
        <f t="shared" si="927"/>
        <v>XCMG LYR 2000 
Огунвэй</v>
      </c>
      <c r="Q1116" s="69"/>
      <c r="R1116" s="69"/>
      <c r="S1116" s="69"/>
      <c r="T1116" s="39"/>
      <c r="U1116" s="40"/>
      <c r="V1116" s="40"/>
      <c r="W1116" s="58"/>
      <c r="X1116" s="40"/>
      <c r="Y1116" s="40"/>
      <c r="Z1116" s="40"/>
      <c r="AA1116" s="40"/>
      <c r="AB1116" s="43"/>
      <c r="AC1116" s="40"/>
      <c r="AD1116" s="40"/>
      <c r="AE1116" s="40"/>
      <c r="AF1116" s="40"/>
      <c r="AG1116" s="40"/>
      <c r="AH1116" s="40"/>
      <c r="AI1116" s="40"/>
      <c r="AJ1116" s="40"/>
      <c r="AK1116" s="40"/>
      <c r="AL1116" s="40"/>
      <c r="AM1116" s="40"/>
      <c r="AN1116" s="40"/>
      <c r="AO1116" s="40"/>
      <c r="AP1116" s="40"/>
      <c r="AQ1116" s="40"/>
      <c r="AR1116" s="40"/>
      <c r="AS1116" s="40"/>
    </row>
    <row r="1117" spans="1:45" s="30" customFormat="1">
      <c r="A1117" s="40"/>
      <c r="B1117" s="263" t="str">
        <f>B1106</f>
        <v>расходники на ковш</v>
      </c>
      <c r="C1117" s="301" t="s">
        <v>61</v>
      </c>
      <c r="D1117" s="80"/>
      <c r="E1117" s="68">
        <f t="shared" ref="E1117:N1117" si="997">E1006</f>
        <v>1786.45278632289</v>
      </c>
      <c r="F1117" s="68">
        <f t="shared" si="997"/>
        <v>1526.5701586309649</v>
      </c>
      <c r="G1117" s="68">
        <f t="shared" si="997"/>
        <v>1578.4106036454396</v>
      </c>
      <c r="H1117" s="68">
        <f t="shared" si="997"/>
        <v>1451.7624249538499</v>
      </c>
      <c r="I1117" s="68">
        <f t="shared" si="997"/>
        <v>1449.4017560371185</v>
      </c>
      <c r="J1117" s="68">
        <f t="shared" si="997"/>
        <v>1556.7746695161909</v>
      </c>
      <c r="K1117" s="68">
        <f t="shared" si="997"/>
        <v>1499.0418663842556</v>
      </c>
      <c r="L1117" s="68">
        <f t="shared" si="997"/>
        <v>1616.2553999867141</v>
      </c>
      <c r="M1117" s="68">
        <f t="shared" si="997"/>
        <v>1031.0463224171067</v>
      </c>
      <c r="N1117" s="68">
        <f t="shared" si="997"/>
        <v>1587.286650583357</v>
      </c>
      <c r="O1117" s="69"/>
      <c r="P1117" s="159" t="str">
        <f t="shared" si="927"/>
        <v>XCMG LYR 2000 
Огунвэй</v>
      </c>
      <c r="Q1117" s="69"/>
      <c r="R1117" s="69"/>
      <c r="S1117" s="69"/>
      <c r="T1117" s="39"/>
      <c r="U1117" s="40"/>
      <c r="V1117" s="40"/>
      <c r="W1117" s="58"/>
      <c r="X1117" s="40"/>
      <c r="Y1117" s="40"/>
      <c r="Z1117" s="40"/>
      <c r="AA1117" s="40"/>
      <c r="AB1117" s="43"/>
      <c r="AC1117" s="40"/>
      <c r="AD1117" s="40"/>
      <c r="AE1117" s="40"/>
      <c r="AF1117" s="40"/>
      <c r="AG1117" s="40"/>
      <c r="AH1117" s="40"/>
      <c r="AI1117" s="40"/>
      <c r="AJ1117" s="40"/>
      <c r="AK1117" s="40"/>
      <c r="AL1117" s="40"/>
      <c r="AM1117" s="40"/>
      <c r="AN1117" s="40"/>
      <c r="AO1117" s="40"/>
      <c r="AP1117" s="40"/>
      <c r="AQ1117" s="40"/>
      <c r="AR1117" s="40"/>
      <c r="AS1117" s="40"/>
    </row>
    <row r="1118" spans="1:45" s="30" customFormat="1">
      <c r="A1118" s="40"/>
      <c r="B1118" s="263" t="str">
        <f>B1107</f>
        <v>Дизтопливо</v>
      </c>
      <c r="C1118" s="301" t="s">
        <v>61</v>
      </c>
      <c r="D1118" s="80"/>
      <c r="E1118" s="68">
        <f t="shared" ref="E1118:N1118" si="998">E1026</f>
        <v>31053.691399819589</v>
      </c>
      <c r="F1118" s="68">
        <f t="shared" si="998"/>
        <v>26536.183306515526</v>
      </c>
      <c r="G1118" s="68">
        <f t="shared" si="998"/>
        <v>27437.319453988184</v>
      </c>
      <c r="H1118" s="68">
        <f t="shared" si="998"/>
        <v>25235.809574998872</v>
      </c>
      <c r="I1118" s="68">
        <f t="shared" si="998"/>
        <v>25194.774354477755</v>
      </c>
      <c r="J1118" s="68">
        <f t="shared" si="998"/>
        <v>27061.224643792029</v>
      </c>
      <c r="K1118" s="68">
        <f t="shared" si="998"/>
        <v>26057.662352176212</v>
      </c>
      <c r="L1118" s="68">
        <f t="shared" si="998"/>
        <v>28095.170943637659</v>
      </c>
      <c r="M1118" s="68">
        <f t="shared" si="998"/>
        <v>17922.552759517883</v>
      </c>
      <c r="N1118" s="68">
        <f t="shared" si="998"/>
        <v>27591.610697826625</v>
      </c>
      <c r="O1118" s="69"/>
      <c r="P1118" s="159" t="str">
        <f t="shared" si="927"/>
        <v>XCMG LYR 2000 
Огунвэй</v>
      </c>
      <c r="Q1118" s="69"/>
      <c r="R1118" s="69"/>
      <c r="S1118" s="69"/>
      <c r="T1118" s="39"/>
      <c r="U1118" s="40"/>
      <c r="V1118" s="40"/>
      <c r="W1118" s="58"/>
      <c r="X1118" s="40"/>
      <c r="Y1118" s="40"/>
      <c r="Z1118" s="40"/>
      <c r="AA1118" s="40"/>
      <c r="AB1118" s="43"/>
      <c r="AC1118" s="40"/>
      <c r="AD1118" s="40"/>
      <c r="AE1118" s="40"/>
      <c r="AF1118" s="40"/>
      <c r="AG1118" s="40"/>
      <c r="AH1118" s="40"/>
      <c r="AI1118" s="40"/>
      <c r="AJ1118" s="40"/>
      <c r="AK1118" s="40"/>
      <c r="AL1118" s="40"/>
      <c r="AM1118" s="40"/>
      <c r="AN1118" s="40"/>
      <c r="AO1118" s="40"/>
      <c r="AP1118" s="40"/>
      <c r="AQ1118" s="40"/>
      <c r="AR1118" s="40"/>
      <c r="AS1118" s="40"/>
    </row>
    <row r="1119" spans="1:45" s="30" customFormat="1">
      <c r="A1119" s="40"/>
      <c r="B1119" s="263" t="s">
        <v>60</v>
      </c>
      <c r="C1119" s="301" t="s">
        <v>61</v>
      </c>
      <c r="D1119" s="80"/>
      <c r="E1119" s="68">
        <f t="shared" ref="E1119:N1119" si="999">E1042</f>
        <v>0</v>
      </c>
      <c r="F1119" s="68">
        <f t="shared" si="999"/>
        <v>0</v>
      </c>
      <c r="G1119" s="68">
        <f t="shared" si="999"/>
        <v>0</v>
      </c>
      <c r="H1119" s="68">
        <f t="shared" si="999"/>
        <v>0</v>
      </c>
      <c r="I1119" s="68">
        <f t="shared" si="999"/>
        <v>0</v>
      </c>
      <c r="J1119" s="68">
        <f t="shared" si="999"/>
        <v>0</v>
      </c>
      <c r="K1119" s="68">
        <f t="shared" si="999"/>
        <v>0</v>
      </c>
      <c r="L1119" s="68">
        <f t="shared" si="999"/>
        <v>0</v>
      </c>
      <c r="M1119" s="68">
        <f t="shared" si="999"/>
        <v>0</v>
      </c>
      <c r="N1119" s="68">
        <f t="shared" si="999"/>
        <v>0</v>
      </c>
      <c r="P1119" s="159" t="str">
        <f t="shared" si="927"/>
        <v>XCMG LYR 2000 
Огунвэй</v>
      </c>
      <c r="Q1119" s="69"/>
      <c r="R1119" s="69"/>
      <c r="S1119" s="73" t="s">
        <v>101</v>
      </c>
      <c r="U1119" s="40"/>
      <c r="V1119" s="40"/>
      <c r="W1119" s="58"/>
      <c r="X1119" s="40"/>
      <c r="Y1119" s="40"/>
      <c r="Z1119" s="40"/>
      <c r="AA1119" s="40"/>
      <c r="AB1119" s="43"/>
      <c r="AC1119" s="40"/>
      <c r="AD1119" s="40"/>
      <c r="AE1119" s="40"/>
      <c r="AF1119" s="40"/>
      <c r="AG1119" s="40"/>
      <c r="AH1119" s="40"/>
      <c r="AI1119" s="40"/>
      <c r="AJ1119" s="40"/>
      <c r="AK1119" s="40"/>
      <c r="AL1119" s="40"/>
      <c r="AM1119" s="40"/>
      <c r="AN1119" s="40"/>
      <c r="AO1119" s="40"/>
      <c r="AP1119" s="40"/>
      <c r="AQ1119" s="40"/>
      <c r="AR1119" s="40"/>
      <c r="AS1119" s="40"/>
    </row>
    <row r="1120" spans="1:45" s="30" customFormat="1">
      <c r="A1120" s="40"/>
      <c r="B1120" s="263" t="s">
        <v>81</v>
      </c>
      <c r="C1120" s="302" t="s">
        <v>61</v>
      </c>
      <c r="D1120" s="303"/>
      <c r="E1120" s="304">
        <f t="shared" ref="E1120:N1120" si="1000">E1067</f>
        <v>10015.270753841691</v>
      </c>
      <c r="F1120" s="304">
        <f t="shared" si="1000"/>
        <v>10015.270753841691</v>
      </c>
      <c r="G1120" s="304">
        <f t="shared" si="1000"/>
        <v>10015.270753841691</v>
      </c>
      <c r="H1120" s="304">
        <f t="shared" si="1000"/>
        <v>10015.270753841691</v>
      </c>
      <c r="I1120" s="304">
        <f t="shared" si="1000"/>
        <v>10015.270753841691</v>
      </c>
      <c r="J1120" s="304">
        <f t="shared" si="1000"/>
        <v>10015.270753841691</v>
      </c>
      <c r="K1120" s="304">
        <f t="shared" si="1000"/>
        <v>10015.270753841691</v>
      </c>
      <c r="L1120" s="304">
        <f t="shared" si="1000"/>
        <v>10015.270753841691</v>
      </c>
      <c r="M1120" s="304">
        <f t="shared" si="1000"/>
        <v>10015.270753841691</v>
      </c>
      <c r="N1120" s="304">
        <f t="shared" si="1000"/>
        <v>10015.270753841691</v>
      </c>
      <c r="O1120" s="69"/>
      <c r="P1120" s="159" t="str">
        <f t="shared" si="927"/>
        <v>XCMG LYR 2000 
Огунвэй</v>
      </c>
      <c r="Q1120" s="69"/>
      <c r="R1120" s="69"/>
      <c r="S1120" s="69"/>
      <c r="T1120" s="39"/>
      <c r="U1120" s="40"/>
      <c r="V1120" s="40"/>
      <c r="W1120" s="58"/>
      <c r="X1120" s="40"/>
      <c r="Y1120" s="40"/>
      <c r="Z1120" s="40"/>
      <c r="AA1120" s="40"/>
      <c r="AB1120" s="43"/>
      <c r="AC1120" s="40"/>
      <c r="AD1120" s="40"/>
      <c r="AE1120" s="40"/>
      <c r="AF1120" s="40"/>
      <c r="AG1120" s="40"/>
      <c r="AH1120" s="40"/>
      <c r="AI1120" s="40"/>
      <c r="AJ1120" s="40"/>
      <c r="AK1120" s="40"/>
      <c r="AL1120" s="40"/>
      <c r="AM1120" s="40"/>
      <c r="AN1120" s="40"/>
      <c r="AO1120" s="40"/>
      <c r="AP1120" s="40"/>
      <c r="AQ1120" s="40"/>
      <c r="AR1120" s="40"/>
      <c r="AS1120" s="40"/>
    </row>
    <row r="1121" spans="1:45" s="32" customFormat="1" ht="15.75">
      <c r="A1121" s="46"/>
      <c r="B1121" s="305" t="s">
        <v>106</v>
      </c>
      <c r="C1121" s="305" t="s">
        <v>100</v>
      </c>
      <c r="D1121" s="306">
        <f>SUM(E1114:N1114)/SUM(E998:N998)</f>
        <v>21.835350947788672</v>
      </c>
      <c r="E1121" s="306">
        <f t="shared" ref="E1121:N1121" si="1001">E1114/E998</f>
        <v>20.933182875444629</v>
      </c>
      <c r="F1121" s="306">
        <f t="shared" si="1001"/>
        <v>21.766005928841892</v>
      </c>
      <c r="G1121" s="306">
        <f t="shared" si="1001"/>
        <v>21.577980857076348</v>
      </c>
      <c r="H1121" s="306">
        <f t="shared" si="1001"/>
        <v>22.061003186104013</v>
      </c>
      <c r="I1121" s="306">
        <f t="shared" si="1001"/>
        <v>22.070807891465204</v>
      </c>
      <c r="J1121" s="306">
        <f t="shared" si="1001"/>
        <v>21.65493175727055</v>
      </c>
      <c r="K1121" s="306">
        <f t="shared" si="1001"/>
        <v>21.871137351113063</v>
      </c>
      <c r="L1121" s="306">
        <f t="shared" si="1001"/>
        <v>21.448334596672268</v>
      </c>
      <c r="M1121" s="306">
        <f t="shared" si="1001"/>
        <v>24.517403848822269</v>
      </c>
      <c r="N1121" s="306">
        <f t="shared" si="1001"/>
        <v>21.547018926174381</v>
      </c>
      <c r="O1121" s="175"/>
      <c r="P1121" s="159" t="str">
        <f t="shared" si="927"/>
        <v>XCMG LYR 2000 
Огунвэй</v>
      </c>
      <c r="Q1121" s="175"/>
      <c r="R1121" s="175"/>
      <c r="S1121" s="175"/>
      <c r="T1121" s="49"/>
      <c r="U1121" s="46"/>
      <c r="V1121" s="46"/>
      <c r="W1121" s="58"/>
      <c r="X1121" s="46"/>
      <c r="Y1121" s="46"/>
      <c r="Z1121" s="46"/>
      <c r="AA1121" s="46"/>
      <c r="AB1121" s="50"/>
      <c r="AC1121" s="46"/>
      <c r="AD1121" s="46"/>
      <c r="AE1121" s="46"/>
      <c r="AF1121" s="46"/>
      <c r="AG1121" s="46"/>
      <c r="AH1121" s="46"/>
      <c r="AI1121" s="46"/>
      <c r="AJ1121" s="46"/>
      <c r="AK1121" s="46"/>
      <c r="AL1121" s="46"/>
      <c r="AM1121" s="46"/>
      <c r="AN1121" s="46"/>
      <c r="AO1121" s="46"/>
      <c r="AP1121" s="46"/>
      <c r="AQ1121" s="46"/>
      <c r="AR1121" s="46"/>
      <c r="AS1121" s="46"/>
    </row>
    <row r="1122" spans="1:45" s="30" customFormat="1" outlineLevel="1">
      <c r="A1122" s="40"/>
      <c r="B1122" s="263" t="str">
        <f t="shared" ref="B1122:B1127" si="1002">B1115</f>
        <v>ТО, ТР, ППР, вкл смазочные</v>
      </c>
      <c r="C1122" s="66" t="s">
        <v>100</v>
      </c>
      <c r="D1122" s="80">
        <f>SUM(E1115:N1115)/SUM(E998:N998)</f>
        <v>0</v>
      </c>
      <c r="E1122" s="80">
        <f t="shared" ref="E1122:N1122" si="1003">E1115/E998</f>
        <v>0</v>
      </c>
      <c r="F1122" s="80">
        <f t="shared" si="1003"/>
        <v>0</v>
      </c>
      <c r="G1122" s="80">
        <f t="shared" si="1003"/>
        <v>0</v>
      </c>
      <c r="H1122" s="80">
        <f t="shared" si="1003"/>
        <v>0</v>
      </c>
      <c r="I1122" s="80">
        <f t="shared" si="1003"/>
        <v>0</v>
      </c>
      <c r="J1122" s="80">
        <f t="shared" si="1003"/>
        <v>0</v>
      </c>
      <c r="K1122" s="80">
        <f t="shared" si="1003"/>
        <v>0</v>
      </c>
      <c r="L1122" s="80">
        <f t="shared" si="1003"/>
        <v>0</v>
      </c>
      <c r="M1122" s="80">
        <f t="shared" si="1003"/>
        <v>0</v>
      </c>
      <c r="N1122" s="80">
        <f t="shared" si="1003"/>
        <v>0</v>
      </c>
      <c r="O1122" s="82"/>
      <c r="P1122" s="159" t="str">
        <f t="shared" si="927"/>
        <v>XCMG LYR 2000 
Огунвэй</v>
      </c>
      <c r="Q1122" s="82"/>
      <c r="R1122" s="82"/>
      <c r="S1122" s="82"/>
      <c r="T1122" s="39"/>
      <c r="U1122" s="40"/>
      <c r="V1122" s="40"/>
      <c r="W1122" s="58"/>
      <c r="X1122" s="40"/>
      <c r="Y1122" s="40"/>
      <c r="Z1122" s="40"/>
      <c r="AA1122" s="40"/>
      <c r="AB1122" s="43"/>
      <c r="AC1122" s="40"/>
      <c r="AD1122" s="40"/>
      <c r="AE1122" s="40"/>
      <c r="AF1122" s="40"/>
      <c r="AG1122" s="40"/>
      <c r="AH1122" s="40"/>
      <c r="AI1122" s="40"/>
      <c r="AJ1122" s="40"/>
      <c r="AK1122" s="40"/>
      <c r="AL1122" s="40"/>
      <c r="AM1122" s="40"/>
      <c r="AN1122" s="40"/>
      <c r="AO1122" s="40"/>
      <c r="AP1122" s="40"/>
      <c r="AQ1122" s="40"/>
      <c r="AR1122" s="40"/>
      <c r="AS1122" s="40"/>
    </row>
    <row r="1123" spans="1:45" s="30" customFormat="1" outlineLevel="1">
      <c r="A1123" s="40"/>
      <c r="B1123" s="263" t="str">
        <f t="shared" si="1002"/>
        <v>затраты на сервис: ремонты и ТО</v>
      </c>
      <c r="C1123" s="66" t="s">
        <v>100</v>
      </c>
      <c r="D1123" s="80">
        <f>SUM(E1116:N1116)/SUM(E998:N998)</f>
        <v>0</v>
      </c>
      <c r="E1123" s="80">
        <f t="shared" ref="E1123:N1123" si="1004">E1116/E998</f>
        <v>0</v>
      </c>
      <c r="F1123" s="80">
        <f t="shared" si="1004"/>
        <v>0</v>
      </c>
      <c r="G1123" s="80">
        <f t="shared" si="1004"/>
        <v>0</v>
      </c>
      <c r="H1123" s="80">
        <f t="shared" si="1004"/>
        <v>0</v>
      </c>
      <c r="I1123" s="80">
        <f t="shared" si="1004"/>
        <v>0</v>
      </c>
      <c r="J1123" s="80">
        <f t="shared" si="1004"/>
        <v>0</v>
      </c>
      <c r="K1123" s="80">
        <f t="shared" si="1004"/>
        <v>0</v>
      </c>
      <c r="L1123" s="80">
        <f t="shared" si="1004"/>
        <v>0</v>
      </c>
      <c r="M1123" s="80">
        <f t="shared" si="1004"/>
        <v>0</v>
      </c>
      <c r="N1123" s="80">
        <f t="shared" si="1004"/>
        <v>0</v>
      </c>
      <c r="O1123" s="82"/>
      <c r="P1123" s="159" t="str">
        <f t="shared" ref="P1123:P1129" si="1005">P1122</f>
        <v>XCMG LYR 2000 
Огунвэй</v>
      </c>
      <c r="Q1123" s="82"/>
      <c r="R1123" s="82"/>
      <c r="S1123" s="82"/>
      <c r="T1123" s="39"/>
      <c r="U1123" s="40"/>
      <c r="V1123" s="40"/>
      <c r="W1123" s="58"/>
      <c r="X1123" s="40"/>
      <c r="Y1123" s="40"/>
      <c r="Z1123" s="40"/>
      <c r="AA1123" s="40"/>
      <c r="AB1123" s="43"/>
      <c r="AC1123" s="40"/>
      <c r="AD1123" s="40"/>
      <c r="AE1123" s="40"/>
      <c r="AF1123" s="40"/>
      <c r="AG1123" s="40"/>
      <c r="AH1123" s="40"/>
      <c r="AI1123" s="40"/>
      <c r="AJ1123" s="40"/>
      <c r="AK1123" s="40"/>
      <c r="AL1123" s="40"/>
      <c r="AM1123" s="40"/>
      <c r="AN1123" s="40"/>
      <c r="AO1123" s="40"/>
      <c r="AP1123" s="40"/>
      <c r="AQ1123" s="40"/>
      <c r="AR1123" s="40"/>
      <c r="AS1123" s="40"/>
    </row>
    <row r="1124" spans="1:45" s="30" customFormat="1" outlineLevel="1">
      <c r="A1124" s="40"/>
      <c r="B1124" s="263" t="str">
        <f t="shared" si="1002"/>
        <v>расходники на ковш</v>
      </c>
      <c r="C1124" s="66" t="s">
        <v>100</v>
      </c>
      <c r="D1124" s="80">
        <f>SUM(E1117:N1117)/SUM(E998:N998)</f>
        <v>0.87261184909340372</v>
      </c>
      <c r="E1124" s="80">
        <f t="shared" ref="E1124:N1124" si="1006">E1117/E998</f>
        <v>0.87261184909340372</v>
      </c>
      <c r="F1124" s="80">
        <f t="shared" si="1006"/>
        <v>0.87261184909340372</v>
      </c>
      <c r="G1124" s="80">
        <f t="shared" si="1006"/>
        <v>0.87261184909340384</v>
      </c>
      <c r="H1124" s="80">
        <f t="shared" si="1006"/>
        <v>0.87261184909340372</v>
      </c>
      <c r="I1124" s="80">
        <f t="shared" si="1006"/>
        <v>0.87261184909340361</v>
      </c>
      <c r="J1124" s="80">
        <f t="shared" si="1006"/>
        <v>0.87261184909340372</v>
      </c>
      <c r="K1124" s="80">
        <f t="shared" si="1006"/>
        <v>0.87261184909340372</v>
      </c>
      <c r="L1124" s="80">
        <f t="shared" si="1006"/>
        <v>0.87261184909340372</v>
      </c>
      <c r="M1124" s="80">
        <f t="shared" si="1006"/>
        <v>0.87261184909340384</v>
      </c>
      <c r="N1124" s="80">
        <f t="shared" si="1006"/>
        <v>0.87261184909340372</v>
      </c>
      <c r="O1124" s="82"/>
      <c r="P1124" s="159" t="str">
        <f t="shared" si="1005"/>
        <v>XCMG LYR 2000 
Огунвэй</v>
      </c>
      <c r="Q1124" s="82"/>
      <c r="R1124" s="82"/>
      <c r="S1124" s="82"/>
      <c r="T1124" s="39"/>
      <c r="U1124" s="40"/>
      <c r="V1124" s="40"/>
      <c r="W1124" s="58"/>
      <c r="X1124" s="40"/>
      <c r="Y1124" s="40"/>
      <c r="Z1124" s="40"/>
      <c r="AA1124" s="40"/>
      <c r="AB1124" s="43"/>
      <c r="AC1124" s="40"/>
      <c r="AD1124" s="40"/>
      <c r="AE1124" s="40"/>
      <c r="AF1124" s="40"/>
      <c r="AG1124" s="40"/>
      <c r="AH1124" s="40"/>
      <c r="AI1124" s="40"/>
      <c r="AJ1124" s="40"/>
      <c r="AK1124" s="40"/>
      <c r="AL1124" s="40"/>
      <c r="AM1124" s="40"/>
      <c r="AN1124" s="40"/>
      <c r="AO1124" s="40"/>
      <c r="AP1124" s="40"/>
      <c r="AQ1124" s="40"/>
      <c r="AR1124" s="40"/>
      <c r="AS1124" s="40"/>
    </row>
    <row r="1125" spans="1:45" s="30" customFormat="1" outlineLevel="1">
      <c r="A1125" s="40"/>
      <c r="B1125" s="263" t="str">
        <f t="shared" si="1002"/>
        <v>Дизтопливо</v>
      </c>
      <c r="C1125" s="66" t="s">
        <v>100</v>
      </c>
      <c r="D1125" s="80">
        <f>SUM(E1118:N1118)/SUM(E998:N998)</f>
        <v>15.168505588859567</v>
      </c>
      <c r="E1125" s="80">
        <f t="shared" ref="E1125:N1125" si="1007">E1118/E998</f>
        <v>15.168505588859565</v>
      </c>
      <c r="F1125" s="80">
        <f t="shared" si="1007"/>
        <v>15.168505588859567</v>
      </c>
      <c r="G1125" s="80">
        <f t="shared" si="1007"/>
        <v>15.168505588859565</v>
      </c>
      <c r="H1125" s="80">
        <f t="shared" si="1007"/>
        <v>15.168505588859565</v>
      </c>
      <c r="I1125" s="80">
        <f t="shared" si="1007"/>
        <v>15.168505588859565</v>
      </c>
      <c r="J1125" s="80">
        <f t="shared" si="1007"/>
        <v>15.168505588859567</v>
      </c>
      <c r="K1125" s="80">
        <f t="shared" si="1007"/>
        <v>15.168505588859567</v>
      </c>
      <c r="L1125" s="80">
        <f t="shared" si="1007"/>
        <v>15.168505588859565</v>
      </c>
      <c r="M1125" s="80">
        <f t="shared" si="1007"/>
        <v>15.168505588859569</v>
      </c>
      <c r="N1125" s="80">
        <f t="shared" si="1007"/>
        <v>15.168505588859565</v>
      </c>
      <c r="O1125" s="82"/>
      <c r="P1125" s="159" t="str">
        <f t="shared" si="1005"/>
        <v>XCMG LYR 2000 
Огунвэй</v>
      </c>
      <c r="Q1125" s="82"/>
      <c r="R1125" s="82"/>
      <c r="S1125" s="82"/>
      <c r="T1125" s="39"/>
      <c r="U1125" s="40"/>
      <c r="V1125" s="40"/>
      <c r="W1125" s="58"/>
      <c r="X1125" s="40"/>
      <c r="Y1125" s="40"/>
      <c r="Z1125" s="40"/>
      <c r="AA1125" s="40"/>
      <c r="AB1125" s="43"/>
      <c r="AC1125" s="40"/>
      <c r="AD1125" s="40"/>
      <c r="AE1125" s="40"/>
      <c r="AF1125" s="40"/>
      <c r="AG1125" s="40"/>
      <c r="AH1125" s="40"/>
      <c r="AI1125" s="40"/>
      <c r="AJ1125" s="40"/>
      <c r="AK1125" s="40"/>
      <c r="AL1125" s="40"/>
      <c r="AM1125" s="40"/>
      <c r="AN1125" s="40"/>
      <c r="AO1125" s="40"/>
      <c r="AP1125" s="40"/>
      <c r="AQ1125" s="40"/>
      <c r="AR1125" s="40"/>
      <c r="AS1125" s="40"/>
    </row>
    <row r="1126" spans="1:45" s="30" customFormat="1" outlineLevel="1">
      <c r="A1126" s="40"/>
      <c r="B1126" s="263" t="str">
        <f t="shared" si="1002"/>
        <v>Смазочные</v>
      </c>
      <c r="C1126" s="66" t="s">
        <v>100</v>
      </c>
      <c r="D1126" s="80">
        <f>SUM(E1119:N1119)/SUM(E998:N998)</f>
        <v>0</v>
      </c>
      <c r="E1126" s="80">
        <f t="shared" ref="E1126:N1126" si="1008">E1119/E998</f>
        <v>0</v>
      </c>
      <c r="F1126" s="80">
        <f t="shared" si="1008"/>
        <v>0</v>
      </c>
      <c r="G1126" s="80">
        <f t="shared" si="1008"/>
        <v>0</v>
      </c>
      <c r="H1126" s="80">
        <f t="shared" si="1008"/>
        <v>0</v>
      </c>
      <c r="I1126" s="80">
        <f t="shared" si="1008"/>
        <v>0</v>
      </c>
      <c r="J1126" s="80">
        <f t="shared" si="1008"/>
        <v>0</v>
      </c>
      <c r="K1126" s="80">
        <f t="shared" si="1008"/>
        <v>0</v>
      </c>
      <c r="L1126" s="80">
        <f t="shared" si="1008"/>
        <v>0</v>
      </c>
      <c r="M1126" s="80">
        <f t="shared" si="1008"/>
        <v>0</v>
      </c>
      <c r="N1126" s="80">
        <f t="shared" si="1008"/>
        <v>0</v>
      </c>
      <c r="O1126" s="82"/>
      <c r="P1126" s="159" t="str">
        <f t="shared" si="1005"/>
        <v>XCMG LYR 2000 
Огунвэй</v>
      </c>
      <c r="Q1126" s="82"/>
      <c r="R1126" s="82"/>
      <c r="S1126" s="82"/>
      <c r="T1126" s="39"/>
      <c r="U1126" s="40"/>
      <c r="V1126" s="40"/>
      <c r="W1126" s="58"/>
      <c r="X1126" s="40"/>
      <c r="Y1126" s="40"/>
      <c r="Z1126" s="40"/>
      <c r="AA1126" s="40"/>
      <c r="AB1126" s="43"/>
      <c r="AC1126" s="40"/>
      <c r="AD1126" s="40"/>
      <c r="AE1126" s="40"/>
      <c r="AF1126" s="40"/>
      <c r="AG1126" s="40"/>
      <c r="AH1126" s="40"/>
      <c r="AI1126" s="40"/>
      <c r="AJ1126" s="40"/>
      <c r="AK1126" s="40"/>
      <c r="AL1126" s="40"/>
      <c r="AM1126" s="40"/>
      <c r="AN1126" s="40"/>
      <c r="AO1126" s="40"/>
      <c r="AP1126" s="40"/>
      <c r="AQ1126" s="40"/>
      <c r="AR1126" s="40"/>
      <c r="AS1126" s="40"/>
    </row>
    <row r="1127" spans="1:45" s="30" customFormat="1" outlineLevel="1">
      <c r="A1127" s="40"/>
      <c r="B1127" s="263" t="str">
        <f t="shared" si="1002"/>
        <v>Расходы на персонал</v>
      </c>
      <c r="C1127" s="66" t="s">
        <v>100</v>
      </c>
      <c r="D1127" s="80">
        <f>SUM(E1120:N1120)/SUM(E998:N998)</f>
        <v>5.7942335098356992</v>
      </c>
      <c r="E1127" s="80">
        <f t="shared" ref="E1127:N1127" si="1009">E1120/E998</f>
        <v>4.8920654374916603</v>
      </c>
      <c r="F1127" s="80">
        <f t="shared" si="1009"/>
        <v>5.7248884908889215</v>
      </c>
      <c r="G1127" s="80">
        <f t="shared" si="1009"/>
        <v>5.5368634191233799</v>
      </c>
      <c r="H1127" s="80">
        <f t="shared" si="1009"/>
        <v>6.0198857481510473</v>
      </c>
      <c r="I1127" s="80">
        <f t="shared" si="1009"/>
        <v>6.0296904535122362</v>
      </c>
      <c r="J1127" s="80">
        <f t="shared" si="1009"/>
        <v>5.6138143193175791</v>
      </c>
      <c r="K1127" s="80">
        <f t="shared" si="1009"/>
        <v>5.8300199131600952</v>
      </c>
      <c r="L1127" s="80">
        <f t="shared" si="1009"/>
        <v>5.4072171587192992</v>
      </c>
      <c r="M1127" s="80">
        <f t="shared" si="1009"/>
        <v>8.4762864108692977</v>
      </c>
      <c r="N1127" s="80">
        <f t="shared" si="1009"/>
        <v>5.5059014882214115</v>
      </c>
      <c r="O1127" s="82"/>
      <c r="P1127" s="159" t="str">
        <f t="shared" si="1005"/>
        <v>XCMG LYR 2000 
Огунвэй</v>
      </c>
      <c r="Q1127" s="82"/>
      <c r="R1127" s="82"/>
      <c r="S1127" s="82"/>
      <c r="T1127" s="39"/>
      <c r="U1127" s="40"/>
      <c r="V1127" s="40"/>
      <c r="W1127" s="58"/>
      <c r="X1127" s="40"/>
      <c r="Y1127" s="40"/>
      <c r="Z1127" s="40"/>
      <c r="AA1127" s="40"/>
      <c r="AB1127" s="43"/>
      <c r="AC1127" s="40"/>
      <c r="AD1127" s="40"/>
      <c r="AE1127" s="40"/>
      <c r="AF1127" s="40"/>
      <c r="AG1127" s="40"/>
      <c r="AH1127" s="40"/>
      <c r="AI1127" s="40"/>
      <c r="AJ1127" s="40"/>
      <c r="AK1127" s="40"/>
      <c r="AL1127" s="40"/>
      <c r="AM1127" s="40"/>
      <c r="AN1127" s="40"/>
      <c r="AO1127" s="40"/>
      <c r="AP1127" s="40"/>
      <c r="AQ1127" s="40"/>
      <c r="AR1127" s="40"/>
      <c r="AS1127" s="40"/>
    </row>
    <row r="1128" spans="1:45" s="18" customFormat="1">
      <c r="E1128" s="307"/>
      <c r="F1128" s="307"/>
      <c r="G1128" s="307"/>
      <c r="H1128" s="307"/>
      <c r="I1128" s="307"/>
      <c r="J1128" s="307"/>
      <c r="K1128" s="307"/>
      <c r="L1128" s="307"/>
      <c r="M1128" s="307"/>
      <c r="N1128" s="307"/>
      <c r="P1128" s="159" t="str">
        <f t="shared" si="1005"/>
        <v>XCMG LYR 2000 
Огунвэй</v>
      </c>
    </row>
    <row r="1129" spans="1:45" s="18" customFormat="1">
      <c r="B1129" s="1144" t="s">
        <v>704</v>
      </c>
      <c r="C1129" s="1145" t="s">
        <v>6</v>
      </c>
      <c r="D1129" s="1144"/>
      <c r="E1129" s="1146">
        <f>E1030*1000/(E998*1000)</f>
        <v>0.2766507352941176</v>
      </c>
      <c r="F1129" s="1146">
        <f t="shared" ref="F1129:N1129" si="1010">F1030*1000/(F998*1000)</f>
        <v>0.27665073529411766</v>
      </c>
      <c r="G1129" s="1146">
        <f t="shared" si="1010"/>
        <v>0.2766507352941176</v>
      </c>
      <c r="H1129" s="1146">
        <f t="shared" si="1010"/>
        <v>0.2766507352941176</v>
      </c>
      <c r="I1129" s="1146">
        <f t="shared" si="1010"/>
        <v>0.2766507352941176</v>
      </c>
      <c r="J1129" s="1146">
        <f t="shared" si="1010"/>
        <v>0.27665073529411766</v>
      </c>
      <c r="K1129" s="1146">
        <f t="shared" si="1010"/>
        <v>0.27665073529411766</v>
      </c>
      <c r="L1129" s="1146">
        <f t="shared" si="1010"/>
        <v>0.27665073529411766</v>
      </c>
      <c r="M1129" s="1146">
        <f t="shared" si="1010"/>
        <v>0.27665073529411766</v>
      </c>
      <c r="N1129" s="1146">
        <f t="shared" si="1010"/>
        <v>0.2766507352941176</v>
      </c>
      <c r="P1129" s="159" t="str">
        <f t="shared" si="1005"/>
        <v>XCMG LYR 2000 
Огунвэй</v>
      </c>
    </row>
    <row r="1133" spans="1:45" s="30" customFormat="1" ht="21.75" customHeight="1">
      <c r="A1133" s="40"/>
      <c r="B1133" s="1147" t="str">
        <f>'1. Сводная_аннуитеты'!L18</f>
        <v xml:space="preserve">Hitachi EX2000 Майнтек  </v>
      </c>
      <c r="C1133" s="33"/>
      <c r="D1133" s="41"/>
      <c r="E1133" s="42"/>
      <c r="F1133" s="42"/>
      <c r="G1133" s="42"/>
      <c r="H1133" s="42"/>
      <c r="I1133" s="42"/>
      <c r="J1133" s="42"/>
      <c r="K1133" s="42"/>
      <c r="L1133" s="42"/>
      <c r="M1133" s="42"/>
      <c r="N1133" s="42"/>
      <c r="O1133" s="40"/>
      <c r="P1133" s="40"/>
      <c r="Q1133" s="40"/>
      <c r="R1133" s="40"/>
      <c r="S1133" s="40"/>
      <c r="T1133" s="39"/>
      <c r="U1133" s="40"/>
      <c r="V1133" s="40"/>
      <c r="W1133" s="40"/>
      <c r="X1133" s="40"/>
      <c r="Y1133" s="40"/>
      <c r="Z1133" s="40"/>
      <c r="AA1133" s="40"/>
      <c r="AB1133" s="43"/>
      <c r="AC1133" s="40"/>
      <c r="AD1133" s="40"/>
      <c r="AE1133" s="40"/>
      <c r="AF1133" s="40"/>
      <c r="AG1133" s="40"/>
      <c r="AH1133" s="40"/>
      <c r="AI1133" s="40"/>
      <c r="AJ1133" s="40"/>
      <c r="AK1133" s="40"/>
      <c r="AL1133" s="40"/>
      <c r="AM1133" s="40"/>
      <c r="AN1133" s="40"/>
      <c r="AO1133" s="40"/>
      <c r="AP1133" s="40"/>
      <c r="AQ1133" s="40"/>
      <c r="AR1133" s="40"/>
      <c r="AS1133" s="40"/>
    </row>
    <row r="1134" spans="1:45" s="28" customFormat="1" ht="18" customHeight="1">
      <c r="B1134" s="1680" t="s">
        <v>73</v>
      </c>
      <c r="C1134" s="1682" t="s">
        <v>29</v>
      </c>
      <c r="D1134" s="1684" t="s">
        <v>46</v>
      </c>
      <c r="E1134" s="1685"/>
      <c r="F1134" s="1685"/>
      <c r="G1134" s="1685"/>
      <c r="H1134" s="1685"/>
      <c r="I1134" s="1685"/>
      <c r="J1134" s="1685"/>
      <c r="K1134" s="1685"/>
      <c r="L1134" s="1685"/>
      <c r="M1134" s="1685"/>
      <c r="N1134" s="1686"/>
      <c r="O1134" s="44"/>
      <c r="P1134" s="159" t="str">
        <f>B1133</f>
        <v xml:space="preserve">Hitachi EX2000 Майнтек  </v>
      </c>
      <c r="Q1134" s="44"/>
      <c r="R1134" s="44"/>
      <c r="S1134" s="44"/>
      <c r="T1134" s="29"/>
      <c r="AB1134" s="45"/>
    </row>
    <row r="1135" spans="1:45" s="32" customFormat="1" ht="15.75">
      <c r="A1135" s="46"/>
      <c r="B1135" s="1681"/>
      <c r="C1135" s="1683"/>
      <c r="D1135" s="47">
        <v>0</v>
      </c>
      <c r="E1135" s="48">
        <f>D1135+1</f>
        <v>1</v>
      </c>
      <c r="F1135" s="48">
        <f>E1135+1</f>
        <v>2</v>
      </c>
      <c r="G1135" s="48">
        <f t="shared" ref="G1135" si="1011">F1135+1</f>
        <v>3</v>
      </c>
      <c r="H1135" s="48">
        <f t="shared" ref="H1135" si="1012">G1135+1</f>
        <v>4</v>
      </c>
      <c r="I1135" s="48">
        <f t="shared" ref="I1135" si="1013">H1135+1</f>
        <v>5</v>
      </c>
      <c r="J1135" s="48">
        <f t="shared" ref="J1135" si="1014">I1135+1</f>
        <v>6</v>
      </c>
      <c r="K1135" s="48">
        <f t="shared" ref="K1135" si="1015">J1135+1</f>
        <v>7</v>
      </c>
      <c r="L1135" s="48">
        <f t="shared" ref="L1135" si="1016">K1135+1</f>
        <v>8</v>
      </c>
      <c r="M1135" s="48">
        <f t="shared" ref="M1135" si="1017">L1135+1</f>
        <v>9</v>
      </c>
      <c r="N1135" s="48">
        <f t="shared" ref="N1135" si="1018">M1135+1</f>
        <v>10</v>
      </c>
      <c r="O1135" s="44"/>
      <c r="P1135" s="159" t="str">
        <f>P1134</f>
        <v xml:space="preserve">Hitachi EX2000 Майнтек  </v>
      </c>
      <c r="Q1135" s="44"/>
      <c r="R1135" s="44"/>
      <c r="S1135" s="44"/>
      <c r="T1135" s="49"/>
      <c r="U1135" s="46"/>
      <c r="V1135" s="46"/>
      <c r="W1135" s="46"/>
      <c r="X1135" s="46"/>
      <c r="Y1135" s="46"/>
      <c r="Z1135" s="46"/>
      <c r="AA1135" s="46"/>
      <c r="AB1135" s="50"/>
      <c r="AC1135" s="46"/>
      <c r="AD1135" s="46"/>
      <c r="AE1135" s="46"/>
      <c r="AF1135" s="46"/>
      <c r="AG1135" s="46"/>
      <c r="AH1135" s="46"/>
      <c r="AI1135" s="46"/>
      <c r="AJ1135" s="46"/>
      <c r="AK1135" s="46"/>
      <c r="AL1135" s="46"/>
      <c r="AM1135" s="46"/>
      <c r="AN1135" s="46"/>
      <c r="AO1135" s="46"/>
      <c r="AP1135" s="46"/>
      <c r="AQ1135" s="46"/>
      <c r="AR1135" s="46"/>
      <c r="AS1135" s="46"/>
    </row>
    <row r="1136" spans="1:45" s="61" customFormat="1" ht="15.75">
      <c r="A1136" s="51"/>
      <c r="B1136" s="52" t="s">
        <v>74</v>
      </c>
      <c r="C1136" s="53"/>
      <c r="D1136" s="54"/>
      <c r="E1136" s="55">
        <f>'2. Произв-сть экскаваторов'!D$5</f>
        <v>8760</v>
      </c>
      <c r="F1136" s="55">
        <f>'2. Произв-сть экскаваторов'!E$5</f>
        <v>8784</v>
      </c>
      <c r="G1136" s="55">
        <f>'2. Произв-сть экскаваторов'!F$5</f>
        <v>8760</v>
      </c>
      <c r="H1136" s="55">
        <f>'2. Произв-сть экскаваторов'!G$5</f>
        <v>8760</v>
      </c>
      <c r="I1136" s="55">
        <f>'2. Произв-сть экскаваторов'!H$5</f>
        <v>8760</v>
      </c>
      <c r="J1136" s="55">
        <f>'2. Произв-сть экскаваторов'!I$5</f>
        <v>8784</v>
      </c>
      <c r="K1136" s="55">
        <f>'2. Произв-сть экскаваторов'!J$5</f>
        <v>8760</v>
      </c>
      <c r="L1136" s="55">
        <f>'2. Произв-сть экскаваторов'!K$5</f>
        <v>8760</v>
      </c>
      <c r="M1136" s="55">
        <f>'2. Произв-сть экскаваторов'!L$5</f>
        <v>8760</v>
      </c>
      <c r="N1136" s="55">
        <f>'2. Произв-сть экскаваторов'!M$5</f>
        <v>8784</v>
      </c>
      <c r="O1136" s="56"/>
      <c r="P1136" s="159" t="str">
        <f t="shared" ref="P1136:P1199" si="1019">P1135</f>
        <v xml:space="preserve">Hitachi EX2000 Майнтек  </v>
      </c>
      <c r="Q1136" s="56"/>
      <c r="R1136" s="56"/>
      <c r="S1136" s="56"/>
      <c r="T1136" s="57"/>
      <c r="U1136" s="58"/>
      <c r="V1136" s="58"/>
      <c r="W1136" s="58"/>
      <c r="X1136" s="58"/>
      <c r="Y1136" s="58"/>
      <c r="Z1136" s="58"/>
      <c r="AA1136" s="58"/>
      <c r="AB1136" s="59"/>
      <c r="AC1136" s="58"/>
      <c r="AD1136" s="58"/>
      <c r="AE1136" s="58"/>
      <c r="AF1136" s="58"/>
      <c r="AG1136" s="58"/>
      <c r="AH1136" s="58"/>
      <c r="AI1136" s="58"/>
      <c r="AJ1136" s="60"/>
      <c r="AK1136" s="60"/>
      <c r="AL1136" s="60"/>
      <c r="AM1136" s="60"/>
      <c r="AN1136" s="60"/>
      <c r="AO1136" s="60"/>
      <c r="AP1136" s="60"/>
      <c r="AQ1136" s="60"/>
      <c r="AR1136" s="60"/>
      <c r="AS1136" s="60"/>
    </row>
    <row r="1137" spans="1:45" s="61" customFormat="1" ht="15.75">
      <c r="A1137" s="51"/>
      <c r="B1137" s="52" t="s">
        <v>34</v>
      </c>
      <c r="C1137" s="53" t="s">
        <v>10</v>
      </c>
      <c r="D1137" s="54"/>
      <c r="E1137" s="62">
        <f>'2. Произв-сть экскаваторов'!D26</f>
        <v>0.74</v>
      </c>
      <c r="F1137" s="62">
        <f>'2. Произв-сть экскаваторов'!E26</f>
        <v>0.73</v>
      </c>
      <c r="G1137" s="62">
        <f>'2. Произв-сть экскаваторов'!F26</f>
        <v>0.79</v>
      </c>
      <c r="H1137" s="62">
        <f>'2. Произв-сть экскаваторов'!G26</f>
        <v>0.63</v>
      </c>
      <c r="I1137" s="62">
        <f>'2. Произв-сть экскаваторов'!H26</f>
        <v>0.68812671232876699</v>
      </c>
      <c r="J1137" s="62">
        <f>'2. Произв-сть экскаваторов'!I26</f>
        <v>0.82178051001821484</v>
      </c>
      <c r="K1137" s="62">
        <f>'2. Произв-сть экскаваторов'!J26</f>
        <v>0.57808219178082187</v>
      </c>
      <c r="L1137" s="62">
        <f>'2. Произв-сть экскаваторов'!K26</f>
        <v>0.70980825958702065</v>
      </c>
      <c r="M1137" s="62">
        <f>'2. Произв-сть экскаваторов'!L26</f>
        <v>0.74538127853881275</v>
      </c>
      <c r="N1137" s="62">
        <f>'2. Произв-сть экскаваторов'!M26</f>
        <v>0.79134985207100594</v>
      </c>
      <c r="O1137" s="63"/>
      <c r="P1137" s="159" t="str">
        <f t="shared" si="1019"/>
        <v xml:space="preserve">Hitachi EX2000 Майнтек  </v>
      </c>
      <c r="Q1137" s="63"/>
      <c r="R1137" s="63"/>
      <c r="S1137" s="63"/>
      <c r="T1137" s="57"/>
      <c r="U1137" s="58"/>
      <c r="V1137" s="58"/>
      <c r="W1137" s="58"/>
      <c r="X1137" s="58"/>
      <c r="Y1137" s="58"/>
      <c r="Z1137" s="58"/>
      <c r="AA1137" s="58"/>
      <c r="AB1137" s="59"/>
      <c r="AC1137" s="58"/>
      <c r="AD1137" s="58"/>
      <c r="AE1137" s="58"/>
      <c r="AF1137" s="58"/>
      <c r="AG1137" s="58"/>
      <c r="AH1137" s="58"/>
      <c r="AI1137" s="58"/>
      <c r="AJ1137" s="60"/>
      <c r="AK1137" s="60"/>
      <c r="AL1137" s="60"/>
      <c r="AM1137" s="60"/>
      <c r="AN1137" s="60"/>
      <c r="AO1137" s="60"/>
      <c r="AP1137" s="60"/>
      <c r="AQ1137" s="60"/>
      <c r="AR1137" s="60"/>
      <c r="AS1137" s="60"/>
    </row>
    <row r="1138" spans="1:45" s="61" customFormat="1" ht="15.75">
      <c r="A1138" s="51"/>
      <c r="B1138" s="52" t="s">
        <v>41</v>
      </c>
      <c r="C1138" s="53" t="s">
        <v>10</v>
      </c>
      <c r="D1138" s="54"/>
      <c r="E1138" s="62">
        <f>'2. Произв-сть экскаваторов'!D69</f>
        <v>0.4665083333333333</v>
      </c>
      <c r="F1138" s="62">
        <f>'2. Произв-сть экскаваторов'!E69</f>
        <v>0.46020416666666658</v>
      </c>
      <c r="G1138" s="62">
        <f>'2. Произв-сть экскаваторов'!F69</f>
        <v>0.49802916666666674</v>
      </c>
      <c r="H1138" s="62">
        <f>'2. Произв-сть экскаваторов'!G69</f>
        <v>0.39716250000000003</v>
      </c>
      <c r="I1138" s="62">
        <f>'2. Произв-сть экскаваторов'!H69</f>
        <v>0.4338065482305935</v>
      </c>
      <c r="J1138" s="62">
        <f>'2. Произв-сть экскаваторов'!I69</f>
        <v>0.5180641298573162</v>
      </c>
      <c r="K1138" s="62">
        <f>'2. Произв-сть экскаваторов'!J69</f>
        <v>0.36443264840182649</v>
      </c>
      <c r="L1138" s="62">
        <f>'2. Произв-сть экскаваторов'!K69</f>
        <v>0.44747495698131762</v>
      </c>
      <c r="M1138" s="62">
        <f>'2. Произв-сть экскаваторов'!L69</f>
        <v>0.46990078101217647</v>
      </c>
      <c r="N1138" s="62">
        <f>'2. Произв-сть экскаваторов'!M69</f>
        <v>0.49888013590976327</v>
      </c>
      <c r="O1138" s="63"/>
      <c r="P1138" s="159" t="str">
        <f t="shared" si="1019"/>
        <v xml:space="preserve">Hitachi EX2000 Майнтек  </v>
      </c>
      <c r="Q1138" s="63"/>
      <c r="R1138" s="63"/>
      <c r="S1138" s="63"/>
      <c r="T1138" s="57"/>
      <c r="U1138" s="58"/>
      <c r="V1138" s="58"/>
      <c r="W1138" s="58"/>
      <c r="X1138" s="58"/>
      <c r="Y1138" s="58"/>
      <c r="Z1138" s="58"/>
      <c r="AA1138" s="58"/>
      <c r="AB1138" s="59"/>
      <c r="AC1138" s="58"/>
      <c r="AD1138" s="58"/>
      <c r="AE1138" s="58"/>
      <c r="AF1138" s="58"/>
      <c r="AG1138" s="58"/>
      <c r="AH1138" s="58"/>
      <c r="AI1138" s="58"/>
      <c r="AJ1138" s="60"/>
      <c r="AK1138" s="60"/>
      <c r="AL1138" s="60"/>
      <c r="AM1138" s="60"/>
      <c r="AN1138" s="60"/>
      <c r="AO1138" s="60"/>
      <c r="AP1138" s="60"/>
      <c r="AQ1138" s="60"/>
      <c r="AR1138" s="60"/>
      <c r="AS1138" s="60"/>
    </row>
    <row r="1139" spans="1:45" s="61" customFormat="1" ht="15.75">
      <c r="A1139" s="51"/>
      <c r="B1139" s="52" t="s">
        <v>75</v>
      </c>
      <c r="C1139" s="53" t="s">
        <v>76</v>
      </c>
      <c r="D1139" s="54"/>
      <c r="E1139" s="55">
        <f>'2. Произв-сть экскаваторов'!D91</f>
        <v>1772.6089159988837</v>
      </c>
      <c r="F1139" s="55">
        <f>'2. Произв-сть экскаваторов'!E91</f>
        <v>1753.4455763664632</v>
      </c>
      <c r="G1139" s="55">
        <f>'2. Произв-сть экскаваторов'!F91</f>
        <v>1892.3797887015114</v>
      </c>
      <c r="H1139" s="55">
        <f>'2. Произв-сть экскаваторов'!G91</f>
        <v>1509.1129960531039</v>
      </c>
      <c r="I1139" s="55">
        <f>'2. Произв-сть экскаваторов'!H91</f>
        <v>1648.3507373121233</v>
      </c>
      <c r="J1139" s="55">
        <f>'2. Произв-сть экскаваторов'!I91</f>
        <v>1973.9005479939931</v>
      </c>
      <c r="K1139" s="55">
        <f>'2. Произв-сть экскаваторов'!J91</f>
        <v>1384.7481720687319</v>
      </c>
      <c r="L1139" s="55">
        <f>'2. Произв-сть экскаваторов'!K91</f>
        <v>1700.2870940454095</v>
      </c>
      <c r="M1139" s="55">
        <f>'2. Произв-сть экскаваторов'!L91</f>
        <v>1785.4993245358739</v>
      </c>
      <c r="N1139" s="55">
        <f>'2. Произв-сть экскаваторов'!M91</f>
        <v>1900.8067088659732</v>
      </c>
      <c r="O1139" s="56"/>
      <c r="P1139" s="159" t="str">
        <f t="shared" si="1019"/>
        <v xml:space="preserve">Hitachi EX2000 Майнтек  </v>
      </c>
      <c r="Q1139" s="56"/>
      <c r="R1139" s="56"/>
      <c r="S1139" s="56"/>
      <c r="T1139" s="57"/>
      <c r="U1139" s="58"/>
      <c r="V1139" s="58"/>
      <c r="W1139" s="58"/>
      <c r="X1139" s="58"/>
      <c r="Y1139" s="58"/>
      <c r="Z1139" s="58"/>
      <c r="AA1139" s="58"/>
      <c r="AB1139" s="59"/>
      <c r="AC1139" s="58"/>
      <c r="AD1139" s="58"/>
      <c r="AE1139" s="58"/>
      <c r="AF1139" s="58"/>
      <c r="AG1139" s="58"/>
      <c r="AH1139" s="58"/>
      <c r="AI1139" s="58"/>
      <c r="AJ1139" s="60"/>
      <c r="AK1139" s="60"/>
      <c r="AL1139" s="60"/>
      <c r="AM1139" s="60"/>
      <c r="AN1139" s="60"/>
      <c r="AO1139" s="60"/>
      <c r="AP1139" s="60"/>
      <c r="AQ1139" s="60"/>
      <c r="AR1139" s="60"/>
      <c r="AS1139" s="60"/>
    </row>
    <row r="1140" spans="1:45" s="61" customFormat="1" ht="18.75" customHeight="1" outlineLevel="1">
      <c r="A1140" s="51"/>
      <c r="B1140" s="52" t="s">
        <v>77</v>
      </c>
      <c r="C1140" s="53" t="s">
        <v>78</v>
      </c>
      <c r="D1140" s="54"/>
      <c r="E1140" s="64">
        <f>E1216+E1217-E1212</f>
        <v>25237.630866937536</v>
      </c>
      <c r="F1140" s="64">
        <f t="shared" ref="F1140:N1140" si="1020">F1216+F1217-F1212</f>
        <v>30514.327376098772</v>
      </c>
      <c r="G1140" s="64">
        <f t="shared" si="1020"/>
        <v>44693.249757630074</v>
      </c>
      <c r="H1140" s="64">
        <f t="shared" si="1020"/>
        <v>59341.577226974267</v>
      </c>
      <c r="I1140" s="64">
        <f t="shared" si="1020"/>
        <v>23492.489171686546</v>
      </c>
      <c r="J1140" s="64">
        <f t="shared" si="1020"/>
        <v>136087.32337235898</v>
      </c>
      <c r="K1140" s="64">
        <f t="shared" si="1020"/>
        <v>69623.068269828858</v>
      </c>
      <c r="L1140" s="64">
        <f t="shared" si="1020"/>
        <v>54001.119181096554</v>
      </c>
      <c r="M1140" s="64">
        <f t="shared" si="1020"/>
        <v>42752.839812375285</v>
      </c>
      <c r="N1140" s="64">
        <f t="shared" si="1020"/>
        <v>38857.90161095588</v>
      </c>
      <c r="O1140" s="65"/>
      <c r="P1140" s="159" t="str">
        <f t="shared" si="1019"/>
        <v xml:space="preserve">Hitachi EX2000 Майнтек  </v>
      </c>
      <c r="Q1140" s="65"/>
      <c r="R1140" s="65"/>
      <c r="S1140" s="65"/>
      <c r="T1140" s="57"/>
      <c r="U1140" s="58"/>
      <c r="V1140" s="58"/>
      <c r="W1140" s="58"/>
      <c r="X1140" s="58"/>
      <c r="Y1140" s="58"/>
      <c r="Z1140" s="58"/>
      <c r="AA1140" s="58"/>
      <c r="AB1140" s="59"/>
      <c r="AC1140" s="58"/>
      <c r="AD1140" s="58"/>
      <c r="AE1140" s="58"/>
      <c r="AF1140" s="58"/>
      <c r="AG1140" s="58"/>
      <c r="AH1140" s="58"/>
      <c r="AI1140" s="58"/>
      <c r="AJ1140" s="60"/>
      <c r="AK1140" s="60"/>
      <c r="AL1140" s="60"/>
      <c r="AM1140" s="60"/>
      <c r="AN1140" s="60"/>
      <c r="AO1140" s="60"/>
      <c r="AP1140" s="60"/>
      <c r="AQ1140" s="60"/>
      <c r="AR1140" s="60"/>
      <c r="AS1140" s="60"/>
    </row>
    <row r="1141" spans="1:45" s="61" customFormat="1" ht="15.75" outlineLevel="1">
      <c r="A1141" s="51"/>
      <c r="B1141" s="83" t="s">
        <v>240</v>
      </c>
      <c r="C1141" s="53" t="s">
        <v>78</v>
      </c>
      <c r="D1141" s="54"/>
      <c r="E1141" s="64">
        <f>E1143</f>
        <v>7627.6343975798845</v>
      </c>
      <c r="F1141" s="64">
        <f t="shared" ref="F1141:N1141" si="1021">F1143</f>
        <v>14432.733592764713</v>
      </c>
      <c r="G1141" s="64">
        <f t="shared" si="1021"/>
        <v>30316.666212941767</v>
      </c>
      <c r="H1141" s="64">
        <f t="shared" si="1021"/>
        <v>55246.866682130829</v>
      </c>
      <c r="I1141" s="64">
        <f t="shared" si="1021"/>
        <v>7487.9090573417707</v>
      </c>
      <c r="J1141" s="64">
        <f t="shared" si="1021"/>
        <v>132255.43820660684</v>
      </c>
      <c r="K1141" s="64">
        <f t="shared" si="1021"/>
        <v>55379.472256296707</v>
      </c>
      <c r="L1141" s="64">
        <f t="shared" si="1021"/>
        <v>30316.666212941767</v>
      </c>
      <c r="M1141" s="64">
        <f t="shared" si="1021"/>
        <v>14300.128018598829</v>
      </c>
      <c r="N1141" s="64">
        <f t="shared" si="1021"/>
        <v>7487.9090573417707</v>
      </c>
      <c r="O1141" s="126"/>
      <c r="P1141" s="159" t="str">
        <f t="shared" si="1019"/>
        <v xml:space="preserve">Hitachi EX2000 Майнтек  </v>
      </c>
      <c r="Q1141" s="65"/>
      <c r="R1141" s="65"/>
      <c r="S1141" s="138"/>
      <c r="T1141" s="57"/>
      <c r="U1141" s="58"/>
      <c r="V1141" s="58"/>
      <c r="W1141" s="58"/>
      <c r="X1141" s="58"/>
      <c r="Y1141" s="58"/>
      <c r="Z1141" s="58"/>
      <c r="AA1141" s="58"/>
      <c r="AB1141" s="59"/>
      <c r="AC1141" s="58"/>
      <c r="AD1141" s="58"/>
      <c r="AE1141" s="58"/>
      <c r="AF1141" s="58"/>
      <c r="AG1141" s="58"/>
      <c r="AH1141" s="58"/>
      <c r="AI1141" s="58"/>
      <c r="AJ1141" s="60"/>
      <c r="AK1141" s="60"/>
      <c r="AL1141" s="60"/>
      <c r="AM1141" s="60"/>
      <c r="AN1141" s="60"/>
      <c r="AO1141" s="60"/>
      <c r="AP1141" s="60"/>
      <c r="AQ1141" s="60"/>
      <c r="AR1141" s="60"/>
      <c r="AS1141" s="60"/>
    </row>
    <row r="1142" spans="1:45" s="61" customFormat="1" ht="18" customHeight="1" outlineLevel="1">
      <c r="A1142" s="51"/>
      <c r="B1142" s="1687" t="s">
        <v>239</v>
      </c>
      <c r="C1142" s="66" t="s">
        <v>166</v>
      </c>
      <c r="D1142" s="54"/>
      <c r="E1142" s="1163">
        <f>'Hitachi Майнтек'!E14+'Hitachi Майнтек'!E15+'Hitachi Майнтек'!E16</f>
        <v>100.19775683907275</v>
      </c>
      <c r="F1142" s="1163">
        <f>'Hitachi Майнтек'!F14+'Hitachi Майнтек'!F15+'Hitachi Майнтек'!F16</f>
        <v>189.59056709768191</v>
      </c>
      <c r="G1142" s="1163">
        <f>'Hitachi Майнтек'!G14+'Hitachi Майнтек'!G15+'Hitachi Майнтек'!G16</f>
        <v>398.24430367814551</v>
      </c>
      <c r="H1142" s="1163">
        <f>'Hitachi Майнтек'!H14+'Hitachi Майнтек'!H15+'Hitachi Майнтек'!H16</f>
        <v>725.73118025860913</v>
      </c>
      <c r="I1142" s="1163">
        <f>'Hitachi Майнтек'!I14+'Hitachi Майнтек'!I15+'Hitachi Майнтек'!I16</f>
        <v>98.362303678145523</v>
      </c>
      <c r="J1142" s="1163">
        <f>'Hitachi Майнтек'!J14+'Hitachi Майнтек'!J15+'Hitachi Майнтек'!J16</f>
        <v>1737.3274002586093</v>
      </c>
      <c r="K1142" s="1163">
        <f>'Hitachi Майнтек'!K14+'Hitachi Майнтек'!K15+'Hitachi Майнтек'!K16</f>
        <v>727.4731070976818</v>
      </c>
      <c r="L1142" s="1163">
        <f>'Hitachi Майнтек'!L14+'Hitachi Майнтек'!L15+'Hitachi Майнтек'!L16</f>
        <v>398.24430367814551</v>
      </c>
      <c r="M1142" s="1163">
        <f>'Hitachi Майнтек'!M14+'Hitachi Майнтек'!M15+'Hitachi Майнтек'!M16</f>
        <v>187.84864025860915</v>
      </c>
      <c r="N1142" s="1163">
        <f>'Hitachi Майнтек'!N14+'Hitachi Майнтек'!N15+'Hitachi Майнтек'!N16</f>
        <v>98.362303678145523</v>
      </c>
      <c r="P1142" s="159" t="str">
        <f t="shared" si="1019"/>
        <v xml:space="preserve">Hitachi EX2000 Майнтек  </v>
      </c>
      <c r="Q1142" s="56"/>
      <c r="R1142" s="56"/>
      <c r="S1142" s="73" t="s">
        <v>988</v>
      </c>
      <c r="T1142" s="57"/>
      <c r="U1142" s="58"/>
      <c r="V1142" s="58"/>
      <c r="W1142" s="58"/>
      <c r="X1142" s="58"/>
      <c r="Y1142" s="58"/>
      <c r="Z1142" s="58"/>
      <c r="AA1142" s="58"/>
      <c r="AB1142" s="59"/>
      <c r="AC1142" s="58"/>
      <c r="AD1142" s="58"/>
      <c r="AE1142" s="58"/>
      <c r="AF1142" s="58"/>
      <c r="AG1142" s="58"/>
      <c r="AH1142" s="58"/>
      <c r="AI1142" s="58"/>
      <c r="AJ1142" s="60"/>
      <c r="AK1142" s="60"/>
      <c r="AL1142" s="60"/>
      <c r="AM1142" s="60"/>
      <c r="AN1142" s="60"/>
      <c r="AO1142" s="60"/>
      <c r="AP1142" s="60"/>
      <c r="AQ1142" s="60"/>
      <c r="AR1142" s="60"/>
      <c r="AS1142" s="60"/>
    </row>
    <row r="1143" spans="1:45" s="61" customFormat="1" ht="15.75" customHeight="1" outlineLevel="1">
      <c r="A1143" s="51"/>
      <c r="B1143" s="1688"/>
      <c r="C1143" s="66" t="s">
        <v>160</v>
      </c>
      <c r="D1143" s="54"/>
      <c r="E1143" s="55">
        <f>E1142*Макро!C$4</f>
        <v>7627.6343975798845</v>
      </c>
      <c r="F1143" s="55">
        <f>F1142*Макро!D$4</f>
        <v>14432.733592764713</v>
      </c>
      <c r="G1143" s="55">
        <f>G1142*Макро!E$4</f>
        <v>30316.666212941767</v>
      </c>
      <c r="H1143" s="55">
        <f>H1142*Макро!F$4</f>
        <v>55246.866682130829</v>
      </c>
      <c r="I1143" s="55">
        <f>I1142*Макро!G$4</f>
        <v>7487.9090573417707</v>
      </c>
      <c r="J1143" s="55">
        <f>J1142*Макро!H$4</f>
        <v>132255.43820660684</v>
      </c>
      <c r="K1143" s="55">
        <f>K1142*Макро!I$4</f>
        <v>55379.472256296707</v>
      </c>
      <c r="L1143" s="55">
        <f>L1142*Макро!J$4</f>
        <v>30316.666212941767</v>
      </c>
      <c r="M1143" s="55">
        <f>M1142*Макро!K$4</f>
        <v>14300.128018598829</v>
      </c>
      <c r="N1143" s="55">
        <f>N1142*Макро!L$4</f>
        <v>7487.9090573417707</v>
      </c>
      <c r="O1143" s="56"/>
      <c r="P1143" s="159" t="str">
        <f t="shared" si="1019"/>
        <v xml:space="preserve">Hitachi EX2000 Майнтек  </v>
      </c>
      <c r="Q1143" s="56"/>
      <c r="R1143" s="56"/>
      <c r="S1143" s="56"/>
      <c r="T1143" s="57"/>
      <c r="U1143" s="58"/>
      <c r="V1143" s="58"/>
      <c r="W1143" s="58"/>
      <c r="X1143" s="58"/>
      <c r="Y1143" s="58"/>
      <c r="Z1143" s="58"/>
      <c r="AA1143" s="58"/>
      <c r="AB1143" s="59"/>
      <c r="AC1143" s="58"/>
      <c r="AD1143" s="58"/>
      <c r="AE1143" s="58"/>
      <c r="AF1143" s="58"/>
      <c r="AG1143" s="58"/>
      <c r="AH1143" s="58"/>
      <c r="AI1143" s="58"/>
      <c r="AJ1143" s="60"/>
      <c r="AK1143" s="60"/>
      <c r="AL1143" s="60"/>
      <c r="AM1143" s="60"/>
      <c r="AN1143" s="60"/>
      <c r="AO1143" s="60"/>
      <c r="AP1143" s="60"/>
      <c r="AQ1143" s="60"/>
      <c r="AR1143" s="60"/>
      <c r="AS1143" s="60"/>
    </row>
    <row r="1144" spans="1:45" s="61" customFormat="1" ht="20.25" customHeight="1" outlineLevel="1">
      <c r="A1144" s="51"/>
      <c r="B1144" s="160" t="s">
        <v>128</v>
      </c>
      <c r="C1144" s="53" t="s">
        <v>61</v>
      </c>
      <c r="D1144" s="54"/>
      <c r="E1144" s="77">
        <f>E1146</f>
        <v>1218.0128</v>
      </c>
      <c r="F1144" s="77">
        <f t="shared" ref="F1144:N1144" si="1022">F1146</f>
        <v>1778.2986879999999</v>
      </c>
      <c r="G1144" s="77">
        <f t="shared" si="1022"/>
        <v>2408.620312</v>
      </c>
      <c r="H1144" s="77">
        <f t="shared" si="1022"/>
        <v>3605.317888</v>
      </c>
      <c r="I1144" s="77">
        <f t="shared" si="1022"/>
        <v>1169.2922879999999</v>
      </c>
      <c r="J1144" s="77">
        <f t="shared" si="1022"/>
        <v>7828.7772720000003</v>
      </c>
      <c r="K1144" s="77">
        <f t="shared" si="1022"/>
        <v>3605.317888</v>
      </c>
      <c r="L1144" s="77">
        <f t="shared" si="1022"/>
        <v>2408.620312</v>
      </c>
      <c r="M1144" s="77">
        <f t="shared" si="1022"/>
        <v>1961.0006079999998</v>
      </c>
      <c r="N1144" s="77">
        <f t="shared" si="1022"/>
        <v>1595.5967680000001</v>
      </c>
      <c r="O1144" s="138"/>
      <c r="P1144" s="159" t="str">
        <f t="shared" si="1019"/>
        <v xml:space="preserve">Hitachi EX2000 Майнтек  </v>
      </c>
      <c r="Q1144" s="56"/>
      <c r="R1144" s="56"/>
      <c r="S1144" s="56"/>
      <c r="T1144" s="57"/>
      <c r="U1144" s="58"/>
      <c r="V1144" s="58"/>
      <c r="W1144" s="58"/>
      <c r="X1144" s="58"/>
      <c r="Y1144" s="58"/>
      <c r="Z1144" s="58"/>
      <c r="AA1144" s="58"/>
      <c r="AB1144" s="59"/>
      <c r="AC1144" s="58"/>
      <c r="AD1144" s="58"/>
      <c r="AE1144" s="58"/>
      <c r="AF1144" s="58"/>
      <c r="AG1144" s="58"/>
      <c r="AH1144" s="58"/>
      <c r="AI1144" s="58"/>
      <c r="AJ1144" s="60"/>
      <c r="AK1144" s="60"/>
      <c r="AL1144" s="60"/>
      <c r="AM1144" s="60"/>
      <c r="AN1144" s="60"/>
      <c r="AO1144" s="60"/>
      <c r="AP1144" s="60"/>
      <c r="AQ1144" s="60"/>
      <c r="AR1144" s="60"/>
      <c r="AS1144" s="60"/>
    </row>
    <row r="1145" spans="1:45" s="61" customFormat="1" ht="15.75" customHeight="1" outlineLevel="1">
      <c r="A1145" s="51"/>
      <c r="B1145" s="1687" t="s">
        <v>170</v>
      </c>
      <c r="C1145" s="66" t="s">
        <v>166</v>
      </c>
      <c r="D1145" s="54"/>
      <c r="E1145" s="1163">
        <f>'Hitachi Майнтек'!E17+'Hitachi Майнтек'!E18</f>
        <v>16</v>
      </c>
      <c r="F1145" s="1163">
        <f>'Hitachi Майнтек'!F17+'Hitachi Майнтек'!F18</f>
        <v>23.36</v>
      </c>
      <c r="G1145" s="1163">
        <f>'Hitachi Майнтек'!G17+'Hitachi Майнтек'!G18</f>
        <v>31.64</v>
      </c>
      <c r="H1145" s="1163">
        <f>'Hitachi Майнтек'!H17+'Hitachi Майнтек'!H18</f>
        <v>47.36</v>
      </c>
      <c r="I1145" s="1163">
        <f>'Hitachi Майнтек'!I17+'Hitachi Майнтек'!I18</f>
        <v>15.36</v>
      </c>
      <c r="J1145" s="1163">
        <f>'Hitachi Майнтек'!J17+'Hitachi Майнтек'!J18</f>
        <v>102.84</v>
      </c>
      <c r="K1145" s="1163">
        <f>'Hitachi Майнтек'!K17+'Hitachi Майнтек'!K18</f>
        <v>47.36</v>
      </c>
      <c r="L1145" s="1163">
        <f>'Hitachi Майнтек'!L17+'Hitachi Майнтек'!L18</f>
        <v>31.64</v>
      </c>
      <c r="M1145" s="1163">
        <f>'Hitachi Майнтек'!M17+'Hitachi Майнтек'!M18</f>
        <v>25.759999999999998</v>
      </c>
      <c r="N1145" s="1163">
        <f>'Hitachi Майнтек'!N17+'Hitachi Майнтек'!N18</f>
        <v>20.96</v>
      </c>
      <c r="O1145" s="126"/>
      <c r="P1145" s="159" t="str">
        <f t="shared" si="1019"/>
        <v xml:space="preserve">Hitachi EX2000 Майнтек  </v>
      </c>
      <c r="Q1145" s="56"/>
      <c r="R1145" s="56"/>
      <c r="S1145" s="73" t="s">
        <v>988</v>
      </c>
      <c r="T1145" s="57"/>
      <c r="U1145" s="58"/>
      <c r="V1145" s="58"/>
      <c r="W1145" s="58"/>
      <c r="X1145" s="58"/>
      <c r="Y1145" s="58"/>
      <c r="Z1145" s="58"/>
      <c r="AA1145" s="58"/>
      <c r="AB1145" s="59"/>
      <c r="AC1145" s="58"/>
      <c r="AD1145" s="58"/>
      <c r="AE1145" s="58"/>
      <c r="AF1145" s="58"/>
      <c r="AG1145" s="58"/>
      <c r="AH1145" s="58"/>
      <c r="AI1145" s="58"/>
      <c r="AJ1145" s="60"/>
      <c r="AK1145" s="60"/>
      <c r="AL1145" s="60"/>
      <c r="AM1145" s="60"/>
      <c r="AN1145" s="60"/>
      <c r="AO1145" s="60"/>
      <c r="AP1145" s="60"/>
      <c r="AQ1145" s="60"/>
      <c r="AR1145" s="60"/>
      <c r="AS1145" s="60"/>
    </row>
    <row r="1146" spans="1:45" s="61" customFormat="1" ht="15.75" customHeight="1" outlineLevel="1">
      <c r="A1146" s="51"/>
      <c r="B1146" s="1688"/>
      <c r="C1146" s="66" t="s">
        <v>160</v>
      </c>
      <c r="D1146" s="54"/>
      <c r="E1146" s="55">
        <f>E1145*Макро!C$4</f>
        <v>1218.0128</v>
      </c>
      <c r="F1146" s="55">
        <f>F1145*Макро!D$4</f>
        <v>1778.2986879999999</v>
      </c>
      <c r="G1146" s="55">
        <f>G1145*Макро!E$4</f>
        <v>2408.620312</v>
      </c>
      <c r="H1146" s="55">
        <f>H1145*Макро!F$4</f>
        <v>3605.317888</v>
      </c>
      <c r="I1146" s="55">
        <f>I1145*Макро!G$4</f>
        <v>1169.2922879999999</v>
      </c>
      <c r="J1146" s="55">
        <f>J1145*Макро!H$4</f>
        <v>7828.7772720000003</v>
      </c>
      <c r="K1146" s="55">
        <f>K1145*Макро!I$4</f>
        <v>3605.317888</v>
      </c>
      <c r="L1146" s="55">
        <f>L1145*Макро!J$4</f>
        <v>2408.620312</v>
      </c>
      <c r="M1146" s="55">
        <f>M1145*Макро!K$4</f>
        <v>1961.0006079999998</v>
      </c>
      <c r="N1146" s="55">
        <f>N1145*Макро!L$4</f>
        <v>1595.5967680000001</v>
      </c>
      <c r="O1146" s="56"/>
      <c r="P1146" s="159" t="str">
        <f t="shared" si="1019"/>
        <v xml:space="preserve">Hitachi EX2000 Майнтек  </v>
      </c>
      <c r="Q1146" s="56"/>
      <c r="R1146" s="56"/>
      <c r="S1146" s="56"/>
      <c r="T1146" s="57"/>
      <c r="U1146" s="58"/>
      <c r="V1146" s="58"/>
      <c r="W1146" s="58"/>
      <c r="X1146" s="58"/>
      <c r="Y1146" s="58"/>
      <c r="Z1146" s="58"/>
      <c r="AA1146" s="58"/>
      <c r="AB1146" s="59"/>
      <c r="AC1146" s="58"/>
      <c r="AD1146" s="58"/>
      <c r="AE1146" s="58"/>
      <c r="AF1146" s="58"/>
      <c r="AG1146" s="58"/>
      <c r="AH1146" s="58"/>
      <c r="AI1146" s="58"/>
      <c r="AJ1146" s="60"/>
      <c r="AK1146" s="60"/>
      <c r="AL1146" s="60"/>
      <c r="AM1146" s="60"/>
      <c r="AN1146" s="60"/>
      <c r="AO1146" s="60"/>
      <c r="AP1146" s="60"/>
      <c r="AQ1146" s="60"/>
      <c r="AR1146" s="60"/>
      <c r="AS1146" s="60"/>
    </row>
    <row r="1147" spans="1:45" s="61" customFormat="1" ht="15.75" outlineLevel="1">
      <c r="A1147" s="51"/>
      <c r="B1147" s="52" t="s">
        <v>703</v>
      </c>
      <c r="C1147" s="53" t="s">
        <v>61</v>
      </c>
      <c r="D1147" s="54"/>
      <c r="E1147" s="64">
        <f>E1149+E1153</f>
        <v>1546.7995439092399</v>
      </c>
      <c r="F1147" s="64">
        <f t="shared" ref="F1147:N1147" si="1023">F1149+F1153</f>
        <v>1530.0773866777886</v>
      </c>
      <c r="G1147" s="64">
        <f t="shared" si="1023"/>
        <v>1651.3130266058106</v>
      </c>
      <c r="H1147" s="64">
        <f t="shared" si="1023"/>
        <v>1316.8698819767853</v>
      </c>
      <c r="I1147" s="64">
        <f t="shared" si="1023"/>
        <v>1438.3703848404073</v>
      </c>
      <c r="J1147" s="64">
        <f t="shared" si="1023"/>
        <v>1722.4490071115213</v>
      </c>
      <c r="K1147" s="64">
        <f t="shared" si="1023"/>
        <v>1208.3476629576069</v>
      </c>
      <c r="L1147" s="64">
        <f t="shared" si="1023"/>
        <v>1483.6906651246147</v>
      </c>
      <c r="M1147" s="64">
        <f t="shared" si="1023"/>
        <v>1558.0478671382723</v>
      </c>
      <c r="N1147" s="64">
        <f t="shared" si="1023"/>
        <v>1658.6664569926841</v>
      </c>
      <c r="O1147" s="180"/>
      <c r="P1147" s="159" t="str">
        <f t="shared" si="1019"/>
        <v xml:space="preserve">Hitachi EX2000 Майнтек  </v>
      </c>
      <c r="Q1147" s="65"/>
      <c r="R1147" s="65"/>
      <c r="S1147" s="65"/>
      <c r="T1147" s="57"/>
      <c r="U1147" s="58"/>
      <c r="V1147" s="58"/>
      <c r="W1147" s="58"/>
      <c r="X1147" s="58"/>
      <c r="Y1147" s="58"/>
      <c r="Z1147" s="58"/>
      <c r="AA1147" s="58"/>
      <c r="AB1147" s="59"/>
      <c r="AC1147" s="58"/>
      <c r="AD1147" s="58"/>
      <c r="AE1147" s="58"/>
      <c r="AF1147" s="58"/>
      <c r="AG1147" s="58"/>
      <c r="AH1147" s="58"/>
      <c r="AI1147" s="58"/>
      <c r="AJ1147" s="60"/>
      <c r="AK1147" s="60"/>
      <c r="AL1147" s="60"/>
      <c r="AM1147" s="60"/>
      <c r="AN1147" s="60"/>
      <c r="AO1147" s="60"/>
      <c r="AP1147" s="60"/>
      <c r="AQ1147" s="60"/>
      <c r="AR1147" s="60"/>
      <c r="AS1147" s="60"/>
    </row>
    <row r="1148" spans="1:45" s="61" customFormat="1" ht="15.75" outlineLevel="1">
      <c r="A1148" s="51"/>
      <c r="B1148" s="52"/>
      <c r="C1148" s="53"/>
      <c r="D1148" s="54"/>
      <c r="E1148" s="64"/>
      <c r="F1148" s="64"/>
      <c r="G1148" s="64"/>
      <c r="H1148" s="64"/>
      <c r="I1148" s="64"/>
      <c r="J1148" s="64"/>
      <c r="K1148" s="64"/>
      <c r="L1148" s="64"/>
      <c r="M1148" s="64"/>
      <c r="N1148" s="64"/>
      <c r="O1148" s="65"/>
      <c r="P1148" s="159" t="str">
        <f t="shared" si="1019"/>
        <v xml:space="preserve">Hitachi EX2000 Майнтек  </v>
      </c>
      <c r="Q1148" s="65"/>
      <c r="R1148" s="65"/>
      <c r="S1148" s="65"/>
      <c r="T1148" s="57"/>
      <c r="U1148" s="58"/>
      <c r="V1148" s="58"/>
      <c r="W1148" s="58"/>
      <c r="X1148" s="58"/>
      <c r="Y1148" s="58"/>
      <c r="Z1148" s="58"/>
      <c r="AA1148" s="58"/>
      <c r="AB1148" s="59"/>
      <c r="AC1148" s="58"/>
      <c r="AD1148" s="58"/>
      <c r="AE1148" s="58"/>
      <c r="AF1148" s="58"/>
      <c r="AG1148" s="58"/>
      <c r="AH1148" s="58"/>
      <c r="AI1148" s="58"/>
      <c r="AJ1148" s="60"/>
      <c r="AK1148" s="60"/>
      <c r="AL1148" s="60"/>
      <c r="AM1148" s="60"/>
      <c r="AN1148" s="60"/>
      <c r="AO1148" s="60"/>
      <c r="AP1148" s="60"/>
      <c r="AQ1148" s="60"/>
      <c r="AR1148" s="60"/>
      <c r="AS1148" s="60"/>
    </row>
    <row r="1149" spans="1:45" s="61" customFormat="1" ht="30" outlineLevel="1">
      <c r="A1149" s="51"/>
      <c r="B1149" s="186" t="s">
        <v>173</v>
      </c>
      <c r="C1149" s="53" t="s">
        <v>61</v>
      </c>
      <c r="D1149" s="54"/>
      <c r="E1149" s="64">
        <f>E1152*E1139</f>
        <v>1546.7995439092399</v>
      </c>
      <c r="F1149" s="64">
        <f t="shared" ref="F1149:N1149" si="1024">F1152*F1139</f>
        <v>1530.0773866777886</v>
      </c>
      <c r="G1149" s="64">
        <f t="shared" si="1024"/>
        <v>1651.3130266058106</v>
      </c>
      <c r="H1149" s="64">
        <f t="shared" si="1024"/>
        <v>1316.8698819767853</v>
      </c>
      <c r="I1149" s="64">
        <f t="shared" si="1024"/>
        <v>1438.3703848404073</v>
      </c>
      <c r="J1149" s="64">
        <f t="shared" si="1024"/>
        <v>1722.4490071115213</v>
      </c>
      <c r="K1149" s="64">
        <f t="shared" si="1024"/>
        <v>1208.3476629576069</v>
      </c>
      <c r="L1149" s="64">
        <f t="shared" si="1024"/>
        <v>1483.6906651246147</v>
      </c>
      <c r="M1149" s="64">
        <f t="shared" si="1024"/>
        <v>1558.0478671382723</v>
      </c>
      <c r="N1149" s="64">
        <f t="shared" si="1024"/>
        <v>1658.6664569926841</v>
      </c>
      <c r="O1149" s="65"/>
      <c r="P1149" s="159" t="str">
        <f t="shared" si="1019"/>
        <v xml:space="preserve">Hitachi EX2000 Майнтек  </v>
      </c>
      <c r="Q1149" s="65"/>
      <c r="R1149" s="65"/>
      <c r="S1149" s="65"/>
      <c r="T1149" s="57"/>
      <c r="U1149" s="58"/>
      <c r="V1149" s="58"/>
      <c r="W1149" s="58"/>
      <c r="X1149" s="58"/>
      <c r="Y1149" s="58"/>
      <c r="Z1149" s="58"/>
      <c r="AA1149" s="58"/>
      <c r="AB1149" s="59"/>
      <c r="AC1149" s="58"/>
      <c r="AD1149" s="58"/>
      <c r="AE1149" s="58"/>
      <c r="AF1149" s="58"/>
      <c r="AG1149" s="58"/>
      <c r="AH1149" s="58"/>
      <c r="AI1149" s="58"/>
      <c r="AJ1149" s="60"/>
      <c r="AK1149" s="60"/>
      <c r="AL1149" s="60"/>
      <c r="AM1149" s="60"/>
      <c r="AN1149" s="60"/>
      <c r="AO1149" s="60"/>
      <c r="AP1149" s="60"/>
      <c r="AQ1149" s="60"/>
      <c r="AR1149" s="60"/>
      <c r="AS1149" s="60"/>
    </row>
    <row r="1150" spans="1:45" s="61" customFormat="1" ht="15.75" outlineLevel="1">
      <c r="A1150" s="51"/>
      <c r="B1150" s="67" t="s">
        <v>53</v>
      </c>
      <c r="C1150" s="70" t="s">
        <v>171</v>
      </c>
      <c r="D1150" s="179"/>
      <c r="E1150" s="177"/>
      <c r="F1150" s="177"/>
      <c r="G1150" s="177"/>
      <c r="H1150" s="177"/>
      <c r="I1150" s="177"/>
      <c r="J1150" s="177"/>
      <c r="K1150" s="177"/>
      <c r="L1150" s="177"/>
      <c r="M1150" s="177"/>
      <c r="N1150" s="177"/>
      <c r="O1150" s="69"/>
      <c r="P1150" s="159" t="str">
        <f t="shared" si="1019"/>
        <v xml:space="preserve">Hitachi EX2000 Майнтек  </v>
      </c>
      <c r="Q1150" s="69"/>
      <c r="R1150" s="69"/>
      <c r="S1150" s="69"/>
      <c r="T1150" s="57"/>
      <c r="U1150" s="58"/>
      <c r="V1150" s="58"/>
      <c r="W1150" s="58"/>
      <c r="X1150" s="58"/>
      <c r="Y1150" s="58"/>
      <c r="Z1150" s="58"/>
      <c r="AA1150" s="58"/>
      <c r="AB1150" s="59"/>
      <c r="AC1150" s="58"/>
      <c r="AD1150" s="58"/>
      <c r="AE1150" s="58"/>
      <c r="AF1150" s="58"/>
      <c r="AG1150" s="58"/>
      <c r="AH1150" s="58"/>
      <c r="AI1150" s="58"/>
      <c r="AJ1150" s="60"/>
      <c r="AK1150" s="60"/>
      <c r="AL1150" s="60"/>
      <c r="AM1150" s="60"/>
      <c r="AN1150" s="60"/>
      <c r="AO1150" s="60"/>
      <c r="AP1150" s="60"/>
      <c r="AQ1150" s="60"/>
      <c r="AR1150" s="60"/>
      <c r="AS1150" s="60"/>
    </row>
    <row r="1151" spans="1:45" s="61" customFormat="1" ht="15.75" outlineLevel="1">
      <c r="A1151" s="51"/>
      <c r="B1151" s="67" t="s">
        <v>162</v>
      </c>
      <c r="C1151" s="70" t="s">
        <v>167</v>
      </c>
      <c r="D1151" s="134"/>
      <c r="E1151" s="161"/>
      <c r="F1151" s="161"/>
      <c r="G1151" s="161"/>
      <c r="H1151" s="161"/>
      <c r="I1151" s="161"/>
      <c r="J1151" s="161"/>
      <c r="K1151" s="161"/>
      <c r="L1151" s="161"/>
      <c r="M1151" s="161"/>
      <c r="N1151" s="161"/>
      <c r="O1151" s="69"/>
      <c r="P1151" s="159" t="str">
        <f t="shared" si="1019"/>
        <v xml:space="preserve">Hitachi EX2000 Майнтек  </v>
      </c>
      <c r="Q1151" s="69"/>
      <c r="R1151" s="69"/>
      <c r="S1151" s="69"/>
      <c r="T1151" s="57"/>
      <c r="U1151" s="58"/>
      <c r="V1151" s="58"/>
      <c r="W1151" s="58"/>
      <c r="X1151" s="58"/>
      <c r="Y1151" s="58"/>
      <c r="Z1151" s="58"/>
      <c r="AA1151" s="58"/>
      <c r="AB1151" s="59"/>
      <c r="AC1151" s="58"/>
      <c r="AD1151" s="58"/>
      <c r="AE1151" s="58"/>
      <c r="AF1151" s="58"/>
      <c r="AG1151" s="58"/>
      <c r="AH1151" s="58"/>
      <c r="AI1151" s="58"/>
      <c r="AJ1151" s="60"/>
      <c r="AK1151" s="60"/>
      <c r="AL1151" s="60"/>
      <c r="AM1151" s="60"/>
      <c r="AN1151" s="60"/>
      <c r="AO1151" s="60"/>
      <c r="AP1151" s="60"/>
      <c r="AQ1151" s="60"/>
      <c r="AR1151" s="60"/>
      <c r="AS1151" s="60"/>
    </row>
    <row r="1152" spans="1:45" s="76" customFormat="1" ht="15.75" outlineLevel="1">
      <c r="A1152" s="71"/>
      <c r="B1152" s="67" t="s">
        <v>168</v>
      </c>
      <c r="C1152" s="131" t="s">
        <v>122</v>
      </c>
      <c r="D1152" s="261">
        <f>'Зубья ковша, коронки'!$P$57</f>
        <v>1.1462760970569816E-2</v>
      </c>
      <c r="E1152" s="1126">
        <f>$D1152*Макро!D$4</f>
        <v>0.87261184909340372</v>
      </c>
      <c r="F1152" s="1126">
        <f>$D1152*Макро!E$4</f>
        <v>0.87261184909340372</v>
      </c>
      <c r="G1152" s="1126">
        <f>$D1152*Макро!F$4</f>
        <v>0.87261184909340372</v>
      </c>
      <c r="H1152" s="1126">
        <f>$D1152*Макро!G$4</f>
        <v>0.87261184909340372</v>
      </c>
      <c r="I1152" s="1126">
        <f>$D1152*Макро!H$4</f>
        <v>0.87261184909340372</v>
      </c>
      <c r="J1152" s="1126">
        <f>$D1152*Макро!I$4</f>
        <v>0.87261184909340372</v>
      </c>
      <c r="K1152" s="1126">
        <f>$D1152*Макро!J$4</f>
        <v>0.87261184909340372</v>
      </c>
      <c r="L1152" s="1126">
        <f>$D1152*Макро!K$4</f>
        <v>0.87261184909340372</v>
      </c>
      <c r="M1152" s="1126">
        <f>$D1152*Макро!L$4</f>
        <v>0.87261184909340372</v>
      </c>
      <c r="N1152" s="1126">
        <f>$D1152*Макро!M$4</f>
        <v>0.87261184909340372</v>
      </c>
      <c r="O1152" s="65"/>
      <c r="P1152" s="159" t="str">
        <f t="shared" si="1019"/>
        <v xml:space="preserve">Hitachi EX2000 Майнтек  </v>
      </c>
      <c r="Q1152" s="65"/>
      <c r="R1152" s="65"/>
      <c r="S1152" s="65"/>
      <c r="T1152" s="73"/>
      <c r="U1152" s="56"/>
      <c r="V1152" s="58"/>
      <c r="W1152" s="58"/>
      <c r="X1152" s="56"/>
      <c r="Y1152" s="56"/>
      <c r="Z1152" s="56"/>
      <c r="AA1152" s="56"/>
      <c r="AB1152" s="74"/>
      <c r="AC1152" s="56"/>
      <c r="AD1152" s="56"/>
      <c r="AE1152" s="56"/>
      <c r="AF1152" s="56"/>
      <c r="AG1152" s="56"/>
      <c r="AH1152" s="56"/>
      <c r="AI1152" s="56"/>
      <c r="AJ1152" s="75"/>
      <c r="AK1152" s="75"/>
      <c r="AL1152" s="75"/>
      <c r="AM1152" s="75"/>
      <c r="AN1152" s="75"/>
      <c r="AO1152" s="75"/>
      <c r="AP1152" s="75"/>
      <c r="AQ1152" s="75"/>
      <c r="AR1152" s="75"/>
      <c r="AS1152" s="75"/>
    </row>
    <row r="1153" spans="1:45" s="61" customFormat="1" ht="17.25" customHeight="1" outlineLevel="1">
      <c r="A1153" s="51"/>
      <c r="B1153" s="136" t="s">
        <v>229</v>
      </c>
      <c r="C1153" s="53" t="s">
        <v>61</v>
      </c>
      <c r="D1153" s="54"/>
      <c r="E1153" s="64">
        <f>E1154*E1155/1000</f>
        <v>0</v>
      </c>
      <c r="F1153" s="64">
        <f t="shared" ref="F1153:N1153" si="1025">F1154*F1155/1000</f>
        <v>0</v>
      </c>
      <c r="G1153" s="64">
        <f t="shared" si="1025"/>
        <v>0</v>
      </c>
      <c r="H1153" s="64">
        <f t="shared" si="1025"/>
        <v>0</v>
      </c>
      <c r="I1153" s="64">
        <f t="shared" si="1025"/>
        <v>0</v>
      </c>
      <c r="J1153" s="64">
        <f t="shared" si="1025"/>
        <v>0</v>
      </c>
      <c r="K1153" s="64">
        <f t="shared" si="1025"/>
        <v>0</v>
      </c>
      <c r="L1153" s="64">
        <f t="shared" si="1025"/>
        <v>0</v>
      </c>
      <c r="M1153" s="64">
        <f t="shared" si="1025"/>
        <v>0</v>
      </c>
      <c r="N1153" s="64">
        <f t="shared" si="1025"/>
        <v>0</v>
      </c>
      <c r="O1153" s="65"/>
      <c r="P1153" s="159" t="str">
        <f t="shared" si="1019"/>
        <v xml:space="preserve">Hitachi EX2000 Майнтек  </v>
      </c>
      <c r="Q1153" s="65"/>
      <c r="R1153" s="65"/>
      <c r="S1153" s="65"/>
      <c r="T1153" s="57"/>
      <c r="U1153" s="58"/>
      <c r="V1153" s="58"/>
      <c r="W1153" s="58"/>
      <c r="X1153" s="58"/>
      <c r="Y1153" s="58"/>
      <c r="Z1153" s="58"/>
      <c r="AA1153" s="58"/>
      <c r="AB1153" s="59"/>
      <c r="AC1153" s="58"/>
      <c r="AD1153" s="58"/>
      <c r="AE1153" s="58"/>
      <c r="AF1153" s="58"/>
      <c r="AG1153" s="58"/>
      <c r="AH1153" s="58"/>
      <c r="AI1153" s="58"/>
      <c r="AJ1153" s="60"/>
      <c r="AK1153" s="60"/>
      <c r="AL1153" s="60"/>
      <c r="AM1153" s="60"/>
      <c r="AN1153" s="60"/>
      <c r="AO1153" s="60"/>
      <c r="AP1153" s="60"/>
      <c r="AQ1153" s="60"/>
      <c r="AR1153" s="60"/>
      <c r="AS1153" s="60"/>
    </row>
    <row r="1154" spans="1:45" s="76" customFormat="1" ht="15.75" outlineLevel="1">
      <c r="A1154" s="71"/>
      <c r="B1154" s="67" t="s">
        <v>53</v>
      </c>
      <c r="C1154" s="70" t="s">
        <v>169</v>
      </c>
      <c r="D1154" s="134"/>
      <c r="E1154" s="68"/>
      <c r="F1154" s="68"/>
      <c r="G1154" s="68"/>
      <c r="H1154" s="68"/>
      <c r="I1154" s="68"/>
      <c r="J1154" s="68"/>
      <c r="K1154" s="68"/>
      <c r="L1154" s="68"/>
      <c r="M1154" s="68"/>
      <c r="N1154" s="68"/>
      <c r="O1154" s="68"/>
      <c r="P1154" s="159" t="str">
        <f t="shared" si="1019"/>
        <v xml:space="preserve">Hitachi EX2000 Майнтек  </v>
      </c>
      <c r="Q1154" s="69"/>
      <c r="R1154" s="69"/>
      <c r="S1154" s="69"/>
      <c r="T1154" s="73"/>
      <c r="U1154" s="56"/>
      <c r="V1154" s="58"/>
      <c r="W1154" s="58"/>
      <c r="X1154" s="56"/>
      <c r="Y1154" s="56"/>
      <c r="Z1154" s="56"/>
      <c r="AA1154" s="56"/>
      <c r="AB1154" s="74"/>
      <c r="AC1154" s="56"/>
      <c r="AD1154" s="56"/>
      <c r="AE1154" s="56"/>
      <c r="AF1154" s="56"/>
      <c r="AG1154" s="56"/>
      <c r="AH1154" s="56"/>
      <c r="AI1154" s="56"/>
      <c r="AJ1154" s="75"/>
      <c r="AK1154" s="75"/>
      <c r="AL1154" s="75"/>
      <c r="AM1154" s="75"/>
      <c r="AN1154" s="75"/>
      <c r="AO1154" s="75"/>
      <c r="AP1154" s="75"/>
      <c r="AQ1154" s="75"/>
      <c r="AR1154" s="75"/>
      <c r="AS1154" s="75"/>
    </row>
    <row r="1155" spans="1:45" s="76" customFormat="1" ht="15.75" outlineLevel="1">
      <c r="A1155" s="71"/>
      <c r="B1155" s="67" t="s">
        <v>164</v>
      </c>
      <c r="C1155" s="131" t="s">
        <v>165</v>
      </c>
      <c r="D1155" s="135"/>
      <c r="E1155" s="130"/>
      <c r="F1155" s="130"/>
      <c r="G1155" s="130"/>
      <c r="H1155" s="130"/>
      <c r="I1155" s="130"/>
      <c r="J1155" s="130"/>
      <c r="K1155" s="130"/>
      <c r="L1155" s="130"/>
      <c r="M1155" s="130"/>
      <c r="N1155" s="130"/>
      <c r="O1155" s="56"/>
      <c r="P1155" s="159" t="str">
        <f t="shared" si="1019"/>
        <v xml:space="preserve">Hitachi EX2000 Майнтек  </v>
      </c>
      <c r="Q1155" s="56"/>
      <c r="R1155" s="56"/>
      <c r="S1155" s="56"/>
      <c r="T1155" s="73"/>
      <c r="U1155" s="56"/>
      <c r="V1155" s="58"/>
      <c r="W1155" s="58"/>
      <c r="X1155" s="56"/>
      <c r="Y1155" s="56"/>
      <c r="Z1155" s="56"/>
      <c r="AA1155" s="56"/>
      <c r="AB1155" s="74"/>
      <c r="AC1155" s="56"/>
      <c r="AD1155" s="56"/>
      <c r="AE1155" s="56"/>
      <c r="AF1155" s="56"/>
      <c r="AG1155" s="56"/>
      <c r="AH1155" s="56"/>
      <c r="AI1155" s="56"/>
      <c r="AJ1155" s="75"/>
      <c r="AK1155" s="75"/>
      <c r="AL1155" s="75"/>
      <c r="AM1155" s="75"/>
      <c r="AN1155" s="75"/>
      <c r="AO1155" s="75"/>
      <c r="AP1155" s="75"/>
      <c r="AQ1155" s="75"/>
      <c r="AR1155" s="75"/>
      <c r="AS1155" s="75"/>
    </row>
    <row r="1156" spans="1:45" s="61" customFormat="1" ht="15.75" outlineLevel="1">
      <c r="A1156" s="51"/>
      <c r="B1156" s="136"/>
      <c r="C1156" s="53" t="s">
        <v>61</v>
      </c>
      <c r="D1156" s="54"/>
      <c r="E1156" s="64"/>
      <c r="F1156" s="64"/>
      <c r="G1156" s="64"/>
      <c r="H1156" s="64"/>
      <c r="I1156" s="64"/>
      <c r="J1156" s="64"/>
      <c r="K1156" s="64"/>
      <c r="L1156" s="64"/>
      <c r="M1156" s="64"/>
      <c r="N1156" s="64"/>
      <c r="O1156" s="65"/>
      <c r="P1156" s="159" t="str">
        <f t="shared" si="1019"/>
        <v xml:space="preserve">Hitachi EX2000 Майнтек  </v>
      </c>
      <c r="Q1156" s="65"/>
      <c r="R1156" s="65"/>
      <c r="S1156" s="65"/>
      <c r="T1156" s="57"/>
      <c r="U1156" s="58"/>
      <c r="V1156" s="58"/>
      <c r="W1156" s="58"/>
      <c r="X1156" s="58"/>
      <c r="Y1156" s="58"/>
      <c r="Z1156" s="58"/>
      <c r="AA1156" s="58"/>
      <c r="AB1156" s="59"/>
      <c r="AC1156" s="58"/>
      <c r="AD1156" s="58"/>
      <c r="AE1156" s="58"/>
      <c r="AF1156" s="58"/>
      <c r="AG1156" s="58"/>
      <c r="AH1156" s="58"/>
      <c r="AI1156" s="58"/>
      <c r="AJ1156" s="60"/>
      <c r="AK1156" s="60"/>
      <c r="AL1156" s="60"/>
      <c r="AM1156" s="60"/>
      <c r="AN1156" s="60"/>
      <c r="AO1156" s="60"/>
      <c r="AP1156" s="60"/>
      <c r="AQ1156" s="60"/>
      <c r="AR1156" s="60"/>
      <c r="AS1156" s="60"/>
    </row>
    <row r="1157" spans="1:45" s="76" customFormat="1" ht="15.75" outlineLevel="1">
      <c r="A1157" s="71"/>
      <c r="B1157" s="67" t="s">
        <v>53</v>
      </c>
      <c r="C1157" s="70" t="s">
        <v>161</v>
      </c>
      <c r="D1157" s="134"/>
      <c r="E1157" s="68"/>
      <c r="F1157" s="68"/>
      <c r="G1157" s="68"/>
      <c r="H1157" s="68"/>
      <c r="I1157" s="68"/>
      <c r="J1157" s="68"/>
      <c r="K1157" s="68"/>
      <c r="L1157" s="68"/>
      <c r="M1157" s="68"/>
      <c r="N1157" s="68"/>
      <c r="O1157" s="65"/>
      <c r="P1157" s="159" t="str">
        <f t="shared" si="1019"/>
        <v xml:space="preserve">Hitachi EX2000 Майнтек  </v>
      </c>
      <c r="Q1157" s="65"/>
      <c r="R1157" s="65"/>
      <c r="S1157" s="65"/>
      <c r="T1157" s="73"/>
      <c r="U1157" s="56"/>
      <c r="V1157" s="58"/>
      <c r="W1157" s="58"/>
      <c r="X1157" s="56"/>
      <c r="Y1157" s="56"/>
      <c r="Z1157" s="56"/>
      <c r="AA1157" s="56"/>
      <c r="AB1157" s="74"/>
      <c r="AC1157" s="56"/>
      <c r="AD1157" s="56"/>
      <c r="AE1157" s="56"/>
      <c r="AF1157" s="56"/>
      <c r="AG1157" s="56"/>
      <c r="AH1157" s="56"/>
      <c r="AI1157" s="56"/>
      <c r="AJ1157" s="75"/>
      <c r="AK1157" s="75"/>
      <c r="AL1157" s="75"/>
      <c r="AM1157" s="75"/>
      <c r="AN1157" s="75"/>
      <c r="AO1157" s="75"/>
      <c r="AP1157" s="75"/>
      <c r="AQ1157" s="75"/>
      <c r="AR1157" s="75"/>
      <c r="AS1157" s="75"/>
    </row>
    <row r="1158" spans="1:45" s="76" customFormat="1" ht="15.75" outlineLevel="1">
      <c r="A1158" s="71"/>
      <c r="B1158" s="67" t="s">
        <v>162</v>
      </c>
      <c r="C1158" s="70" t="s">
        <v>163</v>
      </c>
      <c r="D1158" s="134"/>
      <c r="E1158" s="68"/>
      <c r="F1158" s="68"/>
      <c r="G1158" s="68"/>
      <c r="H1158" s="68"/>
      <c r="I1158" s="68"/>
      <c r="J1158" s="68"/>
      <c r="K1158" s="68"/>
      <c r="L1158" s="68"/>
      <c r="M1158" s="68"/>
      <c r="N1158" s="68"/>
      <c r="O1158" s="69"/>
      <c r="P1158" s="159" t="str">
        <f t="shared" si="1019"/>
        <v xml:space="preserve">Hitachi EX2000 Майнтек  </v>
      </c>
      <c r="Q1158" s="69"/>
      <c r="R1158" s="69"/>
      <c r="S1158" s="69"/>
      <c r="T1158" s="73"/>
      <c r="U1158" s="56"/>
      <c r="V1158" s="58"/>
      <c r="W1158" s="58"/>
      <c r="X1158" s="56"/>
      <c r="Y1158" s="56"/>
      <c r="Z1158" s="56"/>
      <c r="AA1158" s="56"/>
      <c r="AB1158" s="74"/>
      <c r="AC1158" s="56"/>
      <c r="AD1158" s="56"/>
      <c r="AE1158" s="56"/>
      <c r="AF1158" s="56"/>
      <c r="AG1158" s="56"/>
      <c r="AH1158" s="56"/>
      <c r="AI1158" s="56"/>
      <c r="AJ1158" s="75"/>
      <c r="AK1158" s="75"/>
      <c r="AL1158" s="75"/>
      <c r="AM1158" s="75"/>
      <c r="AN1158" s="75"/>
      <c r="AO1158" s="75"/>
      <c r="AP1158" s="75"/>
      <c r="AQ1158" s="75"/>
      <c r="AR1158" s="75"/>
      <c r="AS1158" s="75"/>
    </row>
    <row r="1159" spans="1:45" s="76" customFormat="1" ht="15.75" outlineLevel="1">
      <c r="A1159" s="71"/>
      <c r="B1159" s="67" t="s">
        <v>164</v>
      </c>
      <c r="C1159" s="131" t="s">
        <v>165</v>
      </c>
      <c r="D1159" s="176"/>
      <c r="E1159" s="130"/>
      <c r="F1159" s="130"/>
      <c r="G1159" s="130"/>
      <c r="H1159" s="130"/>
      <c r="I1159" s="130"/>
      <c r="J1159" s="130"/>
      <c r="K1159" s="130"/>
      <c r="L1159" s="130"/>
      <c r="M1159" s="130"/>
      <c r="N1159" s="130"/>
      <c r="O1159" s="69"/>
      <c r="P1159" s="159" t="str">
        <f t="shared" si="1019"/>
        <v xml:space="preserve">Hitachi EX2000 Майнтек  </v>
      </c>
      <c r="Q1159" s="69"/>
      <c r="R1159" s="69"/>
      <c r="S1159" s="69"/>
      <c r="T1159" s="73"/>
      <c r="U1159" s="56"/>
      <c r="V1159" s="58"/>
      <c r="W1159" s="58"/>
      <c r="X1159" s="56"/>
      <c r="Y1159" s="56"/>
      <c r="Z1159" s="56"/>
      <c r="AA1159" s="56"/>
      <c r="AB1159" s="74"/>
      <c r="AC1159" s="56"/>
      <c r="AD1159" s="56"/>
      <c r="AE1159" s="56"/>
      <c r="AF1159" s="56"/>
      <c r="AG1159" s="56"/>
      <c r="AH1159" s="56"/>
      <c r="AI1159" s="56"/>
      <c r="AJ1159" s="75"/>
      <c r="AK1159" s="75"/>
      <c r="AL1159" s="75"/>
      <c r="AM1159" s="75"/>
      <c r="AN1159" s="75"/>
      <c r="AO1159" s="75"/>
      <c r="AP1159" s="75"/>
      <c r="AQ1159" s="75"/>
      <c r="AR1159" s="75"/>
      <c r="AS1159" s="75"/>
    </row>
    <row r="1160" spans="1:45" s="76" customFormat="1" ht="15.75" outlineLevel="1">
      <c r="A1160" s="71"/>
      <c r="B1160" s="136"/>
      <c r="C1160" s="53" t="s">
        <v>61</v>
      </c>
      <c r="D1160" s="54"/>
      <c r="E1160" s="64"/>
      <c r="F1160" s="64"/>
      <c r="G1160" s="64"/>
      <c r="H1160" s="64"/>
      <c r="I1160" s="64"/>
      <c r="J1160" s="64"/>
      <c r="K1160" s="64"/>
      <c r="L1160" s="64"/>
      <c r="M1160" s="64"/>
      <c r="N1160" s="64"/>
      <c r="O1160" s="65"/>
      <c r="P1160" s="159" t="str">
        <f t="shared" si="1019"/>
        <v xml:space="preserve">Hitachi EX2000 Майнтек  </v>
      </c>
      <c r="Q1160" s="65"/>
      <c r="R1160" s="65"/>
      <c r="S1160" s="65"/>
      <c r="T1160" s="73"/>
      <c r="U1160" s="56"/>
      <c r="V1160" s="58"/>
      <c r="W1160" s="58"/>
      <c r="X1160" s="56"/>
      <c r="Y1160" s="56"/>
      <c r="Z1160" s="56"/>
      <c r="AA1160" s="56"/>
      <c r="AB1160" s="74"/>
      <c r="AC1160" s="56"/>
      <c r="AD1160" s="56"/>
      <c r="AE1160" s="56"/>
      <c r="AF1160" s="56"/>
      <c r="AG1160" s="56"/>
      <c r="AH1160" s="56"/>
      <c r="AI1160" s="56"/>
      <c r="AJ1160" s="75"/>
      <c r="AK1160" s="75"/>
      <c r="AL1160" s="75"/>
      <c r="AM1160" s="75"/>
      <c r="AN1160" s="75"/>
      <c r="AO1160" s="75"/>
      <c r="AP1160" s="75"/>
      <c r="AQ1160" s="75"/>
      <c r="AR1160" s="75"/>
      <c r="AS1160" s="75"/>
    </row>
    <row r="1161" spans="1:45" s="76" customFormat="1" ht="15.75" outlineLevel="1">
      <c r="A1161" s="71"/>
      <c r="B1161" s="67"/>
      <c r="C1161" s="70"/>
      <c r="D1161" s="134"/>
      <c r="E1161" s="68"/>
      <c r="F1161" s="68"/>
      <c r="G1161" s="68"/>
      <c r="H1161" s="68"/>
      <c r="I1161" s="68"/>
      <c r="J1161" s="68"/>
      <c r="K1161" s="68"/>
      <c r="L1161" s="68"/>
      <c r="M1161" s="68"/>
      <c r="N1161" s="68"/>
      <c r="O1161" s="56"/>
      <c r="P1161" s="159" t="str">
        <f t="shared" si="1019"/>
        <v xml:space="preserve">Hitachi EX2000 Майнтек  </v>
      </c>
      <c r="Q1161" s="56"/>
      <c r="R1161" s="56"/>
      <c r="S1161" s="56"/>
      <c r="T1161" s="73"/>
      <c r="U1161" s="56"/>
      <c r="V1161" s="58"/>
      <c r="W1161" s="58"/>
      <c r="X1161" s="56"/>
      <c r="Y1161" s="56"/>
      <c r="Z1161" s="56"/>
      <c r="AA1161" s="56"/>
      <c r="AB1161" s="74"/>
      <c r="AC1161" s="56"/>
      <c r="AD1161" s="56"/>
      <c r="AE1161" s="56"/>
      <c r="AF1161" s="56"/>
      <c r="AG1161" s="56"/>
      <c r="AH1161" s="56"/>
      <c r="AI1161" s="56"/>
      <c r="AJ1161" s="75"/>
      <c r="AK1161" s="75"/>
      <c r="AL1161" s="75"/>
      <c r="AM1161" s="75"/>
      <c r="AN1161" s="75"/>
      <c r="AO1161" s="75"/>
      <c r="AP1161" s="75"/>
      <c r="AQ1161" s="75"/>
      <c r="AR1161" s="75"/>
      <c r="AS1161" s="75"/>
    </row>
    <row r="1162" spans="1:45" s="76" customFormat="1" ht="15.75" outlineLevel="1">
      <c r="A1162" s="71"/>
      <c r="B1162" s="67" t="s">
        <v>162</v>
      </c>
      <c r="C1162" s="70" t="s">
        <v>163</v>
      </c>
      <c r="D1162" s="134"/>
      <c r="E1162" s="68"/>
      <c r="F1162" s="68"/>
      <c r="G1162" s="68"/>
      <c r="H1162" s="68"/>
      <c r="I1162" s="68"/>
      <c r="J1162" s="68"/>
      <c r="K1162" s="68"/>
      <c r="L1162" s="68"/>
      <c r="M1162" s="68"/>
      <c r="N1162" s="68"/>
      <c r="O1162" s="68"/>
      <c r="P1162" s="159" t="str">
        <f t="shared" si="1019"/>
        <v xml:space="preserve">Hitachi EX2000 Майнтек  </v>
      </c>
      <c r="Q1162" s="68"/>
      <c r="R1162" s="68"/>
      <c r="S1162" s="68"/>
      <c r="T1162" s="68"/>
      <c r="U1162" s="56"/>
      <c r="V1162" s="58"/>
      <c r="W1162" s="58"/>
      <c r="X1162" s="56"/>
      <c r="Y1162" s="56"/>
      <c r="Z1162" s="56"/>
      <c r="AA1162" s="56"/>
      <c r="AB1162" s="74"/>
      <c r="AC1162" s="56"/>
      <c r="AD1162" s="56"/>
      <c r="AE1162" s="56"/>
      <c r="AF1162" s="56"/>
      <c r="AG1162" s="56"/>
      <c r="AH1162" s="56"/>
      <c r="AI1162" s="56"/>
      <c r="AJ1162" s="75"/>
      <c r="AK1162" s="75"/>
      <c r="AL1162" s="75"/>
      <c r="AM1162" s="75"/>
      <c r="AN1162" s="75"/>
      <c r="AO1162" s="75"/>
      <c r="AP1162" s="75"/>
      <c r="AQ1162" s="75"/>
      <c r="AR1162" s="75"/>
      <c r="AS1162" s="75"/>
    </row>
    <row r="1163" spans="1:45" s="76" customFormat="1" ht="15.75" outlineLevel="1">
      <c r="A1163" s="71"/>
      <c r="B1163" s="67" t="s">
        <v>164</v>
      </c>
      <c r="C1163" s="131" t="s">
        <v>165</v>
      </c>
      <c r="D1163" s="176"/>
      <c r="E1163" s="130"/>
      <c r="F1163" s="130"/>
      <c r="G1163" s="130"/>
      <c r="H1163" s="130"/>
      <c r="I1163" s="130"/>
      <c r="J1163" s="130"/>
      <c r="K1163" s="130"/>
      <c r="L1163" s="130"/>
      <c r="M1163" s="130"/>
      <c r="N1163" s="130"/>
      <c r="O1163" s="69"/>
      <c r="P1163" s="159" t="str">
        <f t="shared" si="1019"/>
        <v xml:space="preserve">Hitachi EX2000 Майнтек  </v>
      </c>
      <c r="Q1163" s="69"/>
      <c r="R1163" s="69"/>
      <c r="S1163" s="69"/>
      <c r="T1163" s="69"/>
      <c r="U1163" s="56"/>
      <c r="V1163" s="58"/>
      <c r="W1163" s="58"/>
      <c r="X1163" s="56"/>
      <c r="Y1163" s="56"/>
      <c r="Z1163" s="56"/>
      <c r="AA1163" s="56"/>
      <c r="AB1163" s="74"/>
      <c r="AC1163" s="56"/>
      <c r="AD1163" s="56"/>
      <c r="AE1163" s="56"/>
      <c r="AF1163" s="56"/>
      <c r="AG1163" s="56"/>
      <c r="AH1163" s="56"/>
      <c r="AI1163" s="56"/>
      <c r="AJ1163" s="75"/>
      <c r="AK1163" s="75"/>
      <c r="AL1163" s="75"/>
      <c r="AM1163" s="75"/>
      <c r="AN1163" s="75"/>
      <c r="AO1163" s="75"/>
      <c r="AP1163" s="75"/>
      <c r="AQ1163" s="75"/>
      <c r="AR1163" s="75"/>
      <c r="AS1163" s="75"/>
    </row>
    <row r="1164" spans="1:45" s="76" customFormat="1" ht="15.75" outlineLevel="1">
      <c r="A1164" s="71"/>
      <c r="B1164" s="67"/>
      <c r="C1164" s="131"/>
      <c r="D1164" s="135"/>
      <c r="E1164" s="130"/>
      <c r="F1164" s="130"/>
      <c r="G1164" s="130"/>
      <c r="H1164" s="130"/>
      <c r="I1164" s="130"/>
      <c r="J1164" s="130"/>
      <c r="K1164" s="130"/>
      <c r="L1164" s="130"/>
      <c r="M1164" s="130"/>
      <c r="N1164" s="130"/>
      <c r="O1164" s="65"/>
      <c r="P1164" s="159" t="str">
        <f t="shared" si="1019"/>
        <v xml:space="preserve">Hitachi EX2000 Майнтек  </v>
      </c>
      <c r="Q1164" s="65"/>
      <c r="R1164" s="65"/>
      <c r="S1164" s="65"/>
      <c r="T1164" s="73"/>
      <c r="U1164" s="56"/>
      <c r="V1164" s="58"/>
      <c r="W1164" s="58"/>
      <c r="X1164" s="56"/>
      <c r="Y1164" s="56"/>
      <c r="Z1164" s="56"/>
      <c r="AA1164" s="56"/>
      <c r="AB1164" s="74"/>
      <c r="AC1164" s="56"/>
      <c r="AD1164" s="56"/>
      <c r="AE1164" s="56"/>
      <c r="AF1164" s="56"/>
      <c r="AG1164" s="56"/>
      <c r="AH1164" s="56"/>
      <c r="AI1164" s="56"/>
      <c r="AJ1164" s="75"/>
      <c r="AK1164" s="75"/>
      <c r="AL1164" s="75"/>
      <c r="AM1164" s="75"/>
      <c r="AN1164" s="75"/>
      <c r="AO1164" s="75"/>
      <c r="AP1164" s="75"/>
      <c r="AQ1164" s="75"/>
      <c r="AR1164" s="75"/>
      <c r="AS1164" s="75"/>
    </row>
    <row r="1165" spans="1:45" s="76" customFormat="1" ht="15.75" outlineLevel="1">
      <c r="A1165" s="71"/>
      <c r="B1165" s="67"/>
      <c r="C1165" s="66"/>
      <c r="D1165" s="72"/>
      <c r="E1165" s="55"/>
      <c r="F1165" s="55"/>
      <c r="G1165" s="55"/>
      <c r="H1165" s="55"/>
      <c r="I1165" s="55"/>
      <c r="J1165" s="55"/>
      <c r="K1165" s="55"/>
      <c r="L1165" s="55"/>
      <c r="M1165" s="55"/>
      <c r="N1165" s="55"/>
      <c r="O1165" s="56"/>
      <c r="P1165" s="159" t="str">
        <f t="shared" si="1019"/>
        <v xml:space="preserve">Hitachi EX2000 Майнтек  </v>
      </c>
      <c r="Q1165" s="56"/>
      <c r="R1165" s="56"/>
      <c r="S1165" s="56"/>
      <c r="T1165" s="73"/>
      <c r="U1165" s="56"/>
      <c r="V1165" s="58"/>
      <c r="W1165" s="58"/>
      <c r="X1165" s="56"/>
      <c r="Y1165" s="56"/>
      <c r="Z1165" s="56"/>
      <c r="AA1165" s="56"/>
      <c r="AB1165" s="74"/>
      <c r="AC1165" s="56"/>
      <c r="AD1165" s="56"/>
      <c r="AE1165" s="56"/>
      <c r="AF1165" s="56"/>
      <c r="AG1165" s="56"/>
      <c r="AH1165" s="56"/>
      <c r="AI1165" s="56"/>
      <c r="AJ1165" s="75"/>
      <c r="AK1165" s="75"/>
      <c r="AL1165" s="75"/>
      <c r="AM1165" s="75"/>
      <c r="AN1165" s="75"/>
      <c r="AO1165" s="75"/>
      <c r="AP1165" s="75"/>
      <c r="AQ1165" s="75"/>
      <c r="AR1165" s="75"/>
      <c r="AS1165" s="75"/>
    </row>
    <row r="1166" spans="1:45" s="76" customFormat="1" ht="15.75" outlineLevel="1">
      <c r="A1166" s="71"/>
      <c r="B1166" s="67"/>
      <c r="C1166" s="70"/>
      <c r="D1166" s="72"/>
      <c r="E1166" s="68"/>
      <c r="F1166" s="68"/>
      <c r="G1166" s="68"/>
      <c r="H1166" s="68"/>
      <c r="I1166" s="68"/>
      <c r="J1166" s="68"/>
      <c r="K1166" s="68"/>
      <c r="L1166" s="68"/>
      <c r="M1166" s="68"/>
      <c r="N1166" s="68"/>
      <c r="O1166" s="56"/>
      <c r="P1166" s="159" t="str">
        <f t="shared" si="1019"/>
        <v xml:space="preserve">Hitachi EX2000 Майнтек  </v>
      </c>
      <c r="Q1166" s="56"/>
      <c r="R1166" s="56"/>
      <c r="S1166" s="56"/>
      <c r="T1166" s="73"/>
      <c r="U1166" s="56"/>
      <c r="V1166" s="58"/>
      <c r="W1166" s="58"/>
      <c r="X1166" s="56"/>
      <c r="Y1166" s="56"/>
      <c r="Z1166" s="56"/>
      <c r="AA1166" s="56"/>
      <c r="AB1166" s="74"/>
      <c r="AC1166" s="56"/>
      <c r="AD1166" s="56"/>
      <c r="AE1166" s="56"/>
      <c r="AF1166" s="56"/>
      <c r="AG1166" s="56"/>
      <c r="AH1166" s="56"/>
      <c r="AI1166" s="56"/>
      <c r="AJ1166" s="75"/>
      <c r="AK1166" s="75"/>
      <c r="AL1166" s="75"/>
      <c r="AM1166" s="75"/>
      <c r="AN1166" s="75"/>
      <c r="AO1166" s="75"/>
      <c r="AP1166" s="75"/>
      <c r="AQ1166" s="75"/>
      <c r="AR1166" s="75"/>
      <c r="AS1166" s="75"/>
    </row>
    <row r="1167" spans="1:45" s="61" customFormat="1" ht="15.75" outlineLevel="1">
      <c r="A1167" s="51"/>
      <c r="B1167" s="52" t="s">
        <v>107</v>
      </c>
      <c r="C1167" s="53" t="s">
        <v>61</v>
      </c>
      <c r="D1167" s="54"/>
      <c r="E1167" s="77">
        <f>E1169</f>
        <v>28958.751187467624</v>
      </c>
      <c r="F1167" s="77">
        <f t="shared" ref="F1167:N1167" si="1026">F1169</f>
        <v>28645.683607062558</v>
      </c>
      <c r="G1167" s="77">
        <f t="shared" si="1026"/>
        <v>30915.423564999226</v>
      </c>
      <c r="H1167" s="77">
        <f t="shared" si="1026"/>
        <v>24654.071956898111</v>
      </c>
      <c r="I1167" s="77">
        <f t="shared" si="1026"/>
        <v>26928.770605106583</v>
      </c>
      <c r="J1167" s="77">
        <f t="shared" si="1026"/>
        <v>32247.211622509989</v>
      </c>
      <c r="K1167" s="77">
        <f t="shared" si="1026"/>
        <v>22622.349132009138</v>
      </c>
      <c r="L1167" s="77">
        <f t="shared" si="1026"/>
        <v>27777.244297554</v>
      </c>
      <c r="M1167" s="77">
        <f t="shared" si="1026"/>
        <v>29169.339168921586</v>
      </c>
      <c r="N1167" s="77">
        <f t="shared" si="1026"/>
        <v>31053.092445098358</v>
      </c>
      <c r="O1167" s="58"/>
      <c r="P1167" s="159" t="str">
        <f t="shared" si="1019"/>
        <v xml:space="preserve">Hitachi EX2000 Майнтек  </v>
      </c>
      <c r="Q1167" s="58"/>
      <c r="R1167" s="58"/>
      <c r="S1167" s="57" t="s">
        <v>706</v>
      </c>
      <c r="T1167" s="57"/>
      <c r="U1167" s="58"/>
      <c r="V1167" s="58"/>
      <c r="W1167" s="58"/>
      <c r="X1167" s="58"/>
      <c r="Y1167" s="58"/>
      <c r="Z1167" s="58"/>
      <c r="AA1167" s="58"/>
      <c r="AB1167" s="59"/>
      <c r="AC1167" s="58"/>
      <c r="AD1167" s="58"/>
      <c r="AE1167" s="58"/>
      <c r="AF1167" s="58"/>
      <c r="AG1167" s="58"/>
      <c r="AH1167" s="58"/>
      <c r="AI1167" s="58"/>
      <c r="AJ1167" s="60"/>
      <c r="AK1167" s="60"/>
      <c r="AL1167" s="60"/>
      <c r="AM1167" s="60"/>
      <c r="AN1167" s="60"/>
      <c r="AO1167" s="60"/>
      <c r="AP1167" s="60"/>
      <c r="AQ1167" s="60"/>
      <c r="AR1167" s="60"/>
      <c r="AS1167" s="60"/>
    </row>
    <row r="1168" spans="1:45" s="61" customFormat="1" ht="15.75" outlineLevel="1">
      <c r="A1168" s="51"/>
      <c r="B1168" s="52"/>
      <c r="C1168" s="53"/>
      <c r="D1168" s="54"/>
      <c r="E1168" s="54"/>
      <c r="F1168" s="54"/>
      <c r="G1168" s="54"/>
      <c r="H1168" s="54"/>
      <c r="I1168" s="54"/>
      <c r="J1168" s="54"/>
      <c r="K1168" s="54"/>
      <c r="L1168" s="54"/>
      <c r="M1168" s="54"/>
      <c r="N1168" s="54"/>
      <c r="O1168" s="58"/>
      <c r="P1168" s="159" t="str">
        <f t="shared" si="1019"/>
        <v xml:space="preserve">Hitachi EX2000 Майнтек  </v>
      </c>
      <c r="Q1168" s="58"/>
      <c r="R1168" s="58"/>
      <c r="S1168" s="58"/>
      <c r="T1168" s="57"/>
      <c r="U1168" s="58"/>
      <c r="V1168" s="58"/>
      <c r="W1168" s="58"/>
      <c r="X1168" s="58"/>
      <c r="Y1168" s="58"/>
      <c r="Z1168" s="58"/>
      <c r="AA1168" s="58"/>
      <c r="AB1168" s="59"/>
      <c r="AC1168" s="58"/>
      <c r="AD1168" s="58"/>
      <c r="AE1168" s="58"/>
      <c r="AF1168" s="58"/>
      <c r="AG1168" s="58"/>
      <c r="AH1168" s="58"/>
      <c r="AI1168" s="58"/>
      <c r="AJ1168" s="60"/>
      <c r="AK1168" s="60"/>
      <c r="AL1168" s="60"/>
      <c r="AM1168" s="60"/>
      <c r="AN1168" s="60"/>
      <c r="AO1168" s="60"/>
      <c r="AP1168" s="60"/>
      <c r="AQ1168" s="60"/>
      <c r="AR1168" s="60"/>
      <c r="AS1168" s="60"/>
    </row>
    <row r="1169" spans="1:45" s="61" customFormat="1" ht="15.75" outlineLevel="1">
      <c r="A1169" s="51"/>
      <c r="B1169" s="83" t="s">
        <v>688</v>
      </c>
      <c r="C1169" s="53" t="s">
        <v>61</v>
      </c>
      <c r="D1169" s="54"/>
      <c r="E1169" s="54">
        <f>E1171*E1172</f>
        <v>28958.751187467624</v>
      </c>
      <c r="F1169" s="54">
        <f t="shared" ref="F1169:N1169" si="1027">F1171*F1172</f>
        <v>28645.683607062558</v>
      </c>
      <c r="G1169" s="54">
        <f t="shared" si="1027"/>
        <v>30915.423564999226</v>
      </c>
      <c r="H1169" s="54">
        <f t="shared" si="1027"/>
        <v>24654.071956898111</v>
      </c>
      <c r="I1169" s="54">
        <f t="shared" si="1027"/>
        <v>26928.770605106583</v>
      </c>
      <c r="J1169" s="54">
        <f t="shared" si="1027"/>
        <v>32247.211622509989</v>
      </c>
      <c r="K1169" s="54">
        <f t="shared" si="1027"/>
        <v>22622.349132009138</v>
      </c>
      <c r="L1169" s="54">
        <f t="shared" si="1027"/>
        <v>27777.244297554</v>
      </c>
      <c r="M1169" s="54">
        <f t="shared" si="1027"/>
        <v>29169.339168921586</v>
      </c>
      <c r="N1169" s="54">
        <f t="shared" si="1027"/>
        <v>31053.092445098358</v>
      </c>
      <c r="O1169" s="58"/>
      <c r="P1169" s="159" t="str">
        <f t="shared" si="1019"/>
        <v xml:space="preserve">Hitachi EX2000 Майнтек  </v>
      </c>
      <c r="Q1169" s="58"/>
      <c r="R1169" s="58"/>
      <c r="S1169" s="58"/>
      <c r="T1169" s="57"/>
      <c r="U1169" s="58"/>
      <c r="V1169" s="58"/>
      <c r="W1169" s="58"/>
      <c r="X1169" s="58"/>
      <c r="Y1169" s="58"/>
      <c r="Z1169" s="58"/>
      <c r="AA1169" s="58"/>
      <c r="AB1169" s="59"/>
      <c r="AC1169" s="58"/>
      <c r="AD1169" s="58"/>
      <c r="AE1169" s="58"/>
      <c r="AF1169" s="58"/>
      <c r="AG1169" s="58"/>
      <c r="AH1169" s="58"/>
      <c r="AI1169" s="58"/>
      <c r="AJ1169" s="60"/>
      <c r="AK1169" s="60"/>
      <c r="AL1169" s="60"/>
      <c r="AM1169" s="60"/>
      <c r="AN1169" s="60"/>
      <c r="AO1169" s="60"/>
      <c r="AP1169" s="60"/>
      <c r="AQ1169" s="60"/>
      <c r="AR1169" s="60"/>
      <c r="AS1169" s="60"/>
    </row>
    <row r="1170" spans="1:45" s="61" customFormat="1" ht="15.75" outlineLevel="1">
      <c r="A1170" s="51"/>
      <c r="B1170" s="263" t="s">
        <v>53</v>
      </c>
      <c r="C1170" s="66" t="s">
        <v>138</v>
      </c>
      <c r="D1170" s="1162">
        <f>+'Hitachi Майнтек'!D36</f>
        <v>129.24249999999998</v>
      </c>
      <c r="E1170" s="264">
        <f>D1170</f>
        <v>129.24249999999998</v>
      </c>
      <c r="F1170" s="264">
        <f t="shared" ref="F1170" si="1028">E1170</f>
        <v>129.24249999999998</v>
      </c>
      <c r="G1170" s="264">
        <f t="shared" ref="G1170" si="1029">F1170</f>
        <v>129.24249999999998</v>
      </c>
      <c r="H1170" s="264">
        <f t="shared" ref="H1170" si="1030">G1170</f>
        <v>129.24249999999998</v>
      </c>
      <c r="I1170" s="264">
        <f t="shared" ref="I1170" si="1031">H1170</f>
        <v>129.24249999999998</v>
      </c>
      <c r="J1170" s="264">
        <f t="shared" ref="J1170" si="1032">I1170</f>
        <v>129.24249999999998</v>
      </c>
      <c r="K1170" s="264">
        <f t="shared" ref="K1170" si="1033">J1170</f>
        <v>129.24249999999998</v>
      </c>
      <c r="L1170" s="264">
        <f t="shared" ref="L1170" si="1034">K1170</f>
        <v>129.24249999999998</v>
      </c>
      <c r="M1170" s="264">
        <f t="shared" ref="M1170" si="1035">L1170</f>
        <v>129.24249999999998</v>
      </c>
      <c r="N1170" s="264">
        <f t="shared" ref="N1170" si="1036">M1170</f>
        <v>129.24249999999998</v>
      </c>
      <c r="O1170" s="127"/>
      <c r="P1170" s="159" t="str">
        <f t="shared" si="1019"/>
        <v xml:space="preserve">Hitachi EX2000 Майнтек  </v>
      </c>
      <c r="Q1170" s="78"/>
      <c r="R1170" s="78"/>
      <c r="S1170" s="1164" t="s">
        <v>987</v>
      </c>
      <c r="T1170" s="1151"/>
      <c r="U1170" s="58"/>
      <c r="V1170" s="58"/>
      <c r="W1170" s="58"/>
      <c r="X1170" s="58"/>
      <c r="Y1170" s="58"/>
      <c r="Z1170" s="58"/>
      <c r="AA1170" s="58"/>
      <c r="AB1170" s="59"/>
      <c r="AC1170" s="58"/>
      <c r="AD1170" s="58"/>
      <c r="AE1170" s="58"/>
      <c r="AF1170" s="58"/>
      <c r="AG1170" s="58"/>
      <c r="AH1170" s="58"/>
      <c r="AI1170" s="58"/>
      <c r="AJ1170" s="60"/>
      <c r="AK1170" s="60"/>
      <c r="AL1170" s="60"/>
      <c r="AM1170" s="60"/>
      <c r="AN1170" s="60"/>
      <c r="AO1170" s="60"/>
      <c r="AP1170" s="60"/>
      <c r="AQ1170" s="60"/>
      <c r="AR1170" s="60"/>
      <c r="AS1170" s="60"/>
    </row>
    <row r="1171" spans="1:45" s="76" customFormat="1" ht="15.75" outlineLevel="1">
      <c r="A1171" s="79"/>
      <c r="B1171" s="263" t="s">
        <v>79</v>
      </c>
      <c r="C1171" s="66" t="s">
        <v>4</v>
      </c>
      <c r="D1171" s="72"/>
      <c r="E1171" s="55">
        <f>E1136*E1138*E1170/1000</f>
        <v>528.16408065249993</v>
      </c>
      <c r="F1171" s="55">
        <f t="shared" ref="F1171:N1171" si="1037">F1136*F1138*F1170/1000</f>
        <v>522.45419869949978</v>
      </c>
      <c r="G1171" s="55">
        <f t="shared" si="1037"/>
        <v>563.85084285875007</v>
      </c>
      <c r="H1171" s="55">
        <f t="shared" si="1037"/>
        <v>449.65320379874993</v>
      </c>
      <c r="I1171" s="55">
        <f t="shared" si="1037"/>
        <v>491.14028701290607</v>
      </c>
      <c r="J1171" s="55">
        <f t="shared" si="1037"/>
        <v>588.14065461429152</v>
      </c>
      <c r="K1171" s="55">
        <f t="shared" si="1037"/>
        <v>412.5976342749999</v>
      </c>
      <c r="L1171" s="55">
        <f t="shared" si="1037"/>
        <v>506.61517143828348</v>
      </c>
      <c r="M1171" s="55">
        <f t="shared" si="1037"/>
        <v>532.00488880410398</v>
      </c>
      <c r="N1171" s="55">
        <f t="shared" si="1037"/>
        <v>566.36171623934956</v>
      </c>
      <c r="O1171" s="56"/>
      <c r="P1171" s="159" t="str">
        <f t="shared" si="1019"/>
        <v xml:space="preserve">Hitachi EX2000 Майнтек  </v>
      </c>
      <c r="Q1171" s="56"/>
      <c r="R1171" s="56"/>
      <c r="S1171" s="56"/>
      <c r="T1171" s="73"/>
      <c r="U1171" s="56"/>
      <c r="V1171" s="58"/>
      <c r="W1171" s="58"/>
      <c r="X1171" s="56"/>
      <c r="Y1171" s="56"/>
      <c r="Z1171" s="56"/>
      <c r="AA1171" s="56"/>
      <c r="AB1171" s="74"/>
      <c r="AC1171" s="56"/>
      <c r="AD1171" s="56"/>
      <c r="AE1171" s="56"/>
      <c r="AF1171" s="56"/>
      <c r="AG1171" s="56"/>
      <c r="AH1171" s="56"/>
      <c r="AI1171" s="56"/>
      <c r="AJ1171" s="75"/>
      <c r="AK1171" s="75"/>
      <c r="AL1171" s="75"/>
      <c r="AM1171" s="75"/>
      <c r="AN1171" s="75"/>
      <c r="AO1171" s="75"/>
      <c r="AP1171" s="75"/>
      <c r="AQ1171" s="75"/>
      <c r="AR1171" s="75"/>
      <c r="AS1171" s="75"/>
    </row>
    <row r="1172" spans="1:45" s="76" customFormat="1" ht="15.75" outlineLevel="1">
      <c r="A1172" s="81"/>
      <c r="B1172" s="263" t="s">
        <v>80</v>
      </c>
      <c r="C1172" s="66" t="s">
        <v>63</v>
      </c>
      <c r="D1172" s="1135">
        <f>'МТР, ФЗП'!$E$17</f>
        <v>54.829081053167513</v>
      </c>
      <c r="E1172" s="80">
        <f>$D1172</f>
        <v>54.829081053167513</v>
      </c>
      <c r="F1172" s="80">
        <f>$D1172</f>
        <v>54.829081053167513</v>
      </c>
      <c r="G1172" s="80">
        <f t="shared" ref="G1172:N1172" si="1038">$D1172</f>
        <v>54.829081053167513</v>
      </c>
      <c r="H1172" s="80">
        <f t="shared" si="1038"/>
        <v>54.829081053167513</v>
      </c>
      <c r="I1172" s="80">
        <f t="shared" si="1038"/>
        <v>54.829081053167513</v>
      </c>
      <c r="J1172" s="80">
        <f t="shared" si="1038"/>
        <v>54.829081053167513</v>
      </c>
      <c r="K1172" s="80">
        <f t="shared" si="1038"/>
        <v>54.829081053167513</v>
      </c>
      <c r="L1172" s="80">
        <f t="shared" si="1038"/>
        <v>54.829081053167513</v>
      </c>
      <c r="M1172" s="80">
        <f t="shared" si="1038"/>
        <v>54.829081053167513</v>
      </c>
      <c r="N1172" s="80">
        <f t="shared" si="1038"/>
        <v>54.829081053167513</v>
      </c>
      <c r="P1172" s="159" t="str">
        <f t="shared" si="1019"/>
        <v xml:space="preserve">Hitachi EX2000 Майнтек  </v>
      </c>
      <c r="Q1172" s="56"/>
      <c r="R1172" s="56"/>
      <c r="S1172" s="127" t="s">
        <v>693</v>
      </c>
      <c r="T1172" s="73"/>
      <c r="U1172" s="56"/>
      <c r="V1172" s="58"/>
      <c r="W1172" s="58"/>
      <c r="X1172" s="56"/>
      <c r="Y1172" s="56"/>
      <c r="Z1172" s="56"/>
      <c r="AA1172" s="56"/>
      <c r="AB1172" s="74"/>
      <c r="AC1172" s="56"/>
      <c r="AD1172" s="56"/>
      <c r="AE1172" s="56"/>
      <c r="AF1172" s="56"/>
      <c r="AG1172" s="56"/>
      <c r="AH1172" s="56"/>
      <c r="AI1172" s="56"/>
      <c r="AJ1172" s="75"/>
      <c r="AK1172" s="75"/>
      <c r="AL1172" s="75"/>
      <c r="AM1172" s="75"/>
      <c r="AN1172" s="75"/>
      <c r="AO1172" s="75"/>
      <c r="AP1172" s="75"/>
      <c r="AQ1172" s="75"/>
      <c r="AR1172" s="75"/>
      <c r="AS1172" s="75"/>
    </row>
    <row r="1173" spans="1:45" s="76" customFormat="1" ht="15.75" outlineLevel="1">
      <c r="A1173" s="81"/>
      <c r="B1173" s="263"/>
      <c r="C1173" s="66"/>
      <c r="D1173" s="72"/>
      <c r="E1173" s="55"/>
      <c r="F1173" s="80"/>
      <c r="G1173" s="80"/>
      <c r="H1173" s="80"/>
      <c r="I1173" s="80"/>
      <c r="J1173" s="80"/>
      <c r="K1173" s="80"/>
      <c r="L1173" s="80"/>
      <c r="M1173" s="80"/>
      <c r="N1173" s="80"/>
      <c r="O1173" s="73"/>
      <c r="P1173" s="159" t="str">
        <f t="shared" si="1019"/>
        <v xml:space="preserve">Hitachi EX2000 Майнтек  </v>
      </c>
      <c r="Q1173" s="56"/>
      <c r="R1173" s="56"/>
      <c r="S1173" s="56"/>
      <c r="T1173" s="73"/>
      <c r="U1173" s="56"/>
      <c r="V1173" s="58"/>
      <c r="W1173" s="58"/>
      <c r="X1173" s="56"/>
      <c r="Y1173" s="56"/>
      <c r="Z1173" s="56"/>
      <c r="AA1173" s="56"/>
      <c r="AB1173" s="74"/>
      <c r="AC1173" s="56"/>
      <c r="AD1173" s="56"/>
      <c r="AE1173" s="56"/>
      <c r="AF1173" s="56"/>
      <c r="AG1173" s="56"/>
      <c r="AH1173" s="56"/>
      <c r="AI1173" s="56"/>
      <c r="AJ1173" s="75"/>
      <c r="AK1173" s="75"/>
      <c r="AL1173" s="75"/>
      <c r="AM1173" s="75"/>
      <c r="AN1173" s="75"/>
      <c r="AO1173" s="75"/>
      <c r="AP1173" s="75"/>
      <c r="AQ1173" s="75"/>
      <c r="AR1173" s="75"/>
      <c r="AS1173" s="75"/>
    </row>
    <row r="1174" spans="1:45" s="76" customFormat="1" ht="15.75" outlineLevel="1">
      <c r="A1174" s="81"/>
      <c r="B1174" s="83"/>
      <c r="C1174" s="53"/>
      <c r="D1174" s="72"/>
      <c r="E1174" s="77"/>
      <c r="F1174" s="77"/>
      <c r="G1174" s="77"/>
      <c r="H1174" s="77"/>
      <c r="I1174" s="77"/>
      <c r="J1174" s="77"/>
      <c r="K1174" s="77"/>
      <c r="L1174" s="77"/>
      <c r="M1174" s="77"/>
      <c r="N1174" s="77"/>
      <c r="O1174" s="73"/>
      <c r="P1174" s="159" t="str">
        <f t="shared" si="1019"/>
        <v xml:space="preserve">Hitachi EX2000 Майнтек  </v>
      </c>
      <c r="Q1174" s="56"/>
      <c r="R1174" s="308"/>
      <c r="S1174" s="56"/>
      <c r="T1174" s="73"/>
      <c r="U1174" s="56"/>
      <c r="V1174" s="58"/>
      <c r="W1174" s="58"/>
      <c r="X1174" s="56"/>
      <c r="Y1174" s="56"/>
      <c r="Z1174" s="56"/>
      <c r="AA1174" s="56"/>
      <c r="AB1174" s="74"/>
      <c r="AC1174" s="56"/>
      <c r="AD1174" s="56"/>
      <c r="AE1174" s="56"/>
      <c r="AF1174" s="56"/>
      <c r="AG1174" s="56"/>
      <c r="AH1174" s="56"/>
      <c r="AI1174" s="56"/>
      <c r="AJ1174" s="75"/>
      <c r="AK1174" s="75"/>
      <c r="AL1174" s="75"/>
      <c r="AM1174" s="75"/>
      <c r="AN1174" s="75"/>
      <c r="AO1174" s="75"/>
      <c r="AP1174" s="75"/>
      <c r="AQ1174" s="75"/>
      <c r="AR1174" s="75"/>
      <c r="AS1174" s="75"/>
    </row>
    <row r="1175" spans="1:45" s="76" customFormat="1" ht="15.75" outlineLevel="1">
      <c r="A1175" s="81"/>
      <c r="B1175" s="83" t="s">
        <v>705</v>
      </c>
      <c r="C1175" s="53" t="s">
        <v>61</v>
      </c>
      <c r="D1175" s="265"/>
      <c r="E1175" s="77">
        <f>E1177*E1172</f>
        <v>0</v>
      </c>
      <c r="F1175" s="77">
        <f t="shared" ref="F1175:N1175" si="1039">F1177*F1172</f>
        <v>0</v>
      </c>
      <c r="G1175" s="77">
        <f t="shared" si="1039"/>
        <v>0</v>
      </c>
      <c r="H1175" s="77">
        <f t="shared" si="1039"/>
        <v>0</v>
      </c>
      <c r="I1175" s="77">
        <f t="shared" si="1039"/>
        <v>0</v>
      </c>
      <c r="J1175" s="77">
        <f t="shared" si="1039"/>
        <v>0</v>
      </c>
      <c r="K1175" s="77">
        <f t="shared" si="1039"/>
        <v>0</v>
      </c>
      <c r="L1175" s="77">
        <f t="shared" si="1039"/>
        <v>0</v>
      </c>
      <c r="M1175" s="77">
        <f t="shared" si="1039"/>
        <v>0</v>
      </c>
      <c r="N1175" s="77">
        <f t="shared" si="1039"/>
        <v>0</v>
      </c>
      <c r="O1175" s="73"/>
      <c r="P1175" s="159" t="str">
        <f t="shared" si="1019"/>
        <v xml:space="preserve">Hitachi EX2000 Майнтек  </v>
      </c>
      <c r="Q1175" s="56"/>
      <c r="R1175" s="56"/>
      <c r="S1175" s="73"/>
      <c r="T1175" s="73"/>
      <c r="U1175" s="56"/>
      <c r="V1175" s="58"/>
      <c r="W1175" s="58"/>
      <c r="X1175" s="56"/>
      <c r="Y1175" s="56"/>
      <c r="Z1175" s="56"/>
      <c r="AA1175" s="56"/>
      <c r="AB1175" s="74"/>
      <c r="AC1175" s="56"/>
      <c r="AD1175" s="56"/>
      <c r="AE1175" s="56"/>
      <c r="AF1175" s="56"/>
      <c r="AG1175" s="56"/>
      <c r="AH1175" s="56"/>
      <c r="AI1175" s="56"/>
      <c r="AJ1175" s="75"/>
      <c r="AK1175" s="75"/>
      <c r="AL1175" s="75"/>
      <c r="AM1175" s="75"/>
      <c r="AN1175" s="75"/>
      <c r="AO1175" s="75"/>
      <c r="AP1175" s="75"/>
      <c r="AQ1175" s="75"/>
      <c r="AR1175" s="75"/>
      <c r="AS1175" s="75"/>
    </row>
    <row r="1176" spans="1:45" s="76" customFormat="1" ht="15.75" outlineLevel="1">
      <c r="A1176" s="81"/>
      <c r="B1176" s="263" t="s">
        <v>53</v>
      </c>
      <c r="C1176" s="66" t="s">
        <v>6</v>
      </c>
      <c r="D1176" s="1155"/>
      <c r="E1176" s="266">
        <f>D1176</f>
        <v>0</v>
      </c>
      <c r="F1176" s="266">
        <f t="shared" ref="F1176" si="1040">E1176</f>
        <v>0</v>
      </c>
      <c r="G1176" s="266">
        <f t="shared" ref="G1176" si="1041">F1176</f>
        <v>0</v>
      </c>
      <c r="H1176" s="266">
        <f t="shared" ref="H1176" si="1042">G1176</f>
        <v>0</v>
      </c>
      <c r="I1176" s="266">
        <f t="shared" ref="I1176" si="1043">H1176</f>
        <v>0</v>
      </c>
      <c r="J1176" s="266">
        <f t="shared" ref="J1176" si="1044">I1176</f>
        <v>0</v>
      </c>
      <c r="K1176" s="266">
        <f t="shared" ref="K1176" si="1045">J1176</f>
        <v>0</v>
      </c>
      <c r="L1176" s="266">
        <f t="shared" ref="L1176" si="1046">K1176</f>
        <v>0</v>
      </c>
      <c r="M1176" s="266">
        <f t="shared" ref="M1176" si="1047">L1176</f>
        <v>0</v>
      </c>
      <c r="N1176" s="266">
        <f t="shared" ref="N1176" si="1048">M1176</f>
        <v>0</v>
      </c>
      <c r="O1176" s="73"/>
      <c r="P1176" s="159" t="str">
        <f t="shared" si="1019"/>
        <v xml:space="preserve">Hitachi EX2000 Майнтек  </v>
      </c>
      <c r="Q1176" s="56"/>
      <c r="R1176" s="56"/>
      <c r="S1176" s="73" t="s">
        <v>129</v>
      </c>
      <c r="T1176" s="73"/>
      <c r="U1176" s="56"/>
      <c r="V1176" s="58"/>
      <c r="W1176" s="58"/>
      <c r="X1176" s="56"/>
      <c r="Y1176" s="56"/>
      <c r="Z1176" s="56"/>
      <c r="AA1176" s="56"/>
      <c r="AB1176" s="74"/>
      <c r="AC1176" s="56"/>
      <c r="AD1176" s="56"/>
      <c r="AE1176" s="56"/>
      <c r="AF1176" s="56"/>
      <c r="AG1176" s="56"/>
      <c r="AH1176" s="56"/>
      <c r="AI1176" s="56"/>
      <c r="AJ1176" s="75"/>
      <c r="AK1176" s="75"/>
      <c r="AL1176" s="75"/>
      <c r="AM1176" s="75"/>
      <c r="AN1176" s="75"/>
      <c r="AO1176" s="75"/>
      <c r="AP1176" s="75"/>
      <c r="AQ1176" s="75"/>
      <c r="AR1176" s="75"/>
      <c r="AS1176" s="75"/>
    </row>
    <row r="1177" spans="1:45" s="76" customFormat="1" ht="15.75" outlineLevel="1">
      <c r="A1177" s="81"/>
      <c r="B1177" s="263" t="s">
        <v>79</v>
      </c>
      <c r="C1177" s="66" t="s">
        <v>4</v>
      </c>
      <c r="D1177" s="72"/>
      <c r="E1177" s="55">
        <f>E1176*E1139</f>
        <v>0</v>
      </c>
      <c r="F1177" s="55">
        <f t="shared" ref="F1177:N1177" si="1049">F1176*F1139</f>
        <v>0</v>
      </c>
      <c r="G1177" s="55">
        <f t="shared" si="1049"/>
        <v>0</v>
      </c>
      <c r="H1177" s="55">
        <f t="shared" si="1049"/>
        <v>0</v>
      </c>
      <c r="I1177" s="55">
        <f t="shared" si="1049"/>
        <v>0</v>
      </c>
      <c r="J1177" s="55">
        <f t="shared" si="1049"/>
        <v>0</v>
      </c>
      <c r="K1177" s="55">
        <f t="shared" si="1049"/>
        <v>0</v>
      </c>
      <c r="L1177" s="55">
        <f t="shared" si="1049"/>
        <v>0</v>
      </c>
      <c r="M1177" s="55">
        <f t="shared" si="1049"/>
        <v>0</v>
      </c>
      <c r="N1177" s="55">
        <f t="shared" si="1049"/>
        <v>0</v>
      </c>
      <c r="O1177" s="73"/>
      <c r="P1177" s="159" t="str">
        <f t="shared" si="1019"/>
        <v xml:space="preserve">Hitachi EX2000 Майнтек  </v>
      </c>
      <c r="Q1177" s="56"/>
      <c r="R1177" s="56"/>
      <c r="S1177" s="73"/>
      <c r="T1177" s="73"/>
      <c r="U1177" s="56"/>
      <c r="V1177" s="58"/>
      <c r="W1177" s="58"/>
      <c r="X1177" s="56"/>
      <c r="Y1177" s="56"/>
      <c r="Z1177" s="56"/>
      <c r="AA1177" s="56"/>
      <c r="AB1177" s="74"/>
      <c r="AC1177" s="56"/>
      <c r="AD1177" s="56"/>
      <c r="AE1177" s="56"/>
      <c r="AF1177" s="56"/>
      <c r="AG1177" s="56"/>
      <c r="AH1177" s="56"/>
      <c r="AI1177" s="56"/>
      <c r="AJ1177" s="75"/>
      <c r="AK1177" s="75"/>
      <c r="AL1177" s="75"/>
      <c r="AM1177" s="75"/>
      <c r="AN1177" s="75"/>
      <c r="AO1177" s="75"/>
      <c r="AP1177" s="75"/>
      <c r="AQ1177" s="75"/>
      <c r="AR1177" s="75"/>
      <c r="AS1177" s="75"/>
    </row>
    <row r="1178" spans="1:45" s="76" customFormat="1" ht="15.75" outlineLevel="1">
      <c r="A1178" s="81"/>
      <c r="B1178" s="263"/>
      <c r="C1178" s="66"/>
      <c r="D1178" s="72"/>
      <c r="E1178" s="55"/>
      <c r="F1178" s="80"/>
      <c r="G1178" s="80"/>
      <c r="H1178" s="80"/>
      <c r="I1178" s="80"/>
      <c r="J1178" s="80"/>
      <c r="K1178" s="80"/>
      <c r="L1178" s="80"/>
      <c r="M1178" s="80"/>
      <c r="N1178" s="80"/>
      <c r="O1178" s="73"/>
      <c r="P1178" s="159" t="str">
        <f t="shared" si="1019"/>
        <v xml:space="preserve">Hitachi EX2000 Майнтек  </v>
      </c>
      <c r="Q1178" s="56"/>
      <c r="R1178" s="56"/>
      <c r="S1178" s="73"/>
      <c r="T1178" s="73"/>
      <c r="U1178" s="56"/>
      <c r="V1178" s="58"/>
      <c r="W1178" s="58"/>
      <c r="X1178" s="56"/>
      <c r="Y1178" s="56"/>
      <c r="Z1178" s="56"/>
      <c r="AA1178" s="56"/>
      <c r="AB1178" s="74"/>
      <c r="AC1178" s="56"/>
      <c r="AD1178" s="56"/>
      <c r="AE1178" s="56"/>
      <c r="AF1178" s="56"/>
      <c r="AG1178" s="56"/>
      <c r="AH1178" s="56"/>
      <c r="AI1178" s="56"/>
      <c r="AJ1178" s="75"/>
      <c r="AK1178" s="75"/>
      <c r="AL1178" s="75"/>
      <c r="AM1178" s="75"/>
      <c r="AN1178" s="75"/>
      <c r="AO1178" s="75"/>
      <c r="AP1178" s="75"/>
      <c r="AQ1178" s="75"/>
      <c r="AR1178" s="75"/>
      <c r="AS1178" s="75"/>
    </row>
    <row r="1179" spans="1:45" s="76" customFormat="1" ht="15.75" outlineLevel="1">
      <c r="A1179" s="81"/>
      <c r="B1179" s="263"/>
      <c r="C1179" s="66"/>
      <c r="D1179" s="72"/>
      <c r="E1179" s="55"/>
      <c r="F1179" s="80"/>
      <c r="G1179" s="80"/>
      <c r="H1179" s="80"/>
      <c r="I1179" s="80"/>
      <c r="J1179" s="80"/>
      <c r="K1179" s="80"/>
      <c r="L1179" s="80"/>
      <c r="M1179" s="80"/>
      <c r="N1179" s="80"/>
      <c r="O1179" s="73"/>
      <c r="P1179" s="159" t="str">
        <f t="shared" si="1019"/>
        <v xml:space="preserve">Hitachi EX2000 Майнтек  </v>
      </c>
      <c r="Q1179" s="56"/>
      <c r="R1179" s="56"/>
      <c r="S1179" s="56"/>
      <c r="T1179" s="73"/>
      <c r="U1179" s="56"/>
      <c r="V1179" s="58"/>
      <c r="W1179" s="58"/>
      <c r="X1179" s="56"/>
      <c r="Y1179" s="56"/>
      <c r="Z1179" s="56"/>
      <c r="AA1179" s="56"/>
      <c r="AB1179" s="74"/>
      <c r="AC1179" s="56"/>
      <c r="AD1179" s="56"/>
      <c r="AE1179" s="56"/>
      <c r="AF1179" s="56"/>
      <c r="AG1179" s="56"/>
      <c r="AH1179" s="56"/>
      <c r="AI1179" s="56"/>
      <c r="AJ1179" s="75"/>
      <c r="AK1179" s="75"/>
      <c r="AL1179" s="75"/>
      <c r="AM1179" s="75"/>
      <c r="AN1179" s="75"/>
      <c r="AO1179" s="75"/>
      <c r="AP1179" s="75"/>
      <c r="AQ1179" s="75"/>
      <c r="AR1179" s="75"/>
      <c r="AS1179" s="75"/>
    </row>
    <row r="1180" spans="1:45" s="76" customFormat="1" ht="15.75" outlineLevel="1">
      <c r="A1180" s="81"/>
      <c r="B1180" s="263"/>
      <c r="C1180" s="66"/>
      <c r="D1180" s="72"/>
      <c r="E1180" s="55"/>
      <c r="F1180" s="80"/>
      <c r="G1180" s="80"/>
      <c r="H1180" s="80"/>
      <c r="I1180" s="80"/>
      <c r="J1180" s="80"/>
      <c r="K1180" s="80"/>
      <c r="L1180" s="80"/>
      <c r="M1180" s="80"/>
      <c r="N1180" s="80"/>
      <c r="O1180" s="73"/>
      <c r="P1180" s="159" t="str">
        <f t="shared" si="1019"/>
        <v xml:space="preserve">Hitachi EX2000 Майнтек  </v>
      </c>
      <c r="Q1180" s="56"/>
      <c r="R1180" s="56"/>
      <c r="S1180" s="56"/>
      <c r="T1180" s="73"/>
      <c r="U1180" s="56"/>
      <c r="V1180" s="58"/>
      <c r="W1180" s="58"/>
      <c r="X1180" s="56"/>
      <c r="Y1180" s="56"/>
      <c r="Z1180" s="56"/>
      <c r="AA1180" s="56"/>
      <c r="AB1180" s="74"/>
      <c r="AC1180" s="56"/>
      <c r="AD1180" s="56"/>
      <c r="AE1180" s="56"/>
      <c r="AF1180" s="56"/>
      <c r="AG1180" s="56"/>
      <c r="AH1180" s="56"/>
      <c r="AI1180" s="56"/>
      <c r="AJ1180" s="75"/>
      <c r="AK1180" s="75"/>
      <c r="AL1180" s="75"/>
      <c r="AM1180" s="75"/>
      <c r="AN1180" s="75"/>
      <c r="AO1180" s="75"/>
      <c r="AP1180" s="75"/>
      <c r="AQ1180" s="75"/>
      <c r="AR1180" s="75"/>
      <c r="AS1180" s="75"/>
    </row>
    <row r="1181" spans="1:45" s="76" customFormat="1" ht="15.75" outlineLevel="1">
      <c r="A1181" s="81"/>
      <c r="B1181" s="263"/>
      <c r="C1181" s="66"/>
      <c r="D1181" s="72"/>
      <c r="E1181" s="55"/>
      <c r="F1181" s="80"/>
      <c r="G1181" s="80"/>
      <c r="H1181" s="80"/>
      <c r="I1181" s="80"/>
      <c r="J1181" s="80"/>
      <c r="K1181" s="80"/>
      <c r="L1181" s="80"/>
      <c r="M1181" s="80"/>
      <c r="N1181" s="80"/>
      <c r="O1181" s="73"/>
      <c r="P1181" s="159" t="str">
        <f t="shared" si="1019"/>
        <v xml:space="preserve">Hitachi EX2000 Майнтек  </v>
      </c>
      <c r="Q1181" s="56"/>
      <c r="R1181" s="56"/>
      <c r="S1181" s="56"/>
      <c r="T1181" s="73"/>
      <c r="U1181" s="56"/>
      <c r="V1181" s="58"/>
      <c r="W1181" s="58"/>
      <c r="X1181" s="56"/>
      <c r="Y1181" s="56"/>
      <c r="Z1181" s="56"/>
      <c r="AA1181" s="56"/>
      <c r="AB1181" s="74"/>
      <c r="AC1181" s="56"/>
      <c r="AD1181" s="56"/>
      <c r="AE1181" s="56"/>
      <c r="AF1181" s="56"/>
      <c r="AG1181" s="56"/>
      <c r="AH1181" s="56"/>
      <c r="AI1181" s="56"/>
      <c r="AJ1181" s="75"/>
      <c r="AK1181" s="75"/>
      <c r="AL1181" s="75"/>
      <c r="AM1181" s="75"/>
      <c r="AN1181" s="75"/>
      <c r="AO1181" s="75"/>
      <c r="AP1181" s="75"/>
      <c r="AQ1181" s="75"/>
      <c r="AR1181" s="75"/>
      <c r="AS1181" s="75"/>
    </row>
    <row r="1182" spans="1:45" s="76" customFormat="1" ht="15.75" outlineLevel="1">
      <c r="A1182" s="81"/>
      <c r="B1182" s="263"/>
      <c r="C1182" s="66"/>
      <c r="D1182" s="72"/>
      <c r="E1182" s="55"/>
      <c r="F1182" s="80"/>
      <c r="G1182" s="80"/>
      <c r="H1182" s="80"/>
      <c r="I1182" s="80"/>
      <c r="J1182" s="80"/>
      <c r="K1182" s="80"/>
      <c r="L1182" s="80"/>
      <c r="M1182" s="80"/>
      <c r="N1182" s="80"/>
      <c r="O1182" s="73"/>
      <c r="P1182" s="159" t="str">
        <f t="shared" si="1019"/>
        <v xml:space="preserve">Hitachi EX2000 Майнтек  </v>
      </c>
      <c r="Q1182" s="56"/>
      <c r="R1182" s="56"/>
      <c r="S1182" s="56"/>
      <c r="T1182" s="73"/>
      <c r="U1182" s="56"/>
      <c r="V1182" s="58"/>
      <c r="W1182" s="58"/>
      <c r="X1182" s="56"/>
      <c r="Y1182" s="56"/>
      <c r="Z1182" s="56"/>
      <c r="AA1182" s="56"/>
      <c r="AB1182" s="74"/>
      <c r="AC1182" s="56"/>
      <c r="AD1182" s="56"/>
      <c r="AE1182" s="56"/>
      <c r="AF1182" s="56"/>
      <c r="AG1182" s="56"/>
      <c r="AH1182" s="56"/>
      <c r="AI1182" s="56"/>
      <c r="AJ1182" s="75"/>
      <c r="AK1182" s="75"/>
      <c r="AL1182" s="75"/>
      <c r="AM1182" s="75"/>
      <c r="AN1182" s="75"/>
      <c r="AO1182" s="75"/>
      <c r="AP1182" s="75"/>
      <c r="AQ1182" s="75"/>
      <c r="AR1182" s="75"/>
      <c r="AS1182" s="75"/>
    </row>
    <row r="1183" spans="1:45" s="61" customFormat="1" ht="18" customHeight="1" outlineLevel="1">
      <c r="A1183" s="51"/>
      <c r="B1183" s="52" t="s">
        <v>60</v>
      </c>
      <c r="C1183" s="53" t="s">
        <v>61</v>
      </c>
      <c r="D1183" s="54"/>
      <c r="E1183" s="77">
        <f>SUMPRODUCT(E1192:E1197,E1199:E1204)/1000</f>
        <v>0</v>
      </c>
      <c r="F1183" s="77">
        <f t="shared" ref="F1183:M1183" si="1050">SUMPRODUCT(F1192:F1197,F1199:F1204)/1000</f>
        <v>0</v>
      </c>
      <c r="G1183" s="77">
        <f t="shared" si="1050"/>
        <v>0</v>
      </c>
      <c r="H1183" s="77">
        <f t="shared" si="1050"/>
        <v>0</v>
      </c>
      <c r="I1183" s="77">
        <f t="shared" si="1050"/>
        <v>0</v>
      </c>
      <c r="J1183" s="77">
        <f t="shared" si="1050"/>
        <v>0</v>
      </c>
      <c r="K1183" s="77">
        <f t="shared" si="1050"/>
        <v>0</v>
      </c>
      <c r="L1183" s="77">
        <f t="shared" si="1050"/>
        <v>0</v>
      </c>
      <c r="M1183" s="77">
        <f t="shared" si="1050"/>
        <v>0</v>
      </c>
      <c r="N1183" s="77">
        <f>SUMPRODUCT(N1192:N1197,N1199:N1204)/1000</f>
        <v>0</v>
      </c>
      <c r="P1183" s="159" t="str">
        <f t="shared" si="1019"/>
        <v xml:space="preserve">Hitachi EX2000 Майнтек  </v>
      </c>
      <c r="Q1183" s="58"/>
      <c r="R1183" s="56"/>
      <c r="S1183" s="73" t="s">
        <v>689</v>
      </c>
      <c r="T1183" s="73"/>
      <c r="U1183" s="58"/>
      <c r="V1183" s="58"/>
      <c r="W1183" s="58">
        <f>E1183-V1183</f>
        <v>0</v>
      </c>
      <c r="X1183" s="58"/>
      <c r="Y1183" s="58"/>
      <c r="Z1183" s="58"/>
      <c r="AA1183" s="58"/>
      <c r="AB1183" s="59"/>
      <c r="AC1183" s="58"/>
      <c r="AD1183" s="58"/>
      <c r="AE1183" s="58"/>
      <c r="AF1183" s="58"/>
      <c r="AG1183" s="58"/>
      <c r="AH1183" s="58"/>
      <c r="AI1183" s="58"/>
      <c r="AJ1183" s="60"/>
      <c r="AK1183" s="60"/>
      <c r="AL1183" s="60"/>
      <c r="AM1183" s="60"/>
      <c r="AN1183" s="60"/>
      <c r="AO1183" s="60"/>
      <c r="AP1183" s="60"/>
      <c r="AQ1183" s="60"/>
      <c r="AR1183" s="60"/>
      <c r="AS1183" s="60"/>
    </row>
    <row r="1184" spans="1:45" s="61" customFormat="1" ht="15.75" outlineLevel="1">
      <c r="A1184" s="51"/>
      <c r="B1184" s="83" t="s">
        <v>53</v>
      </c>
      <c r="C1184" s="53"/>
      <c r="D1184" s="54"/>
      <c r="E1184" s="77"/>
      <c r="F1184" s="77"/>
      <c r="G1184" s="77"/>
      <c r="H1184" s="77"/>
      <c r="I1184" s="77"/>
      <c r="J1184" s="77"/>
      <c r="K1184" s="77"/>
      <c r="L1184" s="77"/>
      <c r="M1184" s="77"/>
      <c r="N1184" s="77"/>
      <c r="O1184" s="73"/>
      <c r="P1184" s="159" t="str">
        <f t="shared" si="1019"/>
        <v xml:space="preserve">Hitachi EX2000 Майнтек  </v>
      </c>
      <c r="Q1184" s="58"/>
      <c r="R1184" s="56"/>
      <c r="S1184" s="58"/>
      <c r="T1184" s="73"/>
      <c r="U1184" s="58"/>
      <c r="V1184" s="58"/>
      <c r="W1184" s="58"/>
      <c r="X1184" s="58"/>
      <c r="Y1184" s="58"/>
      <c r="Z1184" s="58"/>
      <c r="AA1184" s="58"/>
      <c r="AB1184" s="59"/>
      <c r="AC1184" s="58"/>
      <c r="AD1184" s="58"/>
      <c r="AE1184" s="58"/>
      <c r="AF1184" s="58"/>
      <c r="AG1184" s="58"/>
      <c r="AH1184" s="58"/>
      <c r="AI1184" s="58"/>
      <c r="AJ1184" s="60"/>
      <c r="AK1184" s="60"/>
      <c r="AL1184" s="60"/>
      <c r="AM1184" s="60"/>
      <c r="AN1184" s="60"/>
      <c r="AO1184" s="60"/>
      <c r="AP1184" s="60"/>
      <c r="AQ1184" s="60"/>
      <c r="AR1184" s="60"/>
      <c r="AS1184" s="60"/>
    </row>
    <row r="1185" spans="1:45" s="61" customFormat="1" ht="15.75" outlineLevel="1">
      <c r="A1185" s="51"/>
      <c r="B1185" s="267"/>
      <c r="C1185" s="268" t="s">
        <v>62</v>
      </c>
      <c r="D1185" s="54"/>
      <c r="E1185" s="269"/>
      <c r="F1185" s="269"/>
      <c r="G1185" s="269"/>
      <c r="H1185" s="269"/>
      <c r="I1185" s="269"/>
      <c r="J1185" s="269"/>
      <c r="K1185" s="269"/>
      <c r="L1185" s="269"/>
      <c r="M1185" s="269"/>
      <c r="N1185" s="269"/>
      <c r="O1185" s="73"/>
      <c r="P1185" s="159" t="str">
        <f t="shared" si="1019"/>
        <v xml:space="preserve">Hitachi EX2000 Майнтек  </v>
      </c>
      <c r="Q1185" s="58"/>
      <c r="R1185" s="56"/>
      <c r="S1185" s="58"/>
      <c r="T1185" s="73"/>
      <c r="U1185" s="58"/>
      <c r="V1185" s="58"/>
      <c r="W1185" s="58"/>
      <c r="X1185" s="58"/>
      <c r="Y1185" s="58"/>
      <c r="Z1185" s="58"/>
      <c r="AA1185" s="58"/>
      <c r="AB1185" s="59"/>
      <c r="AC1185" s="58"/>
      <c r="AD1185" s="58"/>
      <c r="AE1185" s="58"/>
      <c r="AF1185" s="58"/>
      <c r="AG1185" s="58"/>
      <c r="AH1185" s="58"/>
      <c r="AI1185" s="58"/>
      <c r="AJ1185" s="60"/>
      <c r="AK1185" s="60"/>
      <c r="AL1185" s="60"/>
      <c r="AM1185" s="60"/>
      <c r="AN1185" s="60"/>
      <c r="AO1185" s="60"/>
      <c r="AP1185" s="60"/>
      <c r="AQ1185" s="60"/>
      <c r="AR1185" s="60"/>
      <c r="AS1185" s="60"/>
    </row>
    <row r="1186" spans="1:45" s="61" customFormat="1" ht="15.75" outlineLevel="1">
      <c r="A1186" s="51"/>
      <c r="B1186" s="267"/>
      <c r="C1186" s="268" t="s">
        <v>62</v>
      </c>
      <c r="D1186" s="54"/>
      <c r="E1186" s="269"/>
      <c r="F1186" s="269"/>
      <c r="G1186" s="269"/>
      <c r="H1186" s="269"/>
      <c r="I1186" s="269"/>
      <c r="J1186" s="269"/>
      <c r="K1186" s="269"/>
      <c r="L1186" s="269"/>
      <c r="M1186" s="269"/>
      <c r="N1186" s="269"/>
      <c r="O1186" s="73"/>
      <c r="P1186" s="159" t="str">
        <f t="shared" si="1019"/>
        <v xml:space="preserve">Hitachi EX2000 Майнтек  </v>
      </c>
      <c r="Q1186" s="58"/>
      <c r="R1186" s="56"/>
      <c r="S1186" s="58"/>
      <c r="T1186" s="73"/>
      <c r="U1186" s="58"/>
      <c r="V1186" s="58"/>
      <c r="W1186" s="58"/>
      <c r="X1186" s="58"/>
      <c r="Y1186" s="58"/>
      <c r="Z1186" s="58"/>
      <c r="AA1186" s="58"/>
      <c r="AB1186" s="59"/>
      <c r="AC1186" s="58"/>
      <c r="AD1186" s="58"/>
      <c r="AE1186" s="58"/>
      <c r="AF1186" s="58"/>
      <c r="AG1186" s="58"/>
      <c r="AH1186" s="58"/>
      <c r="AI1186" s="58"/>
      <c r="AJ1186" s="60"/>
      <c r="AK1186" s="60"/>
      <c r="AL1186" s="60"/>
      <c r="AM1186" s="60"/>
      <c r="AN1186" s="60"/>
      <c r="AO1186" s="60"/>
      <c r="AP1186" s="60"/>
      <c r="AQ1186" s="60"/>
      <c r="AR1186" s="60"/>
      <c r="AS1186" s="60"/>
    </row>
    <row r="1187" spans="1:45" s="61" customFormat="1" ht="15.75" outlineLevel="1">
      <c r="A1187" s="51"/>
      <c r="B1187" s="267"/>
      <c r="C1187" s="268" t="s">
        <v>62</v>
      </c>
      <c r="D1187" s="54"/>
      <c r="E1187" s="269"/>
      <c r="F1187" s="269"/>
      <c r="G1187" s="269"/>
      <c r="H1187" s="269"/>
      <c r="I1187" s="269"/>
      <c r="J1187" s="269"/>
      <c r="K1187" s="269"/>
      <c r="L1187" s="269"/>
      <c r="M1187" s="269"/>
      <c r="N1187" s="269"/>
      <c r="O1187" s="73"/>
      <c r="P1187" s="159" t="str">
        <f t="shared" si="1019"/>
        <v xml:space="preserve">Hitachi EX2000 Майнтек  </v>
      </c>
      <c r="Q1187" s="58"/>
      <c r="R1187" s="56"/>
      <c r="S1187" s="58"/>
      <c r="T1187" s="73"/>
      <c r="U1187" s="58"/>
      <c r="V1187" s="58"/>
      <c r="W1187" s="58"/>
      <c r="X1187" s="58"/>
      <c r="Y1187" s="58"/>
      <c r="Z1187" s="58"/>
      <c r="AA1187" s="58"/>
      <c r="AB1187" s="59"/>
      <c r="AC1187" s="58"/>
      <c r="AD1187" s="58"/>
      <c r="AE1187" s="58"/>
      <c r="AF1187" s="58"/>
      <c r="AG1187" s="58"/>
      <c r="AH1187" s="58"/>
      <c r="AI1187" s="58"/>
      <c r="AJ1187" s="60"/>
      <c r="AK1187" s="60"/>
      <c r="AL1187" s="60"/>
      <c r="AM1187" s="60"/>
      <c r="AN1187" s="60"/>
      <c r="AO1187" s="60"/>
      <c r="AP1187" s="60"/>
      <c r="AQ1187" s="60"/>
      <c r="AR1187" s="60"/>
      <c r="AS1187" s="60"/>
    </row>
    <row r="1188" spans="1:45" s="61" customFormat="1" ht="15.75" outlineLevel="1">
      <c r="A1188" s="51"/>
      <c r="B1188" s="267"/>
      <c r="C1188" s="268" t="s">
        <v>138</v>
      </c>
      <c r="D1188" s="54"/>
      <c r="E1188" s="269"/>
      <c r="F1188" s="269"/>
      <c r="G1188" s="269"/>
      <c r="H1188" s="269"/>
      <c r="I1188" s="269"/>
      <c r="J1188" s="269"/>
      <c r="K1188" s="269"/>
      <c r="L1188" s="269"/>
      <c r="M1188" s="269"/>
      <c r="N1188" s="269"/>
      <c r="O1188" s="73"/>
      <c r="P1188" s="159" t="str">
        <f t="shared" si="1019"/>
        <v xml:space="preserve">Hitachi EX2000 Майнтек  </v>
      </c>
      <c r="Q1188" s="58"/>
      <c r="R1188" s="56"/>
      <c r="S1188" s="58"/>
      <c r="T1188" s="73"/>
      <c r="U1188" s="58"/>
      <c r="V1188" s="58"/>
      <c r="W1188" s="58"/>
      <c r="X1188" s="58"/>
      <c r="Y1188" s="58"/>
      <c r="Z1188" s="58"/>
      <c r="AA1188" s="58"/>
      <c r="AB1188" s="59"/>
      <c r="AC1188" s="58"/>
      <c r="AD1188" s="58"/>
      <c r="AE1188" s="58"/>
      <c r="AF1188" s="58"/>
      <c r="AG1188" s="58"/>
      <c r="AH1188" s="58"/>
      <c r="AI1188" s="58"/>
      <c r="AJ1188" s="60"/>
      <c r="AK1188" s="60"/>
      <c r="AL1188" s="60"/>
      <c r="AM1188" s="60"/>
      <c r="AN1188" s="60"/>
      <c r="AO1188" s="60"/>
      <c r="AP1188" s="60"/>
      <c r="AQ1188" s="60"/>
      <c r="AR1188" s="60"/>
      <c r="AS1188" s="60"/>
    </row>
    <row r="1189" spans="1:45" s="61" customFormat="1" ht="15.75" outlineLevel="1">
      <c r="A1189" s="51"/>
      <c r="B1189" s="267"/>
      <c r="C1189" s="268" t="s">
        <v>62</v>
      </c>
      <c r="D1189" s="54"/>
      <c r="E1189" s="269"/>
      <c r="F1189" s="269"/>
      <c r="G1189" s="269"/>
      <c r="H1189" s="269"/>
      <c r="I1189" s="269"/>
      <c r="J1189" s="269"/>
      <c r="K1189" s="269"/>
      <c r="L1189" s="269"/>
      <c r="M1189" s="269"/>
      <c r="N1189" s="269"/>
      <c r="O1189" s="73"/>
      <c r="P1189" s="159" t="str">
        <f t="shared" si="1019"/>
        <v xml:space="preserve">Hitachi EX2000 Майнтек  </v>
      </c>
      <c r="Q1189" s="58"/>
      <c r="R1189" s="56"/>
      <c r="S1189" s="58"/>
      <c r="T1189" s="73"/>
      <c r="U1189" s="58"/>
      <c r="V1189" s="58"/>
      <c r="W1189" s="58"/>
      <c r="X1189" s="58"/>
      <c r="Y1189" s="58"/>
      <c r="Z1189" s="58"/>
      <c r="AA1189" s="58"/>
      <c r="AB1189" s="59"/>
      <c r="AC1189" s="58"/>
      <c r="AD1189" s="58"/>
      <c r="AE1189" s="58"/>
      <c r="AF1189" s="58"/>
      <c r="AG1189" s="58"/>
      <c r="AH1189" s="58"/>
      <c r="AI1189" s="58"/>
      <c r="AJ1189" s="60"/>
      <c r="AK1189" s="60"/>
      <c r="AL1189" s="60"/>
      <c r="AM1189" s="60"/>
      <c r="AN1189" s="60"/>
      <c r="AO1189" s="60"/>
      <c r="AP1189" s="60"/>
      <c r="AQ1189" s="60"/>
      <c r="AR1189" s="60"/>
      <c r="AS1189" s="60"/>
    </row>
    <row r="1190" spans="1:45" s="61" customFormat="1" ht="15.75" outlineLevel="1">
      <c r="A1190" s="51"/>
      <c r="B1190" s="267"/>
      <c r="C1190" s="268"/>
      <c r="D1190" s="54"/>
      <c r="E1190" s="269"/>
      <c r="F1190" s="269"/>
      <c r="G1190" s="269"/>
      <c r="H1190" s="269"/>
      <c r="I1190" s="269"/>
      <c r="J1190" s="269"/>
      <c r="K1190" s="269"/>
      <c r="L1190" s="269"/>
      <c r="M1190" s="269"/>
      <c r="N1190" s="269"/>
      <c r="O1190" s="73"/>
      <c r="P1190" s="159" t="str">
        <f t="shared" si="1019"/>
        <v xml:space="preserve">Hitachi EX2000 Майнтек  </v>
      </c>
      <c r="Q1190" s="58"/>
      <c r="R1190" s="56"/>
      <c r="S1190" s="58"/>
      <c r="T1190" s="73"/>
      <c r="U1190" s="58"/>
      <c r="V1190" s="58"/>
      <c r="W1190" s="58"/>
      <c r="X1190" s="58"/>
      <c r="Y1190" s="58"/>
      <c r="Z1190" s="58"/>
      <c r="AA1190" s="58"/>
      <c r="AB1190" s="59"/>
      <c r="AC1190" s="58"/>
      <c r="AD1190" s="58"/>
      <c r="AE1190" s="58"/>
      <c r="AF1190" s="58"/>
      <c r="AG1190" s="58"/>
      <c r="AH1190" s="58"/>
      <c r="AI1190" s="58"/>
      <c r="AJ1190" s="60"/>
      <c r="AK1190" s="60"/>
      <c r="AL1190" s="60"/>
      <c r="AM1190" s="60"/>
      <c r="AN1190" s="60"/>
      <c r="AO1190" s="60"/>
      <c r="AP1190" s="60"/>
      <c r="AQ1190" s="60"/>
      <c r="AR1190" s="60"/>
      <c r="AS1190" s="60"/>
    </row>
    <row r="1191" spans="1:45" s="61" customFormat="1" ht="15.75" outlineLevel="1">
      <c r="A1191" s="51"/>
      <c r="B1191" s="83" t="s">
        <v>132</v>
      </c>
      <c r="C1191" s="53"/>
      <c r="D1191" s="54"/>
      <c r="E1191" s="77"/>
      <c r="F1191" s="77"/>
      <c r="G1191" s="77"/>
      <c r="H1191" s="77"/>
      <c r="I1191" s="77"/>
      <c r="J1191" s="77"/>
      <c r="K1191" s="77"/>
      <c r="L1191" s="77"/>
      <c r="M1191" s="77"/>
      <c r="N1191" s="77"/>
      <c r="O1191" s="73"/>
      <c r="P1191" s="159" t="str">
        <f t="shared" si="1019"/>
        <v xml:space="preserve">Hitachi EX2000 Майнтек  </v>
      </c>
      <c r="Q1191" s="58"/>
      <c r="R1191" s="56"/>
      <c r="S1191" s="58"/>
      <c r="T1191" s="73"/>
      <c r="U1191" s="58"/>
      <c r="V1191" s="58"/>
      <c r="W1191" s="58"/>
      <c r="X1191" s="58"/>
      <c r="Y1191" s="58"/>
      <c r="Z1191" s="58"/>
      <c r="AA1191" s="58"/>
      <c r="AB1191" s="59"/>
      <c r="AC1191" s="58"/>
      <c r="AD1191" s="58"/>
      <c r="AE1191" s="58"/>
      <c r="AF1191" s="58"/>
      <c r="AG1191" s="58"/>
      <c r="AH1191" s="58"/>
      <c r="AI1191" s="58"/>
      <c r="AJ1191" s="60"/>
      <c r="AK1191" s="60"/>
      <c r="AL1191" s="60"/>
      <c r="AM1191" s="60"/>
      <c r="AN1191" s="60"/>
      <c r="AO1191" s="60"/>
      <c r="AP1191" s="60"/>
      <c r="AQ1191" s="60"/>
      <c r="AR1191" s="60"/>
      <c r="AS1191" s="60"/>
    </row>
    <row r="1192" spans="1:45" s="61" customFormat="1" ht="15.75" outlineLevel="1">
      <c r="A1192" s="51"/>
      <c r="B1192" s="270">
        <f>B1185</f>
        <v>0</v>
      </c>
      <c r="C1192" s="131" t="s">
        <v>133</v>
      </c>
      <c r="D1192" s="54"/>
      <c r="E1192" s="271">
        <f t="shared" ref="E1192:N1192" si="1051">E1136*E1138*E1185</f>
        <v>0</v>
      </c>
      <c r="F1192" s="271">
        <f t="shared" si="1051"/>
        <v>0</v>
      </c>
      <c r="G1192" s="271">
        <f t="shared" si="1051"/>
        <v>0</v>
      </c>
      <c r="H1192" s="271">
        <f t="shared" si="1051"/>
        <v>0</v>
      </c>
      <c r="I1192" s="271">
        <f t="shared" si="1051"/>
        <v>0</v>
      </c>
      <c r="J1192" s="271">
        <f t="shared" si="1051"/>
        <v>0</v>
      </c>
      <c r="K1192" s="271">
        <f t="shared" si="1051"/>
        <v>0</v>
      </c>
      <c r="L1192" s="271">
        <f t="shared" si="1051"/>
        <v>0</v>
      </c>
      <c r="M1192" s="271">
        <f t="shared" si="1051"/>
        <v>0</v>
      </c>
      <c r="N1192" s="271">
        <f t="shared" si="1051"/>
        <v>0</v>
      </c>
      <c r="O1192" s="73"/>
      <c r="P1192" s="159" t="str">
        <f t="shared" si="1019"/>
        <v xml:space="preserve">Hitachi EX2000 Майнтек  </v>
      </c>
      <c r="Q1192" s="58"/>
      <c r="R1192" s="56"/>
      <c r="S1192" s="58"/>
      <c r="T1192" s="73"/>
      <c r="U1192" s="58"/>
      <c r="V1192" s="58"/>
      <c r="W1192" s="58"/>
      <c r="X1192" s="58"/>
      <c r="Y1192" s="58"/>
      <c r="Z1192" s="58"/>
      <c r="AA1192" s="58"/>
      <c r="AB1192" s="59"/>
      <c r="AC1192" s="58"/>
      <c r="AD1192" s="58"/>
      <c r="AE1192" s="58"/>
      <c r="AF1192" s="58"/>
      <c r="AG1192" s="58"/>
      <c r="AH1192" s="58"/>
      <c r="AI1192" s="58"/>
      <c r="AJ1192" s="60"/>
      <c r="AK1192" s="60"/>
      <c r="AL1192" s="60"/>
      <c r="AM1192" s="60"/>
      <c r="AN1192" s="60"/>
      <c r="AO1192" s="60"/>
      <c r="AP1192" s="60"/>
      <c r="AQ1192" s="60"/>
      <c r="AR1192" s="60"/>
      <c r="AS1192" s="60"/>
    </row>
    <row r="1193" spans="1:45" s="61" customFormat="1" ht="15.75" outlineLevel="1">
      <c r="A1193" s="51"/>
      <c r="B1193" s="270">
        <f t="shared" ref="B1193:B1197" si="1052">B1186</f>
        <v>0</v>
      </c>
      <c r="C1193" s="131" t="s">
        <v>133</v>
      </c>
      <c r="D1193" s="54"/>
      <c r="E1193" s="271">
        <f t="shared" ref="E1193:N1193" si="1053">E1136*E1138*E1186</f>
        <v>0</v>
      </c>
      <c r="F1193" s="271">
        <f t="shared" si="1053"/>
        <v>0</v>
      </c>
      <c r="G1193" s="271">
        <f t="shared" si="1053"/>
        <v>0</v>
      </c>
      <c r="H1193" s="271">
        <f t="shared" si="1053"/>
        <v>0</v>
      </c>
      <c r="I1193" s="271">
        <f t="shared" si="1053"/>
        <v>0</v>
      </c>
      <c r="J1193" s="271">
        <f t="shared" si="1053"/>
        <v>0</v>
      </c>
      <c r="K1193" s="271">
        <f t="shared" si="1053"/>
        <v>0</v>
      </c>
      <c r="L1193" s="271">
        <f t="shared" si="1053"/>
        <v>0</v>
      </c>
      <c r="M1193" s="271">
        <f t="shared" si="1053"/>
        <v>0</v>
      </c>
      <c r="N1193" s="271">
        <f t="shared" si="1053"/>
        <v>0</v>
      </c>
      <c r="O1193" s="73"/>
      <c r="P1193" s="159" t="str">
        <f t="shared" si="1019"/>
        <v xml:space="preserve">Hitachi EX2000 Майнтек  </v>
      </c>
      <c r="Q1193" s="58"/>
      <c r="R1193" s="56"/>
      <c r="S1193" s="58"/>
      <c r="T1193" s="73"/>
      <c r="U1193" s="58"/>
      <c r="V1193" s="58"/>
      <c r="W1193" s="58"/>
      <c r="X1193" s="58"/>
      <c r="Y1193" s="58"/>
      <c r="Z1193" s="58"/>
      <c r="AA1193" s="58"/>
      <c r="AB1193" s="59"/>
      <c r="AC1193" s="58"/>
      <c r="AD1193" s="58"/>
      <c r="AE1193" s="58"/>
      <c r="AF1193" s="58"/>
      <c r="AG1193" s="58"/>
      <c r="AH1193" s="58"/>
      <c r="AI1193" s="58"/>
      <c r="AJ1193" s="60"/>
      <c r="AK1193" s="60"/>
      <c r="AL1193" s="60"/>
      <c r="AM1193" s="60"/>
      <c r="AN1193" s="60"/>
      <c r="AO1193" s="60"/>
      <c r="AP1193" s="60"/>
      <c r="AQ1193" s="60"/>
      <c r="AR1193" s="60"/>
      <c r="AS1193" s="60"/>
    </row>
    <row r="1194" spans="1:45" s="61" customFormat="1" ht="15.75" outlineLevel="1">
      <c r="A1194" s="51"/>
      <c r="B1194" s="270">
        <f t="shared" si="1052"/>
        <v>0</v>
      </c>
      <c r="C1194" s="131" t="s">
        <v>133</v>
      </c>
      <c r="D1194" s="54"/>
      <c r="E1194" s="271">
        <f t="shared" ref="E1194:N1194" si="1054">E1136*E1138*E1187</f>
        <v>0</v>
      </c>
      <c r="F1194" s="271">
        <f t="shared" si="1054"/>
        <v>0</v>
      </c>
      <c r="G1194" s="271">
        <f t="shared" si="1054"/>
        <v>0</v>
      </c>
      <c r="H1194" s="271">
        <f t="shared" si="1054"/>
        <v>0</v>
      </c>
      <c r="I1194" s="271">
        <f t="shared" si="1054"/>
        <v>0</v>
      </c>
      <c r="J1194" s="271">
        <f t="shared" si="1054"/>
        <v>0</v>
      </c>
      <c r="K1194" s="271">
        <f t="shared" si="1054"/>
        <v>0</v>
      </c>
      <c r="L1194" s="271">
        <f t="shared" si="1054"/>
        <v>0</v>
      </c>
      <c r="M1194" s="271">
        <f t="shared" si="1054"/>
        <v>0</v>
      </c>
      <c r="N1194" s="271">
        <f t="shared" si="1054"/>
        <v>0</v>
      </c>
      <c r="O1194" s="73"/>
      <c r="P1194" s="159" t="str">
        <f t="shared" si="1019"/>
        <v xml:space="preserve">Hitachi EX2000 Майнтек  </v>
      </c>
      <c r="Q1194" s="58"/>
      <c r="R1194" s="56"/>
      <c r="S1194" s="58"/>
      <c r="T1194" s="73"/>
      <c r="U1194" s="58"/>
      <c r="V1194" s="58"/>
      <c r="W1194" s="58"/>
      <c r="X1194" s="58"/>
      <c r="Y1194" s="58"/>
      <c r="Z1194" s="58"/>
      <c r="AA1194" s="58"/>
      <c r="AB1194" s="59"/>
      <c r="AC1194" s="58"/>
      <c r="AD1194" s="58"/>
      <c r="AE1194" s="58"/>
      <c r="AF1194" s="58"/>
      <c r="AG1194" s="58"/>
      <c r="AH1194" s="58"/>
      <c r="AI1194" s="58"/>
      <c r="AJ1194" s="60"/>
      <c r="AK1194" s="60"/>
      <c r="AL1194" s="60"/>
      <c r="AM1194" s="60"/>
      <c r="AN1194" s="60"/>
      <c r="AO1194" s="60"/>
      <c r="AP1194" s="60"/>
      <c r="AQ1194" s="60"/>
      <c r="AR1194" s="60"/>
      <c r="AS1194" s="60"/>
    </row>
    <row r="1195" spans="1:45" s="61" customFormat="1" ht="15.75" outlineLevel="1">
      <c r="A1195" s="51"/>
      <c r="B1195" s="270">
        <f t="shared" si="1052"/>
        <v>0</v>
      </c>
      <c r="C1195" s="131" t="s">
        <v>134</v>
      </c>
      <c r="D1195" s="54"/>
      <c r="E1195" s="271">
        <f t="shared" ref="E1195:N1195" si="1055">E1136*E1138*E1188</f>
        <v>0</v>
      </c>
      <c r="F1195" s="271">
        <f t="shared" si="1055"/>
        <v>0</v>
      </c>
      <c r="G1195" s="271">
        <f t="shared" si="1055"/>
        <v>0</v>
      </c>
      <c r="H1195" s="271">
        <f t="shared" si="1055"/>
        <v>0</v>
      </c>
      <c r="I1195" s="271">
        <f t="shared" si="1055"/>
        <v>0</v>
      </c>
      <c r="J1195" s="271">
        <f t="shared" si="1055"/>
        <v>0</v>
      </c>
      <c r="K1195" s="271">
        <f t="shared" si="1055"/>
        <v>0</v>
      </c>
      <c r="L1195" s="271">
        <f t="shared" si="1055"/>
        <v>0</v>
      </c>
      <c r="M1195" s="271">
        <f t="shared" si="1055"/>
        <v>0</v>
      </c>
      <c r="N1195" s="271">
        <f t="shared" si="1055"/>
        <v>0</v>
      </c>
      <c r="O1195" s="73"/>
      <c r="P1195" s="159" t="str">
        <f t="shared" si="1019"/>
        <v xml:space="preserve">Hitachi EX2000 Майнтек  </v>
      </c>
      <c r="Q1195" s="58"/>
      <c r="R1195" s="56"/>
      <c r="S1195" s="58"/>
      <c r="T1195" s="73"/>
      <c r="U1195" s="58"/>
      <c r="V1195" s="58"/>
      <c r="W1195" s="58"/>
      <c r="X1195" s="58"/>
      <c r="Y1195" s="58"/>
      <c r="Z1195" s="58"/>
      <c r="AA1195" s="58"/>
      <c r="AB1195" s="59"/>
      <c r="AC1195" s="58"/>
      <c r="AD1195" s="58"/>
      <c r="AE1195" s="58"/>
      <c r="AF1195" s="58"/>
      <c r="AG1195" s="58"/>
      <c r="AH1195" s="58"/>
      <c r="AI1195" s="58"/>
      <c r="AJ1195" s="60"/>
      <c r="AK1195" s="60"/>
      <c r="AL1195" s="60"/>
      <c r="AM1195" s="60"/>
      <c r="AN1195" s="60"/>
      <c r="AO1195" s="60"/>
      <c r="AP1195" s="60"/>
      <c r="AQ1195" s="60"/>
      <c r="AR1195" s="60"/>
      <c r="AS1195" s="60"/>
    </row>
    <row r="1196" spans="1:45" s="61" customFormat="1" ht="15.75" outlineLevel="1">
      <c r="A1196" s="51"/>
      <c r="B1196" s="270">
        <f t="shared" si="1052"/>
        <v>0</v>
      </c>
      <c r="C1196" s="131" t="s">
        <v>133</v>
      </c>
      <c r="D1196" s="54"/>
      <c r="E1196" s="271">
        <f t="shared" ref="E1196:N1196" si="1056">E1136*E1138*E1189</f>
        <v>0</v>
      </c>
      <c r="F1196" s="271">
        <f t="shared" si="1056"/>
        <v>0</v>
      </c>
      <c r="G1196" s="271">
        <f t="shared" si="1056"/>
        <v>0</v>
      </c>
      <c r="H1196" s="271">
        <f t="shared" si="1056"/>
        <v>0</v>
      </c>
      <c r="I1196" s="271">
        <f t="shared" si="1056"/>
        <v>0</v>
      </c>
      <c r="J1196" s="271">
        <f t="shared" si="1056"/>
        <v>0</v>
      </c>
      <c r="K1196" s="271">
        <f t="shared" si="1056"/>
        <v>0</v>
      </c>
      <c r="L1196" s="271">
        <f t="shared" si="1056"/>
        <v>0</v>
      </c>
      <c r="M1196" s="271">
        <f t="shared" si="1056"/>
        <v>0</v>
      </c>
      <c r="N1196" s="271">
        <f t="shared" si="1056"/>
        <v>0</v>
      </c>
      <c r="O1196" s="73"/>
      <c r="P1196" s="159" t="str">
        <f t="shared" si="1019"/>
        <v xml:space="preserve">Hitachi EX2000 Майнтек  </v>
      </c>
      <c r="Q1196" s="58"/>
      <c r="R1196" s="56"/>
      <c r="S1196" s="58"/>
      <c r="T1196" s="73"/>
      <c r="U1196" s="58"/>
      <c r="V1196" s="58"/>
      <c r="W1196" s="58"/>
      <c r="X1196" s="58"/>
      <c r="Y1196" s="58"/>
      <c r="Z1196" s="58"/>
      <c r="AA1196" s="58"/>
      <c r="AB1196" s="59"/>
      <c r="AC1196" s="58"/>
      <c r="AD1196" s="58"/>
      <c r="AE1196" s="58"/>
      <c r="AF1196" s="58"/>
      <c r="AG1196" s="58"/>
      <c r="AH1196" s="58"/>
      <c r="AI1196" s="58"/>
      <c r="AJ1196" s="60"/>
      <c r="AK1196" s="60"/>
      <c r="AL1196" s="60"/>
      <c r="AM1196" s="60"/>
      <c r="AN1196" s="60"/>
      <c r="AO1196" s="60"/>
      <c r="AP1196" s="60"/>
      <c r="AQ1196" s="60"/>
      <c r="AR1196" s="60"/>
      <c r="AS1196" s="60"/>
    </row>
    <row r="1197" spans="1:45" s="61" customFormat="1" ht="15.75" outlineLevel="1">
      <c r="A1197" s="51"/>
      <c r="B1197" s="270">
        <f t="shared" si="1052"/>
        <v>0</v>
      </c>
      <c r="C1197" s="131"/>
      <c r="D1197" s="54"/>
      <c r="E1197" s="271">
        <f t="shared" ref="E1197:N1197" si="1057">E1136*E1138*E1190</f>
        <v>0</v>
      </c>
      <c r="F1197" s="271">
        <f t="shared" si="1057"/>
        <v>0</v>
      </c>
      <c r="G1197" s="271">
        <f t="shared" si="1057"/>
        <v>0</v>
      </c>
      <c r="H1197" s="271">
        <f t="shared" si="1057"/>
        <v>0</v>
      </c>
      <c r="I1197" s="271">
        <f t="shared" si="1057"/>
        <v>0</v>
      </c>
      <c r="J1197" s="271">
        <f t="shared" si="1057"/>
        <v>0</v>
      </c>
      <c r="K1197" s="271">
        <f t="shared" si="1057"/>
        <v>0</v>
      </c>
      <c r="L1197" s="271">
        <f t="shared" si="1057"/>
        <v>0</v>
      </c>
      <c r="M1197" s="271">
        <f t="shared" si="1057"/>
        <v>0</v>
      </c>
      <c r="N1197" s="271">
        <f t="shared" si="1057"/>
        <v>0</v>
      </c>
      <c r="O1197" s="73"/>
      <c r="P1197" s="159" t="str">
        <f t="shared" si="1019"/>
        <v xml:space="preserve">Hitachi EX2000 Майнтек  </v>
      </c>
      <c r="Q1197" s="58"/>
      <c r="R1197" s="56"/>
      <c r="S1197" s="58"/>
      <c r="T1197" s="73"/>
      <c r="U1197" s="58"/>
      <c r="V1197" s="58"/>
      <c r="W1197" s="58"/>
      <c r="X1197" s="58"/>
      <c r="Y1197" s="58"/>
      <c r="Z1197" s="58"/>
      <c r="AA1197" s="58"/>
      <c r="AB1197" s="59"/>
      <c r="AC1197" s="58"/>
      <c r="AD1197" s="58"/>
      <c r="AE1197" s="58"/>
      <c r="AF1197" s="58"/>
      <c r="AG1197" s="58"/>
      <c r="AH1197" s="58"/>
      <c r="AI1197" s="58"/>
      <c r="AJ1197" s="60"/>
      <c r="AK1197" s="60"/>
      <c r="AL1197" s="60"/>
      <c r="AM1197" s="60"/>
      <c r="AN1197" s="60"/>
      <c r="AO1197" s="60"/>
      <c r="AP1197" s="60"/>
      <c r="AQ1197" s="60"/>
      <c r="AR1197" s="60"/>
      <c r="AS1197" s="60"/>
    </row>
    <row r="1198" spans="1:45" s="61" customFormat="1" ht="15.75" outlineLevel="1">
      <c r="A1198" s="51"/>
      <c r="B1198" s="83" t="s">
        <v>54</v>
      </c>
      <c r="C1198" s="53"/>
      <c r="D1198" s="54"/>
      <c r="E1198" s="77"/>
      <c r="F1198" s="77"/>
      <c r="G1198" s="77"/>
      <c r="H1198" s="77"/>
      <c r="I1198" s="77"/>
      <c r="J1198" s="77"/>
      <c r="K1198" s="77"/>
      <c r="L1198" s="77"/>
      <c r="M1198" s="77"/>
      <c r="N1198" s="77"/>
      <c r="O1198" s="73"/>
      <c r="P1198" s="159" t="str">
        <f t="shared" si="1019"/>
        <v xml:space="preserve">Hitachi EX2000 Майнтек  </v>
      </c>
      <c r="Q1198" s="58"/>
      <c r="R1198" s="56"/>
      <c r="S1198" s="58"/>
      <c r="T1198" s="73"/>
      <c r="U1198" s="58"/>
      <c r="V1198" s="58"/>
      <c r="W1198" s="58"/>
      <c r="X1198" s="58"/>
      <c r="Y1198" s="58"/>
      <c r="Z1198" s="58"/>
      <c r="AA1198" s="58"/>
      <c r="AB1198" s="59"/>
      <c r="AC1198" s="58"/>
      <c r="AD1198" s="58"/>
      <c r="AE1198" s="58"/>
      <c r="AF1198" s="58"/>
      <c r="AG1198" s="58"/>
      <c r="AH1198" s="58"/>
      <c r="AI1198" s="58"/>
      <c r="AJ1198" s="60"/>
      <c r="AK1198" s="60"/>
      <c r="AL1198" s="60"/>
      <c r="AM1198" s="60"/>
      <c r="AN1198" s="60"/>
      <c r="AO1198" s="60"/>
      <c r="AP1198" s="60"/>
      <c r="AQ1198" s="60"/>
      <c r="AR1198" s="60"/>
      <c r="AS1198" s="60"/>
    </row>
    <row r="1199" spans="1:45" s="61" customFormat="1" ht="15.75" outlineLevel="1">
      <c r="A1199" s="51"/>
      <c r="B1199" s="270">
        <f>B1192</f>
        <v>0</v>
      </c>
      <c r="C1199" s="131" t="s">
        <v>64</v>
      </c>
      <c r="D1199" s="272"/>
      <c r="E1199" s="130"/>
      <c r="F1199" s="130"/>
      <c r="G1199" s="130"/>
      <c r="H1199" s="130"/>
      <c r="I1199" s="130"/>
      <c r="J1199" s="130"/>
      <c r="K1199" s="130"/>
      <c r="L1199" s="130"/>
      <c r="M1199" s="130"/>
      <c r="N1199" s="130"/>
      <c r="O1199" s="73"/>
      <c r="P1199" s="159" t="str">
        <f t="shared" si="1019"/>
        <v xml:space="preserve">Hitachi EX2000 Майнтек  </v>
      </c>
      <c r="Q1199" s="58"/>
      <c r="R1199" s="56"/>
      <c r="S1199" s="58"/>
      <c r="T1199" s="73"/>
      <c r="U1199" s="58"/>
      <c r="V1199" s="58"/>
      <c r="W1199" s="58"/>
      <c r="X1199" s="58"/>
      <c r="Y1199" s="58"/>
      <c r="Z1199" s="58"/>
      <c r="AA1199" s="58"/>
      <c r="AB1199" s="59"/>
      <c r="AC1199" s="58"/>
      <c r="AD1199" s="58"/>
      <c r="AE1199" s="58"/>
      <c r="AF1199" s="58"/>
      <c r="AG1199" s="58"/>
      <c r="AH1199" s="58"/>
      <c r="AI1199" s="58"/>
      <c r="AJ1199" s="60"/>
      <c r="AK1199" s="60"/>
      <c r="AL1199" s="60"/>
      <c r="AM1199" s="60"/>
      <c r="AN1199" s="60"/>
      <c r="AO1199" s="60"/>
      <c r="AP1199" s="60"/>
      <c r="AQ1199" s="60"/>
      <c r="AR1199" s="60"/>
      <c r="AS1199" s="60"/>
    </row>
    <row r="1200" spans="1:45" s="61" customFormat="1" ht="15.75" outlineLevel="1">
      <c r="A1200" s="51"/>
      <c r="B1200" s="270">
        <f t="shared" ref="B1200:B1204" si="1058">B1193</f>
        <v>0</v>
      </c>
      <c r="C1200" s="131" t="s">
        <v>64</v>
      </c>
      <c r="D1200" s="272"/>
      <c r="E1200" s="130"/>
      <c r="F1200" s="130"/>
      <c r="G1200" s="130"/>
      <c r="H1200" s="130"/>
      <c r="I1200" s="130"/>
      <c r="J1200" s="130"/>
      <c r="K1200" s="130"/>
      <c r="L1200" s="130"/>
      <c r="M1200" s="130"/>
      <c r="N1200" s="130"/>
      <c r="O1200" s="73"/>
      <c r="P1200" s="159" t="str">
        <f t="shared" ref="P1200:P1263" si="1059">P1199</f>
        <v xml:space="preserve">Hitachi EX2000 Майнтек  </v>
      </c>
      <c r="Q1200" s="58"/>
      <c r="R1200" s="56"/>
      <c r="S1200" s="58"/>
      <c r="T1200" s="73"/>
      <c r="U1200" s="58"/>
      <c r="V1200" s="58"/>
      <c r="W1200" s="58"/>
      <c r="X1200" s="58"/>
      <c r="Y1200" s="58"/>
      <c r="Z1200" s="58"/>
      <c r="AA1200" s="58"/>
      <c r="AB1200" s="59"/>
      <c r="AC1200" s="58"/>
      <c r="AD1200" s="58"/>
      <c r="AE1200" s="58"/>
      <c r="AF1200" s="58"/>
      <c r="AG1200" s="58"/>
      <c r="AH1200" s="58"/>
      <c r="AI1200" s="58"/>
      <c r="AJ1200" s="60"/>
      <c r="AK1200" s="60"/>
      <c r="AL1200" s="60"/>
      <c r="AM1200" s="60"/>
      <c r="AN1200" s="60"/>
      <c r="AO1200" s="60"/>
      <c r="AP1200" s="60"/>
      <c r="AQ1200" s="60"/>
      <c r="AR1200" s="60"/>
      <c r="AS1200" s="60"/>
    </row>
    <row r="1201" spans="1:45" s="61" customFormat="1" ht="15.75" outlineLevel="1">
      <c r="A1201" s="51"/>
      <c r="B1201" s="270">
        <f t="shared" si="1058"/>
        <v>0</v>
      </c>
      <c r="C1201" s="131" t="s">
        <v>64</v>
      </c>
      <c r="D1201" s="272"/>
      <c r="E1201" s="130"/>
      <c r="F1201" s="130"/>
      <c r="G1201" s="130"/>
      <c r="H1201" s="130"/>
      <c r="I1201" s="130"/>
      <c r="J1201" s="130"/>
      <c r="K1201" s="130"/>
      <c r="L1201" s="130"/>
      <c r="M1201" s="130"/>
      <c r="N1201" s="130"/>
      <c r="O1201" s="73"/>
      <c r="P1201" s="159" t="str">
        <f t="shared" si="1059"/>
        <v xml:space="preserve">Hitachi EX2000 Майнтек  </v>
      </c>
      <c r="Q1201" s="58"/>
      <c r="R1201" s="56"/>
      <c r="S1201" s="58"/>
      <c r="T1201" s="73"/>
      <c r="U1201" s="58"/>
      <c r="V1201" s="58"/>
      <c r="W1201" s="58"/>
      <c r="X1201" s="58"/>
      <c r="Y1201" s="58"/>
      <c r="Z1201" s="58"/>
      <c r="AA1201" s="58"/>
      <c r="AB1201" s="59"/>
      <c r="AC1201" s="58"/>
      <c r="AD1201" s="58"/>
      <c r="AE1201" s="58"/>
      <c r="AF1201" s="58"/>
      <c r="AG1201" s="58"/>
      <c r="AH1201" s="58"/>
      <c r="AI1201" s="58"/>
      <c r="AJ1201" s="60"/>
      <c r="AK1201" s="60"/>
      <c r="AL1201" s="60"/>
      <c r="AM1201" s="60"/>
      <c r="AN1201" s="60"/>
      <c r="AO1201" s="60"/>
      <c r="AP1201" s="60"/>
      <c r="AQ1201" s="60"/>
      <c r="AR1201" s="60"/>
      <c r="AS1201" s="60"/>
    </row>
    <row r="1202" spans="1:45" s="61" customFormat="1" ht="15.75" outlineLevel="1">
      <c r="A1202" s="51"/>
      <c r="B1202" s="270">
        <f t="shared" si="1058"/>
        <v>0</v>
      </c>
      <c r="C1202" s="131" t="s">
        <v>63</v>
      </c>
      <c r="D1202" s="272"/>
      <c r="E1202" s="130"/>
      <c r="F1202" s="130"/>
      <c r="G1202" s="130"/>
      <c r="H1202" s="130"/>
      <c r="I1202" s="130"/>
      <c r="J1202" s="130"/>
      <c r="K1202" s="130"/>
      <c r="L1202" s="130"/>
      <c r="M1202" s="130"/>
      <c r="N1202" s="130"/>
      <c r="O1202" s="73"/>
      <c r="P1202" s="159" t="str">
        <f t="shared" si="1059"/>
        <v xml:space="preserve">Hitachi EX2000 Майнтек  </v>
      </c>
      <c r="Q1202" s="58"/>
      <c r="R1202" s="56"/>
      <c r="S1202" s="58"/>
      <c r="T1202" s="73"/>
      <c r="U1202" s="58"/>
      <c r="V1202" s="58"/>
      <c r="W1202" s="58"/>
      <c r="X1202" s="58"/>
      <c r="Y1202" s="58"/>
      <c r="Z1202" s="58"/>
      <c r="AA1202" s="58"/>
      <c r="AB1202" s="59"/>
      <c r="AC1202" s="58"/>
      <c r="AD1202" s="58"/>
      <c r="AE1202" s="58"/>
      <c r="AF1202" s="58"/>
      <c r="AG1202" s="58"/>
      <c r="AH1202" s="58"/>
      <c r="AI1202" s="58"/>
      <c r="AJ1202" s="60"/>
      <c r="AK1202" s="60"/>
      <c r="AL1202" s="60"/>
      <c r="AM1202" s="60"/>
      <c r="AN1202" s="60"/>
      <c r="AO1202" s="60"/>
      <c r="AP1202" s="60"/>
      <c r="AQ1202" s="60"/>
      <c r="AR1202" s="60"/>
      <c r="AS1202" s="60"/>
    </row>
    <row r="1203" spans="1:45" s="61" customFormat="1" ht="15.75" outlineLevel="1">
      <c r="A1203" s="51"/>
      <c r="B1203" s="270">
        <f t="shared" si="1058"/>
        <v>0</v>
      </c>
      <c r="C1203" s="131" t="s">
        <v>64</v>
      </c>
      <c r="D1203" s="272"/>
      <c r="E1203" s="130"/>
      <c r="F1203" s="130"/>
      <c r="G1203" s="130"/>
      <c r="H1203" s="130"/>
      <c r="I1203" s="130"/>
      <c r="J1203" s="130"/>
      <c r="K1203" s="130"/>
      <c r="L1203" s="130"/>
      <c r="M1203" s="130"/>
      <c r="N1203" s="130"/>
      <c r="O1203" s="73"/>
      <c r="P1203" s="159" t="str">
        <f t="shared" si="1059"/>
        <v xml:space="preserve">Hitachi EX2000 Майнтек  </v>
      </c>
      <c r="Q1203" s="58"/>
      <c r="R1203" s="56"/>
      <c r="S1203" s="58"/>
      <c r="T1203" s="73"/>
      <c r="U1203" s="58"/>
      <c r="V1203" s="58"/>
      <c r="W1203" s="58"/>
      <c r="X1203" s="58"/>
      <c r="Y1203" s="58"/>
      <c r="Z1203" s="58"/>
      <c r="AA1203" s="58"/>
      <c r="AB1203" s="59"/>
      <c r="AC1203" s="58"/>
      <c r="AD1203" s="58"/>
      <c r="AE1203" s="58"/>
      <c r="AF1203" s="58"/>
      <c r="AG1203" s="58"/>
      <c r="AH1203" s="58"/>
      <c r="AI1203" s="58"/>
      <c r="AJ1203" s="60"/>
      <c r="AK1203" s="60"/>
      <c r="AL1203" s="60"/>
      <c r="AM1203" s="60"/>
      <c r="AN1203" s="60"/>
      <c r="AO1203" s="60"/>
      <c r="AP1203" s="60"/>
      <c r="AQ1203" s="60"/>
      <c r="AR1203" s="60"/>
      <c r="AS1203" s="60"/>
    </row>
    <row r="1204" spans="1:45" s="61" customFormat="1" ht="15.75" outlineLevel="1">
      <c r="A1204" s="51"/>
      <c r="B1204" s="270">
        <f t="shared" si="1058"/>
        <v>0</v>
      </c>
      <c r="C1204" s="131"/>
      <c r="D1204" s="272"/>
      <c r="E1204" s="130"/>
      <c r="F1204" s="130"/>
      <c r="G1204" s="130"/>
      <c r="H1204" s="130"/>
      <c r="I1204" s="130"/>
      <c r="J1204" s="130"/>
      <c r="K1204" s="130"/>
      <c r="L1204" s="130"/>
      <c r="M1204" s="130"/>
      <c r="N1204" s="130"/>
      <c r="O1204" s="73"/>
      <c r="P1204" s="159" t="str">
        <f t="shared" si="1059"/>
        <v xml:space="preserve">Hitachi EX2000 Майнтек  </v>
      </c>
      <c r="Q1204" s="58"/>
      <c r="R1204" s="56"/>
      <c r="S1204" s="58"/>
      <c r="T1204" s="73"/>
      <c r="U1204" s="58"/>
      <c r="V1204" s="58"/>
      <c r="W1204" s="58"/>
      <c r="X1204" s="58"/>
      <c r="Y1204" s="58"/>
      <c r="Z1204" s="58"/>
      <c r="AA1204" s="58"/>
      <c r="AB1204" s="59"/>
      <c r="AC1204" s="58"/>
      <c r="AD1204" s="58"/>
      <c r="AE1204" s="58"/>
      <c r="AF1204" s="58"/>
      <c r="AG1204" s="58"/>
      <c r="AH1204" s="58"/>
      <c r="AI1204" s="58"/>
      <c r="AJ1204" s="60"/>
      <c r="AK1204" s="60"/>
      <c r="AL1204" s="60"/>
      <c r="AM1204" s="60"/>
      <c r="AN1204" s="60"/>
      <c r="AO1204" s="60"/>
      <c r="AP1204" s="60"/>
      <c r="AQ1204" s="60"/>
      <c r="AR1204" s="60"/>
      <c r="AS1204" s="60"/>
    </row>
    <row r="1205" spans="1:45" s="61" customFormat="1" ht="15.75" outlineLevel="1">
      <c r="A1205" s="51"/>
      <c r="B1205" s="67"/>
      <c r="C1205" s="53"/>
      <c r="D1205" s="54"/>
      <c r="E1205" s="77"/>
      <c r="F1205" s="77"/>
      <c r="G1205" s="77"/>
      <c r="H1205" s="77"/>
      <c r="I1205" s="77"/>
      <c r="J1205" s="77"/>
      <c r="K1205" s="77"/>
      <c r="L1205" s="77"/>
      <c r="M1205" s="77"/>
      <c r="N1205" s="77"/>
      <c r="O1205" s="73"/>
      <c r="P1205" s="159" t="str">
        <f t="shared" si="1059"/>
        <v xml:space="preserve">Hitachi EX2000 Майнтек  </v>
      </c>
      <c r="Q1205" s="58"/>
      <c r="R1205" s="56"/>
      <c r="S1205" s="58"/>
      <c r="T1205" s="73"/>
      <c r="U1205" s="58"/>
      <c r="V1205" s="58"/>
      <c r="W1205" s="58"/>
      <c r="X1205" s="58"/>
      <c r="Y1205" s="58"/>
      <c r="Z1205" s="58"/>
      <c r="AA1205" s="58"/>
      <c r="AB1205" s="59"/>
      <c r="AC1205" s="58"/>
      <c r="AD1205" s="58"/>
      <c r="AE1205" s="58"/>
      <c r="AF1205" s="58"/>
      <c r="AG1205" s="58"/>
      <c r="AH1205" s="58"/>
      <c r="AI1205" s="58"/>
      <c r="AJ1205" s="60"/>
      <c r="AK1205" s="60"/>
      <c r="AL1205" s="60"/>
      <c r="AM1205" s="60"/>
      <c r="AN1205" s="60"/>
      <c r="AO1205" s="60"/>
      <c r="AP1205" s="60"/>
      <c r="AQ1205" s="60"/>
      <c r="AR1205" s="60"/>
      <c r="AS1205" s="60"/>
    </row>
    <row r="1206" spans="1:45" s="61" customFormat="1" ht="15.75" outlineLevel="1">
      <c r="A1206" s="51"/>
      <c r="B1206" s="52"/>
      <c r="C1206" s="53"/>
      <c r="D1206" s="54"/>
      <c r="E1206" s="77"/>
      <c r="F1206" s="77"/>
      <c r="G1206" s="77"/>
      <c r="H1206" s="77"/>
      <c r="I1206" s="77"/>
      <c r="J1206" s="77"/>
      <c r="K1206" s="77"/>
      <c r="L1206" s="77"/>
      <c r="M1206" s="77"/>
      <c r="N1206" s="77"/>
      <c r="O1206" s="73"/>
      <c r="P1206" s="159" t="str">
        <f t="shared" si="1059"/>
        <v xml:space="preserve">Hitachi EX2000 Майнтек  </v>
      </c>
      <c r="Q1206" s="58"/>
      <c r="R1206" s="56"/>
      <c r="S1206" s="58"/>
      <c r="T1206" s="73"/>
      <c r="U1206" s="58"/>
      <c r="V1206" s="58"/>
      <c r="W1206" s="58"/>
      <c r="X1206" s="58"/>
      <c r="Y1206" s="58"/>
      <c r="Z1206" s="58"/>
      <c r="AA1206" s="58"/>
      <c r="AB1206" s="59"/>
      <c r="AC1206" s="58"/>
      <c r="AD1206" s="58"/>
      <c r="AE1206" s="58"/>
      <c r="AF1206" s="58"/>
      <c r="AG1206" s="58"/>
      <c r="AH1206" s="58"/>
      <c r="AI1206" s="58"/>
      <c r="AJ1206" s="60"/>
      <c r="AK1206" s="60"/>
      <c r="AL1206" s="60"/>
      <c r="AM1206" s="60"/>
      <c r="AN1206" s="60"/>
      <c r="AO1206" s="60"/>
      <c r="AP1206" s="60"/>
      <c r="AQ1206" s="60"/>
      <c r="AR1206" s="60"/>
      <c r="AS1206" s="60"/>
    </row>
    <row r="1207" spans="1:45" s="61" customFormat="1" ht="15.75" outlineLevel="1">
      <c r="A1207" s="51"/>
      <c r="B1207" s="52"/>
      <c r="C1207" s="53"/>
      <c r="D1207" s="54"/>
      <c r="E1207" s="77"/>
      <c r="F1207" s="77"/>
      <c r="G1207" s="77"/>
      <c r="H1207" s="77"/>
      <c r="I1207" s="77"/>
      <c r="J1207" s="77"/>
      <c r="K1207" s="77"/>
      <c r="L1207" s="77"/>
      <c r="M1207" s="77"/>
      <c r="N1207" s="77"/>
      <c r="O1207" s="73"/>
      <c r="P1207" s="159" t="str">
        <f t="shared" si="1059"/>
        <v xml:space="preserve">Hitachi EX2000 Майнтек  </v>
      </c>
      <c r="Q1207" s="58"/>
      <c r="R1207" s="56"/>
      <c r="S1207" s="58"/>
      <c r="T1207" s="73"/>
      <c r="U1207" s="58"/>
      <c r="V1207" s="58"/>
      <c r="W1207" s="58"/>
      <c r="X1207" s="58"/>
      <c r="Y1207" s="58"/>
      <c r="Z1207" s="58"/>
      <c r="AA1207" s="58"/>
      <c r="AB1207" s="59"/>
      <c r="AC1207" s="58"/>
      <c r="AD1207" s="58"/>
      <c r="AE1207" s="58"/>
      <c r="AF1207" s="58"/>
      <c r="AG1207" s="58"/>
      <c r="AH1207" s="58"/>
      <c r="AI1207" s="58"/>
      <c r="AJ1207" s="60"/>
      <c r="AK1207" s="60"/>
      <c r="AL1207" s="60"/>
      <c r="AM1207" s="60"/>
      <c r="AN1207" s="60"/>
      <c r="AO1207" s="60"/>
      <c r="AP1207" s="60"/>
      <c r="AQ1207" s="60"/>
      <c r="AR1207" s="60"/>
      <c r="AS1207" s="60"/>
    </row>
    <row r="1208" spans="1:45" s="61" customFormat="1" ht="15.75" outlineLevel="1">
      <c r="A1208" s="51"/>
      <c r="B1208" s="52" t="s">
        <v>81</v>
      </c>
      <c r="C1208" s="53" t="s">
        <v>78</v>
      </c>
      <c r="D1208" s="54"/>
      <c r="E1208" s="77">
        <f>E1209*12</f>
        <v>10015.270753841691</v>
      </c>
      <c r="F1208" s="77">
        <f t="shared" ref="F1208:N1208" si="1060">F1209*12</f>
        <v>10015.270753841691</v>
      </c>
      <c r="G1208" s="77">
        <f t="shared" si="1060"/>
        <v>10015.270753841691</v>
      </c>
      <c r="H1208" s="77">
        <f t="shared" si="1060"/>
        <v>10015.270753841691</v>
      </c>
      <c r="I1208" s="77">
        <f t="shared" si="1060"/>
        <v>10015.270753841691</v>
      </c>
      <c r="J1208" s="77">
        <f t="shared" si="1060"/>
        <v>10015.270753841691</v>
      </c>
      <c r="K1208" s="77">
        <f t="shared" si="1060"/>
        <v>10015.270753841691</v>
      </c>
      <c r="L1208" s="77">
        <f t="shared" si="1060"/>
        <v>10015.270753841691</v>
      </c>
      <c r="M1208" s="77">
        <f t="shared" si="1060"/>
        <v>10015.270753841691</v>
      </c>
      <c r="N1208" s="77">
        <f t="shared" si="1060"/>
        <v>10015.270753841691</v>
      </c>
      <c r="O1208" s="73"/>
      <c r="P1208" s="159" t="str">
        <f t="shared" si="1059"/>
        <v xml:space="preserve">Hitachi EX2000 Майнтек  </v>
      </c>
      <c r="Q1208" s="58"/>
      <c r="R1208" s="56"/>
      <c r="S1208" s="58"/>
      <c r="T1208" s="57"/>
      <c r="U1208" s="58"/>
      <c r="V1208" s="58"/>
      <c r="W1208" s="58"/>
      <c r="X1208" s="58"/>
      <c r="Y1208" s="58"/>
      <c r="Z1208" s="58"/>
      <c r="AA1208" s="58"/>
      <c r="AB1208" s="59"/>
      <c r="AC1208" s="58"/>
      <c r="AD1208" s="58"/>
      <c r="AE1208" s="58"/>
      <c r="AF1208" s="58"/>
      <c r="AG1208" s="58"/>
      <c r="AH1208" s="58"/>
      <c r="AI1208" s="58"/>
      <c r="AJ1208" s="60"/>
      <c r="AK1208" s="60"/>
      <c r="AL1208" s="60"/>
      <c r="AM1208" s="60"/>
      <c r="AN1208" s="60"/>
      <c r="AO1208" s="60"/>
      <c r="AP1208" s="60"/>
      <c r="AQ1208" s="60"/>
      <c r="AR1208" s="60"/>
      <c r="AS1208" s="60"/>
    </row>
    <row r="1209" spans="1:45" s="76" customFormat="1" ht="29.25" outlineLevel="1">
      <c r="A1209" s="71"/>
      <c r="B1209" s="279" t="s">
        <v>158</v>
      </c>
      <c r="C1209" s="66" t="s">
        <v>157</v>
      </c>
      <c r="D1209" s="72">
        <f>'МТР, ФЗП'!$E$23/12</f>
        <v>834.60589615347419</v>
      </c>
      <c r="E1209" s="55">
        <f>D1209</f>
        <v>834.60589615347419</v>
      </c>
      <c r="F1209" s="55">
        <f t="shared" ref="F1209" si="1061">E1209</f>
        <v>834.60589615347419</v>
      </c>
      <c r="G1209" s="55">
        <f t="shared" ref="G1209" si="1062">F1209</f>
        <v>834.60589615347419</v>
      </c>
      <c r="H1209" s="55">
        <f t="shared" ref="H1209" si="1063">G1209</f>
        <v>834.60589615347419</v>
      </c>
      <c r="I1209" s="55">
        <f t="shared" ref="I1209" si="1064">H1209</f>
        <v>834.60589615347419</v>
      </c>
      <c r="J1209" s="55">
        <f t="shared" ref="J1209" si="1065">I1209</f>
        <v>834.60589615347419</v>
      </c>
      <c r="K1209" s="55">
        <f t="shared" ref="K1209" si="1066">J1209</f>
        <v>834.60589615347419</v>
      </c>
      <c r="L1209" s="55">
        <f t="shared" ref="L1209" si="1067">K1209</f>
        <v>834.60589615347419</v>
      </c>
      <c r="M1209" s="55">
        <f t="shared" ref="M1209" si="1068">L1209</f>
        <v>834.60589615347419</v>
      </c>
      <c r="N1209" s="55">
        <f t="shared" ref="N1209" si="1069">M1209</f>
        <v>834.60589615347419</v>
      </c>
      <c r="P1209" s="159" t="str">
        <f t="shared" si="1059"/>
        <v xml:space="preserve">Hitachi EX2000 Майнтек  </v>
      </c>
      <c r="Q1209" s="56"/>
      <c r="R1209" s="58"/>
      <c r="S1209" s="73" t="s">
        <v>698</v>
      </c>
      <c r="T1209" s="73"/>
      <c r="U1209" s="56"/>
      <c r="V1209" s="58"/>
      <c r="W1209" s="58"/>
      <c r="X1209" s="56"/>
      <c r="Y1209" s="56"/>
      <c r="Z1209" s="56"/>
      <c r="AA1209" s="56"/>
      <c r="AB1209" s="74"/>
      <c r="AC1209" s="56"/>
      <c r="AD1209" s="56"/>
      <c r="AE1209" s="56"/>
      <c r="AF1209" s="56"/>
      <c r="AG1209" s="56"/>
      <c r="AH1209" s="56"/>
      <c r="AI1209" s="56"/>
      <c r="AJ1209" s="75"/>
      <c r="AK1209" s="75"/>
      <c r="AL1209" s="75"/>
      <c r="AM1209" s="75"/>
      <c r="AN1209" s="75"/>
      <c r="AO1209" s="75"/>
      <c r="AP1209" s="75"/>
      <c r="AQ1209" s="75"/>
      <c r="AR1209" s="75"/>
      <c r="AS1209" s="75"/>
    </row>
    <row r="1210" spans="1:45" s="76" customFormat="1" ht="15.75" outlineLevel="1">
      <c r="A1210" s="71"/>
      <c r="B1210" s="263"/>
      <c r="C1210" s="66"/>
      <c r="D1210" s="72"/>
      <c r="E1210" s="55"/>
      <c r="F1210" s="55"/>
      <c r="G1210" s="55"/>
      <c r="H1210" s="55"/>
      <c r="I1210" s="55"/>
      <c r="J1210" s="55"/>
      <c r="K1210" s="55"/>
      <c r="L1210" s="55"/>
      <c r="M1210" s="55"/>
      <c r="N1210" s="55"/>
      <c r="O1210" s="73"/>
      <c r="P1210" s="159" t="str">
        <f t="shared" si="1059"/>
        <v xml:space="preserve">Hitachi EX2000 Майнтек  </v>
      </c>
      <c r="Q1210" s="56"/>
      <c r="R1210" s="56"/>
      <c r="S1210" s="56"/>
      <c r="T1210" s="73"/>
      <c r="U1210" s="56"/>
      <c r="V1210" s="58"/>
      <c r="W1210" s="58"/>
      <c r="X1210" s="56"/>
      <c r="Y1210" s="56"/>
      <c r="Z1210" s="56"/>
      <c r="AA1210" s="56"/>
      <c r="AB1210" s="74"/>
      <c r="AC1210" s="56"/>
      <c r="AD1210" s="56"/>
      <c r="AE1210" s="56"/>
      <c r="AF1210" s="56"/>
      <c r="AG1210" s="56"/>
      <c r="AH1210" s="56"/>
      <c r="AI1210" s="56"/>
      <c r="AJ1210" s="75"/>
      <c r="AK1210" s="75"/>
      <c r="AL1210" s="75"/>
      <c r="AM1210" s="75"/>
      <c r="AN1210" s="75"/>
      <c r="AO1210" s="75"/>
      <c r="AP1210" s="75"/>
      <c r="AQ1210" s="75"/>
      <c r="AR1210" s="75"/>
      <c r="AS1210" s="75"/>
    </row>
    <row r="1211" spans="1:45" s="76" customFormat="1" ht="15.75" outlineLevel="1">
      <c r="A1211" s="71"/>
      <c r="B1211" s="263"/>
      <c r="C1211" s="66"/>
      <c r="D1211" s="72"/>
      <c r="E1211" s="55"/>
      <c r="F1211" s="55"/>
      <c r="G1211" s="55"/>
      <c r="H1211" s="55"/>
      <c r="I1211" s="55"/>
      <c r="J1211" s="55"/>
      <c r="K1211" s="55"/>
      <c r="L1211" s="55"/>
      <c r="M1211" s="55"/>
      <c r="N1211" s="55"/>
      <c r="O1211" s="56"/>
      <c r="P1211" s="159" t="str">
        <f t="shared" si="1059"/>
        <v xml:space="preserve">Hitachi EX2000 Майнтек  </v>
      </c>
      <c r="Q1211" s="56"/>
      <c r="R1211" s="56"/>
      <c r="S1211" s="56"/>
      <c r="T1211" s="73"/>
      <c r="U1211" s="56"/>
      <c r="V1211" s="58"/>
      <c r="W1211" s="58"/>
      <c r="X1211" s="56"/>
      <c r="Y1211" s="56"/>
      <c r="Z1211" s="56"/>
      <c r="AA1211" s="56"/>
      <c r="AB1211" s="74"/>
      <c r="AC1211" s="56"/>
      <c r="AD1211" s="56"/>
      <c r="AE1211" s="56"/>
      <c r="AF1211" s="56"/>
      <c r="AG1211" s="56"/>
      <c r="AH1211" s="56"/>
      <c r="AI1211" s="56"/>
      <c r="AJ1211" s="75"/>
      <c r="AK1211" s="75"/>
      <c r="AL1211" s="75"/>
      <c r="AM1211" s="75"/>
      <c r="AN1211" s="75"/>
      <c r="AO1211" s="75"/>
      <c r="AP1211" s="75"/>
      <c r="AQ1211" s="75"/>
      <c r="AR1211" s="75"/>
      <c r="AS1211" s="75"/>
    </row>
    <row r="1212" spans="1:45" s="61" customFormat="1" ht="15.75" outlineLevel="1">
      <c r="A1212" s="51"/>
      <c r="B1212" s="281" t="s">
        <v>82</v>
      </c>
      <c r="C1212" s="53" t="s">
        <v>78</v>
      </c>
      <c r="D1212" s="54"/>
      <c r="E1212" s="282">
        <f>$D1218*$D1213%</f>
        <v>47148.882580645157</v>
      </c>
      <c r="F1212" s="282">
        <f t="shared" ref="F1212:I1212" si="1070">$D1218*$D1213%</f>
        <v>47148.882580645157</v>
      </c>
      <c r="G1212" s="282">
        <f t="shared" si="1070"/>
        <v>47148.882580645157</v>
      </c>
      <c r="H1212" s="282">
        <f t="shared" si="1070"/>
        <v>47148.882580645157</v>
      </c>
      <c r="I1212" s="282">
        <f t="shared" si="1070"/>
        <v>47148.882580645157</v>
      </c>
      <c r="J1212" s="282">
        <f>D1219-SUM(E1212:I1212)</f>
        <v>7858.1470967742207</v>
      </c>
      <c r="K1212" s="282"/>
      <c r="L1212" s="77"/>
      <c r="M1212" s="77"/>
      <c r="N1212" s="77"/>
      <c r="O1212" s="58">
        <f>SUM(E1212:N1212)-D1219</f>
        <v>0</v>
      </c>
      <c r="P1212" s="159" t="str">
        <f t="shared" si="1059"/>
        <v xml:space="preserve">Hitachi EX2000 Майнтек  </v>
      </c>
      <c r="Q1212" s="58"/>
      <c r="R1212" s="58"/>
      <c r="S1212" s="58"/>
      <c r="T1212" s="57"/>
      <c r="U1212" s="58"/>
      <c r="V1212" s="58"/>
      <c r="W1212" s="58"/>
      <c r="X1212" s="58"/>
      <c r="Y1212" s="58"/>
      <c r="Z1212" s="58"/>
      <c r="AA1212" s="58"/>
      <c r="AB1212" s="59"/>
      <c r="AC1212" s="58"/>
      <c r="AD1212" s="58"/>
      <c r="AE1212" s="58"/>
      <c r="AF1212" s="58"/>
      <c r="AG1212" s="58"/>
      <c r="AH1212" s="58"/>
      <c r="AI1212" s="58"/>
      <c r="AJ1212" s="60"/>
      <c r="AK1212" s="60"/>
      <c r="AL1212" s="60"/>
      <c r="AM1212" s="60"/>
      <c r="AN1212" s="60"/>
      <c r="AO1212" s="60"/>
      <c r="AP1212" s="60"/>
      <c r="AQ1212" s="60"/>
      <c r="AR1212" s="60"/>
      <c r="AS1212" s="60"/>
    </row>
    <row r="1213" spans="1:45" s="76" customFormat="1" ht="15.75" outlineLevel="1">
      <c r="A1213" s="81"/>
      <c r="B1213" s="263" t="s">
        <v>83</v>
      </c>
      <c r="C1213" s="66" t="s">
        <v>10</v>
      </c>
      <c r="D1213" s="283">
        <f>D1072</f>
        <v>19.35483870967742</v>
      </c>
      <c r="E1213" s="55"/>
      <c r="F1213" s="55"/>
      <c r="G1213" s="55"/>
      <c r="H1213" s="55"/>
      <c r="I1213" s="55"/>
      <c r="J1213" s="55"/>
      <c r="K1213" s="55"/>
      <c r="L1213" s="55"/>
      <c r="M1213" s="55"/>
      <c r="N1213" s="55"/>
      <c r="P1213" s="159" t="str">
        <f t="shared" si="1059"/>
        <v xml:space="preserve">Hitachi EX2000 Майнтек  </v>
      </c>
      <c r="Q1213" s="56"/>
      <c r="R1213" s="56"/>
      <c r="S1213" s="73" t="s">
        <v>702</v>
      </c>
      <c r="T1213" s="73"/>
      <c r="U1213" s="56"/>
      <c r="V1213" s="58"/>
      <c r="W1213" s="58"/>
      <c r="X1213" s="56"/>
      <c r="Y1213" s="56"/>
      <c r="Z1213" s="56"/>
      <c r="AA1213" s="56"/>
      <c r="AB1213" s="74"/>
      <c r="AC1213" s="56"/>
      <c r="AD1213" s="56"/>
      <c r="AE1213" s="56"/>
      <c r="AF1213" s="56"/>
      <c r="AG1213" s="56"/>
      <c r="AH1213" s="56"/>
      <c r="AI1213" s="56"/>
      <c r="AJ1213" s="75"/>
      <c r="AK1213" s="75"/>
      <c r="AL1213" s="75"/>
      <c r="AM1213" s="75"/>
      <c r="AN1213" s="75"/>
      <c r="AO1213" s="75"/>
      <c r="AP1213" s="75"/>
      <c r="AQ1213" s="75"/>
      <c r="AR1213" s="75"/>
      <c r="AS1213" s="75"/>
    </row>
    <row r="1214" spans="1:45" s="76" customFormat="1" ht="15.75" outlineLevel="1">
      <c r="A1214" s="71"/>
      <c r="B1214" s="263" t="s">
        <v>84</v>
      </c>
      <c r="C1214" s="66" t="s">
        <v>78</v>
      </c>
      <c r="D1214" s="72">
        <f>D1219</f>
        <v>243602.56</v>
      </c>
      <c r="E1214" s="68">
        <f t="shared" ref="E1214" si="1071">D1215</f>
        <v>243602.56</v>
      </c>
      <c r="F1214" s="68">
        <f t="shared" ref="F1214" si="1072">E1215</f>
        <v>196453.67741935485</v>
      </c>
      <c r="G1214" s="68">
        <f t="shared" ref="G1214" si="1073">F1215</f>
        <v>149304.7948387097</v>
      </c>
      <c r="H1214" s="68">
        <f t="shared" ref="H1214" si="1074">G1215</f>
        <v>102155.91225806455</v>
      </c>
      <c r="I1214" s="68">
        <f t="shared" ref="I1214" si="1075">H1215</f>
        <v>55007.029677419392</v>
      </c>
      <c r="J1214" s="68">
        <f t="shared" ref="J1214" si="1076">I1215</f>
        <v>7858.1470967742353</v>
      </c>
      <c r="K1214" s="68">
        <f t="shared" ref="K1214" si="1077">J1215</f>
        <v>1.4551915228366852E-11</v>
      </c>
      <c r="L1214" s="68">
        <f t="shared" ref="L1214" si="1078">K1215</f>
        <v>1.4551915228366852E-11</v>
      </c>
      <c r="M1214" s="68">
        <f t="shared" ref="M1214" si="1079">L1215</f>
        <v>1.4551915228366852E-11</v>
      </c>
      <c r="N1214" s="68">
        <f t="shared" ref="N1214" si="1080">M1215</f>
        <v>1.4551915228366852E-11</v>
      </c>
      <c r="O1214" s="69"/>
      <c r="P1214" s="159" t="str">
        <f t="shared" si="1059"/>
        <v xml:space="preserve">Hitachi EX2000 Майнтек  </v>
      </c>
      <c r="Q1214" s="69"/>
      <c r="R1214" s="69"/>
      <c r="S1214" s="69"/>
      <c r="T1214" s="73"/>
      <c r="U1214" s="56"/>
      <c r="V1214" s="58"/>
      <c r="W1214" s="58"/>
      <c r="X1214" s="56"/>
      <c r="Y1214" s="56"/>
      <c r="Z1214" s="56"/>
      <c r="AA1214" s="56"/>
      <c r="AB1214" s="74"/>
      <c r="AC1214" s="56"/>
      <c r="AD1214" s="56"/>
      <c r="AE1214" s="56"/>
      <c r="AF1214" s="56"/>
      <c r="AG1214" s="56"/>
      <c r="AH1214" s="56"/>
      <c r="AI1214" s="56"/>
      <c r="AJ1214" s="75"/>
      <c r="AK1214" s="75"/>
      <c r="AL1214" s="75"/>
      <c r="AM1214" s="75"/>
      <c r="AN1214" s="75"/>
      <c r="AO1214" s="75"/>
      <c r="AP1214" s="75"/>
      <c r="AQ1214" s="75"/>
      <c r="AR1214" s="75"/>
      <c r="AS1214" s="75"/>
    </row>
    <row r="1215" spans="1:45" s="76" customFormat="1" ht="15.75" outlineLevel="1">
      <c r="A1215" s="71"/>
      <c r="B1215" s="263" t="s">
        <v>85</v>
      </c>
      <c r="C1215" s="66" t="s">
        <v>78</v>
      </c>
      <c r="D1215" s="72">
        <f>D1214-D1212</f>
        <v>243602.56</v>
      </c>
      <c r="E1215" s="68">
        <f t="shared" ref="E1215:N1215" si="1081">E1214-E1212</f>
        <v>196453.67741935485</v>
      </c>
      <c r="F1215" s="68">
        <f t="shared" si="1081"/>
        <v>149304.7948387097</v>
      </c>
      <c r="G1215" s="68">
        <f t="shared" si="1081"/>
        <v>102155.91225806455</v>
      </c>
      <c r="H1215" s="68">
        <f t="shared" si="1081"/>
        <v>55007.029677419392</v>
      </c>
      <c r="I1215" s="68">
        <f t="shared" si="1081"/>
        <v>7858.1470967742353</v>
      </c>
      <c r="J1215" s="68">
        <f t="shared" si="1081"/>
        <v>1.4551915228366852E-11</v>
      </c>
      <c r="K1215" s="68">
        <f t="shared" si="1081"/>
        <v>1.4551915228366852E-11</v>
      </c>
      <c r="L1215" s="68">
        <f t="shared" si="1081"/>
        <v>1.4551915228366852E-11</v>
      </c>
      <c r="M1215" s="68">
        <f t="shared" si="1081"/>
        <v>1.4551915228366852E-11</v>
      </c>
      <c r="N1215" s="68">
        <f t="shared" si="1081"/>
        <v>1.4551915228366852E-11</v>
      </c>
      <c r="O1215" s="69"/>
      <c r="P1215" s="159" t="str">
        <f t="shared" si="1059"/>
        <v xml:space="preserve">Hitachi EX2000 Майнтек  </v>
      </c>
      <c r="Q1215" s="69"/>
      <c r="R1215" s="69"/>
      <c r="S1215" s="69"/>
      <c r="T1215" s="73"/>
      <c r="U1215" s="56"/>
      <c r="V1215" s="58"/>
      <c r="W1215" s="58"/>
      <c r="X1215" s="56"/>
      <c r="Y1215" s="56"/>
      <c r="Z1215" s="56"/>
      <c r="AA1215" s="56"/>
      <c r="AB1215" s="74"/>
      <c r="AC1215" s="56"/>
      <c r="AD1215" s="56"/>
      <c r="AE1215" s="56"/>
      <c r="AF1215" s="56"/>
      <c r="AG1215" s="56"/>
      <c r="AH1215" s="56"/>
      <c r="AI1215" s="56"/>
      <c r="AJ1215" s="75"/>
      <c r="AK1215" s="75"/>
      <c r="AL1215" s="75"/>
      <c r="AM1215" s="75"/>
      <c r="AN1215" s="75"/>
      <c r="AO1215" s="75"/>
      <c r="AP1215" s="75"/>
      <c r="AQ1215" s="75"/>
      <c r="AR1215" s="75"/>
      <c r="AS1215" s="75"/>
    </row>
    <row r="1216" spans="1:45" s="169" customFormat="1" ht="18" customHeight="1" outlineLevel="1">
      <c r="A1216" s="163"/>
      <c r="B1216" s="284" t="s">
        <v>159</v>
      </c>
      <c r="C1216" s="285" t="s">
        <v>78</v>
      </c>
      <c r="D1216" s="286"/>
      <c r="E1216" s="287">
        <f>E1141+E1147+E1167+E1183+E1208+E1212+E1144</f>
        <v>96515.35126344359</v>
      </c>
      <c r="F1216" s="287">
        <f t="shared" ref="F1216:N1216" si="1082">F1141+F1147+F1167+F1183+F1208+F1212+F1144</f>
        <v>103550.9466089919</v>
      </c>
      <c r="G1216" s="287">
        <f t="shared" si="1082"/>
        <v>122456.17645103364</v>
      </c>
      <c r="H1216" s="287">
        <f t="shared" si="1082"/>
        <v>141987.27974349257</v>
      </c>
      <c r="I1216" s="287">
        <f t="shared" si="1082"/>
        <v>94188.495669775613</v>
      </c>
      <c r="J1216" s="287">
        <f t="shared" si="1082"/>
        <v>191927.29395884427</v>
      </c>
      <c r="K1216" s="287">
        <f t="shared" si="1082"/>
        <v>92830.757693105144</v>
      </c>
      <c r="L1216" s="287">
        <f t="shared" si="1082"/>
        <v>72001.492241462067</v>
      </c>
      <c r="M1216" s="287">
        <f t="shared" si="1082"/>
        <v>57003.786416500385</v>
      </c>
      <c r="N1216" s="287">
        <f t="shared" si="1082"/>
        <v>51810.535481274506</v>
      </c>
      <c r="O1216" s="164"/>
      <c r="P1216" s="159" t="str">
        <f t="shared" si="1059"/>
        <v xml:space="preserve">Hitachi EX2000 Майнтек  </v>
      </c>
      <c r="Q1216" s="164"/>
      <c r="R1216" s="164"/>
      <c r="S1216" s="164"/>
      <c r="T1216" s="165"/>
      <c r="U1216" s="166"/>
      <c r="V1216" s="58"/>
      <c r="W1216" s="58"/>
      <c r="X1216" s="166"/>
      <c r="Y1216" s="166"/>
      <c r="Z1216" s="166"/>
      <c r="AA1216" s="166"/>
      <c r="AB1216" s="167"/>
      <c r="AC1216" s="166"/>
      <c r="AD1216" s="166"/>
      <c r="AE1216" s="166"/>
      <c r="AF1216" s="166"/>
      <c r="AG1216" s="166"/>
      <c r="AH1216" s="166"/>
      <c r="AI1216" s="166"/>
      <c r="AJ1216" s="168"/>
      <c r="AK1216" s="168"/>
      <c r="AL1216" s="168"/>
      <c r="AM1216" s="168"/>
      <c r="AN1216" s="168"/>
      <c r="AO1216" s="168"/>
      <c r="AP1216" s="168"/>
      <c r="AQ1216" s="168"/>
      <c r="AR1216" s="168"/>
      <c r="AS1216" s="168"/>
    </row>
    <row r="1217" spans="1:45" s="61" customFormat="1" ht="15.75" outlineLevel="1">
      <c r="A1217" s="51"/>
      <c r="B1217" s="83" t="s">
        <v>86</v>
      </c>
      <c r="C1217" s="53" t="s">
        <v>78</v>
      </c>
      <c r="E1217" s="287">
        <f>-E1216*Макро!D$12</f>
        <v>-24128.837815860898</v>
      </c>
      <c r="F1217" s="287">
        <f>-F1216*Макро!E$12</f>
        <v>-25887.736652247975</v>
      </c>
      <c r="G1217" s="287">
        <f>-G1216*Макро!F$12</f>
        <v>-30614.044112758409</v>
      </c>
      <c r="H1217" s="287">
        <f>-H1216*Макро!G$12</f>
        <v>-35496.819935873144</v>
      </c>
      <c r="I1217" s="287">
        <f>-I1216*Макро!H$12</f>
        <v>-23547.123917443903</v>
      </c>
      <c r="J1217" s="287">
        <f>-J1216*Макро!I$12</f>
        <v>-47981.823489711067</v>
      </c>
      <c r="K1217" s="287">
        <f>-K1216*Макро!J$12</f>
        <v>-23207.689423276286</v>
      </c>
      <c r="L1217" s="287">
        <f>-L1216*Макро!K$12</f>
        <v>-18000.373060365517</v>
      </c>
      <c r="M1217" s="287">
        <f>-M1216*Макро!L$12</f>
        <v>-14250.946604125096</v>
      </c>
      <c r="N1217" s="287">
        <f>-N1216*Макро!M$12</f>
        <v>-12952.633870318627</v>
      </c>
      <c r="O1217" s="164"/>
      <c r="P1217" s="159" t="str">
        <f t="shared" si="1059"/>
        <v xml:space="preserve">Hitachi EX2000 Майнтек  </v>
      </c>
      <c r="Q1217" s="164"/>
      <c r="R1217" s="164"/>
      <c r="S1217" s="164"/>
      <c r="T1217" s="57"/>
      <c r="U1217" s="58"/>
      <c r="V1217" s="58"/>
      <c r="W1217" s="58"/>
      <c r="X1217" s="58"/>
      <c r="Y1217" s="58"/>
      <c r="Z1217" s="58"/>
      <c r="AA1217" s="58"/>
      <c r="AB1217" s="59"/>
      <c r="AC1217" s="58"/>
      <c r="AD1217" s="58"/>
      <c r="AE1217" s="58"/>
      <c r="AF1217" s="58"/>
      <c r="AG1217" s="58"/>
      <c r="AH1217" s="58"/>
      <c r="AI1217" s="58"/>
      <c r="AJ1217" s="60"/>
      <c r="AK1217" s="60"/>
      <c r="AL1217" s="60"/>
      <c r="AM1217" s="60"/>
      <c r="AN1217" s="60"/>
      <c r="AO1217" s="60"/>
      <c r="AP1217" s="60"/>
      <c r="AQ1217" s="60"/>
      <c r="AR1217" s="60"/>
      <c r="AS1217" s="60"/>
    </row>
    <row r="1218" spans="1:45" s="61" customFormat="1" ht="15.75" outlineLevel="1">
      <c r="A1218" s="51"/>
      <c r="B1218" s="281" t="s">
        <v>87</v>
      </c>
      <c r="C1218" s="53" t="s">
        <v>61</v>
      </c>
      <c r="D1218" s="54">
        <f>D1219</f>
        <v>243602.56</v>
      </c>
      <c r="E1218" s="77">
        <f>E1219</f>
        <v>0</v>
      </c>
      <c r="F1218" s="77">
        <f>F1219</f>
        <v>0</v>
      </c>
      <c r="G1218" s="77">
        <f t="shared" ref="G1218:K1218" si="1083">G1219</f>
        <v>0</v>
      </c>
      <c r="H1218" s="77">
        <f t="shared" si="1083"/>
        <v>0</v>
      </c>
      <c r="I1218" s="77">
        <f t="shared" si="1083"/>
        <v>0</v>
      </c>
      <c r="J1218" s="77">
        <f t="shared" si="1083"/>
        <v>0</v>
      </c>
      <c r="K1218" s="77">
        <f t="shared" si="1083"/>
        <v>0</v>
      </c>
      <c r="L1218" s="77">
        <f>L1219</f>
        <v>0</v>
      </c>
      <c r="M1218" s="77">
        <f t="shared" ref="M1218:N1218" si="1084">M1219</f>
        <v>0</v>
      </c>
      <c r="N1218" s="77">
        <f t="shared" si="1084"/>
        <v>0</v>
      </c>
      <c r="O1218" s="58"/>
      <c r="P1218" s="159" t="str">
        <f t="shared" si="1059"/>
        <v xml:space="preserve">Hitachi EX2000 Майнтек  </v>
      </c>
      <c r="Q1218" s="58"/>
      <c r="R1218" s="58"/>
      <c r="S1218" s="58"/>
      <c r="T1218" s="57"/>
      <c r="U1218" s="58"/>
      <c r="V1218" s="58"/>
      <c r="W1218" s="58"/>
      <c r="X1218" s="58"/>
      <c r="Y1218" s="58"/>
      <c r="Z1218" s="58"/>
      <c r="AA1218" s="58"/>
      <c r="AB1218" s="59"/>
      <c r="AC1218" s="58"/>
      <c r="AD1218" s="58"/>
      <c r="AE1218" s="58"/>
      <c r="AF1218" s="58"/>
      <c r="AG1218" s="58"/>
      <c r="AH1218" s="58"/>
      <c r="AI1218" s="58"/>
      <c r="AJ1218" s="60"/>
      <c r="AK1218" s="60"/>
      <c r="AL1218" s="60"/>
      <c r="AM1218" s="60"/>
      <c r="AN1218" s="60"/>
      <c r="AO1218" s="60"/>
      <c r="AP1218" s="60"/>
      <c r="AQ1218" s="60"/>
      <c r="AR1218" s="60"/>
      <c r="AS1218" s="60"/>
    </row>
    <row r="1219" spans="1:45" s="61" customFormat="1" ht="15.75">
      <c r="A1219" s="51"/>
      <c r="B1219" s="83" t="s">
        <v>88</v>
      </c>
      <c r="C1219" s="53" t="s">
        <v>61</v>
      </c>
      <c r="D1219" s="54">
        <f>'1. Сводная_аннуитеты'!L31</f>
        <v>243602.56</v>
      </c>
      <c r="E1219" s="77"/>
      <c r="F1219" s="77"/>
      <c r="G1219" s="77"/>
      <c r="H1219" s="77"/>
      <c r="I1219" s="77"/>
      <c r="J1219" s="77"/>
      <c r="K1219" s="77"/>
      <c r="L1219" s="77"/>
      <c r="M1219" s="77"/>
      <c r="N1219" s="77"/>
      <c r="O1219" s="52"/>
      <c r="P1219" s="159" t="str">
        <f t="shared" si="1059"/>
        <v xml:space="preserve">Hitachi EX2000 Майнтек  </v>
      </c>
      <c r="Q1219" s="58"/>
      <c r="R1219" s="58"/>
      <c r="S1219" s="58"/>
      <c r="T1219" s="57"/>
      <c r="U1219" s="58"/>
      <c r="V1219" s="58"/>
      <c r="W1219" s="58"/>
      <c r="X1219" s="58"/>
      <c r="Y1219" s="58"/>
      <c r="Z1219" s="58"/>
      <c r="AA1219" s="58"/>
      <c r="AB1219" s="59"/>
      <c r="AC1219" s="58"/>
      <c r="AD1219" s="58"/>
      <c r="AE1219" s="58"/>
      <c r="AF1219" s="58"/>
      <c r="AG1219" s="58"/>
      <c r="AH1219" s="58"/>
      <c r="AI1219" s="58"/>
      <c r="AJ1219" s="60"/>
      <c r="AK1219" s="60"/>
      <c r="AL1219" s="60"/>
      <c r="AM1219" s="60"/>
      <c r="AN1219" s="60"/>
      <c r="AO1219" s="60"/>
      <c r="AP1219" s="60"/>
      <c r="AQ1219" s="60"/>
      <c r="AR1219" s="60"/>
      <c r="AS1219" s="60"/>
    </row>
    <row r="1220" spans="1:45" s="61" customFormat="1" ht="15.75" outlineLevel="1">
      <c r="A1220" s="51"/>
      <c r="B1220" s="288" t="s">
        <v>89</v>
      </c>
      <c r="C1220" s="53" t="s">
        <v>43</v>
      </c>
      <c r="D1220" s="54"/>
      <c r="E1220" s="64">
        <f>E1139</f>
        <v>1772.6089159988837</v>
      </c>
      <c r="F1220" s="64">
        <f t="shared" ref="F1220" si="1085">E1220+F1139</f>
        <v>3526.054492365347</v>
      </c>
      <c r="G1220" s="64">
        <f t="shared" ref="G1220" si="1086">F1220+G1139</f>
        <v>5418.4342810668586</v>
      </c>
      <c r="H1220" s="64">
        <f t="shared" ref="H1220" si="1087">G1220+H1139</f>
        <v>6927.547277119962</v>
      </c>
      <c r="I1220" s="64">
        <f t="shared" ref="I1220" si="1088">H1220+I1139</f>
        <v>8575.8980144320849</v>
      </c>
      <c r="J1220" s="64">
        <f t="shared" ref="J1220" si="1089">I1220+J1139</f>
        <v>10549.798562426078</v>
      </c>
      <c r="K1220" s="64">
        <f t="shared" ref="K1220" si="1090">J1220+K1139</f>
        <v>11934.54673449481</v>
      </c>
      <c r="L1220" s="64">
        <f t="shared" ref="L1220" si="1091">K1220+L1139</f>
        <v>13634.833828540221</v>
      </c>
      <c r="M1220" s="64">
        <f t="shared" ref="M1220" si="1092">L1220+M1139</f>
        <v>15420.333153076095</v>
      </c>
      <c r="N1220" s="64">
        <f t="shared" ref="N1220" si="1093">M1220+N1139</f>
        <v>17321.139861942069</v>
      </c>
      <c r="O1220" s="65"/>
      <c r="P1220" s="159" t="str">
        <f t="shared" si="1059"/>
        <v xml:space="preserve">Hitachi EX2000 Майнтек  </v>
      </c>
      <c r="Q1220" s="65"/>
      <c r="R1220" s="65"/>
      <c r="S1220" s="65"/>
      <c r="T1220" s="57"/>
      <c r="U1220" s="58"/>
      <c r="V1220" s="58"/>
      <c r="W1220" s="58"/>
      <c r="X1220" s="58"/>
      <c r="Y1220" s="58"/>
      <c r="Z1220" s="58"/>
      <c r="AA1220" s="58"/>
      <c r="AB1220" s="59"/>
      <c r="AC1220" s="58"/>
      <c r="AD1220" s="58"/>
      <c r="AE1220" s="58"/>
      <c r="AF1220" s="58"/>
      <c r="AG1220" s="58"/>
      <c r="AH1220" s="58"/>
      <c r="AI1220" s="58"/>
      <c r="AJ1220" s="60"/>
      <c r="AK1220" s="60"/>
      <c r="AL1220" s="60"/>
      <c r="AM1220" s="60"/>
      <c r="AN1220" s="60"/>
      <c r="AO1220" s="60"/>
      <c r="AP1220" s="60"/>
      <c r="AQ1220" s="60"/>
      <c r="AR1220" s="60"/>
      <c r="AS1220" s="60"/>
    </row>
    <row r="1221" spans="1:45" s="61" customFormat="1" ht="15.75" outlineLevel="1">
      <c r="A1221" s="51"/>
      <c r="B1221" s="288" t="s">
        <v>90</v>
      </c>
      <c r="C1221" s="53" t="s">
        <v>78</v>
      </c>
      <c r="D1221" s="54">
        <f t="shared" ref="D1221:N1221" si="1094">D1219+D1140</f>
        <v>243602.56</v>
      </c>
      <c r="E1221" s="64">
        <f t="shared" si="1094"/>
        <v>25237.630866937536</v>
      </c>
      <c r="F1221" s="64">
        <f t="shared" si="1094"/>
        <v>30514.327376098772</v>
      </c>
      <c r="G1221" s="64">
        <f t="shared" si="1094"/>
        <v>44693.249757630074</v>
      </c>
      <c r="H1221" s="64">
        <f t="shared" si="1094"/>
        <v>59341.577226974267</v>
      </c>
      <c r="I1221" s="64">
        <f t="shared" si="1094"/>
        <v>23492.489171686546</v>
      </c>
      <c r="J1221" s="64">
        <f t="shared" si="1094"/>
        <v>136087.32337235898</v>
      </c>
      <c r="K1221" s="64">
        <f t="shared" si="1094"/>
        <v>69623.068269828858</v>
      </c>
      <c r="L1221" s="64">
        <f t="shared" si="1094"/>
        <v>54001.119181096554</v>
      </c>
      <c r="M1221" s="64">
        <f t="shared" si="1094"/>
        <v>42752.839812375285</v>
      </c>
      <c r="N1221" s="64">
        <f t="shared" si="1094"/>
        <v>38857.90161095588</v>
      </c>
      <c r="O1221" s="65"/>
      <c r="P1221" s="159" t="str">
        <f t="shared" si="1059"/>
        <v xml:space="preserve">Hitachi EX2000 Майнтек  </v>
      </c>
      <c r="Q1221" s="65"/>
      <c r="R1221" s="65"/>
      <c r="S1221" s="65"/>
      <c r="T1221" s="57"/>
      <c r="U1221" s="58"/>
      <c r="V1221" s="58"/>
      <c r="W1221" s="58"/>
      <c r="X1221" s="58"/>
      <c r="Y1221" s="58"/>
      <c r="Z1221" s="58"/>
      <c r="AA1221" s="58"/>
      <c r="AB1221" s="59"/>
      <c r="AC1221" s="58"/>
      <c r="AD1221" s="58"/>
      <c r="AE1221" s="58"/>
      <c r="AF1221" s="58"/>
      <c r="AG1221" s="58"/>
      <c r="AH1221" s="58"/>
      <c r="AI1221" s="58"/>
      <c r="AJ1221" s="60"/>
      <c r="AK1221" s="60"/>
      <c r="AL1221" s="60"/>
      <c r="AM1221" s="60"/>
      <c r="AN1221" s="60"/>
      <c r="AO1221" s="60"/>
      <c r="AP1221" s="60"/>
      <c r="AQ1221" s="60"/>
      <c r="AR1221" s="60"/>
      <c r="AS1221" s="60"/>
    </row>
    <row r="1222" spans="1:45" s="61" customFormat="1" ht="30" outlineLevel="1">
      <c r="A1222" s="51"/>
      <c r="B1222" s="288" t="s">
        <v>91</v>
      </c>
      <c r="C1222" s="53" t="s">
        <v>78</v>
      </c>
      <c r="D1222" s="77">
        <f>D1140*Макро!C$10</f>
        <v>0</v>
      </c>
      <c r="E1222" s="77">
        <f>E1140*Макро!D$10</f>
        <v>22533.598988337082</v>
      </c>
      <c r="F1222" s="77">
        <f>F1140*Макро!E$10</f>
        <v>24325.834961813427</v>
      </c>
      <c r="G1222" s="77">
        <f>G1140*Макро!F$10</f>
        <v>31811.772388072601</v>
      </c>
      <c r="H1222" s="77">
        <f>H1140*Макро!G$10</f>
        <v>37712.645128798569</v>
      </c>
      <c r="I1222" s="77">
        <f>I1140*Макро!H$10</f>
        <v>13330.269263693335</v>
      </c>
      <c r="J1222" s="77">
        <f>J1140*Макро!I$10</f>
        <v>68946.073218158825</v>
      </c>
      <c r="K1222" s="77">
        <f>K1140*Макро!J$10</f>
        <v>31493.940301204046</v>
      </c>
      <c r="L1222" s="77">
        <f>L1140*Макро!K$10</f>
        <v>21810.146329359901</v>
      </c>
      <c r="M1222" s="77">
        <f>M1140*Макро!L$10</f>
        <v>15417.102632774118</v>
      </c>
      <c r="N1222" s="77">
        <f>N1140*Макро!M$10</f>
        <v>12511.204348802285</v>
      </c>
      <c r="O1222" s="65"/>
      <c r="P1222" s="159" t="str">
        <f t="shared" si="1059"/>
        <v xml:space="preserve">Hitachi EX2000 Майнтек  </v>
      </c>
      <c r="Q1222" s="65"/>
      <c r="R1222" s="65"/>
      <c r="S1222" s="65"/>
      <c r="T1222" s="57"/>
      <c r="U1222" s="58"/>
      <c r="V1222" s="58"/>
      <c r="W1222" s="58"/>
      <c r="X1222" s="58"/>
      <c r="Y1222" s="58"/>
      <c r="Z1222" s="58"/>
      <c r="AA1222" s="58"/>
      <c r="AB1222" s="59"/>
      <c r="AC1222" s="58"/>
      <c r="AD1222" s="58"/>
      <c r="AE1222" s="58"/>
      <c r="AF1222" s="58"/>
      <c r="AG1222" s="58"/>
      <c r="AH1222" s="58"/>
      <c r="AI1222" s="58"/>
      <c r="AJ1222" s="60"/>
      <c r="AK1222" s="60"/>
      <c r="AL1222" s="60"/>
      <c r="AM1222" s="60"/>
      <c r="AN1222" s="60"/>
      <c r="AO1222" s="60"/>
      <c r="AP1222" s="60"/>
      <c r="AQ1222" s="60"/>
      <c r="AR1222" s="60"/>
      <c r="AS1222" s="60"/>
    </row>
    <row r="1223" spans="1:45" s="76" customFormat="1" ht="15.75" outlineLevel="1">
      <c r="A1223" s="71"/>
      <c r="B1223" s="263" t="str">
        <f>B1141</f>
        <v>ТО, ТР, ППР, вкл смазочные</v>
      </c>
      <c r="C1223" s="66" t="s">
        <v>78</v>
      </c>
      <c r="D1223" s="55">
        <f>D1141*Макро!C$10</f>
        <v>0</v>
      </c>
      <c r="E1223" s="55">
        <f>E1141*Макро!D$10</f>
        <v>6810.3878549820392</v>
      </c>
      <c r="F1223" s="55">
        <f>F1141*Макро!E$10</f>
        <v>11505.686856476968</v>
      </c>
      <c r="G1223" s="55">
        <f>G1141*Макро!F$10</f>
        <v>21578.804189924151</v>
      </c>
      <c r="H1223" s="55">
        <f>H1141*Макро!G$10</f>
        <v>35110.382551715673</v>
      </c>
      <c r="I1223" s="55">
        <f>I1141*Макро!H$10</f>
        <v>4248.8406923142611</v>
      </c>
      <c r="J1223" s="55">
        <f>J1141*Макро!I$10</f>
        <v>67004.720940411076</v>
      </c>
      <c r="K1223" s="55">
        <f>K1141*Макро!J$10</f>
        <v>25050.860820907074</v>
      </c>
      <c r="L1223" s="55">
        <f>L1141*Макро!K$10</f>
        <v>12244.393011655997</v>
      </c>
      <c r="M1223" s="55">
        <f>M1141*Макро!L$10</f>
        <v>5156.7695220267087</v>
      </c>
      <c r="N1223" s="55">
        <f>N1141*Макро!M$10</f>
        <v>2410.9063144891174</v>
      </c>
      <c r="O1223" s="162"/>
      <c r="P1223" s="159" t="str">
        <f t="shared" si="1059"/>
        <v xml:space="preserve">Hitachi EX2000 Майнтек  </v>
      </c>
      <c r="Q1223" s="162"/>
      <c r="R1223" s="162"/>
      <c r="S1223" s="162"/>
      <c r="T1223" s="73"/>
      <c r="U1223" s="56"/>
      <c r="V1223" s="58"/>
      <c r="W1223" s="58"/>
      <c r="X1223" s="56"/>
      <c r="Y1223" s="56"/>
      <c r="Z1223" s="56"/>
      <c r="AA1223" s="56"/>
      <c r="AB1223" s="74"/>
      <c r="AC1223" s="56"/>
      <c r="AD1223" s="56"/>
      <c r="AE1223" s="56"/>
      <c r="AF1223" s="56"/>
      <c r="AG1223" s="56"/>
      <c r="AH1223" s="56"/>
      <c r="AI1223" s="56"/>
      <c r="AJ1223" s="75"/>
      <c r="AK1223" s="75"/>
      <c r="AL1223" s="75"/>
      <c r="AM1223" s="75"/>
      <c r="AN1223" s="75"/>
      <c r="AO1223" s="75"/>
      <c r="AP1223" s="75"/>
      <c r="AQ1223" s="75"/>
      <c r="AR1223" s="75"/>
      <c r="AS1223" s="75"/>
    </row>
    <row r="1224" spans="1:45" s="76" customFormat="1" ht="15.75" outlineLevel="1">
      <c r="A1224" s="71"/>
      <c r="B1224" s="263" t="str">
        <f>B1144</f>
        <v>затраты на сервис: ремонты и ТО</v>
      </c>
      <c r="C1224" s="66" t="s">
        <v>78</v>
      </c>
      <c r="D1224" s="55">
        <f>D1144*Макро!C$10</f>
        <v>0</v>
      </c>
      <c r="E1224" s="55">
        <f>E1144*Макро!D$10</f>
        <v>1087.5114285714285</v>
      </c>
      <c r="F1224" s="55">
        <f>F1144*Макро!E$10</f>
        <v>1417.6488265306118</v>
      </c>
      <c r="G1224" s="55">
        <f>G1144*Макро!F$10</f>
        <v>1714.408362563775</v>
      </c>
      <c r="H1224" s="55">
        <f>H1144*Макро!G$10</f>
        <v>2291.2446962203239</v>
      </c>
      <c r="I1224" s="55">
        <f>I1144*Макро!H$10</f>
        <v>663.48784639584665</v>
      </c>
      <c r="J1224" s="55">
        <f>J1144*Макро!I$10</f>
        <v>3966.3022067608863</v>
      </c>
      <c r="K1224" s="55">
        <f>K1144*Макро!J$10</f>
        <v>1630.8627176768659</v>
      </c>
      <c r="L1224" s="55">
        <f>L1144*Макро!K$10</f>
        <v>972.80134658723512</v>
      </c>
      <c r="M1224" s="55">
        <f>M1144*Макро!L$10</f>
        <v>707.15647823977258</v>
      </c>
      <c r="N1224" s="55">
        <f>N1144*Макро!M$10</f>
        <v>513.73945568661384</v>
      </c>
      <c r="O1224" s="162"/>
      <c r="P1224" s="159" t="str">
        <f t="shared" si="1059"/>
        <v xml:space="preserve">Hitachi EX2000 Майнтек  </v>
      </c>
      <c r="Q1224" s="162"/>
      <c r="R1224" s="162"/>
      <c r="S1224" s="162"/>
      <c r="T1224" s="73"/>
      <c r="U1224" s="56"/>
      <c r="V1224" s="58"/>
      <c r="W1224" s="58"/>
      <c r="X1224" s="56"/>
      <c r="Y1224" s="56"/>
      <c r="Z1224" s="56"/>
      <c r="AA1224" s="56"/>
      <c r="AB1224" s="74"/>
      <c r="AC1224" s="56"/>
      <c r="AD1224" s="56"/>
      <c r="AE1224" s="56"/>
      <c r="AF1224" s="56"/>
      <c r="AG1224" s="56"/>
      <c r="AH1224" s="56"/>
      <c r="AI1224" s="56"/>
      <c r="AJ1224" s="75"/>
      <c r="AK1224" s="75"/>
      <c r="AL1224" s="75"/>
      <c r="AM1224" s="75"/>
      <c r="AN1224" s="75"/>
      <c r="AO1224" s="75"/>
      <c r="AP1224" s="75"/>
      <c r="AQ1224" s="75"/>
      <c r="AR1224" s="75"/>
      <c r="AS1224" s="75"/>
    </row>
    <row r="1225" spans="1:45" s="76" customFormat="1" ht="15.75" outlineLevel="1">
      <c r="A1225" s="71"/>
      <c r="B1225" s="263" t="str">
        <f>B1147</f>
        <v>расходники на ковш</v>
      </c>
      <c r="C1225" s="66" t="s">
        <v>78</v>
      </c>
      <c r="D1225" s="55">
        <f>D1147*Макро!C$10</f>
        <v>0</v>
      </c>
      <c r="E1225" s="55">
        <f>E1147*Макро!D$10</f>
        <v>1381.0710213475356</v>
      </c>
      <c r="F1225" s="55">
        <f>F1147*Макро!E$10</f>
        <v>1219.768324838798</v>
      </c>
      <c r="G1225" s="55">
        <f>G1147*Макро!F$10</f>
        <v>1175.3719952949973</v>
      </c>
      <c r="H1225" s="55">
        <f>H1147*Макро!G$10</f>
        <v>836.89461690308337</v>
      </c>
      <c r="I1225" s="55">
        <f>I1147*Макро!H$10</f>
        <v>816.16998482874374</v>
      </c>
      <c r="J1225" s="55">
        <f>J1147*Макро!I$10</f>
        <v>872.64627164367278</v>
      </c>
      <c r="K1225" s="55">
        <f>K1147*Макро!J$10</f>
        <v>546.59511719304248</v>
      </c>
      <c r="L1225" s="55">
        <f>L1147*Макро!K$10</f>
        <v>599.23777515338656</v>
      </c>
      <c r="M1225" s="55">
        <f>M1147*Макро!L$10</f>
        <v>561.84768029122904</v>
      </c>
      <c r="N1225" s="55">
        <f>N1147*Макро!M$10</f>
        <v>534.04620758235694</v>
      </c>
      <c r="O1225" s="162"/>
      <c r="P1225" s="159" t="str">
        <f t="shared" si="1059"/>
        <v xml:space="preserve">Hitachi EX2000 Майнтек  </v>
      </c>
      <c r="Q1225" s="162"/>
      <c r="R1225" s="162"/>
      <c r="S1225" s="162"/>
      <c r="T1225" s="73"/>
      <c r="U1225" s="56"/>
      <c r="V1225" s="58"/>
      <c r="W1225" s="58"/>
      <c r="X1225" s="56"/>
      <c r="Y1225" s="56"/>
      <c r="Z1225" s="56"/>
      <c r="AA1225" s="56"/>
      <c r="AB1225" s="74"/>
      <c r="AC1225" s="56"/>
      <c r="AD1225" s="56"/>
      <c r="AE1225" s="56"/>
      <c r="AF1225" s="56"/>
      <c r="AG1225" s="56"/>
      <c r="AH1225" s="56"/>
      <c r="AI1225" s="56"/>
      <c r="AJ1225" s="75"/>
      <c r="AK1225" s="75"/>
      <c r="AL1225" s="75"/>
      <c r="AM1225" s="75"/>
      <c r="AN1225" s="75"/>
      <c r="AO1225" s="75"/>
      <c r="AP1225" s="75"/>
      <c r="AQ1225" s="75"/>
      <c r="AR1225" s="75"/>
      <c r="AS1225" s="75"/>
    </row>
    <row r="1226" spans="1:45" s="76" customFormat="1" ht="15.75" outlineLevel="1">
      <c r="A1226" s="71"/>
      <c r="B1226" s="263" t="s">
        <v>107</v>
      </c>
      <c r="C1226" s="66" t="s">
        <v>78</v>
      </c>
      <c r="D1226" s="55">
        <f>D1167*Макро!C$10</f>
        <v>0</v>
      </c>
      <c r="E1226" s="55">
        <f>E1167*Макро!D$10</f>
        <v>25856.027845953235</v>
      </c>
      <c r="F1226" s="55">
        <f>F1167*Макро!E$10</f>
        <v>22836.163589813896</v>
      </c>
      <c r="G1226" s="55">
        <f>G1167*Макро!F$10</f>
        <v>22004.987846351713</v>
      </c>
      <c r="H1226" s="55">
        <f>H1167*Макро!G$10</f>
        <v>15668.108434902322</v>
      </c>
      <c r="I1226" s="55">
        <f>I1167*Макро!H$10</f>
        <v>15280.107632823068</v>
      </c>
      <c r="J1226" s="55">
        <f>J1167*Макро!I$10</f>
        <v>16337.440979154562</v>
      </c>
      <c r="K1226" s="55">
        <f>K1167*Макро!J$10</f>
        <v>10233.201878941585</v>
      </c>
      <c r="L1226" s="55">
        <f>L1167*Макро!K$10</f>
        <v>11218.763091267632</v>
      </c>
      <c r="M1226" s="55">
        <f>M1167*Макро!L$10</f>
        <v>10518.756126400978</v>
      </c>
      <c r="N1226" s="55">
        <f>N1167*Макро!M$10</f>
        <v>9998.2646806984085</v>
      </c>
      <c r="O1226" s="162"/>
      <c r="P1226" s="159" t="str">
        <f t="shared" si="1059"/>
        <v xml:space="preserve">Hitachi EX2000 Майнтек  </v>
      </c>
      <c r="Q1226" s="162"/>
      <c r="R1226" s="162"/>
      <c r="S1226" s="162"/>
      <c r="T1226" s="73"/>
      <c r="U1226" s="56"/>
      <c r="V1226" s="58"/>
      <c r="W1226" s="58"/>
      <c r="X1226" s="56"/>
      <c r="Y1226" s="56"/>
      <c r="Z1226" s="56"/>
      <c r="AA1226" s="56"/>
      <c r="AB1226" s="74"/>
      <c r="AC1226" s="56"/>
      <c r="AD1226" s="56"/>
      <c r="AE1226" s="56"/>
      <c r="AF1226" s="56"/>
      <c r="AG1226" s="56"/>
      <c r="AH1226" s="56"/>
      <c r="AI1226" s="56"/>
      <c r="AJ1226" s="75"/>
      <c r="AK1226" s="75"/>
      <c r="AL1226" s="75"/>
      <c r="AM1226" s="75"/>
      <c r="AN1226" s="75"/>
      <c r="AO1226" s="75"/>
      <c r="AP1226" s="75"/>
      <c r="AQ1226" s="75"/>
      <c r="AR1226" s="75"/>
      <c r="AS1226" s="75"/>
    </row>
    <row r="1227" spans="1:45" s="76" customFormat="1" ht="15.75" outlineLevel="1">
      <c r="A1227" s="71"/>
      <c r="B1227" s="263" t="s">
        <v>60</v>
      </c>
      <c r="C1227" s="66" t="s">
        <v>78</v>
      </c>
      <c r="D1227" s="55">
        <f>D1183*Макро!C$10</f>
        <v>0</v>
      </c>
      <c r="E1227" s="55">
        <f>E1183*Макро!D$10</f>
        <v>0</v>
      </c>
      <c r="F1227" s="55">
        <f>F1183*Макро!E$10</f>
        <v>0</v>
      </c>
      <c r="G1227" s="55">
        <f>G1183*Макро!F$10</f>
        <v>0</v>
      </c>
      <c r="H1227" s="55">
        <f>H1183*Макро!G$10</f>
        <v>0</v>
      </c>
      <c r="I1227" s="55">
        <f>I1183*Макро!H$10</f>
        <v>0</v>
      </c>
      <c r="J1227" s="55">
        <f>J1183*Макро!I$10</f>
        <v>0</v>
      </c>
      <c r="K1227" s="55">
        <f>K1183*Макро!J$10</f>
        <v>0</v>
      </c>
      <c r="L1227" s="55">
        <f>L1183*Макро!K$10</f>
        <v>0</v>
      </c>
      <c r="M1227" s="55">
        <f>M1183*Макро!L$10</f>
        <v>0</v>
      </c>
      <c r="N1227" s="55">
        <f>N1183*Макро!M$10</f>
        <v>0</v>
      </c>
      <c r="O1227" s="56"/>
      <c r="P1227" s="159" t="str">
        <f t="shared" si="1059"/>
        <v xml:space="preserve">Hitachi EX2000 Майнтек  </v>
      </c>
      <c r="Q1227" s="56"/>
      <c r="R1227" s="56"/>
      <c r="S1227" s="56"/>
      <c r="T1227" s="73"/>
      <c r="U1227" s="56"/>
      <c r="V1227" s="58"/>
      <c r="W1227" s="58"/>
      <c r="X1227" s="56"/>
      <c r="Y1227" s="56"/>
      <c r="Z1227" s="56"/>
      <c r="AA1227" s="56"/>
      <c r="AB1227" s="74"/>
      <c r="AC1227" s="56"/>
      <c r="AD1227" s="56"/>
      <c r="AE1227" s="56"/>
      <c r="AF1227" s="56"/>
      <c r="AG1227" s="56"/>
      <c r="AH1227" s="56"/>
      <c r="AI1227" s="56"/>
      <c r="AJ1227" s="75"/>
      <c r="AK1227" s="75"/>
      <c r="AL1227" s="75"/>
      <c r="AM1227" s="75"/>
      <c r="AN1227" s="75"/>
      <c r="AO1227" s="75"/>
      <c r="AP1227" s="75"/>
      <c r="AQ1227" s="75"/>
      <c r="AR1227" s="75"/>
      <c r="AS1227" s="75"/>
    </row>
    <row r="1228" spans="1:45" s="76" customFormat="1" ht="15.75" outlineLevel="1">
      <c r="A1228" s="71"/>
      <c r="B1228" s="263" t="s">
        <v>81</v>
      </c>
      <c r="C1228" s="66" t="s">
        <v>78</v>
      </c>
      <c r="D1228" s="55">
        <f>D1208*Макро!C$10</f>
        <v>0</v>
      </c>
      <c r="E1228" s="55">
        <f>E1208*Макро!D$10</f>
        <v>8942.2060302157952</v>
      </c>
      <c r="F1228" s="55">
        <f>F1208*Макро!E$10</f>
        <v>7984.112526978387</v>
      </c>
      <c r="G1228" s="55">
        <f>G1208*Макро!F$10</f>
        <v>7128.6718990878453</v>
      </c>
      <c r="H1228" s="55">
        <f>H1208*Макро!G$10</f>
        <v>6364.8856241855756</v>
      </c>
      <c r="I1228" s="55">
        <f>I1208*Макро!H$10</f>
        <v>5682.9335930228353</v>
      </c>
      <c r="J1228" s="55">
        <f>J1208*Макро!I$10</f>
        <v>5074.0478509132454</v>
      </c>
      <c r="K1228" s="55">
        <f>K1208*Макро!J$10</f>
        <v>4530.3998668868262</v>
      </c>
      <c r="L1228" s="55">
        <f>L1208*Макро!K$10</f>
        <v>4044.9998811489513</v>
      </c>
      <c r="M1228" s="55">
        <f>M1208*Макро!L$10</f>
        <v>3611.6070367401348</v>
      </c>
      <c r="N1228" s="55">
        <f>N1208*Макро!M$10</f>
        <v>3224.649139946549</v>
      </c>
      <c r="O1228" s="162"/>
      <c r="P1228" s="159" t="str">
        <f t="shared" si="1059"/>
        <v xml:space="preserve">Hitachi EX2000 Майнтек  </v>
      </c>
      <c r="Q1228" s="162"/>
      <c r="R1228" s="162"/>
      <c r="S1228" s="162"/>
      <c r="T1228" s="73"/>
      <c r="U1228" s="56"/>
      <c r="V1228" s="58"/>
      <c r="W1228" s="58"/>
      <c r="X1228" s="56"/>
      <c r="Y1228" s="56"/>
      <c r="Z1228" s="56"/>
      <c r="AA1228" s="56"/>
      <c r="AB1228" s="74"/>
      <c r="AC1228" s="56"/>
      <c r="AD1228" s="56"/>
      <c r="AE1228" s="56"/>
      <c r="AF1228" s="56"/>
      <c r="AG1228" s="56"/>
      <c r="AH1228" s="56"/>
      <c r="AI1228" s="56"/>
      <c r="AJ1228" s="75"/>
      <c r="AK1228" s="75"/>
      <c r="AL1228" s="75"/>
      <c r="AM1228" s="75"/>
      <c r="AN1228" s="75"/>
      <c r="AO1228" s="75"/>
      <c r="AP1228" s="75"/>
      <c r="AQ1228" s="75"/>
      <c r="AR1228" s="75"/>
      <c r="AS1228" s="75"/>
    </row>
    <row r="1229" spans="1:45" s="76" customFormat="1" ht="15.75" outlineLevel="1">
      <c r="A1229" s="71"/>
      <c r="B1229" s="263" t="s">
        <v>86</v>
      </c>
      <c r="C1229" s="66" t="s">
        <v>78</v>
      </c>
      <c r="D1229" s="55">
        <f>D1217*Макро!C$10</f>
        <v>0</v>
      </c>
      <c r="E1229" s="55">
        <f>E1217*Макро!D$10</f>
        <v>-21543.605192732943</v>
      </c>
      <c r="F1229" s="55">
        <f>F1217*Макро!E$10</f>
        <v>-20637.54516282523</v>
      </c>
      <c r="G1229" s="55">
        <f>G1217*Макро!F$10</f>
        <v>-21790.471905149872</v>
      </c>
      <c r="H1229" s="55">
        <f>H1217*Макро!G$10</f>
        <v>-22558.870795128401</v>
      </c>
      <c r="I1229" s="55">
        <f>I1217*Макро!H$10</f>
        <v>-13361.270485691417</v>
      </c>
      <c r="J1229" s="55">
        <f>J1217*Макро!I$10</f>
        <v>-24309.085030724618</v>
      </c>
      <c r="K1229" s="55">
        <f>K1217*Макро!J$10</f>
        <v>-10497.980100401348</v>
      </c>
      <c r="L1229" s="55">
        <f>L1217*Макро!K$10</f>
        <v>-7270.0487764533</v>
      </c>
      <c r="M1229" s="55">
        <f>M1217*Макро!L$10</f>
        <v>-5139.0342109247067</v>
      </c>
      <c r="N1229" s="55">
        <f>N1217*Макро!M$10</f>
        <v>-4170.4014496007612</v>
      </c>
      <c r="O1229" s="162"/>
      <c r="P1229" s="159" t="str">
        <f t="shared" si="1059"/>
        <v xml:space="preserve">Hitachi EX2000 Майнтек  </v>
      </c>
      <c r="Q1229" s="162"/>
      <c r="R1229" s="162"/>
      <c r="S1229" s="162"/>
      <c r="T1229" s="73"/>
      <c r="U1229" s="56"/>
      <c r="V1229" s="58"/>
      <c r="W1229" s="58"/>
      <c r="X1229" s="56"/>
      <c r="Y1229" s="56"/>
      <c r="Z1229" s="56"/>
      <c r="AA1229" s="56"/>
      <c r="AB1229" s="74"/>
      <c r="AC1229" s="56"/>
      <c r="AD1229" s="56"/>
      <c r="AE1229" s="56"/>
      <c r="AF1229" s="56"/>
      <c r="AG1229" s="56"/>
      <c r="AH1229" s="56"/>
      <c r="AI1229" s="56"/>
      <c r="AJ1229" s="75"/>
      <c r="AK1229" s="75"/>
      <c r="AL1229" s="75"/>
      <c r="AM1229" s="75"/>
      <c r="AN1229" s="75"/>
      <c r="AO1229" s="75"/>
      <c r="AP1229" s="75"/>
      <c r="AQ1229" s="75"/>
      <c r="AR1229" s="75"/>
      <c r="AS1229" s="75"/>
    </row>
    <row r="1230" spans="1:45" s="61" customFormat="1" ht="45" outlineLevel="1">
      <c r="A1230" s="51"/>
      <c r="B1230" s="288" t="s">
        <v>92</v>
      </c>
      <c r="C1230" s="53" t="s">
        <v>78</v>
      </c>
      <c r="D1230" s="54">
        <f t="shared" ref="D1230:D1237" si="1095">D1222</f>
        <v>0</v>
      </c>
      <c r="E1230" s="282">
        <f t="shared" ref="E1230:E1233" si="1096">D1230+E1222</f>
        <v>22533.598988337082</v>
      </c>
      <c r="F1230" s="282">
        <f t="shared" ref="F1230:F1237" si="1097">E1230+F1222</f>
        <v>46859.433950150509</v>
      </c>
      <c r="G1230" s="282">
        <f t="shared" ref="G1230:G1237" si="1098">F1230+G1222</f>
        <v>78671.206338223114</v>
      </c>
      <c r="H1230" s="282">
        <f t="shared" ref="H1230:H1237" si="1099">G1230+H1222</f>
        <v>116383.85146702168</v>
      </c>
      <c r="I1230" s="282">
        <f t="shared" ref="I1230:I1237" si="1100">H1230+I1222</f>
        <v>129714.12073071502</v>
      </c>
      <c r="J1230" s="282">
        <f t="shared" ref="J1230:J1237" si="1101">I1230+J1222</f>
        <v>198660.19394887384</v>
      </c>
      <c r="K1230" s="282">
        <f t="shared" ref="K1230:K1237" si="1102">J1230+K1222</f>
        <v>230154.13425007788</v>
      </c>
      <c r="L1230" s="282">
        <f t="shared" ref="L1230:L1237" si="1103">K1230+L1222</f>
        <v>251964.28057943779</v>
      </c>
      <c r="M1230" s="282">
        <f t="shared" ref="M1230:M1237" si="1104">L1230+M1222</f>
        <v>267381.38321221189</v>
      </c>
      <c r="N1230" s="282">
        <f t="shared" ref="N1230:N1237" si="1105">M1230+N1222</f>
        <v>279892.58756101417</v>
      </c>
      <c r="O1230" s="170"/>
      <c r="P1230" s="159" t="str">
        <f t="shared" si="1059"/>
        <v xml:space="preserve">Hitachi EX2000 Майнтек  </v>
      </c>
      <c r="Q1230" s="170"/>
      <c r="R1230" s="170"/>
      <c r="S1230" s="170"/>
      <c r="T1230" s="57"/>
      <c r="U1230" s="58"/>
      <c r="V1230" s="58"/>
      <c r="W1230" s="58"/>
      <c r="X1230" s="58"/>
      <c r="Y1230" s="58"/>
      <c r="Z1230" s="58"/>
      <c r="AA1230" s="58"/>
      <c r="AB1230" s="59"/>
      <c r="AC1230" s="58"/>
      <c r="AD1230" s="58"/>
      <c r="AE1230" s="58"/>
      <c r="AF1230" s="58"/>
      <c r="AG1230" s="58"/>
      <c r="AH1230" s="58"/>
      <c r="AI1230" s="58"/>
      <c r="AJ1230" s="60"/>
      <c r="AK1230" s="60"/>
      <c r="AL1230" s="60"/>
      <c r="AM1230" s="60"/>
      <c r="AN1230" s="60"/>
      <c r="AO1230" s="60"/>
      <c r="AP1230" s="60"/>
      <c r="AQ1230" s="60"/>
      <c r="AR1230" s="60"/>
      <c r="AS1230" s="60"/>
    </row>
    <row r="1231" spans="1:45" s="76" customFormat="1" ht="15.75" outlineLevel="1">
      <c r="A1231" s="71"/>
      <c r="B1231" s="263" t="str">
        <f>B1223</f>
        <v>ТО, ТР, ППР, вкл смазочные</v>
      </c>
      <c r="C1231" s="66" t="s">
        <v>78</v>
      </c>
      <c r="D1231" s="72">
        <f t="shared" si="1095"/>
        <v>0</v>
      </c>
      <c r="E1231" s="280">
        <f t="shared" si="1096"/>
        <v>6810.3878549820392</v>
      </c>
      <c r="F1231" s="280">
        <f t="shared" si="1097"/>
        <v>18316.074711459009</v>
      </c>
      <c r="G1231" s="280">
        <f t="shared" si="1098"/>
        <v>39894.878901383156</v>
      </c>
      <c r="H1231" s="280">
        <f t="shared" si="1099"/>
        <v>75005.261453098821</v>
      </c>
      <c r="I1231" s="280">
        <f t="shared" si="1100"/>
        <v>79254.102145413082</v>
      </c>
      <c r="J1231" s="280">
        <f t="shared" si="1101"/>
        <v>146258.82308582414</v>
      </c>
      <c r="K1231" s="280">
        <f t="shared" si="1102"/>
        <v>171309.68390673122</v>
      </c>
      <c r="L1231" s="280">
        <f t="shared" si="1103"/>
        <v>183554.07691838723</v>
      </c>
      <c r="M1231" s="280">
        <f t="shared" si="1104"/>
        <v>188710.84644041394</v>
      </c>
      <c r="N1231" s="280">
        <f t="shared" si="1105"/>
        <v>191121.75275490305</v>
      </c>
      <c r="O1231" s="162"/>
      <c r="P1231" s="159" t="str">
        <f t="shared" si="1059"/>
        <v xml:space="preserve">Hitachi EX2000 Майнтек  </v>
      </c>
      <c r="Q1231" s="162"/>
      <c r="R1231" s="162"/>
      <c r="S1231" s="162"/>
      <c r="T1231" s="73"/>
      <c r="U1231" s="56"/>
      <c r="V1231" s="58"/>
      <c r="W1231" s="58"/>
      <c r="X1231" s="56"/>
      <c r="Y1231" s="56"/>
      <c r="Z1231" s="56"/>
      <c r="AA1231" s="56"/>
      <c r="AB1231" s="74"/>
      <c r="AC1231" s="56"/>
      <c r="AD1231" s="56"/>
      <c r="AE1231" s="56"/>
      <c r="AF1231" s="56"/>
      <c r="AG1231" s="56"/>
      <c r="AH1231" s="56"/>
      <c r="AI1231" s="56"/>
      <c r="AJ1231" s="75"/>
      <c r="AK1231" s="75"/>
      <c r="AL1231" s="75"/>
      <c r="AM1231" s="75"/>
      <c r="AN1231" s="75"/>
      <c r="AO1231" s="75"/>
      <c r="AP1231" s="75"/>
      <c r="AQ1231" s="75"/>
      <c r="AR1231" s="75"/>
      <c r="AS1231" s="75"/>
    </row>
    <row r="1232" spans="1:45" s="76" customFormat="1" ht="15.75" outlineLevel="1">
      <c r="A1232" s="71"/>
      <c r="B1232" s="263" t="str">
        <f>B1224</f>
        <v>затраты на сервис: ремонты и ТО</v>
      </c>
      <c r="C1232" s="66" t="s">
        <v>78</v>
      </c>
      <c r="D1232" s="72">
        <f t="shared" si="1095"/>
        <v>0</v>
      </c>
      <c r="E1232" s="280">
        <f t="shared" si="1096"/>
        <v>1087.5114285714285</v>
      </c>
      <c r="F1232" s="280">
        <f t="shared" si="1097"/>
        <v>2505.1602551020405</v>
      </c>
      <c r="G1232" s="280">
        <f t="shared" si="1098"/>
        <v>4219.5686176658155</v>
      </c>
      <c r="H1232" s="280">
        <f t="shared" si="1099"/>
        <v>6510.8133138861394</v>
      </c>
      <c r="I1232" s="280">
        <f t="shared" si="1100"/>
        <v>7174.3011602819861</v>
      </c>
      <c r="J1232" s="280">
        <f t="shared" si="1101"/>
        <v>11140.603367042873</v>
      </c>
      <c r="K1232" s="280">
        <f t="shared" si="1102"/>
        <v>12771.466084719739</v>
      </c>
      <c r="L1232" s="280">
        <f t="shared" si="1103"/>
        <v>13744.267431306975</v>
      </c>
      <c r="M1232" s="280">
        <f t="shared" si="1104"/>
        <v>14451.423909546747</v>
      </c>
      <c r="N1232" s="280">
        <f t="shared" si="1105"/>
        <v>14965.163365233362</v>
      </c>
      <c r="O1232" s="162"/>
      <c r="P1232" s="159" t="str">
        <f t="shared" si="1059"/>
        <v xml:space="preserve">Hitachi EX2000 Майнтек  </v>
      </c>
      <c r="Q1232" s="162"/>
      <c r="R1232" s="162"/>
      <c r="S1232" s="162"/>
      <c r="T1232" s="73"/>
      <c r="U1232" s="56"/>
      <c r="V1232" s="58"/>
      <c r="W1232" s="58"/>
      <c r="X1232" s="56"/>
      <c r="Y1232" s="56"/>
      <c r="Z1232" s="56"/>
      <c r="AA1232" s="56"/>
      <c r="AB1232" s="74"/>
      <c r="AC1232" s="56"/>
      <c r="AD1232" s="56"/>
      <c r="AE1232" s="56"/>
      <c r="AF1232" s="56"/>
      <c r="AG1232" s="56"/>
      <c r="AH1232" s="56"/>
      <c r="AI1232" s="56"/>
      <c r="AJ1232" s="75"/>
      <c r="AK1232" s="75"/>
      <c r="AL1232" s="75"/>
      <c r="AM1232" s="75"/>
      <c r="AN1232" s="75"/>
      <c r="AO1232" s="75"/>
      <c r="AP1232" s="75"/>
      <c r="AQ1232" s="75"/>
      <c r="AR1232" s="75"/>
      <c r="AS1232" s="75"/>
    </row>
    <row r="1233" spans="1:45" s="76" customFormat="1" ht="15.75" outlineLevel="1">
      <c r="A1233" s="71"/>
      <c r="B1233" s="263" t="str">
        <f>B1225</f>
        <v>расходники на ковш</v>
      </c>
      <c r="C1233" s="66" t="s">
        <v>78</v>
      </c>
      <c r="D1233" s="72">
        <f t="shared" si="1095"/>
        <v>0</v>
      </c>
      <c r="E1233" s="280">
        <f t="shared" si="1096"/>
        <v>1381.0710213475356</v>
      </c>
      <c r="F1233" s="280">
        <f t="shared" si="1097"/>
        <v>2600.8393461863334</v>
      </c>
      <c r="G1233" s="280">
        <f t="shared" si="1098"/>
        <v>3776.2113414813307</v>
      </c>
      <c r="H1233" s="280">
        <f t="shared" si="1099"/>
        <v>4613.1059583844144</v>
      </c>
      <c r="I1233" s="280">
        <f t="shared" si="1100"/>
        <v>5429.2759432131579</v>
      </c>
      <c r="J1233" s="280">
        <f t="shared" si="1101"/>
        <v>6301.9222148568306</v>
      </c>
      <c r="K1233" s="280">
        <f t="shared" si="1102"/>
        <v>6848.5173320498734</v>
      </c>
      <c r="L1233" s="280">
        <f t="shared" si="1103"/>
        <v>7447.7551072032602</v>
      </c>
      <c r="M1233" s="280">
        <f t="shared" si="1104"/>
        <v>8009.6027874944893</v>
      </c>
      <c r="N1233" s="280">
        <f t="shared" si="1105"/>
        <v>8543.6489950768464</v>
      </c>
      <c r="O1233" s="162"/>
      <c r="P1233" s="159" t="str">
        <f t="shared" si="1059"/>
        <v xml:space="preserve">Hitachi EX2000 Майнтек  </v>
      </c>
      <c r="Q1233" s="162"/>
      <c r="R1233" s="162"/>
      <c r="S1233" s="162"/>
      <c r="T1233" s="73"/>
      <c r="U1233" s="56"/>
      <c r="V1233" s="58"/>
      <c r="W1233" s="58"/>
      <c r="X1233" s="56"/>
      <c r="Y1233" s="56"/>
      <c r="Z1233" s="56"/>
      <c r="AA1233" s="56"/>
      <c r="AB1233" s="74"/>
      <c r="AC1233" s="56"/>
      <c r="AD1233" s="56"/>
      <c r="AE1233" s="56"/>
      <c r="AF1233" s="56"/>
      <c r="AG1233" s="56"/>
      <c r="AH1233" s="56"/>
      <c r="AI1233" s="56"/>
      <c r="AJ1233" s="75"/>
      <c r="AK1233" s="75"/>
      <c r="AL1233" s="75"/>
      <c r="AM1233" s="75"/>
      <c r="AN1233" s="75"/>
      <c r="AO1233" s="75"/>
      <c r="AP1233" s="75"/>
      <c r="AQ1233" s="75"/>
      <c r="AR1233" s="75"/>
      <c r="AS1233" s="75"/>
    </row>
    <row r="1234" spans="1:45" s="76" customFormat="1" ht="15.75" outlineLevel="1">
      <c r="A1234" s="71"/>
      <c r="B1234" s="263" t="str">
        <f>B1226</f>
        <v>Дизтопливо</v>
      </c>
      <c r="C1234" s="66" t="s">
        <v>78</v>
      </c>
      <c r="D1234" s="72">
        <f t="shared" si="1095"/>
        <v>0</v>
      </c>
      <c r="E1234" s="280">
        <f>D1234+E1226</f>
        <v>25856.027845953235</v>
      </c>
      <c r="F1234" s="280">
        <f t="shared" si="1097"/>
        <v>48692.191435767134</v>
      </c>
      <c r="G1234" s="280">
        <f t="shared" si="1098"/>
        <v>70697.179282118843</v>
      </c>
      <c r="H1234" s="280">
        <f t="shared" si="1099"/>
        <v>86365.287717021158</v>
      </c>
      <c r="I1234" s="280">
        <f t="shared" si="1100"/>
        <v>101645.39534984423</v>
      </c>
      <c r="J1234" s="280">
        <f t="shared" si="1101"/>
        <v>117982.83632899879</v>
      </c>
      <c r="K1234" s="280">
        <f t="shared" si="1102"/>
        <v>128216.03820794038</v>
      </c>
      <c r="L1234" s="280">
        <f t="shared" si="1103"/>
        <v>139434.80129920802</v>
      </c>
      <c r="M1234" s="280">
        <f t="shared" si="1104"/>
        <v>149953.557425609</v>
      </c>
      <c r="N1234" s="280">
        <f t="shared" si="1105"/>
        <v>159951.8221063074</v>
      </c>
      <c r="O1234" s="162"/>
      <c r="P1234" s="159" t="str">
        <f t="shared" si="1059"/>
        <v xml:space="preserve">Hitachi EX2000 Майнтек  </v>
      </c>
      <c r="Q1234" s="162"/>
      <c r="R1234" s="162"/>
      <c r="S1234" s="162"/>
      <c r="T1234" s="73"/>
      <c r="U1234" s="56"/>
      <c r="V1234" s="58"/>
      <c r="W1234" s="58"/>
      <c r="X1234" s="56"/>
      <c r="Y1234" s="56"/>
      <c r="Z1234" s="56"/>
      <c r="AA1234" s="56"/>
      <c r="AB1234" s="74"/>
      <c r="AC1234" s="56"/>
      <c r="AD1234" s="56"/>
      <c r="AE1234" s="56"/>
      <c r="AF1234" s="56"/>
      <c r="AG1234" s="56"/>
      <c r="AH1234" s="56"/>
      <c r="AI1234" s="56"/>
      <c r="AJ1234" s="75"/>
      <c r="AK1234" s="75"/>
      <c r="AL1234" s="75"/>
      <c r="AM1234" s="75"/>
      <c r="AN1234" s="75"/>
      <c r="AO1234" s="75"/>
      <c r="AP1234" s="75"/>
      <c r="AQ1234" s="75"/>
      <c r="AR1234" s="75"/>
      <c r="AS1234" s="75"/>
    </row>
    <row r="1235" spans="1:45" s="76" customFormat="1" ht="15.75" outlineLevel="1">
      <c r="A1235" s="71"/>
      <c r="B1235" s="263" t="s">
        <v>60</v>
      </c>
      <c r="C1235" s="66" t="s">
        <v>78</v>
      </c>
      <c r="D1235" s="72">
        <f t="shared" si="1095"/>
        <v>0</v>
      </c>
      <c r="E1235" s="280">
        <f t="shared" ref="E1235:E1237" si="1106">D1235+E1227</f>
        <v>0</v>
      </c>
      <c r="F1235" s="280">
        <f t="shared" si="1097"/>
        <v>0</v>
      </c>
      <c r="G1235" s="280">
        <f t="shared" si="1098"/>
        <v>0</v>
      </c>
      <c r="H1235" s="280">
        <f t="shared" si="1099"/>
        <v>0</v>
      </c>
      <c r="I1235" s="280">
        <f t="shared" si="1100"/>
        <v>0</v>
      </c>
      <c r="J1235" s="280">
        <f t="shared" si="1101"/>
        <v>0</v>
      </c>
      <c r="K1235" s="280">
        <f t="shared" si="1102"/>
        <v>0</v>
      </c>
      <c r="L1235" s="280">
        <f t="shared" si="1103"/>
        <v>0</v>
      </c>
      <c r="M1235" s="280">
        <f t="shared" si="1104"/>
        <v>0</v>
      </c>
      <c r="N1235" s="280">
        <f t="shared" si="1105"/>
        <v>0</v>
      </c>
      <c r="O1235" s="162"/>
      <c r="P1235" s="159" t="str">
        <f t="shared" si="1059"/>
        <v xml:space="preserve">Hitachi EX2000 Майнтек  </v>
      </c>
      <c r="Q1235" s="162"/>
      <c r="R1235" s="162"/>
      <c r="S1235" s="162"/>
      <c r="T1235" s="73"/>
      <c r="U1235" s="56"/>
      <c r="V1235" s="58"/>
      <c r="W1235" s="58"/>
      <c r="X1235" s="56"/>
      <c r="Y1235" s="56"/>
      <c r="Z1235" s="56"/>
      <c r="AA1235" s="56"/>
      <c r="AB1235" s="74"/>
      <c r="AC1235" s="56"/>
      <c r="AD1235" s="56"/>
      <c r="AE1235" s="56"/>
      <c r="AF1235" s="56"/>
      <c r="AG1235" s="56"/>
      <c r="AH1235" s="56"/>
      <c r="AI1235" s="56"/>
      <c r="AJ1235" s="75"/>
      <c r="AK1235" s="75"/>
      <c r="AL1235" s="75"/>
      <c r="AM1235" s="75"/>
      <c r="AN1235" s="75"/>
      <c r="AO1235" s="75"/>
      <c r="AP1235" s="75"/>
      <c r="AQ1235" s="75"/>
      <c r="AR1235" s="75"/>
      <c r="AS1235" s="75"/>
    </row>
    <row r="1236" spans="1:45" s="76" customFormat="1" ht="15.75" outlineLevel="1">
      <c r="A1236" s="71"/>
      <c r="B1236" s="263" t="s">
        <v>81</v>
      </c>
      <c r="C1236" s="66" t="s">
        <v>78</v>
      </c>
      <c r="D1236" s="72">
        <f t="shared" si="1095"/>
        <v>0</v>
      </c>
      <c r="E1236" s="280">
        <f t="shared" si="1106"/>
        <v>8942.2060302157952</v>
      </c>
      <c r="F1236" s="280">
        <f t="shared" si="1097"/>
        <v>16926.318557194183</v>
      </c>
      <c r="G1236" s="280">
        <f t="shared" si="1098"/>
        <v>24054.99045628203</v>
      </c>
      <c r="H1236" s="280">
        <f t="shared" si="1099"/>
        <v>30419.876080467606</v>
      </c>
      <c r="I1236" s="280">
        <f t="shared" si="1100"/>
        <v>36102.809673490439</v>
      </c>
      <c r="J1236" s="280">
        <f t="shared" si="1101"/>
        <v>41176.857524403684</v>
      </c>
      <c r="K1236" s="280">
        <f t="shared" si="1102"/>
        <v>45707.257391290506</v>
      </c>
      <c r="L1236" s="280">
        <f t="shared" si="1103"/>
        <v>49752.257272439456</v>
      </c>
      <c r="M1236" s="280">
        <f t="shared" si="1104"/>
        <v>53363.864309179589</v>
      </c>
      <c r="N1236" s="280">
        <f t="shared" si="1105"/>
        <v>56588.513449126141</v>
      </c>
      <c r="O1236" s="162"/>
      <c r="P1236" s="159" t="str">
        <f t="shared" si="1059"/>
        <v xml:space="preserve">Hitachi EX2000 Майнтек  </v>
      </c>
      <c r="Q1236" s="162"/>
      <c r="R1236" s="162"/>
      <c r="S1236" s="162"/>
      <c r="T1236" s="73"/>
      <c r="U1236" s="56"/>
      <c r="V1236" s="58"/>
      <c r="W1236" s="58"/>
      <c r="X1236" s="56"/>
      <c r="Y1236" s="56"/>
      <c r="Z1236" s="56"/>
      <c r="AA1236" s="56"/>
      <c r="AB1236" s="74"/>
      <c r="AC1236" s="56"/>
      <c r="AD1236" s="56"/>
      <c r="AE1236" s="56"/>
      <c r="AF1236" s="56"/>
      <c r="AG1236" s="56"/>
      <c r="AH1236" s="56"/>
      <c r="AI1236" s="56"/>
      <c r="AJ1236" s="75"/>
      <c r="AK1236" s="75"/>
      <c r="AL1236" s="75"/>
      <c r="AM1236" s="75"/>
      <c r="AN1236" s="75"/>
      <c r="AO1236" s="75"/>
      <c r="AP1236" s="75"/>
      <c r="AQ1236" s="75"/>
      <c r="AR1236" s="75"/>
      <c r="AS1236" s="75"/>
    </row>
    <row r="1237" spans="1:45" s="76" customFormat="1" ht="15.75" outlineLevel="1">
      <c r="A1237" s="71"/>
      <c r="B1237" s="263" t="s">
        <v>86</v>
      </c>
      <c r="C1237" s="66" t="s">
        <v>78</v>
      </c>
      <c r="D1237" s="72">
        <f t="shared" si="1095"/>
        <v>0</v>
      </c>
      <c r="E1237" s="280">
        <f t="shared" si="1106"/>
        <v>-21543.605192732943</v>
      </c>
      <c r="F1237" s="280">
        <f t="shared" si="1097"/>
        <v>-42181.150355558173</v>
      </c>
      <c r="G1237" s="280">
        <f t="shared" si="1098"/>
        <v>-63971.622260708042</v>
      </c>
      <c r="H1237" s="280">
        <f t="shared" si="1099"/>
        <v>-86530.493055836443</v>
      </c>
      <c r="I1237" s="280">
        <f t="shared" si="1100"/>
        <v>-99891.763541527864</v>
      </c>
      <c r="J1237" s="280">
        <f t="shared" si="1101"/>
        <v>-124200.84857225248</v>
      </c>
      <c r="K1237" s="280">
        <f t="shared" si="1102"/>
        <v>-134698.82867265382</v>
      </c>
      <c r="L1237" s="280">
        <f t="shared" si="1103"/>
        <v>-141968.87744910712</v>
      </c>
      <c r="M1237" s="280">
        <f t="shared" si="1104"/>
        <v>-147107.91166003182</v>
      </c>
      <c r="N1237" s="280">
        <f t="shared" si="1105"/>
        <v>-151278.31310963258</v>
      </c>
      <c r="O1237" s="162"/>
      <c r="P1237" s="159" t="str">
        <f t="shared" si="1059"/>
        <v xml:space="preserve">Hitachi EX2000 Майнтек  </v>
      </c>
      <c r="Q1237" s="162"/>
      <c r="R1237" s="162"/>
      <c r="S1237" s="162"/>
      <c r="T1237" s="73"/>
      <c r="U1237" s="56"/>
      <c r="V1237" s="58"/>
      <c r="W1237" s="58"/>
      <c r="X1237" s="56"/>
      <c r="Y1237" s="56"/>
      <c r="Z1237" s="56"/>
      <c r="AA1237" s="56"/>
      <c r="AB1237" s="74"/>
      <c r="AC1237" s="56"/>
      <c r="AD1237" s="56"/>
      <c r="AE1237" s="56"/>
      <c r="AF1237" s="56"/>
      <c r="AG1237" s="56"/>
      <c r="AH1237" s="56"/>
      <c r="AI1237" s="56"/>
      <c r="AJ1237" s="75"/>
      <c r="AK1237" s="75"/>
      <c r="AL1237" s="75"/>
      <c r="AM1237" s="75"/>
      <c r="AN1237" s="75"/>
      <c r="AO1237" s="75"/>
      <c r="AP1237" s="75"/>
      <c r="AQ1237" s="75"/>
      <c r="AR1237" s="75"/>
      <c r="AS1237" s="75"/>
    </row>
    <row r="1238" spans="1:45" s="61" customFormat="1" ht="30" outlineLevel="1">
      <c r="A1238" s="51"/>
      <c r="B1238" s="288" t="s">
        <v>93</v>
      </c>
      <c r="C1238" s="53" t="s">
        <v>78</v>
      </c>
      <c r="D1238" s="54">
        <f>D1218*Макро!C$10</f>
        <v>243602.56</v>
      </c>
      <c r="E1238" s="54">
        <f>E1218*Макро!D$10</f>
        <v>0</v>
      </c>
      <c r="F1238" s="54">
        <f>F1218*Макро!E$10</f>
        <v>0</v>
      </c>
      <c r="G1238" s="54">
        <f>G1218*Макро!F$10</f>
        <v>0</v>
      </c>
      <c r="H1238" s="54">
        <f>H1218*Макро!G$10</f>
        <v>0</v>
      </c>
      <c r="I1238" s="54">
        <f>I1218*Макро!H$10</f>
        <v>0</v>
      </c>
      <c r="J1238" s="54">
        <f>J1218*Макро!I$10</f>
        <v>0</v>
      </c>
      <c r="K1238" s="54">
        <f>K1218*Макро!J$10</f>
        <v>0</v>
      </c>
      <c r="L1238" s="54">
        <f>L1218*Макро!K$10</f>
        <v>0</v>
      </c>
      <c r="M1238" s="54">
        <f>M1218*Макро!L$10</f>
        <v>0</v>
      </c>
      <c r="N1238" s="54">
        <f>N1218*Макро!M$10</f>
        <v>0</v>
      </c>
      <c r="O1238" s="162"/>
      <c r="P1238" s="159" t="str">
        <f t="shared" si="1059"/>
        <v xml:space="preserve">Hitachi EX2000 Майнтек  </v>
      </c>
      <c r="Q1238" s="162"/>
      <c r="R1238" s="162"/>
      <c r="S1238" s="162"/>
      <c r="T1238" s="57"/>
      <c r="U1238" s="58"/>
      <c r="V1238" s="58"/>
      <c r="W1238" s="58"/>
      <c r="X1238" s="58"/>
      <c r="Y1238" s="58"/>
      <c r="Z1238" s="58"/>
      <c r="AA1238" s="58"/>
      <c r="AB1238" s="59"/>
      <c r="AC1238" s="58"/>
      <c r="AD1238" s="58"/>
      <c r="AE1238" s="58"/>
      <c r="AF1238" s="58"/>
      <c r="AG1238" s="58"/>
      <c r="AH1238" s="58"/>
      <c r="AI1238" s="58"/>
      <c r="AJ1238" s="60"/>
      <c r="AK1238" s="60"/>
      <c r="AL1238" s="60"/>
      <c r="AM1238" s="60"/>
      <c r="AN1238" s="60"/>
      <c r="AO1238" s="60"/>
      <c r="AP1238" s="60"/>
      <c r="AQ1238" s="60"/>
      <c r="AR1238" s="60"/>
      <c r="AS1238" s="60"/>
    </row>
    <row r="1239" spans="1:45" s="61" customFormat="1" ht="45" outlineLevel="1">
      <c r="A1239" s="51"/>
      <c r="B1239" s="288" t="s">
        <v>94</v>
      </c>
      <c r="C1239" s="53" t="s">
        <v>78</v>
      </c>
      <c r="D1239" s="54">
        <f>D1238</f>
        <v>243602.56</v>
      </c>
      <c r="E1239" s="290">
        <f>D1239+E1238</f>
        <v>243602.56</v>
      </c>
      <c r="F1239" s="290">
        <f t="shared" ref="F1239" si="1107">E1239+F1238</f>
        <v>243602.56</v>
      </c>
      <c r="G1239" s="290">
        <f t="shared" ref="G1239" si="1108">F1239+G1238</f>
        <v>243602.56</v>
      </c>
      <c r="H1239" s="290">
        <f t="shared" ref="H1239" si="1109">G1239+H1238</f>
        <v>243602.56</v>
      </c>
      <c r="I1239" s="290">
        <f t="shared" ref="I1239" si="1110">H1239+I1238</f>
        <v>243602.56</v>
      </c>
      <c r="J1239" s="290">
        <f t="shared" ref="J1239" si="1111">I1239+J1238</f>
        <v>243602.56</v>
      </c>
      <c r="K1239" s="290">
        <f t="shared" ref="K1239" si="1112">J1239+K1238</f>
        <v>243602.56</v>
      </c>
      <c r="L1239" s="290">
        <f t="shared" ref="L1239" si="1113">K1239+L1238</f>
        <v>243602.56</v>
      </c>
      <c r="M1239" s="290">
        <f t="shared" ref="M1239" si="1114">L1239+M1238</f>
        <v>243602.56</v>
      </c>
      <c r="N1239" s="290">
        <f t="shared" ref="N1239" si="1115">M1239+N1238</f>
        <v>243602.56</v>
      </c>
      <c r="O1239" s="162"/>
      <c r="P1239" s="159" t="str">
        <f t="shared" si="1059"/>
        <v xml:space="preserve">Hitachi EX2000 Майнтек  </v>
      </c>
      <c r="Q1239" s="162"/>
      <c r="R1239" s="162"/>
      <c r="S1239" s="162"/>
      <c r="T1239" s="57"/>
      <c r="U1239" s="58"/>
      <c r="V1239" s="58"/>
      <c r="W1239" s="58"/>
      <c r="X1239" s="58"/>
      <c r="Y1239" s="58"/>
      <c r="Z1239" s="58"/>
      <c r="AA1239" s="58"/>
      <c r="AB1239" s="59"/>
      <c r="AC1239" s="58"/>
      <c r="AD1239" s="58"/>
      <c r="AE1239" s="58"/>
      <c r="AF1239" s="58"/>
      <c r="AG1239" s="58"/>
      <c r="AH1239" s="58"/>
      <c r="AI1239" s="58"/>
      <c r="AJ1239" s="60"/>
      <c r="AK1239" s="60"/>
      <c r="AL1239" s="60"/>
      <c r="AM1239" s="60"/>
      <c r="AN1239" s="60"/>
      <c r="AO1239" s="60"/>
      <c r="AP1239" s="60"/>
      <c r="AQ1239" s="60"/>
      <c r="AR1239" s="60"/>
      <c r="AS1239" s="60"/>
    </row>
    <row r="1240" spans="1:45" s="61" customFormat="1" ht="15.75" outlineLevel="1">
      <c r="A1240" s="51"/>
      <c r="B1240" s="288" t="s">
        <v>95</v>
      </c>
      <c r="C1240" s="53" t="s">
        <v>61</v>
      </c>
      <c r="D1240" s="54"/>
      <c r="E1240" s="289">
        <f>E1239/(SUM(Макро!$D$10:D$10))</f>
        <v>272834.86720000004</v>
      </c>
      <c r="F1240" s="289">
        <f>F1239/(SUM(Макро!$D$10:E$10))</f>
        <v>144139.17512452832</v>
      </c>
      <c r="G1240" s="289">
        <f>G1239/(SUM(Макро!$D$10:F$10))</f>
        <v>101423.67751768613</v>
      </c>
      <c r="H1240" s="289">
        <f>H1239/(SUM(Макро!$D$10:G$10))</f>
        <v>80202.351524223006</v>
      </c>
      <c r="I1240" s="289">
        <f>I1239/(SUM(Макро!$D$10:H$10))</f>
        <v>67577.720869753291</v>
      </c>
      <c r="J1240" s="289">
        <f>J1239/(SUM(Макро!$D$10:I$10))</f>
        <v>59250.407666078871</v>
      </c>
      <c r="K1240" s="289">
        <f>K1239/(SUM(Макро!$D$10:J$10))</f>
        <v>53377.64140698273</v>
      </c>
      <c r="L1240" s="289">
        <f>L1239/(SUM(Макро!$D$10:K$10))</f>
        <v>49037.887494613766</v>
      </c>
      <c r="M1240" s="289">
        <f>M1239/(SUM(Макро!$D$10:L$10))</f>
        <v>45719.057761513781</v>
      </c>
      <c r="N1240" s="289">
        <f>N1239/(SUM(Макро!$D$10:M$10))</f>
        <v>43113.795468798286</v>
      </c>
      <c r="O1240" s="162"/>
      <c r="P1240" s="159" t="str">
        <f t="shared" si="1059"/>
        <v xml:space="preserve">Hitachi EX2000 Майнтек  </v>
      </c>
      <c r="Q1240" s="162"/>
      <c r="R1240" s="162"/>
      <c r="S1240" s="162"/>
      <c r="T1240" s="57"/>
      <c r="U1240" s="58"/>
      <c r="V1240" s="58"/>
      <c r="W1240" s="58"/>
      <c r="X1240" s="58"/>
      <c r="Y1240" s="58"/>
      <c r="Z1240" s="58"/>
      <c r="AA1240" s="58"/>
      <c r="AB1240" s="59"/>
      <c r="AC1240" s="58"/>
      <c r="AD1240" s="58"/>
      <c r="AE1240" s="58"/>
      <c r="AF1240" s="58"/>
      <c r="AG1240" s="58"/>
      <c r="AH1240" s="58"/>
      <c r="AI1240" s="58"/>
      <c r="AJ1240" s="60"/>
      <c r="AK1240" s="60"/>
      <c r="AL1240" s="60"/>
      <c r="AM1240" s="60"/>
      <c r="AN1240" s="60"/>
      <c r="AO1240" s="60"/>
      <c r="AP1240" s="60"/>
      <c r="AQ1240" s="60"/>
      <c r="AR1240" s="60"/>
      <c r="AS1240" s="60"/>
    </row>
    <row r="1241" spans="1:45" s="61" customFormat="1" ht="30" outlineLevel="1">
      <c r="A1241" s="51"/>
      <c r="B1241" s="288" t="s">
        <v>96</v>
      </c>
      <c r="C1241" s="53" t="s">
        <v>78</v>
      </c>
      <c r="D1241" s="54">
        <f>D1221*Макро!C$10</f>
        <v>243602.56</v>
      </c>
      <c r="E1241" s="54">
        <f>E1221*Макро!D$10</f>
        <v>22533.598988337082</v>
      </c>
      <c r="F1241" s="54">
        <f>F1221*Макро!E$10</f>
        <v>24325.834961813427</v>
      </c>
      <c r="G1241" s="54">
        <f>G1221*Макро!F$10</f>
        <v>31811.772388072601</v>
      </c>
      <c r="H1241" s="54">
        <f>H1221*Макро!G$10</f>
        <v>37712.645128798569</v>
      </c>
      <c r="I1241" s="54">
        <f>I1221*Макро!H$10</f>
        <v>13330.269263693335</v>
      </c>
      <c r="J1241" s="54">
        <f>J1221*Макро!I$10</f>
        <v>68946.073218158825</v>
      </c>
      <c r="K1241" s="54">
        <f>K1221*Макро!J$10</f>
        <v>31493.940301204046</v>
      </c>
      <c r="L1241" s="54">
        <f>L1221*Макро!K$10</f>
        <v>21810.146329359901</v>
      </c>
      <c r="M1241" s="54">
        <f>M1221*Макро!L$10</f>
        <v>15417.102632774118</v>
      </c>
      <c r="N1241" s="54">
        <f>N1221*Макро!M$10</f>
        <v>12511.204348802285</v>
      </c>
      <c r="O1241" s="162"/>
      <c r="P1241" s="159" t="str">
        <f t="shared" si="1059"/>
        <v xml:space="preserve">Hitachi EX2000 Майнтек  </v>
      </c>
      <c r="Q1241" s="162"/>
      <c r="R1241" s="162"/>
      <c r="S1241" s="162"/>
      <c r="T1241" s="57"/>
      <c r="U1241" s="58"/>
      <c r="V1241" s="58"/>
      <c r="W1241" s="58"/>
      <c r="X1241" s="58"/>
      <c r="Y1241" s="58"/>
      <c r="Z1241" s="58"/>
      <c r="AA1241" s="58"/>
      <c r="AB1241" s="59"/>
      <c r="AC1241" s="58"/>
      <c r="AD1241" s="58"/>
      <c r="AE1241" s="58"/>
      <c r="AF1241" s="58"/>
      <c r="AG1241" s="58"/>
      <c r="AH1241" s="58"/>
      <c r="AI1241" s="58"/>
      <c r="AJ1241" s="60"/>
      <c r="AK1241" s="60"/>
      <c r="AL1241" s="60"/>
      <c r="AM1241" s="60"/>
      <c r="AN1241" s="60"/>
      <c r="AO1241" s="60"/>
      <c r="AP1241" s="60"/>
      <c r="AQ1241" s="60"/>
      <c r="AR1241" s="60"/>
      <c r="AS1241" s="60"/>
    </row>
    <row r="1242" spans="1:45" s="76" customFormat="1" ht="28.5" outlineLevel="1">
      <c r="A1242" s="71"/>
      <c r="B1242" s="291" t="s">
        <v>97</v>
      </c>
      <c r="C1242" s="66" t="s">
        <v>78</v>
      </c>
      <c r="D1242" s="72">
        <f>D1241</f>
        <v>243602.56</v>
      </c>
      <c r="E1242" s="290">
        <f>D1242+E1241</f>
        <v>266136.15898833709</v>
      </c>
      <c r="F1242" s="290">
        <f t="shared" ref="F1242" si="1116">E1242+F1241</f>
        <v>290461.9939501505</v>
      </c>
      <c r="G1242" s="290">
        <f t="shared" ref="G1242" si="1117">F1242+G1241</f>
        <v>322273.76633822313</v>
      </c>
      <c r="H1242" s="290">
        <f t="shared" ref="H1242" si="1118">G1242+H1241</f>
        <v>359986.41146702168</v>
      </c>
      <c r="I1242" s="290">
        <f t="shared" ref="I1242" si="1119">H1242+I1241</f>
        <v>373316.68073071504</v>
      </c>
      <c r="J1242" s="290">
        <f t="shared" ref="J1242" si="1120">I1242+J1241</f>
        <v>442262.75394887384</v>
      </c>
      <c r="K1242" s="290">
        <f t="shared" ref="K1242" si="1121">J1242+K1241</f>
        <v>473756.69425007788</v>
      </c>
      <c r="L1242" s="290">
        <f t="shared" ref="L1242" si="1122">K1242+L1241</f>
        <v>495566.84057943779</v>
      </c>
      <c r="M1242" s="290">
        <f t="shared" ref="M1242" si="1123">L1242+M1241</f>
        <v>510983.94321221189</v>
      </c>
      <c r="N1242" s="290">
        <f t="shared" ref="N1242" si="1124">M1242+N1241</f>
        <v>523495.14756101416</v>
      </c>
      <c r="O1242" s="162"/>
      <c r="P1242" s="159" t="str">
        <f t="shared" si="1059"/>
        <v xml:space="preserve">Hitachi EX2000 Майнтек  </v>
      </c>
      <c r="Q1242" s="162"/>
      <c r="R1242" s="162"/>
      <c r="S1242" s="162"/>
      <c r="T1242" s="73"/>
      <c r="U1242" s="56"/>
      <c r="V1242" s="56"/>
      <c r="W1242" s="56"/>
      <c r="X1242" s="56"/>
      <c r="Y1242" s="56"/>
      <c r="Z1242" s="56"/>
      <c r="AA1242" s="56"/>
      <c r="AB1242" s="74"/>
      <c r="AC1242" s="56"/>
      <c r="AD1242" s="56"/>
      <c r="AE1242" s="56"/>
      <c r="AF1242" s="56"/>
      <c r="AG1242" s="56"/>
      <c r="AH1242" s="56"/>
      <c r="AI1242" s="56"/>
      <c r="AJ1242" s="75"/>
      <c r="AK1242" s="75"/>
      <c r="AL1242" s="75"/>
      <c r="AM1242" s="75"/>
      <c r="AN1242" s="75"/>
      <c r="AO1242" s="75"/>
      <c r="AP1242" s="75"/>
      <c r="AQ1242" s="75"/>
      <c r="AR1242" s="75"/>
      <c r="AS1242" s="75"/>
    </row>
    <row r="1243" spans="1:45" s="61" customFormat="1" ht="15.75" outlineLevel="1">
      <c r="A1243" s="51"/>
      <c r="B1243" s="288" t="s">
        <v>98</v>
      </c>
      <c r="C1243" s="53" t="s">
        <v>78</v>
      </c>
      <c r="D1243" s="54"/>
      <c r="E1243" s="290">
        <f>E1242/(SUM(Макро!$D$10:D$10))</f>
        <v>298072.49806693755</v>
      </c>
      <c r="F1243" s="290">
        <f>F1242/(SUM(Макро!$D$10:E$10))</f>
        <v>171865.81377880604</v>
      </c>
      <c r="G1243" s="290">
        <f>G1242/(SUM(Макро!$D$10:F$10))</f>
        <v>134178.35407599196</v>
      </c>
      <c r="H1243" s="290">
        <f>H1242/(SUM(Макро!$D$10:G$10))</f>
        <v>118519.92325705304</v>
      </c>
      <c r="I1243" s="290">
        <f>I1242/(SUM(Макро!$D$10:H$10))</f>
        <v>103561.68033062981</v>
      </c>
      <c r="J1243" s="290">
        <f>J1242/(SUM(Макро!$D$10:I$10))</f>
        <v>107569.67606166992</v>
      </c>
      <c r="K1243" s="290">
        <f>K1242/(SUM(Макро!$D$10:J$10))</f>
        <v>103808.49421220456</v>
      </c>
      <c r="L1243" s="290">
        <f>L1242/(SUM(Макро!$D$10:K$10))</f>
        <v>99759.013100665543</v>
      </c>
      <c r="M1243" s="290">
        <f>M1242/(SUM(Макро!$D$10:L$10))</f>
        <v>95900.898639674371</v>
      </c>
      <c r="N1243" s="290">
        <f>N1242/(SUM(Макро!$D$10:M$10))</f>
        <v>92650.35113282036</v>
      </c>
      <c r="O1243" s="162"/>
      <c r="P1243" s="159" t="str">
        <f t="shared" si="1059"/>
        <v xml:space="preserve">Hitachi EX2000 Майнтек  </v>
      </c>
      <c r="Q1243" s="162"/>
      <c r="R1243" s="162"/>
      <c r="S1243" s="162"/>
      <c r="T1243" s="57"/>
      <c r="U1243" s="58"/>
      <c r="V1243" s="58"/>
      <c r="W1243" s="58"/>
      <c r="X1243" s="58"/>
      <c r="Y1243" s="58"/>
      <c r="Z1243" s="58"/>
      <c r="AA1243" s="58"/>
      <c r="AB1243" s="59"/>
      <c r="AC1243" s="58"/>
      <c r="AD1243" s="58"/>
      <c r="AE1243" s="58"/>
      <c r="AF1243" s="58"/>
      <c r="AG1243" s="58"/>
      <c r="AH1243" s="58"/>
      <c r="AI1243" s="58"/>
      <c r="AJ1243" s="60"/>
      <c r="AK1243" s="60"/>
      <c r="AL1243" s="60"/>
      <c r="AM1243" s="60"/>
      <c r="AN1243" s="60"/>
      <c r="AO1243" s="60"/>
      <c r="AP1243" s="60"/>
      <c r="AQ1243" s="60"/>
      <c r="AR1243" s="60"/>
      <c r="AS1243" s="60"/>
    </row>
    <row r="1244" spans="1:45" s="61" customFormat="1" ht="15.75">
      <c r="A1244" s="51"/>
      <c r="B1244" s="83" t="s">
        <v>99</v>
      </c>
      <c r="C1244" s="53" t="s">
        <v>100</v>
      </c>
      <c r="D1244" s="54"/>
      <c r="E1244" s="292">
        <f>E1230/(SUM(Макро!$D$10:D$10))/(E1220/(E$2-$D$2))</f>
        <v>14.237562859552618</v>
      </c>
      <c r="F1244" s="292">
        <f>F1230/(SUM(Макро!$D$10:E$10))/(F1220/(F$2-$D$2))</f>
        <v>15.726721588853358</v>
      </c>
      <c r="G1244" s="292">
        <f>G1230/(SUM(Макро!$D$10:F$10))/(G1220/(G$2-$D$2))</f>
        <v>18.135133615677962</v>
      </c>
      <c r="H1244" s="292">
        <f>H1230/(SUM(Макро!$D$10:G$10))/(H1220/(H$2-$D$2))</f>
        <v>22.124755097310612</v>
      </c>
      <c r="I1244" s="292">
        <f>I1230/(SUM(Макро!$D$10:H$10))/(I1220/(I$2-$D$2))</f>
        <v>20.979703466809156</v>
      </c>
      <c r="J1244" s="292">
        <f>J1230/(SUM(Макро!$D$10:I$10))/(J1220/(J$2-$D$2))</f>
        <v>27.480677347347942</v>
      </c>
      <c r="K1244" s="292">
        <f>K1230/(SUM(Макро!$D$10:J$10))/(K1220/(K$2-$D$2))</f>
        <v>29.579336148244259</v>
      </c>
      <c r="L1244" s="292">
        <f>L1230/(SUM(Макро!$D$10:K$10))/(L1220/(L$2-$D$2))</f>
        <v>29.759732311446655</v>
      </c>
      <c r="M1244" s="292">
        <f>M1230/(SUM(Макро!$D$10:L$10))/(M1220/(M$2-$D$2))</f>
        <v>29.288379402707744</v>
      </c>
      <c r="N1244" s="292">
        <f>N1230/(SUM(Макро!$D$10:M$10))/(N1220/(N$2-$D$2))</f>
        <v>28.598900568237763</v>
      </c>
      <c r="O1244" s="171"/>
      <c r="P1244" s="159" t="str">
        <f t="shared" si="1059"/>
        <v xml:space="preserve">Hitachi EX2000 Майнтек  </v>
      </c>
      <c r="Q1244" s="171"/>
      <c r="R1244" s="171"/>
      <c r="S1244" s="171"/>
      <c r="T1244" s="57"/>
      <c r="U1244" s="58"/>
      <c r="V1244" s="58"/>
      <c r="W1244" s="58"/>
      <c r="X1244" s="58"/>
      <c r="Y1244" s="58"/>
      <c r="Z1244" s="58"/>
      <c r="AA1244" s="58"/>
      <c r="AB1244" s="59"/>
      <c r="AC1244" s="58"/>
      <c r="AD1244" s="58"/>
      <c r="AE1244" s="58"/>
      <c r="AF1244" s="58"/>
      <c r="AG1244" s="58"/>
      <c r="AH1244" s="58"/>
      <c r="AI1244" s="58"/>
      <c r="AJ1244" s="60"/>
      <c r="AK1244" s="60"/>
      <c r="AL1244" s="60"/>
      <c r="AM1244" s="60"/>
      <c r="AN1244" s="60"/>
      <c r="AO1244" s="60"/>
      <c r="AP1244" s="60"/>
      <c r="AQ1244" s="60"/>
      <c r="AR1244" s="60"/>
      <c r="AS1244" s="60"/>
    </row>
    <row r="1245" spans="1:45" s="76" customFormat="1" ht="15.75" outlineLevel="1">
      <c r="A1245" s="71"/>
      <c r="B1245" s="263" t="str">
        <f>B1231</f>
        <v>ТО, ТР, ППР, вкл смазочные</v>
      </c>
      <c r="C1245" s="66" t="s">
        <v>100</v>
      </c>
      <c r="D1245" s="72"/>
      <c r="E1245" s="1143">
        <f>E1231/(SUM(Макро!$D$10:D$10))/(E1220/(E$2-$D$2))</f>
        <v>4.3030554166436836</v>
      </c>
      <c r="F1245" s="1143">
        <f>F1231/(SUM(Макро!$D$10:E$10))/(F1220/(F$2-$D$2))</f>
        <v>6.1471465467164119</v>
      </c>
      <c r="G1245" s="1143">
        <f>G1231/(SUM(Макро!$D$10:F$10))/(G1220/(G$2-$D$2))</f>
        <v>9.1964899628894674</v>
      </c>
      <c r="H1245" s="1143">
        <f>H1231/(SUM(Макро!$D$10:G$10))/(H1220/(H$2-$D$2))</f>
        <v>14.258619385265732</v>
      </c>
      <c r="I1245" s="1143">
        <f>I1231/(SUM(Макро!$D$10:H$10))/(I1220/(I$2-$D$2))</f>
        <v>12.818400588712873</v>
      </c>
      <c r="J1245" s="1143">
        <f>J1231/(SUM(Макро!$D$10:I$10))/(J1220/(J$2-$D$2))</f>
        <v>20.231992361080462</v>
      </c>
      <c r="K1245" s="1143">
        <f>K1231/(SUM(Макро!$D$10:J$10))/(K1220/(K$2-$D$2))</f>
        <v>22.016666101773307</v>
      </c>
      <c r="L1245" s="1143">
        <f>L1231/(SUM(Макро!$D$10:K$10))/(L1220/(L$2-$D$2))</f>
        <v>21.679740402900887</v>
      </c>
      <c r="M1245" s="1143">
        <f>M1231/(SUM(Макро!$D$10:L$10))/(M1220/(M$2-$D$2))</f>
        <v>20.670978665580229</v>
      </c>
      <c r="N1245" s="1143">
        <f>N1231/(SUM(Макро!$D$10:M$10))/(N1220/(N$2-$D$2))</f>
        <v>19.528462868897094</v>
      </c>
      <c r="O1245" s="172"/>
      <c r="P1245" s="159" t="str">
        <f t="shared" si="1059"/>
        <v xml:space="preserve">Hitachi EX2000 Майнтек  </v>
      </c>
      <c r="Q1245" s="172"/>
      <c r="R1245" s="172"/>
      <c r="S1245" s="172"/>
      <c r="T1245" s="73"/>
      <c r="U1245" s="56"/>
      <c r="V1245" s="56"/>
      <c r="W1245" s="58"/>
      <c r="X1245" s="56"/>
      <c r="Y1245" s="56"/>
      <c r="Z1245" s="56"/>
      <c r="AA1245" s="56"/>
      <c r="AB1245" s="74"/>
      <c r="AC1245" s="56"/>
      <c r="AD1245" s="56"/>
      <c r="AE1245" s="56"/>
      <c r="AF1245" s="56"/>
      <c r="AG1245" s="56"/>
      <c r="AH1245" s="56"/>
      <c r="AI1245" s="56"/>
      <c r="AJ1245" s="75"/>
      <c r="AK1245" s="75"/>
      <c r="AL1245" s="75"/>
      <c r="AM1245" s="75"/>
      <c r="AN1245" s="75"/>
      <c r="AO1245" s="75"/>
      <c r="AP1245" s="75"/>
      <c r="AQ1245" s="75"/>
      <c r="AR1245" s="75"/>
      <c r="AS1245" s="75"/>
    </row>
    <row r="1246" spans="1:45" s="76" customFormat="1" ht="15.75" outlineLevel="1">
      <c r="A1246" s="71"/>
      <c r="B1246" s="263" t="str">
        <f t="shared" ref="B1246:B1249" si="1125">B1232</f>
        <v>затраты на сервис: ремонты и ТО</v>
      </c>
      <c r="C1246" s="66" t="s">
        <v>100</v>
      </c>
      <c r="D1246" s="72"/>
      <c r="E1246" s="1143">
        <f>E1232/(SUM(Макро!$D$10:D$10))/(E1220/(E$2-$D$2))</f>
        <v>0.68713002005500856</v>
      </c>
      <c r="F1246" s="1143">
        <f>F1232/(SUM(Макро!$D$10:E$10))/(F1220/(F$2-$D$2))</f>
        <v>0.84076896680746416</v>
      </c>
      <c r="G1246" s="1143">
        <f>G1232/(SUM(Макро!$D$10:F$10))/(G1220/(G$2-$D$2))</f>
        <v>0.97268675851881548</v>
      </c>
      <c r="H1246" s="1143">
        <f>H1232/(SUM(Макро!$D$10:G$10))/(H1220/(H$2-$D$2))</f>
        <v>1.2377159566235694</v>
      </c>
      <c r="I1246" s="1143">
        <f>I1232/(SUM(Макро!$D$10:H$10))/(I1220/(I$2-$D$2))</f>
        <v>1.1603571768162984</v>
      </c>
      <c r="J1246" s="1143">
        <f>J1232/(SUM(Макро!$D$10:I$10))/(J1220/(J$2-$D$2))</f>
        <v>1.5410803769942603</v>
      </c>
      <c r="K1246" s="1143">
        <f>K1232/(SUM(Макро!$D$10:J$10))/(K1220/(K$2-$D$2))</f>
        <v>1.6413847600727958</v>
      </c>
      <c r="L1246" s="1143">
        <f>L1232/(SUM(Макро!$D$10:K$10))/(L1220/(L$2-$D$2))</f>
        <v>1.6233480342213622</v>
      </c>
      <c r="M1246" s="1143">
        <f>M1232/(SUM(Макро!$D$10:L$10))/(M1220/(M$2-$D$2))</f>
        <v>1.582977772376323</v>
      </c>
      <c r="N1246" s="1143">
        <f>N1232/(SUM(Макро!$D$10:M$10))/(N1220/(N$2-$D$2))</f>
        <v>1.5291123741404757</v>
      </c>
      <c r="O1246" s="172"/>
      <c r="P1246" s="159" t="str">
        <f t="shared" si="1059"/>
        <v xml:space="preserve">Hitachi EX2000 Майнтек  </v>
      </c>
      <c r="Q1246" s="172"/>
      <c r="R1246" s="172"/>
      <c r="S1246" s="172"/>
      <c r="T1246" s="73"/>
      <c r="U1246" s="56"/>
      <c r="V1246" s="56"/>
      <c r="W1246" s="58"/>
      <c r="X1246" s="56"/>
      <c r="Y1246" s="56"/>
      <c r="Z1246" s="56"/>
      <c r="AA1246" s="56"/>
      <c r="AB1246" s="74"/>
      <c r="AC1246" s="56"/>
      <c r="AD1246" s="56"/>
      <c r="AE1246" s="56"/>
      <c r="AF1246" s="56"/>
      <c r="AG1246" s="56"/>
      <c r="AH1246" s="56"/>
      <c r="AI1246" s="56"/>
      <c r="AJ1246" s="75"/>
      <c r="AK1246" s="75"/>
      <c r="AL1246" s="75"/>
      <c r="AM1246" s="75"/>
      <c r="AN1246" s="75"/>
      <c r="AO1246" s="75"/>
      <c r="AP1246" s="75"/>
      <c r="AQ1246" s="75"/>
      <c r="AR1246" s="75"/>
      <c r="AS1246" s="75"/>
    </row>
    <row r="1247" spans="1:45" s="76" customFormat="1" ht="15.75" outlineLevel="1">
      <c r="A1247" s="71"/>
      <c r="B1247" s="263" t="str">
        <f t="shared" si="1125"/>
        <v>расходники на ковш</v>
      </c>
      <c r="C1247" s="66" t="s">
        <v>100</v>
      </c>
      <c r="D1247" s="72"/>
      <c r="E1247" s="1143">
        <f>E1233/(SUM(Макро!$D$10:D$10))/(E1220/(E$2-$D$2))</f>
        <v>0.87261184909340384</v>
      </c>
      <c r="F1247" s="1143">
        <f>F1233/(SUM(Макро!$D$10:E$10))/(F1220/(F$2-$D$2))</f>
        <v>0.87288028998217315</v>
      </c>
      <c r="G1247" s="1143">
        <f>G1233/(SUM(Макро!$D$10:F$10))/(G1220/(G$2-$D$2))</f>
        <v>0.87048490071938567</v>
      </c>
      <c r="H1247" s="1143">
        <f>H1233/(SUM(Макро!$D$10:G$10))/(H1220/(H$2-$D$2))</f>
        <v>0.87695877289402258</v>
      </c>
      <c r="I1247" s="1143">
        <f>I1233/(SUM(Макро!$D$10:H$10))/(I1220/(I$2-$D$2))</f>
        <v>0.87812027469667131</v>
      </c>
      <c r="J1247" s="1143">
        <f>J1233/(SUM(Макро!$D$10:I$10))/(J1220/(J$2-$D$2))</f>
        <v>0.87174530343574452</v>
      </c>
      <c r="K1247" s="1143">
        <f>K1233/(SUM(Макро!$D$10:J$10))/(K1220/(K$2-$D$2))</f>
        <v>0.880169269788868</v>
      </c>
      <c r="L1247" s="1143">
        <f>L1233/(SUM(Макро!$D$10:K$10))/(L1220/(L$2-$D$2))</f>
        <v>0.87966118769640578</v>
      </c>
      <c r="M1247" s="1143">
        <f>M1233/(SUM(Макро!$D$10:L$10))/(M1220/(M$2-$D$2))</f>
        <v>0.87735459547286077</v>
      </c>
      <c r="N1247" s="1143">
        <f>N1233/(SUM(Макро!$D$10:M$10))/(N1220/(N$2-$D$2))</f>
        <v>0.87297405847471199</v>
      </c>
      <c r="O1247" s="172"/>
      <c r="P1247" s="159" t="str">
        <f t="shared" si="1059"/>
        <v xml:space="preserve">Hitachi EX2000 Майнтек  </v>
      </c>
      <c r="Q1247" s="172"/>
      <c r="R1247" s="172"/>
      <c r="S1247" s="172"/>
      <c r="T1247" s="73"/>
      <c r="U1247" s="56"/>
      <c r="V1247" s="56"/>
      <c r="W1247" s="58"/>
      <c r="X1247" s="56"/>
      <c r="Y1247" s="56"/>
      <c r="Z1247" s="56"/>
      <c r="AA1247" s="56"/>
      <c r="AB1247" s="74"/>
      <c r="AC1247" s="56"/>
      <c r="AD1247" s="56"/>
      <c r="AE1247" s="56"/>
      <c r="AF1247" s="56"/>
      <c r="AG1247" s="56"/>
      <c r="AH1247" s="56"/>
      <c r="AI1247" s="56"/>
      <c r="AJ1247" s="75"/>
      <c r="AK1247" s="75"/>
      <c r="AL1247" s="75"/>
      <c r="AM1247" s="75"/>
      <c r="AN1247" s="75"/>
      <c r="AO1247" s="75"/>
      <c r="AP1247" s="75"/>
      <c r="AQ1247" s="75"/>
      <c r="AR1247" s="75"/>
      <c r="AS1247" s="75"/>
    </row>
    <row r="1248" spans="1:45" s="76" customFormat="1" ht="15.75" outlineLevel="1">
      <c r="A1248" s="71"/>
      <c r="B1248" s="263" t="str">
        <f t="shared" si="1125"/>
        <v>Дизтопливо</v>
      </c>
      <c r="C1248" s="66" t="s">
        <v>100</v>
      </c>
      <c r="D1248" s="72"/>
      <c r="E1248" s="1143">
        <f>E1234/(SUM(Макро!$D$10:D$10))/(E1220/(E$2-$D$2))</f>
        <v>16.336796529734855</v>
      </c>
      <c r="F1248" s="1143">
        <f>F1234/(SUM(Макро!$D$10:E$10))/(F1220/(F$2-$D$2))</f>
        <v>16.341822205451546</v>
      </c>
      <c r="G1248" s="1143">
        <f>G1234/(SUM(Макро!$D$10:F$10))/(G1220/(G$2-$D$2))</f>
        <v>16.296976393380202</v>
      </c>
      <c r="H1248" s="1143">
        <f>H1234/(SUM(Макро!$D$10:G$10))/(H1220/(H$2-$D$2))</f>
        <v>16.418178429069304</v>
      </c>
      <c r="I1248" s="1143">
        <f>I1234/(SUM(Макро!$D$10:H$10))/(I1220/(I$2-$D$2))</f>
        <v>16.43992374302362</v>
      </c>
      <c r="J1248" s="1143">
        <f>J1234/(SUM(Макро!$D$10:I$10))/(J1220/(J$2-$D$2))</f>
        <v>16.320573302755285</v>
      </c>
      <c r="K1248" s="1143">
        <f>K1234/(SUM(Макро!$D$10:J$10))/(K1220/(K$2-$D$2))</f>
        <v>16.478284459700138</v>
      </c>
      <c r="L1248" s="1143">
        <f>L1234/(SUM(Макро!$D$10:K$10))/(L1220/(L$2-$D$2))</f>
        <v>16.468772287966992</v>
      </c>
      <c r="M1248" s="1143">
        <f>M1234/(SUM(Макро!$D$10:L$10))/(M1220/(M$2-$D$2))</f>
        <v>16.425588909386615</v>
      </c>
      <c r="N1248" s="1143">
        <f>N1234/(SUM(Макро!$D$10:M$10))/(N1220/(N$2-$D$2))</f>
        <v>16.3435777131095</v>
      </c>
      <c r="O1248" s="172"/>
      <c r="P1248" s="159" t="str">
        <f t="shared" si="1059"/>
        <v xml:space="preserve">Hitachi EX2000 Майнтек  </v>
      </c>
      <c r="Q1248" s="172"/>
      <c r="R1248" s="172"/>
      <c r="S1248" s="172"/>
      <c r="T1248" s="73"/>
      <c r="U1248" s="56"/>
      <c r="V1248" s="56"/>
      <c r="W1248" s="58"/>
      <c r="X1248" s="56"/>
      <c r="Y1248" s="56"/>
      <c r="Z1248" s="56"/>
      <c r="AA1248" s="56"/>
      <c r="AB1248" s="74"/>
      <c r="AC1248" s="56"/>
      <c r="AD1248" s="56"/>
      <c r="AE1248" s="56"/>
      <c r="AF1248" s="56"/>
      <c r="AG1248" s="56"/>
      <c r="AH1248" s="56"/>
      <c r="AI1248" s="56"/>
      <c r="AJ1248" s="75"/>
      <c r="AK1248" s="75"/>
      <c r="AL1248" s="75"/>
      <c r="AM1248" s="75"/>
      <c r="AN1248" s="75"/>
      <c r="AO1248" s="75"/>
      <c r="AP1248" s="75"/>
      <c r="AQ1248" s="75"/>
      <c r="AR1248" s="75"/>
      <c r="AS1248" s="75"/>
    </row>
    <row r="1249" spans="1:45" s="76" customFormat="1" ht="15.75" outlineLevel="1">
      <c r="A1249" s="71"/>
      <c r="B1249" s="263" t="str">
        <f t="shared" si="1125"/>
        <v>Смазочные</v>
      </c>
      <c r="C1249" s="66" t="s">
        <v>100</v>
      </c>
      <c r="D1249" s="72"/>
      <c r="E1249" s="1143">
        <f>E1235/(SUM(Макро!$D$10:D$10))/(E1220/(E$2-$D$2))</f>
        <v>0</v>
      </c>
      <c r="F1249" s="1143">
        <f>F1235/(SUM(Макро!$D$10:E$10))/(F1220/(F$2-$D$2))</f>
        <v>0</v>
      </c>
      <c r="G1249" s="1143">
        <f>G1235/(SUM(Макро!$D$10:F$10))/(G1220/(G$2-$D$2))</f>
        <v>0</v>
      </c>
      <c r="H1249" s="1143">
        <f>H1235/(SUM(Макро!$D$10:G$10))/(H1220/(H$2-$D$2))</f>
        <v>0</v>
      </c>
      <c r="I1249" s="1143">
        <f>I1235/(SUM(Макро!$D$10:H$10))/(I1220/(I$2-$D$2))</f>
        <v>0</v>
      </c>
      <c r="J1249" s="1143">
        <f>J1235/(SUM(Макро!$D$10:I$10))/(J1220/(J$2-$D$2))</f>
        <v>0</v>
      </c>
      <c r="K1249" s="1143">
        <f>K1235/(SUM(Макро!$D$10:J$10))/(K1220/(K$2-$D$2))</f>
        <v>0</v>
      </c>
      <c r="L1249" s="1143">
        <f>L1235/(SUM(Макро!$D$10:K$10))/(L1220/(L$2-$D$2))</f>
        <v>0</v>
      </c>
      <c r="M1249" s="1143">
        <f>M1235/(SUM(Макро!$D$10:L$10))/(M1220/(M$2-$D$2))</f>
        <v>0</v>
      </c>
      <c r="N1249" s="1143">
        <f>N1235/(SUM(Макро!$D$10:M$10))/(N1220/(N$2-$D$2))</f>
        <v>0</v>
      </c>
      <c r="P1249" s="159" t="str">
        <f t="shared" si="1059"/>
        <v xml:space="preserve">Hitachi EX2000 Майнтек  </v>
      </c>
      <c r="Q1249" s="172"/>
      <c r="R1249" s="172"/>
      <c r="S1249" s="73" t="s">
        <v>101</v>
      </c>
      <c r="U1249" s="56"/>
      <c r="V1249" s="56"/>
      <c r="W1249" s="58"/>
      <c r="X1249" s="56"/>
      <c r="Y1249" s="56"/>
      <c r="Z1249" s="56"/>
      <c r="AA1249" s="56"/>
      <c r="AB1249" s="74"/>
      <c r="AC1249" s="56"/>
      <c r="AD1249" s="56"/>
      <c r="AE1249" s="56"/>
      <c r="AF1249" s="56"/>
      <c r="AG1249" s="56"/>
      <c r="AH1249" s="56"/>
      <c r="AI1249" s="56"/>
      <c r="AJ1249" s="75"/>
      <c r="AK1249" s="75"/>
      <c r="AL1249" s="75"/>
      <c r="AM1249" s="75"/>
      <c r="AN1249" s="75"/>
      <c r="AO1249" s="75"/>
      <c r="AP1249" s="75"/>
      <c r="AQ1249" s="75"/>
      <c r="AR1249" s="75"/>
      <c r="AS1249" s="75"/>
    </row>
    <row r="1250" spans="1:45" s="76" customFormat="1" ht="15.75" outlineLevel="1">
      <c r="A1250" s="71"/>
      <c r="B1250" s="263" t="str">
        <f>B1236</f>
        <v>Расходы на персонал</v>
      </c>
      <c r="C1250" s="66" t="s">
        <v>100</v>
      </c>
      <c r="D1250" s="72"/>
      <c r="E1250" s="1143">
        <f>E1236/(SUM(Макро!$D$10:D$10))/(E1220/(E$2-$D$2))</f>
        <v>5.6500171377046131</v>
      </c>
      <c r="F1250" s="1143">
        <f>F1236/(SUM(Макро!$D$10:E$10))/(F1220/(F$2-$D$2))</f>
        <v>5.6807237525834431</v>
      </c>
      <c r="G1250" s="1143">
        <f>G1236/(SUM(Макро!$D$10:F$10))/(G1220/(G$2-$D$2))</f>
        <v>5.5451096576941836</v>
      </c>
      <c r="H1250" s="1143">
        <f>H1236/(SUM(Макро!$D$10:G$10))/(H1220/(H$2-$D$2))</f>
        <v>5.782866779946632</v>
      </c>
      <c r="I1250" s="1143">
        <f>I1236/(SUM(Макро!$D$10:H$10))/(I1220/(I$2-$D$2))</f>
        <v>5.839196511541612</v>
      </c>
      <c r="J1250" s="1143">
        <f>J1236/(SUM(Макро!$D$10:I$10))/(J1220/(J$2-$D$2))</f>
        <v>5.6959973375293727</v>
      </c>
      <c r="K1250" s="1143">
        <f>K1236/(SUM(Макро!$D$10:J$10))/(K1220/(K$2-$D$2))</f>
        <v>5.874282185703759</v>
      </c>
      <c r="L1250" s="1143">
        <f>L1236/(SUM(Макро!$D$10:K$10))/(L1220/(L$2-$D$2))</f>
        <v>5.8762847452546909</v>
      </c>
      <c r="M1250" s="1143">
        <f>M1236/(SUM(Макро!$D$10:L$10))/(M1220/(M$2-$D$2))</f>
        <v>5.8453624762701262</v>
      </c>
      <c r="N1250" s="1143">
        <f>N1236/(SUM(Макро!$D$10:M$10))/(N1220/(N$2-$D$2))</f>
        <v>5.7821083564178108</v>
      </c>
      <c r="O1250" s="172"/>
      <c r="P1250" s="159" t="str">
        <f t="shared" si="1059"/>
        <v xml:space="preserve">Hitachi EX2000 Майнтек  </v>
      </c>
      <c r="Q1250" s="172"/>
      <c r="R1250" s="172"/>
      <c r="S1250" s="172"/>
      <c r="T1250" s="73"/>
      <c r="U1250" s="56"/>
      <c r="V1250" s="56"/>
      <c r="W1250" s="58"/>
      <c r="X1250" s="56"/>
      <c r="Y1250" s="56"/>
      <c r="Z1250" s="56"/>
      <c r="AA1250" s="56"/>
      <c r="AB1250" s="74"/>
      <c r="AC1250" s="56"/>
      <c r="AD1250" s="56"/>
      <c r="AE1250" s="56"/>
      <c r="AF1250" s="56"/>
      <c r="AG1250" s="56"/>
      <c r="AH1250" s="56"/>
      <c r="AI1250" s="56"/>
      <c r="AJ1250" s="75"/>
      <c r="AK1250" s="75"/>
      <c r="AL1250" s="75"/>
      <c r="AM1250" s="75"/>
      <c r="AN1250" s="75"/>
      <c r="AO1250" s="75"/>
      <c r="AP1250" s="75"/>
      <c r="AQ1250" s="75"/>
      <c r="AR1250" s="75"/>
      <c r="AS1250" s="75"/>
    </row>
    <row r="1251" spans="1:45" s="76" customFormat="1" ht="15.75" outlineLevel="1">
      <c r="A1251" s="71"/>
      <c r="B1251" s="263" t="str">
        <f>B1237</f>
        <v>Налог на прибыль</v>
      </c>
      <c r="C1251" s="66" t="s">
        <v>100</v>
      </c>
      <c r="D1251" s="72"/>
      <c r="E1251" s="1143">
        <f>E1237/(SUM(Макро!$D$10:D$10))/(E1220/(E$2-$D$2))</f>
        <v>-13.61204809367894</v>
      </c>
      <c r="F1251" s="1143">
        <f>F1237/(SUM(Макро!$D$10:E$10))/(F1220/(F$2-$D$2))</f>
        <v>-14.156620172687672</v>
      </c>
      <c r="G1251" s="1143">
        <f>G1237/(SUM(Макро!$D$10:F$10))/(G1220/(G$2-$D$2))</f>
        <v>-14.746614057524088</v>
      </c>
      <c r="H1251" s="1143">
        <f>H1237/(SUM(Макро!$D$10:G$10))/(H1220/(H$2-$D$2))</f>
        <v>-16.44958422648865</v>
      </c>
      <c r="I1251" s="1143">
        <f>I1237/(SUM(Макро!$D$10:H$10))/(I1220/(I$2-$D$2))</f>
        <v>-16.156294827981913</v>
      </c>
      <c r="J1251" s="1143">
        <f>J1237/(SUM(Макро!$D$10:I$10))/(J1220/(J$2-$D$2))</f>
        <v>-17.180711334447178</v>
      </c>
      <c r="K1251" s="1143">
        <f>K1237/(SUM(Макро!$D$10:J$10))/(K1220/(K$2-$D$2))</f>
        <v>-17.31145062879461</v>
      </c>
      <c r="L1251" s="1143">
        <f>L1237/(SUM(Макро!$D$10:K$10))/(L1220/(L$2-$D$2))</f>
        <v>-16.768074346593682</v>
      </c>
      <c r="M1251" s="1143">
        <f>M1237/(SUM(Макро!$D$10:L$10))/(M1220/(M$2-$D$2))</f>
        <v>-16.113883016378402</v>
      </c>
      <c r="N1251" s="1143">
        <f>N1237/(SUM(Макро!$D$10:M$10))/(N1220/(N$2-$D$2))</f>
        <v>-15.457334802801824</v>
      </c>
      <c r="O1251" s="172"/>
      <c r="P1251" s="159" t="str">
        <f t="shared" si="1059"/>
        <v xml:space="preserve">Hitachi EX2000 Майнтек  </v>
      </c>
      <c r="Q1251" s="172"/>
      <c r="R1251" s="172"/>
      <c r="S1251" s="172"/>
      <c r="T1251" s="73"/>
      <c r="U1251" s="56"/>
      <c r="V1251" s="56"/>
      <c r="W1251" s="58"/>
      <c r="X1251" s="56"/>
      <c r="Y1251" s="56"/>
      <c r="Z1251" s="56"/>
      <c r="AA1251" s="56"/>
      <c r="AB1251" s="74"/>
      <c r="AC1251" s="56"/>
      <c r="AD1251" s="56"/>
      <c r="AE1251" s="56"/>
      <c r="AF1251" s="56"/>
      <c r="AG1251" s="56"/>
      <c r="AH1251" s="56"/>
      <c r="AI1251" s="56"/>
      <c r="AJ1251" s="75"/>
      <c r="AK1251" s="75"/>
      <c r="AL1251" s="75"/>
      <c r="AM1251" s="75"/>
      <c r="AN1251" s="75"/>
      <c r="AO1251" s="75"/>
      <c r="AP1251" s="75"/>
      <c r="AQ1251" s="75"/>
      <c r="AR1251" s="75"/>
      <c r="AS1251" s="75"/>
    </row>
    <row r="1252" spans="1:45" s="61" customFormat="1" ht="15.75" outlineLevel="1">
      <c r="A1252" s="51"/>
      <c r="B1252" s="83" t="s">
        <v>102</v>
      </c>
      <c r="C1252" s="53" t="s">
        <v>100</v>
      </c>
      <c r="D1252" s="54"/>
      <c r="E1252" s="292">
        <f>E1239/(SUM(Макро!$D$10:D$10))/(E1220/(E$2-$D$2))</f>
        <v>153.91712449232193</v>
      </c>
      <c r="F1252" s="292">
        <f>F1239/(SUM(Макро!$D$10:E$10))/(F1220/(F$2-$D$2))</f>
        <v>81.756635035913419</v>
      </c>
      <c r="G1252" s="292">
        <f>G1239/(SUM(Макро!$D$10:F$10))/(G1220/(G$2-$D$2))</f>
        <v>56.154788776574243</v>
      </c>
      <c r="H1252" s="292">
        <f>H1239/(SUM(Макро!$D$10:G$10))/(H1220/(H$2-$D$2))</f>
        <v>46.30923373939995</v>
      </c>
      <c r="I1252" s="292">
        <f>I1239/(SUM(Макро!$D$10:H$10))/(I1220/(I$2-$D$2))</f>
        <v>39.399792742421297</v>
      </c>
      <c r="J1252" s="292">
        <f>J1239/(SUM(Макро!$D$10:I$10))/(J1220/(J$2-$D$2))</f>
        <v>33.69755772045</v>
      </c>
      <c r="K1252" s="292">
        <f>K1239/(SUM(Макро!$D$10:J$10))/(K1220/(K$2-$D$2))</f>
        <v>31.307723549225805</v>
      </c>
      <c r="L1252" s="292">
        <f>L1239/(SUM(Макро!$D$10:K$10))/(L1220/(L$2-$D$2))</f>
        <v>28.772121823424605</v>
      </c>
      <c r="M1252" s="292">
        <f>M1239/(SUM(Макро!$D$10:L$10))/(M1220/(M$2-$D$2))</f>
        <v>26.68369844989649</v>
      </c>
      <c r="N1252" s="292">
        <f>N1239/(SUM(Макро!$D$10:M$10))/(N1220/(N$2-$D$2))</f>
        <v>24.890853496037938</v>
      </c>
      <c r="O1252" s="171"/>
      <c r="P1252" s="159" t="str">
        <f t="shared" si="1059"/>
        <v xml:space="preserve">Hitachi EX2000 Майнтек  </v>
      </c>
      <c r="Q1252" s="171"/>
      <c r="R1252" s="171"/>
      <c r="S1252" s="171"/>
      <c r="T1252" s="57"/>
      <c r="U1252" s="58"/>
      <c r="V1252" s="58"/>
      <c r="W1252" s="58"/>
      <c r="X1252" s="58"/>
      <c r="Y1252" s="58"/>
      <c r="Z1252" s="58"/>
      <c r="AA1252" s="58"/>
      <c r="AB1252" s="59"/>
      <c r="AC1252" s="58"/>
      <c r="AD1252" s="58"/>
      <c r="AE1252" s="58"/>
      <c r="AF1252" s="58"/>
      <c r="AG1252" s="58"/>
      <c r="AH1252" s="58"/>
      <c r="AI1252" s="58"/>
      <c r="AJ1252" s="60"/>
      <c r="AK1252" s="60"/>
      <c r="AL1252" s="60"/>
      <c r="AM1252" s="60"/>
      <c r="AN1252" s="60"/>
      <c r="AO1252" s="60"/>
      <c r="AP1252" s="60"/>
      <c r="AQ1252" s="60"/>
      <c r="AR1252" s="60"/>
      <c r="AS1252" s="60"/>
    </row>
    <row r="1253" spans="1:45" s="61" customFormat="1" ht="15.75">
      <c r="A1253" s="51"/>
      <c r="B1253" s="293" t="s">
        <v>103</v>
      </c>
      <c r="C1253" s="294" t="s">
        <v>100</v>
      </c>
      <c r="D1253" s="295"/>
      <c r="E1253" s="292">
        <f>E1242/(SUM(Макро!$D$10:D$10))/(E1220/(E$2-$D$2))</f>
        <v>168.15468735187454</v>
      </c>
      <c r="F1253" s="292">
        <f>F1242/(SUM(Макро!$D$10:E$10))/(F1220/(F$2-$D$2))</f>
        <v>97.48335662476677</v>
      </c>
      <c r="G1253" s="292">
        <f>G1242/(SUM(Макро!$D$10:F$10))/(G1220/(G$2-$D$2))</f>
        <v>74.289922392252208</v>
      </c>
      <c r="H1253" s="292">
        <f>H1242/(SUM(Макро!$D$10:G$10))/(H1220/(H$2-$D$2))</f>
        <v>68.433988836710569</v>
      </c>
      <c r="I1253" s="292">
        <f>I1242/(SUM(Макро!$D$10:H$10))/(I1220/(I$2-$D$2))</f>
        <v>60.37949620923046</v>
      </c>
      <c r="J1253" s="292">
        <f>J1242/(SUM(Макро!$D$10:I$10))/(J1220/(J$2-$D$2))</f>
        <v>61.178235067797949</v>
      </c>
      <c r="K1253" s="292">
        <f>K1242/(SUM(Макро!$D$10:J$10))/(K1220/(K$2-$D$2))</f>
        <v>60.887059697470065</v>
      </c>
      <c r="L1253" s="292">
        <f>L1242/(SUM(Макро!$D$10:K$10))/(L1220/(L$2-$D$2))</f>
        <v>58.531854134871253</v>
      </c>
      <c r="M1253" s="292">
        <f>M1242/(SUM(Макро!$D$10:L$10))/(M1220/(M$2-$D$2))</f>
        <v>55.972077852604237</v>
      </c>
      <c r="N1253" s="296">
        <f>N1242/(SUM(Макро!$D$10:M$10))/(N1220/(N$2-$D$2))</f>
        <v>53.489754064275694</v>
      </c>
      <c r="O1253" s="171"/>
      <c r="P1253" s="159" t="str">
        <f t="shared" si="1059"/>
        <v xml:space="preserve">Hitachi EX2000 Майнтек  </v>
      </c>
      <c r="Q1253" s="171"/>
      <c r="R1253" s="171"/>
      <c r="S1253" s="171"/>
      <c r="T1253" s="57"/>
      <c r="U1253" s="58"/>
      <c r="V1253" s="58"/>
      <c r="W1253" s="58"/>
      <c r="X1253" s="58"/>
      <c r="Y1253" s="58"/>
      <c r="Z1253" s="58"/>
      <c r="AA1253" s="58"/>
      <c r="AB1253" s="59"/>
      <c r="AC1253" s="58"/>
      <c r="AD1253" s="58"/>
      <c r="AE1253" s="58"/>
      <c r="AF1253" s="58"/>
      <c r="AG1253" s="58"/>
      <c r="AH1253" s="58"/>
      <c r="AI1253" s="58"/>
      <c r="AJ1253" s="60"/>
      <c r="AK1253" s="60"/>
      <c r="AL1253" s="60"/>
      <c r="AM1253" s="60"/>
      <c r="AN1253" s="60"/>
      <c r="AO1253" s="60"/>
      <c r="AP1253" s="60"/>
      <c r="AQ1253" s="60"/>
      <c r="AR1253" s="60"/>
      <c r="AS1253" s="60"/>
    </row>
    <row r="1254" spans="1:45" s="34" customFormat="1">
      <c r="A1254" s="40"/>
      <c r="B1254" s="30"/>
      <c r="C1254" s="33"/>
      <c r="D1254" s="33"/>
      <c r="E1254" s="33"/>
      <c r="F1254" s="33"/>
      <c r="G1254" s="33"/>
      <c r="H1254" s="33"/>
      <c r="I1254" s="33"/>
      <c r="J1254" s="33"/>
      <c r="K1254" s="33"/>
      <c r="L1254" s="33"/>
      <c r="M1254" s="33"/>
      <c r="N1254" s="33"/>
      <c r="P1254" s="159" t="str">
        <f t="shared" si="1059"/>
        <v xml:space="preserve">Hitachi EX2000 Майнтек  </v>
      </c>
      <c r="T1254" s="39"/>
      <c r="U1254" s="173"/>
      <c r="V1254" s="173"/>
      <c r="W1254" s="58"/>
      <c r="X1254" s="173"/>
      <c r="Y1254" s="173"/>
      <c r="Z1254" s="173"/>
      <c r="AA1254" s="173"/>
      <c r="AB1254" s="174"/>
      <c r="AC1254" s="173"/>
      <c r="AD1254" s="173"/>
      <c r="AE1254" s="173"/>
      <c r="AF1254" s="173"/>
      <c r="AG1254" s="173"/>
      <c r="AH1254" s="173"/>
      <c r="AI1254" s="173"/>
      <c r="AJ1254" s="173"/>
      <c r="AK1254" s="173"/>
      <c r="AL1254" s="173"/>
      <c r="AM1254" s="173"/>
      <c r="AN1254" s="173"/>
      <c r="AO1254" s="173"/>
      <c r="AP1254" s="173"/>
      <c r="AQ1254" s="173"/>
      <c r="AR1254" s="173"/>
      <c r="AS1254" s="173"/>
    </row>
    <row r="1255" spans="1:45" s="32" customFormat="1" ht="15.75">
      <c r="A1255" s="46"/>
      <c r="B1255" s="297" t="s">
        <v>104</v>
      </c>
      <c r="C1255" s="298" t="s">
        <v>105</v>
      </c>
      <c r="D1255" s="299"/>
      <c r="E1255" s="300">
        <f t="shared" ref="E1255:N1255" si="1126">SUM(E1256:E1261)</f>
        <v>49366.468682798441</v>
      </c>
      <c r="F1255" s="300">
        <f t="shared" si="1126"/>
        <v>56402.064028346751</v>
      </c>
      <c r="G1255" s="300">
        <f t="shared" si="1126"/>
        <v>75307.293870388501</v>
      </c>
      <c r="H1255" s="300">
        <f t="shared" si="1126"/>
        <v>94838.39716284741</v>
      </c>
      <c r="I1255" s="300">
        <f t="shared" si="1126"/>
        <v>47039.613089130449</v>
      </c>
      <c r="J1255" s="300">
        <f t="shared" si="1126"/>
        <v>184069.14686207005</v>
      </c>
      <c r="K1255" s="300">
        <f t="shared" si="1126"/>
        <v>92830.75769310513</v>
      </c>
      <c r="L1255" s="300">
        <f t="shared" si="1126"/>
        <v>72001.492241462067</v>
      </c>
      <c r="M1255" s="300">
        <f t="shared" si="1126"/>
        <v>57003.78641650037</v>
      </c>
      <c r="N1255" s="300">
        <f t="shared" si="1126"/>
        <v>51810.535481274506</v>
      </c>
      <c r="O1255" s="65"/>
      <c r="P1255" s="159" t="str">
        <f t="shared" si="1059"/>
        <v xml:space="preserve">Hitachi EX2000 Майнтек  </v>
      </c>
      <c r="Q1255" s="65"/>
      <c r="R1255" s="65"/>
      <c r="S1255" s="65"/>
      <c r="T1255" s="49"/>
      <c r="U1255" s="46"/>
      <c r="V1255" s="46"/>
      <c r="W1255" s="58"/>
      <c r="X1255" s="46"/>
      <c r="Y1255" s="46"/>
      <c r="Z1255" s="46"/>
      <c r="AA1255" s="46"/>
      <c r="AB1255" s="50"/>
      <c r="AC1255" s="46"/>
      <c r="AD1255" s="46"/>
      <c r="AE1255" s="46"/>
      <c r="AF1255" s="46"/>
      <c r="AG1255" s="46"/>
      <c r="AH1255" s="46"/>
      <c r="AI1255" s="46"/>
      <c r="AJ1255" s="46"/>
      <c r="AK1255" s="46"/>
      <c r="AL1255" s="46"/>
      <c r="AM1255" s="46"/>
      <c r="AN1255" s="46"/>
      <c r="AO1255" s="46"/>
      <c r="AP1255" s="46"/>
      <c r="AQ1255" s="46"/>
      <c r="AR1255" s="46"/>
      <c r="AS1255" s="46"/>
    </row>
    <row r="1256" spans="1:45" s="30" customFormat="1">
      <c r="A1256" s="40"/>
      <c r="B1256" s="263" t="str">
        <f>B1245</f>
        <v>ТО, ТР, ППР, вкл смазочные</v>
      </c>
      <c r="C1256" s="301" t="s">
        <v>61</v>
      </c>
      <c r="D1256" s="80"/>
      <c r="E1256" s="68">
        <f t="shared" ref="E1256:N1256" si="1127">E1141</f>
        <v>7627.6343975798845</v>
      </c>
      <c r="F1256" s="68">
        <f t="shared" si="1127"/>
        <v>14432.733592764713</v>
      </c>
      <c r="G1256" s="68">
        <f t="shared" si="1127"/>
        <v>30316.666212941767</v>
      </c>
      <c r="H1256" s="68">
        <f t="shared" si="1127"/>
        <v>55246.866682130829</v>
      </c>
      <c r="I1256" s="68">
        <f t="shared" si="1127"/>
        <v>7487.9090573417707</v>
      </c>
      <c r="J1256" s="68">
        <f t="shared" si="1127"/>
        <v>132255.43820660684</v>
      </c>
      <c r="K1256" s="68">
        <f t="shared" si="1127"/>
        <v>55379.472256296707</v>
      </c>
      <c r="L1256" s="68">
        <f t="shared" si="1127"/>
        <v>30316.666212941767</v>
      </c>
      <c r="M1256" s="68">
        <f t="shared" si="1127"/>
        <v>14300.128018598829</v>
      </c>
      <c r="N1256" s="68">
        <f t="shared" si="1127"/>
        <v>7487.9090573417707</v>
      </c>
      <c r="O1256" s="69"/>
      <c r="P1256" s="159" t="str">
        <f t="shared" si="1059"/>
        <v xml:space="preserve">Hitachi EX2000 Майнтек  </v>
      </c>
      <c r="Q1256" s="69"/>
      <c r="R1256" s="69"/>
      <c r="S1256" s="69"/>
      <c r="T1256" s="39"/>
      <c r="U1256" s="40"/>
      <c r="V1256" s="40"/>
      <c r="W1256" s="58"/>
      <c r="X1256" s="40"/>
      <c r="Y1256" s="40"/>
      <c r="Z1256" s="40"/>
      <c r="AA1256" s="40"/>
      <c r="AB1256" s="43"/>
      <c r="AC1256" s="40"/>
      <c r="AD1256" s="40"/>
      <c r="AE1256" s="40"/>
      <c r="AF1256" s="40"/>
      <c r="AG1256" s="40"/>
      <c r="AH1256" s="40"/>
      <c r="AI1256" s="40"/>
      <c r="AJ1256" s="40"/>
      <c r="AK1256" s="40"/>
      <c r="AL1256" s="40"/>
      <c r="AM1256" s="40"/>
      <c r="AN1256" s="40"/>
      <c r="AO1256" s="40"/>
      <c r="AP1256" s="40"/>
      <c r="AQ1256" s="40"/>
      <c r="AR1256" s="40"/>
      <c r="AS1256" s="40"/>
    </row>
    <row r="1257" spans="1:45" s="30" customFormat="1">
      <c r="A1257" s="40"/>
      <c r="B1257" s="263" t="str">
        <f>B1246</f>
        <v>затраты на сервис: ремонты и ТО</v>
      </c>
      <c r="C1257" s="301" t="s">
        <v>61</v>
      </c>
      <c r="D1257" s="80"/>
      <c r="E1257" s="68">
        <f t="shared" ref="E1257:N1257" si="1128">E1144</f>
        <v>1218.0128</v>
      </c>
      <c r="F1257" s="68">
        <f t="shared" si="1128"/>
        <v>1778.2986879999999</v>
      </c>
      <c r="G1257" s="68">
        <f t="shared" si="1128"/>
        <v>2408.620312</v>
      </c>
      <c r="H1257" s="68">
        <f t="shared" si="1128"/>
        <v>3605.317888</v>
      </c>
      <c r="I1257" s="68">
        <f t="shared" si="1128"/>
        <v>1169.2922879999999</v>
      </c>
      <c r="J1257" s="68">
        <f t="shared" si="1128"/>
        <v>7828.7772720000003</v>
      </c>
      <c r="K1257" s="68">
        <f t="shared" si="1128"/>
        <v>3605.317888</v>
      </c>
      <c r="L1257" s="68">
        <f t="shared" si="1128"/>
        <v>2408.620312</v>
      </c>
      <c r="M1257" s="68">
        <f t="shared" si="1128"/>
        <v>1961.0006079999998</v>
      </c>
      <c r="N1257" s="68">
        <f t="shared" si="1128"/>
        <v>1595.5967680000001</v>
      </c>
      <c r="O1257" s="69"/>
      <c r="P1257" s="159" t="str">
        <f t="shared" si="1059"/>
        <v xml:space="preserve">Hitachi EX2000 Майнтек  </v>
      </c>
      <c r="Q1257" s="69"/>
      <c r="R1257" s="69"/>
      <c r="S1257" s="69"/>
      <c r="T1257" s="39"/>
      <c r="U1257" s="40"/>
      <c r="V1257" s="40"/>
      <c r="W1257" s="58"/>
      <c r="X1257" s="40"/>
      <c r="Y1257" s="40"/>
      <c r="Z1257" s="40"/>
      <c r="AA1257" s="40"/>
      <c r="AB1257" s="43"/>
      <c r="AC1257" s="40"/>
      <c r="AD1257" s="40"/>
      <c r="AE1257" s="40"/>
      <c r="AF1257" s="40"/>
      <c r="AG1257" s="40"/>
      <c r="AH1257" s="40"/>
      <c r="AI1257" s="40"/>
      <c r="AJ1257" s="40"/>
      <c r="AK1257" s="40"/>
      <c r="AL1257" s="40"/>
      <c r="AM1257" s="40"/>
      <c r="AN1257" s="40"/>
      <c r="AO1257" s="40"/>
      <c r="AP1257" s="40"/>
      <c r="AQ1257" s="40"/>
      <c r="AR1257" s="40"/>
      <c r="AS1257" s="40"/>
    </row>
    <row r="1258" spans="1:45" s="30" customFormat="1">
      <c r="A1258" s="40"/>
      <c r="B1258" s="263" t="str">
        <f>B1247</f>
        <v>расходники на ковш</v>
      </c>
      <c r="C1258" s="301" t="s">
        <v>61</v>
      </c>
      <c r="D1258" s="80"/>
      <c r="E1258" s="68">
        <f t="shared" ref="E1258:N1258" si="1129">E1147</f>
        <v>1546.7995439092399</v>
      </c>
      <c r="F1258" s="68">
        <f t="shared" si="1129"/>
        <v>1530.0773866777886</v>
      </c>
      <c r="G1258" s="68">
        <f t="shared" si="1129"/>
        <v>1651.3130266058106</v>
      </c>
      <c r="H1258" s="68">
        <f t="shared" si="1129"/>
        <v>1316.8698819767853</v>
      </c>
      <c r="I1258" s="68">
        <f t="shared" si="1129"/>
        <v>1438.3703848404073</v>
      </c>
      <c r="J1258" s="68">
        <f t="shared" si="1129"/>
        <v>1722.4490071115213</v>
      </c>
      <c r="K1258" s="68">
        <f t="shared" si="1129"/>
        <v>1208.3476629576069</v>
      </c>
      <c r="L1258" s="68">
        <f t="shared" si="1129"/>
        <v>1483.6906651246147</v>
      </c>
      <c r="M1258" s="68">
        <f t="shared" si="1129"/>
        <v>1558.0478671382723</v>
      </c>
      <c r="N1258" s="68">
        <f t="shared" si="1129"/>
        <v>1658.6664569926841</v>
      </c>
      <c r="O1258" s="69"/>
      <c r="P1258" s="159" t="str">
        <f t="shared" si="1059"/>
        <v xml:space="preserve">Hitachi EX2000 Майнтек  </v>
      </c>
      <c r="Q1258" s="69"/>
      <c r="R1258" s="69"/>
      <c r="S1258" s="69"/>
      <c r="T1258" s="39"/>
      <c r="U1258" s="40"/>
      <c r="V1258" s="40"/>
      <c r="W1258" s="58"/>
      <c r="X1258" s="40"/>
      <c r="Y1258" s="40"/>
      <c r="Z1258" s="40"/>
      <c r="AA1258" s="40"/>
      <c r="AB1258" s="43"/>
      <c r="AC1258" s="40"/>
      <c r="AD1258" s="40"/>
      <c r="AE1258" s="40"/>
      <c r="AF1258" s="40"/>
      <c r="AG1258" s="40"/>
      <c r="AH1258" s="40"/>
      <c r="AI1258" s="40"/>
      <c r="AJ1258" s="40"/>
      <c r="AK1258" s="40"/>
      <c r="AL1258" s="40"/>
      <c r="AM1258" s="40"/>
      <c r="AN1258" s="40"/>
      <c r="AO1258" s="40"/>
      <c r="AP1258" s="40"/>
      <c r="AQ1258" s="40"/>
      <c r="AR1258" s="40"/>
      <c r="AS1258" s="40"/>
    </row>
    <row r="1259" spans="1:45" s="30" customFormat="1">
      <c r="A1259" s="40"/>
      <c r="B1259" s="263" t="str">
        <f>B1248</f>
        <v>Дизтопливо</v>
      </c>
      <c r="C1259" s="301" t="s">
        <v>61</v>
      </c>
      <c r="D1259" s="80"/>
      <c r="E1259" s="68">
        <f t="shared" ref="E1259:N1259" si="1130">E1167</f>
        <v>28958.751187467624</v>
      </c>
      <c r="F1259" s="68">
        <f t="shared" si="1130"/>
        <v>28645.683607062558</v>
      </c>
      <c r="G1259" s="68">
        <f t="shared" si="1130"/>
        <v>30915.423564999226</v>
      </c>
      <c r="H1259" s="68">
        <f t="shared" si="1130"/>
        <v>24654.071956898111</v>
      </c>
      <c r="I1259" s="68">
        <f t="shared" si="1130"/>
        <v>26928.770605106583</v>
      </c>
      <c r="J1259" s="68">
        <f t="shared" si="1130"/>
        <v>32247.211622509989</v>
      </c>
      <c r="K1259" s="68">
        <f t="shared" si="1130"/>
        <v>22622.349132009138</v>
      </c>
      <c r="L1259" s="68">
        <f t="shared" si="1130"/>
        <v>27777.244297554</v>
      </c>
      <c r="M1259" s="68">
        <f t="shared" si="1130"/>
        <v>29169.339168921586</v>
      </c>
      <c r="N1259" s="68">
        <f t="shared" si="1130"/>
        <v>31053.092445098358</v>
      </c>
      <c r="O1259" s="69"/>
      <c r="P1259" s="159" t="str">
        <f t="shared" si="1059"/>
        <v xml:space="preserve">Hitachi EX2000 Майнтек  </v>
      </c>
      <c r="Q1259" s="69"/>
      <c r="R1259" s="69"/>
      <c r="S1259" s="69"/>
      <c r="T1259" s="39"/>
      <c r="U1259" s="40"/>
      <c r="V1259" s="40"/>
      <c r="W1259" s="58"/>
      <c r="X1259" s="40"/>
      <c r="Y1259" s="40"/>
      <c r="Z1259" s="40"/>
      <c r="AA1259" s="40"/>
      <c r="AB1259" s="43"/>
      <c r="AC1259" s="40"/>
      <c r="AD1259" s="40"/>
      <c r="AE1259" s="40"/>
      <c r="AF1259" s="40"/>
      <c r="AG1259" s="40"/>
      <c r="AH1259" s="40"/>
      <c r="AI1259" s="40"/>
      <c r="AJ1259" s="40"/>
      <c r="AK1259" s="40"/>
      <c r="AL1259" s="40"/>
      <c r="AM1259" s="40"/>
      <c r="AN1259" s="40"/>
      <c r="AO1259" s="40"/>
      <c r="AP1259" s="40"/>
      <c r="AQ1259" s="40"/>
      <c r="AR1259" s="40"/>
      <c r="AS1259" s="40"/>
    </row>
    <row r="1260" spans="1:45" s="30" customFormat="1">
      <c r="A1260" s="40"/>
      <c r="B1260" s="263" t="s">
        <v>60</v>
      </c>
      <c r="C1260" s="301" t="s">
        <v>61</v>
      </c>
      <c r="D1260" s="80"/>
      <c r="E1260" s="68">
        <f t="shared" ref="E1260:N1260" si="1131">E1183</f>
        <v>0</v>
      </c>
      <c r="F1260" s="68">
        <f t="shared" si="1131"/>
        <v>0</v>
      </c>
      <c r="G1260" s="68">
        <f t="shared" si="1131"/>
        <v>0</v>
      </c>
      <c r="H1260" s="68">
        <f t="shared" si="1131"/>
        <v>0</v>
      </c>
      <c r="I1260" s="68">
        <f t="shared" si="1131"/>
        <v>0</v>
      </c>
      <c r="J1260" s="68">
        <f t="shared" si="1131"/>
        <v>0</v>
      </c>
      <c r="K1260" s="68">
        <f t="shared" si="1131"/>
        <v>0</v>
      </c>
      <c r="L1260" s="68">
        <f t="shared" si="1131"/>
        <v>0</v>
      </c>
      <c r="M1260" s="68">
        <f t="shared" si="1131"/>
        <v>0</v>
      </c>
      <c r="N1260" s="68">
        <f t="shared" si="1131"/>
        <v>0</v>
      </c>
      <c r="P1260" s="159" t="str">
        <f t="shared" si="1059"/>
        <v xml:space="preserve">Hitachi EX2000 Майнтек  </v>
      </c>
      <c r="Q1260" s="69"/>
      <c r="R1260" s="69"/>
      <c r="S1260" s="73" t="s">
        <v>101</v>
      </c>
      <c r="U1260" s="40"/>
      <c r="V1260" s="40"/>
      <c r="W1260" s="58"/>
      <c r="X1260" s="40"/>
      <c r="Y1260" s="40"/>
      <c r="Z1260" s="40"/>
      <c r="AA1260" s="40"/>
      <c r="AB1260" s="43"/>
      <c r="AC1260" s="40"/>
      <c r="AD1260" s="40"/>
      <c r="AE1260" s="40"/>
      <c r="AF1260" s="40"/>
      <c r="AG1260" s="40"/>
      <c r="AH1260" s="40"/>
      <c r="AI1260" s="40"/>
      <c r="AJ1260" s="40"/>
      <c r="AK1260" s="40"/>
      <c r="AL1260" s="40"/>
      <c r="AM1260" s="40"/>
      <c r="AN1260" s="40"/>
      <c r="AO1260" s="40"/>
      <c r="AP1260" s="40"/>
      <c r="AQ1260" s="40"/>
      <c r="AR1260" s="40"/>
      <c r="AS1260" s="40"/>
    </row>
    <row r="1261" spans="1:45" s="30" customFormat="1">
      <c r="A1261" s="40"/>
      <c r="B1261" s="263" t="s">
        <v>81</v>
      </c>
      <c r="C1261" s="302" t="s">
        <v>61</v>
      </c>
      <c r="D1261" s="303"/>
      <c r="E1261" s="304">
        <f t="shared" ref="E1261:N1261" si="1132">E1208</f>
        <v>10015.270753841691</v>
      </c>
      <c r="F1261" s="304">
        <f t="shared" si="1132"/>
        <v>10015.270753841691</v>
      </c>
      <c r="G1261" s="304">
        <f t="shared" si="1132"/>
        <v>10015.270753841691</v>
      </c>
      <c r="H1261" s="304">
        <f t="shared" si="1132"/>
        <v>10015.270753841691</v>
      </c>
      <c r="I1261" s="304">
        <f t="shared" si="1132"/>
        <v>10015.270753841691</v>
      </c>
      <c r="J1261" s="304">
        <f t="shared" si="1132"/>
        <v>10015.270753841691</v>
      </c>
      <c r="K1261" s="304">
        <f t="shared" si="1132"/>
        <v>10015.270753841691</v>
      </c>
      <c r="L1261" s="304">
        <f t="shared" si="1132"/>
        <v>10015.270753841691</v>
      </c>
      <c r="M1261" s="304">
        <f t="shared" si="1132"/>
        <v>10015.270753841691</v>
      </c>
      <c r="N1261" s="304">
        <f t="shared" si="1132"/>
        <v>10015.270753841691</v>
      </c>
      <c r="O1261" s="69"/>
      <c r="P1261" s="159" t="str">
        <f t="shared" si="1059"/>
        <v xml:space="preserve">Hitachi EX2000 Майнтек  </v>
      </c>
      <c r="Q1261" s="69"/>
      <c r="R1261" s="69"/>
      <c r="S1261" s="69"/>
      <c r="T1261" s="39"/>
      <c r="U1261" s="40"/>
      <c r="V1261" s="40"/>
      <c r="W1261" s="58"/>
      <c r="X1261" s="40"/>
      <c r="Y1261" s="40"/>
      <c r="Z1261" s="40"/>
      <c r="AA1261" s="40"/>
      <c r="AB1261" s="43"/>
      <c r="AC1261" s="40"/>
      <c r="AD1261" s="40"/>
      <c r="AE1261" s="40"/>
      <c r="AF1261" s="40"/>
      <c r="AG1261" s="40"/>
      <c r="AH1261" s="40"/>
      <c r="AI1261" s="40"/>
      <c r="AJ1261" s="40"/>
      <c r="AK1261" s="40"/>
      <c r="AL1261" s="40"/>
      <c r="AM1261" s="40"/>
      <c r="AN1261" s="40"/>
      <c r="AO1261" s="40"/>
      <c r="AP1261" s="40"/>
      <c r="AQ1261" s="40"/>
      <c r="AR1261" s="40"/>
      <c r="AS1261" s="40"/>
    </row>
    <row r="1262" spans="1:45" s="32" customFormat="1" ht="15.75">
      <c r="A1262" s="46"/>
      <c r="B1262" s="305" t="s">
        <v>106</v>
      </c>
      <c r="C1262" s="305" t="s">
        <v>100</v>
      </c>
      <c r="D1262" s="306">
        <f>SUM(E1255:N1255)/SUM(E1139:N1139)</f>
        <v>45.070333808874054</v>
      </c>
      <c r="E1262" s="306">
        <f t="shared" ref="E1262:N1262" si="1133">E1255/E1139</f>
        <v>27.849610953231565</v>
      </c>
      <c r="F1262" s="306">
        <f t="shared" si="1133"/>
        <v>32.166418387062009</v>
      </c>
      <c r="G1262" s="306">
        <f t="shared" si="1133"/>
        <v>39.795021232002206</v>
      </c>
      <c r="H1262" s="306">
        <f t="shared" si="1133"/>
        <v>62.843801233496343</v>
      </c>
      <c r="I1262" s="306">
        <f t="shared" si="1133"/>
        <v>28.537381046606264</v>
      </c>
      <c r="J1262" s="306">
        <f t="shared" si="1133"/>
        <v>93.251479690368981</v>
      </c>
      <c r="K1262" s="306">
        <f t="shared" si="1133"/>
        <v>67.038007029409158</v>
      </c>
      <c r="L1262" s="306">
        <f t="shared" si="1133"/>
        <v>42.34666750904546</v>
      </c>
      <c r="M1262" s="306">
        <f t="shared" si="1133"/>
        <v>31.925963585182561</v>
      </c>
      <c r="N1262" s="306">
        <f t="shared" si="1133"/>
        <v>27.257129954147111</v>
      </c>
      <c r="O1262" s="175"/>
      <c r="P1262" s="159" t="str">
        <f t="shared" si="1059"/>
        <v xml:space="preserve">Hitachi EX2000 Майнтек  </v>
      </c>
      <c r="Q1262" s="175"/>
      <c r="R1262" s="175"/>
      <c r="S1262" s="175"/>
      <c r="T1262" s="49"/>
      <c r="U1262" s="46"/>
      <c r="V1262" s="46"/>
      <c r="W1262" s="58"/>
      <c r="X1262" s="46"/>
      <c r="Y1262" s="46"/>
      <c r="Z1262" s="46"/>
      <c r="AA1262" s="46"/>
      <c r="AB1262" s="50"/>
      <c r="AC1262" s="46"/>
      <c r="AD1262" s="46"/>
      <c r="AE1262" s="46"/>
      <c r="AF1262" s="46"/>
      <c r="AG1262" s="46"/>
      <c r="AH1262" s="46"/>
      <c r="AI1262" s="46"/>
      <c r="AJ1262" s="46"/>
      <c r="AK1262" s="46"/>
      <c r="AL1262" s="46"/>
      <c r="AM1262" s="46"/>
      <c r="AN1262" s="46"/>
      <c r="AO1262" s="46"/>
      <c r="AP1262" s="46"/>
      <c r="AQ1262" s="46"/>
      <c r="AR1262" s="46"/>
      <c r="AS1262" s="46"/>
    </row>
    <row r="1263" spans="1:45" s="30" customFormat="1" outlineLevel="1">
      <c r="A1263" s="40"/>
      <c r="B1263" s="263" t="str">
        <f t="shared" ref="B1263:B1268" si="1134">B1256</f>
        <v>ТО, ТР, ППР, вкл смазочные</v>
      </c>
      <c r="C1263" s="66" t="s">
        <v>100</v>
      </c>
      <c r="D1263" s="80">
        <f>SUM(E1256:N1256)/SUM(E1139:N1139)</f>
        <v>20.486609225656263</v>
      </c>
      <c r="E1263" s="80">
        <f t="shared" ref="E1263:N1263" si="1135">E1256/E1139</f>
        <v>4.3030554166436836</v>
      </c>
      <c r="F1263" s="80">
        <f t="shared" si="1135"/>
        <v>8.2310701782216746</v>
      </c>
      <c r="G1263" s="80">
        <f t="shared" si="1135"/>
        <v>16.020392097795582</v>
      </c>
      <c r="H1263" s="80">
        <f t="shared" si="1135"/>
        <v>36.608833683509516</v>
      </c>
      <c r="I1263" s="80">
        <f t="shared" si="1135"/>
        <v>4.5426673388407011</v>
      </c>
      <c r="J1263" s="80">
        <f t="shared" si="1135"/>
        <v>67.002077861021661</v>
      </c>
      <c r="K1263" s="80">
        <f t="shared" si="1135"/>
        <v>39.992450160496006</v>
      </c>
      <c r="L1263" s="80">
        <f t="shared" si="1135"/>
        <v>17.83032190217407</v>
      </c>
      <c r="M1263" s="80">
        <f t="shared" si="1135"/>
        <v>8.0090358042090166</v>
      </c>
      <c r="N1263" s="80">
        <f t="shared" si="1135"/>
        <v>3.93933219112483</v>
      </c>
      <c r="O1263" s="82"/>
      <c r="P1263" s="159" t="str">
        <f t="shared" si="1059"/>
        <v xml:space="preserve">Hitachi EX2000 Майнтек  </v>
      </c>
      <c r="Q1263" s="82"/>
      <c r="R1263" s="82"/>
      <c r="S1263" s="82"/>
      <c r="T1263" s="39"/>
      <c r="U1263" s="40"/>
      <c r="V1263" s="40"/>
      <c r="W1263" s="58"/>
      <c r="X1263" s="40"/>
      <c r="Y1263" s="40"/>
      <c r="Z1263" s="40"/>
      <c r="AA1263" s="40"/>
      <c r="AB1263" s="43"/>
      <c r="AC1263" s="40"/>
      <c r="AD1263" s="40"/>
      <c r="AE1263" s="40"/>
      <c r="AF1263" s="40"/>
      <c r="AG1263" s="40"/>
      <c r="AH1263" s="40"/>
      <c r="AI1263" s="40"/>
      <c r="AJ1263" s="40"/>
      <c r="AK1263" s="40"/>
      <c r="AL1263" s="40"/>
      <c r="AM1263" s="40"/>
      <c r="AN1263" s="40"/>
      <c r="AO1263" s="40"/>
      <c r="AP1263" s="40"/>
      <c r="AQ1263" s="40"/>
      <c r="AR1263" s="40"/>
      <c r="AS1263" s="40"/>
    </row>
    <row r="1264" spans="1:45" s="30" customFormat="1" outlineLevel="1">
      <c r="A1264" s="40"/>
      <c r="B1264" s="263" t="str">
        <f t="shared" si="1134"/>
        <v>затраты на сервис: ремонты и ТО</v>
      </c>
      <c r="C1264" s="66" t="s">
        <v>100</v>
      </c>
      <c r="D1264" s="80">
        <f>SUM(E1257:N1257)/SUM(E1139:N1139)</f>
        <v>1.5922078479717223</v>
      </c>
      <c r="E1264" s="80">
        <f t="shared" ref="E1264:N1264" si="1136">E1257/E1139</f>
        <v>0.68713002005500856</v>
      </c>
      <c r="F1264" s="80">
        <f t="shared" si="1136"/>
        <v>1.0141738711303705</v>
      </c>
      <c r="G1264" s="80">
        <f t="shared" si="1136"/>
        <v>1.2727996390474641</v>
      </c>
      <c r="H1264" s="80">
        <f t="shared" si="1136"/>
        <v>2.3890311046483981</v>
      </c>
      <c r="I1264" s="80">
        <f t="shared" si="1136"/>
        <v>0.70937104678747054</v>
      </c>
      <c r="J1264" s="80">
        <f t="shared" si="1136"/>
        <v>3.9661457513430025</v>
      </c>
      <c r="K1264" s="80">
        <f t="shared" si="1136"/>
        <v>2.6035910071748773</v>
      </c>
      <c r="L1264" s="80">
        <f t="shared" si="1136"/>
        <v>1.4165962445020317</v>
      </c>
      <c r="M1264" s="80">
        <f t="shared" si="1136"/>
        <v>1.0982925510261652</v>
      </c>
      <c r="N1264" s="80">
        <f t="shared" si="1136"/>
        <v>0.83943136382969619</v>
      </c>
      <c r="O1264" s="82"/>
      <c r="P1264" s="159" t="str">
        <f t="shared" ref="P1264:P1270" si="1137">P1263</f>
        <v xml:space="preserve">Hitachi EX2000 Майнтек  </v>
      </c>
      <c r="Q1264" s="82"/>
      <c r="R1264" s="82"/>
      <c r="S1264" s="82"/>
      <c r="T1264" s="39"/>
      <c r="U1264" s="40"/>
      <c r="V1264" s="40"/>
      <c r="W1264" s="58"/>
      <c r="X1264" s="40"/>
      <c r="Y1264" s="40"/>
      <c r="Z1264" s="40"/>
      <c r="AA1264" s="40"/>
      <c r="AB1264" s="43"/>
      <c r="AC1264" s="40"/>
      <c r="AD1264" s="40"/>
      <c r="AE1264" s="40"/>
      <c r="AF1264" s="40"/>
      <c r="AG1264" s="40"/>
      <c r="AH1264" s="40"/>
      <c r="AI1264" s="40"/>
      <c r="AJ1264" s="40"/>
      <c r="AK1264" s="40"/>
      <c r="AL1264" s="40"/>
      <c r="AM1264" s="40"/>
      <c r="AN1264" s="40"/>
      <c r="AO1264" s="40"/>
      <c r="AP1264" s="40"/>
      <c r="AQ1264" s="40"/>
      <c r="AR1264" s="40"/>
      <c r="AS1264" s="40"/>
    </row>
    <row r="1265" spans="1:45" s="30" customFormat="1" outlineLevel="1">
      <c r="A1265" s="40"/>
      <c r="B1265" s="263" t="str">
        <f t="shared" si="1134"/>
        <v>расходники на ковш</v>
      </c>
      <c r="C1265" s="66" t="s">
        <v>100</v>
      </c>
      <c r="D1265" s="80">
        <f>SUM(E1258:N1258)/SUM(E1139:N1139)</f>
        <v>0.87261184909340361</v>
      </c>
      <c r="E1265" s="80">
        <f t="shared" ref="E1265:N1265" si="1138">E1258/E1139</f>
        <v>0.87261184909340372</v>
      </c>
      <c r="F1265" s="80">
        <f t="shared" si="1138"/>
        <v>0.87261184909340372</v>
      </c>
      <c r="G1265" s="80">
        <f t="shared" si="1138"/>
        <v>0.87261184909340372</v>
      </c>
      <c r="H1265" s="80">
        <f t="shared" si="1138"/>
        <v>0.87261184909340361</v>
      </c>
      <c r="I1265" s="80">
        <f t="shared" si="1138"/>
        <v>0.87261184909340372</v>
      </c>
      <c r="J1265" s="80">
        <f t="shared" si="1138"/>
        <v>0.87261184909340372</v>
      </c>
      <c r="K1265" s="80">
        <f t="shared" si="1138"/>
        <v>0.87261184909340361</v>
      </c>
      <c r="L1265" s="80">
        <f t="shared" si="1138"/>
        <v>0.87261184909340361</v>
      </c>
      <c r="M1265" s="80">
        <f t="shared" si="1138"/>
        <v>0.87261184909340372</v>
      </c>
      <c r="N1265" s="80">
        <f t="shared" si="1138"/>
        <v>0.87261184909340372</v>
      </c>
      <c r="O1265" s="82"/>
      <c r="P1265" s="159" t="str">
        <f t="shared" si="1137"/>
        <v xml:space="preserve">Hitachi EX2000 Майнтек  </v>
      </c>
      <c r="Q1265" s="82"/>
      <c r="R1265" s="82"/>
      <c r="S1265" s="82"/>
      <c r="T1265" s="39"/>
      <c r="U1265" s="40"/>
      <c r="V1265" s="40"/>
      <c r="W1265" s="58"/>
      <c r="X1265" s="40"/>
      <c r="Y1265" s="40"/>
      <c r="Z1265" s="40"/>
      <c r="AA1265" s="40"/>
      <c r="AB1265" s="43"/>
      <c r="AC1265" s="40"/>
      <c r="AD1265" s="40"/>
      <c r="AE1265" s="40"/>
      <c r="AF1265" s="40"/>
      <c r="AG1265" s="40"/>
      <c r="AH1265" s="40"/>
      <c r="AI1265" s="40"/>
      <c r="AJ1265" s="40"/>
      <c r="AK1265" s="40"/>
      <c r="AL1265" s="40"/>
      <c r="AM1265" s="40"/>
      <c r="AN1265" s="40"/>
      <c r="AO1265" s="40"/>
      <c r="AP1265" s="40"/>
      <c r="AQ1265" s="40"/>
      <c r="AR1265" s="40"/>
      <c r="AS1265" s="40"/>
    </row>
    <row r="1266" spans="1:45" s="30" customFormat="1" outlineLevel="1">
      <c r="A1266" s="40"/>
      <c r="B1266" s="263" t="str">
        <f t="shared" si="1134"/>
        <v>Дизтопливо</v>
      </c>
      <c r="C1266" s="66" t="s">
        <v>100</v>
      </c>
      <c r="D1266" s="80">
        <f>SUM(E1259:N1259)/SUM(E1139:N1139)</f>
        <v>16.336796529734848</v>
      </c>
      <c r="E1266" s="80">
        <f t="shared" ref="E1266:N1266" si="1139">E1259/E1139</f>
        <v>16.336796529734855</v>
      </c>
      <c r="F1266" s="80">
        <f t="shared" si="1139"/>
        <v>16.336796529734848</v>
      </c>
      <c r="G1266" s="80">
        <f t="shared" si="1139"/>
        <v>16.336796529734855</v>
      </c>
      <c r="H1266" s="80">
        <f t="shared" si="1139"/>
        <v>16.336796529734851</v>
      </c>
      <c r="I1266" s="80">
        <f t="shared" si="1139"/>
        <v>16.336796529734855</v>
      </c>
      <c r="J1266" s="80">
        <f t="shared" si="1139"/>
        <v>16.336796529734851</v>
      </c>
      <c r="K1266" s="80">
        <f t="shared" si="1139"/>
        <v>16.336796529734851</v>
      </c>
      <c r="L1266" s="80">
        <f t="shared" si="1139"/>
        <v>16.336796529734851</v>
      </c>
      <c r="M1266" s="80">
        <f t="shared" si="1139"/>
        <v>16.336796529734851</v>
      </c>
      <c r="N1266" s="80">
        <f t="shared" si="1139"/>
        <v>16.336796529734855</v>
      </c>
      <c r="O1266" s="82"/>
      <c r="P1266" s="159" t="str">
        <f t="shared" si="1137"/>
        <v xml:space="preserve">Hitachi EX2000 Майнтек  </v>
      </c>
      <c r="Q1266" s="82"/>
      <c r="R1266" s="82"/>
      <c r="S1266" s="82"/>
      <c r="T1266" s="39"/>
      <c r="U1266" s="40"/>
      <c r="V1266" s="40"/>
      <c r="W1266" s="58"/>
      <c r="X1266" s="40"/>
      <c r="Y1266" s="40"/>
      <c r="Z1266" s="40"/>
      <c r="AA1266" s="40"/>
      <c r="AB1266" s="43"/>
      <c r="AC1266" s="40"/>
      <c r="AD1266" s="40"/>
      <c r="AE1266" s="40"/>
      <c r="AF1266" s="40"/>
      <c r="AG1266" s="40"/>
      <c r="AH1266" s="40"/>
      <c r="AI1266" s="40"/>
      <c r="AJ1266" s="40"/>
      <c r="AK1266" s="40"/>
      <c r="AL1266" s="40"/>
      <c r="AM1266" s="40"/>
      <c r="AN1266" s="40"/>
      <c r="AO1266" s="40"/>
      <c r="AP1266" s="40"/>
      <c r="AQ1266" s="40"/>
      <c r="AR1266" s="40"/>
      <c r="AS1266" s="40"/>
    </row>
    <row r="1267" spans="1:45" s="30" customFormat="1" outlineLevel="1">
      <c r="A1267" s="40"/>
      <c r="B1267" s="263" t="str">
        <f t="shared" si="1134"/>
        <v>Смазочные</v>
      </c>
      <c r="C1267" s="66" t="s">
        <v>100</v>
      </c>
      <c r="D1267" s="80">
        <f>SUM(E1260:N1260)/SUM(E1139:N1139)</f>
        <v>0</v>
      </c>
      <c r="E1267" s="80">
        <f t="shared" ref="E1267:N1267" si="1140">E1260/E1139</f>
        <v>0</v>
      </c>
      <c r="F1267" s="80">
        <f t="shared" si="1140"/>
        <v>0</v>
      </c>
      <c r="G1267" s="80">
        <f t="shared" si="1140"/>
        <v>0</v>
      </c>
      <c r="H1267" s="80">
        <f t="shared" si="1140"/>
        <v>0</v>
      </c>
      <c r="I1267" s="80">
        <f t="shared" si="1140"/>
        <v>0</v>
      </c>
      <c r="J1267" s="80">
        <f t="shared" si="1140"/>
        <v>0</v>
      </c>
      <c r="K1267" s="80">
        <f t="shared" si="1140"/>
        <v>0</v>
      </c>
      <c r="L1267" s="80">
        <f t="shared" si="1140"/>
        <v>0</v>
      </c>
      <c r="M1267" s="80">
        <f t="shared" si="1140"/>
        <v>0</v>
      </c>
      <c r="N1267" s="80">
        <f t="shared" si="1140"/>
        <v>0</v>
      </c>
      <c r="O1267" s="82"/>
      <c r="P1267" s="159" t="str">
        <f t="shared" si="1137"/>
        <v xml:space="preserve">Hitachi EX2000 Майнтек  </v>
      </c>
      <c r="Q1267" s="82"/>
      <c r="R1267" s="82"/>
      <c r="S1267" s="82"/>
      <c r="T1267" s="39"/>
      <c r="U1267" s="40"/>
      <c r="V1267" s="40"/>
      <c r="W1267" s="58"/>
      <c r="X1267" s="40"/>
      <c r="Y1267" s="40"/>
      <c r="Z1267" s="40"/>
      <c r="AA1267" s="40"/>
      <c r="AB1267" s="43"/>
      <c r="AC1267" s="40"/>
      <c r="AD1267" s="40"/>
      <c r="AE1267" s="40"/>
      <c r="AF1267" s="40"/>
      <c r="AG1267" s="40"/>
      <c r="AH1267" s="40"/>
      <c r="AI1267" s="40"/>
      <c r="AJ1267" s="40"/>
      <c r="AK1267" s="40"/>
      <c r="AL1267" s="40"/>
      <c r="AM1267" s="40"/>
      <c r="AN1267" s="40"/>
      <c r="AO1267" s="40"/>
      <c r="AP1267" s="40"/>
      <c r="AQ1267" s="40"/>
      <c r="AR1267" s="40"/>
      <c r="AS1267" s="40"/>
    </row>
    <row r="1268" spans="1:45" s="30" customFormat="1" outlineLevel="1">
      <c r="A1268" s="40"/>
      <c r="B1268" s="263" t="str">
        <f t="shared" si="1134"/>
        <v>Расходы на персонал</v>
      </c>
      <c r="C1268" s="66" t="s">
        <v>100</v>
      </c>
      <c r="D1268" s="80">
        <f>SUM(E1261:N1261)/SUM(E1139:N1139)</f>
        <v>5.7821083564178108</v>
      </c>
      <c r="E1268" s="80">
        <f t="shared" ref="E1268:N1268" si="1141">E1261/E1139</f>
        <v>5.6500171377046131</v>
      </c>
      <c r="F1268" s="80">
        <f t="shared" si="1141"/>
        <v>5.7117659588817133</v>
      </c>
      <c r="G1268" s="80">
        <f t="shared" si="1141"/>
        <v>5.2924211163309023</v>
      </c>
      <c r="H1268" s="80">
        <f t="shared" si="1141"/>
        <v>6.6365280665101807</v>
      </c>
      <c r="I1268" s="80">
        <f t="shared" si="1141"/>
        <v>6.075934282149837</v>
      </c>
      <c r="J1268" s="80">
        <f t="shared" si="1141"/>
        <v>5.0738476991760626</v>
      </c>
      <c r="K1268" s="80">
        <f t="shared" si="1141"/>
        <v>7.2325574829100283</v>
      </c>
      <c r="L1268" s="80">
        <f t="shared" si="1141"/>
        <v>5.8903409835411082</v>
      </c>
      <c r="M1268" s="80">
        <f t="shared" si="1141"/>
        <v>5.6092268511191286</v>
      </c>
      <c r="N1268" s="80">
        <f t="shared" si="1141"/>
        <v>5.2689580203643276</v>
      </c>
      <c r="O1268" s="82"/>
      <c r="P1268" s="159" t="str">
        <f t="shared" si="1137"/>
        <v xml:space="preserve">Hitachi EX2000 Майнтек  </v>
      </c>
      <c r="Q1268" s="82"/>
      <c r="R1268" s="82"/>
      <c r="S1268" s="82"/>
      <c r="T1268" s="39"/>
      <c r="U1268" s="40"/>
      <c r="V1268" s="40"/>
      <c r="W1268" s="58"/>
      <c r="X1268" s="40"/>
      <c r="Y1268" s="40"/>
      <c r="Z1268" s="40"/>
      <c r="AA1268" s="40"/>
      <c r="AB1268" s="43"/>
      <c r="AC1268" s="40"/>
      <c r="AD1268" s="40"/>
      <c r="AE1268" s="40"/>
      <c r="AF1268" s="40"/>
      <c r="AG1268" s="40"/>
      <c r="AH1268" s="40"/>
      <c r="AI1268" s="40"/>
      <c r="AJ1268" s="40"/>
      <c r="AK1268" s="40"/>
      <c r="AL1268" s="40"/>
      <c r="AM1268" s="40"/>
      <c r="AN1268" s="40"/>
      <c r="AO1268" s="40"/>
      <c r="AP1268" s="40"/>
      <c r="AQ1268" s="40"/>
      <c r="AR1268" s="40"/>
      <c r="AS1268" s="40"/>
    </row>
    <row r="1269" spans="1:45" s="18" customFormat="1">
      <c r="E1269" s="307"/>
      <c r="F1269" s="307"/>
      <c r="G1269" s="307"/>
      <c r="H1269" s="307"/>
      <c r="I1269" s="307"/>
      <c r="J1269" s="307"/>
      <c r="K1269" s="307"/>
      <c r="L1269" s="307"/>
      <c r="M1269" s="307"/>
      <c r="N1269" s="307"/>
      <c r="P1269" s="159" t="str">
        <f t="shared" si="1137"/>
        <v xml:space="preserve">Hitachi EX2000 Майнтек  </v>
      </c>
    </row>
    <row r="1270" spans="1:45" s="18" customFormat="1">
      <c r="B1270" s="1144" t="s">
        <v>704</v>
      </c>
      <c r="C1270" s="1145" t="s">
        <v>6</v>
      </c>
      <c r="D1270" s="1144"/>
      <c r="E1270" s="1146">
        <f>E1171*1000/(E1139*1000)</f>
        <v>0.29795860546874997</v>
      </c>
      <c r="F1270" s="1146">
        <f t="shared" ref="F1270:N1270" si="1142">F1171*1000/(F1139*1000)</f>
        <v>0.29795860546874992</v>
      </c>
      <c r="G1270" s="1146">
        <f t="shared" si="1142"/>
        <v>0.29795860546874992</v>
      </c>
      <c r="H1270" s="1146">
        <f t="shared" si="1142"/>
        <v>0.29795860546874992</v>
      </c>
      <c r="I1270" s="1146">
        <f t="shared" si="1142"/>
        <v>0.29795860546874992</v>
      </c>
      <c r="J1270" s="1146">
        <f t="shared" si="1142"/>
        <v>0.29795860546874992</v>
      </c>
      <c r="K1270" s="1146">
        <f t="shared" si="1142"/>
        <v>0.29795860546874992</v>
      </c>
      <c r="L1270" s="1146">
        <f t="shared" si="1142"/>
        <v>0.29795860546874992</v>
      </c>
      <c r="M1270" s="1146">
        <f t="shared" si="1142"/>
        <v>0.29795860546874992</v>
      </c>
      <c r="N1270" s="1146">
        <f t="shared" si="1142"/>
        <v>0.29795860546874997</v>
      </c>
      <c r="P1270" s="159" t="str">
        <f t="shared" si="1137"/>
        <v xml:space="preserve">Hitachi EX2000 Майнтек  </v>
      </c>
    </row>
    <row r="1271" spans="1:45" s="2" customFormat="1"/>
    <row r="1272" spans="1:45" s="2" customFormat="1"/>
    <row r="1273" spans="1:45" s="2" customFormat="1"/>
    <row r="1274" spans="1:45" s="30" customFormat="1" ht="21.75" customHeight="1">
      <c r="A1274" s="40"/>
      <c r="B1274" s="1147" t="str">
        <f>'1. Сводная_аннуитеты'!M18</f>
        <v>Estar ESE2000 
ГПБ Комплект</v>
      </c>
      <c r="C1274" s="33"/>
      <c r="D1274" s="41"/>
      <c r="E1274" s="42"/>
      <c r="F1274" s="42"/>
      <c r="G1274" s="42"/>
      <c r="H1274" s="42"/>
      <c r="I1274" s="42"/>
      <c r="J1274" s="42"/>
      <c r="K1274" s="42"/>
      <c r="L1274" s="42"/>
      <c r="M1274" s="42"/>
      <c r="N1274" s="42"/>
      <c r="O1274" s="40"/>
      <c r="P1274" s="40"/>
      <c r="Q1274" s="40"/>
      <c r="R1274" s="40"/>
      <c r="S1274" s="40"/>
      <c r="T1274" s="39"/>
      <c r="U1274" s="40"/>
      <c r="V1274" s="40"/>
      <c r="W1274" s="40"/>
      <c r="X1274" s="40"/>
      <c r="Y1274" s="40"/>
      <c r="Z1274" s="40"/>
      <c r="AA1274" s="40"/>
      <c r="AB1274" s="43"/>
      <c r="AC1274" s="40"/>
      <c r="AD1274" s="40"/>
      <c r="AE1274" s="40"/>
      <c r="AF1274" s="40"/>
      <c r="AG1274" s="40"/>
      <c r="AH1274" s="40"/>
      <c r="AI1274" s="40"/>
      <c r="AJ1274" s="40"/>
      <c r="AK1274" s="40"/>
      <c r="AL1274" s="40"/>
      <c r="AM1274" s="40"/>
      <c r="AN1274" s="40"/>
      <c r="AO1274" s="40"/>
      <c r="AP1274" s="40"/>
      <c r="AQ1274" s="40"/>
      <c r="AR1274" s="40"/>
      <c r="AS1274" s="40"/>
    </row>
    <row r="1275" spans="1:45" s="28" customFormat="1" ht="18" customHeight="1">
      <c r="B1275" s="1680" t="s">
        <v>73</v>
      </c>
      <c r="C1275" s="1682" t="s">
        <v>29</v>
      </c>
      <c r="D1275" s="1689" t="s">
        <v>46</v>
      </c>
      <c r="E1275" s="1689"/>
      <c r="F1275" s="1689"/>
      <c r="G1275" s="1689"/>
      <c r="H1275" s="1689"/>
      <c r="I1275" s="1689"/>
      <c r="J1275" s="1689"/>
      <c r="K1275" s="1689"/>
      <c r="L1275" s="1689"/>
      <c r="M1275" s="1689"/>
      <c r="N1275" s="1689"/>
      <c r="O1275" s="44"/>
      <c r="P1275" s="159" t="str">
        <f>B1274</f>
        <v>Estar ESE2000 
ГПБ Комплект</v>
      </c>
      <c r="Q1275" s="44"/>
      <c r="R1275" s="44"/>
      <c r="S1275" s="44"/>
      <c r="T1275" s="29"/>
      <c r="AB1275" s="45"/>
    </row>
    <row r="1276" spans="1:45" s="32" customFormat="1" ht="15.75">
      <c r="A1276" s="46"/>
      <c r="B1276" s="1681"/>
      <c r="C1276" s="1683"/>
      <c r="D1276" s="47">
        <v>0</v>
      </c>
      <c r="E1276" s="48">
        <f>D1276+1</f>
        <v>1</v>
      </c>
      <c r="F1276" s="48">
        <f>E1276+1</f>
        <v>2</v>
      </c>
      <c r="G1276" s="48">
        <f t="shared" ref="G1276" si="1143">F1276+1</f>
        <v>3</v>
      </c>
      <c r="H1276" s="48">
        <f t="shared" ref="H1276" si="1144">G1276+1</f>
        <v>4</v>
      </c>
      <c r="I1276" s="48">
        <f t="shared" ref="I1276" si="1145">H1276+1</f>
        <v>5</v>
      </c>
      <c r="J1276" s="48">
        <f t="shared" ref="J1276" si="1146">I1276+1</f>
        <v>6</v>
      </c>
      <c r="K1276" s="48">
        <f t="shared" ref="K1276" si="1147">J1276+1</f>
        <v>7</v>
      </c>
      <c r="L1276" s="48">
        <f t="shared" ref="L1276" si="1148">K1276+1</f>
        <v>8</v>
      </c>
      <c r="M1276" s="48">
        <f t="shared" ref="M1276" si="1149">L1276+1</f>
        <v>9</v>
      </c>
      <c r="N1276" s="48">
        <f t="shared" ref="N1276" si="1150">M1276+1</f>
        <v>10</v>
      </c>
      <c r="O1276" s="44"/>
      <c r="P1276" s="159" t="str">
        <f>P1275</f>
        <v>Estar ESE2000 
ГПБ Комплект</v>
      </c>
      <c r="Q1276" s="44"/>
      <c r="R1276" s="44"/>
      <c r="S1276" s="44"/>
      <c r="T1276" s="49"/>
      <c r="U1276" s="46"/>
      <c r="V1276" s="46"/>
      <c r="W1276" s="46"/>
      <c r="X1276" s="46"/>
      <c r="Y1276" s="46"/>
      <c r="Z1276" s="46"/>
      <c r="AA1276" s="46"/>
      <c r="AB1276" s="50"/>
      <c r="AC1276" s="46"/>
      <c r="AD1276" s="46"/>
      <c r="AE1276" s="46"/>
      <c r="AF1276" s="46"/>
      <c r="AG1276" s="46"/>
      <c r="AH1276" s="46"/>
      <c r="AI1276" s="46"/>
      <c r="AJ1276" s="46"/>
      <c r="AK1276" s="46"/>
      <c r="AL1276" s="46"/>
      <c r="AM1276" s="46"/>
      <c r="AN1276" s="46"/>
      <c r="AO1276" s="46"/>
      <c r="AP1276" s="46"/>
      <c r="AQ1276" s="46"/>
      <c r="AR1276" s="46"/>
      <c r="AS1276" s="46"/>
    </row>
    <row r="1277" spans="1:45" s="61" customFormat="1" ht="15.75">
      <c r="A1277" s="51"/>
      <c r="B1277" s="52" t="s">
        <v>74</v>
      </c>
      <c r="C1277" s="53"/>
      <c r="D1277" s="54"/>
      <c r="E1277" s="55">
        <f>'2. Произв-сть экскаваторов'!D$5</f>
        <v>8760</v>
      </c>
      <c r="F1277" s="55">
        <f>'2. Произв-сть экскаваторов'!E$5</f>
        <v>8784</v>
      </c>
      <c r="G1277" s="55">
        <f>'2. Произв-сть экскаваторов'!F$5</f>
        <v>8760</v>
      </c>
      <c r="H1277" s="55">
        <f>'2. Произв-сть экскаваторов'!G$5</f>
        <v>8760</v>
      </c>
      <c r="I1277" s="55">
        <f>'2. Произв-сть экскаваторов'!H$5</f>
        <v>8760</v>
      </c>
      <c r="J1277" s="55">
        <f>'2. Произв-сть экскаваторов'!I$5</f>
        <v>8784</v>
      </c>
      <c r="K1277" s="55">
        <f>'2. Произв-сть экскаваторов'!J$5</f>
        <v>8760</v>
      </c>
      <c r="L1277" s="55">
        <f>'2. Произв-сть экскаваторов'!K$5</f>
        <v>8760</v>
      </c>
      <c r="M1277" s="55">
        <f>'2. Произв-сть экскаваторов'!L$5</f>
        <v>8760</v>
      </c>
      <c r="N1277" s="55">
        <f>'2. Произв-сть экскаваторов'!M$5</f>
        <v>8784</v>
      </c>
      <c r="O1277" s="56"/>
      <c r="P1277" s="159" t="str">
        <f t="shared" ref="P1277:P1340" si="1151">P1276</f>
        <v>Estar ESE2000 
ГПБ Комплект</v>
      </c>
      <c r="Q1277" s="56"/>
      <c r="R1277" s="56"/>
      <c r="S1277" s="56"/>
      <c r="T1277" s="57"/>
      <c r="U1277" s="58"/>
      <c r="V1277" s="58"/>
      <c r="W1277" s="58"/>
      <c r="X1277" s="58"/>
      <c r="Y1277" s="58"/>
      <c r="Z1277" s="58"/>
      <c r="AA1277" s="58"/>
      <c r="AB1277" s="59"/>
      <c r="AC1277" s="58"/>
      <c r="AD1277" s="58"/>
      <c r="AE1277" s="58"/>
      <c r="AF1277" s="58"/>
      <c r="AG1277" s="58"/>
      <c r="AH1277" s="58"/>
      <c r="AI1277" s="58"/>
      <c r="AJ1277" s="60"/>
      <c r="AK1277" s="60"/>
      <c r="AL1277" s="60"/>
      <c r="AM1277" s="60"/>
      <c r="AN1277" s="60"/>
      <c r="AO1277" s="60"/>
      <c r="AP1277" s="60"/>
      <c r="AQ1277" s="60"/>
      <c r="AR1277" s="60"/>
      <c r="AS1277" s="60"/>
    </row>
    <row r="1278" spans="1:45" s="61" customFormat="1" ht="15.75">
      <c r="A1278" s="51"/>
      <c r="B1278" s="52" t="s">
        <v>34</v>
      </c>
      <c r="C1278" s="53" t="s">
        <v>10</v>
      </c>
      <c r="D1278" s="54"/>
      <c r="E1278" s="62">
        <f>'2. Произв-сть экскаваторов'!D27</f>
        <v>0.85465183066830996</v>
      </c>
      <c r="F1278" s="62">
        <f>'2. Произв-сть экскаваторов'!E27</f>
        <v>0.7283267013181991</v>
      </c>
      <c r="G1278" s="62">
        <f>'2. Произв-сть экскаваторов'!F27</f>
        <v>0.75512295778525274</v>
      </c>
      <c r="H1278" s="62">
        <f>'2. Произв-сть экскаваторов'!G27</f>
        <v>0.69453356040612135</v>
      </c>
      <c r="I1278" s="62">
        <f>'2. Произв-сть экскаваторов'!H27</f>
        <v>0.69340419945869936</v>
      </c>
      <c r="J1278" s="62">
        <f>'2. Произв-сть экскаваторов'!I27</f>
        <v>0.74273727501740916</v>
      </c>
      <c r="K1278" s="62">
        <f>'2. Произв-сть экскаваторов'!J27</f>
        <v>0.71715238441357987</v>
      </c>
      <c r="L1278" s="62">
        <f>'2. Произв-сть экскаваторов'!K27</f>
        <v>0.77322817988905923</v>
      </c>
      <c r="M1278" s="62">
        <f>'2. Произв-сть экскаваторов'!L27</f>
        <v>0.49325995833977787</v>
      </c>
      <c r="N1278" s="62">
        <f>'2. Произв-сть экскаваторов'!M27</f>
        <v>0.75729454275626096</v>
      </c>
      <c r="O1278" s="63"/>
      <c r="P1278" s="159" t="str">
        <f t="shared" si="1151"/>
        <v>Estar ESE2000 
ГПБ Комплект</v>
      </c>
      <c r="Q1278" s="63"/>
      <c r="R1278" s="63"/>
      <c r="S1278" s="63"/>
      <c r="T1278" s="57"/>
      <c r="U1278" s="58"/>
      <c r="V1278" s="58"/>
      <c r="W1278" s="58"/>
      <c r="X1278" s="58"/>
      <c r="Y1278" s="58"/>
      <c r="Z1278" s="58"/>
      <c r="AA1278" s="58"/>
      <c r="AB1278" s="59"/>
      <c r="AC1278" s="58"/>
      <c r="AD1278" s="58"/>
      <c r="AE1278" s="58"/>
      <c r="AF1278" s="58"/>
      <c r="AG1278" s="58"/>
      <c r="AH1278" s="58"/>
      <c r="AI1278" s="58"/>
      <c r="AJ1278" s="60"/>
      <c r="AK1278" s="60"/>
      <c r="AL1278" s="60"/>
      <c r="AM1278" s="60"/>
      <c r="AN1278" s="60"/>
      <c r="AO1278" s="60"/>
      <c r="AP1278" s="60"/>
      <c r="AQ1278" s="60"/>
      <c r="AR1278" s="60"/>
      <c r="AS1278" s="60"/>
    </row>
    <row r="1279" spans="1:45" s="61" customFormat="1" ht="15.75">
      <c r="A1279" s="51"/>
      <c r="B1279" s="52" t="s">
        <v>41</v>
      </c>
      <c r="C1279" s="53" t="s">
        <v>10</v>
      </c>
      <c r="D1279" s="54"/>
      <c r="E1279" s="62">
        <f>'2. Произв-сть экскаваторов'!D70</f>
        <v>0.53878675825048039</v>
      </c>
      <c r="F1279" s="62">
        <f>'2. Произв-сть экскаваторов'!E70</f>
        <v>0.459149291289348</v>
      </c>
      <c r="G1279" s="62">
        <f>'2. Произв-сть экскаваторов'!F70</f>
        <v>0.4760420979704531</v>
      </c>
      <c r="H1279" s="62">
        <f>'2. Произв-сть экскаваторов'!G70</f>
        <v>0.437845532039359</v>
      </c>
      <c r="I1279" s="62">
        <f>'2. Произв-сть экскаваторов'!H70</f>
        <v>0.4371335640754217</v>
      </c>
      <c r="J1279" s="62">
        <f>'2. Произв-сть экскаваторов'!I70</f>
        <v>0.46823395712555832</v>
      </c>
      <c r="K1279" s="62">
        <f>'2. Произв-сть экскаваторов'!J70</f>
        <v>0.45210481567406091</v>
      </c>
      <c r="L1279" s="62">
        <f>'2. Произв-сть экскаваторов'!K70</f>
        <v>0.48745593173839435</v>
      </c>
      <c r="M1279" s="62">
        <f>'2. Произв-сть экскаваторов'!L70</f>
        <v>0.31095929873670158</v>
      </c>
      <c r="N1279" s="62">
        <f>'2. Произв-сть экскаваторов'!M70</f>
        <v>0.47741110132925946</v>
      </c>
      <c r="O1279" s="63"/>
      <c r="P1279" s="159" t="str">
        <f t="shared" si="1151"/>
        <v>Estar ESE2000 
ГПБ Комплект</v>
      </c>
      <c r="Q1279" s="63"/>
      <c r="R1279" s="63"/>
      <c r="S1279" s="63"/>
      <c r="T1279" s="57"/>
      <c r="U1279" s="58"/>
      <c r="V1279" s="58"/>
      <c r="W1279" s="58"/>
      <c r="X1279" s="58"/>
      <c r="Y1279" s="58"/>
      <c r="Z1279" s="58"/>
      <c r="AA1279" s="58"/>
      <c r="AB1279" s="59"/>
      <c r="AC1279" s="58"/>
      <c r="AD1279" s="58"/>
      <c r="AE1279" s="58"/>
      <c r="AF1279" s="58"/>
      <c r="AG1279" s="58"/>
      <c r="AH1279" s="58"/>
      <c r="AI1279" s="58"/>
      <c r="AJ1279" s="60"/>
      <c r="AK1279" s="60"/>
      <c r="AL1279" s="60"/>
      <c r="AM1279" s="60"/>
      <c r="AN1279" s="60"/>
      <c r="AO1279" s="60"/>
      <c r="AP1279" s="60"/>
      <c r="AQ1279" s="60"/>
      <c r="AR1279" s="60"/>
      <c r="AS1279" s="60"/>
    </row>
    <row r="1280" spans="1:45" s="61" customFormat="1" ht="15.75">
      <c r="A1280" s="51"/>
      <c r="B1280" s="52" t="s">
        <v>75</v>
      </c>
      <c r="C1280" s="53" t="s">
        <v>76</v>
      </c>
      <c r="D1280" s="54"/>
      <c r="E1280" s="55">
        <f>'2. Произв-сть экскаваторов'!D92</f>
        <v>2047.2479123208302</v>
      </c>
      <c r="F1280" s="55">
        <f>'2. Произв-сть экскаваторов'!E92</f>
        <v>1749.4263459944857</v>
      </c>
      <c r="G1280" s="55">
        <f>'2. Произв-сть экскаваторов'!F92</f>
        <v>1808.834713034578</v>
      </c>
      <c r="H1280" s="55">
        <f>'2. Произв-сть экскаваторов'!G92</f>
        <v>1663.6978130220809</v>
      </c>
      <c r="I1280" s="55">
        <f>'2. Произв-сть экскаваторов'!H92</f>
        <v>1660.9925220967011</v>
      </c>
      <c r="J1280" s="55">
        <f>'2. Произв-сть экскаваторов'!I92</f>
        <v>1784.0402592900787</v>
      </c>
      <c r="K1280" s="55">
        <f>'2. Произв-сть экскаваторов'!J92</f>
        <v>1717.8793388396898</v>
      </c>
      <c r="L1280" s="55">
        <f>'2. Произв-сть экскаваторов'!K92</f>
        <v>1852.204278071534</v>
      </c>
      <c r="M1280" s="55">
        <f>'2. Произв-сть экскаваторов'!L92</f>
        <v>1181.5635135923351</v>
      </c>
      <c r="N1280" s="55">
        <f>'2. Произв-сть экскаваторов'!M92</f>
        <v>1819.006528770451</v>
      </c>
      <c r="O1280" s="56"/>
      <c r="P1280" s="159" t="str">
        <f t="shared" si="1151"/>
        <v>Estar ESE2000 
ГПБ Комплект</v>
      </c>
      <c r="Q1280" s="56"/>
      <c r="R1280" s="56"/>
      <c r="S1280" s="56"/>
      <c r="T1280" s="57"/>
      <c r="U1280" s="58"/>
      <c r="V1280" s="58"/>
      <c r="W1280" s="58"/>
      <c r="X1280" s="58"/>
      <c r="Y1280" s="58"/>
      <c r="Z1280" s="58"/>
      <c r="AA1280" s="58"/>
      <c r="AB1280" s="59"/>
      <c r="AC1280" s="58"/>
      <c r="AD1280" s="58"/>
      <c r="AE1280" s="58"/>
      <c r="AF1280" s="58"/>
      <c r="AG1280" s="58"/>
      <c r="AH1280" s="58"/>
      <c r="AI1280" s="58"/>
      <c r="AJ1280" s="60"/>
      <c r="AK1280" s="60"/>
      <c r="AL1280" s="60"/>
      <c r="AM1280" s="60"/>
      <c r="AN1280" s="60"/>
      <c r="AO1280" s="60"/>
      <c r="AP1280" s="60"/>
      <c r="AQ1280" s="60"/>
      <c r="AR1280" s="60"/>
      <c r="AS1280" s="60"/>
    </row>
    <row r="1281" spans="1:45" s="61" customFormat="1" ht="18.75" customHeight="1" outlineLevel="1">
      <c r="A1281" s="51"/>
      <c r="B1281" s="52" t="s">
        <v>77</v>
      </c>
      <c r="C1281" s="53" t="s">
        <v>78</v>
      </c>
      <c r="D1281" s="54"/>
      <c r="E1281" s="64">
        <f>E1357+E1358-E1353</f>
        <v>29525.646311359225</v>
      </c>
      <c r="F1281" s="64">
        <f t="shared" ref="F1281:N1281" si="1152">F1357+F1358-F1353</f>
        <v>48581.538761769385</v>
      </c>
      <c r="G1281" s="64">
        <f t="shared" si="1152"/>
        <v>100936.583690089</v>
      </c>
      <c r="H1281" s="64">
        <f t="shared" si="1152"/>
        <v>47871.222868369099</v>
      </c>
      <c r="I1281" s="64">
        <f t="shared" si="1152"/>
        <v>24045.346389965889</v>
      </c>
      <c r="J1281" s="64">
        <f t="shared" si="1152"/>
        <v>133074.4931577578</v>
      </c>
      <c r="K1281" s="64">
        <f t="shared" si="1152"/>
        <v>34515.819452317221</v>
      </c>
      <c r="L1281" s="64">
        <f t="shared" si="1152"/>
        <v>89501.031102824796</v>
      </c>
      <c r="M1281" s="64">
        <f t="shared" si="1152"/>
        <v>89147.083088140425</v>
      </c>
      <c r="N1281" s="64">
        <f t="shared" si="1152"/>
        <v>39577.833034750016</v>
      </c>
      <c r="O1281" s="65"/>
      <c r="P1281" s="159" t="str">
        <f t="shared" si="1151"/>
        <v>Estar ESE2000 
ГПБ Комплект</v>
      </c>
      <c r="Q1281" s="65"/>
      <c r="R1281" s="65"/>
      <c r="S1281" s="65"/>
      <c r="T1281" s="57"/>
      <c r="U1281" s="58"/>
      <c r="V1281" s="58"/>
      <c r="W1281" s="58"/>
      <c r="X1281" s="58"/>
      <c r="Y1281" s="58"/>
      <c r="Z1281" s="58"/>
      <c r="AA1281" s="58"/>
      <c r="AB1281" s="59"/>
      <c r="AC1281" s="58"/>
      <c r="AD1281" s="58"/>
      <c r="AE1281" s="58"/>
      <c r="AF1281" s="58"/>
      <c r="AG1281" s="58"/>
      <c r="AH1281" s="58"/>
      <c r="AI1281" s="58"/>
      <c r="AJ1281" s="60"/>
      <c r="AK1281" s="60"/>
      <c r="AL1281" s="60"/>
      <c r="AM1281" s="60"/>
      <c r="AN1281" s="60"/>
      <c r="AO1281" s="60"/>
      <c r="AP1281" s="60"/>
      <c r="AQ1281" s="60"/>
      <c r="AR1281" s="60"/>
      <c r="AS1281" s="60"/>
    </row>
    <row r="1282" spans="1:45" s="61" customFormat="1" ht="15.75" outlineLevel="1">
      <c r="A1282" s="51"/>
      <c r="B1282" s="83" t="s">
        <v>240</v>
      </c>
      <c r="C1282" s="53" t="s">
        <v>78</v>
      </c>
      <c r="D1282" s="54"/>
      <c r="E1282" s="64">
        <f>E1284</f>
        <v>9127.0849388832794</v>
      </c>
      <c r="F1282" s="64">
        <f t="shared" ref="F1282:N1282" si="1153">F1284</f>
        <v>38479.540312735029</v>
      </c>
      <c r="G1282" s="64">
        <f t="shared" si="1153"/>
        <v>102085.66299290532</v>
      </c>
      <c r="H1282" s="64">
        <f t="shared" si="1153"/>
        <v>38707.247848325474</v>
      </c>
      <c r="I1282" s="64">
        <f t="shared" si="1153"/>
        <v>6659.5200078743273</v>
      </c>
      <c r="J1282" s="64">
        <f t="shared" si="1153"/>
        <v>133905.68329776597</v>
      </c>
      <c r="K1282" s="64">
        <f t="shared" si="1153"/>
        <v>6659.5200078743273</v>
      </c>
      <c r="L1282" s="64">
        <f t="shared" si="1153"/>
        <v>76760.403745925491</v>
      </c>
      <c r="M1282" s="64">
        <f t="shared" si="1153"/>
        <v>83287.462444105317</v>
      </c>
      <c r="N1282" s="64">
        <f t="shared" si="1153"/>
        <v>6659.5200078743273</v>
      </c>
      <c r="O1282" s="126"/>
      <c r="P1282" s="159" t="str">
        <f t="shared" si="1151"/>
        <v>Estar ESE2000 
ГПБ Комплект</v>
      </c>
      <c r="Q1282" s="65"/>
      <c r="R1282" s="65"/>
      <c r="S1282" s="138"/>
      <c r="T1282" s="57"/>
      <c r="U1282" s="58"/>
      <c r="V1282" s="58"/>
      <c r="W1282" s="58"/>
      <c r="X1282" s="58"/>
      <c r="Y1282" s="58"/>
      <c r="Z1282" s="58"/>
      <c r="AA1282" s="58"/>
      <c r="AB1282" s="59"/>
      <c r="AC1282" s="58"/>
      <c r="AD1282" s="58"/>
      <c r="AE1282" s="58"/>
      <c r="AF1282" s="58"/>
      <c r="AG1282" s="58"/>
      <c r="AH1282" s="58"/>
      <c r="AI1282" s="58"/>
      <c r="AJ1282" s="60"/>
      <c r="AK1282" s="60"/>
      <c r="AL1282" s="60"/>
      <c r="AM1282" s="60"/>
      <c r="AN1282" s="60"/>
      <c r="AO1282" s="60"/>
      <c r="AP1282" s="60"/>
      <c r="AQ1282" s="60"/>
      <c r="AR1282" s="60"/>
      <c r="AS1282" s="60"/>
    </row>
    <row r="1283" spans="1:45" s="61" customFormat="1" ht="18" customHeight="1" outlineLevel="1">
      <c r="A1283" s="51"/>
      <c r="B1283" s="1687" t="s">
        <v>239</v>
      </c>
      <c r="C1283" s="66" t="s">
        <v>166</v>
      </c>
      <c r="D1283" s="54"/>
      <c r="E1283" s="55">
        <f>'Estar ГПБ'!E14+'Estar ГПБ'!E15+'Estar ГПБ'!E16</f>
        <v>119.89476549189997</v>
      </c>
      <c r="F1283" s="55">
        <f>'Estar ГПБ'!F14+'Estar ГПБ'!F15+'Estar ГПБ'!F16</f>
        <v>505.47305003999998</v>
      </c>
      <c r="G1283" s="55">
        <f>'Estar ГПБ'!G14+'Estar ГПБ'!G15+'Estar ГПБ'!G16</f>
        <v>1341.0126789197002</v>
      </c>
      <c r="H1283" s="55">
        <f>'Estar ГПБ'!H14+'Estar ГПБ'!H15+'Estar ГПБ'!H16</f>
        <v>508.46425059999996</v>
      </c>
      <c r="I1283" s="55">
        <f>'Estar ГПБ'!I14+'Estar ГПБ'!I15+'Estar ГПБ'!I16</f>
        <v>87.480460078900023</v>
      </c>
      <c r="J1283" s="55">
        <f>'Estar ГПБ'!J14+'Estar ГПБ'!J15+'Estar ГПБ'!J16</f>
        <v>1759.0052688807993</v>
      </c>
      <c r="K1283" s="55">
        <f>'Estar ГПБ'!K14+'Estar ГПБ'!K15+'Estar ГПБ'!K16</f>
        <v>87.480460078900023</v>
      </c>
      <c r="L1283" s="55">
        <f>'Estar ГПБ'!L14+'Estar ГПБ'!L15+'Estar ГПБ'!L16</f>
        <v>1008.3362506000001</v>
      </c>
      <c r="M1283" s="55">
        <f>'Estar ГПБ'!M14+'Estar ГПБ'!M15+'Estar ГПБ'!M16</f>
        <v>1094.0766789197003</v>
      </c>
      <c r="N1283" s="55">
        <f>'Estar ГПБ'!N14+'Estar ГПБ'!N15+'Estar ГПБ'!N16</f>
        <v>87.480460078900023</v>
      </c>
      <c r="O1283" s="55"/>
      <c r="P1283" s="159" t="str">
        <f t="shared" si="1151"/>
        <v>Estar ESE2000 
ГПБ Комплект</v>
      </c>
      <c r="Q1283" s="56"/>
      <c r="R1283" s="56"/>
      <c r="S1283" s="73"/>
      <c r="T1283" s="57"/>
      <c r="U1283" s="58"/>
      <c r="V1283" s="58"/>
      <c r="W1283" s="58"/>
      <c r="X1283" s="58"/>
      <c r="Y1283" s="58"/>
      <c r="Z1283" s="58"/>
      <c r="AA1283" s="58"/>
      <c r="AB1283" s="59"/>
      <c r="AC1283" s="58"/>
      <c r="AD1283" s="58"/>
      <c r="AE1283" s="58"/>
      <c r="AF1283" s="58"/>
      <c r="AG1283" s="58"/>
      <c r="AH1283" s="58"/>
      <c r="AI1283" s="58"/>
      <c r="AJ1283" s="60"/>
      <c r="AK1283" s="60"/>
      <c r="AL1283" s="60"/>
      <c r="AM1283" s="60"/>
      <c r="AN1283" s="60"/>
      <c r="AO1283" s="60"/>
      <c r="AP1283" s="60"/>
      <c r="AQ1283" s="60"/>
      <c r="AR1283" s="60"/>
      <c r="AS1283" s="60"/>
    </row>
    <row r="1284" spans="1:45" s="61" customFormat="1" ht="15.75" customHeight="1" outlineLevel="1">
      <c r="A1284" s="51"/>
      <c r="B1284" s="1688"/>
      <c r="C1284" s="66" t="s">
        <v>160</v>
      </c>
      <c r="D1284" s="54"/>
      <c r="E1284" s="55">
        <f>E1283*Макро!C$4</f>
        <v>9127.0849388832794</v>
      </c>
      <c r="F1284" s="55">
        <f>F1283*Макро!D$4</f>
        <v>38479.540312735029</v>
      </c>
      <c r="G1284" s="55">
        <f>G1283*Макро!E$4</f>
        <v>102085.66299290532</v>
      </c>
      <c r="H1284" s="55">
        <f>H1283*Макро!F$4</f>
        <v>38707.247848325474</v>
      </c>
      <c r="I1284" s="55">
        <f>I1283*Макро!G$4</f>
        <v>6659.5200078743273</v>
      </c>
      <c r="J1284" s="55">
        <f>J1283*Макро!H$4</f>
        <v>133905.68329776597</v>
      </c>
      <c r="K1284" s="55">
        <f>K1283*Макро!I$4</f>
        <v>6659.5200078743273</v>
      </c>
      <c r="L1284" s="55">
        <f>L1283*Макро!J$4</f>
        <v>76760.403745925491</v>
      </c>
      <c r="M1284" s="55">
        <f>M1283*Макро!K$4</f>
        <v>83287.462444105317</v>
      </c>
      <c r="N1284" s="55">
        <f>N1283*Макро!L$4</f>
        <v>6659.5200078743273</v>
      </c>
      <c r="O1284" s="56"/>
      <c r="P1284" s="159" t="str">
        <f t="shared" si="1151"/>
        <v>Estar ESE2000 
ГПБ Комплект</v>
      </c>
      <c r="Q1284" s="56"/>
      <c r="R1284" s="56"/>
      <c r="S1284" s="56"/>
      <c r="T1284" s="57"/>
      <c r="U1284" s="58"/>
      <c r="V1284" s="58"/>
      <c r="W1284" s="58"/>
      <c r="X1284" s="58"/>
      <c r="Y1284" s="58"/>
      <c r="Z1284" s="58"/>
      <c r="AA1284" s="58"/>
      <c r="AB1284" s="59"/>
      <c r="AC1284" s="58"/>
      <c r="AD1284" s="58"/>
      <c r="AE1284" s="58"/>
      <c r="AF1284" s="58"/>
      <c r="AG1284" s="58"/>
      <c r="AH1284" s="58"/>
      <c r="AI1284" s="58"/>
      <c r="AJ1284" s="60"/>
      <c r="AK1284" s="60"/>
      <c r="AL1284" s="60"/>
      <c r="AM1284" s="60"/>
      <c r="AN1284" s="60"/>
      <c r="AO1284" s="60"/>
      <c r="AP1284" s="60"/>
      <c r="AQ1284" s="60"/>
      <c r="AR1284" s="60"/>
      <c r="AS1284" s="60"/>
    </row>
    <row r="1285" spans="1:45" s="61" customFormat="1" ht="20.25" customHeight="1" outlineLevel="1">
      <c r="A1285" s="51"/>
      <c r="B1285" s="160" t="s">
        <v>128</v>
      </c>
      <c r="C1285" s="53" t="s">
        <v>61</v>
      </c>
      <c r="D1285" s="54"/>
      <c r="E1285" s="77">
        <f>E1287</f>
        <v>3405.1070340000001</v>
      </c>
      <c r="F1285" s="77">
        <f t="shared" ref="F1285:N1285" si="1154">F1287</f>
        <v>3720.2678459999997</v>
      </c>
      <c r="G1285" s="77">
        <f t="shared" si="1154"/>
        <v>9071.1503279999997</v>
      </c>
      <c r="H1285" s="77">
        <f t="shared" si="1154"/>
        <v>3771.6527609999998</v>
      </c>
      <c r="I1285" s="77">
        <f t="shared" si="1154"/>
        <v>4090.2392340000001</v>
      </c>
      <c r="J1285" s="77">
        <f t="shared" si="1154"/>
        <v>10071.44334</v>
      </c>
      <c r="K1285" s="77">
        <f t="shared" si="1154"/>
        <v>4775.3714340000006</v>
      </c>
      <c r="L1285" s="77">
        <f t="shared" si="1154"/>
        <v>6066.8456310000001</v>
      </c>
      <c r="M1285" s="77">
        <f t="shared" si="1154"/>
        <v>8660.0710080000008</v>
      </c>
      <c r="N1285" s="77">
        <f t="shared" si="1154"/>
        <v>10078.294661999998</v>
      </c>
      <c r="O1285" s="138"/>
      <c r="P1285" s="159" t="str">
        <f t="shared" si="1151"/>
        <v>Estar ESE2000 
ГПБ Комплект</v>
      </c>
      <c r="Q1285" s="56"/>
      <c r="R1285" s="56"/>
      <c r="S1285" s="56"/>
      <c r="T1285" s="57"/>
      <c r="U1285" s="58"/>
      <c r="V1285" s="58"/>
      <c r="W1285" s="58"/>
      <c r="X1285" s="58"/>
      <c r="Y1285" s="58"/>
      <c r="Z1285" s="58"/>
      <c r="AA1285" s="58"/>
      <c r="AB1285" s="59"/>
      <c r="AC1285" s="58"/>
      <c r="AD1285" s="58"/>
      <c r="AE1285" s="58"/>
      <c r="AF1285" s="58"/>
      <c r="AG1285" s="58"/>
      <c r="AH1285" s="58"/>
      <c r="AI1285" s="58"/>
      <c r="AJ1285" s="60"/>
      <c r="AK1285" s="60"/>
      <c r="AL1285" s="60"/>
      <c r="AM1285" s="60"/>
      <c r="AN1285" s="60"/>
      <c r="AO1285" s="60"/>
      <c r="AP1285" s="60"/>
      <c r="AQ1285" s="60"/>
      <c r="AR1285" s="60"/>
      <c r="AS1285" s="60"/>
    </row>
    <row r="1286" spans="1:45" s="61" customFormat="1" ht="15.75" customHeight="1" outlineLevel="1">
      <c r="A1286" s="51"/>
      <c r="B1286" s="1687" t="s">
        <v>170</v>
      </c>
      <c r="C1286" s="66" t="s">
        <v>166</v>
      </c>
      <c r="D1286" s="54"/>
      <c r="E1286" s="55">
        <f>'Estar ГПБ'!E17+'Estar ГПБ'!E18</f>
        <v>44.730000000000004</v>
      </c>
      <c r="F1286" s="55">
        <f>'Estar ГПБ'!F17+'Estar ГПБ'!F18</f>
        <v>48.87</v>
      </c>
      <c r="G1286" s="55">
        <f>'Estar ГПБ'!G17+'Estar ГПБ'!G18</f>
        <v>119.16</v>
      </c>
      <c r="H1286" s="55">
        <f>'Estar ГПБ'!H17+'Estar ГПБ'!H18</f>
        <v>49.545000000000002</v>
      </c>
      <c r="I1286" s="55">
        <f>'Estar ГПБ'!I17+'Estar ГПБ'!I18</f>
        <v>53.730000000000004</v>
      </c>
      <c r="J1286" s="55">
        <f>'Estar ГПБ'!J17+'Estar ГПБ'!J18</f>
        <v>132.30000000000001</v>
      </c>
      <c r="K1286" s="55">
        <f>'Estar ГПБ'!K17+'Estar ГПБ'!K18</f>
        <v>62.730000000000004</v>
      </c>
      <c r="L1286" s="55">
        <f>'Estar ГПБ'!L17+'Estar ГПБ'!L18</f>
        <v>79.695000000000007</v>
      </c>
      <c r="M1286" s="55">
        <f>'Estar ГПБ'!M17+'Estar ГПБ'!M18</f>
        <v>113.76</v>
      </c>
      <c r="N1286" s="55">
        <f>'Estar ГПБ'!N17+'Estar ГПБ'!N18</f>
        <v>132.38999999999999</v>
      </c>
      <c r="O1286" s="126"/>
      <c r="P1286" s="159" t="str">
        <f t="shared" si="1151"/>
        <v>Estar ESE2000 
ГПБ Комплект</v>
      </c>
      <c r="Q1286" s="56"/>
      <c r="R1286" s="56"/>
      <c r="S1286" s="73"/>
      <c r="T1286" s="57"/>
      <c r="U1286" s="58"/>
      <c r="V1286" s="58"/>
      <c r="W1286" s="58"/>
      <c r="X1286" s="58"/>
      <c r="Y1286" s="58"/>
      <c r="Z1286" s="58"/>
      <c r="AA1286" s="58"/>
      <c r="AB1286" s="59"/>
      <c r="AC1286" s="58"/>
      <c r="AD1286" s="58"/>
      <c r="AE1286" s="58"/>
      <c r="AF1286" s="58"/>
      <c r="AG1286" s="58"/>
      <c r="AH1286" s="58"/>
      <c r="AI1286" s="58"/>
      <c r="AJ1286" s="60"/>
      <c r="AK1286" s="60"/>
      <c r="AL1286" s="60"/>
      <c r="AM1286" s="60"/>
      <c r="AN1286" s="60"/>
      <c r="AO1286" s="60"/>
      <c r="AP1286" s="60"/>
      <c r="AQ1286" s="60"/>
      <c r="AR1286" s="60"/>
      <c r="AS1286" s="60"/>
    </row>
    <row r="1287" spans="1:45" s="61" customFormat="1" ht="15.75" customHeight="1" outlineLevel="1">
      <c r="A1287" s="51"/>
      <c r="B1287" s="1688"/>
      <c r="C1287" s="66" t="s">
        <v>160</v>
      </c>
      <c r="D1287" s="54"/>
      <c r="E1287" s="55">
        <f>E1286*Макро!C$4</f>
        <v>3405.1070340000001</v>
      </c>
      <c r="F1287" s="55">
        <f>F1286*Макро!D$4</f>
        <v>3720.2678459999997</v>
      </c>
      <c r="G1287" s="55">
        <f>G1286*Макро!E$4</f>
        <v>9071.1503279999997</v>
      </c>
      <c r="H1287" s="55">
        <f>H1286*Макро!F$4</f>
        <v>3771.6527609999998</v>
      </c>
      <c r="I1287" s="55">
        <f>I1286*Макро!G$4</f>
        <v>4090.2392340000001</v>
      </c>
      <c r="J1287" s="55">
        <f>J1286*Макро!H$4</f>
        <v>10071.44334</v>
      </c>
      <c r="K1287" s="55">
        <f>K1286*Макро!I$4</f>
        <v>4775.3714340000006</v>
      </c>
      <c r="L1287" s="55">
        <f>L1286*Макро!J$4</f>
        <v>6066.8456310000001</v>
      </c>
      <c r="M1287" s="55">
        <f>M1286*Макро!K$4</f>
        <v>8660.0710080000008</v>
      </c>
      <c r="N1287" s="55">
        <f>N1286*Макро!L$4</f>
        <v>10078.294661999998</v>
      </c>
      <c r="O1287" s="56"/>
      <c r="P1287" s="159" t="str">
        <f t="shared" si="1151"/>
        <v>Estar ESE2000 
ГПБ Комплект</v>
      </c>
      <c r="Q1287" s="56"/>
      <c r="R1287" s="56"/>
      <c r="S1287" s="56"/>
      <c r="T1287" s="57"/>
      <c r="U1287" s="58"/>
      <c r="V1287" s="58"/>
      <c r="W1287" s="58"/>
      <c r="X1287" s="58"/>
      <c r="Y1287" s="58"/>
      <c r="Z1287" s="58"/>
      <c r="AA1287" s="58"/>
      <c r="AB1287" s="59"/>
      <c r="AC1287" s="58"/>
      <c r="AD1287" s="58"/>
      <c r="AE1287" s="58"/>
      <c r="AF1287" s="58"/>
      <c r="AG1287" s="58"/>
      <c r="AH1287" s="58"/>
      <c r="AI1287" s="58"/>
      <c r="AJ1287" s="60"/>
      <c r="AK1287" s="60"/>
      <c r="AL1287" s="60"/>
      <c r="AM1287" s="60"/>
      <c r="AN1287" s="60"/>
      <c r="AO1287" s="60"/>
      <c r="AP1287" s="60"/>
      <c r="AQ1287" s="60"/>
      <c r="AR1287" s="60"/>
      <c r="AS1287" s="60"/>
    </row>
    <row r="1288" spans="1:45" s="61" customFormat="1" ht="15.75" outlineLevel="1">
      <c r="A1288" s="51"/>
      <c r="B1288" s="52" t="s">
        <v>703</v>
      </c>
      <c r="C1288" s="53" t="s">
        <v>61</v>
      </c>
      <c r="D1288" s="54"/>
      <c r="E1288" s="64">
        <f>E1290+E1294</f>
        <v>1786.45278632289</v>
      </c>
      <c r="F1288" s="64">
        <f t="shared" ref="F1288:N1288" si="1155">F1290+F1294</f>
        <v>1526.5701586309649</v>
      </c>
      <c r="G1288" s="64">
        <f t="shared" si="1155"/>
        <v>1578.4106036454396</v>
      </c>
      <c r="H1288" s="64">
        <f t="shared" si="1155"/>
        <v>1451.7624249538499</v>
      </c>
      <c r="I1288" s="64">
        <f t="shared" si="1155"/>
        <v>1449.4017560371185</v>
      </c>
      <c r="J1288" s="64">
        <f t="shared" si="1155"/>
        <v>1556.7746695161909</v>
      </c>
      <c r="K1288" s="64">
        <f t="shared" si="1155"/>
        <v>1499.0418663842556</v>
      </c>
      <c r="L1288" s="64">
        <f t="shared" si="1155"/>
        <v>1616.2553999867141</v>
      </c>
      <c r="M1288" s="64">
        <f t="shared" si="1155"/>
        <v>1031.0463224171067</v>
      </c>
      <c r="N1288" s="64">
        <f t="shared" si="1155"/>
        <v>1587.286650583357</v>
      </c>
      <c r="O1288" s="180"/>
      <c r="P1288" s="159" t="str">
        <f t="shared" si="1151"/>
        <v>Estar ESE2000 
ГПБ Комплект</v>
      </c>
      <c r="Q1288" s="65"/>
      <c r="R1288" s="65"/>
      <c r="S1288" s="65"/>
      <c r="T1288" s="57"/>
      <c r="U1288" s="58"/>
      <c r="V1288" s="58"/>
      <c r="W1288" s="58"/>
      <c r="X1288" s="58"/>
      <c r="Y1288" s="58"/>
      <c r="Z1288" s="58"/>
      <c r="AA1288" s="58"/>
      <c r="AB1288" s="59"/>
      <c r="AC1288" s="58"/>
      <c r="AD1288" s="58"/>
      <c r="AE1288" s="58"/>
      <c r="AF1288" s="58"/>
      <c r="AG1288" s="58"/>
      <c r="AH1288" s="58"/>
      <c r="AI1288" s="58"/>
      <c r="AJ1288" s="60"/>
      <c r="AK1288" s="60"/>
      <c r="AL1288" s="60"/>
      <c r="AM1288" s="60"/>
      <c r="AN1288" s="60"/>
      <c r="AO1288" s="60"/>
      <c r="AP1288" s="60"/>
      <c r="AQ1288" s="60"/>
      <c r="AR1288" s="60"/>
      <c r="AS1288" s="60"/>
    </row>
    <row r="1289" spans="1:45" s="61" customFormat="1" ht="15.75" outlineLevel="1">
      <c r="A1289" s="51"/>
      <c r="B1289" s="52"/>
      <c r="C1289" s="53"/>
      <c r="D1289" s="54"/>
      <c r="E1289" s="64"/>
      <c r="F1289" s="64"/>
      <c r="G1289" s="64"/>
      <c r="H1289" s="64"/>
      <c r="I1289" s="64"/>
      <c r="J1289" s="64"/>
      <c r="K1289" s="64"/>
      <c r="L1289" s="64"/>
      <c r="M1289" s="64"/>
      <c r="N1289" s="64"/>
      <c r="O1289" s="65"/>
      <c r="P1289" s="159" t="str">
        <f t="shared" si="1151"/>
        <v>Estar ESE2000 
ГПБ Комплект</v>
      </c>
      <c r="Q1289" s="65"/>
      <c r="R1289" s="65"/>
      <c r="S1289" s="65"/>
      <c r="T1289" s="57"/>
      <c r="U1289" s="58"/>
      <c r="V1289" s="58"/>
      <c r="W1289" s="58"/>
      <c r="X1289" s="58"/>
      <c r="Y1289" s="58"/>
      <c r="Z1289" s="58"/>
      <c r="AA1289" s="58"/>
      <c r="AB1289" s="59"/>
      <c r="AC1289" s="58"/>
      <c r="AD1289" s="58"/>
      <c r="AE1289" s="58"/>
      <c r="AF1289" s="58"/>
      <c r="AG1289" s="58"/>
      <c r="AH1289" s="58"/>
      <c r="AI1289" s="58"/>
      <c r="AJ1289" s="60"/>
      <c r="AK1289" s="60"/>
      <c r="AL1289" s="60"/>
      <c r="AM1289" s="60"/>
      <c r="AN1289" s="60"/>
      <c r="AO1289" s="60"/>
      <c r="AP1289" s="60"/>
      <c r="AQ1289" s="60"/>
      <c r="AR1289" s="60"/>
      <c r="AS1289" s="60"/>
    </row>
    <row r="1290" spans="1:45" s="61" customFormat="1" ht="30" outlineLevel="1">
      <c r="A1290" s="51"/>
      <c r="B1290" s="186" t="s">
        <v>173</v>
      </c>
      <c r="C1290" s="53" t="s">
        <v>61</v>
      </c>
      <c r="D1290" s="54"/>
      <c r="E1290" s="64">
        <f>E1293*E1280</f>
        <v>1786.45278632289</v>
      </c>
      <c r="F1290" s="64">
        <f t="shared" ref="F1290:N1290" si="1156">F1293*F1280</f>
        <v>1526.5701586309649</v>
      </c>
      <c r="G1290" s="64">
        <f t="shared" si="1156"/>
        <v>1578.4106036454396</v>
      </c>
      <c r="H1290" s="64">
        <f t="shared" si="1156"/>
        <v>1451.7624249538499</v>
      </c>
      <c r="I1290" s="64">
        <f t="shared" si="1156"/>
        <v>1449.4017560371185</v>
      </c>
      <c r="J1290" s="64">
        <f t="shared" si="1156"/>
        <v>1556.7746695161909</v>
      </c>
      <c r="K1290" s="64">
        <f t="shared" si="1156"/>
        <v>1499.0418663842556</v>
      </c>
      <c r="L1290" s="64">
        <f t="shared" si="1156"/>
        <v>1616.2553999867141</v>
      </c>
      <c r="M1290" s="64">
        <f t="shared" si="1156"/>
        <v>1031.0463224171067</v>
      </c>
      <c r="N1290" s="64">
        <f t="shared" si="1156"/>
        <v>1587.286650583357</v>
      </c>
      <c r="O1290" s="65"/>
      <c r="P1290" s="159" t="str">
        <f t="shared" si="1151"/>
        <v>Estar ESE2000 
ГПБ Комплект</v>
      </c>
      <c r="Q1290" s="65"/>
      <c r="R1290" s="65"/>
      <c r="S1290" s="65"/>
      <c r="T1290" s="57"/>
      <c r="U1290" s="58"/>
      <c r="V1290" s="58"/>
      <c r="W1290" s="58"/>
      <c r="X1290" s="58"/>
      <c r="Y1290" s="58"/>
      <c r="Z1290" s="58"/>
      <c r="AA1290" s="58"/>
      <c r="AB1290" s="59"/>
      <c r="AC1290" s="58"/>
      <c r="AD1290" s="58"/>
      <c r="AE1290" s="58"/>
      <c r="AF1290" s="58"/>
      <c r="AG1290" s="58"/>
      <c r="AH1290" s="58"/>
      <c r="AI1290" s="58"/>
      <c r="AJ1290" s="60"/>
      <c r="AK1290" s="60"/>
      <c r="AL1290" s="60"/>
      <c r="AM1290" s="60"/>
      <c r="AN1290" s="60"/>
      <c r="AO1290" s="60"/>
      <c r="AP1290" s="60"/>
      <c r="AQ1290" s="60"/>
      <c r="AR1290" s="60"/>
      <c r="AS1290" s="60"/>
    </row>
    <row r="1291" spans="1:45" s="61" customFormat="1" ht="15.75" outlineLevel="1">
      <c r="A1291" s="51"/>
      <c r="B1291" s="67" t="s">
        <v>53</v>
      </c>
      <c r="C1291" s="70" t="s">
        <v>171</v>
      </c>
      <c r="D1291" s="179"/>
      <c r="E1291" s="177"/>
      <c r="F1291" s="177"/>
      <c r="G1291" s="177"/>
      <c r="H1291" s="177"/>
      <c r="I1291" s="177"/>
      <c r="J1291" s="177"/>
      <c r="K1291" s="177"/>
      <c r="L1291" s="177"/>
      <c r="M1291" s="177"/>
      <c r="N1291" s="177"/>
      <c r="O1291" s="69"/>
      <c r="P1291" s="159" t="str">
        <f t="shared" si="1151"/>
        <v>Estar ESE2000 
ГПБ Комплект</v>
      </c>
      <c r="Q1291" s="69"/>
      <c r="R1291" s="69"/>
      <c r="S1291" s="69"/>
      <c r="T1291" s="57"/>
      <c r="U1291" s="58"/>
      <c r="V1291" s="58"/>
      <c r="W1291" s="58"/>
      <c r="X1291" s="58"/>
      <c r="Y1291" s="58"/>
      <c r="Z1291" s="58"/>
      <c r="AA1291" s="58"/>
      <c r="AB1291" s="59"/>
      <c r="AC1291" s="58"/>
      <c r="AD1291" s="58"/>
      <c r="AE1291" s="58"/>
      <c r="AF1291" s="58"/>
      <c r="AG1291" s="58"/>
      <c r="AH1291" s="58"/>
      <c r="AI1291" s="58"/>
      <c r="AJ1291" s="60"/>
      <c r="AK1291" s="60"/>
      <c r="AL1291" s="60"/>
      <c r="AM1291" s="60"/>
      <c r="AN1291" s="60"/>
      <c r="AO1291" s="60"/>
      <c r="AP1291" s="60"/>
      <c r="AQ1291" s="60"/>
      <c r="AR1291" s="60"/>
      <c r="AS1291" s="60"/>
    </row>
    <row r="1292" spans="1:45" s="61" customFormat="1" ht="15.75" outlineLevel="1">
      <c r="A1292" s="51"/>
      <c r="B1292" s="67" t="s">
        <v>162</v>
      </c>
      <c r="C1292" s="70" t="s">
        <v>167</v>
      </c>
      <c r="D1292" s="134"/>
      <c r="E1292" s="161"/>
      <c r="F1292" s="161"/>
      <c r="G1292" s="161"/>
      <c r="H1292" s="161"/>
      <c r="I1292" s="161"/>
      <c r="J1292" s="161"/>
      <c r="K1292" s="161"/>
      <c r="L1292" s="161"/>
      <c r="M1292" s="161"/>
      <c r="N1292" s="161"/>
      <c r="O1292" s="69"/>
      <c r="P1292" s="159" t="str">
        <f t="shared" si="1151"/>
        <v>Estar ESE2000 
ГПБ Комплект</v>
      </c>
      <c r="Q1292" s="69"/>
      <c r="R1292" s="69"/>
      <c r="S1292" s="69"/>
      <c r="T1292" s="57"/>
      <c r="U1292" s="58"/>
      <c r="V1292" s="58"/>
      <c r="W1292" s="58"/>
      <c r="X1292" s="58"/>
      <c r="Y1292" s="58"/>
      <c r="Z1292" s="58"/>
      <c r="AA1292" s="58"/>
      <c r="AB1292" s="59"/>
      <c r="AC1292" s="58"/>
      <c r="AD1292" s="58"/>
      <c r="AE1292" s="58"/>
      <c r="AF1292" s="58"/>
      <c r="AG1292" s="58"/>
      <c r="AH1292" s="58"/>
      <c r="AI1292" s="58"/>
      <c r="AJ1292" s="60"/>
      <c r="AK1292" s="60"/>
      <c r="AL1292" s="60"/>
      <c r="AM1292" s="60"/>
      <c r="AN1292" s="60"/>
      <c r="AO1292" s="60"/>
      <c r="AP1292" s="60"/>
      <c r="AQ1292" s="60"/>
      <c r="AR1292" s="60"/>
      <c r="AS1292" s="60"/>
    </row>
    <row r="1293" spans="1:45" s="76" customFormat="1" ht="15.75" outlineLevel="1">
      <c r="A1293" s="71"/>
      <c r="B1293" s="67" t="s">
        <v>168</v>
      </c>
      <c r="C1293" s="131" t="s">
        <v>122</v>
      </c>
      <c r="D1293" s="261">
        <f>'Зубья ковша, коронки'!$P$57</f>
        <v>1.1462760970569816E-2</v>
      </c>
      <c r="E1293" s="1126">
        <f>$D1293*Макро!D$4</f>
        <v>0.87261184909340372</v>
      </c>
      <c r="F1293" s="1126">
        <f>$D1293*Макро!E$4</f>
        <v>0.87261184909340372</v>
      </c>
      <c r="G1293" s="1126">
        <f>$D1293*Макро!F$4</f>
        <v>0.87261184909340372</v>
      </c>
      <c r="H1293" s="1126">
        <f>$D1293*Макро!G$4</f>
        <v>0.87261184909340372</v>
      </c>
      <c r="I1293" s="1126">
        <f>$D1293*Макро!H$4</f>
        <v>0.87261184909340372</v>
      </c>
      <c r="J1293" s="1126">
        <f>$D1293*Макро!I$4</f>
        <v>0.87261184909340372</v>
      </c>
      <c r="K1293" s="1126">
        <f>$D1293*Макро!J$4</f>
        <v>0.87261184909340372</v>
      </c>
      <c r="L1293" s="1126">
        <f>$D1293*Макро!K$4</f>
        <v>0.87261184909340372</v>
      </c>
      <c r="M1293" s="1126">
        <f>$D1293*Макро!L$4</f>
        <v>0.87261184909340372</v>
      </c>
      <c r="N1293" s="1126">
        <f>$D1293*Макро!M$4</f>
        <v>0.87261184909340372</v>
      </c>
      <c r="O1293" s="65"/>
      <c r="P1293" s="159" t="str">
        <f t="shared" si="1151"/>
        <v>Estar ESE2000 
ГПБ Комплект</v>
      </c>
      <c r="Q1293" s="65"/>
      <c r="R1293" s="65"/>
      <c r="S1293" s="65"/>
      <c r="T1293" s="73"/>
      <c r="U1293" s="56"/>
      <c r="V1293" s="58"/>
      <c r="W1293" s="58"/>
      <c r="X1293" s="56"/>
      <c r="Y1293" s="56"/>
      <c r="Z1293" s="56"/>
      <c r="AA1293" s="56"/>
      <c r="AB1293" s="74"/>
      <c r="AC1293" s="56"/>
      <c r="AD1293" s="56"/>
      <c r="AE1293" s="56"/>
      <c r="AF1293" s="56"/>
      <c r="AG1293" s="56"/>
      <c r="AH1293" s="56"/>
      <c r="AI1293" s="56"/>
      <c r="AJ1293" s="75"/>
      <c r="AK1293" s="75"/>
      <c r="AL1293" s="75"/>
      <c r="AM1293" s="75"/>
      <c r="AN1293" s="75"/>
      <c r="AO1293" s="75"/>
      <c r="AP1293" s="75"/>
      <c r="AQ1293" s="75"/>
      <c r="AR1293" s="75"/>
      <c r="AS1293" s="75"/>
    </row>
    <row r="1294" spans="1:45" s="61" customFormat="1" ht="17.25" customHeight="1" outlineLevel="1">
      <c r="A1294" s="51"/>
      <c r="B1294" s="136" t="s">
        <v>229</v>
      </c>
      <c r="C1294" s="53" t="s">
        <v>61</v>
      </c>
      <c r="D1294" s="54"/>
      <c r="E1294" s="64">
        <f>E1295*E1296/1000</f>
        <v>0</v>
      </c>
      <c r="F1294" s="64">
        <f t="shared" ref="F1294:N1294" si="1157">F1295*F1296/1000</f>
        <v>0</v>
      </c>
      <c r="G1294" s="64">
        <f t="shared" si="1157"/>
        <v>0</v>
      </c>
      <c r="H1294" s="64">
        <f t="shared" si="1157"/>
        <v>0</v>
      </c>
      <c r="I1294" s="64">
        <f t="shared" si="1157"/>
        <v>0</v>
      </c>
      <c r="J1294" s="64">
        <f t="shared" si="1157"/>
        <v>0</v>
      </c>
      <c r="K1294" s="64">
        <f t="shared" si="1157"/>
        <v>0</v>
      </c>
      <c r="L1294" s="64">
        <f t="shared" si="1157"/>
        <v>0</v>
      </c>
      <c r="M1294" s="64">
        <f t="shared" si="1157"/>
        <v>0</v>
      </c>
      <c r="N1294" s="64">
        <f t="shared" si="1157"/>
        <v>0</v>
      </c>
      <c r="O1294" s="65"/>
      <c r="P1294" s="159" t="str">
        <f t="shared" si="1151"/>
        <v>Estar ESE2000 
ГПБ Комплект</v>
      </c>
      <c r="Q1294" s="65"/>
      <c r="R1294" s="65"/>
      <c r="S1294" s="65"/>
      <c r="T1294" s="57"/>
      <c r="U1294" s="58"/>
      <c r="V1294" s="58"/>
      <c r="W1294" s="58"/>
      <c r="X1294" s="58"/>
      <c r="Y1294" s="58"/>
      <c r="Z1294" s="58"/>
      <c r="AA1294" s="58"/>
      <c r="AB1294" s="59"/>
      <c r="AC1294" s="58"/>
      <c r="AD1294" s="58"/>
      <c r="AE1294" s="58"/>
      <c r="AF1294" s="58"/>
      <c r="AG1294" s="58"/>
      <c r="AH1294" s="58"/>
      <c r="AI1294" s="58"/>
      <c r="AJ1294" s="60"/>
      <c r="AK1294" s="60"/>
      <c r="AL1294" s="60"/>
      <c r="AM1294" s="60"/>
      <c r="AN1294" s="60"/>
      <c r="AO1294" s="60"/>
      <c r="AP1294" s="60"/>
      <c r="AQ1294" s="60"/>
      <c r="AR1294" s="60"/>
      <c r="AS1294" s="60"/>
    </row>
    <row r="1295" spans="1:45" s="76" customFormat="1" ht="15.75" outlineLevel="1">
      <c r="A1295" s="71"/>
      <c r="B1295" s="67" t="s">
        <v>53</v>
      </c>
      <c r="C1295" s="70" t="s">
        <v>169</v>
      </c>
      <c r="D1295" s="134"/>
      <c r="E1295" s="68"/>
      <c r="F1295" s="68"/>
      <c r="G1295" s="68"/>
      <c r="H1295" s="68"/>
      <c r="I1295" s="68"/>
      <c r="J1295" s="68"/>
      <c r="K1295" s="68"/>
      <c r="L1295" s="68"/>
      <c r="M1295" s="68"/>
      <c r="N1295" s="68"/>
      <c r="O1295" s="68"/>
      <c r="P1295" s="159" t="str">
        <f t="shared" si="1151"/>
        <v>Estar ESE2000 
ГПБ Комплект</v>
      </c>
      <c r="Q1295" s="69"/>
      <c r="R1295" s="69"/>
      <c r="S1295" s="69"/>
      <c r="T1295" s="73"/>
      <c r="U1295" s="56"/>
      <c r="V1295" s="58"/>
      <c r="W1295" s="58"/>
      <c r="X1295" s="56"/>
      <c r="Y1295" s="56"/>
      <c r="Z1295" s="56"/>
      <c r="AA1295" s="56"/>
      <c r="AB1295" s="74"/>
      <c r="AC1295" s="56"/>
      <c r="AD1295" s="56"/>
      <c r="AE1295" s="56"/>
      <c r="AF1295" s="56"/>
      <c r="AG1295" s="56"/>
      <c r="AH1295" s="56"/>
      <c r="AI1295" s="56"/>
      <c r="AJ1295" s="75"/>
      <c r="AK1295" s="75"/>
      <c r="AL1295" s="75"/>
      <c r="AM1295" s="75"/>
      <c r="AN1295" s="75"/>
      <c r="AO1295" s="75"/>
      <c r="AP1295" s="75"/>
      <c r="AQ1295" s="75"/>
      <c r="AR1295" s="75"/>
      <c r="AS1295" s="75"/>
    </row>
    <row r="1296" spans="1:45" s="76" customFormat="1" ht="15.75" outlineLevel="1">
      <c r="A1296" s="71"/>
      <c r="B1296" s="67" t="s">
        <v>164</v>
      </c>
      <c r="C1296" s="131" t="s">
        <v>165</v>
      </c>
      <c r="D1296" s="135"/>
      <c r="E1296" s="130"/>
      <c r="F1296" s="130"/>
      <c r="G1296" s="130"/>
      <c r="H1296" s="130"/>
      <c r="I1296" s="130"/>
      <c r="J1296" s="130"/>
      <c r="K1296" s="130"/>
      <c r="L1296" s="130"/>
      <c r="M1296" s="130"/>
      <c r="N1296" s="130"/>
      <c r="O1296" s="56"/>
      <c r="P1296" s="159" t="str">
        <f t="shared" si="1151"/>
        <v>Estar ESE2000 
ГПБ Комплект</v>
      </c>
      <c r="Q1296" s="56"/>
      <c r="R1296" s="56"/>
      <c r="S1296" s="56"/>
      <c r="T1296" s="73"/>
      <c r="U1296" s="56"/>
      <c r="V1296" s="58"/>
      <c r="W1296" s="58"/>
      <c r="X1296" s="56"/>
      <c r="Y1296" s="56"/>
      <c r="Z1296" s="56"/>
      <c r="AA1296" s="56"/>
      <c r="AB1296" s="74"/>
      <c r="AC1296" s="56"/>
      <c r="AD1296" s="56"/>
      <c r="AE1296" s="56"/>
      <c r="AF1296" s="56"/>
      <c r="AG1296" s="56"/>
      <c r="AH1296" s="56"/>
      <c r="AI1296" s="56"/>
      <c r="AJ1296" s="75"/>
      <c r="AK1296" s="75"/>
      <c r="AL1296" s="75"/>
      <c r="AM1296" s="75"/>
      <c r="AN1296" s="75"/>
      <c r="AO1296" s="75"/>
      <c r="AP1296" s="75"/>
      <c r="AQ1296" s="75"/>
      <c r="AR1296" s="75"/>
      <c r="AS1296" s="75"/>
    </row>
    <row r="1297" spans="1:45" s="61" customFormat="1" ht="15.75" outlineLevel="1">
      <c r="A1297" s="51"/>
      <c r="B1297" s="136"/>
      <c r="C1297" s="53" t="s">
        <v>61</v>
      </c>
      <c r="D1297" s="54"/>
      <c r="E1297" s="64"/>
      <c r="F1297" s="64"/>
      <c r="G1297" s="64"/>
      <c r="H1297" s="64"/>
      <c r="I1297" s="64"/>
      <c r="J1297" s="64"/>
      <c r="K1297" s="64"/>
      <c r="L1297" s="64"/>
      <c r="M1297" s="64"/>
      <c r="N1297" s="64"/>
      <c r="O1297" s="65"/>
      <c r="P1297" s="159" t="str">
        <f t="shared" si="1151"/>
        <v>Estar ESE2000 
ГПБ Комплект</v>
      </c>
      <c r="Q1297" s="65"/>
      <c r="R1297" s="65"/>
      <c r="S1297" s="65"/>
      <c r="T1297" s="57"/>
      <c r="U1297" s="58"/>
      <c r="V1297" s="58"/>
      <c r="W1297" s="58"/>
      <c r="X1297" s="58"/>
      <c r="Y1297" s="58"/>
      <c r="Z1297" s="58"/>
      <c r="AA1297" s="58"/>
      <c r="AB1297" s="59"/>
      <c r="AC1297" s="58"/>
      <c r="AD1297" s="58"/>
      <c r="AE1297" s="58"/>
      <c r="AF1297" s="58"/>
      <c r="AG1297" s="58"/>
      <c r="AH1297" s="58"/>
      <c r="AI1297" s="58"/>
      <c r="AJ1297" s="60"/>
      <c r="AK1297" s="60"/>
      <c r="AL1297" s="60"/>
      <c r="AM1297" s="60"/>
      <c r="AN1297" s="60"/>
      <c r="AO1297" s="60"/>
      <c r="AP1297" s="60"/>
      <c r="AQ1297" s="60"/>
      <c r="AR1297" s="60"/>
      <c r="AS1297" s="60"/>
    </row>
    <row r="1298" spans="1:45" s="76" customFormat="1" ht="15.75" outlineLevel="1">
      <c r="A1298" s="71"/>
      <c r="B1298" s="67" t="s">
        <v>53</v>
      </c>
      <c r="C1298" s="70" t="s">
        <v>161</v>
      </c>
      <c r="D1298" s="134"/>
      <c r="E1298" s="68"/>
      <c r="F1298" s="68"/>
      <c r="G1298" s="68"/>
      <c r="H1298" s="68"/>
      <c r="I1298" s="68"/>
      <c r="J1298" s="68"/>
      <c r="K1298" s="68"/>
      <c r="L1298" s="68"/>
      <c r="M1298" s="68"/>
      <c r="N1298" s="68"/>
      <c r="O1298" s="65"/>
      <c r="P1298" s="159" t="str">
        <f t="shared" si="1151"/>
        <v>Estar ESE2000 
ГПБ Комплект</v>
      </c>
      <c r="Q1298" s="65"/>
      <c r="R1298" s="65"/>
      <c r="S1298" s="65"/>
      <c r="T1298" s="73"/>
      <c r="U1298" s="56"/>
      <c r="V1298" s="58"/>
      <c r="W1298" s="58"/>
      <c r="X1298" s="56"/>
      <c r="Y1298" s="56"/>
      <c r="Z1298" s="56"/>
      <c r="AA1298" s="56"/>
      <c r="AB1298" s="74"/>
      <c r="AC1298" s="56"/>
      <c r="AD1298" s="56"/>
      <c r="AE1298" s="56"/>
      <c r="AF1298" s="56"/>
      <c r="AG1298" s="56"/>
      <c r="AH1298" s="56"/>
      <c r="AI1298" s="56"/>
      <c r="AJ1298" s="75"/>
      <c r="AK1298" s="75"/>
      <c r="AL1298" s="75"/>
      <c r="AM1298" s="75"/>
      <c r="AN1298" s="75"/>
      <c r="AO1298" s="75"/>
      <c r="AP1298" s="75"/>
      <c r="AQ1298" s="75"/>
      <c r="AR1298" s="75"/>
      <c r="AS1298" s="75"/>
    </row>
    <row r="1299" spans="1:45" s="76" customFormat="1" ht="15.75" outlineLevel="1">
      <c r="A1299" s="71"/>
      <c r="B1299" s="67" t="s">
        <v>162</v>
      </c>
      <c r="C1299" s="70" t="s">
        <v>163</v>
      </c>
      <c r="D1299" s="134"/>
      <c r="E1299" s="68"/>
      <c r="F1299" s="68"/>
      <c r="G1299" s="68"/>
      <c r="H1299" s="68"/>
      <c r="I1299" s="68"/>
      <c r="J1299" s="68"/>
      <c r="K1299" s="68"/>
      <c r="L1299" s="68"/>
      <c r="M1299" s="68"/>
      <c r="N1299" s="68"/>
      <c r="O1299" s="69"/>
      <c r="P1299" s="159" t="str">
        <f t="shared" si="1151"/>
        <v>Estar ESE2000 
ГПБ Комплект</v>
      </c>
      <c r="Q1299" s="69"/>
      <c r="R1299" s="69"/>
      <c r="S1299" s="69"/>
      <c r="T1299" s="73"/>
      <c r="U1299" s="56"/>
      <c r="V1299" s="58"/>
      <c r="W1299" s="58"/>
      <c r="X1299" s="56"/>
      <c r="Y1299" s="56"/>
      <c r="Z1299" s="56"/>
      <c r="AA1299" s="56"/>
      <c r="AB1299" s="74"/>
      <c r="AC1299" s="56"/>
      <c r="AD1299" s="56"/>
      <c r="AE1299" s="56"/>
      <c r="AF1299" s="56"/>
      <c r="AG1299" s="56"/>
      <c r="AH1299" s="56"/>
      <c r="AI1299" s="56"/>
      <c r="AJ1299" s="75"/>
      <c r="AK1299" s="75"/>
      <c r="AL1299" s="75"/>
      <c r="AM1299" s="75"/>
      <c r="AN1299" s="75"/>
      <c r="AO1299" s="75"/>
      <c r="AP1299" s="75"/>
      <c r="AQ1299" s="75"/>
      <c r="AR1299" s="75"/>
      <c r="AS1299" s="75"/>
    </row>
    <row r="1300" spans="1:45" s="76" customFormat="1" ht="15.75" outlineLevel="1">
      <c r="A1300" s="71"/>
      <c r="B1300" s="67" t="s">
        <v>164</v>
      </c>
      <c r="C1300" s="131" t="s">
        <v>165</v>
      </c>
      <c r="D1300" s="176"/>
      <c r="E1300" s="130"/>
      <c r="F1300" s="130"/>
      <c r="G1300" s="130"/>
      <c r="H1300" s="130"/>
      <c r="I1300" s="130"/>
      <c r="J1300" s="130"/>
      <c r="K1300" s="130"/>
      <c r="L1300" s="130"/>
      <c r="M1300" s="130"/>
      <c r="N1300" s="130"/>
      <c r="O1300" s="69"/>
      <c r="P1300" s="159" t="str">
        <f t="shared" si="1151"/>
        <v>Estar ESE2000 
ГПБ Комплект</v>
      </c>
      <c r="Q1300" s="69"/>
      <c r="R1300" s="69"/>
      <c r="S1300" s="69"/>
      <c r="T1300" s="73"/>
      <c r="U1300" s="56"/>
      <c r="V1300" s="58"/>
      <c r="W1300" s="58"/>
      <c r="X1300" s="56"/>
      <c r="Y1300" s="56"/>
      <c r="Z1300" s="56"/>
      <c r="AA1300" s="56"/>
      <c r="AB1300" s="74"/>
      <c r="AC1300" s="56"/>
      <c r="AD1300" s="56"/>
      <c r="AE1300" s="56"/>
      <c r="AF1300" s="56"/>
      <c r="AG1300" s="56"/>
      <c r="AH1300" s="56"/>
      <c r="AI1300" s="56"/>
      <c r="AJ1300" s="75"/>
      <c r="AK1300" s="75"/>
      <c r="AL1300" s="75"/>
      <c r="AM1300" s="75"/>
      <c r="AN1300" s="75"/>
      <c r="AO1300" s="75"/>
      <c r="AP1300" s="75"/>
      <c r="AQ1300" s="75"/>
      <c r="AR1300" s="75"/>
      <c r="AS1300" s="75"/>
    </row>
    <row r="1301" spans="1:45" s="76" customFormat="1" ht="15.75" outlineLevel="1">
      <c r="A1301" s="71"/>
      <c r="B1301" s="136"/>
      <c r="C1301" s="53" t="s">
        <v>61</v>
      </c>
      <c r="D1301" s="54"/>
      <c r="E1301" s="64"/>
      <c r="F1301" s="64"/>
      <c r="G1301" s="64"/>
      <c r="H1301" s="64"/>
      <c r="I1301" s="64"/>
      <c r="J1301" s="64"/>
      <c r="K1301" s="64"/>
      <c r="L1301" s="64"/>
      <c r="M1301" s="64"/>
      <c r="N1301" s="64"/>
      <c r="O1301" s="65"/>
      <c r="P1301" s="159" t="str">
        <f t="shared" si="1151"/>
        <v>Estar ESE2000 
ГПБ Комплект</v>
      </c>
      <c r="Q1301" s="65"/>
      <c r="R1301" s="65"/>
      <c r="S1301" s="65"/>
      <c r="T1301" s="73"/>
      <c r="U1301" s="56"/>
      <c r="V1301" s="58"/>
      <c r="W1301" s="58"/>
      <c r="X1301" s="56"/>
      <c r="Y1301" s="56"/>
      <c r="Z1301" s="56"/>
      <c r="AA1301" s="56"/>
      <c r="AB1301" s="74"/>
      <c r="AC1301" s="56"/>
      <c r="AD1301" s="56"/>
      <c r="AE1301" s="56"/>
      <c r="AF1301" s="56"/>
      <c r="AG1301" s="56"/>
      <c r="AH1301" s="56"/>
      <c r="AI1301" s="56"/>
      <c r="AJ1301" s="75"/>
      <c r="AK1301" s="75"/>
      <c r="AL1301" s="75"/>
      <c r="AM1301" s="75"/>
      <c r="AN1301" s="75"/>
      <c r="AO1301" s="75"/>
      <c r="AP1301" s="75"/>
      <c r="AQ1301" s="75"/>
      <c r="AR1301" s="75"/>
      <c r="AS1301" s="75"/>
    </row>
    <row r="1302" spans="1:45" s="76" customFormat="1" ht="15.75" outlineLevel="1">
      <c r="A1302" s="71"/>
      <c r="B1302" s="67"/>
      <c r="C1302" s="70"/>
      <c r="D1302" s="134"/>
      <c r="E1302" s="68"/>
      <c r="F1302" s="68"/>
      <c r="G1302" s="68"/>
      <c r="H1302" s="68"/>
      <c r="I1302" s="68"/>
      <c r="J1302" s="68"/>
      <c r="K1302" s="68"/>
      <c r="L1302" s="68"/>
      <c r="M1302" s="68"/>
      <c r="N1302" s="68"/>
      <c r="O1302" s="56"/>
      <c r="P1302" s="159" t="str">
        <f t="shared" si="1151"/>
        <v>Estar ESE2000 
ГПБ Комплект</v>
      </c>
      <c r="Q1302" s="56"/>
      <c r="R1302" s="56"/>
      <c r="S1302" s="56"/>
      <c r="T1302" s="73"/>
      <c r="U1302" s="56"/>
      <c r="V1302" s="58"/>
      <c r="W1302" s="58"/>
      <c r="X1302" s="56"/>
      <c r="Y1302" s="56"/>
      <c r="Z1302" s="56"/>
      <c r="AA1302" s="56"/>
      <c r="AB1302" s="74"/>
      <c r="AC1302" s="56"/>
      <c r="AD1302" s="56"/>
      <c r="AE1302" s="56"/>
      <c r="AF1302" s="56"/>
      <c r="AG1302" s="56"/>
      <c r="AH1302" s="56"/>
      <c r="AI1302" s="56"/>
      <c r="AJ1302" s="75"/>
      <c r="AK1302" s="75"/>
      <c r="AL1302" s="75"/>
      <c r="AM1302" s="75"/>
      <c r="AN1302" s="75"/>
      <c r="AO1302" s="75"/>
      <c r="AP1302" s="75"/>
      <c r="AQ1302" s="75"/>
      <c r="AR1302" s="75"/>
      <c r="AS1302" s="75"/>
    </row>
    <row r="1303" spans="1:45" s="76" customFormat="1" ht="15.75" outlineLevel="1">
      <c r="A1303" s="71"/>
      <c r="B1303" s="67" t="s">
        <v>162</v>
      </c>
      <c r="C1303" s="70" t="s">
        <v>163</v>
      </c>
      <c r="D1303" s="134"/>
      <c r="E1303" s="68"/>
      <c r="F1303" s="68"/>
      <c r="G1303" s="68"/>
      <c r="H1303" s="68"/>
      <c r="I1303" s="68"/>
      <c r="J1303" s="68"/>
      <c r="K1303" s="68"/>
      <c r="L1303" s="68"/>
      <c r="M1303" s="68"/>
      <c r="N1303" s="68"/>
      <c r="O1303" s="68"/>
      <c r="P1303" s="159" t="str">
        <f t="shared" si="1151"/>
        <v>Estar ESE2000 
ГПБ Комплект</v>
      </c>
      <c r="Q1303" s="68"/>
      <c r="R1303" s="68"/>
      <c r="S1303" s="68"/>
      <c r="T1303" s="68"/>
      <c r="U1303" s="56"/>
      <c r="V1303" s="58"/>
      <c r="W1303" s="58"/>
      <c r="X1303" s="56"/>
      <c r="Y1303" s="56"/>
      <c r="Z1303" s="56"/>
      <c r="AA1303" s="56"/>
      <c r="AB1303" s="74"/>
      <c r="AC1303" s="56"/>
      <c r="AD1303" s="56"/>
      <c r="AE1303" s="56"/>
      <c r="AF1303" s="56"/>
      <c r="AG1303" s="56"/>
      <c r="AH1303" s="56"/>
      <c r="AI1303" s="56"/>
      <c r="AJ1303" s="75"/>
      <c r="AK1303" s="75"/>
      <c r="AL1303" s="75"/>
      <c r="AM1303" s="75"/>
      <c r="AN1303" s="75"/>
      <c r="AO1303" s="75"/>
      <c r="AP1303" s="75"/>
      <c r="AQ1303" s="75"/>
      <c r="AR1303" s="75"/>
      <c r="AS1303" s="75"/>
    </row>
    <row r="1304" spans="1:45" s="76" customFormat="1" ht="15.75" outlineLevel="1">
      <c r="A1304" s="71"/>
      <c r="B1304" s="67" t="s">
        <v>164</v>
      </c>
      <c r="C1304" s="131" t="s">
        <v>165</v>
      </c>
      <c r="D1304" s="176"/>
      <c r="E1304" s="130"/>
      <c r="F1304" s="130"/>
      <c r="G1304" s="130"/>
      <c r="H1304" s="130"/>
      <c r="I1304" s="130"/>
      <c r="J1304" s="130"/>
      <c r="K1304" s="130"/>
      <c r="L1304" s="130"/>
      <c r="M1304" s="130"/>
      <c r="N1304" s="130"/>
      <c r="O1304" s="69"/>
      <c r="P1304" s="159" t="str">
        <f t="shared" si="1151"/>
        <v>Estar ESE2000 
ГПБ Комплект</v>
      </c>
      <c r="Q1304" s="69"/>
      <c r="R1304" s="69"/>
      <c r="S1304" s="69"/>
      <c r="T1304" s="69"/>
      <c r="U1304" s="56"/>
      <c r="V1304" s="58"/>
      <c r="W1304" s="58"/>
      <c r="X1304" s="56"/>
      <c r="Y1304" s="56"/>
      <c r="Z1304" s="56"/>
      <c r="AA1304" s="56"/>
      <c r="AB1304" s="74"/>
      <c r="AC1304" s="56"/>
      <c r="AD1304" s="56"/>
      <c r="AE1304" s="56"/>
      <c r="AF1304" s="56"/>
      <c r="AG1304" s="56"/>
      <c r="AH1304" s="56"/>
      <c r="AI1304" s="56"/>
      <c r="AJ1304" s="75"/>
      <c r="AK1304" s="75"/>
      <c r="AL1304" s="75"/>
      <c r="AM1304" s="75"/>
      <c r="AN1304" s="75"/>
      <c r="AO1304" s="75"/>
      <c r="AP1304" s="75"/>
      <c r="AQ1304" s="75"/>
      <c r="AR1304" s="75"/>
      <c r="AS1304" s="75"/>
    </row>
    <row r="1305" spans="1:45" s="76" customFormat="1" ht="15.75" outlineLevel="1">
      <c r="A1305" s="71"/>
      <c r="B1305" s="67"/>
      <c r="C1305" s="131"/>
      <c r="D1305" s="135"/>
      <c r="E1305" s="130"/>
      <c r="F1305" s="130"/>
      <c r="G1305" s="130"/>
      <c r="H1305" s="130"/>
      <c r="I1305" s="130"/>
      <c r="J1305" s="130"/>
      <c r="K1305" s="130"/>
      <c r="L1305" s="130"/>
      <c r="M1305" s="130"/>
      <c r="N1305" s="130"/>
      <c r="O1305" s="65"/>
      <c r="P1305" s="159" t="str">
        <f t="shared" si="1151"/>
        <v>Estar ESE2000 
ГПБ Комплект</v>
      </c>
      <c r="Q1305" s="65"/>
      <c r="R1305" s="65"/>
      <c r="S1305" s="65"/>
      <c r="T1305" s="73"/>
      <c r="U1305" s="56"/>
      <c r="V1305" s="58"/>
      <c r="W1305" s="58"/>
      <c r="X1305" s="56"/>
      <c r="Y1305" s="56"/>
      <c r="Z1305" s="56"/>
      <c r="AA1305" s="56"/>
      <c r="AB1305" s="74"/>
      <c r="AC1305" s="56"/>
      <c r="AD1305" s="56"/>
      <c r="AE1305" s="56"/>
      <c r="AF1305" s="56"/>
      <c r="AG1305" s="56"/>
      <c r="AH1305" s="56"/>
      <c r="AI1305" s="56"/>
      <c r="AJ1305" s="75"/>
      <c r="AK1305" s="75"/>
      <c r="AL1305" s="75"/>
      <c r="AM1305" s="75"/>
      <c r="AN1305" s="75"/>
      <c r="AO1305" s="75"/>
      <c r="AP1305" s="75"/>
      <c r="AQ1305" s="75"/>
      <c r="AR1305" s="75"/>
      <c r="AS1305" s="75"/>
    </row>
    <row r="1306" spans="1:45" s="76" customFormat="1" ht="15.75" outlineLevel="1">
      <c r="A1306" s="71"/>
      <c r="B1306" s="67"/>
      <c r="C1306" s="66"/>
      <c r="D1306" s="72"/>
      <c r="E1306" s="55"/>
      <c r="F1306" s="55"/>
      <c r="G1306" s="55"/>
      <c r="H1306" s="55"/>
      <c r="I1306" s="55"/>
      <c r="J1306" s="55"/>
      <c r="K1306" s="55"/>
      <c r="L1306" s="55"/>
      <c r="M1306" s="55"/>
      <c r="N1306" s="55"/>
      <c r="O1306" s="56"/>
      <c r="P1306" s="159" t="str">
        <f t="shared" si="1151"/>
        <v>Estar ESE2000 
ГПБ Комплект</v>
      </c>
      <c r="Q1306" s="56"/>
      <c r="R1306" s="56"/>
      <c r="S1306" s="56"/>
      <c r="T1306" s="73"/>
      <c r="U1306" s="56"/>
      <c r="V1306" s="58"/>
      <c r="W1306" s="58"/>
      <c r="X1306" s="56"/>
      <c r="Y1306" s="56"/>
      <c r="Z1306" s="56"/>
      <c r="AA1306" s="56"/>
      <c r="AB1306" s="74"/>
      <c r="AC1306" s="56"/>
      <c r="AD1306" s="56"/>
      <c r="AE1306" s="56"/>
      <c r="AF1306" s="56"/>
      <c r="AG1306" s="56"/>
      <c r="AH1306" s="56"/>
      <c r="AI1306" s="56"/>
      <c r="AJ1306" s="75"/>
      <c r="AK1306" s="75"/>
      <c r="AL1306" s="75"/>
      <c r="AM1306" s="75"/>
      <c r="AN1306" s="75"/>
      <c r="AO1306" s="75"/>
      <c r="AP1306" s="75"/>
      <c r="AQ1306" s="75"/>
      <c r="AR1306" s="75"/>
      <c r="AS1306" s="75"/>
    </row>
    <row r="1307" spans="1:45" s="76" customFormat="1" ht="15.75" outlineLevel="1">
      <c r="A1307" s="71"/>
      <c r="B1307" s="67"/>
      <c r="C1307" s="70"/>
      <c r="D1307" s="72"/>
      <c r="E1307" s="68"/>
      <c r="F1307" s="68"/>
      <c r="G1307" s="68"/>
      <c r="H1307" s="68"/>
      <c r="I1307" s="68"/>
      <c r="J1307" s="68"/>
      <c r="K1307" s="68"/>
      <c r="L1307" s="68"/>
      <c r="M1307" s="68"/>
      <c r="N1307" s="68"/>
      <c r="O1307" s="56"/>
      <c r="P1307" s="159" t="str">
        <f t="shared" si="1151"/>
        <v>Estar ESE2000 
ГПБ Комплект</v>
      </c>
      <c r="Q1307" s="56"/>
      <c r="R1307" s="56"/>
      <c r="S1307" s="56"/>
      <c r="T1307" s="73"/>
      <c r="U1307" s="56"/>
      <c r="V1307" s="58"/>
      <c r="W1307" s="58"/>
      <c r="X1307" s="56"/>
      <c r="Y1307" s="56"/>
      <c r="Z1307" s="56"/>
      <c r="AA1307" s="56"/>
      <c r="AB1307" s="74"/>
      <c r="AC1307" s="56"/>
      <c r="AD1307" s="56"/>
      <c r="AE1307" s="56"/>
      <c r="AF1307" s="56"/>
      <c r="AG1307" s="56"/>
      <c r="AH1307" s="56"/>
      <c r="AI1307" s="56"/>
      <c r="AJ1307" s="75"/>
      <c r="AK1307" s="75"/>
      <c r="AL1307" s="75"/>
      <c r="AM1307" s="75"/>
      <c r="AN1307" s="75"/>
      <c r="AO1307" s="75"/>
      <c r="AP1307" s="75"/>
      <c r="AQ1307" s="75"/>
      <c r="AR1307" s="75"/>
      <c r="AS1307" s="75"/>
    </row>
    <row r="1308" spans="1:45" s="61" customFormat="1" ht="15.75" outlineLevel="1">
      <c r="A1308" s="51"/>
      <c r="B1308" s="52" t="s">
        <v>107</v>
      </c>
      <c r="C1308" s="53" t="s">
        <v>61</v>
      </c>
      <c r="D1308" s="54"/>
      <c r="E1308" s="77">
        <f>E1310</f>
        <v>27495.455926923594</v>
      </c>
      <c r="F1308" s="77">
        <f t="shared" ref="F1308:N1308" si="1158">F1310</f>
        <v>23495.578969310624</v>
      </c>
      <c r="G1308" s="77">
        <f t="shared" si="1158"/>
        <v>24293.45993321871</v>
      </c>
      <c r="H1308" s="77">
        <f t="shared" si="1158"/>
        <v>22344.206394530254</v>
      </c>
      <c r="I1308" s="77">
        <f t="shared" si="1158"/>
        <v>22307.873126360515</v>
      </c>
      <c r="J1308" s="77">
        <f t="shared" si="1158"/>
        <v>23960.459320024187</v>
      </c>
      <c r="K1308" s="77">
        <f t="shared" si="1158"/>
        <v>23071.888540989356</v>
      </c>
      <c r="L1308" s="77">
        <f t="shared" si="1158"/>
        <v>24875.932606345847</v>
      </c>
      <c r="M1308" s="77">
        <f t="shared" si="1158"/>
        <v>15868.926922489793</v>
      </c>
      <c r="N1308" s="77">
        <f t="shared" si="1158"/>
        <v>24430.071972033988</v>
      </c>
      <c r="O1308" s="58"/>
      <c r="P1308" s="159" t="str">
        <f t="shared" si="1151"/>
        <v>Estar ESE2000 
ГПБ Комплект</v>
      </c>
      <c r="Q1308" s="58"/>
      <c r="R1308" s="58"/>
      <c r="S1308" s="57" t="s">
        <v>706</v>
      </c>
      <c r="T1308" s="57"/>
      <c r="U1308" s="58"/>
      <c r="V1308" s="58"/>
      <c r="W1308" s="58"/>
      <c r="X1308" s="58"/>
      <c r="Y1308" s="58"/>
      <c r="Z1308" s="58"/>
      <c r="AA1308" s="58"/>
      <c r="AB1308" s="59"/>
      <c r="AC1308" s="58"/>
      <c r="AD1308" s="58"/>
      <c r="AE1308" s="58"/>
      <c r="AF1308" s="58"/>
      <c r="AG1308" s="58"/>
      <c r="AH1308" s="58"/>
      <c r="AI1308" s="58"/>
      <c r="AJ1308" s="60"/>
      <c r="AK1308" s="60"/>
      <c r="AL1308" s="60"/>
      <c r="AM1308" s="60"/>
      <c r="AN1308" s="60"/>
      <c r="AO1308" s="60"/>
      <c r="AP1308" s="60"/>
      <c r="AQ1308" s="60"/>
      <c r="AR1308" s="60"/>
      <c r="AS1308" s="60"/>
    </row>
    <row r="1309" spans="1:45" s="61" customFormat="1" ht="15.75" outlineLevel="1">
      <c r="A1309" s="51"/>
      <c r="B1309" s="52"/>
      <c r="C1309" s="53"/>
      <c r="D1309" s="54"/>
      <c r="E1309" s="54"/>
      <c r="F1309" s="54"/>
      <c r="G1309" s="54"/>
      <c r="H1309" s="54"/>
      <c r="I1309" s="54"/>
      <c r="J1309" s="54"/>
      <c r="K1309" s="54"/>
      <c r="L1309" s="54"/>
      <c r="M1309" s="54"/>
      <c r="N1309" s="54"/>
      <c r="O1309" s="58"/>
      <c r="P1309" s="159" t="str">
        <f t="shared" si="1151"/>
        <v>Estar ESE2000 
ГПБ Комплект</v>
      </c>
      <c r="Q1309" s="58"/>
      <c r="R1309" s="58"/>
      <c r="S1309" s="58"/>
      <c r="T1309" s="57"/>
      <c r="U1309" s="58"/>
      <c r="V1309" s="58"/>
      <c r="W1309" s="58"/>
      <c r="X1309" s="58"/>
      <c r="Y1309" s="58"/>
      <c r="Z1309" s="58"/>
      <c r="AA1309" s="58"/>
      <c r="AB1309" s="59"/>
      <c r="AC1309" s="58"/>
      <c r="AD1309" s="58"/>
      <c r="AE1309" s="58"/>
      <c r="AF1309" s="58"/>
      <c r="AG1309" s="58"/>
      <c r="AH1309" s="58"/>
      <c r="AI1309" s="58"/>
      <c r="AJ1309" s="60"/>
      <c r="AK1309" s="60"/>
      <c r="AL1309" s="60"/>
      <c r="AM1309" s="60"/>
      <c r="AN1309" s="60"/>
      <c r="AO1309" s="60"/>
      <c r="AP1309" s="60"/>
      <c r="AQ1309" s="60"/>
      <c r="AR1309" s="60"/>
      <c r="AS1309" s="60"/>
    </row>
    <row r="1310" spans="1:45" s="61" customFormat="1" ht="15.75" outlineLevel="1">
      <c r="A1310" s="51"/>
      <c r="B1310" s="83" t="s">
        <v>688</v>
      </c>
      <c r="C1310" s="53" t="s">
        <v>61</v>
      </c>
      <c r="D1310" s="54"/>
      <c r="E1310" s="54">
        <f>E1312*E1313</f>
        <v>27495.455926923594</v>
      </c>
      <c r="F1310" s="54">
        <f t="shared" ref="F1310:N1310" si="1159">F1312*F1313</f>
        <v>23495.578969310624</v>
      </c>
      <c r="G1310" s="54">
        <f t="shared" si="1159"/>
        <v>24293.45993321871</v>
      </c>
      <c r="H1310" s="54">
        <f t="shared" si="1159"/>
        <v>22344.206394530254</v>
      </c>
      <c r="I1310" s="54">
        <f t="shared" si="1159"/>
        <v>22307.873126360515</v>
      </c>
      <c r="J1310" s="54">
        <f t="shared" si="1159"/>
        <v>23960.459320024187</v>
      </c>
      <c r="K1310" s="54">
        <f t="shared" si="1159"/>
        <v>23071.888540989356</v>
      </c>
      <c r="L1310" s="54">
        <f t="shared" si="1159"/>
        <v>24875.932606345847</v>
      </c>
      <c r="M1310" s="54">
        <f t="shared" si="1159"/>
        <v>15868.926922489793</v>
      </c>
      <c r="N1310" s="54">
        <f t="shared" si="1159"/>
        <v>24430.071972033988</v>
      </c>
      <c r="O1310" s="58"/>
      <c r="P1310" s="159" t="str">
        <f t="shared" si="1151"/>
        <v>Estar ESE2000 
ГПБ Комплект</v>
      </c>
      <c r="Q1310" s="58"/>
      <c r="R1310" s="58"/>
      <c r="S1310" s="58"/>
      <c r="T1310" s="57"/>
      <c r="U1310" s="58"/>
      <c r="V1310" s="58"/>
      <c r="W1310" s="58"/>
      <c r="X1310" s="58"/>
      <c r="Y1310" s="58"/>
      <c r="Z1310" s="58"/>
      <c r="AA1310" s="58"/>
      <c r="AB1310" s="59"/>
      <c r="AC1310" s="58"/>
      <c r="AD1310" s="58"/>
      <c r="AE1310" s="58"/>
      <c r="AF1310" s="58"/>
      <c r="AG1310" s="58"/>
      <c r="AH1310" s="58"/>
      <c r="AI1310" s="58"/>
      <c r="AJ1310" s="60"/>
      <c r="AK1310" s="60"/>
      <c r="AL1310" s="60"/>
      <c r="AM1310" s="60"/>
      <c r="AN1310" s="60"/>
      <c r="AO1310" s="60"/>
      <c r="AP1310" s="60"/>
      <c r="AQ1310" s="60"/>
      <c r="AR1310" s="60"/>
      <c r="AS1310" s="60"/>
    </row>
    <row r="1311" spans="1:45" s="61" customFormat="1" ht="15.75" outlineLevel="1">
      <c r="A1311" s="51"/>
      <c r="B1311" s="263" t="s">
        <v>53</v>
      </c>
      <c r="C1311" s="66" t="s">
        <v>138</v>
      </c>
      <c r="D1311" s="1420">
        <f>'Estar ГПБ'!E36</f>
        <v>106.25</v>
      </c>
      <c r="E1311" s="264">
        <f>D1311</f>
        <v>106.25</v>
      </c>
      <c r="F1311" s="264">
        <f t="shared" ref="F1311" si="1160">E1311</f>
        <v>106.25</v>
      </c>
      <c r="G1311" s="264">
        <f t="shared" ref="G1311" si="1161">F1311</f>
        <v>106.25</v>
      </c>
      <c r="H1311" s="264">
        <f t="shared" ref="H1311" si="1162">G1311</f>
        <v>106.25</v>
      </c>
      <c r="I1311" s="264">
        <f t="shared" ref="I1311" si="1163">H1311</f>
        <v>106.25</v>
      </c>
      <c r="J1311" s="264">
        <f t="shared" ref="J1311" si="1164">I1311</f>
        <v>106.25</v>
      </c>
      <c r="K1311" s="264">
        <f t="shared" ref="K1311" si="1165">J1311</f>
        <v>106.25</v>
      </c>
      <c r="L1311" s="264">
        <f t="shared" ref="L1311" si="1166">K1311</f>
        <v>106.25</v>
      </c>
      <c r="M1311" s="264">
        <f t="shared" ref="M1311" si="1167">L1311</f>
        <v>106.25</v>
      </c>
      <c r="N1311" s="264">
        <f t="shared" ref="N1311" si="1168">M1311</f>
        <v>106.25</v>
      </c>
      <c r="O1311" s="127"/>
      <c r="P1311" s="159" t="str">
        <f t="shared" si="1151"/>
        <v>Estar ESE2000 
ГПБ Комплект</v>
      </c>
      <c r="Q1311" s="78"/>
      <c r="R1311" s="78"/>
      <c r="S1311" s="1164" t="s">
        <v>129</v>
      </c>
      <c r="T1311" s="1151"/>
      <c r="U1311" s="58"/>
      <c r="V1311" s="58"/>
      <c r="W1311" s="58"/>
      <c r="X1311" s="58"/>
      <c r="Y1311" s="58"/>
      <c r="Z1311" s="58"/>
      <c r="AA1311" s="58"/>
      <c r="AB1311" s="59"/>
      <c r="AC1311" s="58"/>
      <c r="AD1311" s="58"/>
      <c r="AE1311" s="58"/>
      <c r="AF1311" s="58"/>
      <c r="AG1311" s="58"/>
      <c r="AH1311" s="58"/>
      <c r="AI1311" s="58"/>
      <c r="AJ1311" s="60"/>
      <c r="AK1311" s="60"/>
      <c r="AL1311" s="60"/>
      <c r="AM1311" s="60"/>
      <c r="AN1311" s="60"/>
      <c r="AO1311" s="60"/>
      <c r="AP1311" s="60"/>
      <c r="AQ1311" s="60"/>
      <c r="AR1311" s="60"/>
      <c r="AS1311" s="60"/>
    </row>
    <row r="1312" spans="1:45" s="76" customFormat="1" ht="15.75" outlineLevel="1">
      <c r="A1312" s="79"/>
      <c r="B1312" s="263" t="s">
        <v>79</v>
      </c>
      <c r="C1312" s="66" t="s">
        <v>4</v>
      </c>
      <c r="D1312" s="72"/>
      <c r="E1312" s="55">
        <f>E1277*E1279*E1311/1000</f>
        <v>501.47577524163455</v>
      </c>
      <c r="F1312" s="55">
        <f t="shared" ref="F1312:N1312" si="1169">F1277*F1279*F1311/1000</f>
        <v>428.52403356034853</v>
      </c>
      <c r="G1312" s="55">
        <f t="shared" si="1169"/>
        <v>443.07618268599924</v>
      </c>
      <c r="H1312" s="55">
        <f t="shared" si="1169"/>
        <v>407.5247289456334</v>
      </c>
      <c r="I1312" s="55">
        <f t="shared" si="1169"/>
        <v>406.86206476319876</v>
      </c>
      <c r="J1312" s="55">
        <f t="shared" si="1169"/>
        <v>437.00275218528355</v>
      </c>
      <c r="K1312" s="55">
        <f t="shared" si="1169"/>
        <v>420.79655718863222</v>
      </c>
      <c r="L1312" s="55">
        <f t="shared" si="1169"/>
        <v>453.69960846551061</v>
      </c>
      <c r="M1312" s="55">
        <f t="shared" si="1169"/>
        <v>289.42536729918498</v>
      </c>
      <c r="N1312" s="55">
        <f t="shared" si="1169"/>
        <v>445.5677808705978</v>
      </c>
      <c r="O1312" s="56"/>
      <c r="P1312" s="159" t="str">
        <f t="shared" si="1151"/>
        <v>Estar ESE2000 
ГПБ Комплект</v>
      </c>
      <c r="Q1312" s="56"/>
      <c r="R1312" s="56"/>
      <c r="S1312" s="56"/>
      <c r="T1312" s="73"/>
      <c r="U1312" s="56"/>
      <c r="V1312" s="58"/>
      <c r="W1312" s="58"/>
      <c r="X1312" s="56"/>
      <c r="Y1312" s="56"/>
      <c r="Z1312" s="56"/>
      <c r="AA1312" s="56"/>
      <c r="AB1312" s="74"/>
      <c r="AC1312" s="56"/>
      <c r="AD1312" s="56"/>
      <c r="AE1312" s="56"/>
      <c r="AF1312" s="56"/>
      <c r="AG1312" s="56"/>
      <c r="AH1312" s="56"/>
      <c r="AI1312" s="56"/>
      <c r="AJ1312" s="75"/>
      <c r="AK1312" s="75"/>
      <c r="AL1312" s="75"/>
      <c r="AM1312" s="75"/>
      <c r="AN1312" s="75"/>
      <c r="AO1312" s="75"/>
      <c r="AP1312" s="75"/>
      <c r="AQ1312" s="75"/>
      <c r="AR1312" s="75"/>
      <c r="AS1312" s="75"/>
    </row>
    <row r="1313" spans="1:45" s="76" customFormat="1" ht="15.75" outlineLevel="1">
      <c r="A1313" s="81"/>
      <c r="B1313" s="263" t="s">
        <v>80</v>
      </c>
      <c r="C1313" s="66" t="s">
        <v>63</v>
      </c>
      <c r="D1313" s="1135">
        <f>'МТР, ФЗП'!$E$17</f>
        <v>54.829081053167513</v>
      </c>
      <c r="E1313" s="80">
        <f>$D1313</f>
        <v>54.829081053167513</v>
      </c>
      <c r="F1313" s="80">
        <f>$D1313</f>
        <v>54.829081053167513</v>
      </c>
      <c r="G1313" s="80">
        <f t="shared" ref="G1313:N1313" si="1170">$D1313</f>
        <v>54.829081053167513</v>
      </c>
      <c r="H1313" s="80">
        <f t="shared" si="1170"/>
        <v>54.829081053167513</v>
      </c>
      <c r="I1313" s="80">
        <f t="shared" si="1170"/>
        <v>54.829081053167513</v>
      </c>
      <c r="J1313" s="80">
        <f t="shared" si="1170"/>
        <v>54.829081053167513</v>
      </c>
      <c r="K1313" s="80">
        <f t="shared" si="1170"/>
        <v>54.829081053167513</v>
      </c>
      <c r="L1313" s="80">
        <f t="shared" si="1170"/>
        <v>54.829081053167513</v>
      </c>
      <c r="M1313" s="80">
        <f t="shared" si="1170"/>
        <v>54.829081053167513</v>
      </c>
      <c r="N1313" s="80">
        <f t="shared" si="1170"/>
        <v>54.829081053167513</v>
      </c>
      <c r="P1313" s="159" t="str">
        <f t="shared" si="1151"/>
        <v>Estar ESE2000 
ГПБ Комплект</v>
      </c>
      <c r="Q1313" s="56"/>
      <c r="R1313" s="56"/>
      <c r="S1313" s="127" t="s">
        <v>693</v>
      </c>
      <c r="T1313" s="73"/>
      <c r="U1313" s="56"/>
      <c r="V1313" s="58"/>
      <c r="W1313" s="58"/>
      <c r="X1313" s="56"/>
      <c r="Y1313" s="56"/>
      <c r="Z1313" s="56"/>
      <c r="AA1313" s="56"/>
      <c r="AB1313" s="74"/>
      <c r="AC1313" s="56"/>
      <c r="AD1313" s="56"/>
      <c r="AE1313" s="56"/>
      <c r="AF1313" s="56"/>
      <c r="AG1313" s="56"/>
      <c r="AH1313" s="56"/>
      <c r="AI1313" s="56"/>
      <c r="AJ1313" s="75"/>
      <c r="AK1313" s="75"/>
      <c r="AL1313" s="75"/>
      <c r="AM1313" s="75"/>
      <c r="AN1313" s="75"/>
      <c r="AO1313" s="75"/>
      <c r="AP1313" s="75"/>
      <c r="AQ1313" s="75"/>
      <c r="AR1313" s="75"/>
      <c r="AS1313" s="75"/>
    </row>
    <row r="1314" spans="1:45" s="76" customFormat="1" ht="15.75" outlineLevel="1">
      <c r="A1314" s="81"/>
      <c r="B1314" s="263"/>
      <c r="C1314" s="66"/>
      <c r="D1314" s="72"/>
      <c r="E1314" s="55"/>
      <c r="F1314" s="80"/>
      <c r="G1314" s="80"/>
      <c r="H1314" s="80"/>
      <c r="I1314" s="80"/>
      <c r="J1314" s="80"/>
      <c r="K1314" s="80"/>
      <c r="L1314" s="80"/>
      <c r="M1314" s="80"/>
      <c r="N1314" s="80"/>
      <c r="O1314" s="73"/>
      <c r="P1314" s="159" t="str">
        <f t="shared" si="1151"/>
        <v>Estar ESE2000 
ГПБ Комплект</v>
      </c>
      <c r="Q1314" s="56"/>
      <c r="R1314" s="56"/>
      <c r="S1314" s="56"/>
      <c r="T1314" s="73"/>
      <c r="U1314" s="56"/>
      <c r="V1314" s="58"/>
      <c r="W1314" s="58"/>
      <c r="X1314" s="56"/>
      <c r="Y1314" s="56"/>
      <c r="Z1314" s="56"/>
      <c r="AA1314" s="56"/>
      <c r="AB1314" s="74"/>
      <c r="AC1314" s="56"/>
      <c r="AD1314" s="56"/>
      <c r="AE1314" s="56"/>
      <c r="AF1314" s="56"/>
      <c r="AG1314" s="56"/>
      <c r="AH1314" s="56"/>
      <c r="AI1314" s="56"/>
      <c r="AJ1314" s="75"/>
      <c r="AK1314" s="75"/>
      <c r="AL1314" s="75"/>
      <c r="AM1314" s="75"/>
      <c r="AN1314" s="75"/>
      <c r="AO1314" s="75"/>
      <c r="AP1314" s="75"/>
      <c r="AQ1314" s="75"/>
      <c r="AR1314" s="75"/>
      <c r="AS1314" s="75"/>
    </row>
    <row r="1315" spans="1:45" s="76" customFormat="1" ht="15.75" outlineLevel="1">
      <c r="A1315" s="81"/>
      <c r="B1315" s="83"/>
      <c r="C1315" s="53"/>
      <c r="D1315" s="72"/>
      <c r="E1315" s="77"/>
      <c r="F1315" s="77"/>
      <c r="G1315" s="77"/>
      <c r="H1315" s="77"/>
      <c r="I1315" s="77"/>
      <c r="J1315" s="77"/>
      <c r="K1315" s="77"/>
      <c r="L1315" s="77"/>
      <c r="M1315" s="77"/>
      <c r="N1315" s="77"/>
      <c r="O1315" s="73"/>
      <c r="P1315" s="159" t="str">
        <f t="shared" si="1151"/>
        <v>Estar ESE2000 
ГПБ Комплект</v>
      </c>
      <c r="Q1315" s="56"/>
      <c r="R1315" s="308"/>
      <c r="S1315" s="56"/>
      <c r="T1315" s="73"/>
      <c r="U1315" s="56"/>
      <c r="V1315" s="58"/>
      <c r="W1315" s="58"/>
      <c r="X1315" s="56"/>
      <c r="Y1315" s="56"/>
      <c r="Z1315" s="56"/>
      <c r="AA1315" s="56"/>
      <c r="AB1315" s="74"/>
      <c r="AC1315" s="56"/>
      <c r="AD1315" s="56"/>
      <c r="AE1315" s="56"/>
      <c r="AF1315" s="56"/>
      <c r="AG1315" s="56"/>
      <c r="AH1315" s="56"/>
      <c r="AI1315" s="56"/>
      <c r="AJ1315" s="75"/>
      <c r="AK1315" s="75"/>
      <c r="AL1315" s="75"/>
      <c r="AM1315" s="75"/>
      <c r="AN1315" s="75"/>
      <c r="AO1315" s="75"/>
      <c r="AP1315" s="75"/>
      <c r="AQ1315" s="75"/>
      <c r="AR1315" s="75"/>
      <c r="AS1315" s="75"/>
    </row>
    <row r="1316" spans="1:45" s="76" customFormat="1" ht="15.75" outlineLevel="1">
      <c r="A1316" s="81"/>
      <c r="B1316" s="83" t="s">
        <v>705</v>
      </c>
      <c r="C1316" s="53" t="s">
        <v>61</v>
      </c>
      <c r="D1316" s="265"/>
      <c r="E1316" s="77">
        <f>E1318*E1313</f>
        <v>0</v>
      </c>
      <c r="F1316" s="77">
        <f t="shared" ref="F1316:N1316" si="1171">F1318*F1313</f>
        <v>0</v>
      </c>
      <c r="G1316" s="77">
        <f t="shared" si="1171"/>
        <v>0</v>
      </c>
      <c r="H1316" s="77">
        <f t="shared" si="1171"/>
        <v>0</v>
      </c>
      <c r="I1316" s="77">
        <f t="shared" si="1171"/>
        <v>0</v>
      </c>
      <c r="J1316" s="77">
        <f t="shared" si="1171"/>
        <v>0</v>
      </c>
      <c r="K1316" s="77">
        <f t="shared" si="1171"/>
        <v>0</v>
      </c>
      <c r="L1316" s="77">
        <f t="shared" si="1171"/>
        <v>0</v>
      </c>
      <c r="M1316" s="77">
        <f t="shared" si="1171"/>
        <v>0</v>
      </c>
      <c r="N1316" s="77">
        <f t="shared" si="1171"/>
        <v>0</v>
      </c>
      <c r="O1316" s="73"/>
      <c r="P1316" s="159" t="str">
        <f t="shared" si="1151"/>
        <v>Estar ESE2000 
ГПБ Комплект</v>
      </c>
      <c r="Q1316" s="56"/>
      <c r="R1316" s="56"/>
      <c r="S1316" s="73"/>
      <c r="T1316" s="73"/>
      <c r="U1316" s="56"/>
      <c r="V1316" s="58"/>
      <c r="W1316" s="58"/>
      <c r="X1316" s="56"/>
      <c r="Y1316" s="56"/>
      <c r="Z1316" s="56"/>
      <c r="AA1316" s="56"/>
      <c r="AB1316" s="74"/>
      <c r="AC1316" s="56"/>
      <c r="AD1316" s="56"/>
      <c r="AE1316" s="56"/>
      <c r="AF1316" s="56"/>
      <c r="AG1316" s="56"/>
      <c r="AH1316" s="56"/>
      <c r="AI1316" s="56"/>
      <c r="AJ1316" s="75"/>
      <c r="AK1316" s="75"/>
      <c r="AL1316" s="75"/>
      <c r="AM1316" s="75"/>
      <c r="AN1316" s="75"/>
      <c r="AO1316" s="75"/>
      <c r="AP1316" s="75"/>
      <c r="AQ1316" s="75"/>
      <c r="AR1316" s="75"/>
      <c r="AS1316" s="75"/>
    </row>
    <row r="1317" spans="1:45" s="76" customFormat="1" ht="15.75" outlineLevel="1">
      <c r="A1317" s="81"/>
      <c r="B1317" s="263" t="s">
        <v>53</v>
      </c>
      <c r="C1317" s="66" t="s">
        <v>6</v>
      </c>
      <c r="D1317" s="1155"/>
      <c r="E1317" s="266">
        <f>D1317</f>
        <v>0</v>
      </c>
      <c r="F1317" s="266">
        <f t="shared" ref="F1317" si="1172">E1317</f>
        <v>0</v>
      </c>
      <c r="G1317" s="266">
        <f t="shared" ref="G1317" si="1173">F1317</f>
        <v>0</v>
      </c>
      <c r="H1317" s="266">
        <f t="shared" ref="H1317" si="1174">G1317</f>
        <v>0</v>
      </c>
      <c r="I1317" s="266">
        <f t="shared" ref="I1317" si="1175">H1317</f>
        <v>0</v>
      </c>
      <c r="J1317" s="266">
        <f t="shared" ref="J1317" si="1176">I1317</f>
        <v>0</v>
      </c>
      <c r="K1317" s="266">
        <f t="shared" ref="K1317" si="1177">J1317</f>
        <v>0</v>
      </c>
      <c r="L1317" s="266">
        <f t="shared" ref="L1317" si="1178">K1317</f>
        <v>0</v>
      </c>
      <c r="M1317" s="266">
        <f t="shared" ref="M1317" si="1179">L1317</f>
        <v>0</v>
      </c>
      <c r="N1317" s="266">
        <f t="shared" ref="N1317" si="1180">M1317</f>
        <v>0</v>
      </c>
      <c r="O1317" s="73"/>
      <c r="P1317" s="159" t="str">
        <f t="shared" si="1151"/>
        <v>Estar ESE2000 
ГПБ Комплект</v>
      </c>
      <c r="Q1317" s="56"/>
      <c r="R1317" s="56"/>
      <c r="S1317" s="73" t="s">
        <v>129</v>
      </c>
      <c r="T1317" s="73"/>
      <c r="U1317" s="56"/>
      <c r="V1317" s="58"/>
      <c r="W1317" s="58"/>
      <c r="X1317" s="56"/>
      <c r="Y1317" s="56"/>
      <c r="Z1317" s="56"/>
      <c r="AA1317" s="56"/>
      <c r="AB1317" s="74"/>
      <c r="AC1317" s="56"/>
      <c r="AD1317" s="56"/>
      <c r="AE1317" s="56"/>
      <c r="AF1317" s="56"/>
      <c r="AG1317" s="56"/>
      <c r="AH1317" s="56"/>
      <c r="AI1317" s="56"/>
      <c r="AJ1317" s="75"/>
      <c r="AK1317" s="75"/>
      <c r="AL1317" s="75"/>
      <c r="AM1317" s="75"/>
      <c r="AN1317" s="75"/>
      <c r="AO1317" s="75"/>
      <c r="AP1317" s="75"/>
      <c r="AQ1317" s="75"/>
      <c r="AR1317" s="75"/>
      <c r="AS1317" s="75"/>
    </row>
    <row r="1318" spans="1:45" s="76" customFormat="1" ht="15.75" outlineLevel="1">
      <c r="A1318" s="81"/>
      <c r="B1318" s="263" t="s">
        <v>79</v>
      </c>
      <c r="C1318" s="66" t="s">
        <v>4</v>
      </c>
      <c r="D1318" s="72"/>
      <c r="E1318" s="55">
        <f>E1317*E1280</f>
        <v>0</v>
      </c>
      <c r="F1318" s="55">
        <f t="shared" ref="F1318:N1318" si="1181">F1317*F1280</f>
        <v>0</v>
      </c>
      <c r="G1318" s="55">
        <f t="shared" si="1181"/>
        <v>0</v>
      </c>
      <c r="H1318" s="55">
        <f t="shared" si="1181"/>
        <v>0</v>
      </c>
      <c r="I1318" s="55">
        <f t="shared" si="1181"/>
        <v>0</v>
      </c>
      <c r="J1318" s="55">
        <f t="shared" si="1181"/>
        <v>0</v>
      </c>
      <c r="K1318" s="55">
        <f t="shared" si="1181"/>
        <v>0</v>
      </c>
      <c r="L1318" s="55">
        <f t="shared" si="1181"/>
        <v>0</v>
      </c>
      <c r="M1318" s="55">
        <f t="shared" si="1181"/>
        <v>0</v>
      </c>
      <c r="N1318" s="55">
        <f t="shared" si="1181"/>
        <v>0</v>
      </c>
      <c r="O1318" s="73"/>
      <c r="P1318" s="159" t="str">
        <f t="shared" si="1151"/>
        <v>Estar ESE2000 
ГПБ Комплект</v>
      </c>
      <c r="Q1318" s="56"/>
      <c r="R1318" s="56"/>
      <c r="S1318" s="73"/>
      <c r="T1318" s="73"/>
      <c r="U1318" s="56"/>
      <c r="V1318" s="58"/>
      <c r="W1318" s="58"/>
      <c r="X1318" s="56"/>
      <c r="Y1318" s="56"/>
      <c r="Z1318" s="56"/>
      <c r="AA1318" s="56"/>
      <c r="AB1318" s="74"/>
      <c r="AC1318" s="56"/>
      <c r="AD1318" s="56"/>
      <c r="AE1318" s="56"/>
      <c r="AF1318" s="56"/>
      <c r="AG1318" s="56"/>
      <c r="AH1318" s="56"/>
      <c r="AI1318" s="56"/>
      <c r="AJ1318" s="75"/>
      <c r="AK1318" s="75"/>
      <c r="AL1318" s="75"/>
      <c r="AM1318" s="75"/>
      <c r="AN1318" s="75"/>
      <c r="AO1318" s="75"/>
      <c r="AP1318" s="75"/>
      <c r="AQ1318" s="75"/>
      <c r="AR1318" s="75"/>
      <c r="AS1318" s="75"/>
    </row>
    <row r="1319" spans="1:45" s="76" customFormat="1" ht="15.75" outlineLevel="1">
      <c r="A1319" s="81"/>
      <c r="B1319" s="263"/>
      <c r="C1319" s="66"/>
      <c r="D1319" s="72"/>
      <c r="E1319" s="55"/>
      <c r="F1319" s="80"/>
      <c r="G1319" s="80"/>
      <c r="H1319" s="80"/>
      <c r="I1319" s="80"/>
      <c r="J1319" s="80"/>
      <c r="K1319" s="80"/>
      <c r="L1319" s="80"/>
      <c r="M1319" s="80"/>
      <c r="N1319" s="80"/>
      <c r="O1319" s="73"/>
      <c r="P1319" s="159" t="str">
        <f t="shared" si="1151"/>
        <v>Estar ESE2000 
ГПБ Комплект</v>
      </c>
      <c r="Q1319" s="56"/>
      <c r="R1319" s="56"/>
      <c r="S1319" s="73"/>
      <c r="T1319" s="73"/>
      <c r="U1319" s="56"/>
      <c r="V1319" s="58"/>
      <c r="W1319" s="58"/>
      <c r="X1319" s="56"/>
      <c r="Y1319" s="56"/>
      <c r="Z1319" s="56"/>
      <c r="AA1319" s="56"/>
      <c r="AB1319" s="74"/>
      <c r="AC1319" s="56"/>
      <c r="AD1319" s="56"/>
      <c r="AE1319" s="56"/>
      <c r="AF1319" s="56"/>
      <c r="AG1319" s="56"/>
      <c r="AH1319" s="56"/>
      <c r="AI1319" s="56"/>
      <c r="AJ1319" s="75"/>
      <c r="AK1319" s="75"/>
      <c r="AL1319" s="75"/>
      <c r="AM1319" s="75"/>
      <c r="AN1319" s="75"/>
      <c r="AO1319" s="75"/>
      <c r="AP1319" s="75"/>
      <c r="AQ1319" s="75"/>
      <c r="AR1319" s="75"/>
      <c r="AS1319" s="75"/>
    </row>
    <row r="1320" spans="1:45" s="76" customFormat="1" ht="15.75" outlineLevel="1">
      <c r="A1320" s="81"/>
      <c r="B1320" s="263"/>
      <c r="C1320" s="66"/>
      <c r="D1320" s="72"/>
      <c r="E1320" s="55"/>
      <c r="F1320" s="80"/>
      <c r="G1320" s="80"/>
      <c r="H1320" s="80"/>
      <c r="I1320" s="80"/>
      <c r="J1320" s="80"/>
      <c r="K1320" s="80"/>
      <c r="L1320" s="80"/>
      <c r="M1320" s="80"/>
      <c r="N1320" s="80"/>
      <c r="O1320" s="73"/>
      <c r="P1320" s="159" t="str">
        <f t="shared" si="1151"/>
        <v>Estar ESE2000 
ГПБ Комплект</v>
      </c>
      <c r="Q1320" s="56"/>
      <c r="R1320" s="56"/>
      <c r="S1320" s="56"/>
      <c r="T1320" s="73"/>
      <c r="U1320" s="56"/>
      <c r="V1320" s="58"/>
      <c r="W1320" s="58"/>
      <c r="X1320" s="56"/>
      <c r="Y1320" s="56"/>
      <c r="Z1320" s="56"/>
      <c r="AA1320" s="56"/>
      <c r="AB1320" s="74"/>
      <c r="AC1320" s="56"/>
      <c r="AD1320" s="56"/>
      <c r="AE1320" s="56"/>
      <c r="AF1320" s="56"/>
      <c r="AG1320" s="56"/>
      <c r="AH1320" s="56"/>
      <c r="AI1320" s="56"/>
      <c r="AJ1320" s="75"/>
      <c r="AK1320" s="75"/>
      <c r="AL1320" s="75"/>
      <c r="AM1320" s="75"/>
      <c r="AN1320" s="75"/>
      <c r="AO1320" s="75"/>
      <c r="AP1320" s="75"/>
      <c r="AQ1320" s="75"/>
      <c r="AR1320" s="75"/>
      <c r="AS1320" s="75"/>
    </row>
    <row r="1321" spans="1:45" s="76" customFormat="1" ht="15.75" outlineLevel="1">
      <c r="A1321" s="81"/>
      <c r="B1321" s="263"/>
      <c r="C1321" s="66"/>
      <c r="D1321" s="72"/>
      <c r="E1321" s="55"/>
      <c r="F1321" s="80"/>
      <c r="G1321" s="80"/>
      <c r="H1321" s="80"/>
      <c r="I1321" s="80"/>
      <c r="J1321" s="80"/>
      <c r="K1321" s="80"/>
      <c r="L1321" s="80"/>
      <c r="M1321" s="80"/>
      <c r="N1321" s="80"/>
      <c r="O1321" s="73"/>
      <c r="P1321" s="159" t="str">
        <f t="shared" si="1151"/>
        <v>Estar ESE2000 
ГПБ Комплект</v>
      </c>
      <c r="Q1321" s="56"/>
      <c r="R1321" s="56"/>
      <c r="S1321" s="56"/>
      <c r="T1321" s="73"/>
      <c r="U1321" s="56"/>
      <c r="V1321" s="58"/>
      <c r="W1321" s="58"/>
      <c r="X1321" s="56"/>
      <c r="Y1321" s="56"/>
      <c r="Z1321" s="56"/>
      <c r="AA1321" s="56"/>
      <c r="AB1321" s="74"/>
      <c r="AC1321" s="56"/>
      <c r="AD1321" s="56"/>
      <c r="AE1321" s="56"/>
      <c r="AF1321" s="56"/>
      <c r="AG1321" s="56"/>
      <c r="AH1321" s="56"/>
      <c r="AI1321" s="56"/>
      <c r="AJ1321" s="75"/>
      <c r="AK1321" s="75"/>
      <c r="AL1321" s="75"/>
      <c r="AM1321" s="75"/>
      <c r="AN1321" s="75"/>
      <c r="AO1321" s="75"/>
      <c r="AP1321" s="75"/>
      <c r="AQ1321" s="75"/>
      <c r="AR1321" s="75"/>
      <c r="AS1321" s="75"/>
    </row>
    <row r="1322" spans="1:45" s="76" customFormat="1" ht="15.75" outlineLevel="1">
      <c r="A1322" s="81"/>
      <c r="B1322" s="263"/>
      <c r="C1322" s="66"/>
      <c r="D1322" s="72"/>
      <c r="E1322" s="55"/>
      <c r="F1322" s="80"/>
      <c r="G1322" s="80"/>
      <c r="H1322" s="80"/>
      <c r="I1322" s="80"/>
      <c r="J1322" s="80"/>
      <c r="K1322" s="80"/>
      <c r="L1322" s="80"/>
      <c r="M1322" s="80"/>
      <c r="N1322" s="80"/>
      <c r="O1322" s="73"/>
      <c r="P1322" s="159" t="str">
        <f t="shared" si="1151"/>
        <v>Estar ESE2000 
ГПБ Комплект</v>
      </c>
      <c r="Q1322" s="56"/>
      <c r="R1322" s="56"/>
      <c r="S1322" s="56"/>
      <c r="T1322" s="73"/>
      <c r="U1322" s="56"/>
      <c r="V1322" s="58"/>
      <c r="W1322" s="58"/>
      <c r="X1322" s="56"/>
      <c r="Y1322" s="56"/>
      <c r="Z1322" s="56"/>
      <c r="AA1322" s="56"/>
      <c r="AB1322" s="74"/>
      <c r="AC1322" s="56"/>
      <c r="AD1322" s="56"/>
      <c r="AE1322" s="56"/>
      <c r="AF1322" s="56"/>
      <c r="AG1322" s="56"/>
      <c r="AH1322" s="56"/>
      <c r="AI1322" s="56"/>
      <c r="AJ1322" s="75"/>
      <c r="AK1322" s="75"/>
      <c r="AL1322" s="75"/>
      <c r="AM1322" s="75"/>
      <c r="AN1322" s="75"/>
      <c r="AO1322" s="75"/>
      <c r="AP1322" s="75"/>
      <c r="AQ1322" s="75"/>
      <c r="AR1322" s="75"/>
      <c r="AS1322" s="75"/>
    </row>
    <row r="1323" spans="1:45" s="76" customFormat="1" ht="15.75" outlineLevel="1">
      <c r="A1323" s="81"/>
      <c r="B1323" s="263"/>
      <c r="C1323" s="66"/>
      <c r="D1323" s="72"/>
      <c r="E1323" s="55"/>
      <c r="F1323" s="80"/>
      <c r="G1323" s="80"/>
      <c r="H1323" s="80"/>
      <c r="I1323" s="80"/>
      <c r="J1323" s="80"/>
      <c r="K1323" s="80"/>
      <c r="L1323" s="80"/>
      <c r="M1323" s="80"/>
      <c r="N1323" s="80"/>
      <c r="O1323" s="73"/>
      <c r="P1323" s="159" t="str">
        <f t="shared" si="1151"/>
        <v>Estar ESE2000 
ГПБ Комплект</v>
      </c>
      <c r="Q1323" s="56"/>
      <c r="R1323" s="56"/>
      <c r="S1323" s="56"/>
      <c r="T1323" s="73"/>
      <c r="U1323" s="56"/>
      <c r="V1323" s="58"/>
      <c r="W1323" s="58"/>
      <c r="X1323" s="56"/>
      <c r="Y1323" s="56"/>
      <c r="Z1323" s="56"/>
      <c r="AA1323" s="56"/>
      <c r="AB1323" s="74"/>
      <c r="AC1323" s="56"/>
      <c r="AD1323" s="56"/>
      <c r="AE1323" s="56"/>
      <c r="AF1323" s="56"/>
      <c r="AG1323" s="56"/>
      <c r="AH1323" s="56"/>
      <c r="AI1323" s="56"/>
      <c r="AJ1323" s="75"/>
      <c r="AK1323" s="75"/>
      <c r="AL1323" s="75"/>
      <c r="AM1323" s="75"/>
      <c r="AN1323" s="75"/>
      <c r="AO1323" s="75"/>
      <c r="AP1323" s="75"/>
      <c r="AQ1323" s="75"/>
      <c r="AR1323" s="75"/>
      <c r="AS1323" s="75"/>
    </row>
    <row r="1324" spans="1:45" s="61" customFormat="1" ht="18" customHeight="1" outlineLevel="1">
      <c r="A1324" s="51"/>
      <c r="B1324" s="52" t="s">
        <v>60</v>
      </c>
      <c r="C1324" s="53" t="s">
        <v>61</v>
      </c>
      <c r="D1324" s="54"/>
      <c r="E1324" s="77">
        <f>SUMPRODUCT(E1333:E1338,E1340:E1345)/1000</f>
        <v>0</v>
      </c>
      <c r="F1324" s="77">
        <f t="shared" ref="F1324:M1324" si="1182">SUMPRODUCT(F1333:F1338,F1340:F1345)/1000</f>
        <v>0</v>
      </c>
      <c r="G1324" s="77">
        <f t="shared" si="1182"/>
        <v>0</v>
      </c>
      <c r="H1324" s="77">
        <f t="shared" si="1182"/>
        <v>0</v>
      </c>
      <c r="I1324" s="77">
        <f t="shared" si="1182"/>
        <v>0</v>
      </c>
      <c r="J1324" s="77">
        <f t="shared" si="1182"/>
        <v>0</v>
      </c>
      <c r="K1324" s="77">
        <f t="shared" si="1182"/>
        <v>0</v>
      </c>
      <c r="L1324" s="77">
        <f t="shared" si="1182"/>
        <v>0</v>
      </c>
      <c r="M1324" s="77">
        <f t="shared" si="1182"/>
        <v>0</v>
      </c>
      <c r="N1324" s="77">
        <f>SUMPRODUCT(N1333:N1338,N1340:N1345)/1000</f>
        <v>0</v>
      </c>
      <c r="P1324" s="159" t="str">
        <f t="shared" si="1151"/>
        <v>Estar ESE2000 
ГПБ Комплект</v>
      </c>
      <c r="Q1324" s="58"/>
      <c r="R1324" s="56"/>
      <c r="S1324" s="73" t="s">
        <v>934</v>
      </c>
      <c r="T1324" s="73"/>
      <c r="U1324" s="58"/>
      <c r="V1324" s="58"/>
      <c r="W1324" s="58">
        <f>E1324-V1324</f>
        <v>0</v>
      </c>
      <c r="X1324" s="58"/>
      <c r="Y1324" s="58"/>
      <c r="Z1324" s="58"/>
      <c r="AA1324" s="58"/>
      <c r="AB1324" s="59"/>
      <c r="AC1324" s="58"/>
      <c r="AD1324" s="58"/>
      <c r="AE1324" s="58"/>
      <c r="AF1324" s="58"/>
      <c r="AG1324" s="58"/>
      <c r="AH1324" s="58"/>
      <c r="AI1324" s="58"/>
      <c r="AJ1324" s="60"/>
      <c r="AK1324" s="60"/>
      <c r="AL1324" s="60"/>
      <c r="AM1324" s="60"/>
      <c r="AN1324" s="60"/>
      <c r="AO1324" s="60"/>
      <c r="AP1324" s="60"/>
      <c r="AQ1324" s="60"/>
      <c r="AR1324" s="60"/>
      <c r="AS1324" s="60"/>
    </row>
    <row r="1325" spans="1:45" s="61" customFormat="1" ht="15.75" outlineLevel="1">
      <c r="A1325" s="51"/>
      <c r="B1325" s="83" t="s">
        <v>53</v>
      </c>
      <c r="C1325" s="53"/>
      <c r="D1325" s="54"/>
      <c r="E1325" s="77"/>
      <c r="F1325" s="77"/>
      <c r="G1325" s="77"/>
      <c r="H1325" s="77"/>
      <c r="I1325" s="77"/>
      <c r="J1325" s="77"/>
      <c r="K1325" s="77"/>
      <c r="L1325" s="77"/>
      <c r="M1325" s="77"/>
      <c r="N1325" s="77"/>
      <c r="O1325" s="73"/>
      <c r="P1325" s="159" t="str">
        <f t="shared" si="1151"/>
        <v>Estar ESE2000 
ГПБ Комплект</v>
      </c>
      <c r="Q1325" s="58"/>
      <c r="R1325" s="56"/>
      <c r="S1325" s="58"/>
      <c r="T1325" s="73"/>
      <c r="U1325" s="58"/>
      <c r="V1325" s="58"/>
      <c r="W1325" s="58"/>
      <c r="X1325" s="58"/>
      <c r="Y1325" s="58"/>
      <c r="Z1325" s="58"/>
      <c r="AA1325" s="58"/>
      <c r="AB1325" s="59"/>
      <c r="AC1325" s="58"/>
      <c r="AD1325" s="58"/>
      <c r="AE1325" s="58"/>
      <c r="AF1325" s="58"/>
      <c r="AG1325" s="58"/>
      <c r="AH1325" s="58"/>
      <c r="AI1325" s="58"/>
      <c r="AJ1325" s="60"/>
      <c r="AK1325" s="60"/>
      <c r="AL1325" s="60"/>
      <c r="AM1325" s="60"/>
      <c r="AN1325" s="60"/>
      <c r="AO1325" s="60"/>
      <c r="AP1325" s="60"/>
      <c r="AQ1325" s="60"/>
      <c r="AR1325" s="60"/>
      <c r="AS1325" s="60"/>
    </row>
    <row r="1326" spans="1:45" s="61" customFormat="1" ht="15.75" outlineLevel="1">
      <c r="A1326" s="51"/>
      <c r="B1326" s="267"/>
      <c r="C1326" s="268" t="s">
        <v>62</v>
      </c>
      <c r="D1326" s="54"/>
      <c r="E1326" s="269"/>
      <c r="F1326" s="269"/>
      <c r="G1326" s="269"/>
      <c r="H1326" s="269"/>
      <c r="I1326" s="269"/>
      <c r="J1326" s="269"/>
      <c r="K1326" s="269"/>
      <c r="L1326" s="269"/>
      <c r="M1326" s="269"/>
      <c r="N1326" s="269"/>
      <c r="O1326" s="73"/>
      <c r="P1326" s="159" t="str">
        <f t="shared" si="1151"/>
        <v>Estar ESE2000 
ГПБ Комплект</v>
      </c>
      <c r="Q1326" s="58"/>
      <c r="R1326" s="56"/>
      <c r="S1326" s="58"/>
      <c r="T1326" s="73"/>
      <c r="U1326" s="58"/>
      <c r="V1326" s="58"/>
      <c r="W1326" s="58"/>
      <c r="X1326" s="58"/>
      <c r="Y1326" s="58"/>
      <c r="Z1326" s="58"/>
      <c r="AA1326" s="58"/>
      <c r="AB1326" s="59"/>
      <c r="AC1326" s="58"/>
      <c r="AD1326" s="58"/>
      <c r="AE1326" s="58"/>
      <c r="AF1326" s="58"/>
      <c r="AG1326" s="58"/>
      <c r="AH1326" s="58"/>
      <c r="AI1326" s="58"/>
      <c r="AJ1326" s="60"/>
      <c r="AK1326" s="60"/>
      <c r="AL1326" s="60"/>
      <c r="AM1326" s="60"/>
      <c r="AN1326" s="60"/>
      <c r="AO1326" s="60"/>
      <c r="AP1326" s="60"/>
      <c r="AQ1326" s="60"/>
      <c r="AR1326" s="60"/>
      <c r="AS1326" s="60"/>
    </row>
    <row r="1327" spans="1:45" s="61" customFormat="1" ht="15.75" outlineLevel="1">
      <c r="A1327" s="51"/>
      <c r="B1327" s="267"/>
      <c r="C1327" s="268" t="s">
        <v>62</v>
      </c>
      <c r="D1327" s="54"/>
      <c r="E1327" s="269"/>
      <c r="F1327" s="269"/>
      <c r="G1327" s="269"/>
      <c r="H1327" s="269"/>
      <c r="I1327" s="269"/>
      <c r="J1327" s="269"/>
      <c r="K1327" s="269"/>
      <c r="L1327" s="269"/>
      <c r="M1327" s="269"/>
      <c r="N1327" s="269"/>
      <c r="O1327" s="73"/>
      <c r="P1327" s="159" t="str">
        <f t="shared" si="1151"/>
        <v>Estar ESE2000 
ГПБ Комплект</v>
      </c>
      <c r="Q1327" s="58"/>
      <c r="R1327" s="56"/>
      <c r="S1327" s="58"/>
      <c r="T1327" s="73"/>
      <c r="U1327" s="58"/>
      <c r="V1327" s="58"/>
      <c r="W1327" s="58"/>
      <c r="X1327" s="58"/>
      <c r="Y1327" s="58"/>
      <c r="Z1327" s="58"/>
      <c r="AA1327" s="58"/>
      <c r="AB1327" s="59"/>
      <c r="AC1327" s="58"/>
      <c r="AD1327" s="58"/>
      <c r="AE1327" s="58"/>
      <c r="AF1327" s="58"/>
      <c r="AG1327" s="58"/>
      <c r="AH1327" s="58"/>
      <c r="AI1327" s="58"/>
      <c r="AJ1327" s="60"/>
      <c r="AK1327" s="60"/>
      <c r="AL1327" s="60"/>
      <c r="AM1327" s="60"/>
      <c r="AN1327" s="60"/>
      <c r="AO1327" s="60"/>
      <c r="AP1327" s="60"/>
      <c r="AQ1327" s="60"/>
      <c r="AR1327" s="60"/>
      <c r="AS1327" s="60"/>
    </row>
    <row r="1328" spans="1:45" s="61" customFormat="1" ht="15.75" outlineLevel="1">
      <c r="A1328" s="51"/>
      <c r="B1328" s="267"/>
      <c r="C1328" s="268" t="s">
        <v>62</v>
      </c>
      <c r="D1328" s="54"/>
      <c r="E1328" s="269"/>
      <c r="F1328" s="269"/>
      <c r="G1328" s="269"/>
      <c r="H1328" s="269"/>
      <c r="I1328" s="269"/>
      <c r="J1328" s="269"/>
      <c r="K1328" s="269"/>
      <c r="L1328" s="269"/>
      <c r="M1328" s="269"/>
      <c r="N1328" s="269"/>
      <c r="O1328" s="73"/>
      <c r="P1328" s="159" t="str">
        <f t="shared" si="1151"/>
        <v>Estar ESE2000 
ГПБ Комплект</v>
      </c>
      <c r="Q1328" s="58"/>
      <c r="R1328" s="56"/>
      <c r="S1328" s="58"/>
      <c r="T1328" s="73"/>
      <c r="U1328" s="58"/>
      <c r="V1328" s="58"/>
      <c r="W1328" s="58"/>
      <c r="X1328" s="58"/>
      <c r="Y1328" s="58"/>
      <c r="Z1328" s="58"/>
      <c r="AA1328" s="58"/>
      <c r="AB1328" s="59"/>
      <c r="AC1328" s="58"/>
      <c r="AD1328" s="58"/>
      <c r="AE1328" s="58"/>
      <c r="AF1328" s="58"/>
      <c r="AG1328" s="58"/>
      <c r="AH1328" s="58"/>
      <c r="AI1328" s="58"/>
      <c r="AJ1328" s="60"/>
      <c r="AK1328" s="60"/>
      <c r="AL1328" s="60"/>
      <c r="AM1328" s="60"/>
      <c r="AN1328" s="60"/>
      <c r="AO1328" s="60"/>
      <c r="AP1328" s="60"/>
      <c r="AQ1328" s="60"/>
      <c r="AR1328" s="60"/>
      <c r="AS1328" s="60"/>
    </row>
    <row r="1329" spans="1:45" s="61" customFormat="1" ht="15.75" outlineLevel="1">
      <c r="A1329" s="51"/>
      <c r="B1329" s="267"/>
      <c r="C1329" s="268" t="s">
        <v>138</v>
      </c>
      <c r="D1329" s="54"/>
      <c r="E1329" s="269"/>
      <c r="F1329" s="269"/>
      <c r="G1329" s="269"/>
      <c r="H1329" s="269"/>
      <c r="I1329" s="269"/>
      <c r="J1329" s="269"/>
      <c r="K1329" s="269"/>
      <c r="L1329" s="269"/>
      <c r="M1329" s="269"/>
      <c r="N1329" s="269"/>
      <c r="O1329" s="73"/>
      <c r="P1329" s="159" t="str">
        <f t="shared" si="1151"/>
        <v>Estar ESE2000 
ГПБ Комплект</v>
      </c>
      <c r="Q1329" s="58"/>
      <c r="R1329" s="56"/>
      <c r="S1329" s="58"/>
      <c r="T1329" s="73"/>
      <c r="U1329" s="58"/>
      <c r="V1329" s="58"/>
      <c r="W1329" s="58"/>
      <c r="X1329" s="58"/>
      <c r="Y1329" s="58"/>
      <c r="Z1329" s="58"/>
      <c r="AA1329" s="58"/>
      <c r="AB1329" s="59"/>
      <c r="AC1329" s="58"/>
      <c r="AD1329" s="58"/>
      <c r="AE1329" s="58"/>
      <c r="AF1329" s="58"/>
      <c r="AG1329" s="58"/>
      <c r="AH1329" s="58"/>
      <c r="AI1329" s="58"/>
      <c r="AJ1329" s="60"/>
      <c r="AK1329" s="60"/>
      <c r="AL1329" s="60"/>
      <c r="AM1329" s="60"/>
      <c r="AN1329" s="60"/>
      <c r="AO1329" s="60"/>
      <c r="AP1329" s="60"/>
      <c r="AQ1329" s="60"/>
      <c r="AR1329" s="60"/>
      <c r="AS1329" s="60"/>
    </row>
    <row r="1330" spans="1:45" s="61" customFormat="1" ht="15.75" outlineLevel="1">
      <c r="A1330" s="51"/>
      <c r="B1330" s="267"/>
      <c r="C1330" s="268" t="s">
        <v>62</v>
      </c>
      <c r="D1330" s="54"/>
      <c r="E1330" s="269"/>
      <c r="F1330" s="269"/>
      <c r="G1330" s="269"/>
      <c r="H1330" s="269"/>
      <c r="I1330" s="269"/>
      <c r="J1330" s="269"/>
      <c r="K1330" s="269"/>
      <c r="L1330" s="269"/>
      <c r="M1330" s="269"/>
      <c r="N1330" s="269"/>
      <c r="O1330" s="73"/>
      <c r="P1330" s="159" t="str">
        <f t="shared" si="1151"/>
        <v>Estar ESE2000 
ГПБ Комплект</v>
      </c>
      <c r="Q1330" s="58"/>
      <c r="R1330" s="56"/>
      <c r="S1330" s="58"/>
      <c r="T1330" s="73"/>
      <c r="U1330" s="58"/>
      <c r="V1330" s="58"/>
      <c r="W1330" s="58"/>
      <c r="X1330" s="58"/>
      <c r="Y1330" s="58"/>
      <c r="Z1330" s="58"/>
      <c r="AA1330" s="58"/>
      <c r="AB1330" s="59"/>
      <c r="AC1330" s="58"/>
      <c r="AD1330" s="58"/>
      <c r="AE1330" s="58"/>
      <c r="AF1330" s="58"/>
      <c r="AG1330" s="58"/>
      <c r="AH1330" s="58"/>
      <c r="AI1330" s="58"/>
      <c r="AJ1330" s="60"/>
      <c r="AK1330" s="60"/>
      <c r="AL1330" s="60"/>
      <c r="AM1330" s="60"/>
      <c r="AN1330" s="60"/>
      <c r="AO1330" s="60"/>
      <c r="AP1330" s="60"/>
      <c r="AQ1330" s="60"/>
      <c r="AR1330" s="60"/>
      <c r="AS1330" s="60"/>
    </row>
    <row r="1331" spans="1:45" s="61" customFormat="1" ht="15.75" outlineLevel="1">
      <c r="A1331" s="51"/>
      <c r="B1331" s="267"/>
      <c r="C1331" s="268"/>
      <c r="D1331" s="54"/>
      <c r="E1331" s="269"/>
      <c r="F1331" s="269"/>
      <c r="G1331" s="269"/>
      <c r="H1331" s="269"/>
      <c r="I1331" s="269"/>
      <c r="J1331" s="269"/>
      <c r="K1331" s="269"/>
      <c r="L1331" s="269"/>
      <c r="M1331" s="269"/>
      <c r="N1331" s="269"/>
      <c r="O1331" s="73"/>
      <c r="P1331" s="159" t="str">
        <f t="shared" si="1151"/>
        <v>Estar ESE2000 
ГПБ Комплект</v>
      </c>
      <c r="Q1331" s="58"/>
      <c r="R1331" s="56"/>
      <c r="S1331" s="58"/>
      <c r="T1331" s="73"/>
      <c r="U1331" s="58"/>
      <c r="V1331" s="58"/>
      <c r="W1331" s="58"/>
      <c r="X1331" s="58"/>
      <c r="Y1331" s="58"/>
      <c r="Z1331" s="58"/>
      <c r="AA1331" s="58"/>
      <c r="AB1331" s="59"/>
      <c r="AC1331" s="58"/>
      <c r="AD1331" s="58"/>
      <c r="AE1331" s="58"/>
      <c r="AF1331" s="58"/>
      <c r="AG1331" s="58"/>
      <c r="AH1331" s="58"/>
      <c r="AI1331" s="58"/>
      <c r="AJ1331" s="60"/>
      <c r="AK1331" s="60"/>
      <c r="AL1331" s="60"/>
      <c r="AM1331" s="60"/>
      <c r="AN1331" s="60"/>
      <c r="AO1331" s="60"/>
      <c r="AP1331" s="60"/>
      <c r="AQ1331" s="60"/>
      <c r="AR1331" s="60"/>
      <c r="AS1331" s="60"/>
    </row>
    <row r="1332" spans="1:45" s="61" customFormat="1" ht="15.75" outlineLevel="1">
      <c r="A1332" s="51"/>
      <c r="B1332" s="83" t="s">
        <v>132</v>
      </c>
      <c r="C1332" s="53"/>
      <c r="D1332" s="54"/>
      <c r="E1332" s="77"/>
      <c r="F1332" s="77"/>
      <c r="G1332" s="77"/>
      <c r="H1332" s="77"/>
      <c r="I1332" s="77"/>
      <c r="J1332" s="77"/>
      <c r="K1332" s="77"/>
      <c r="L1332" s="77"/>
      <c r="M1332" s="77"/>
      <c r="N1332" s="77"/>
      <c r="O1332" s="73"/>
      <c r="P1332" s="159" t="str">
        <f t="shared" si="1151"/>
        <v>Estar ESE2000 
ГПБ Комплект</v>
      </c>
      <c r="Q1332" s="58"/>
      <c r="R1332" s="56"/>
      <c r="S1332" s="58"/>
      <c r="T1332" s="73"/>
      <c r="U1332" s="58"/>
      <c r="V1332" s="58"/>
      <c r="W1332" s="58"/>
      <c r="X1332" s="58"/>
      <c r="Y1332" s="58"/>
      <c r="Z1332" s="58"/>
      <c r="AA1332" s="58"/>
      <c r="AB1332" s="59"/>
      <c r="AC1332" s="58"/>
      <c r="AD1332" s="58"/>
      <c r="AE1332" s="58"/>
      <c r="AF1332" s="58"/>
      <c r="AG1332" s="58"/>
      <c r="AH1332" s="58"/>
      <c r="AI1332" s="58"/>
      <c r="AJ1332" s="60"/>
      <c r="AK1332" s="60"/>
      <c r="AL1332" s="60"/>
      <c r="AM1332" s="60"/>
      <c r="AN1332" s="60"/>
      <c r="AO1332" s="60"/>
      <c r="AP1332" s="60"/>
      <c r="AQ1332" s="60"/>
      <c r="AR1332" s="60"/>
      <c r="AS1332" s="60"/>
    </row>
    <row r="1333" spans="1:45" s="61" customFormat="1" ht="15.75" outlineLevel="1">
      <c r="A1333" s="51"/>
      <c r="B1333" s="270">
        <f>B1326</f>
        <v>0</v>
      </c>
      <c r="C1333" s="131" t="s">
        <v>133</v>
      </c>
      <c r="D1333" s="54"/>
      <c r="E1333" s="271">
        <f t="shared" ref="E1333:N1333" si="1183">E1277*E1279*E1326</f>
        <v>0</v>
      </c>
      <c r="F1333" s="271">
        <f t="shared" si="1183"/>
        <v>0</v>
      </c>
      <c r="G1333" s="271">
        <f t="shared" si="1183"/>
        <v>0</v>
      </c>
      <c r="H1333" s="271">
        <f t="shared" si="1183"/>
        <v>0</v>
      </c>
      <c r="I1333" s="271">
        <f t="shared" si="1183"/>
        <v>0</v>
      </c>
      <c r="J1333" s="271">
        <f t="shared" si="1183"/>
        <v>0</v>
      </c>
      <c r="K1333" s="271">
        <f t="shared" si="1183"/>
        <v>0</v>
      </c>
      <c r="L1333" s="271">
        <f t="shared" si="1183"/>
        <v>0</v>
      </c>
      <c r="M1333" s="271">
        <f t="shared" si="1183"/>
        <v>0</v>
      </c>
      <c r="N1333" s="271">
        <f t="shared" si="1183"/>
        <v>0</v>
      </c>
      <c r="O1333" s="73"/>
      <c r="P1333" s="159" t="str">
        <f t="shared" si="1151"/>
        <v>Estar ESE2000 
ГПБ Комплект</v>
      </c>
      <c r="Q1333" s="58"/>
      <c r="R1333" s="56"/>
      <c r="S1333" s="58"/>
      <c r="T1333" s="73"/>
      <c r="U1333" s="58"/>
      <c r="V1333" s="58"/>
      <c r="W1333" s="58"/>
      <c r="X1333" s="58"/>
      <c r="Y1333" s="58"/>
      <c r="Z1333" s="58"/>
      <c r="AA1333" s="58"/>
      <c r="AB1333" s="59"/>
      <c r="AC1333" s="58"/>
      <c r="AD1333" s="58"/>
      <c r="AE1333" s="58"/>
      <c r="AF1333" s="58"/>
      <c r="AG1333" s="58"/>
      <c r="AH1333" s="58"/>
      <c r="AI1333" s="58"/>
      <c r="AJ1333" s="60"/>
      <c r="AK1333" s="60"/>
      <c r="AL1333" s="60"/>
      <c r="AM1333" s="60"/>
      <c r="AN1333" s="60"/>
      <c r="AO1333" s="60"/>
      <c r="AP1333" s="60"/>
      <c r="AQ1333" s="60"/>
      <c r="AR1333" s="60"/>
      <c r="AS1333" s="60"/>
    </row>
    <row r="1334" spans="1:45" s="61" customFormat="1" ht="15.75" outlineLevel="1">
      <c r="A1334" s="51"/>
      <c r="B1334" s="270">
        <f t="shared" ref="B1334:B1338" si="1184">B1327</f>
        <v>0</v>
      </c>
      <c r="C1334" s="131" t="s">
        <v>133</v>
      </c>
      <c r="D1334" s="54"/>
      <c r="E1334" s="271">
        <f t="shared" ref="E1334:N1334" si="1185">E1277*E1279*E1327</f>
        <v>0</v>
      </c>
      <c r="F1334" s="271">
        <f t="shared" si="1185"/>
        <v>0</v>
      </c>
      <c r="G1334" s="271">
        <f t="shared" si="1185"/>
        <v>0</v>
      </c>
      <c r="H1334" s="271">
        <f t="shared" si="1185"/>
        <v>0</v>
      </c>
      <c r="I1334" s="271">
        <f t="shared" si="1185"/>
        <v>0</v>
      </c>
      <c r="J1334" s="271">
        <f t="shared" si="1185"/>
        <v>0</v>
      </c>
      <c r="K1334" s="271">
        <f t="shared" si="1185"/>
        <v>0</v>
      </c>
      <c r="L1334" s="271">
        <f t="shared" si="1185"/>
        <v>0</v>
      </c>
      <c r="M1334" s="271">
        <f t="shared" si="1185"/>
        <v>0</v>
      </c>
      <c r="N1334" s="271">
        <f t="shared" si="1185"/>
        <v>0</v>
      </c>
      <c r="O1334" s="73"/>
      <c r="P1334" s="159" t="str">
        <f t="shared" si="1151"/>
        <v>Estar ESE2000 
ГПБ Комплект</v>
      </c>
      <c r="Q1334" s="58"/>
      <c r="R1334" s="56"/>
      <c r="S1334" s="58"/>
      <c r="T1334" s="73"/>
      <c r="U1334" s="58"/>
      <c r="V1334" s="58"/>
      <c r="W1334" s="58"/>
      <c r="X1334" s="58"/>
      <c r="Y1334" s="58"/>
      <c r="Z1334" s="58"/>
      <c r="AA1334" s="58"/>
      <c r="AB1334" s="59"/>
      <c r="AC1334" s="58"/>
      <c r="AD1334" s="58"/>
      <c r="AE1334" s="58"/>
      <c r="AF1334" s="58"/>
      <c r="AG1334" s="58"/>
      <c r="AH1334" s="58"/>
      <c r="AI1334" s="58"/>
      <c r="AJ1334" s="60"/>
      <c r="AK1334" s="60"/>
      <c r="AL1334" s="60"/>
      <c r="AM1334" s="60"/>
      <c r="AN1334" s="60"/>
      <c r="AO1334" s="60"/>
      <c r="AP1334" s="60"/>
      <c r="AQ1334" s="60"/>
      <c r="AR1334" s="60"/>
      <c r="AS1334" s="60"/>
    </row>
    <row r="1335" spans="1:45" s="61" customFormat="1" ht="15.75" outlineLevel="1">
      <c r="A1335" s="51"/>
      <c r="B1335" s="270">
        <f t="shared" si="1184"/>
        <v>0</v>
      </c>
      <c r="C1335" s="131" t="s">
        <v>133</v>
      </c>
      <c r="D1335" s="54"/>
      <c r="E1335" s="271">
        <f t="shared" ref="E1335:N1335" si="1186">E1277*E1279*E1328</f>
        <v>0</v>
      </c>
      <c r="F1335" s="271">
        <f t="shared" si="1186"/>
        <v>0</v>
      </c>
      <c r="G1335" s="271">
        <f t="shared" si="1186"/>
        <v>0</v>
      </c>
      <c r="H1335" s="271">
        <f t="shared" si="1186"/>
        <v>0</v>
      </c>
      <c r="I1335" s="271">
        <f t="shared" si="1186"/>
        <v>0</v>
      </c>
      <c r="J1335" s="271">
        <f t="shared" si="1186"/>
        <v>0</v>
      </c>
      <c r="K1335" s="271">
        <f t="shared" si="1186"/>
        <v>0</v>
      </c>
      <c r="L1335" s="271">
        <f t="shared" si="1186"/>
        <v>0</v>
      </c>
      <c r="M1335" s="271">
        <f t="shared" si="1186"/>
        <v>0</v>
      </c>
      <c r="N1335" s="271">
        <f t="shared" si="1186"/>
        <v>0</v>
      </c>
      <c r="O1335" s="73"/>
      <c r="P1335" s="159" t="str">
        <f t="shared" si="1151"/>
        <v>Estar ESE2000 
ГПБ Комплект</v>
      </c>
      <c r="Q1335" s="58"/>
      <c r="R1335" s="56"/>
      <c r="S1335" s="58"/>
      <c r="T1335" s="73"/>
      <c r="U1335" s="58"/>
      <c r="V1335" s="58"/>
      <c r="W1335" s="58"/>
      <c r="X1335" s="58"/>
      <c r="Y1335" s="58"/>
      <c r="Z1335" s="58"/>
      <c r="AA1335" s="58"/>
      <c r="AB1335" s="59"/>
      <c r="AC1335" s="58"/>
      <c r="AD1335" s="58"/>
      <c r="AE1335" s="58"/>
      <c r="AF1335" s="58"/>
      <c r="AG1335" s="58"/>
      <c r="AH1335" s="58"/>
      <c r="AI1335" s="58"/>
      <c r="AJ1335" s="60"/>
      <c r="AK1335" s="60"/>
      <c r="AL1335" s="60"/>
      <c r="AM1335" s="60"/>
      <c r="AN1335" s="60"/>
      <c r="AO1335" s="60"/>
      <c r="AP1335" s="60"/>
      <c r="AQ1335" s="60"/>
      <c r="AR1335" s="60"/>
      <c r="AS1335" s="60"/>
    </row>
    <row r="1336" spans="1:45" s="61" customFormat="1" ht="15.75" outlineLevel="1">
      <c r="A1336" s="51"/>
      <c r="B1336" s="270">
        <f t="shared" si="1184"/>
        <v>0</v>
      </c>
      <c r="C1336" s="131" t="s">
        <v>134</v>
      </c>
      <c r="D1336" s="54"/>
      <c r="E1336" s="271">
        <f t="shared" ref="E1336:N1336" si="1187">E1277*E1279*E1329</f>
        <v>0</v>
      </c>
      <c r="F1336" s="271">
        <f t="shared" si="1187"/>
        <v>0</v>
      </c>
      <c r="G1336" s="271">
        <f t="shared" si="1187"/>
        <v>0</v>
      </c>
      <c r="H1336" s="271">
        <f t="shared" si="1187"/>
        <v>0</v>
      </c>
      <c r="I1336" s="271">
        <f t="shared" si="1187"/>
        <v>0</v>
      </c>
      <c r="J1336" s="271">
        <f t="shared" si="1187"/>
        <v>0</v>
      </c>
      <c r="K1336" s="271">
        <f t="shared" si="1187"/>
        <v>0</v>
      </c>
      <c r="L1336" s="271">
        <f t="shared" si="1187"/>
        <v>0</v>
      </c>
      <c r="M1336" s="271">
        <f t="shared" si="1187"/>
        <v>0</v>
      </c>
      <c r="N1336" s="271">
        <f t="shared" si="1187"/>
        <v>0</v>
      </c>
      <c r="O1336" s="73"/>
      <c r="P1336" s="159" t="str">
        <f t="shared" si="1151"/>
        <v>Estar ESE2000 
ГПБ Комплект</v>
      </c>
      <c r="Q1336" s="58"/>
      <c r="R1336" s="56"/>
      <c r="S1336" s="58"/>
      <c r="T1336" s="73"/>
      <c r="U1336" s="58"/>
      <c r="V1336" s="58"/>
      <c r="W1336" s="58"/>
      <c r="X1336" s="58"/>
      <c r="Y1336" s="58"/>
      <c r="Z1336" s="58"/>
      <c r="AA1336" s="58"/>
      <c r="AB1336" s="59"/>
      <c r="AC1336" s="58"/>
      <c r="AD1336" s="58"/>
      <c r="AE1336" s="58"/>
      <c r="AF1336" s="58"/>
      <c r="AG1336" s="58"/>
      <c r="AH1336" s="58"/>
      <c r="AI1336" s="58"/>
      <c r="AJ1336" s="60"/>
      <c r="AK1336" s="60"/>
      <c r="AL1336" s="60"/>
      <c r="AM1336" s="60"/>
      <c r="AN1336" s="60"/>
      <c r="AO1336" s="60"/>
      <c r="AP1336" s="60"/>
      <c r="AQ1336" s="60"/>
      <c r="AR1336" s="60"/>
      <c r="AS1336" s="60"/>
    </row>
    <row r="1337" spans="1:45" s="61" customFormat="1" ht="15.75" outlineLevel="1">
      <c r="A1337" s="51"/>
      <c r="B1337" s="270">
        <f t="shared" si="1184"/>
        <v>0</v>
      </c>
      <c r="C1337" s="131" t="s">
        <v>133</v>
      </c>
      <c r="D1337" s="54"/>
      <c r="E1337" s="271">
        <f t="shared" ref="E1337:N1337" si="1188">E1277*E1279*E1330</f>
        <v>0</v>
      </c>
      <c r="F1337" s="271">
        <f t="shared" si="1188"/>
        <v>0</v>
      </c>
      <c r="G1337" s="271">
        <f t="shared" si="1188"/>
        <v>0</v>
      </c>
      <c r="H1337" s="271">
        <f t="shared" si="1188"/>
        <v>0</v>
      </c>
      <c r="I1337" s="271">
        <f t="shared" si="1188"/>
        <v>0</v>
      </c>
      <c r="J1337" s="271">
        <f t="shared" si="1188"/>
        <v>0</v>
      </c>
      <c r="K1337" s="271">
        <f t="shared" si="1188"/>
        <v>0</v>
      </c>
      <c r="L1337" s="271">
        <f t="shared" si="1188"/>
        <v>0</v>
      </c>
      <c r="M1337" s="271">
        <f t="shared" si="1188"/>
        <v>0</v>
      </c>
      <c r="N1337" s="271">
        <f t="shared" si="1188"/>
        <v>0</v>
      </c>
      <c r="O1337" s="73"/>
      <c r="P1337" s="159" t="str">
        <f t="shared" si="1151"/>
        <v>Estar ESE2000 
ГПБ Комплект</v>
      </c>
      <c r="Q1337" s="58"/>
      <c r="R1337" s="56"/>
      <c r="S1337" s="58"/>
      <c r="T1337" s="73"/>
      <c r="U1337" s="58"/>
      <c r="V1337" s="58"/>
      <c r="W1337" s="58"/>
      <c r="X1337" s="58"/>
      <c r="Y1337" s="58"/>
      <c r="Z1337" s="58"/>
      <c r="AA1337" s="58"/>
      <c r="AB1337" s="59"/>
      <c r="AC1337" s="58"/>
      <c r="AD1337" s="58"/>
      <c r="AE1337" s="58"/>
      <c r="AF1337" s="58"/>
      <c r="AG1337" s="58"/>
      <c r="AH1337" s="58"/>
      <c r="AI1337" s="58"/>
      <c r="AJ1337" s="60"/>
      <c r="AK1337" s="60"/>
      <c r="AL1337" s="60"/>
      <c r="AM1337" s="60"/>
      <c r="AN1337" s="60"/>
      <c r="AO1337" s="60"/>
      <c r="AP1337" s="60"/>
      <c r="AQ1337" s="60"/>
      <c r="AR1337" s="60"/>
      <c r="AS1337" s="60"/>
    </row>
    <row r="1338" spans="1:45" s="61" customFormat="1" ht="15.75" outlineLevel="1">
      <c r="A1338" s="51"/>
      <c r="B1338" s="270">
        <f t="shared" si="1184"/>
        <v>0</v>
      </c>
      <c r="C1338" s="131"/>
      <c r="D1338" s="54"/>
      <c r="E1338" s="271">
        <f t="shared" ref="E1338:N1338" si="1189">E1277*E1279*E1331</f>
        <v>0</v>
      </c>
      <c r="F1338" s="271">
        <f t="shared" si="1189"/>
        <v>0</v>
      </c>
      <c r="G1338" s="271">
        <f t="shared" si="1189"/>
        <v>0</v>
      </c>
      <c r="H1338" s="271">
        <f t="shared" si="1189"/>
        <v>0</v>
      </c>
      <c r="I1338" s="271">
        <f t="shared" si="1189"/>
        <v>0</v>
      </c>
      <c r="J1338" s="271">
        <f t="shared" si="1189"/>
        <v>0</v>
      </c>
      <c r="K1338" s="271">
        <f t="shared" si="1189"/>
        <v>0</v>
      </c>
      <c r="L1338" s="271">
        <f t="shared" si="1189"/>
        <v>0</v>
      </c>
      <c r="M1338" s="271">
        <f t="shared" si="1189"/>
        <v>0</v>
      </c>
      <c r="N1338" s="271">
        <f t="shared" si="1189"/>
        <v>0</v>
      </c>
      <c r="O1338" s="73"/>
      <c r="P1338" s="159" t="str">
        <f t="shared" si="1151"/>
        <v>Estar ESE2000 
ГПБ Комплект</v>
      </c>
      <c r="Q1338" s="58"/>
      <c r="R1338" s="56"/>
      <c r="S1338" s="58"/>
      <c r="T1338" s="73"/>
      <c r="U1338" s="58"/>
      <c r="V1338" s="58"/>
      <c r="W1338" s="58"/>
      <c r="X1338" s="58"/>
      <c r="Y1338" s="58"/>
      <c r="Z1338" s="58"/>
      <c r="AA1338" s="58"/>
      <c r="AB1338" s="59"/>
      <c r="AC1338" s="58"/>
      <c r="AD1338" s="58"/>
      <c r="AE1338" s="58"/>
      <c r="AF1338" s="58"/>
      <c r="AG1338" s="58"/>
      <c r="AH1338" s="58"/>
      <c r="AI1338" s="58"/>
      <c r="AJ1338" s="60"/>
      <c r="AK1338" s="60"/>
      <c r="AL1338" s="60"/>
      <c r="AM1338" s="60"/>
      <c r="AN1338" s="60"/>
      <c r="AO1338" s="60"/>
      <c r="AP1338" s="60"/>
      <c r="AQ1338" s="60"/>
      <c r="AR1338" s="60"/>
      <c r="AS1338" s="60"/>
    </row>
    <row r="1339" spans="1:45" s="61" customFormat="1" ht="15.75" outlineLevel="1">
      <c r="A1339" s="51"/>
      <c r="B1339" s="83" t="s">
        <v>54</v>
      </c>
      <c r="C1339" s="53"/>
      <c r="D1339" s="54"/>
      <c r="E1339" s="77"/>
      <c r="F1339" s="77"/>
      <c r="G1339" s="77"/>
      <c r="H1339" s="77"/>
      <c r="I1339" s="77"/>
      <c r="J1339" s="77"/>
      <c r="K1339" s="77"/>
      <c r="L1339" s="77"/>
      <c r="M1339" s="77"/>
      <c r="N1339" s="77"/>
      <c r="O1339" s="73"/>
      <c r="P1339" s="159" t="str">
        <f t="shared" si="1151"/>
        <v>Estar ESE2000 
ГПБ Комплект</v>
      </c>
      <c r="Q1339" s="58"/>
      <c r="R1339" s="56"/>
      <c r="S1339" s="58"/>
      <c r="T1339" s="73"/>
      <c r="U1339" s="58"/>
      <c r="V1339" s="58"/>
      <c r="W1339" s="58"/>
      <c r="X1339" s="58"/>
      <c r="Y1339" s="58"/>
      <c r="Z1339" s="58"/>
      <c r="AA1339" s="58"/>
      <c r="AB1339" s="59"/>
      <c r="AC1339" s="58"/>
      <c r="AD1339" s="58"/>
      <c r="AE1339" s="58"/>
      <c r="AF1339" s="58"/>
      <c r="AG1339" s="58"/>
      <c r="AH1339" s="58"/>
      <c r="AI1339" s="58"/>
      <c r="AJ1339" s="60"/>
      <c r="AK1339" s="60"/>
      <c r="AL1339" s="60"/>
      <c r="AM1339" s="60"/>
      <c r="AN1339" s="60"/>
      <c r="AO1339" s="60"/>
      <c r="AP1339" s="60"/>
      <c r="AQ1339" s="60"/>
      <c r="AR1339" s="60"/>
      <c r="AS1339" s="60"/>
    </row>
    <row r="1340" spans="1:45" s="61" customFormat="1" ht="15.75" outlineLevel="1">
      <c r="A1340" s="51"/>
      <c r="B1340" s="270">
        <f>B1333</f>
        <v>0</v>
      </c>
      <c r="C1340" s="131" t="s">
        <v>64</v>
      </c>
      <c r="D1340" s="272"/>
      <c r="E1340" s="130"/>
      <c r="F1340" s="130"/>
      <c r="G1340" s="130"/>
      <c r="H1340" s="130"/>
      <c r="I1340" s="130"/>
      <c r="J1340" s="130"/>
      <c r="K1340" s="130"/>
      <c r="L1340" s="130"/>
      <c r="M1340" s="130"/>
      <c r="N1340" s="130"/>
      <c r="O1340" s="73"/>
      <c r="P1340" s="159" t="str">
        <f t="shared" si="1151"/>
        <v>Estar ESE2000 
ГПБ Комплект</v>
      </c>
      <c r="Q1340" s="58"/>
      <c r="R1340" s="56"/>
      <c r="S1340" s="58"/>
      <c r="T1340" s="73"/>
      <c r="U1340" s="58"/>
      <c r="V1340" s="58"/>
      <c r="W1340" s="58"/>
      <c r="X1340" s="58"/>
      <c r="Y1340" s="58"/>
      <c r="Z1340" s="58"/>
      <c r="AA1340" s="58"/>
      <c r="AB1340" s="59"/>
      <c r="AC1340" s="58"/>
      <c r="AD1340" s="58"/>
      <c r="AE1340" s="58"/>
      <c r="AF1340" s="58"/>
      <c r="AG1340" s="58"/>
      <c r="AH1340" s="58"/>
      <c r="AI1340" s="58"/>
      <c r="AJ1340" s="60"/>
      <c r="AK1340" s="60"/>
      <c r="AL1340" s="60"/>
      <c r="AM1340" s="60"/>
      <c r="AN1340" s="60"/>
      <c r="AO1340" s="60"/>
      <c r="AP1340" s="60"/>
      <c r="AQ1340" s="60"/>
      <c r="AR1340" s="60"/>
      <c r="AS1340" s="60"/>
    </row>
    <row r="1341" spans="1:45" s="61" customFormat="1" ht="15.75" outlineLevel="1">
      <c r="A1341" s="51"/>
      <c r="B1341" s="270">
        <f t="shared" ref="B1341:B1345" si="1190">B1334</f>
        <v>0</v>
      </c>
      <c r="C1341" s="131" t="s">
        <v>64</v>
      </c>
      <c r="D1341" s="272"/>
      <c r="E1341" s="130"/>
      <c r="F1341" s="130"/>
      <c r="G1341" s="130"/>
      <c r="H1341" s="130"/>
      <c r="I1341" s="130"/>
      <c r="J1341" s="130"/>
      <c r="K1341" s="130"/>
      <c r="L1341" s="130"/>
      <c r="M1341" s="130"/>
      <c r="N1341" s="130"/>
      <c r="O1341" s="73"/>
      <c r="P1341" s="159" t="str">
        <f t="shared" ref="P1341:P1404" si="1191">P1340</f>
        <v>Estar ESE2000 
ГПБ Комплект</v>
      </c>
      <c r="Q1341" s="58"/>
      <c r="R1341" s="56"/>
      <c r="S1341" s="58"/>
      <c r="T1341" s="73"/>
      <c r="U1341" s="58"/>
      <c r="V1341" s="58"/>
      <c r="W1341" s="58"/>
      <c r="X1341" s="58"/>
      <c r="Y1341" s="58"/>
      <c r="Z1341" s="58"/>
      <c r="AA1341" s="58"/>
      <c r="AB1341" s="59"/>
      <c r="AC1341" s="58"/>
      <c r="AD1341" s="58"/>
      <c r="AE1341" s="58"/>
      <c r="AF1341" s="58"/>
      <c r="AG1341" s="58"/>
      <c r="AH1341" s="58"/>
      <c r="AI1341" s="58"/>
      <c r="AJ1341" s="60"/>
      <c r="AK1341" s="60"/>
      <c r="AL1341" s="60"/>
      <c r="AM1341" s="60"/>
      <c r="AN1341" s="60"/>
      <c r="AO1341" s="60"/>
      <c r="AP1341" s="60"/>
      <c r="AQ1341" s="60"/>
      <c r="AR1341" s="60"/>
      <c r="AS1341" s="60"/>
    </row>
    <row r="1342" spans="1:45" s="61" customFormat="1" ht="15.75" outlineLevel="1">
      <c r="A1342" s="51"/>
      <c r="B1342" s="270">
        <f t="shared" si="1190"/>
        <v>0</v>
      </c>
      <c r="C1342" s="131" t="s">
        <v>64</v>
      </c>
      <c r="D1342" s="272"/>
      <c r="E1342" s="130"/>
      <c r="F1342" s="130"/>
      <c r="G1342" s="130"/>
      <c r="H1342" s="130"/>
      <c r="I1342" s="130"/>
      <c r="J1342" s="130"/>
      <c r="K1342" s="130"/>
      <c r="L1342" s="130"/>
      <c r="M1342" s="130"/>
      <c r="N1342" s="130"/>
      <c r="O1342" s="73"/>
      <c r="P1342" s="159" t="str">
        <f t="shared" si="1191"/>
        <v>Estar ESE2000 
ГПБ Комплект</v>
      </c>
      <c r="Q1342" s="58"/>
      <c r="R1342" s="56"/>
      <c r="S1342" s="58"/>
      <c r="T1342" s="73"/>
      <c r="U1342" s="58"/>
      <c r="V1342" s="58"/>
      <c r="W1342" s="58"/>
      <c r="X1342" s="58"/>
      <c r="Y1342" s="58"/>
      <c r="Z1342" s="58"/>
      <c r="AA1342" s="58"/>
      <c r="AB1342" s="59"/>
      <c r="AC1342" s="58"/>
      <c r="AD1342" s="58"/>
      <c r="AE1342" s="58"/>
      <c r="AF1342" s="58"/>
      <c r="AG1342" s="58"/>
      <c r="AH1342" s="58"/>
      <c r="AI1342" s="58"/>
      <c r="AJ1342" s="60"/>
      <c r="AK1342" s="60"/>
      <c r="AL1342" s="60"/>
      <c r="AM1342" s="60"/>
      <c r="AN1342" s="60"/>
      <c r="AO1342" s="60"/>
      <c r="AP1342" s="60"/>
      <c r="AQ1342" s="60"/>
      <c r="AR1342" s="60"/>
      <c r="AS1342" s="60"/>
    </row>
    <row r="1343" spans="1:45" s="61" customFormat="1" ht="15.75" outlineLevel="1">
      <c r="A1343" s="51"/>
      <c r="B1343" s="270">
        <f t="shared" si="1190"/>
        <v>0</v>
      </c>
      <c r="C1343" s="131" t="s">
        <v>63</v>
      </c>
      <c r="D1343" s="272"/>
      <c r="E1343" s="130"/>
      <c r="F1343" s="130"/>
      <c r="G1343" s="130"/>
      <c r="H1343" s="130"/>
      <c r="I1343" s="130"/>
      <c r="J1343" s="130"/>
      <c r="K1343" s="130"/>
      <c r="L1343" s="130"/>
      <c r="M1343" s="130"/>
      <c r="N1343" s="130"/>
      <c r="O1343" s="73"/>
      <c r="P1343" s="159" t="str">
        <f t="shared" si="1191"/>
        <v>Estar ESE2000 
ГПБ Комплект</v>
      </c>
      <c r="Q1343" s="58"/>
      <c r="R1343" s="56"/>
      <c r="S1343" s="58"/>
      <c r="T1343" s="73"/>
      <c r="U1343" s="58"/>
      <c r="V1343" s="58"/>
      <c r="W1343" s="58"/>
      <c r="X1343" s="58"/>
      <c r="Y1343" s="58"/>
      <c r="Z1343" s="58"/>
      <c r="AA1343" s="58"/>
      <c r="AB1343" s="59"/>
      <c r="AC1343" s="58"/>
      <c r="AD1343" s="58"/>
      <c r="AE1343" s="58"/>
      <c r="AF1343" s="58"/>
      <c r="AG1343" s="58"/>
      <c r="AH1343" s="58"/>
      <c r="AI1343" s="58"/>
      <c r="AJ1343" s="60"/>
      <c r="AK1343" s="60"/>
      <c r="AL1343" s="60"/>
      <c r="AM1343" s="60"/>
      <c r="AN1343" s="60"/>
      <c r="AO1343" s="60"/>
      <c r="AP1343" s="60"/>
      <c r="AQ1343" s="60"/>
      <c r="AR1343" s="60"/>
      <c r="AS1343" s="60"/>
    </row>
    <row r="1344" spans="1:45" s="61" customFormat="1" ht="15.75" outlineLevel="1">
      <c r="A1344" s="51"/>
      <c r="B1344" s="270">
        <f t="shared" si="1190"/>
        <v>0</v>
      </c>
      <c r="C1344" s="131" t="s">
        <v>64</v>
      </c>
      <c r="D1344" s="272"/>
      <c r="E1344" s="130"/>
      <c r="F1344" s="130"/>
      <c r="G1344" s="130"/>
      <c r="H1344" s="130"/>
      <c r="I1344" s="130"/>
      <c r="J1344" s="130"/>
      <c r="K1344" s="130"/>
      <c r="L1344" s="130"/>
      <c r="M1344" s="130"/>
      <c r="N1344" s="130"/>
      <c r="O1344" s="73"/>
      <c r="P1344" s="159" t="str">
        <f t="shared" si="1191"/>
        <v>Estar ESE2000 
ГПБ Комплект</v>
      </c>
      <c r="Q1344" s="58"/>
      <c r="R1344" s="56"/>
      <c r="S1344" s="58"/>
      <c r="T1344" s="73"/>
      <c r="U1344" s="58"/>
      <c r="V1344" s="58"/>
      <c r="W1344" s="58"/>
      <c r="X1344" s="58"/>
      <c r="Y1344" s="58"/>
      <c r="Z1344" s="58"/>
      <c r="AA1344" s="58"/>
      <c r="AB1344" s="59"/>
      <c r="AC1344" s="58"/>
      <c r="AD1344" s="58"/>
      <c r="AE1344" s="58"/>
      <c r="AF1344" s="58"/>
      <c r="AG1344" s="58"/>
      <c r="AH1344" s="58"/>
      <c r="AI1344" s="58"/>
      <c r="AJ1344" s="60"/>
      <c r="AK1344" s="60"/>
      <c r="AL1344" s="60"/>
      <c r="AM1344" s="60"/>
      <c r="AN1344" s="60"/>
      <c r="AO1344" s="60"/>
      <c r="AP1344" s="60"/>
      <c r="AQ1344" s="60"/>
      <c r="AR1344" s="60"/>
      <c r="AS1344" s="60"/>
    </row>
    <row r="1345" spans="1:45" s="61" customFormat="1" ht="15.75" outlineLevel="1">
      <c r="A1345" s="51"/>
      <c r="B1345" s="270">
        <f t="shared" si="1190"/>
        <v>0</v>
      </c>
      <c r="C1345" s="131"/>
      <c r="D1345" s="272"/>
      <c r="E1345" s="130"/>
      <c r="F1345" s="130"/>
      <c r="G1345" s="130"/>
      <c r="H1345" s="130"/>
      <c r="I1345" s="130"/>
      <c r="J1345" s="130"/>
      <c r="K1345" s="130"/>
      <c r="L1345" s="130"/>
      <c r="M1345" s="130"/>
      <c r="N1345" s="130"/>
      <c r="O1345" s="73"/>
      <c r="P1345" s="159" t="str">
        <f t="shared" si="1191"/>
        <v>Estar ESE2000 
ГПБ Комплект</v>
      </c>
      <c r="Q1345" s="58"/>
      <c r="R1345" s="56"/>
      <c r="S1345" s="58"/>
      <c r="T1345" s="73"/>
      <c r="U1345" s="58"/>
      <c r="V1345" s="58"/>
      <c r="W1345" s="58"/>
      <c r="X1345" s="58"/>
      <c r="Y1345" s="58"/>
      <c r="Z1345" s="58"/>
      <c r="AA1345" s="58"/>
      <c r="AB1345" s="59"/>
      <c r="AC1345" s="58"/>
      <c r="AD1345" s="58"/>
      <c r="AE1345" s="58"/>
      <c r="AF1345" s="58"/>
      <c r="AG1345" s="58"/>
      <c r="AH1345" s="58"/>
      <c r="AI1345" s="58"/>
      <c r="AJ1345" s="60"/>
      <c r="AK1345" s="60"/>
      <c r="AL1345" s="60"/>
      <c r="AM1345" s="60"/>
      <c r="AN1345" s="60"/>
      <c r="AO1345" s="60"/>
      <c r="AP1345" s="60"/>
      <c r="AQ1345" s="60"/>
      <c r="AR1345" s="60"/>
      <c r="AS1345" s="60"/>
    </row>
    <row r="1346" spans="1:45" s="61" customFormat="1" ht="15.75" outlineLevel="1">
      <c r="A1346" s="51"/>
      <c r="B1346" s="67"/>
      <c r="C1346" s="53"/>
      <c r="D1346" s="54"/>
      <c r="E1346" s="77"/>
      <c r="F1346" s="77"/>
      <c r="G1346" s="77"/>
      <c r="H1346" s="77"/>
      <c r="I1346" s="77"/>
      <c r="J1346" s="77"/>
      <c r="K1346" s="77"/>
      <c r="L1346" s="77"/>
      <c r="M1346" s="77"/>
      <c r="N1346" s="77"/>
      <c r="O1346" s="73"/>
      <c r="P1346" s="159" t="str">
        <f t="shared" si="1191"/>
        <v>Estar ESE2000 
ГПБ Комплект</v>
      </c>
      <c r="Q1346" s="58"/>
      <c r="R1346" s="56"/>
      <c r="S1346" s="58"/>
      <c r="T1346" s="73"/>
      <c r="U1346" s="58"/>
      <c r="V1346" s="58"/>
      <c r="W1346" s="58"/>
      <c r="X1346" s="58"/>
      <c r="Y1346" s="58"/>
      <c r="Z1346" s="58"/>
      <c r="AA1346" s="58"/>
      <c r="AB1346" s="59"/>
      <c r="AC1346" s="58"/>
      <c r="AD1346" s="58"/>
      <c r="AE1346" s="58"/>
      <c r="AF1346" s="58"/>
      <c r="AG1346" s="58"/>
      <c r="AH1346" s="58"/>
      <c r="AI1346" s="58"/>
      <c r="AJ1346" s="60"/>
      <c r="AK1346" s="60"/>
      <c r="AL1346" s="60"/>
      <c r="AM1346" s="60"/>
      <c r="AN1346" s="60"/>
      <c r="AO1346" s="60"/>
      <c r="AP1346" s="60"/>
      <c r="AQ1346" s="60"/>
      <c r="AR1346" s="60"/>
      <c r="AS1346" s="60"/>
    </row>
    <row r="1347" spans="1:45" s="61" customFormat="1" ht="15.75" outlineLevel="1">
      <c r="A1347" s="51"/>
      <c r="B1347" s="52"/>
      <c r="C1347" s="53"/>
      <c r="D1347" s="54"/>
      <c r="E1347" s="77"/>
      <c r="F1347" s="77"/>
      <c r="G1347" s="77"/>
      <c r="H1347" s="77"/>
      <c r="I1347" s="77"/>
      <c r="J1347" s="77"/>
      <c r="K1347" s="77"/>
      <c r="L1347" s="77"/>
      <c r="M1347" s="77"/>
      <c r="N1347" s="77"/>
      <c r="O1347" s="73"/>
      <c r="P1347" s="159" t="str">
        <f t="shared" si="1191"/>
        <v>Estar ESE2000 
ГПБ Комплект</v>
      </c>
      <c r="Q1347" s="58"/>
      <c r="R1347" s="56"/>
      <c r="S1347" s="58"/>
      <c r="T1347" s="73"/>
      <c r="U1347" s="58"/>
      <c r="V1347" s="58"/>
      <c r="W1347" s="58"/>
      <c r="X1347" s="58"/>
      <c r="Y1347" s="58"/>
      <c r="Z1347" s="58"/>
      <c r="AA1347" s="58"/>
      <c r="AB1347" s="59"/>
      <c r="AC1347" s="58"/>
      <c r="AD1347" s="58"/>
      <c r="AE1347" s="58"/>
      <c r="AF1347" s="58"/>
      <c r="AG1347" s="58"/>
      <c r="AH1347" s="58"/>
      <c r="AI1347" s="58"/>
      <c r="AJ1347" s="60"/>
      <c r="AK1347" s="60"/>
      <c r="AL1347" s="60"/>
      <c r="AM1347" s="60"/>
      <c r="AN1347" s="60"/>
      <c r="AO1347" s="60"/>
      <c r="AP1347" s="60"/>
      <c r="AQ1347" s="60"/>
      <c r="AR1347" s="60"/>
      <c r="AS1347" s="60"/>
    </row>
    <row r="1348" spans="1:45" s="61" customFormat="1" ht="15.75" outlineLevel="1">
      <c r="A1348" s="51"/>
      <c r="B1348" s="52"/>
      <c r="C1348" s="53"/>
      <c r="D1348" s="54"/>
      <c r="E1348" s="77"/>
      <c r="F1348" s="77"/>
      <c r="G1348" s="77"/>
      <c r="H1348" s="77"/>
      <c r="I1348" s="77"/>
      <c r="J1348" s="77"/>
      <c r="K1348" s="77"/>
      <c r="L1348" s="77"/>
      <c r="M1348" s="77"/>
      <c r="N1348" s="77"/>
      <c r="O1348" s="73"/>
      <c r="P1348" s="159" t="str">
        <f t="shared" si="1191"/>
        <v>Estar ESE2000 
ГПБ Комплект</v>
      </c>
      <c r="Q1348" s="58"/>
      <c r="R1348" s="56"/>
      <c r="S1348" s="58"/>
      <c r="T1348" s="73"/>
      <c r="U1348" s="58"/>
      <c r="V1348" s="58"/>
      <c r="W1348" s="58"/>
      <c r="X1348" s="58"/>
      <c r="Y1348" s="58"/>
      <c r="Z1348" s="58"/>
      <c r="AA1348" s="58"/>
      <c r="AB1348" s="59"/>
      <c r="AC1348" s="58"/>
      <c r="AD1348" s="58"/>
      <c r="AE1348" s="58"/>
      <c r="AF1348" s="58"/>
      <c r="AG1348" s="58"/>
      <c r="AH1348" s="58"/>
      <c r="AI1348" s="58"/>
      <c r="AJ1348" s="60"/>
      <c r="AK1348" s="60"/>
      <c r="AL1348" s="60"/>
      <c r="AM1348" s="60"/>
      <c r="AN1348" s="60"/>
      <c r="AO1348" s="60"/>
      <c r="AP1348" s="60"/>
      <c r="AQ1348" s="60"/>
      <c r="AR1348" s="60"/>
      <c r="AS1348" s="60"/>
    </row>
    <row r="1349" spans="1:45" s="61" customFormat="1" ht="15.75" outlineLevel="1">
      <c r="A1349" s="51"/>
      <c r="B1349" s="52" t="s">
        <v>81</v>
      </c>
      <c r="C1349" s="53" t="s">
        <v>78</v>
      </c>
      <c r="D1349" s="54"/>
      <c r="E1349" s="77">
        <f>E1350*12</f>
        <v>10015.270753841691</v>
      </c>
      <c r="F1349" s="77">
        <f t="shared" ref="F1349:N1349" si="1192">F1350*12</f>
        <v>10015.270753841691</v>
      </c>
      <c r="G1349" s="77">
        <f t="shared" si="1192"/>
        <v>10015.270753841691</v>
      </c>
      <c r="H1349" s="77">
        <f t="shared" si="1192"/>
        <v>10015.270753841691</v>
      </c>
      <c r="I1349" s="77">
        <f t="shared" si="1192"/>
        <v>10015.270753841691</v>
      </c>
      <c r="J1349" s="77">
        <f t="shared" si="1192"/>
        <v>10015.270753841691</v>
      </c>
      <c r="K1349" s="77">
        <f t="shared" si="1192"/>
        <v>10015.270753841691</v>
      </c>
      <c r="L1349" s="77">
        <f t="shared" si="1192"/>
        <v>10015.270753841691</v>
      </c>
      <c r="M1349" s="77">
        <f t="shared" si="1192"/>
        <v>10015.270753841691</v>
      </c>
      <c r="N1349" s="77">
        <f t="shared" si="1192"/>
        <v>10015.270753841691</v>
      </c>
      <c r="O1349" s="73"/>
      <c r="P1349" s="159" t="str">
        <f t="shared" si="1191"/>
        <v>Estar ESE2000 
ГПБ Комплект</v>
      </c>
      <c r="Q1349" s="58"/>
      <c r="R1349" s="56"/>
      <c r="S1349" s="58"/>
      <c r="T1349" s="57"/>
      <c r="U1349" s="58"/>
      <c r="V1349" s="58"/>
      <c r="W1349" s="58"/>
      <c r="X1349" s="58"/>
      <c r="Y1349" s="58"/>
      <c r="Z1349" s="58"/>
      <c r="AA1349" s="58"/>
      <c r="AB1349" s="59"/>
      <c r="AC1349" s="58"/>
      <c r="AD1349" s="58"/>
      <c r="AE1349" s="58"/>
      <c r="AF1349" s="58"/>
      <c r="AG1349" s="58"/>
      <c r="AH1349" s="58"/>
      <c r="AI1349" s="58"/>
      <c r="AJ1349" s="60"/>
      <c r="AK1349" s="60"/>
      <c r="AL1349" s="60"/>
      <c r="AM1349" s="60"/>
      <c r="AN1349" s="60"/>
      <c r="AO1349" s="60"/>
      <c r="AP1349" s="60"/>
      <c r="AQ1349" s="60"/>
      <c r="AR1349" s="60"/>
      <c r="AS1349" s="60"/>
    </row>
    <row r="1350" spans="1:45" s="76" customFormat="1" ht="29.25" outlineLevel="1">
      <c r="A1350" s="71"/>
      <c r="B1350" s="279" t="s">
        <v>158</v>
      </c>
      <c r="C1350" s="66" t="s">
        <v>157</v>
      </c>
      <c r="D1350" s="72">
        <f>'МТР, ФЗП'!$E$23/12</f>
        <v>834.60589615347419</v>
      </c>
      <c r="E1350" s="55">
        <f>D1350</f>
        <v>834.60589615347419</v>
      </c>
      <c r="F1350" s="55">
        <f t="shared" ref="F1350" si="1193">E1350</f>
        <v>834.60589615347419</v>
      </c>
      <c r="G1350" s="55">
        <f t="shared" ref="G1350" si="1194">F1350</f>
        <v>834.60589615347419</v>
      </c>
      <c r="H1350" s="55">
        <f t="shared" ref="H1350" si="1195">G1350</f>
        <v>834.60589615347419</v>
      </c>
      <c r="I1350" s="55">
        <f t="shared" ref="I1350" si="1196">H1350</f>
        <v>834.60589615347419</v>
      </c>
      <c r="J1350" s="55">
        <f t="shared" ref="J1350" si="1197">I1350</f>
        <v>834.60589615347419</v>
      </c>
      <c r="K1350" s="55">
        <f t="shared" ref="K1350" si="1198">J1350</f>
        <v>834.60589615347419</v>
      </c>
      <c r="L1350" s="55">
        <f t="shared" ref="L1350" si="1199">K1350</f>
        <v>834.60589615347419</v>
      </c>
      <c r="M1350" s="55">
        <f t="shared" ref="M1350" si="1200">L1350</f>
        <v>834.60589615347419</v>
      </c>
      <c r="N1350" s="55">
        <f t="shared" ref="N1350" si="1201">M1350</f>
        <v>834.60589615347419</v>
      </c>
      <c r="P1350" s="159" t="str">
        <f t="shared" si="1191"/>
        <v>Estar ESE2000 
ГПБ Комплект</v>
      </c>
      <c r="Q1350" s="56"/>
      <c r="R1350" s="58"/>
      <c r="S1350" s="73" t="s">
        <v>698</v>
      </c>
      <c r="T1350" s="73"/>
      <c r="U1350" s="56"/>
      <c r="V1350" s="58"/>
      <c r="W1350" s="58"/>
      <c r="X1350" s="56"/>
      <c r="Y1350" s="56"/>
      <c r="Z1350" s="56"/>
      <c r="AA1350" s="56"/>
      <c r="AB1350" s="74"/>
      <c r="AC1350" s="56"/>
      <c r="AD1350" s="56"/>
      <c r="AE1350" s="56"/>
      <c r="AF1350" s="56"/>
      <c r="AG1350" s="56"/>
      <c r="AH1350" s="56"/>
      <c r="AI1350" s="56"/>
      <c r="AJ1350" s="75"/>
      <c r="AK1350" s="75"/>
      <c r="AL1350" s="75"/>
      <c r="AM1350" s="75"/>
      <c r="AN1350" s="75"/>
      <c r="AO1350" s="75"/>
      <c r="AP1350" s="75"/>
      <c r="AQ1350" s="75"/>
      <c r="AR1350" s="75"/>
      <c r="AS1350" s="75"/>
    </row>
    <row r="1351" spans="1:45" s="76" customFormat="1" ht="15.75" outlineLevel="1">
      <c r="A1351" s="71"/>
      <c r="B1351" s="263"/>
      <c r="C1351" s="66"/>
      <c r="D1351" s="72"/>
      <c r="E1351" s="55"/>
      <c r="F1351" s="55"/>
      <c r="G1351" s="55"/>
      <c r="H1351" s="55"/>
      <c r="I1351" s="55"/>
      <c r="J1351" s="55"/>
      <c r="K1351" s="55"/>
      <c r="L1351" s="55"/>
      <c r="M1351" s="55"/>
      <c r="N1351" s="55"/>
      <c r="O1351" s="73"/>
      <c r="P1351" s="159" t="str">
        <f t="shared" si="1191"/>
        <v>Estar ESE2000 
ГПБ Комплект</v>
      </c>
      <c r="Q1351" s="56"/>
      <c r="R1351" s="56"/>
      <c r="S1351" s="56"/>
      <c r="T1351" s="73"/>
      <c r="U1351" s="56"/>
      <c r="V1351" s="58"/>
      <c r="W1351" s="58"/>
      <c r="X1351" s="56"/>
      <c r="Y1351" s="56"/>
      <c r="Z1351" s="56"/>
      <c r="AA1351" s="56"/>
      <c r="AB1351" s="74"/>
      <c r="AC1351" s="56"/>
      <c r="AD1351" s="56"/>
      <c r="AE1351" s="56"/>
      <c r="AF1351" s="56"/>
      <c r="AG1351" s="56"/>
      <c r="AH1351" s="56"/>
      <c r="AI1351" s="56"/>
      <c r="AJ1351" s="75"/>
      <c r="AK1351" s="75"/>
      <c r="AL1351" s="75"/>
      <c r="AM1351" s="75"/>
      <c r="AN1351" s="75"/>
      <c r="AO1351" s="75"/>
      <c r="AP1351" s="75"/>
      <c r="AQ1351" s="75"/>
      <c r="AR1351" s="75"/>
      <c r="AS1351" s="75"/>
    </row>
    <row r="1352" spans="1:45" s="76" customFormat="1" ht="15.75" outlineLevel="1">
      <c r="A1352" s="71"/>
      <c r="B1352" s="263"/>
      <c r="C1352" s="66"/>
      <c r="D1352" s="72"/>
      <c r="E1352" s="55"/>
      <c r="F1352" s="55"/>
      <c r="G1352" s="55"/>
      <c r="H1352" s="55"/>
      <c r="I1352" s="55"/>
      <c r="J1352" s="55"/>
      <c r="K1352" s="55"/>
      <c r="L1352" s="55"/>
      <c r="M1352" s="55"/>
      <c r="N1352" s="55"/>
      <c r="O1352" s="56"/>
      <c r="P1352" s="159" t="str">
        <f t="shared" si="1191"/>
        <v>Estar ESE2000 
ГПБ Комплект</v>
      </c>
      <c r="Q1352" s="56"/>
      <c r="R1352" s="56"/>
      <c r="S1352" s="56"/>
      <c r="T1352" s="73"/>
      <c r="U1352" s="56"/>
      <c r="V1352" s="58"/>
      <c r="W1352" s="58"/>
      <c r="X1352" s="56"/>
      <c r="Y1352" s="56"/>
      <c r="Z1352" s="56"/>
      <c r="AA1352" s="56"/>
      <c r="AB1352" s="74"/>
      <c r="AC1352" s="56"/>
      <c r="AD1352" s="56"/>
      <c r="AE1352" s="56"/>
      <c r="AF1352" s="56"/>
      <c r="AG1352" s="56"/>
      <c r="AH1352" s="56"/>
      <c r="AI1352" s="56"/>
      <c r="AJ1352" s="75"/>
      <c r="AK1352" s="75"/>
      <c r="AL1352" s="75"/>
      <c r="AM1352" s="75"/>
      <c r="AN1352" s="75"/>
      <c r="AO1352" s="75"/>
      <c r="AP1352" s="75"/>
      <c r="AQ1352" s="75"/>
      <c r="AR1352" s="75"/>
      <c r="AS1352" s="75"/>
    </row>
    <row r="1353" spans="1:45" s="61" customFormat="1" ht="15.75" outlineLevel="1">
      <c r="A1353" s="51"/>
      <c r="B1353" s="281" t="s">
        <v>82</v>
      </c>
      <c r="C1353" s="53" t="s">
        <v>78</v>
      </c>
      <c r="D1353" s="54"/>
      <c r="E1353" s="282">
        <f>$D1359*$D1354%</f>
        <v>37385.529074477417</v>
      </c>
      <c r="F1353" s="282">
        <f t="shared" ref="F1353:I1353" si="1202">$D1359*$D1354%</f>
        <v>37385.529074477417</v>
      </c>
      <c r="G1353" s="282">
        <f t="shared" si="1202"/>
        <v>37385.529074477417</v>
      </c>
      <c r="H1353" s="282">
        <f t="shared" si="1202"/>
        <v>37385.529074477417</v>
      </c>
      <c r="I1353" s="282">
        <f t="shared" si="1202"/>
        <v>37385.529074477417</v>
      </c>
      <c r="J1353" s="282">
        <f>D1360-SUM(E1353:I1353)</f>
        <v>6230.9215124128968</v>
      </c>
      <c r="K1353" s="282"/>
      <c r="L1353" s="77"/>
      <c r="M1353" s="77"/>
      <c r="N1353" s="77"/>
      <c r="O1353" s="58">
        <f>SUM(E1353:N1353)-D1360</f>
        <v>0</v>
      </c>
      <c r="P1353" s="159" t="str">
        <f t="shared" si="1191"/>
        <v>Estar ESE2000 
ГПБ Комплект</v>
      </c>
      <c r="Q1353" s="58"/>
      <c r="R1353" s="58"/>
      <c r="S1353" s="58"/>
      <c r="T1353" s="57"/>
      <c r="U1353" s="58"/>
      <c r="V1353" s="58"/>
      <c r="W1353" s="58"/>
      <c r="X1353" s="58"/>
      <c r="Y1353" s="58"/>
      <c r="Z1353" s="58"/>
      <c r="AA1353" s="58"/>
      <c r="AB1353" s="59"/>
      <c r="AC1353" s="58"/>
      <c r="AD1353" s="58"/>
      <c r="AE1353" s="58"/>
      <c r="AF1353" s="58"/>
      <c r="AG1353" s="58"/>
      <c r="AH1353" s="58"/>
      <c r="AI1353" s="58"/>
      <c r="AJ1353" s="60"/>
      <c r="AK1353" s="60"/>
      <c r="AL1353" s="60"/>
      <c r="AM1353" s="60"/>
      <c r="AN1353" s="60"/>
      <c r="AO1353" s="60"/>
      <c r="AP1353" s="60"/>
      <c r="AQ1353" s="60"/>
      <c r="AR1353" s="60"/>
      <c r="AS1353" s="60"/>
    </row>
    <row r="1354" spans="1:45" s="76" customFormat="1" ht="15.75" outlineLevel="1">
      <c r="A1354" s="81"/>
      <c r="B1354" s="263" t="s">
        <v>83</v>
      </c>
      <c r="C1354" s="66" t="s">
        <v>10</v>
      </c>
      <c r="D1354" s="283">
        <f>D1072</f>
        <v>19.35483870967742</v>
      </c>
      <c r="E1354" s="55"/>
      <c r="F1354" s="55"/>
      <c r="G1354" s="55"/>
      <c r="H1354" s="55"/>
      <c r="I1354" s="55"/>
      <c r="J1354" s="55"/>
      <c r="K1354" s="55"/>
      <c r="L1354" s="55"/>
      <c r="M1354" s="55"/>
      <c r="N1354" s="55"/>
      <c r="P1354" s="159" t="str">
        <f t="shared" si="1191"/>
        <v>Estar ESE2000 
ГПБ Комплект</v>
      </c>
      <c r="Q1354" s="56"/>
      <c r="R1354" s="56"/>
      <c r="S1354" s="73" t="s">
        <v>702</v>
      </c>
      <c r="T1354" s="73"/>
      <c r="U1354" s="56"/>
      <c r="V1354" s="58"/>
      <c r="W1354" s="58"/>
      <c r="X1354" s="56"/>
      <c r="Y1354" s="56"/>
      <c r="Z1354" s="56"/>
      <c r="AA1354" s="56"/>
      <c r="AB1354" s="74"/>
      <c r="AC1354" s="56"/>
      <c r="AD1354" s="56"/>
      <c r="AE1354" s="56"/>
      <c r="AF1354" s="56"/>
      <c r="AG1354" s="56"/>
      <c r="AH1354" s="56"/>
      <c r="AI1354" s="56"/>
      <c r="AJ1354" s="75"/>
      <c r="AK1354" s="75"/>
      <c r="AL1354" s="75"/>
      <c r="AM1354" s="75"/>
      <c r="AN1354" s="75"/>
      <c r="AO1354" s="75"/>
      <c r="AP1354" s="75"/>
      <c r="AQ1354" s="75"/>
      <c r="AR1354" s="75"/>
      <c r="AS1354" s="75"/>
    </row>
    <row r="1355" spans="1:45" s="76" customFormat="1" ht="15.75" outlineLevel="1">
      <c r="A1355" s="71"/>
      <c r="B1355" s="263" t="s">
        <v>84</v>
      </c>
      <c r="C1355" s="66" t="s">
        <v>78</v>
      </c>
      <c r="D1355" s="72">
        <f>D1360</f>
        <v>193158.56688479998</v>
      </c>
      <c r="E1355" s="68">
        <f t="shared" ref="E1355" si="1203">D1356</f>
        <v>193158.56688479998</v>
      </c>
      <c r="F1355" s="68">
        <f t="shared" ref="F1355" si="1204">E1356</f>
        <v>155773.03781032257</v>
      </c>
      <c r="G1355" s="68">
        <f t="shared" ref="G1355" si="1205">F1356</f>
        <v>118387.50873584516</v>
      </c>
      <c r="H1355" s="68">
        <f t="shared" ref="H1355" si="1206">G1356</f>
        <v>81001.979661367746</v>
      </c>
      <c r="I1355" s="68">
        <f t="shared" ref="I1355" si="1207">H1356</f>
        <v>43616.450586890329</v>
      </c>
      <c r="J1355" s="68">
        <f t="shared" ref="J1355" si="1208">I1356</f>
        <v>6230.9215124129114</v>
      </c>
      <c r="K1355" s="68">
        <f t="shared" ref="K1355" si="1209">J1356</f>
        <v>1.4551915228366852E-11</v>
      </c>
      <c r="L1355" s="68">
        <f t="shared" ref="L1355" si="1210">K1356</f>
        <v>1.4551915228366852E-11</v>
      </c>
      <c r="M1355" s="68">
        <f t="shared" ref="M1355" si="1211">L1356</f>
        <v>1.4551915228366852E-11</v>
      </c>
      <c r="N1355" s="68">
        <f t="shared" ref="N1355" si="1212">M1356</f>
        <v>1.4551915228366852E-11</v>
      </c>
      <c r="O1355" s="69"/>
      <c r="P1355" s="159" t="str">
        <f t="shared" si="1191"/>
        <v>Estar ESE2000 
ГПБ Комплект</v>
      </c>
      <c r="Q1355" s="69"/>
      <c r="R1355" s="69"/>
      <c r="S1355" s="69"/>
      <c r="T1355" s="73"/>
      <c r="U1355" s="56"/>
      <c r="V1355" s="58"/>
      <c r="W1355" s="58"/>
      <c r="X1355" s="56"/>
      <c r="Y1355" s="56"/>
      <c r="Z1355" s="56"/>
      <c r="AA1355" s="56"/>
      <c r="AB1355" s="74"/>
      <c r="AC1355" s="56"/>
      <c r="AD1355" s="56"/>
      <c r="AE1355" s="56"/>
      <c r="AF1355" s="56"/>
      <c r="AG1355" s="56"/>
      <c r="AH1355" s="56"/>
      <c r="AI1355" s="56"/>
      <c r="AJ1355" s="75"/>
      <c r="AK1355" s="75"/>
      <c r="AL1355" s="75"/>
      <c r="AM1355" s="75"/>
      <c r="AN1355" s="75"/>
      <c r="AO1355" s="75"/>
      <c r="AP1355" s="75"/>
      <c r="AQ1355" s="75"/>
      <c r="AR1355" s="75"/>
      <c r="AS1355" s="75"/>
    </row>
    <row r="1356" spans="1:45" s="76" customFormat="1" ht="15.75" outlineLevel="1">
      <c r="A1356" s="71"/>
      <c r="B1356" s="263" t="s">
        <v>85</v>
      </c>
      <c r="C1356" s="66" t="s">
        <v>78</v>
      </c>
      <c r="D1356" s="72">
        <f>D1355-D1353</f>
        <v>193158.56688479998</v>
      </c>
      <c r="E1356" s="68">
        <f t="shared" ref="E1356:N1356" si="1213">E1355-E1353</f>
        <v>155773.03781032257</v>
      </c>
      <c r="F1356" s="68">
        <f t="shared" si="1213"/>
        <v>118387.50873584516</v>
      </c>
      <c r="G1356" s="68">
        <f t="shared" si="1213"/>
        <v>81001.979661367746</v>
      </c>
      <c r="H1356" s="68">
        <f t="shared" si="1213"/>
        <v>43616.450586890329</v>
      </c>
      <c r="I1356" s="68">
        <f t="shared" si="1213"/>
        <v>6230.9215124129114</v>
      </c>
      <c r="J1356" s="68">
        <f t="shared" si="1213"/>
        <v>1.4551915228366852E-11</v>
      </c>
      <c r="K1356" s="68">
        <f t="shared" si="1213"/>
        <v>1.4551915228366852E-11</v>
      </c>
      <c r="L1356" s="68">
        <f t="shared" si="1213"/>
        <v>1.4551915228366852E-11</v>
      </c>
      <c r="M1356" s="68">
        <f t="shared" si="1213"/>
        <v>1.4551915228366852E-11</v>
      </c>
      <c r="N1356" s="68">
        <f t="shared" si="1213"/>
        <v>1.4551915228366852E-11</v>
      </c>
      <c r="O1356" s="69"/>
      <c r="P1356" s="159" t="str">
        <f t="shared" si="1191"/>
        <v>Estar ESE2000 
ГПБ Комплект</v>
      </c>
      <c r="Q1356" s="69"/>
      <c r="R1356" s="69"/>
      <c r="S1356" s="69"/>
      <c r="T1356" s="73"/>
      <c r="U1356" s="56"/>
      <c r="V1356" s="58"/>
      <c r="W1356" s="58"/>
      <c r="X1356" s="56"/>
      <c r="Y1356" s="56"/>
      <c r="Z1356" s="56"/>
      <c r="AA1356" s="56"/>
      <c r="AB1356" s="74"/>
      <c r="AC1356" s="56"/>
      <c r="AD1356" s="56"/>
      <c r="AE1356" s="56"/>
      <c r="AF1356" s="56"/>
      <c r="AG1356" s="56"/>
      <c r="AH1356" s="56"/>
      <c r="AI1356" s="56"/>
      <c r="AJ1356" s="75"/>
      <c r="AK1356" s="75"/>
      <c r="AL1356" s="75"/>
      <c r="AM1356" s="75"/>
      <c r="AN1356" s="75"/>
      <c r="AO1356" s="75"/>
      <c r="AP1356" s="75"/>
      <c r="AQ1356" s="75"/>
      <c r="AR1356" s="75"/>
      <c r="AS1356" s="75"/>
    </row>
    <row r="1357" spans="1:45" s="169" customFormat="1" ht="18" customHeight="1" outlineLevel="1">
      <c r="A1357" s="163"/>
      <c r="B1357" s="284" t="s">
        <v>159</v>
      </c>
      <c r="C1357" s="285" t="s">
        <v>78</v>
      </c>
      <c r="D1357" s="286"/>
      <c r="E1357" s="287">
        <f>E1282+E1288+E1308+E1324+E1349+E1353+E1285</f>
        <v>89214.900514448862</v>
      </c>
      <c r="F1357" s="287">
        <f t="shared" ref="F1357:N1357" si="1214">F1282+F1288+F1308+F1324+F1349+F1353+F1285</f>
        <v>114622.75711499574</v>
      </c>
      <c r="G1357" s="287">
        <f t="shared" si="1214"/>
        <v>184429.48368608856</v>
      </c>
      <c r="H1357" s="287">
        <f t="shared" si="1214"/>
        <v>113675.6692571287</v>
      </c>
      <c r="I1357" s="287">
        <f t="shared" si="1214"/>
        <v>81907.833952591071</v>
      </c>
      <c r="J1357" s="287">
        <f t="shared" si="1214"/>
        <v>185740.55289356093</v>
      </c>
      <c r="K1357" s="287">
        <f t="shared" si="1214"/>
        <v>46021.09260308963</v>
      </c>
      <c r="L1357" s="287">
        <f t="shared" si="1214"/>
        <v>119334.70813709973</v>
      </c>
      <c r="M1357" s="287">
        <f t="shared" si="1214"/>
        <v>118862.7774508539</v>
      </c>
      <c r="N1357" s="287">
        <f t="shared" si="1214"/>
        <v>52770.444046333359</v>
      </c>
      <c r="O1357" s="164"/>
      <c r="P1357" s="159" t="str">
        <f t="shared" si="1191"/>
        <v>Estar ESE2000 
ГПБ Комплект</v>
      </c>
      <c r="Q1357" s="164"/>
      <c r="R1357" s="164"/>
      <c r="S1357" s="164"/>
      <c r="T1357" s="165"/>
      <c r="U1357" s="166"/>
      <c r="V1357" s="58"/>
      <c r="W1357" s="58"/>
      <c r="X1357" s="166"/>
      <c r="Y1357" s="166"/>
      <c r="Z1357" s="166"/>
      <c r="AA1357" s="166"/>
      <c r="AB1357" s="167"/>
      <c r="AC1357" s="166"/>
      <c r="AD1357" s="166"/>
      <c r="AE1357" s="166"/>
      <c r="AF1357" s="166"/>
      <c r="AG1357" s="166"/>
      <c r="AH1357" s="166"/>
      <c r="AI1357" s="166"/>
      <c r="AJ1357" s="168"/>
      <c r="AK1357" s="168"/>
      <c r="AL1357" s="168"/>
      <c r="AM1357" s="168"/>
      <c r="AN1357" s="168"/>
      <c r="AO1357" s="168"/>
      <c r="AP1357" s="168"/>
      <c r="AQ1357" s="168"/>
      <c r="AR1357" s="168"/>
      <c r="AS1357" s="168"/>
    </row>
    <row r="1358" spans="1:45" s="61" customFormat="1" ht="15.75" outlineLevel="1">
      <c r="A1358" s="51"/>
      <c r="B1358" s="83" t="s">
        <v>86</v>
      </c>
      <c r="C1358" s="53" t="s">
        <v>78</v>
      </c>
      <c r="E1358" s="287">
        <f>-E1357*Макро!D$12</f>
        <v>-22303.725128612215</v>
      </c>
      <c r="F1358" s="287">
        <f>-F1357*Макро!E$12</f>
        <v>-28655.689278748934</v>
      </c>
      <c r="G1358" s="287">
        <f>-G1357*Макро!F$12</f>
        <v>-46107.370921522139</v>
      </c>
      <c r="H1358" s="287">
        <f>-H1357*Макро!G$12</f>
        <v>-28418.917314282175</v>
      </c>
      <c r="I1358" s="287">
        <f>-I1357*Макро!H$12</f>
        <v>-20476.958488147768</v>
      </c>
      <c r="J1358" s="287">
        <f>-J1357*Макро!I$12</f>
        <v>-46435.138223390233</v>
      </c>
      <c r="K1358" s="287">
        <f>-K1357*Макро!J$12</f>
        <v>-11505.273150772407</v>
      </c>
      <c r="L1358" s="287">
        <f>-L1357*Макро!K$12</f>
        <v>-29833.677034274933</v>
      </c>
      <c r="M1358" s="287">
        <f>-M1357*Макро!L$12</f>
        <v>-29715.694362713475</v>
      </c>
      <c r="N1358" s="287">
        <f>-N1357*Макро!M$12</f>
        <v>-13192.61101158334</v>
      </c>
      <c r="O1358" s="164"/>
      <c r="P1358" s="159" t="str">
        <f t="shared" si="1191"/>
        <v>Estar ESE2000 
ГПБ Комплект</v>
      </c>
      <c r="Q1358" s="164"/>
      <c r="R1358" s="164"/>
      <c r="S1358" s="164"/>
      <c r="T1358" s="57"/>
      <c r="U1358" s="58"/>
      <c r="V1358" s="58"/>
      <c r="W1358" s="58"/>
      <c r="X1358" s="58"/>
      <c r="Y1358" s="58"/>
      <c r="Z1358" s="58"/>
      <c r="AA1358" s="58"/>
      <c r="AB1358" s="59"/>
      <c r="AC1358" s="58"/>
      <c r="AD1358" s="58"/>
      <c r="AE1358" s="58"/>
      <c r="AF1358" s="58"/>
      <c r="AG1358" s="58"/>
      <c r="AH1358" s="58"/>
      <c r="AI1358" s="58"/>
      <c r="AJ1358" s="60"/>
      <c r="AK1358" s="60"/>
      <c r="AL1358" s="60"/>
      <c r="AM1358" s="60"/>
      <c r="AN1358" s="60"/>
      <c r="AO1358" s="60"/>
      <c r="AP1358" s="60"/>
      <c r="AQ1358" s="60"/>
      <c r="AR1358" s="60"/>
      <c r="AS1358" s="60"/>
    </row>
    <row r="1359" spans="1:45" s="61" customFormat="1" ht="15.75" outlineLevel="1">
      <c r="A1359" s="51"/>
      <c r="B1359" s="281" t="s">
        <v>87</v>
      </c>
      <c r="C1359" s="53" t="s">
        <v>61</v>
      </c>
      <c r="D1359" s="54">
        <f>D1360</f>
        <v>193158.56688479998</v>
      </c>
      <c r="E1359" s="77">
        <f>E1360</f>
        <v>0</v>
      </c>
      <c r="F1359" s="77">
        <f>F1360</f>
        <v>0</v>
      </c>
      <c r="G1359" s="77">
        <f t="shared" ref="G1359:K1359" si="1215">G1360</f>
        <v>0</v>
      </c>
      <c r="H1359" s="77">
        <f t="shared" si="1215"/>
        <v>0</v>
      </c>
      <c r="I1359" s="77">
        <f t="shared" si="1215"/>
        <v>0</v>
      </c>
      <c r="J1359" s="77">
        <f t="shared" si="1215"/>
        <v>0</v>
      </c>
      <c r="K1359" s="77">
        <f t="shared" si="1215"/>
        <v>0</v>
      </c>
      <c r="L1359" s="77">
        <f>L1360</f>
        <v>0</v>
      </c>
      <c r="M1359" s="77">
        <f t="shared" ref="M1359:N1359" si="1216">M1360</f>
        <v>0</v>
      </c>
      <c r="N1359" s="77">
        <f t="shared" si="1216"/>
        <v>0</v>
      </c>
      <c r="O1359" s="58"/>
      <c r="P1359" s="159" t="str">
        <f t="shared" si="1191"/>
        <v>Estar ESE2000 
ГПБ Комплект</v>
      </c>
      <c r="Q1359" s="58"/>
      <c r="R1359" s="58"/>
      <c r="S1359" s="58"/>
      <c r="T1359" s="57"/>
      <c r="U1359" s="58"/>
      <c r="V1359" s="58"/>
      <c r="W1359" s="58"/>
      <c r="X1359" s="58"/>
      <c r="Y1359" s="58"/>
      <c r="Z1359" s="58"/>
      <c r="AA1359" s="58"/>
      <c r="AB1359" s="59"/>
      <c r="AC1359" s="58"/>
      <c r="AD1359" s="58"/>
      <c r="AE1359" s="58"/>
      <c r="AF1359" s="58"/>
      <c r="AG1359" s="58"/>
      <c r="AH1359" s="58"/>
      <c r="AI1359" s="58"/>
      <c r="AJ1359" s="60"/>
      <c r="AK1359" s="60"/>
      <c r="AL1359" s="60"/>
      <c r="AM1359" s="60"/>
      <c r="AN1359" s="60"/>
      <c r="AO1359" s="60"/>
      <c r="AP1359" s="60"/>
      <c r="AQ1359" s="60"/>
      <c r="AR1359" s="60"/>
      <c r="AS1359" s="60"/>
    </row>
    <row r="1360" spans="1:45" s="61" customFormat="1" ht="15.75">
      <c r="A1360" s="51"/>
      <c r="B1360" s="83" t="s">
        <v>88</v>
      </c>
      <c r="C1360" s="53" t="s">
        <v>61</v>
      </c>
      <c r="D1360" s="54">
        <f>'1. Сводная_аннуитеты'!M31</f>
        <v>193158.56688479998</v>
      </c>
      <c r="E1360" s="77"/>
      <c r="F1360" s="77"/>
      <c r="G1360" s="77"/>
      <c r="H1360" s="77"/>
      <c r="I1360" s="77"/>
      <c r="J1360" s="77"/>
      <c r="K1360" s="77"/>
      <c r="L1360" s="77"/>
      <c r="M1360" s="77"/>
      <c r="N1360" s="77"/>
      <c r="O1360" s="52"/>
      <c r="P1360" s="159" t="str">
        <f t="shared" si="1191"/>
        <v>Estar ESE2000 
ГПБ Комплект</v>
      </c>
      <c r="Q1360" s="58"/>
      <c r="R1360" s="58"/>
      <c r="S1360" s="58"/>
      <c r="T1360" s="57"/>
      <c r="U1360" s="58"/>
      <c r="V1360" s="58"/>
      <c r="W1360" s="58"/>
      <c r="X1360" s="58"/>
      <c r="Y1360" s="58"/>
      <c r="Z1360" s="58"/>
      <c r="AA1360" s="58"/>
      <c r="AB1360" s="59"/>
      <c r="AC1360" s="58"/>
      <c r="AD1360" s="58"/>
      <c r="AE1360" s="58"/>
      <c r="AF1360" s="58"/>
      <c r="AG1360" s="58"/>
      <c r="AH1360" s="58"/>
      <c r="AI1360" s="58"/>
      <c r="AJ1360" s="60"/>
      <c r="AK1360" s="60"/>
      <c r="AL1360" s="60"/>
      <c r="AM1360" s="60"/>
      <c r="AN1360" s="60"/>
      <c r="AO1360" s="60"/>
      <c r="AP1360" s="60"/>
      <c r="AQ1360" s="60"/>
      <c r="AR1360" s="60"/>
      <c r="AS1360" s="60"/>
    </row>
    <row r="1361" spans="1:45" s="61" customFormat="1" ht="15.75" outlineLevel="1">
      <c r="A1361" s="51"/>
      <c r="B1361" s="288" t="s">
        <v>89</v>
      </c>
      <c r="C1361" s="53" t="s">
        <v>43</v>
      </c>
      <c r="D1361" s="54"/>
      <c r="E1361" s="64">
        <f>E1280</f>
        <v>2047.2479123208302</v>
      </c>
      <c r="F1361" s="64">
        <f t="shared" ref="F1361" si="1217">E1361+F1280</f>
        <v>3796.6742583153159</v>
      </c>
      <c r="G1361" s="64">
        <f t="shared" ref="G1361" si="1218">F1361+G1280</f>
        <v>5605.5089713498937</v>
      </c>
      <c r="H1361" s="64">
        <f t="shared" ref="H1361" si="1219">G1361+H1280</f>
        <v>7269.2067843719742</v>
      </c>
      <c r="I1361" s="64">
        <f t="shared" ref="I1361" si="1220">H1361+I1280</f>
        <v>8930.1993064686758</v>
      </c>
      <c r="J1361" s="64">
        <f t="shared" ref="J1361" si="1221">I1361+J1280</f>
        <v>10714.239565758755</v>
      </c>
      <c r="K1361" s="64">
        <f t="shared" ref="K1361" si="1222">J1361+K1280</f>
        <v>12432.118904598445</v>
      </c>
      <c r="L1361" s="64">
        <f t="shared" ref="L1361" si="1223">K1361+L1280</f>
        <v>14284.323182669979</v>
      </c>
      <c r="M1361" s="64">
        <f t="shared" ref="M1361" si="1224">L1361+M1280</f>
        <v>15465.886696262314</v>
      </c>
      <c r="N1361" s="64">
        <f t="shared" ref="N1361" si="1225">M1361+N1280</f>
        <v>17284.893225032763</v>
      </c>
      <c r="O1361" s="65"/>
      <c r="P1361" s="159" t="str">
        <f t="shared" si="1191"/>
        <v>Estar ESE2000 
ГПБ Комплект</v>
      </c>
      <c r="Q1361" s="65"/>
      <c r="R1361" s="65"/>
      <c r="S1361" s="65"/>
      <c r="T1361" s="57"/>
      <c r="U1361" s="58"/>
      <c r="V1361" s="58"/>
      <c r="W1361" s="58"/>
      <c r="X1361" s="58"/>
      <c r="Y1361" s="58"/>
      <c r="Z1361" s="58"/>
      <c r="AA1361" s="58"/>
      <c r="AB1361" s="59"/>
      <c r="AC1361" s="58"/>
      <c r="AD1361" s="58"/>
      <c r="AE1361" s="58"/>
      <c r="AF1361" s="58"/>
      <c r="AG1361" s="58"/>
      <c r="AH1361" s="58"/>
      <c r="AI1361" s="58"/>
      <c r="AJ1361" s="60"/>
      <c r="AK1361" s="60"/>
      <c r="AL1361" s="60"/>
      <c r="AM1361" s="60"/>
      <c r="AN1361" s="60"/>
      <c r="AO1361" s="60"/>
      <c r="AP1361" s="60"/>
      <c r="AQ1361" s="60"/>
      <c r="AR1361" s="60"/>
      <c r="AS1361" s="60"/>
    </row>
    <row r="1362" spans="1:45" s="61" customFormat="1" ht="15.75" outlineLevel="1">
      <c r="A1362" s="51"/>
      <c r="B1362" s="288" t="s">
        <v>90</v>
      </c>
      <c r="C1362" s="53" t="s">
        <v>78</v>
      </c>
      <c r="D1362" s="54">
        <f t="shared" ref="D1362:N1362" si="1226">D1360+D1281</f>
        <v>193158.56688479998</v>
      </c>
      <c r="E1362" s="64">
        <f t="shared" si="1226"/>
        <v>29525.646311359225</v>
      </c>
      <c r="F1362" s="64">
        <f t="shared" si="1226"/>
        <v>48581.538761769385</v>
      </c>
      <c r="G1362" s="64">
        <f t="shared" si="1226"/>
        <v>100936.583690089</v>
      </c>
      <c r="H1362" s="64">
        <f t="shared" si="1226"/>
        <v>47871.222868369099</v>
      </c>
      <c r="I1362" s="64">
        <f t="shared" si="1226"/>
        <v>24045.346389965889</v>
      </c>
      <c r="J1362" s="64">
        <f t="shared" si="1226"/>
        <v>133074.4931577578</v>
      </c>
      <c r="K1362" s="64">
        <f t="shared" si="1226"/>
        <v>34515.819452317221</v>
      </c>
      <c r="L1362" s="64">
        <f t="shared" si="1226"/>
        <v>89501.031102824796</v>
      </c>
      <c r="M1362" s="64">
        <f t="shared" si="1226"/>
        <v>89147.083088140425</v>
      </c>
      <c r="N1362" s="64">
        <f t="shared" si="1226"/>
        <v>39577.833034750016</v>
      </c>
      <c r="O1362" s="65"/>
      <c r="P1362" s="159" t="str">
        <f t="shared" si="1191"/>
        <v>Estar ESE2000 
ГПБ Комплект</v>
      </c>
      <c r="Q1362" s="65"/>
      <c r="R1362" s="65"/>
      <c r="S1362" s="65"/>
      <c r="T1362" s="57"/>
      <c r="U1362" s="58"/>
      <c r="V1362" s="58"/>
      <c r="W1362" s="58"/>
      <c r="X1362" s="58"/>
      <c r="Y1362" s="58"/>
      <c r="Z1362" s="58"/>
      <c r="AA1362" s="58"/>
      <c r="AB1362" s="59"/>
      <c r="AC1362" s="58"/>
      <c r="AD1362" s="58"/>
      <c r="AE1362" s="58"/>
      <c r="AF1362" s="58"/>
      <c r="AG1362" s="58"/>
      <c r="AH1362" s="58"/>
      <c r="AI1362" s="58"/>
      <c r="AJ1362" s="60"/>
      <c r="AK1362" s="60"/>
      <c r="AL1362" s="60"/>
      <c r="AM1362" s="60"/>
      <c r="AN1362" s="60"/>
      <c r="AO1362" s="60"/>
      <c r="AP1362" s="60"/>
      <c r="AQ1362" s="60"/>
      <c r="AR1362" s="60"/>
      <c r="AS1362" s="60"/>
    </row>
    <row r="1363" spans="1:45" s="61" customFormat="1" ht="30" outlineLevel="1">
      <c r="A1363" s="51"/>
      <c r="B1363" s="288" t="s">
        <v>91</v>
      </c>
      <c r="C1363" s="53" t="s">
        <v>78</v>
      </c>
      <c r="D1363" s="77">
        <f>D1281*Макро!C$10</f>
        <v>0</v>
      </c>
      <c r="E1363" s="77">
        <f>E1281*Макро!D$10</f>
        <v>26362.184206570735</v>
      </c>
      <c r="F1363" s="77">
        <f>F1281*Макро!E$10</f>
        <v>38728.905262890126</v>
      </c>
      <c r="G1363" s="77">
        <f>G1281*Макро!F$10</f>
        <v>71844.666552370632</v>
      </c>
      <c r="H1363" s="77">
        <f>H1281*Макро!G$10</f>
        <v>30423.027568195335</v>
      </c>
      <c r="I1363" s="77">
        <f>I1281*Макро!H$10</f>
        <v>13643.975296722914</v>
      </c>
      <c r="J1363" s="77">
        <f>J1281*Макро!I$10</f>
        <v>67419.679668618526</v>
      </c>
      <c r="K1363" s="77">
        <f>K1281*Макро!J$10</f>
        <v>15613.203845965578</v>
      </c>
      <c r="L1363" s="77">
        <f>L1281*Макро!K$10</f>
        <v>36147.965349290789</v>
      </c>
      <c r="M1363" s="77">
        <f>M1281*Макро!L$10</f>
        <v>32147.331859449263</v>
      </c>
      <c r="N1363" s="77">
        <f>N1281*Макро!M$10</f>
        <v>12743.00299944463</v>
      </c>
      <c r="O1363" s="65"/>
      <c r="P1363" s="159" t="str">
        <f t="shared" si="1191"/>
        <v>Estar ESE2000 
ГПБ Комплект</v>
      </c>
      <c r="Q1363" s="65"/>
      <c r="R1363" s="65"/>
      <c r="S1363" s="65"/>
      <c r="T1363" s="57"/>
      <c r="U1363" s="58"/>
      <c r="V1363" s="58"/>
      <c r="W1363" s="58"/>
      <c r="X1363" s="58"/>
      <c r="Y1363" s="58"/>
      <c r="Z1363" s="58"/>
      <c r="AA1363" s="58"/>
      <c r="AB1363" s="59"/>
      <c r="AC1363" s="58"/>
      <c r="AD1363" s="58"/>
      <c r="AE1363" s="58"/>
      <c r="AF1363" s="58"/>
      <c r="AG1363" s="58"/>
      <c r="AH1363" s="58"/>
      <c r="AI1363" s="58"/>
      <c r="AJ1363" s="60"/>
      <c r="AK1363" s="60"/>
      <c r="AL1363" s="60"/>
      <c r="AM1363" s="60"/>
      <c r="AN1363" s="60"/>
      <c r="AO1363" s="60"/>
      <c r="AP1363" s="60"/>
      <c r="AQ1363" s="60"/>
      <c r="AR1363" s="60"/>
      <c r="AS1363" s="60"/>
    </row>
    <row r="1364" spans="1:45" s="76" customFormat="1" ht="15.75" outlineLevel="1">
      <c r="A1364" s="71"/>
      <c r="B1364" s="263" t="str">
        <f>B1282</f>
        <v>ТО, ТР, ППР, вкл смазочные</v>
      </c>
      <c r="C1364" s="66" t="s">
        <v>78</v>
      </c>
      <c r="D1364" s="55">
        <f>D1282*Макро!C$10</f>
        <v>0</v>
      </c>
      <c r="E1364" s="55">
        <f>E1282*Макро!D$10</f>
        <v>8149.1829811457847</v>
      </c>
      <c r="F1364" s="55">
        <f>F1282*Макро!E$10</f>
        <v>30675.653948290037</v>
      </c>
      <c r="G1364" s="55">
        <f>G1282*Макро!F$10</f>
        <v>72662.558503286491</v>
      </c>
      <c r="H1364" s="55">
        <f>H1282*Макро!G$10</f>
        <v>24599.155772907339</v>
      </c>
      <c r="I1364" s="55">
        <f>I1282*Макро!H$10</f>
        <v>3778.7904986632307</v>
      </c>
      <c r="J1364" s="55">
        <f>J1282*Макро!I$10</f>
        <v>67840.786461162395</v>
      </c>
      <c r="K1364" s="55">
        <f>K1282*Макро!J$10</f>
        <v>3012.4286500822941</v>
      </c>
      <c r="L1364" s="55">
        <f>L1282*Макро!K$10</f>
        <v>31002.239645904043</v>
      </c>
      <c r="M1364" s="55">
        <f>M1282*Макро!L$10</f>
        <v>30034.293912621182</v>
      </c>
      <c r="N1364" s="55">
        <f>N1282*Макро!M$10</f>
        <v>2144.1872110757945</v>
      </c>
      <c r="O1364" s="162"/>
      <c r="P1364" s="159" t="str">
        <f t="shared" si="1191"/>
        <v>Estar ESE2000 
ГПБ Комплект</v>
      </c>
      <c r="Q1364" s="162"/>
      <c r="R1364" s="162"/>
      <c r="S1364" s="162"/>
      <c r="T1364" s="73"/>
      <c r="U1364" s="56"/>
      <c r="V1364" s="58"/>
      <c r="W1364" s="58"/>
      <c r="X1364" s="56"/>
      <c r="Y1364" s="56"/>
      <c r="Z1364" s="56"/>
      <c r="AA1364" s="56"/>
      <c r="AB1364" s="74"/>
      <c r="AC1364" s="56"/>
      <c r="AD1364" s="56"/>
      <c r="AE1364" s="56"/>
      <c r="AF1364" s="56"/>
      <c r="AG1364" s="56"/>
      <c r="AH1364" s="56"/>
      <c r="AI1364" s="56"/>
      <c r="AJ1364" s="75"/>
      <c r="AK1364" s="75"/>
      <c r="AL1364" s="75"/>
      <c r="AM1364" s="75"/>
      <c r="AN1364" s="75"/>
      <c r="AO1364" s="75"/>
      <c r="AP1364" s="75"/>
      <c r="AQ1364" s="75"/>
      <c r="AR1364" s="75"/>
      <c r="AS1364" s="75"/>
    </row>
    <row r="1365" spans="1:45" s="76" customFormat="1" ht="15.75" outlineLevel="1">
      <c r="A1365" s="71"/>
      <c r="B1365" s="263" t="str">
        <f>B1285</f>
        <v>затраты на сервис: ремонты и ТО</v>
      </c>
      <c r="C1365" s="66" t="s">
        <v>78</v>
      </c>
      <c r="D1365" s="55">
        <f>D1285*Макро!C$10</f>
        <v>0</v>
      </c>
      <c r="E1365" s="55">
        <f>E1285*Макро!D$10</f>
        <v>3040.2741375000001</v>
      </c>
      <c r="F1365" s="55">
        <f>F1285*Макро!E$10</f>
        <v>2965.7747496811216</v>
      </c>
      <c r="G1365" s="55">
        <f>G1285*Макро!F$10</f>
        <v>6456.6656284165429</v>
      </c>
      <c r="H1365" s="55">
        <f>H1285*Макро!G$10</f>
        <v>2396.9535150809957</v>
      </c>
      <c r="I1365" s="55">
        <f>I1285*Макро!H$10</f>
        <v>2320.9115876854717</v>
      </c>
      <c r="J1365" s="55">
        <f>J1285*Макро!I$10</f>
        <v>5102.5066312180588</v>
      </c>
      <c r="K1365" s="55">
        <f>K1285*Макро!J$10</f>
        <v>2160.1355211121158</v>
      </c>
      <c r="L1365" s="55">
        <f>L1285*Макро!K$10</f>
        <v>2450.2971971008124</v>
      </c>
      <c r="M1365" s="55">
        <f>M1285*Макро!L$10</f>
        <v>3122.908422537133</v>
      </c>
      <c r="N1365" s="55">
        <f>N1285*Макро!M$10</f>
        <v>3244.9411516388741</v>
      </c>
      <c r="O1365" s="162"/>
      <c r="P1365" s="159" t="str">
        <f t="shared" si="1191"/>
        <v>Estar ESE2000 
ГПБ Комплект</v>
      </c>
      <c r="Q1365" s="162"/>
      <c r="R1365" s="162"/>
      <c r="S1365" s="162"/>
      <c r="T1365" s="73"/>
      <c r="U1365" s="56"/>
      <c r="V1365" s="58"/>
      <c r="W1365" s="58"/>
      <c r="X1365" s="56"/>
      <c r="Y1365" s="56"/>
      <c r="Z1365" s="56"/>
      <c r="AA1365" s="56"/>
      <c r="AB1365" s="74"/>
      <c r="AC1365" s="56"/>
      <c r="AD1365" s="56"/>
      <c r="AE1365" s="56"/>
      <c r="AF1365" s="56"/>
      <c r="AG1365" s="56"/>
      <c r="AH1365" s="56"/>
      <c r="AI1365" s="56"/>
      <c r="AJ1365" s="75"/>
      <c r="AK1365" s="75"/>
      <c r="AL1365" s="75"/>
      <c r="AM1365" s="75"/>
      <c r="AN1365" s="75"/>
      <c r="AO1365" s="75"/>
      <c r="AP1365" s="75"/>
      <c r="AQ1365" s="75"/>
      <c r="AR1365" s="75"/>
      <c r="AS1365" s="75"/>
    </row>
    <row r="1366" spans="1:45" s="76" customFormat="1" ht="15.75" outlineLevel="1">
      <c r="A1366" s="71"/>
      <c r="B1366" s="263" t="str">
        <f>B1288</f>
        <v>расходники на ковш</v>
      </c>
      <c r="C1366" s="66" t="s">
        <v>78</v>
      </c>
      <c r="D1366" s="55">
        <f>D1288*Макро!C$10</f>
        <v>0</v>
      </c>
      <c r="E1366" s="55">
        <f>E1288*Макро!D$10</f>
        <v>1595.0471306454374</v>
      </c>
      <c r="F1366" s="55">
        <f>F1288*Макро!E$10</f>
        <v>1216.972384112695</v>
      </c>
      <c r="G1366" s="55">
        <f>G1288*Макро!F$10</f>
        <v>1123.4814906140664</v>
      </c>
      <c r="H1366" s="55">
        <f>H1288*Макро!G$10</f>
        <v>922.62126660700847</v>
      </c>
      <c r="I1366" s="55">
        <f>I1288*Макро!H$10</f>
        <v>822.42948110115833</v>
      </c>
      <c r="J1366" s="55">
        <f>J1288*Макро!I$10</f>
        <v>788.71049623744068</v>
      </c>
      <c r="K1366" s="55">
        <f>K1288*Макро!J$10</f>
        <v>678.09041201607033</v>
      </c>
      <c r="L1366" s="55">
        <f>L1288*Макро!K$10</f>
        <v>652.77844818572044</v>
      </c>
      <c r="M1366" s="55">
        <f>M1288*Макро!L$10</f>
        <v>371.80564008399853</v>
      </c>
      <c r="N1366" s="55">
        <f>N1288*Макро!M$10</f>
        <v>511.06382028552861</v>
      </c>
      <c r="O1366" s="162"/>
      <c r="P1366" s="159" t="str">
        <f t="shared" si="1191"/>
        <v>Estar ESE2000 
ГПБ Комплект</v>
      </c>
      <c r="Q1366" s="162"/>
      <c r="R1366" s="162"/>
      <c r="S1366" s="162"/>
      <c r="T1366" s="73"/>
      <c r="U1366" s="56"/>
      <c r="V1366" s="58"/>
      <c r="W1366" s="58"/>
      <c r="X1366" s="56"/>
      <c r="Y1366" s="56"/>
      <c r="Z1366" s="56"/>
      <c r="AA1366" s="56"/>
      <c r="AB1366" s="74"/>
      <c r="AC1366" s="56"/>
      <c r="AD1366" s="56"/>
      <c r="AE1366" s="56"/>
      <c r="AF1366" s="56"/>
      <c r="AG1366" s="56"/>
      <c r="AH1366" s="56"/>
      <c r="AI1366" s="56"/>
      <c r="AJ1366" s="75"/>
      <c r="AK1366" s="75"/>
      <c r="AL1366" s="75"/>
      <c r="AM1366" s="75"/>
      <c r="AN1366" s="75"/>
      <c r="AO1366" s="75"/>
      <c r="AP1366" s="75"/>
      <c r="AQ1366" s="75"/>
      <c r="AR1366" s="75"/>
      <c r="AS1366" s="75"/>
    </row>
    <row r="1367" spans="1:45" s="76" customFormat="1" ht="15.75" outlineLevel="1">
      <c r="A1367" s="71"/>
      <c r="B1367" s="263" t="s">
        <v>107</v>
      </c>
      <c r="C1367" s="66" t="s">
        <v>78</v>
      </c>
      <c r="D1367" s="55">
        <f>D1308*Макро!C$10</f>
        <v>0</v>
      </c>
      <c r="E1367" s="55">
        <f>E1308*Макро!D$10</f>
        <v>24549.514220467492</v>
      </c>
      <c r="F1367" s="55">
        <f>F1308*Макро!E$10</f>
        <v>18730.531703850938</v>
      </c>
      <c r="G1367" s="55">
        <f>G1308*Макро!F$10</f>
        <v>17291.604931511582</v>
      </c>
      <c r="H1367" s="55">
        <f>H1308*Макро!G$10</f>
        <v>14200.147111332806</v>
      </c>
      <c r="I1367" s="55">
        <f>I1308*Макро!H$10</f>
        <v>12658.086305860184</v>
      </c>
      <c r="J1367" s="55">
        <f>J1308*Макро!I$10</f>
        <v>12139.114369227436</v>
      </c>
      <c r="K1367" s="55">
        <f>K1308*Макро!J$10</f>
        <v>10436.550677856798</v>
      </c>
      <c r="L1367" s="55">
        <f>L1308*Макро!K$10</f>
        <v>10046.9719600482</v>
      </c>
      <c r="M1367" s="55">
        <f>M1308*Макро!L$10</f>
        <v>5722.4941339499037</v>
      </c>
      <c r="N1367" s="55">
        <f>N1308*Макро!M$10</f>
        <v>7865.8293429794303</v>
      </c>
      <c r="O1367" s="162"/>
      <c r="P1367" s="159" t="str">
        <f t="shared" si="1191"/>
        <v>Estar ESE2000 
ГПБ Комплект</v>
      </c>
      <c r="Q1367" s="162"/>
      <c r="R1367" s="162"/>
      <c r="S1367" s="162"/>
      <c r="T1367" s="73"/>
      <c r="U1367" s="56"/>
      <c r="V1367" s="58"/>
      <c r="W1367" s="58"/>
      <c r="X1367" s="56"/>
      <c r="Y1367" s="56"/>
      <c r="Z1367" s="56"/>
      <c r="AA1367" s="56"/>
      <c r="AB1367" s="74"/>
      <c r="AC1367" s="56"/>
      <c r="AD1367" s="56"/>
      <c r="AE1367" s="56"/>
      <c r="AF1367" s="56"/>
      <c r="AG1367" s="56"/>
      <c r="AH1367" s="56"/>
      <c r="AI1367" s="56"/>
      <c r="AJ1367" s="75"/>
      <c r="AK1367" s="75"/>
      <c r="AL1367" s="75"/>
      <c r="AM1367" s="75"/>
      <c r="AN1367" s="75"/>
      <c r="AO1367" s="75"/>
      <c r="AP1367" s="75"/>
      <c r="AQ1367" s="75"/>
      <c r="AR1367" s="75"/>
      <c r="AS1367" s="75"/>
    </row>
    <row r="1368" spans="1:45" s="76" customFormat="1" ht="15.75" outlineLevel="1">
      <c r="A1368" s="71"/>
      <c r="B1368" s="263" t="s">
        <v>60</v>
      </c>
      <c r="C1368" s="66" t="s">
        <v>78</v>
      </c>
      <c r="D1368" s="55">
        <f>D1324*Макро!C$10</f>
        <v>0</v>
      </c>
      <c r="E1368" s="55">
        <f>E1324*Макро!D$10</f>
        <v>0</v>
      </c>
      <c r="F1368" s="55">
        <f>F1324*Макро!E$10</f>
        <v>0</v>
      </c>
      <c r="G1368" s="55">
        <f>G1324*Макро!F$10</f>
        <v>0</v>
      </c>
      <c r="H1368" s="55">
        <f>H1324*Макро!G$10</f>
        <v>0</v>
      </c>
      <c r="I1368" s="55">
        <f>I1324*Макро!H$10</f>
        <v>0</v>
      </c>
      <c r="J1368" s="55">
        <f>J1324*Макро!I$10</f>
        <v>0</v>
      </c>
      <c r="K1368" s="55">
        <f>K1324*Макро!J$10</f>
        <v>0</v>
      </c>
      <c r="L1368" s="55">
        <f>L1324*Макро!K$10</f>
        <v>0</v>
      </c>
      <c r="M1368" s="55">
        <f>M1324*Макро!L$10</f>
        <v>0</v>
      </c>
      <c r="N1368" s="55">
        <f>N1324*Макро!M$10</f>
        <v>0</v>
      </c>
      <c r="O1368" s="56"/>
      <c r="P1368" s="159" t="str">
        <f t="shared" si="1191"/>
        <v>Estar ESE2000 
ГПБ Комплект</v>
      </c>
      <c r="Q1368" s="56"/>
      <c r="R1368" s="56"/>
      <c r="S1368" s="56"/>
      <c r="T1368" s="73"/>
      <c r="U1368" s="56"/>
      <c r="V1368" s="58"/>
      <c r="W1368" s="58"/>
      <c r="X1368" s="56"/>
      <c r="Y1368" s="56"/>
      <c r="Z1368" s="56"/>
      <c r="AA1368" s="56"/>
      <c r="AB1368" s="74"/>
      <c r="AC1368" s="56"/>
      <c r="AD1368" s="56"/>
      <c r="AE1368" s="56"/>
      <c r="AF1368" s="56"/>
      <c r="AG1368" s="56"/>
      <c r="AH1368" s="56"/>
      <c r="AI1368" s="56"/>
      <c r="AJ1368" s="75"/>
      <c r="AK1368" s="75"/>
      <c r="AL1368" s="75"/>
      <c r="AM1368" s="75"/>
      <c r="AN1368" s="75"/>
      <c r="AO1368" s="75"/>
      <c r="AP1368" s="75"/>
      <c r="AQ1368" s="75"/>
      <c r="AR1368" s="75"/>
      <c r="AS1368" s="75"/>
    </row>
    <row r="1369" spans="1:45" s="76" customFormat="1" ht="15.75" outlineLevel="1">
      <c r="A1369" s="71"/>
      <c r="B1369" s="263" t="s">
        <v>81</v>
      </c>
      <c r="C1369" s="66" t="s">
        <v>78</v>
      </c>
      <c r="D1369" s="55">
        <f>D1349*Макро!C$10</f>
        <v>0</v>
      </c>
      <c r="E1369" s="55">
        <f>E1349*Макро!D$10</f>
        <v>8942.2060302157952</v>
      </c>
      <c r="F1369" s="55">
        <f>F1349*Макро!E$10</f>
        <v>7984.112526978387</v>
      </c>
      <c r="G1369" s="55">
        <f>G1349*Макро!F$10</f>
        <v>7128.6718990878453</v>
      </c>
      <c r="H1369" s="55">
        <f>H1349*Макро!G$10</f>
        <v>6364.8856241855756</v>
      </c>
      <c r="I1369" s="55">
        <f>I1349*Макро!H$10</f>
        <v>5682.9335930228353</v>
      </c>
      <c r="J1369" s="55">
        <f>J1349*Макро!I$10</f>
        <v>5074.0478509132454</v>
      </c>
      <c r="K1369" s="55">
        <f>K1349*Макро!J$10</f>
        <v>4530.3998668868262</v>
      </c>
      <c r="L1369" s="55">
        <f>L1349*Макро!K$10</f>
        <v>4044.9998811489513</v>
      </c>
      <c r="M1369" s="55">
        <f>M1349*Макро!L$10</f>
        <v>3611.6070367401348</v>
      </c>
      <c r="N1369" s="55">
        <f>N1349*Макро!M$10</f>
        <v>3224.649139946549</v>
      </c>
      <c r="O1369" s="162"/>
      <c r="P1369" s="159" t="str">
        <f t="shared" si="1191"/>
        <v>Estar ESE2000 
ГПБ Комплект</v>
      </c>
      <c r="Q1369" s="162"/>
      <c r="R1369" s="162"/>
      <c r="S1369" s="162"/>
      <c r="T1369" s="73"/>
      <c r="U1369" s="56"/>
      <c r="V1369" s="58"/>
      <c r="W1369" s="58"/>
      <c r="X1369" s="56"/>
      <c r="Y1369" s="56"/>
      <c r="Z1369" s="56"/>
      <c r="AA1369" s="56"/>
      <c r="AB1369" s="74"/>
      <c r="AC1369" s="56"/>
      <c r="AD1369" s="56"/>
      <c r="AE1369" s="56"/>
      <c r="AF1369" s="56"/>
      <c r="AG1369" s="56"/>
      <c r="AH1369" s="56"/>
      <c r="AI1369" s="56"/>
      <c r="AJ1369" s="75"/>
      <c r="AK1369" s="75"/>
      <c r="AL1369" s="75"/>
      <c r="AM1369" s="75"/>
      <c r="AN1369" s="75"/>
      <c r="AO1369" s="75"/>
      <c r="AP1369" s="75"/>
      <c r="AQ1369" s="75"/>
      <c r="AR1369" s="75"/>
      <c r="AS1369" s="75"/>
    </row>
    <row r="1370" spans="1:45" s="76" customFormat="1" ht="15.75" outlineLevel="1">
      <c r="A1370" s="71"/>
      <c r="B1370" s="263" t="s">
        <v>86</v>
      </c>
      <c r="C1370" s="66" t="s">
        <v>78</v>
      </c>
      <c r="D1370" s="55">
        <f>D1358*Макро!C$10</f>
        <v>0</v>
      </c>
      <c r="E1370" s="55">
        <f>E1358*Макро!D$10</f>
        <v>-19914.040293403763</v>
      </c>
      <c r="F1370" s="55">
        <f>F1358*Макро!E$10</f>
        <v>-22844.140050023059</v>
      </c>
      <c r="G1370" s="55">
        <f>G1358*Макро!F$10</f>
        <v>-32818.31590054588</v>
      </c>
      <c r="H1370" s="55">
        <f>H1358*Макро!G$10</f>
        <v>-18060.73572191839</v>
      </c>
      <c r="I1370" s="55">
        <f>I1358*Макро!H$10</f>
        <v>-11619.176169609967</v>
      </c>
      <c r="J1370" s="55">
        <f>J1358*Макро!I$10</f>
        <v>-23525.486140140052</v>
      </c>
      <c r="K1370" s="55">
        <f>K1358*Макро!J$10</f>
        <v>-5204.4012819885265</v>
      </c>
      <c r="L1370" s="55">
        <f>L1358*Макро!K$10</f>
        <v>-12049.321783096932</v>
      </c>
      <c r="M1370" s="55">
        <f>M1358*Макро!L$10</f>
        <v>-10715.777286483088</v>
      </c>
      <c r="N1370" s="55">
        <f>N1358*Макро!M$10</f>
        <v>-4247.6676664815441</v>
      </c>
      <c r="O1370" s="162"/>
      <c r="P1370" s="159" t="str">
        <f t="shared" si="1191"/>
        <v>Estar ESE2000 
ГПБ Комплект</v>
      </c>
      <c r="Q1370" s="162"/>
      <c r="R1370" s="162"/>
      <c r="S1370" s="162"/>
      <c r="T1370" s="73"/>
      <c r="U1370" s="56"/>
      <c r="V1370" s="58"/>
      <c r="W1370" s="58"/>
      <c r="X1370" s="56"/>
      <c r="Y1370" s="56"/>
      <c r="Z1370" s="56"/>
      <c r="AA1370" s="56"/>
      <c r="AB1370" s="74"/>
      <c r="AC1370" s="56"/>
      <c r="AD1370" s="56"/>
      <c r="AE1370" s="56"/>
      <c r="AF1370" s="56"/>
      <c r="AG1370" s="56"/>
      <c r="AH1370" s="56"/>
      <c r="AI1370" s="56"/>
      <c r="AJ1370" s="75"/>
      <c r="AK1370" s="75"/>
      <c r="AL1370" s="75"/>
      <c r="AM1370" s="75"/>
      <c r="AN1370" s="75"/>
      <c r="AO1370" s="75"/>
      <c r="AP1370" s="75"/>
      <c r="AQ1370" s="75"/>
      <c r="AR1370" s="75"/>
      <c r="AS1370" s="75"/>
    </row>
    <row r="1371" spans="1:45" s="61" customFormat="1" ht="45" outlineLevel="1">
      <c r="A1371" s="51"/>
      <c r="B1371" s="288" t="s">
        <v>92</v>
      </c>
      <c r="C1371" s="53" t="s">
        <v>78</v>
      </c>
      <c r="D1371" s="54">
        <f t="shared" ref="D1371:D1378" si="1227">D1363</f>
        <v>0</v>
      </c>
      <c r="E1371" s="282">
        <f t="shared" ref="E1371:E1374" si="1228">D1371+E1363</f>
        <v>26362.184206570735</v>
      </c>
      <c r="F1371" s="282">
        <f t="shared" ref="F1371:F1378" si="1229">E1371+F1363</f>
        <v>65091.089469460858</v>
      </c>
      <c r="G1371" s="282">
        <f t="shared" ref="G1371:G1378" si="1230">F1371+G1363</f>
        <v>136935.75602183148</v>
      </c>
      <c r="H1371" s="282">
        <f t="shared" ref="H1371:H1378" si="1231">G1371+H1363</f>
        <v>167358.78359002681</v>
      </c>
      <c r="I1371" s="282">
        <f t="shared" ref="I1371:I1378" si="1232">H1371+I1363</f>
        <v>181002.75888674974</v>
      </c>
      <c r="J1371" s="282">
        <f t="shared" ref="J1371:J1378" si="1233">I1371+J1363</f>
        <v>248422.43855536828</v>
      </c>
      <c r="K1371" s="282">
        <f t="shared" ref="K1371:K1378" si="1234">J1371+K1363</f>
        <v>264035.64240133384</v>
      </c>
      <c r="L1371" s="282">
        <f t="shared" ref="L1371:L1378" si="1235">K1371+L1363</f>
        <v>300183.60775062465</v>
      </c>
      <c r="M1371" s="282">
        <f t="shared" ref="M1371:M1378" si="1236">L1371+M1363</f>
        <v>332330.93961007392</v>
      </c>
      <c r="N1371" s="282">
        <f t="shared" ref="N1371:N1378" si="1237">M1371+N1363</f>
        <v>345073.94260951853</v>
      </c>
      <c r="O1371" s="170"/>
      <c r="P1371" s="159" t="str">
        <f t="shared" si="1191"/>
        <v>Estar ESE2000 
ГПБ Комплект</v>
      </c>
      <c r="Q1371" s="170"/>
      <c r="R1371" s="170"/>
      <c r="S1371" s="170"/>
      <c r="T1371" s="57"/>
      <c r="U1371" s="58"/>
      <c r="V1371" s="58"/>
      <c r="W1371" s="58"/>
      <c r="X1371" s="58"/>
      <c r="Y1371" s="58"/>
      <c r="Z1371" s="58"/>
      <c r="AA1371" s="58"/>
      <c r="AB1371" s="59"/>
      <c r="AC1371" s="58"/>
      <c r="AD1371" s="58"/>
      <c r="AE1371" s="58"/>
      <c r="AF1371" s="58"/>
      <c r="AG1371" s="58"/>
      <c r="AH1371" s="58"/>
      <c r="AI1371" s="58"/>
      <c r="AJ1371" s="60"/>
      <c r="AK1371" s="60"/>
      <c r="AL1371" s="60"/>
      <c r="AM1371" s="60"/>
      <c r="AN1371" s="60"/>
      <c r="AO1371" s="60"/>
      <c r="AP1371" s="60"/>
      <c r="AQ1371" s="60"/>
      <c r="AR1371" s="60"/>
      <c r="AS1371" s="60"/>
    </row>
    <row r="1372" spans="1:45" s="76" customFormat="1" ht="15.75" outlineLevel="1">
      <c r="A1372" s="71"/>
      <c r="B1372" s="263" t="str">
        <f>B1364</f>
        <v>ТО, ТР, ППР, вкл смазочные</v>
      </c>
      <c r="C1372" s="66" t="s">
        <v>78</v>
      </c>
      <c r="D1372" s="72">
        <f t="shared" si="1227"/>
        <v>0</v>
      </c>
      <c r="E1372" s="280">
        <f t="shared" si="1228"/>
        <v>8149.1829811457847</v>
      </c>
      <c r="F1372" s="280">
        <f t="shared" si="1229"/>
        <v>38824.83692943582</v>
      </c>
      <c r="G1372" s="280">
        <f t="shared" si="1230"/>
        <v>111487.39543272232</v>
      </c>
      <c r="H1372" s="280">
        <f t="shared" si="1231"/>
        <v>136086.55120562966</v>
      </c>
      <c r="I1372" s="280">
        <f t="shared" si="1232"/>
        <v>139865.34170429289</v>
      </c>
      <c r="J1372" s="280">
        <f t="shared" si="1233"/>
        <v>207706.1281654553</v>
      </c>
      <c r="K1372" s="280">
        <f t="shared" si="1234"/>
        <v>210718.55681553759</v>
      </c>
      <c r="L1372" s="280">
        <f t="shared" si="1235"/>
        <v>241720.79646144164</v>
      </c>
      <c r="M1372" s="280">
        <f t="shared" si="1236"/>
        <v>271755.09037406283</v>
      </c>
      <c r="N1372" s="280">
        <f t="shared" si="1237"/>
        <v>273899.27758513862</v>
      </c>
      <c r="O1372" s="162"/>
      <c r="P1372" s="159" t="str">
        <f t="shared" si="1191"/>
        <v>Estar ESE2000 
ГПБ Комплект</v>
      </c>
      <c r="Q1372" s="162"/>
      <c r="R1372" s="162"/>
      <c r="S1372" s="162"/>
      <c r="T1372" s="73"/>
      <c r="U1372" s="56"/>
      <c r="V1372" s="58"/>
      <c r="W1372" s="58"/>
      <c r="X1372" s="56"/>
      <c r="Y1372" s="56"/>
      <c r="Z1372" s="56"/>
      <c r="AA1372" s="56"/>
      <c r="AB1372" s="74"/>
      <c r="AC1372" s="56"/>
      <c r="AD1372" s="56"/>
      <c r="AE1372" s="56"/>
      <c r="AF1372" s="56"/>
      <c r="AG1372" s="56"/>
      <c r="AH1372" s="56"/>
      <c r="AI1372" s="56"/>
      <c r="AJ1372" s="75"/>
      <c r="AK1372" s="75"/>
      <c r="AL1372" s="75"/>
      <c r="AM1372" s="75"/>
      <c r="AN1372" s="75"/>
      <c r="AO1372" s="75"/>
      <c r="AP1372" s="75"/>
      <c r="AQ1372" s="75"/>
      <c r="AR1372" s="75"/>
      <c r="AS1372" s="75"/>
    </row>
    <row r="1373" spans="1:45" s="76" customFormat="1" ht="15.75" outlineLevel="1">
      <c r="A1373" s="71"/>
      <c r="B1373" s="263" t="str">
        <f>B1365</f>
        <v>затраты на сервис: ремонты и ТО</v>
      </c>
      <c r="C1373" s="66" t="s">
        <v>78</v>
      </c>
      <c r="D1373" s="72">
        <f t="shared" si="1227"/>
        <v>0</v>
      </c>
      <c r="E1373" s="280">
        <f t="shared" si="1228"/>
        <v>3040.2741375000001</v>
      </c>
      <c r="F1373" s="280">
        <f t="shared" si="1229"/>
        <v>6006.0488871811212</v>
      </c>
      <c r="G1373" s="280">
        <f t="shared" si="1230"/>
        <v>12462.714515597665</v>
      </c>
      <c r="H1373" s="280">
        <f t="shared" si="1231"/>
        <v>14859.66803067866</v>
      </c>
      <c r="I1373" s="280">
        <f t="shared" si="1232"/>
        <v>17180.579618364132</v>
      </c>
      <c r="J1373" s="280">
        <f t="shared" si="1233"/>
        <v>22283.086249582193</v>
      </c>
      <c r="K1373" s="280">
        <f t="shared" si="1234"/>
        <v>24443.221770694308</v>
      </c>
      <c r="L1373" s="280">
        <f t="shared" si="1235"/>
        <v>26893.51896779512</v>
      </c>
      <c r="M1373" s="280">
        <f t="shared" si="1236"/>
        <v>30016.427390332254</v>
      </c>
      <c r="N1373" s="280">
        <f t="shared" si="1237"/>
        <v>33261.368541971126</v>
      </c>
      <c r="O1373" s="162"/>
      <c r="P1373" s="159" t="str">
        <f t="shared" si="1191"/>
        <v>Estar ESE2000 
ГПБ Комплект</v>
      </c>
      <c r="Q1373" s="162"/>
      <c r="R1373" s="162"/>
      <c r="S1373" s="162"/>
      <c r="T1373" s="73"/>
      <c r="U1373" s="56"/>
      <c r="V1373" s="58"/>
      <c r="W1373" s="58"/>
      <c r="X1373" s="56"/>
      <c r="Y1373" s="56"/>
      <c r="Z1373" s="56"/>
      <c r="AA1373" s="56"/>
      <c r="AB1373" s="74"/>
      <c r="AC1373" s="56"/>
      <c r="AD1373" s="56"/>
      <c r="AE1373" s="56"/>
      <c r="AF1373" s="56"/>
      <c r="AG1373" s="56"/>
      <c r="AH1373" s="56"/>
      <c r="AI1373" s="56"/>
      <c r="AJ1373" s="75"/>
      <c r="AK1373" s="75"/>
      <c r="AL1373" s="75"/>
      <c r="AM1373" s="75"/>
      <c r="AN1373" s="75"/>
      <c r="AO1373" s="75"/>
      <c r="AP1373" s="75"/>
      <c r="AQ1373" s="75"/>
      <c r="AR1373" s="75"/>
      <c r="AS1373" s="75"/>
    </row>
    <row r="1374" spans="1:45" s="76" customFormat="1" ht="15.75" outlineLevel="1">
      <c r="A1374" s="71"/>
      <c r="B1374" s="263" t="str">
        <f>B1366</f>
        <v>расходники на ковш</v>
      </c>
      <c r="C1374" s="66" t="s">
        <v>78</v>
      </c>
      <c r="D1374" s="72">
        <f t="shared" si="1227"/>
        <v>0</v>
      </c>
      <c r="E1374" s="280">
        <f t="shared" si="1228"/>
        <v>1595.0471306454374</v>
      </c>
      <c r="F1374" s="280">
        <f t="shared" si="1229"/>
        <v>2812.0195147581326</v>
      </c>
      <c r="G1374" s="280">
        <f t="shared" si="1230"/>
        <v>3935.501005372199</v>
      </c>
      <c r="H1374" s="280">
        <f t="shared" si="1231"/>
        <v>4858.1222719792077</v>
      </c>
      <c r="I1374" s="280">
        <f t="shared" si="1232"/>
        <v>5680.5517530803663</v>
      </c>
      <c r="J1374" s="280">
        <f t="shared" si="1233"/>
        <v>6469.2622493178069</v>
      </c>
      <c r="K1374" s="280">
        <f t="shared" si="1234"/>
        <v>7147.3526613338772</v>
      </c>
      <c r="L1374" s="280">
        <f t="shared" si="1235"/>
        <v>7800.1311095195979</v>
      </c>
      <c r="M1374" s="280">
        <f t="shared" si="1236"/>
        <v>8171.9367496035966</v>
      </c>
      <c r="N1374" s="280">
        <f t="shared" si="1237"/>
        <v>8683.0005698891255</v>
      </c>
      <c r="O1374" s="162"/>
      <c r="P1374" s="159" t="str">
        <f t="shared" si="1191"/>
        <v>Estar ESE2000 
ГПБ Комплект</v>
      </c>
      <c r="Q1374" s="162"/>
      <c r="R1374" s="162"/>
      <c r="S1374" s="162"/>
      <c r="T1374" s="73"/>
      <c r="U1374" s="56"/>
      <c r="V1374" s="58"/>
      <c r="W1374" s="58"/>
      <c r="X1374" s="56"/>
      <c r="Y1374" s="56"/>
      <c r="Z1374" s="56"/>
      <c r="AA1374" s="56"/>
      <c r="AB1374" s="74"/>
      <c r="AC1374" s="56"/>
      <c r="AD1374" s="56"/>
      <c r="AE1374" s="56"/>
      <c r="AF1374" s="56"/>
      <c r="AG1374" s="56"/>
      <c r="AH1374" s="56"/>
      <c r="AI1374" s="56"/>
      <c r="AJ1374" s="75"/>
      <c r="AK1374" s="75"/>
      <c r="AL1374" s="75"/>
      <c r="AM1374" s="75"/>
      <c r="AN1374" s="75"/>
      <c r="AO1374" s="75"/>
      <c r="AP1374" s="75"/>
      <c r="AQ1374" s="75"/>
      <c r="AR1374" s="75"/>
      <c r="AS1374" s="75"/>
    </row>
    <row r="1375" spans="1:45" s="76" customFormat="1" ht="15.75" outlineLevel="1">
      <c r="A1375" s="71"/>
      <c r="B1375" s="263" t="str">
        <f>B1367</f>
        <v>Дизтопливо</v>
      </c>
      <c r="C1375" s="66" t="s">
        <v>78</v>
      </c>
      <c r="D1375" s="72">
        <f t="shared" si="1227"/>
        <v>0</v>
      </c>
      <c r="E1375" s="280">
        <f>D1375+E1367</f>
        <v>24549.514220467492</v>
      </c>
      <c r="F1375" s="280">
        <f t="shared" si="1229"/>
        <v>43280.04592431843</v>
      </c>
      <c r="G1375" s="280">
        <f t="shared" si="1230"/>
        <v>60571.650855830012</v>
      </c>
      <c r="H1375" s="280">
        <f t="shared" si="1231"/>
        <v>74771.797967162813</v>
      </c>
      <c r="I1375" s="280">
        <f t="shared" si="1232"/>
        <v>87429.884273022995</v>
      </c>
      <c r="J1375" s="280">
        <f t="shared" si="1233"/>
        <v>99568.99864225043</v>
      </c>
      <c r="K1375" s="280">
        <f t="shared" si="1234"/>
        <v>110005.54932010722</v>
      </c>
      <c r="L1375" s="280">
        <f t="shared" si="1235"/>
        <v>120052.52128015543</v>
      </c>
      <c r="M1375" s="280">
        <f t="shared" si="1236"/>
        <v>125775.01541410534</v>
      </c>
      <c r="N1375" s="280">
        <f t="shared" si="1237"/>
        <v>133640.84475708476</v>
      </c>
      <c r="O1375" s="162"/>
      <c r="P1375" s="159" t="str">
        <f t="shared" si="1191"/>
        <v>Estar ESE2000 
ГПБ Комплект</v>
      </c>
      <c r="Q1375" s="162"/>
      <c r="R1375" s="162"/>
      <c r="S1375" s="162"/>
      <c r="T1375" s="73"/>
      <c r="U1375" s="56"/>
      <c r="V1375" s="58"/>
      <c r="W1375" s="58"/>
      <c r="X1375" s="56"/>
      <c r="Y1375" s="56"/>
      <c r="Z1375" s="56"/>
      <c r="AA1375" s="56"/>
      <c r="AB1375" s="74"/>
      <c r="AC1375" s="56"/>
      <c r="AD1375" s="56"/>
      <c r="AE1375" s="56"/>
      <c r="AF1375" s="56"/>
      <c r="AG1375" s="56"/>
      <c r="AH1375" s="56"/>
      <c r="AI1375" s="56"/>
      <c r="AJ1375" s="75"/>
      <c r="AK1375" s="75"/>
      <c r="AL1375" s="75"/>
      <c r="AM1375" s="75"/>
      <c r="AN1375" s="75"/>
      <c r="AO1375" s="75"/>
      <c r="AP1375" s="75"/>
      <c r="AQ1375" s="75"/>
      <c r="AR1375" s="75"/>
      <c r="AS1375" s="75"/>
    </row>
    <row r="1376" spans="1:45" s="76" customFormat="1" ht="15.75" outlineLevel="1">
      <c r="A1376" s="71"/>
      <c r="B1376" s="263" t="s">
        <v>60</v>
      </c>
      <c r="C1376" s="66" t="s">
        <v>78</v>
      </c>
      <c r="D1376" s="72">
        <f t="shared" si="1227"/>
        <v>0</v>
      </c>
      <c r="E1376" s="280">
        <f t="shared" ref="E1376:E1378" si="1238">D1376+E1368</f>
        <v>0</v>
      </c>
      <c r="F1376" s="280">
        <f t="shared" si="1229"/>
        <v>0</v>
      </c>
      <c r="G1376" s="280">
        <f t="shared" si="1230"/>
        <v>0</v>
      </c>
      <c r="H1376" s="280">
        <f t="shared" si="1231"/>
        <v>0</v>
      </c>
      <c r="I1376" s="280">
        <f t="shared" si="1232"/>
        <v>0</v>
      </c>
      <c r="J1376" s="280">
        <f t="shared" si="1233"/>
        <v>0</v>
      </c>
      <c r="K1376" s="280">
        <f t="shared" si="1234"/>
        <v>0</v>
      </c>
      <c r="L1376" s="280">
        <f t="shared" si="1235"/>
        <v>0</v>
      </c>
      <c r="M1376" s="280">
        <f t="shared" si="1236"/>
        <v>0</v>
      </c>
      <c r="N1376" s="280">
        <f t="shared" si="1237"/>
        <v>0</v>
      </c>
      <c r="O1376" s="162"/>
      <c r="P1376" s="159" t="str">
        <f t="shared" si="1191"/>
        <v>Estar ESE2000 
ГПБ Комплект</v>
      </c>
      <c r="Q1376" s="162"/>
      <c r="R1376" s="162"/>
      <c r="S1376" s="162"/>
      <c r="T1376" s="73"/>
      <c r="U1376" s="56"/>
      <c r="V1376" s="58"/>
      <c r="W1376" s="58"/>
      <c r="X1376" s="56"/>
      <c r="Y1376" s="56"/>
      <c r="Z1376" s="56"/>
      <c r="AA1376" s="56"/>
      <c r="AB1376" s="74"/>
      <c r="AC1376" s="56"/>
      <c r="AD1376" s="56"/>
      <c r="AE1376" s="56"/>
      <c r="AF1376" s="56"/>
      <c r="AG1376" s="56"/>
      <c r="AH1376" s="56"/>
      <c r="AI1376" s="56"/>
      <c r="AJ1376" s="75"/>
      <c r="AK1376" s="75"/>
      <c r="AL1376" s="75"/>
      <c r="AM1376" s="75"/>
      <c r="AN1376" s="75"/>
      <c r="AO1376" s="75"/>
      <c r="AP1376" s="75"/>
      <c r="AQ1376" s="75"/>
      <c r="AR1376" s="75"/>
      <c r="AS1376" s="75"/>
    </row>
    <row r="1377" spans="1:45" s="76" customFormat="1" ht="15.75" outlineLevel="1">
      <c r="A1377" s="71"/>
      <c r="B1377" s="263" t="s">
        <v>81</v>
      </c>
      <c r="C1377" s="66" t="s">
        <v>78</v>
      </c>
      <c r="D1377" s="72">
        <f t="shared" si="1227"/>
        <v>0</v>
      </c>
      <c r="E1377" s="280">
        <f t="shared" si="1238"/>
        <v>8942.2060302157952</v>
      </c>
      <c r="F1377" s="280">
        <f t="shared" si="1229"/>
        <v>16926.318557194183</v>
      </c>
      <c r="G1377" s="280">
        <f t="shared" si="1230"/>
        <v>24054.99045628203</v>
      </c>
      <c r="H1377" s="280">
        <f t="shared" si="1231"/>
        <v>30419.876080467606</v>
      </c>
      <c r="I1377" s="280">
        <f t="shared" si="1232"/>
        <v>36102.809673490439</v>
      </c>
      <c r="J1377" s="280">
        <f t="shared" si="1233"/>
        <v>41176.857524403684</v>
      </c>
      <c r="K1377" s="280">
        <f t="shared" si="1234"/>
        <v>45707.257391290506</v>
      </c>
      <c r="L1377" s="280">
        <f t="shared" si="1235"/>
        <v>49752.257272439456</v>
      </c>
      <c r="M1377" s="280">
        <f t="shared" si="1236"/>
        <v>53363.864309179589</v>
      </c>
      <c r="N1377" s="280">
        <f t="shared" si="1237"/>
        <v>56588.513449126141</v>
      </c>
      <c r="O1377" s="162"/>
      <c r="P1377" s="159" t="str">
        <f t="shared" si="1191"/>
        <v>Estar ESE2000 
ГПБ Комплект</v>
      </c>
      <c r="Q1377" s="162"/>
      <c r="R1377" s="162"/>
      <c r="S1377" s="162"/>
      <c r="T1377" s="73"/>
      <c r="U1377" s="56"/>
      <c r="V1377" s="58"/>
      <c r="W1377" s="58"/>
      <c r="X1377" s="56"/>
      <c r="Y1377" s="56"/>
      <c r="Z1377" s="56"/>
      <c r="AA1377" s="56"/>
      <c r="AB1377" s="74"/>
      <c r="AC1377" s="56"/>
      <c r="AD1377" s="56"/>
      <c r="AE1377" s="56"/>
      <c r="AF1377" s="56"/>
      <c r="AG1377" s="56"/>
      <c r="AH1377" s="56"/>
      <c r="AI1377" s="56"/>
      <c r="AJ1377" s="75"/>
      <c r="AK1377" s="75"/>
      <c r="AL1377" s="75"/>
      <c r="AM1377" s="75"/>
      <c r="AN1377" s="75"/>
      <c r="AO1377" s="75"/>
      <c r="AP1377" s="75"/>
      <c r="AQ1377" s="75"/>
      <c r="AR1377" s="75"/>
      <c r="AS1377" s="75"/>
    </row>
    <row r="1378" spans="1:45" s="76" customFormat="1" ht="15.75" outlineLevel="1">
      <c r="A1378" s="71"/>
      <c r="B1378" s="263" t="s">
        <v>86</v>
      </c>
      <c r="C1378" s="66" t="s">
        <v>78</v>
      </c>
      <c r="D1378" s="72">
        <f t="shared" si="1227"/>
        <v>0</v>
      </c>
      <c r="E1378" s="280">
        <f t="shared" si="1238"/>
        <v>-19914.040293403763</v>
      </c>
      <c r="F1378" s="280">
        <f t="shared" si="1229"/>
        <v>-42758.180343426822</v>
      </c>
      <c r="G1378" s="280">
        <f t="shared" si="1230"/>
        <v>-75576.49624397271</v>
      </c>
      <c r="H1378" s="280">
        <f t="shared" si="1231"/>
        <v>-93637.2319658911</v>
      </c>
      <c r="I1378" s="280">
        <f t="shared" si="1232"/>
        <v>-105256.40813550107</v>
      </c>
      <c r="J1378" s="280">
        <f t="shared" si="1233"/>
        <v>-128781.89427564113</v>
      </c>
      <c r="K1378" s="280">
        <f t="shared" si="1234"/>
        <v>-133986.29555762967</v>
      </c>
      <c r="L1378" s="280">
        <f t="shared" si="1235"/>
        <v>-146035.6173407266</v>
      </c>
      <c r="M1378" s="280">
        <f t="shared" si="1236"/>
        <v>-156751.39462720969</v>
      </c>
      <c r="N1378" s="280">
        <f t="shared" si="1237"/>
        <v>-160999.06229369124</v>
      </c>
      <c r="O1378" s="162"/>
      <c r="P1378" s="159" t="str">
        <f t="shared" si="1191"/>
        <v>Estar ESE2000 
ГПБ Комплект</v>
      </c>
      <c r="Q1378" s="162"/>
      <c r="R1378" s="162"/>
      <c r="S1378" s="162"/>
      <c r="T1378" s="73"/>
      <c r="U1378" s="56"/>
      <c r="V1378" s="58"/>
      <c r="W1378" s="58"/>
      <c r="X1378" s="56"/>
      <c r="Y1378" s="56"/>
      <c r="Z1378" s="56"/>
      <c r="AA1378" s="56"/>
      <c r="AB1378" s="74"/>
      <c r="AC1378" s="56"/>
      <c r="AD1378" s="56"/>
      <c r="AE1378" s="56"/>
      <c r="AF1378" s="56"/>
      <c r="AG1378" s="56"/>
      <c r="AH1378" s="56"/>
      <c r="AI1378" s="56"/>
      <c r="AJ1378" s="75"/>
      <c r="AK1378" s="75"/>
      <c r="AL1378" s="75"/>
      <c r="AM1378" s="75"/>
      <c r="AN1378" s="75"/>
      <c r="AO1378" s="75"/>
      <c r="AP1378" s="75"/>
      <c r="AQ1378" s="75"/>
      <c r="AR1378" s="75"/>
      <c r="AS1378" s="75"/>
    </row>
    <row r="1379" spans="1:45" s="61" customFormat="1" ht="30" outlineLevel="1">
      <c r="A1379" s="51"/>
      <c r="B1379" s="288" t="s">
        <v>93</v>
      </c>
      <c r="C1379" s="53" t="s">
        <v>78</v>
      </c>
      <c r="D1379" s="54">
        <f>D1359*Макро!C$10</f>
        <v>193158.56688479998</v>
      </c>
      <c r="E1379" s="54">
        <f>E1359*Макро!D$10</f>
        <v>0</v>
      </c>
      <c r="F1379" s="54">
        <f>F1359*Макро!E$10</f>
        <v>0</v>
      </c>
      <c r="G1379" s="54">
        <f>G1359*Макро!F$10</f>
        <v>0</v>
      </c>
      <c r="H1379" s="54">
        <f>H1359*Макро!G$10</f>
        <v>0</v>
      </c>
      <c r="I1379" s="54">
        <f>I1359*Макро!H$10</f>
        <v>0</v>
      </c>
      <c r="J1379" s="54">
        <f>J1359*Макро!I$10</f>
        <v>0</v>
      </c>
      <c r="K1379" s="54">
        <f>K1359*Макро!J$10</f>
        <v>0</v>
      </c>
      <c r="L1379" s="54">
        <f>L1359*Макро!K$10</f>
        <v>0</v>
      </c>
      <c r="M1379" s="54">
        <f>M1359*Макро!L$10</f>
        <v>0</v>
      </c>
      <c r="N1379" s="54">
        <f>N1359*Макро!M$10</f>
        <v>0</v>
      </c>
      <c r="O1379" s="162"/>
      <c r="P1379" s="159" t="str">
        <f t="shared" si="1191"/>
        <v>Estar ESE2000 
ГПБ Комплект</v>
      </c>
      <c r="Q1379" s="162"/>
      <c r="R1379" s="162"/>
      <c r="S1379" s="162"/>
      <c r="T1379" s="57"/>
      <c r="U1379" s="58"/>
      <c r="V1379" s="58"/>
      <c r="W1379" s="58"/>
      <c r="X1379" s="58"/>
      <c r="Y1379" s="58"/>
      <c r="Z1379" s="58"/>
      <c r="AA1379" s="58"/>
      <c r="AB1379" s="59"/>
      <c r="AC1379" s="58"/>
      <c r="AD1379" s="58"/>
      <c r="AE1379" s="58"/>
      <c r="AF1379" s="58"/>
      <c r="AG1379" s="58"/>
      <c r="AH1379" s="58"/>
      <c r="AI1379" s="58"/>
      <c r="AJ1379" s="60"/>
      <c r="AK1379" s="60"/>
      <c r="AL1379" s="60"/>
      <c r="AM1379" s="60"/>
      <c r="AN1379" s="60"/>
      <c r="AO1379" s="60"/>
      <c r="AP1379" s="60"/>
      <c r="AQ1379" s="60"/>
      <c r="AR1379" s="60"/>
      <c r="AS1379" s="60"/>
    </row>
    <row r="1380" spans="1:45" s="61" customFormat="1" ht="45" outlineLevel="1">
      <c r="A1380" s="51"/>
      <c r="B1380" s="288" t="s">
        <v>94</v>
      </c>
      <c r="C1380" s="53" t="s">
        <v>78</v>
      </c>
      <c r="D1380" s="54">
        <f>D1379</f>
        <v>193158.56688479998</v>
      </c>
      <c r="E1380" s="290">
        <f>D1380+E1379</f>
        <v>193158.56688479998</v>
      </c>
      <c r="F1380" s="290">
        <f t="shared" ref="F1380" si="1239">E1380+F1379</f>
        <v>193158.56688479998</v>
      </c>
      <c r="G1380" s="290">
        <f t="shared" ref="G1380" si="1240">F1380+G1379</f>
        <v>193158.56688479998</v>
      </c>
      <c r="H1380" s="290">
        <f t="shared" ref="H1380" si="1241">G1380+H1379</f>
        <v>193158.56688479998</v>
      </c>
      <c r="I1380" s="290">
        <f t="shared" ref="I1380" si="1242">H1380+I1379</f>
        <v>193158.56688479998</v>
      </c>
      <c r="J1380" s="290">
        <f t="shared" ref="J1380" si="1243">I1380+J1379</f>
        <v>193158.56688479998</v>
      </c>
      <c r="K1380" s="290">
        <f t="shared" ref="K1380" si="1244">J1380+K1379</f>
        <v>193158.56688479998</v>
      </c>
      <c r="L1380" s="290">
        <f t="shared" ref="L1380" si="1245">K1380+L1379</f>
        <v>193158.56688479998</v>
      </c>
      <c r="M1380" s="290">
        <f t="shared" ref="M1380" si="1246">L1380+M1379</f>
        <v>193158.56688479998</v>
      </c>
      <c r="N1380" s="290">
        <f t="shared" ref="N1380" si="1247">M1380+N1379</f>
        <v>193158.56688479998</v>
      </c>
      <c r="O1380" s="162"/>
      <c r="P1380" s="159" t="str">
        <f t="shared" si="1191"/>
        <v>Estar ESE2000 
ГПБ Комплект</v>
      </c>
      <c r="Q1380" s="162"/>
      <c r="R1380" s="162"/>
      <c r="S1380" s="162"/>
      <c r="T1380" s="57"/>
      <c r="U1380" s="58"/>
      <c r="V1380" s="58"/>
      <c r="W1380" s="58"/>
      <c r="X1380" s="58"/>
      <c r="Y1380" s="58"/>
      <c r="Z1380" s="58"/>
      <c r="AA1380" s="58"/>
      <c r="AB1380" s="59"/>
      <c r="AC1380" s="58"/>
      <c r="AD1380" s="58"/>
      <c r="AE1380" s="58"/>
      <c r="AF1380" s="58"/>
      <c r="AG1380" s="58"/>
      <c r="AH1380" s="58"/>
      <c r="AI1380" s="58"/>
      <c r="AJ1380" s="60"/>
      <c r="AK1380" s="60"/>
      <c r="AL1380" s="60"/>
      <c r="AM1380" s="60"/>
      <c r="AN1380" s="60"/>
      <c r="AO1380" s="60"/>
      <c r="AP1380" s="60"/>
      <c r="AQ1380" s="60"/>
      <c r="AR1380" s="60"/>
      <c r="AS1380" s="60"/>
    </row>
    <row r="1381" spans="1:45" s="61" customFormat="1" ht="15.75" outlineLevel="1">
      <c r="A1381" s="51"/>
      <c r="B1381" s="288" t="s">
        <v>95</v>
      </c>
      <c r="C1381" s="53" t="s">
        <v>61</v>
      </c>
      <c r="D1381" s="54"/>
      <c r="E1381" s="289">
        <f>E1380/(SUM(Макро!$D$10:D$10))</f>
        <v>216337.59491097598</v>
      </c>
      <c r="F1381" s="289">
        <f>F1380/(SUM(Макро!$D$10:E$10))</f>
        <v>114291.55957560996</v>
      </c>
      <c r="G1381" s="289">
        <f>G1380/(SUM(Макро!$D$10:F$10))</f>
        <v>80421.372408821815</v>
      </c>
      <c r="H1381" s="289">
        <f>H1380/(SUM(Макро!$D$10:G$10))</f>
        <v>63594.451885932031</v>
      </c>
      <c r="I1381" s="289">
        <f>I1380/(SUM(Макро!$D$10:H$10))</f>
        <v>53584.066261629538</v>
      </c>
      <c r="J1381" s="289">
        <f>J1380/(SUM(Макро!$D$10:I$10))</f>
        <v>46981.131200427291</v>
      </c>
      <c r="K1381" s="289">
        <f>K1380/(SUM(Макро!$D$10:J$10))</f>
        <v>42324.467845754749</v>
      </c>
      <c r="L1381" s="289">
        <f>L1380/(SUM(Макро!$D$10:K$10))</f>
        <v>38883.368350142337</v>
      </c>
      <c r="M1381" s="289">
        <f>M1380/(SUM(Макро!$D$10:L$10))</f>
        <v>36251.785188699956</v>
      </c>
      <c r="N1381" s="289">
        <f>N1380/(SUM(Макро!$D$10:M$10))</f>
        <v>34186.007510419673</v>
      </c>
      <c r="O1381" s="162"/>
      <c r="P1381" s="159" t="str">
        <f t="shared" si="1191"/>
        <v>Estar ESE2000 
ГПБ Комплект</v>
      </c>
      <c r="Q1381" s="162"/>
      <c r="R1381" s="162"/>
      <c r="S1381" s="162"/>
      <c r="T1381" s="57"/>
      <c r="U1381" s="58"/>
      <c r="V1381" s="58"/>
      <c r="W1381" s="58"/>
      <c r="X1381" s="58"/>
      <c r="Y1381" s="58"/>
      <c r="Z1381" s="58"/>
      <c r="AA1381" s="58"/>
      <c r="AB1381" s="59"/>
      <c r="AC1381" s="58"/>
      <c r="AD1381" s="58"/>
      <c r="AE1381" s="58"/>
      <c r="AF1381" s="58"/>
      <c r="AG1381" s="58"/>
      <c r="AH1381" s="58"/>
      <c r="AI1381" s="58"/>
      <c r="AJ1381" s="60"/>
      <c r="AK1381" s="60"/>
      <c r="AL1381" s="60"/>
      <c r="AM1381" s="60"/>
      <c r="AN1381" s="60"/>
      <c r="AO1381" s="60"/>
      <c r="AP1381" s="60"/>
      <c r="AQ1381" s="60"/>
      <c r="AR1381" s="60"/>
      <c r="AS1381" s="60"/>
    </row>
    <row r="1382" spans="1:45" s="61" customFormat="1" ht="30" outlineLevel="1">
      <c r="A1382" s="51"/>
      <c r="B1382" s="288" t="s">
        <v>96</v>
      </c>
      <c r="C1382" s="53" t="s">
        <v>78</v>
      </c>
      <c r="D1382" s="54">
        <f>D1362*Макро!C$10</f>
        <v>193158.56688479998</v>
      </c>
      <c r="E1382" s="54">
        <f>E1362*Макро!D$10</f>
        <v>26362.184206570735</v>
      </c>
      <c r="F1382" s="54">
        <f>F1362*Макро!E$10</f>
        <v>38728.905262890126</v>
      </c>
      <c r="G1382" s="54">
        <f>G1362*Макро!F$10</f>
        <v>71844.666552370632</v>
      </c>
      <c r="H1382" s="54">
        <f>H1362*Макро!G$10</f>
        <v>30423.027568195335</v>
      </c>
      <c r="I1382" s="54">
        <f>I1362*Макро!H$10</f>
        <v>13643.975296722914</v>
      </c>
      <c r="J1382" s="54">
        <f>J1362*Макро!I$10</f>
        <v>67419.679668618526</v>
      </c>
      <c r="K1382" s="54">
        <f>K1362*Макро!J$10</f>
        <v>15613.203845965578</v>
      </c>
      <c r="L1382" s="54">
        <f>L1362*Макро!K$10</f>
        <v>36147.965349290789</v>
      </c>
      <c r="M1382" s="54">
        <f>M1362*Макро!L$10</f>
        <v>32147.331859449263</v>
      </c>
      <c r="N1382" s="54">
        <f>N1362*Макро!M$10</f>
        <v>12743.00299944463</v>
      </c>
      <c r="O1382" s="162"/>
      <c r="P1382" s="159" t="str">
        <f t="shared" si="1191"/>
        <v>Estar ESE2000 
ГПБ Комплект</v>
      </c>
      <c r="Q1382" s="162"/>
      <c r="R1382" s="162"/>
      <c r="S1382" s="162"/>
      <c r="T1382" s="57"/>
      <c r="U1382" s="58"/>
      <c r="V1382" s="58"/>
      <c r="W1382" s="58"/>
      <c r="X1382" s="58"/>
      <c r="Y1382" s="58"/>
      <c r="Z1382" s="58"/>
      <c r="AA1382" s="58"/>
      <c r="AB1382" s="59"/>
      <c r="AC1382" s="58"/>
      <c r="AD1382" s="58"/>
      <c r="AE1382" s="58"/>
      <c r="AF1382" s="58"/>
      <c r="AG1382" s="58"/>
      <c r="AH1382" s="58"/>
      <c r="AI1382" s="58"/>
      <c r="AJ1382" s="60"/>
      <c r="AK1382" s="60"/>
      <c r="AL1382" s="60"/>
      <c r="AM1382" s="60"/>
      <c r="AN1382" s="60"/>
      <c r="AO1382" s="60"/>
      <c r="AP1382" s="60"/>
      <c r="AQ1382" s="60"/>
      <c r="AR1382" s="60"/>
      <c r="AS1382" s="60"/>
    </row>
    <row r="1383" spans="1:45" s="76" customFormat="1" ht="28.5" outlineLevel="1">
      <c r="A1383" s="71"/>
      <c r="B1383" s="291" t="s">
        <v>97</v>
      </c>
      <c r="C1383" s="66" t="s">
        <v>78</v>
      </c>
      <c r="D1383" s="72">
        <f>D1382</f>
        <v>193158.56688479998</v>
      </c>
      <c r="E1383" s="290">
        <f>D1383+E1382</f>
        <v>219520.75109137071</v>
      </c>
      <c r="F1383" s="290">
        <f t="shared" ref="F1383" si="1248">E1383+F1382</f>
        <v>258249.65635426083</v>
      </c>
      <c r="G1383" s="290">
        <f t="shared" ref="G1383" si="1249">F1383+G1382</f>
        <v>330094.32290663145</v>
      </c>
      <c r="H1383" s="290">
        <f t="shared" ref="H1383" si="1250">G1383+H1382</f>
        <v>360517.35047482676</v>
      </c>
      <c r="I1383" s="290">
        <f t="shared" ref="I1383" si="1251">H1383+I1382</f>
        <v>374161.32577154966</v>
      </c>
      <c r="J1383" s="290">
        <f t="shared" ref="J1383" si="1252">I1383+J1382</f>
        <v>441581.0054401682</v>
      </c>
      <c r="K1383" s="290">
        <f t="shared" ref="K1383" si="1253">J1383+K1382</f>
        <v>457194.20928613376</v>
      </c>
      <c r="L1383" s="290">
        <f t="shared" ref="L1383" si="1254">K1383+L1382</f>
        <v>493342.17463542457</v>
      </c>
      <c r="M1383" s="290">
        <f t="shared" ref="M1383" si="1255">L1383+M1382</f>
        <v>525489.50649487379</v>
      </c>
      <c r="N1383" s="290">
        <f t="shared" ref="N1383" si="1256">M1383+N1382</f>
        <v>538232.50949431839</v>
      </c>
      <c r="O1383" s="162"/>
      <c r="P1383" s="159" t="str">
        <f t="shared" si="1191"/>
        <v>Estar ESE2000 
ГПБ Комплект</v>
      </c>
      <c r="Q1383" s="162"/>
      <c r="R1383" s="162"/>
      <c r="S1383" s="162"/>
      <c r="T1383" s="73"/>
      <c r="U1383" s="56"/>
      <c r="V1383" s="56"/>
      <c r="W1383" s="56"/>
      <c r="X1383" s="56"/>
      <c r="Y1383" s="56"/>
      <c r="Z1383" s="56"/>
      <c r="AA1383" s="56"/>
      <c r="AB1383" s="74"/>
      <c r="AC1383" s="56"/>
      <c r="AD1383" s="56"/>
      <c r="AE1383" s="56"/>
      <c r="AF1383" s="56"/>
      <c r="AG1383" s="56"/>
      <c r="AH1383" s="56"/>
      <c r="AI1383" s="56"/>
      <c r="AJ1383" s="75"/>
      <c r="AK1383" s="75"/>
      <c r="AL1383" s="75"/>
      <c r="AM1383" s="75"/>
      <c r="AN1383" s="75"/>
      <c r="AO1383" s="75"/>
      <c r="AP1383" s="75"/>
      <c r="AQ1383" s="75"/>
      <c r="AR1383" s="75"/>
      <c r="AS1383" s="75"/>
    </row>
    <row r="1384" spans="1:45" s="61" customFormat="1" ht="15.75" outlineLevel="1">
      <c r="A1384" s="51"/>
      <c r="B1384" s="288" t="s">
        <v>98</v>
      </c>
      <c r="C1384" s="53" t="s">
        <v>78</v>
      </c>
      <c r="D1384" s="54"/>
      <c r="E1384" s="290">
        <f>E1383/(SUM(Макро!$D$10:D$10))</f>
        <v>245863.2412223352</v>
      </c>
      <c r="F1384" s="290">
        <f>F1383/(SUM(Макро!$D$10:E$10))</f>
        <v>152805.83440131359</v>
      </c>
      <c r="G1384" s="290">
        <f>G1383/(SUM(Макро!$D$10:F$10))</f>
        <v>137434.43483065671</v>
      </c>
      <c r="H1384" s="290">
        <f>H1383/(SUM(Макро!$D$10:G$10))</f>
        <v>118694.72666200045</v>
      </c>
      <c r="I1384" s="290">
        <f>I1383/(SUM(Макро!$D$10:H$10))</f>
        <v>103795.99308499308</v>
      </c>
      <c r="J1384" s="290">
        <f>J1383/(SUM(Макро!$D$10:I$10))</f>
        <v>107403.85729085507</v>
      </c>
      <c r="K1384" s="290">
        <f>K1383/(SUM(Макро!$D$10:J$10))</f>
        <v>100179.3600060043</v>
      </c>
      <c r="L1384" s="290">
        <f>L1383/(SUM(Макро!$D$10:K$10))</f>
        <v>99311.181525021922</v>
      </c>
      <c r="M1384" s="290">
        <f>M1383/(SUM(Макро!$D$10:L$10))</f>
        <v>98623.286637498823</v>
      </c>
      <c r="N1384" s="290">
        <f>N1383/(SUM(Макро!$D$10:M$10))</f>
        <v>95258.630816507328</v>
      </c>
      <c r="O1384" s="162"/>
      <c r="P1384" s="159" t="str">
        <f t="shared" si="1191"/>
        <v>Estar ESE2000 
ГПБ Комплект</v>
      </c>
      <c r="Q1384" s="162"/>
      <c r="R1384" s="162"/>
      <c r="S1384" s="162"/>
      <c r="T1384" s="57"/>
      <c r="U1384" s="58"/>
      <c r="V1384" s="58"/>
      <c r="W1384" s="58"/>
      <c r="X1384" s="58"/>
      <c r="Y1384" s="58"/>
      <c r="Z1384" s="58"/>
      <c r="AA1384" s="58"/>
      <c r="AB1384" s="59"/>
      <c r="AC1384" s="58"/>
      <c r="AD1384" s="58"/>
      <c r="AE1384" s="58"/>
      <c r="AF1384" s="58"/>
      <c r="AG1384" s="58"/>
      <c r="AH1384" s="58"/>
      <c r="AI1384" s="58"/>
      <c r="AJ1384" s="60"/>
      <c r="AK1384" s="60"/>
      <c r="AL1384" s="60"/>
      <c r="AM1384" s="60"/>
      <c r="AN1384" s="60"/>
      <c r="AO1384" s="60"/>
      <c r="AP1384" s="60"/>
      <c r="AQ1384" s="60"/>
      <c r="AR1384" s="60"/>
      <c r="AS1384" s="60"/>
    </row>
    <row r="1385" spans="1:45" s="61" customFormat="1" ht="15.75">
      <c r="A1385" s="51"/>
      <c r="B1385" s="83" t="s">
        <v>99</v>
      </c>
      <c r="C1385" s="53" t="s">
        <v>100</v>
      </c>
      <c r="D1385" s="54"/>
      <c r="E1385" s="292">
        <f>E1371/(SUM(Макро!$D$10:D$10))/(E1361/(E$2-$D$2))</f>
        <v>14.422115726027506</v>
      </c>
      <c r="F1385" s="292">
        <f>F1371/(SUM(Макро!$D$10:E$10))/(F1361/(F$2-$D$2))</f>
        <v>20.288427294678385</v>
      </c>
      <c r="G1385" s="292">
        <f>G1371/(SUM(Макро!$D$10:F$10))/(G1361/(G$2-$D$2))</f>
        <v>30.512695303797869</v>
      </c>
      <c r="H1385" s="292">
        <f>H1371/(SUM(Макро!$D$10:G$10))/(H1361/(H$2-$D$2))</f>
        <v>30.319827959511727</v>
      </c>
      <c r="I1385" s="292">
        <f>I1371/(SUM(Макро!$D$10:H$10))/(I1361/(I$2-$D$2))</f>
        <v>28.113553292697549</v>
      </c>
      <c r="J1385" s="292">
        <f>J1371/(SUM(Макро!$D$10:I$10))/(J1361/(J$2-$D$2))</f>
        <v>33.836872352675719</v>
      </c>
      <c r="K1385" s="292">
        <f>K1371/(SUM(Макро!$D$10:J$10))/(K1361/(K$2-$D$2))</f>
        <v>32.575641226528937</v>
      </c>
      <c r="L1385" s="292">
        <f>L1371/(SUM(Макро!$D$10:K$10))/(L1361/(L$2-$D$2))</f>
        <v>33.842870902384405</v>
      </c>
      <c r="M1385" s="292">
        <f>M1371/(SUM(Макро!$D$10:L$10))/(M1361/(M$2-$D$2))</f>
        <v>36.295591973711502</v>
      </c>
      <c r="N1385" s="292">
        <f>N1371/(SUM(Макро!$D$10:M$10))/(N1361/(N$2-$D$2))</f>
        <v>35.332947974268961</v>
      </c>
      <c r="O1385" s="171"/>
      <c r="P1385" s="159" t="str">
        <f t="shared" si="1191"/>
        <v>Estar ESE2000 
ГПБ Комплект</v>
      </c>
      <c r="Q1385" s="171"/>
      <c r="R1385" s="171"/>
      <c r="S1385" s="171"/>
      <c r="T1385" s="57"/>
      <c r="U1385" s="58"/>
      <c r="V1385" s="58"/>
      <c r="W1385" s="58"/>
      <c r="X1385" s="58"/>
      <c r="Y1385" s="58"/>
      <c r="Z1385" s="58"/>
      <c r="AA1385" s="58"/>
      <c r="AB1385" s="59"/>
      <c r="AC1385" s="58"/>
      <c r="AD1385" s="58"/>
      <c r="AE1385" s="58"/>
      <c r="AF1385" s="58"/>
      <c r="AG1385" s="58"/>
      <c r="AH1385" s="58"/>
      <c r="AI1385" s="58"/>
      <c r="AJ1385" s="60"/>
      <c r="AK1385" s="60"/>
      <c r="AL1385" s="60"/>
      <c r="AM1385" s="60"/>
      <c r="AN1385" s="60"/>
      <c r="AO1385" s="60"/>
      <c r="AP1385" s="60"/>
      <c r="AQ1385" s="60"/>
      <c r="AR1385" s="60"/>
      <c r="AS1385" s="60"/>
    </row>
    <row r="1386" spans="1:45" s="76" customFormat="1" ht="15.75" outlineLevel="1">
      <c r="A1386" s="71"/>
      <c r="B1386" s="263" t="str">
        <f>B1372</f>
        <v>ТО, ТР, ППР, вкл смазочные</v>
      </c>
      <c r="C1386" s="66" t="s">
        <v>100</v>
      </c>
      <c r="D1386" s="72"/>
      <c r="E1386" s="1143">
        <f>E1372/(SUM(Макро!$D$10:D$10))/(E1361/(E$2-$D$2))</f>
        <v>4.4582216369372203</v>
      </c>
      <c r="F1386" s="1143">
        <f>F1372/(SUM(Макро!$D$10:E$10))/(F1361/(F$2-$D$2))</f>
        <v>12.10142413794088</v>
      </c>
      <c r="G1386" s="1143">
        <f>G1372/(SUM(Макро!$D$10:F$10))/(G1361/(G$2-$D$2))</f>
        <v>24.842167056136461</v>
      </c>
      <c r="H1386" s="1143">
        <f>H1372/(SUM(Макро!$D$10:G$10))/(H1361/(H$2-$D$2))</f>
        <v>24.654342793656973</v>
      </c>
      <c r="I1386" s="1143">
        <f>I1372/(SUM(Макро!$D$10:H$10))/(I1361/(I$2-$D$2))</f>
        <v>21.724043113979523</v>
      </c>
      <c r="J1386" s="1143">
        <f>J1372/(SUM(Макро!$D$10:I$10))/(J1361/(J$2-$D$2))</f>
        <v>28.291026311766071</v>
      </c>
      <c r="K1386" s="1143">
        <f>K1372/(SUM(Макро!$D$10:J$10))/(K1361/(K$2-$D$2))</f>
        <v>25.997596552366939</v>
      </c>
      <c r="L1386" s="1143">
        <f>L1372/(SUM(Макро!$D$10:K$10))/(L1361/(L$2-$D$2))</f>
        <v>27.251740261120517</v>
      </c>
      <c r="M1386" s="1143">
        <f>M1372/(SUM(Макро!$D$10:L$10))/(M1361/(M$2-$D$2))</f>
        <v>29.679788130978725</v>
      </c>
      <c r="N1386" s="1143">
        <f>N1372/(SUM(Макро!$D$10:M$10))/(N1361/(N$2-$D$2))</f>
        <v>28.045203448052547</v>
      </c>
      <c r="O1386" s="172"/>
      <c r="P1386" s="159" t="str">
        <f t="shared" si="1191"/>
        <v>Estar ESE2000 
ГПБ Комплект</v>
      </c>
      <c r="Q1386" s="172"/>
      <c r="R1386" s="172"/>
      <c r="S1386" s="172"/>
      <c r="T1386" s="73"/>
      <c r="U1386" s="56"/>
      <c r="V1386" s="56"/>
      <c r="W1386" s="58"/>
      <c r="X1386" s="56"/>
      <c r="Y1386" s="56"/>
      <c r="Z1386" s="56"/>
      <c r="AA1386" s="56"/>
      <c r="AB1386" s="74"/>
      <c r="AC1386" s="56"/>
      <c r="AD1386" s="56"/>
      <c r="AE1386" s="56"/>
      <c r="AF1386" s="56"/>
      <c r="AG1386" s="56"/>
      <c r="AH1386" s="56"/>
      <c r="AI1386" s="56"/>
      <c r="AJ1386" s="75"/>
      <c r="AK1386" s="75"/>
      <c r="AL1386" s="75"/>
      <c r="AM1386" s="75"/>
      <c r="AN1386" s="75"/>
      <c r="AO1386" s="75"/>
      <c r="AP1386" s="75"/>
      <c r="AQ1386" s="75"/>
      <c r="AR1386" s="75"/>
      <c r="AS1386" s="75"/>
    </row>
    <row r="1387" spans="1:45" s="76" customFormat="1" ht="15.75" outlineLevel="1">
      <c r="A1387" s="71"/>
      <c r="B1387" s="263" t="str">
        <f t="shared" ref="B1387:B1390" si="1257">B1373</f>
        <v>затраты на сервис: ремонты и ТО</v>
      </c>
      <c r="C1387" s="66" t="s">
        <v>100</v>
      </c>
      <c r="D1387" s="72"/>
      <c r="E1387" s="1143">
        <f>E1373/(SUM(Макро!$D$10:D$10))/(E1361/(E$2-$D$2))</f>
        <v>1.6632607186981347</v>
      </c>
      <c r="F1387" s="1143">
        <f>F1373/(SUM(Макро!$D$10:E$10))/(F1361/(F$2-$D$2))</f>
        <v>1.8720425048812368</v>
      </c>
      <c r="G1387" s="1143">
        <f>G1373/(SUM(Макро!$D$10:F$10))/(G1361/(G$2-$D$2))</f>
        <v>2.7770030393816523</v>
      </c>
      <c r="H1387" s="1143">
        <f>H1373/(SUM(Макро!$D$10:G$10))/(H1361/(H$2-$D$2))</f>
        <v>2.6920760808665558</v>
      </c>
      <c r="I1387" s="1143">
        <f>I1373/(SUM(Макро!$D$10:H$10))/(I1361/(I$2-$D$2))</f>
        <v>2.6685070640416173</v>
      </c>
      <c r="J1387" s="1143">
        <f>J1373/(SUM(Макро!$D$10:I$10))/(J1361/(J$2-$D$2))</f>
        <v>3.0351120834148291</v>
      </c>
      <c r="K1387" s="1143">
        <f>K1373/(SUM(Макро!$D$10:J$10))/(K1361/(K$2-$D$2))</f>
        <v>3.0157050600475928</v>
      </c>
      <c r="L1387" s="1143">
        <f>L1373/(SUM(Макро!$D$10:K$10))/(L1361/(L$2-$D$2))</f>
        <v>3.0319906451854637</v>
      </c>
      <c r="M1387" s="1143">
        <f>M1373/(SUM(Макро!$D$10:L$10))/(M1361/(M$2-$D$2))</f>
        <v>3.2782502957633519</v>
      </c>
      <c r="N1387" s="1143">
        <f>N1373/(SUM(Макро!$D$10:M$10))/(N1361/(N$2-$D$2))</f>
        <v>3.4057112378848005</v>
      </c>
      <c r="O1387" s="172"/>
      <c r="P1387" s="159" t="str">
        <f t="shared" si="1191"/>
        <v>Estar ESE2000 
ГПБ Комплект</v>
      </c>
      <c r="Q1387" s="172"/>
      <c r="R1387" s="172"/>
      <c r="S1387" s="172"/>
      <c r="T1387" s="73"/>
      <c r="U1387" s="56"/>
      <c r="V1387" s="56"/>
      <c r="W1387" s="58"/>
      <c r="X1387" s="56"/>
      <c r="Y1387" s="56"/>
      <c r="Z1387" s="56"/>
      <c r="AA1387" s="56"/>
      <c r="AB1387" s="74"/>
      <c r="AC1387" s="56"/>
      <c r="AD1387" s="56"/>
      <c r="AE1387" s="56"/>
      <c r="AF1387" s="56"/>
      <c r="AG1387" s="56"/>
      <c r="AH1387" s="56"/>
      <c r="AI1387" s="56"/>
      <c r="AJ1387" s="75"/>
      <c r="AK1387" s="75"/>
      <c r="AL1387" s="75"/>
      <c r="AM1387" s="75"/>
      <c r="AN1387" s="75"/>
      <c r="AO1387" s="75"/>
      <c r="AP1387" s="75"/>
      <c r="AQ1387" s="75"/>
      <c r="AR1387" s="75"/>
      <c r="AS1387" s="75"/>
    </row>
    <row r="1388" spans="1:45" s="76" customFormat="1" ht="15.75" outlineLevel="1">
      <c r="A1388" s="71"/>
      <c r="B1388" s="263" t="str">
        <f t="shared" si="1257"/>
        <v>расходники на ковш</v>
      </c>
      <c r="C1388" s="66" t="s">
        <v>100</v>
      </c>
      <c r="D1388" s="72"/>
      <c r="E1388" s="1143">
        <f>E1374/(SUM(Макро!$D$10:D$10))/(E1361/(E$2-$D$2))</f>
        <v>0.87261184909340372</v>
      </c>
      <c r="F1388" s="1143">
        <f>F1374/(SUM(Макро!$D$10:E$10))/(F1361/(F$2-$D$2))</f>
        <v>0.87648638149088454</v>
      </c>
      <c r="G1388" s="1143">
        <f>G1374/(SUM(Макро!$D$10:F$10))/(G1361/(G$2-$D$2))</f>
        <v>0.87692759388254626</v>
      </c>
      <c r="H1388" s="1143">
        <f>H1374/(SUM(Макро!$D$10:G$10))/(H1361/(H$2-$D$2))</f>
        <v>0.88012967310703794</v>
      </c>
      <c r="I1388" s="1143">
        <f>I1374/(SUM(Макро!$D$10:H$10))/(I1361/(I$2-$D$2))</f>
        <v>0.88230972513558847</v>
      </c>
      <c r="J1388" s="1143">
        <f>J1374/(SUM(Макро!$D$10:I$10))/(J1361/(J$2-$D$2))</f>
        <v>0.881158731953121</v>
      </c>
      <c r="K1388" s="1143">
        <f>K1374/(SUM(Макро!$D$10:J$10))/(K1361/(K$2-$D$2))</f>
        <v>0.88181123539824402</v>
      </c>
      <c r="L1388" s="1143">
        <f>L1374/(SUM(Макро!$D$10:K$10))/(L1361/(L$2-$D$2))</f>
        <v>0.87939122372212508</v>
      </c>
      <c r="M1388" s="1143">
        <f>M1374/(SUM(Макро!$D$10:L$10))/(M1361/(M$2-$D$2))</f>
        <v>0.8924997541504841</v>
      </c>
      <c r="N1388" s="1143">
        <f>N1374/(SUM(Макро!$D$10:M$10))/(N1361/(N$2-$D$2))</f>
        <v>0.88907323768461666</v>
      </c>
      <c r="O1388" s="172"/>
      <c r="P1388" s="159" t="str">
        <f t="shared" si="1191"/>
        <v>Estar ESE2000 
ГПБ Комплект</v>
      </c>
      <c r="Q1388" s="172"/>
      <c r="R1388" s="172"/>
      <c r="S1388" s="172"/>
      <c r="T1388" s="73"/>
      <c r="U1388" s="56"/>
      <c r="V1388" s="56"/>
      <c r="W1388" s="58"/>
      <c r="X1388" s="56"/>
      <c r="Y1388" s="56"/>
      <c r="Z1388" s="56"/>
      <c r="AA1388" s="56"/>
      <c r="AB1388" s="74"/>
      <c r="AC1388" s="56"/>
      <c r="AD1388" s="56"/>
      <c r="AE1388" s="56"/>
      <c r="AF1388" s="56"/>
      <c r="AG1388" s="56"/>
      <c r="AH1388" s="56"/>
      <c r="AI1388" s="56"/>
      <c r="AJ1388" s="75"/>
      <c r="AK1388" s="75"/>
      <c r="AL1388" s="75"/>
      <c r="AM1388" s="75"/>
      <c r="AN1388" s="75"/>
      <c r="AO1388" s="75"/>
      <c r="AP1388" s="75"/>
      <c r="AQ1388" s="75"/>
      <c r="AR1388" s="75"/>
      <c r="AS1388" s="75"/>
    </row>
    <row r="1389" spans="1:45" s="76" customFormat="1" ht="15.75" outlineLevel="1">
      <c r="A1389" s="71"/>
      <c r="B1389" s="263" t="str">
        <f t="shared" si="1257"/>
        <v>Дизтопливо</v>
      </c>
      <c r="C1389" s="66" t="s">
        <v>100</v>
      </c>
      <c r="D1389" s="72"/>
      <c r="E1389" s="1143">
        <f>E1375/(SUM(Макро!$D$10:D$10))/(E1361/(E$2-$D$2))</f>
        <v>13.430447656802739</v>
      </c>
      <c r="F1389" s="1143">
        <f>F1375/(SUM(Макро!$D$10:E$10))/(F1361/(F$2-$D$2))</f>
        <v>13.490080934316694</v>
      </c>
      <c r="G1389" s="1143">
        <f>G1375/(SUM(Макро!$D$10:F$10))/(G1361/(G$2-$D$2))</f>
        <v>13.496871674022904</v>
      </c>
      <c r="H1389" s="1143">
        <f>H1375/(SUM(Макро!$D$10:G$10))/(H1361/(H$2-$D$2))</f>
        <v>13.5461551641132</v>
      </c>
      <c r="I1389" s="1143">
        <f>I1375/(SUM(Макро!$D$10:H$10))/(I1361/(I$2-$D$2))</f>
        <v>13.579708541469893</v>
      </c>
      <c r="J1389" s="1143">
        <f>J1375/(SUM(Макро!$D$10:I$10))/(J1361/(J$2-$D$2))</f>
        <v>13.561993501608212</v>
      </c>
      <c r="K1389" s="1143">
        <f>K1375/(SUM(Макро!$D$10:J$10))/(K1361/(K$2-$D$2))</f>
        <v>13.572036240971324</v>
      </c>
      <c r="L1389" s="1143">
        <f>L1375/(SUM(Макро!$D$10:K$10))/(L1361/(L$2-$D$2))</f>
        <v>13.534789623040641</v>
      </c>
      <c r="M1389" s="1143">
        <f>M1375/(SUM(Макро!$D$10:L$10))/(M1361/(M$2-$D$2))</f>
        <v>13.736544196919731</v>
      </c>
      <c r="N1389" s="1143">
        <f>N1375/(SUM(Макро!$D$10:M$10))/(N1361/(N$2-$D$2))</f>
        <v>13.683806373008881</v>
      </c>
      <c r="O1389" s="172"/>
      <c r="P1389" s="159" t="str">
        <f t="shared" si="1191"/>
        <v>Estar ESE2000 
ГПБ Комплект</v>
      </c>
      <c r="Q1389" s="172"/>
      <c r="R1389" s="172"/>
      <c r="S1389" s="172"/>
      <c r="T1389" s="73"/>
      <c r="U1389" s="56"/>
      <c r="V1389" s="56"/>
      <c r="W1389" s="58"/>
      <c r="X1389" s="56"/>
      <c r="Y1389" s="56"/>
      <c r="Z1389" s="56"/>
      <c r="AA1389" s="56"/>
      <c r="AB1389" s="74"/>
      <c r="AC1389" s="56"/>
      <c r="AD1389" s="56"/>
      <c r="AE1389" s="56"/>
      <c r="AF1389" s="56"/>
      <c r="AG1389" s="56"/>
      <c r="AH1389" s="56"/>
      <c r="AI1389" s="56"/>
      <c r="AJ1389" s="75"/>
      <c r="AK1389" s="75"/>
      <c r="AL1389" s="75"/>
      <c r="AM1389" s="75"/>
      <c r="AN1389" s="75"/>
      <c r="AO1389" s="75"/>
      <c r="AP1389" s="75"/>
      <c r="AQ1389" s="75"/>
      <c r="AR1389" s="75"/>
      <c r="AS1389" s="75"/>
    </row>
    <row r="1390" spans="1:45" s="76" customFormat="1" ht="15.75" outlineLevel="1">
      <c r="A1390" s="71"/>
      <c r="B1390" s="263" t="str">
        <f t="shared" si="1257"/>
        <v>Смазочные</v>
      </c>
      <c r="C1390" s="66" t="s">
        <v>100</v>
      </c>
      <c r="D1390" s="72"/>
      <c r="E1390" s="1143">
        <f>E1376/(SUM(Макро!$D$10:D$10))/(E1361/(E$2-$D$2))</f>
        <v>0</v>
      </c>
      <c r="F1390" s="1143">
        <f>F1376/(SUM(Макро!$D$10:E$10))/(F1361/(F$2-$D$2))</f>
        <v>0</v>
      </c>
      <c r="G1390" s="1143">
        <f>G1376/(SUM(Макро!$D$10:F$10))/(G1361/(G$2-$D$2))</f>
        <v>0</v>
      </c>
      <c r="H1390" s="1143">
        <f>H1376/(SUM(Макро!$D$10:G$10))/(H1361/(H$2-$D$2))</f>
        <v>0</v>
      </c>
      <c r="I1390" s="1143">
        <f>I1376/(SUM(Макро!$D$10:H$10))/(I1361/(I$2-$D$2))</f>
        <v>0</v>
      </c>
      <c r="J1390" s="1143">
        <f>J1376/(SUM(Макро!$D$10:I$10))/(J1361/(J$2-$D$2))</f>
        <v>0</v>
      </c>
      <c r="K1390" s="1143">
        <f>K1376/(SUM(Макро!$D$10:J$10))/(K1361/(K$2-$D$2))</f>
        <v>0</v>
      </c>
      <c r="L1390" s="1143">
        <f>L1376/(SUM(Макро!$D$10:K$10))/(L1361/(L$2-$D$2))</f>
        <v>0</v>
      </c>
      <c r="M1390" s="1143">
        <f>M1376/(SUM(Макро!$D$10:L$10))/(M1361/(M$2-$D$2))</f>
        <v>0</v>
      </c>
      <c r="N1390" s="1143">
        <f>N1376/(SUM(Макро!$D$10:M$10))/(N1361/(N$2-$D$2))</f>
        <v>0</v>
      </c>
      <c r="P1390" s="159" t="str">
        <f t="shared" si="1191"/>
        <v>Estar ESE2000 
ГПБ Комплект</v>
      </c>
      <c r="Q1390" s="172"/>
      <c r="R1390" s="172"/>
      <c r="S1390" s="73" t="s">
        <v>101</v>
      </c>
      <c r="U1390" s="56"/>
      <c r="V1390" s="56"/>
      <c r="W1390" s="58"/>
      <c r="X1390" s="56"/>
      <c r="Y1390" s="56"/>
      <c r="Z1390" s="56"/>
      <c r="AA1390" s="56"/>
      <c r="AB1390" s="74"/>
      <c r="AC1390" s="56"/>
      <c r="AD1390" s="56"/>
      <c r="AE1390" s="56"/>
      <c r="AF1390" s="56"/>
      <c r="AG1390" s="56"/>
      <c r="AH1390" s="56"/>
      <c r="AI1390" s="56"/>
      <c r="AJ1390" s="75"/>
      <c r="AK1390" s="75"/>
      <c r="AL1390" s="75"/>
      <c r="AM1390" s="75"/>
      <c r="AN1390" s="75"/>
      <c r="AO1390" s="75"/>
      <c r="AP1390" s="75"/>
      <c r="AQ1390" s="75"/>
      <c r="AR1390" s="75"/>
      <c r="AS1390" s="75"/>
    </row>
    <row r="1391" spans="1:45" s="76" customFormat="1" ht="15.75" outlineLevel="1">
      <c r="A1391" s="71"/>
      <c r="B1391" s="263" t="str">
        <f>B1377</f>
        <v>Расходы на персонал</v>
      </c>
      <c r="C1391" s="66" t="s">
        <v>100</v>
      </c>
      <c r="D1391" s="72"/>
      <c r="E1391" s="1143">
        <f>E1377/(SUM(Макро!$D$10:D$10))/(E1361/(E$2-$D$2))</f>
        <v>4.8920654374916603</v>
      </c>
      <c r="F1391" s="1143">
        <f>F1377/(SUM(Макро!$D$10:E$10))/(F1361/(F$2-$D$2))</f>
        <v>5.2758124992717859</v>
      </c>
      <c r="G1391" s="1143">
        <f>G1377/(SUM(Макро!$D$10:F$10))/(G1361/(G$2-$D$2))</f>
        <v>5.3600506956801066</v>
      </c>
      <c r="H1391" s="1143">
        <f>H1377/(SUM(Макро!$D$10:G$10))/(H1361/(H$2-$D$2))</f>
        <v>5.5110666409289477</v>
      </c>
      <c r="I1391" s="1143">
        <f>I1377/(SUM(Макро!$D$10:H$10))/(I1361/(I$2-$D$2))</f>
        <v>5.6075292443848568</v>
      </c>
      <c r="J1391" s="1143">
        <f>J1377/(SUM(Макро!$D$10:I$10))/(J1361/(J$2-$D$2))</f>
        <v>5.6085757793856654</v>
      </c>
      <c r="K1391" s="1143">
        <f>K1377/(SUM(Макро!$D$10:J$10))/(K1361/(K$2-$D$2))</f>
        <v>5.6391750927478981</v>
      </c>
      <c r="L1391" s="1143">
        <f>L1377/(SUM(Макро!$D$10:K$10))/(L1361/(L$2-$D$2))</f>
        <v>5.6090978204651165</v>
      </c>
      <c r="M1391" s="1143">
        <f>M1377/(SUM(Макро!$D$10:L$10))/(M1361/(M$2-$D$2))</f>
        <v>5.8281454244947355</v>
      </c>
      <c r="N1391" s="1143">
        <f>N1377/(SUM(Макро!$D$10:M$10))/(N1361/(N$2-$D$2))</f>
        <v>5.7942335098356992</v>
      </c>
      <c r="O1391" s="172"/>
      <c r="P1391" s="159" t="str">
        <f t="shared" si="1191"/>
        <v>Estar ESE2000 
ГПБ Комплект</v>
      </c>
      <c r="Q1391" s="172"/>
      <c r="R1391" s="172"/>
      <c r="S1391" s="172"/>
      <c r="T1391" s="73"/>
      <c r="U1391" s="56"/>
      <c r="V1391" s="56"/>
      <c r="W1391" s="58"/>
      <c r="X1391" s="56"/>
      <c r="Y1391" s="56"/>
      <c r="Z1391" s="56"/>
      <c r="AA1391" s="56"/>
      <c r="AB1391" s="74"/>
      <c r="AC1391" s="56"/>
      <c r="AD1391" s="56"/>
      <c r="AE1391" s="56"/>
      <c r="AF1391" s="56"/>
      <c r="AG1391" s="56"/>
      <c r="AH1391" s="56"/>
      <c r="AI1391" s="56"/>
      <c r="AJ1391" s="75"/>
      <c r="AK1391" s="75"/>
      <c r="AL1391" s="75"/>
      <c r="AM1391" s="75"/>
      <c r="AN1391" s="75"/>
      <c r="AO1391" s="75"/>
      <c r="AP1391" s="75"/>
      <c r="AQ1391" s="75"/>
      <c r="AR1391" s="75"/>
      <c r="AS1391" s="75"/>
    </row>
    <row r="1392" spans="1:45" s="76" customFormat="1" ht="15.75" outlineLevel="1">
      <c r="A1392" s="71"/>
      <c r="B1392" s="263" t="str">
        <f>B1378</f>
        <v>Налог на прибыль</v>
      </c>
      <c r="C1392" s="66" t="s">
        <v>100</v>
      </c>
      <c r="D1392" s="72"/>
      <c r="E1392" s="1143">
        <f>E1378/(SUM(Макро!$D$10:D$10))/(E1361/(E$2-$D$2))</f>
        <v>-10.894491572995646</v>
      </c>
      <c r="F1392" s="1143">
        <f>F1378/(SUM(Макро!$D$10:E$10))/(F1361/(F$2-$D$2))</f>
        <v>-13.327419163223095</v>
      </c>
      <c r="G1392" s="1143">
        <f>G1378/(SUM(Макро!$D$10:F$10))/(G1361/(G$2-$D$2))</f>
        <v>-16.840324755305794</v>
      </c>
      <c r="H1392" s="1143">
        <f>H1378/(SUM(Макро!$D$10:G$10))/(H1361/(H$2-$D$2))</f>
        <v>-16.963942393160981</v>
      </c>
      <c r="I1392" s="1143">
        <f>I1378/(SUM(Макро!$D$10:H$10))/(I1361/(I$2-$D$2))</f>
        <v>-16.348544396313926</v>
      </c>
      <c r="J1392" s="1143">
        <f>J1378/(SUM(Макро!$D$10:I$10))/(J1361/(J$2-$D$2))</f>
        <v>-17.540994055452177</v>
      </c>
      <c r="K1392" s="1143">
        <f>K1378/(SUM(Макро!$D$10:J$10))/(K1361/(K$2-$D$2))</f>
        <v>-16.530682955003059</v>
      </c>
      <c r="L1392" s="1143">
        <f>L1378/(SUM(Макро!$D$10:K$10))/(L1361/(L$2-$D$2))</f>
        <v>-16.46413867114946</v>
      </c>
      <c r="M1392" s="1143">
        <f>M1378/(SUM(Макро!$D$10:L$10))/(M1361/(M$2-$D$2))</f>
        <v>-17.119635828595523</v>
      </c>
      <c r="N1392" s="1143">
        <f>N1378/(SUM(Макро!$D$10:M$10))/(N1361/(N$2-$D$2))</f>
        <v>-16.485079832197584</v>
      </c>
      <c r="O1392" s="172"/>
      <c r="P1392" s="159" t="str">
        <f t="shared" si="1191"/>
        <v>Estar ESE2000 
ГПБ Комплект</v>
      </c>
      <c r="Q1392" s="172"/>
      <c r="R1392" s="172"/>
      <c r="S1392" s="172"/>
      <c r="T1392" s="73"/>
      <c r="U1392" s="56"/>
      <c r="V1392" s="56"/>
      <c r="W1392" s="58"/>
      <c r="X1392" s="56"/>
      <c r="Y1392" s="56"/>
      <c r="Z1392" s="56"/>
      <c r="AA1392" s="56"/>
      <c r="AB1392" s="74"/>
      <c r="AC1392" s="56"/>
      <c r="AD1392" s="56"/>
      <c r="AE1392" s="56"/>
      <c r="AF1392" s="56"/>
      <c r="AG1392" s="56"/>
      <c r="AH1392" s="56"/>
      <c r="AI1392" s="56"/>
      <c r="AJ1392" s="75"/>
      <c r="AK1392" s="75"/>
      <c r="AL1392" s="75"/>
      <c r="AM1392" s="75"/>
      <c r="AN1392" s="75"/>
      <c r="AO1392" s="75"/>
      <c r="AP1392" s="75"/>
      <c r="AQ1392" s="75"/>
      <c r="AR1392" s="75"/>
      <c r="AS1392" s="75"/>
    </row>
    <row r="1393" spans="1:45" s="61" customFormat="1" ht="15.75" outlineLevel="1">
      <c r="A1393" s="51"/>
      <c r="B1393" s="83" t="s">
        <v>102</v>
      </c>
      <c r="C1393" s="53" t="s">
        <v>100</v>
      </c>
      <c r="D1393" s="54"/>
      <c r="E1393" s="292">
        <f>E1380/(SUM(Макро!$D$10:D$10))/(E1361/(E$2-$D$2))</f>
        <v>105.67239737259192</v>
      </c>
      <c r="F1393" s="292">
        <f>F1380/(SUM(Макро!$D$10:E$10))/(F1361/(F$2-$D$2))</f>
        <v>60.206144535730665</v>
      </c>
      <c r="G1393" s="292">
        <f>G1380/(SUM(Макро!$D$10:F$10))/(G1361/(G$2-$D$2))</f>
        <v>43.040537167914891</v>
      </c>
      <c r="H1393" s="292">
        <f>H1380/(SUM(Макро!$D$10:G$10))/(H1361/(H$2-$D$2))</f>
        <v>34.993887928819618</v>
      </c>
      <c r="I1393" s="292">
        <f>I1380/(SUM(Макро!$D$10:H$10))/(I1361/(I$2-$D$2))</f>
        <v>30.001607143759603</v>
      </c>
      <c r="J1393" s="292">
        <f>J1380/(SUM(Макро!$D$10:I$10))/(J1361/(J$2-$D$2))</f>
        <v>26.309546792610032</v>
      </c>
      <c r="K1393" s="292">
        <f>K1380/(SUM(Макро!$D$10:J$10))/(K1361/(K$2-$D$2))</f>
        <v>23.83111657745625</v>
      </c>
      <c r="L1393" s="292">
        <f>L1380/(SUM(Макро!$D$10:K$10))/(L1361/(L$2-$D$2))</f>
        <v>21.776806840840116</v>
      </c>
      <c r="M1393" s="292">
        <f>M1380/(SUM(Макро!$D$10:L$10))/(M1361/(M$2-$D$2))</f>
        <v>21.095852640453476</v>
      </c>
      <c r="N1393" s="292">
        <f>N1380/(SUM(Макро!$D$10:M$10))/(N1361/(N$2-$D$2))</f>
        <v>19.777968579470283</v>
      </c>
      <c r="O1393" s="171"/>
      <c r="P1393" s="159" t="str">
        <f t="shared" si="1191"/>
        <v>Estar ESE2000 
ГПБ Комплект</v>
      </c>
      <c r="Q1393" s="171"/>
      <c r="R1393" s="171"/>
      <c r="S1393" s="171"/>
      <c r="T1393" s="57"/>
      <c r="U1393" s="58"/>
      <c r="V1393" s="58"/>
      <c r="W1393" s="58"/>
      <c r="X1393" s="58"/>
      <c r="Y1393" s="58"/>
      <c r="Z1393" s="58"/>
      <c r="AA1393" s="58"/>
      <c r="AB1393" s="59"/>
      <c r="AC1393" s="58"/>
      <c r="AD1393" s="58"/>
      <c r="AE1393" s="58"/>
      <c r="AF1393" s="58"/>
      <c r="AG1393" s="58"/>
      <c r="AH1393" s="58"/>
      <c r="AI1393" s="58"/>
      <c r="AJ1393" s="60"/>
      <c r="AK1393" s="60"/>
      <c r="AL1393" s="60"/>
      <c r="AM1393" s="60"/>
      <c r="AN1393" s="60"/>
      <c r="AO1393" s="60"/>
      <c r="AP1393" s="60"/>
      <c r="AQ1393" s="60"/>
      <c r="AR1393" s="60"/>
      <c r="AS1393" s="60"/>
    </row>
    <row r="1394" spans="1:45" s="61" customFormat="1" ht="15.75">
      <c r="A1394" s="51"/>
      <c r="B1394" s="293" t="s">
        <v>103</v>
      </c>
      <c r="C1394" s="294" t="s">
        <v>100</v>
      </c>
      <c r="D1394" s="295"/>
      <c r="E1394" s="292">
        <f>E1383/(SUM(Макро!$D$10:D$10))/(E1361/(E$2-$D$2))</f>
        <v>120.09451309861942</v>
      </c>
      <c r="F1394" s="292">
        <f>F1383/(SUM(Макро!$D$10:E$10))/(F1361/(F$2-$D$2))</f>
        <v>80.494571830409043</v>
      </c>
      <c r="G1394" s="292">
        <f>G1383/(SUM(Макро!$D$10:F$10))/(G1361/(G$2-$D$2))</f>
        <v>73.553232471712747</v>
      </c>
      <c r="H1394" s="292">
        <f>H1383/(SUM(Макро!$D$10:G$10))/(H1361/(H$2-$D$2))</f>
        <v>65.313715888331345</v>
      </c>
      <c r="I1394" s="292">
        <f>I1383/(SUM(Макро!$D$10:H$10))/(I1361/(I$2-$D$2))</f>
        <v>58.115160436457145</v>
      </c>
      <c r="J1394" s="292">
        <f>J1383/(SUM(Макро!$D$10:I$10))/(J1361/(J$2-$D$2))</f>
        <v>60.146419145285748</v>
      </c>
      <c r="K1394" s="292">
        <f>K1383/(SUM(Макро!$D$10:J$10))/(K1361/(K$2-$D$2))</f>
        <v>56.40675780398518</v>
      </c>
      <c r="L1394" s="292">
        <f>L1383/(SUM(Макро!$D$10:K$10))/(L1361/(L$2-$D$2))</f>
        <v>55.619677743224514</v>
      </c>
      <c r="M1394" s="292">
        <f>M1383/(SUM(Макро!$D$10:L$10))/(M1361/(M$2-$D$2))</f>
        <v>57.391444614164968</v>
      </c>
      <c r="N1394" s="296">
        <f>N1383/(SUM(Макро!$D$10:M$10))/(N1361/(N$2-$D$2))</f>
        <v>55.110916553739237</v>
      </c>
      <c r="O1394" s="171"/>
      <c r="P1394" s="159" t="str">
        <f t="shared" si="1191"/>
        <v>Estar ESE2000 
ГПБ Комплект</v>
      </c>
      <c r="Q1394" s="171"/>
      <c r="R1394" s="171"/>
      <c r="S1394" s="171"/>
      <c r="T1394" s="57"/>
      <c r="U1394" s="58"/>
      <c r="V1394" s="58"/>
      <c r="W1394" s="58"/>
      <c r="X1394" s="58"/>
      <c r="Y1394" s="58"/>
      <c r="Z1394" s="58"/>
      <c r="AA1394" s="58"/>
      <c r="AB1394" s="59"/>
      <c r="AC1394" s="58"/>
      <c r="AD1394" s="58"/>
      <c r="AE1394" s="58"/>
      <c r="AF1394" s="58"/>
      <c r="AG1394" s="58"/>
      <c r="AH1394" s="58"/>
      <c r="AI1394" s="58"/>
      <c r="AJ1394" s="60"/>
      <c r="AK1394" s="60"/>
      <c r="AL1394" s="60"/>
      <c r="AM1394" s="60"/>
      <c r="AN1394" s="60"/>
      <c r="AO1394" s="60"/>
      <c r="AP1394" s="60"/>
      <c r="AQ1394" s="60"/>
      <c r="AR1394" s="60"/>
      <c r="AS1394" s="60"/>
    </row>
    <row r="1395" spans="1:45" s="34" customFormat="1">
      <c r="A1395" s="40"/>
      <c r="B1395" s="30"/>
      <c r="C1395" s="33"/>
      <c r="D1395" s="33"/>
      <c r="E1395" s="33"/>
      <c r="F1395" s="33"/>
      <c r="G1395" s="33"/>
      <c r="H1395" s="33"/>
      <c r="I1395" s="33"/>
      <c r="J1395" s="33"/>
      <c r="K1395" s="33"/>
      <c r="L1395" s="33"/>
      <c r="M1395" s="33"/>
      <c r="N1395" s="33"/>
      <c r="P1395" s="159" t="str">
        <f t="shared" si="1191"/>
        <v>Estar ESE2000 
ГПБ Комплект</v>
      </c>
      <c r="T1395" s="39"/>
      <c r="U1395" s="173"/>
      <c r="V1395" s="173"/>
      <c r="W1395" s="58"/>
      <c r="X1395" s="173"/>
      <c r="Y1395" s="173"/>
      <c r="Z1395" s="173"/>
      <c r="AA1395" s="173"/>
      <c r="AB1395" s="174"/>
      <c r="AC1395" s="173"/>
      <c r="AD1395" s="173"/>
      <c r="AE1395" s="173"/>
      <c r="AF1395" s="173"/>
      <c r="AG1395" s="173"/>
      <c r="AH1395" s="173"/>
      <c r="AI1395" s="173"/>
      <c r="AJ1395" s="173"/>
      <c r="AK1395" s="173"/>
      <c r="AL1395" s="173"/>
      <c r="AM1395" s="173"/>
      <c r="AN1395" s="173"/>
      <c r="AO1395" s="173"/>
      <c r="AP1395" s="173"/>
      <c r="AQ1395" s="173"/>
      <c r="AR1395" s="173"/>
      <c r="AS1395" s="173"/>
    </row>
    <row r="1396" spans="1:45" s="32" customFormat="1" ht="15.75">
      <c r="A1396" s="46"/>
      <c r="B1396" s="297" t="s">
        <v>104</v>
      </c>
      <c r="C1396" s="298" t="s">
        <v>105</v>
      </c>
      <c r="D1396" s="299"/>
      <c r="E1396" s="300">
        <f t="shared" ref="E1396:N1396" si="1258">SUM(E1397:E1402)</f>
        <v>51829.371439971452</v>
      </c>
      <c r="F1396" s="300">
        <f t="shared" si="1258"/>
        <v>77237.228040518312</v>
      </c>
      <c r="G1396" s="300">
        <f t="shared" si="1258"/>
        <v>147043.95461161117</v>
      </c>
      <c r="H1396" s="300">
        <f t="shared" si="1258"/>
        <v>76290.140182651259</v>
      </c>
      <c r="I1396" s="300">
        <f t="shared" si="1258"/>
        <v>44522.304878113646</v>
      </c>
      <c r="J1396" s="300">
        <f t="shared" si="1258"/>
        <v>179509.63138114804</v>
      </c>
      <c r="K1396" s="300">
        <f t="shared" si="1258"/>
        <v>46021.092603089623</v>
      </c>
      <c r="L1396" s="300">
        <f t="shared" si="1258"/>
        <v>119334.70813709973</v>
      </c>
      <c r="M1396" s="300">
        <f t="shared" si="1258"/>
        <v>118862.7774508539</v>
      </c>
      <c r="N1396" s="300">
        <f t="shared" si="1258"/>
        <v>52770.444046333359</v>
      </c>
      <c r="O1396" s="65"/>
      <c r="P1396" s="159" t="str">
        <f t="shared" si="1191"/>
        <v>Estar ESE2000 
ГПБ Комплект</v>
      </c>
      <c r="Q1396" s="65"/>
      <c r="R1396" s="65"/>
      <c r="S1396" s="65"/>
      <c r="T1396" s="49"/>
      <c r="U1396" s="46"/>
      <c r="V1396" s="46"/>
      <c r="W1396" s="58"/>
      <c r="X1396" s="46"/>
      <c r="Y1396" s="46"/>
      <c r="Z1396" s="46"/>
      <c r="AA1396" s="46"/>
      <c r="AB1396" s="50"/>
      <c r="AC1396" s="46"/>
      <c r="AD1396" s="46"/>
      <c r="AE1396" s="46"/>
      <c r="AF1396" s="46"/>
      <c r="AG1396" s="46"/>
      <c r="AH1396" s="46"/>
      <c r="AI1396" s="46"/>
      <c r="AJ1396" s="46"/>
      <c r="AK1396" s="46"/>
      <c r="AL1396" s="46"/>
      <c r="AM1396" s="46"/>
      <c r="AN1396" s="46"/>
      <c r="AO1396" s="46"/>
      <c r="AP1396" s="46"/>
      <c r="AQ1396" s="46"/>
      <c r="AR1396" s="46"/>
      <c r="AS1396" s="46"/>
    </row>
    <row r="1397" spans="1:45" s="30" customFormat="1">
      <c r="A1397" s="40"/>
      <c r="B1397" s="263" t="str">
        <f>B1386</f>
        <v>ТО, ТР, ППР, вкл смазочные</v>
      </c>
      <c r="C1397" s="301" t="s">
        <v>61</v>
      </c>
      <c r="D1397" s="80"/>
      <c r="E1397" s="68">
        <f t="shared" ref="E1397:N1397" si="1259">E1282</f>
        <v>9127.0849388832794</v>
      </c>
      <c r="F1397" s="68">
        <f t="shared" si="1259"/>
        <v>38479.540312735029</v>
      </c>
      <c r="G1397" s="68">
        <f t="shared" si="1259"/>
        <v>102085.66299290532</v>
      </c>
      <c r="H1397" s="68">
        <f t="shared" si="1259"/>
        <v>38707.247848325474</v>
      </c>
      <c r="I1397" s="68">
        <f t="shared" si="1259"/>
        <v>6659.5200078743273</v>
      </c>
      <c r="J1397" s="68">
        <f t="shared" si="1259"/>
        <v>133905.68329776597</v>
      </c>
      <c r="K1397" s="68">
        <f t="shared" si="1259"/>
        <v>6659.5200078743273</v>
      </c>
      <c r="L1397" s="68">
        <f t="shared" si="1259"/>
        <v>76760.403745925491</v>
      </c>
      <c r="M1397" s="68">
        <f t="shared" si="1259"/>
        <v>83287.462444105317</v>
      </c>
      <c r="N1397" s="68">
        <f t="shared" si="1259"/>
        <v>6659.5200078743273</v>
      </c>
      <c r="O1397" s="69"/>
      <c r="P1397" s="159" t="str">
        <f t="shared" si="1191"/>
        <v>Estar ESE2000 
ГПБ Комплект</v>
      </c>
      <c r="Q1397" s="69"/>
      <c r="R1397" s="69"/>
      <c r="S1397" s="69"/>
      <c r="T1397" s="39"/>
      <c r="U1397" s="40"/>
      <c r="V1397" s="40"/>
      <c r="W1397" s="58"/>
      <c r="X1397" s="40"/>
      <c r="Y1397" s="40"/>
      <c r="Z1397" s="40"/>
      <c r="AA1397" s="40"/>
      <c r="AB1397" s="43"/>
      <c r="AC1397" s="40"/>
      <c r="AD1397" s="40"/>
      <c r="AE1397" s="40"/>
      <c r="AF1397" s="40"/>
      <c r="AG1397" s="40"/>
      <c r="AH1397" s="40"/>
      <c r="AI1397" s="40"/>
      <c r="AJ1397" s="40"/>
      <c r="AK1397" s="40"/>
      <c r="AL1397" s="40"/>
      <c r="AM1397" s="40"/>
      <c r="AN1397" s="40"/>
      <c r="AO1397" s="40"/>
      <c r="AP1397" s="40"/>
      <c r="AQ1397" s="40"/>
      <c r="AR1397" s="40"/>
      <c r="AS1397" s="40"/>
    </row>
    <row r="1398" spans="1:45" s="30" customFormat="1">
      <c r="A1398" s="40"/>
      <c r="B1398" s="263" t="str">
        <f>B1387</f>
        <v>затраты на сервис: ремонты и ТО</v>
      </c>
      <c r="C1398" s="301" t="s">
        <v>61</v>
      </c>
      <c r="D1398" s="80"/>
      <c r="E1398" s="68">
        <f t="shared" ref="E1398:N1398" si="1260">E1285</f>
        <v>3405.1070340000001</v>
      </c>
      <c r="F1398" s="68">
        <f t="shared" si="1260"/>
        <v>3720.2678459999997</v>
      </c>
      <c r="G1398" s="68">
        <f t="shared" si="1260"/>
        <v>9071.1503279999997</v>
      </c>
      <c r="H1398" s="68">
        <f t="shared" si="1260"/>
        <v>3771.6527609999998</v>
      </c>
      <c r="I1398" s="68">
        <f t="shared" si="1260"/>
        <v>4090.2392340000001</v>
      </c>
      <c r="J1398" s="68">
        <f t="shared" si="1260"/>
        <v>10071.44334</v>
      </c>
      <c r="K1398" s="68">
        <f t="shared" si="1260"/>
        <v>4775.3714340000006</v>
      </c>
      <c r="L1398" s="68">
        <f t="shared" si="1260"/>
        <v>6066.8456310000001</v>
      </c>
      <c r="M1398" s="68">
        <f t="shared" si="1260"/>
        <v>8660.0710080000008</v>
      </c>
      <c r="N1398" s="68">
        <f t="shared" si="1260"/>
        <v>10078.294661999998</v>
      </c>
      <c r="O1398" s="69"/>
      <c r="P1398" s="159" t="str">
        <f t="shared" si="1191"/>
        <v>Estar ESE2000 
ГПБ Комплект</v>
      </c>
      <c r="Q1398" s="69"/>
      <c r="R1398" s="69"/>
      <c r="S1398" s="69"/>
      <c r="T1398" s="39"/>
      <c r="U1398" s="40"/>
      <c r="V1398" s="40"/>
      <c r="W1398" s="58"/>
      <c r="X1398" s="40"/>
      <c r="Y1398" s="40"/>
      <c r="Z1398" s="40"/>
      <c r="AA1398" s="40"/>
      <c r="AB1398" s="43"/>
      <c r="AC1398" s="40"/>
      <c r="AD1398" s="40"/>
      <c r="AE1398" s="40"/>
      <c r="AF1398" s="40"/>
      <c r="AG1398" s="40"/>
      <c r="AH1398" s="40"/>
      <c r="AI1398" s="40"/>
      <c r="AJ1398" s="40"/>
      <c r="AK1398" s="40"/>
      <c r="AL1398" s="40"/>
      <c r="AM1398" s="40"/>
      <c r="AN1398" s="40"/>
      <c r="AO1398" s="40"/>
      <c r="AP1398" s="40"/>
      <c r="AQ1398" s="40"/>
      <c r="AR1398" s="40"/>
      <c r="AS1398" s="40"/>
    </row>
    <row r="1399" spans="1:45" s="30" customFormat="1">
      <c r="A1399" s="40"/>
      <c r="B1399" s="263" t="str">
        <f>B1388</f>
        <v>расходники на ковш</v>
      </c>
      <c r="C1399" s="301" t="s">
        <v>61</v>
      </c>
      <c r="D1399" s="80"/>
      <c r="E1399" s="68">
        <f t="shared" ref="E1399:N1399" si="1261">E1288</f>
        <v>1786.45278632289</v>
      </c>
      <c r="F1399" s="68">
        <f t="shared" si="1261"/>
        <v>1526.5701586309649</v>
      </c>
      <c r="G1399" s="68">
        <f t="shared" si="1261"/>
        <v>1578.4106036454396</v>
      </c>
      <c r="H1399" s="68">
        <f t="shared" si="1261"/>
        <v>1451.7624249538499</v>
      </c>
      <c r="I1399" s="68">
        <f t="shared" si="1261"/>
        <v>1449.4017560371185</v>
      </c>
      <c r="J1399" s="68">
        <f t="shared" si="1261"/>
        <v>1556.7746695161909</v>
      </c>
      <c r="K1399" s="68">
        <f t="shared" si="1261"/>
        <v>1499.0418663842556</v>
      </c>
      <c r="L1399" s="68">
        <f t="shared" si="1261"/>
        <v>1616.2553999867141</v>
      </c>
      <c r="M1399" s="68">
        <f t="shared" si="1261"/>
        <v>1031.0463224171067</v>
      </c>
      <c r="N1399" s="68">
        <f t="shared" si="1261"/>
        <v>1587.286650583357</v>
      </c>
      <c r="O1399" s="69"/>
      <c r="P1399" s="159" t="str">
        <f t="shared" si="1191"/>
        <v>Estar ESE2000 
ГПБ Комплект</v>
      </c>
      <c r="Q1399" s="69"/>
      <c r="R1399" s="69"/>
      <c r="S1399" s="69"/>
      <c r="T1399" s="39"/>
      <c r="U1399" s="40"/>
      <c r="V1399" s="40"/>
      <c r="W1399" s="58"/>
      <c r="X1399" s="40"/>
      <c r="Y1399" s="40"/>
      <c r="Z1399" s="40"/>
      <c r="AA1399" s="40"/>
      <c r="AB1399" s="43"/>
      <c r="AC1399" s="40"/>
      <c r="AD1399" s="40"/>
      <c r="AE1399" s="40"/>
      <c r="AF1399" s="40"/>
      <c r="AG1399" s="40"/>
      <c r="AH1399" s="40"/>
      <c r="AI1399" s="40"/>
      <c r="AJ1399" s="40"/>
      <c r="AK1399" s="40"/>
      <c r="AL1399" s="40"/>
      <c r="AM1399" s="40"/>
      <c r="AN1399" s="40"/>
      <c r="AO1399" s="40"/>
      <c r="AP1399" s="40"/>
      <c r="AQ1399" s="40"/>
      <c r="AR1399" s="40"/>
      <c r="AS1399" s="40"/>
    </row>
    <row r="1400" spans="1:45" s="30" customFormat="1">
      <c r="A1400" s="40"/>
      <c r="B1400" s="263" t="str">
        <f>B1389</f>
        <v>Дизтопливо</v>
      </c>
      <c r="C1400" s="301" t="s">
        <v>61</v>
      </c>
      <c r="D1400" s="80"/>
      <c r="E1400" s="68">
        <f t="shared" ref="E1400:N1400" si="1262">E1308</f>
        <v>27495.455926923594</v>
      </c>
      <c r="F1400" s="68">
        <f t="shared" si="1262"/>
        <v>23495.578969310624</v>
      </c>
      <c r="G1400" s="68">
        <f t="shared" si="1262"/>
        <v>24293.45993321871</v>
      </c>
      <c r="H1400" s="68">
        <f t="shared" si="1262"/>
        <v>22344.206394530254</v>
      </c>
      <c r="I1400" s="68">
        <f t="shared" si="1262"/>
        <v>22307.873126360515</v>
      </c>
      <c r="J1400" s="68">
        <f t="shared" si="1262"/>
        <v>23960.459320024187</v>
      </c>
      <c r="K1400" s="68">
        <f t="shared" si="1262"/>
        <v>23071.888540989356</v>
      </c>
      <c r="L1400" s="68">
        <f t="shared" si="1262"/>
        <v>24875.932606345847</v>
      </c>
      <c r="M1400" s="68">
        <f t="shared" si="1262"/>
        <v>15868.926922489793</v>
      </c>
      <c r="N1400" s="68">
        <f t="shared" si="1262"/>
        <v>24430.071972033988</v>
      </c>
      <c r="O1400" s="69"/>
      <c r="P1400" s="159" t="str">
        <f t="shared" si="1191"/>
        <v>Estar ESE2000 
ГПБ Комплект</v>
      </c>
      <c r="Q1400" s="69"/>
      <c r="R1400" s="69"/>
      <c r="S1400" s="69"/>
      <c r="T1400" s="39"/>
      <c r="U1400" s="40"/>
      <c r="V1400" s="40"/>
      <c r="W1400" s="58"/>
      <c r="X1400" s="40"/>
      <c r="Y1400" s="40"/>
      <c r="Z1400" s="40"/>
      <c r="AA1400" s="40"/>
      <c r="AB1400" s="43"/>
      <c r="AC1400" s="40"/>
      <c r="AD1400" s="40"/>
      <c r="AE1400" s="40"/>
      <c r="AF1400" s="40"/>
      <c r="AG1400" s="40"/>
      <c r="AH1400" s="40"/>
      <c r="AI1400" s="40"/>
      <c r="AJ1400" s="40"/>
      <c r="AK1400" s="40"/>
      <c r="AL1400" s="40"/>
      <c r="AM1400" s="40"/>
      <c r="AN1400" s="40"/>
      <c r="AO1400" s="40"/>
      <c r="AP1400" s="40"/>
      <c r="AQ1400" s="40"/>
      <c r="AR1400" s="40"/>
      <c r="AS1400" s="40"/>
    </row>
    <row r="1401" spans="1:45" s="30" customFormat="1">
      <c r="A1401" s="40"/>
      <c r="B1401" s="263" t="s">
        <v>60</v>
      </c>
      <c r="C1401" s="301" t="s">
        <v>61</v>
      </c>
      <c r="D1401" s="80"/>
      <c r="E1401" s="68">
        <f t="shared" ref="E1401:N1401" si="1263">E1324</f>
        <v>0</v>
      </c>
      <c r="F1401" s="68">
        <f t="shared" si="1263"/>
        <v>0</v>
      </c>
      <c r="G1401" s="68">
        <f t="shared" si="1263"/>
        <v>0</v>
      </c>
      <c r="H1401" s="68">
        <f t="shared" si="1263"/>
        <v>0</v>
      </c>
      <c r="I1401" s="68">
        <f t="shared" si="1263"/>
        <v>0</v>
      </c>
      <c r="J1401" s="68">
        <f t="shared" si="1263"/>
        <v>0</v>
      </c>
      <c r="K1401" s="68">
        <f t="shared" si="1263"/>
        <v>0</v>
      </c>
      <c r="L1401" s="68">
        <f t="shared" si="1263"/>
        <v>0</v>
      </c>
      <c r="M1401" s="68">
        <f t="shared" si="1263"/>
        <v>0</v>
      </c>
      <c r="N1401" s="68">
        <f t="shared" si="1263"/>
        <v>0</v>
      </c>
      <c r="P1401" s="159" t="str">
        <f t="shared" si="1191"/>
        <v>Estar ESE2000 
ГПБ Комплект</v>
      </c>
      <c r="Q1401" s="69"/>
      <c r="R1401" s="69"/>
      <c r="S1401" s="73" t="s">
        <v>101</v>
      </c>
      <c r="U1401" s="40"/>
      <c r="V1401" s="40"/>
      <c r="W1401" s="58"/>
      <c r="X1401" s="40"/>
      <c r="Y1401" s="40"/>
      <c r="Z1401" s="40"/>
      <c r="AA1401" s="40"/>
      <c r="AB1401" s="43"/>
      <c r="AC1401" s="40"/>
      <c r="AD1401" s="40"/>
      <c r="AE1401" s="40"/>
      <c r="AF1401" s="40"/>
      <c r="AG1401" s="40"/>
      <c r="AH1401" s="40"/>
      <c r="AI1401" s="40"/>
      <c r="AJ1401" s="40"/>
      <c r="AK1401" s="40"/>
      <c r="AL1401" s="40"/>
      <c r="AM1401" s="40"/>
      <c r="AN1401" s="40"/>
      <c r="AO1401" s="40"/>
      <c r="AP1401" s="40"/>
      <c r="AQ1401" s="40"/>
      <c r="AR1401" s="40"/>
      <c r="AS1401" s="40"/>
    </row>
    <row r="1402" spans="1:45" s="30" customFormat="1">
      <c r="A1402" s="40"/>
      <c r="B1402" s="263" t="s">
        <v>81</v>
      </c>
      <c r="C1402" s="302" t="s">
        <v>61</v>
      </c>
      <c r="D1402" s="303"/>
      <c r="E1402" s="304">
        <f t="shared" ref="E1402:N1402" si="1264">E1349</f>
        <v>10015.270753841691</v>
      </c>
      <c r="F1402" s="304">
        <f t="shared" si="1264"/>
        <v>10015.270753841691</v>
      </c>
      <c r="G1402" s="304">
        <f t="shared" si="1264"/>
        <v>10015.270753841691</v>
      </c>
      <c r="H1402" s="304">
        <f t="shared" si="1264"/>
        <v>10015.270753841691</v>
      </c>
      <c r="I1402" s="304">
        <f t="shared" si="1264"/>
        <v>10015.270753841691</v>
      </c>
      <c r="J1402" s="304">
        <f t="shared" si="1264"/>
        <v>10015.270753841691</v>
      </c>
      <c r="K1402" s="304">
        <f t="shared" si="1264"/>
        <v>10015.270753841691</v>
      </c>
      <c r="L1402" s="304">
        <f t="shared" si="1264"/>
        <v>10015.270753841691</v>
      </c>
      <c r="M1402" s="304">
        <f t="shared" si="1264"/>
        <v>10015.270753841691</v>
      </c>
      <c r="N1402" s="304">
        <f t="shared" si="1264"/>
        <v>10015.270753841691</v>
      </c>
      <c r="O1402" s="69"/>
      <c r="P1402" s="159" t="str">
        <f t="shared" si="1191"/>
        <v>Estar ESE2000 
ГПБ Комплект</v>
      </c>
      <c r="Q1402" s="69"/>
      <c r="R1402" s="69"/>
      <c r="S1402" s="69"/>
      <c r="T1402" s="39"/>
      <c r="U1402" s="40"/>
      <c r="V1402" s="40"/>
      <c r="W1402" s="58"/>
      <c r="X1402" s="40"/>
      <c r="Y1402" s="40"/>
      <c r="Z1402" s="40"/>
      <c r="AA1402" s="40"/>
      <c r="AB1402" s="43"/>
      <c r="AC1402" s="40"/>
      <c r="AD1402" s="40"/>
      <c r="AE1402" s="40"/>
      <c r="AF1402" s="40"/>
      <c r="AG1402" s="40"/>
      <c r="AH1402" s="40"/>
      <c r="AI1402" s="40"/>
      <c r="AJ1402" s="40"/>
      <c r="AK1402" s="40"/>
      <c r="AL1402" s="40"/>
      <c r="AM1402" s="40"/>
      <c r="AN1402" s="40"/>
      <c r="AO1402" s="40"/>
      <c r="AP1402" s="40"/>
      <c r="AQ1402" s="40"/>
      <c r="AR1402" s="40"/>
      <c r="AS1402" s="40"/>
    </row>
    <row r="1403" spans="1:45" s="32" customFormat="1" ht="15.75">
      <c r="A1403" s="46"/>
      <c r="B1403" s="305" t="s">
        <v>106</v>
      </c>
      <c r="C1403" s="305" t="s">
        <v>100</v>
      </c>
      <c r="D1403" s="306">
        <f>SUM(E1396:N1396)/SUM(E1280:N1280)</f>
        <v>52.845085062401886</v>
      </c>
      <c r="E1403" s="306">
        <f t="shared" ref="E1403:N1403" si="1265">E1396/E1280</f>
        <v>25.316607299023158</v>
      </c>
      <c r="F1403" s="306">
        <f t="shared" si="1265"/>
        <v>44.150031361629999</v>
      </c>
      <c r="G1403" s="306">
        <f t="shared" si="1265"/>
        <v>81.29209017938625</v>
      </c>
      <c r="H1403" s="306">
        <f t="shared" si="1265"/>
        <v>45.855767547155345</v>
      </c>
      <c r="I1403" s="306">
        <f t="shared" si="1265"/>
        <v>26.804638964847552</v>
      </c>
      <c r="J1403" s="306">
        <f t="shared" si="1265"/>
        <v>100.61972001269754</v>
      </c>
      <c r="K1403" s="306">
        <f t="shared" si="1265"/>
        <v>26.789479076087922</v>
      </c>
      <c r="L1403" s="306">
        <f t="shared" si="1265"/>
        <v>64.42848099959464</v>
      </c>
      <c r="M1403" s="306">
        <f t="shared" si="1265"/>
        <v>100.59787398941647</v>
      </c>
      <c r="N1403" s="306">
        <f t="shared" si="1265"/>
        <v>29.010585290204151</v>
      </c>
      <c r="O1403" s="175"/>
      <c r="P1403" s="159" t="str">
        <f t="shared" si="1191"/>
        <v>Estar ESE2000 
ГПБ Комплект</v>
      </c>
      <c r="Q1403" s="175"/>
      <c r="R1403" s="175"/>
      <c r="S1403" s="175"/>
      <c r="T1403" s="49"/>
      <c r="U1403" s="46"/>
      <c r="V1403" s="46"/>
      <c r="W1403" s="58"/>
      <c r="X1403" s="46"/>
      <c r="Y1403" s="46"/>
      <c r="Z1403" s="46"/>
      <c r="AA1403" s="46"/>
      <c r="AB1403" s="50"/>
      <c r="AC1403" s="46"/>
      <c r="AD1403" s="46"/>
      <c r="AE1403" s="46"/>
      <c r="AF1403" s="46"/>
      <c r="AG1403" s="46"/>
      <c r="AH1403" s="46"/>
      <c r="AI1403" s="46"/>
      <c r="AJ1403" s="46"/>
      <c r="AK1403" s="46"/>
      <c r="AL1403" s="46"/>
      <c r="AM1403" s="46"/>
      <c r="AN1403" s="46"/>
      <c r="AO1403" s="46"/>
      <c r="AP1403" s="46"/>
      <c r="AQ1403" s="46"/>
      <c r="AR1403" s="46"/>
      <c r="AS1403" s="46"/>
    </row>
    <row r="1404" spans="1:45" s="30" customFormat="1" outlineLevel="1">
      <c r="A1404" s="40"/>
      <c r="B1404" s="263" t="str">
        <f t="shared" ref="B1404:B1409" si="1266">B1397</f>
        <v>ТО, ТР, ППР, вкл смазочные</v>
      </c>
      <c r="C1404" s="66" t="s">
        <v>100</v>
      </c>
      <c r="D1404" s="80">
        <f>SUM(E1397:N1397)/SUM(E1280:N1280)</f>
        <v>29.061888845038943</v>
      </c>
      <c r="E1404" s="80">
        <f t="shared" ref="E1404:N1404" si="1267">E1397/E1280</f>
        <v>4.4582216369372203</v>
      </c>
      <c r="F1404" s="80">
        <f t="shared" si="1267"/>
        <v>21.995518931584858</v>
      </c>
      <c r="G1404" s="80">
        <f t="shared" si="1267"/>
        <v>56.437253363875392</v>
      </c>
      <c r="H1404" s="80">
        <f t="shared" si="1267"/>
        <v>23.265792348439991</v>
      </c>
      <c r="I1404" s="80">
        <f t="shared" si="1267"/>
        <v>4.009361823897855</v>
      </c>
      <c r="J1404" s="80">
        <f t="shared" si="1267"/>
        <v>75.057545703061052</v>
      </c>
      <c r="K1404" s="80">
        <f t="shared" si="1267"/>
        <v>3.8765935751764604</v>
      </c>
      <c r="L1404" s="80">
        <f t="shared" si="1267"/>
        <v>41.44273105007963</v>
      </c>
      <c r="M1404" s="80">
        <f t="shared" si="1267"/>
        <v>70.489196294564394</v>
      </c>
      <c r="N1404" s="80">
        <f t="shared" si="1267"/>
        <v>3.6610753741361219</v>
      </c>
      <c r="O1404" s="82"/>
      <c r="P1404" s="159" t="str">
        <f t="shared" si="1191"/>
        <v>Estar ESE2000 
ГПБ Комплект</v>
      </c>
      <c r="Q1404" s="82"/>
      <c r="R1404" s="82"/>
      <c r="S1404" s="82"/>
      <c r="T1404" s="39"/>
      <c r="U1404" s="40"/>
      <c r="V1404" s="40"/>
      <c r="W1404" s="58"/>
      <c r="X1404" s="40"/>
      <c r="Y1404" s="40"/>
      <c r="Z1404" s="40"/>
      <c r="AA1404" s="40"/>
      <c r="AB1404" s="43"/>
      <c r="AC1404" s="40"/>
      <c r="AD1404" s="40"/>
      <c r="AE1404" s="40"/>
      <c r="AF1404" s="40"/>
      <c r="AG1404" s="40"/>
      <c r="AH1404" s="40"/>
      <c r="AI1404" s="40"/>
      <c r="AJ1404" s="40"/>
      <c r="AK1404" s="40"/>
      <c r="AL1404" s="40"/>
      <c r="AM1404" s="40"/>
      <c r="AN1404" s="40"/>
      <c r="AO1404" s="40"/>
      <c r="AP1404" s="40"/>
      <c r="AQ1404" s="40"/>
      <c r="AR1404" s="40"/>
      <c r="AS1404" s="40"/>
    </row>
    <row r="1405" spans="1:45" s="30" customFormat="1" outlineLevel="1">
      <c r="A1405" s="40"/>
      <c r="B1405" s="263" t="str">
        <f t="shared" si="1266"/>
        <v>затраты на сервис: ремонты и ТО</v>
      </c>
      <c r="C1405" s="66" t="s">
        <v>100</v>
      </c>
      <c r="D1405" s="80">
        <f>SUM(E1398:N1398)/SUM(E1280:N1280)</f>
        <v>3.6859032016311017</v>
      </c>
      <c r="E1405" s="80">
        <f t="shared" ref="E1405:N1405" si="1268">E1398/E1280</f>
        <v>1.6632607186981347</v>
      </c>
      <c r="F1405" s="80">
        <f t="shared" si="1268"/>
        <v>2.1265644332600706</v>
      </c>
      <c r="G1405" s="80">
        <f t="shared" si="1268"/>
        <v>5.0149138904913277</v>
      </c>
      <c r="H1405" s="80">
        <f t="shared" si="1268"/>
        <v>2.2670299446681677</v>
      </c>
      <c r="I1405" s="80">
        <f t="shared" si="1268"/>
        <v>2.4625271815413212</v>
      </c>
      <c r="J1405" s="80">
        <f t="shared" si="1268"/>
        <v>5.6453004844227666</v>
      </c>
      <c r="K1405" s="80">
        <f t="shared" si="1268"/>
        <v>2.7798060818552237</v>
      </c>
      <c r="L1405" s="80">
        <f t="shared" si="1268"/>
        <v>3.2754732848995678</v>
      </c>
      <c r="M1405" s="80">
        <f t="shared" si="1268"/>
        <v>7.3293317780866349</v>
      </c>
      <c r="N1405" s="80">
        <f t="shared" si="1268"/>
        <v>5.5405489219504753</v>
      </c>
      <c r="O1405" s="82"/>
      <c r="P1405" s="159" t="str">
        <f t="shared" ref="P1405:P1411" si="1269">P1404</f>
        <v>Estar ESE2000 
ГПБ Комплект</v>
      </c>
      <c r="Q1405" s="82"/>
      <c r="R1405" s="82"/>
      <c r="S1405" s="82"/>
      <c r="T1405" s="39"/>
      <c r="U1405" s="40"/>
      <c r="V1405" s="40"/>
      <c r="W1405" s="58"/>
      <c r="X1405" s="40"/>
      <c r="Y1405" s="40"/>
      <c r="Z1405" s="40"/>
      <c r="AA1405" s="40"/>
      <c r="AB1405" s="43"/>
      <c r="AC1405" s="40"/>
      <c r="AD1405" s="40"/>
      <c r="AE1405" s="40"/>
      <c r="AF1405" s="40"/>
      <c r="AG1405" s="40"/>
      <c r="AH1405" s="40"/>
      <c r="AI1405" s="40"/>
      <c r="AJ1405" s="40"/>
      <c r="AK1405" s="40"/>
      <c r="AL1405" s="40"/>
      <c r="AM1405" s="40"/>
      <c r="AN1405" s="40"/>
      <c r="AO1405" s="40"/>
      <c r="AP1405" s="40"/>
      <c r="AQ1405" s="40"/>
      <c r="AR1405" s="40"/>
      <c r="AS1405" s="40"/>
    </row>
    <row r="1406" spans="1:45" s="30" customFormat="1" outlineLevel="1">
      <c r="A1406" s="40"/>
      <c r="B1406" s="263" t="str">
        <f t="shared" si="1266"/>
        <v>расходники на ковш</v>
      </c>
      <c r="C1406" s="66" t="s">
        <v>100</v>
      </c>
      <c r="D1406" s="80">
        <f>SUM(E1399:N1399)/SUM(E1280:N1280)</f>
        <v>0.87261184909340372</v>
      </c>
      <c r="E1406" s="80">
        <f t="shared" ref="E1406:N1406" si="1270">E1399/E1280</f>
        <v>0.87261184909340372</v>
      </c>
      <c r="F1406" s="80">
        <f t="shared" si="1270"/>
        <v>0.87261184909340372</v>
      </c>
      <c r="G1406" s="80">
        <f t="shared" si="1270"/>
        <v>0.87261184909340384</v>
      </c>
      <c r="H1406" s="80">
        <f t="shared" si="1270"/>
        <v>0.87261184909340372</v>
      </c>
      <c r="I1406" s="80">
        <f t="shared" si="1270"/>
        <v>0.87261184909340361</v>
      </c>
      <c r="J1406" s="80">
        <f t="shared" si="1270"/>
        <v>0.87261184909340372</v>
      </c>
      <c r="K1406" s="80">
        <f t="shared" si="1270"/>
        <v>0.87261184909340372</v>
      </c>
      <c r="L1406" s="80">
        <f t="shared" si="1270"/>
        <v>0.87261184909340372</v>
      </c>
      <c r="M1406" s="80">
        <f t="shared" si="1270"/>
        <v>0.87261184909340384</v>
      </c>
      <c r="N1406" s="80">
        <f t="shared" si="1270"/>
        <v>0.87261184909340372</v>
      </c>
      <c r="O1406" s="82"/>
      <c r="P1406" s="159" t="str">
        <f t="shared" si="1269"/>
        <v>Estar ESE2000 
ГПБ Комплект</v>
      </c>
      <c r="Q1406" s="82"/>
      <c r="R1406" s="82"/>
      <c r="S1406" s="82"/>
      <c r="T1406" s="39"/>
      <c r="U1406" s="40"/>
      <c r="V1406" s="40"/>
      <c r="W1406" s="58"/>
      <c r="X1406" s="40"/>
      <c r="Y1406" s="40"/>
      <c r="Z1406" s="40"/>
      <c r="AA1406" s="40"/>
      <c r="AB1406" s="43"/>
      <c r="AC1406" s="40"/>
      <c r="AD1406" s="40"/>
      <c r="AE1406" s="40"/>
      <c r="AF1406" s="40"/>
      <c r="AG1406" s="40"/>
      <c r="AH1406" s="40"/>
      <c r="AI1406" s="40"/>
      <c r="AJ1406" s="40"/>
      <c r="AK1406" s="40"/>
      <c r="AL1406" s="40"/>
      <c r="AM1406" s="40"/>
      <c r="AN1406" s="40"/>
      <c r="AO1406" s="40"/>
      <c r="AP1406" s="40"/>
      <c r="AQ1406" s="40"/>
      <c r="AR1406" s="40"/>
      <c r="AS1406" s="40"/>
    </row>
    <row r="1407" spans="1:45" s="30" customFormat="1" outlineLevel="1">
      <c r="A1407" s="40"/>
      <c r="B1407" s="263" t="str">
        <f t="shared" si="1266"/>
        <v>Дизтопливо</v>
      </c>
      <c r="C1407" s="66" t="s">
        <v>100</v>
      </c>
      <c r="D1407" s="80">
        <f>SUM(E1400:N1400)/SUM(E1280:N1280)</f>
        <v>13.430447656802743</v>
      </c>
      <c r="E1407" s="80">
        <f t="shared" ref="E1407:N1407" si="1271">E1400/E1280</f>
        <v>13.430447656802739</v>
      </c>
      <c r="F1407" s="80">
        <f t="shared" si="1271"/>
        <v>13.430447656802743</v>
      </c>
      <c r="G1407" s="80">
        <f t="shared" si="1271"/>
        <v>13.430447656802743</v>
      </c>
      <c r="H1407" s="80">
        <f t="shared" si="1271"/>
        <v>13.430447656802743</v>
      </c>
      <c r="I1407" s="80">
        <f t="shared" si="1271"/>
        <v>13.430447656802741</v>
      </c>
      <c r="J1407" s="80">
        <f t="shared" si="1271"/>
        <v>13.430447656802739</v>
      </c>
      <c r="K1407" s="80">
        <f t="shared" si="1271"/>
        <v>13.430447656802741</v>
      </c>
      <c r="L1407" s="80">
        <f t="shared" si="1271"/>
        <v>13.430447656802741</v>
      </c>
      <c r="M1407" s="80">
        <f t="shared" si="1271"/>
        <v>13.430447656802743</v>
      </c>
      <c r="N1407" s="80">
        <f t="shared" si="1271"/>
        <v>13.430447656802739</v>
      </c>
      <c r="O1407" s="82"/>
      <c r="P1407" s="159" t="str">
        <f t="shared" si="1269"/>
        <v>Estar ESE2000 
ГПБ Комплект</v>
      </c>
      <c r="Q1407" s="82"/>
      <c r="R1407" s="82"/>
      <c r="S1407" s="82"/>
      <c r="T1407" s="39"/>
      <c r="U1407" s="40"/>
      <c r="V1407" s="40"/>
      <c r="W1407" s="58"/>
      <c r="X1407" s="40"/>
      <c r="Y1407" s="40"/>
      <c r="Z1407" s="40"/>
      <c r="AA1407" s="40"/>
      <c r="AB1407" s="43"/>
      <c r="AC1407" s="40"/>
      <c r="AD1407" s="40"/>
      <c r="AE1407" s="40"/>
      <c r="AF1407" s="40"/>
      <c r="AG1407" s="40"/>
      <c r="AH1407" s="40"/>
      <c r="AI1407" s="40"/>
      <c r="AJ1407" s="40"/>
      <c r="AK1407" s="40"/>
      <c r="AL1407" s="40"/>
      <c r="AM1407" s="40"/>
      <c r="AN1407" s="40"/>
      <c r="AO1407" s="40"/>
      <c r="AP1407" s="40"/>
      <c r="AQ1407" s="40"/>
      <c r="AR1407" s="40"/>
      <c r="AS1407" s="40"/>
    </row>
    <row r="1408" spans="1:45" s="30" customFormat="1" outlineLevel="1">
      <c r="A1408" s="40"/>
      <c r="B1408" s="263" t="str">
        <f t="shared" si="1266"/>
        <v>Смазочные</v>
      </c>
      <c r="C1408" s="66" t="s">
        <v>100</v>
      </c>
      <c r="D1408" s="80">
        <f>SUM(E1401:N1401)/SUM(E1280:N1280)</f>
        <v>0</v>
      </c>
      <c r="E1408" s="80">
        <f t="shared" ref="E1408:N1408" si="1272">E1401/E1280</f>
        <v>0</v>
      </c>
      <c r="F1408" s="80">
        <f t="shared" si="1272"/>
        <v>0</v>
      </c>
      <c r="G1408" s="80">
        <f t="shared" si="1272"/>
        <v>0</v>
      </c>
      <c r="H1408" s="80">
        <f t="shared" si="1272"/>
        <v>0</v>
      </c>
      <c r="I1408" s="80">
        <f t="shared" si="1272"/>
        <v>0</v>
      </c>
      <c r="J1408" s="80">
        <f t="shared" si="1272"/>
        <v>0</v>
      </c>
      <c r="K1408" s="80">
        <f t="shared" si="1272"/>
        <v>0</v>
      </c>
      <c r="L1408" s="80">
        <f t="shared" si="1272"/>
        <v>0</v>
      </c>
      <c r="M1408" s="80">
        <f t="shared" si="1272"/>
        <v>0</v>
      </c>
      <c r="N1408" s="80">
        <f t="shared" si="1272"/>
        <v>0</v>
      </c>
      <c r="O1408" s="82"/>
      <c r="P1408" s="159" t="str">
        <f t="shared" si="1269"/>
        <v>Estar ESE2000 
ГПБ Комплект</v>
      </c>
      <c r="Q1408" s="82"/>
      <c r="R1408" s="82"/>
      <c r="S1408" s="82"/>
      <c r="T1408" s="39"/>
      <c r="U1408" s="40"/>
      <c r="V1408" s="40"/>
      <c r="W1408" s="58"/>
      <c r="X1408" s="40"/>
      <c r="Y1408" s="40"/>
      <c r="Z1408" s="40"/>
      <c r="AA1408" s="40"/>
      <c r="AB1408" s="43"/>
      <c r="AC1408" s="40"/>
      <c r="AD1408" s="40"/>
      <c r="AE1408" s="40"/>
      <c r="AF1408" s="40"/>
      <c r="AG1408" s="40"/>
      <c r="AH1408" s="40"/>
      <c r="AI1408" s="40"/>
      <c r="AJ1408" s="40"/>
      <c r="AK1408" s="40"/>
      <c r="AL1408" s="40"/>
      <c r="AM1408" s="40"/>
      <c r="AN1408" s="40"/>
      <c r="AO1408" s="40"/>
      <c r="AP1408" s="40"/>
      <c r="AQ1408" s="40"/>
      <c r="AR1408" s="40"/>
      <c r="AS1408" s="40"/>
    </row>
    <row r="1409" spans="1:45" s="30" customFormat="1" outlineLevel="1">
      <c r="A1409" s="40"/>
      <c r="B1409" s="263" t="str">
        <f t="shared" si="1266"/>
        <v>Расходы на персонал</v>
      </c>
      <c r="C1409" s="66" t="s">
        <v>100</v>
      </c>
      <c r="D1409" s="80">
        <f>SUM(E1402:N1402)/SUM(E1280:N1280)</f>
        <v>5.7942335098356992</v>
      </c>
      <c r="E1409" s="80">
        <f t="shared" ref="E1409:N1409" si="1273">E1402/E1280</f>
        <v>4.8920654374916603</v>
      </c>
      <c r="F1409" s="80">
        <f t="shared" si="1273"/>
        <v>5.7248884908889215</v>
      </c>
      <c r="G1409" s="80">
        <f t="shared" si="1273"/>
        <v>5.5368634191233799</v>
      </c>
      <c r="H1409" s="80">
        <f t="shared" si="1273"/>
        <v>6.0198857481510473</v>
      </c>
      <c r="I1409" s="80">
        <f t="shared" si="1273"/>
        <v>6.0296904535122362</v>
      </c>
      <c r="J1409" s="80">
        <f t="shared" si="1273"/>
        <v>5.6138143193175791</v>
      </c>
      <c r="K1409" s="80">
        <f t="shared" si="1273"/>
        <v>5.8300199131600952</v>
      </c>
      <c r="L1409" s="80">
        <f t="shared" si="1273"/>
        <v>5.4072171587192992</v>
      </c>
      <c r="M1409" s="80">
        <f t="shared" si="1273"/>
        <v>8.4762864108692977</v>
      </c>
      <c r="N1409" s="80">
        <f t="shared" si="1273"/>
        <v>5.5059014882214115</v>
      </c>
      <c r="O1409" s="82"/>
      <c r="P1409" s="159" t="str">
        <f t="shared" si="1269"/>
        <v>Estar ESE2000 
ГПБ Комплект</v>
      </c>
      <c r="Q1409" s="82"/>
      <c r="R1409" s="82"/>
      <c r="S1409" s="82"/>
      <c r="T1409" s="39"/>
      <c r="U1409" s="40"/>
      <c r="V1409" s="40"/>
      <c r="W1409" s="58"/>
      <c r="X1409" s="40"/>
      <c r="Y1409" s="40"/>
      <c r="Z1409" s="40"/>
      <c r="AA1409" s="40"/>
      <c r="AB1409" s="43"/>
      <c r="AC1409" s="40"/>
      <c r="AD1409" s="40"/>
      <c r="AE1409" s="40"/>
      <c r="AF1409" s="40"/>
      <c r="AG1409" s="40"/>
      <c r="AH1409" s="40"/>
      <c r="AI1409" s="40"/>
      <c r="AJ1409" s="40"/>
      <c r="AK1409" s="40"/>
      <c r="AL1409" s="40"/>
      <c r="AM1409" s="40"/>
      <c r="AN1409" s="40"/>
      <c r="AO1409" s="40"/>
      <c r="AP1409" s="40"/>
      <c r="AQ1409" s="40"/>
      <c r="AR1409" s="40"/>
      <c r="AS1409" s="40"/>
    </row>
    <row r="1410" spans="1:45" s="18" customFormat="1">
      <c r="E1410" s="307"/>
      <c r="F1410" s="307"/>
      <c r="G1410" s="307"/>
      <c r="H1410" s="307"/>
      <c r="I1410" s="307"/>
      <c r="J1410" s="307"/>
      <c r="K1410" s="307"/>
      <c r="L1410" s="307"/>
      <c r="M1410" s="307"/>
      <c r="N1410" s="307"/>
      <c r="P1410" s="159" t="str">
        <f t="shared" si="1269"/>
        <v>Estar ESE2000 
ГПБ Комплект</v>
      </c>
    </row>
    <row r="1411" spans="1:45" s="18" customFormat="1">
      <c r="B1411" s="1144" t="s">
        <v>704</v>
      </c>
      <c r="C1411" s="1145" t="s">
        <v>6</v>
      </c>
      <c r="D1411" s="1144"/>
      <c r="E1411" s="1146">
        <f>E1312*1000/(E1280*1000)</f>
        <v>0.24495117187499998</v>
      </c>
      <c r="F1411" s="1146">
        <f t="shared" ref="F1411:N1411" si="1274">F1312*1000/(F1280*1000)</f>
        <v>0.24495117187500001</v>
      </c>
      <c r="G1411" s="1146">
        <f t="shared" si="1274"/>
        <v>0.24495117187500001</v>
      </c>
      <c r="H1411" s="1146">
        <f t="shared" si="1274"/>
        <v>0.24495117187500001</v>
      </c>
      <c r="I1411" s="1146">
        <f t="shared" si="1274"/>
        <v>0.24495117187499998</v>
      </c>
      <c r="J1411" s="1146">
        <f t="shared" si="1274"/>
        <v>0.24495117187499998</v>
      </c>
      <c r="K1411" s="1146">
        <f t="shared" si="1274"/>
        <v>0.24495117187499998</v>
      </c>
      <c r="L1411" s="1146">
        <f t="shared" si="1274"/>
        <v>0.24495117187500001</v>
      </c>
      <c r="M1411" s="1146">
        <f t="shared" si="1274"/>
        <v>0.24495117187499998</v>
      </c>
      <c r="N1411" s="1146">
        <f t="shared" si="1274"/>
        <v>0.24495117187499996</v>
      </c>
      <c r="P1411" s="159" t="str">
        <f t="shared" si="1269"/>
        <v>Estar ESE2000 
ГПБ Комплект</v>
      </c>
    </row>
  </sheetData>
  <mergeCells count="50">
    <mergeCell ref="B1275:B1276"/>
    <mergeCell ref="C1275:C1276"/>
    <mergeCell ref="D1275:N1275"/>
    <mergeCell ref="B1283:B1284"/>
    <mergeCell ref="B1286:B1287"/>
    <mergeCell ref="B993:B994"/>
    <mergeCell ref="C993:C994"/>
    <mergeCell ref="D993:N993"/>
    <mergeCell ref="B1001:B1002"/>
    <mergeCell ref="B1004:B1005"/>
    <mergeCell ref="B852:B853"/>
    <mergeCell ref="C852:C853"/>
    <mergeCell ref="D852:N852"/>
    <mergeCell ref="B860:B861"/>
    <mergeCell ref="B863:B864"/>
    <mergeCell ref="B711:B712"/>
    <mergeCell ref="C711:C712"/>
    <mergeCell ref="D711:N711"/>
    <mergeCell ref="B719:B720"/>
    <mergeCell ref="B722:B723"/>
    <mergeCell ref="B429:B430"/>
    <mergeCell ref="C429:C430"/>
    <mergeCell ref="D429:N429"/>
    <mergeCell ref="B437:B438"/>
    <mergeCell ref="B440:B441"/>
    <mergeCell ref="B288:B289"/>
    <mergeCell ref="C288:C289"/>
    <mergeCell ref="D288:N288"/>
    <mergeCell ref="B296:B297"/>
    <mergeCell ref="B299:B300"/>
    <mergeCell ref="B6:B7"/>
    <mergeCell ref="C6:C7"/>
    <mergeCell ref="D6:N6"/>
    <mergeCell ref="B14:B15"/>
    <mergeCell ref="B17:B18"/>
    <mergeCell ref="B147:B148"/>
    <mergeCell ref="C147:C148"/>
    <mergeCell ref="D147:N147"/>
    <mergeCell ref="B155:B156"/>
    <mergeCell ref="B158:B159"/>
    <mergeCell ref="B570:B571"/>
    <mergeCell ref="C570:C571"/>
    <mergeCell ref="D570:N570"/>
    <mergeCell ref="B578:B579"/>
    <mergeCell ref="B581:B582"/>
    <mergeCell ref="B1134:B1135"/>
    <mergeCell ref="C1134:C1135"/>
    <mergeCell ref="D1134:N1134"/>
    <mergeCell ref="B1142:B1143"/>
    <mergeCell ref="B1145:B1146"/>
  </mergeCells>
  <conditionalFormatting sqref="O84">
    <cfRule type="cellIs" dxfId="9" priority="14" operator="notEqual">
      <formula>0</formula>
    </cfRule>
  </conditionalFormatting>
  <conditionalFormatting sqref="O225">
    <cfRule type="cellIs" dxfId="8" priority="9" operator="notEqual">
      <formula>0</formula>
    </cfRule>
  </conditionalFormatting>
  <conditionalFormatting sqref="O366">
    <cfRule type="cellIs" dxfId="7" priority="8" operator="notEqual">
      <formula>0</formula>
    </cfRule>
  </conditionalFormatting>
  <conditionalFormatting sqref="O507">
    <cfRule type="cellIs" dxfId="6" priority="7" operator="notEqual">
      <formula>0</formula>
    </cfRule>
  </conditionalFormatting>
  <conditionalFormatting sqref="O648">
    <cfRule type="cellIs" dxfId="5" priority="6" operator="notEqual">
      <formula>0</formula>
    </cfRule>
  </conditionalFormatting>
  <conditionalFormatting sqref="O789">
    <cfRule type="cellIs" dxfId="4" priority="5" operator="notEqual">
      <formula>0</formula>
    </cfRule>
  </conditionalFormatting>
  <conditionalFormatting sqref="O930">
    <cfRule type="cellIs" dxfId="3" priority="4" operator="notEqual">
      <formula>0</formula>
    </cfRule>
  </conditionalFormatting>
  <conditionalFormatting sqref="O1071">
    <cfRule type="cellIs" dxfId="2" priority="3" operator="notEqual">
      <formula>0</formula>
    </cfRule>
  </conditionalFormatting>
  <conditionalFormatting sqref="O1353">
    <cfRule type="cellIs" dxfId="1" priority="2" operator="notEqual">
      <formula>0</formula>
    </cfRule>
  </conditionalFormatting>
  <conditionalFormatting sqref="O1212">
    <cfRule type="cellIs" dxfId="0" priority="1" operator="notEqual">
      <formula>0</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1282-93C3-40CF-84BD-52AC6F1BB211}">
  <sheetPr>
    <tabColor theme="9" tint="0.59999389629810485"/>
  </sheetPr>
  <dimension ref="A2:P51"/>
  <sheetViews>
    <sheetView showGridLines="0" view="pageBreakPreview" zoomScale="85" zoomScaleNormal="85" zoomScaleSheetLayoutView="85" workbookViewId="0">
      <pane xSplit="3" ySplit="4" topLeftCell="D5" activePane="bottomRight" state="frozen"/>
      <selection activeCell="D27" sqref="D27"/>
      <selection pane="topRight" activeCell="D27" sqref="D27"/>
      <selection pane="bottomLeft" activeCell="D27" sqref="D27"/>
      <selection pane="bottomRight" activeCell="D14" sqref="D14"/>
    </sheetView>
  </sheetViews>
  <sheetFormatPr defaultColWidth="9.140625" defaultRowHeight="12.75"/>
  <cols>
    <col min="1" max="1" width="4.28515625" style="358" customWidth="1"/>
    <col min="2" max="2" width="50.7109375" style="401" customWidth="1"/>
    <col min="3" max="3" width="20" style="360" customWidth="1"/>
    <col min="4" max="4" width="16.7109375" style="360" customWidth="1"/>
    <col min="5" max="14" width="14.42578125" style="361" customWidth="1"/>
    <col min="15" max="15" width="34.85546875" style="358" customWidth="1"/>
    <col min="16" max="16" width="14" style="358" bestFit="1" customWidth="1"/>
    <col min="17" max="16384" width="9.140625" style="358"/>
  </cols>
  <sheetData>
    <row r="2" spans="1:16" ht="15">
      <c r="B2" s="359" t="s">
        <v>178</v>
      </c>
    </row>
    <row r="3" spans="1:16" s="362" customFormat="1" ht="27" customHeight="1" thickBot="1">
      <c r="B3" s="363" t="s">
        <v>44</v>
      </c>
      <c r="C3" s="310" t="s">
        <v>288</v>
      </c>
      <c r="D3" s="1415" t="s">
        <v>786</v>
      </c>
      <c r="E3" s="1416"/>
      <c r="F3" s="1417"/>
      <c r="G3" s="1417"/>
      <c r="H3" s="364"/>
      <c r="I3" s="364"/>
      <c r="J3" s="364"/>
      <c r="K3" s="364"/>
      <c r="L3" s="364"/>
      <c r="M3" s="364"/>
      <c r="N3" s="364"/>
      <c r="O3" s="365" t="s">
        <v>45</v>
      </c>
    </row>
    <row r="4" spans="1:16" s="370" customFormat="1">
      <c r="A4" s="366">
        <v>1</v>
      </c>
      <c r="B4" s="367" t="s">
        <v>179</v>
      </c>
      <c r="C4" s="368" t="s">
        <v>29</v>
      </c>
      <c r="D4" s="368">
        <v>0</v>
      </c>
      <c r="E4" s="368">
        <f>D4+1</f>
        <v>1</v>
      </c>
      <c r="F4" s="368">
        <f>E4+1</f>
        <v>2</v>
      </c>
      <c r="G4" s="368">
        <f t="shared" ref="G4:N4" si="0">F4+1</f>
        <v>3</v>
      </c>
      <c r="H4" s="368">
        <f t="shared" si="0"/>
        <v>4</v>
      </c>
      <c r="I4" s="368">
        <f t="shared" si="0"/>
        <v>5</v>
      </c>
      <c r="J4" s="368">
        <f t="shared" si="0"/>
        <v>6</v>
      </c>
      <c r="K4" s="368">
        <f t="shared" si="0"/>
        <v>7</v>
      </c>
      <c r="L4" s="368">
        <f t="shared" si="0"/>
        <v>8</v>
      </c>
      <c r="M4" s="368">
        <f t="shared" si="0"/>
        <v>9</v>
      </c>
      <c r="N4" s="368">
        <f t="shared" si="0"/>
        <v>10</v>
      </c>
      <c r="O4" s="369"/>
      <c r="P4" s="31"/>
    </row>
    <row r="5" spans="1:16" s="370" customFormat="1">
      <c r="A5" s="371">
        <f>A4+1</f>
        <v>2</v>
      </c>
      <c r="B5" s="372" t="s">
        <v>47</v>
      </c>
      <c r="C5" s="373" t="s">
        <v>2</v>
      </c>
      <c r="D5" s="242">
        <v>8.5</v>
      </c>
      <c r="E5" s="373"/>
      <c r="F5" s="373"/>
      <c r="G5" s="373"/>
      <c r="H5" s="373"/>
      <c r="I5" s="373"/>
      <c r="J5" s="373"/>
      <c r="K5" s="373"/>
      <c r="L5" s="373"/>
      <c r="M5" s="373"/>
      <c r="N5" s="373"/>
      <c r="O5" s="374"/>
      <c r="P5" s="31"/>
    </row>
    <row r="6" spans="1:16" s="370" customFormat="1">
      <c r="A6" s="371">
        <f t="shared" ref="A6:A51" si="1">A5+1</f>
        <v>3</v>
      </c>
      <c r="B6" s="372" t="s">
        <v>135</v>
      </c>
      <c r="C6" s="373" t="s">
        <v>2</v>
      </c>
      <c r="D6" s="242">
        <v>12</v>
      </c>
      <c r="E6" s="373"/>
      <c r="F6" s="373"/>
      <c r="G6" s="373"/>
      <c r="H6" s="373"/>
      <c r="I6" s="373"/>
      <c r="J6" s="373"/>
      <c r="K6" s="373"/>
      <c r="L6" s="373"/>
      <c r="M6" s="373"/>
      <c r="N6" s="373"/>
      <c r="O6" s="374"/>
      <c r="P6" s="31"/>
    </row>
    <row r="7" spans="1:16" s="370" customFormat="1" ht="23.25" customHeight="1">
      <c r="A7" s="371"/>
      <c r="B7" s="626" t="s">
        <v>397</v>
      </c>
      <c r="C7" s="627" t="s">
        <v>8</v>
      </c>
      <c r="D7" s="627"/>
      <c r="E7" s="628">
        <f>Факт.КТГ!D10</f>
        <v>0.92406268247700829</v>
      </c>
      <c r="F7" s="628">
        <f>Факт.КТГ!E10</f>
        <v>0.79773755312689743</v>
      </c>
      <c r="G7" s="628">
        <f>Факт.КТГ!F10</f>
        <v>0.82453380959395106</v>
      </c>
      <c r="H7" s="628">
        <f>Факт.КТГ!G10</f>
        <v>0.76394441221481968</v>
      </c>
      <c r="I7" s="628">
        <f>Факт.КТГ!H10</f>
        <v>0.76281505126739768</v>
      </c>
      <c r="J7" s="628">
        <f>Факт.КТГ!I10</f>
        <v>0.81214812682610749</v>
      </c>
      <c r="K7" s="628">
        <f>Факт.КТГ!J10</f>
        <v>0.78656323622227819</v>
      </c>
      <c r="L7" s="628">
        <f>Факт.КТГ!K10</f>
        <v>0.84263903169775756</v>
      </c>
      <c r="M7" s="628">
        <f>Факт.КТГ!L10</f>
        <v>0.5626708101484762</v>
      </c>
      <c r="N7" s="628">
        <f>Факт.КТГ!M10</f>
        <v>0.82670539456495928</v>
      </c>
      <c r="O7" s="1201" t="s">
        <v>731</v>
      </c>
      <c r="P7" s="31"/>
    </row>
    <row r="8" spans="1:16" s="370" customFormat="1" ht="22.5" customHeight="1">
      <c r="A8" s="371"/>
      <c r="B8" s="372"/>
      <c r="C8" s="373"/>
      <c r="D8" s="242"/>
      <c r="E8" s="373"/>
      <c r="F8" s="373"/>
      <c r="G8" s="373"/>
      <c r="H8" s="373"/>
      <c r="I8" s="373"/>
      <c r="J8" s="373"/>
      <c r="K8" s="373"/>
      <c r="L8" s="373"/>
      <c r="M8" s="373"/>
      <c r="N8" s="373"/>
      <c r="O8" s="374"/>
      <c r="P8" s="31"/>
    </row>
    <row r="9" spans="1:16" ht="22.5" customHeight="1">
      <c r="A9" s="371">
        <f>A6+1</f>
        <v>4</v>
      </c>
      <c r="B9" s="372" t="s">
        <v>48</v>
      </c>
      <c r="C9" s="375"/>
      <c r="D9" s="375"/>
      <c r="E9" s="376">
        <f>(8760-E10-E11-E12)/8760</f>
        <v>0.94081367326230336</v>
      </c>
      <c r="F9" s="376">
        <f t="shared" ref="F9:N9" si="2">(8760-F10-F11-F12)/8760</f>
        <v>0.90174720953830545</v>
      </c>
      <c r="G9" s="376">
        <f t="shared" si="2"/>
        <v>0.87999429223744297</v>
      </c>
      <c r="H9" s="376">
        <f t="shared" si="2"/>
        <v>0.90441083206494166</v>
      </c>
      <c r="I9" s="376">
        <f t="shared" si="2"/>
        <v>0.93726217656012167</v>
      </c>
      <c r="J9" s="376">
        <f t="shared" si="2"/>
        <v>0.85513381532217159</v>
      </c>
      <c r="K9" s="376">
        <f t="shared" si="2"/>
        <v>0.92793949771689499</v>
      </c>
      <c r="L9" s="376">
        <f t="shared" si="2"/>
        <v>0.85380200405885343</v>
      </c>
      <c r="M9" s="376">
        <f t="shared" si="2"/>
        <v>0.9306031202435312</v>
      </c>
      <c r="N9" s="376">
        <f t="shared" si="2"/>
        <v>0.91106988838153224</v>
      </c>
      <c r="O9" s="374" t="s">
        <v>396</v>
      </c>
    </row>
    <row r="10" spans="1:16" ht="14.45" customHeight="1">
      <c r="A10" s="371">
        <f t="shared" si="1"/>
        <v>5</v>
      </c>
      <c r="B10" s="377" t="s">
        <v>182</v>
      </c>
      <c r="C10" s="375" t="s">
        <v>33</v>
      </c>
      <c r="D10" s="375"/>
      <c r="E10" s="378">
        <f>'PC2000-8 MS_ТО'!G7</f>
        <v>258.99999999999994</v>
      </c>
      <c r="F10" s="378">
        <f>'PC2000-8 MS_ТО'!H7</f>
        <v>258.99999999999994</v>
      </c>
      <c r="G10" s="378">
        <f>'PC2000-8 MS_ТО'!I7</f>
        <v>258.99999999999994</v>
      </c>
      <c r="H10" s="378">
        <f>'PC2000-8 MS_ТО'!J7</f>
        <v>258.99999999999994</v>
      </c>
      <c r="I10" s="378">
        <f>'PC2000-8 MS_ТО'!K7</f>
        <v>258.99999999999994</v>
      </c>
      <c r="J10" s="378">
        <f>'PC2000-8 MS_ТО'!L7</f>
        <v>258.99999999999994</v>
      </c>
      <c r="K10" s="378">
        <f>'PC2000-8 MS_ТО'!M7</f>
        <v>258.99999999999994</v>
      </c>
      <c r="L10" s="378">
        <f>'PC2000-8 MS_ТО'!N7</f>
        <v>258.99999999999994</v>
      </c>
      <c r="M10" s="378">
        <f>'PC2000-8 MS_ТО'!O7</f>
        <v>258.99999999999994</v>
      </c>
      <c r="N10" s="378">
        <f>'PC2000-8 MS_ТО'!P7</f>
        <v>258.99999999999994</v>
      </c>
      <c r="O10" s="374"/>
    </row>
    <row r="11" spans="1:16" ht="14.45" customHeight="1">
      <c r="A11" s="371">
        <f t="shared" si="1"/>
        <v>6</v>
      </c>
      <c r="B11" s="377" t="s">
        <v>183</v>
      </c>
      <c r="C11" s="375" t="s">
        <v>33</v>
      </c>
      <c r="D11" s="375"/>
      <c r="E11" s="378">
        <f>'PC2000-8 MS_Ремонты'!F8</f>
        <v>24</v>
      </c>
      <c r="F11" s="378">
        <f>'PC2000-8 MS_Ремонты'!G8</f>
        <v>376</v>
      </c>
      <c r="G11" s="378">
        <f>'PC2000-8 MS_Ремонты'!H8</f>
        <v>572</v>
      </c>
      <c r="H11" s="378">
        <f>'PC2000-8 MS_Ремонты'!I8</f>
        <v>352</v>
      </c>
      <c r="I11" s="378">
        <f>'PC2000-8 MS_Ремонты'!J8</f>
        <v>56</v>
      </c>
      <c r="J11" s="378">
        <f>'PC2000-8 MS_Ремонты'!K8</f>
        <v>796</v>
      </c>
      <c r="K11" s="378">
        <f>'PC2000-8 MS_Ремонты'!L8</f>
        <v>140</v>
      </c>
      <c r="L11" s="378">
        <f>'PC2000-8 MS_Ремонты'!M8</f>
        <v>808</v>
      </c>
      <c r="M11" s="378">
        <f>'PC2000-8 MS_Ремонты'!N8</f>
        <v>116</v>
      </c>
      <c r="N11" s="378">
        <f>'PC2000-8 MS_Ремонты'!O8</f>
        <v>292</v>
      </c>
      <c r="O11" s="374"/>
    </row>
    <row r="12" spans="1:16" ht="14.45" customHeight="1">
      <c r="A12" s="371">
        <f t="shared" si="1"/>
        <v>7</v>
      </c>
      <c r="B12" s="377" t="s">
        <v>289</v>
      </c>
      <c r="C12" s="375" t="s">
        <v>33</v>
      </c>
      <c r="D12" s="375"/>
      <c r="E12" s="378">
        <f>(8760-E10-E11)/12*20/60</f>
        <v>235.4722222222222</v>
      </c>
      <c r="F12" s="378">
        <f t="shared" ref="F12:N12" si="3">(8760-F10-F11)/12*20/60</f>
        <v>225.69444444444446</v>
      </c>
      <c r="G12" s="378">
        <f t="shared" si="3"/>
        <v>220.25</v>
      </c>
      <c r="H12" s="378">
        <f t="shared" si="3"/>
        <v>226.36111111111114</v>
      </c>
      <c r="I12" s="378">
        <f t="shared" si="3"/>
        <v>234.58333333333334</v>
      </c>
      <c r="J12" s="378">
        <f t="shared" si="3"/>
        <v>214.0277777777778</v>
      </c>
      <c r="K12" s="378">
        <f t="shared" si="3"/>
        <v>232.25</v>
      </c>
      <c r="L12" s="378">
        <f t="shared" si="3"/>
        <v>213.69444444444446</v>
      </c>
      <c r="M12" s="378">
        <f t="shared" si="3"/>
        <v>232.91666666666666</v>
      </c>
      <c r="N12" s="378">
        <f t="shared" si="3"/>
        <v>228.0277777777778</v>
      </c>
      <c r="O12" s="374"/>
    </row>
    <row r="13" spans="1:16" ht="14.45" customHeight="1">
      <c r="A13" s="371">
        <f t="shared" si="1"/>
        <v>8</v>
      </c>
      <c r="B13" s="372" t="s">
        <v>18</v>
      </c>
      <c r="C13" s="375" t="s">
        <v>19</v>
      </c>
      <c r="D13" s="379" t="s">
        <v>290</v>
      </c>
      <c r="E13" s="629">
        <f>AVERAGE(26,28)</f>
        <v>27</v>
      </c>
      <c r="F13" s="380"/>
      <c r="G13" s="380"/>
      <c r="H13" s="380"/>
      <c r="I13" s="380"/>
      <c r="J13" s="380"/>
      <c r="K13" s="380"/>
      <c r="L13" s="380"/>
      <c r="M13" s="380"/>
      <c r="N13" s="380"/>
      <c r="O13" s="374"/>
    </row>
    <row r="14" spans="1:16" ht="14.45" customHeight="1">
      <c r="A14" s="371">
        <f t="shared" si="1"/>
        <v>9</v>
      </c>
      <c r="B14" s="372" t="s">
        <v>49</v>
      </c>
      <c r="C14" s="375" t="s">
        <v>50</v>
      </c>
      <c r="D14" s="379">
        <v>1050</v>
      </c>
      <c r="E14" s="380"/>
      <c r="F14" s="380"/>
      <c r="G14" s="380"/>
      <c r="H14" s="380"/>
      <c r="I14" s="380"/>
      <c r="J14" s="380"/>
      <c r="K14" s="380"/>
      <c r="L14" s="380"/>
      <c r="M14" s="380"/>
      <c r="N14" s="380"/>
      <c r="O14" s="374"/>
    </row>
    <row r="15" spans="1:16" ht="14.45" customHeight="1">
      <c r="A15" s="371">
        <f t="shared" si="1"/>
        <v>10</v>
      </c>
      <c r="B15" s="372" t="s">
        <v>140</v>
      </c>
      <c r="C15" s="381" t="s">
        <v>184</v>
      </c>
      <c r="D15" s="375"/>
      <c r="E15" s="382">
        <f>SUM(E16:E20)</f>
        <v>142.08144147608684</v>
      </c>
      <c r="F15" s="382">
        <f t="shared" ref="F15:N15" si="4">SUM(F16:F20)</f>
        <v>1515.2370351158204</v>
      </c>
      <c r="G15" s="382">
        <f t="shared" si="4"/>
        <v>1617.9302709682481</v>
      </c>
      <c r="H15" s="382">
        <f t="shared" si="4"/>
        <v>1513.4951082767477</v>
      </c>
      <c r="I15" s="382">
        <f t="shared" si="4"/>
        <v>150.1706772615172</v>
      </c>
      <c r="J15" s="382">
        <f>SUM(J16:J20)</f>
        <v>2932.4804214662613</v>
      </c>
      <c r="K15" s="382">
        <f t="shared" si="4"/>
        <v>199.81592119827187</v>
      </c>
      <c r="L15" s="382">
        <f t="shared" si="4"/>
        <v>2933.3513848857979</v>
      </c>
      <c r="M15" s="382">
        <f t="shared" si="4"/>
        <v>198.07399435919908</v>
      </c>
      <c r="N15" s="382">
        <f t="shared" si="4"/>
        <v>1465.5917911790661</v>
      </c>
      <c r="O15" s="374"/>
    </row>
    <row r="16" spans="1:16" ht="14.45" customHeight="1">
      <c r="A16" s="371">
        <f t="shared" si="1"/>
        <v>11</v>
      </c>
      <c r="B16" s="377" t="s">
        <v>185</v>
      </c>
      <c r="C16" s="383" t="s">
        <v>184</v>
      </c>
      <c r="D16" s="383"/>
      <c r="E16" s="384">
        <f>'PC2000-8 MS_ТО'!G9/1000</f>
        <v>102.74292702702704</v>
      </c>
      <c r="F16" s="384">
        <f>'PC2000-8 MS_ТО'!H9/1000</f>
        <v>102.74292702702704</v>
      </c>
      <c r="G16" s="384">
        <f>'PC2000-8 MS_ТО'!I9/1000</f>
        <v>102.74292702702704</v>
      </c>
      <c r="H16" s="384">
        <f>'PC2000-8 MS_ТО'!J9/1000</f>
        <v>102.74292702702704</v>
      </c>
      <c r="I16" s="384">
        <f>'PC2000-8 MS_ТО'!K9/1000</f>
        <v>102.74292702702704</v>
      </c>
      <c r="J16" s="384">
        <f>'PC2000-8 MS_ТО'!L9/1000</f>
        <v>102.74292702702704</v>
      </c>
      <c r="K16" s="384">
        <f>'PC2000-8 MS_ТО'!M9/1000</f>
        <v>102.74292702702704</v>
      </c>
      <c r="L16" s="384">
        <f>'PC2000-8 MS_ТО'!N9/1000</f>
        <v>102.74292702702704</v>
      </c>
      <c r="M16" s="384">
        <f>'PC2000-8 MS_ТО'!O9/1000</f>
        <v>102.74292702702704</v>
      </c>
      <c r="N16" s="384">
        <f>'PC2000-8 MS_ТО'!P9/1000</f>
        <v>102.74292702702704</v>
      </c>
      <c r="O16" s="374"/>
    </row>
    <row r="17" spans="1:15" ht="14.45" customHeight="1">
      <c r="A17" s="371">
        <f t="shared" si="1"/>
        <v>12</v>
      </c>
      <c r="B17" s="377" t="s">
        <v>142</v>
      </c>
      <c r="C17" s="383" t="s">
        <v>184</v>
      </c>
      <c r="D17" s="383"/>
      <c r="E17" s="384">
        <f>'PC2000-8 MS_Ремонты'!F10/1000</f>
        <v>1.7419268390727594</v>
      </c>
      <c r="F17" s="384">
        <f>'PC2000-8 MS_Ремонты'!G10/1000</f>
        <v>4.3548170976818987</v>
      </c>
      <c r="G17" s="384">
        <f>'PC2000-8 MS_Ремонты'!H10/1000</f>
        <v>3.4838536781455187</v>
      </c>
      <c r="H17" s="384">
        <f>'PC2000-8 MS_Ремонты'!I10/1000</f>
        <v>2.6128902586091391</v>
      </c>
      <c r="I17" s="384">
        <f>'PC2000-8 MS_Ремонты'!J10/1000</f>
        <v>3.4838536781455187</v>
      </c>
      <c r="J17" s="384">
        <f>'PC2000-8 MS_Ремонты'!K10/1000</f>
        <v>2.6128902586091391</v>
      </c>
      <c r="K17" s="384">
        <f>'PC2000-8 MS_Ремонты'!L10/1000</f>
        <v>4.3548170976818987</v>
      </c>
      <c r="L17" s="384">
        <f>'PC2000-8 MS_Ремонты'!M10/1000</f>
        <v>3.4838536781455187</v>
      </c>
      <c r="M17" s="384">
        <f>'PC2000-8 MS_Ремонты'!N10/1000</f>
        <v>2.6128902586091391</v>
      </c>
      <c r="N17" s="384">
        <f>'PC2000-8 MS_Ремонты'!O10/1000</f>
        <v>3.4838536781455187</v>
      </c>
      <c r="O17" s="374"/>
    </row>
    <row r="18" spans="1:15" ht="22.9" customHeight="1">
      <c r="A18" s="371">
        <f t="shared" si="1"/>
        <v>13</v>
      </c>
      <c r="B18" s="377" t="s">
        <v>143</v>
      </c>
      <c r="C18" s="383" t="s">
        <v>184</v>
      </c>
      <c r="D18" s="383"/>
      <c r="E18" s="384">
        <f>'PC2000-8 MS_Ремонты'!F11/1000</f>
        <v>0</v>
      </c>
      <c r="F18" s="384">
        <f>'PC2000-8 MS_Ремонты'!G11/1000</f>
        <v>1347.6073333333331</v>
      </c>
      <c r="G18" s="384">
        <f>'PC2000-8 MS_Ремонты'!H11/1000</f>
        <v>1436.0748333333333</v>
      </c>
      <c r="H18" s="384">
        <f>'PC2000-8 MS_Ремонты'!I11/1000</f>
        <v>1347.6073333333331</v>
      </c>
      <c r="I18" s="384">
        <f>'PC2000-8 MS_Ремонты'!J11/1000</f>
        <v>5.7666666666666666</v>
      </c>
      <c r="J18" s="384">
        <f>'PC2000-8 MS_Ремонты'!K11/1000</f>
        <v>2734.3670000000006</v>
      </c>
      <c r="K18" s="384">
        <f>'PC2000-8 MS_Ремонты'!L11/1000</f>
        <v>49.31516666666667</v>
      </c>
      <c r="L18" s="384">
        <f>'PC2000-8 MS_Ремонты'!M11/1000</f>
        <v>2734.3670000000006</v>
      </c>
      <c r="M18" s="384">
        <f>'PC2000-8 MS_Ремонты'!N11/1000</f>
        <v>49.31516666666667</v>
      </c>
      <c r="N18" s="384">
        <f>'PC2000-8 MS_Ремонты'!O11/1000</f>
        <v>1304.0588333333335</v>
      </c>
      <c r="O18" s="374"/>
    </row>
    <row r="19" spans="1:15" ht="14.45" customHeight="1">
      <c r="A19" s="371">
        <f t="shared" si="1"/>
        <v>14</v>
      </c>
      <c r="B19" s="377" t="s">
        <v>186</v>
      </c>
      <c r="C19" s="383" t="s">
        <v>184</v>
      </c>
      <c r="D19" s="383"/>
      <c r="E19" s="384">
        <f>'PC2000-8 MS_ТО'!G10/1000</f>
        <v>37.596587609987047</v>
      </c>
      <c r="F19" s="384">
        <f>'PC2000-8 MS_ТО'!H10/1000</f>
        <v>37.596587609987047</v>
      </c>
      <c r="G19" s="384">
        <f>'PC2000-8 MS_ТО'!I10/1000</f>
        <v>37.596587609987047</v>
      </c>
      <c r="H19" s="384">
        <f>'PC2000-8 MS_ТО'!J10/1000</f>
        <v>37.596587609987047</v>
      </c>
      <c r="I19" s="384">
        <f>'PC2000-8 MS_ТО'!K10/1000</f>
        <v>37.596587609987047</v>
      </c>
      <c r="J19" s="384">
        <f>'PC2000-8 MS_ТО'!L10/1000</f>
        <v>37.596587609987047</v>
      </c>
      <c r="K19" s="384">
        <f>'PC2000-8 MS_ТО'!M10/1000</f>
        <v>37.596587609987047</v>
      </c>
      <c r="L19" s="384">
        <f>'PC2000-8 MS_ТО'!N10/1000</f>
        <v>37.596587609987047</v>
      </c>
      <c r="M19" s="384">
        <f>'PC2000-8 MS_ТО'!O10/1000</f>
        <v>37.596587609987047</v>
      </c>
      <c r="N19" s="384">
        <f>'PC2000-8 MS_ТО'!P10/1000</f>
        <v>37.596587609987047</v>
      </c>
      <c r="O19" s="374"/>
    </row>
    <row r="20" spans="1:15" ht="14.45" customHeight="1">
      <c r="A20" s="371">
        <f t="shared" si="1"/>
        <v>15</v>
      </c>
      <c r="B20" s="377" t="s">
        <v>187</v>
      </c>
      <c r="C20" s="383" t="s">
        <v>184</v>
      </c>
      <c r="D20" s="383"/>
      <c r="E20" s="384">
        <f>'PC2000-8 MS_Ремонты'!F12/1000</f>
        <v>0</v>
      </c>
      <c r="F20" s="384">
        <f>'PC2000-8 MS_Ремонты'!G12/1000</f>
        <v>22.935370047791334</v>
      </c>
      <c r="G20" s="384">
        <f>'PC2000-8 MS_Ремонты'!H12/1000</f>
        <v>38.032069319755244</v>
      </c>
      <c r="H20" s="384">
        <f>'PC2000-8 MS_Ремонты'!I12/1000</f>
        <v>22.935370047791334</v>
      </c>
      <c r="I20" s="384">
        <f>'PC2000-8 MS_Ремонты'!J12/1000</f>
        <v>0.58064227969091975</v>
      </c>
      <c r="J20" s="384">
        <f>'PC2000-8 MS_Ремонты'!K12/1000</f>
        <v>55.161016570637372</v>
      </c>
      <c r="K20" s="384">
        <f>'PC2000-8 MS_Ремонты'!L12/1000</f>
        <v>5.8064227969091977</v>
      </c>
      <c r="L20" s="384">
        <f>'PC2000-8 MS_Ремонты'!M12/1000</f>
        <v>55.161016570637372</v>
      </c>
      <c r="M20" s="384">
        <f>'PC2000-8 MS_Ремонты'!N12/1000</f>
        <v>5.8064227969091977</v>
      </c>
      <c r="N20" s="384">
        <f>'PC2000-8 MS_Ремонты'!O12/1000</f>
        <v>17.709589530573052</v>
      </c>
      <c r="O20" s="374"/>
    </row>
    <row r="21" spans="1:15" ht="14.45" customHeight="1">
      <c r="A21" s="371">
        <f t="shared" si="1"/>
        <v>16</v>
      </c>
      <c r="B21" s="385" t="s">
        <v>51</v>
      </c>
      <c r="C21" s="383"/>
      <c r="D21" s="383"/>
      <c r="E21" s="386"/>
      <c r="F21" s="386"/>
      <c r="G21" s="386"/>
      <c r="H21" s="386"/>
      <c r="I21" s="386"/>
      <c r="J21" s="386"/>
      <c r="K21" s="386"/>
      <c r="L21" s="386"/>
      <c r="M21" s="386"/>
      <c r="N21" s="386"/>
      <c r="O21" s="374"/>
    </row>
    <row r="22" spans="1:15" ht="15">
      <c r="A22" s="371">
        <f t="shared" si="1"/>
        <v>17</v>
      </c>
      <c r="B22" s="387" t="s">
        <v>55</v>
      </c>
      <c r="C22" s="383" t="s">
        <v>291</v>
      </c>
      <c r="D22" s="383"/>
      <c r="E22" s="388"/>
      <c r="F22" s="386"/>
      <c r="G22" s="386"/>
      <c r="H22" s="386"/>
      <c r="I22" s="386"/>
      <c r="J22" s="386"/>
      <c r="K22" s="386"/>
      <c r="L22" s="386"/>
      <c r="M22" s="386"/>
      <c r="N22" s="386"/>
      <c r="O22" s="374" t="s">
        <v>292</v>
      </c>
    </row>
    <row r="23" spans="1:15">
      <c r="A23" s="371">
        <f t="shared" si="1"/>
        <v>18</v>
      </c>
      <c r="B23" s="387" t="s">
        <v>293</v>
      </c>
      <c r="C23" s="383">
        <v>110</v>
      </c>
      <c r="D23" s="383"/>
      <c r="E23" s="389">
        <v>110</v>
      </c>
      <c r="F23" s="389">
        <v>110</v>
      </c>
      <c r="G23" s="389">
        <v>110</v>
      </c>
      <c r="H23" s="389">
        <v>110</v>
      </c>
      <c r="I23" s="389">
        <v>110</v>
      </c>
      <c r="J23" s="389">
        <v>110</v>
      </c>
      <c r="K23" s="389">
        <v>110</v>
      </c>
      <c r="L23" s="389">
        <v>110</v>
      </c>
      <c r="M23" s="389">
        <v>110</v>
      </c>
      <c r="N23" s="389">
        <v>110</v>
      </c>
      <c r="O23" s="374"/>
    </row>
    <row r="24" spans="1:15">
      <c r="A24" s="371">
        <f t="shared" si="1"/>
        <v>19</v>
      </c>
      <c r="B24" s="387" t="s">
        <v>54</v>
      </c>
      <c r="C24" s="383">
        <v>444</v>
      </c>
      <c r="D24" s="383"/>
      <c r="E24" s="390">
        <f>E23*C24</f>
        <v>48840</v>
      </c>
      <c r="F24" s="390">
        <f>F23*C24</f>
        <v>48840</v>
      </c>
      <c r="G24" s="390">
        <f>G23*C24</f>
        <v>48840</v>
      </c>
      <c r="H24" s="390">
        <f>H23*C24</f>
        <v>48840</v>
      </c>
      <c r="I24" s="390">
        <f>I23*C24</f>
        <v>48840</v>
      </c>
      <c r="J24" s="390">
        <f>J23*C24</f>
        <v>48840</v>
      </c>
      <c r="K24" s="390">
        <f>K23*C24</f>
        <v>48840</v>
      </c>
      <c r="L24" s="390">
        <f>L23*C24</f>
        <v>48840</v>
      </c>
      <c r="M24" s="390">
        <f>M23*C24</f>
        <v>48840</v>
      </c>
      <c r="N24" s="390">
        <f>N23*C24</f>
        <v>48840</v>
      </c>
      <c r="O24" s="374"/>
    </row>
    <row r="25" spans="1:15">
      <c r="A25" s="371">
        <f t="shared" si="1"/>
        <v>20</v>
      </c>
      <c r="B25" s="387" t="s">
        <v>294</v>
      </c>
      <c r="C25" s="383" t="s">
        <v>291</v>
      </c>
      <c r="D25" s="383"/>
      <c r="E25" s="391"/>
      <c r="F25" s="386"/>
      <c r="G25" s="386"/>
      <c r="H25" s="386"/>
      <c r="I25" s="386"/>
      <c r="J25" s="386"/>
      <c r="K25" s="386"/>
      <c r="L25" s="386"/>
      <c r="M25" s="386"/>
      <c r="N25" s="386"/>
      <c r="O25" s="374" t="s">
        <v>292</v>
      </c>
    </row>
    <row r="26" spans="1:15">
      <c r="A26" s="371">
        <f t="shared" si="1"/>
        <v>21</v>
      </c>
      <c r="B26" s="387" t="s">
        <v>293</v>
      </c>
      <c r="C26" s="383">
        <v>110</v>
      </c>
      <c r="D26" s="383"/>
      <c r="E26" s="389">
        <v>110</v>
      </c>
      <c r="F26" s="389">
        <v>110</v>
      </c>
      <c r="G26" s="389">
        <v>110</v>
      </c>
      <c r="H26" s="389">
        <v>110</v>
      </c>
      <c r="I26" s="389">
        <v>110</v>
      </c>
      <c r="J26" s="389">
        <v>110</v>
      </c>
      <c r="K26" s="389">
        <v>110</v>
      </c>
      <c r="L26" s="389">
        <v>110</v>
      </c>
      <c r="M26" s="389">
        <v>110</v>
      </c>
      <c r="N26" s="389">
        <v>110</v>
      </c>
      <c r="O26" s="374"/>
    </row>
    <row r="27" spans="1:15">
      <c r="A27" s="371">
        <f t="shared" si="1"/>
        <v>22</v>
      </c>
      <c r="B27" s="387" t="s">
        <v>54</v>
      </c>
      <c r="C27" s="383">
        <v>48</v>
      </c>
      <c r="D27" s="383"/>
      <c r="E27" s="390">
        <f>E26*C27</f>
        <v>5280</v>
      </c>
      <c r="F27" s="390">
        <f>F26*C27</f>
        <v>5280</v>
      </c>
      <c r="G27" s="390">
        <f>G26*C27</f>
        <v>5280</v>
      </c>
      <c r="H27" s="390">
        <f>H26*C27</f>
        <v>5280</v>
      </c>
      <c r="I27" s="390">
        <f>I26*C27</f>
        <v>5280</v>
      </c>
      <c r="J27" s="390">
        <f>J26*C27</f>
        <v>5280</v>
      </c>
      <c r="K27" s="390">
        <f>K26*C27</f>
        <v>5280</v>
      </c>
      <c r="L27" s="390">
        <f>L26*C27</f>
        <v>5280</v>
      </c>
      <c r="M27" s="390">
        <f>M26*C27</f>
        <v>5280</v>
      </c>
      <c r="N27" s="390">
        <f>N26*C27</f>
        <v>5280</v>
      </c>
      <c r="O27" s="374"/>
    </row>
    <row r="28" spans="1:15">
      <c r="A28" s="371">
        <f t="shared" si="1"/>
        <v>23</v>
      </c>
      <c r="B28" s="377" t="s">
        <v>295</v>
      </c>
      <c r="C28" s="383" t="s">
        <v>296</v>
      </c>
      <c r="D28" s="392"/>
      <c r="E28" s="393"/>
      <c r="F28" s="393"/>
      <c r="G28" s="393"/>
      <c r="H28" s="393"/>
      <c r="I28" s="393"/>
      <c r="J28" s="393"/>
      <c r="K28" s="393"/>
      <c r="L28" s="393"/>
      <c r="M28" s="393"/>
      <c r="N28" s="393"/>
      <c r="O28" s="374" t="s">
        <v>292</v>
      </c>
    </row>
    <row r="29" spans="1:15">
      <c r="A29" s="371">
        <f t="shared" si="1"/>
        <v>24</v>
      </c>
      <c r="B29" s="387" t="s">
        <v>293</v>
      </c>
      <c r="C29" s="383">
        <v>21</v>
      </c>
      <c r="D29" s="392"/>
      <c r="E29" s="389">
        <v>21</v>
      </c>
      <c r="F29" s="389">
        <v>21</v>
      </c>
      <c r="G29" s="389">
        <v>21</v>
      </c>
      <c r="H29" s="389">
        <v>21</v>
      </c>
      <c r="I29" s="389">
        <v>21</v>
      </c>
      <c r="J29" s="389">
        <v>21</v>
      </c>
      <c r="K29" s="389">
        <v>21</v>
      </c>
      <c r="L29" s="389">
        <v>21</v>
      </c>
      <c r="M29" s="389">
        <v>21</v>
      </c>
      <c r="N29" s="389">
        <v>21</v>
      </c>
      <c r="O29" s="374"/>
    </row>
    <row r="30" spans="1:15">
      <c r="A30" s="371">
        <f t="shared" si="1"/>
        <v>25</v>
      </c>
      <c r="B30" s="387" t="s">
        <v>54</v>
      </c>
      <c r="C30" s="383">
        <v>224</v>
      </c>
      <c r="D30" s="392"/>
      <c r="E30" s="390">
        <f>E29*C30</f>
        <v>4704</v>
      </c>
      <c r="F30" s="390">
        <f>F29*C30</f>
        <v>4704</v>
      </c>
      <c r="G30" s="390">
        <f>G29*C30</f>
        <v>4704</v>
      </c>
      <c r="H30" s="390">
        <f>H29*C30</f>
        <v>4704</v>
      </c>
      <c r="I30" s="390">
        <f>I29*C30</f>
        <v>4704</v>
      </c>
      <c r="J30" s="390">
        <f>J29*C30</f>
        <v>4704</v>
      </c>
      <c r="K30" s="390">
        <f>K29*C30</f>
        <v>4704</v>
      </c>
      <c r="L30" s="390">
        <f>L29*C30</f>
        <v>4704</v>
      </c>
      <c r="M30" s="390">
        <f>M29*C30</f>
        <v>4704</v>
      </c>
      <c r="N30" s="390">
        <f>N29*C30</f>
        <v>4704</v>
      </c>
      <c r="O30" s="374"/>
    </row>
    <row r="31" spans="1:15">
      <c r="A31" s="371">
        <f t="shared" si="1"/>
        <v>26</v>
      </c>
      <c r="B31" s="377" t="s">
        <v>297</v>
      </c>
      <c r="C31" s="383" t="s">
        <v>298</v>
      </c>
      <c r="D31" s="392"/>
      <c r="E31" s="393"/>
      <c r="F31" s="393"/>
      <c r="G31" s="393"/>
      <c r="H31" s="393"/>
      <c r="I31" s="393"/>
      <c r="J31" s="393"/>
      <c r="K31" s="393"/>
      <c r="L31" s="393"/>
      <c r="M31" s="393"/>
      <c r="N31" s="393"/>
      <c r="O31" s="374" t="s">
        <v>292</v>
      </c>
    </row>
    <row r="32" spans="1:15">
      <c r="A32" s="371">
        <f t="shared" si="1"/>
        <v>27</v>
      </c>
      <c r="B32" s="387" t="s">
        <v>293</v>
      </c>
      <c r="C32" s="383">
        <v>14</v>
      </c>
      <c r="D32" s="392"/>
      <c r="E32" s="389">
        <v>14</v>
      </c>
      <c r="F32" s="389">
        <v>14</v>
      </c>
      <c r="G32" s="389">
        <v>14</v>
      </c>
      <c r="H32" s="389">
        <v>14</v>
      </c>
      <c r="I32" s="389">
        <v>14</v>
      </c>
      <c r="J32" s="389">
        <v>14</v>
      </c>
      <c r="K32" s="389">
        <v>14</v>
      </c>
      <c r="L32" s="389">
        <v>14</v>
      </c>
      <c r="M32" s="389">
        <v>14</v>
      </c>
      <c r="N32" s="389">
        <v>14</v>
      </c>
      <c r="O32" s="374"/>
    </row>
    <row r="33" spans="1:15">
      <c r="A33" s="371">
        <f t="shared" si="1"/>
        <v>28</v>
      </c>
      <c r="B33" s="387" t="s">
        <v>54</v>
      </c>
      <c r="C33" s="383">
        <v>560</v>
      </c>
      <c r="D33" s="392"/>
      <c r="E33" s="390">
        <f>E32*C33</f>
        <v>7840</v>
      </c>
      <c r="F33" s="390">
        <f>F32*C33</f>
        <v>7840</v>
      </c>
      <c r="G33" s="390">
        <f>G32*C33</f>
        <v>7840</v>
      </c>
      <c r="H33" s="390">
        <f>H32*C33</f>
        <v>7840</v>
      </c>
      <c r="I33" s="390">
        <f>I32*C33</f>
        <v>7840</v>
      </c>
      <c r="J33" s="390">
        <f>J32*C33</f>
        <v>7840</v>
      </c>
      <c r="K33" s="390">
        <f>K32*C33</f>
        <v>7840</v>
      </c>
      <c r="L33" s="390">
        <f>L32*C33</f>
        <v>7840</v>
      </c>
      <c r="M33" s="390">
        <f>M32*C33</f>
        <v>7840</v>
      </c>
      <c r="N33" s="390">
        <f>N32*C33</f>
        <v>7840</v>
      </c>
      <c r="O33" s="374"/>
    </row>
    <row r="34" spans="1:15">
      <c r="A34" s="371">
        <f t="shared" si="1"/>
        <v>29</v>
      </c>
      <c r="B34" s="387" t="s">
        <v>299</v>
      </c>
      <c r="C34" s="383" t="s">
        <v>300</v>
      </c>
      <c r="D34" s="392"/>
      <c r="E34" s="393"/>
      <c r="F34" s="393"/>
      <c r="G34" s="393"/>
      <c r="H34" s="393"/>
      <c r="I34" s="393"/>
      <c r="J34" s="393"/>
      <c r="K34" s="393"/>
      <c r="L34" s="393"/>
      <c r="M34" s="393"/>
      <c r="N34" s="393"/>
      <c r="O34" s="374" t="s">
        <v>292</v>
      </c>
    </row>
    <row r="35" spans="1:15">
      <c r="A35" s="371">
        <f t="shared" si="1"/>
        <v>30</v>
      </c>
      <c r="B35" s="387" t="s">
        <v>293</v>
      </c>
      <c r="C35" s="383">
        <v>28</v>
      </c>
      <c r="D35" s="392"/>
      <c r="E35" s="389">
        <v>28</v>
      </c>
      <c r="F35" s="389">
        <v>28</v>
      </c>
      <c r="G35" s="389">
        <v>28</v>
      </c>
      <c r="H35" s="389">
        <v>28</v>
      </c>
      <c r="I35" s="389">
        <v>28</v>
      </c>
      <c r="J35" s="389">
        <v>28</v>
      </c>
      <c r="K35" s="389">
        <v>28</v>
      </c>
      <c r="L35" s="389">
        <v>28</v>
      </c>
      <c r="M35" s="389">
        <v>28</v>
      </c>
      <c r="N35" s="389">
        <v>28</v>
      </c>
      <c r="O35" s="374"/>
    </row>
    <row r="36" spans="1:15">
      <c r="A36" s="371">
        <f t="shared" si="1"/>
        <v>31</v>
      </c>
      <c r="B36" s="387" t="s">
        <v>54</v>
      </c>
      <c r="C36" s="383">
        <v>1634</v>
      </c>
      <c r="D36" s="392"/>
      <c r="E36" s="390">
        <f>E35*C36</f>
        <v>45752</v>
      </c>
      <c r="F36" s="390">
        <f>F35*C36</f>
        <v>45752</v>
      </c>
      <c r="G36" s="390">
        <f>G35*C36</f>
        <v>45752</v>
      </c>
      <c r="H36" s="390">
        <f>H35*C36</f>
        <v>45752</v>
      </c>
      <c r="I36" s="390">
        <f>I35*C36</f>
        <v>45752</v>
      </c>
      <c r="J36" s="390">
        <f>J35*C36</f>
        <v>45752</v>
      </c>
      <c r="K36" s="390">
        <f>K35*C36</f>
        <v>45752</v>
      </c>
      <c r="L36" s="390">
        <f>L35*C36</f>
        <v>45752</v>
      </c>
      <c r="M36" s="390">
        <f>M35*C36</f>
        <v>45752</v>
      </c>
      <c r="N36" s="390">
        <f>N35*C36</f>
        <v>45752</v>
      </c>
      <c r="O36" s="374"/>
    </row>
    <row r="37" spans="1:15">
      <c r="A37" s="371">
        <f t="shared" si="1"/>
        <v>32</v>
      </c>
      <c r="B37" s="387" t="s">
        <v>301</v>
      </c>
      <c r="C37" s="383" t="s">
        <v>300</v>
      </c>
      <c r="D37" s="392"/>
      <c r="E37" s="393"/>
      <c r="F37" s="393"/>
      <c r="G37" s="393"/>
      <c r="H37" s="393"/>
      <c r="I37" s="393"/>
      <c r="J37" s="393"/>
      <c r="K37" s="393"/>
      <c r="L37" s="393"/>
      <c r="M37" s="393"/>
      <c r="N37" s="393"/>
      <c r="O37" s="374" t="s">
        <v>292</v>
      </c>
    </row>
    <row r="38" spans="1:15">
      <c r="A38" s="371">
        <f t="shared" si="1"/>
        <v>33</v>
      </c>
      <c r="B38" s="387" t="s">
        <v>293</v>
      </c>
      <c r="C38" s="383">
        <v>28</v>
      </c>
      <c r="D38" s="392"/>
      <c r="E38" s="389">
        <v>28</v>
      </c>
      <c r="F38" s="389">
        <v>28</v>
      </c>
      <c r="G38" s="389">
        <v>28</v>
      </c>
      <c r="H38" s="389">
        <v>28</v>
      </c>
      <c r="I38" s="389">
        <v>28</v>
      </c>
      <c r="J38" s="389">
        <v>28</v>
      </c>
      <c r="K38" s="389">
        <v>28</v>
      </c>
      <c r="L38" s="389">
        <v>28</v>
      </c>
      <c r="M38" s="389">
        <v>28</v>
      </c>
      <c r="N38" s="389">
        <v>28</v>
      </c>
      <c r="O38" s="374"/>
    </row>
    <row r="39" spans="1:15">
      <c r="A39" s="371">
        <f t="shared" si="1"/>
        <v>34</v>
      </c>
      <c r="B39" s="387" t="s">
        <v>54</v>
      </c>
      <c r="C39" s="383">
        <v>326</v>
      </c>
      <c r="D39" s="392"/>
      <c r="E39" s="390">
        <f>E38*C39</f>
        <v>9128</v>
      </c>
      <c r="F39" s="390">
        <f>F38*C39</f>
        <v>9128</v>
      </c>
      <c r="G39" s="390">
        <f>G38*C39</f>
        <v>9128</v>
      </c>
      <c r="H39" s="390">
        <f>H38*C39</f>
        <v>9128</v>
      </c>
      <c r="I39" s="390">
        <f>I38*C39</f>
        <v>9128</v>
      </c>
      <c r="J39" s="390">
        <f>J38*C39</f>
        <v>9128</v>
      </c>
      <c r="K39" s="390">
        <f>K38*C39</f>
        <v>9128</v>
      </c>
      <c r="L39" s="390">
        <f>L38*C39</f>
        <v>9128</v>
      </c>
      <c r="M39" s="390">
        <f>M38*C39</f>
        <v>9128</v>
      </c>
      <c r="N39" s="390">
        <f>N38*C39</f>
        <v>9128</v>
      </c>
      <c r="O39" s="374"/>
    </row>
    <row r="40" spans="1:15">
      <c r="A40" s="371">
        <f t="shared" si="1"/>
        <v>35</v>
      </c>
      <c r="B40" s="387" t="s">
        <v>302</v>
      </c>
      <c r="C40" s="383" t="s">
        <v>303</v>
      </c>
      <c r="D40" s="392"/>
      <c r="E40" s="393"/>
      <c r="F40" s="393"/>
      <c r="G40" s="393"/>
      <c r="H40" s="393"/>
      <c r="I40" s="393"/>
      <c r="J40" s="393"/>
      <c r="K40" s="393"/>
      <c r="L40" s="393"/>
      <c r="M40" s="393"/>
      <c r="N40" s="393"/>
      <c r="O40" s="374" t="s">
        <v>292</v>
      </c>
    </row>
    <row r="41" spans="1:15">
      <c r="A41" s="371">
        <f t="shared" si="1"/>
        <v>36</v>
      </c>
      <c r="B41" s="387" t="s">
        <v>293</v>
      </c>
      <c r="C41" s="383">
        <v>48</v>
      </c>
      <c r="D41" s="392"/>
      <c r="E41" s="389">
        <v>48</v>
      </c>
      <c r="F41" s="389">
        <v>48</v>
      </c>
      <c r="G41" s="389">
        <v>48</v>
      </c>
      <c r="H41" s="389">
        <v>48</v>
      </c>
      <c r="I41" s="389">
        <v>48</v>
      </c>
      <c r="J41" s="389">
        <v>48</v>
      </c>
      <c r="K41" s="389">
        <v>48</v>
      </c>
      <c r="L41" s="389">
        <v>48</v>
      </c>
      <c r="M41" s="389">
        <v>48</v>
      </c>
      <c r="N41" s="389">
        <v>48</v>
      </c>
      <c r="O41" s="374"/>
    </row>
    <row r="42" spans="1:15">
      <c r="A42" s="371">
        <f t="shared" si="1"/>
        <v>37</v>
      </c>
      <c r="B42" s="387" t="s">
        <v>54</v>
      </c>
      <c r="C42" s="383">
        <v>294</v>
      </c>
      <c r="D42" s="392"/>
      <c r="E42" s="390">
        <f>E41*C42</f>
        <v>14112</v>
      </c>
      <c r="F42" s="390">
        <f>F41*C42</f>
        <v>14112</v>
      </c>
      <c r="G42" s="390">
        <f>G41*C42</f>
        <v>14112</v>
      </c>
      <c r="H42" s="390">
        <f>H41*C42</f>
        <v>14112</v>
      </c>
      <c r="I42" s="390">
        <f>I41*C42</f>
        <v>14112</v>
      </c>
      <c r="J42" s="390">
        <f>J41*C42</f>
        <v>14112</v>
      </c>
      <c r="K42" s="390">
        <f>K41*C42</f>
        <v>14112</v>
      </c>
      <c r="L42" s="390">
        <f>L41*C42</f>
        <v>14112</v>
      </c>
      <c r="M42" s="390">
        <f>M41*C42</f>
        <v>14112</v>
      </c>
      <c r="N42" s="390">
        <f>N41*C42</f>
        <v>14112</v>
      </c>
      <c r="O42" s="374"/>
    </row>
    <row r="43" spans="1:15">
      <c r="A43" s="371">
        <f t="shared" si="1"/>
        <v>38</v>
      </c>
      <c r="B43" s="387" t="s">
        <v>304</v>
      </c>
      <c r="C43" s="383" t="s">
        <v>298</v>
      </c>
      <c r="D43" s="392"/>
      <c r="E43" s="391"/>
      <c r="F43" s="386"/>
      <c r="G43" s="386"/>
      <c r="H43" s="386"/>
      <c r="I43" s="386"/>
      <c r="J43" s="386"/>
      <c r="K43" s="386"/>
      <c r="L43" s="386"/>
      <c r="M43" s="386"/>
      <c r="N43" s="386"/>
      <c r="O43" s="374" t="s">
        <v>292</v>
      </c>
    </row>
    <row r="44" spans="1:15">
      <c r="A44" s="371">
        <f t="shared" si="1"/>
        <v>39</v>
      </c>
      <c r="B44" s="387" t="s">
        <v>293</v>
      </c>
      <c r="C44" s="383">
        <v>12</v>
      </c>
      <c r="D44" s="392"/>
      <c r="E44" s="389">
        <v>12</v>
      </c>
      <c r="F44" s="389">
        <v>12</v>
      </c>
      <c r="G44" s="389">
        <v>12</v>
      </c>
      <c r="H44" s="389">
        <v>12</v>
      </c>
      <c r="I44" s="389">
        <v>12</v>
      </c>
      <c r="J44" s="389">
        <v>12</v>
      </c>
      <c r="K44" s="389">
        <v>12</v>
      </c>
      <c r="L44" s="389">
        <v>12</v>
      </c>
      <c r="M44" s="389">
        <v>12</v>
      </c>
      <c r="N44" s="389">
        <v>12</v>
      </c>
      <c r="O44" s="374"/>
    </row>
    <row r="45" spans="1:15">
      <c r="A45" s="371">
        <f t="shared" si="1"/>
        <v>40</v>
      </c>
      <c r="B45" s="387" t="s">
        <v>54</v>
      </c>
      <c r="C45" s="383">
        <v>464</v>
      </c>
      <c r="D45" s="392"/>
      <c r="E45" s="390">
        <f>E44*C45</f>
        <v>5568</v>
      </c>
      <c r="F45" s="390">
        <f>F44*C45</f>
        <v>5568</v>
      </c>
      <c r="G45" s="390">
        <f>G44*C45</f>
        <v>5568</v>
      </c>
      <c r="H45" s="390">
        <f>H44*C45</f>
        <v>5568</v>
      </c>
      <c r="I45" s="390">
        <f>I44*C45</f>
        <v>5568</v>
      </c>
      <c r="J45" s="390">
        <f>J44*C45</f>
        <v>5568</v>
      </c>
      <c r="K45" s="390">
        <f>K44*C45</f>
        <v>5568</v>
      </c>
      <c r="L45" s="390">
        <f>L44*C45</f>
        <v>5568</v>
      </c>
      <c r="M45" s="390">
        <f>M44*C45</f>
        <v>5568</v>
      </c>
      <c r="N45" s="390">
        <f>N44*C45</f>
        <v>5568</v>
      </c>
      <c r="O45" s="374"/>
    </row>
    <row r="46" spans="1:15">
      <c r="A46" s="371">
        <f t="shared" si="1"/>
        <v>41</v>
      </c>
      <c r="B46" s="387" t="s">
        <v>305</v>
      </c>
      <c r="C46" s="383" t="s">
        <v>300</v>
      </c>
      <c r="D46" s="392"/>
      <c r="E46" s="391"/>
      <c r="F46" s="386"/>
      <c r="G46" s="386"/>
      <c r="H46" s="386"/>
      <c r="I46" s="386"/>
      <c r="J46" s="386"/>
      <c r="K46" s="386"/>
      <c r="L46" s="386"/>
      <c r="M46" s="386"/>
      <c r="N46" s="386"/>
      <c r="O46" s="374" t="s">
        <v>292</v>
      </c>
    </row>
    <row r="47" spans="1:15">
      <c r="A47" s="371">
        <f t="shared" si="1"/>
        <v>42</v>
      </c>
      <c r="B47" s="387" t="s">
        <v>293</v>
      </c>
      <c r="C47" s="383">
        <v>24</v>
      </c>
      <c r="D47" s="392"/>
      <c r="E47" s="389">
        <v>24</v>
      </c>
      <c r="F47" s="389">
        <v>24</v>
      </c>
      <c r="G47" s="389">
        <v>24</v>
      </c>
      <c r="H47" s="389">
        <v>24</v>
      </c>
      <c r="I47" s="389">
        <v>24</v>
      </c>
      <c r="J47" s="389">
        <v>24</v>
      </c>
      <c r="K47" s="389">
        <v>24</v>
      </c>
      <c r="L47" s="389">
        <v>24</v>
      </c>
      <c r="M47" s="389">
        <v>24</v>
      </c>
      <c r="N47" s="389">
        <v>24</v>
      </c>
      <c r="O47" s="374"/>
    </row>
    <row r="48" spans="1:15">
      <c r="A48" s="371">
        <f t="shared" si="1"/>
        <v>43</v>
      </c>
      <c r="B48" s="387" t="s">
        <v>54</v>
      </c>
      <c r="C48" s="383">
        <v>6.08</v>
      </c>
      <c r="D48" s="392"/>
      <c r="E48" s="390">
        <f>E47*C48</f>
        <v>145.92000000000002</v>
      </c>
      <c r="F48" s="390">
        <f>F47*C48</f>
        <v>145.92000000000002</v>
      </c>
      <c r="G48" s="390">
        <f>G47*C48</f>
        <v>145.92000000000002</v>
      </c>
      <c r="H48" s="390">
        <f>H47*C48</f>
        <v>145.92000000000002</v>
      </c>
      <c r="I48" s="390">
        <f>I47*C48</f>
        <v>145.92000000000002</v>
      </c>
      <c r="J48" s="390">
        <f>J47*C48</f>
        <v>145.92000000000002</v>
      </c>
      <c r="K48" s="390">
        <f>K47*C48</f>
        <v>145.92000000000002</v>
      </c>
      <c r="L48" s="390">
        <f>L47*C48</f>
        <v>145.92000000000002</v>
      </c>
      <c r="M48" s="390">
        <f>M47*C48</f>
        <v>145.92000000000002</v>
      </c>
      <c r="N48" s="390">
        <f>N47*C48</f>
        <v>145.92000000000002</v>
      </c>
      <c r="O48" s="374"/>
    </row>
    <row r="49" spans="1:15">
      <c r="A49" s="371">
        <f t="shared" si="1"/>
        <v>44</v>
      </c>
      <c r="B49" s="385" t="s">
        <v>107</v>
      </c>
      <c r="C49" s="394"/>
      <c r="D49" s="394"/>
      <c r="E49" s="393"/>
      <c r="F49" s="393"/>
      <c r="G49" s="393"/>
      <c r="H49" s="393"/>
      <c r="I49" s="393"/>
      <c r="J49" s="393"/>
      <c r="K49" s="393"/>
      <c r="L49" s="393"/>
      <c r="M49" s="393"/>
      <c r="N49" s="393"/>
      <c r="O49" s="374"/>
    </row>
    <row r="50" spans="1:15" ht="32.25" customHeight="1">
      <c r="A50" s="371">
        <f t="shared" si="1"/>
        <v>45</v>
      </c>
      <c r="B50" s="387" t="s">
        <v>53</v>
      </c>
      <c r="C50" s="395" t="s">
        <v>306</v>
      </c>
      <c r="D50" s="396" t="s">
        <v>307</v>
      </c>
      <c r="E50" s="393"/>
      <c r="F50" s="393"/>
      <c r="G50" s="393"/>
      <c r="H50" s="393"/>
      <c r="I50" s="393"/>
      <c r="J50" s="393"/>
      <c r="K50" s="393"/>
      <c r="L50" s="393"/>
      <c r="M50" s="393"/>
      <c r="N50" s="393"/>
      <c r="O50" s="374" t="s">
        <v>59</v>
      </c>
    </row>
    <row r="51" spans="1:15" ht="14.45" customHeight="1" thickBot="1">
      <c r="A51" s="371">
        <f t="shared" si="1"/>
        <v>46</v>
      </c>
      <c r="B51" s="397" t="s">
        <v>65</v>
      </c>
      <c r="C51" s="398" t="s">
        <v>308</v>
      </c>
      <c r="D51" s="199" t="s">
        <v>309</v>
      </c>
      <c r="E51" s="399"/>
      <c r="F51" s="399"/>
      <c r="G51" s="399"/>
      <c r="H51" s="399"/>
      <c r="I51" s="399"/>
      <c r="J51" s="399"/>
      <c r="K51" s="399"/>
      <c r="L51" s="399"/>
      <c r="M51" s="399"/>
      <c r="N51" s="399"/>
      <c r="O51" s="400"/>
    </row>
  </sheetData>
  <pageMargins left="0.35433070866141736" right="0.31496062992125984" top="0.31496062992125984" bottom="0.39370078740157483" header="0.15748031496062992" footer="0.15748031496062992"/>
  <pageSetup paperSize="9" scale="45" orientation="landscape" r:id="rId1"/>
  <headerFooter alignWithMargins="0">
    <oddFooter>&amp;R&amp;"Arial Cyr,полужирный курсив"&amp;12&amp;A,  стр.&amp;P из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D0331-EB91-41E1-8858-482324A67F3F}">
  <sheetPr>
    <tabColor theme="9" tint="0.59999389629810485"/>
  </sheetPr>
  <dimension ref="B2:AB53"/>
  <sheetViews>
    <sheetView zoomScale="70" zoomScaleNormal="70" workbookViewId="0">
      <pane xSplit="5" ySplit="4" topLeftCell="F5" activePane="bottomRight" state="frozen"/>
      <selection activeCell="L138" sqref="L138"/>
      <selection pane="topRight" activeCell="L138" sqref="L138"/>
      <selection pane="bottomLeft" activeCell="L138" sqref="L138"/>
      <selection pane="bottomRight" activeCell="E17" sqref="E17"/>
    </sheetView>
  </sheetViews>
  <sheetFormatPr defaultRowHeight="15"/>
  <cols>
    <col min="1" max="1" width="5.5703125" style="403" customWidth="1"/>
    <col min="2" max="2" width="34.7109375" style="403" customWidth="1"/>
    <col min="3" max="3" width="32.7109375" style="139" customWidth="1"/>
    <col min="4" max="4" width="14.7109375" style="403" customWidth="1"/>
    <col min="5" max="5" width="14" style="403" customWidth="1"/>
    <col min="6" max="16" width="16.7109375" style="403" customWidth="1"/>
    <col min="17" max="17" width="5.5703125" style="403" customWidth="1"/>
    <col min="18" max="16384" width="9.140625" style="403"/>
  </cols>
  <sheetData>
    <row r="2" spans="2:24">
      <c r="B2" s="402" t="s">
        <v>178</v>
      </c>
    </row>
    <row r="3" spans="2:24" ht="15.75" thickBot="1">
      <c r="B3" s="403" t="s">
        <v>310</v>
      </c>
      <c r="G3" s="404">
        <f>'PC2000-8 MS'!E9</f>
        <v>0.94081367326230336</v>
      </c>
      <c r="H3" s="404">
        <f>'PC2000-8 MS'!F9</f>
        <v>0.90174720953830545</v>
      </c>
      <c r="I3" s="404">
        <f>'PC2000-8 MS'!G9</f>
        <v>0.87999429223744297</v>
      </c>
      <c r="J3" s="404">
        <f>'PC2000-8 MS'!H9</f>
        <v>0.90441083206494166</v>
      </c>
      <c r="K3" s="404">
        <f>'PC2000-8 MS'!I9</f>
        <v>0.93726217656012167</v>
      </c>
      <c r="L3" s="404">
        <f>'PC2000-8 MS'!J9</f>
        <v>0.85513381532217159</v>
      </c>
      <c r="M3" s="404">
        <f>'PC2000-8 MS'!K9</f>
        <v>0.92793949771689499</v>
      </c>
      <c r="N3" s="404">
        <f>'PC2000-8 MS'!L9</f>
        <v>0.85380200405885343</v>
      </c>
      <c r="O3" s="404">
        <f>'PC2000-8 MS'!M9</f>
        <v>0.9306031202435312</v>
      </c>
      <c r="P3" s="404">
        <f>'PC2000-8 MS'!N9</f>
        <v>0.91106988838153224</v>
      </c>
    </row>
    <row r="4" spans="2:24" ht="22.15" customHeight="1" thickBot="1">
      <c r="B4" s="405" t="s">
        <v>189</v>
      </c>
      <c r="C4" s="406" t="s">
        <v>29</v>
      </c>
      <c r="D4" s="407"/>
      <c r="E4" s="408"/>
      <c r="F4" s="409"/>
      <c r="G4" s="410">
        <f>E4+1</f>
        <v>1</v>
      </c>
      <c r="H4" s="410">
        <f>G4+1</f>
        <v>2</v>
      </c>
      <c r="I4" s="410">
        <f t="shared" ref="I4:P4" si="0">H4+1</f>
        <v>3</v>
      </c>
      <c r="J4" s="410">
        <f t="shared" si="0"/>
        <v>4</v>
      </c>
      <c r="K4" s="410">
        <f t="shared" si="0"/>
        <v>5</v>
      </c>
      <c r="L4" s="410">
        <f t="shared" si="0"/>
        <v>6</v>
      </c>
      <c r="M4" s="410">
        <f t="shared" si="0"/>
        <v>7</v>
      </c>
      <c r="N4" s="410">
        <f t="shared" si="0"/>
        <v>8</v>
      </c>
      <c r="O4" s="410">
        <f t="shared" si="0"/>
        <v>9</v>
      </c>
      <c r="P4" s="410">
        <f t="shared" si="0"/>
        <v>10</v>
      </c>
    </row>
    <row r="5" spans="2:24">
      <c r="B5" s="411" t="s">
        <v>190</v>
      </c>
      <c r="C5" s="412" t="s">
        <v>191</v>
      </c>
      <c r="D5" s="413"/>
      <c r="E5" s="414"/>
      <c r="F5" s="415"/>
      <c r="G5" s="416">
        <v>0</v>
      </c>
      <c r="H5" s="416">
        <f>G6+1</f>
        <v>7001</v>
      </c>
      <c r="I5" s="416">
        <f t="shared" ref="I5:P5" si="1">H6+1</f>
        <v>14001</v>
      </c>
      <c r="J5" s="416">
        <f t="shared" si="1"/>
        <v>21001</v>
      </c>
      <c r="K5" s="416">
        <f t="shared" si="1"/>
        <v>28001</v>
      </c>
      <c r="L5" s="416">
        <f t="shared" si="1"/>
        <v>35001</v>
      </c>
      <c r="M5" s="416">
        <f t="shared" si="1"/>
        <v>42001</v>
      </c>
      <c r="N5" s="416">
        <f t="shared" si="1"/>
        <v>49001</v>
      </c>
      <c r="O5" s="416">
        <f t="shared" si="1"/>
        <v>56001</v>
      </c>
      <c r="P5" s="416">
        <f t="shared" si="1"/>
        <v>63001</v>
      </c>
    </row>
    <row r="6" spans="2:24">
      <c r="B6" s="417" t="s">
        <v>192</v>
      </c>
      <c r="C6" s="418" t="s">
        <v>191</v>
      </c>
      <c r="D6" s="419"/>
      <c r="E6" s="420"/>
      <c r="F6" s="421">
        <v>7000</v>
      </c>
      <c r="G6" s="422">
        <f>F6</f>
        <v>7000</v>
      </c>
      <c r="H6" s="422">
        <f t="shared" ref="H6:P6" si="2">G6+$F6</f>
        <v>14000</v>
      </c>
      <c r="I6" s="422">
        <f t="shared" si="2"/>
        <v>21000</v>
      </c>
      <c r="J6" s="422">
        <f t="shared" si="2"/>
        <v>28000</v>
      </c>
      <c r="K6" s="422">
        <f t="shared" si="2"/>
        <v>35000</v>
      </c>
      <c r="L6" s="422">
        <f t="shared" si="2"/>
        <v>42000</v>
      </c>
      <c r="M6" s="422">
        <f t="shared" si="2"/>
        <v>49000</v>
      </c>
      <c r="N6" s="422">
        <f t="shared" si="2"/>
        <v>56000</v>
      </c>
      <c r="O6" s="422">
        <f t="shared" si="2"/>
        <v>63000</v>
      </c>
      <c r="P6" s="422">
        <f t="shared" si="2"/>
        <v>70000</v>
      </c>
    </row>
    <row r="7" spans="2:24" ht="21.75" customHeight="1">
      <c r="B7" s="423" t="s">
        <v>193</v>
      </c>
      <c r="C7" s="424" t="s">
        <v>176</v>
      </c>
      <c r="D7" s="375"/>
      <c r="E7" s="425"/>
      <c r="F7" s="426"/>
      <c r="G7" s="378">
        <f>G13</f>
        <v>258.99999999999994</v>
      </c>
      <c r="H7" s="378">
        <f t="shared" ref="H7:P7" si="3">H13</f>
        <v>258.99999999999994</v>
      </c>
      <c r="I7" s="378">
        <f t="shared" si="3"/>
        <v>258.99999999999994</v>
      </c>
      <c r="J7" s="378">
        <f t="shared" si="3"/>
        <v>258.99999999999994</v>
      </c>
      <c r="K7" s="378">
        <f t="shared" si="3"/>
        <v>258.99999999999994</v>
      </c>
      <c r="L7" s="378">
        <f t="shared" si="3"/>
        <v>258.99999999999994</v>
      </c>
      <c r="M7" s="378">
        <f t="shared" si="3"/>
        <v>258.99999999999994</v>
      </c>
      <c r="N7" s="378">
        <f t="shared" si="3"/>
        <v>258.99999999999994</v>
      </c>
      <c r="O7" s="378">
        <f t="shared" si="3"/>
        <v>258.99999999999994</v>
      </c>
      <c r="P7" s="378">
        <f t="shared" si="3"/>
        <v>258.99999999999994</v>
      </c>
    </row>
    <row r="8" spans="2:24" ht="21" customHeight="1">
      <c r="B8" s="427" t="s">
        <v>194</v>
      </c>
      <c r="C8" s="428" t="s">
        <v>195</v>
      </c>
      <c r="D8" s="383"/>
      <c r="E8" s="425"/>
      <c r="F8" s="426"/>
      <c r="G8" s="382">
        <f>SUM(G9:G10)</f>
        <v>140339.51463701407</v>
      </c>
      <c r="H8" s="382">
        <f t="shared" ref="H8:P8" si="4">SUM(H9:H10)</f>
        <v>140339.51463701407</v>
      </c>
      <c r="I8" s="382">
        <f t="shared" si="4"/>
        <v>140339.51463701407</v>
      </c>
      <c r="J8" s="382">
        <f t="shared" si="4"/>
        <v>140339.51463701407</v>
      </c>
      <c r="K8" s="382">
        <f t="shared" si="4"/>
        <v>140339.51463701407</v>
      </c>
      <c r="L8" s="382">
        <f t="shared" si="4"/>
        <v>140339.51463701407</v>
      </c>
      <c r="M8" s="382">
        <f t="shared" si="4"/>
        <v>140339.51463701407</v>
      </c>
      <c r="N8" s="382">
        <f t="shared" si="4"/>
        <v>140339.51463701407</v>
      </c>
      <c r="O8" s="382">
        <f t="shared" si="4"/>
        <v>140339.51463701407</v>
      </c>
      <c r="P8" s="382">
        <f t="shared" si="4"/>
        <v>140339.51463701407</v>
      </c>
    </row>
    <row r="9" spans="2:24" ht="20.25" customHeight="1">
      <c r="B9" s="429" t="s">
        <v>196</v>
      </c>
      <c r="C9" s="430" t="s">
        <v>195</v>
      </c>
      <c r="D9" s="394"/>
      <c r="E9" s="431"/>
      <c r="F9" s="432"/>
      <c r="G9" s="433">
        <f>G21</f>
        <v>102742.92702702704</v>
      </c>
      <c r="H9" s="433">
        <f t="shared" ref="H9:P9" si="5">H21</f>
        <v>102742.92702702704</v>
      </c>
      <c r="I9" s="433">
        <f t="shared" si="5"/>
        <v>102742.92702702704</v>
      </c>
      <c r="J9" s="433">
        <f t="shared" si="5"/>
        <v>102742.92702702704</v>
      </c>
      <c r="K9" s="433">
        <f t="shared" si="5"/>
        <v>102742.92702702704</v>
      </c>
      <c r="L9" s="433">
        <f t="shared" si="5"/>
        <v>102742.92702702704</v>
      </c>
      <c r="M9" s="433">
        <f t="shared" si="5"/>
        <v>102742.92702702704</v>
      </c>
      <c r="N9" s="433">
        <f t="shared" si="5"/>
        <v>102742.92702702704</v>
      </c>
      <c r="O9" s="433">
        <f t="shared" si="5"/>
        <v>102742.92702702704</v>
      </c>
      <c r="P9" s="433">
        <f t="shared" si="5"/>
        <v>102742.92702702704</v>
      </c>
    </row>
    <row r="10" spans="2:24" ht="23.25" customHeight="1" thickBot="1">
      <c r="B10" s="434" t="s">
        <v>197</v>
      </c>
      <c r="C10" s="435" t="s">
        <v>195</v>
      </c>
      <c r="D10" s="436"/>
      <c r="E10" s="437"/>
      <c r="F10" s="438">
        <v>72.580284961364967</v>
      </c>
      <c r="G10" s="439">
        <f>SUMPRODUCT(G14:G18,$F$14:$F$18)*$F10</f>
        <v>37596.587609987044</v>
      </c>
      <c r="H10" s="439">
        <f t="shared" ref="H10:P10" si="6">SUMPRODUCT(H14:H18,$F$14:$F$18)*$F10</f>
        <v>37596.587609987044</v>
      </c>
      <c r="I10" s="439">
        <f t="shared" si="6"/>
        <v>37596.587609987044</v>
      </c>
      <c r="J10" s="439">
        <f t="shared" si="6"/>
        <v>37596.587609987044</v>
      </c>
      <c r="K10" s="439">
        <f t="shared" si="6"/>
        <v>37596.587609987044</v>
      </c>
      <c r="L10" s="439">
        <f t="shared" si="6"/>
        <v>37596.587609987044</v>
      </c>
      <c r="M10" s="439">
        <f t="shared" si="6"/>
        <v>37596.587609987044</v>
      </c>
      <c r="N10" s="439">
        <f t="shared" si="6"/>
        <v>37596.587609987044</v>
      </c>
      <c r="O10" s="439">
        <f t="shared" si="6"/>
        <v>37596.587609987044</v>
      </c>
      <c r="P10" s="439">
        <f t="shared" si="6"/>
        <v>37596.587609987044</v>
      </c>
    </row>
    <row r="11" spans="2:24" ht="15.75" thickBot="1">
      <c r="B11" s="1690"/>
      <c r="C11" s="1691"/>
      <c r="D11" s="1691"/>
      <c r="E11" s="1691"/>
      <c r="F11" s="1691"/>
      <c r="G11" s="1691"/>
      <c r="H11" s="1691"/>
      <c r="I11" s="1691"/>
      <c r="J11" s="1691"/>
      <c r="K11" s="1691"/>
      <c r="L11" s="1691"/>
      <c r="M11" s="1691"/>
      <c r="N11" s="1691"/>
      <c r="O11" s="1691"/>
      <c r="P11" s="1691"/>
    </row>
    <row r="12" spans="2:24" ht="38.25">
      <c r="B12" s="440" t="s">
        <v>198</v>
      </c>
      <c r="C12" s="441" t="s">
        <v>199</v>
      </c>
      <c r="D12" s="442" t="s">
        <v>200</v>
      </c>
      <c r="E12" s="443" t="s">
        <v>201</v>
      </c>
      <c r="F12" s="444" t="s">
        <v>202</v>
      </c>
      <c r="G12" s="445" t="s">
        <v>203</v>
      </c>
      <c r="H12" s="445" t="s">
        <v>203</v>
      </c>
      <c r="I12" s="445" t="s">
        <v>203</v>
      </c>
      <c r="J12" s="445" t="s">
        <v>203</v>
      </c>
      <c r="K12" s="445" t="s">
        <v>203</v>
      </c>
      <c r="L12" s="445" t="s">
        <v>203</v>
      </c>
      <c r="M12" s="445" t="s">
        <v>203</v>
      </c>
      <c r="N12" s="445" t="s">
        <v>203</v>
      </c>
      <c r="O12" s="445" t="s">
        <v>203</v>
      </c>
      <c r="P12" s="445" t="s">
        <v>203</v>
      </c>
      <c r="R12" s="1692" t="s">
        <v>311</v>
      </c>
      <c r="S12" s="1693"/>
      <c r="T12" s="446" t="s">
        <v>312</v>
      </c>
      <c r="U12" s="446" t="s">
        <v>313</v>
      </c>
      <c r="V12" s="446" t="s">
        <v>314</v>
      </c>
      <c r="W12" s="447" t="s">
        <v>315</v>
      </c>
      <c r="X12" s="448">
        <v>74.63</v>
      </c>
    </row>
    <row r="13" spans="2:24" ht="15.75" thickBot="1">
      <c r="B13" s="449" t="s">
        <v>204</v>
      </c>
      <c r="C13" s="450"/>
      <c r="D13" s="451"/>
      <c r="E13" s="452"/>
      <c r="F13" s="453"/>
      <c r="G13" s="454">
        <f>SUM(G14:G18)</f>
        <v>258.99999999999994</v>
      </c>
      <c r="H13" s="454">
        <f t="shared" ref="H13:P13" si="7">SUM(H14:H18)</f>
        <v>258.99999999999994</v>
      </c>
      <c r="I13" s="454">
        <f t="shared" si="7"/>
        <v>258.99999999999994</v>
      </c>
      <c r="J13" s="454">
        <f t="shared" si="7"/>
        <v>258.99999999999994</v>
      </c>
      <c r="K13" s="454">
        <f t="shared" si="7"/>
        <v>258.99999999999994</v>
      </c>
      <c r="L13" s="454">
        <f t="shared" si="7"/>
        <v>258.99999999999994</v>
      </c>
      <c r="M13" s="454">
        <f t="shared" si="7"/>
        <v>258.99999999999994</v>
      </c>
      <c r="N13" s="454">
        <f t="shared" si="7"/>
        <v>258.99999999999994</v>
      </c>
      <c r="O13" s="454">
        <f t="shared" si="7"/>
        <v>258.99999999999994</v>
      </c>
      <c r="P13" s="454">
        <f t="shared" si="7"/>
        <v>258.99999999999994</v>
      </c>
      <c r="R13" s="1694">
        <v>1300000</v>
      </c>
      <c r="S13" s="1695"/>
      <c r="T13" s="455">
        <v>8</v>
      </c>
      <c r="U13" s="455">
        <v>30</v>
      </c>
      <c r="V13" s="456">
        <f>R13/(T13*U13)</f>
        <v>5416.666666666667</v>
      </c>
      <c r="W13" s="455"/>
      <c r="X13" s="457">
        <f>V13/X12</f>
        <v>72.580284961364967</v>
      </c>
    </row>
    <row r="14" spans="2:24">
      <c r="B14" s="458" t="s">
        <v>206</v>
      </c>
      <c r="C14" s="459">
        <v>500</v>
      </c>
      <c r="D14" s="460">
        <v>10.199999999999999</v>
      </c>
      <c r="E14" s="461">
        <f>$F$6/C14</f>
        <v>14</v>
      </c>
      <c r="F14" s="462">
        <v>2</v>
      </c>
      <c r="G14" s="460">
        <f>$E14*$D14</f>
        <v>142.79999999999998</v>
      </c>
      <c r="H14" s="460">
        <f t="shared" ref="H14:P18" si="8">$E14*$D14</f>
        <v>142.79999999999998</v>
      </c>
      <c r="I14" s="460">
        <f>$E14*$D14</f>
        <v>142.79999999999998</v>
      </c>
      <c r="J14" s="460">
        <f t="shared" si="8"/>
        <v>142.79999999999998</v>
      </c>
      <c r="K14" s="460">
        <f t="shared" si="8"/>
        <v>142.79999999999998</v>
      </c>
      <c r="L14" s="460">
        <f t="shared" si="8"/>
        <v>142.79999999999998</v>
      </c>
      <c r="M14" s="460">
        <f t="shared" si="8"/>
        <v>142.79999999999998</v>
      </c>
      <c r="N14" s="460">
        <f t="shared" si="8"/>
        <v>142.79999999999998</v>
      </c>
      <c r="O14" s="460">
        <f t="shared" si="8"/>
        <v>142.79999999999998</v>
      </c>
      <c r="P14" s="460">
        <f t="shared" si="8"/>
        <v>142.79999999999998</v>
      </c>
    </row>
    <row r="15" spans="2:24">
      <c r="B15" s="458" t="s">
        <v>207</v>
      </c>
      <c r="C15" s="459">
        <v>1000</v>
      </c>
      <c r="D15" s="460">
        <v>9.4</v>
      </c>
      <c r="E15" s="461">
        <f>$F$6/C15</f>
        <v>7</v>
      </c>
      <c r="F15" s="462">
        <v>2</v>
      </c>
      <c r="G15" s="460">
        <f>$E15*$D15</f>
        <v>65.8</v>
      </c>
      <c r="H15" s="460">
        <f t="shared" si="8"/>
        <v>65.8</v>
      </c>
      <c r="I15" s="460">
        <f t="shared" si="8"/>
        <v>65.8</v>
      </c>
      <c r="J15" s="460">
        <f t="shared" si="8"/>
        <v>65.8</v>
      </c>
      <c r="K15" s="460">
        <f t="shared" si="8"/>
        <v>65.8</v>
      </c>
      <c r="L15" s="460">
        <f t="shared" si="8"/>
        <v>65.8</v>
      </c>
      <c r="M15" s="460">
        <f t="shared" si="8"/>
        <v>65.8</v>
      </c>
      <c r="N15" s="460">
        <f t="shared" si="8"/>
        <v>65.8</v>
      </c>
      <c r="O15" s="460">
        <f t="shared" si="8"/>
        <v>65.8</v>
      </c>
      <c r="P15" s="460">
        <f t="shared" si="8"/>
        <v>65.8</v>
      </c>
    </row>
    <row r="16" spans="2:24">
      <c r="B16" s="458" t="s">
        <v>208</v>
      </c>
      <c r="C16" s="459">
        <v>2000</v>
      </c>
      <c r="D16" s="460">
        <v>12.4</v>
      </c>
      <c r="E16" s="461">
        <v>3</v>
      </c>
      <c r="F16" s="462">
        <v>2</v>
      </c>
      <c r="G16" s="460">
        <f>$E16*$D16</f>
        <v>37.200000000000003</v>
      </c>
      <c r="H16" s="460">
        <f t="shared" si="8"/>
        <v>37.200000000000003</v>
      </c>
      <c r="I16" s="460">
        <f t="shared" si="8"/>
        <v>37.200000000000003</v>
      </c>
      <c r="J16" s="460">
        <f t="shared" si="8"/>
        <v>37.200000000000003</v>
      </c>
      <c r="K16" s="460">
        <f t="shared" si="8"/>
        <v>37.200000000000003</v>
      </c>
      <c r="L16" s="460">
        <f t="shared" si="8"/>
        <v>37.200000000000003</v>
      </c>
      <c r="M16" s="460">
        <f t="shared" si="8"/>
        <v>37.200000000000003</v>
      </c>
      <c r="N16" s="460">
        <f t="shared" si="8"/>
        <v>37.200000000000003</v>
      </c>
      <c r="O16" s="460">
        <f t="shared" si="8"/>
        <v>37.200000000000003</v>
      </c>
      <c r="P16" s="460">
        <f t="shared" si="8"/>
        <v>37.200000000000003</v>
      </c>
    </row>
    <row r="17" spans="2:28">
      <c r="B17" s="458" t="s">
        <v>209</v>
      </c>
      <c r="C17" s="459">
        <v>4000</v>
      </c>
      <c r="D17" s="460">
        <v>7.8</v>
      </c>
      <c r="E17" s="461">
        <v>1</v>
      </c>
      <c r="F17" s="462">
        <v>2</v>
      </c>
      <c r="G17" s="460">
        <f>$E17*$D17</f>
        <v>7.8</v>
      </c>
      <c r="H17" s="460">
        <f t="shared" si="8"/>
        <v>7.8</v>
      </c>
      <c r="I17" s="460">
        <f t="shared" si="8"/>
        <v>7.8</v>
      </c>
      <c r="J17" s="460">
        <f t="shared" si="8"/>
        <v>7.8</v>
      </c>
      <c r="K17" s="460">
        <f t="shared" si="8"/>
        <v>7.8</v>
      </c>
      <c r="L17" s="460">
        <f t="shared" si="8"/>
        <v>7.8</v>
      </c>
      <c r="M17" s="460">
        <f t="shared" si="8"/>
        <v>7.8</v>
      </c>
      <c r="N17" s="460">
        <f t="shared" si="8"/>
        <v>7.8</v>
      </c>
      <c r="O17" s="460">
        <f t="shared" si="8"/>
        <v>7.8</v>
      </c>
      <c r="P17" s="460">
        <f t="shared" si="8"/>
        <v>7.8</v>
      </c>
    </row>
    <row r="18" spans="2:28" ht="15.75" thickBot="1">
      <c r="B18" s="458" t="s">
        <v>235</v>
      </c>
      <c r="C18" s="459">
        <v>5000</v>
      </c>
      <c r="D18" s="460">
        <v>5.4</v>
      </c>
      <c r="E18" s="461">
        <v>1</v>
      </c>
      <c r="F18" s="462">
        <v>2</v>
      </c>
      <c r="G18" s="460">
        <f>$E18*$D18</f>
        <v>5.4</v>
      </c>
      <c r="H18" s="460">
        <f t="shared" si="8"/>
        <v>5.4</v>
      </c>
      <c r="I18" s="460">
        <f t="shared" si="8"/>
        <v>5.4</v>
      </c>
      <c r="J18" s="460">
        <f t="shared" si="8"/>
        <v>5.4</v>
      </c>
      <c r="K18" s="460">
        <f t="shared" si="8"/>
        <v>5.4</v>
      </c>
      <c r="L18" s="460">
        <f t="shared" si="8"/>
        <v>5.4</v>
      </c>
      <c r="M18" s="460">
        <f t="shared" si="8"/>
        <v>5.4</v>
      </c>
      <c r="N18" s="460">
        <f t="shared" si="8"/>
        <v>5.4</v>
      </c>
      <c r="O18" s="460">
        <f t="shared" si="8"/>
        <v>5.4</v>
      </c>
      <c r="P18" s="460">
        <f t="shared" si="8"/>
        <v>5.4</v>
      </c>
    </row>
    <row r="19" spans="2:28" ht="15.75" thickBot="1">
      <c r="B19" s="1690"/>
      <c r="C19" s="1691"/>
      <c r="D19" s="1691"/>
      <c r="E19" s="1691"/>
      <c r="F19" s="1691"/>
      <c r="G19" s="1691"/>
      <c r="H19" s="1691"/>
      <c r="I19" s="1691"/>
      <c r="J19" s="1691"/>
      <c r="K19" s="1691"/>
      <c r="L19" s="1691"/>
      <c r="M19" s="1691"/>
      <c r="N19" s="1691"/>
      <c r="O19" s="1691"/>
      <c r="P19" s="1691"/>
    </row>
    <row r="20" spans="2:28" ht="25.5">
      <c r="B20" s="463" t="s">
        <v>194</v>
      </c>
      <c r="C20" s="464" t="s">
        <v>210</v>
      </c>
      <c r="D20" s="368" t="s">
        <v>211</v>
      </c>
      <c r="E20" s="465" t="s">
        <v>212</v>
      </c>
      <c r="F20" s="466" t="s">
        <v>201</v>
      </c>
      <c r="G20" s="467" t="s">
        <v>137</v>
      </c>
      <c r="H20" s="467" t="s">
        <v>137</v>
      </c>
      <c r="I20" s="467" t="s">
        <v>137</v>
      </c>
      <c r="J20" s="467" t="s">
        <v>137</v>
      </c>
      <c r="K20" s="467" t="s">
        <v>137</v>
      </c>
      <c r="L20" s="467" t="s">
        <v>137</v>
      </c>
      <c r="M20" s="467" t="s">
        <v>137</v>
      </c>
      <c r="N20" s="467" t="s">
        <v>137</v>
      </c>
      <c r="O20" s="467" t="s">
        <v>137</v>
      </c>
      <c r="P20" s="467" t="s">
        <v>137</v>
      </c>
    </row>
    <row r="21" spans="2:28">
      <c r="B21" s="468" t="s">
        <v>141</v>
      </c>
      <c r="C21" s="469"/>
      <c r="D21" s="470"/>
      <c r="E21" s="471"/>
      <c r="F21" s="472"/>
      <c r="G21" s="473">
        <f>SUM(G22:G53)</f>
        <v>102742.92702702704</v>
      </c>
      <c r="H21" s="473">
        <f t="shared" ref="H21:P21" si="9">SUM(H22:H53)</f>
        <v>102742.92702702704</v>
      </c>
      <c r="I21" s="473">
        <f t="shared" si="9"/>
        <v>102742.92702702704</v>
      </c>
      <c r="J21" s="473">
        <f t="shared" si="9"/>
        <v>102742.92702702704</v>
      </c>
      <c r="K21" s="473">
        <f t="shared" si="9"/>
        <v>102742.92702702704</v>
      </c>
      <c r="L21" s="473">
        <f t="shared" si="9"/>
        <v>102742.92702702704</v>
      </c>
      <c r="M21" s="473">
        <f t="shared" si="9"/>
        <v>102742.92702702704</v>
      </c>
      <c r="N21" s="473">
        <f t="shared" si="9"/>
        <v>102742.92702702704</v>
      </c>
      <c r="O21" s="473">
        <f t="shared" si="9"/>
        <v>102742.92702702704</v>
      </c>
      <c r="P21" s="473">
        <f t="shared" si="9"/>
        <v>102742.92702702704</v>
      </c>
    </row>
    <row r="22" spans="2:28">
      <c r="B22" s="474" t="s">
        <v>206</v>
      </c>
      <c r="C22" s="418"/>
      <c r="D22" s="475"/>
      <c r="E22" s="476">
        <f>VLOOKUP($B22,$B$14:$C$18,2,FALSE)</f>
        <v>500</v>
      </c>
      <c r="F22" s="421">
        <f>VLOOKUP($B22,$B$14:$E$18,4,FALSE)</f>
        <v>14</v>
      </c>
      <c r="G22" s="477"/>
      <c r="H22" s="477"/>
      <c r="I22" s="477"/>
      <c r="J22" s="477"/>
      <c r="K22" s="477"/>
      <c r="L22" s="477"/>
      <c r="M22" s="477"/>
      <c r="N22" s="477"/>
      <c r="O22" s="477"/>
      <c r="P22" s="477"/>
    </row>
    <row r="23" spans="2:28">
      <c r="B23" s="478" t="s">
        <v>316</v>
      </c>
      <c r="C23" s="418" t="s">
        <v>213</v>
      </c>
      <c r="D23" s="475">
        <v>114.83333333333334</v>
      </c>
      <c r="E23" s="476">
        <v>4</v>
      </c>
      <c r="F23" s="479"/>
      <c r="G23" s="480">
        <f>IF(G$14=0,0,G$14/$D$14*$E23*$D23)</f>
        <v>6430.666666666667</v>
      </c>
      <c r="H23" s="480">
        <f t="shared" ref="H23:P29" si="10">IF(H$14=0,0,H$14/$D$14*$E23*$D23)</f>
        <v>6430.666666666667</v>
      </c>
      <c r="I23" s="480">
        <f t="shared" si="10"/>
        <v>6430.666666666667</v>
      </c>
      <c r="J23" s="480">
        <f t="shared" si="10"/>
        <v>6430.666666666667</v>
      </c>
      <c r="K23" s="480">
        <f t="shared" si="10"/>
        <v>6430.666666666667</v>
      </c>
      <c r="L23" s="480">
        <f t="shared" si="10"/>
        <v>6430.666666666667</v>
      </c>
      <c r="M23" s="480">
        <f t="shared" si="10"/>
        <v>6430.666666666667</v>
      </c>
      <c r="N23" s="480">
        <f t="shared" si="10"/>
        <v>6430.666666666667</v>
      </c>
      <c r="O23" s="480">
        <f t="shared" si="10"/>
        <v>6430.666666666667</v>
      </c>
      <c r="P23" s="480">
        <f t="shared" si="10"/>
        <v>6430.666666666667</v>
      </c>
      <c r="AB23" s="481"/>
    </row>
    <row r="24" spans="2:28">
      <c r="B24" s="478" t="s">
        <v>317</v>
      </c>
      <c r="C24" s="418" t="s">
        <v>232</v>
      </c>
      <c r="D24" s="475">
        <v>141.33333333333334</v>
      </c>
      <c r="E24" s="476">
        <v>2</v>
      </c>
      <c r="F24" s="479"/>
      <c r="G24" s="480">
        <f>IF(G$14=0,0,G$14/$D$14*$E24*$D24)</f>
        <v>3957.3333333333335</v>
      </c>
      <c r="H24" s="480">
        <f t="shared" si="10"/>
        <v>3957.3333333333335</v>
      </c>
      <c r="I24" s="480">
        <f t="shared" si="10"/>
        <v>3957.3333333333335</v>
      </c>
      <c r="J24" s="480">
        <f t="shared" si="10"/>
        <v>3957.3333333333335</v>
      </c>
      <c r="K24" s="480">
        <f t="shared" si="10"/>
        <v>3957.3333333333335</v>
      </c>
      <c r="L24" s="480">
        <f t="shared" si="10"/>
        <v>3957.3333333333335</v>
      </c>
      <c r="M24" s="480">
        <f t="shared" si="10"/>
        <v>3957.3333333333335</v>
      </c>
      <c r="N24" s="480">
        <f t="shared" si="10"/>
        <v>3957.3333333333335</v>
      </c>
      <c r="O24" s="480">
        <f t="shared" si="10"/>
        <v>3957.3333333333335</v>
      </c>
      <c r="P24" s="480">
        <f t="shared" si="10"/>
        <v>3957.3333333333335</v>
      </c>
      <c r="AB24" s="481"/>
    </row>
    <row r="25" spans="2:28">
      <c r="B25" s="478" t="s">
        <v>318</v>
      </c>
      <c r="C25" s="418" t="s">
        <v>319</v>
      </c>
      <c r="D25" s="475">
        <v>6.8716216216216219</v>
      </c>
      <c r="E25" s="476">
        <v>130</v>
      </c>
      <c r="F25" s="479"/>
      <c r="G25" s="480">
        <f t="shared" ref="G25:P29" si="11">IF(G$14=0,0,G$14/$D$14*$E25*$D25)</f>
        <v>12506.351351351352</v>
      </c>
      <c r="H25" s="480">
        <f t="shared" si="11"/>
        <v>12506.351351351352</v>
      </c>
      <c r="I25" s="480">
        <f t="shared" si="11"/>
        <v>12506.351351351352</v>
      </c>
      <c r="J25" s="480">
        <f t="shared" si="11"/>
        <v>12506.351351351352</v>
      </c>
      <c r="K25" s="480">
        <f t="shared" si="11"/>
        <v>12506.351351351352</v>
      </c>
      <c r="L25" s="480">
        <f t="shared" si="11"/>
        <v>12506.351351351352</v>
      </c>
      <c r="M25" s="480">
        <f t="shared" si="11"/>
        <v>12506.351351351352</v>
      </c>
      <c r="N25" s="480">
        <f t="shared" si="11"/>
        <v>12506.351351351352</v>
      </c>
      <c r="O25" s="480">
        <f t="shared" si="11"/>
        <v>12506.351351351352</v>
      </c>
      <c r="P25" s="480">
        <f t="shared" si="11"/>
        <v>12506.351351351352</v>
      </c>
      <c r="AB25" s="481"/>
    </row>
    <row r="26" spans="2:28">
      <c r="B26" s="478" t="s">
        <v>320</v>
      </c>
      <c r="C26" s="418" t="s">
        <v>321</v>
      </c>
      <c r="D26" s="475">
        <v>126</v>
      </c>
      <c r="E26" s="476">
        <v>1</v>
      </c>
      <c r="F26" s="479"/>
      <c r="G26" s="480">
        <f t="shared" si="11"/>
        <v>1764</v>
      </c>
      <c r="H26" s="480">
        <f t="shared" si="10"/>
        <v>1764</v>
      </c>
      <c r="I26" s="480">
        <f t="shared" si="10"/>
        <v>1764</v>
      </c>
      <c r="J26" s="480">
        <f t="shared" si="10"/>
        <v>1764</v>
      </c>
      <c r="K26" s="480">
        <f t="shared" si="10"/>
        <v>1764</v>
      </c>
      <c r="L26" s="480">
        <f t="shared" si="10"/>
        <v>1764</v>
      </c>
      <c r="M26" s="480">
        <f t="shared" si="10"/>
        <v>1764</v>
      </c>
      <c r="N26" s="480">
        <f t="shared" si="10"/>
        <v>1764</v>
      </c>
      <c r="O26" s="480">
        <f t="shared" si="10"/>
        <v>1764</v>
      </c>
      <c r="P26" s="480">
        <f t="shared" si="10"/>
        <v>1764</v>
      </c>
      <c r="AB26" s="481"/>
    </row>
    <row r="27" spans="2:28">
      <c r="B27" s="478" t="s">
        <v>322</v>
      </c>
      <c r="C27" s="418" t="s">
        <v>323</v>
      </c>
      <c r="D27" s="475">
        <v>30.666666666666664</v>
      </c>
      <c r="E27" s="476">
        <v>2</v>
      </c>
      <c r="F27" s="479"/>
      <c r="G27" s="480">
        <f>IF(G$14=0,0,G$14/$D$14*$E27*$D27)</f>
        <v>858.66666666666663</v>
      </c>
      <c r="H27" s="480">
        <f t="shared" si="10"/>
        <v>858.66666666666663</v>
      </c>
      <c r="I27" s="480">
        <f t="shared" si="10"/>
        <v>858.66666666666663</v>
      </c>
      <c r="J27" s="480">
        <f t="shared" si="10"/>
        <v>858.66666666666663</v>
      </c>
      <c r="K27" s="480">
        <f t="shared" si="10"/>
        <v>858.66666666666663</v>
      </c>
      <c r="L27" s="480">
        <f t="shared" si="10"/>
        <v>858.66666666666663</v>
      </c>
      <c r="M27" s="480">
        <f t="shared" si="10"/>
        <v>858.66666666666663</v>
      </c>
      <c r="N27" s="480">
        <f t="shared" si="10"/>
        <v>858.66666666666663</v>
      </c>
      <c r="O27" s="480">
        <f t="shared" si="10"/>
        <v>858.66666666666663</v>
      </c>
      <c r="P27" s="480">
        <f t="shared" si="10"/>
        <v>858.66666666666663</v>
      </c>
      <c r="AB27" s="481"/>
    </row>
    <row r="28" spans="2:28">
      <c r="B28" s="478" t="s">
        <v>324</v>
      </c>
      <c r="C28" s="418" t="s">
        <v>325</v>
      </c>
      <c r="D28" s="475">
        <v>201</v>
      </c>
      <c r="E28" s="476">
        <v>3</v>
      </c>
      <c r="F28" s="479"/>
      <c r="G28" s="480">
        <f t="shared" si="11"/>
        <v>8442</v>
      </c>
      <c r="H28" s="480">
        <f t="shared" si="10"/>
        <v>8442</v>
      </c>
      <c r="I28" s="480">
        <f t="shared" si="10"/>
        <v>8442</v>
      </c>
      <c r="J28" s="480">
        <f t="shared" si="10"/>
        <v>8442</v>
      </c>
      <c r="K28" s="480">
        <f t="shared" si="10"/>
        <v>8442</v>
      </c>
      <c r="L28" s="480">
        <f t="shared" si="10"/>
        <v>8442</v>
      </c>
      <c r="M28" s="480">
        <f t="shared" si="10"/>
        <v>8442</v>
      </c>
      <c r="N28" s="480">
        <f t="shared" si="10"/>
        <v>8442</v>
      </c>
      <c r="O28" s="480">
        <f t="shared" si="10"/>
        <v>8442</v>
      </c>
      <c r="P28" s="480">
        <f t="shared" si="10"/>
        <v>8442</v>
      </c>
      <c r="AB28" s="481"/>
    </row>
    <row r="29" spans="2:28">
      <c r="B29" s="478" t="s">
        <v>326</v>
      </c>
      <c r="C29" s="418" t="s">
        <v>327</v>
      </c>
      <c r="D29" s="475">
        <v>12.243243243243244</v>
      </c>
      <c r="E29" s="476">
        <v>200</v>
      </c>
      <c r="F29" s="479"/>
      <c r="G29" s="480">
        <f t="shared" si="11"/>
        <v>34281.08108108108</v>
      </c>
      <c r="H29" s="480">
        <f t="shared" si="10"/>
        <v>34281.08108108108</v>
      </c>
      <c r="I29" s="480">
        <f t="shared" si="10"/>
        <v>34281.08108108108</v>
      </c>
      <c r="J29" s="480">
        <f t="shared" si="10"/>
        <v>34281.08108108108</v>
      </c>
      <c r="K29" s="480">
        <f t="shared" si="10"/>
        <v>34281.08108108108</v>
      </c>
      <c r="L29" s="480">
        <f t="shared" si="10"/>
        <v>34281.08108108108</v>
      </c>
      <c r="M29" s="480">
        <f t="shared" si="10"/>
        <v>34281.08108108108</v>
      </c>
      <c r="N29" s="480">
        <f t="shared" si="10"/>
        <v>34281.08108108108</v>
      </c>
      <c r="O29" s="480">
        <f t="shared" si="10"/>
        <v>34281.08108108108</v>
      </c>
      <c r="P29" s="480">
        <f t="shared" si="10"/>
        <v>34281.08108108108</v>
      </c>
      <c r="AB29" s="481"/>
    </row>
    <row r="30" spans="2:28">
      <c r="B30" s="474" t="s">
        <v>207</v>
      </c>
      <c r="C30" s="418"/>
      <c r="D30" s="475"/>
      <c r="E30" s="476">
        <f>VLOOKUP($B30,$B$14:$C$18,2,FALSE)</f>
        <v>1000</v>
      </c>
      <c r="F30" s="421">
        <f>VLOOKUP($B30,$B$14:$E$18,4,FALSE)</f>
        <v>7</v>
      </c>
      <c r="G30" s="477"/>
      <c r="H30" s="477"/>
      <c r="I30" s="477"/>
      <c r="J30" s="477"/>
      <c r="K30" s="477"/>
      <c r="L30" s="477"/>
      <c r="M30" s="477"/>
      <c r="N30" s="477"/>
      <c r="O30" s="477"/>
      <c r="P30" s="477"/>
      <c r="AB30" s="481"/>
    </row>
    <row r="31" spans="2:28">
      <c r="B31" s="478" t="s">
        <v>317</v>
      </c>
      <c r="C31" s="418" t="s">
        <v>328</v>
      </c>
      <c r="D31" s="475">
        <v>80.166666666666671</v>
      </c>
      <c r="E31" s="476">
        <v>2</v>
      </c>
      <c r="F31" s="479"/>
      <c r="G31" s="480">
        <f>IF(G$15=0,0,G$15/$D$15*$E31*$D31)</f>
        <v>1122.3333333333333</v>
      </c>
      <c r="H31" s="480">
        <f t="shared" ref="H31:P39" si="12">IF(H$15=0,0,H$15/$D$15*$E31*$D31)</f>
        <v>1122.3333333333333</v>
      </c>
      <c r="I31" s="480">
        <f t="shared" si="12"/>
        <v>1122.3333333333333</v>
      </c>
      <c r="J31" s="480">
        <f t="shared" si="12"/>
        <v>1122.3333333333333</v>
      </c>
      <c r="K31" s="480">
        <f t="shared" si="12"/>
        <v>1122.3333333333333</v>
      </c>
      <c r="L31" s="480">
        <f t="shared" si="12"/>
        <v>1122.3333333333333</v>
      </c>
      <c r="M31" s="480">
        <f t="shared" si="12"/>
        <v>1122.3333333333333</v>
      </c>
      <c r="N31" s="480">
        <f t="shared" si="12"/>
        <v>1122.3333333333333</v>
      </c>
      <c r="O31" s="480">
        <f t="shared" si="12"/>
        <v>1122.3333333333333</v>
      </c>
      <c r="P31" s="480">
        <f t="shared" si="12"/>
        <v>1122.3333333333333</v>
      </c>
      <c r="AB31" s="481"/>
    </row>
    <row r="32" spans="2:28">
      <c r="B32" s="478" t="s">
        <v>329</v>
      </c>
      <c r="C32" s="418" t="s">
        <v>215</v>
      </c>
      <c r="D32" s="475">
        <v>19.166666666666668</v>
      </c>
      <c r="E32" s="476">
        <v>1</v>
      </c>
      <c r="F32" s="479"/>
      <c r="G32" s="480">
        <f t="shared" ref="G32:P40" si="13">IF(G$15=0,0,G$15/$D$15*$E32*$D32)</f>
        <v>134.16666666666666</v>
      </c>
      <c r="H32" s="480">
        <f t="shared" si="13"/>
        <v>134.16666666666666</v>
      </c>
      <c r="I32" s="480">
        <f t="shared" si="13"/>
        <v>134.16666666666666</v>
      </c>
      <c r="J32" s="480">
        <f t="shared" si="13"/>
        <v>134.16666666666666</v>
      </c>
      <c r="K32" s="480">
        <f t="shared" si="13"/>
        <v>134.16666666666666</v>
      </c>
      <c r="L32" s="480">
        <f t="shared" si="13"/>
        <v>134.16666666666666</v>
      </c>
      <c r="M32" s="480">
        <f t="shared" si="13"/>
        <v>134.16666666666666</v>
      </c>
      <c r="N32" s="480">
        <f t="shared" si="13"/>
        <v>134.16666666666666</v>
      </c>
      <c r="O32" s="480">
        <f t="shared" si="13"/>
        <v>134.16666666666666</v>
      </c>
      <c r="P32" s="480">
        <f t="shared" si="13"/>
        <v>134.16666666666666</v>
      </c>
      <c r="AB32" s="481"/>
    </row>
    <row r="33" spans="2:28">
      <c r="B33" s="478" t="s">
        <v>330</v>
      </c>
      <c r="C33" s="418" t="s">
        <v>215</v>
      </c>
      <c r="D33" s="475">
        <v>19.166666666666668</v>
      </c>
      <c r="E33" s="476">
        <v>2</v>
      </c>
      <c r="F33" s="479"/>
      <c r="G33" s="480">
        <f t="shared" si="13"/>
        <v>268.33333333333331</v>
      </c>
      <c r="H33" s="480">
        <f t="shared" si="12"/>
        <v>268.33333333333331</v>
      </c>
      <c r="I33" s="480">
        <f t="shared" si="12"/>
        <v>268.33333333333331</v>
      </c>
      <c r="J33" s="480">
        <f t="shared" si="12"/>
        <v>268.33333333333331</v>
      </c>
      <c r="K33" s="480">
        <f t="shared" si="12"/>
        <v>268.33333333333331</v>
      </c>
      <c r="L33" s="480">
        <f t="shared" si="12"/>
        <v>268.33333333333331</v>
      </c>
      <c r="M33" s="480">
        <f t="shared" si="12"/>
        <v>268.33333333333331</v>
      </c>
      <c r="N33" s="480">
        <f t="shared" si="12"/>
        <v>268.33333333333331</v>
      </c>
      <c r="O33" s="480">
        <f t="shared" si="12"/>
        <v>268.33333333333331</v>
      </c>
      <c r="P33" s="480">
        <f t="shared" si="12"/>
        <v>268.33333333333331</v>
      </c>
      <c r="AB33" s="481"/>
    </row>
    <row r="34" spans="2:28">
      <c r="B34" s="478" t="s">
        <v>331</v>
      </c>
      <c r="C34" s="418" t="s">
        <v>233</v>
      </c>
      <c r="D34" s="475">
        <v>344.33333333333331</v>
      </c>
      <c r="E34" s="476">
        <v>3</v>
      </c>
      <c r="F34" s="479"/>
      <c r="G34" s="480">
        <f t="shared" si="13"/>
        <v>7230.9999999999982</v>
      </c>
      <c r="H34" s="480">
        <f t="shared" si="12"/>
        <v>7230.9999999999982</v>
      </c>
      <c r="I34" s="480">
        <f t="shared" si="12"/>
        <v>7230.9999999999982</v>
      </c>
      <c r="J34" s="480">
        <f t="shared" si="12"/>
        <v>7230.9999999999982</v>
      </c>
      <c r="K34" s="480">
        <f t="shared" si="12"/>
        <v>7230.9999999999982</v>
      </c>
      <c r="L34" s="480">
        <f t="shared" si="12"/>
        <v>7230.9999999999982</v>
      </c>
      <c r="M34" s="480">
        <f t="shared" si="12"/>
        <v>7230.9999999999982</v>
      </c>
      <c r="N34" s="480">
        <f t="shared" si="12"/>
        <v>7230.9999999999982</v>
      </c>
      <c r="O34" s="480">
        <f t="shared" si="12"/>
        <v>7230.9999999999982</v>
      </c>
      <c r="P34" s="480">
        <f t="shared" si="12"/>
        <v>7230.9999999999982</v>
      </c>
      <c r="AB34" s="481"/>
    </row>
    <row r="35" spans="2:28">
      <c r="B35" s="478" t="s">
        <v>332</v>
      </c>
      <c r="C35" s="418" t="s">
        <v>333</v>
      </c>
      <c r="D35" s="475">
        <v>24.5</v>
      </c>
      <c r="E35" s="476">
        <v>3</v>
      </c>
      <c r="F35" s="479"/>
      <c r="G35" s="480">
        <f>IF(G$15=0,0,G$15/$D$15*$E35*$D35)</f>
        <v>514.49999999999989</v>
      </c>
      <c r="H35" s="480">
        <f t="shared" si="12"/>
        <v>514.49999999999989</v>
      </c>
      <c r="I35" s="480">
        <f t="shared" si="12"/>
        <v>514.49999999999989</v>
      </c>
      <c r="J35" s="480">
        <f t="shared" si="12"/>
        <v>514.49999999999989</v>
      </c>
      <c r="K35" s="480">
        <f t="shared" si="12"/>
        <v>514.49999999999989</v>
      </c>
      <c r="L35" s="480">
        <f t="shared" si="12"/>
        <v>514.49999999999989</v>
      </c>
      <c r="M35" s="480">
        <f t="shared" si="12"/>
        <v>514.49999999999989</v>
      </c>
      <c r="N35" s="480">
        <f t="shared" si="12"/>
        <v>514.49999999999989</v>
      </c>
      <c r="O35" s="480">
        <f t="shared" si="12"/>
        <v>514.49999999999989</v>
      </c>
      <c r="P35" s="480">
        <f t="shared" si="12"/>
        <v>514.49999999999989</v>
      </c>
      <c r="AB35" s="481"/>
    </row>
    <row r="36" spans="2:28">
      <c r="B36" s="478" t="s">
        <v>334</v>
      </c>
      <c r="C36" s="418" t="s">
        <v>214</v>
      </c>
      <c r="D36" s="475">
        <v>401.33333333333337</v>
      </c>
      <c r="E36" s="476">
        <v>2</v>
      </c>
      <c r="F36" s="479"/>
      <c r="G36" s="480">
        <f t="shared" si="13"/>
        <v>5618.6666666666661</v>
      </c>
      <c r="H36" s="480">
        <f t="shared" si="13"/>
        <v>5618.6666666666661</v>
      </c>
      <c r="I36" s="480">
        <f t="shared" si="13"/>
        <v>5618.6666666666661</v>
      </c>
      <c r="J36" s="480">
        <f t="shared" si="13"/>
        <v>5618.6666666666661</v>
      </c>
      <c r="K36" s="480">
        <f t="shared" si="13"/>
        <v>5618.6666666666661</v>
      </c>
      <c r="L36" s="480">
        <f t="shared" si="13"/>
        <v>5618.6666666666661</v>
      </c>
      <c r="M36" s="480">
        <f t="shared" si="13"/>
        <v>5618.6666666666661</v>
      </c>
      <c r="N36" s="480">
        <f t="shared" si="13"/>
        <v>5618.6666666666661</v>
      </c>
      <c r="O36" s="480">
        <f t="shared" si="13"/>
        <v>5618.6666666666661</v>
      </c>
      <c r="P36" s="480">
        <f t="shared" si="13"/>
        <v>5618.6666666666661</v>
      </c>
      <c r="AB36" s="481"/>
    </row>
    <row r="37" spans="2:28">
      <c r="B37" s="478" t="s">
        <v>332</v>
      </c>
      <c r="C37" s="418" t="s">
        <v>216</v>
      </c>
      <c r="D37" s="475">
        <v>9.8333333333333339</v>
      </c>
      <c r="E37" s="476">
        <v>2</v>
      </c>
      <c r="F37" s="479"/>
      <c r="G37" s="480">
        <f t="shared" si="13"/>
        <v>137.66666666666666</v>
      </c>
      <c r="H37" s="480">
        <f t="shared" si="12"/>
        <v>137.66666666666666</v>
      </c>
      <c r="I37" s="480">
        <f t="shared" si="12"/>
        <v>137.66666666666666</v>
      </c>
      <c r="J37" s="480">
        <f t="shared" si="12"/>
        <v>137.66666666666666</v>
      </c>
      <c r="K37" s="480">
        <f t="shared" si="12"/>
        <v>137.66666666666666</v>
      </c>
      <c r="L37" s="480">
        <f t="shared" si="12"/>
        <v>137.66666666666666</v>
      </c>
      <c r="M37" s="480">
        <f t="shared" si="12"/>
        <v>137.66666666666666</v>
      </c>
      <c r="N37" s="480">
        <f t="shared" si="12"/>
        <v>137.66666666666666</v>
      </c>
      <c r="O37" s="480">
        <f t="shared" si="12"/>
        <v>137.66666666666666</v>
      </c>
      <c r="P37" s="480">
        <f t="shared" si="12"/>
        <v>137.66666666666666</v>
      </c>
      <c r="AB37" s="481"/>
    </row>
    <row r="38" spans="2:28">
      <c r="B38" s="478" t="s">
        <v>335</v>
      </c>
      <c r="C38" s="418" t="s">
        <v>336</v>
      </c>
      <c r="D38" s="475">
        <v>6.8918918918918921</v>
      </c>
      <c r="E38" s="476">
        <v>60</v>
      </c>
      <c r="F38" s="479"/>
      <c r="G38" s="480">
        <f t="shared" si="13"/>
        <v>2894.5945945945941</v>
      </c>
      <c r="H38" s="480">
        <f t="shared" si="12"/>
        <v>2894.5945945945941</v>
      </c>
      <c r="I38" s="480">
        <f t="shared" si="12"/>
        <v>2894.5945945945941</v>
      </c>
      <c r="J38" s="480">
        <f t="shared" si="12"/>
        <v>2894.5945945945941</v>
      </c>
      <c r="K38" s="480">
        <f t="shared" si="12"/>
        <v>2894.5945945945941</v>
      </c>
      <c r="L38" s="480">
        <f t="shared" si="12"/>
        <v>2894.5945945945941</v>
      </c>
      <c r="M38" s="480">
        <f t="shared" si="12"/>
        <v>2894.5945945945941</v>
      </c>
      <c r="N38" s="480">
        <f t="shared" si="12"/>
        <v>2894.5945945945941</v>
      </c>
      <c r="O38" s="480">
        <f t="shared" si="12"/>
        <v>2894.5945945945941</v>
      </c>
      <c r="P38" s="480">
        <f t="shared" si="12"/>
        <v>2894.5945945945941</v>
      </c>
      <c r="AB38" s="481"/>
    </row>
    <row r="39" spans="2:28">
      <c r="B39" s="478" t="s">
        <v>337</v>
      </c>
      <c r="C39" s="418" t="s">
        <v>336</v>
      </c>
      <c r="D39" s="475">
        <v>6.8918918918918921</v>
      </c>
      <c r="E39" s="476">
        <v>36</v>
      </c>
      <c r="F39" s="479"/>
      <c r="G39" s="480">
        <f>IF(G$15=0,0,G$15/$D$15*$E39*$D39)</f>
        <v>1736.7567567567567</v>
      </c>
      <c r="H39" s="480">
        <f t="shared" si="12"/>
        <v>1736.7567567567567</v>
      </c>
      <c r="I39" s="480">
        <f t="shared" si="12"/>
        <v>1736.7567567567567</v>
      </c>
      <c r="J39" s="480">
        <f t="shared" si="12"/>
        <v>1736.7567567567567</v>
      </c>
      <c r="K39" s="480">
        <f t="shared" si="12"/>
        <v>1736.7567567567567</v>
      </c>
      <c r="L39" s="480">
        <f t="shared" si="12"/>
        <v>1736.7567567567567</v>
      </c>
      <c r="M39" s="480">
        <f t="shared" si="12"/>
        <v>1736.7567567567567</v>
      </c>
      <c r="N39" s="480">
        <f t="shared" si="12"/>
        <v>1736.7567567567567</v>
      </c>
      <c r="O39" s="480">
        <f t="shared" si="12"/>
        <v>1736.7567567567567</v>
      </c>
      <c r="P39" s="480">
        <f t="shared" si="12"/>
        <v>1736.7567567567567</v>
      </c>
      <c r="AB39" s="481"/>
    </row>
    <row r="40" spans="2:28">
      <c r="B40" s="478" t="s">
        <v>338</v>
      </c>
      <c r="C40" s="418" t="s">
        <v>234</v>
      </c>
      <c r="D40" s="475">
        <v>102.00000000000001</v>
      </c>
      <c r="E40" s="476">
        <v>2</v>
      </c>
      <c r="F40" s="479"/>
      <c r="G40" s="480">
        <f t="shared" si="13"/>
        <v>1428</v>
      </c>
      <c r="H40" s="480">
        <f t="shared" si="13"/>
        <v>1428</v>
      </c>
      <c r="I40" s="480">
        <f t="shared" si="13"/>
        <v>1428</v>
      </c>
      <c r="J40" s="480">
        <f t="shared" si="13"/>
        <v>1428</v>
      </c>
      <c r="K40" s="480">
        <f t="shared" si="13"/>
        <v>1428</v>
      </c>
      <c r="L40" s="480">
        <f t="shared" si="13"/>
        <v>1428</v>
      </c>
      <c r="M40" s="480">
        <f t="shared" si="13"/>
        <v>1428</v>
      </c>
      <c r="N40" s="480">
        <f t="shared" si="13"/>
        <v>1428</v>
      </c>
      <c r="O40" s="480">
        <f t="shared" si="13"/>
        <v>1428</v>
      </c>
      <c r="P40" s="480">
        <f t="shared" si="13"/>
        <v>1428</v>
      </c>
      <c r="AB40" s="481"/>
    </row>
    <row r="41" spans="2:28">
      <c r="B41" s="474" t="s">
        <v>208</v>
      </c>
      <c r="C41" s="418"/>
      <c r="D41" s="475"/>
      <c r="E41" s="476">
        <f>VLOOKUP($B41,$B$14:$C$18,2,FALSE)</f>
        <v>2000</v>
      </c>
      <c r="F41" s="421">
        <f>VLOOKUP($B41,$B$14:$E$18,4,FALSE)</f>
        <v>3</v>
      </c>
      <c r="G41" s="477"/>
      <c r="H41" s="477"/>
      <c r="I41" s="477"/>
      <c r="J41" s="477"/>
      <c r="K41" s="477"/>
      <c r="L41" s="477"/>
      <c r="M41" s="477"/>
      <c r="N41" s="477"/>
      <c r="O41" s="477"/>
      <c r="P41" s="477"/>
      <c r="AB41" s="481"/>
    </row>
    <row r="42" spans="2:28">
      <c r="B42" s="478" t="s">
        <v>339</v>
      </c>
      <c r="C42" s="418" t="s">
        <v>340</v>
      </c>
      <c r="D42" s="475">
        <v>4.166666666666667</v>
      </c>
      <c r="E42" s="476">
        <v>12</v>
      </c>
      <c r="F42" s="479"/>
      <c r="G42" s="480">
        <f>IF(G$16=0,0,G$16/$D$16*$E42*$D42)</f>
        <v>150</v>
      </c>
      <c r="H42" s="480">
        <f t="shared" ref="H42:P45" si="14">IF(H$16=0,0,H$16/$D$16*$E42*$D42)</f>
        <v>150</v>
      </c>
      <c r="I42" s="480">
        <f t="shared" si="14"/>
        <v>150</v>
      </c>
      <c r="J42" s="480">
        <f t="shared" si="14"/>
        <v>150</v>
      </c>
      <c r="K42" s="480">
        <f t="shared" si="14"/>
        <v>150</v>
      </c>
      <c r="L42" s="480">
        <f t="shared" si="14"/>
        <v>150</v>
      </c>
      <c r="M42" s="480">
        <f t="shared" si="14"/>
        <v>150</v>
      </c>
      <c r="N42" s="480">
        <f t="shared" si="14"/>
        <v>150</v>
      </c>
      <c r="O42" s="480">
        <f t="shared" si="14"/>
        <v>150</v>
      </c>
      <c r="P42" s="480">
        <f t="shared" si="14"/>
        <v>150</v>
      </c>
      <c r="AB42" s="481"/>
    </row>
    <row r="43" spans="2:28">
      <c r="B43" s="478" t="s">
        <v>341</v>
      </c>
      <c r="C43" s="418" t="s">
        <v>342</v>
      </c>
      <c r="D43" s="475">
        <v>10.833333333333334</v>
      </c>
      <c r="E43" s="476">
        <v>2</v>
      </c>
      <c r="F43" s="479"/>
      <c r="G43" s="480">
        <f t="shared" ref="G43:P45" si="15">IF(G$16=0,0,G$16/$D$16*$E43*$D43)</f>
        <v>65</v>
      </c>
      <c r="H43" s="480">
        <f t="shared" si="15"/>
        <v>65</v>
      </c>
      <c r="I43" s="480">
        <f t="shared" si="15"/>
        <v>65</v>
      </c>
      <c r="J43" s="480">
        <f t="shared" si="15"/>
        <v>65</v>
      </c>
      <c r="K43" s="480">
        <f t="shared" si="15"/>
        <v>65</v>
      </c>
      <c r="L43" s="480">
        <f t="shared" si="15"/>
        <v>65</v>
      </c>
      <c r="M43" s="480">
        <f t="shared" si="15"/>
        <v>65</v>
      </c>
      <c r="N43" s="480">
        <f t="shared" si="15"/>
        <v>65</v>
      </c>
      <c r="O43" s="480">
        <f t="shared" si="15"/>
        <v>65</v>
      </c>
      <c r="P43" s="480">
        <f t="shared" si="15"/>
        <v>65</v>
      </c>
      <c r="AB43" s="481"/>
    </row>
    <row r="44" spans="2:28">
      <c r="B44" s="478" t="s">
        <v>343</v>
      </c>
      <c r="C44" s="418" t="s">
        <v>217</v>
      </c>
      <c r="D44" s="475">
        <v>51.333333333333336</v>
      </c>
      <c r="E44" s="476">
        <v>2</v>
      </c>
      <c r="F44" s="479"/>
      <c r="G44" s="480">
        <f t="shared" si="15"/>
        <v>308</v>
      </c>
      <c r="H44" s="480">
        <f t="shared" si="14"/>
        <v>308</v>
      </c>
      <c r="I44" s="480">
        <f t="shared" si="14"/>
        <v>308</v>
      </c>
      <c r="J44" s="480">
        <f t="shared" si="14"/>
        <v>308</v>
      </c>
      <c r="K44" s="480">
        <f t="shared" si="14"/>
        <v>308</v>
      </c>
      <c r="L44" s="480">
        <f t="shared" si="14"/>
        <v>308</v>
      </c>
      <c r="M44" s="480">
        <f t="shared" si="14"/>
        <v>308</v>
      </c>
      <c r="N44" s="480">
        <f t="shared" si="14"/>
        <v>308</v>
      </c>
      <c r="O44" s="480">
        <f t="shared" si="14"/>
        <v>308</v>
      </c>
      <c r="P44" s="480">
        <f t="shared" si="14"/>
        <v>308</v>
      </c>
      <c r="AB44" s="481"/>
    </row>
    <row r="45" spans="2:28">
      <c r="B45" s="478" t="s">
        <v>344</v>
      </c>
      <c r="C45" s="418" t="s">
        <v>336</v>
      </c>
      <c r="D45" s="475">
        <v>6.8918918918918921</v>
      </c>
      <c r="E45" s="476">
        <v>170</v>
      </c>
      <c r="F45" s="479"/>
      <c r="G45" s="480">
        <f t="shared" si="15"/>
        <v>3514.864864864865</v>
      </c>
      <c r="H45" s="480">
        <f t="shared" si="14"/>
        <v>3514.864864864865</v>
      </c>
      <c r="I45" s="480">
        <f t="shared" si="14"/>
        <v>3514.864864864865</v>
      </c>
      <c r="J45" s="480">
        <f t="shared" si="14"/>
        <v>3514.864864864865</v>
      </c>
      <c r="K45" s="480">
        <f t="shared" si="14"/>
        <v>3514.864864864865</v>
      </c>
      <c r="L45" s="480">
        <f t="shared" si="14"/>
        <v>3514.864864864865</v>
      </c>
      <c r="M45" s="480">
        <f t="shared" si="14"/>
        <v>3514.864864864865</v>
      </c>
      <c r="N45" s="480">
        <f t="shared" si="14"/>
        <v>3514.864864864865</v>
      </c>
      <c r="O45" s="480">
        <f t="shared" si="14"/>
        <v>3514.864864864865</v>
      </c>
      <c r="P45" s="480">
        <f t="shared" si="14"/>
        <v>3514.864864864865</v>
      </c>
      <c r="AB45" s="481"/>
    </row>
    <row r="46" spans="2:28">
      <c r="B46" s="474" t="s">
        <v>209</v>
      </c>
      <c r="C46" s="418"/>
      <c r="D46" s="475"/>
      <c r="E46" s="476">
        <f>VLOOKUP($B46,$B$14:$C$18,2,FALSE)</f>
        <v>4000</v>
      </c>
      <c r="F46" s="421">
        <f>VLOOKUP($B46,$B$14:$E$18,4,FALSE)</f>
        <v>1</v>
      </c>
      <c r="G46" s="477"/>
      <c r="H46" s="477"/>
      <c r="I46" s="477"/>
      <c r="J46" s="477"/>
      <c r="K46" s="477"/>
      <c r="L46" s="477"/>
      <c r="M46" s="477"/>
      <c r="N46" s="477"/>
      <c r="O46" s="477"/>
      <c r="P46" s="477"/>
      <c r="AB46" s="481"/>
    </row>
    <row r="47" spans="2:28">
      <c r="B47" s="478" t="s">
        <v>345</v>
      </c>
      <c r="C47" s="418" t="s">
        <v>218</v>
      </c>
      <c r="D47" s="475">
        <v>134.83333333333334</v>
      </c>
      <c r="E47" s="476">
        <v>2</v>
      </c>
      <c r="F47" s="479"/>
      <c r="G47" s="480">
        <f>IF(G$17=0,0,G$17/$D$17*$E47*$D47)</f>
        <v>269.66666666666669</v>
      </c>
      <c r="H47" s="480">
        <f t="shared" ref="H47:P51" si="16">IF(H$17=0,0,H$17/$D$17*$E47*$D47)</f>
        <v>269.66666666666669</v>
      </c>
      <c r="I47" s="480">
        <f t="shared" si="16"/>
        <v>269.66666666666669</v>
      </c>
      <c r="J47" s="480">
        <f t="shared" si="16"/>
        <v>269.66666666666669</v>
      </c>
      <c r="K47" s="480">
        <f t="shared" si="16"/>
        <v>269.66666666666669</v>
      </c>
      <c r="L47" s="480">
        <f t="shared" si="16"/>
        <v>269.66666666666669</v>
      </c>
      <c r="M47" s="480">
        <f t="shared" si="16"/>
        <v>269.66666666666669</v>
      </c>
      <c r="N47" s="480">
        <f t="shared" si="16"/>
        <v>269.66666666666669</v>
      </c>
      <c r="O47" s="480">
        <f t="shared" si="16"/>
        <v>269.66666666666669</v>
      </c>
      <c r="P47" s="480">
        <f t="shared" si="16"/>
        <v>269.66666666666669</v>
      </c>
      <c r="AB47" s="481"/>
    </row>
    <row r="48" spans="2:28">
      <c r="B48" s="478" t="s">
        <v>346</v>
      </c>
      <c r="C48" s="418" t="s">
        <v>347</v>
      </c>
      <c r="D48" s="475">
        <v>28.000000000000004</v>
      </c>
      <c r="E48" s="476">
        <v>1</v>
      </c>
      <c r="F48" s="479"/>
      <c r="G48" s="480">
        <f t="shared" ref="G48:P51" si="17">IF(G$17=0,0,G$17/$D$17*$E48*$D48)</f>
        <v>28.000000000000004</v>
      </c>
      <c r="H48" s="480">
        <f t="shared" si="17"/>
        <v>28.000000000000004</v>
      </c>
      <c r="I48" s="480">
        <f t="shared" si="17"/>
        <v>28.000000000000004</v>
      </c>
      <c r="J48" s="480">
        <f t="shared" si="17"/>
        <v>28.000000000000004</v>
      </c>
      <c r="K48" s="480">
        <f t="shared" si="17"/>
        <v>28.000000000000004</v>
      </c>
      <c r="L48" s="480">
        <f t="shared" si="17"/>
        <v>28.000000000000004</v>
      </c>
      <c r="M48" s="480">
        <f t="shared" si="17"/>
        <v>28.000000000000004</v>
      </c>
      <c r="N48" s="480">
        <f t="shared" si="17"/>
        <v>28.000000000000004</v>
      </c>
      <c r="O48" s="480">
        <f t="shared" si="17"/>
        <v>28.000000000000004</v>
      </c>
      <c r="P48" s="480">
        <f t="shared" si="17"/>
        <v>28.000000000000004</v>
      </c>
      <c r="AB48" s="481"/>
    </row>
    <row r="49" spans="2:28">
      <c r="B49" s="478" t="s">
        <v>346</v>
      </c>
      <c r="C49" s="418" t="s">
        <v>348</v>
      </c>
      <c r="D49" s="475">
        <v>157.5</v>
      </c>
      <c r="E49" s="476">
        <v>1</v>
      </c>
      <c r="F49" s="479"/>
      <c r="G49" s="480">
        <f t="shared" si="17"/>
        <v>157.5</v>
      </c>
      <c r="H49" s="480">
        <f t="shared" si="16"/>
        <v>157.5</v>
      </c>
      <c r="I49" s="480">
        <f t="shared" si="16"/>
        <v>157.5</v>
      </c>
      <c r="J49" s="480">
        <f t="shared" si="16"/>
        <v>157.5</v>
      </c>
      <c r="K49" s="480">
        <f t="shared" si="16"/>
        <v>157.5</v>
      </c>
      <c r="L49" s="480">
        <f t="shared" si="16"/>
        <v>157.5</v>
      </c>
      <c r="M49" s="480">
        <f t="shared" si="16"/>
        <v>157.5</v>
      </c>
      <c r="N49" s="480">
        <f t="shared" si="16"/>
        <v>157.5</v>
      </c>
      <c r="O49" s="480">
        <f t="shared" si="16"/>
        <v>157.5</v>
      </c>
      <c r="P49" s="480">
        <f t="shared" si="16"/>
        <v>157.5</v>
      </c>
      <c r="AB49" s="481"/>
    </row>
    <row r="50" spans="2:28">
      <c r="B50" s="478" t="s">
        <v>349</v>
      </c>
      <c r="C50" s="418" t="s">
        <v>350</v>
      </c>
      <c r="D50" s="475">
        <v>61.000000000000007</v>
      </c>
      <c r="E50" s="476">
        <v>2</v>
      </c>
      <c r="F50" s="479"/>
      <c r="G50" s="480">
        <f t="shared" si="17"/>
        <v>122.00000000000001</v>
      </c>
      <c r="H50" s="480">
        <f t="shared" si="16"/>
        <v>122.00000000000001</v>
      </c>
      <c r="I50" s="480">
        <f t="shared" si="16"/>
        <v>122.00000000000001</v>
      </c>
      <c r="J50" s="480">
        <f t="shared" si="16"/>
        <v>122.00000000000001</v>
      </c>
      <c r="K50" s="480">
        <f t="shared" si="16"/>
        <v>122.00000000000001</v>
      </c>
      <c r="L50" s="480">
        <f t="shared" si="16"/>
        <v>122.00000000000001</v>
      </c>
      <c r="M50" s="480">
        <f t="shared" si="16"/>
        <v>122.00000000000001</v>
      </c>
      <c r="N50" s="480">
        <f t="shared" si="16"/>
        <v>122.00000000000001</v>
      </c>
      <c r="O50" s="480">
        <f t="shared" si="16"/>
        <v>122.00000000000001</v>
      </c>
      <c r="P50" s="480">
        <f t="shared" si="16"/>
        <v>122.00000000000001</v>
      </c>
      <c r="AB50" s="481"/>
    </row>
    <row r="51" spans="2:28">
      <c r="B51" s="478" t="s">
        <v>351</v>
      </c>
      <c r="C51" s="418" t="s">
        <v>352</v>
      </c>
      <c r="D51" s="475">
        <v>2.36</v>
      </c>
      <c r="E51" s="476">
        <v>190</v>
      </c>
      <c r="F51" s="479"/>
      <c r="G51" s="480">
        <f t="shared" si="17"/>
        <v>448.4</v>
      </c>
      <c r="H51" s="480">
        <f t="shared" si="16"/>
        <v>448.4</v>
      </c>
      <c r="I51" s="480">
        <f t="shared" si="16"/>
        <v>448.4</v>
      </c>
      <c r="J51" s="480">
        <f t="shared" si="16"/>
        <v>448.4</v>
      </c>
      <c r="K51" s="480">
        <f t="shared" si="16"/>
        <v>448.4</v>
      </c>
      <c r="L51" s="480">
        <f t="shared" si="16"/>
        <v>448.4</v>
      </c>
      <c r="M51" s="480">
        <f t="shared" si="16"/>
        <v>448.4</v>
      </c>
      <c r="N51" s="480">
        <f t="shared" si="16"/>
        <v>448.4</v>
      </c>
      <c r="O51" s="480">
        <f t="shared" si="16"/>
        <v>448.4</v>
      </c>
      <c r="P51" s="480">
        <f t="shared" si="16"/>
        <v>448.4</v>
      </c>
      <c r="AB51" s="481"/>
    </row>
    <row r="52" spans="2:28">
      <c r="B52" s="474" t="s">
        <v>235</v>
      </c>
      <c r="C52" s="418"/>
      <c r="D52" s="475"/>
      <c r="E52" s="476">
        <v>5000</v>
      </c>
      <c r="F52" s="421">
        <f>VLOOKUP($B52,$B$14:$E$18,4,FALSE)</f>
        <v>1</v>
      </c>
      <c r="G52" s="477"/>
      <c r="H52" s="477"/>
      <c r="I52" s="477"/>
      <c r="J52" s="477"/>
      <c r="K52" s="477"/>
      <c r="L52" s="477"/>
      <c r="M52" s="477"/>
      <c r="N52" s="477"/>
      <c r="O52" s="477"/>
      <c r="P52" s="477"/>
      <c r="AB52" s="481"/>
    </row>
    <row r="53" spans="2:28">
      <c r="B53" s="478" t="s">
        <v>353</v>
      </c>
      <c r="C53" s="418" t="s">
        <v>354</v>
      </c>
      <c r="D53" s="475">
        <v>6.4256756756756754</v>
      </c>
      <c r="E53" s="476">
        <v>1300</v>
      </c>
      <c r="F53" s="479"/>
      <c r="G53" s="480">
        <f>IF(G$18=0,0,G$18/$D$18*$E53*$D53)</f>
        <v>8353.3783783783783</v>
      </c>
      <c r="H53" s="480">
        <f t="shared" ref="H53:P53" si="18">IF(H$18=0,0,H$18/$D$18*$E53*$D53)</f>
        <v>8353.3783783783783</v>
      </c>
      <c r="I53" s="480">
        <f t="shared" si="18"/>
        <v>8353.3783783783783</v>
      </c>
      <c r="J53" s="480">
        <f t="shared" si="18"/>
        <v>8353.3783783783783</v>
      </c>
      <c r="K53" s="480">
        <f t="shared" si="18"/>
        <v>8353.3783783783783</v>
      </c>
      <c r="L53" s="480">
        <f t="shared" si="18"/>
        <v>8353.3783783783783</v>
      </c>
      <c r="M53" s="480">
        <f t="shared" si="18"/>
        <v>8353.3783783783783</v>
      </c>
      <c r="N53" s="480">
        <f t="shared" si="18"/>
        <v>8353.3783783783783</v>
      </c>
      <c r="O53" s="480">
        <f t="shared" si="18"/>
        <v>8353.3783783783783</v>
      </c>
      <c r="P53" s="480">
        <f t="shared" si="18"/>
        <v>8353.3783783783783</v>
      </c>
      <c r="AB53" s="481"/>
    </row>
  </sheetData>
  <mergeCells count="4">
    <mergeCell ref="B11:P11"/>
    <mergeCell ref="R12:S12"/>
    <mergeCell ref="R13:S13"/>
    <mergeCell ref="B19:P19"/>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6022-15D9-472D-8D06-F382540F6A32}">
  <sheetPr>
    <tabColor theme="9" tint="0.59999389629810485"/>
  </sheetPr>
  <dimension ref="B2:V132"/>
  <sheetViews>
    <sheetView view="pageBreakPreview" zoomScale="70" zoomScaleNormal="80" zoomScaleSheetLayoutView="70" workbookViewId="0">
      <pane xSplit="2" ySplit="6" topLeftCell="C7" activePane="bottomRight" state="frozen"/>
      <selection activeCell="D27" sqref="D27"/>
      <selection pane="topRight" activeCell="D27" sqref="D27"/>
      <selection pane="bottomLeft" activeCell="D27" sqref="D27"/>
      <selection pane="bottomRight" activeCell="B10" sqref="B10:B12"/>
    </sheetView>
  </sheetViews>
  <sheetFormatPr defaultRowHeight="15"/>
  <cols>
    <col min="1" max="1" width="5.42578125" style="2" customWidth="1"/>
    <col min="2" max="2" width="39.28515625" style="2" customWidth="1"/>
    <col min="3" max="3" width="14.28515625" style="2" customWidth="1"/>
    <col min="4" max="4" width="14.140625" style="2" customWidth="1"/>
    <col min="5" max="5" width="11.42578125" style="2" customWidth="1"/>
    <col min="6" max="15" width="16.140625" style="139" customWidth="1"/>
    <col min="16" max="16" width="6.85546875" style="2" customWidth="1"/>
    <col min="17" max="17" width="9.140625" style="17"/>
    <col min="18" max="16384" width="9.140625" style="2"/>
  </cols>
  <sheetData>
    <row r="2" spans="2:15">
      <c r="B2" s="359" t="s">
        <v>178</v>
      </c>
    </row>
    <row r="3" spans="2:15" ht="15.75" thickBot="1">
      <c r="B3" s="2" t="s">
        <v>310</v>
      </c>
      <c r="F3" s="404">
        <f>'PC2000-8 MS'!E9</f>
        <v>0.94081367326230336</v>
      </c>
      <c r="G3" s="404">
        <f>'PC2000-8 MS'!F9</f>
        <v>0.90174720953830545</v>
      </c>
      <c r="H3" s="404">
        <f>'PC2000-8 MS'!G9</f>
        <v>0.87999429223744297</v>
      </c>
      <c r="I3" s="404">
        <f>'PC2000-8 MS'!H9</f>
        <v>0.90441083206494166</v>
      </c>
      <c r="J3" s="404">
        <f>'PC2000-8 MS'!I9</f>
        <v>0.93726217656012167</v>
      </c>
      <c r="K3" s="404">
        <f>'PC2000-8 MS'!J9</f>
        <v>0.85513381532217159</v>
      </c>
      <c r="L3" s="404">
        <f>'PC2000-8 MS'!K9</f>
        <v>0.92793949771689499</v>
      </c>
      <c r="M3" s="404">
        <f>'PC2000-8 MS'!L9</f>
        <v>0.85380200405885343</v>
      </c>
      <c r="N3" s="404">
        <f>'PC2000-8 MS'!M9</f>
        <v>0.9306031202435312</v>
      </c>
      <c r="O3" s="404">
        <f>'PC2000-8 MS'!N9</f>
        <v>0.91106988838153224</v>
      </c>
    </row>
    <row r="4" spans="2:15" s="139" customFormat="1" ht="48" customHeight="1">
      <c r="B4" s="482" t="s">
        <v>189</v>
      </c>
      <c r="C4" s="483" t="s">
        <v>1</v>
      </c>
      <c r="D4" s="467"/>
      <c r="E4" s="467"/>
      <c r="F4" s="368">
        <v>1</v>
      </c>
      <c r="G4" s="368">
        <f>F4+1</f>
        <v>2</v>
      </c>
      <c r="H4" s="368">
        <f t="shared" ref="H4:O4" si="0">G4+1</f>
        <v>3</v>
      </c>
      <c r="I4" s="368">
        <f t="shared" si="0"/>
        <v>4</v>
      </c>
      <c r="J4" s="368">
        <f t="shared" si="0"/>
        <v>5</v>
      </c>
      <c r="K4" s="368">
        <f t="shared" si="0"/>
        <v>6</v>
      </c>
      <c r="L4" s="368">
        <f t="shared" si="0"/>
        <v>7</v>
      </c>
      <c r="M4" s="368">
        <f t="shared" si="0"/>
        <v>8</v>
      </c>
      <c r="N4" s="368">
        <f t="shared" si="0"/>
        <v>9</v>
      </c>
      <c r="O4" s="465">
        <f t="shared" si="0"/>
        <v>10</v>
      </c>
    </row>
    <row r="5" spans="2:15" ht="18.75" customHeight="1">
      <c r="B5" s="204" t="s">
        <v>190</v>
      </c>
      <c r="C5" s="484" t="s">
        <v>191</v>
      </c>
      <c r="D5" s="258"/>
      <c r="E5" s="485"/>
      <c r="F5" s="422">
        <v>0</v>
      </c>
      <c r="G5" s="422">
        <f>F6+1</f>
        <v>7001</v>
      </c>
      <c r="H5" s="422">
        <f t="shared" ref="H5:O5" si="1">G6+1</f>
        <v>14001</v>
      </c>
      <c r="I5" s="422">
        <f t="shared" si="1"/>
        <v>21001</v>
      </c>
      <c r="J5" s="422">
        <f t="shared" si="1"/>
        <v>28001</v>
      </c>
      <c r="K5" s="422">
        <f t="shared" si="1"/>
        <v>35001</v>
      </c>
      <c r="L5" s="422">
        <f t="shared" si="1"/>
        <v>42001</v>
      </c>
      <c r="M5" s="422">
        <f t="shared" si="1"/>
        <v>49001</v>
      </c>
      <c r="N5" s="422">
        <f t="shared" si="1"/>
        <v>56001</v>
      </c>
      <c r="O5" s="486">
        <f t="shared" si="1"/>
        <v>63001</v>
      </c>
    </row>
    <row r="6" spans="2:15" ht="15.75" thickBot="1">
      <c r="B6" s="219" t="s">
        <v>192</v>
      </c>
      <c r="C6" s="220" t="s">
        <v>191</v>
      </c>
      <c r="D6" s="487"/>
      <c r="E6" s="488">
        <f>'PC2000-8 MS_ТО'!F6</f>
        <v>7000</v>
      </c>
      <c r="F6" s="489">
        <f>E6</f>
        <v>7000</v>
      </c>
      <c r="G6" s="489">
        <f t="shared" ref="G6:O6" si="2">F6+$E6</f>
        <v>14000</v>
      </c>
      <c r="H6" s="489">
        <f t="shared" si="2"/>
        <v>21000</v>
      </c>
      <c r="I6" s="489">
        <f t="shared" si="2"/>
        <v>28000</v>
      </c>
      <c r="J6" s="489">
        <f t="shared" si="2"/>
        <v>35000</v>
      </c>
      <c r="K6" s="489">
        <f t="shared" si="2"/>
        <v>42000</v>
      </c>
      <c r="L6" s="489">
        <f t="shared" si="2"/>
        <v>49000</v>
      </c>
      <c r="M6" s="489">
        <f t="shared" si="2"/>
        <v>56000</v>
      </c>
      <c r="N6" s="489">
        <f t="shared" si="2"/>
        <v>63000</v>
      </c>
      <c r="O6" s="490">
        <f t="shared" si="2"/>
        <v>70000</v>
      </c>
    </row>
    <row r="7" spans="2:15" ht="15.75" thickBot="1">
      <c r="B7" s="491"/>
    </row>
    <row r="8" spans="2:15" ht="21.75" customHeight="1">
      <c r="B8" s="492" t="s">
        <v>219</v>
      </c>
      <c r="C8" s="493" t="s">
        <v>176</v>
      </c>
      <c r="D8" s="494"/>
      <c r="E8" s="495"/>
      <c r="F8" s="496">
        <f>F16</f>
        <v>24</v>
      </c>
      <c r="G8" s="496">
        <f>G16</f>
        <v>376</v>
      </c>
      <c r="H8" s="496">
        <f t="shared" ref="H8:O8" si="3">H16</f>
        <v>572</v>
      </c>
      <c r="I8" s="496">
        <f t="shared" si="3"/>
        <v>352</v>
      </c>
      <c r="J8" s="496">
        <f t="shared" si="3"/>
        <v>56</v>
      </c>
      <c r="K8" s="496">
        <f t="shared" si="3"/>
        <v>796</v>
      </c>
      <c r="L8" s="496">
        <f t="shared" si="3"/>
        <v>140</v>
      </c>
      <c r="M8" s="496">
        <f t="shared" si="3"/>
        <v>808</v>
      </c>
      <c r="N8" s="496">
        <f t="shared" si="3"/>
        <v>116</v>
      </c>
      <c r="O8" s="497">
        <f t="shared" si="3"/>
        <v>292</v>
      </c>
    </row>
    <row r="9" spans="2:15" ht="21" customHeight="1">
      <c r="B9" s="427" t="s">
        <v>140</v>
      </c>
      <c r="C9" s="450" t="s">
        <v>148</v>
      </c>
      <c r="D9" s="375"/>
      <c r="E9" s="425"/>
      <c r="F9" s="498">
        <f>SUM(F10:F12)</f>
        <v>1741.9268390727593</v>
      </c>
      <c r="G9" s="382">
        <f t="shared" ref="G9:O9" si="4">SUM(G10:G12)</f>
        <v>1374897.5204788065</v>
      </c>
      <c r="H9" s="382">
        <f t="shared" si="4"/>
        <v>1477590.756331234</v>
      </c>
      <c r="I9" s="382">
        <f t="shared" si="4"/>
        <v>1373155.5936397337</v>
      </c>
      <c r="J9" s="382">
        <f t="shared" si="4"/>
        <v>9831.1626245031057</v>
      </c>
      <c r="K9" s="382">
        <f t="shared" si="4"/>
        <v>2792140.9068292473</v>
      </c>
      <c r="L9" s="382">
        <f t="shared" si="4"/>
        <v>59476.406561257761</v>
      </c>
      <c r="M9" s="382">
        <f t="shared" si="4"/>
        <v>2793011.8702487834</v>
      </c>
      <c r="N9" s="382">
        <f t="shared" si="4"/>
        <v>57734.479722185009</v>
      </c>
      <c r="O9" s="499">
        <f t="shared" si="4"/>
        <v>1325252.2765420519</v>
      </c>
    </row>
    <row r="10" spans="2:15" ht="23.25" customHeight="1">
      <c r="B10" s="429" t="s">
        <v>142</v>
      </c>
      <c r="C10" s="428" t="s">
        <v>148</v>
      </c>
      <c r="D10" s="383"/>
      <c r="E10" s="431"/>
      <c r="F10" s="500">
        <f t="shared" ref="F10:O10" si="5">F94</f>
        <v>1741.9268390727593</v>
      </c>
      <c r="G10" s="433">
        <f>G94</f>
        <v>4354.8170976818983</v>
      </c>
      <c r="H10" s="433">
        <f t="shared" si="5"/>
        <v>3483.8536781455186</v>
      </c>
      <c r="I10" s="433">
        <f t="shared" si="5"/>
        <v>2612.890258609139</v>
      </c>
      <c r="J10" s="433">
        <f t="shared" si="5"/>
        <v>3483.8536781455186</v>
      </c>
      <c r="K10" s="433">
        <f t="shared" si="5"/>
        <v>2612.890258609139</v>
      </c>
      <c r="L10" s="433">
        <f t="shared" si="5"/>
        <v>4354.8170976818983</v>
      </c>
      <c r="M10" s="433">
        <f t="shared" si="5"/>
        <v>3483.8536781455186</v>
      </c>
      <c r="N10" s="433">
        <f t="shared" si="5"/>
        <v>2612.890258609139</v>
      </c>
      <c r="O10" s="501">
        <f t="shared" si="5"/>
        <v>3483.8536781455186</v>
      </c>
    </row>
    <row r="11" spans="2:15" ht="27.75" customHeight="1">
      <c r="B11" s="429" t="s">
        <v>143</v>
      </c>
      <c r="C11" s="428" t="s">
        <v>148</v>
      </c>
      <c r="D11" s="383"/>
      <c r="E11" s="431"/>
      <c r="F11" s="500">
        <f>F99</f>
        <v>0</v>
      </c>
      <c r="G11" s="433">
        <f>G99</f>
        <v>1347607.3333333333</v>
      </c>
      <c r="H11" s="433">
        <f t="shared" ref="H11:O11" si="6">H99</f>
        <v>1436074.8333333333</v>
      </c>
      <c r="I11" s="433">
        <f t="shared" si="6"/>
        <v>1347607.3333333333</v>
      </c>
      <c r="J11" s="433">
        <f t="shared" si="6"/>
        <v>5766.666666666667</v>
      </c>
      <c r="K11" s="433">
        <f>K99</f>
        <v>2734367.0000000005</v>
      </c>
      <c r="L11" s="433">
        <f t="shared" si="6"/>
        <v>49315.166666666672</v>
      </c>
      <c r="M11" s="433">
        <f t="shared" si="6"/>
        <v>2734367.0000000005</v>
      </c>
      <c r="N11" s="433">
        <f t="shared" si="6"/>
        <v>49315.166666666672</v>
      </c>
      <c r="O11" s="501">
        <f t="shared" si="6"/>
        <v>1304058.8333333335</v>
      </c>
    </row>
    <row r="12" spans="2:15" ht="23.25" customHeight="1" thickBot="1">
      <c r="B12" s="434" t="s">
        <v>144</v>
      </c>
      <c r="C12" s="502" t="s">
        <v>148</v>
      </c>
      <c r="D12" s="503"/>
      <c r="E12" s="437"/>
      <c r="F12" s="504">
        <f>F57</f>
        <v>0</v>
      </c>
      <c r="G12" s="504">
        <f t="shared" ref="G12:O12" si="7">G57</f>
        <v>22935.370047791333</v>
      </c>
      <c r="H12" s="504">
        <f t="shared" si="7"/>
        <v>38032.069319755246</v>
      </c>
      <c r="I12" s="504">
        <f t="shared" si="7"/>
        <v>22935.370047791333</v>
      </c>
      <c r="J12" s="504">
        <f t="shared" si="7"/>
        <v>580.64227969091974</v>
      </c>
      <c r="K12" s="504">
        <f t="shared" si="7"/>
        <v>55161.016570637374</v>
      </c>
      <c r="L12" s="504">
        <f t="shared" si="7"/>
        <v>5806.422796909198</v>
      </c>
      <c r="M12" s="504">
        <f t="shared" si="7"/>
        <v>55161.016570637374</v>
      </c>
      <c r="N12" s="504">
        <f t="shared" si="7"/>
        <v>5806.422796909198</v>
      </c>
      <c r="O12" s="504">
        <f t="shared" si="7"/>
        <v>17709.589530573052</v>
      </c>
    </row>
    <row r="13" spans="2:15" ht="18" customHeight="1">
      <c r="B13" s="505"/>
      <c r="C13" s="506"/>
      <c r="D13" s="506"/>
      <c r="E13" s="506"/>
      <c r="F13" s="507"/>
      <c r="G13" s="507"/>
      <c r="H13" s="507"/>
      <c r="I13" s="507"/>
      <c r="J13" s="507"/>
      <c r="K13" s="507"/>
      <c r="L13" s="507"/>
      <c r="M13" s="507"/>
      <c r="N13" s="507"/>
      <c r="O13" s="507"/>
    </row>
    <row r="14" spans="2:15" ht="23.25" customHeight="1" thickBot="1">
      <c r="B14" s="508" t="s">
        <v>221</v>
      </c>
      <c r="C14" s="506"/>
      <c r="D14" s="506"/>
      <c r="E14" s="506"/>
      <c r="F14" s="507"/>
      <c r="G14" s="507"/>
      <c r="H14" s="507"/>
      <c r="I14" s="507"/>
      <c r="J14" s="507"/>
      <c r="K14" s="507"/>
      <c r="L14" s="507"/>
      <c r="M14" s="507"/>
      <c r="N14" s="507"/>
      <c r="O14" s="507"/>
    </row>
    <row r="15" spans="2:15" ht="16.5" customHeight="1" thickBot="1">
      <c r="B15" s="509" t="s">
        <v>355</v>
      </c>
      <c r="C15" s="510" t="s">
        <v>1</v>
      </c>
      <c r="D15" s="511"/>
      <c r="E15" s="511"/>
      <c r="F15" s="512">
        <f>F4</f>
        <v>1</v>
      </c>
      <c r="G15" s="512">
        <f t="shared" ref="G15:O15" si="8">G4</f>
        <v>2</v>
      </c>
      <c r="H15" s="512">
        <f t="shared" si="8"/>
        <v>3</v>
      </c>
      <c r="I15" s="512">
        <f t="shared" si="8"/>
        <v>4</v>
      </c>
      <c r="J15" s="512">
        <f t="shared" si="8"/>
        <v>5</v>
      </c>
      <c r="K15" s="512">
        <f t="shared" si="8"/>
        <v>6</v>
      </c>
      <c r="L15" s="512">
        <f t="shared" si="8"/>
        <v>7</v>
      </c>
      <c r="M15" s="512">
        <f t="shared" si="8"/>
        <v>8</v>
      </c>
      <c r="N15" s="512">
        <f t="shared" si="8"/>
        <v>9</v>
      </c>
      <c r="O15" s="513">
        <f t="shared" si="8"/>
        <v>10</v>
      </c>
    </row>
    <row r="16" spans="2:15" ht="16.5" customHeight="1" thickBot="1">
      <c r="B16" s="514" t="s">
        <v>356</v>
      </c>
      <c r="C16" s="515"/>
      <c r="D16" s="516"/>
      <c r="E16" s="516"/>
      <c r="F16" s="517">
        <f>SUM(F17:F53)</f>
        <v>24</v>
      </c>
      <c r="G16" s="517">
        <f>SUM(G17:G53)</f>
        <v>376</v>
      </c>
      <c r="H16" s="517">
        <f t="shared" ref="H16:N16" si="9">SUM(H17:H53)</f>
        <v>572</v>
      </c>
      <c r="I16" s="517">
        <f t="shared" si="9"/>
        <v>352</v>
      </c>
      <c r="J16" s="517">
        <f t="shared" si="9"/>
        <v>56</v>
      </c>
      <c r="K16" s="517">
        <f t="shared" si="9"/>
        <v>796</v>
      </c>
      <c r="L16" s="517">
        <f t="shared" si="9"/>
        <v>140</v>
      </c>
      <c r="M16" s="517">
        <f t="shared" si="9"/>
        <v>808</v>
      </c>
      <c r="N16" s="517">
        <f t="shared" si="9"/>
        <v>116</v>
      </c>
      <c r="O16" s="518">
        <f>SUM(O17:O53)</f>
        <v>292</v>
      </c>
    </row>
    <row r="17" spans="2:15" ht="16.5" customHeight="1">
      <c r="B17" s="519" t="s">
        <v>231</v>
      </c>
      <c r="C17" s="520" t="s">
        <v>176</v>
      </c>
      <c r="D17" s="521"/>
      <c r="E17" s="521"/>
      <c r="F17" s="522"/>
      <c r="G17" s="522"/>
      <c r="H17" s="522"/>
      <c r="I17" s="522"/>
      <c r="J17" s="522"/>
      <c r="K17" s="522"/>
      <c r="L17" s="522"/>
      <c r="M17" s="522"/>
      <c r="N17" s="522"/>
      <c r="O17" s="523"/>
    </row>
    <row r="18" spans="2:15" ht="16.5" customHeight="1">
      <c r="B18" s="524" t="s">
        <v>357</v>
      </c>
      <c r="C18" s="525" t="s">
        <v>176</v>
      </c>
      <c r="D18" s="383">
        <v>24</v>
      </c>
      <c r="E18" s="383"/>
      <c r="F18" s="433"/>
      <c r="G18" s="433"/>
      <c r="H18" s="433">
        <v>24</v>
      </c>
      <c r="I18" s="433"/>
      <c r="J18" s="433"/>
      <c r="K18" s="433">
        <v>24</v>
      </c>
      <c r="L18" s="433"/>
      <c r="M18" s="433">
        <v>24</v>
      </c>
      <c r="N18" s="433"/>
      <c r="O18" s="501"/>
    </row>
    <row r="19" spans="2:15" ht="16.5" customHeight="1">
      <c r="B19" s="524" t="s">
        <v>358</v>
      </c>
      <c r="C19" s="525" t="s">
        <v>176</v>
      </c>
      <c r="D19" s="383">
        <v>24</v>
      </c>
      <c r="E19" s="383"/>
      <c r="F19" s="433"/>
      <c r="G19" s="433"/>
      <c r="H19" s="433">
        <v>24</v>
      </c>
      <c r="I19" s="433"/>
      <c r="J19" s="433"/>
      <c r="K19" s="433">
        <v>24</v>
      </c>
      <c r="L19" s="433"/>
      <c r="M19" s="433">
        <v>24</v>
      </c>
      <c r="N19" s="433"/>
      <c r="O19" s="501"/>
    </row>
    <row r="20" spans="2:15" ht="16.5" customHeight="1">
      <c r="B20" s="524" t="s">
        <v>359</v>
      </c>
      <c r="C20" s="525" t="s">
        <v>176</v>
      </c>
      <c r="D20" s="383">
        <v>24</v>
      </c>
      <c r="E20" s="383"/>
      <c r="F20" s="433"/>
      <c r="G20" s="433"/>
      <c r="H20" s="433">
        <v>24</v>
      </c>
      <c r="I20" s="433"/>
      <c r="J20" s="433"/>
      <c r="K20" s="433">
        <v>24</v>
      </c>
      <c r="L20" s="433"/>
      <c r="M20" s="433">
        <v>24</v>
      </c>
      <c r="N20" s="433"/>
      <c r="O20" s="501"/>
    </row>
    <row r="21" spans="2:15" ht="16.5" customHeight="1">
      <c r="B21" s="524" t="s">
        <v>360</v>
      </c>
      <c r="C21" s="525" t="s">
        <v>176</v>
      </c>
      <c r="D21" s="383">
        <v>36</v>
      </c>
      <c r="E21" s="383"/>
      <c r="F21" s="433"/>
      <c r="G21" s="433"/>
      <c r="H21" s="433">
        <v>36</v>
      </c>
      <c r="I21" s="433"/>
      <c r="J21" s="433"/>
      <c r="K21" s="433">
        <v>36</v>
      </c>
      <c r="L21" s="433"/>
      <c r="M21" s="433">
        <v>36</v>
      </c>
      <c r="N21" s="433"/>
      <c r="O21" s="501"/>
    </row>
    <row r="22" spans="2:15" ht="16.5" customHeight="1">
      <c r="B22" s="524" t="s">
        <v>361</v>
      </c>
      <c r="C22" s="525" t="s">
        <v>176</v>
      </c>
      <c r="D22" s="383">
        <v>12</v>
      </c>
      <c r="E22" s="383"/>
      <c r="F22" s="433"/>
      <c r="G22" s="433">
        <v>12</v>
      </c>
      <c r="H22" s="433"/>
      <c r="I22" s="433">
        <v>12</v>
      </c>
      <c r="J22" s="433"/>
      <c r="K22" s="433">
        <v>12</v>
      </c>
      <c r="L22" s="433"/>
      <c r="M22" s="433">
        <v>12</v>
      </c>
      <c r="N22" s="433"/>
      <c r="O22" s="501">
        <v>12</v>
      </c>
    </row>
    <row r="23" spans="2:15" ht="16.5" customHeight="1">
      <c r="B23" s="524" t="s">
        <v>362</v>
      </c>
      <c r="C23" s="525" t="s">
        <v>176</v>
      </c>
      <c r="D23" s="383">
        <v>12</v>
      </c>
      <c r="E23" s="383"/>
      <c r="F23" s="433"/>
      <c r="G23" s="433"/>
      <c r="H23" s="433">
        <v>12</v>
      </c>
      <c r="I23" s="433"/>
      <c r="J23" s="433"/>
      <c r="K23" s="433">
        <v>12</v>
      </c>
      <c r="L23" s="433"/>
      <c r="M23" s="433">
        <v>12</v>
      </c>
      <c r="N23" s="433"/>
      <c r="O23" s="501"/>
    </row>
    <row r="24" spans="2:15" ht="16.5" customHeight="1">
      <c r="B24" s="524" t="s">
        <v>363</v>
      </c>
      <c r="C24" s="525" t="s">
        <v>176</v>
      </c>
      <c r="D24" s="383">
        <v>36</v>
      </c>
      <c r="E24" s="383"/>
      <c r="F24" s="433"/>
      <c r="G24" s="433"/>
      <c r="H24" s="433">
        <v>36</v>
      </c>
      <c r="I24" s="433"/>
      <c r="J24" s="433"/>
      <c r="K24" s="433">
        <v>36</v>
      </c>
      <c r="L24" s="433"/>
      <c r="M24" s="433">
        <v>36</v>
      </c>
      <c r="N24" s="433"/>
      <c r="O24" s="501"/>
    </row>
    <row r="25" spans="2:15" ht="16.5" customHeight="1">
      <c r="B25" s="526" t="s">
        <v>364</v>
      </c>
      <c r="C25" s="525" t="s">
        <v>176</v>
      </c>
      <c r="D25" s="383"/>
      <c r="E25" s="383"/>
      <c r="F25" s="433"/>
      <c r="G25" s="433"/>
      <c r="H25" s="433"/>
      <c r="I25" s="433"/>
      <c r="J25" s="433"/>
      <c r="K25" s="433"/>
      <c r="L25" s="433"/>
      <c r="M25" s="433"/>
      <c r="N25" s="433"/>
      <c r="O25" s="501"/>
    </row>
    <row r="26" spans="2:15" ht="16.5" customHeight="1">
      <c r="B26" s="524" t="s">
        <v>365</v>
      </c>
      <c r="C26" s="525" t="s">
        <v>176</v>
      </c>
      <c r="D26" s="383">
        <v>12</v>
      </c>
      <c r="E26" s="383"/>
      <c r="F26" s="433"/>
      <c r="G26" s="433">
        <v>12</v>
      </c>
      <c r="H26" s="433"/>
      <c r="I26" s="433">
        <v>12</v>
      </c>
      <c r="J26" s="433"/>
      <c r="K26" s="433">
        <v>12</v>
      </c>
      <c r="L26" s="433"/>
      <c r="M26" s="433">
        <v>12</v>
      </c>
      <c r="N26" s="433"/>
      <c r="O26" s="501">
        <v>12</v>
      </c>
    </row>
    <row r="27" spans="2:15" ht="16.5" customHeight="1">
      <c r="B27" s="524" t="s">
        <v>365</v>
      </c>
      <c r="C27" s="525" t="s">
        <v>176</v>
      </c>
      <c r="D27" s="383">
        <v>12</v>
      </c>
      <c r="E27" s="383"/>
      <c r="F27" s="433"/>
      <c r="G27" s="433">
        <v>12</v>
      </c>
      <c r="H27" s="433"/>
      <c r="I27" s="433">
        <v>12</v>
      </c>
      <c r="J27" s="433"/>
      <c r="K27" s="433">
        <v>12</v>
      </c>
      <c r="L27" s="433"/>
      <c r="M27" s="433">
        <v>12</v>
      </c>
      <c r="N27" s="433"/>
      <c r="O27" s="501">
        <v>12</v>
      </c>
    </row>
    <row r="28" spans="2:15" ht="16.5" customHeight="1">
      <c r="B28" s="524" t="s">
        <v>366</v>
      </c>
      <c r="C28" s="525" t="s">
        <v>176</v>
      </c>
      <c r="D28" s="383">
        <v>8</v>
      </c>
      <c r="E28" s="383"/>
      <c r="F28" s="433"/>
      <c r="G28" s="433">
        <v>8</v>
      </c>
      <c r="H28" s="433"/>
      <c r="I28" s="433">
        <v>8</v>
      </c>
      <c r="J28" s="433"/>
      <c r="K28" s="433">
        <v>8</v>
      </c>
      <c r="L28" s="433"/>
      <c r="M28" s="433">
        <v>8</v>
      </c>
      <c r="N28" s="433"/>
      <c r="O28" s="501">
        <v>8</v>
      </c>
    </row>
    <row r="29" spans="2:15" ht="16.5" customHeight="1">
      <c r="B29" s="524" t="s">
        <v>367</v>
      </c>
      <c r="C29" s="525" t="s">
        <v>176</v>
      </c>
      <c r="D29" s="383">
        <v>12</v>
      </c>
      <c r="E29" s="383"/>
      <c r="F29" s="433"/>
      <c r="G29" s="433">
        <v>12</v>
      </c>
      <c r="H29" s="433"/>
      <c r="I29" s="433">
        <v>12</v>
      </c>
      <c r="J29" s="433"/>
      <c r="K29" s="433">
        <v>12</v>
      </c>
      <c r="L29" s="433"/>
      <c r="M29" s="433">
        <v>12</v>
      </c>
      <c r="N29" s="433"/>
      <c r="O29" s="501">
        <v>12</v>
      </c>
    </row>
    <row r="30" spans="2:15" ht="16.5" customHeight="1">
      <c r="B30" s="526" t="s">
        <v>368</v>
      </c>
      <c r="C30" s="525" t="s">
        <v>176</v>
      </c>
      <c r="D30" s="383"/>
      <c r="E30" s="383"/>
      <c r="F30" s="433"/>
      <c r="G30" s="433"/>
      <c r="H30" s="433"/>
      <c r="I30" s="433"/>
      <c r="J30" s="433"/>
      <c r="K30" s="433"/>
      <c r="L30" s="433"/>
      <c r="M30" s="433"/>
      <c r="N30" s="433"/>
      <c r="O30" s="501"/>
    </row>
    <row r="31" spans="2:15" ht="16.5" customHeight="1">
      <c r="B31" s="524" t="s">
        <v>369</v>
      </c>
      <c r="C31" s="525" t="s">
        <v>176</v>
      </c>
      <c r="D31" s="383">
        <v>36</v>
      </c>
      <c r="E31" s="383"/>
      <c r="F31" s="433"/>
      <c r="G31" s="433">
        <v>36</v>
      </c>
      <c r="H31" s="433"/>
      <c r="I31" s="433">
        <v>36</v>
      </c>
      <c r="J31" s="433"/>
      <c r="K31" s="433">
        <v>36</v>
      </c>
      <c r="L31" s="433"/>
      <c r="M31" s="433">
        <v>36</v>
      </c>
      <c r="N31" s="433"/>
      <c r="O31" s="501">
        <v>36</v>
      </c>
    </row>
    <row r="32" spans="2:15" ht="16.5" customHeight="1">
      <c r="B32" s="524" t="s">
        <v>369</v>
      </c>
      <c r="C32" s="525" t="s">
        <v>176</v>
      </c>
      <c r="D32" s="383">
        <v>36</v>
      </c>
      <c r="E32" s="383"/>
      <c r="F32" s="433"/>
      <c r="G32" s="433">
        <v>36</v>
      </c>
      <c r="H32" s="433"/>
      <c r="I32" s="433">
        <v>36</v>
      </c>
      <c r="J32" s="433"/>
      <c r="K32" s="433">
        <v>36</v>
      </c>
      <c r="L32" s="433"/>
      <c r="M32" s="433">
        <v>36</v>
      </c>
      <c r="N32" s="433"/>
      <c r="O32" s="501">
        <v>36</v>
      </c>
    </row>
    <row r="33" spans="2:15" ht="16.5" customHeight="1">
      <c r="B33" s="524" t="s">
        <v>370</v>
      </c>
      <c r="C33" s="525" t="s">
        <v>176</v>
      </c>
      <c r="D33" s="383">
        <v>24</v>
      </c>
      <c r="E33" s="383"/>
      <c r="F33" s="433"/>
      <c r="G33" s="433">
        <v>24</v>
      </c>
      <c r="H33" s="433"/>
      <c r="I33" s="433">
        <v>24</v>
      </c>
      <c r="J33" s="433"/>
      <c r="K33" s="433">
        <v>24</v>
      </c>
      <c r="L33" s="433"/>
      <c r="M33" s="433">
        <v>24</v>
      </c>
      <c r="N33" s="433"/>
      <c r="O33" s="501">
        <v>24</v>
      </c>
    </row>
    <row r="34" spans="2:15" ht="16.5" customHeight="1">
      <c r="B34" s="524" t="s">
        <v>371</v>
      </c>
      <c r="C34" s="525" t="s">
        <v>176</v>
      </c>
      <c r="D34" s="383">
        <v>36</v>
      </c>
      <c r="E34" s="383"/>
      <c r="F34" s="433"/>
      <c r="G34" s="433">
        <v>36</v>
      </c>
      <c r="H34" s="433"/>
      <c r="I34" s="433">
        <v>36</v>
      </c>
      <c r="J34" s="433"/>
      <c r="K34" s="433">
        <v>36</v>
      </c>
      <c r="L34" s="433"/>
      <c r="M34" s="433">
        <v>36</v>
      </c>
      <c r="N34" s="433"/>
      <c r="O34" s="501">
        <v>36</v>
      </c>
    </row>
    <row r="35" spans="2:15" ht="16.5" customHeight="1">
      <c r="B35" s="524" t="s">
        <v>372</v>
      </c>
      <c r="C35" s="525" t="s">
        <v>176</v>
      </c>
      <c r="D35" s="383">
        <v>8</v>
      </c>
      <c r="E35" s="383"/>
      <c r="F35" s="433"/>
      <c r="G35" s="433">
        <v>8</v>
      </c>
      <c r="H35" s="433"/>
      <c r="I35" s="433">
        <v>8</v>
      </c>
      <c r="J35" s="433"/>
      <c r="K35" s="433">
        <v>8</v>
      </c>
      <c r="L35" s="433"/>
      <c r="M35" s="433">
        <v>8</v>
      </c>
      <c r="N35" s="433"/>
      <c r="O35" s="501">
        <v>8</v>
      </c>
    </row>
    <row r="36" spans="2:15" ht="16.5" customHeight="1">
      <c r="B36" s="526" t="s">
        <v>373</v>
      </c>
      <c r="C36" s="525" t="s">
        <v>176</v>
      </c>
      <c r="D36" s="383"/>
      <c r="E36" s="383"/>
      <c r="F36" s="433"/>
      <c r="G36" s="433"/>
      <c r="H36" s="433"/>
      <c r="I36" s="433"/>
      <c r="J36" s="433"/>
      <c r="K36" s="433"/>
      <c r="L36" s="433"/>
      <c r="M36" s="433"/>
      <c r="N36" s="433"/>
      <c r="O36" s="501"/>
    </row>
    <row r="37" spans="2:15" ht="16.5" customHeight="1">
      <c r="B37" s="524" t="s">
        <v>374</v>
      </c>
      <c r="C37" s="525" t="s">
        <v>176</v>
      </c>
      <c r="D37" s="383">
        <v>24</v>
      </c>
      <c r="E37" s="383"/>
      <c r="F37" s="433"/>
      <c r="G37" s="433">
        <v>24</v>
      </c>
      <c r="H37" s="433"/>
      <c r="I37" s="433">
        <v>24</v>
      </c>
      <c r="J37" s="433"/>
      <c r="K37" s="433">
        <v>24</v>
      </c>
      <c r="L37" s="433"/>
      <c r="M37" s="433">
        <v>24</v>
      </c>
      <c r="N37" s="433"/>
      <c r="O37" s="501">
        <v>24</v>
      </c>
    </row>
    <row r="38" spans="2:15" ht="16.5" customHeight="1">
      <c r="B38" s="524" t="s">
        <v>375</v>
      </c>
      <c r="C38" s="525" t="s">
        <v>176</v>
      </c>
      <c r="D38" s="383">
        <v>144</v>
      </c>
      <c r="E38" s="383"/>
      <c r="F38" s="433"/>
      <c r="G38" s="433"/>
      <c r="H38" s="433">
        <v>144</v>
      </c>
      <c r="I38" s="433"/>
      <c r="J38" s="433"/>
      <c r="K38" s="433">
        <v>144</v>
      </c>
      <c r="L38" s="433"/>
      <c r="M38" s="433">
        <v>144</v>
      </c>
      <c r="N38" s="433"/>
      <c r="O38" s="501"/>
    </row>
    <row r="39" spans="2:15" ht="16.5" customHeight="1">
      <c r="B39" s="524" t="s">
        <v>376</v>
      </c>
      <c r="C39" s="525" t="s">
        <v>176</v>
      </c>
      <c r="D39" s="383">
        <v>24</v>
      </c>
      <c r="E39" s="383"/>
      <c r="F39" s="433"/>
      <c r="G39" s="433">
        <v>24</v>
      </c>
      <c r="H39" s="433"/>
      <c r="I39" s="433">
        <v>24</v>
      </c>
      <c r="J39" s="433"/>
      <c r="K39" s="433">
        <v>24</v>
      </c>
      <c r="L39" s="433"/>
      <c r="M39" s="433">
        <v>24</v>
      </c>
      <c r="N39" s="433"/>
      <c r="O39" s="501">
        <v>24</v>
      </c>
    </row>
    <row r="40" spans="2:15" ht="16.5" customHeight="1">
      <c r="B40" s="526" t="s">
        <v>282</v>
      </c>
      <c r="C40" s="525" t="s">
        <v>176</v>
      </c>
      <c r="D40" s="383"/>
      <c r="E40" s="383"/>
      <c r="F40" s="433"/>
      <c r="G40" s="433"/>
      <c r="H40" s="433"/>
      <c r="I40" s="433"/>
      <c r="J40" s="433"/>
      <c r="K40" s="433"/>
      <c r="L40" s="433"/>
      <c r="M40" s="433"/>
      <c r="N40" s="433"/>
      <c r="O40" s="501"/>
    </row>
    <row r="41" spans="2:15" ht="16.5" customHeight="1">
      <c r="B41" s="524" t="s">
        <v>377</v>
      </c>
      <c r="C41" s="525" t="s">
        <v>176</v>
      </c>
      <c r="D41" s="383">
        <v>72</v>
      </c>
      <c r="E41" s="383"/>
      <c r="F41" s="433"/>
      <c r="G41" s="433"/>
      <c r="H41" s="433">
        <v>72</v>
      </c>
      <c r="I41" s="433"/>
      <c r="J41" s="433"/>
      <c r="K41" s="433">
        <v>72</v>
      </c>
      <c r="L41" s="433"/>
      <c r="M41" s="433">
        <v>72</v>
      </c>
      <c r="N41" s="433"/>
      <c r="O41" s="501"/>
    </row>
    <row r="42" spans="2:15" ht="16.5" customHeight="1">
      <c r="B42" s="524" t="s">
        <v>378</v>
      </c>
      <c r="C42" s="525" t="s">
        <v>176</v>
      </c>
      <c r="D42" s="383">
        <v>48</v>
      </c>
      <c r="E42" s="383"/>
      <c r="F42" s="433"/>
      <c r="G42" s="433"/>
      <c r="H42" s="433">
        <v>48</v>
      </c>
      <c r="I42" s="433"/>
      <c r="J42" s="433"/>
      <c r="K42" s="433">
        <v>48</v>
      </c>
      <c r="L42" s="433"/>
      <c r="M42" s="433">
        <v>48</v>
      </c>
      <c r="N42" s="433"/>
      <c r="O42" s="501"/>
    </row>
    <row r="43" spans="2:15" ht="16.5" customHeight="1">
      <c r="B43" s="524" t="s">
        <v>379</v>
      </c>
      <c r="C43" s="525" t="s">
        <v>176</v>
      </c>
      <c r="D43" s="383">
        <v>8</v>
      </c>
      <c r="E43" s="383"/>
      <c r="F43" s="433"/>
      <c r="G43" s="433">
        <v>8</v>
      </c>
      <c r="H43" s="433">
        <v>8</v>
      </c>
      <c r="I43" s="433">
        <v>8</v>
      </c>
      <c r="J43" s="433"/>
      <c r="K43" s="433">
        <v>8</v>
      </c>
      <c r="L43" s="433">
        <v>8</v>
      </c>
      <c r="M43" s="433">
        <v>8</v>
      </c>
      <c r="N43" s="433">
        <v>8</v>
      </c>
      <c r="O43" s="501"/>
    </row>
    <row r="44" spans="2:15" ht="16.5" customHeight="1">
      <c r="B44" s="524" t="s">
        <v>379</v>
      </c>
      <c r="C44" s="525" t="s">
        <v>176</v>
      </c>
      <c r="D44" s="383">
        <v>8</v>
      </c>
      <c r="E44" s="383"/>
      <c r="F44" s="433"/>
      <c r="G44" s="433">
        <v>8</v>
      </c>
      <c r="H44" s="433">
        <v>8</v>
      </c>
      <c r="I44" s="433">
        <v>8</v>
      </c>
      <c r="J44" s="433"/>
      <c r="K44" s="433">
        <v>8</v>
      </c>
      <c r="L44" s="433">
        <v>8</v>
      </c>
      <c r="M44" s="433">
        <v>8</v>
      </c>
      <c r="N44" s="433">
        <v>8</v>
      </c>
      <c r="O44" s="501"/>
    </row>
    <row r="45" spans="2:15" ht="16.5" customHeight="1">
      <c r="B45" s="524" t="s">
        <v>380</v>
      </c>
      <c r="C45" s="525" t="s">
        <v>176</v>
      </c>
      <c r="D45" s="383">
        <v>24</v>
      </c>
      <c r="E45" s="383"/>
      <c r="F45" s="433"/>
      <c r="G45" s="433"/>
      <c r="H45" s="433">
        <v>24</v>
      </c>
      <c r="I45" s="433"/>
      <c r="J45" s="433"/>
      <c r="K45" s="433">
        <v>24</v>
      </c>
      <c r="L45" s="433"/>
      <c r="M45" s="433">
        <v>24</v>
      </c>
      <c r="N45" s="433"/>
      <c r="O45" s="501"/>
    </row>
    <row r="46" spans="2:15" ht="16.5" customHeight="1">
      <c r="B46" s="524" t="s">
        <v>381</v>
      </c>
      <c r="C46" s="525" t="s">
        <v>176</v>
      </c>
      <c r="D46" s="383">
        <v>24</v>
      </c>
      <c r="E46" s="383"/>
      <c r="F46" s="433"/>
      <c r="G46" s="433">
        <v>24</v>
      </c>
      <c r="H46" s="433">
        <v>24</v>
      </c>
      <c r="I46" s="433">
        <v>24</v>
      </c>
      <c r="J46" s="433"/>
      <c r="K46" s="433">
        <v>24</v>
      </c>
      <c r="L46" s="433">
        <v>24</v>
      </c>
      <c r="M46" s="433">
        <v>24</v>
      </c>
      <c r="N46" s="433">
        <v>24</v>
      </c>
      <c r="O46" s="501"/>
    </row>
    <row r="47" spans="2:15" ht="16.5" customHeight="1">
      <c r="B47" s="524" t="s">
        <v>382</v>
      </c>
      <c r="C47" s="525" t="s">
        <v>176</v>
      </c>
      <c r="D47" s="383">
        <v>24</v>
      </c>
      <c r="E47" s="383"/>
      <c r="F47" s="433"/>
      <c r="G47" s="433">
        <v>24</v>
      </c>
      <c r="H47" s="433">
        <v>24</v>
      </c>
      <c r="I47" s="433">
        <v>24</v>
      </c>
      <c r="J47" s="433"/>
      <c r="K47" s="433">
        <v>24</v>
      </c>
      <c r="L47" s="433">
        <v>24</v>
      </c>
      <c r="M47" s="433">
        <v>24</v>
      </c>
      <c r="N47" s="433">
        <v>24</v>
      </c>
      <c r="O47" s="501"/>
    </row>
    <row r="48" spans="2:15" ht="16.5" customHeight="1">
      <c r="B48" s="524" t="s">
        <v>383</v>
      </c>
      <c r="C48" s="421" t="s">
        <v>176</v>
      </c>
      <c r="D48" s="383">
        <v>8</v>
      </c>
      <c r="E48" s="383"/>
      <c r="F48" s="433"/>
      <c r="G48" s="433"/>
      <c r="H48" s="433">
        <v>8</v>
      </c>
      <c r="I48" s="433"/>
      <c r="J48" s="433">
        <v>8</v>
      </c>
      <c r="K48" s="433"/>
      <c r="L48" s="433">
        <v>8</v>
      </c>
      <c r="M48" s="433"/>
      <c r="N48" s="433">
        <v>8</v>
      </c>
      <c r="O48" s="501"/>
    </row>
    <row r="49" spans="2:15" ht="16.5" customHeight="1">
      <c r="B49" s="524" t="s">
        <v>384</v>
      </c>
      <c r="C49" s="421" t="s">
        <v>176</v>
      </c>
      <c r="D49" s="383">
        <v>8</v>
      </c>
      <c r="E49" s="383"/>
      <c r="F49" s="433"/>
      <c r="G49" s="433">
        <v>8</v>
      </c>
      <c r="H49" s="433">
        <v>8</v>
      </c>
      <c r="I49" s="433">
        <v>8</v>
      </c>
      <c r="J49" s="433"/>
      <c r="K49" s="433">
        <v>8</v>
      </c>
      <c r="L49" s="433">
        <v>8</v>
      </c>
      <c r="M49" s="433">
        <v>8</v>
      </c>
      <c r="N49" s="433">
        <v>8</v>
      </c>
      <c r="O49" s="501"/>
    </row>
    <row r="50" spans="2:15" ht="16.5" customHeight="1">
      <c r="B50" s="526" t="s">
        <v>280</v>
      </c>
      <c r="C50" s="421"/>
      <c r="D50" s="383"/>
      <c r="E50" s="383"/>
      <c r="F50" s="433"/>
      <c r="G50" s="433"/>
      <c r="H50" s="433"/>
      <c r="I50" s="433"/>
      <c r="J50" s="433"/>
      <c r="K50" s="433"/>
      <c r="L50" s="433"/>
      <c r="M50" s="433"/>
      <c r="N50" s="433"/>
      <c r="O50" s="501"/>
    </row>
    <row r="51" spans="2:15" ht="16.5" customHeight="1">
      <c r="B51" s="524" t="s">
        <v>385</v>
      </c>
      <c r="C51" s="421" t="s">
        <v>176</v>
      </c>
      <c r="D51" s="383">
        <v>24</v>
      </c>
      <c r="E51" s="383"/>
      <c r="F51" s="433"/>
      <c r="G51" s="433">
        <f>D51</f>
        <v>24</v>
      </c>
      <c r="H51" s="433">
        <f>D51</f>
        <v>24</v>
      </c>
      <c r="I51" s="433"/>
      <c r="J51" s="433">
        <f>D51</f>
        <v>24</v>
      </c>
      <c r="K51" s="433"/>
      <c r="L51" s="433">
        <f>D51</f>
        <v>24</v>
      </c>
      <c r="M51" s="433">
        <f>D51</f>
        <v>24</v>
      </c>
      <c r="N51" s="433"/>
      <c r="O51" s="501">
        <f>D51</f>
        <v>24</v>
      </c>
    </row>
    <row r="52" spans="2:15" ht="16.5" customHeight="1">
      <c r="B52" s="524" t="s">
        <v>386</v>
      </c>
      <c r="C52" s="421" t="s">
        <v>176</v>
      </c>
      <c r="D52" s="383">
        <v>12</v>
      </c>
      <c r="E52" s="383"/>
      <c r="F52" s="433"/>
      <c r="G52" s="433">
        <f t="shared" ref="G52:G53" si="10">D52</f>
        <v>12</v>
      </c>
      <c r="H52" s="433"/>
      <c r="I52" s="433">
        <f>D52</f>
        <v>12</v>
      </c>
      <c r="J52" s="433"/>
      <c r="K52" s="433">
        <f>D52</f>
        <v>12</v>
      </c>
      <c r="L52" s="433">
        <f t="shared" ref="L52:L53" si="11">D52</f>
        <v>12</v>
      </c>
      <c r="M52" s="433"/>
      <c r="N52" s="433">
        <f>D52</f>
        <v>12</v>
      </c>
      <c r="O52" s="501"/>
    </row>
    <row r="53" spans="2:15" ht="16.5" customHeight="1" thickBot="1">
      <c r="B53" s="527" t="s">
        <v>387</v>
      </c>
      <c r="C53" s="528" t="s">
        <v>176</v>
      </c>
      <c r="D53" s="503">
        <v>24</v>
      </c>
      <c r="E53" s="503"/>
      <c r="F53" s="439">
        <f>D53</f>
        <v>24</v>
      </c>
      <c r="G53" s="439">
        <f t="shared" si="10"/>
        <v>24</v>
      </c>
      <c r="H53" s="439">
        <f>D53</f>
        <v>24</v>
      </c>
      <c r="I53" s="439">
        <f>D53</f>
        <v>24</v>
      </c>
      <c r="J53" s="439">
        <f>D53</f>
        <v>24</v>
      </c>
      <c r="K53" s="439">
        <f>D53</f>
        <v>24</v>
      </c>
      <c r="L53" s="439">
        <f t="shared" si="11"/>
        <v>24</v>
      </c>
      <c r="M53" s="439">
        <f>D53</f>
        <v>24</v>
      </c>
      <c r="N53" s="439">
        <f>D53</f>
        <v>24</v>
      </c>
      <c r="O53" s="529">
        <f>D53</f>
        <v>24</v>
      </c>
    </row>
    <row r="54" spans="2:15" ht="16.5" customHeight="1">
      <c r="B54" s="505"/>
      <c r="C54" s="530"/>
      <c r="D54" s="506"/>
      <c r="E54" s="506"/>
      <c r="F54" s="507"/>
      <c r="G54" s="507"/>
      <c r="H54" s="507"/>
      <c r="I54" s="507"/>
      <c r="J54" s="507"/>
      <c r="K54" s="507"/>
      <c r="L54" s="507"/>
      <c r="M54" s="507"/>
      <c r="N54" s="507"/>
      <c r="O54" s="507"/>
    </row>
    <row r="55" spans="2:15" ht="16.5" customHeight="1" thickBot="1">
      <c r="B55" s="531" t="s">
        <v>388</v>
      </c>
      <c r="C55" s="530"/>
      <c r="D55" s="221">
        <f>'PC2000-8 MS_ТО'!F10</f>
        <v>72.580284961364967</v>
      </c>
      <c r="E55" s="506"/>
      <c r="F55" s="507"/>
      <c r="G55" s="507"/>
      <c r="H55" s="507"/>
      <c r="I55" s="507"/>
      <c r="J55" s="507"/>
      <c r="K55" s="507"/>
      <c r="L55" s="507"/>
      <c r="M55" s="507"/>
      <c r="N55" s="507"/>
      <c r="O55" s="507"/>
    </row>
    <row r="56" spans="2:15" ht="24.75" customHeight="1" thickBot="1">
      <c r="B56" s="406" t="s">
        <v>355</v>
      </c>
      <c r="C56" s="483" t="s">
        <v>1</v>
      </c>
      <c r="D56" s="532" t="s">
        <v>389</v>
      </c>
      <c r="E56" s="533"/>
      <c r="F56" s="534">
        <f t="shared" ref="F56:O56" si="12">F15</f>
        <v>1</v>
      </c>
      <c r="G56" s="534">
        <f t="shared" si="12"/>
        <v>2</v>
      </c>
      <c r="H56" s="534">
        <f t="shared" si="12"/>
        <v>3</v>
      </c>
      <c r="I56" s="534">
        <f t="shared" si="12"/>
        <v>4</v>
      </c>
      <c r="J56" s="534">
        <f t="shared" si="12"/>
        <v>5</v>
      </c>
      <c r="K56" s="534">
        <f t="shared" si="12"/>
        <v>6</v>
      </c>
      <c r="L56" s="534">
        <f t="shared" si="12"/>
        <v>7</v>
      </c>
      <c r="M56" s="534">
        <f t="shared" si="12"/>
        <v>8</v>
      </c>
      <c r="N56" s="534">
        <f t="shared" si="12"/>
        <v>9</v>
      </c>
      <c r="O56" s="534">
        <f t="shared" si="12"/>
        <v>10</v>
      </c>
    </row>
    <row r="57" spans="2:15" ht="15" customHeight="1" thickBot="1">
      <c r="B57" s="535" t="s">
        <v>390</v>
      </c>
      <c r="C57" s="382" t="s">
        <v>391</v>
      </c>
      <c r="D57" s="383"/>
      <c r="E57" s="383"/>
      <c r="F57" s="536">
        <f>SUM(F58:F90)</f>
        <v>0</v>
      </c>
      <c r="G57" s="536">
        <f t="shared" ref="G57:O57" si="13">SUM(G58:G90)</f>
        <v>22935.370047791333</v>
      </c>
      <c r="H57" s="536">
        <f>SUM(H58:H90)</f>
        <v>38032.069319755246</v>
      </c>
      <c r="I57" s="536">
        <f t="shared" si="13"/>
        <v>22935.370047791333</v>
      </c>
      <c r="J57" s="536">
        <f t="shared" si="13"/>
        <v>580.64227969091974</v>
      </c>
      <c r="K57" s="536">
        <f>SUM(K58:K90)</f>
        <v>55161.016570637374</v>
      </c>
      <c r="L57" s="536">
        <f>SUM(L58:L90)</f>
        <v>5806.422796909198</v>
      </c>
      <c r="M57" s="536">
        <f t="shared" si="13"/>
        <v>55161.016570637374</v>
      </c>
      <c r="N57" s="536">
        <f t="shared" si="13"/>
        <v>5806.422796909198</v>
      </c>
      <c r="O57" s="536">
        <f t="shared" si="13"/>
        <v>17709.589530573052</v>
      </c>
    </row>
    <row r="58" spans="2:15" ht="16.5" customHeight="1">
      <c r="B58" s="537" t="s">
        <v>231</v>
      </c>
      <c r="C58" s="538"/>
      <c r="D58" s="539"/>
      <c r="E58" s="383"/>
      <c r="F58" s="433"/>
      <c r="G58" s="433"/>
      <c r="H58" s="433"/>
      <c r="I58" s="433"/>
      <c r="J58" s="433"/>
      <c r="K58" s="433"/>
      <c r="L58" s="433"/>
      <c r="M58" s="433"/>
      <c r="N58" s="433"/>
      <c r="O58" s="433"/>
    </row>
    <row r="59" spans="2:15" ht="16.5" customHeight="1">
      <c r="B59" s="524" t="s">
        <v>357</v>
      </c>
      <c r="C59" s="538" t="s">
        <v>391</v>
      </c>
      <c r="D59" s="539">
        <f t="shared" ref="D59:D63" si="14">$D$55</f>
        <v>72.580284961364967</v>
      </c>
      <c r="E59" s="383">
        <v>24</v>
      </c>
      <c r="F59" s="433"/>
      <c r="G59" s="433"/>
      <c r="H59" s="383">
        <f>E59*D59</f>
        <v>1741.9268390727593</v>
      </c>
      <c r="I59" s="433"/>
      <c r="J59" s="433"/>
      <c r="K59" s="383">
        <f>E59*D59</f>
        <v>1741.9268390727593</v>
      </c>
      <c r="L59" s="433"/>
      <c r="M59" s="383">
        <f>E59*D59</f>
        <v>1741.9268390727593</v>
      </c>
      <c r="N59" s="433"/>
      <c r="O59" s="433"/>
    </row>
    <row r="60" spans="2:15" ht="16.5" customHeight="1">
      <c r="B60" s="524" t="s">
        <v>358</v>
      </c>
      <c r="C60" s="538" t="s">
        <v>391</v>
      </c>
      <c r="D60" s="539">
        <f t="shared" si="14"/>
        <v>72.580284961364967</v>
      </c>
      <c r="E60" s="383">
        <v>24</v>
      </c>
      <c r="F60" s="433"/>
      <c r="G60" s="433"/>
      <c r="H60" s="383">
        <f t="shared" ref="H60:H65" si="15">E60*D60</f>
        <v>1741.9268390727593</v>
      </c>
      <c r="I60" s="433"/>
      <c r="J60" s="433"/>
      <c r="K60" s="383">
        <f t="shared" ref="K60:K70" si="16">E60*D60</f>
        <v>1741.9268390727593</v>
      </c>
      <c r="L60" s="433"/>
      <c r="M60" s="383">
        <f t="shared" ref="M60:M65" si="17">E60*D60</f>
        <v>1741.9268390727593</v>
      </c>
      <c r="N60" s="433"/>
      <c r="O60" s="433"/>
    </row>
    <row r="61" spans="2:15" ht="16.5" customHeight="1">
      <c r="B61" s="524" t="s">
        <v>359</v>
      </c>
      <c r="C61" s="538" t="s">
        <v>391</v>
      </c>
      <c r="D61" s="539">
        <f t="shared" si="14"/>
        <v>72.580284961364967</v>
      </c>
      <c r="E61" s="383">
        <v>24</v>
      </c>
      <c r="F61" s="433"/>
      <c r="G61" s="433"/>
      <c r="H61" s="383">
        <f t="shared" si="15"/>
        <v>1741.9268390727593</v>
      </c>
      <c r="I61" s="433"/>
      <c r="J61" s="433"/>
      <c r="K61" s="383">
        <f t="shared" si="16"/>
        <v>1741.9268390727593</v>
      </c>
      <c r="L61" s="433"/>
      <c r="M61" s="383">
        <f t="shared" si="17"/>
        <v>1741.9268390727593</v>
      </c>
      <c r="N61" s="433"/>
      <c r="O61" s="433"/>
    </row>
    <row r="62" spans="2:15" ht="16.5" customHeight="1">
      <c r="B62" s="524" t="s">
        <v>360</v>
      </c>
      <c r="C62" s="538" t="s">
        <v>391</v>
      </c>
      <c r="D62" s="539">
        <f>$D$55</f>
        <v>72.580284961364967</v>
      </c>
      <c r="E62" s="383">
        <v>36</v>
      </c>
      <c r="F62" s="433"/>
      <c r="G62" s="433"/>
      <c r="H62" s="383">
        <f t="shared" si="15"/>
        <v>2612.890258609139</v>
      </c>
      <c r="I62" s="433"/>
      <c r="J62" s="433"/>
      <c r="K62" s="383">
        <f t="shared" si="16"/>
        <v>2612.890258609139</v>
      </c>
      <c r="L62" s="433"/>
      <c r="M62" s="383">
        <f t="shared" si="17"/>
        <v>2612.890258609139</v>
      </c>
      <c r="N62" s="433"/>
      <c r="O62" s="433"/>
    </row>
    <row r="63" spans="2:15" ht="16.5" customHeight="1">
      <c r="B63" s="524" t="s">
        <v>361</v>
      </c>
      <c r="C63" s="538" t="s">
        <v>391</v>
      </c>
      <c r="D63" s="539">
        <f t="shared" si="14"/>
        <v>72.580284961364967</v>
      </c>
      <c r="E63" s="383">
        <v>12</v>
      </c>
      <c r="F63" s="433"/>
      <c r="G63" s="383">
        <f>E63*D63</f>
        <v>870.96341953637966</v>
      </c>
      <c r="H63" s="433"/>
      <c r="I63" s="383">
        <f>E63*D63</f>
        <v>870.96341953637966</v>
      </c>
      <c r="J63" s="433"/>
      <c r="K63" s="383">
        <f t="shared" si="16"/>
        <v>870.96341953637966</v>
      </c>
      <c r="L63" s="433"/>
      <c r="M63" s="383">
        <f t="shared" si="17"/>
        <v>870.96341953637966</v>
      </c>
      <c r="N63" s="433"/>
      <c r="O63" s="383">
        <f>E63*D63</f>
        <v>870.96341953637966</v>
      </c>
    </row>
    <row r="64" spans="2:15" ht="16.5" customHeight="1">
      <c r="B64" s="524" t="s">
        <v>362</v>
      </c>
      <c r="C64" s="538" t="s">
        <v>391</v>
      </c>
      <c r="D64" s="539">
        <f>$D$55</f>
        <v>72.580284961364967</v>
      </c>
      <c r="E64" s="383">
        <v>12</v>
      </c>
      <c r="F64" s="433"/>
      <c r="G64" s="433"/>
      <c r="H64" s="383">
        <f t="shared" si="15"/>
        <v>870.96341953637966</v>
      </c>
      <c r="I64" s="433"/>
      <c r="J64" s="433"/>
      <c r="K64" s="383">
        <f t="shared" si="16"/>
        <v>870.96341953637966</v>
      </c>
      <c r="L64" s="433"/>
      <c r="M64" s="383">
        <f t="shared" si="17"/>
        <v>870.96341953637966</v>
      </c>
      <c r="N64" s="433"/>
      <c r="O64" s="433"/>
    </row>
    <row r="65" spans="2:15" ht="16.5" customHeight="1">
      <c r="B65" s="524" t="s">
        <v>363</v>
      </c>
      <c r="C65" s="538" t="s">
        <v>391</v>
      </c>
      <c r="D65" s="539">
        <f t="shared" ref="D65:D90" si="18">$D$55</f>
        <v>72.580284961364967</v>
      </c>
      <c r="E65" s="383">
        <v>36</v>
      </c>
      <c r="F65" s="433"/>
      <c r="G65" s="433"/>
      <c r="H65" s="383">
        <f t="shared" si="15"/>
        <v>2612.890258609139</v>
      </c>
      <c r="I65" s="433"/>
      <c r="J65" s="433"/>
      <c r="K65" s="383">
        <f t="shared" si="16"/>
        <v>2612.890258609139</v>
      </c>
      <c r="L65" s="433"/>
      <c r="M65" s="383">
        <f t="shared" si="17"/>
        <v>2612.890258609139</v>
      </c>
      <c r="N65" s="433"/>
      <c r="O65" s="433"/>
    </row>
    <row r="66" spans="2:15" ht="16.5" customHeight="1">
      <c r="B66" s="526" t="s">
        <v>364</v>
      </c>
      <c r="C66" s="538"/>
      <c r="D66" s="539"/>
      <c r="E66" s="383"/>
      <c r="F66" s="433"/>
      <c r="G66" s="433"/>
      <c r="H66" s="433"/>
      <c r="I66" s="433"/>
      <c r="J66" s="433"/>
      <c r="K66" s="383">
        <f t="shared" si="16"/>
        <v>0</v>
      </c>
      <c r="L66" s="433"/>
      <c r="M66" s="433"/>
      <c r="N66" s="433"/>
      <c r="O66" s="433"/>
    </row>
    <row r="67" spans="2:15" ht="16.5" customHeight="1">
      <c r="B67" s="524" t="s">
        <v>365</v>
      </c>
      <c r="C67" s="538" t="s">
        <v>391</v>
      </c>
      <c r="D67" s="539">
        <f t="shared" si="18"/>
        <v>72.580284961364967</v>
      </c>
      <c r="E67" s="383">
        <v>12</v>
      </c>
      <c r="F67" s="433"/>
      <c r="G67" s="383">
        <f>E67*D67</f>
        <v>870.96341953637966</v>
      </c>
      <c r="H67" s="433"/>
      <c r="I67" s="383">
        <f t="shared" ref="I67:I70" si="19">E67*D67</f>
        <v>870.96341953637966</v>
      </c>
      <c r="J67" s="433"/>
      <c r="K67" s="383">
        <f t="shared" si="16"/>
        <v>870.96341953637966</v>
      </c>
      <c r="L67" s="433"/>
      <c r="M67" s="383">
        <f t="shared" ref="M67:M70" si="20">E67*D67</f>
        <v>870.96341953637966</v>
      </c>
      <c r="N67" s="433"/>
      <c r="O67" s="383">
        <f t="shared" ref="O67:O70" si="21">E67*D67</f>
        <v>870.96341953637966</v>
      </c>
    </row>
    <row r="68" spans="2:15" ht="16.5" customHeight="1">
      <c r="B68" s="524" t="s">
        <v>365</v>
      </c>
      <c r="C68" s="538" t="s">
        <v>391</v>
      </c>
      <c r="D68" s="539">
        <f>$D$55</f>
        <v>72.580284961364967</v>
      </c>
      <c r="E68" s="383">
        <v>12</v>
      </c>
      <c r="F68" s="433"/>
      <c r="G68" s="383">
        <f t="shared" ref="G68:G70" si="22">E68*D68</f>
        <v>870.96341953637966</v>
      </c>
      <c r="H68" s="433"/>
      <c r="I68" s="383">
        <f t="shared" si="19"/>
        <v>870.96341953637966</v>
      </c>
      <c r="J68" s="433"/>
      <c r="K68" s="383">
        <f t="shared" si="16"/>
        <v>870.96341953637966</v>
      </c>
      <c r="L68" s="433"/>
      <c r="M68" s="383">
        <f t="shared" si="20"/>
        <v>870.96341953637966</v>
      </c>
      <c r="N68" s="433"/>
      <c r="O68" s="383">
        <f t="shared" si="21"/>
        <v>870.96341953637966</v>
      </c>
    </row>
    <row r="69" spans="2:15" ht="16.5" customHeight="1">
      <c r="B69" s="524" t="s">
        <v>366</v>
      </c>
      <c r="C69" s="538" t="s">
        <v>391</v>
      </c>
      <c r="D69" s="539">
        <f t="shared" si="18"/>
        <v>72.580284961364967</v>
      </c>
      <c r="E69" s="383">
        <v>8</v>
      </c>
      <c r="F69" s="433"/>
      <c r="G69" s="383">
        <f t="shared" si="22"/>
        <v>580.64227969091974</v>
      </c>
      <c r="H69" s="433"/>
      <c r="I69" s="383">
        <f t="shared" si="19"/>
        <v>580.64227969091974</v>
      </c>
      <c r="J69" s="433"/>
      <c r="K69" s="383">
        <f t="shared" si="16"/>
        <v>580.64227969091974</v>
      </c>
      <c r="L69" s="433"/>
      <c r="M69" s="383">
        <f t="shared" si="20"/>
        <v>580.64227969091974</v>
      </c>
      <c r="N69" s="433"/>
      <c r="O69" s="383">
        <f t="shared" si="21"/>
        <v>580.64227969091974</v>
      </c>
    </row>
    <row r="70" spans="2:15" ht="16.5" customHeight="1">
      <c r="B70" s="524" t="s">
        <v>367</v>
      </c>
      <c r="C70" s="538" t="s">
        <v>391</v>
      </c>
      <c r="D70" s="539">
        <f t="shared" si="18"/>
        <v>72.580284961364967</v>
      </c>
      <c r="E70" s="383">
        <v>12</v>
      </c>
      <c r="F70" s="433"/>
      <c r="G70" s="383">
        <f t="shared" si="22"/>
        <v>870.96341953637966</v>
      </c>
      <c r="H70" s="433"/>
      <c r="I70" s="383">
        <f t="shared" si="19"/>
        <v>870.96341953637966</v>
      </c>
      <c r="J70" s="433"/>
      <c r="K70" s="383">
        <f t="shared" si="16"/>
        <v>870.96341953637966</v>
      </c>
      <c r="L70" s="433"/>
      <c r="M70" s="383">
        <f t="shared" si="20"/>
        <v>870.96341953637966</v>
      </c>
      <c r="N70" s="433"/>
      <c r="O70" s="383">
        <f t="shared" si="21"/>
        <v>870.96341953637966</v>
      </c>
    </row>
    <row r="71" spans="2:15" ht="16.5" customHeight="1">
      <c r="B71" s="526" t="s">
        <v>368</v>
      </c>
      <c r="C71" s="538"/>
      <c r="D71" s="539"/>
      <c r="E71" s="383"/>
      <c r="F71" s="433"/>
      <c r="G71" s="433"/>
      <c r="H71" s="433"/>
      <c r="I71" s="433"/>
      <c r="J71" s="433"/>
      <c r="K71" s="433"/>
      <c r="L71" s="433"/>
      <c r="M71" s="433"/>
      <c r="N71" s="433"/>
      <c r="O71" s="433"/>
    </row>
    <row r="72" spans="2:15" ht="16.5" customHeight="1">
      <c r="B72" s="524" t="s">
        <v>369</v>
      </c>
      <c r="C72" s="538" t="s">
        <v>391</v>
      </c>
      <c r="D72" s="539">
        <f>$D$55</f>
        <v>72.580284961364967</v>
      </c>
      <c r="E72" s="383">
        <v>36</v>
      </c>
      <c r="F72" s="433"/>
      <c r="G72" s="383">
        <f t="shared" ref="G72:G76" si="23">E72*D72</f>
        <v>2612.890258609139</v>
      </c>
      <c r="H72" s="433"/>
      <c r="I72" s="383">
        <f t="shared" ref="I72:I76" si="24">E72*D72</f>
        <v>2612.890258609139</v>
      </c>
      <c r="J72" s="433"/>
      <c r="K72" s="383">
        <f t="shared" ref="K72:K76" si="25">E72*D72</f>
        <v>2612.890258609139</v>
      </c>
      <c r="L72" s="433"/>
      <c r="M72" s="383">
        <f t="shared" ref="M72:M76" si="26">E72*D72</f>
        <v>2612.890258609139</v>
      </c>
      <c r="N72" s="433"/>
      <c r="O72" s="383">
        <f t="shared" ref="O72:O76" si="27">E72*D72</f>
        <v>2612.890258609139</v>
      </c>
    </row>
    <row r="73" spans="2:15" ht="16.5" customHeight="1">
      <c r="B73" s="524" t="s">
        <v>369</v>
      </c>
      <c r="C73" s="538" t="s">
        <v>391</v>
      </c>
      <c r="D73" s="539">
        <f t="shared" si="18"/>
        <v>72.580284961364967</v>
      </c>
      <c r="E73" s="383">
        <v>36</v>
      </c>
      <c r="F73" s="433"/>
      <c r="G73" s="383">
        <f t="shared" si="23"/>
        <v>2612.890258609139</v>
      </c>
      <c r="H73" s="433"/>
      <c r="I73" s="383">
        <f t="shared" si="24"/>
        <v>2612.890258609139</v>
      </c>
      <c r="J73" s="433"/>
      <c r="K73" s="383">
        <f t="shared" si="25"/>
        <v>2612.890258609139</v>
      </c>
      <c r="L73" s="433"/>
      <c r="M73" s="383">
        <f t="shared" si="26"/>
        <v>2612.890258609139</v>
      </c>
      <c r="N73" s="433"/>
      <c r="O73" s="383">
        <f t="shared" si="27"/>
        <v>2612.890258609139</v>
      </c>
    </row>
    <row r="74" spans="2:15" ht="16.5" customHeight="1">
      <c r="B74" s="524" t="s">
        <v>370</v>
      </c>
      <c r="C74" s="538" t="s">
        <v>391</v>
      </c>
      <c r="D74" s="539">
        <f t="shared" si="18"/>
        <v>72.580284961364967</v>
      </c>
      <c r="E74" s="383">
        <v>24</v>
      </c>
      <c r="F74" s="433"/>
      <c r="G74" s="383">
        <f t="shared" si="23"/>
        <v>1741.9268390727593</v>
      </c>
      <c r="H74" s="433"/>
      <c r="I74" s="383">
        <f t="shared" si="24"/>
        <v>1741.9268390727593</v>
      </c>
      <c r="J74" s="433"/>
      <c r="K74" s="383">
        <f t="shared" si="25"/>
        <v>1741.9268390727593</v>
      </c>
      <c r="L74" s="433"/>
      <c r="M74" s="383">
        <f t="shared" si="26"/>
        <v>1741.9268390727593</v>
      </c>
      <c r="N74" s="433"/>
      <c r="O74" s="383">
        <f t="shared" si="27"/>
        <v>1741.9268390727593</v>
      </c>
    </row>
    <row r="75" spans="2:15" ht="16.5" customHeight="1">
      <c r="B75" s="524" t="s">
        <v>371</v>
      </c>
      <c r="C75" s="538" t="s">
        <v>391</v>
      </c>
      <c r="D75" s="539">
        <f t="shared" si="18"/>
        <v>72.580284961364967</v>
      </c>
      <c r="E75" s="383">
        <v>36</v>
      </c>
      <c r="F75" s="433"/>
      <c r="G75" s="383">
        <f t="shared" si="23"/>
        <v>2612.890258609139</v>
      </c>
      <c r="H75" s="433"/>
      <c r="I75" s="383">
        <f t="shared" si="24"/>
        <v>2612.890258609139</v>
      </c>
      <c r="J75" s="433"/>
      <c r="K75" s="383">
        <f t="shared" si="25"/>
        <v>2612.890258609139</v>
      </c>
      <c r="L75" s="433"/>
      <c r="M75" s="383">
        <f t="shared" si="26"/>
        <v>2612.890258609139</v>
      </c>
      <c r="N75" s="433"/>
      <c r="O75" s="383">
        <f t="shared" si="27"/>
        <v>2612.890258609139</v>
      </c>
    </row>
    <row r="76" spans="2:15" ht="16.5" customHeight="1">
      <c r="B76" s="524" t="s">
        <v>372</v>
      </c>
      <c r="C76" s="538" t="s">
        <v>391</v>
      </c>
      <c r="D76" s="539">
        <f>$D$55</f>
        <v>72.580284961364967</v>
      </c>
      <c r="E76" s="383">
        <v>8</v>
      </c>
      <c r="F76" s="433"/>
      <c r="G76" s="383">
        <f t="shared" si="23"/>
        <v>580.64227969091974</v>
      </c>
      <c r="H76" s="433"/>
      <c r="I76" s="383">
        <f t="shared" si="24"/>
        <v>580.64227969091974</v>
      </c>
      <c r="J76" s="433"/>
      <c r="K76" s="383">
        <f t="shared" si="25"/>
        <v>580.64227969091974</v>
      </c>
      <c r="L76" s="433"/>
      <c r="M76" s="383">
        <f t="shared" si="26"/>
        <v>580.64227969091974</v>
      </c>
      <c r="N76" s="433"/>
      <c r="O76" s="383">
        <f t="shared" si="27"/>
        <v>580.64227969091974</v>
      </c>
    </row>
    <row r="77" spans="2:15" ht="16.5" customHeight="1">
      <c r="B77" s="526" t="s">
        <v>373</v>
      </c>
      <c r="C77" s="538"/>
      <c r="D77" s="539"/>
      <c r="E77" s="383"/>
      <c r="F77" s="433"/>
      <c r="G77" s="433"/>
      <c r="H77" s="433"/>
      <c r="I77" s="433"/>
      <c r="J77" s="433"/>
      <c r="K77" s="433"/>
      <c r="L77" s="433"/>
      <c r="M77" s="433"/>
      <c r="N77" s="433"/>
      <c r="O77" s="433"/>
    </row>
    <row r="78" spans="2:15" ht="16.5" customHeight="1">
      <c r="B78" s="524" t="s">
        <v>374</v>
      </c>
      <c r="C78" s="538" t="s">
        <v>391</v>
      </c>
      <c r="D78" s="539">
        <f t="shared" si="18"/>
        <v>72.580284961364967</v>
      </c>
      <c r="E78" s="383">
        <v>24</v>
      </c>
      <c r="F78" s="433"/>
      <c r="G78" s="383">
        <f>E78*D78</f>
        <v>1741.9268390727593</v>
      </c>
      <c r="H78" s="433"/>
      <c r="I78" s="383">
        <f>E78*D78</f>
        <v>1741.9268390727593</v>
      </c>
      <c r="J78" s="433"/>
      <c r="K78" s="383">
        <f t="shared" ref="K78:K80" si="28">E78*D78</f>
        <v>1741.9268390727593</v>
      </c>
      <c r="L78" s="433"/>
      <c r="M78" s="383">
        <f t="shared" ref="M78:M80" si="29">E78*D78</f>
        <v>1741.9268390727593</v>
      </c>
      <c r="N78" s="433"/>
      <c r="O78" s="383">
        <f>E78*D78</f>
        <v>1741.9268390727593</v>
      </c>
    </row>
    <row r="79" spans="2:15" ht="16.5" customHeight="1">
      <c r="B79" s="524" t="s">
        <v>375</v>
      </c>
      <c r="C79" s="538" t="s">
        <v>391</v>
      </c>
      <c r="D79" s="539">
        <f t="shared" si="18"/>
        <v>72.580284961364967</v>
      </c>
      <c r="E79" s="383">
        <v>144</v>
      </c>
      <c r="F79" s="433"/>
      <c r="G79" s="433"/>
      <c r="H79" s="383">
        <f t="shared" ref="H79" si="30">E79*D79</f>
        <v>10451.561034436556</v>
      </c>
      <c r="I79" s="433"/>
      <c r="J79" s="433"/>
      <c r="K79" s="383">
        <f t="shared" si="28"/>
        <v>10451.561034436556</v>
      </c>
      <c r="L79" s="433"/>
      <c r="M79" s="383">
        <f t="shared" si="29"/>
        <v>10451.561034436556</v>
      </c>
      <c r="N79" s="433"/>
      <c r="O79" s="433"/>
    </row>
    <row r="80" spans="2:15" ht="16.5" customHeight="1">
      <c r="B80" s="524" t="s">
        <v>392</v>
      </c>
      <c r="C80" s="538" t="s">
        <v>391</v>
      </c>
      <c r="D80" s="539">
        <f>$D$55</f>
        <v>72.580284961364967</v>
      </c>
      <c r="E80" s="383">
        <v>24</v>
      </c>
      <c r="F80" s="433"/>
      <c r="G80" s="383">
        <f>E80*D80</f>
        <v>1741.9268390727593</v>
      </c>
      <c r="H80" s="433"/>
      <c r="I80" s="383">
        <f>E80*D80</f>
        <v>1741.9268390727593</v>
      </c>
      <c r="J80" s="433"/>
      <c r="K80" s="383">
        <f t="shared" si="28"/>
        <v>1741.9268390727593</v>
      </c>
      <c r="L80" s="433"/>
      <c r="M80" s="383">
        <f t="shared" si="29"/>
        <v>1741.9268390727593</v>
      </c>
      <c r="N80" s="433"/>
      <c r="O80" s="383">
        <f>E80*D80</f>
        <v>1741.9268390727593</v>
      </c>
    </row>
    <row r="81" spans="2:19" ht="16.5" customHeight="1">
      <c r="B81" s="526" t="s">
        <v>282</v>
      </c>
      <c r="C81" s="538"/>
      <c r="D81" s="539"/>
      <c r="E81" s="383"/>
      <c r="F81" s="433"/>
      <c r="G81" s="433"/>
      <c r="H81" s="433"/>
      <c r="I81" s="433"/>
      <c r="J81" s="433"/>
      <c r="K81" s="433"/>
      <c r="L81" s="433"/>
      <c r="M81" s="433"/>
      <c r="N81" s="433"/>
      <c r="O81" s="433"/>
    </row>
    <row r="82" spans="2:19" ht="16.5" customHeight="1">
      <c r="B82" s="524" t="s">
        <v>377</v>
      </c>
      <c r="C82" s="538" t="s">
        <v>391</v>
      </c>
      <c r="D82" s="539">
        <f t="shared" si="18"/>
        <v>72.580284961364967</v>
      </c>
      <c r="E82" s="383">
        <v>72</v>
      </c>
      <c r="F82" s="433"/>
      <c r="G82" s="433"/>
      <c r="H82" s="383">
        <f t="shared" ref="H82:H90" si="31">E82*D82</f>
        <v>5225.780517218278</v>
      </c>
      <c r="I82" s="433"/>
      <c r="J82" s="433"/>
      <c r="K82" s="383">
        <f t="shared" ref="K82:K88" si="32">E82*D82</f>
        <v>5225.780517218278</v>
      </c>
      <c r="L82" s="433"/>
      <c r="M82" s="383">
        <f t="shared" ref="M82:M88" si="33">E82*D82</f>
        <v>5225.780517218278</v>
      </c>
      <c r="N82" s="433"/>
      <c r="O82" s="433"/>
    </row>
    <row r="83" spans="2:19" ht="16.5" customHeight="1">
      <c r="B83" s="524" t="s">
        <v>378</v>
      </c>
      <c r="C83" s="538" t="s">
        <v>391</v>
      </c>
      <c r="D83" s="539">
        <f t="shared" si="18"/>
        <v>72.580284961364967</v>
      </c>
      <c r="E83" s="383">
        <v>48</v>
      </c>
      <c r="F83" s="433"/>
      <c r="G83" s="433"/>
      <c r="H83" s="383">
        <f t="shared" si="31"/>
        <v>3483.8536781455186</v>
      </c>
      <c r="I83" s="433"/>
      <c r="J83" s="433"/>
      <c r="K83" s="383">
        <f t="shared" si="32"/>
        <v>3483.8536781455186</v>
      </c>
      <c r="L83" s="433"/>
      <c r="M83" s="383">
        <f t="shared" si="33"/>
        <v>3483.8536781455186</v>
      </c>
      <c r="N83" s="433"/>
      <c r="O83" s="433"/>
    </row>
    <row r="84" spans="2:19" ht="16.5" customHeight="1">
      <c r="B84" s="524" t="s">
        <v>379</v>
      </c>
      <c r="C84" s="538" t="s">
        <v>391</v>
      </c>
      <c r="D84" s="539">
        <f>$D$55</f>
        <v>72.580284961364967</v>
      </c>
      <c r="E84" s="383">
        <v>8</v>
      </c>
      <c r="F84" s="433"/>
      <c r="G84" s="383">
        <f t="shared" ref="G84:G85" si="34">E84*D84</f>
        <v>580.64227969091974</v>
      </c>
      <c r="H84" s="383">
        <f t="shared" si="31"/>
        <v>580.64227969091974</v>
      </c>
      <c r="I84" s="383">
        <f t="shared" ref="I84:I85" si="35">E84*D84</f>
        <v>580.64227969091974</v>
      </c>
      <c r="J84" s="433"/>
      <c r="K84" s="383">
        <f t="shared" si="32"/>
        <v>580.64227969091974</v>
      </c>
      <c r="L84" s="383">
        <f>E84*D84</f>
        <v>580.64227969091974</v>
      </c>
      <c r="M84" s="383">
        <f t="shared" si="33"/>
        <v>580.64227969091974</v>
      </c>
      <c r="N84" s="383">
        <f>E84*D84</f>
        <v>580.64227969091974</v>
      </c>
      <c r="O84" s="433"/>
    </row>
    <row r="85" spans="2:19" ht="16.5" customHeight="1">
      <c r="B85" s="524" t="s">
        <v>379</v>
      </c>
      <c r="C85" s="538" t="s">
        <v>391</v>
      </c>
      <c r="D85" s="539">
        <f t="shared" si="18"/>
        <v>72.580284961364967</v>
      </c>
      <c r="E85" s="383">
        <v>8</v>
      </c>
      <c r="F85" s="433"/>
      <c r="G85" s="383">
        <f t="shared" si="34"/>
        <v>580.64227969091974</v>
      </c>
      <c r="H85" s="383">
        <f t="shared" si="31"/>
        <v>580.64227969091974</v>
      </c>
      <c r="I85" s="383">
        <f t="shared" si="35"/>
        <v>580.64227969091974</v>
      </c>
      <c r="J85" s="433"/>
      <c r="K85" s="383">
        <f t="shared" si="32"/>
        <v>580.64227969091974</v>
      </c>
      <c r="L85" s="383">
        <f>E85*D85</f>
        <v>580.64227969091974</v>
      </c>
      <c r="M85" s="383">
        <f t="shared" si="33"/>
        <v>580.64227969091974</v>
      </c>
      <c r="N85" s="383">
        <f>E85*D85</f>
        <v>580.64227969091974</v>
      </c>
      <c r="O85" s="433"/>
    </row>
    <row r="86" spans="2:19" ht="16.5" customHeight="1">
      <c r="B86" s="524" t="s">
        <v>380</v>
      </c>
      <c r="C86" s="538" t="s">
        <v>391</v>
      </c>
      <c r="D86" s="539">
        <f t="shared" si="18"/>
        <v>72.580284961364967</v>
      </c>
      <c r="E86" s="383">
        <v>24</v>
      </c>
      <c r="F86" s="433"/>
      <c r="G86" s="433"/>
      <c r="H86" s="383">
        <f t="shared" si="31"/>
        <v>1741.9268390727593</v>
      </c>
      <c r="I86" s="433"/>
      <c r="J86" s="433"/>
      <c r="K86" s="383">
        <f t="shared" si="32"/>
        <v>1741.9268390727593</v>
      </c>
      <c r="L86" s="433"/>
      <c r="M86" s="383">
        <f t="shared" si="33"/>
        <v>1741.9268390727593</v>
      </c>
      <c r="N86" s="433"/>
      <c r="O86" s="433"/>
    </row>
    <row r="87" spans="2:19" ht="16.5" customHeight="1">
      <c r="B87" s="524" t="s">
        <v>381</v>
      </c>
      <c r="C87" s="538" t="s">
        <v>391</v>
      </c>
      <c r="D87" s="539">
        <f t="shared" si="18"/>
        <v>72.580284961364967</v>
      </c>
      <c r="E87" s="383">
        <v>24</v>
      </c>
      <c r="F87" s="433"/>
      <c r="G87" s="383">
        <f t="shared" ref="G87:G88" si="36">E87*D87</f>
        <v>1741.9268390727593</v>
      </c>
      <c r="H87" s="383">
        <f t="shared" si="31"/>
        <v>1741.9268390727593</v>
      </c>
      <c r="I87" s="383">
        <f t="shared" ref="I87:I88" si="37">E87*D87</f>
        <v>1741.9268390727593</v>
      </c>
      <c r="J87" s="433"/>
      <c r="K87" s="383">
        <f t="shared" si="32"/>
        <v>1741.9268390727593</v>
      </c>
      <c r="L87" s="383">
        <f t="shared" ref="L87:L90" si="38">E87*D87</f>
        <v>1741.9268390727593</v>
      </c>
      <c r="M87" s="383">
        <f t="shared" si="33"/>
        <v>1741.9268390727593</v>
      </c>
      <c r="N87" s="383">
        <f t="shared" ref="N87:N90" si="39">E87*D87</f>
        <v>1741.9268390727593</v>
      </c>
      <c r="O87" s="433"/>
    </row>
    <row r="88" spans="2:19" ht="16.5" customHeight="1">
      <c r="B88" s="524" t="s">
        <v>382</v>
      </c>
      <c r="C88" s="538" t="s">
        <v>391</v>
      </c>
      <c r="D88" s="539">
        <f>$D$55</f>
        <v>72.580284961364967</v>
      </c>
      <c r="E88" s="383">
        <v>24</v>
      </c>
      <c r="F88" s="433"/>
      <c r="G88" s="383">
        <f t="shared" si="36"/>
        <v>1741.9268390727593</v>
      </c>
      <c r="H88" s="383">
        <f t="shared" si="31"/>
        <v>1741.9268390727593</v>
      </c>
      <c r="I88" s="383">
        <f t="shared" si="37"/>
        <v>1741.9268390727593</v>
      </c>
      <c r="J88" s="433"/>
      <c r="K88" s="383">
        <f t="shared" si="32"/>
        <v>1741.9268390727593</v>
      </c>
      <c r="L88" s="383">
        <f t="shared" si="38"/>
        <v>1741.9268390727593</v>
      </c>
      <c r="M88" s="383">
        <f t="shared" si="33"/>
        <v>1741.9268390727593</v>
      </c>
      <c r="N88" s="383">
        <f t="shared" si="39"/>
        <v>1741.9268390727593</v>
      </c>
      <c r="O88" s="433"/>
    </row>
    <row r="89" spans="2:19" ht="16.5" customHeight="1">
      <c r="B89" s="524" t="s">
        <v>383</v>
      </c>
      <c r="C89" s="538" t="s">
        <v>391</v>
      </c>
      <c r="D89" s="539">
        <f t="shared" si="18"/>
        <v>72.580284961364967</v>
      </c>
      <c r="E89" s="383">
        <v>8</v>
      </c>
      <c r="F89" s="433"/>
      <c r="G89" s="433"/>
      <c r="H89" s="383">
        <f t="shared" si="31"/>
        <v>580.64227969091974</v>
      </c>
      <c r="I89" s="433"/>
      <c r="J89" s="383">
        <f>E89*D89</f>
        <v>580.64227969091974</v>
      </c>
      <c r="K89" s="433"/>
      <c r="L89" s="383">
        <f t="shared" si="38"/>
        <v>580.64227969091974</v>
      </c>
      <c r="M89" s="433"/>
      <c r="N89" s="383">
        <f t="shared" si="39"/>
        <v>580.64227969091974</v>
      </c>
      <c r="O89" s="433"/>
    </row>
    <row r="90" spans="2:19" ht="16.5" customHeight="1">
      <c r="B90" s="524" t="s">
        <v>384</v>
      </c>
      <c r="C90" s="538" t="s">
        <v>391</v>
      </c>
      <c r="D90" s="539">
        <f t="shared" si="18"/>
        <v>72.580284961364967</v>
      </c>
      <c r="E90" s="383">
        <v>8</v>
      </c>
      <c r="F90" s="433"/>
      <c r="G90" s="383">
        <f>E90*D90</f>
        <v>580.64227969091974</v>
      </c>
      <c r="H90" s="383">
        <f t="shared" si="31"/>
        <v>580.64227969091974</v>
      </c>
      <c r="I90" s="383">
        <f>E90*D90</f>
        <v>580.64227969091974</v>
      </c>
      <c r="J90" s="433"/>
      <c r="K90" s="383">
        <f>E90*D90</f>
        <v>580.64227969091974</v>
      </c>
      <c r="L90" s="383">
        <f t="shared" si="38"/>
        <v>580.64227969091974</v>
      </c>
      <c r="M90" s="383">
        <f>E90*D90</f>
        <v>580.64227969091974</v>
      </c>
      <c r="N90" s="383">
        <f t="shared" si="39"/>
        <v>580.64227969091974</v>
      </c>
      <c r="O90" s="433"/>
    </row>
    <row r="91" spans="2:19">
      <c r="B91" s="505"/>
      <c r="E91" s="540"/>
      <c r="F91" s="541"/>
      <c r="G91" s="541"/>
      <c r="H91" s="541"/>
      <c r="I91" s="541"/>
      <c r="J91" s="541"/>
      <c r="K91" s="541"/>
      <c r="L91" s="541"/>
      <c r="M91" s="541"/>
      <c r="N91" s="541"/>
      <c r="O91" s="541"/>
    </row>
    <row r="92" spans="2:19">
      <c r="B92" s="508" t="s">
        <v>220</v>
      </c>
      <c r="F92" s="541"/>
    </row>
    <row r="93" spans="2:19" ht="38.25">
      <c r="B93" s="373" t="s">
        <v>222</v>
      </c>
      <c r="C93" s="373" t="s">
        <v>223</v>
      </c>
      <c r="D93" s="373" t="s">
        <v>224</v>
      </c>
      <c r="E93" s="373" t="s">
        <v>225</v>
      </c>
      <c r="F93" s="542" t="s">
        <v>137</v>
      </c>
      <c r="G93" s="542" t="s">
        <v>137</v>
      </c>
      <c r="H93" s="542" t="s">
        <v>137</v>
      </c>
      <c r="I93" s="542" t="s">
        <v>137</v>
      </c>
      <c r="J93" s="542" t="s">
        <v>137</v>
      </c>
      <c r="K93" s="542" t="s">
        <v>137</v>
      </c>
      <c r="L93" s="542" t="s">
        <v>137</v>
      </c>
      <c r="M93" s="542" t="s">
        <v>137</v>
      </c>
      <c r="N93" s="542" t="s">
        <v>137</v>
      </c>
      <c r="O93" s="542" t="s">
        <v>137</v>
      </c>
    </row>
    <row r="94" spans="2:19" ht="28.5" customHeight="1">
      <c r="B94" s="373" t="s">
        <v>226</v>
      </c>
      <c r="C94" s="373"/>
      <c r="D94" s="373"/>
      <c r="E94" s="373"/>
      <c r="F94" s="473">
        <f t="shared" ref="F94:O94" si="40">SUM(F95:F97)</f>
        <v>1741.9268390727593</v>
      </c>
      <c r="G94" s="473">
        <f>SUM(G95:G97)</f>
        <v>4354.8170976818983</v>
      </c>
      <c r="H94" s="473">
        <f t="shared" si="40"/>
        <v>3483.8536781455186</v>
      </c>
      <c r="I94" s="473">
        <f t="shared" si="40"/>
        <v>2612.890258609139</v>
      </c>
      <c r="J94" s="473">
        <f t="shared" si="40"/>
        <v>3483.8536781455186</v>
      </c>
      <c r="K94" s="473">
        <f t="shared" si="40"/>
        <v>2612.890258609139</v>
      </c>
      <c r="L94" s="473">
        <f t="shared" si="40"/>
        <v>4354.8170976818983</v>
      </c>
      <c r="M94" s="473">
        <f t="shared" si="40"/>
        <v>3483.8536781455186</v>
      </c>
      <c r="N94" s="473">
        <f t="shared" si="40"/>
        <v>2612.890258609139</v>
      </c>
      <c r="O94" s="473">
        <f t="shared" si="40"/>
        <v>3483.8536781455186</v>
      </c>
    </row>
    <row r="95" spans="2:19">
      <c r="B95" s="543" t="s">
        <v>385</v>
      </c>
      <c r="C95" s="475">
        <v>1741.9268390727593</v>
      </c>
      <c r="D95" s="378" t="s">
        <v>393</v>
      </c>
      <c r="E95" s="375">
        <v>1</v>
      </c>
      <c r="F95" s="422"/>
      <c r="G95" s="422">
        <f>C95</f>
        <v>1741.9268390727593</v>
      </c>
      <c r="H95" s="422">
        <f>C95</f>
        <v>1741.9268390727593</v>
      </c>
      <c r="I95" s="422"/>
      <c r="J95" s="422">
        <f>C95</f>
        <v>1741.9268390727593</v>
      </c>
      <c r="K95" s="422"/>
      <c r="L95" s="422">
        <f>C95</f>
        <v>1741.9268390727593</v>
      </c>
      <c r="M95" s="422">
        <f>C95</f>
        <v>1741.9268390727593</v>
      </c>
      <c r="N95" s="422"/>
      <c r="O95" s="422">
        <f>C95</f>
        <v>1741.9268390727593</v>
      </c>
      <c r="Q95" s="544"/>
      <c r="S95" s="216"/>
    </row>
    <row r="96" spans="2:19" ht="15" customHeight="1">
      <c r="B96" s="543" t="s">
        <v>386</v>
      </c>
      <c r="C96" s="475">
        <v>870.96341953637966</v>
      </c>
      <c r="D96" s="378" t="s">
        <v>394</v>
      </c>
      <c r="E96" s="375">
        <v>1</v>
      </c>
      <c r="F96" s="422"/>
      <c r="G96" s="422">
        <f>C96</f>
        <v>870.96341953637966</v>
      </c>
      <c r="H96" s="422"/>
      <c r="I96" s="422">
        <f>C96</f>
        <v>870.96341953637966</v>
      </c>
      <c r="J96" s="422"/>
      <c r="K96" s="422">
        <f>C96</f>
        <v>870.96341953637966</v>
      </c>
      <c r="L96" s="422">
        <f>C96</f>
        <v>870.96341953637966</v>
      </c>
      <c r="M96" s="422"/>
      <c r="N96" s="422">
        <f>C96</f>
        <v>870.96341953637966</v>
      </c>
      <c r="O96" s="422"/>
      <c r="Q96" s="544"/>
      <c r="S96" s="216"/>
    </row>
    <row r="97" spans="2:22">
      <c r="B97" s="545" t="s">
        <v>387</v>
      </c>
      <c r="C97" s="475">
        <v>1741.9268390727593</v>
      </c>
      <c r="D97" s="378" t="s">
        <v>395</v>
      </c>
      <c r="E97" s="375">
        <v>1</v>
      </c>
      <c r="F97" s="422">
        <f>C97</f>
        <v>1741.9268390727593</v>
      </c>
      <c r="G97" s="422">
        <f>C97</f>
        <v>1741.9268390727593</v>
      </c>
      <c r="H97" s="422">
        <f>C97</f>
        <v>1741.9268390727593</v>
      </c>
      <c r="I97" s="422">
        <f>C97</f>
        <v>1741.9268390727593</v>
      </c>
      <c r="J97" s="422">
        <f>C97</f>
        <v>1741.9268390727593</v>
      </c>
      <c r="K97" s="422">
        <f>C97</f>
        <v>1741.9268390727593</v>
      </c>
      <c r="L97" s="422">
        <f>C97</f>
        <v>1741.9268390727593</v>
      </c>
      <c r="M97" s="422">
        <f>C97</f>
        <v>1741.9268390727593</v>
      </c>
      <c r="N97" s="422">
        <f>C97</f>
        <v>1741.9268390727593</v>
      </c>
      <c r="O97" s="422">
        <f>C97</f>
        <v>1741.9268390727593</v>
      </c>
      <c r="Q97" s="544"/>
      <c r="S97" s="216"/>
    </row>
    <row r="98" spans="2:22" ht="15.75" thickBot="1">
      <c r="B98" s="546"/>
      <c r="C98" s="547"/>
      <c r="D98" s="548"/>
      <c r="E98" s="549"/>
      <c r="F98" s="541"/>
      <c r="G98" s="541"/>
      <c r="H98" s="541"/>
      <c r="I98" s="541"/>
      <c r="J98" s="541"/>
      <c r="K98" s="541"/>
      <c r="L98" s="541"/>
      <c r="M98" s="541"/>
      <c r="N98" s="541"/>
      <c r="O98" s="541"/>
    </row>
    <row r="99" spans="2:22" ht="36" customHeight="1" thickBot="1">
      <c r="B99" s="550" t="s">
        <v>143</v>
      </c>
      <c r="C99" s="551"/>
      <c r="D99" s="410"/>
      <c r="E99" s="410"/>
      <c r="F99" s="552">
        <f t="shared" ref="F99:O99" si="41">SUM(F100:F132)</f>
        <v>0</v>
      </c>
      <c r="G99" s="552">
        <f>SUM(G100:G132)</f>
        <v>1347607.3333333333</v>
      </c>
      <c r="H99" s="552">
        <f>SUM(H100:H132)</f>
        <v>1436074.8333333333</v>
      </c>
      <c r="I99" s="552">
        <f t="shared" si="41"/>
        <v>1347607.3333333333</v>
      </c>
      <c r="J99" s="552">
        <f t="shared" si="41"/>
        <v>5766.666666666667</v>
      </c>
      <c r="K99" s="552">
        <f>SUM(K100:K132)</f>
        <v>2734367.0000000005</v>
      </c>
      <c r="L99" s="552">
        <f t="shared" si="41"/>
        <v>49315.166666666672</v>
      </c>
      <c r="M99" s="552">
        <f t="shared" si="41"/>
        <v>2734367.0000000005</v>
      </c>
      <c r="N99" s="552">
        <f t="shared" si="41"/>
        <v>49315.166666666672</v>
      </c>
      <c r="O99" s="553">
        <f t="shared" si="41"/>
        <v>1304058.8333333335</v>
      </c>
      <c r="Q99" s="17">
        <v>1</v>
      </c>
      <c r="R99" s="2">
        <v>2</v>
      </c>
      <c r="S99" s="2">
        <v>3</v>
      </c>
      <c r="T99" s="2">
        <v>4</v>
      </c>
      <c r="U99" s="2">
        <v>5</v>
      </c>
      <c r="V99" s="2">
        <v>6</v>
      </c>
    </row>
    <row r="100" spans="2:22">
      <c r="B100" s="537" t="s">
        <v>231</v>
      </c>
      <c r="C100" s="554"/>
      <c r="D100" s="202"/>
      <c r="E100" s="202"/>
      <c r="F100" s="555"/>
      <c r="G100" s="555"/>
      <c r="H100" s="555"/>
      <c r="I100" s="555"/>
      <c r="J100" s="555"/>
      <c r="K100" s="555"/>
      <c r="L100" s="555"/>
      <c r="M100" s="555"/>
      <c r="N100" s="555"/>
      <c r="O100" s="555"/>
    </row>
    <row r="101" spans="2:22">
      <c r="B101" s="524" t="s">
        <v>357</v>
      </c>
      <c r="C101" s="556">
        <v>7884</v>
      </c>
      <c r="D101" s="259">
        <v>17600</v>
      </c>
      <c r="E101" s="260">
        <v>2</v>
      </c>
      <c r="F101" s="422"/>
      <c r="G101" s="422"/>
      <c r="H101" s="422">
        <f>E101*C101</f>
        <v>15768</v>
      </c>
      <c r="I101" s="422"/>
      <c r="J101" s="422"/>
      <c r="K101" s="422">
        <f>E101*C101</f>
        <v>15768</v>
      </c>
      <c r="L101" s="422"/>
      <c r="M101" s="422">
        <f>E101*C101</f>
        <v>15768</v>
      </c>
      <c r="N101" s="422"/>
      <c r="O101" s="422"/>
      <c r="Q101" s="557">
        <f>$D101*Q$99</f>
        <v>17600</v>
      </c>
      <c r="R101" s="557">
        <f t="shared" ref="R101:V116" si="42">$D101*R$99</f>
        <v>35200</v>
      </c>
      <c r="S101" s="557">
        <f t="shared" si="42"/>
        <v>52800</v>
      </c>
      <c r="T101" s="557">
        <f t="shared" si="42"/>
        <v>70400</v>
      </c>
      <c r="U101" s="557">
        <f t="shared" si="42"/>
        <v>88000</v>
      </c>
      <c r="V101" s="557">
        <f t="shared" si="42"/>
        <v>105600</v>
      </c>
    </row>
    <row r="102" spans="2:22">
      <c r="B102" s="524" t="s">
        <v>358</v>
      </c>
      <c r="C102" s="556">
        <v>235650.33333333337</v>
      </c>
      <c r="D102" s="259">
        <v>17600</v>
      </c>
      <c r="E102" s="260">
        <v>2</v>
      </c>
      <c r="F102" s="422"/>
      <c r="G102" s="422"/>
      <c r="H102" s="422">
        <f>E102*C102</f>
        <v>471300.66666666674</v>
      </c>
      <c r="I102" s="422"/>
      <c r="J102" s="422"/>
      <c r="K102" s="422">
        <f t="shared" ref="K102:K104" si="43">E102*C102</f>
        <v>471300.66666666674</v>
      </c>
      <c r="L102" s="422"/>
      <c r="M102" s="422">
        <f t="shared" ref="M102:M104" si="44">E102*C102</f>
        <v>471300.66666666674</v>
      </c>
      <c r="N102" s="422"/>
      <c r="O102" s="422"/>
      <c r="Q102" s="557">
        <f t="shared" ref="Q102:V119" si="45">$D102*Q$99</f>
        <v>17600</v>
      </c>
      <c r="R102" s="557">
        <f t="shared" si="42"/>
        <v>35200</v>
      </c>
      <c r="S102" s="557">
        <f t="shared" si="42"/>
        <v>52800</v>
      </c>
      <c r="T102" s="557">
        <f t="shared" si="42"/>
        <v>70400</v>
      </c>
      <c r="U102" s="557">
        <f t="shared" si="42"/>
        <v>88000</v>
      </c>
      <c r="V102" s="557">
        <f t="shared" si="42"/>
        <v>105600</v>
      </c>
    </row>
    <row r="103" spans="2:22">
      <c r="B103" s="524" t="s">
        <v>359</v>
      </c>
      <c r="C103" s="556">
        <v>18572.666666666668</v>
      </c>
      <c r="D103" s="259">
        <v>17600</v>
      </c>
      <c r="E103" s="260">
        <v>2</v>
      </c>
      <c r="F103" s="422"/>
      <c r="G103" s="422"/>
      <c r="H103" s="422">
        <f>E103*C103</f>
        <v>37145.333333333336</v>
      </c>
      <c r="I103" s="422"/>
      <c r="J103" s="422"/>
      <c r="K103" s="422">
        <f t="shared" si="43"/>
        <v>37145.333333333336</v>
      </c>
      <c r="L103" s="422"/>
      <c r="M103" s="422">
        <f t="shared" si="44"/>
        <v>37145.333333333336</v>
      </c>
      <c r="N103" s="422"/>
      <c r="O103" s="422"/>
      <c r="Q103" s="557">
        <f t="shared" si="45"/>
        <v>17600</v>
      </c>
      <c r="R103" s="557">
        <f t="shared" si="42"/>
        <v>35200</v>
      </c>
      <c r="S103" s="557">
        <f t="shared" si="42"/>
        <v>52800</v>
      </c>
      <c r="T103" s="557">
        <f t="shared" si="42"/>
        <v>70400</v>
      </c>
      <c r="U103" s="557">
        <f t="shared" si="42"/>
        <v>88000</v>
      </c>
      <c r="V103" s="557">
        <f t="shared" si="42"/>
        <v>105600</v>
      </c>
    </row>
    <row r="104" spans="2:22">
      <c r="B104" s="524" t="s">
        <v>360</v>
      </c>
      <c r="C104" s="556">
        <v>21.333333333333336</v>
      </c>
      <c r="D104" s="259">
        <v>17600</v>
      </c>
      <c r="E104" s="260">
        <v>1</v>
      </c>
      <c r="F104" s="422"/>
      <c r="G104" s="422"/>
      <c r="H104" s="422">
        <f>E104*C104</f>
        <v>21.333333333333336</v>
      </c>
      <c r="I104" s="422"/>
      <c r="J104" s="422"/>
      <c r="K104" s="422">
        <f t="shared" si="43"/>
        <v>21.333333333333336</v>
      </c>
      <c r="L104" s="422"/>
      <c r="M104" s="422">
        <f t="shared" si="44"/>
        <v>21.333333333333336</v>
      </c>
      <c r="N104" s="422"/>
      <c r="O104" s="422"/>
      <c r="Q104" s="557">
        <f t="shared" si="45"/>
        <v>17600</v>
      </c>
      <c r="R104" s="557">
        <f t="shared" si="42"/>
        <v>35200</v>
      </c>
      <c r="S104" s="557">
        <f t="shared" si="42"/>
        <v>52800</v>
      </c>
      <c r="T104" s="557">
        <f t="shared" si="42"/>
        <v>70400</v>
      </c>
      <c r="U104" s="557">
        <f t="shared" si="42"/>
        <v>88000</v>
      </c>
      <c r="V104" s="557">
        <f t="shared" si="42"/>
        <v>105600</v>
      </c>
    </row>
    <row r="105" spans="2:22">
      <c r="B105" s="524" t="s">
        <v>361</v>
      </c>
      <c r="C105" s="556">
        <v>38619.666666666664</v>
      </c>
      <c r="D105" s="259">
        <v>13200</v>
      </c>
      <c r="E105" s="260">
        <v>2</v>
      </c>
      <c r="F105" s="422"/>
      <c r="G105" s="422">
        <f>E105*C105</f>
        <v>77239.333333333328</v>
      </c>
      <c r="H105" s="422"/>
      <c r="I105" s="422">
        <f>E105*C105</f>
        <v>77239.333333333328</v>
      </c>
      <c r="J105" s="422"/>
      <c r="K105" s="422">
        <f>E105*C105</f>
        <v>77239.333333333328</v>
      </c>
      <c r="L105" s="422"/>
      <c r="M105" s="422">
        <f>E105*C105</f>
        <v>77239.333333333328</v>
      </c>
      <c r="N105" s="422"/>
      <c r="O105" s="422">
        <f>E105*C105</f>
        <v>77239.333333333328</v>
      </c>
      <c r="Q105" s="557">
        <f t="shared" si="45"/>
        <v>13200</v>
      </c>
      <c r="R105" s="557">
        <f t="shared" si="42"/>
        <v>26400</v>
      </c>
      <c r="S105" s="557">
        <f t="shared" si="42"/>
        <v>39600</v>
      </c>
      <c r="T105" s="557">
        <f t="shared" si="42"/>
        <v>52800</v>
      </c>
      <c r="U105" s="557">
        <f t="shared" si="42"/>
        <v>66000</v>
      </c>
      <c r="V105" s="557">
        <f t="shared" si="42"/>
        <v>79200</v>
      </c>
    </row>
    <row r="106" spans="2:22">
      <c r="B106" s="524" t="s">
        <v>362</v>
      </c>
      <c r="C106" s="556">
        <v>2500.666666666667</v>
      </c>
      <c r="D106" s="259">
        <v>17600</v>
      </c>
      <c r="E106" s="260">
        <v>6</v>
      </c>
      <c r="F106" s="422"/>
      <c r="G106" s="422"/>
      <c r="H106" s="422">
        <f t="shared" ref="H106:H107" si="46">E106*C106</f>
        <v>15004.000000000002</v>
      </c>
      <c r="I106" s="422"/>
      <c r="J106" s="422"/>
      <c r="K106" s="422">
        <f t="shared" ref="K106:K107" si="47">E106*C106</f>
        <v>15004.000000000002</v>
      </c>
      <c r="L106" s="422"/>
      <c r="M106" s="422">
        <f t="shared" ref="M106:M107" si="48">E106*C106</f>
        <v>15004.000000000002</v>
      </c>
      <c r="N106" s="422"/>
      <c r="O106" s="422"/>
      <c r="Q106" s="557">
        <f t="shared" si="45"/>
        <v>17600</v>
      </c>
      <c r="R106" s="557">
        <f t="shared" si="42"/>
        <v>35200</v>
      </c>
      <c r="S106" s="557">
        <f t="shared" si="42"/>
        <v>52800</v>
      </c>
      <c r="T106" s="557">
        <f t="shared" si="42"/>
        <v>70400</v>
      </c>
      <c r="U106" s="557">
        <f t="shared" si="42"/>
        <v>88000</v>
      </c>
      <c r="V106" s="557">
        <f t="shared" si="42"/>
        <v>105600</v>
      </c>
    </row>
    <row r="107" spans="2:22">
      <c r="B107" s="524" t="s">
        <v>363</v>
      </c>
      <c r="C107" s="556">
        <v>3413.166666666667</v>
      </c>
      <c r="D107" s="259">
        <v>17600</v>
      </c>
      <c r="E107" s="260">
        <v>16</v>
      </c>
      <c r="F107" s="422"/>
      <c r="G107" s="422"/>
      <c r="H107" s="422">
        <f t="shared" si="46"/>
        <v>54610.666666666672</v>
      </c>
      <c r="I107" s="422"/>
      <c r="J107" s="422"/>
      <c r="K107" s="422">
        <f t="shared" si="47"/>
        <v>54610.666666666672</v>
      </c>
      <c r="L107" s="422"/>
      <c r="M107" s="422">
        <f t="shared" si="48"/>
        <v>54610.666666666672</v>
      </c>
      <c r="N107" s="422"/>
      <c r="O107" s="422"/>
      <c r="Q107" s="557">
        <f t="shared" si="45"/>
        <v>17600</v>
      </c>
      <c r="R107" s="557">
        <f t="shared" si="42"/>
        <v>35200</v>
      </c>
      <c r="S107" s="557">
        <f t="shared" si="42"/>
        <v>52800</v>
      </c>
      <c r="T107" s="557">
        <f t="shared" si="42"/>
        <v>70400</v>
      </c>
      <c r="U107" s="557">
        <f t="shared" si="42"/>
        <v>88000</v>
      </c>
      <c r="V107" s="557">
        <f t="shared" si="42"/>
        <v>105600</v>
      </c>
    </row>
    <row r="108" spans="2:22">
      <c r="B108" s="526" t="s">
        <v>364</v>
      </c>
      <c r="C108" s="558"/>
      <c r="D108" s="258"/>
      <c r="E108" s="260"/>
      <c r="F108" s="485"/>
      <c r="G108" s="485"/>
      <c r="H108" s="485"/>
      <c r="I108" s="485"/>
      <c r="J108" s="485"/>
      <c r="K108" s="485"/>
      <c r="L108" s="485"/>
      <c r="M108" s="485"/>
      <c r="N108" s="485"/>
      <c r="O108" s="485"/>
      <c r="Q108" s="557">
        <f t="shared" si="45"/>
        <v>0</v>
      </c>
      <c r="R108" s="557">
        <f t="shared" si="42"/>
        <v>0</v>
      </c>
      <c r="S108" s="557">
        <f t="shared" si="42"/>
        <v>0</v>
      </c>
      <c r="T108" s="557">
        <f t="shared" si="42"/>
        <v>0</v>
      </c>
      <c r="U108" s="557">
        <f t="shared" si="42"/>
        <v>0</v>
      </c>
      <c r="V108" s="557">
        <f t="shared" si="42"/>
        <v>0</v>
      </c>
    </row>
    <row r="109" spans="2:22">
      <c r="B109" s="524" t="s">
        <v>365</v>
      </c>
      <c r="C109" s="556">
        <v>202673</v>
      </c>
      <c r="D109" s="259">
        <v>13200</v>
      </c>
      <c r="E109" s="260">
        <v>1</v>
      </c>
      <c r="F109" s="422"/>
      <c r="G109" s="422">
        <f t="shared" ref="G109:G112" si="49">E109*C109</f>
        <v>202673</v>
      </c>
      <c r="H109" s="422"/>
      <c r="I109" s="422">
        <f t="shared" ref="I109:I112" si="50">E109*C109</f>
        <v>202673</v>
      </c>
      <c r="J109" s="422"/>
      <c r="K109" s="422">
        <f t="shared" ref="K109:K112" si="51">E109*C109</f>
        <v>202673</v>
      </c>
      <c r="L109" s="422"/>
      <c r="M109" s="422">
        <f t="shared" ref="M109:M112" si="52">E109*C109</f>
        <v>202673</v>
      </c>
      <c r="N109" s="422"/>
      <c r="O109" s="422">
        <f t="shared" ref="O109:O112" si="53">E109*C109</f>
        <v>202673</v>
      </c>
      <c r="Q109" s="557">
        <f t="shared" si="45"/>
        <v>13200</v>
      </c>
      <c r="R109" s="557">
        <f t="shared" si="42"/>
        <v>26400</v>
      </c>
      <c r="S109" s="557">
        <f t="shared" si="42"/>
        <v>39600</v>
      </c>
      <c r="T109" s="557">
        <f t="shared" si="42"/>
        <v>52800</v>
      </c>
      <c r="U109" s="557">
        <f t="shared" si="42"/>
        <v>66000</v>
      </c>
      <c r="V109" s="557">
        <f t="shared" si="42"/>
        <v>79200</v>
      </c>
    </row>
    <row r="110" spans="2:22">
      <c r="B110" s="524" t="s">
        <v>365</v>
      </c>
      <c r="C110" s="556">
        <v>172320.66666666666</v>
      </c>
      <c r="D110" s="259">
        <v>13200</v>
      </c>
      <c r="E110" s="260">
        <v>1</v>
      </c>
      <c r="F110" s="422"/>
      <c r="G110" s="422">
        <f t="shared" si="49"/>
        <v>172320.66666666666</v>
      </c>
      <c r="H110" s="422"/>
      <c r="I110" s="422">
        <f t="shared" si="50"/>
        <v>172320.66666666666</v>
      </c>
      <c r="J110" s="422"/>
      <c r="K110" s="422">
        <f t="shared" si="51"/>
        <v>172320.66666666666</v>
      </c>
      <c r="L110" s="422"/>
      <c r="M110" s="422">
        <f t="shared" si="52"/>
        <v>172320.66666666666</v>
      </c>
      <c r="N110" s="422"/>
      <c r="O110" s="422">
        <f t="shared" si="53"/>
        <v>172320.66666666666</v>
      </c>
      <c r="Q110" s="557">
        <f t="shared" si="45"/>
        <v>13200</v>
      </c>
      <c r="R110" s="557">
        <f t="shared" si="42"/>
        <v>26400</v>
      </c>
      <c r="S110" s="557">
        <f t="shared" si="42"/>
        <v>39600</v>
      </c>
      <c r="T110" s="557">
        <f t="shared" si="42"/>
        <v>52800</v>
      </c>
      <c r="U110" s="557">
        <f t="shared" si="42"/>
        <v>66000</v>
      </c>
      <c r="V110" s="557">
        <f t="shared" si="42"/>
        <v>79200</v>
      </c>
    </row>
    <row r="111" spans="2:22">
      <c r="B111" s="524" t="s">
        <v>366</v>
      </c>
      <c r="C111" s="556">
        <v>31685.833333333336</v>
      </c>
      <c r="D111" s="259">
        <v>13200</v>
      </c>
      <c r="E111" s="260">
        <v>2</v>
      </c>
      <c r="F111" s="422"/>
      <c r="G111" s="422">
        <f t="shared" si="49"/>
        <v>63371.666666666672</v>
      </c>
      <c r="H111" s="422"/>
      <c r="I111" s="422">
        <f t="shared" si="50"/>
        <v>63371.666666666672</v>
      </c>
      <c r="J111" s="422"/>
      <c r="K111" s="422">
        <f t="shared" si="51"/>
        <v>63371.666666666672</v>
      </c>
      <c r="L111" s="422"/>
      <c r="M111" s="422">
        <f t="shared" si="52"/>
        <v>63371.666666666672</v>
      </c>
      <c r="N111" s="422"/>
      <c r="O111" s="422">
        <f t="shared" si="53"/>
        <v>63371.666666666672</v>
      </c>
      <c r="Q111" s="557">
        <f t="shared" si="45"/>
        <v>13200</v>
      </c>
      <c r="R111" s="557">
        <f t="shared" si="42"/>
        <v>26400</v>
      </c>
      <c r="S111" s="557">
        <f t="shared" si="42"/>
        <v>39600</v>
      </c>
      <c r="T111" s="557">
        <f t="shared" si="42"/>
        <v>52800</v>
      </c>
      <c r="U111" s="557">
        <f t="shared" si="42"/>
        <v>66000</v>
      </c>
      <c r="V111" s="557">
        <f t="shared" si="42"/>
        <v>79200</v>
      </c>
    </row>
    <row r="112" spans="2:22">
      <c r="B112" s="524" t="s">
        <v>367</v>
      </c>
      <c r="C112" s="556">
        <v>53296.333333333336</v>
      </c>
      <c r="D112" s="259">
        <v>13200</v>
      </c>
      <c r="E112" s="260">
        <v>2</v>
      </c>
      <c r="F112" s="422"/>
      <c r="G112" s="422">
        <f t="shared" si="49"/>
        <v>106592.66666666667</v>
      </c>
      <c r="H112" s="422"/>
      <c r="I112" s="422">
        <f t="shared" si="50"/>
        <v>106592.66666666667</v>
      </c>
      <c r="J112" s="422"/>
      <c r="K112" s="422">
        <f t="shared" si="51"/>
        <v>106592.66666666667</v>
      </c>
      <c r="L112" s="422"/>
      <c r="M112" s="422">
        <f t="shared" si="52"/>
        <v>106592.66666666667</v>
      </c>
      <c r="N112" s="422"/>
      <c r="O112" s="422">
        <f t="shared" si="53"/>
        <v>106592.66666666667</v>
      </c>
      <c r="Q112" s="557">
        <f t="shared" si="45"/>
        <v>13200</v>
      </c>
      <c r="R112" s="557">
        <f t="shared" si="42"/>
        <v>26400</v>
      </c>
      <c r="S112" s="557">
        <f t="shared" si="42"/>
        <v>39600</v>
      </c>
      <c r="T112" s="557">
        <f t="shared" si="42"/>
        <v>52800</v>
      </c>
      <c r="U112" s="557">
        <f t="shared" si="42"/>
        <v>66000</v>
      </c>
      <c r="V112" s="557">
        <f t="shared" si="42"/>
        <v>79200</v>
      </c>
    </row>
    <row r="113" spans="2:22">
      <c r="B113" s="526" t="s">
        <v>368</v>
      </c>
      <c r="C113" s="558"/>
      <c r="D113" s="258"/>
      <c r="E113" s="260"/>
      <c r="F113" s="485"/>
      <c r="G113" s="485"/>
      <c r="H113" s="485"/>
      <c r="I113" s="485"/>
      <c r="J113" s="485"/>
      <c r="K113" s="485"/>
      <c r="L113" s="485"/>
      <c r="M113" s="485"/>
      <c r="N113" s="485"/>
      <c r="O113" s="485"/>
      <c r="Q113" s="557">
        <f t="shared" si="45"/>
        <v>0</v>
      </c>
      <c r="R113" s="557">
        <f t="shared" si="42"/>
        <v>0</v>
      </c>
      <c r="S113" s="557">
        <f t="shared" si="42"/>
        <v>0</v>
      </c>
      <c r="T113" s="557">
        <f t="shared" si="42"/>
        <v>0</v>
      </c>
      <c r="U113" s="557">
        <f t="shared" si="42"/>
        <v>0</v>
      </c>
      <c r="V113" s="557">
        <f t="shared" si="42"/>
        <v>0</v>
      </c>
    </row>
    <row r="114" spans="2:22">
      <c r="B114" s="524" t="s">
        <v>369</v>
      </c>
      <c r="C114" s="556">
        <v>130604.5</v>
      </c>
      <c r="D114" s="259">
        <v>13200</v>
      </c>
      <c r="E114" s="260">
        <v>1</v>
      </c>
      <c r="F114" s="422"/>
      <c r="G114" s="422">
        <f t="shared" ref="G114:G118" si="54">E114*C114</f>
        <v>130604.5</v>
      </c>
      <c r="H114" s="422"/>
      <c r="I114" s="422">
        <f t="shared" ref="I114:I118" si="55">E114*C114</f>
        <v>130604.5</v>
      </c>
      <c r="J114" s="422"/>
      <c r="K114" s="422">
        <f t="shared" ref="K114:K118" si="56">E114*C114</f>
        <v>130604.5</v>
      </c>
      <c r="L114" s="422"/>
      <c r="M114" s="422">
        <f t="shared" ref="M114:M118" si="57">E114*C114</f>
        <v>130604.5</v>
      </c>
      <c r="N114" s="422"/>
      <c r="O114" s="422">
        <f t="shared" ref="O114:O118" si="58">E114*C114</f>
        <v>130604.5</v>
      </c>
      <c r="Q114" s="557">
        <f t="shared" si="45"/>
        <v>13200</v>
      </c>
      <c r="R114" s="557">
        <f t="shared" si="42"/>
        <v>26400</v>
      </c>
      <c r="S114" s="557">
        <f t="shared" si="42"/>
        <v>39600</v>
      </c>
      <c r="T114" s="557">
        <f t="shared" si="42"/>
        <v>52800</v>
      </c>
      <c r="U114" s="557">
        <f t="shared" si="42"/>
        <v>66000</v>
      </c>
      <c r="V114" s="557">
        <f t="shared" si="42"/>
        <v>79200</v>
      </c>
    </row>
    <row r="115" spans="2:22">
      <c r="B115" s="524" t="s">
        <v>369</v>
      </c>
      <c r="C115" s="556">
        <v>113191.66666666667</v>
      </c>
      <c r="D115" s="259">
        <v>13200</v>
      </c>
      <c r="E115" s="260">
        <v>1</v>
      </c>
      <c r="F115" s="422"/>
      <c r="G115" s="422">
        <f t="shared" si="54"/>
        <v>113191.66666666667</v>
      </c>
      <c r="H115" s="422"/>
      <c r="I115" s="422">
        <f t="shared" si="55"/>
        <v>113191.66666666667</v>
      </c>
      <c r="J115" s="422"/>
      <c r="K115" s="422">
        <f t="shared" si="56"/>
        <v>113191.66666666667</v>
      </c>
      <c r="L115" s="422"/>
      <c r="M115" s="422">
        <f t="shared" si="57"/>
        <v>113191.66666666667</v>
      </c>
      <c r="N115" s="422"/>
      <c r="O115" s="422">
        <f t="shared" si="58"/>
        <v>113191.66666666667</v>
      </c>
      <c r="Q115" s="557">
        <f t="shared" si="45"/>
        <v>13200</v>
      </c>
      <c r="R115" s="557">
        <f t="shared" si="42"/>
        <v>26400</v>
      </c>
      <c r="S115" s="557">
        <f t="shared" si="42"/>
        <v>39600</v>
      </c>
      <c r="T115" s="557">
        <f t="shared" si="42"/>
        <v>52800</v>
      </c>
      <c r="U115" s="557">
        <f t="shared" si="42"/>
        <v>66000</v>
      </c>
      <c r="V115" s="557">
        <f t="shared" si="42"/>
        <v>79200</v>
      </c>
    </row>
    <row r="116" spans="2:22">
      <c r="B116" s="524" t="s">
        <v>370</v>
      </c>
      <c r="C116" s="556">
        <v>57010</v>
      </c>
      <c r="D116" s="259">
        <v>13200</v>
      </c>
      <c r="E116" s="260">
        <v>1</v>
      </c>
      <c r="F116" s="422"/>
      <c r="G116" s="422">
        <f t="shared" si="54"/>
        <v>57010</v>
      </c>
      <c r="H116" s="422"/>
      <c r="I116" s="422">
        <f t="shared" si="55"/>
        <v>57010</v>
      </c>
      <c r="J116" s="422"/>
      <c r="K116" s="422">
        <f t="shared" si="56"/>
        <v>57010</v>
      </c>
      <c r="L116" s="422"/>
      <c r="M116" s="422">
        <f t="shared" si="57"/>
        <v>57010</v>
      </c>
      <c r="N116" s="422"/>
      <c r="O116" s="422">
        <f t="shared" si="58"/>
        <v>57010</v>
      </c>
      <c r="Q116" s="557">
        <f t="shared" si="45"/>
        <v>13200</v>
      </c>
      <c r="R116" s="557">
        <f t="shared" si="42"/>
        <v>26400</v>
      </c>
      <c r="S116" s="557">
        <f t="shared" si="42"/>
        <v>39600</v>
      </c>
      <c r="T116" s="557">
        <f t="shared" si="42"/>
        <v>52800</v>
      </c>
      <c r="U116" s="557">
        <f t="shared" si="42"/>
        <v>66000</v>
      </c>
      <c r="V116" s="557">
        <f t="shared" si="42"/>
        <v>79200</v>
      </c>
    </row>
    <row r="117" spans="2:22">
      <c r="B117" s="524" t="s">
        <v>371</v>
      </c>
      <c r="C117" s="556">
        <v>65981.833333333328</v>
      </c>
      <c r="D117" s="259">
        <v>13200</v>
      </c>
      <c r="E117" s="260">
        <v>2</v>
      </c>
      <c r="F117" s="422"/>
      <c r="G117" s="422">
        <f t="shared" si="54"/>
        <v>131963.66666666666</v>
      </c>
      <c r="H117" s="422"/>
      <c r="I117" s="422">
        <f t="shared" si="55"/>
        <v>131963.66666666666</v>
      </c>
      <c r="J117" s="422"/>
      <c r="K117" s="422">
        <f t="shared" si="56"/>
        <v>131963.66666666666</v>
      </c>
      <c r="L117" s="422"/>
      <c r="M117" s="422">
        <f t="shared" si="57"/>
        <v>131963.66666666666</v>
      </c>
      <c r="N117" s="422"/>
      <c r="O117" s="422">
        <f t="shared" si="58"/>
        <v>131963.66666666666</v>
      </c>
      <c r="Q117" s="557">
        <f t="shared" si="45"/>
        <v>13200</v>
      </c>
      <c r="R117" s="557">
        <f t="shared" si="45"/>
        <v>26400</v>
      </c>
      <c r="S117" s="557">
        <f t="shared" si="45"/>
        <v>39600</v>
      </c>
      <c r="T117" s="557">
        <f t="shared" si="45"/>
        <v>52800</v>
      </c>
      <c r="U117" s="557">
        <f t="shared" si="45"/>
        <v>66000</v>
      </c>
      <c r="V117" s="557">
        <f t="shared" si="45"/>
        <v>79200</v>
      </c>
    </row>
    <row r="118" spans="2:22">
      <c r="B118" s="524" t="s">
        <v>372</v>
      </c>
      <c r="C118" s="556">
        <v>12412.166666666668</v>
      </c>
      <c r="D118" s="259">
        <v>13200</v>
      </c>
      <c r="E118" s="260">
        <v>2</v>
      </c>
      <c r="F118" s="422"/>
      <c r="G118" s="422">
        <f t="shared" si="54"/>
        <v>24824.333333333336</v>
      </c>
      <c r="H118" s="422"/>
      <c r="I118" s="422">
        <f t="shared" si="55"/>
        <v>24824.333333333336</v>
      </c>
      <c r="J118" s="422"/>
      <c r="K118" s="422">
        <f t="shared" si="56"/>
        <v>24824.333333333336</v>
      </c>
      <c r="L118" s="422"/>
      <c r="M118" s="422">
        <f t="shared" si="57"/>
        <v>24824.333333333336</v>
      </c>
      <c r="N118" s="422"/>
      <c r="O118" s="422">
        <f t="shared" si="58"/>
        <v>24824.333333333336</v>
      </c>
      <c r="Q118" s="557">
        <f t="shared" si="45"/>
        <v>13200</v>
      </c>
      <c r="R118" s="557">
        <f t="shared" si="45"/>
        <v>26400</v>
      </c>
      <c r="S118" s="557">
        <f t="shared" si="45"/>
        <v>39600</v>
      </c>
      <c r="T118" s="557">
        <f t="shared" si="45"/>
        <v>52800</v>
      </c>
      <c r="U118" s="557">
        <f t="shared" si="45"/>
        <v>66000</v>
      </c>
      <c r="V118" s="557">
        <f t="shared" si="45"/>
        <v>79200</v>
      </c>
    </row>
    <row r="119" spans="2:22">
      <c r="B119" s="526" t="s">
        <v>373</v>
      </c>
      <c r="C119" s="558"/>
      <c r="D119" s="258"/>
      <c r="E119" s="260"/>
      <c r="F119" s="485"/>
      <c r="G119" s="485"/>
      <c r="H119" s="485"/>
      <c r="I119" s="485"/>
      <c r="J119" s="485"/>
      <c r="K119" s="485"/>
      <c r="L119" s="485"/>
      <c r="M119" s="485"/>
      <c r="N119" s="485"/>
      <c r="O119" s="485"/>
      <c r="Q119" s="557">
        <f t="shared" si="45"/>
        <v>0</v>
      </c>
      <c r="R119" s="557">
        <f t="shared" si="45"/>
        <v>0</v>
      </c>
      <c r="S119" s="557">
        <f t="shared" si="45"/>
        <v>0</v>
      </c>
      <c r="T119" s="557">
        <f t="shared" si="45"/>
        <v>0</v>
      </c>
      <c r="U119" s="557">
        <f t="shared" si="45"/>
        <v>0</v>
      </c>
      <c r="V119" s="557">
        <f t="shared" si="45"/>
        <v>0</v>
      </c>
    </row>
    <row r="120" spans="2:22">
      <c r="B120" s="524" t="s">
        <v>374</v>
      </c>
      <c r="C120" s="556">
        <v>23220.333333333336</v>
      </c>
      <c r="D120" s="259">
        <v>13200</v>
      </c>
      <c r="E120" s="260">
        <v>2</v>
      </c>
      <c r="F120" s="422"/>
      <c r="G120" s="422">
        <f>E120*C120</f>
        <v>46440.666666666672</v>
      </c>
      <c r="H120" s="422"/>
      <c r="I120" s="422">
        <f>E120*C120</f>
        <v>46440.666666666672</v>
      </c>
      <c r="J120" s="422"/>
      <c r="K120" s="422">
        <f>E120*C120</f>
        <v>46440.666666666672</v>
      </c>
      <c r="L120" s="422"/>
      <c r="M120" s="422">
        <f>E120*C120</f>
        <v>46440.666666666672</v>
      </c>
      <c r="N120" s="422"/>
      <c r="O120" s="422">
        <f>E120*C120</f>
        <v>46440.666666666672</v>
      </c>
      <c r="Q120" s="557">
        <f t="shared" ref="Q120:V132" si="59">$D120*Q$99</f>
        <v>13200</v>
      </c>
      <c r="R120" s="557">
        <f t="shared" si="59"/>
        <v>26400</v>
      </c>
      <c r="S120" s="557">
        <f t="shared" si="59"/>
        <v>39600</v>
      </c>
      <c r="T120" s="557">
        <f t="shared" si="59"/>
        <v>52800</v>
      </c>
      <c r="U120" s="557">
        <f t="shared" si="59"/>
        <v>66000</v>
      </c>
      <c r="V120" s="557">
        <f t="shared" si="59"/>
        <v>79200</v>
      </c>
    </row>
    <row r="121" spans="2:22">
      <c r="B121" s="524" t="s">
        <v>375</v>
      </c>
      <c r="C121" s="556">
        <v>147166.83333333334</v>
      </c>
      <c r="D121" s="259">
        <v>17600</v>
      </c>
      <c r="E121" s="260">
        <v>1</v>
      </c>
      <c r="F121" s="422"/>
      <c r="G121" s="422"/>
      <c r="H121" s="422">
        <f>E121*C121</f>
        <v>147166.83333333334</v>
      </c>
      <c r="I121" s="422"/>
      <c r="J121" s="422"/>
      <c r="K121" s="422">
        <f>E121*C121</f>
        <v>147166.83333333334</v>
      </c>
      <c r="L121" s="422"/>
      <c r="M121" s="422">
        <f t="shared" ref="M121" si="60">E121*C121</f>
        <v>147166.83333333334</v>
      </c>
      <c r="N121" s="422"/>
      <c r="O121" s="422"/>
      <c r="Q121" s="557">
        <f t="shared" si="59"/>
        <v>17600</v>
      </c>
      <c r="R121" s="557">
        <f t="shared" si="59"/>
        <v>35200</v>
      </c>
      <c r="S121" s="557">
        <f t="shared" si="59"/>
        <v>52800</v>
      </c>
      <c r="T121" s="557">
        <f t="shared" si="59"/>
        <v>70400</v>
      </c>
      <c r="U121" s="557">
        <f t="shared" si="59"/>
        <v>88000</v>
      </c>
      <c r="V121" s="557">
        <f t="shared" si="59"/>
        <v>105600</v>
      </c>
    </row>
    <row r="122" spans="2:22">
      <c r="B122" s="524" t="s">
        <v>392</v>
      </c>
      <c r="C122" s="556">
        <v>88913.333333333343</v>
      </c>
      <c r="D122" s="259">
        <v>13200</v>
      </c>
      <c r="E122" s="260">
        <v>2</v>
      </c>
      <c r="F122" s="422"/>
      <c r="G122" s="422">
        <f>E122*C122</f>
        <v>177826.66666666669</v>
      </c>
      <c r="H122" s="422"/>
      <c r="I122" s="422">
        <f>E122*C122</f>
        <v>177826.66666666669</v>
      </c>
      <c r="J122" s="422"/>
      <c r="K122" s="422">
        <f>E122*C122</f>
        <v>177826.66666666669</v>
      </c>
      <c r="L122" s="422"/>
      <c r="M122" s="422">
        <f>E122*C122</f>
        <v>177826.66666666669</v>
      </c>
      <c r="N122" s="422"/>
      <c r="O122" s="422">
        <f>E122*C122</f>
        <v>177826.66666666669</v>
      </c>
      <c r="Q122" s="557">
        <f t="shared" si="59"/>
        <v>13200</v>
      </c>
      <c r="R122" s="557">
        <f t="shared" si="59"/>
        <v>26400</v>
      </c>
      <c r="S122" s="557">
        <f t="shared" si="59"/>
        <v>39600</v>
      </c>
      <c r="T122" s="557">
        <f t="shared" si="59"/>
        <v>52800</v>
      </c>
      <c r="U122" s="557">
        <f t="shared" si="59"/>
        <v>66000</v>
      </c>
      <c r="V122" s="557">
        <f t="shared" si="59"/>
        <v>79200</v>
      </c>
    </row>
    <row r="123" spans="2:22">
      <c r="B123" s="526" t="s">
        <v>282</v>
      </c>
      <c r="C123" s="558"/>
      <c r="D123" s="258"/>
      <c r="E123" s="260"/>
      <c r="F123" s="485"/>
      <c r="G123" s="485"/>
      <c r="H123" s="485"/>
      <c r="I123" s="485"/>
      <c r="J123" s="485"/>
      <c r="K123" s="485"/>
      <c r="L123" s="485"/>
      <c r="M123" s="485"/>
      <c r="N123" s="485"/>
      <c r="O123" s="485"/>
      <c r="Q123" s="557">
        <f t="shared" si="59"/>
        <v>0</v>
      </c>
      <c r="R123" s="557">
        <f t="shared" si="59"/>
        <v>0</v>
      </c>
      <c r="S123" s="557">
        <f t="shared" si="59"/>
        <v>0</v>
      </c>
      <c r="T123" s="557">
        <f t="shared" si="59"/>
        <v>0</v>
      </c>
      <c r="U123" s="557">
        <f t="shared" si="59"/>
        <v>0</v>
      </c>
      <c r="V123" s="557">
        <f t="shared" si="59"/>
        <v>0</v>
      </c>
    </row>
    <row r="124" spans="2:22">
      <c r="B124" s="524" t="s">
        <v>377</v>
      </c>
      <c r="C124" s="556">
        <v>403804.16666666669</v>
      </c>
      <c r="D124" s="259">
        <v>17600</v>
      </c>
      <c r="E124" s="260">
        <v>1</v>
      </c>
      <c r="F124" s="422"/>
      <c r="G124" s="422"/>
      <c r="H124" s="422">
        <f t="shared" ref="H124:H132" si="61">E124*C124</f>
        <v>403804.16666666669</v>
      </c>
      <c r="I124" s="422"/>
      <c r="J124" s="422"/>
      <c r="K124" s="422">
        <f t="shared" ref="K124:K125" si="62">E124*C124</f>
        <v>403804.16666666669</v>
      </c>
      <c r="L124" s="422"/>
      <c r="M124" s="422">
        <f t="shared" ref="M124:M125" si="63">E124*C124</f>
        <v>403804.16666666669</v>
      </c>
      <c r="N124" s="422"/>
      <c r="O124" s="422"/>
      <c r="Q124" s="557">
        <f t="shared" si="59"/>
        <v>17600</v>
      </c>
      <c r="R124" s="557">
        <f t="shared" si="59"/>
        <v>35200</v>
      </c>
      <c r="S124" s="557">
        <f t="shared" si="59"/>
        <v>52800</v>
      </c>
      <c r="T124" s="557">
        <f t="shared" si="59"/>
        <v>70400</v>
      </c>
      <c r="U124" s="557">
        <f t="shared" si="59"/>
        <v>88000</v>
      </c>
      <c r="V124" s="557">
        <f t="shared" si="59"/>
        <v>105600</v>
      </c>
    </row>
    <row r="125" spans="2:22">
      <c r="B125" s="524" t="s">
        <v>378</v>
      </c>
      <c r="C125" s="556">
        <v>231283.66666666669</v>
      </c>
      <c r="D125" s="259">
        <v>17600</v>
      </c>
      <c r="E125" s="260">
        <v>1</v>
      </c>
      <c r="F125" s="422"/>
      <c r="G125" s="422"/>
      <c r="H125" s="422">
        <f t="shared" si="61"/>
        <v>231283.66666666669</v>
      </c>
      <c r="I125" s="422"/>
      <c r="J125" s="422"/>
      <c r="K125" s="422">
        <f t="shared" si="62"/>
        <v>231283.66666666669</v>
      </c>
      <c r="L125" s="422"/>
      <c r="M125" s="422">
        <f t="shared" si="63"/>
        <v>231283.66666666669</v>
      </c>
      <c r="N125" s="422"/>
      <c r="O125" s="422"/>
      <c r="Q125" s="557">
        <f t="shared" si="59"/>
        <v>17600</v>
      </c>
      <c r="R125" s="557">
        <f t="shared" si="59"/>
        <v>35200</v>
      </c>
      <c r="S125" s="557">
        <f t="shared" si="59"/>
        <v>52800</v>
      </c>
      <c r="T125" s="557">
        <f t="shared" si="59"/>
        <v>70400</v>
      </c>
      <c r="U125" s="557">
        <f t="shared" si="59"/>
        <v>88000</v>
      </c>
      <c r="V125" s="557">
        <f t="shared" si="59"/>
        <v>105600</v>
      </c>
    </row>
    <row r="126" spans="2:22">
      <c r="B126" s="524" t="s">
        <v>379</v>
      </c>
      <c r="C126" s="556">
        <v>9571.3333333333339</v>
      </c>
      <c r="D126" s="259">
        <v>8800</v>
      </c>
      <c r="E126" s="260">
        <v>1</v>
      </c>
      <c r="F126" s="422"/>
      <c r="G126" s="422">
        <f>E126*C126</f>
        <v>9571.3333333333339</v>
      </c>
      <c r="H126" s="422">
        <f t="shared" si="61"/>
        <v>9571.3333333333339</v>
      </c>
      <c r="I126" s="422">
        <f>E126*C126</f>
        <v>9571.3333333333339</v>
      </c>
      <c r="J126" s="422"/>
      <c r="K126" s="422">
        <f>E126*C126</f>
        <v>9571.3333333333339</v>
      </c>
      <c r="L126" s="422">
        <f>C126*E126</f>
        <v>9571.3333333333339</v>
      </c>
      <c r="M126" s="422">
        <f>E126*C126</f>
        <v>9571.3333333333339</v>
      </c>
      <c r="N126" s="422">
        <f>E126*C126</f>
        <v>9571.3333333333339</v>
      </c>
      <c r="O126" s="422"/>
      <c r="Q126" s="557">
        <f t="shared" si="59"/>
        <v>8800</v>
      </c>
      <c r="R126" s="557">
        <f t="shared" si="59"/>
        <v>17600</v>
      </c>
      <c r="S126" s="557">
        <f t="shared" si="59"/>
        <v>26400</v>
      </c>
      <c r="T126" s="557">
        <f t="shared" si="59"/>
        <v>35200</v>
      </c>
      <c r="U126" s="557">
        <f t="shared" si="59"/>
        <v>44000</v>
      </c>
      <c r="V126" s="557">
        <f t="shared" si="59"/>
        <v>52800</v>
      </c>
    </row>
    <row r="127" spans="2:22">
      <c r="B127" s="524" t="s">
        <v>379</v>
      </c>
      <c r="C127" s="556">
        <v>8256.8333333333339</v>
      </c>
      <c r="D127" s="259">
        <v>8800</v>
      </c>
      <c r="E127" s="260">
        <v>1</v>
      </c>
      <c r="F127" s="422"/>
      <c r="G127" s="422">
        <f>E127*C127</f>
        <v>8256.8333333333339</v>
      </c>
      <c r="H127" s="422">
        <f t="shared" si="61"/>
        <v>8256.8333333333339</v>
      </c>
      <c r="I127" s="422">
        <f>E127*C127</f>
        <v>8256.8333333333339</v>
      </c>
      <c r="J127" s="422"/>
      <c r="K127" s="422">
        <f>E127*C127</f>
        <v>8256.8333333333339</v>
      </c>
      <c r="L127" s="422">
        <f>C127*E127</f>
        <v>8256.8333333333339</v>
      </c>
      <c r="M127" s="422">
        <f>E127*C127</f>
        <v>8256.8333333333339</v>
      </c>
      <c r="N127" s="422">
        <f>E127*C127</f>
        <v>8256.8333333333339</v>
      </c>
      <c r="O127" s="422"/>
      <c r="Q127" s="557">
        <f t="shared" si="59"/>
        <v>8800</v>
      </c>
      <c r="R127" s="557">
        <f t="shared" si="59"/>
        <v>17600</v>
      </c>
      <c r="S127" s="557">
        <f t="shared" si="59"/>
        <v>26400</v>
      </c>
      <c r="T127" s="557">
        <f t="shared" si="59"/>
        <v>35200</v>
      </c>
      <c r="U127" s="557">
        <f t="shared" si="59"/>
        <v>44000</v>
      </c>
      <c r="V127" s="557">
        <f t="shared" si="59"/>
        <v>52800</v>
      </c>
    </row>
    <row r="128" spans="2:22">
      <c r="B128" s="524" t="s">
        <v>380</v>
      </c>
      <c r="C128" s="556">
        <v>10655</v>
      </c>
      <c r="D128" s="259">
        <v>17600</v>
      </c>
      <c r="E128" s="260">
        <v>1</v>
      </c>
      <c r="F128" s="422"/>
      <c r="G128" s="422"/>
      <c r="H128" s="422">
        <f t="shared" si="61"/>
        <v>10655</v>
      </c>
      <c r="I128" s="422"/>
      <c r="J128" s="422"/>
      <c r="K128" s="422">
        <f>E128*C128</f>
        <v>10655</v>
      </c>
      <c r="L128" s="422"/>
      <c r="M128" s="422">
        <f t="shared" ref="M128" si="64">E128*C128</f>
        <v>10655</v>
      </c>
      <c r="N128" s="422"/>
      <c r="O128" s="422"/>
      <c r="Q128" s="557">
        <f t="shared" si="59"/>
        <v>17600</v>
      </c>
      <c r="R128" s="557">
        <f t="shared" si="59"/>
        <v>35200</v>
      </c>
      <c r="S128" s="557">
        <f t="shared" si="59"/>
        <v>52800</v>
      </c>
      <c r="T128" s="557">
        <f t="shared" si="59"/>
        <v>70400</v>
      </c>
      <c r="U128" s="557">
        <f t="shared" si="59"/>
        <v>88000</v>
      </c>
      <c r="V128" s="557">
        <f t="shared" si="59"/>
        <v>105600</v>
      </c>
    </row>
    <row r="129" spans="2:22">
      <c r="B129" s="524" t="s">
        <v>381</v>
      </c>
      <c r="C129" s="556">
        <v>1356.5</v>
      </c>
      <c r="D129" s="259">
        <v>8800</v>
      </c>
      <c r="E129" s="260">
        <v>12</v>
      </c>
      <c r="F129" s="422"/>
      <c r="G129" s="422">
        <f t="shared" ref="G129:G130" si="65">E129*C129</f>
        <v>16278</v>
      </c>
      <c r="H129" s="422">
        <f t="shared" si="61"/>
        <v>16278</v>
      </c>
      <c r="I129" s="422">
        <f>E129*C129</f>
        <v>16278</v>
      </c>
      <c r="J129" s="422"/>
      <c r="K129" s="422">
        <f>E129*C129</f>
        <v>16278</v>
      </c>
      <c r="L129" s="422">
        <f>C129*E129</f>
        <v>16278</v>
      </c>
      <c r="M129" s="422">
        <f>E129*C129</f>
        <v>16278</v>
      </c>
      <c r="N129" s="422">
        <f>E129*C129</f>
        <v>16278</v>
      </c>
      <c r="O129" s="422"/>
      <c r="Q129" s="557">
        <f t="shared" si="59"/>
        <v>8800</v>
      </c>
      <c r="R129" s="557">
        <f t="shared" si="59"/>
        <v>17600</v>
      </c>
      <c r="S129" s="557">
        <f t="shared" si="59"/>
        <v>26400</v>
      </c>
      <c r="T129" s="557">
        <f t="shared" si="59"/>
        <v>35200</v>
      </c>
      <c r="U129" s="557">
        <f t="shared" si="59"/>
        <v>44000</v>
      </c>
      <c r="V129" s="557">
        <f t="shared" si="59"/>
        <v>52800</v>
      </c>
    </row>
    <row r="130" spans="2:22">
      <c r="B130" s="524" t="s">
        <v>382</v>
      </c>
      <c r="C130" s="556">
        <v>4016</v>
      </c>
      <c r="D130" s="259">
        <v>8800</v>
      </c>
      <c r="E130" s="260">
        <v>1</v>
      </c>
      <c r="F130" s="422"/>
      <c r="G130" s="422">
        <f t="shared" si="65"/>
        <v>4016</v>
      </c>
      <c r="H130" s="422">
        <f t="shared" si="61"/>
        <v>4016</v>
      </c>
      <c r="I130" s="422">
        <f>E130*C130</f>
        <v>4016</v>
      </c>
      <c r="J130" s="422"/>
      <c r="K130" s="422">
        <f>E130*C130</f>
        <v>4016</v>
      </c>
      <c r="L130" s="422">
        <f>C130*E130</f>
        <v>4016</v>
      </c>
      <c r="M130" s="422">
        <f>E130*C130</f>
        <v>4016</v>
      </c>
      <c r="N130" s="422">
        <f>E130*C130</f>
        <v>4016</v>
      </c>
      <c r="O130" s="422"/>
      <c r="Q130" s="557">
        <f t="shared" si="59"/>
        <v>8800</v>
      </c>
      <c r="R130" s="557">
        <f t="shared" si="59"/>
        <v>17600</v>
      </c>
      <c r="S130" s="557">
        <f t="shared" si="59"/>
        <v>26400</v>
      </c>
      <c r="T130" s="557">
        <f t="shared" si="59"/>
        <v>35200</v>
      </c>
      <c r="U130" s="557">
        <f t="shared" si="59"/>
        <v>44000</v>
      </c>
      <c r="V130" s="557">
        <f t="shared" si="59"/>
        <v>52800</v>
      </c>
    </row>
    <row r="131" spans="2:22">
      <c r="B131" s="524" t="s">
        <v>383</v>
      </c>
      <c r="C131" s="556">
        <v>2883.3333333333335</v>
      </c>
      <c r="D131" s="259">
        <v>15000</v>
      </c>
      <c r="E131" s="260">
        <v>2</v>
      </c>
      <c r="F131" s="422"/>
      <c r="G131" s="422"/>
      <c r="H131" s="422">
        <f t="shared" si="61"/>
        <v>5766.666666666667</v>
      </c>
      <c r="I131" s="422"/>
      <c r="J131" s="422">
        <f>E131*C131</f>
        <v>5766.666666666667</v>
      </c>
      <c r="K131" s="422"/>
      <c r="L131" s="422">
        <f>E131*C131</f>
        <v>5766.666666666667</v>
      </c>
      <c r="M131" s="422"/>
      <c r="N131" s="422">
        <f>E131*C131</f>
        <v>5766.666666666667</v>
      </c>
      <c r="O131" s="422"/>
      <c r="Q131" s="557">
        <f t="shared" si="59"/>
        <v>15000</v>
      </c>
      <c r="R131" s="557">
        <f t="shared" si="59"/>
        <v>30000</v>
      </c>
      <c r="S131" s="557">
        <f t="shared" si="59"/>
        <v>45000</v>
      </c>
      <c r="T131" s="557">
        <f t="shared" si="59"/>
        <v>60000</v>
      </c>
      <c r="U131" s="557">
        <f t="shared" si="59"/>
        <v>75000</v>
      </c>
      <c r="V131" s="557">
        <f t="shared" si="59"/>
        <v>90000</v>
      </c>
    </row>
    <row r="132" spans="2:22">
      <c r="B132" s="524" t="s">
        <v>384</v>
      </c>
      <c r="C132" s="556">
        <v>2713.166666666667</v>
      </c>
      <c r="D132" s="259">
        <v>8800</v>
      </c>
      <c r="E132" s="260">
        <v>2</v>
      </c>
      <c r="F132" s="422"/>
      <c r="G132" s="422">
        <f>E132*C132</f>
        <v>5426.3333333333339</v>
      </c>
      <c r="H132" s="422">
        <f t="shared" si="61"/>
        <v>5426.3333333333339</v>
      </c>
      <c r="I132" s="422">
        <f>E132*C132</f>
        <v>5426.3333333333339</v>
      </c>
      <c r="J132" s="422"/>
      <c r="K132" s="422">
        <f>E132*C132</f>
        <v>5426.3333333333339</v>
      </c>
      <c r="L132" s="422">
        <f>C132*E132</f>
        <v>5426.3333333333339</v>
      </c>
      <c r="M132" s="422">
        <f>E132*C132</f>
        <v>5426.3333333333339</v>
      </c>
      <c r="N132" s="422">
        <f>E132*C132</f>
        <v>5426.3333333333339</v>
      </c>
      <c r="O132" s="422"/>
      <c r="Q132" s="557">
        <f t="shared" si="59"/>
        <v>8800</v>
      </c>
      <c r="R132" s="557">
        <f t="shared" si="59"/>
        <v>17600</v>
      </c>
      <c r="S132" s="557">
        <f t="shared" si="59"/>
        <v>26400</v>
      </c>
      <c r="T132" s="557">
        <f t="shared" si="59"/>
        <v>35200</v>
      </c>
      <c r="U132" s="557">
        <f t="shared" si="59"/>
        <v>44000</v>
      </c>
      <c r="V132" s="557">
        <f t="shared" si="59"/>
        <v>52800</v>
      </c>
    </row>
  </sheetData>
  <printOptions horizontalCentered="1"/>
  <pageMargins left="0.31496062992125984" right="0.31496062992125984" top="0.55118110236220474" bottom="0.55118110236220474" header="0.31496062992125984" footer="0.31496062992125984"/>
  <pageSetup paperSize="8" scale="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9D8F7-86F2-4950-A4E8-8D2833D2D591}">
  <sheetPr>
    <tabColor theme="2" tint="-0.249977111117893"/>
  </sheetPr>
  <dimension ref="A2:Z39"/>
  <sheetViews>
    <sheetView showGridLines="0" view="pageBreakPreview" zoomScale="85" zoomScaleNormal="85" zoomScaleSheetLayoutView="85" workbookViewId="0">
      <pane xSplit="3" ySplit="4" topLeftCell="D5" activePane="bottomRight" state="frozen"/>
      <selection activeCell="D6" sqref="D6"/>
      <selection pane="topRight" activeCell="D6" sqref="D6"/>
      <selection pane="bottomLeft" activeCell="D6" sqref="D6"/>
      <selection pane="bottomRight" activeCell="E39" sqref="E39"/>
    </sheetView>
  </sheetViews>
  <sheetFormatPr defaultColWidth="9.140625" defaultRowHeight="12.75"/>
  <cols>
    <col min="1" max="1" width="4.28515625" style="358" customWidth="1"/>
    <col min="2" max="2" width="37.85546875" style="401" customWidth="1"/>
    <col min="3" max="3" width="18.85546875" style="360" customWidth="1"/>
    <col min="4" max="4" width="8" style="360" customWidth="1"/>
    <col min="5" max="24" width="8" style="361" customWidth="1"/>
    <col min="25" max="25" width="63.28515625" style="358" customWidth="1"/>
    <col min="26" max="26" width="14" style="358" bestFit="1" customWidth="1"/>
    <col min="27" max="16384" width="9.140625" style="358"/>
  </cols>
  <sheetData>
    <row r="2" spans="1:26" ht="15">
      <c r="B2" s="359" t="s">
        <v>178</v>
      </c>
    </row>
    <row r="3" spans="1:26" s="362" customFormat="1" ht="27" customHeight="1" thickBot="1">
      <c r="B3" s="363" t="s">
        <v>44</v>
      </c>
      <c r="C3" s="310" t="s">
        <v>398</v>
      </c>
      <c r="D3" s="559" t="s">
        <v>399</v>
      </c>
      <c r="F3" s="364"/>
      <c r="G3" s="364"/>
      <c r="H3" s="364"/>
      <c r="I3" s="364"/>
      <c r="J3" s="364"/>
      <c r="K3" s="364"/>
      <c r="L3" s="364"/>
      <c r="M3" s="364"/>
      <c r="N3" s="364"/>
      <c r="O3" s="364"/>
      <c r="P3" s="364"/>
      <c r="Q3" s="364"/>
      <c r="R3" s="364"/>
      <c r="S3" s="364"/>
      <c r="T3" s="364"/>
      <c r="U3" s="364"/>
      <c r="V3" s="364"/>
      <c r="W3" s="364"/>
      <c r="X3" s="364"/>
      <c r="Y3" s="365" t="s">
        <v>45</v>
      </c>
    </row>
    <row r="4" spans="1:26" s="370" customFormat="1" ht="22.15" customHeight="1">
      <c r="A4" s="366">
        <v>1</v>
      </c>
      <c r="B4" s="367" t="s">
        <v>179</v>
      </c>
      <c r="C4" s="368" t="s">
        <v>29</v>
      </c>
      <c r="D4" s="368">
        <v>0</v>
      </c>
      <c r="E4" s="368">
        <f>D4+1</f>
        <v>1</v>
      </c>
      <c r="F4" s="368">
        <f>E4+1</f>
        <v>2</v>
      </c>
      <c r="G4" s="368">
        <f t="shared" ref="G4:N4" si="0">F4+1</f>
        <v>3</v>
      </c>
      <c r="H4" s="368">
        <f t="shared" si="0"/>
        <v>4</v>
      </c>
      <c r="I4" s="368">
        <f t="shared" si="0"/>
        <v>5</v>
      </c>
      <c r="J4" s="368">
        <f t="shared" si="0"/>
        <v>6</v>
      </c>
      <c r="K4" s="368">
        <f t="shared" si="0"/>
        <v>7</v>
      </c>
      <c r="L4" s="368">
        <f t="shared" si="0"/>
        <v>8</v>
      </c>
      <c r="M4" s="368">
        <f t="shared" si="0"/>
        <v>9</v>
      </c>
      <c r="N4" s="368">
        <f t="shared" si="0"/>
        <v>10</v>
      </c>
      <c r="O4" s="368">
        <f>N4+1</f>
        <v>11</v>
      </c>
      <c r="P4" s="368">
        <f>O4+1</f>
        <v>12</v>
      </c>
      <c r="Q4" s="368">
        <f t="shared" ref="Q4:X4" si="1">P4+1</f>
        <v>13</v>
      </c>
      <c r="R4" s="368">
        <f t="shared" si="1"/>
        <v>14</v>
      </c>
      <c r="S4" s="368">
        <f t="shared" si="1"/>
        <v>15</v>
      </c>
      <c r="T4" s="368">
        <f t="shared" si="1"/>
        <v>16</v>
      </c>
      <c r="U4" s="368">
        <f t="shared" si="1"/>
        <v>17</v>
      </c>
      <c r="V4" s="368">
        <f t="shared" si="1"/>
        <v>18</v>
      </c>
      <c r="W4" s="368">
        <f t="shared" si="1"/>
        <v>19</v>
      </c>
      <c r="X4" s="368">
        <f t="shared" si="1"/>
        <v>20</v>
      </c>
      <c r="Y4" s="369" t="s">
        <v>139</v>
      </c>
      <c r="Z4" s="31"/>
    </row>
    <row r="5" spans="1:26" s="370" customFormat="1" ht="25.9" customHeight="1">
      <c r="A5" s="371">
        <f>A4+1</f>
        <v>2</v>
      </c>
      <c r="B5" s="372" t="s">
        <v>47</v>
      </c>
      <c r="C5" s="373" t="s">
        <v>2</v>
      </c>
      <c r="D5" s="242">
        <v>10</v>
      </c>
      <c r="E5" s="373"/>
      <c r="F5" s="373"/>
      <c r="G5" s="373"/>
      <c r="H5" s="373"/>
      <c r="I5" s="373"/>
      <c r="J5" s="373"/>
      <c r="K5" s="373"/>
      <c r="L5" s="373"/>
      <c r="M5" s="373"/>
      <c r="N5" s="373"/>
      <c r="O5" s="373"/>
      <c r="P5" s="373"/>
      <c r="Q5" s="373"/>
      <c r="R5" s="373"/>
      <c r="S5" s="373"/>
      <c r="T5" s="373"/>
      <c r="U5" s="373"/>
      <c r="V5" s="373"/>
      <c r="W5" s="373"/>
      <c r="X5" s="373"/>
      <c r="Y5" s="374"/>
      <c r="Z5" s="31"/>
    </row>
    <row r="6" spans="1:26" s="370" customFormat="1" ht="24.75" customHeight="1">
      <c r="A6" s="371">
        <f t="shared" ref="A6:A39" si="2">A5+1</f>
        <v>3</v>
      </c>
      <c r="B6" s="372" t="s">
        <v>135</v>
      </c>
      <c r="C6" s="373" t="s">
        <v>2</v>
      </c>
      <c r="D6" s="242">
        <v>12</v>
      </c>
      <c r="E6" s="373"/>
      <c r="F6" s="373"/>
      <c r="G6" s="373"/>
      <c r="H6" s="373"/>
      <c r="I6" s="373"/>
      <c r="J6" s="373"/>
      <c r="K6" s="373"/>
      <c r="L6" s="373"/>
      <c r="M6" s="373"/>
      <c r="N6" s="373"/>
      <c r="O6" s="373"/>
      <c r="P6" s="373"/>
      <c r="Q6" s="373"/>
      <c r="R6" s="373"/>
      <c r="S6" s="373"/>
      <c r="T6" s="373"/>
      <c r="U6" s="373"/>
      <c r="V6" s="373"/>
      <c r="W6" s="373"/>
      <c r="X6" s="373"/>
      <c r="Y6" s="374"/>
      <c r="Z6" s="31"/>
    </row>
    <row r="7" spans="1:26" s="370" customFormat="1" ht="24.75" customHeight="1">
      <c r="A7" s="371"/>
      <c r="B7" s="626" t="s">
        <v>238</v>
      </c>
      <c r="C7" s="627" t="s">
        <v>8</v>
      </c>
      <c r="D7" s="627"/>
      <c r="E7" s="628">
        <f>'PC2000-8 MS'!E7</f>
        <v>0.92406268247700829</v>
      </c>
      <c r="F7" s="628">
        <f>'PC2000-8 MS'!F7</f>
        <v>0.79773755312689743</v>
      </c>
      <c r="G7" s="628">
        <f>'PC2000-8 MS'!G7</f>
        <v>0.82453380959395106</v>
      </c>
      <c r="H7" s="628">
        <f>'PC2000-8 MS'!H7</f>
        <v>0.76394441221481968</v>
      </c>
      <c r="I7" s="628">
        <f>'PC2000-8 MS'!I7</f>
        <v>0.76281505126739768</v>
      </c>
      <c r="J7" s="628">
        <f>'PC2000-8 MS'!J7</f>
        <v>0.81214812682610749</v>
      </c>
      <c r="K7" s="628">
        <f>'PC2000-8 MS'!K7</f>
        <v>0.78656323622227819</v>
      </c>
      <c r="L7" s="628">
        <f>'PC2000-8 MS'!L7</f>
        <v>0.84263903169775756</v>
      </c>
      <c r="M7" s="628">
        <f>'PC2000-8 MS'!M7</f>
        <v>0.5626708101484762</v>
      </c>
      <c r="N7" s="628">
        <f>'PC2000-8 MS'!N7</f>
        <v>0.82670539456495928</v>
      </c>
      <c r="O7" s="628"/>
      <c r="P7" s="628"/>
      <c r="Q7" s="628"/>
      <c r="R7" s="628"/>
      <c r="S7" s="628"/>
      <c r="T7" s="628"/>
      <c r="U7" s="628"/>
      <c r="V7" s="628"/>
      <c r="W7" s="628"/>
      <c r="X7" s="628"/>
      <c r="Y7" s="374" t="s">
        <v>732</v>
      </c>
      <c r="Z7" s="31"/>
    </row>
    <row r="8" spans="1:26" s="370" customFormat="1" ht="24.75" customHeight="1">
      <c r="A8" s="371"/>
      <c r="B8" s="372"/>
      <c r="C8" s="373"/>
      <c r="D8" s="242"/>
      <c r="E8" s="373"/>
      <c r="F8" s="373"/>
      <c r="G8" s="373"/>
      <c r="H8" s="373"/>
      <c r="I8" s="373"/>
      <c r="J8" s="373"/>
      <c r="K8" s="373"/>
      <c r="L8" s="373"/>
      <c r="M8" s="373"/>
      <c r="N8" s="373"/>
      <c r="O8" s="373"/>
      <c r="P8" s="373"/>
      <c r="Q8" s="373"/>
      <c r="R8" s="373"/>
      <c r="S8" s="373"/>
      <c r="T8" s="373"/>
      <c r="U8" s="373"/>
      <c r="V8" s="373"/>
      <c r="W8" s="373"/>
      <c r="X8" s="373"/>
      <c r="Y8" s="374"/>
      <c r="Z8" s="31"/>
    </row>
    <row r="9" spans="1:26" ht="25.9" customHeight="1">
      <c r="A9" s="371">
        <f>A6+1</f>
        <v>4</v>
      </c>
      <c r="B9" s="372" t="s">
        <v>48</v>
      </c>
      <c r="C9" s="375"/>
      <c r="D9" s="375"/>
      <c r="E9" s="376">
        <f>(8760-E10-E11-E12)/8760</f>
        <v>0.94292237442922378</v>
      </c>
      <c r="F9" s="376">
        <f t="shared" ref="F9:X9" si="3">(8760-F10-F11-F12)/8760</f>
        <v>0.93515347539320137</v>
      </c>
      <c r="G9" s="376">
        <f t="shared" si="3"/>
        <v>0.91284563673262298</v>
      </c>
      <c r="H9" s="376">
        <f t="shared" si="3"/>
        <v>0.88554350583460173</v>
      </c>
      <c r="I9" s="376">
        <f t="shared" si="3"/>
        <v>0.93848300355149672</v>
      </c>
      <c r="J9" s="376">
        <f t="shared" si="3"/>
        <v>0.9050767376966008</v>
      </c>
      <c r="K9" s="376">
        <f t="shared" si="3"/>
        <v>0.93515347539320137</v>
      </c>
      <c r="L9" s="376">
        <f t="shared" si="3"/>
        <v>0.89331240487062413</v>
      </c>
      <c r="M9" s="376">
        <f t="shared" si="3"/>
        <v>0.90063736681887363</v>
      </c>
      <c r="N9" s="376">
        <f t="shared" si="3"/>
        <v>0.94292237442922378</v>
      </c>
      <c r="O9" s="376">
        <f t="shared" si="3"/>
        <v>0.88554350583460173</v>
      </c>
      <c r="P9" s="376">
        <f t="shared" si="3"/>
        <v>0.9050767376966008</v>
      </c>
      <c r="Q9" s="376">
        <f t="shared" si="3"/>
        <v>0.93848300355149672</v>
      </c>
      <c r="R9" s="376">
        <f t="shared" si="3"/>
        <v>0.93515347539320137</v>
      </c>
      <c r="S9" s="376">
        <f t="shared" si="3"/>
        <v>0.86323566717402334</v>
      </c>
      <c r="T9" s="376">
        <f t="shared" si="3"/>
        <v>0.93515347539320137</v>
      </c>
      <c r="U9" s="376">
        <f t="shared" si="3"/>
        <v>0.94292237442922378</v>
      </c>
      <c r="V9" s="376">
        <f t="shared" si="3"/>
        <v>0.85102739726027399</v>
      </c>
      <c r="W9" s="376">
        <f t="shared" si="3"/>
        <v>0.93515347539320137</v>
      </c>
      <c r="X9" s="376">
        <f t="shared" si="3"/>
        <v>0.91684107052257735</v>
      </c>
      <c r="Y9" s="374" t="s">
        <v>181</v>
      </c>
    </row>
    <row r="10" spans="1:26" ht="14.45" customHeight="1">
      <c r="A10" s="371">
        <f t="shared" si="2"/>
        <v>5</v>
      </c>
      <c r="B10" s="377" t="s">
        <v>182</v>
      </c>
      <c r="C10" s="375" t="s">
        <v>33</v>
      </c>
      <c r="D10" s="375"/>
      <c r="E10" s="378">
        <f>'PC2000-11R ИСТК_ТО'!G7</f>
        <v>264</v>
      </c>
      <c r="F10" s="378">
        <f>'PC2000-11R ИСТК_ТО'!H7</f>
        <v>264</v>
      </c>
      <c r="G10" s="378">
        <f>'PC2000-11R ИСТК_ТО'!I7</f>
        <v>264</v>
      </c>
      <c r="H10" s="378">
        <f>'PC2000-11R ИСТК_ТО'!J7</f>
        <v>264</v>
      </c>
      <c r="I10" s="378">
        <f>'PC2000-11R ИСТК_ТО'!K7</f>
        <v>264</v>
      </c>
      <c r="J10" s="378">
        <f>'PC2000-11R ИСТК_ТО'!L7</f>
        <v>264</v>
      </c>
      <c r="K10" s="378">
        <f>'PC2000-11R ИСТК_ТО'!M7</f>
        <v>264</v>
      </c>
      <c r="L10" s="378">
        <f>'PC2000-11R ИСТК_ТО'!N7</f>
        <v>264</v>
      </c>
      <c r="M10" s="378">
        <f>'PC2000-11R ИСТК_ТО'!O7</f>
        <v>264</v>
      </c>
      <c r="N10" s="378">
        <f>'PC2000-11R ИСТК_ТО'!P7</f>
        <v>264</v>
      </c>
      <c r="O10" s="378">
        <f>'PC2000-11R ИСТК_ТО'!Q7</f>
        <v>264</v>
      </c>
      <c r="P10" s="378">
        <f>'PC2000-11R ИСТК_ТО'!R7</f>
        <v>264</v>
      </c>
      <c r="Q10" s="378">
        <f>'PC2000-11R ИСТК_ТО'!S7</f>
        <v>264</v>
      </c>
      <c r="R10" s="378">
        <f>'PC2000-11R ИСТК_ТО'!T7</f>
        <v>264</v>
      </c>
      <c r="S10" s="378">
        <f>'PC2000-11R ИСТК_ТО'!U7</f>
        <v>264</v>
      </c>
      <c r="T10" s="378">
        <f>'PC2000-11R ИСТК_ТО'!V7</f>
        <v>264</v>
      </c>
      <c r="U10" s="378">
        <f>'PC2000-11R ИСТК_ТО'!W7</f>
        <v>264</v>
      </c>
      <c r="V10" s="378">
        <f>'PC2000-11R ИСТК_ТО'!X7</f>
        <v>264</v>
      </c>
      <c r="W10" s="378">
        <f>'PC2000-11R ИСТК_ТО'!Y7</f>
        <v>264</v>
      </c>
      <c r="X10" s="378">
        <f>'PC2000-11R ИСТК_ТО'!Z7</f>
        <v>264</v>
      </c>
      <c r="Y10" s="374"/>
    </row>
    <row r="11" spans="1:26" ht="14.45" customHeight="1">
      <c r="A11" s="371">
        <f t="shared" si="2"/>
        <v>6</v>
      </c>
      <c r="B11" s="377" t="s">
        <v>183</v>
      </c>
      <c r="C11" s="375" t="s">
        <v>33</v>
      </c>
      <c r="D11" s="375"/>
      <c r="E11" s="378">
        <f>'PC2000-11R ИСТК_Ремонты'!F8</f>
        <v>0</v>
      </c>
      <c r="F11" s="378">
        <f>'PC2000-11R ИСТК_Ремонты'!G8</f>
        <v>70</v>
      </c>
      <c r="G11" s="378">
        <f>'PC2000-11R ИСТК_Ремонты'!H8</f>
        <v>271</v>
      </c>
      <c r="H11" s="378">
        <f>'PC2000-11R ИСТК_Ремонты'!I8</f>
        <v>517</v>
      </c>
      <c r="I11" s="378">
        <f>'PC2000-11R ИСТК_Ремонты'!J8</f>
        <v>40</v>
      </c>
      <c r="J11" s="378">
        <f>'PC2000-11R ИСТК_Ремонты'!K8</f>
        <v>341</v>
      </c>
      <c r="K11" s="378">
        <f>'PC2000-11R ИСТК_Ремонты'!L8</f>
        <v>70</v>
      </c>
      <c r="L11" s="378">
        <f>'PC2000-11R ИСТК_Ремонты'!M8</f>
        <v>447</v>
      </c>
      <c r="M11" s="378">
        <f>'PC2000-11R ИСТК_Ремонты'!N8</f>
        <v>381</v>
      </c>
      <c r="N11" s="378">
        <f>'PC2000-11R ИСТК_Ремонты'!O8</f>
        <v>0</v>
      </c>
      <c r="O11" s="378">
        <f>'PC2000-11R ИСТК_Ремонты'!P8</f>
        <v>517</v>
      </c>
      <c r="P11" s="378">
        <f>'PC2000-11R ИСТК_Ремонты'!Q8</f>
        <v>341</v>
      </c>
      <c r="Q11" s="378">
        <f>'PC2000-11R ИСТК_Ремонты'!R8</f>
        <v>40</v>
      </c>
      <c r="R11" s="378">
        <f>'PC2000-11R ИСТК_Ремонты'!S8</f>
        <v>70</v>
      </c>
      <c r="S11" s="378">
        <f>'PC2000-11R ИСТК_Ремонты'!T8</f>
        <v>718</v>
      </c>
      <c r="T11" s="378">
        <f>'PC2000-11R ИСТК_Ремонты'!U8</f>
        <v>70</v>
      </c>
      <c r="U11" s="378">
        <f>'PC2000-11R ИСТК_Ремонты'!V8</f>
        <v>0</v>
      </c>
      <c r="V11" s="378">
        <f>'PC2000-11R ИСТК_Ремонты'!W8</f>
        <v>828</v>
      </c>
      <c r="W11" s="378">
        <f>'PC2000-11R ИСТК_Ремонты'!X8</f>
        <v>70</v>
      </c>
      <c r="X11" s="378">
        <f>'PC2000-11R ИСТК_Ремонты'!Y8</f>
        <v>235</v>
      </c>
      <c r="Y11" s="374"/>
    </row>
    <row r="12" spans="1:26" ht="14.45" customHeight="1">
      <c r="A12" s="371">
        <f t="shared" si="2"/>
        <v>7</v>
      </c>
      <c r="B12" s="377" t="s">
        <v>289</v>
      </c>
      <c r="C12" s="375" t="s">
        <v>33</v>
      </c>
      <c r="D12" s="375"/>
      <c r="E12" s="378">
        <f>(8760-E10-E11)/12*20/60</f>
        <v>236</v>
      </c>
      <c r="F12" s="378">
        <f t="shared" ref="F12:X12" si="4">(8760-F10-F11)/12*20/60</f>
        <v>234.05555555555554</v>
      </c>
      <c r="G12" s="378">
        <f t="shared" si="4"/>
        <v>228.4722222222222</v>
      </c>
      <c r="H12" s="378">
        <f t="shared" si="4"/>
        <v>221.63888888888886</v>
      </c>
      <c r="I12" s="378">
        <f t="shared" si="4"/>
        <v>234.88888888888886</v>
      </c>
      <c r="J12" s="378">
        <f t="shared" si="4"/>
        <v>226.5277777777778</v>
      </c>
      <c r="K12" s="378">
        <f t="shared" si="4"/>
        <v>234.05555555555554</v>
      </c>
      <c r="L12" s="378">
        <f t="shared" si="4"/>
        <v>223.58333333333334</v>
      </c>
      <c r="M12" s="378">
        <f t="shared" si="4"/>
        <v>225.41666666666666</v>
      </c>
      <c r="N12" s="378">
        <f t="shared" si="4"/>
        <v>236</v>
      </c>
      <c r="O12" s="378">
        <f t="shared" si="4"/>
        <v>221.63888888888886</v>
      </c>
      <c r="P12" s="378">
        <f t="shared" si="4"/>
        <v>226.5277777777778</v>
      </c>
      <c r="Q12" s="378">
        <f t="shared" si="4"/>
        <v>234.88888888888886</v>
      </c>
      <c r="R12" s="378">
        <f t="shared" si="4"/>
        <v>234.05555555555554</v>
      </c>
      <c r="S12" s="378">
        <f t="shared" si="4"/>
        <v>216.05555555555554</v>
      </c>
      <c r="T12" s="378">
        <f t="shared" si="4"/>
        <v>234.05555555555554</v>
      </c>
      <c r="U12" s="378">
        <f t="shared" si="4"/>
        <v>236</v>
      </c>
      <c r="V12" s="378">
        <f t="shared" si="4"/>
        <v>213</v>
      </c>
      <c r="W12" s="378">
        <f t="shared" si="4"/>
        <v>234.05555555555554</v>
      </c>
      <c r="X12" s="378">
        <f t="shared" si="4"/>
        <v>229.4722222222222</v>
      </c>
      <c r="Y12" s="374"/>
    </row>
    <row r="13" spans="1:26" ht="14.45" customHeight="1">
      <c r="A13" s="371">
        <f t="shared" si="2"/>
        <v>8</v>
      </c>
      <c r="B13" s="372" t="s">
        <v>18</v>
      </c>
      <c r="C13" s="375" t="s">
        <v>19</v>
      </c>
      <c r="D13" s="379">
        <v>29</v>
      </c>
      <c r="E13" s="380"/>
      <c r="F13" s="380"/>
      <c r="G13" s="380"/>
      <c r="H13" s="380"/>
      <c r="I13" s="380"/>
      <c r="J13" s="380"/>
      <c r="K13" s="380"/>
      <c r="L13" s="380"/>
      <c r="M13" s="380"/>
      <c r="N13" s="380"/>
      <c r="O13" s="380"/>
      <c r="P13" s="380"/>
      <c r="Q13" s="380"/>
      <c r="R13" s="380"/>
      <c r="S13" s="380"/>
      <c r="T13" s="380"/>
      <c r="U13" s="380"/>
      <c r="V13" s="380"/>
      <c r="W13" s="380"/>
      <c r="X13" s="380"/>
      <c r="Y13" s="374"/>
    </row>
    <row r="14" spans="1:26" ht="14.45" customHeight="1">
      <c r="A14" s="371">
        <f t="shared" si="2"/>
        <v>9</v>
      </c>
      <c r="B14" s="372" t="s">
        <v>49</v>
      </c>
      <c r="C14" s="375" t="s">
        <v>50</v>
      </c>
      <c r="D14" s="379">
        <v>990</v>
      </c>
      <c r="E14" s="380"/>
      <c r="F14" s="380"/>
      <c r="G14" s="380"/>
      <c r="H14" s="380"/>
      <c r="I14" s="380"/>
      <c r="J14" s="380"/>
      <c r="K14" s="380"/>
      <c r="L14" s="380"/>
      <c r="M14" s="380"/>
      <c r="N14" s="380"/>
      <c r="O14" s="380"/>
      <c r="P14" s="380"/>
      <c r="Q14" s="380"/>
      <c r="R14" s="380"/>
      <c r="S14" s="380"/>
      <c r="T14" s="380"/>
      <c r="U14" s="380"/>
      <c r="V14" s="380"/>
      <c r="W14" s="380"/>
      <c r="X14" s="380"/>
      <c r="Y14" s="374"/>
    </row>
    <row r="15" spans="1:26" ht="14.45" customHeight="1">
      <c r="A15" s="371">
        <f t="shared" si="2"/>
        <v>10</v>
      </c>
      <c r="B15" s="372" t="s">
        <v>140</v>
      </c>
      <c r="C15" s="381" t="s">
        <v>184</v>
      </c>
      <c r="D15" s="375"/>
      <c r="E15" s="382">
        <f>SUM(E16:E20)</f>
        <v>100.66604590163936</v>
      </c>
      <c r="F15" s="382">
        <f t="shared" ref="F15:X15" si="5">SUM(F16:F20)</f>
        <v>141.10015549068046</v>
      </c>
      <c r="G15" s="382">
        <f t="shared" si="5"/>
        <v>633.318162454294</v>
      </c>
      <c r="H15" s="382">
        <f t="shared" si="5"/>
        <v>1430.6175736102289</v>
      </c>
      <c r="I15" s="382">
        <f t="shared" si="5"/>
        <v>211.66604590163936</v>
      </c>
      <c r="J15" s="382">
        <f t="shared" si="5"/>
        <v>673.7522720433351</v>
      </c>
      <c r="K15" s="382">
        <f t="shared" si="5"/>
        <v>141.10015549068046</v>
      </c>
      <c r="L15" s="382">
        <f t="shared" si="5"/>
        <v>1390.1834640211875</v>
      </c>
      <c r="M15" s="382">
        <f t="shared" si="5"/>
        <v>784.75227204333498</v>
      </c>
      <c r="N15" s="382">
        <f t="shared" si="5"/>
        <v>100.66604590163936</v>
      </c>
      <c r="O15" s="382">
        <f t="shared" si="5"/>
        <v>1430.6175736102289</v>
      </c>
      <c r="P15" s="382">
        <f t="shared" si="5"/>
        <v>673.7522720433351</v>
      </c>
      <c r="Q15" s="382">
        <f t="shared" si="5"/>
        <v>211.66604590163936</v>
      </c>
      <c r="R15" s="382">
        <f t="shared" si="5"/>
        <v>141.10015549068046</v>
      </c>
      <c r="S15" s="382">
        <f t="shared" si="5"/>
        <v>1922.8355805738427</v>
      </c>
      <c r="T15" s="382">
        <f t="shared" si="5"/>
        <v>141.10015549068046</v>
      </c>
      <c r="U15" s="382">
        <f t="shared" si="5"/>
        <v>100.66604590163936</v>
      </c>
      <c r="V15" s="382">
        <f t="shared" si="5"/>
        <v>2074.2696901628833</v>
      </c>
      <c r="W15" s="382">
        <f t="shared" si="5"/>
        <v>141.10015549068046</v>
      </c>
      <c r="X15" s="382">
        <f t="shared" si="5"/>
        <v>448.41816245429396</v>
      </c>
      <c r="Y15" s="374"/>
    </row>
    <row r="16" spans="1:26" ht="14.45" customHeight="1">
      <c r="A16" s="371">
        <f t="shared" si="2"/>
        <v>11</v>
      </c>
      <c r="B16" s="377" t="s">
        <v>185</v>
      </c>
      <c r="C16" s="383" t="s">
        <v>184</v>
      </c>
      <c r="D16" s="383"/>
      <c r="E16" s="384">
        <f>'PC2000-11R ИСТК_ТО'!G9/1000</f>
        <v>74.266045901639359</v>
      </c>
      <c r="F16" s="384">
        <f>'PC2000-11R ИСТК_ТО'!H9/1000</f>
        <v>74.266045901639359</v>
      </c>
      <c r="G16" s="384">
        <f>'PC2000-11R ИСТК_ТО'!I9/1000</f>
        <v>74.266045901639359</v>
      </c>
      <c r="H16" s="384">
        <f>'PC2000-11R ИСТК_ТО'!J9/1000</f>
        <v>74.266045901639359</v>
      </c>
      <c r="I16" s="384">
        <f>'PC2000-11R ИСТК_ТО'!K9/1000</f>
        <v>74.266045901639359</v>
      </c>
      <c r="J16" s="384">
        <f>'PC2000-11R ИСТК_ТО'!L9/1000</f>
        <v>74.266045901639359</v>
      </c>
      <c r="K16" s="384">
        <f>'PC2000-11R ИСТК_ТО'!M9/1000</f>
        <v>74.266045901639359</v>
      </c>
      <c r="L16" s="384">
        <f>'PC2000-11R ИСТК_ТО'!N9/1000</f>
        <v>74.266045901639359</v>
      </c>
      <c r="M16" s="384">
        <f>'PC2000-11R ИСТК_ТО'!O9/1000</f>
        <v>74.266045901639359</v>
      </c>
      <c r="N16" s="384">
        <f>'PC2000-11R ИСТК_ТО'!P9/1000</f>
        <v>74.266045901639359</v>
      </c>
      <c r="O16" s="384">
        <f>'PC2000-11R ИСТК_ТО'!Q9/1000</f>
        <v>74.266045901639359</v>
      </c>
      <c r="P16" s="384">
        <f>'PC2000-11R ИСТК_ТО'!R9/1000</f>
        <v>74.266045901639359</v>
      </c>
      <c r="Q16" s="384">
        <f>'PC2000-11R ИСТК_ТО'!S9/1000</f>
        <v>74.266045901639359</v>
      </c>
      <c r="R16" s="384">
        <f>'PC2000-11R ИСТК_ТО'!T9/1000</f>
        <v>74.266045901639359</v>
      </c>
      <c r="S16" s="384">
        <f>'PC2000-11R ИСТК_ТО'!U9/1000</f>
        <v>74.266045901639359</v>
      </c>
      <c r="T16" s="384">
        <f>'PC2000-11R ИСТК_ТО'!V9/1000</f>
        <v>74.266045901639359</v>
      </c>
      <c r="U16" s="384">
        <f>'PC2000-11R ИСТК_ТО'!W9/1000</f>
        <v>74.266045901639359</v>
      </c>
      <c r="V16" s="384">
        <f>'PC2000-11R ИСТК_ТО'!X9/1000</f>
        <v>74.266045901639359</v>
      </c>
      <c r="W16" s="384">
        <f>'PC2000-11R ИСТК_ТО'!Y9/1000</f>
        <v>74.266045901639359</v>
      </c>
      <c r="X16" s="384">
        <f>'PC2000-11R ИСТК_ТО'!Z9/1000</f>
        <v>74.266045901639359</v>
      </c>
      <c r="Y16" s="374"/>
    </row>
    <row r="17" spans="1:25" ht="14.45" customHeight="1">
      <c r="A17" s="371">
        <f t="shared" si="2"/>
        <v>12</v>
      </c>
      <c r="B17" s="377" t="s">
        <v>142</v>
      </c>
      <c r="C17" s="383" t="s">
        <v>184</v>
      </c>
      <c r="D17" s="383"/>
      <c r="E17" s="384">
        <f>'PC2000-11R ИСТК_Ремонты'!F10/1000</f>
        <v>0</v>
      </c>
      <c r="F17" s="384">
        <f>'PC2000-11R ИСТК_Ремонты'!G10/1000</f>
        <v>0</v>
      </c>
      <c r="G17" s="384">
        <f>'PC2000-11R ИСТК_Ремонты'!H10/1000</f>
        <v>0</v>
      </c>
      <c r="H17" s="384">
        <f>'PC2000-11R ИСТК_Ремонты'!I10/1000</f>
        <v>0</v>
      </c>
      <c r="I17" s="384">
        <f>'PC2000-11R ИСТК_Ремонты'!J10/1000</f>
        <v>0</v>
      </c>
      <c r="J17" s="384">
        <f>'PC2000-11R ИСТК_Ремонты'!K10/1000</f>
        <v>0</v>
      </c>
      <c r="K17" s="384">
        <f>'PC2000-11R ИСТК_Ремонты'!L10/1000</f>
        <v>0</v>
      </c>
      <c r="L17" s="384">
        <f>'PC2000-11R ИСТК_Ремонты'!M10/1000</f>
        <v>0</v>
      </c>
      <c r="M17" s="384">
        <f>'PC2000-11R ИСТК_Ремонты'!N10/1000</f>
        <v>0</v>
      </c>
      <c r="N17" s="384">
        <f>'PC2000-11R ИСТК_Ремонты'!O10/1000</f>
        <v>0</v>
      </c>
      <c r="O17" s="384">
        <f>'PC2000-11R ИСТК_Ремонты'!P10/1000</f>
        <v>0</v>
      </c>
      <c r="P17" s="384">
        <f>'PC2000-11R ИСТК_Ремонты'!Q10/1000</f>
        <v>0</v>
      </c>
      <c r="Q17" s="384">
        <f>'PC2000-11R ИСТК_Ремонты'!R10/1000</f>
        <v>0</v>
      </c>
      <c r="R17" s="384">
        <f>'PC2000-11R ИСТК_Ремонты'!S10/1000</f>
        <v>0</v>
      </c>
      <c r="S17" s="384">
        <f>'PC2000-11R ИСТК_Ремонты'!T10/1000</f>
        <v>0</v>
      </c>
      <c r="T17" s="384">
        <f>'PC2000-11R ИСТК_Ремонты'!U10/1000</f>
        <v>0</v>
      </c>
      <c r="U17" s="384">
        <f>'PC2000-11R ИСТК_Ремонты'!V10/1000</f>
        <v>0</v>
      </c>
      <c r="V17" s="384">
        <f>'PC2000-11R ИСТК_Ремонты'!W10/1000</f>
        <v>0</v>
      </c>
      <c r="W17" s="384">
        <f>'PC2000-11R ИСТК_Ремонты'!X10/1000</f>
        <v>0</v>
      </c>
      <c r="X17" s="384">
        <f>'PC2000-11R ИСТК_Ремонты'!Y10/1000</f>
        <v>0</v>
      </c>
      <c r="Y17" s="374"/>
    </row>
    <row r="18" spans="1:25" ht="22.9" customHeight="1">
      <c r="A18" s="371">
        <f t="shared" si="2"/>
        <v>13</v>
      </c>
      <c r="B18" s="377" t="s">
        <v>143</v>
      </c>
      <c r="C18" s="383" t="s">
        <v>184</v>
      </c>
      <c r="D18" s="383"/>
      <c r="E18" s="384">
        <f>'PC2000-11R ИСТК_Ремонты'!F11/1000</f>
        <v>0</v>
      </c>
      <c r="F18" s="384">
        <f>'PC2000-11R ИСТК_Ремонты'!G11/1000</f>
        <v>38.684109589041093</v>
      </c>
      <c r="G18" s="384">
        <f>'PC2000-11R ИСТК_Ремонты'!H11/1000</f>
        <v>525.87711655265468</v>
      </c>
      <c r="H18" s="384">
        <f>'PC2000-11R ИСТК_Ремонты'!I11/1000</f>
        <v>1317.0265277085894</v>
      </c>
      <c r="I18" s="384">
        <f>'PC2000-11R ИСТК_Ремонты'!J11/1000</f>
        <v>110</v>
      </c>
      <c r="J18" s="384">
        <f>'PC2000-11R ИСТК_Ремонты'!K11/1000</f>
        <v>564.56122614169578</v>
      </c>
      <c r="K18" s="384">
        <f>'PC2000-11R ИСТК_Ремонты'!L11/1000</f>
        <v>38.684109589041093</v>
      </c>
      <c r="L18" s="384">
        <f>'PC2000-11R ИСТК_Ремонты'!M11/1000</f>
        <v>1278.342418119548</v>
      </c>
      <c r="M18" s="384">
        <f>'PC2000-11R ИСТК_Ремонты'!N11/1000</f>
        <v>674.56122614169567</v>
      </c>
      <c r="N18" s="384">
        <f>'PC2000-11R ИСТК_Ремонты'!O11/1000</f>
        <v>0</v>
      </c>
      <c r="O18" s="384">
        <f>'PC2000-11R ИСТК_Ремонты'!P11/1000</f>
        <v>1317.0265277085894</v>
      </c>
      <c r="P18" s="384">
        <f>'PC2000-11R ИСТК_Ремонты'!Q11/1000</f>
        <v>564.56122614169578</v>
      </c>
      <c r="Q18" s="384">
        <f>'PC2000-11R ИСТК_Ремонты'!R11/1000</f>
        <v>110</v>
      </c>
      <c r="R18" s="384">
        <f>'PC2000-11R ИСТК_Ремонты'!S11/1000</f>
        <v>38.684109589041093</v>
      </c>
      <c r="S18" s="384">
        <f>'PC2000-11R ИСТК_Ремонты'!T11/1000</f>
        <v>1804.2195346722031</v>
      </c>
      <c r="T18" s="384">
        <f>'PC2000-11R ИСТК_Ремонты'!U11/1000</f>
        <v>38.684109589041093</v>
      </c>
      <c r="U18" s="384">
        <f>'PC2000-11R ИСТК_Ремонты'!V11/1000</f>
        <v>0</v>
      </c>
      <c r="V18" s="384">
        <f>'PC2000-11R ИСТК_Ремонты'!W11/1000</f>
        <v>1952.9036442612442</v>
      </c>
      <c r="W18" s="384">
        <f>'PC2000-11R ИСТК_Ремонты'!X11/1000</f>
        <v>38.684109589041093</v>
      </c>
      <c r="X18" s="384">
        <f>'PC2000-11R ИСТК_Ремонты'!Y11/1000</f>
        <v>341.87711655265463</v>
      </c>
      <c r="Y18" s="374"/>
    </row>
    <row r="19" spans="1:25" ht="14.45" customHeight="1">
      <c r="A19" s="371">
        <f t="shared" si="2"/>
        <v>14</v>
      </c>
      <c r="B19" s="377" t="s">
        <v>186</v>
      </c>
      <c r="C19" s="383" t="s">
        <v>184</v>
      </c>
      <c r="D19" s="383"/>
      <c r="E19" s="384">
        <f>'PC2000-11R ИСТК_ТО'!G10/1000</f>
        <v>26.4</v>
      </c>
      <c r="F19" s="384">
        <f>'PC2000-11R ИСТК_ТО'!H10/1000</f>
        <v>26.4</v>
      </c>
      <c r="G19" s="384">
        <f>'PC2000-11R ИСТК_ТО'!I10/1000</f>
        <v>26.4</v>
      </c>
      <c r="H19" s="384">
        <f>'PC2000-11R ИСТК_ТО'!J10/1000</f>
        <v>26.4</v>
      </c>
      <c r="I19" s="384">
        <f>'PC2000-11R ИСТК_ТО'!K10/1000</f>
        <v>26.4</v>
      </c>
      <c r="J19" s="384">
        <f>'PC2000-11R ИСТК_ТО'!L10/1000</f>
        <v>26.4</v>
      </c>
      <c r="K19" s="384">
        <f>'PC2000-11R ИСТК_ТО'!M10/1000</f>
        <v>26.4</v>
      </c>
      <c r="L19" s="384">
        <f>'PC2000-11R ИСТК_ТО'!N10/1000</f>
        <v>26.4</v>
      </c>
      <c r="M19" s="384">
        <f>'PC2000-11R ИСТК_ТО'!O10/1000</f>
        <v>26.4</v>
      </c>
      <c r="N19" s="384">
        <f>'PC2000-11R ИСТК_ТО'!P10/1000</f>
        <v>26.4</v>
      </c>
      <c r="O19" s="384">
        <f>'PC2000-11R ИСТК_ТО'!Q10/1000</f>
        <v>26.4</v>
      </c>
      <c r="P19" s="384">
        <f>'PC2000-11R ИСТК_ТО'!R10/1000</f>
        <v>26.4</v>
      </c>
      <c r="Q19" s="384">
        <f>'PC2000-11R ИСТК_ТО'!S10/1000</f>
        <v>26.4</v>
      </c>
      <c r="R19" s="384">
        <f>'PC2000-11R ИСТК_ТО'!T10/1000</f>
        <v>26.4</v>
      </c>
      <c r="S19" s="384">
        <f>'PC2000-11R ИСТК_ТО'!U10/1000</f>
        <v>26.4</v>
      </c>
      <c r="T19" s="384">
        <f>'PC2000-11R ИСТК_ТО'!V10/1000</f>
        <v>26.4</v>
      </c>
      <c r="U19" s="384">
        <f>'PC2000-11R ИСТК_ТО'!W10/1000</f>
        <v>26.4</v>
      </c>
      <c r="V19" s="384">
        <f>'PC2000-11R ИСТК_ТО'!X10/1000</f>
        <v>26.4</v>
      </c>
      <c r="W19" s="384">
        <f>'PC2000-11R ИСТК_ТО'!Y10/1000</f>
        <v>26.4</v>
      </c>
      <c r="X19" s="384">
        <f>'PC2000-11R ИСТК_ТО'!Z10/1000</f>
        <v>26.4</v>
      </c>
      <c r="Y19" s="374"/>
    </row>
    <row r="20" spans="1:25" ht="14.45" customHeight="1">
      <c r="A20" s="371">
        <f t="shared" si="2"/>
        <v>15</v>
      </c>
      <c r="B20" s="377" t="s">
        <v>187</v>
      </c>
      <c r="C20" s="383" t="s">
        <v>184</v>
      </c>
      <c r="D20" s="383"/>
      <c r="E20" s="384">
        <f>'PC2000-11R ИСТК_Ремонты'!F12/1000</f>
        <v>0</v>
      </c>
      <c r="F20" s="384">
        <f>'PC2000-11R ИСТК_Ремонты'!G12/1000</f>
        <v>1.75</v>
      </c>
      <c r="G20" s="384">
        <f>'PC2000-11R ИСТК_Ремонты'!H12/1000</f>
        <v>6.7750000000000004</v>
      </c>
      <c r="H20" s="384">
        <f>'PC2000-11R ИСТК_Ремонты'!I12/1000</f>
        <v>12.925000000000001</v>
      </c>
      <c r="I20" s="384">
        <f>'PC2000-11R ИСТК_Ремонты'!J12/1000</f>
        <v>1</v>
      </c>
      <c r="J20" s="384">
        <f>'PC2000-11R ИСТК_Ремонты'!K12/1000</f>
        <v>8.5250000000000004</v>
      </c>
      <c r="K20" s="384">
        <f>'PC2000-11R ИСТК_Ремонты'!L12/1000</f>
        <v>1.75</v>
      </c>
      <c r="L20" s="384">
        <f>'PC2000-11R ИСТК_Ремонты'!M12/1000</f>
        <v>11.175000000000001</v>
      </c>
      <c r="M20" s="384">
        <f>'PC2000-11R ИСТК_Ремонты'!N12/1000</f>
        <v>9.5250000000000004</v>
      </c>
      <c r="N20" s="384">
        <f>'PC2000-11R ИСТК_Ремонты'!O12/1000</f>
        <v>0</v>
      </c>
      <c r="O20" s="384">
        <f>'PC2000-11R ИСТК_Ремонты'!P12/1000</f>
        <v>12.925000000000001</v>
      </c>
      <c r="P20" s="384">
        <f>'PC2000-11R ИСТК_Ремонты'!Q12/1000</f>
        <v>8.5250000000000004</v>
      </c>
      <c r="Q20" s="384">
        <f>'PC2000-11R ИСТК_Ремонты'!R12/1000</f>
        <v>1</v>
      </c>
      <c r="R20" s="384">
        <f>'PC2000-11R ИСТК_Ремонты'!S12/1000</f>
        <v>1.75</v>
      </c>
      <c r="S20" s="384">
        <f>'PC2000-11R ИСТК_Ремонты'!T12/1000</f>
        <v>17.95</v>
      </c>
      <c r="T20" s="384">
        <f>'PC2000-11R ИСТК_Ремонты'!U12/1000</f>
        <v>1.75</v>
      </c>
      <c r="U20" s="384">
        <f>'PC2000-11R ИСТК_Ремонты'!V12/1000</f>
        <v>0</v>
      </c>
      <c r="V20" s="384">
        <f>'PC2000-11R ИСТК_Ремонты'!W12/1000</f>
        <v>20.7</v>
      </c>
      <c r="W20" s="384">
        <f>'PC2000-11R ИСТК_Ремонты'!X12/1000</f>
        <v>1.75</v>
      </c>
      <c r="X20" s="384">
        <f>'PC2000-11R ИСТК_Ремонты'!Y12/1000</f>
        <v>5.875</v>
      </c>
      <c r="Y20" s="374"/>
    </row>
    <row r="21" spans="1:25" ht="14.45" customHeight="1">
      <c r="A21" s="371">
        <f t="shared" si="2"/>
        <v>16</v>
      </c>
      <c r="B21" s="385" t="s">
        <v>51</v>
      </c>
      <c r="C21" s="383"/>
      <c r="D21" s="383"/>
      <c r="E21" s="386"/>
      <c r="F21" s="386"/>
      <c r="G21" s="386"/>
      <c r="H21" s="386"/>
      <c r="I21" s="386"/>
      <c r="J21" s="386"/>
      <c r="K21" s="386"/>
      <c r="L21" s="386"/>
      <c r="M21" s="386"/>
      <c r="N21" s="386"/>
      <c r="O21" s="386"/>
      <c r="P21" s="386"/>
      <c r="Q21" s="386"/>
      <c r="R21" s="386"/>
      <c r="S21" s="386"/>
      <c r="T21" s="386"/>
      <c r="U21" s="386"/>
      <c r="V21" s="386"/>
      <c r="W21" s="386"/>
      <c r="X21" s="386"/>
      <c r="Y21" s="374" t="s">
        <v>52</v>
      </c>
    </row>
    <row r="22" spans="1:25" ht="14.45" customHeight="1">
      <c r="A22" s="371">
        <f t="shared" si="2"/>
        <v>17</v>
      </c>
      <c r="B22" s="383" t="s">
        <v>145</v>
      </c>
      <c r="C22" s="383"/>
      <c r="D22" s="383"/>
      <c r="E22" s="388"/>
      <c r="F22" s="386"/>
      <c r="G22" s="386"/>
      <c r="H22" s="386"/>
      <c r="I22" s="386"/>
      <c r="J22" s="386"/>
      <c r="K22" s="386"/>
      <c r="L22" s="386"/>
      <c r="M22" s="386"/>
      <c r="N22" s="386"/>
      <c r="O22" s="386"/>
      <c r="P22" s="386"/>
      <c r="Q22" s="386"/>
      <c r="R22" s="386"/>
      <c r="S22" s="386"/>
      <c r="T22" s="386"/>
      <c r="U22" s="386"/>
      <c r="V22" s="386"/>
      <c r="W22" s="386"/>
      <c r="X22" s="386"/>
      <c r="Y22" s="374" t="s">
        <v>146</v>
      </c>
    </row>
    <row r="23" spans="1:25" ht="14.45" customHeight="1">
      <c r="A23" s="371">
        <f t="shared" si="2"/>
        <v>18</v>
      </c>
      <c r="B23" s="387" t="s">
        <v>53</v>
      </c>
      <c r="C23" s="383"/>
      <c r="D23" s="383"/>
      <c r="E23" s="390"/>
      <c r="F23" s="309"/>
      <c r="G23" s="309"/>
      <c r="H23" s="309"/>
      <c r="I23" s="309"/>
      <c r="J23" s="309"/>
      <c r="K23" s="309"/>
      <c r="L23" s="309"/>
      <c r="M23" s="309"/>
      <c r="N23" s="309"/>
      <c r="O23" s="309"/>
      <c r="P23" s="309"/>
      <c r="Q23" s="309"/>
      <c r="R23" s="309"/>
      <c r="S23" s="309"/>
      <c r="T23" s="309"/>
      <c r="U23" s="309"/>
      <c r="V23" s="309"/>
      <c r="W23" s="309"/>
      <c r="X23" s="309"/>
      <c r="Y23" s="374" t="s">
        <v>146</v>
      </c>
    </row>
    <row r="24" spans="1:25" ht="14.45" customHeight="1">
      <c r="A24" s="371">
        <f t="shared" si="2"/>
        <v>19</v>
      </c>
      <c r="B24" s="387" t="s">
        <v>54</v>
      </c>
      <c r="C24" s="383"/>
      <c r="D24" s="383"/>
      <c r="E24" s="390"/>
      <c r="F24" s="309"/>
      <c r="G24" s="309"/>
      <c r="H24" s="309"/>
      <c r="I24" s="309"/>
      <c r="J24" s="309"/>
      <c r="K24" s="309"/>
      <c r="L24" s="309"/>
      <c r="M24" s="309"/>
      <c r="N24" s="309"/>
      <c r="O24" s="309"/>
      <c r="P24" s="309"/>
      <c r="Q24" s="309"/>
      <c r="R24" s="309"/>
      <c r="S24" s="309"/>
      <c r="T24" s="309"/>
      <c r="U24" s="309"/>
      <c r="V24" s="309"/>
      <c r="W24" s="309"/>
      <c r="X24" s="309"/>
      <c r="Y24" s="374" t="s">
        <v>146</v>
      </c>
    </row>
    <row r="25" spans="1:25" ht="14.45" customHeight="1">
      <c r="A25" s="371">
        <f t="shared" si="2"/>
        <v>20</v>
      </c>
      <c r="B25" s="383" t="s">
        <v>147</v>
      </c>
      <c r="C25" s="383"/>
      <c r="D25" s="383"/>
      <c r="E25" s="391"/>
      <c r="F25" s="386"/>
      <c r="G25" s="386"/>
      <c r="H25" s="386"/>
      <c r="I25" s="386"/>
      <c r="J25" s="386"/>
      <c r="K25" s="386"/>
      <c r="L25" s="386"/>
      <c r="M25" s="386"/>
      <c r="N25" s="386"/>
      <c r="O25" s="386"/>
      <c r="P25" s="386"/>
      <c r="Q25" s="386"/>
      <c r="R25" s="386"/>
      <c r="S25" s="386"/>
      <c r="T25" s="386"/>
      <c r="U25" s="386"/>
      <c r="V25" s="386"/>
      <c r="W25" s="386"/>
      <c r="X25" s="386"/>
      <c r="Y25" s="374" t="s">
        <v>146</v>
      </c>
    </row>
    <row r="26" spans="1:25" ht="14.45" customHeight="1">
      <c r="A26" s="371">
        <f t="shared" si="2"/>
        <v>21</v>
      </c>
      <c r="B26" s="387" t="s">
        <v>53</v>
      </c>
      <c r="C26" s="383"/>
      <c r="D26" s="383"/>
      <c r="E26" s="390"/>
      <c r="F26" s="309"/>
      <c r="G26" s="309"/>
      <c r="H26" s="309"/>
      <c r="I26" s="309"/>
      <c r="J26" s="309"/>
      <c r="K26" s="309"/>
      <c r="L26" s="309"/>
      <c r="M26" s="309"/>
      <c r="N26" s="309"/>
      <c r="O26" s="309"/>
      <c r="P26" s="309"/>
      <c r="Q26" s="309"/>
      <c r="R26" s="309"/>
      <c r="S26" s="309"/>
      <c r="T26" s="309"/>
      <c r="U26" s="309"/>
      <c r="V26" s="309"/>
      <c r="W26" s="309"/>
      <c r="X26" s="309"/>
      <c r="Y26" s="374" t="s">
        <v>146</v>
      </c>
    </row>
    <row r="27" spans="1:25" ht="14.45" customHeight="1">
      <c r="A27" s="371">
        <f t="shared" si="2"/>
        <v>22</v>
      </c>
      <c r="B27" s="387" t="s">
        <v>54</v>
      </c>
      <c r="C27" s="383"/>
      <c r="D27" s="383"/>
      <c r="E27" s="390"/>
      <c r="F27" s="309"/>
      <c r="G27" s="309"/>
      <c r="H27" s="309"/>
      <c r="I27" s="309"/>
      <c r="J27" s="309"/>
      <c r="K27" s="309"/>
      <c r="L27" s="309"/>
      <c r="M27" s="309"/>
      <c r="N27" s="309"/>
      <c r="O27" s="309"/>
      <c r="P27" s="309"/>
      <c r="Q27" s="309"/>
      <c r="R27" s="309"/>
      <c r="S27" s="309"/>
      <c r="T27" s="309"/>
      <c r="U27" s="309"/>
      <c r="V27" s="309"/>
      <c r="W27" s="309"/>
      <c r="X27" s="309"/>
      <c r="Y27" s="374" t="s">
        <v>146</v>
      </c>
    </row>
    <row r="28" spans="1:25" ht="14.45" customHeight="1">
      <c r="A28" s="371">
        <f t="shared" si="2"/>
        <v>23</v>
      </c>
      <c r="B28" s="383" t="s">
        <v>55</v>
      </c>
      <c r="C28" s="383"/>
      <c r="D28" s="392"/>
      <c r="E28" s="393"/>
      <c r="F28" s="393"/>
      <c r="G28" s="393"/>
      <c r="H28" s="393"/>
      <c r="I28" s="393"/>
      <c r="J28" s="393"/>
      <c r="K28" s="393"/>
      <c r="L28" s="393"/>
      <c r="M28" s="393"/>
      <c r="N28" s="393"/>
      <c r="O28" s="393"/>
      <c r="P28" s="393"/>
      <c r="Q28" s="393"/>
      <c r="R28" s="393"/>
      <c r="S28" s="393"/>
      <c r="T28" s="393"/>
      <c r="U28" s="393"/>
      <c r="V28" s="393"/>
      <c r="W28" s="393"/>
      <c r="X28" s="393"/>
      <c r="Y28" s="374" t="s">
        <v>146</v>
      </c>
    </row>
    <row r="29" spans="1:25" ht="14.45" customHeight="1">
      <c r="A29" s="371">
        <f t="shared" si="2"/>
        <v>24</v>
      </c>
      <c r="B29" s="387" t="s">
        <v>53</v>
      </c>
      <c r="C29" s="383" t="s">
        <v>400</v>
      </c>
      <c r="D29" s="392"/>
      <c r="E29" s="390">
        <v>30</v>
      </c>
      <c r="F29" s="309"/>
      <c r="G29" s="309"/>
      <c r="H29" s="309"/>
      <c r="I29" s="309"/>
      <c r="J29" s="309"/>
      <c r="K29" s="309"/>
      <c r="L29" s="309"/>
      <c r="M29" s="309"/>
      <c r="N29" s="309"/>
      <c r="O29" s="309"/>
      <c r="P29" s="309"/>
      <c r="Q29" s="309"/>
      <c r="R29" s="309"/>
      <c r="S29" s="309"/>
      <c r="T29" s="309"/>
      <c r="U29" s="309"/>
      <c r="V29" s="309"/>
      <c r="W29" s="309"/>
      <c r="X29" s="309"/>
      <c r="Y29" s="374" t="s">
        <v>146</v>
      </c>
    </row>
    <row r="30" spans="1:25" ht="14.45" customHeight="1">
      <c r="A30" s="371">
        <f t="shared" si="2"/>
        <v>25</v>
      </c>
      <c r="B30" s="387" t="s">
        <v>54</v>
      </c>
      <c r="C30" s="383" t="s">
        <v>401</v>
      </c>
      <c r="D30" s="392"/>
      <c r="E30" s="390">
        <v>350</v>
      </c>
      <c r="F30" s="309"/>
      <c r="G30" s="309"/>
      <c r="H30" s="309"/>
      <c r="I30" s="309"/>
      <c r="J30" s="309"/>
      <c r="K30" s="309"/>
      <c r="L30" s="309"/>
      <c r="M30" s="309"/>
      <c r="N30" s="309"/>
      <c r="O30" s="309"/>
      <c r="P30" s="309"/>
      <c r="Q30" s="309"/>
      <c r="R30" s="309"/>
      <c r="S30" s="309"/>
      <c r="T30" s="309"/>
      <c r="U30" s="309"/>
      <c r="V30" s="309"/>
      <c r="W30" s="309"/>
      <c r="X30" s="309"/>
      <c r="Y30" s="374" t="s">
        <v>146</v>
      </c>
    </row>
    <row r="31" spans="1:25" ht="14.45" customHeight="1">
      <c r="A31" s="371">
        <f t="shared" si="2"/>
        <v>26</v>
      </c>
      <c r="B31" s="383" t="s">
        <v>56</v>
      </c>
      <c r="C31" s="383"/>
      <c r="D31" s="392"/>
      <c r="E31" s="393"/>
      <c r="F31" s="393"/>
      <c r="G31" s="393"/>
      <c r="H31" s="393"/>
      <c r="I31" s="393"/>
      <c r="J31" s="393"/>
      <c r="K31" s="393"/>
      <c r="L31" s="393"/>
      <c r="M31" s="393"/>
      <c r="N31" s="393"/>
      <c r="O31" s="393"/>
      <c r="P31" s="393"/>
      <c r="Q31" s="393"/>
      <c r="R31" s="393"/>
      <c r="S31" s="393"/>
      <c r="T31" s="393"/>
      <c r="U31" s="393"/>
      <c r="V31" s="393"/>
      <c r="W31" s="393"/>
      <c r="X31" s="393"/>
      <c r="Y31" s="374" t="s">
        <v>146</v>
      </c>
    </row>
    <row r="32" spans="1:25" ht="14.45" customHeight="1">
      <c r="A32" s="371">
        <f t="shared" si="2"/>
        <v>27</v>
      </c>
      <c r="B32" s="387" t="s">
        <v>53</v>
      </c>
      <c r="C32" s="383"/>
      <c r="D32" s="392"/>
      <c r="E32" s="390"/>
      <c r="F32" s="309"/>
      <c r="G32" s="309"/>
      <c r="H32" s="309"/>
      <c r="I32" s="309"/>
      <c r="J32" s="309"/>
      <c r="K32" s="309"/>
      <c r="L32" s="309"/>
      <c r="M32" s="309"/>
      <c r="N32" s="309"/>
      <c r="O32" s="309"/>
      <c r="P32" s="309"/>
      <c r="Q32" s="309"/>
      <c r="R32" s="309"/>
      <c r="S32" s="309"/>
      <c r="T32" s="309"/>
      <c r="U32" s="309"/>
      <c r="V32" s="309"/>
      <c r="W32" s="309"/>
      <c r="X32" s="309"/>
      <c r="Y32" s="374" t="s">
        <v>146</v>
      </c>
    </row>
    <row r="33" spans="1:25" ht="14.45" customHeight="1">
      <c r="A33" s="371">
        <f t="shared" si="2"/>
        <v>28</v>
      </c>
      <c r="B33" s="387" t="s">
        <v>54</v>
      </c>
      <c r="C33" s="383"/>
      <c r="D33" s="392"/>
      <c r="E33" s="390"/>
      <c r="F33" s="309"/>
      <c r="G33" s="309"/>
      <c r="H33" s="309"/>
      <c r="I33" s="309"/>
      <c r="J33" s="309"/>
      <c r="K33" s="309"/>
      <c r="L33" s="309"/>
      <c r="M33" s="309"/>
      <c r="N33" s="309"/>
      <c r="O33" s="309"/>
      <c r="P33" s="309"/>
      <c r="Q33" s="309"/>
      <c r="R33" s="309"/>
      <c r="S33" s="309"/>
      <c r="T33" s="309"/>
      <c r="U33" s="309"/>
      <c r="V33" s="309"/>
      <c r="W33" s="309"/>
      <c r="X33" s="309"/>
      <c r="Y33" s="374" t="s">
        <v>146</v>
      </c>
    </row>
    <row r="34" spans="1:25" ht="14.45" customHeight="1">
      <c r="A34" s="371">
        <f t="shared" si="2"/>
        <v>29</v>
      </c>
      <c r="B34" s="383" t="s">
        <v>57</v>
      </c>
      <c r="C34" s="383"/>
      <c r="D34" s="392"/>
      <c r="E34" s="393"/>
      <c r="F34" s="393"/>
      <c r="G34" s="393"/>
      <c r="H34" s="393"/>
      <c r="I34" s="393"/>
      <c r="J34" s="393"/>
      <c r="K34" s="393"/>
      <c r="L34" s="393"/>
      <c r="M34" s="393"/>
      <c r="N34" s="393"/>
      <c r="O34" s="393"/>
      <c r="P34" s="393"/>
      <c r="Q34" s="393"/>
      <c r="R34" s="393"/>
      <c r="S34" s="393"/>
      <c r="T34" s="393"/>
      <c r="U34" s="393"/>
      <c r="V34" s="393"/>
      <c r="W34" s="393"/>
      <c r="X34" s="393"/>
      <c r="Y34" s="374" t="s">
        <v>146</v>
      </c>
    </row>
    <row r="35" spans="1:25" ht="14.45" customHeight="1">
      <c r="A35" s="371">
        <f t="shared" si="2"/>
        <v>30</v>
      </c>
      <c r="B35" s="387" t="s">
        <v>53</v>
      </c>
      <c r="C35" s="383"/>
      <c r="D35" s="392"/>
      <c r="E35" s="390"/>
      <c r="F35" s="309"/>
      <c r="G35" s="309"/>
      <c r="H35" s="309"/>
      <c r="I35" s="309"/>
      <c r="J35" s="309"/>
      <c r="K35" s="309"/>
      <c r="L35" s="309"/>
      <c r="M35" s="309"/>
      <c r="N35" s="309"/>
      <c r="O35" s="309"/>
      <c r="P35" s="309"/>
      <c r="Q35" s="309"/>
      <c r="R35" s="309"/>
      <c r="S35" s="309"/>
      <c r="T35" s="309"/>
      <c r="U35" s="309"/>
      <c r="V35" s="309"/>
      <c r="W35" s="309"/>
      <c r="X35" s="309"/>
      <c r="Y35" s="374" t="s">
        <v>146</v>
      </c>
    </row>
    <row r="36" spans="1:25" ht="14.45" customHeight="1">
      <c r="A36" s="371">
        <f t="shared" si="2"/>
        <v>31</v>
      </c>
      <c r="B36" s="387" t="s">
        <v>54</v>
      </c>
      <c r="C36" s="383"/>
      <c r="D36" s="392"/>
      <c r="E36" s="390"/>
      <c r="F36" s="309"/>
      <c r="G36" s="309"/>
      <c r="H36" s="309"/>
      <c r="I36" s="309"/>
      <c r="J36" s="309"/>
      <c r="K36" s="309"/>
      <c r="L36" s="309"/>
      <c r="M36" s="309"/>
      <c r="N36" s="309"/>
      <c r="O36" s="309"/>
      <c r="P36" s="309"/>
      <c r="Q36" s="309"/>
      <c r="R36" s="309"/>
      <c r="S36" s="309"/>
      <c r="T36" s="309"/>
      <c r="U36" s="309"/>
      <c r="V36" s="309"/>
      <c r="W36" s="309"/>
      <c r="X36" s="309"/>
      <c r="Y36" s="374" t="s">
        <v>146</v>
      </c>
    </row>
    <row r="37" spans="1:25" ht="14.45" customHeight="1">
      <c r="A37" s="371">
        <f t="shared" si="2"/>
        <v>32</v>
      </c>
      <c r="B37" s="385" t="s">
        <v>58</v>
      </c>
      <c r="C37" s="394"/>
      <c r="D37" s="394"/>
      <c r="E37" s="393"/>
      <c r="F37" s="393"/>
      <c r="G37" s="393"/>
      <c r="H37" s="393"/>
      <c r="I37" s="393"/>
      <c r="J37" s="393"/>
      <c r="K37" s="393"/>
      <c r="L37" s="393"/>
      <c r="M37" s="393"/>
      <c r="N37" s="393"/>
      <c r="O37" s="393"/>
      <c r="P37" s="393"/>
      <c r="Q37" s="393"/>
      <c r="R37" s="393"/>
      <c r="S37" s="393"/>
      <c r="T37" s="393"/>
      <c r="U37" s="393"/>
      <c r="V37" s="393"/>
      <c r="W37" s="393"/>
      <c r="X37" s="393"/>
      <c r="Y37" s="374"/>
    </row>
    <row r="38" spans="1:25" ht="14.45" customHeight="1">
      <c r="A38" s="371">
        <f t="shared" si="2"/>
        <v>33</v>
      </c>
      <c r="B38" s="387" t="s">
        <v>53</v>
      </c>
      <c r="C38" s="560" t="s">
        <v>188</v>
      </c>
      <c r="D38" s="396">
        <v>105</v>
      </c>
      <c r="E38" s="393"/>
      <c r="F38" s="393"/>
      <c r="G38" s="393"/>
      <c r="H38" s="393"/>
      <c r="I38" s="393"/>
      <c r="J38" s="393"/>
      <c r="K38" s="393"/>
      <c r="L38" s="393"/>
      <c r="M38" s="393"/>
      <c r="N38" s="393"/>
      <c r="O38" s="393"/>
      <c r="P38" s="393"/>
      <c r="Q38" s="393"/>
      <c r="R38" s="393"/>
      <c r="S38" s="393"/>
      <c r="T38" s="393"/>
      <c r="U38" s="393"/>
      <c r="V38" s="393"/>
      <c r="W38" s="393"/>
      <c r="X38" s="393"/>
      <c r="Y38" s="374" t="s">
        <v>59</v>
      </c>
    </row>
    <row r="39" spans="1:25" ht="14.45" customHeight="1" thickBot="1">
      <c r="A39" s="561">
        <f t="shared" si="2"/>
        <v>34</v>
      </c>
      <c r="B39" s="397" t="s">
        <v>65</v>
      </c>
      <c r="C39" s="398" t="s">
        <v>66</v>
      </c>
      <c r="D39" s="199">
        <v>10</v>
      </c>
      <c r="E39" s="399"/>
      <c r="F39" s="399"/>
      <c r="G39" s="399"/>
      <c r="H39" s="399"/>
      <c r="I39" s="399"/>
      <c r="J39" s="399"/>
      <c r="K39" s="399"/>
      <c r="L39" s="399"/>
      <c r="M39" s="399"/>
      <c r="N39" s="399"/>
      <c r="O39" s="399"/>
      <c r="P39" s="399"/>
      <c r="Q39" s="399"/>
      <c r="R39" s="399"/>
      <c r="S39" s="399"/>
      <c r="T39" s="399"/>
      <c r="U39" s="399"/>
      <c r="V39" s="399"/>
      <c r="W39" s="399"/>
      <c r="X39" s="399"/>
      <c r="Y39" s="400"/>
    </row>
  </sheetData>
  <pageMargins left="0.35433070866141736" right="0.31496062992125984" top="0.31496062992125984" bottom="0.39370078740157483" header="0.15748031496062992" footer="0.15748031496062992"/>
  <pageSetup paperSize="9" scale="45" orientation="landscape" r:id="rId1"/>
  <headerFooter alignWithMargins="0">
    <oddFooter>&amp;R&amp;"Arial Cyr,полужирный курсив"&amp;12&amp;A,  стр.&amp;P из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A9E6-90D1-4EFB-BB37-CF13EE975533}">
  <sheetPr>
    <tabColor theme="2" tint="-0.249977111117893"/>
  </sheetPr>
  <dimension ref="B2:AB107"/>
  <sheetViews>
    <sheetView zoomScale="80" zoomScaleNormal="80" workbookViewId="0">
      <pane xSplit="5" ySplit="4" topLeftCell="F5" activePane="bottomRight" state="frozen"/>
      <selection activeCell="D6" sqref="D6"/>
      <selection pane="topRight" activeCell="D6" sqref="D6"/>
      <selection pane="bottomLeft" activeCell="D6" sqref="D6"/>
      <selection pane="bottomRight" activeCell="E17" sqref="E17"/>
    </sheetView>
  </sheetViews>
  <sheetFormatPr defaultRowHeight="15"/>
  <cols>
    <col min="1" max="1" width="5.5703125" style="2" customWidth="1"/>
    <col min="2" max="2" width="34.7109375" style="2" customWidth="1"/>
    <col min="3" max="3" width="46" style="2" customWidth="1"/>
    <col min="4" max="4" width="14.7109375" style="2" customWidth="1"/>
    <col min="5" max="5" width="14" style="2" customWidth="1"/>
    <col min="6" max="6" width="9.28515625" style="2" bestFit="1" customWidth="1"/>
    <col min="7" max="26" width="10" style="2" customWidth="1"/>
    <col min="27" max="27" width="5.5703125" style="2" customWidth="1"/>
    <col min="28" max="16384" width="9.140625" style="2"/>
  </cols>
  <sheetData>
    <row r="2" spans="2:28">
      <c r="B2" s="562" t="s">
        <v>178</v>
      </c>
    </row>
    <row r="3" spans="2:28" ht="15.75" thickBot="1">
      <c r="B3" s="2" t="s">
        <v>310</v>
      </c>
      <c r="G3" s="563">
        <f>'PC2000-11R ИСТК'!E9</f>
        <v>0.94292237442922378</v>
      </c>
      <c r="H3" s="563">
        <f>'PC2000-11R ИСТК'!F9</f>
        <v>0.93515347539320137</v>
      </c>
      <c r="I3" s="563">
        <f>'PC2000-11R ИСТК'!G9</f>
        <v>0.91284563673262298</v>
      </c>
      <c r="J3" s="563">
        <f>'PC2000-11R ИСТК'!H9</f>
        <v>0.88554350583460173</v>
      </c>
      <c r="K3" s="563">
        <f>'PC2000-11R ИСТК'!I9</f>
        <v>0.93848300355149672</v>
      </c>
      <c r="L3" s="563">
        <f>'PC2000-11R ИСТК'!J9</f>
        <v>0.9050767376966008</v>
      </c>
      <c r="M3" s="563">
        <f>'PC2000-11R ИСТК'!K9</f>
        <v>0.93515347539320137</v>
      </c>
      <c r="N3" s="563">
        <f>'PC2000-11R ИСТК'!L9</f>
        <v>0.89331240487062413</v>
      </c>
      <c r="O3" s="563">
        <f>'PC2000-11R ИСТК'!M9</f>
        <v>0.90063736681887363</v>
      </c>
      <c r="P3" s="563">
        <f>'PC2000-11R ИСТК'!N9</f>
        <v>0.94292237442922378</v>
      </c>
      <c r="Q3" s="563">
        <f>'PC2000-11R ИСТК'!O9</f>
        <v>0.88554350583460173</v>
      </c>
      <c r="R3" s="563">
        <f>'PC2000-11R ИСТК'!P9</f>
        <v>0.9050767376966008</v>
      </c>
      <c r="S3" s="563">
        <f>'PC2000-11R ИСТК'!Q9</f>
        <v>0.93848300355149672</v>
      </c>
      <c r="T3" s="563">
        <f>'PC2000-11R ИСТК'!R9</f>
        <v>0.93515347539320137</v>
      </c>
      <c r="U3" s="563">
        <f>'PC2000-11R ИСТК'!S9</f>
        <v>0.86323566717402334</v>
      </c>
      <c r="V3" s="563">
        <f>'PC2000-11R ИСТК'!T9</f>
        <v>0.93515347539320137</v>
      </c>
      <c r="W3" s="563">
        <f>'PC2000-11R ИСТК'!U9</f>
        <v>0.94292237442922378</v>
      </c>
      <c r="X3" s="563">
        <f>'PC2000-11R ИСТК'!V9</f>
        <v>0.85102739726027399</v>
      </c>
      <c r="Y3" s="563">
        <f>'PC2000-11R ИСТК'!W9</f>
        <v>0.93515347539320137</v>
      </c>
      <c r="Z3" s="563">
        <f>'PC2000-11R ИСТК'!X9</f>
        <v>0.91684107052257735</v>
      </c>
    </row>
    <row r="4" spans="2:28" ht="22.15" customHeight="1" thickBot="1">
      <c r="B4" s="564" t="s">
        <v>189</v>
      </c>
      <c r="C4" s="406" t="s">
        <v>29</v>
      </c>
      <c r="D4" s="565"/>
      <c r="E4" s="566"/>
      <c r="F4" s="567"/>
      <c r="G4" s="410">
        <f>E4+1</f>
        <v>1</v>
      </c>
      <c r="H4" s="410">
        <f>G4+1</f>
        <v>2</v>
      </c>
      <c r="I4" s="410">
        <f t="shared" ref="I4:P4" si="0">H4+1</f>
        <v>3</v>
      </c>
      <c r="J4" s="410">
        <f t="shared" si="0"/>
        <v>4</v>
      </c>
      <c r="K4" s="410">
        <f t="shared" si="0"/>
        <v>5</v>
      </c>
      <c r="L4" s="410">
        <f t="shared" si="0"/>
        <v>6</v>
      </c>
      <c r="M4" s="410">
        <f t="shared" si="0"/>
        <v>7</v>
      </c>
      <c r="N4" s="410">
        <f t="shared" si="0"/>
        <v>8</v>
      </c>
      <c r="O4" s="410">
        <f t="shared" si="0"/>
        <v>9</v>
      </c>
      <c r="P4" s="410">
        <f t="shared" si="0"/>
        <v>10</v>
      </c>
      <c r="Q4" s="410">
        <f>P4+1</f>
        <v>11</v>
      </c>
      <c r="R4" s="410">
        <f>Q4+1</f>
        <v>12</v>
      </c>
      <c r="S4" s="410">
        <f t="shared" ref="S4:Z4" si="1">R4+1</f>
        <v>13</v>
      </c>
      <c r="T4" s="410">
        <f t="shared" si="1"/>
        <v>14</v>
      </c>
      <c r="U4" s="410">
        <f t="shared" si="1"/>
        <v>15</v>
      </c>
      <c r="V4" s="410">
        <f t="shared" si="1"/>
        <v>16</v>
      </c>
      <c r="W4" s="410">
        <f t="shared" si="1"/>
        <v>17</v>
      </c>
      <c r="X4" s="410">
        <f t="shared" si="1"/>
        <v>18</v>
      </c>
      <c r="Y4" s="410">
        <f t="shared" si="1"/>
        <v>19</v>
      </c>
      <c r="Z4" s="568">
        <f t="shared" si="1"/>
        <v>20</v>
      </c>
    </row>
    <row r="5" spans="2:28">
      <c r="B5" s="200" t="s">
        <v>190</v>
      </c>
      <c r="C5" s="201" t="s">
        <v>191</v>
      </c>
      <c r="D5" s="202"/>
      <c r="E5" s="203"/>
      <c r="F5" s="569"/>
      <c r="G5" s="570">
        <v>0</v>
      </c>
      <c r="H5" s="570">
        <f>G6+1</f>
        <v>7001</v>
      </c>
      <c r="I5" s="570">
        <f t="shared" ref="I5:Z5" si="2">H6+1</f>
        <v>14001</v>
      </c>
      <c r="J5" s="570">
        <f t="shared" si="2"/>
        <v>21001</v>
      </c>
      <c r="K5" s="570">
        <f t="shared" si="2"/>
        <v>28001</v>
      </c>
      <c r="L5" s="570">
        <f t="shared" si="2"/>
        <v>35001</v>
      </c>
      <c r="M5" s="570">
        <f t="shared" si="2"/>
        <v>42001</v>
      </c>
      <c r="N5" s="570">
        <f t="shared" si="2"/>
        <v>49001</v>
      </c>
      <c r="O5" s="570">
        <f t="shared" si="2"/>
        <v>56001</v>
      </c>
      <c r="P5" s="570">
        <f t="shared" si="2"/>
        <v>63001</v>
      </c>
      <c r="Q5" s="570">
        <f t="shared" si="2"/>
        <v>70001</v>
      </c>
      <c r="R5" s="570">
        <f t="shared" si="2"/>
        <v>77001</v>
      </c>
      <c r="S5" s="570">
        <f t="shared" si="2"/>
        <v>84001</v>
      </c>
      <c r="T5" s="570">
        <f t="shared" si="2"/>
        <v>91001</v>
      </c>
      <c r="U5" s="570">
        <f t="shared" si="2"/>
        <v>98001</v>
      </c>
      <c r="V5" s="570">
        <f t="shared" si="2"/>
        <v>105001</v>
      </c>
      <c r="W5" s="570">
        <f t="shared" si="2"/>
        <v>112001</v>
      </c>
      <c r="X5" s="570">
        <f t="shared" si="2"/>
        <v>119001</v>
      </c>
      <c r="Y5" s="570">
        <f t="shared" si="2"/>
        <v>126001</v>
      </c>
      <c r="Z5" s="571">
        <f t="shared" si="2"/>
        <v>133001</v>
      </c>
    </row>
    <row r="6" spans="2:28">
      <c r="B6" s="204" t="s">
        <v>192</v>
      </c>
      <c r="C6" s="205" t="s">
        <v>191</v>
      </c>
      <c r="D6" s="258"/>
      <c r="E6" s="206"/>
      <c r="F6" s="421">
        <v>7000</v>
      </c>
      <c r="G6" s="388">
        <f>F6</f>
        <v>7000</v>
      </c>
      <c r="H6" s="388">
        <f t="shared" ref="H6:Z6" si="3">G6+$F6</f>
        <v>14000</v>
      </c>
      <c r="I6" s="388">
        <f t="shared" si="3"/>
        <v>21000</v>
      </c>
      <c r="J6" s="388">
        <f t="shared" si="3"/>
        <v>28000</v>
      </c>
      <c r="K6" s="388">
        <f t="shared" si="3"/>
        <v>35000</v>
      </c>
      <c r="L6" s="388">
        <f t="shared" si="3"/>
        <v>42000</v>
      </c>
      <c r="M6" s="388">
        <f t="shared" si="3"/>
        <v>49000</v>
      </c>
      <c r="N6" s="388">
        <f t="shared" si="3"/>
        <v>56000</v>
      </c>
      <c r="O6" s="388">
        <f t="shared" si="3"/>
        <v>63000</v>
      </c>
      <c r="P6" s="388">
        <f t="shared" si="3"/>
        <v>70000</v>
      </c>
      <c r="Q6" s="388">
        <f t="shared" si="3"/>
        <v>77000</v>
      </c>
      <c r="R6" s="388">
        <f t="shared" si="3"/>
        <v>84000</v>
      </c>
      <c r="S6" s="388">
        <f t="shared" si="3"/>
        <v>91000</v>
      </c>
      <c r="T6" s="388">
        <f t="shared" si="3"/>
        <v>98000</v>
      </c>
      <c r="U6" s="388">
        <f t="shared" si="3"/>
        <v>105000</v>
      </c>
      <c r="V6" s="388">
        <f t="shared" si="3"/>
        <v>112000</v>
      </c>
      <c r="W6" s="388">
        <f t="shared" si="3"/>
        <v>119000</v>
      </c>
      <c r="X6" s="388">
        <f t="shared" si="3"/>
        <v>126000</v>
      </c>
      <c r="Y6" s="388">
        <f t="shared" si="3"/>
        <v>133000</v>
      </c>
      <c r="Z6" s="572">
        <f t="shared" si="3"/>
        <v>140000</v>
      </c>
    </row>
    <row r="7" spans="2:28" ht="21.75" customHeight="1">
      <c r="B7" s="423" t="s">
        <v>193</v>
      </c>
      <c r="C7" s="424" t="s">
        <v>176</v>
      </c>
      <c r="D7" s="375"/>
      <c r="E7" s="425"/>
      <c r="F7" s="426"/>
      <c r="G7" s="378">
        <f>G13</f>
        <v>264</v>
      </c>
      <c r="H7" s="378">
        <f t="shared" ref="H7:Z7" si="4">H13</f>
        <v>264</v>
      </c>
      <c r="I7" s="378">
        <f t="shared" si="4"/>
        <v>264</v>
      </c>
      <c r="J7" s="378">
        <f t="shared" si="4"/>
        <v>264</v>
      </c>
      <c r="K7" s="378">
        <f t="shared" si="4"/>
        <v>264</v>
      </c>
      <c r="L7" s="378">
        <f t="shared" si="4"/>
        <v>264</v>
      </c>
      <c r="M7" s="378">
        <f t="shared" si="4"/>
        <v>264</v>
      </c>
      <c r="N7" s="378">
        <f t="shared" si="4"/>
        <v>264</v>
      </c>
      <c r="O7" s="378">
        <f t="shared" si="4"/>
        <v>264</v>
      </c>
      <c r="P7" s="378">
        <f t="shared" si="4"/>
        <v>264</v>
      </c>
      <c r="Q7" s="378">
        <f t="shared" si="4"/>
        <v>264</v>
      </c>
      <c r="R7" s="378">
        <f t="shared" si="4"/>
        <v>264</v>
      </c>
      <c r="S7" s="378">
        <f t="shared" si="4"/>
        <v>264</v>
      </c>
      <c r="T7" s="378">
        <f t="shared" si="4"/>
        <v>264</v>
      </c>
      <c r="U7" s="378">
        <f t="shared" si="4"/>
        <v>264</v>
      </c>
      <c r="V7" s="378">
        <f t="shared" si="4"/>
        <v>264</v>
      </c>
      <c r="W7" s="378">
        <f t="shared" si="4"/>
        <v>264</v>
      </c>
      <c r="X7" s="378">
        <f t="shared" si="4"/>
        <v>264</v>
      </c>
      <c r="Y7" s="378">
        <f t="shared" si="4"/>
        <v>264</v>
      </c>
      <c r="Z7" s="476">
        <f t="shared" si="4"/>
        <v>264</v>
      </c>
    </row>
    <row r="8" spans="2:28" ht="21" customHeight="1">
      <c r="B8" s="427" t="s">
        <v>194</v>
      </c>
      <c r="C8" s="428" t="s">
        <v>195</v>
      </c>
      <c r="D8" s="383"/>
      <c r="E8" s="425"/>
      <c r="F8" s="426"/>
      <c r="G8" s="382">
        <f t="shared" ref="G8:Z8" si="5">SUM(G9:G10)</f>
        <v>100666.04590163936</v>
      </c>
      <c r="H8" s="382">
        <f t="shared" si="5"/>
        <v>100666.04590163936</v>
      </c>
      <c r="I8" s="382">
        <f t="shared" si="5"/>
        <v>100666.04590163936</v>
      </c>
      <c r="J8" s="382">
        <f t="shared" si="5"/>
        <v>100666.04590163936</v>
      </c>
      <c r="K8" s="382">
        <f t="shared" si="5"/>
        <v>100666.04590163936</v>
      </c>
      <c r="L8" s="382">
        <f t="shared" si="5"/>
        <v>100666.04590163936</v>
      </c>
      <c r="M8" s="382">
        <f t="shared" si="5"/>
        <v>100666.04590163936</v>
      </c>
      <c r="N8" s="382">
        <f t="shared" si="5"/>
        <v>100666.04590163936</v>
      </c>
      <c r="O8" s="382">
        <f t="shared" si="5"/>
        <v>100666.04590163936</v>
      </c>
      <c r="P8" s="382">
        <f t="shared" si="5"/>
        <v>100666.04590163936</v>
      </c>
      <c r="Q8" s="382">
        <f t="shared" si="5"/>
        <v>100666.04590163936</v>
      </c>
      <c r="R8" s="382">
        <f t="shared" si="5"/>
        <v>100666.04590163936</v>
      </c>
      <c r="S8" s="382">
        <f t="shared" si="5"/>
        <v>100666.04590163936</v>
      </c>
      <c r="T8" s="382">
        <f t="shared" si="5"/>
        <v>100666.04590163936</v>
      </c>
      <c r="U8" s="382">
        <f t="shared" si="5"/>
        <v>100666.04590163936</v>
      </c>
      <c r="V8" s="382">
        <f t="shared" si="5"/>
        <v>100666.04590163936</v>
      </c>
      <c r="W8" s="382">
        <f t="shared" si="5"/>
        <v>100666.04590163936</v>
      </c>
      <c r="X8" s="382">
        <f t="shared" si="5"/>
        <v>100666.04590163936</v>
      </c>
      <c r="Y8" s="382">
        <f t="shared" si="5"/>
        <v>100666.04590163936</v>
      </c>
      <c r="Z8" s="499">
        <f t="shared" si="5"/>
        <v>100666.04590163936</v>
      </c>
    </row>
    <row r="9" spans="2:28" ht="20.25" customHeight="1">
      <c r="B9" s="429" t="s">
        <v>196</v>
      </c>
      <c r="C9" s="430" t="s">
        <v>195</v>
      </c>
      <c r="D9" s="394"/>
      <c r="E9" s="431"/>
      <c r="F9" s="432"/>
      <c r="G9" s="433">
        <f>G22</f>
        <v>74266.045901639358</v>
      </c>
      <c r="H9" s="433">
        <f>H22</f>
        <v>74266.045901639358</v>
      </c>
      <c r="I9" s="433">
        <f t="shared" ref="I9:Z9" si="6">I22</f>
        <v>74266.045901639358</v>
      </c>
      <c r="J9" s="433">
        <f t="shared" si="6"/>
        <v>74266.045901639358</v>
      </c>
      <c r="K9" s="433">
        <f t="shared" si="6"/>
        <v>74266.045901639358</v>
      </c>
      <c r="L9" s="433">
        <f t="shared" si="6"/>
        <v>74266.045901639358</v>
      </c>
      <c r="M9" s="433">
        <f t="shared" si="6"/>
        <v>74266.045901639358</v>
      </c>
      <c r="N9" s="433">
        <f t="shared" si="6"/>
        <v>74266.045901639358</v>
      </c>
      <c r="O9" s="433">
        <f t="shared" si="6"/>
        <v>74266.045901639358</v>
      </c>
      <c r="P9" s="433">
        <f t="shared" si="6"/>
        <v>74266.045901639358</v>
      </c>
      <c r="Q9" s="433">
        <f t="shared" si="6"/>
        <v>74266.045901639358</v>
      </c>
      <c r="R9" s="433">
        <f t="shared" si="6"/>
        <v>74266.045901639358</v>
      </c>
      <c r="S9" s="433">
        <f t="shared" si="6"/>
        <v>74266.045901639358</v>
      </c>
      <c r="T9" s="433">
        <f t="shared" si="6"/>
        <v>74266.045901639358</v>
      </c>
      <c r="U9" s="433">
        <f t="shared" si="6"/>
        <v>74266.045901639358</v>
      </c>
      <c r="V9" s="433">
        <f t="shared" si="6"/>
        <v>74266.045901639358</v>
      </c>
      <c r="W9" s="433">
        <f t="shared" si="6"/>
        <v>74266.045901639358</v>
      </c>
      <c r="X9" s="433">
        <f t="shared" si="6"/>
        <v>74266.045901639358</v>
      </c>
      <c r="Y9" s="433">
        <f t="shared" si="6"/>
        <v>74266.045901639358</v>
      </c>
      <c r="Z9" s="501">
        <f t="shared" si="6"/>
        <v>74266.045901639358</v>
      </c>
    </row>
    <row r="10" spans="2:28" ht="23.25" customHeight="1" thickBot="1">
      <c r="B10" s="434" t="s">
        <v>197</v>
      </c>
      <c r="C10" s="435" t="s">
        <v>195</v>
      </c>
      <c r="D10" s="436"/>
      <c r="E10" s="437"/>
      <c r="F10" s="573">
        <v>50</v>
      </c>
      <c r="G10" s="439">
        <f>SUMPRODUCT(G14:G19,$F$14:$F$19)*$F10</f>
        <v>26400</v>
      </c>
      <c r="H10" s="439">
        <f>SUMPRODUCT(H14:H19,$F$14:$F$19)*$F10</f>
        <v>26400</v>
      </c>
      <c r="I10" s="439">
        <f t="shared" ref="I10:Z10" si="7">SUMPRODUCT(I14:I19,$F$14:$F$19)*$F10</f>
        <v>26400</v>
      </c>
      <c r="J10" s="439">
        <f t="shared" si="7"/>
        <v>26400</v>
      </c>
      <c r="K10" s="439">
        <f t="shared" si="7"/>
        <v>26400</v>
      </c>
      <c r="L10" s="439">
        <f t="shared" si="7"/>
        <v>26400</v>
      </c>
      <c r="M10" s="439">
        <f t="shared" si="7"/>
        <v>26400</v>
      </c>
      <c r="N10" s="439">
        <f t="shared" si="7"/>
        <v>26400</v>
      </c>
      <c r="O10" s="439">
        <f t="shared" si="7"/>
        <v>26400</v>
      </c>
      <c r="P10" s="439">
        <f t="shared" si="7"/>
        <v>26400</v>
      </c>
      <c r="Q10" s="439">
        <f t="shared" si="7"/>
        <v>26400</v>
      </c>
      <c r="R10" s="439">
        <f t="shared" si="7"/>
        <v>26400</v>
      </c>
      <c r="S10" s="439">
        <f t="shared" si="7"/>
        <v>26400</v>
      </c>
      <c r="T10" s="439">
        <f t="shared" si="7"/>
        <v>26400</v>
      </c>
      <c r="U10" s="439">
        <f t="shared" si="7"/>
        <v>26400</v>
      </c>
      <c r="V10" s="439">
        <f t="shared" si="7"/>
        <v>26400</v>
      </c>
      <c r="W10" s="439">
        <f t="shared" si="7"/>
        <v>26400</v>
      </c>
      <c r="X10" s="439">
        <f t="shared" si="7"/>
        <v>26400</v>
      </c>
      <c r="Y10" s="439">
        <f t="shared" si="7"/>
        <v>26400</v>
      </c>
      <c r="Z10" s="529">
        <f t="shared" si="7"/>
        <v>26400</v>
      </c>
    </row>
    <row r="11" spans="2:28" ht="15.75" thickBot="1">
      <c r="B11" s="1696"/>
      <c r="C11" s="1697"/>
      <c r="D11" s="1697"/>
      <c r="E11" s="1697"/>
      <c r="F11" s="1697"/>
      <c r="G11" s="1697"/>
      <c r="H11" s="1697"/>
      <c r="I11" s="1697"/>
      <c r="J11" s="1697"/>
      <c r="K11" s="1697"/>
      <c r="L11" s="1697"/>
      <c r="M11" s="1697"/>
      <c r="N11" s="1697"/>
      <c r="O11" s="1697"/>
      <c r="P11" s="1697"/>
      <c r="Q11" s="1697"/>
      <c r="R11" s="1697"/>
      <c r="S11" s="1697"/>
      <c r="T11" s="1697"/>
      <c r="U11" s="1697"/>
      <c r="V11" s="1697"/>
      <c r="W11" s="1697"/>
      <c r="X11" s="1697"/>
      <c r="Y11" s="1697"/>
      <c r="Z11" s="1698"/>
    </row>
    <row r="12" spans="2:28" ht="36">
      <c r="B12" s="440" t="s">
        <v>198</v>
      </c>
      <c r="C12" s="207" t="s">
        <v>402</v>
      </c>
      <c r="D12" s="442" t="s">
        <v>200</v>
      </c>
      <c r="E12" s="443" t="s">
        <v>201</v>
      </c>
      <c r="F12" s="444" t="s">
        <v>202</v>
      </c>
      <c r="G12" s="445" t="s">
        <v>203</v>
      </c>
      <c r="H12" s="445" t="s">
        <v>203</v>
      </c>
      <c r="I12" s="445" t="s">
        <v>203</v>
      </c>
      <c r="J12" s="445" t="s">
        <v>203</v>
      </c>
      <c r="K12" s="445" t="s">
        <v>203</v>
      </c>
      <c r="L12" s="445" t="s">
        <v>203</v>
      </c>
      <c r="M12" s="445" t="s">
        <v>203</v>
      </c>
      <c r="N12" s="445" t="s">
        <v>203</v>
      </c>
      <c r="O12" s="445" t="s">
        <v>203</v>
      </c>
      <c r="P12" s="445" t="s">
        <v>203</v>
      </c>
      <c r="Q12" s="445" t="s">
        <v>203</v>
      </c>
      <c r="R12" s="445" t="s">
        <v>203</v>
      </c>
      <c r="S12" s="445" t="s">
        <v>203</v>
      </c>
      <c r="T12" s="445" t="s">
        <v>203</v>
      </c>
      <c r="U12" s="445" t="s">
        <v>203</v>
      </c>
      <c r="V12" s="445" t="s">
        <v>203</v>
      </c>
      <c r="W12" s="445" t="s">
        <v>203</v>
      </c>
      <c r="X12" s="445" t="s">
        <v>203</v>
      </c>
      <c r="Y12" s="445" t="s">
        <v>203</v>
      </c>
      <c r="Z12" s="574" t="s">
        <v>203</v>
      </c>
    </row>
    <row r="13" spans="2:28">
      <c r="B13" s="449" t="s">
        <v>204</v>
      </c>
      <c r="C13" s="450"/>
      <c r="D13" s="451"/>
      <c r="E13" s="452"/>
      <c r="F13" s="575"/>
      <c r="G13" s="454">
        <f>SUM(G14:G19)</f>
        <v>264</v>
      </c>
      <c r="H13" s="454">
        <f t="shared" ref="H13:Z13" si="8">SUM(H14:H19)</f>
        <v>264</v>
      </c>
      <c r="I13" s="454">
        <f t="shared" si="8"/>
        <v>264</v>
      </c>
      <c r="J13" s="454">
        <f t="shared" si="8"/>
        <v>264</v>
      </c>
      <c r="K13" s="454">
        <f t="shared" si="8"/>
        <v>264</v>
      </c>
      <c r="L13" s="454">
        <f t="shared" si="8"/>
        <v>264</v>
      </c>
      <c r="M13" s="454">
        <f t="shared" si="8"/>
        <v>264</v>
      </c>
      <c r="N13" s="454">
        <f t="shared" si="8"/>
        <v>264</v>
      </c>
      <c r="O13" s="454">
        <f t="shared" si="8"/>
        <v>264</v>
      </c>
      <c r="P13" s="454">
        <f t="shared" si="8"/>
        <v>264</v>
      </c>
      <c r="Q13" s="454">
        <f t="shared" si="8"/>
        <v>264</v>
      </c>
      <c r="R13" s="454">
        <f t="shared" si="8"/>
        <v>264</v>
      </c>
      <c r="S13" s="454">
        <f t="shared" si="8"/>
        <v>264</v>
      </c>
      <c r="T13" s="454">
        <f t="shared" si="8"/>
        <v>264</v>
      </c>
      <c r="U13" s="454">
        <f t="shared" si="8"/>
        <v>264</v>
      </c>
      <c r="V13" s="454">
        <f t="shared" si="8"/>
        <v>264</v>
      </c>
      <c r="W13" s="454">
        <f t="shared" si="8"/>
        <v>264</v>
      </c>
      <c r="X13" s="454">
        <f t="shared" si="8"/>
        <v>264</v>
      </c>
      <c r="Y13" s="454">
        <f t="shared" si="8"/>
        <v>264</v>
      </c>
      <c r="Z13" s="576">
        <f t="shared" si="8"/>
        <v>264</v>
      </c>
    </row>
    <row r="14" spans="2:28">
      <c r="B14" s="208" t="s">
        <v>206</v>
      </c>
      <c r="C14" s="210">
        <v>500</v>
      </c>
      <c r="D14" s="577">
        <v>11</v>
      </c>
      <c r="E14" s="209">
        <v>8</v>
      </c>
      <c r="F14" s="578">
        <v>2</v>
      </c>
      <c r="G14" s="577">
        <f>$E14*$D14</f>
        <v>88</v>
      </c>
      <c r="H14" s="577">
        <f t="shared" ref="H14:Z18" si="9">$E14*$D14</f>
        <v>88</v>
      </c>
      <c r="I14" s="577">
        <f>$E14*$D14</f>
        <v>88</v>
      </c>
      <c r="J14" s="577">
        <f t="shared" si="9"/>
        <v>88</v>
      </c>
      <c r="K14" s="577">
        <f t="shared" si="9"/>
        <v>88</v>
      </c>
      <c r="L14" s="577">
        <f t="shared" si="9"/>
        <v>88</v>
      </c>
      <c r="M14" s="577">
        <f t="shared" si="9"/>
        <v>88</v>
      </c>
      <c r="N14" s="577">
        <f t="shared" si="9"/>
        <v>88</v>
      </c>
      <c r="O14" s="577">
        <f t="shared" si="9"/>
        <v>88</v>
      </c>
      <c r="P14" s="577">
        <f t="shared" si="9"/>
        <v>88</v>
      </c>
      <c r="Q14" s="577">
        <f t="shared" si="9"/>
        <v>88</v>
      </c>
      <c r="R14" s="577">
        <f t="shared" si="9"/>
        <v>88</v>
      </c>
      <c r="S14" s="577">
        <f t="shared" si="9"/>
        <v>88</v>
      </c>
      <c r="T14" s="577">
        <f t="shared" si="9"/>
        <v>88</v>
      </c>
      <c r="U14" s="577">
        <f t="shared" si="9"/>
        <v>88</v>
      </c>
      <c r="V14" s="577">
        <f t="shared" si="9"/>
        <v>88</v>
      </c>
      <c r="W14" s="577">
        <f t="shared" si="9"/>
        <v>88</v>
      </c>
      <c r="X14" s="577">
        <f t="shared" si="9"/>
        <v>88</v>
      </c>
      <c r="Y14" s="577">
        <f t="shared" si="9"/>
        <v>88</v>
      </c>
      <c r="Z14" s="209">
        <f t="shared" si="9"/>
        <v>88</v>
      </c>
      <c r="AB14" s="2" t="s">
        <v>205</v>
      </c>
    </row>
    <row r="15" spans="2:28">
      <c r="B15" s="208" t="s">
        <v>207</v>
      </c>
      <c r="C15" s="210">
        <v>1000</v>
      </c>
      <c r="D15" s="577">
        <v>23</v>
      </c>
      <c r="E15" s="209">
        <v>4</v>
      </c>
      <c r="F15" s="578">
        <v>2</v>
      </c>
      <c r="G15" s="577">
        <f>$E15*$D15</f>
        <v>92</v>
      </c>
      <c r="H15" s="577">
        <f t="shared" si="9"/>
        <v>92</v>
      </c>
      <c r="I15" s="577">
        <f t="shared" si="9"/>
        <v>92</v>
      </c>
      <c r="J15" s="577">
        <f t="shared" si="9"/>
        <v>92</v>
      </c>
      <c r="K15" s="577">
        <f t="shared" si="9"/>
        <v>92</v>
      </c>
      <c r="L15" s="577">
        <f t="shared" si="9"/>
        <v>92</v>
      </c>
      <c r="M15" s="577">
        <f t="shared" si="9"/>
        <v>92</v>
      </c>
      <c r="N15" s="577">
        <f t="shared" si="9"/>
        <v>92</v>
      </c>
      <c r="O15" s="577">
        <f t="shared" si="9"/>
        <v>92</v>
      </c>
      <c r="P15" s="577">
        <f t="shared" si="9"/>
        <v>92</v>
      </c>
      <c r="Q15" s="577">
        <f t="shared" si="9"/>
        <v>92</v>
      </c>
      <c r="R15" s="577">
        <f t="shared" si="9"/>
        <v>92</v>
      </c>
      <c r="S15" s="577">
        <f t="shared" si="9"/>
        <v>92</v>
      </c>
      <c r="T15" s="577">
        <f t="shared" si="9"/>
        <v>92</v>
      </c>
      <c r="U15" s="577">
        <f t="shared" si="9"/>
        <v>92</v>
      </c>
      <c r="V15" s="577">
        <f t="shared" si="9"/>
        <v>92</v>
      </c>
      <c r="W15" s="577">
        <f t="shared" si="9"/>
        <v>92</v>
      </c>
      <c r="X15" s="577">
        <f t="shared" si="9"/>
        <v>92</v>
      </c>
      <c r="Y15" s="577">
        <f t="shared" si="9"/>
        <v>92</v>
      </c>
      <c r="Z15" s="209">
        <f t="shared" si="9"/>
        <v>92</v>
      </c>
      <c r="AB15" s="2" t="s">
        <v>205</v>
      </c>
    </row>
    <row r="16" spans="2:28">
      <c r="B16" s="208" t="s">
        <v>208</v>
      </c>
      <c r="C16" s="210">
        <v>2000</v>
      </c>
      <c r="D16" s="577">
        <v>27</v>
      </c>
      <c r="E16" s="209">
        <v>2</v>
      </c>
      <c r="F16" s="578">
        <v>2</v>
      </c>
      <c r="G16" s="577">
        <f>$E16*$D16</f>
        <v>54</v>
      </c>
      <c r="H16" s="577">
        <f t="shared" si="9"/>
        <v>54</v>
      </c>
      <c r="I16" s="577">
        <f t="shared" si="9"/>
        <v>54</v>
      </c>
      <c r="J16" s="577">
        <f t="shared" si="9"/>
        <v>54</v>
      </c>
      <c r="K16" s="577">
        <f t="shared" si="9"/>
        <v>54</v>
      </c>
      <c r="L16" s="577">
        <f t="shared" si="9"/>
        <v>54</v>
      </c>
      <c r="M16" s="577">
        <f t="shared" si="9"/>
        <v>54</v>
      </c>
      <c r="N16" s="577">
        <f t="shared" si="9"/>
        <v>54</v>
      </c>
      <c r="O16" s="577">
        <f t="shared" si="9"/>
        <v>54</v>
      </c>
      <c r="P16" s="577">
        <f t="shared" si="9"/>
        <v>54</v>
      </c>
      <c r="Q16" s="577">
        <f t="shared" si="9"/>
        <v>54</v>
      </c>
      <c r="R16" s="577">
        <f t="shared" si="9"/>
        <v>54</v>
      </c>
      <c r="S16" s="577">
        <f t="shared" si="9"/>
        <v>54</v>
      </c>
      <c r="T16" s="577">
        <f t="shared" si="9"/>
        <v>54</v>
      </c>
      <c r="U16" s="577">
        <f t="shared" si="9"/>
        <v>54</v>
      </c>
      <c r="V16" s="577">
        <f t="shared" si="9"/>
        <v>54</v>
      </c>
      <c r="W16" s="577">
        <f t="shared" si="9"/>
        <v>54</v>
      </c>
      <c r="X16" s="577">
        <f t="shared" si="9"/>
        <v>54</v>
      </c>
      <c r="Y16" s="577">
        <f t="shared" si="9"/>
        <v>54</v>
      </c>
      <c r="Z16" s="209">
        <f t="shared" si="9"/>
        <v>54</v>
      </c>
      <c r="AB16" s="2" t="s">
        <v>205</v>
      </c>
    </row>
    <row r="17" spans="2:28">
      <c r="B17" s="208" t="s">
        <v>209</v>
      </c>
      <c r="C17" s="210">
        <v>4000</v>
      </c>
      <c r="D17" s="577">
        <v>30</v>
      </c>
      <c r="E17" s="209">
        <v>1</v>
      </c>
      <c r="F17" s="578">
        <v>2</v>
      </c>
      <c r="G17" s="577">
        <f>$E17*$D17</f>
        <v>30</v>
      </c>
      <c r="H17" s="577">
        <f t="shared" si="9"/>
        <v>30</v>
      </c>
      <c r="I17" s="577">
        <f t="shared" si="9"/>
        <v>30</v>
      </c>
      <c r="J17" s="577">
        <f t="shared" si="9"/>
        <v>30</v>
      </c>
      <c r="K17" s="577">
        <f t="shared" si="9"/>
        <v>30</v>
      </c>
      <c r="L17" s="577">
        <f t="shared" si="9"/>
        <v>30</v>
      </c>
      <c r="M17" s="577">
        <f t="shared" si="9"/>
        <v>30</v>
      </c>
      <c r="N17" s="577">
        <f t="shared" si="9"/>
        <v>30</v>
      </c>
      <c r="O17" s="577">
        <f t="shared" si="9"/>
        <v>30</v>
      </c>
      <c r="P17" s="577">
        <f t="shared" si="9"/>
        <v>30</v>
      </c>
      <c r="Q17" s="577">
        <f t="shared" si="9"/>
        <v>30</v>
      </c>
      <c r="R17" s="577">
        <f t="shared" si="9"/>
        <v>30</v>
      </c>
      <c r="S17" s="577">
        <f t="shared" si="9"/>
        <v>30</v>
      </c>
      <c r="T17" s="577">
        <f t="shared" si="9"/>
        <v>30</v>
      </c>
      <c r="U17" s="577">
        <f t="shared" si="9"/>
        <v>30</v>
      </c>
      <c r="V17" s="577">
        <f t="shared" si="9"/>
        <v>30</v>
      </c>
      <c r="W17" s="577">
        <f t="shared" si="9"/>
        <v>30</v>
      </c>
      <c r="X17" s="577">
        <f t="shared" si="9"/>
        <v>30</v>
      </c>
      <c r="Y17" s="577">
        <f t="shared" si="9"/>
        <v>30</v>
      </c>
      <c r="Z17" s="209">
        <f t="shared" si="9"/>
        <v>30</v>
      </c>
      <c r="AB17" s="2" t="s">
        <v>205</v>
      </c>
    </row>
    <row r="18" spans="2:28">
      <c r="B18" s="208" t="s">
        <v>235</v>
      </c>
      <c r="C18" s="210"/>
      <c r="D18" s="577"/>
      <c r="E18" s="209"/>
      <c r="F18" s="578"/>
      <c r="G18" s="577">
        <f>$E18*$D18</f>
        <v>0</v>
      </c>
      <c r="H18" s="577">
        <f t="shared" si="9"/>
        <v>0</v>
      </c>
      <c r="I18" s="577">
        <f t="shared" si="9"/>
        <v>0</v>
      </c>
      <c r="J18" s="577">
        <f t="shared" si="9"/>
        <v>0</v>
      </c>
      <c r="K18" s="577">
        <f t="shared" si="9"/>
        <v>0</v>
      </c>
      <c r="L18" s="577">
        <f t="shared" si="9"/>
        <v>0</v>
      </c>
      <c r="M18" s="577">
        <f t="shared" si="9"/>
        <v>0</v>
      </c>
      <c r="N18" s="577">
        <f t="shared" si="9"/>
        <v>0</v>
      </c>
      <c r="O18" s="577">
        <f t="shared" si="9"/>
        <v>0</v>
      </c>
      <c r="P18" s="577">
        <f t="shared" si="9"/>
        <v>0</v>
      </c>
      <c r="Q18" s="577">
        <f t="shared" si="9"/>
        <v>0</v>
      </c>
      <c r="R18" s="577">
        <f t="shared" si="9"/>
        <v>0</v>
      </c>
      <c r="S18" s="577">
        <f t="shared" si="9"/>
        <v>0</v>
      </c>
      <c r="T18" s="577">
        <f t="shared" si="9"/>
        <v>0</v>
      </c>
      <c r="U18" s="577">
        <f t="shared" si="9"/>
        <v>0</v>
      </c>
      <c r="V18" s="577">
        <f t="shared" si="9"/>
        <v>0</v>
      </c>
      <c r="W18" s="577">
        <f t="shared" si="9"/>
        <v>0</v>
      </c>
      <c r="X18" s="577">
        <f t="shared" si="9"/>
        <v>0</v>
      </c>
      <c r="Y18" s="577">
        <f t="shared" si="9"/>
        <v>0</v>
      </c>
      <c r="Z18" s="209">
        <f t="shared" si="9"/>
        <v>0</v>
      </c>
      <c r="AB18" s="2" t="s">
        <v>205</v>
      </c>
    </row>
    <row r="19" spans="2:28" ht="15.75" thickBot="1">
      <c r="B19" s="211" t="s">
        <v>236</v>
      </c>
      <c r="C19" s="212"/>
      <c r="D19" s="213"/>
      <c r="E19" s="214"/>
      <c r="F19" s="215"/>
      <c r="G19" s="213"/>
      <c r="H19" s="213">
        <f>$D19</f>
        <v>0</v>
      </c>
      <c r="I19" s="213"/>
      <c r="J19" s="213">
        <f>$D19</f>
        <v>0</v>
      </c>
      <c r="K19" s="213"/>
      <c r="L19" s="213">
        <f>$D19</f>
        <v>0</v>
      </c>
      <c r="M19" s="213">
        <f>$D19</f>
        <v>0</v>
      </c>
      <c r="N19" s="213"/>
      <c r="O19" s="213">
        <f>$D19</f>
        <v>0</v>
      </c>
      <c r="P19" s="213"/>
      <c r="Q19" s="213">
        <f>$D19</f>
        <v>0</v>
      </c>
      <c r="R19" s="213">
        <f>$D19</f>
        <v>0</v>
      </c>
      <c r="S19" s="213"/>
      <c r="T19" s="213">
        <f>$D19</f>
        <v>0</v>
      </c>
      <c r="U19" s="213"/>
      <c r="V19" s="213">
        <f>$D19</f>
        <v>0</v>
      </c>
      <c r="W19" s="213"/>
      <c r="X19" s="213">
        <f>$D19</f>
        <v>0</v>
      </c>
      <c r="Y19" s="213"/>
      <c r="Z19" s="214">
        <f>$D19</f>
        <v>0</v>
      </c>
      <c r="AB19" s="2" t="s">
        <v>205</v>
      </c>
    </row>
    <row r="20" spans="2:28" ht="15.75" thickBot="1">
      <c r="B20" s="1699"/>
      <c r="C20" s="1700"/>
      <c r="D20" s="1700"/>
      <c r="E20" s="1700"/>
      <c r="F20" s="1700"/>
      <c r="G20" s="1700"/>
      <c r="H20" s="1700"/>
      <c r="I20" s="1700"/>
      <c r="J20" s="1700"/>
      <c r="K20" s="1700"/>
      <c r="L20" s="1700"/>
      <c r="M20" s="1700"/>
      <c r="N20" s="1700"/>
      <c r="O20" s="1700"/>
      <c r="P20" s="1700"/>
      <c r="Q20" s="1700"/>
      <c r="R20" s="1700"/>
      <c r="S20" s="1700"/>
      <c r="T20" s="1700"/>
      <c r="U20" s="1700"/>
      <c r="V20" s="1700"/>
      <c r="W20" s="1700"/>
      <c r="X20" s="1700"/>
      <c r="Y20" s="1700"/>
      <c r="Z20" s="1701"/>
    </row>
    <row r="21" spans="2:28" ht="25.5">
      <c r="B21" s="463" t="s">
        <v>194</v>
      </c>
      <c r="C21" s="464" t="s">
        <v>210</v>
      </c>
      <c r="D21" s="368" t="s">
        <v>211</v>
      </c>
      <c r="E21" s="465" t="s">
        <v>212</v>
      </c>
      <c r="F21" s="466" t="s">
        <v>201</v>
      </c>
      <c r="G21" s="467" t="s">
        <v>137</v>
      </c>
      <c r="H21" s="467" t="s">
        <v>137</v>
      </c>
      <c r="I21" s="467" t="s">
        <v>137</v>
      </c>
      <c r="J21" s="467" t="s">
        <v>137</v>
      </c>
      <c r="K21" s="467" t="s">
        <v>137</v>
      </c>
      <c r="L21" s="467" t="s">
        <v>137</v>
      </c>
      <c r="M21" s="467" t="s">
        <v>137</v>
      </c>
      <c r="N21" s="467" t="s">
        <v>137</v>
      </c>
      <c r="O21" s="467" t="s">
        <v>137</v>
      </c>
      <c r="P21" s="467" t="s">
        <v>137</v>
      </c>
      <c r="Q21" s="467" t="s">
        <v>137</v>
      </c>
      <c r="R21" s="467" t="s">
        <v>137</v>
      </c>
      <c r="S21" s="467" t="s">
        <v>137</v>
      </c>
      <c r="T21" s="467" t="s">
        <v>137</v>
      </c>
      <c r="U21" s="467" t="s">
        <v>137</v>
      </c>
      <c r="V21" s="467" t="s">
        <v>137</v>
      </c>
      <c r="W21" s="467" t="s">
        <v>137</v>
      </c>
      <c r="X21" s="467" t="s">
        <v>137</v>
      </c>
      <c r="Y21" s="467" t="s">
        <v>137</v>
      </c>
      <c r="Z21" s="579" t="s">
        <v>137</v>
      </c>
    </row>
    <row r="22" spans="2:28">
      <c r="B22" s="468" t="s">
        <v>141</v>
      </c>
      <c r="C22" s="469"/>
      <c r="D22" s="470"/>
      <c r="E22" s="471"/>
      <c r="F22" s="472"/>
      <c r="G22" s="580">
        <f>SUM(G23:G101)</f>
        <v>74266.045901639358</v>
      </c>
      <c r="H22" s="580">
        <f t="shared" ref="H22:Z22" si="10">SUM(H23:H101)</f>
        <v>74266.045901639358</v>
      </c>
      <c r="I22" s="580">
        <f t="shared" si="10"/>
        <v>74266.045901639358</v>
      </c>
      <c r="J22" s="580">
        <f t="shared" si="10"/>
        <v>74266.045901639358</v>
      </c>
      <c r="K22" s="580">
        <f t="shared" si="10"/>
        <v>74266.045901639358</v>
      </c>
      <c r="L22" s="580">
        <f t="shared" si="10"/>
        <v>74266.045901639358</v>
      </c>
      <c r="M22" s="580">
        <f t="shared" si="10"/>
        <v>74266.045901639358</v>
      </c>
      <c r="N22" s="580">
        <f t="shared" si="10"/>
        <v>74266.045901639358</v>
      </c>
      <c r="O22" s="580">
        <f t="shared" si="10"/>
        <v>74266.045901639358</v>
      </c>
      <c r="P22" s="580">
        <f t="shared" si="10"/>
        <v>74266.045901639358</v>
      </c>
      <c r="Q22" s="580">
        <f t="shared" si="10"/>
        <v>74266.045901639358</v>
      </c>
      <c r="R22" s="580">
        <f t="shared" si="10"/>
        <v>74266.045901639358</v>
      </c>
      <c r="S22" s="580">
        <f t="shared" si="10"/>
        <v>74266.045901639358</v>
      </c>
      <c r="T22" s="580">
        <f t="shared" si="10"/>
        <v>74266.045901639358</v>
      </c>
      <c r="U22" s="580">
        <f t="shared" si="10"/>
        <v>74266.045901639358</v>
      </c>
      <c r="V22" s="580">
        <f t="shared" si="10"/>
        <v>74266.045901639358</v>
      </c>
      <c r="W22" s="580">
        <f t="shared" si="10"/>
        <v>74266.045901639358</v>
      </c>
      <c r="X22" s="580">
        <f t="shared" si="10"/>
        <v>74266.045901639358</v>
      </c>
      <c r="Y22" s="580">
        <f t="shared" si="10"/>
        <v>74266.045901639358</v>
      </c>
      <c r="Z22" s="581">
        <f t="shared" si="10"/>
        <v>74266.045901639358</v>
      </c>
    </row>
    <row r="23" spans="2:28">
      <c r="B23" s="582" t="s">
        <v>206</v>
      </c>
      <c r="C23" s="583"/>
      <c r="D23" s="475"/>
      <c r="E23" s="476">
        <f>VLOOKUP($B23,$B$14:$C$19,2,FALSE)</f>
        <v>500</v>
      </c>
      <c r="F23" s="421">
        <f>VLOOKUP($B23,$B$14:$E$19,4,FALSE)</f>
        <v>8</v>
      </c>
      <c r="G23" s="388"/>
      <c r="H23" s="388"/>
      <c r="I23" s="388"/>
      <c r="J23" s="388"/>
      <c r="K23" s="388"/>
      <c r="L23" s="388"/>
      <c r="M23" s="388"/>
      <c r="N23" s="388"/>
      <c r="O23" s="388"/>
      <c r="P23" s="388"/>
      <c r="Q23" s="388"/>
      <c r="R23" s="388"/>
      <c r="S23" s="388"/>
      <c r="T23" s="388"/>
      <c r="U23" s="388"/>
      <c r="V23" s="388"/>
      <c r="W23" s="388"/>
      <c r="X23" s="388"/>
      <c r="Y23" s="388"/>
      <c r="Z23" s="572"/>
    </row>
    <row r="24" spans="2:28">
      <c r="B24" s="584" t="s">
        <v>403</v>
      </c>
      <c r="C24" s="585" t="s">
        <v>404</v>
      </c>
      <c r="D24" s="586">
        <v>35.942622950819676</v>
      </c>
      <c r="E24" s="218">
        <v>4</v>
      </c>
      <c r="F24" s="479"/>
      <c r="G24" s="587">
        <f>IF(G$14=0,0,G$14/$D$14*$E24*$D24)</f>
        <v>1150.1639344262296</v>
      </c>
      <c r="H24" s="587">
        <f t="shared" ref="H24:Z33" si="11">IF(H$14=0,0,H$14/$D$14*$E24*$D24)</f>
        <v>1150.1639344262296</v>
      </c>
      <c r="I24" s="587">
        <f t="shared" si="11"/>
        <v>1150.1639344262296</v>
      </c>
      <c r="J24" s="587">
        <f t="shared" si="11"/>
        <v>1150.1639344262296</v>
      </c>
      <c r="K24" s="587">
        <f t="shared" si="11"/>
        <v>1150.1639344262296</v>
      </c>
      <c r="L24" s="587">
        <f t="shared" si="11"/>
        <v>1150.1639344262296</v>
      </c>
      <c r="M24" s="587">
        <f t="shared" si="11"/>
        <v>1150.1639344262296</v>
      </c>
      <c r="N24" s="587">
        <f t="shared" si="11"/>
        <v>1150.1639344262296</v>
      </c>
      <c r="O24" s="587">
        <f t="shared" si="11"/>
        <v>1150.1639344262296</v>
      </c>
      <c r="P24" s="587">
        <f t="shared" si="11"/>
        <v>1150.1639344262296</v>
      </c>
      <c r="Q24" s="587">
        <f t="shared" si="11"/>
        <v>1150.1639344262296</v>
      </c>
      <c r="R24" s="587">
        <f t="shared" si="11"/>
        <v>1150.1639344262296</v>
      </c>
      <c r="S24" s="587">
        <f t="shared" si="11"/>
        <v>1150.1639344262296</v>
      </c>
      <c r="T24" s="587">
        <f t="shared" si="11"/>
        <v>1150.1639344262296</v>
      </c>
      <c r="U24" s="587">
        <f t="shared" si="11"/>
        <v>1150.1639344262296</v>
      </c>
      <c r="V24" s="587">
        <f t="shared" si="11"/>
        <v>1150.1639344262296</v>
      </c>
      <c r="W24" s="587">
        <f t="shared" si="11"/>
        <v>1150.1639344262296</v>
      </c>
      <c r="X24" s="587">
        <f t="shared" si="11"/>
        <v>1150.1639344262296</v>
      </c>
      <c r="Y24" s="587">
        <f t="shared" si="11"/>
        <v>1150.1639344262296</v>
      </c>
      <c r="Z24" s="233">
        <f t="shared" si="11"/>
        <v>1150.1639344262296</v>
      </c>
    </row>
    <row r="25" spans="2:28">
      <c r="B25" s="584" t="s">
        <v>403</v>
      </c>
      <c r="C25" s="585" t="s">
        <v>405</v>
      </c>
      <c r="D25" s="586">
        <v>78.877049180327873</v>
      </c>
      <c r="E25" s="218">
        <v>2</v>
      </c>
      <c r="F25" s="479"/>
      <c r="G25" s="587">
        <f>IF(G$14=0,0,G$14/$D$14*$E25*$D25)</f>
        <v>1262.032786885246</v>
      </c>
      <c r="H25" s="587">
        <f t="shared" si="11"/>
        <v>1262.032786885246</v>
      </c>
      <c r="I25" s="587">
        <f t="shared" si="11"/>
        <v>1262.032786885246</v>
      </c>
      <c r="J25" s="587">
        <f t="shared" si="11"/>
        <v>1262.032786885246</v>
      </c>
      <c r="K25" s="587">
        <f t="shared" si="11"/>
        <v>1262.032786885246</v>
      </c>
      <c r="L25" s="587">
        <f t="shared" si="11"/>
        <v>1262.032786885246</v>
      </c>
      <c r="M25" s="587">
        <f t="shared" si="11"/>
        <v>1262.032786885246</v>
      </c>
      <c r="N25" s="587">
        <f t="shared" si="11"/>
        <v>1262.032786885246</v>
      </c>
      <c r="O25" s="587">
        <f t="shared" si="11"/>
        <v>1262.032786885246</v>
      </c>
      <c r="P25" s="587">
        <f t="shared" si="11"/>
        <v>1262.032786885246</v>
      </c>
      <c r="Q25" s="587">
        <f t="shared" si="11"/>
        <v>1262.032786885246</v>
      </c>
      <c r="R25" s="587">
        <f t="shared" si="11"/>
        <v>1262.032786885246</v>
      </c>
      <c r="S25" s="587">
        <f t="shared" si="11"/>
        <v>1262.032786885246</v>
      </c>
      <c r="T25" s="587">
        <f t="shared" si="11"/>
        <v>1262.032786885246</v>
      </c>
      <c r="U25" s="587">
        <f t="shared" si="11"/>
        <v>1262.032786885246</v>
      </c>
      <c r="V25" s="587">
        <f t="shared" si="11"/>
        <v>1262.032786885246</v>
      </c>
      <c r="W25" s="587">
        <f t="shared" si="11"/>
        <v>1262.032786885246</v>
      </c>
      <c r="X25" s="587">
        <f t="shared" si="11"/>
        <v>1262.032786885246</v>
      </c>
      <c r="Y25" s="587">
        <f t="shared" si="11"/>
        <v>1262.032786885246</v>
      </c>
      <c r="Z25" s="233">
        <f t="shared" si="11"/>
        <v>1262.032786885246</v>
      </c>
    </row>
    <row r="26" spans="2:28">
      <c r="B26" s="584" t="s">
        <v>403</v>
      </c>
      <c r="C26" s="585" t="s">
        <v>406</v>
      </c>
      <c r="D26" s="586">
        <v>117.84426229508198</v>
      </c>
      <c r="E26" s="218">
        <v>1</v>
      </c>
      <c r="F26" s="479"/>
      <c r="G26" s="587">
        <f t="shared" ref="G26:V33" si="12">IF(G$14=0,0,G$14/$D$14*$E26*$D26)</f>
        <v>942.7540983606558</v>
      </c>
      <c r="H26" s="587">
        <f t="shared" si="11"/>
        <v>942.7540983606558</v>
      </c>
      <c r="I26" s="587">
        <f t="shared" si="11"/>
        <v>942.7540983606558</v>
      </c>
      <c r="J26" s="587">
        <f t="shared" si="11"/>
        <v>942.7540983606558</v>
      </c>
      <c r="K26" s="587">
        <f t="shared" si="11"/>
        <v>942.7540983606558</v>
      </c>
      <c r="L26" s="587">
        <f t="shared" si="11"/>
        <v>942.7540983606558</v>
      </c>
      <c r="M26" s="587">
        <f t="shared" si="11"/>
        <v>942.7540983606558</v>
      </c>
      <c r="N26" s="587">
        <f t="shared" si="11"/>
        <v>942.7540983606558</v>
      </c>
      <c r="O26" s="587">
        <f t="shared" si="11"/>
        <v>942.7540983606558</v>
      </c>
      <c r="P26" s="587">
        <f t="shared" si="11"/>
        <v>942.7540983606558</v>
      </c>
      <c r="Q26" s="587">
        <f t="shared" si="11"/>
        <v>942.7540983606558</v>
      </c>
      <c r="R26" s="587">
        <f t="shared" si="11"/>
        <v>942.7540983606558</v>
      </c>
      <c r="S26" s="587">
        <f t="shared" si="11"/>
        <v>942.7540983606558</v>
      </c>
      <c r="T26" s="587">
        <f t="shared" si="11"/>
        <v>942.7540983606558</v>
      </c>
      <c r="U26" s="587">
        <f t="shared" si="11"/>
        <v>942.7540983606558</v>
      </c>
      <c r="V26" s="587">
        <f t="shared" si="11"/>
        <v>942.7540983606558</v>
      </c>
      <c r="W26" s="587">
        <f t="shared" si="11"/>
        <v>942.7540983606558</v>
      </c>
      <c r="X26" s="587">
        <f t="shared" si="11"/>
        <v>942.7540983606558</v>
      </c>
      <c r="Y26" s="587">
        <f t="shared" si="11"/>
        <v>942.7540983606558</v>
      </c>
      <c r="Z26" s="233">
        <f t="shared" si="11"/>
        <v>942.7540983606558</v>
      </c>
    </row>
    <row r="27" spans="2:28">
      <c r="B27" s="584" t="s">
        <v>403</v>
      </c>
      <c r="C27" s="585" t="s">
        <v>407</v>
      </c>
      <c r="D27" s="586">
        <v>25.344262295081968</v>
      </c>
      <c r="E27" s="218">
        <v>2</v>
      </c>
      <c r="F27" s="479"/>
      <c r="G27" s="587">
        <f t="shared" si="12"/>
        <v>405.50819672131149</v>
      </c>
      <c r="H27" s="587">
        <f t="shared" si="11"/>
        <v>405.50819672131149</v>
      </c>
      <c r="I27" s="587">
        <f t="shared" si="11"/>
        <v>405.50819672131149</v>
      </c>
      <c r="J27" s="587">
        <f t="shared" si="11"/>
        <v>405.50819672131149</v>
      </c>
      <c r="K27" s="587">
        <f t="shared" si="11"/>
        <v>405.50819672131149</v>
      </c>
      <c r="L27" s="587">
        <f t="shared" si="11"/>
        <v>405.50819672131149</v>
      </c>
      <c r="M27" s="587">
        <f t="shared" si="11"/>
        <v>405.50819672131149</v>
      </c>
      <c r="N27" s="587">
        <f t="shared" si="11"/>
        <v>405.50819672131149</v>
      </c>
      <c r="O27" s="587">
        <f t="shared" si="11"/>
        <v>405.50819672131149</v>
      </c>
      <c r="P27" s="587">
        <f t="shared" si="11"/>
        <v>405.50819672131149</v>
      </c>
      <c r="Q27" s="587">
        <f t="shared" si="11"/>
        <v>405.50819672131149</v>
      </c>
      <c r="R27" s="587">
        <f t="shared" si="11"/>
        <v>405.50819672131149</v>
      </c>
      <c r="S27" s="587">
        <f t="shared" si="11"/>
        <v>405.50819672131149</v>
      </c>
      <c r="T27" s="587">
        <f t="shared" si="11"/>
        <v>405.50819672131149</v>
      </c>
      <c r="U27" s="587">
        <f t="shared" si="11"/>
        <v>405.50819672131149</v>
      </c>
      <c r="V27" s="587">
        <f t="shared" si="11"/>
        <v>405.50819672131149</v>
      </c>
      <c r="W27" s="587">
        <f t="shared" si="11"/>
        <v>405.50819672131149</v>
      </c>
      <c r="X27" s="587">
        <f t="shared" si="11"/>
        <v>405.50819672131149</v>
      </c>
      <c r="Y27" s="587">
        <f t="shared" si="11"/>
        <v>405.50819672131149</v>
      </c>
      <c r="Z27" s="233">
        <f t="shared" si="11"/>
        <v>405.50819672131149</v>
      </c>
    </row>
    <row r="28" spans="2:28">
      <c r="B28" s="584" t="s">
        <v>403</v>
      </c>
      <c r="C28" s="585" t="s">
        <v>408</v>
      </c>
      <c r="D28" s="586">
        <v>69.040983606557376</v>
      </c>
      <c r="E28" s="218">
        <v>3</v>
      </c>
      <c r="F28" s="479"/>
      <c r="G28" s="587">
        <f t="shared" si="12"/>
        <v>1656.983606557377</v>
      </c>
      <c r="H28" s="587">
        <f t="shared" si="11"/>
        <v>1656.983606557377</v>
      </c>
      <c r="I28" s="587">
        <f t="shared" si="11"/>
        <v>1656.983606557377</v>
      </c>
      <c r="J28" s="587">
        <f t="shared" si="11"/>
        <v>1656.983606557377</v>
      </c>
      <c r="K28" s="587">
        <f t="shared" si="11"/>
        <v>1656.983606557377</v>
      </c>
      <c r="L28" s="587">
        <f t="shared" si="11"/>
        <v>1656.983606557377</v>
      </c>
      <c r="M28" s="587">
        <f t="shared" si="11"/>
        <v>1656.983606557377</v>
      </c>
      <c r="N28" s="587">
        <f t="shared" si="11"/>
        <v>1656.983606557377</v>
      </c>
      <c r="O28" s="587">
        <f t="shared" si="11"/>
        <v>1656.983606557377</v>
      </c>
      <c r="P28" s="587">
        <f t="shared" si="11"/>
        <v>1656.983606557377</v>
      </c>
      <c r="Q28" s="587">
        <f t="shared" si="11"/>
        <v>1656.983606557377</v>
      </c>
      <c r="R28" s="587">
        <f t="shared" si="11"/>
        <v>1656.983606557377</v>
      </c>
      <c r="S28" s="587">
        <f t="shared" si="11"/>
        <v>1656.983606557377</v>
      </c>
      <c r="T28" s="587">
        <f t="shared" si="11"/>
        <v>1656.983606557377</v>
      </c>
      <c r="U28" s="587">
        <f t="shared" si="11"/>
        <v>1656.983606557377</v>
      </c>
      <c r="V28" s="587">
        <f t="shared" si="11"/>
        <v>1656.983606557377</v>
      </c>
      <c r="W28" s="587">
        <f t="shared" si="11"/>
        <v>1656.983606557377</v>
      </c>
      <c r="X28" s="587">
        <f t="shared" si="11"/>
        <v>1656.983606557377</v>
      </c>
      <c r="Y28" s="587">
        <f t="shared" si="11"/>
        <v>1656.983606557377</v>
      </c>
      <c r="Z28" s="233">
        <f t="shared" si="11"/>
        <v>1656.983606557377</v>
      </c>
    </row>
    <row r="29" spans="2:28">
      <c r="B29" s="584" t="s">
        <v>409</v>
      </c>
      <c r="C29" s="585" t="s">
        <v>410</v>
      </c>
      <c r="D29" s="586">
        <v>7.3032786885245908</v>
      </c>
      <c r="E29" s="218">
        <v>0</v>
      </c>
      <c r="F29" s="479"/>
      <c r="G29" s="587">
        <f t="shared" si="12"/>
        <v>0</v>
      </c>
      <c r="H29" s="587">
        <f t="shared" si="11"/>
        <v>0</v>
      </c>
      <c r="I29" s="587">
        <f t="shared" si="11"/>
        <v>0</v>
      </c>
      <c r="J29" s="587">
        <f t="shared" si="11"/>
        <v>0</v>
      </c>
      <c r="K29" s="587">
        <f t="shared" si="11"/>
        <v>0</v>
      </c>
      <c r="L29" s="587">
        <f t="shared" si="11"/>
        <v>0</v>
      </c>
      <c r="M29" s="587">
        <f t="shared" si="11"/>
        <v>0</v>
      </c>
      <c r="N29" s="587">
        <f t="shared" si="11"/>
        <v>0</v>
      </c>
      <c r="O29" s="587">
        <f t="shared" si="11"/>
        <v>0</v>
      </c>
      <c r="P29" s="587">
        <f t="shared" si="11"/>
        <v>0</v>
      </c>
      <c r="Q29" s="587">
        <f t="shared" si="11"/>
        <v>0</v>
      </c>
      <c r="R29" s="587">
        <f t="shared" si="11"/>
        <v>0</v>
      </c>
      <c r="S29" s="587">
        <f t="shared" si="11"/>
        <v>0</v>
      </c>
      <c r="T29" s="587">
        <f t="shared" si="11"/>
        <v>0</v>
      </c>
      <c r="U29" s="587">
        <f t="shared" si="11"/>
        <v>0</v>
      </c>
      <c r="V29" s="587">
        <f t="shared" si="11"/>
        <v>0</v>
      </c>
      <c r="W29" s="587">
        <f t="shared" si="11"/>
        <v>0</v>
      </c>
      <c r="X29" s="587">
        <f t="shared" si="11"/>
        <v>0</v>
      </c>
      <c r="Y29" s="587">
        <f t="shared" si="11"/>
        <v>0</v>
      </c>
      <c r="Z29" s="233">
        <f t="shared" si="11"/>
        <v>0</v>
      </c>
    </row>
    <row r="30" spans="2:28">
      <c r="B30" s="584" t="s">
        <v>409</v>
      </c>
      <c r="C30" s="585" t="s">
        <v>411</v>
      </c>
      <c r="D30" s="586">
        <v>5.360655737704918</v>
      </c>
      <c r="E30" s="218">
        <v>0</v>
      </c>
      <c r="F30" s="479"/>
      <c r="G30" s="587">
        <f t="shared" si="12"/>
        <v>0</v>
      </c>
      <c r="H30" s="587">
        <f t="shared" si="11"/>
        <v>0</v>
      </c>
      <c r="I30" s="587">
        <f t="shared" si="11"/>
        <v>0</v>
      </c>
      <c r="J30" s="587">
        <f t="shared" si="11"/>
        <v>0</v>
      </c>
      <c r="K30" s="587">
        <f t="shared" si="11"/>
        <v>0</v>
      </c>
      <c r="L30" s="587">
        <f t="shared" si="11"/>
        <v>0</v>
      </c>
      <c r="M30" s="587">
        <f t="shared" si="11"/>
        <v>0</v>
      </c>
      <c r="N30" s="587">
        <f t="shared" si="11"/>
        <v>0</v>
      </c>
      <c r="O30" s="587">
        <f t="shared" si="11"/>
        <v>0</v>
      </c>
      <c r="P30" s="587">
        <f t="shared" si="11"/>
        <v>0</v>
      </c>
      <c r="Q30" s="587">
        <f t="shared" si="11"/>
        <v>0</v>
      </c>
      <c r="R30" s="587">
        <f t="shared" si="11"/>
        <v>0</v>
      </c>
      <c r="S30" s="587">
        <f t="shared" si="11"/>
        <v>0</v>
      </c>
      <c r="T30" s="587">
        <f t="shared" si="11"/>
        <v>0</v>
      </c>
      <c r="U30" s="587">
        <f t="shared" si="11"/>
        <v>0</v>
      </c>
      <c r="V30" s="587">
        <f t="shared" si="11"/>
        <v>0</v>
      </c>
      <c r="W30" s="587">
        <f t="shared" si="11"/>
        <v>0</v>
      </c>
      <c r="X30" s="587">
        <f t="shared" si="11"/>
        <v>0</v>
      </c>
      <c r="Y30" s="587">
        <f t="shared" si="11"/>
        <v>0</v>
      </c>
      <c r="Z30" s="233">
        <f t="shared" si="11"/>
        <v>0</v>
      </c>
    </row>
    <row r="31" spans="2:28">
      <c r="B31" s="584" t="s">
        <v>412</v>
      </c>
      <c r="C31" s="585" t="s">
        <v>413</v>
      </c>
      <c r="D31" s="586">
        <v>29.795081967213118</v>
      </c>
      <c r="E31" s="218">
        <v>80</v>
      </c>
      <c r="F31" s="479"/>
      <c r="G31" s="587">
        <f t="shared" si="12"/>
        <v>19068.852459016394</v>
      </c>
      <c r="H31" s="587">
        <f t="shared" si="11"/>
        <v>19068.852459016394</v>
      </c>
      <c r="I31" s="587">
        <f t="shared" si="11"/>
        <v>19068.852459016394</v>
      </c>
      <c r="J31" s="587">
        <f t="shared" si="11"/>
        <v>19068.852459016394</v>
      </c>
      <c r="K31" s="587">
        <f t="shared" si="11"/>
        <v>19068.852459016394</v>
      </c>
      <c r="L31" s="587">
        <f t="shared" si="11"/>
        <v>19068.852459016394</v>
      </c>
      <c r="M31" s="587">
        <f t="shared" si="11"/>
        <v>19068.852459016394</v>
      </c>
      <c r="N31" s="587">
        <f t="shared" si="11"/>
        <v>19068.852459016394</v>
      </c>
      <c r="O31" s="587">
        <f t="shared" si="11"/>
        <v>19068.852459016394</v>
      </c>
      <c r="P31" s="587">
        <f t="shared" si="11"/>
        <v>19068.852459016394</v>
      </c>
      <c r="Q31" s="587">
        <f t="shared" si="11"/>
        <v>19068.852459016394</v>
      </c>
      <c r="R31" s="587">
        <f t="shared" si="11"/>
        <v>19068.852459016394</v>
      </c>
      <c r="S31" s="587">
        <f t="shared" si="11"/>
        <v>19068.852459016394</v>
      </c>
      <c r="T31" s="587">
        <f t="shared" si="11"/>
        <v>19068.852459016394</v>
      </c>
      <c r="U31" s="587">
        <f t="shared" si="11"/>
        <v>19068.852459016394</v>
      </c>
      <c r="V31" s="587">
        <f t="shared" si="11"/>
        <v>19068.852459016394</v>
      </c>
      <c r="W31" s="587">
        <f t="shared" si="11"/>
        <v>19068.852459016394</v>
      </c>
      <c r="X31" s="587">
        <f t="shared" si="11"/>
        <v>19068.852459016394</v>
      </c>
      <c r="Y31" s="587">
        <f t="shared" si="11"/>
        <v>19068.852459016394</v>
      </c>
      <c r="Z31" s="233">
        <f t="shared" si="11"/>
        <v>19068.852459016394</v>
      </c>
    </row>
    <row r="32" spans="2:28">
      <c r="B32" s="584" t="s">
        <v>409</v>
      </c>
      <c r="C32" s="585" t="s">
        <v>414</v>
      </c>
      <c r="D32" s="586">
        <v>3.4262295081967213</v>
      </c>
      <c r="E32" s="218">
        <v>130</v>
      </c>
      <c r="F32" s="479"/>
      <c r="G32" s="587">
        <f t="shared" si="12"/>
        <v>3563.2786885245901</v>
      </c>
      <c r="H32" s="587">
        <f t="shared" si="12"/>
        <v>3563.2786885245901</v>
      </c>
      <c r="I32" s="587">
        <f t="shared" si="12"/>
        <v>3563.2786885245901</v>
      </c>
      <c r="J32" s="587">
        <f t="shared" si="12"/>
        <v>3563.2786885245901</v>
      </c>
      <c r="K32" s="587">
        <f t="shared" si="12"/>
        <v>3563.2786885245901</v>
      </c>
      <c r="L32" s="587">
        <f t="shared" si="12"/>
        <v>3563.2786885245901</v>
      </c>
      <c r="M32" s="587">
        <f t="shared" si="12"/>
        <v>3563.2786885245901</v>
      </c>
      <c r="N32" s="587">
        <f t="shared" si="12"/>
        <v>3563.2786885245901</v>
      </c>
      <c r="O32" s="587">
        <f t="shared" si="12"/>
        <v>3563.2786885245901</v>
      </c>
      <c r="P32" s="587">
        <f t="shared" si="12"/>
        <v>3563.2786885245901</v>
      </c>
      <c r="Q32" s="587">
        <f t="shared" si="12"/>
        <v>3563.2786885245901</v>
      </c>
      <c r="R32" s="587">
        <f t="shared" si="12"/>
        <v>3563.2786885245901</v>
      </c>
      <c r="S32" s="587">
        <f t="shared" si="12"/>
        <v>3563.2786885245901</v>
      </c>
      <c r="T32" s="587">
        <f t="shared" si="12"/>
        <v>3563.2786885245901</v>
      </c>
      <c r="U32" s="587">
        <f t="shared" si="12"/>
        <v>3563.2786885245901</v>
      </c>
      <c r="V32" s="587">
        <f t="shared" si="12"/>
        <v>3563.2786885245901</v>
      </c>
      <c r="W32" s="587">
        <f t="shared" si="11"/>
        <v>3563.2786885245901</v>
      </c>
      <c r="X32" s="587">
        <f t="shared" si="11"/>
        <v>3563.2786885245901</v>
      </c>
      <c r="Y32" s="587">
        <f t="shared" si="11"/>
        <v>3563.2786885245901</v>
      </c>
      <c r="Z32" s="233">
        <f t="shared" si="11"/>
        <v>3563.2786885245901</v>
      </c>
    </row>
    <row r="33" spans="2:26">
      <c r="B33" s="584" t="s">
        <v>409</v>
      </c>
      <c r="C33" s="585" t="s">
        <v>415</v>
      </c>
      <c r="D33" s="586">
        <v>3.2</v>
      </c>
      <c r="E33" s="218">
        <v>0</v>
      </c>
      <c r="F33" s="479"/>
      <c r="G33" s="587">
        <f t="shared" si="12"/>
        <v>0</v>
      </c>
      <c r="H33" s="587">
        <f t="shared" si="11"/>
        <v>0</v>
      </c>
      <c r="I33" s="587">
        <f t="shared" si="11"/>
        <v>0</v>
      </c>
      <c r="J33" s="587">
        <f t="shared" si="11"/>
        <v>0</v>
      </c>
      <c r="K33" s="587">
        <f t="shared" si="11"/>
        <v>0</v>
      </c>
      <c r="L33" s="587">
        <f t="shared" si="11"/>
        <v>0</v>
      </c>
      <c r="M33" s="587">
        <f t="shared" si="11"/>
        <v>0</v>
      </c>
      <c r="N33" s="587">
        <f t="shared" si="11"/>
        <v>0</v>
      </c>
      <c r="O33" s="587">
        <f t="shared" si="11"/>
        <v>0</v>
      </c>
      <c r="P33" s="587">
        <f t="shared" si="11"/>
        <v>0</v>
      </c>
      <c r="Q33" s="587">
        <f t="shared" si="11"/>
        <v>0</v>
      </c>
      <c r="R33" s="587">
        <f t="shared" si="11"/>
        <v>0</v>
      </c>
      <c r="S33" s="587">
        <f t="shared" si="11"/>
        <v>0</v>
      </c>
      <c r="T33" s="587">
        <f t="shared" si="11"/>
        <v>0</v>
      </c>
      <c r="U33" s="587">
        <f t="shared" si="11"/>
        <v>0</v>
      </c>
      <c r="V33" s="587">
        <f t="shared" si="11"/>
        <v>0</v>
      </c>
      <c r="W33" s="587">
        <f t="shared" si="11"/>
        <v>0</v>
      </c>
      <c r="X33" s="587">
        <f t="shared" si="11"/>
        <v>0</v>
      </c>
      <c r="Y33" s="587">
        <f t="shared" si="11"/>
        <v>0</v>
      </c>
      <c r="Z33" s="233">
        <f t="shared" si="11"/>
        <v>0</v>
      </c>
    </row>
    <row r="34" spans="2:26">
      <c r="B34" s="582" t="s">
        <v>207</v>
      </c>
      <c r="C34" s="583"/>
      <c r="D34" s="475"/>
      <c r="E34" s="476">
        <f>VLOOKUP($B34,$B$14:$C$19,2,FALSE)</f>
        <v>1000</v>
      </c>
      <c r="F34" s="421">
        <f>VLOOKUP($B34,$B$14:$E$19,4,FALSE)</f>
        <v>4</v>
      </c>
      <c r="G34" s="388"/>
      <c r="H34" s="388"/>
      <c r="I34" s="388"/>
      <c r="J34" s="388"/>
      <c r="K34" s="388"/>
      <c r="L34" s="388"/>
      <c r="M34" s="388"/>
      <c r="N34" s="388"/>
      <c r="O34" s="388"/>
      <c r="P34" s="388"/>
      <c r="Q34" s="388"/>
      <c r="R34" s="388"/>
      <c r="S34" s="388"/>
      <c r="T34" s="388"/>
      <c r="U34" s="388"/>
      <c r="V34" s="388"/>
      <c r="W34" s="388"/>
      <c r="X34" s="388"/>
      <c r="Y34" s="388"/>
      <c r="Z34" s="572"/>
    </row>
    <row r="35" spans="2:26">
      <c r="B35" s="584" t="s">
        <v>403</v>
      </c>
      <c r="C35" s="217" t="s">
        <v>404</v>
      </c>
      <c r="D35" s="586">
        <v>35.942622950819676</v>
      </c>
      <c r="E35" s="218">
        <v>4</v>
      </c>
      <c r="F35" s="479"/>
      <c r="G35" s="587">
        <f>IF(G$15=0,0,G$15/$D$15*$E35*$D35)</f>
        <v>575.08196721311481</v>
      </c>
      <c r="H35" s="587">
        <f t="shared" ref="H35:Z51" si="13">IF(H$15=0,0,H$15/$D$15*$E35*$D35)</f>
        <v>575.08196721311481</v>
      </c>
      <c r="I35" s="587">
        <f t="shared" si="13"/>
        <v>575.08196721311481</v>
      </c>
      <c r="J35" s="587">
        <f t="shared" si="13"/>
        <v>575.08196721311481</v>
      </c>
      <c r="K35" s="587">
        <f t="shared" si="13"/>
        <v>575.08196721311481</v>
      </c>
      <c r="L35" s="587">
        <f t="shared" si="13"/>
        <v>575.08196721311481</v>
      </c>
      <c r="M35" s="587">
        <f t="shared" si="13"/>
        <v>575.08196721311481</v>
      </c>
      <c r="N35" s="587">
        <f t="shared" si="13"/>
        <v>575.08196721311481</v>
      </c>
      <c r="O35" s="587">
        <f t="shared" si="13"/>
        <v>575.08196721311481</v>
      </c>
      <c r="P35" s="587">
        <f t="shared" si="13"/>
        <v>575.08196721311481</v>
      </c>
      <c r="Q35" s="587">
        <f t="shared" si="13"/>
        <v>575.08196721311481</v>
      </c>
      <c r="R35" s="587">
        <f t="shared" si="13"/>
        <v>575.08196721311481</v>
      </c>
      <c r="S35" s="587">
        <f t="shared" si="13"/>
        <v>575.08196721311481</v>
      </c>
      <c r="T35" s="587">
        <f t="shared" si="13"/>
        <v>575.08196721311481</v>
      </c>
      <c r="U35" s="587">
        <f t="shared" si="13"/>
        <v>575.08196721311481</v>
      </c>
      <c r="V35" s="587">
        <f t="shared" si="13"/>
        <v>575.08196721311481</v>
      </c>
      <c r="W35" s="587">
        <f t="shared" si="13"/>
        <v>575.08196721311481</v>
      </c>
      <c r="X35" s="587">
        <f t="shared" si="13"/>
        <v>575.08196721311481</v>
      </c>
      <c r="Y35" s="587">
        <f t="shared" si="13"/>
        <v>575.08196721311481</v>
      </c>
      <c r="Z35" s="233">
        <f t="shared" si="13"/>
        <v>575.08196721311481</v>
      </c>
    </row>
    <row r="36" spans="2:26">
      <c r="B36" s="584" t="s">
        <v>403</v>
      </c>
      <c r="C36" s="217" t="s">
        <v>405</v>
      </c>
      <c r="D36" s="586">
        <v>78.877049180327873</v>
      </c>
      <c r="E36" s="218">
        <v>2</v>
      </c>
      <c r="F36" s="479"/>
      <c r="G36" s="587">
        <f t="shared" ref="G36:V51" si="14">IF(G$15=0,0,G$15/$D$15*$E36*$D36)</f>
        <v>631.01639344262298</v>
      </c>
      <c r="H36" s="587">
        <f t="shared" si="14"/>
        <v>631.01639344262298</v>
      </c>
      <c r="I36" s="587">
        <f t="shared" si="14"/>
        <v>631.01639344262298</v>
      </c>
      <c r="J36" s="587">
        <f t="shared" si="14"/>
        <v>631.01639344262298</v>
      </c>
      <c r="K36" s="587">
        <f t="shared" si="14"/>
        <v>631.01639344262298</v>
      </c>
      <c r="L36" s="587">
        <f t="shared" si="14"/>
        <v>631.01639344262298</v>
      </c>
      <c r="M36" s="587">
        <f t="shared" si="14"/>
        <v>631.01639344262298</v>
      </c>
      <c r="N36" s="587">
        <f t="shared" si="14"/>
        <v>631.01639344262298</v>
      </c>
      <c r="O36" s="587">
        <f t="shared" si="14"/>
        <v>631.01639344262298</v>
      </c>
      <c r="P36" s="587">
        <f t="shared" si="14"/>
        <v>631.01639344262298</v>
      </c>
      <c r="Q36" s="587">
        <f t="shared" si="14"/>
        <v>631.01639344262298</v>
      </c>
      <c r="R36" s="587">
        <f t="shared" si="14"/>
        <v>631.01639344262298</v>
      </c>
      <c r="S36" s="587">
        <f t="shared" si="14"/>
        <v>631.01639344262298</v>
      </c>
      <c r="T36" s="587">
        <f t="shared" si="14"/>
        <v>631.01639344262298</v>
      </c>
      <c r="U36" s="587">
        <f t="shared" si="14"/>
        <v>631.01639344262298</v>
      </c>
      <c r="V36" s="587">
        <f t="shared" si="14"/>
        <v>631.01639344262298</v>
      </c>
      <c r="W36" s="587">
        <f t="shared" si="13"/>
        <v>631.01639344262298</v>
      </c>
      <c r="X36" s="587">
        <f t="shared" si="13"/>
        <v>631.01639344262298</v>
      </c>
      <c r="Y36" s="587">
        <f t="shared" si="13"/>
        <v>631.01639344262298</v>
      </c>
      <c r="Z36" s="233">
        <f t="shared" si="13"/>
        <v>631.01639344262298</v>
      </c>
    </row>
    <row r="37" spans="2:26">
      <c r="B37" s="584" t="s">
        <v>403</v>
      </c>
      <c r="C37" s="217" t="s">
        <v>406</v>
      </c>
      <c r="D37" s="586">
        <v>117.84426229508198</v>
      </c>
      <c r="E37" s="218">
        <v>1</v>
      </c>
      <c r="F37" s="479"/>
      <c r="G37" s="587">
        <f t="shared" si="14"/>
        <v>471.3770491803279</v>
      </c>
      <c r="H37" s="587">
        <f t="shared" si="14"/>
        <v>471.3770491803279</v>
      </c>
      <c r="I37" s="587">
        <f t="shared" si="14"/>
        <v>471.3770491803279</v>
      </c>
      <c r="J37" s="587">
        <f t="shared" si="14"/>
        <v>471.3770491803279</v>
      </c>
      <c r="K37" s="587">
        <f t="shared" si="14"/>
        <v>471.3770491803279</v>
      </c>
      <c r="L37" s="587">
        <f t="shared" si="14"/>
        <v>471.3770491803279</v>
      </c>
      <c r="M37" s="587">
        <f t="shared" si="14"/>
        <v>471.3770491803279</v>
      </c>
      <c r="N37" s="587">
        <f t="shared" si="14"/>
        <v>471.3770491803279</v>
      </c>
      <c r="O37" s="587">
        <f t="shared" si="14"/>
        <v>471.3770491803279</v>
      </c>
      <c r="P37" s="587">
        <f t="shared" si="14"/>
        <v>471.3770491803279</v>
      </c>
      <c r="Q37" s="587">
        <f t="shared" si="14"/>
        <v>471.3770491803279</v>
      </c>
      <c r="R37" s="587">
        <f t="shared" si="14"/>
        <v>471.3770491803279</v>
      </c>
      <c r="S37" s="587">
        <f t="shared" si="14"/>
        <v>471.3770491803279</v>
      </c>
      <c r="T37" s="587">
        <f t="shared" si="14"/>
        <v>471.3770491803279</v>
      </c>
      <c r="U37" s="587">
        <f t="shared" si="14"/>
        <v>471.3770491803279</v>
      </c>
      <c r="V37" s="587">
        <f t="shared" si="14"/>
        <v>471.3770491803279</v>
      </c>
      <c r="W37" s="587">
        <f t="shared" si="13"/>
        <v>471.3770491803279</v>
      </c>
      <c r="X37" s="587">
        <f t="shared" si="13"/>
        <v>471.3770491803279</v>
      </c>
      <c r="Y37" s="587">
        <f t="shared" si="13"/>
        <v>471.3770491803279</v>
      </c>
      <c r="Z37" s="233">
        <f t="shared" si="13"/>
        <v>471.3770491803279</v>
      </c>
    </row>
    <row r="38" spans="2:26">
      <c r="B38" s="584" t="s">
        <v>403</v>
      </c>
      <c r="C38" s="217" t="s">
        <v>407</v>
      </c>
      <c r="D38" s="586">
        <v>25.344262295081968</v>
      </c>
      <c r="E38" s="218">
        <v>2</v>
      </c>
      <c r="F38" s="479"/>
      <c r="G38" s="587">
        <f t="shared" si="14"/>
        <v>202.75409836065575</v>
      </c>
      <c r="H38" s="587">
        <f t="shared" si="14"/>
        <v>202.75409836065575</v>
      </c>
      <c r="I38" s="587">
        <f t="shared" si="14"/>
        <v>202.75409836065575</v>
      </c>
      <c r="J38" s="587">
        <f t="shared" si="14"/>
        <v>202.75409836065575</v>
      </c>
      <c r="K38" s="587">
        <f t="shared" si="14"/>
        <v>202.75409836065575</v>
      </c>
      <c r="L38" s="587">
        <f t="shared" si="14"/>
        <v>202.75409836065575</v>
      </c>
      <c r="M38" s="587">
        <f t="shared" si="14"/>
        <v>202.75409836065575</v>
      </c>
      <c r="N38" s="587">
        <f t="shared" si="14"/>
        <v>202.75409836065575</v>
      </c>
      <c r="O38" s="587">
        <f t="shared" si="14"/>
        <v>202.75409836065575</v>
      </c>
      <c r="P38" s="587">
        <f t="shared" si="14"/>
        <v>202.75409836065575</v>
      </c>
      <c r="Q38" s="587">
        <f t="shared" si="14"/>
        <v>202.75409836065575</v>
      </c>
      <c r="R38" s="587">
        <f t="shared" si="14"/>
        <v>202.75409836065575</v>
      </c>
      <c r="S38" s="587">
        <f t="shared" si="14"/>
        <v>202.75409836065575</v>
      </c>
      <c r="T38" s="587">
        <f t="shared" si="14"/>
        <v>202.75409836065575</v>
      </c>
      <c r="U38" s="587">
        <f t="shared" si="14"/>
        <v>202.75409836065575</v>
      </c>
      <c r="V38" s="587">
        <f t="shared" si="14"/>
        <v>202.75409836065575</v>
      </c>
      <c r="W38" s="587">
        <f t="shared" si="13"/>
        <v>202.75409836065575</v>
      </c>
      <c r="X38" s="587">
        <f t="shared" si="13"/>
        <v>202.75409836065575</v>
      </c>
      <c r="Y38" s="587">
        <f t="shared" si="13"/>
        <v>202.75409836065575</v>
      </c>
      <c r="Z38" s="233">
        <f t="shared" si="13"/>
        <v>202.75409836065575</v>
      </c>
    </row>
    <row r="39" spans="2:26">
      <c r="B39" s="584" t="s">
        <v>403</v>
      </c>
      <c r="C39" s="217" t="s">
        <v>408</v>
      </c>
      <c r="D39" s="586">
        <v>69.040983606557376</v>
      </c>
      <c r="E39" s="218">
        <v>3</v>
      </c>
      <c r="F39" s="479"/>
      <c r="G39" s="587">
        <f t="shared" si="14"/>
        <v>828.49180327868851</v>
      </c>
      <c r="H39" s="587">
        <f t="shared" si="14"/>
        <v>828.49180327868851</v>
      </c>
      <c r="I39" s="587">
        <f t="shared" si="14"/>
        <v>828.49180327868851</v>
      </c>
      <c r="J39" s="587">
        <f t="shared" si="14"/>
        <v>828.49180327868851</v>
      </c>
      <c r="K39" s="587">
        <f t="shared" si="14"/>
        <v>828.49180327868851</v>
      </c>
      <c r="L39" s="587">
        <f t="shared" si="14"/>
        <v>828.49180327868851</v>
      </c>
      <c r="M39" s="587">
        <f t="shared" si="14"/>
        <v>828.49180327868851</v>
      </c>
      <c r="N39" s="587">
        <f t="shared" si="14"/>
        <v>828.49180327868851</v>
      </c>
      <c r="O39" s="587">
        <f t="shared" si="14"/>
        <v>828.49180327868851</v>
      </c>
      <c r="P39" s="587">
        <f t="shared" si="14"/>
        <v>828.49180327868851</v>
      </c>
      <c r="Q39" s="587">
        <f t="shared" si="14"/>
        <v>828.49180327868851</v>
      </c>
      <c r="R39" s="587">
        <f t="shared" si="14"/>
        <v>828.49180327868851</v>
      </c>
      <c r="S39" s="587">
        <f t="shared" si="14"/>
        <v>828.49180327868851</v>
      </c>
      <c r="T39" s="587">
        <f t="shared" si="14"/>
        <v>828.49180327868851</v>
      </c>
      <c r="U39" s="587">
        <f t="shared" si="14"/>
        <v>828.49180327868851</v>
      </c>
      <c r="V39" s="587">
        <f t="shared" si="14"/>
        <v>828.49180327868851</v>
      </c>
      <c r="W39" s="587">
        <f t="shared" si="13"/>
        <v>828.49180327868851</v>
      </c>
      <c r="X39" s="587">
        <f t="shared" si="13"/>
        <v>828.49180327868851</v>
      </c>
      <c r="Y39" s="587">
        <f t="shared" si="13"/>
        <v>828.49180327868851</v>
      </c>
      <c r="Z39" s="233">
        <f t="shared" si="13"/>
        <v>828.49180327868851</v>
      </c>
    </row>
    <row r="40" spans="2:26">
      <c r="B40" s="584" t="s">
        <v>403</v>
      </c>
      <c r="C40" s="217" t="s">
        <v>416</v>
      </c>
      <c r="D40" s="586">
        <v>47.475409836065573</v>
      </c>
      <c r="E40" s="218">
        <v>2</v>
      </c>
      <c r="F40" s="479"/>
      <c r="G40" s="587">
        <f t="shared" si="14"/>
        <v>379.80327868852459</v>
      </c>
      <c r="H40" s="587">
        <f t="shared" si="14"/>
        <v>379.80327868852459</v>
      </c>
      <c r="I40" s="587">
        <f t="shared" si="14"/>
        <v>379.80327868852459</v>
      </c>
      <c r="J40" s="587">
        <f t="shared" si="14"/>
        <v>379.80327868852459</v>
      </c>
      <c r="K40" s="587">
        <f t="shared" si="14"/>
        <v>379.80327868852459</v>
      </c>
      <c r="L40" s="587">
        <f t="shared" si="14"/>
        <v>379.80327868852459</v>
      </c>
      <c r="M40" s="587">
        <f t="shared" si="14"/>
        <v>379.80327868852459</v>
      </c>
      <c r="N40" s="587">
        <f t="shared" si="14"/>
        <v>379.80327868852459</v>
      </c>
      <c r="O40" s="587">
        <f t="shared" si="14"/>
        <v>379.80327868852459</v>
      </c>
      <c r="P40" s="587">
        <f t="shared" si="14"/>
        <v>379.80327868852459</v>
      </c>
      <c r="Q40" s="587">
        <f t="shared" si="14"/>
        <v>379.80327868852459</v>
      </c>
      <c r="R40" s="587">
        <f t="shared" si="14"/>
        <v>379.80327868852459</v>
      </c>
      <c r="S40" s="587">
        <f t="shared" si="14"/>
        <v>379.80327868852459</v>
      </c>
      <c r="T40" s="587">
        <f t="shared" si="14"/>
        <v>379.80327868852459</v>
      </c>
      <c r="U40" s="587">
        <f t="shared" si="14"/>
        <v>379.80327868852459</v>
      </c>
      <c r="V40" s="587">
        <f t="shared" si="14"/>
        <v>379.80327868852459</v>
      </c>
      <c r="W40" s="587">
        <f t="shared" si="13"/>
        <v>379.80327868852459</v>
      </c>
      <c r="X40" s="587">
        <f t="shared" si="13"/>
        <v>379.80327868852459</v>
      </c>
      <c r="Y40" s="587">
        <f t="shared" si="13"/>
        <v>379.80327868852459</v>
      </c>
      <c r="Z40" s="233">
        <f t="shared" si="13"/>
        <v>379.80327868852459</v>
      </c>
    </row>
    <row r="41" spans="2:26">
      <c r="B41" s="584" t="s">
        <v>403</v>
      </c>
      <c r="C41" s="217" t="s">
        <v>417</v>
      </c>
      <c r="D41" s="586">
        <v>10.778688524590164</v>
      </c>
      <c r="E41" s="218">
        <v>3</v>
      </c>
      <c r="F41" s="479"/>
      <c r="G41" s="587">
        <f t="shared" si="14"/>
        <v>129.34426229508196</v>
      </c>
      <c r="H41" s="587">
        <f t="shared" si="14"/>
        <v>129.34426229508196</v>
      </c>
      <c r="I41" s="587">
        <f t="shared" si="14"/>
        <v>129.34426229508196</v>
      </c>
      <c r="J41" s="587">
        <f t="shared" si="14"/>
        <v>129.34426229508196</v>
      </c>
      <c r="K41" s="587">
        <f t="shared" si="14"/>
        <v>129.34426229508196</v>
      </c>
      <c r="L41" s="587">
        <f t="shared" si="14"/>
        <v>129.34426229508196</v>
      </c>
      <c r="M41" s="587">
        <f t="shared" si="14"/>
        <v>129.34426229508196</v>
      </c>
      <c r="N41" s="587">
        <f t="shared" si="14"/>
        <v>129.34426229508196</v>
      </c>
      <c r="O41" s="587">
        <f t="shared" si="14"/>
        <v>129.34426229508196</v>
      </c>
      <c r="P41" s="587">
        <f t="shared" si="14"/>
        <v>129.34426229508196</v>
      </c>
      <c r="Q41" s="587">
        <f t="shared" si="14"/>
        <v>129.34426229508196</v>
      </c>
      <c r="R41" s="587">
        <f t="shared" si="14"/>
        <v>129.34426229508196</v>
      </c>
      <c r="S41" s="587">
        <f t="shared" si="14"/>
        <v>129.34426229508196</v>
      </c>
      <c r="T41" s="587">
        <f t="shared" si="14"/>
        <v>129.34426229508196</v>
      </c>
      <c r="U41" s="587">
        <f t="shared" si="14"/>
        <v>129.34426229508196</v>
      </c>
      <c r="V41" s="587">
        <f t="shared" si="14"/>
        <v>129.34426229508196</v>
      </c>
      <c r="W41" s="587">
        <f t="shared" si="13"/>
        <v>129.34426229508196</v>
      </c>
      <c r="X41" s="587">
        <f t="shared" si="13"/>
        <v>129.34426229508196</v>
      </c>
      <c r="Y41" s="587">
        <f t="shared" si="13"/>
        <v>129.34426229508196</v>
      </c>
      <c r="Z41" s="233">
        <f t="shared" si="13"/>
        <v>129.34426229508196</v>
      </c>
    </row>
    <row r="42" spans="2:26">
      <c r="B42" s="584" t="s">
        <v>403</v>
      </c>
      <c r="C42" s="217" t="s">
        <v>418</v>
      </c>
      <c r="D42" s="586">
        <v>64.163934426229517</v>
      </c>
      <c r="E42" s="218">
        <v>3</v>
      </c>
      <c r="F42" s="479"/>
      <c r="G42" s="587">
        <f t="shared" si="14"/>
        <v>769.96721311475426</v>
      </c>
      <c r="H42" s="587">
        <f t="shared" si="14"/>
        <v>769.96721311475426</v>
      </c>
      <c r="I42" s="587">
        <f t="shared" si="14"/>
        <v>769.96721311475426</v>
      </c>
      <c r="J42" s="587">
        <f t="shared" si="14"/>
        <v>769.96721311475426</v>
      </c>
      <c r="K42" s="587">
        <f t="shared" si="14"/>
        <v>769.96721311475426</v>
      </c>
      <c r="L42" s="587">
        <f t="shared" si="14"/>
        <v>769.96721311475426</v>
      </c>
      <c r="M42" s="587">
        <f t="shared" si="14"/>
        <v>769.96721311475426</v>
      </c>
      <c r="N42" s="587">
        <f t="shared" si="14"/>
        <v>769.96721311475426</v>
      </c>
      <c r="O42" s="587">
        <f t="shared" si="14"/>
        <v>769.96721311475426</v>
      </c>
      <c r="P42" s="587">
        <f t="shared" si="14"/>
        <v>769.96721311475426</v>
      </c>
      <c r="Q42" s="587">
        <f t="shared" si="14"/>
        <v>769.96721311475426</v>
      </c>
      <c r="R42" s="587">
        <f t="shared" si="14"/>
        <v>769.96721311475426</v>
      </c>
      <c r="S42" s="587">
        <f t="shared" si="14"/>
        <v>769.96721311475426</v>
      </c>
      <c r="T42" s="587">
        <f t="shared" si="14"/>
        <v>769.96721311475426</v>
      </c>
      <c r="U42" s="587">
        <f t="shared" si="14"/>
        <v>769.96721311475426</v>
      </c>
      <c r="V42" s="587">
        <f t="shared" si="14"/>
        <v>769.96721311475426</v>
      </c>
      <c r="W42" s="587">
        <f t="shared" si="13"/>
        <v>769.96721311475426</v>
      </c>
      <c r="X42" s="587">
        <f t="shared" si="13"/>
        <v>769.96721311475426</v>
      </c>
      <c r="Y42" s="587">
        <f t="shared" si="13"/>
        <v>769.96721311475426</v>
      </c>
      <c r="Z42" s="233">
        <f t="shared" si="13"/>
        <v>769.96721311475426</v>
      </c>
    </row>
    <row r="43" spans="2:26">
      <c r="B43" s="584" t="s">
        <v>403</v>
      </c>
      <c r="C43" s="217" t="s">
        <v>419</v>
      </c>
      <c r="D43" s="586">
        <v>28.819672131147538</v>
      </c>
      <c r="E43" s="218">
        <v>3</v>
      </c>
      <c r="F43" s="479"/>
      <c r="G43" s="587">
        <f t="shared" si="14"/>
        <v>345.83606557377044</v>
      </c>
      <c r="H43" s="587">
        <f t="shared" si="14"/>
        <v>345.83606557377044</v>
      </c>
      <c r="I43" s="587">
        <f t="shared" si="14"/>
        <v>345.83606557377044</v>
      </c>
      <c r="J43" s="587">
        <f t="shared" si="14"/>
        <v>345.83606557377044</v>
      </c>
      <c r="K43" s="587">
        <f t="shared" si="14"/>
        <v>345.83606557377044</v>
      </c>
      <c r="L43" s="587">
        <f t="shared" si="14"/>
        <v>345.83606557377044</v>
      </c>
      <c r="M43" s="587">
        <f t="shared" si="14"/>
        <v>345.83606557377044</v>
      </c>
      <c r="N43" s="587">
        <f t="shared" si="14"/>
        <v>345.83606557377044</v>
      </c>
      <c r="O43" s="587">
        <f t="shared" si="14"/>
        <v>345.83606557377044</v>
      </c>
      <c r="P43" s="587">
        <f t="shared" si="14"/>
        <v>345.83606557377044</v>
      </c>
      <c r="Q43" s="587">
        <f t="shared" si="14"/>
        <v>345.83606557377044</v>
      </c>
      <c r="R43" s="587">
        <f t="shared" si="14"/>
        <v>345.83606557377044</v>
      </c>
      <c r="S43" s="587">
        <f t="shared" si="14"/>
        <v>345.83606557377044</v>
      </c>
      <c r="T43" s="587">
        <f t="shared" si="14"/>
        <v>345.83606557377044</v>
      </c>
      <c r="U43" s="587">
        <f t="shared" si="14"/>
        <v>345.83606557377044</v>
      </c>
      <c r="V43" s="587">
        <f t="shared" si="14"/>
        <v>345.83606557377044</v>
      </c>
      <c r="W43" s="587">
        <f t="shared" si="13"/>
        <v>345.83606557377044</v>
      </c>
      <c r="X43" s="587">
        <f t="shared" si="13"/>
        <v>345.83606557377044</v>
      </c>
      <c r="Y43" s="587">
        <f t="shared" si="13"/>
        <v>345.83606557377044</v>
      </c>
      <c r="Z43" s="233">
        <f t="shared" si="13"/>
        <v>345.83606557377044</v>
      </c>
    </row>
    <row r="44" spans="2:26">
      <c r="B44" s="584" t="s">
        <v>403</v>
      </c>
      <c r="C44" s="217" t="s">
        <v>420</v>
      </c>
      <c r="D44" s="586">
        <v>21.081967213114755</v>
      </c>
      <c r="E44" s="218">
        <v>2</v>
      </c>
      <c r="F44" s="479"/>
      <c r="G44" s="587">
        <f t="shared" si="14"/>
        <v>168.65573770491804</v>
      </c>
      <c r="H44" s="587">
        <f t="shared" si="14"/>
        <v>168.65573770491804</v>
      </c>
      <c r="I44" s="587">
        <f t="shared" si="14"/>
        <v>168.65573770491804</v>
      </c>
      <c r="J44" s="587">
        <f t="shared" si="14"/>
        <v>168.65573770491804</v>
      </c>
      <c r="K44" s="587">
        <f t="shared" si="14"/>
        <v>168.65573770491804</v>
      </c>
      <c r="L44" s="587">
        <f t="shared" si="14"/>
        <v>168.65573770491804</v>
      </c>
      <c r="M44" s="587">
        <f t="shared" si="14"/>
        <v>168.65573770491804</v>
      </c>
      <c r="N44" s="587">
        <f t="shared" si="14"/>
        <v>168.65573770491804</v>
      </c>
      <c r="O44" s="587">
        <f t="shared" si="14"/>
        <v>168.65573770491804</v>
      </c>
      <c r="P44" s="587">
        <f t="shared" si="14"/>
        <v>168.65573770491804</v>
      </c>
      <c r="Q44" s="587">
        <f t="shared" si="14"/>
        <v>168.65573770491804</v>
      </c>
      <c r="R44" s="587">
        <f t="shared" si="14"/>
        <v>168.65573770491804</v>
      </c>
      <c r="S44" s="587">
        <f t="shared" si="14"/>
        <v>168.65573770491804</v>
      </c>
      <c r="T44" s="587">
        <f t="shared" si="14"/>
        <v>168.65573770491804</v>
      </c>
      <c r="U44" s="587">
        <f t="shared" si="14"/>
        <v>168.65573770491804</v>
      </c>
      <c r="V44" s="587">
        <f t="shared" si="14"/>
        <v>168.65573770491804</v>
      </c>
      <c r="W44" s="587">
        <f t="shared" si="13"/>
        <v>168.65573770491804</v>
      </c>
      <c r="X44" s="587">
        <f t="shared" si="13"/>
        <v>168.65573770491804</v>
      </c>
      <c r="Y44" s="587">
        <f t="shared" si="13"/>
        <v>168.65573770491804</v>
      </c>
      <c r="Z44" s="233">
        <f t="shared" si="13"/>
        <v>168.65573770491804</v>
      </c>
    </row>
    <row r="45" spans="2:26">
      <c r="B45" s="584" t="s">
        <v>403</v>
      </c>
      <c r="C45" s="217" t="s">
        <v>421</v>
      </c>
      <c r="D45" s="586">
        <v>11.836065573770492</v>
      </c>
      <c r="E45" s="218">
        <v>2</v>
      </c>
      <c r="F45" s="479"/>
      <c r="G45" s="587">
        <f t="shared" si="14"/>
        <v>94.688524590163937</v>
      </c>
      <c r="H45" s="587">
        <f t="shared" si="14"/>
        <v>94.688524590163937</v>
      </c>
      <c r="I45" s="587">
        <f t="shared" si="14"/>
        <v>94.688524590163937</v>
      </c>
      <c r="J45" s="587">
        <f t="shared" si="14"/>
        <v>94.688524590163937</v>
      </c>
      <c r="K45" s="587">
        <f t="shared" si="14"/>
        <v>94.688524590163937</v>
      </c>
      <c r="L45" s="587">
        <f t="shared" si="14"/>
        <v>94.688524590163937</v>
      </c>
      <c r="M45" s="587">
        <f t="shared" si="14"/>
        <v>94.688524590163937</v>
      </c>
      <c r="N45" s="587">
        <f t="shared" si="14"/>
        <v>94.688524590163937</v>
      </c>
      <c r="O45" s="587">
        <f t="shared" si="14"/>
        <v>94.688524590163937</v>
      </c>
      <c r="P45" s="587">
        <f t="shared" si="14"/>
        <v>94.688524590163937</v>
      </c>
      <c r="Q45" s="587">
        <f t="shared" si="14"/>
        <v>94.688524590163937</v>
      </c>
      <c r="R45" s="587">
        <f t="shared" si="14"/>
        <v>94.688524590163937</v>
      </c>
      <c r="S45" s="587">
        <f t="shared" si="14"/>
        <v>94.688524590163937</v>
      </c>
      <c r="T45" s="587">
        <f t="shared" si="14"/>
        <v>94.688524590163937</v>
      </c>
      <c r="U45" s="587">
        <f t="shared" si="14"/>
        <v>94.688524590163937</v>
      </c>
      <c r="V45" s="587">
        <f t="shared" si="14"/>
        <v>94.688524590163937</v>
      </c>
      <c r="W45" s="587">
        <f t="shared" si="13"/>
        <v>94.688524590163937</v>
      </c>
      <c r="X45" s="587">
        <f t="shared" si="13"/>
        <v>94.688524590163937</v>
      </c>
      <c r="Y45" s="587">
        <f t="shared" si="13"/>
        <v>94.688524590163937</v>
      </c>
      <c r="Z45" s="233">
        <f t="shared" si="13"/>
        <v>94.688524590163937</v>
      </c>
    </row>
    <row r="46" spans="2:26">
      <c r="B46" s="584" t="s">
        <v>403</v>
      </c>
      <c r="C46" s="217" t="s">
        <v>422</v>
      </c>
      <c r="D46" s="586">
        <v>1.8770491803278688</v>
      </c>
      <c r="E46" s="218">
        <v>2</v>
      </c>
      <c r="F46" s="479"/>
      <c r="G46" s="587">
        <f t="shared" si="14"/>
        <v>15.016393442622951</v>
      </c>
      <c r="H46" s="587">
        <f t="shared" si="14"/>
        <v>15.016393442622951</v>
      </c>
      <c r="I46" s="587">
        <f t="shared" si="14"/>
        <v>15.016393442622951</v>
      </c>
      <c r="J46" s="587">
        <f t="shared" si="14"/>
        <v>15.016393442622951</v>
      </c>
      <c r="K46" s="587">
        <f t="shared" si="14"/>
        <v>15.016393442622951</v>
      </c>
      <c r="L46" s="587">
        <f t="shared" si="14"/>
        <v>15.016393442622951</v>
      </c>
      <c r="M46" s="587">
        <f t="shared" si="14"/>
        <v>15.016393442622951</v>
      </c>
      <c r="N46" s="587">
        <f t="shared" si="14"/>
        <v>15.016393442622951</v>
      </c>
      <c r="O46" s="587">
        <f t="shared" si="14"/>
        <v>15.016393442622951</v>
      </c>
      <c r="P46" s="587">
        <f t="shared" si="14"/>
        <v>15.016393442622951</v>
      </c>
      <c r="Q46" s="587">
        <f t="shared" si="14"/>
        <v>15.016393442622951</v>
      </c>
      <c r="R46" s="587">
        <f t="shared" si="14"/>
        <v>15.016393442622951</v>
      </c>
      <c r="S46" s="587">
        <f t="shared" si="14"/>
        <v>15.016393442622951</v>
      </c>
      <c r="T46" s="587">
        <f t="shared" si="14"/>
        <v>15.016393442622951</v>
      </c>
      <c r="U46" s="587">
        <f t="shared" si="14"/>
        <v>15.016393442622951</v>
      </c>
      <c r="V46" s="587">
        <f t="shared" si="14"/>
        <v>15.016393442622951</v>
      </c>
      <c r="W46" s="587">
        <f t="shared" si="13"/>
        <v>15.016393442622951</v>
      </c>
      <c r="X46" s="587">
        <f t="shared" si="13"/>
        <v>15.016393442622951</v>
      </c>
      <c r="Y46" s="587">
        <f t="shared" si="13"/>
        <v>15.016393442622951</v>
      </c>
      <c r="Z46" s="233">
        <f t="shared" si="13"/>
        <v>15.016393442622951</v>
      </c>
    </row>
    <row r="47" spans="2:26">
      <c r="B47" s="584" t="s">
        <v>409</v>
      </c>
      <c r="C47" s="217" t="s">
        <v>410</v>
      </c>
      <c r="D47" s="586">
        <v>7.3032786885245908</v>
      </c>
      <c r="E47" s="218">
        <v>0</v>
      </c>
      <c r="F47" s="479"/>
      <c r="G47" s="587">
        <f t="shared" si="14"/>
        <v>0</v>
      </c>
      <c r="H47" s="587">
        <f t="shared" si="14"/>
        <v>0</v>
      </c>
      <c r="I47" s="587">
        <f t="shared" si="14"/>
        <v>0</v>
      </c>
      <c r="J47" s="587">
        <f t="shared" si="14"/>
        <v>0</v>
      </c>
      <c r="K47" s="587">
        <f t="shared" si="14"/>
        <v>0</v>
      </c>
      <c r="L47" s="587">
        <f t="shared" si="14"/>
        <v>0</v>
      </c>
      <c r="M47" s="587">
        <f t="shared" si="14"/>
        <v>0</v>
      </c>
      <c r="N47" s="587">
        <f t="shared" si="14"/>
        <v>0</v>
      </c>
      <c r="O47" s="587">
        <f t="shared" si="14"/>
        <v>0</v>
      </c>
      <c r="P47" s="587">
        <f t="shared" si="14"/>
        <v>0</v>
      </c>
      <c r="Q47" s="587">
        <f t="shared" si="14"/>
        <v>0</v>
      </c>
      <c r="R47" s="587">
        <f t="shared" si="14"/>
        <v>0</v>
      </c>
      <c r="S47" s="587">
        <f t="shared" si="14"/>
        <v>0</v>
      </c>
      <c r="T47" s="587">
        <f t="shared" si="14"/>
        <v>0</v>
      </c>
      <c r="U47" s="587">
        <f t="shared" si="14"/>
        <v>0</v>
      </c>
      <c r="V47" s="587">
        <f t="shared" si="14"/>
        <v>0</v>
      </c>
      <c r="W47" s="587">
        <f t="shared" si="13"/>
        <v>0</v>
      </c>
      <c r="X47" s="587">
        <f t="shared" si="13"/>
        <v>0</v>
      </c>
      <c r="Y47" s="587">
        <f t="shared" si="13"/>
        <v>0</v>
      </c>
      <c r="Z47" s="233">
        <f t="shared" si="13"/>
        <v>0</v>
      </c>
    </row>
    <row r="48" spans="2:26">
      <c r="B48" s="584" t="s">
        <v>409</v>
      </c>
      <c r="C48" s="217" t="s">
        <v>411</v>
      </c>
      <c r="D48" s="586">
        <v>5.360655737704918</v>
      </c>
      <c r="E48" s="218">
        <v>102.7</v>
      </c>
      <c r="F48" s="479"/>
      <c r="G48" s="587">
        <f t="shared" si="14"/>
        <v>2202.1573770491805</v>
      </c>
      <c r="H48" s="587">
        <f t="shared" si="14"/>
        <v>2202.1573770491805</v>
      </c>
      <c r="I48" s="587">
        <f t="shared" si="14"/>
        <v>2202.1573770491805</v>
      </c>
      <c r="J48" s="587">
        <f t="shared" si="14"/>
        <v>2202.1573770491805</v>
      </c>
      <c r="K48" s="587">
        <f t="shared" si="14"/>
        <v>2202.1573770491805</v>
      </c>
      <c r="L48" s="587">
        <f t="shared" si="14"/>
        <v>2202.1573770491805</v>
      </c>
      <c r="M48" s="587">
        <f t="shared" si="14"/>
        <v>2202.1573770491805</v>
      </c>
      <c r="N48" s="587">
        <f t="shared" si="14"/>
        <v>2202.1573770491805</v>
      </c>
      <c r="O48" s="587">
        <f t="shared" si="14"/>
        <v>2202.1573770491805</v>
      </c>
      <c r="P48" s="587">
        <f t="shared" si="14"/>
        <v>2202.1573770491805</v>
      </c>
      <c r="Q48" s="587">
        <f t="shared" si="14"/>
        <v>2202.1573770491805</v>
      </c>
      <c r="R48" s="587">
        <f t="shared" si="14"/>
        <v>2202.1573770491805</v>
      </c>
      <c r="S48" s="587">
        <f t="shared" si="14"/>
        <v>2202.1573770491805</v>
      </c>
      <c r="T48" s="587">
        <f t="shared" si="14"/>
        <v>2202.1573770491805</v>
      </c>
      <c r="U48" s="587">
        <f t="shared" si="14"/>
        <v>2202.1573770491805</v>
      </c>
      <c r="V48" s="587">
        <f t="shared" si="14"/>
        <v>2202.1573770491805</v>
      </c>
      <c r="W48" s="587">
        <f t="shared" si="13"/>
        <v>2202.1573770491805</v>
      </c>
      <c r="X48" s="587">
        <f t="shared" si="13"/>
        <v>2202.1573770491805</v>
      </c>
      <c r="Y48" s="587">
        <f t="shared" si="13"/>
        <v>2202.1573770491805</v>
      </c>
      <c r="Z48" s="233">
        <f t="shared" si="13"/>
        <v>2202.1573770491805</v>
      </c>
    </row>
    <row r="49" spans="2:26">
      <c r="B49" s="584" t="s">
        <v>412</v>
      </c>
      <c r="C49" s="217" t="s">
        <v>413</v>
      </c>
      <c r="D49" s="586">
        <v>29.795081967213118</v>
      </c>
      <c r="E49" s="218">
        <v>80</v>
      </c>
      <c r="F49" s="479"/>
      <c r="G49" s="587">
        <f t="shared" si="14"/>
        <v>9534.4262295081971</v>
      </c>
      <c r="H49" s="587">
        <f t="shared" si="13"/>
        <v>9534.4262295081971</v>
      </c>
      <c r="I49" s="587">
        <f t="shared" si="13"/>
        <v>9534.4262295081971</v>
      </c>
      <c r="J49" s="587">
        <f t="shared" si="13"/>
        <v>9534.4262295081971</v>
      </c>
      <c r="K49" s="587">
        <f t="shared" si="13"/>
        <v>9534.4262295081971</v>
      </c>
      <c r="L49" s="587">
        <f t="shared" si="13"/>
        <v>9534.4262295081971</v>
      </c>
      <c r="M49" s="587">
        <f t="shared" si="13"/>
        <v>9534.4262295081971</v>
      </c>
      <c r="N49" s="587">
        <f t="shared" si="13"/>
        <v>9534.4262295081971</v>
      </c>
      <c r="O49" s="587">
        <f t="shared" si="13"/>
        <v>9534.4262295081971</v>
      </c>
      <c r="P49" s="587">
        <f t="shared" si="13"/>
        <v>9534.4262295081971</v>
      </c>
      <c r="Q49" s="587">
        <f t="shared" si="13"/>
        <v>9534.4262295081971</v>
      </c>
      <c r="R49" s="587">
        <f t="shared" si="13"/>
        <v>9534.4262295081971</v>
      </c>
      <c r="S49" s="587">
        <f t="shared" si="13"/>
        <v>9534.4262295081971</v>
      </c>
      <c r="T49" s="587">
        <f t="shared" si="13"/>
        <v>9534.4262295081971</v>
      </c>
      <c r="U49" s="587">
        <f t="shared" si="13"/>
        <v>9534.4262295081971</v>
      </c>
      <c r="V49" s="587">
        <f t="shared" si="13"/>
        <v>9534.4262295081971</v>
      </c>
      <c r="W49" s="587">
        <f t="shared" si="13"/>
        <v>9534.4262295081971</v>
      </c>
      <c r="X49" s="587">
        <f t="shared" si="13"/>
        <v>9534.4262295081971</v>
      </c>
      <c r="Y49" s="587">
        <f t="shared" si="13"/>
        <v>9534.4262295081971</v>
      </c>
      <c r="Z49" s="233">
        <f t="shared" si="13"/>
        <v>9534.4262295081971</v>
      </c>
    </row>
    <row r="50" spans="2:26">
      <c r="B50" s="584" t="s">
        <v>409</v>
      </c>
      <c r="C50" s="234" t="s">
        <v>414</v>
      </c>
      <c r="D50" s="586">
        <v>3.4262295081967213</v>
      </c>
      <c r="E50" s="218">
        <v>130</v>
      </c>
      <c r="F50" s="479"/>
      <c r="G50" s="587">
        <f t="shared" si="14"/>
        <v>1781.639344262295</v>
      </c>
      <c r="H50" s="587">
        <f t="shared" si="13"/>
        <v>1781.639344262295</v>
      </c>
      <c r="I50" s="587">
        <f t="shared" si="13"/>
        <v>1781.639344262295</v>
      </c>
      <c r="J50" s="587">
        <f t="shared" si="13"/>
        <v>1781.639344262295</v>
      </c>
      <c r="K50" s="587">
        <f t="shared" si="13"/>
        <v>1781.639344262295</v>
      </c>
      <c r="L50" s="587">
        <f t="shared" si="13"/>
        <v>1781.639344262295</v>
      </c>
      <c r="M50" s="587">
        <f t="shared" si="13"/>
        <v>1781.639344262295</v>
      </c>
      <c r="N50" s="587">
        <f t="shared" si="13"/>
        <v>1781.639344262295</v>
      </c>
      <c r="O50" s="587">
        <f t="shared" si="13"/>
        <v>1781.639344262295</v>
      </c>
      <c r="P50" s="587">
        <f t="shared" si="13"/>
        <v>1781.639344262295</v>
      </c>
      <c r="Q50" s="587">
        <f t="shared" si="13"/>
        <v>1781.639344262295</v>
      </c>
      <c r="R50" s="587">
        <f t="shared" si="13"/>
        <v>1781.639344262295</v>
      </c>
      <c r="S50" s="587">
        <f t="shared" si="13"/>
        <v>1781.639344262295</v>
      </c>
      <c r="T50" s="587">
        <f t="shared" si="13"/>
        <v>1781.639344262295</v>
      </c>
      <c r="U50" s="587">
        <f t="shared" si="13"/>
        <v>1781.639344262295</v>
      </c>
      <c r="V50" s="587">
        <f t="shared" si="13"/>
        <v>1781.639344262295</v>
      </c>
      <c r="W50" s="587">
        <f t="shared" si="13"/>
        <v>1781.639344262295</v>
      </c>
      <c r="X50" s="587">
        <f t="shared" si="13"/>
        <v>1781.639344262295</v>
      </c>
      <c r="Y50" s="587">
        <f t="shared" si="13"/>
        <v>1781.639344262295</v>
      </c>
      <c r="Z50" s="233">
        <f t="shared" si="13"/>
        <v>1781.639344262295</v>
      </c>
    </row>
    <row r="51" spans="2:26">
      <c r="B51" s="584" t="s">
        <v>409</v>
      </c>
      <c r="C51" s="234" t="s">
        <v>415</v>
      </c>
      <c r="D51" s="586">
        <v>3.2</v>
      </c>
      <c r="E51" s="218">
        <v>0</v>
      </c>
      <c r="F51" s="479"/>
      <c r="G51" s="587">
        <f t="shared" si="14"/>
        <v>0</v>
      </c>
      <c r="H51" s="587">
        <f t="shared" si="13"/>
        <v>0</v>
      </c>
      <c r="I51" s="587">
        <f t="shared" si="13"/>
        <v>0</v>
      </c>
      <c r="J51" s="587">
        <f t="shared" si="13"/>
        <v>0</v>
      </c>
      <c r="K51" s="587">
        <f t="shared" si="13"/>
        <v>0</v>
      </c>
      <c r="L51" s="587">
        <f t="shared" si="13"/>
        <v>0</v>
      </c>
      <c r="M51" s="587">
        <f t="shared" si="13"/>
        <v>0</v>
      </c>
      <c r="N51" s="587">
        <f t="shared" si="13"/>
        <v>0</v>
      </c>
      <c r="O51" s="587">
        <f t="shared" si="13"/>
        <v>0</v>
      </c>
      <c r="P51" s="587">
        <f t="shared" si="13"/>
        <v>0</v>
      </c>
      <c r="Q51" s="587">
        <f t="shared" si="13"/>
        <v>0</v>
      </c>
      <c r="R51" s="587">
        <f t="shared" si="13"/>
        <v>0</v>
      </c>
      <c r="S51" s="587">
        <f t="shared" si="13"/>
        <v>0</v>
      </c>
      <c r="T51" s="587">
        <f t="shared" si="13"/>
        <v>0</v>
      </c>
      <c r="U51" s="587">
        <f t="shared" si="13"/>
        <v>0</v>
      </c>
      <c r="V51" s="587">
        <f t="shared" si="13"/>
        <v>0</v>
      </c>
      <c r="W51" s="587">
        <f t="shared" si="13"/>
        <v>0</v>
      </c>
      <c r="X51" s="587">
        <f t="shared" si="13"/>
        <v>0</v>
      </c>
      <c r="Y51" s="587">
        <f t="shared" si="13"/>
        <v>0</v>
      </c>
      <c r="Z51" s="233">
        <f t="shared" si="13"/>
        <v>0</v>
      </c>
    </row>
    <row r="52" spans="2:26">
      <c r="B52" s="582" t="s">
        <v>208</v>
      </c>
      <c r="C52" s="583"/>
      <c r="D52" s="475"/>
      <c r="E52" s="476">
        <f>VLOOKUP($B52,$B$14:$C$19,2,FALSE)</f>
        <v>2000</v>
      </c>
      <c r="F52" s="421">
        <f>VLOOKUP($B52,$B$14:$E$19,4,FALSE)</f>
        <v>2</v>
      </c>
      <c r="G52" s="388"/>
      <c r="H52" s="388"/>
      <c r="I52" s="388"/>
      <c r="J52" s="388"/>
      <c r="K52" s="388"/>
      <c r="L52" s="388"/>
      <c r="M52" s="388"/>
      <c r="N52" s="388"/>
      <c r="O52" s="388"/>
      <c r="P52" s="388"/>
      <c r="Q52" s="388"/>
      <c r="R52" s="388"/>
      <c r="S52" s="388"/>
      <c r="T52" s="388"/>
      <c r="U52" s="388"/>
      <c r="V52" s="388"/>
      <c r="W52" s="388"/>
      <c r="X52" s="388"/>
      <c r="Y52" s="388"/>
      <c r="Z52" s="572"/>
    </row>
    <row r="53" spans="2:26">
      <c r="B53" s="584" t="s">
        <v>403</v>
      </c>
      <c r="C53" s="217" t="s">
        <v>404</v>
      </c>
      <c r="D53" s="586">
        <v>35.942622950819676</v>
      </c>
      <c r="E53" s="218">
        <v>4</v>
      </c>
      <c r="F53" s="479"/>
      <c r="G53" s="587">
        <f>IF(G$16=0,0,G$16/$D$16*$E53*$D53)</f>
        <v>287.5409836065574</v>
      </c>
      <c r="H53" s="587">
        <f t="shared" ref="H53:Z68" si="15">IF(H$16=0,0,H$16/$D$16*$E53*$D53)</f>
        <v>287.5409836065574</v>
      </c>
      <c r="I53" s="587">
        <f t="shared" si="15"/>
        <v>287.5409836065574</v>
      </c>
      <c r="J53" s="587">
        <f t="shared" si="15"/>
        <v>287.5409836065574</v>
      </c>
      <c r="K53" s="587">
        <f t="shared" si="15"/>
        <v>287.5409836065574</v>
      </c>
      <c r="L53" s="587">
        <f t="shared" si="15"/>
        <v>287.5409836065574</v>
      </c>
      <c r="M53" s="587">
        <f t="shared" si="15"/>
        <v>287.5409836065574</v>
      </c>
      <c r="N53" s="587">
        <f t="shared" si="15"/>
        <v>287.5409836065574</v>
      </c>
      <c r="O53" s="587">
        <f t="shared" si="15"/>
        <v>287.5409836065574</v>
      </c>
      <c r="P53" s="587">
        <f t="shared" si="15"/>
        <v>287.5409836065574</v>
      </c>
      <c r="Q53" s="587">
        <f t="shared" si="15"/>
        <v>287.5409836065574</v>
      </c>
      <c r="R53" s="587">
        <f t="shared" si="15"/>
        <v>287.5409836065574</v>
      </c>
      <c r="S53" s="587">
        <f t="shared" si="15"/>
        <v>287.5409836065574</v>
      </c>
      <c r="T53" s="587">
        <f t="shared" si="15"/>
        <v>287.5409836065574</v>
      </c>
      <c r="U53" s="587">
        <f t="shared" si="15"/>
        <v>287.5409836065574</v>
      </c>
      <c r="V53" s="587">
        <f t="shared" si="15"/>
        <v>287.5409836065574</v>
      </c>
      <c r="W53" s="587">
        <f t="shared" si="15"/>
        <v>287.5409836065574</v>
      </c>
      <c r="X53" s="587">
        <f t="shared" si="15"/>
        <v>287.5409836065574</v>
      </c>
      <c r="Y53" s="587">
        <f t="shared" si="15"/>
        <v>287.5409836065574</v>
      </c>
      <c r="Z53" s="233">
        <f t="shared" si="15"/>
        <v>287.5409836065574</v>
      </c>
    </row>
    <row r="54" spans="2:26">
      <c r="B54" s="584" t="s">
        <v>403</v>
      </c>
      <c r="C54" s="217" t="s">
        <v>405</v>
      </c>
      <c r="D54" s="586">
        <v>78.877049180327873</v>
      </c>
      <c r="E54" s="218">
        <v>2</v>
      </c>
      <c r="F54" s="479"/>
      <c r="G54" s="587">
        <f t="shared" ref="G54:V72" si="16">IF(G$16=0,0,G$16/$D$16*$E54*$D54)</f>
        <v>315.50819672131149</v>
      </c>
      <c r="H54" s="587">
        <f t="shared" si="15"/>
        <v>315.50819672131149</v>
      </c>
      <c r="I54" s="587">
        <f t="shared" si="15"/>
        <v>315.50819672131149</v>
      </c>
      <c r="J54" s="587">
        <f t="shared" si="15"/>
        <v>315.50819672131149</v>
      </c>
      <c r="K54" s="587">
        <f t="shared" si="15"/>
        <v>315.50819672131149</v>
      </c>
      <c r="L54" s="587">
        <f t="shared" si="15"/>
        <v>315.50819672131149</v>
      </c>
      <c r="M54" s="587">
        <f t="shared" si="15"/>
        <v>315.50819672131149</v>
      </c>
      <c r="N54" s="587">
        <f t="shared" si="15"/>
        <v>315.50819672131149</v>
      </c>
      <c r="O54" s="587">
        <f t="shared" si="15"/>
        <v>315.50819672131149</v>
      </c>
      <c r="P54" s="587">
        <f t="shared" si="15"/>
        <v>315.50819672131149</v>
      </c>
      <c r="Q54" s="587">
        <f t="shared" si="15"/>
        <v>315.50819672131149</v>
      </c>
      <c r="R54" s="587">
        <f t="shared" si="15"/>
        <v>315.50819672131149</v>
      </c>
      <c r="S54" s="587">
        <f t="shared" si="15"/>
        <v>315.50819672131149</v>
      </c>
      <c r="T54" s="587">
        <f t="shared" si="15"/>
        <v>315.50819672131149</v>
      </c>
      <c r="U54" s="587">
        <f t="shared" si="15"/>
        <v>315.50819672131149</v>
      </c>
      <c r="V54" s="587">
        <f t="shared" si="15"/>
        <v>315.50819672131149</v>
      </c>
      <c r="W54" s="587">
        <f t="shared" si="15"/>
        <v>315.50819672131149</v>
      </c>
      <c r="X54" s="587">
        <f t="shared" si="15"/>
        <v>315.50819672131149</v>
      </c>
      <c r="Y54" s="587">
        <f t="shared" si="15"/>
        <v>315.50819672131149</v>
      </c>
      <c r="Z54" s="233">
        <f t="shared" si="15"/>
        <v>315.50819672131149</v>
      </c>
    </row>
    <row r="55" spans="2:26">
      <c r="B55" s="584" t="s">
        <v>403</v>
      </c>
      <c r="C55" s="217" t="s">
        <v>406</v>
      </c>
      <c r="D55" s="586">
        <v>117.84426229508198</v>
      </c>
      <c r="E55" s="218">
        <v>1</v>
      </c>
      <c r="F55" s="479"/>
      <c r="G55" s="587">
        <f t="shared" si="16"/>
        <v>235.68852459016395</v>
      </c>
      <c r="H55" s="587">
        <f t="shared" si="15"/>
        <v>235.68852459016395</v>
      </c>
      <c r="I55" s="587">
        <f t="shared" si="15"/>
        <v>235.68852459016395</v>
      </c>
      <c r="J55" s="587">
        <f t="shared" si="15"/>
        <v>235.68852459016395</v>
      </c>
      <c r="K55" s="587">
        <f t="shared" si="15"/>
        <v>235.68852459016395</v>
      </c>
      <c r="L55" s="587">
        <f t="shared" si="15"/>
        <v>235.68852459016395</v>
      </c>
      <c r="M55" s="587">
        <f t="shared" si="15"/>
        <v>235.68852459016395</v>
      </c>
      <c r="N55" s="587">
        <f t="shared" si="15"/>
        <v>235.68852459016395</v>
      </c>
      <c r="O55" s="587">
        <f t="shared" si="15"/>
        <v>235.68852459016395</v>
      </c>
      <c r="P55" s="587">
        <f t="shared" si="15"/>
        <v>235.68852459016395</v>
      </c>
      <c r="Q55" s="587">
        <f t="shared" si="15"/>
        <v>235.68852459016395</v>
      </c>
      <c r="R55" s="587">
        <f t="shared" si="15"/>
        <v>235.68852459016395</v>
      </c>
      <c r="S55" s="587">
        <f t="shared" si="15"/>
        <v>235.68852459016395</v>
      </c>
      <c r="T55" s="587">
        <f t="shared" si="15"/>
        <v>235.68852459016395</v>
      </c>
      <c r="U55" s="587">
        <f t="shared" si="15"/>
        <v>235.68852459016395</v>
      </c>
      <c r="V55" s="587">
        <f t="shared" si="15"/>
        <v>235.68852459016395</v>
      </c>
      <c r="W55" s="587">
        <f t="shared" si="15"/>
        <v>235.68852459016395</v>
      </c>
      <c r="X55" s="587">
        <f t="shared" si="15"/>
        <v>235.68852459016395</v>
      </c>
      <c r="Y55" s="587">
        <f t="shared" si="15"/>
        <v>235.68852459016395</v>
      </c>
      <c r="Z55" s="233">
        <f t="shared" si="15"/>
        <v>235.68852459016395</v>
      </c>
    </row>
    <row r="56" spans="2:26">
      <c r="B56" s="584" t="s">
        <v>403</v>
      </c>
      <c r="C56" s="217" t="s">
        <v>407</v>
      </c>
      <c r="D56" s="586">
        <v>25.344262295081968</v>
      </c>
      <c r="E56" s="218">
        <v>2</v>
      </c>
      <c r="F56" s="479"/>
      <c r="G56" s="587">
        <f t="shared" si="16"/>
        <v>101.37704918032787</v>
      </c>
      <c r="H56" s="587">
        <f t="shared" si="15"/>
        <v>101.37704918032787</v>
      </c>
      <c r="I56" s="587">
        <f t="shared" si="15"/>
        <v>101.37704918032787</v>
      </c>
      <c r="J56" s="587">
        <f t="shared" si="15"/>
        <v>101.37704918032787</v>
      </c>
      <c r="K56" s="587">
        <f t="shared" si="15"/>
        <v>101.37704918032787</v>
      </c>
      <c r="L56" s="587">
        <f t="shared" si="15"/>
        <v>101.37704918032787</v>
      </c>
      <c r="M56" s="587">
        <f t="shared" si="15"/>
        <v>101.37704918032787</v>
      </c>
      <c r="N56" s="587">
        <f t="shared" si="15"/>
        <v>101.37704918032787</v>
      </c>
      <c r="O56" s="587">
        <f t="shared" si="15"/>
        <v>101.37704918032787</v>
      </c>
      <c r="P56" s="587">
        <f t="shared" si="15"/>
        <v>101.37704918032787</v>
      </c>
      <c r="Q56" s="587">
        <f t="shared" si="15"/>
        <v>101.37704918032787</v>
      </c>
      <c r="R56" s="587">
        <f t="shared" si="15"/>
        <v>101.37704918032787</v>
      </c>
      <c r="S56" s="587">
        <f t="shared" si="15"/>
        <v>101.37704918032787</v>
      </c>
      <c r="T56" s="587">
        <f t="shared" si="15"/>
        <v>101.37704918032787</v>
      </c>
      <c r="U56" s="587">
        <f t="shared" si="15"/>
        <v>101.37704918032787</v>
      </c>
      <c r="V56" s="587">
        <f t="shared" si="15"/>
        <v>101.37704918032787</v>
      </c>
      <c r="W56" s="587">
        <f t="shared" si="15"/>
        <v>101.37704918032787</v>
      </c>
      <c r="X56" s="587">
        <f t="shared" si="15"/>
        <v>101.37704918032787</v>
      </c>
      <c r="Y56" s="587">
        <f t="shared" si="15"/>
        <v>101.37704918032787</v>
      </c>
      <c r="Z56" s="233">
        <f t="shared" si="15"/>
        <v>101.37704918032787</v>
      </c>
    </row>
    <row r="57" spans="2:26">
      <c r="B57" s="584" t="s">
        <v>403</v>
      </c>
      <c r="C57" s="217" t="s">
        <v>408</v>
      </c>
      <c r="D57" s="586">
        <v>69.040983606557376</v>
      </c>
      <c r="E57" s="218">
        <v>3</v>
      </c>
      <c r="F57" s="479"/>
      <c r="G57" s="587">
        <f t="shared" si="16"/>
        <v>414.24590163934425</v>
      </c>
      <c r="H57" s="587">
        <f t="shared" si="15"/>
        <v>414.24590163934425</v>
      </c>
      <c r="I57" s="587">
        <f t="shared" si="15"/>
        <v>414.24590163934425</v>
      </c>
      <c r="J57" s="587">
        <f t="shared" si="15"/>
        <v>414.24590163934425</v>
      </c>
      <c r="K57" s="587">
        <f t="shared" si="15"/>
        <v>414.24590163934425</v>
      </c>
      <c r="L57" s="587">
        <f t="shared" si="15"/>
        <v>414.24590163934425</v>
      </c>
      <c r="M57" s="587">
        <f t="shared" si="15"/>
        <v>414.24590163934425</v>
      </c>
      <c r="N57" s="587">
        <f t="shared" si="15"/>
        <v>414.24590163934425</v>
      </c>
      <c r="O57" s="587">
        <f t="shared" si="15"/>
        <v>414.24590163934425</v>
      </c>
      <c r="P57" s="587">
        <f t="shared" si="15"/>
        <v>414.24590163934425</v>
      </c>
      <c r="Q57" s="587">
        <f t="shared" si="15"/>
        <v>414.24590163934425</v>
      </c>
      <c r="R57" s="587">
        <f t="shared" si="15"/>
        <v>414.24590163934425</v>
      </c>
      <c r="S57" s="587">
        <f t="shared" si="15"/>
        <v>414.24590163934425</v>
      </c>
      <c r="T57" s="587">
        <f t="shared" si="15"/>
        <v>414.24590163934425</v>
      </c>
      <c r="U57" s="587">
        <f t="shared" si="15"/>
        <v>414.24590163934425</v>
      </c>
      <c r="V57" s="587">
        <f t="shared" si="15"/>
        <v>414.24590163934425</v>
      </c>
      <c r="W57" s="587">
        <f t="shared" si="15"/>
        <v>414.24590163934425</v>
      </c>
      <c r="X57" s="587">
        <f t="shared" si="15"/>
        <v>414.24590163934425</v>
      </c>
      <c r="Y57" s="587">
        <f t="shared" si="15"/>
        <v>414.24590163934425</v>
      </c>
      <c r="Z57" s="233">
        <f t="shared" si="15"/>
        <v>414.24590163934425</v>
      </c>
    </row>
    <row r="58" spans="2:26">
      <c r="B58" s="584" t="s">
        <v>403</v>
      </c>
      <c r="C58" s="217" t="s">
        <v>416</v>
      </c>
      <c r="D58" s="586">
        <v>47.475409836065573</v>
      </c>
      <c r="E58" s="218">
        <v>2</v>
      </c>
      <c r="F58" s="479"/>
      <c r="G58" s="587">
        <f t="shared" si="16"/>
        <v>189.90163934426229</v>
      </c>
      <c r="H58" s="587">
        <f t="shared" si="15"/>
        <v>189.90163934426229</v>
      </c>
      <c r="I58" s="587">
        <f t="shared" si="15"/>
        <v>189.90163934426229</v>
      </c>
      <c r="J58" s="587">
        <f t="shared" si="15"/>
        <v>189.90163934426229</v>
      </c>
      <c r="K58" s="587">
        <f t="shared" si="15"/>
        <v>189.90163934426229</v>
      </c>
      <c r="L58" s="587">
        <f t="shared" si="15"/>
        <v>189.90163934426229</v>
      </c>
      <c r="M58" s="587">
        <f t="shared" si="15"/>
        <v>189.90163934426229</v>
      </c>
      <c r="N58" s="587">
        <f t="shared" si="15"/>
        <v>189.90163934426229</v>
      </c>
      <c r="O58" s="587">
        <f t="shared" si="15"/>
        <v>189.90163934426229</v>
      </c>
      <c r="P58" s="587">
        <f t="shared" si="15"/>
        <v>189.90163934426229</v>
      </c>
      <c r="Q58" s="587">
        <f t="shared" si="15"/>
        <v>189.90163934426229</v>
      </c>
      <c r="R58" s="587">
        <f t="shared" si="15"/>
        <v>189.90163934426229</v>
      </c>
      <c r="S58" s="587">
        <f t="shared" si="15"/>
        <v>189.90163934426229</v>
      </c>
      <c r="T58" s="587">
        <f t="shared" si="15"/>
        <v>189.90163934426229</v>
      </c>
      <c r="U58" s="587">
        <f t="shared" si="15"/>
        <v>189.90163934426229</v>
      </c>
      <c r="V58" s="587">
        <f t="shared" si="15"/>
        <v>189.90163934426229</v>
      </c>
      <c r="W58" s="587">
        <f t="shared" si="15"/>
        <v>189.90163934426229</v>
      </c>
      <c r="X58" s="587">
        <f t="shared" si="15"/>
        <v>189.90163934426229</v>
      </c>
      <c r="Y58" s="587">
        <f t="shared" si="15"/>
        <v>189.90163934426229</v>
      </c>
      <c r="Z58" s="233">
        <f t="shared" si="15"/>
        <v>189.90163934426229</v>
      </c>
    </row>
    <row r="59" spans="2:26">
      <c r="B59" s="584" t="s">
        <v>403</v>
      </c>
      <c r="C59" s="217" t="s">
        <v>417</v>
      </c>
      <c r="D59" s="586">
        <v>10.778688524590164</v>
      </c>
      <c r="E59" s="218">
        <v>3</v>
      </c>
      <c r="F59" s="479"/>
      <c r="G59" s="587">
        <f t="shared" si="16"/>
        <v>64.672131147540981</v>
      </c>
      <c r="H59" s="587">
        <f t="shared" si="15"/>
        <v>64.672131147540981</v>
      </c>
      <c r="I59" s="587">
        <f t="shared" si="15"/>
        <v>64.672131147540981</v>
      </c>
      <c r="J59" s="587">
        <f t="shared" si="15"/>
        <v>64.672131147540981</v>
      </c>
      <c r="K59" s="587">
        <f t="shared" si="15"/>
        <v>64.672131147540981</v>
      </c>
      <c r="L59" s="587">
        <f t="shared" si="15"/>
        <v>64.672131147540981</v>
      </c>
      <c r="M59" s="587">
        <f t="shared" si="15"/>
        <v>64.672131147540981</v>
      </c>
      <c r="N59" s="587">
        <f t="shared" si="15"/>
        <v>64.672131147540981</v>
      </c>
      <c r="O59" s="587">
        <f t="shared" si="15"/>
        <v>64.672131147540981</v>
      </c>
      <c r="P59" s="587">
        <f t="shared" si="15"/>
        <v>64.672131147540981</v>
      </c>
      <c r="Q59" s="587">
        <f t="shared" si="15"/>
        <v>64.672131147540981</v>
      </c>
      <c r="R59" s="587">
        <f t="shared" si="15"/>
        <v>64.672131147540981</v>
      </c>
      <c r="S59" s="587">
        <f t="shared" si="15"/>
        <v>64.672131147540981</v>
      </c>
      <c r="T59" s="587">
        <f t="shared" si="15"/>
        <v>64.672131147540981</v>
      </c>
      <c r="U59" s="587">
        <f t="shared" si="15"/>
        <v>64.672131147540981</v>
      </c>
      <c r="V59" s="587">
        <f t="shared" si="15"/>
        <v>64.672131147540981</v>
      </c>
      <c r="W59" s="587">
        <f t="shared" si="15"/>
        <v>64.672131147540981</v>
      </c>
      <c r="X59" s="587">
        <f t="shared" si="15"/>
        <v>64.672131147540981</v>
      </c>
      <c r="Y59" s="587">
        <f t="shared" si="15"/>
        <v>64.672131147540981</v>
      </c>
      <c r="Z59" s="233">
        <f t="shared" si="15"/>
        <v>64.672131147540981</v>
      </c>
    </row>
    <row r="60" spans="2:26">
      <c r="B60" s="584" t="s">
        <v>403</v>
      </c>
      <c r="C60" s="217" t="s">
        <v>418</v>
      </c>
      <c r="D60" s="586">
        <v>64.163934426229517</v>
      </c>
      <c r="E60" s="218">
        <v>3</v>
      </c>
      <c r="F60" s="479"/>
      <c r="G60" s="587">
        <f t="shared" si="16"/>
        <v>384.98360655737713</v>
      </c>
      <c r="H60" s="587">
        <f t="shared" si="15"/>
        <v>384.98360655737713</v>
      </c>
      <c r="I60" s="587">
        <f t="shared" si="15"/>
        <v>384.98360655737713</v>
      </c>
      <c r="J60" s="587">
        <f t="shared" si="15"/>
        <v>384.98360655737713</v>
      </c>
      <c r="K60" s="587">
        <f t="shared" si="15"/>
        <v>384.98360655737713</v>
      </c>
      <c r="L60" s="587">
        <f t="shared" si="15"/>
        <v>384.98360655737713</v>
      </c>
      <c r="M60" s="587">
        <f t="shared" si="15"/>
        <v>384.98360655737713</v>
      </c>
      <c r="N60" s="587">
        <f t="shared" si="15"/>
        <v>384.98360655737713</v>
      </c>
      <c r="O60" s="587">
        <f t="shared" si="15"/>
        <v>384.98360655737713</v>
      </c>
      <c r="P60" s="587">
        <f t="shared" si="15"/>
        <v>384.98360655737713</v>
      </c>
      <c r="Q60" s="587">
        <f t="shared" si="15"/>
        <v>384.98360655737713</v>
      </c>
      <c r="R60" s="587">
        <f t="shared" si="15"/>
        <v>384.98360655737713</v>
      </c>
      <c r="S60" s="587">
        <f t="shared" si="15"/>
        <v>384.98360655737713</v>
      </c>
      <c r="T60" s="587">
        <f t="shared" si="15"/>
        <v>384.98360655737713</v>
      </c>
      <c r="U60" s="587">
        <f t="shared" si="15"/>
        <v>384.98360655737713</v>
      </c>
      <c r="V60" s="587">
        <f t="shared" si="15"/>
        <v>384.98360655737713</v>
      </c>
      <c r="W60" s="587">
        <f t="shared" si="15"/>
        <v>384.98360655737713</v>
      </c>
      <c r="X60" s="587">
        <f t="shared" si="15"/>
        <v>384.98360655737713</v>
      </c>
      <c r="Y60" s="587">
        <f t="shared" si="15"/>
        <v>384.98360655737713</v>
      </c>
      <c r="Z60" s="233">
        <f t="shared" si="15"/>
        <v>384.98360655737713</v>
      </c>
    </row>
    <row r="61" spans="2:26">
      <c r="B61" s="584" t="s">
        <v>403</v>
      </c>
      <c r="C61" s="217" t="s">
        <v>419</v>
      </c>
      <c r="D61" s="586">
        <v>28.819672131147538</v>
      </c>
      <c r="E61" s="218">
        <v>3</v>
      </c>
      <c r="F61" s="479"/>
      <c r="G61" s="587">
        <f t="shared" si="16"/>
        <v>172.91803278688522</v>
      </c>
      <c r="H61" s="587">
        <f t="shared" si="15"/>
        <v>172.91803278688522</v>
      </c>
      <c r="I61" s="587">
        <f t="shared" si="15"/>
        <v>172.91803278688522</v>
      </c>
      <c r="J61" s="587">
        <f t="shared" si="15"/>
        <v>172.91803278688522</v>
      </c>
      <c r="K61" s="587">
        <f t="shared" si="15"/>
        <v>172.91803278688522</v>
      </c>
      <c r="L61" s="587">
        <f t="shared" si="15"/>
        <v>172.91803278688522</v>
      </c>
      <c r="M61" s="587">
        <f t="shared" si="15"/>
        <v>172.91803278688522</v>
      </c>
      <c r="N61" s="587">
        <f t="shared" si="15"/>
        <v>172.91803278688522</v>
      </c>
      <c r="O61" s="587">
        <f t="shared" si="15"/>
        <v>172.91803278688522</v>
      </c>
      <c r="P61" s="587">
        <f t="shared" si="15"/>
        <v>172.91803278688522</v>
      </c>
      <c r="Q61" s="587">
        <f t="shared" si="15"/>
        <v>172.91803278688522</v>
      </c>
      <c r="R61" s="587">
        <f t="shared" si="15"/>
        <v>172.91803278688522</v>
      </c>
      <c r="S61" s="587">
        <f t="shared" si="15"/>
        <v>172.91803278688522</v>
      </c>
      <c r="T61" s="587">
        <f t="shared" si="15"/>
        <v>172.91803278688522</v>
      </c>
      <c r="U61" s="587">
        <f t="shared" si="15"/>
        <v>172.91803278688522</v>
      </c>
      <c r="V61" s="587">
        <f t="shared" si="15"/>
        <v>172.91803278688522</v>
      </c>
      <c r="W61" s="587">
        <f t="shared" si="15"/>
        <v>172.91803278688522</v>
      </c>
      <c r="X61" s="587">
        <f t="shared" si="15"/>
        <v>172.91803278688522</v>
      </c>
      <c r="Y61" s="587">
        <f t="shared" si="15"/>
        <v>172.91803278688522</v>
      </c>
      <c r="Z61" s="233">
        <f t="shared" si="15"/>
        <v>172.91803278688522</v>
      </c>
    </row>
    <row r="62" spans="2:26">
      <c r="B62" s="584" t="s">
        <v>403</v>
      </c>
      <c r="C62" s="217" t="s">
        <v>420</v>
      </c>
      <c r="D62" s="586">
        <v>21.081967213114755</v>
      </c>
      <c r="E62" s="218">
        <v>2</v>
      </c>
      <c r="F62" s="479"/>
      <c r="G62" s="587">
        <f t="shared" si="16"/>
        <v>84.327868852459019</v>
      </c>
      <c r="H62" s="587">
        <f t="shared" si="15"/>
        <v>84.327868852459019</v>
      </c>
      <c r="I62" s="587">
        <f t="shared" si="15"/>
        <v>84.327868852459019</v>
      </c>
      <c r="J62" s="587">
        <f t="shared" si="15"/>
        <v>84.327868852459019</v>
      </c>
      <c r="K62" s="587">
        <f t="shared" si="15"/>
        <v>84.327868852459019</v>
      </c>
      <c r="L62" s="587">
        <f t="shared" si="15"/>
        <v>84.327868852459019</v>
      </c>
      <c r="M62" s="587">
        <f t="shared" si="15"/>
        <v>84.327868852459019</v>
      </c>
      <c r="N62" s="587">
        <f t="shared" si="15"/>
        <v>84.327868852459019</v>
      </c>
      <c r="O62" s="587">
        <f t="shared" si="15"/>
        <v>84.327868852459019</v>
      </c>
      <c r="P62" s="587">
        <f t="shared" si="15"/>
        <v>84.327868852459019</v>
      </c>
      <c r="Q62" s="587">
        <f t="shared" si="15"/>
        <v>84.327868852459019</v>
      </c>
      <c r="R62" s="587">
        <f t="shared" si="15"/>
        <v>84.327868852459019</v>
      </c>
      <c r="S62" s="587">
        <f t="shared" si="15"/>
        <v>84.327868852459019</v>
      </c>
      <c r="T62" s="587">
        <f t="shared" si="15"/>
        <v>84.327868852459019</v>
      </c>
      <c r="U62" s="587">
        <f t="shared" si="15"/>
        <v>84.327868852459019</v>
      </c>
      <c r="V62" s="587">
        <f t="shared" si="15"/>
        <v>84.327868852459019</v>
      </c>
      <c r="W62" s="587">
        <f t="shared" si="15"/>
        <v>84.327868852459019</v>
      </c>
      <c r="X62" s="587">
        <f t="shared" si="15"/>
        <v>84.327868852459019</v>
      </c>
      <c r="Y62" s="587">
        <f t="shared" si="15"/>
        <v>84.327868852459019</v>
      </c>
      <c r="Z62" s="233">
        <f t="shared" si="15"/>
        <v>84.327868852459019</v>
      </c>
    </row>
    <row r="63" spans="2:26">
      <c r="B63" s="584" t="s">
        <v>403</v>
      </c>
      <c r="C63" s="217" t="s">
        <v>421</v>
      </c>
      <c r="D63" s="586">
        <v>11.836065573770492</v>
      </c>
      <c r="E63" s="218">
        <v>2</v>
      </c>
      <c r="F63" s="479"/>
      <c r="G63" s="587">
        <f t="shared" si="16"/>
        <v>47.344262295081968</v>
      </c>
      <c r="H63" s="587">
        <f t="shared" si="16"/>
        <v>47.344262295081968</v>
      </c>
      <c r="I63" s="587">
        <f t="shared" si="16"/>
        <v>47.344262295081968</v>
      </c>
      <c r="J63" s="587">
        <f t="shared" si="16"/>
        <v>47.344262295081968</v>
      </c>
      <c r="K63" s="587">
        <f t="shared" si="16"/>
        <v>47.344262295081968</v>
      </c>
      <c r="L63" s="587">
        <f t="shared" si="16"/>
        <v>47.344262295081968</v>
      </c>
      <c r="M63" s="587">
        <f t="shared" si="16"/>
        <v>47.344262295081968</v>
      </c>
      <c r="N63" s="587">
        <f t="shared" si="16"/>
        <v>47.344262295081968</v>
      </c>
      <c r="O63" s="587">
        <f t="shared" si="16"/>
        <v>47.344262295081968</v>
      </c>
      <c r="P63" s="587">
        <f t="shared" si="16"/>
        <v>47.344262295081968</v>
      </c>
      <c r="Q63" s="587">
        <f t="shared" si="16"/>
        <v>47.344262295081968</v>
      </c>
      <c r="R63" s="587">
        <f t="shared" si="16"/>
        <v>47.344262295081968</v>
      </c>
      <c r="S63" s="587">
        <f t="shared" si="16"/>
        <v>47.344262295081968</v>
      </c>
      <c r="T63" s="587">
        <f t="shared" si="16"/>
        <v>47.344262295081968</v>
      </c>
      <c r="U63" s="587">
        <f t="shared" si="16"/>
        <v>47.344262295081968</v>
      </c>
      <c r="V63" s="587">
        <f t="shared" si="16"/>
        <v>47.344262295081968</v>
      </c>
      <c r="W63" s="587">
        <f t="shared" si="15"/>
        <v>47.344262295081968</v>
      </c>
      <c r="X63" s="587">
        <f t="shared" si="15"/>
        <v>47.344262295081968</v>
      </c>
      <c r="Y63" s="587">
        <f t="shared" si="15"/>
        <v>47.344262295081968</v>
      </c>
      <c r="Z63" s="233">
        <f t="shared" si="15"/>
        <v>47.344262295081968</v>
      </c>
    </row>
    <row r="64" spans="2:26">
      <c r="B64" s="584" t="s">
        <v>403</v>
      </c>
      <c r="C64" s="217" t="s">
        <v>422</v>
      </c>
      <c r="D64" s="586">
        <v>1.8770491803278688</v>
      </c>
      <c r="E64" s="218">
        <v>2</v>
      </c>
      <c r="F64" s="479"/>
      <c r="G64" s="587">
        <f t="shared" si="16"/>
        <v>7.5081967213114753</v>
      </c>
      <c r="H64" s="587">
        <f t="shared" si="16"/>
        <v>7.5081967213114753</v>
      </c>
      <c r="I64" s="587">
        <f t="shared" si="16"/>
        <v>7.5081967213114753</v>
      </c>
      <c r="J64" s="587">
        <f t="shared" si="16"/>
        <v>7.5081967213114753</v>
      </c>
      <c r="K64" s="587">
        <f t="shared" si="16"/>
        <v>7.5081967213114753</v>
      </c>
      <c r="L64" s="587">
        <f t="shared" si="16"/>
        <v>7.5081967213114753</v>
      </c>
      <c r="M64" s="587">
        <f t="shared" si="16"/>
        <v>7.5081967213114753</v>
      </c>
      <c r="N64" s="587">
        <f t="shared" si="16"/>
        <v>7.5081967213114753</v>
      </c>
      <c r="O64" s="587">
        <f t="shared" si="16"/>
        <v>7.5081967213114753</v>
      </c>
      <c r="P64" s="587">
        <f t="shared" si="16"/>
        <v>7.5081967213114753</v>
      </c>
      <c r="Q64" s="587">
        <f t="shared" si="16"/>
        <v>7.5081967213114753</v>
      </c>
      <c r="R64" s="587">
        <f t="shared" si="16"/>
        <v>7.5081967213114753</v>
      </c>
      <c r="S64" s="587">
        <f t="shared" si="16"/>
        <v>7.5081967213114753</v>
      </c>
      <c r="T64" s="587">
        <f t="shared" si="16"/>
        <v>7.5081967213114753</v>
      </c>
      <c r="U64" s="587">
        <f t="shared" si="16"/>
        <v>7.5081967213114753</v>
      </c>
      <c r="V64" s="587">
        <f t="shared" si="16"/>
        <v>7.5081967213114753</v>
      </c>
      <c r="W64" s="587">
        <f t="shared" si="15"/>
        <v>7.5081967213114753</v>
      </c>
      <c r="X64" s="587">
        <f t="shared" si="15"/>
        <v>7.5081967213114753</v>
      </c>
      <c r="Y64" s="587">
        <f t="shared" si="15"/>
        <v>7.5081967213114753</v>
      </c>
      <c r="Z64" s="233">
        <f t="shared" si="15"/>
        <v>7.5081967213114753</v>
      </c>
    </row>
    <row r="65" spans="2:26">
      <c r="B65" s="584" t="s">
        <v>403</v>
      </c>
      <c r="C65" s="217" t="s">
        <v>423</v>
      </c>
      <c r="D65" s="586">
        <v>120.86885245901641</v>
      </c>
      <c r="E65" s="218">
        <v>2</v>
      </c>
      <c r="F65" s="479"/>
      <c r="G65" s="587">
        <f t="shared" si="16"/>
        <v>483.47540983606564</v>
      </c>
      <c r="H65" s="587">
        <f t="shared" si="16"/>
        <v>483.47540983606564</v>
      </c>
      <c r="I65" s="587">
        <f t="shared" si="16"/>
        <v>483.47540983606564</v>
      </c>
      <c r="J65" s="587">
        <f t="shared" si="16"/>
        <v>483.47540983606564</v>
      </c>
      <c r="K65" s="587">
        <f t="shared" si="16"/>
        <v>483.47540983606564</v>
      </c>
      <c r="L65" s="587">
        <f t="shared" si="16"/>
        <v>483.47540983606564</v>
      </c>
      <c r="M65" s="587">
        <f t="shared" si="16"/>
        <v>483.47540983606564</v>
      </c>
      <c r="N65" s="587">
        <f t="shared" si="16"/>
        <v>483.47540983606564</v>
      </c>
      <c r="O65" s="587">
        <f t="shared" si="16"/>
        <v>483.47540983606564</v>
      </c>
      <c r="P65" s="587">
        <f t="shared" si="16"/>
        <v>483.47540983606564</v>
      </c>
      <c r="Q65" s="587">
        <f t="shared" si="16"/>
        <v>483.47540983606564</v>
      </c>
      <c r="R65" s="587">
        <f t="shared" si="16"/>
        <v>483.47540983606564</v>
      </c>
      <c r="S65" s="587">
        <f t="shared" si="16"/>
        <v>483.47540983606564</v>
      </c>
      <c r="T65" s="587">
        <f t="shared" si="16"/>
        <v>483.47540983606564</v>
      </c>
      <c r="U65" s="587">
        <f t="shared" si="16"/>
        <v>483.47540983606564</v>
      </c>
      <c r="V65" s="587">
        <f t="shared" si="16"/>
        <v>483.47540983606564</v>
      </c>
      <c r="W65" s="587">
        <f t="shared" si="15"/>
        <v>483.47540983606564</v>
      </c>
      <c r="X65" s="587">
        <f t="shared" si="15"/>
        <v>483.47540983606564</v>
      </c>
      <c r="Y65" s="587">
        <f t="shared" si="15"/>
        <v>483.47540983606564</v>
      </c>
      <c r="Z65" s="233">
        <f t="shared" si="15"/>
        <v>483.47540983606564</v>
      </c>
    </row>
    <row r="66" spans="2:26">
      <c r="B66" s="584" t="s">
        <v>403</v>
      </c>
      <c r="C66" s="217" t="s">
        <v>424</v>
      </c>
      <c r="D66" s="586">
        <v>31.434426229508198</v>
      </c>
      <c r="E66" s="218">
        <v>2</v>
      </c>
      <c r="F66" s="479"/>
      <c r="G66" s="587">
        <f t="shared" si="16"/>
        <v>125.73770491803279</v>
      </c>
      <c r="H66" s="587">
        <f t="shared" si="16"/>
        <v>125.73770491803279</v>
      </c>
      <c r="I66" s="587">
        <f t="shared" si="16"/>
        <v>125.73770491803279</v>
      </c>
      <c r="J66" s="587">
        <f t="shared" si="16"/>
        <v>125.73770491803279</v>
      </c>
      <c r="K66" s="587">
        <f t="shared" si="16"/>
        <v>125.73770491803279</v>
      </c>
      <c r="L66" s="587">
        <f t="shared" si="16"/>
        <v>125.73770491803279</v>
      </c>
      <c r="M66" s="587">
        <f t="shared" si="16"/>
        <v>125.73770491803279</v>
      </c>
      <c r="N66" s="587">
        <f t="shared" si="16"/>
        <v>125.73770491803279</v>
      </c>
      <c r="O66" s="587">
        <f t="shared" si="16"/>
        <v>125.73770491803279</v>
      </c>
      <c r="P66" s="587">
        <f t="shared" si="16"/>
        <v>125.73770491803279</v>
      </c>
      <c r="Q66" s="587">
        <f t="shared" si="16"/>
        <v>125.73770491803279</v>
      </c>
      <c r="R66" s="587">
        <f t="shared" si="16"/>
        <v>125.73770491803279</v>
      </c>
      <c r="S66" s="587">
        <f t="shared" si="16"/>
        <v>125.73770491803279</v>
      </c>
      <c r="T66" s="587">
        <f t="shared" si="16"/>
        <v>125.73770491803279</v>
      </c>
      <c r="U66" s="587">
        <f t="shared" si="16"/>
        <v>125.73770491803279</v>
      </c>
      <c r="V66" s="587">
        <f t="shared" si="16"/>
        <v>125.73770491803279</v>
      </c>
      <c r="W66" s="587">
        <f t="shared" si="15"/>
        <v>125.73770491803279</v>
      </c>
      <c r="X66" s="587">
        <f t="shared" si="15"/>
        <v>125.73770491803279</v>
      </c>
      <c r="Y66" s="587">
        <f t="shared" si="15"/>
        <v>125.73770491803279</v>
      </c>
      <c r="Z66" s="233">
        <f t="shared" si="15"/>
        <v>125.73770491803279</v>
      </c>
    </row>
    <row r="67" spans="2:26">
      <c r="B67" s="584" t="s">
        <v>403</v>
      </c>
      <c r="C67" s="217" t="s">
        <v>425</v>
      </c>
      <c r="D67" s="586">
        <v>22.696721311475411</v>
      </c>
      <c r="E67" s="218">
        <v>2</v>
      </c>
      <c r="F67" s="479"/>
      <c r="G67" s="587">
        <f t="shared" si="16"/>
        <v>90.786885245901644</v>
      </c>
      <c r="H67" s="587">
        <f t="shared" si="16"/>
        <v>90.786885245901644</v>
      </c>
      <c r="I67" s="587">
        <f t="shared" si="16"/>
        <v>90.786885245901644</v>
      </c>
      <c r="J67" s="587">
        <f t="shared" si="16"/>
        <v>90.786885245901644</v>
      </c>
      <c r="K67" s="587">
        <f t="shared" si="16"/>
        <v>90.786885245901644</v>
      </c>
      <c r="L67" s="587">
        <f t="shared" si="16"/>
        <v>90.786885245901644</v>
      </c>
      <c r="M67" s="587">
        <f t="shared" si="16"/>
        <v>90.786885245901644</v>
      </c>
      <c r="N67" s="587">
        <f t="shared" si="16"/>
        <v>90.786885245901644</v>
      </c>
      <c r="O67" s="587">
        <f t="shared" si="16"/>
        <v>90.786885245901644</v>
      </c>
      <c r="P67" s="587">
        <f t="shared" si="16"/>
        <v>90.786885245901644</v>
      </c>
      <c r="Q67" s="587">
        <f t="shared" si="16"/>
        <v>90.786885245901644</v>
      </c>
      <c r="R67" s="587">
        <f t="shared" si="16"/>
        <v>90.786885245901644</v>
      </c>
      <c r="S67" s="587">
        <f t="shared" si="16"/>
        <v>90.786885245901644</v>
      </c>
      <c r="T67" s="587">
        <f t="shared" si="16"/>
        <v>90.786885245901644</v>
      </c>
      <c r="U67" s="587">
        <f t="shared" si="16"/>
        <v>90.786885245901644</v>
      </c>
      <c r="V67" s="587">
        <f t="shared" si="16"/>
        <v>90.786885245901644</v>
      </c>
      <c r="W67" s="587">
        <f t="shared" si="15"/>
        <v>90.786885245901644</v>
      </c>
      <c r="X67" s="587">
        <f t="shared" si="15"/>
        <v>90.786885245901644</v>
      </c>
      <c r="Y67" s="587">
        <f t="shared" si="15"/>
        <v>90.786885245901644</v>
      </c>
      <c r="Z67" s="233">
        <f t="shared" si="15"/>
        <v>90.786885245901644</v>
      </c>
    </row>
    <row r="68" spans="2:26">
      <c r="B68" s="584" t="s">
        <v>409</v>
      </c>
      <c r="C68" s="217" t="s">
        <v>410</v>
      </c>
      <c r="D68" s="586">
        <v>7.3032786885245908</v>
      </c>
      <c r="E68" s="218">
        <v>0</v>
      </c>
      <c r="F68" s="479"/>
      <c r="G68" s="587">
        <f t="shared" si="16"/>
        <v>0</v>
      </c>
      <c r="H68" s="587">
        <f t="shared" si="16"/>
        <v>0</v>
      </c>
      <c r="I68" s="587">
        <f t="shared" si="16"/>
        <v>0</v>
      </c>
      <c r="J68" s="587">
        <f t="shared" si="16"/>
        <v>0</v>
      </c>
      <c r="K68" s="587">
        <f t="shared" si="16"/>
        <v>0</v>
      </c>
      <c r="L68" s="587">
        <f t="shared" si="16"/>
        <v>0</v>
      </c>
      <c r="M68" s="587">
        <f t="shared" si="16"/>
        <v>0</v>
      </c>
      <c r="N68" s="587">
        <f t="shared" si="16"/>
        <v>0</v>
      </c>
      <c r="O68" s="587">
        <f t="shared" si="16"/>
        <v>0</v>
      </c>
      <c r="P68" s="587">
        <f t="shared" si="16"/>
        <v>0</v>
      </c>
      <c r="Q68" s="587">
        <f t="shared" si="16"/>
        <v>0</v>
      </c>
      <c r="R68" s="587">
        <f t="shared" si="16"/>
        <v>0</v>
      </c>
      <c r="S68" s="587">
        <f t="shared" si="16"/>
        <v>0</v>
      </c>
      <c r="T68" s="587">
        <f t="shared" si="16"/>
        <v>0</v>
      </c>
      <c r="U68" s="587">
        <f t="shared" si="16"/>
        <v>0</v>
      </c>
      <c r="V68" s="587">
        <f t="shared" si="16"/>
        <v>0</v>
      </c>
      <c r="W68" s="587">
        <f t="shared" si="15"/>
        <v>0</v>
      </c>
      <c r="X68" s="587">
        <f t="shared" si="15"/>
        <v>0</v>
      </c>
      <c r="Y68" s="587">
        <f t="shared" si="15"/>
        <v>0</v>
      </c>
      <c r="Z68" s="233">
        <f t="shared" si="15"/>
        <v>0</v>
      </c>
    </row>
    <row r="69" spans="2:26">
      <c r="B69" s="584" t="s">
        <v>409</v>
      </c>
      <c r="C69" s="217" t="s">
        <v>411</v>
      </c>
      <c r="D69" s="586">
        <v>5.360655737704918</v>
      </c>
      <c r="E69" s="218">
        <v>272.7</v>
      </c>
      <c r="F69" s="479"/>
      <c r="G69" s="587">
        <f t="shared" si="16"/>
        <v>2923.7016393442623</v>
      </c>
      <c r="H69" s="587">
        <f t="shared" si="16"/>
        <v>2923.7016393442623</v>
      </c>
      <c r="I69" s="587">
        <f t="shared" si="16"/>
        <v>2923.7016393442623</v>
      </c>
      <c r="J69" s="587">
        <f t="shared" si="16"/>
        <v>2923.7016393442623</v>
      </c>
      <c r="K69" s="587">
        <f t="shared" si="16"/>
        <v>2923.7016393442623</v>
      </c>
      <c r="L69" s="587">
        <f t="shared" si="16"/>
        <v>2923.7016393442623</v>
      </c>
      <c r="M69" s="587">
        <f t="shared" si="16"/>
        <v>2923.7016393442623</v>
      </c>
      <c r="N69" s="587">
        <f t="shared" si="16"/>
        <v>2923.7016393442623</v>
      </c>
      <c r="O69" s="587">
        <f t="shared" si="16"/>
        <v>2923.7016393442623</v>
      </c>
      <c r="P69" s="587">
        <f t="shared" si="16"/>
        <v>2923.7016393442623</v>
      </c>
      <c r="Q69" s="587">
        <f t="shared" si="16"/>
        <v>2923.7016393442623</v>
      </c>
      <c r="R69" s="587">
        <f t="shared" si="16"/>
        <v>2923.7016393442623</v>
      </c>
      <c r="S69" s="587">
        <f t="shared" si="16"/>
        <v>2923.7016393442623</v>
      </c>
      <c r="T69" s="587">
        <f t="shared" si="16"/>
        <v>2923.7016393442623</v>
      </c>
      <c r="U69" s="587">
        <f t="shared" si="16"/>
        <v>2923.7016393442623</v>
      </c>
      <c r="V69" s="587">
        <f t="shared" si="16"/>
        <v>2923.7016393442623</v>
      </c>
      <c r="W69" s="587">
        <f t="shared" ref="W69:Z72" si="17">IF(W$16=0,0,W$16/$D$16*$E69*$D69)</f>
        <v>2923.7016393442623</v>
      </c>
      <c r="X69" s="587">
        <f t="shared" si="17"/>
        <v>2923.7016393442623</v>
      </c>
      <c r="Y69" s="587">
        <f t="shared" si="17"/>
        <v>2923.7016393442623</v>
      </c>
      <c r="Z69" s="233">
        <f t="shared" si="17"/>
        <v>2923.7016393442623</v>
      </c>
    </row>
    <row r="70" spans="2:26">
      <c r="B70" s="584" t="s">
        <v>412</v>
      </c>
      <c r="C70" s="217" t="s">
        <v>413</v>
      </c>
      <c r="D70" s="586">
        <v>29.795081967213118</v>
      </c>
      <c r="E70" s="218">
        <v>80</v>
      </c>
      <c r="F70" s="479"/>
      <c r="G70" s="587">
        <f t="shared" si="16"/>
        <v>4767.2131147540986</v>
      </c>
      <c r="H70" s="587">
        <f t="shared" si="16"/>
        <v>4767.2131147540986</v>
      </c>
      <c r="I70" s="587">
        <f t="shared" si="16"/>
        <v>4767.2131147540986</v>
      </c>
      <c r="J70" s="587">
        <f t="shared" si="16"/>
        <v>4767.2131147540986</v>
      </c>
      <c r="K70" s="587">
        <f t="shared" si="16"/>
        <v>4767.2131147540986</v>
      </c>
      <c r="L70" s="587">
        <f t="shared" si="16"/>
        <v>4767.2131147540986</v>
      </c>
      <c r="M70" s="587">
        <f t="shared" si="16"/>
        <v>4767.2131147540986</v>
      </c>
      <c r="N70" s="587">
        <f t="shared" si="16"/>
        <v>4767.2131147540986</v>
      </c>
      <c r="O70" s="587">
        <f t="shared" si="16"/>
        <v>4767.2131147540986</v>
      </c>
      <c r="P70" s="587">
        <f t="shared" si="16"/>
        <v>4767.2131147540986</v>
      </c>
      <c r="Q70" s="587">
        <f t="shared" si="16"/>
        <v>4767.2131147540986</v>
      </c>
      <c r="R70" s="587">
        <f t="shared" si="16"/>
        <v>4767.2131147540986</v>
      </c>
      <c r="S70" s="587">
        <f t="shared" si="16"/>
        <v>4767.2131147540986</v>
      </c>
      <c r="T70" s="587">
        <f t="shared" si="16"/>
        <v>4767.2131147540986</v>
      </c>
      <c r="U70" s="587">
        <f t="shared" si="16"/>
        <v>4767.2131147540986</v>
      </c>
      <c r="V70" s="587">
        <f t="shared" si="16"/>
        <v>4767.2131147540986</v>
      </c>
      <c r="W70" s="587">
        <f t="shared" si="17"/>
        <v>4767.2131147540986</v>
      </c>
      <c r="X70" s="587">
        <f t="shared" si="17"/>
        <v>4767.2131147540986</v>
      </c>
      <c r="Y70" s="587">
        <f t="shared" si="17"/>
        <v>4767.2131147540986</v>
      </c>
      <c r="Z70" s="233">
        <f t="shared" si="17"/>
        <v>4767.2131147540986</v>
      </c>
    </row>
    <row r="71" spans="2:26">
      <c r="B71" s="584" t="s">
        <v>409</v>
      </c>
      <c r="C71" s="234" t="s">
        <v>414</v>
      </c>
      <c r="D71" s="586">
        <v>3.4262295081967213</v>
      </c>
      <c r="E71" s="218">
        <v>130</v>
      </c>
      <c r="F71" s="479"/>
      <c r="G71" s="587">
        <f t="shared" si="16"/>
        <v>890.81967213114751</v>
      </c>
      <c r="H71" s="587">
        <f t="shared" si="16"/>
        <v>890.81967213114751</v>
      </c>
      <c r="I71" s="587">
        <f t="shared" si="16"/>
        <v>890.81967213114751</v>
      </c>
      <c r="J71" s="587">
        <f t="shared" si="16"/>
        <v>890.81967213114751</v>
      </c>
      <c r="K71" s="587">
        <f t="shared" si="16"/>
        <v>890.81967213114751</v>
      </c>
      <c r="L71" s="587">
        <f t="shared" si="16"/>
        <v>890.81967213114751</v>
      </c>
      <c r="M71" s="587">
        <f t="shared" si="16"/>
        <v>890.81967213114751</v>
      </c>
      <c r="N71" s="587">
        <f t="shared" si="16"/>
        <v>890.81967213114751</v>
      </c>
      <c r="O71" s="587">
        <f t="shared" si="16"/>
        <v>890.81967213114751</v>
      </c>
      <c r="P71" s="587">
        <f t="shared" si="16"/>
        <v>890.81967213114751</v>
      </c>
      <c r="Q71" s="587">
        <f t="shared" si="16"/>
        <v>890.81967213114751</v>
      </c>
      <c r="R71" s="587">
        <f t="shared" si="16"/>
        <v>890.81967213114751</v>
      </c>
      <c r="S71" s="587">
        <f t="shared" si="16"/>
        <v>890.81967213114751</v>
      </c>
      <c r="T71" s="587">
        <f t="shared" si="16"/>
        <v>890.81967213114751</v>
      </c>
      <c r="U71" s="587">
        <f t="shared" si="16"/>
        <v>890.81967213114751</v>
      </c>
      <c r="V71" s="587">
        <f t="shared" si="16"/>
        <v>890.81967213114751</v>
      </c>
      <c r="W71" s="587">
        <f t="shared" si="17"/>
        <v>890.81967213114751</v>
      </c>
      <c r="X71" s="587">
        <f t="shared" si="17"/>
        <v>890.81967213114751</v>
      </c>
      <c r="Y71" s="587">
        <f t="shared" si="17"/>
        <v>890.81967213114751</v>
      </c>
      <c r="Z71" s="233">
        <f t="shared" si="17"/>
        <v>890.81967213114751</v>
      </c>
    </row>
    <row r="72" spans="2:26">
      <c r="B72" s="584" t="s">
        <v>409</v>
      </c>
      <c r="C72" s="234" t="s">
        <v>415</v>
      </c>
      <c r="D72" s="586">
        <v>3.2</v>
      </c>
      <c r="E72" s="218">
        <v>50</v>
      </c>
      <c r="F72" s="479"/>
      <c r="G72" s="587">
        <f t="shared" si="16"/>
        <v>320</v>
      </c>
      <c r="H72" s="587">
        <f t="shared" si="16"/>
        <v>320</v>
      </c>
      <c r="I72" s="587">
        <f t="shared" si="16"/>
        <v>320</v>
      </c>
      <c r="J72" s="587">
        <f t="shared" si="16"/>
        <v>320</v>
      </c>
      <c r="K72" s="587">
        <f t="shared" si="16"/>
        <v>320</v>
      </c>
      <c r="L72" s="587">
        <f t="shared" si="16"/>
        <v>320</v>
      </c>
      <c r="M72" s="587">
        <f t="shared" si="16"/>
        <v>320</v>
      </c>
      <c r="N72" s="587">
        <f t="shared" si="16"/>
        <v>320</v>
      </c>
      <c r="O72" s="587">
        <f t="shared" si="16"/>
        <v>320</v>
      </c>
      <c r="P72" s="587">
        <f t="shared" si="16"/>
        <v>320</v>
      </c>
      <c r="Q72" s="587">
        <f t="shared" si="16"/>
        <v>320</v>
      </c>
      <c r="R72" s="587">
        <f t="shared" si="16"/>
        <v>320</v>
      </c>
      <c r="S72" s="587">
        <f t="shared" si="16"/>
        <v>320</v>
      </c>
      <c r="T72" s="587">
        <f t="shared" si="16"/>
        <v>320</v>
      </c>
      <c r="U72" s="587">
        <f t="shared" si="16"/>
        <v>320</v>
      </c>
      <c r="V72" s="587">
        <f t="shared" si="16"/>
        <v>320</v>
      </c>
      <c r="W72" s="587">
        <f t="shared" si="17"/>
        <v>320</v>
      </c>
      <c r="X72" s="587">
        <f t="shared" si="17"/>
        <v>320</v>
      </c>
      <c r="Y72" s="587">
        <f t="shared" si="17"/>
        <v>320</v>
      </c>
      <c r="Z72" s="233">
        <f t="shared" si="17"/>
        <v>320</v>
      </c>
    </row>
    <row r="73" spans="2:26">
      <c r="B73" s="582" t="s">
        <v>209</v>
      </c>
      <c r="C73" s="583"/>
      <c r="D73" s="475"/>
      <c r="E73" s="476">
        <f>VLOOKUP($B73,$B$14:$C$19,2,FALSE)</f>
        <v>4000</v>
      </c>
      <c r="F73" s="421">
        <f>VLOOKUP($B73,$B$14:$E$19,4,FALSE)</f>
        <v>1</v>
      </c>
      <c r="G73" s="388"/>
      <c r="H73" s="388"/>
      <c r="I73" s="388"/>
      <c r="J73" s="388"/>
      <c r="K73" s="388"/>
      <c r="L73" s="388"/>
      <c r="M73" s="388"/>
      <c r="N73" s="388"/>
      <c r="O73" s="388"/>
      <c r="P73" s="388"/>
      <c r="Q73" s="388"/>
      <c r="R73" s="388"/>
      <c r="S73" s="388"/>
      <c r="T73" s="388"/>
      <c r="U73" s="388"/>
      <c r="V73" s="388"/>
      <c r="W73" s="388"/>
      <c r="X73" s="388"/>
      <c r="Y73" s="388"/>
      <c r="Z73" s="572"/>
    </row>
    <row r="74" spans="2:26">
      <c r="B74" s="584" t="s">
        <v>403</v>
      </c>
      <c r="C74" s="217" t="s">
        <v>404</v>
      </c>
      <c r="D74" s="586">
        <v>35.942622950819676</v>
      </c>
      <c r="E74" s="218">
        <v>4</v>
      </c>
      <c r="F74" s="479"/>
      <c r="G74" s="587">
        <f>IF(G$17=0,0,G$17/$D$17*$E74*$D74)</f>
        <v>143.7704918032787</v>
      </c>
      <c r="H74" s="587">
        <f t="shared" ref="H74:Z89" si="18">IF(H$17=0,0,H$17/$D$17*$E74*$D74)</f>
        <v>143.7704918032787</v>
      </c>
      <c r="I74" s="587">
        <f t="shared" si="18"/>
        <v>143.7704918032787</v>
      </c>
      <c r="J74" s="587">
        <f t="shared" si="18"/>
        <v>143.7704918032787</v>
      </c>
      <c r="K74" s="587">
        <f t="shared" si="18"/>
        <v>143.7704918032787</v>
      </c>
      <c r="L74" s="587">
        <f t="shared" si="18"/>
        <v>143.7704918032787</v>
      </c>
      <c r="M74" s="587">
        <f t="shared" si="18"/>
        <v>143.7704918032787</v>
      </c>
      <c r="N74" s="587">
        <f t="shared" si="18"/>
        <v>143.7704918032787</v>
      </c>
      <c r="O74" s="587">
        <f t="shared" si="18"/>
        <v>143.7704918032787</v>
      </c>
      <c r="P74" s="587">
        <f t="shared" si="18"/>
        <v>143.7704918032787</v>
      </c>
      <c r="Q74" s="587">
        <f t="shared" si="18"/>
        <v>143.7704918032787</v>
      </c>
      <c r="R74" s="587">
        <f t="shared" si="18"/>
        <v>143.7704918032787</v>
      </c>
      <c r="S74" s="587">
        <f t="shared" si="18"/>
        <v>143.7704918032787</v>
      </c>
      <c r="T74" s="587">
        <f t="shared" si="18"/>
        <v>143.7704918032787</v>
      </c>
      <c r="U74" s="587">
        <f t="shared" si="18"/>
        <v>143.7704918032787</v>
      </c>
      <c r="V74" s="587">
        <f t="shared" si="18"/>
        <v>143.7704918032787</v>
      </c>
      <c r="W74" s="587">
        <f t="shared" si="18"/>
        <v>143.7704918032787</v>
      </c>
      <c r="X74" s="587">
        <f t="shared" si="18"/>
        <v>143.7704918032787</v>
      </c>
      <c r="Y74" s="587">
        <f t="shared" si="18"/>
        <v>143.7704918032787</v>
      </c>
      <c r="Z74" s="233">
        <f t="shared" si="18"/>
        <v>143.7704918032787</v>
      </c>
    </row>
    <row r="75" spans="2:26">
      <c r="B75" s="584" t="s">
        <v>403</v>
      </c>
      <c r="C75" s="217" t="s">
        <v>405</v>
      </c>
      <c r="D75" s="586">
        <v>78.877049180327873</v>
      </c>
      <c r="E75" s="218">
        <v>2</v>
      </c>
      <c r="F75" s="479"/>
      <c r="G75" s="587">
        <f t="shared" ref="G75:V93" si="19">IF(G$17=0,0,G$17/$D$17*$E75*$D75)</f>
        <v>157.75409836065575</v>
      </c>
      <c r="H75" s="587">
        <f t="shared" si="18"/>
        <v>157.75409836065575</v>
      </c>
      <c r="I75" s="587">
        <f t="shared" si="18"/>
        <v>157.75409836065575</v>
      </c>
      <c r="J75" s="587">
        <f t="shared" si="18"/>
        <v>157.75409836065575</v>
      </c>
      <c r="K75" s="587">
        <f t="shared" si="18"/>
        <v>157.75409836065575</v>
      </c>
      <c r="L75" s="587">
        <f t="shared" si="18"/>
        <v>157.75409836065575</v>
      </c>
      <c r="M75" s="587">
        <f t="shared" si="18"/>
        <v>157.75409836065575</v>
      </c>
      <c r="N75" s="587">
        <f t="shared" si="18"/>
        <v>157.75409836065575</v>
      </c>
      <c r="O75" s="587">
        <f t="shared" si="18"/>
        <v>157.75409836065575</v>
      </c>
      <c r="P75" s="587">
        <f t="shared" si="18"/>
        <v>157.75409836065575</v>
      </c>
      <c r="Q75" s="587">
        <f t="shared" si="18"/>
        <v>157.75409836065575</v>
      </c>
      <c r="R75" s="587">
        <f t="shared" si="18"/>
        <v>157.75409836065575</v>
      </c>
      <c r="S75" s="587">
        <f t="shared" si="18"/>
        <v>157.75409836065575</v>
      </c>
      <c r="T75" s="587">
        <f t="shared" si="18"/>
        <v>157.75409836065575</v>
      </c>
      <c r="U75" s="587">
        <f t="shared" si="18"/>
        <v>157.75409836065575</v>
      </c>
      <c r="V75" s="587">
        <f t="shared" si="18"/>
        <v>157.75409836065575</v>
      </c>
      <c r="W75" s="587">
        <f t="shared" si="18"/>
        <v>157.75409836065575</v>
      </c>
      <c r="X75" s="587">
        <f t="shared" si="18"/>
        <v>157.75409836065575</v>
      </c>
      <c r="Y75" s="587">
        <f t="shared" si="18"/>
        <v>157.75409836065575</v>
      </c>
      <c r="Z75" s="233">
        <f t="shared" si="18"/>
        <v>157.75409836065575</v>
      </c>
    </row>
    <row r="76" spans="2:26">
      <c r="B76" s="584" t="s">
        <v>403</v>
      </c>
      <c r="C76" s="217" t="s">
        <v>406</v>
      </c>
      <c r="D76" s="586">
        <v>117.84426229508198</v>
      </c>
      <c r="E76" s="218">
        <v>1</v>
      </c>
      <c r="F76" s="479"/>
      <c r="G76" s="587">
        <f t="shared" si="19"/>
        <v>117.84426229508198</v>
      </c>
      <c r="H76" s="587">
        <f t="shared" si="18"/>
        <v>117.84426229508198</v>
      </c>
      <c r="I76" s="587">
        <f t="shared" si="18"/>
        <v>117.84426229508198</v>
      </c>
      <c r="J76" s="587">
        <f t="shared" si="18"/>
        <v>117.84426229508198</v>
      </c>
      <c r="K76" s="587">
        <f t="shared" si="18"/>
        <v>117.84426229508198</v>
      </c>
      <c r="L76" s="587">
        <f t="shared" si="18"/>
        <v>117.84426229508198</v>
      </c>
      <c r="M76" s="587">
        <f t="shared" si="18"/>
        <v>117.84426229508198</v>
      </c>
      <c r="N76" s="587">
        <f t="shared" si="18"/>
        <v>117.84426229508198</v>
      </c>
      <c r="O76" s="587">
        <f t="shared" si="18"/>
        <v>117.84426229508198</v>
      </c>
      <c r="P76" s="587">
        <f t="shared" si="18"/>
        <v>117.84426229508198</v>
      </c>
      <c r="Q76" s="587">
        <f t="shared" si="18"/>
        <v>117.84426229508198</v>
      </c>
      <c r="R76" s="587">
        <f t="shared" si="18"/>
        <v>117.84426229508198</v>
      </c>
      <c r="S76" s="587">
        <f t="shared" si="18"/>
        <v>117.84426229508198</v>
      </c>
      <c r="T76" s="587">
        <f t="shared" si="18"/>
        <v>117.84426229508198</v>
      </c>
      <c r="U76" s="587">
        <f t="shared" si="18"/>
        <v>117.84426229508198</v>
      </c>
      <c r="V76" s="587">
        <f t="shared" si="18"/>
        <v>117.84426229508198</v>
      </c>
      <c r="W76" s="587">
        <f t="shared" si="18"/>
        <v>117.84426229508198</v>
      </c>
      <c r="X76" s="587">
        <f t="shared" si="18"/>
        <v>117.84426229508198</v>
      </c>
      <c r="Y76" s="587">
        <f t="shared" si="18"/>
        <v>117.84426229508198</v>
      </c>
      <c r="Z76" s="233">
        <f t="shared" si="18"/>
        <v>117.84426229508198</v>
      </c>
    </row>
    <row r="77" spans="2:26">
      <c r="B77" s="584" t="s">
        <v>403</v>
      </c>
      <c r="C77" s="217" t="s">
        <v>407</v>
      </c>
      <c r="D77" s="586">
        <v>25.344262295081968</v>
      </c>
      <c r="E77" s="218">
        <v>2</v>
      </c>
      <c r="F77" s="479"/>
      <c r="G77" s="587">
        <f t="shared" si="19"/>
        <v>50.688524590163937</v>
      </c>
      <c r="H77" s="587">
        <f t="shared" si="18"/>
        <v>50.688524590163937</v>
      </c>
      <c r="I77" s="587">
        <f t="shared" si="18"/>
        <v>50.688524590163937</v>
      </c>
      <c r="J77" s="587">
        <f t="shared" si="18"/>
        <v>50.688524590163937</v>
      </c>
      <c r="K77" s="587">
        <f t="shared" si="18"/>
        <v>50.688524590163937</v>
      </c>
      <c r="L77" s="587">
        <f t="shared" si="18"/>
        <v>50.688524590163937</v>
      </c>
      <c r="M77" s="587">
        <f t="shared" si="18"/>
        <v>50.688524590163937</v>
      </c>
      <c r="N77" s="587">
        <f t="shared" si="18"/>
        <v>50.688524590163937</v>
      </c>
      <c r="O77" s="587">
        <f t="shared" si="18"/>
        <v>50.688524590163937</v>
      </c>
      <c r="P77" s="587">
        <f t="shared" si="18"/>
        <v>50.688524590163937</v>
      </c>
      <c r="Q77" s="587">
        <f t="shared" si="18"/>
        <v>50.688524590163937</v>
      </c>
      <c r="R77" s="587">
        <f t="shared" si="18"/>
        <v>50.688524590163937</v>
      </c>
      <c r="S77" s="587">
        <f t="shared" si="18"/>
        <v>50.688524590163937</v>
      </c>
      <c r="T77" s="587">
        <f t="shared" si="18"/>
        <v>50.688524590163937</v>
      </c>
      <c r="U77" s="587">
        <f t="shared" si="18"/>
        <v>50.688524590163937</v>
      </c>
      <c r="V77" s="587">
        <f t="shared" si="18"/>
        <v>50.688524590163937</v>
      </c>
      <c r="W77" s="587">
        <f t="shared" si="18"/>
        <v>50.688524590163937</v>
      </c>
      <c r="X77" s="587">
        <f t="shared" si="18"/>
        <v>50.688524590163937</v>
      </c>
      <c r="Y77" s="587">
        <f t="shared" si="18"/>
        <v>50.688524590163937</v>
      </c>
      <c r="Z77" s="233">
        <f t="shared" si="18"/>
        <v>50.688524590163937</v>
      </c>
    </row>
    <row r="78" spans="2:26">
      <c r="B78" s="584" t="s">
        <v>403</v>
      </c>
      <c r="C78" s="217" t="s">
        <v>408</v>
      </c>
      <c r="D78" s="586">
        <v>69.040983606557376</v>
      </c>
      <c r="E78" s="218">
        <v>3</v>
      </c>
      <c r="F78" s="479"/>
      <c r="G78" s="587">
        <f t="shared" si="19"/>
        <v>207.12295081967213</v>
      </c>
      <c r="H78" s="587">
        <f t="shared" si="18"/>
        <v>207.12295081967213</v>
      </c>
      <c r="I78" s="587">
        <f t="shared" si="18"/>
        <v>207.12295081967213</v>
      </c>
      <c r="J78" s="587">
        <f t="shared" si="18"/>
        <v>207.12295081967213</v>
      </c>
      <c r="K78" s="587">
        <f t="shared" si="18"/>
        <v>207.12295081967213</v>
      </c>
      <c r="L78" s="587">
        <f t="shared" si="18"/>
        <v>207.12295081967213</v>
      </c>
      <c r="M78" s="587">
        <f t="shared" si="18"/>
        <v>207.12295081967213</v>
      </c>
      <c r="N78" s="587">
        <f t="shared" si="18"/>
        <v>207.12295081967213</v>
      </c>
      <c r="O78" s="587">
        <f t="shared" si="18"/>
        <v>207.12295081967213</v>
      </c>
      <c r="P78" s="587">
        <f t="shared" si="18"/>
        <v>207.12295081967213</v>
      </c>
      <c r="Q78" s="587">
        <f t="shared" si="18"/>
        <v>207.12295081967213</v>
      </c>
      <c r="R78" s="587">
        <f t="shared" si="18"/>
        <v>207.12295081967213</v>
      </c>
      <c r="S78" s="587">
        <f t="shared" si="18"/>
        <v>207.12295081967213</v>
      </c>
      <c r="T78" s="587">
        <f t="shared" si="18"/>
        <v>207.12295081967213</v>
      </c>
      <c r="U78" s="587">
        <f t="shared" si="18"/>
        <v>207.12295081967213</v>
      </c>
      <c r="V78" s="587">
        <f t="shared" si="18"/>
        <v>207.12295081967213</v>
      </c>
      <c r="W78" s="587">
        <f t="shared" si="18"/>
        <v>207.12295081967213</v>
      </c>
      <c r="X78" s="587">
        <f t="shared" si="18"/>
        <v>207.12295081967213</v>
      </c>
      <c r="Y78" s="587">
        <f t="shared" si="18"/>
        <v>207.12295081967213</v>
      </c>
      <c r="Z78" s="233">
        <f t="shared" si="18"/>
        <v>207.12295081967213</v>
      </c>
    </row>
    <row r="79" spans="2:26">
      <c r="B79" s="584" t="s">
        <v>403</v>
      </c>
      <c r="C79" s="217" t="s">
        <v>416</v>
      </c>
      <c r="D79" s="586">
        <v>47.475409836065573</v>
      </c>
      <c r="E79" s="218">
        <v>2</v>
      </c>
      <c r="F79" s="479"/>
      <c r="G79" s="587">
        <f t="shared" si="19"/>
        <v>94.950819672131146</v>
      </c>
      <c r="H79" s="587">
        <f t="shared" si="18"/>
        <v>94.950819672131146</v>
      </c>
      <c r="I79" s="587">
        <f t="shared" si="18"/>
        <v>94.950819672131146</v>
      </c>
      <c r="J79" s="587">
        <f t="shared" si="18"/>
        <v>94.950819672131146</v>
      </c>
      <c r="K79" s="587">
        <f t="shared" si="18"/>
        <v>94.950819672131146</v>
      </c>
      <c r="L79" s="587">
        <f t="shared" si="18"/>
        <v>94.950819672131146</v>
      </c>
      <c r="M79" s="587">
        <f t="shared" si="18"/>
        <v>94.950819672131146</v>
      </c>
      <c r="N79" s="587">
        <f t="shared" si="18"/>
        <v>94.950819672131146</v>
      </c>
      <c r="O79" s="587">
        <f t="shared" si="18"/>
        <v>94.950819672131146</v>
      </c>
      <c r="P79" s="587">
        <f t="shared" si="18"/>
        <v>94.950819672131146</v>
      </c>
      <c r="Q79" s="587">
        <f t="shared" si="18"/>
        <v>94.950819672131146</v>
      </c>
      <c r="R79" s="587">
        <f t="shared" si="18"/>
        <v>94.950819672131146</v>
      </c>
      <c r="S79" s="587">
        <f t="shared" si="18"/>
        <v>94.950819672131146</v>
      </c>
      <c r="T79" s="587">
        <f t="shared" si="18"/>
        <v>94.950819672131146</v>
      </c>
      <c r="U79" s="587">
        <f t="shared" si="18"/>
        <v>94.950819672131146</v>
      </c>
      <c r="V79" s="587">
        <f t="shared" si="18"/>
        <v>94.950819672131146</v>
      </c>
      <c r="W79" s="587">
        <f t="shared" si="18"/>
        <v>94.950819672131146</v>
      </c>
      <c r="X79" s="587">
        <f t="shared" si="18"/>
        <v>94.950819672131146</v>
      </c>
      <c r="Y79" s="587">
        <f t="shared" si="18"/>
        <v>94.950819672131146</v>
      </c>
      <c r="Z79" s="233">
        <f t="shared" si="18"/>
        <v>94.950819672131146</v>
      </c>
    </row>
    <row r="80" spans="2:26">
      <c r="B80" s="584" t="s">
        <v>403</v>
      </c>
      <c r="C80" s="217" t="s">
        <v>417</v>
      </c>
      <c r="D80" s="586">
        <v>10.778688524590164</v>
      </c>
      <c r="E80" s="218">
        <v>3</v>
      </c>
      <c r="F80" s="479"/>
      <c r="G80" s="587">
        <f t="shared" si="19"/>
        <v>32.33606557377049</v>
      </c>
      <c r="H80" s="587">
        <f t="shared" si="18"/>
        <v>32.33606557377049</v>
      </c>
      <c r="I80" s="587">
        <f t="shared" si="18"/>
        <v>32.33606557377049</v>
      </c>
      <c r="J80" s="587">
        <f t="shared" si="18"/>
        <v>32.33606557377049</v>
      </c>
      <c r="K80" s="587">
        <f t="shared" si="18"/>
        <v>32.33606557377049</v>
      </c>
      <c r="L80" s="587">
        <f t="shared" si="18"/>
        <v>32.33606557377049</v>
      </c>
      <c r="M80" s="587">
        <f t="shared" si="18"/>
        <v>32.33606557377049</v>
      </c>
      <c r="N80" s="587">
        <f t="shared" si="18"/>
        <v>32.33606557377049</v>
      </c>
      <c r="O80" s="587">
        <f t="shared" si="18"/>
        <v>32.33606557377049</v>
      </c>
      <c r="P80" s="587">
        <f t="shared" si="18"/>
        <v>32.33606557377049</v>
      </c>
      <c r="Q80" s="587">
        <f t="shared" si="18"/>
        <v>32.33606557377049</v>
      </c>
      <c r="R80" s="587">
        <f t="shared" si="18"/>
        <v>32.33606557377049</v>
      </c>
      <c r="S80" s="587">
        <f t="shared" si="18"/>
        <v>32.33606557377049</v>
      </c>
      <c r="T80" s="587">
        <f t="shared" si="18"/>
        <v>32.33606557377049</v>
      </c>
      <c r="U80" s="587">
        <f t="shared" si="18"/>
        <v>32.33606557377049</v>
      </c>
      <c r="V80" s="587">
        <f t="shared" si="18"/>
        <v>32.33606557377049</v>
      </c>
      <c r="W80" s="587">
        <f t="shared" si="18"/>
        <v>32.33606557377049</v>
      </c>
      <c r="X80" s="587">
        <f t="shared" si="18"/>
        <v>32.33606557377049</v>
      </c>
      <c r="Y80" s="587">
        <f t="shared" si="18"/>
        <v>32.33606557377049</v>
      </c>
      <c r="Z80" s="233">
        <f t="shared" si="18"/>
        <v>32.33606557377049</v>
      </c>
    </row>
    <row r="81" spans="2:26">
      <c r="B81" s="584" t="s">
        <v>403</v>
      </c>
      <c r="C81" s="217" t="s">
        <v>418</v>
      </c>
      <c r="D81" s="586">
        <v>64.163934426229517</v>
      </c>
      <c r="E81" s="218">
        <v>3</v>
      </c>
      <c r="F81" s="479"/>
      <c r="G81" s="587">
        <f t="shared" si="19"/>
        <v>192.49180327868856</v>
      </c>
      <c r="H81" s="587">
        <f t="shared" si="18"/>
        <v>192.49180327868856</v>
      </c>
      <c r="I81" s="587">
        <f t="shared" si="18"/>
        <v>192.49180327868856</v>
      </c>
      <c r="J81" s="587">
        <f t="shared" si="18"/>
        <v>192.49180327868856</v>
      </c>
      <c r="K81" s="587">
        <f t="shared" si="18"/>
        <v>192.49180327868856</v>
      </c>
      <c r="L81" s="587">
        <f t="shared" si="18"/>
        <v>192.49180327868856</v>
      </c>
      <c r="M81" s="587">
        <f t="shared" si="18"/>
        <v>192.49180327868856</v>
      </c>
      <c r="N81" s="587">
        <f t="shared" si="18"/>
        <v>192.49180327868856</v>
      </c>
      <c r="O81" s="587">
        <f t="shared" si="18"/>
        <v>192.49180327868856</v>
      </c>
      <c r="P81" s="587">
        <f t="shared" si="18"/>
        <v>192.49180327868856</v>
      </c>
      <c r="Q81" s="587">
        <f t="shared" si="18"/>
        <v>192.49180327868856</v>
      </c>
      <c r="R81" s="587">
        <f t="shared" si="18"/>
        <v>192.49180327868856</v>
      </c>
      <c r="S81" s="587">
        <f t="shared" si="18"/>
        <v>192.49180327868856</v>
      </c>
      <c r="T81" s="587">
        <f t="shared" si="18"/>
        <v>192.49180327868856</v>
      </c>
      <c r="U81" s="587">
        <f t="shared" si="18"/>
        <v>192.49180327868856</v>
      </c>
      <c r="V81" s="587">
        <f t="shared" si="18"/>
        <v>192.49180327868856</v>
      </c>
      <c r="W81" s="587">
        <f t="shared" si="18"/>
        <v>192.49180327868856</v>
      </c>
      <c r="X81" s="587">
        <f t="shared" si="18"/>
        <v>192.49180327868856</v>
      </c>
      <c r="Y81" s="587">
        <f t="shared" si="18"/>
        <v>192.49180327868856</v>
      </c>
      <c r="Z81" s="233">
        <f t="shared" si="18"/>
        <v>192.49180327868856</v>
      </c>
    </row>
    <row r="82" spans="2:26">
      <c r="B82" s="584" t="s">
        <v>403</v>
      </c>
      <c r="C82" s="217" t="s">
        <v>419</v>
      </c>
      <c r="D82" s="586">
        <v>28.819672131147538</v>
      </c>
      <c r="E82" s="218">
        <v>3</v>
      </c>
      <c r="F82" s="479"/>
      <c r="G82" s="587">
        <f t="shared" si="19"/>
        <v>86.45901639344261</v>
      </c>
      <c r="H82" s="587">
        <f t="shared" si="18"/>
        <v>86.45901639344261</v>
      </c>
      <c r="I82" s="587">
        <f t="shared" si="18"/>
        <v>86.45901639344261</v>
      </c>
      <c r="J82" s="587">
        <f t="shared" si="18"/>
        <v>86.45901639344261</v>
      </c>
      <c r="K82" s="587">
        <f t="shared" si="18"/>
        <v>86.45901639344261</v>
      </c>
      <c r="L82" s="587">
        <f t="shared" si="18"/>
        <v>86.45901639344261</v>
      </c>
      <c r="M82" s="587">
        <f t="shared" si="18"/>
        <v>86.45901639344261</v>
      </c>
      <c r="N82" s="587">
        <f t="shared" si="18"/>
        <v>86.45901639344261</v>
      </c>
      <c r="O82" s="587">
        <f t="shared" si="18"/>
        <v>86.45901639344261</v>
      </c>
      <c r="P82" s="587">
        <f t="shared" si="18"/>
        <v>86.45901639344261</v>
      </c>
      <c r="Q82" s="587">
        <f t="shared" si="18"/>
        <v>86.45901639344261</v>
      </c>
      <c r="R82" s="587">
        <f t="shared" si="18"/>
        <v>86.45901639344261</v>
      </c>
      <c r="S82" s="587">
        <f t="shared" si="18"/>
        <v>86.45901639344261</v>
      </c>
      <c r="T82" s="587">
        <f t="shared" si="18"/>
        <v>86.45901639344261</v>
      </c>
      <c r="U82" s="587">
        <f t="shared" si="18"/>
        <v>86.45901639344261</v>
      </c>
      <c r="V82" s="587">
        <f t="shared" si="18"/>
        <v>86.45901639344261</v>
      </c>
      <c r="W82" s="587">
        <f t="shared" si="18"/>
        <v>86.45901639344261</v>
      </c>
      <c r="X82" s="587">
        <f t="shared" si="18"/>
        <v>86.45901639344261</v>
      </c>
      <c r="Y82" s="587">
        <f t="shared" si="18"/>
        <v>86.45901639344261</v>
      </c>
      <c r="Z82" s="233">
        <f t="shared" si="18"/>
        <v>86.45901639344261</v>
      </c>
    </row>
    <row r="83" spans="2:26">
      <c r="B83" s="584" t="s">
        <v>403</v>
      </c>
      <c r="C83" s="217" t="s">
        <v>420</v>
      </c>
      <c r="D83" s="586">
        <v>21.081967213114755</v>
      </c>
      <c r="E83" s="218">
        <v>2</v>
      </c>
      <c r="F83" s="479"/>
      <c r="G83" s="587">
        <f t="shared" si="19"/>
        <v>42.16393442622951</v>
      </c>
      <c r="H83" s="587">
        <f t="shared" si="18"/>
        <v>42.16393442622951</v>
      </c>
      <c r="I83" s="587">
        <f t="shared" si="18"/>
        <v>42.16393442622951</v>
      </c>
      <c r="J83" s="587">
        <f t="shared" si="18"/>
        <v>42.16393442622951</v>
      </c>
      <c r="K83" s="587">
        <f t="shared" si="18"/>
        <v>42.16393442622951</v>
      </c>
      <c r="L83" s="587">
        <f t="shared" si="18"/>
        <v>42.16393442622951</v>
      </c>
      <c r="M83" s="587">
        <f t="shared" si="18"/>
        <v>42.16393442622951</v>
      </c>
      <c r="N83" s="587">
        <f t="shared" si="18"/>
        <v>42.16393442622951</v>
      </c>
      <c r="O83" s="587">
        <f t="shared" si="18"/>
        <v>42.16393442622951</v>
      </c>
      <c r="P83" s="587">
        <f t="shared" si="18"/>
        <v>42.16393442622951</v>
      </c>
      <c r="Q83" s="587">
        <f t="shared" si="18"/>
        <v>42.16393442622951</v>
      </c>
      <c r="R83" s="587">
        <f t="shared" si="18"/>
        <v>42.16393442622951</v>
      </c>
      <c r="S83" s="587">
        <f t="shared" si="18"/>
        <v>42.16393442622951</v>
      </c>
      <c r="T83" s="587">
        <f t="shared" si="18"/>
        <v>42.16393442622951</v>
      </c>
      <c r="U83" s="587">
        <f t="shared" si="18"/>
        <v>42.16393442622951</v>
      </c>
      <c r="V83" s="587">
        <f t="shared" si="18"/>
        <v>42.16393442622951</v>
      </c>
      <c r="W83" s="587">
        <f t="shared" si="18"/>
        <v>42.16393442622951</v>
      </c>
      <c r="X83" s="587">
        <f t="shared" si="18"/>
        <v>42.16393442622951</v>
      </c>
      <c r="Y83" s="587">
        <f t="shared" si="18"/>
        <v>42.16393442622951</v>
      </c>
      <c r="Z83" s="233">
        <f t="shared" si="18"/>
        <v>42.16393442622951</v>
      </c>
    </row>
    <row r="84" spans="2:26">
      <c r="B84" s="584" t="s">
        <v>403</v>
      </c>
      <c r="C84" s="217" t="s">
        <v>421</v>
      </c>
      <c r="D84" s="586">
        <v>11.836065573770492</v>
      </c>
      <c r="E84" s="218">
        <v>2</v>
      </c>
      <c r="F84" s="479"/>
      <c r="G84" s="587">
        <f t="shared" si="19"/>
        <v>23.672131147540984</v>
      </c>
      <c r="H84" s="587">
        <f t="shared" si="19"/>
        <v>23.672131147540984</v>
      </c>
      <c r="I84" s="587">
        <f t="shared" si="19"/>
        <v>23.672131147540984</v>
      </c>
      <c r="J84" s="587">
        <f t="shared" si="19"/>
        <v>23.672131147540984</v>
      </c>
      <c r="K84" s="587">
        <f t="shared" si="19"/>
        <v>23.672131147540984</v>
      </c>
      <c r="L84" s="587">
        <f t="shared" si="19"/>
        <v>23.672131147540984</v>
      </c>
      <c r="M84" s="587">
        <f t="shared" si="19"/>
        <v>23.672131147540984</v>
      </c>
      <c r="N84" s="587">
        <f t="shared" si="19"/>
        <v>23.672131147540984</v>
      </c>
      <c r="O84" s="587">
        <f t="shared" si="19"/>
        <v>23.672131147540984</v>
      </c>
      <c r="P84" s="587">
        <f t="shared" si="19"/>
        <v>23.672131147540984</v>
      </c>
      <c r="Q84" s="587">
        <f t="shared" si="19"/>
        <v>23.672131147540984</v>
      </c>
      <c r="R84" s="587">
        <f t="shared" si="19"/>
        <v>23.672131147540984</v>
      </c>
      <c r="S84" s="587">
        <f t="shared" si="19"/>
        <v>23.672131147540984</v>
      </c>
      <c r="T84" s="587">
        <f t="shared" si="19"/>
        <v>23.672131147540984</v>
      </c>
      <c r="U84" s="587">
        <f t="shared" si="19"/>
        <v>23.672131147540984</v>
      </c>
      <c r="V84" s="587">
        <f t="shared" si="19"/>
        <v>23.672131147540984</v>
      </c>
      <c r="W84" s="587">
        <f t="shared" si="18"/>
        <v>23.672131147540984</v>
      </c>
      <c r="X84" s="587">
        <f t="shared" si="18"/>
        <v>23.672131147540984</v>
      </c>
      <c r="Y84" s="587">
        <f t="shared" si="18"/>
        <v>23.672131147540984</v>
      </c>
      <c r="Z84" s="233">
        <f t="shared" si="18"/>
        <v>23.672131147540984</v>
      </c>
    </row>
    <row r="85" spans="2:26">
      <c r="B85" s="584" t="s">
        <v>403</v>
      </c>
      <c r="C85" s="217" t="s">
        <v>422</v>
      </c>
      <c r="D85" s="586">
        <v>1.8770491803278688</v>
      </c>
      <c r="E85" s="218">
        <v>2</v>
      </c>
      <c r="F85" s="479"/>
      <c r="G85" s="587">
        <f t="shared" si="19"/>
        <v>3.7540983606557377</v>
      </c>
      <c r="H85" s="587">
        <f t="shared" si="19"/>
        <v>3.7540983606557377</v>
      </c>
      <c r="I85" s="587">
        <f t="shared" si="19"/>
        <v>3.7540983606557377</v>
      </c>
      <c r="J85" s="587">
        <f t="shared" si="19"/>
        <v>3.7540983606557377</v>
      </c>
      <c r="K85" s="587">
        <f t="shared" si="19"/>
        <v>3.7540983606557377</v>
      </c>
      <c r="L85" s="587">
        <f t="shared" si="19"/>
        <v>3.7540983606557377</v>
      </c>
      <c r="M85" s="587">
        <f t="shared" si="19"/>
        <v>3.7540983606557377</v>
      </c>
      <c r="N85" s="587">
        <f t="shared" si="19"/>
        <v>3.7540983606557377</v>
      </c>
      <c r="O85" s="587">
        <f t="shared" si="19"/>
        <v>3.7540983606557377</v>
      </c>
      <c r="P85" s="587">
        <f t="shared" si="19"/>
        <v>3.7540983606557377</v>
      </c>
      <c r="Q85" s="587">
        <f t="shared" si="19"/>
        <v>3.7540983606557377</v>
      </c>
      <c r="R85" s="587">
        <f t="shared" si="19"/>
        <v>3.7540983606557377</v>
      </c>
      <c r="S85" s="587">
        <f t="shared" si="19"/>
        <v>3.7540983606557377</v>
      </c>
      <c r="T85" s="587">
        <f t="shared" si="19"/>
        <v>3.7540983606557377</v>
      </c>
      <c r="U85" s="587">
        <f t="shared" si="19"/>
        <v>3.7540983606557377</v>
      </c>
      <c r="V85" s="587">
        <f t="shared" si="19"/>
        <v>3.7540983606557377</v>
      </c>
      <c r="W85" s="587">
        <f t="shared" si="18"/>
        <v>3.7540983606557377</v>
      </c>
      <c r="X85" s="587">
        <f t="shared" si="18"/>
        <v>3.7540983606557377</v>
      </c>
      <c r="Y85" s="587">
        <f t="shared" si="18"/>
        <v>3.7540983606557377</v>
      </c>
      <c r="Z85" s="233">
        <f t="shared" si="18"/>
        <v>3.7540983606557377</v>
      </c>
    </row>
    <row r="86" spans="2:26">
      <c r="B86" s="584" t="s">
        <v>403</v>
      </c>
      <c r="C86" s="217" t="s">
        <v>423</v>
      </c>
      <c r="D86" s="586">
        <v>120.86885245901641</v>
      </c>
      <c r="E86" s="218">
        <v>2</v>
      </c>
      <c r="F86" s="479"/>
      <c r="G86" s="587">
        <f t="shared" si="19"/>
        <v>241.73770491803282</v>
      </c>
      <c r="H86" s="587">
        <f t="shared" si="19"/>
        <v>241.73770491803282</v>
      </c>
      <c r="I86" s="587">
        <f t="shared" si="19"/>
        <v>241.73770491803282</v>
      </c>
      <c r="J86" s="587">
        <f t="shared" si="19"/>
        <v>241.73770491803282</v>
      </c>
      <c r="K86" s="587">
        <f t="shared" si="19"/>
        <v>241.73770491803282</v>
      </c>
      <c r="L86" s="587">
        <f t="shared" si="19"/>
        <v>241.73770491803282</v>
      </c>
      <c r="M86" s="587">
        <f t="shared" si="19"/>
        <v>241.73770491803282</v>
      </c>
      <c r="N86" s="587">
        <f t="shared" si="19"/>
        <v>241.73770491803282</v>
      </c>
      <c r="O86" s="587">
        <f t="shared" si="19"/>
        <v>241.73770491803282</v>
      </c>
      <c r="P86" s="587">
        <f t="shared" si="19"/>
        <v>241.73770491803282</v>
      </c>
      <c r="Q86" s="587">
        <f t="shared" si="19"/>
        <v>241.73770491803282</v>
      </c>
      <c r="R86" s="587">
        <f t="shared" si="19"/>
        <v>241.73770491803282</v>
      </c>
      <c r="S86" s="587">
        <f t="shared" si="19"/>
        <v>241.73770491803282</v>
      </c>
      <c r="T86" s="587">
        <f t="shared" si="19"/>
        <v>241.73770491803282</v>
      </c>
      <c r="U86" s="587">
        <f t="shared" si="19"/>
        <v>241.73770491803282</v>
      </c>
      <c r="V86" s="587">
        <f t="shared" si="19"/>
        <v>241.73770491803282</v>
      </c>
      <c r="W86" s="587">
        <f t="shared" si="18"/>
        <v>241.73770491803282</v>
      </c>
      <c r="X86" s="587">
        <f t="shared" si="18"/>
        <v>241.73770491803282</v>
      </c>
      <c r="Y86" s="587">
        <f t="shared" si="18"/>
        <v>241.73770491803282</v>
      </c>
      <c r="Z86" s="233">
        <f t="shared" si="18"/>
        <v>241.73770491803282</v>
      </c>
    </row>
    <row r="87" spans="2:26">
      <c r="B87" s="584" t="s">
        <v>403</v>
      </c>
      <c r="C87" s="217" t="s">
        <v>424</v>
      </c>
      <c r="D87" s="586">
        <v>31.434426229508198</v>
      </c>
      <c r="E87" s="218">
        <v>2</v>
      </c>
      <c r="F87" s="479"/>
      <c r="G87" s="587">
        <f t="shared" si="19"/>
        <v>62.868852459016395</v>
      </c>
      <c r="H87" s="587">
        <f t="shared" si="19"/>
        <v>62.868852459016395</v>
      </c>
      <c r="I87" s="587">
        <f t="shared" si="19"/>
        <v>62.868852459016395</v>
      </c>
      <c r="J87" s="587">
        <f t="shared" si="19"/>
        <v>62.868852459016395</v>
      </c>
      <c r="K87" s="587">
        <f t="shared" si="19"/>
        <v>62.868852459016395</v>
      </c>
      <c r="L87" s="587">
        <f t="shared" si="19"/>
        <v>62.868852459016395</v>
      </c>
      <c r="M87" s="587">
        <f t="shared" si="19"/>
        <v>62.868852459016395</v>
      </c>
      <c r="N87" s="587">
        <f t="shared" si="19"/>
        <v>62.868852459016395</v>
      </c>
      <c r="O87" s="587">
        <f t="shared" si="19"/>
        <v>62.868852459016395</v>
      </c>
      <c r="P87" s="587">
        <f t="shared" si="19"/>
        <v>62.868852459016395</v>
      </c>
      <c r="Q87" s="587">
        <f t="shared" si="19"/>
        <v>62.868852459016395</v>
      </c>
      <c r="R87" s="587">
        <f t="shared" si="19"/>
        <v>62.868852459016395</v>
      </c>
      <c r="S87" s="587">
        <f t="shared" si="19"/>
        <v>62.868852459016395</v>
      </c>
      <c r="T87" s="587">
        <f t="shared" si="19"/>
        <v>62.868852459016395</v>
      </c>
      <c r="U87" s="587">
        <f t="shared" si="19"/>
        <v>62.868852459016395</v>
      </c>
      <c r="V87" s="587">
        <f t="shared" si="19"/>
        <v>62.868852459016395</v>
      </c>
      <c r="W87" s="587">
        <f t="shared" si="18"/>
        <v>62.868852459016395</v>
      </c>
      <c r="X87" s="587">
        <f t="shared" si="18"/>
        <v>62.868852459016395</v>
      </c>
      <c r="Y87" s="587">
        <f t="shared" si="18"/>
        <v>62.868852459016395</v>
      </c>
      <c r="Z87" s="233">
        <f t="shared" si="18"/>
        <v>62.868852459016395</v>
      </c>
    </row>
    <row r="88" spans="2:26">
      <c r="B88" s="584" t="s">
        <v>403</v>
      </c>
      <c r="C88" s="217" t="s">
        <v>425</v>
      </c>
      <c r="D88" s="586">
        <v>22.696721311475411</v>
      </c>
      <c r="E88" s="218">
        <v>2</v>
      </c>
      <c r="F88" s="479"/>
      <c r="G88" s="587">
        <f t="shared" si="19"/>
        <v>45.393442622950822</v>
      </c>
      <c r="H88" s="587">
        <f t="shared" si="19"/>
        <v>45.393442622950822</v>
      </c>
      <c r="I88" s="587">
        <f t="shared" si="19"/>
        <v>45.393442622950822</v>
      </c>
      <c r="J88" s="587">
        <f t="shared" si="19"/>
        <v>45.393442622950822</v>
      </c>
      <c r="K88" s="587">
        <f t="shared" si="19"/>
        <v>45.393442622950822</v>
      </c>
      <c r="L88" s="587">
        <f t="shared" si="19"/>
        <v>45.393442622950822</v>
      </c>
      <c r="M88" s="587">
        <f t="shared" si="19"/>
        <v>45.393442622950822</v>
      </c>
      <c r="N88" s="587">
        <f t="shared" si="19"/>
        <v>45.393442622950822</v>
      </c>
      <c r="O88" s="587">
        <f t="shared" si="19"/>
        <v>45.393442622950822</v>
      </c>
      <c r="P88" s="587">
        <f t="shared" si="19"/>
        <v>45.393442622950822</v>
      </c>
      <c r="Q88" s="587">
        <f t="shared" si="19"/>
        <v>45.393442622950822</v>
      </c>
      <c r="R88" s="587">
        <f t="shared" si="19"/>
        <v>45.393442622950822</v>
      </c>
      <c r="S88" s="587">
        <f t="shared" si="19"/>
        <v>45.393442622950822</v>
      </c>
      <c r="T88" s="587">
        <f t="shared" si="19"/>
        <v>45.393442622950822</v>
      </c>
      <c r="U88" s="587">
        <f t="shared" si="19"/>
        <v>45.393442622950822</v>
      </c>
      <c r="V88" s="587">
        <f t="shared" si="19"/>
        <v>45.393442622950822</v>
      </c>
      <c r="W88" s="587">
        <f t="shared" si="18"/>
        <v>45.393442622950822</v>
      </c>
      <c r="X88" s="587">
        <f t="shared" si="18"/>
        <v>45.393442622950822</v>
      </c>
      <c r="Y88" s="587">
        <f t="shared" si="18"/>
        <v>45.393442622950822</v>
      </c>
      <c r="Z88" s="233">
        <f t="shared" si="18"/>
        <v>45.393442622950822</v>
      </c>
    </row>
    <row r="89" spans="2:26">
      <c r="B89" s="584" t="s">
        <v>409</v>
      </c>
      <c r="C89" s="217" t="s">
        <v>410</v>
      </c>
      <c r="D89" s="586">
        <v>7.3032786885245908</v>
      </c>
      <c r="E89" s="218">
        <v>1400</v>
      </c>
      <c r="F89" s="479"/>
      <c r="G89" s="587">
        <f t="shared" si="19"/>
        <v>10224.590163934427</v>
      </c>
      <c r="H89" s="587">
        <f t="shared" si="19"/>
        <v>10224.590163934427</v>
      </c>
      <c r="I89" s="587">
        <f t="shared" si="19"/>
        <v>10224.590163934427</v>
      </c>
      <c r="J89" s="587">
        <f t="shared" si="19"/>
        <v>10224.590163934427</v>
      </c>
      <c r="K89" s="587">
        <f t="shared" si="19"/>
        <v>10224.590163934427</v>
      </c>
      <c r="L89" s="587">
        <f t="shared" si="19"/>
        <v>10224.590163934427</v>
      </c>
      <c r="M89" s="587">
        <f t="shared" si="19"/>
        <v>10224.590163934427</v>
      </c>
      <c r="N89" s="587">
        <f t="shared" si="19"/>
        <v>10224.590163934427</v>
      </c>
      <c r="O89" s="587">
        <f t="shared" si="19"/>
        <v>10224.590163934427</v>
      </c>
      <c r="P89" s="587">
        <f t="shared" si="19"/>
        <v>10224.590163934427</v>
      </c>
      <c r="Q89" s="587">
        <f t="shared" si="19"/>
        <v>10224.590163934427</v>
      </c>
      <c r="R89" s="587">
        <f t="shared" si="19"/>
        <v>10224.590163934427</v>
      </c>
      <c r="S89" s="587">
        <f t="shared" si="19"/>
        <v>10224.590163934427</v>
      </c>
      <c r="T89" s="587">
        <f t="shared" si="19"/>
        <v>10224.590163934427</v>
      </c>
      <c r="U89" s="587">
        <f t="shared" si="19"/>
        <v>10224.590163934427</v>
      </c>
      <c r="V89" s="587">
        <f t="shared" si="19"/>
        <v>10224.590163934427</v>
      </c>
      <c r="W89" s="587">
        <f t="shared" si="18"/>
        <v>10224.590163934427</v>
      </c>
      <c r="X89" s="587">
        <f t="shared" si="18"/>
        <v>10224.590163934427</v>
      </c>
      <c r="Y89" s="587">
        <f t="shared" si="18"/>
        <v>10224.590163934427</v>
      </c>
      <c r="Z89" s="233">
        <f t="shared" si="18"/>
        <v>10224.590163934427</v>
      </c>
    </row>
    <row r="90" spans="2:26">
      <c r="B90" s="584" t="s">
        <v>409</v>
      </c>
      <c r="C90" s="217" t="s">
        <v>411</v>
      </c>
      <c r="D90" s="586">
        <v>5.360655737704918</v>
      </c>
      <c r="E90" s="218">
        <v>272.7</v>
      </c>
      <c r="F90" s="479"/>
      <c r="G90" s="587">
        <f t="shared" si="19"/>
        <v>1461.8508196721311</v>
      </c>
      <c r="H90" s="587">
        <f t="shared" si="19"/>
        <v>1461.8508196721311</v>
      </c>
      <c r="I90" s="587">
        <f t="shared" si="19"/>
        <v>1461.8508196721311</v>
      </c>
      <c r="J90" s="587">
        <f t="shared" si="19"/>
        <v>1461.8508196721311</v>
      </c>
      <c r="K90" s="587">
        <f t="shared" si="19"/>
        <v>1461.8508196721311</v>
      </c>
      <c r="L90" s="587">
        <f t="shared" si="19"/>
        <v>1461.8508196721311</v>
      </c>
      <c r="M90" s="587">
        <f t="shared" si="19"/>
        <v>1461.8508196721311</v>
      </c>
      <c r="N90" s="587">
        <f t="shared" si="19"/>
        <v>1461.8508196721311</v>
      </c>
      <c r="O90" s="587">
        <f t="shared" si="19"/>
        <v>1461.8508196721311</v>
      </c>
      <c r="P90" s="587">
        <f t="shared" si="19"/>
        <v>1461.8508196721311</v>
      </c>
      <c r="Q90" s="587">
        <f t="shared" si="19"/>
        <v>1461.8508196721311</v>
      </c>
      <c r="R90" s="587">
        <f t="shared" si="19"/>
        <v>1461.8508196721311</v>
      </c>
      <c r="S90" s="587">
        <f t="shared" si="19"/>
        <v>1461.8508196721311</v>
      </c>
      <c r="T90" s="587">
        <f t="shared" si="19"/>
        <v>1461.8508196721311</v>
      </c>
      <c r="U90" s="587">
        <f t="shared" si="19"/>
        <v>1461.8508196721311</v>
      </c>
      <c r="V90" s="587">
        <f t="shared" si="19"/>
        <v>1461.8508196721311</v>
      </c>
      <c r="W90" s="587">
        <f t="shared" ref="W90:Z93" si="20">IF(W$17=0,0,W$17/$D$17*$E90*$D90)</f>
        <v>1461.8508196721311</v>
      </c>
      <c r="X90" s="587">
        <f t="shared" si="20"/>
        <v>1461.8508196721311</v>
      </c>
      <c r="Y90" s="587">
        <f t="shared" si="20"/>
        <v>1461.8508196721311</v>
      </c>
      <c r="Z90" s="233">
        <f t="shared" si="20"/>
        <v>1461.8508196721311</v>
      </c>
    </row>
    <row r="91" spans="2:26">
      <c r="B91" s="584" t="s">
        <v>412</v>
      </c>
      <c r="C91" s="217" t="s">
        <v>413</v>
      </c>
      <c r="D91" s="586">
        <v>29.795081967213118</v>
      </c>
      <c r="E91" s="218">
        <v>80</v>
      </c>
      <c r="F91" s="479"/>
      <c r="G91" s="587">
        <f t="shared" si="19"/>
        <v>2383.6065573770493</v>
      </c>
      <c r="H91" s="587">
        <f t="shared" si="19"/>
        <v>2383.6065573770493</v>
      </c>
      <c r="I91" s="587">
        <f t="shared" si="19"/>
        <v>2383.6065573770493</v>
      </c>
      <c r="J91" s="587">
        <f t="shared" si="19"/>
        <v>2383.6065573770493</v>
      </c>
      <c r="K91" s="587">
        <f t="shared" si="19"/>
        <v>2383.6065573770493</v>
      </c>
      <c r="L91" s="587">
        <f t="shared" si="19"/>
        <v>2383.6065573770493</v>
      </c>
      <c r="M91" s="587">
        <f t="shared" si="19"/>
        <v>2383.6065573770493</v>
      </c>
      <c r="N91" s="587">
        <f t="shared" si="19"/>
        <v>2383.6065573770493</v>
      </c>
      <c r="O91" s="587">
        <f t="shared" si="19"/>
        <v>2383.6065573770493</v>
      </c>
      <c r="P91" s="587">
        <f t="shared" si="19"/>
        <v>2383.6065573770493</v>
      </c>
      <c r="Q91" s="587">
        <f t="shared" si="19"/>
        <v>2383.6065573770493</v>
      </c>
      <c r="R91" s="587">
        <f t="shared" si="19"/>
        <v>2383.6065573770493</v>
      </c>
      <c r="S91" s="587">
        <f t="shared" si="19"/>
        <v>2383.6065573770493</v>
      </c>
      <c r="T91" s="587">
        <f t="shared" si="19"/>
        <v>2383.6065573770493</v>
      </c>
      <c r="U91" s="587">
        <f t="shared" si="19"/>
        <v>2383.6065573770493</v>
      </c>
      <c r="V91" s="587">
        <f t="shared" si="19"/>
        <v>2383.6065573770493</v>
      </c>
      <c r="W91" s="587">
        <f t="shared" si="20"/>
        <v>2383.6065573770493</v>
      </c>
      <c r="X91" s="587">
        <f t="shared" si="20"/>
        <v>2383.6065573770493</v>
      </c>
      <c r="Y91" s="587">
        <f t="shared" si="20"/>
        <v>2383.6065573770493</v>
      </c>
      <c r="Z91" s="233">
        <f t="shared" si="20"/>
        <v>2383.6065573770493</v>
      </c>
    </row>
    <row r="92" spans="2:26">
      <c r="B92" s="584" t="s">
        <v>409</v>
      </c>
      <c r="C92" s="234" t="s">
        <v>414</v>
      </c>
      <c r="D92" s="586">
        <v>3.4262295081967213</v>
      </c>
      <c r="E92" s="218">
        <v>130</v>
      </c>
      <c r="F92" s="479"/>
      <c r="G92" s="587">
        <f t="shared" si="19"/>
        <v>445.40983606557376</v>
      </c>
      <c r="H92" s="587">
        <f t="shared" si="19"/>
        <v>445.40983606557376</v>
      </c>
      <c r="I92" s="587">
        <f t="shared" si="19"/>
        <v>445.40983606557376</v>
      </c>
      <c r="J92" s="587">
        <f t="shared" si="19"/>
        <v>445.40983606557376</v>
      </c>
      <c r="K92" s="587">
        <f t="shared" si="19"/>
        <v>445.40983606557376</v>
      </c>
      <c r="L92" s="587">
        <f t="shared" si="19"/>
        <v>445.40983606557376</v>
      </c>
      <c r="M92" s="587">
        <f t="shared" si="19"/>
        <v>445.40983606557376</v>
      </c>
      <c r="N92" s="587">
        <f t="shared" si="19"/>
        <v>445.40983606557376</v>
      </c>
      <c r="O92" s="587">
        <f t="shared" si="19"/>
        <v>445.40983606557376</v>
      </c>
      <c r="P92" s="587">
        <f t="shared" si="19"/>
        <v>445.40983606557376</v>
      </c>
      <c r="Q92" s="587">
        <f t="shared" si="19"/>
        <v>445.40983606557376</v>
      </c>
      <c r="R92" s="587">
        <f t="shared" si="19"/>
        <v>445.40983606557376</v>
      </c>
      <c r="S92" s="587">
        <f t="shared" si="19"/>
        <v>445.40983606557376</v>
      </c>
      <c r="T92" s="587">
        <f t="shared" si="19"/>
        <v>445.40983606557376</v>
      </c>
      <c r="U92" s="587">
        <f t="shared" si="19"/>
        <v>445.40983606557376</v>
      </c>
      <c r="V92" s="587">
        <f t="shared" si="19"/>
        <v>445.40983606557376</v>
      </c>
      <c r="W92" s="587">
        <f t="shared" si="20"/>
        <v>445.40983606557376</v>
      </c>
      <c r="X92" s="587">
        <f t="shared" si="20"/>
        <v>445.40983606557376</v>
      </c>
      <c r="Y92" s="587">
        <f t="shared" si="20"/>
        <v>445.40983606557376</v>
      </c>
      <c r="Z92" s="233">
        <f t="shared" si="20"/>
        <v>445.40983606557376</v>
      </c>
    </row>
    <row r="93" spans="2:26">
      <c r="B93" s="584" t="s">
        <v>409</v>
      </c>
      <c r="C93" s="234" t="s">
        <v>415</v>
      </c>
      <c r="D93" s="586">
        <v>3.2</v>
      </c>
      <c r="E93" s="218">
        <v>50</v>
      </c>
      <c r="F93" s="479"/>
      <c r="G93" s="587">
        <f t="shared" si="19"/>
        <v>160</v>
      </c>
      <c r="H93" s="587">
        <f t="shared" si="19"/>
        <v>160</v>
      </c>
      <c r="I93" s="587">
        <f t="shared" si="19"/>
        <v>160</v>
      </c>
      <c r="J93" s="587">
        <f t="shared" si="19"/>
        <v>160</v>
      </c>
      <c r="K93" s="587">
        <f t="shared" si="19"/>
        <v>160</v>
      </c>
      <c r="L93" s="587">
        <f t="shared" si="19"/>
        <v>160</v>
      </c>
      <c r="M93" s="587">
        <f t="shared" si="19"/>
        <v>160</v>
      </c>
      <c r="N93" s="587">
        <f t="shared" si="19"/>
        <v>160</v>
      </c>
      <c r="O93" s="587">
        <f t="shared" si="19"/>
        <v>160</v>
      </c>
      <c r="P93" s="587">
        <f t="shared" si="19"/>
        <v>160</v>
      </c>
      <c r="Q93" s="587">
        <f t="shared" si="19"/>
        <v>160</v>
      </c>
      <c r="R93" s="587">
        <f t="shared" si="19"/>
        <v>160</v>
      </c>
      <c r="S93" s="587">
        <f t="shared" si="19"/>
        <v>160</v>
      </c>
      <c r="T93" s="587">
        <f t="shared" si="19"/>
        <v>160</v>
      </c>
      <c r="U93" s="587">
        <f t="shared" si="19"/>
        <v>160</v>
      </c>
      <c r="V93" s="587">
        <f t="shared" si="19"/>
        <v>160</v>
      </c>
      <c r="W93" s="587">
        <f t="shared" si="20"/>
        <v>160</v>
      </c>
      <c r="X93" s="587">
        <f t="shared" si="20"/>
        <v>160</v>
      </c>
      <c r="Y93" s="587">
        <f t="shared" si="20"/>
        <v>160</v>
      </c>
      <c r="Z93" s="233">
        <f t="shared" si="20"/>
        <v>160</v>
      </c>
    </row>
    <row r="94" spans="2:26">
      <c r="B94" s="582" t="s">
        <v>235</v>
      </c>
      <c r="C94" s="583"/>
      <c r="D94" s="475"/>
      <c r="E94" s="476">
        <f>VLOOKUP($B94,$B$14:$C$19,2,FALSE)</f>
        <v>0</v>
      </c>
      <c r="F94" s="421">
        <f>VLOOKUP($B94,$B$14:$E$19,4,FALSE)</f>
        <v>0</v>
      </c>
      <c r="G94" s="388"/>
      <c r="H94" s="388"/>
      <c r="I94" s="388"/>
      <c r="J94" s="388"/>
      <c r="K94" s="388"/>
      <c r="L94" s="388"/>
      <c r="M94" s="388"/>
      <c r="N94" s="388"/>
      <c r="O94" s="388"/>
      <c r="P94" s="388"/>
      <c r="Q94" s="388"/>
      <c r="R94" s="388"/>
      <c r="S94" s="388"/>
      <c r="T94" s="388"/>
      <c r="U94" s="388"/>
      <c r="V94" s="388"/>
      <c r="W94" s="388"/>
      <c r="X94" s="388"/>
      <c r="Y94" s="388"/>
      <c r="Z94" s="572"/>
    </row>
    <row r="95" spans="2:26">
      <c r="B95" s="584" t="s">
        <v>403</v>
      </c>
      <c r="C95" s="217"/>
      <c r="D95" s="586">
        <v>100</v>
      </c>
      <c r="E95" s="218">
        <v>2</v>
      </c>
      <c r="F95" s="479"/>
      <c r="G95" s="587">
        <f>IF(G$18=0,0,G$18/$D$18*$E95*$D95)</f>
        <v>0</v>
      </c>
      <c r="H95" s="587">
        <f t="shared" ref="H95:Z100" si="21">IF(H$18=0,0,H$18/$D$18*$E95*$D95)</f>
        <v>0</v>
      </c>
      <c r="I95" s="587">
        <f t="shared" si="21"/>
        <v>0</v>
      </c>
      <c r="J95" s="587">
        <f t="shared" si="21"/>
        <v>0</v>
      </c>
      <c r="K95" s="587">
        <f t="shared" si="21"/>
        <v>0</v>
      </c>
      <c r="L95" s="587">
        <f t="shared" si="21"/>
        <v>0</v>
      </c>
      <c r="M95" s="587">
        <f t="shared" si="21"/>
        <v>0</v>
      </c>
      <c r="N95" s="587">
        <f t="shared" si="21"/>
        <v>0</v>
      </c>
      <c r="O95" s="587">
        <f t="shared" si="21"/>
        <v>0</v>
      </c>
      <c r="P95" s="587">
        <f t="shared" si="21"/>
        <v>0</v>
      </c>
      <c r="Q95" s="587">
        <f t="shared" si="21"/>
        <v>0</v>
      </c>
      <c r="R95" s="587">
        <f t="shared" si="21"/>
        <v>0</v>
      </c>
      <c r="S95" s="587">
        <f t="shared" si="21"/>
        <v>0</v>
      </c>
      <c r="T95" s="587">
        <f t="shared" si="21"/>
        <v>0</v>
      </c>
      <c r="U95" s="587">
        <f t="shared" si="21"/>
        <v>0</v>
      </c>
      <c r="V95" s="587">
        <f t="shared" si="21"/>
        <v>0</v>
      </c>
      <c r="W95" s="587">
        <f t="shared" si="21"/>
        <v>0</v>
      </c>
      <c r="X95" s="587">
        <f t="shared" si="21"/>
        <v>0</v>
      </c>
      <c r="Y95" s="587">
        <f t="shared" si="21"/>
        <v>0</v>
      </c>
      <c r="Z95" s="233">
        <f t="shared" si="21"/>
        <v>0</v>
      </c>
    </row>
    <row r="96" spans="2:26">
      <c r="B96" s="584" t="s">
        <v>403</v>
      </c>
      <c r="C96" s="217"/>
      <c r="D96" s="586">
        <v>50</v>
      </c>
      <c r="E96" s="218">
        <v>2</v>
      </c>
      <c r="F96" s="479"/>
      <c r="G96" s="587">
        <f t="shared" ref="G96:V100" si="22">IF(G$18=0,0,G$18/$D$18*$E96*$D96)</f>
        <v>0</v>
      </c>
      <c r="H96" s="587">
        <f t="shared" si="22"/>
        <v>0</v>
      </c>
      <c r="I96" s="587">
        <f t="shared" si="22"/>
        <v>0</v>
      </c>
      <c r="J96" s="587">
        <f t="shared" si="22"/>
        <v>0</v>
      </c>
      <c r="K96" s="587">
        <f t="shared" si="22"/>
        <v>0</v>
      </c>
      <c r="L96" s="587">
        <f t="shared" si="22"/>
        <v>0</v>
      </c>
      <c r="M96" s="587">
        <f t="shared" si="22"/>
        <v>0</v>
      </c>
      <c r="N96" s="587">
        <f t="shared" si="22"/>
        <v>0</v>
      </c>
      <c r="O96" s="587">
        <f t="shared" si="22"/>
        <v>0</v>
      </c>
      <c r="P96" s="587">
        <f t="shared" si="22"/>
        <v>0</v>
      </c>
      <c r="Q96" s="587">
        <f t="shared" si="22"/>
        <v>0</v>
      </c>
      <c r="R96" s="587">
        <f t="shared" si="22"/>
        <v>0</v>
      </c>
      <c r="S96" s="587">
        <f t="shared" si="22"/>
        <v>0</v>
      </c>
      <c r="T96" s="587">
        <f t="shared" si="22"/>
        <v>0</v>
      </c>
      <c r="U96" s="587">
        <f t="shared" si="22"/>
        <v>0</v>
      </c>
      <c r="V96" s="587">
        <f t="shared" si="22"/>
        <v>0</v>
      </c>
      <c r="W96" s="587">
        <f t="shared" si="21"/>
        <v>0</v>
      </c>
      <c r="X96" s="587">
        <f t="shared" si="21"/>
        <v>0</v>
      </c>
      <c r="Y96" s="587">
        <f t="shared" si="21"/>
        <v>0</v>
      </c>
      <c r="Z96" s="233">
        <f t="shared" si="21"/>
        <v>0</v>
      </c>
    </row>
    <row r="97" spans="2:26">
      <c r="B97" s="584" t="s">
        <v>409</v>
      </c>
      <c r="C97" s="217"/>
      <c r="D97" s="586">
        <v>3</v>
      </c>
      <c r="E97" s="218">
        <v>100</v>
      </c>
      <c r="F97" s="479"/>
      <c r="G97" s="587">
        <f t="shared" si="22"/>
        <v>0</v>
      </c>
      <c r="H97" s="587">
        <f t="shared" si="21"/>
        <v>0</v>
      </c>
      <c r="I97" s="587">
        <f t="shared" si="21"/>
        <v>0</v>
      </c>
      <c r="J97" s="587">
        <f t="shared" si="21"/>
        <v>0</v>
      </c>
      <c r="K97" s="587">
        <f t="shared" si="21"/>
        <v>0</v>
      </c>
      <c r="L97" s="587">
        <f t="shared" si="21"/>
        <v>0</v>
      </c>
      <c r="M97" s="587">
        <f t="shared" si="21"/>
        <v>0</v>
      </c>
      <c r="N97" s="587">
        <f t="shared" si="21"/>
        <v>0</v>
      </c>
      <c r="O97" s="587">
        <f t="shared" si="21"/>
        <v>0</v>
      </c>
      <c r="P97" s="587">
        <f t="shared" si="21"/>
        <v>0</v>
      </c>
      <c r="Q97" s="587">
        <f t="shared" si="21"/>
        <v>0</v>
      </c>
      <c r="R97" s="587">
        <f t="shared" si="21"/>
        <v>0</v>
      </c>
      <c r="S97" s="587">
        <f t="shared" si="21"/>
        <v>0</v>
      </c>
      <c r="T97" s="587">
        <f t="shared" si="21"/>
        <v>0</v>
      </c>
      <c r="U97" s="587">
        <f t="shared" si="21"/>
        <v>0</v>
      </c>
      <c r="V97" s="587">
        <f t="shared" si="21"/>
        <v>0</v>
      </c>
      <c r="W97" s="587">
        <f t="shared" si="21"/>
        <v>0</v>
      </c>
      <c r="X97" s="587">
        <f t="shared" si="21"/>
        <v>0</v>
      </c>
      <c r="Y97" s="587">
        <f t="shared" si="21"/>
        <v>0</v>
      </c>
      <c r="Z97" s="233">
        <f t="shared" si="21"/>
        <v>0</v>
      </c>
    </row>
    <row r="98" spans="2:26">
      <c r="B98" s="584" t="s">
        <v>409</v>
      </c>
      <c r="C98" s="234"/>
      <c r="D98" s="586">
        <v>3</v>
      </c>
      <c r="E98" s="218">
        <v>100</v>
      </c>
      <c r="F98" s="479"/>
      <c r="G98" s="587">
        <f t="shared" si="22"/>
        <v>0</v>
      </c>
      <c r="H98" s="587">
        <f t="shared" si="21"/>
        <v>0</v>
      </c>
      <c r="I98" s="587">
        <f t="shared" si="21"/>
        <v>0</v>
      </c>
      <c r="J98" s="587">
        <f t="shared" si="21"/>
        <v>0</v>
      </c>
      <c r="K98" s="587">
        <f t="shared" si="21"/>
        <v>0</v>
      </c>
      <c r="L98" s="587">
        <f t="shared" si="21"/>
        <v>0</v>
      </c>
      <c r="M98" s="587">
        <f t="shared" si="21"/>
        <v>0</v>
      </c>
      <c r="N98" s="587">
        <f t="shared" si="21"/>
        <v>0</v>
      </c>
      <c r="O98" s="587">
        <f t="shared" si="21"/>
        <v>0</v>
      </c>
      <c r="P98" s="587">
        <f t="shared" si="21"/>
        <v>0</v>
      </c>
      <c r="Q98" s="587">
        <f t="shared" si="21"/>
        <v>0</v>
      </c>
      <c r="R98" s="587">
        <f t="shared" si="21"/>
        <v>0</v>
      </c>
      <c r="S98" s="587">
        <f t="shared" si="21"/>
        <v>0</v>
      </c>
      <c r="T98" s="587">
        <f t="shared" si="21"/>
        <v>0</v>
      </c>
      <c r="U98" s="587">
        <f t="shared" si="21"/>
        <v>0</v>
      </c>
      <c r="V98" s="587">
        <f t="shared" si="21"/>
        <v>0</v>
      </c>
      <c r="W98" s="587">
        <f t="shared" si="21"/>
        <v>0</v>
      </c>
      <c r="X98" s="587">
        <f t="shared" si="21"/>
        <v>0</v>
      </c>
      <c r="Y98" s="587">
        <f t="shared" si="21"/>
        <v>0</v>
      </c>
      <c r="Z98" s="233">
        <f t="shared" si="21"/>
        <v>0</v>
      </c>
    </row>
    <row r="99" spans="2:26">
      <c r="B99" s="584" t="s">
        <v>412</v>
      </c>
      <c r="C99" s="234"/>
      <c r="D99" s="586">
        <v>5</v>
      </c>
      <c r="E99" s="218">
        <v>50</v>
      </c>
      <c r="F99" s="479"/>
      <c r="G99" s="587">
        <f t="shared" si="22"/>
        <v>0</v>
      </c>
      <c r="H99" s="587">
        <f t="shared" si="21"/>
        <v>0</v>
      </c>
      <c r="I99" s="587">
        <f t="shared" si="21"/>
        <v>0</v>
      </c>
      <c r="J99" s="587">
        <f t="shared" si="21"/>
        <v>0</v>
      </c>
      <c r="K99" s="587">
        <f t="shared" si="21"/>
        <v>0</v>
      </c>
      <c r="L99" s="587">
        <f t="shared" si="21"/>
        <v>0</v>
      </c>
      <c r="M99" s="587">
        <f t="shared" si="21"/>
        <v>0</v>
      </c>
      <c r="N99" s="587">
        <f t="shared" si="21"/>
        <v>0</v>
      </c>
      <c r="O99" s="587">
        <f t="shared" si="21"/>
        <v>0</v>
      </c>
      <c r="P99" s="587">
        <f t="shared" si="21"/>
        <v>0</v>
      </c>
      <c r="Q99" s="587">
        <f t="shared" si="21"/>
        <v>0</v>
      </c>
      <c r="R99" s="587">
        <f t="shared" si="21"/>
        <v>0</v>
      </c>
      <c r="S99" s="587">
        <f t="shared" si="21"/>
        <v>0</v>
      </c>
      <c r="T99" s="587">
        <f t="shared" si="21"/>
        <v>0</v>
      </c>
      <c r="U99" s="587">
        <f t="shared" si="21"/>
        <v>0</v>
      </c>
      <c r="V99" s="587">
        <f t="shared" si="21"/>
        <v>0</v>
      </c>
      <c r="W99" s="587">
        <f t="shared" si="21"/>
        <v>0</v>
      </c>
      <c r="X99" s="587">
        <f t="shared" si="21"/>
        <v>0</v>
      </c>
      <c r="Y99" s="587">
        <f t="shared" si="21"/>
        <v>0</v>
      </c>
      <c r="Z99" s="233">
        <f t="shared" si="21"/>
        <v>0</v>
      </c>
    </row>
    <row r="100" spans="2:26">
      <c r="B100" s="584" t="s">
        <v>412</v>
      </c>
      <c r="C100" s="234"/>
      <c r="D100" s="586">
        <v>5</v>
      </c>
      <c r="E100" s="218">
        <v>50</v>
      </c>
      <c r="F100" s="479"/>
      <c r="G100" s="587">
        <f t="shared" si="22"/>
        <v>0</v>
      </c>
      <c r="H100" s="587">
        <f t="shared" si="21"/>
        <v>0</v>
      </c>
      <c r="I100" s="587">
        <f t="shared" si="21"/>
        <v>0</v>
      </c>
      <c r="J100" s="587">
        <f t="shared" si="21"/>
        <v>0</v>
      </c>
      <c r="K100" s="587">
        <f t="shared" si="21"/>
        <v>0</v>
      </c>
      <c r="L100" s="587">
        <f t="shared" si="21"/>
        <v>0</v>
      </c>
      <c r="M100" s="587">
        <f t="shared" si="21"/>
        <v>0</v>
      </c>
      <c r="N100" s="587">
        <f t="shared" si="21"/>
        <v>0</v>
      </c>
      <c r="O100" s="587">
        <f t="shared" si="21"/>
        <v>0</v>
      </c>
      <c r="P100" s="587">
        <f t="shared" si="21"/>
        <v>0</v>
      </c>
      <c r="Q100" s="587">
        <f t="shared" si="21"/>
        <v>0</v>
      </c>
      <c r="R100" s="587">
        <f t="shared" si="21"/>
        <v>0</v>
      </c>
      <c r="S100" s="587">
        <f t="shared" si="21"/>
        <v>0</v>
      </c>
      <c r="T100" s="587">
        <f t="shared" si="21"/>
        <v>0</v>
      </c>
      <c r="U100" s="587">
        <f t="shared" si="21"/>
        <v>0</v>
      </c>
      <c r="V100" s="587">
        <f t="shared" si="21"/>
        <v>0</v>
      </c>
      <c r="W100" s="587">
        <f t="shared" si="21"/>
        <v>0</v>
      </c>
      <c r="X100" s="587">
        <f t="shared" si="21"/>
        <v>0</v>
      </c>
      <c r="Y100" s="587">
        <f t="shared" si="21"/>
        <v>0</v>
      </c>
      <c r="Z100" s="233">
        <f t="shared" si="21"/>
        <v>0</v>
      </c>
    </row>
    <row r="101" spans="2:26">
      <c r="B101" s="582" t="s">
        <v>236</v>
      </c>
      <c r="C101" s="583"/>
      <c r="D101" s="475"/>
      <c r="E101" s="476">
        <f>VLOOKUP($B101,$B$14:$C$19,2,FALSE)</f>
        <v>0</v>
      </c>
      <c r="F101" s="479"/>
      <c r="G101" s="388"/>
      <c r="H101" s="388"/>
      <c r="I101" s="258"/>
      <c r="J101" s="388"/>
      <c r="K101" s="258"/>
      <c r="L101" s="388"/>
      <c r="M101" s="258"/>
      <c r="N101" s="388"/>
      <c r="O101" s="258"/>
      <c r="P101" s="388"/>
      <c r="Q101" s="258"/>
      <c r="R101" s="388"/>
      <c r="S101" s="258"/>
      <c r="T101" s="388"/>
      <c r="U101" s="258"/>
      <c r="V101" s="388"/>
      <c r="W101" s="258"/>
      <c r="X101" s="388"/>
      <c r="Y101" s="258"/>
      <c r="Z101" s="572"/>
    </row>
    <row r="102" spans="2:26">
      <c r="B102" s="584" t="s">
        <v>403</v>
      </c>
      <c r="C102" s="217"/>
      <c r="D102" s="586">
        <v>100</v>
      </c>
      <c r="E102" s="218">
        <v>2</v>
      </c>
      <c r="F102" s="558"/>
      <c r="G102" s="587">
        <f>IF(G$19=0,0,G$19/$D$19*$E102*$D102)</f>
        <v>0</v>
      </c>
      <c r="H102" s="587">
        <f t="shared" ref="H102:Z107" si="23">IF(H$19=0,0,H$19/$D$19*$E102*$D102)</f>
        <v>0</v>
      </c>
      <c r="I102" s="587">
        <f t="shared" si="23"/>
        <v>0</v>
      </c>
      <c r="J102" s="587">
        <f t="shared" si="23"/>
        <v>0</v>
      </c>
      <c r="K102" s="587">
        <f t="shared" si="23"/>
        <v>0</v>
      </c>
      <c r="L102" s="587">
        <f t="shared" si="23"/>
        <v>0</v>
      </c>
      <c r="M102" s="587">
        <f t="shared" si="23"/>
        <v>0</v>
      </c>
      <c r="N102" s="587">
        <f t="shared" si="23"/>
        <v>0</v>
      </c>
      <c r="O102" s="587">
        <f t="shared" si="23"/>
        <v>0</v>
      </c>
      <c r="P102" s="587">
        <f t="shared" si="23"/>
        <v>0</v>
      </c>
      <c r="Q102" s="587">
        <f t="shared" si="23"/>
        <v>0</v>
      </c>
      <c r="R102" s="587">
        <f t="shared" si="23"/>
        <v>0</v>
      </c>
      <c r="S102" s="587">
        <f t="shared" si="23"/>
        <v>0</v>
      </c>
      <c r="T102" s="587">
        <f t="shared" si="23"/>
        <v>0</v>
      </c>
      <c r="U102" s="587">
        <f t="shared" si="23"/>
        <v>0</v>
      </c>
      <c r="V102" s="587">
        <f t="shared" si="23"/>
        <v>0</v>
      </c>
      <c r="W102" s="587">
        <f t="shared" si="23"/>
        <v>0</v>
      </c>
      <c r="X102" s="587">
        <f t="shared" si="23"/>
        <v>0</v>
      </c>
      <c r="Y102" s="587">
        <f t="shared" si="23"/>
        <v>0</v>
      </c>
      <c r="Z102" s="233">
        <f t="shared" si="23"/>
        <v>0</v>
      </c>
    </row>
    <row r="103" spans="2:26">
      <c r="B103" s="584" t="s">
        <v>403</v>
      </c>
      <c r="C103" s="217"/>
      <c r="D103" s="586">
        <v>50</v>
      </c>
      <c r="E103" s="218">
        <v>2</v>
      </c>
      <c r="F103" s="558"/>
      <c r="G103" s="587">
        <f t="shared" ref="G103:V107" si="24">IF(G$19=0,0,G$19/$D$19*$E103*$D103)</f>
        <v>0</v>
      </c>
      <c r="H103" s="587">
        <f t="shared" si="24"/>
        <v>0</v>
      </c>
      <c r="I103" s="587">
        <f t="shared" si="24"/>
        <v>0</v>
      </c>
      <c r="J103" s="587">
        <f t="shared" si="24"/>
        <v>0</v>
      </c>
      <c r="K103" s="587">
        <f t="shared" si="24"/>
        <v>0</v>
      </c>
      <c r="L103" s="587">
        <f t="shared" si="24"/>
        <v>0</v>
      </c>
      <c r="M103" s="587">
        <f t="shared" si="24"/>
        <v>0</v>
      </c>
      <c r="N103" s="587">
        <f t="shared" si="24"/>
        <v>0</v>
      </c>
      <c r="O103" s="587">
        <f t="shared" si="24"/>
        <v>0</v>
      </c>
      <c r="P103" s="587">
        <f t="shared" si="24"/>
        <v>0</v>
      </c>
      <c r="Q103" s="587">
        <f t="shared" si="24"/>
        <v>0</v>
      </c>
      <c r="R103" s="587">
        <f t="shared" si="24"/>
        <v>0</v>
      </c>
      <c r="S103" s="587">
        <f t="shared" si="24"/>
        <v>0</v>
      </c>
      <c r="T103" s="587">
        <f t="shared" si="24"/>
        <v>0</v>
      </c>
      <c r="U103" s="587">
        <f t="shared" si="24"/>
        <v>0</v>
      </c>
      <c r="V103" s="587">
        <f t="shared" si="24"/>
        <v>0</v>
      </c>
      <c r="W103" s="587">
        <f t="shared" si="23"/>
        <v>0</v>
      </c>
      <c r="X103" s="587">
        <f t="shared" si="23"/>
        <v>0</v>
      </c>
      <c r="Y103" s="587">
        <f t="shared" si="23"/>
        <v>0</v>
      </c>
      <c r="Z103" s="233">
        <f t="shared" si="23"/>
        <v>0</v>
      </c>
    </row>
    <row r="104" spans="2:26">
      <c r="B104" s="584" t="s">
        <v>409</v>
      </c>
      <c r="C104" s="217"/>
      <c r="D104" s="586">
        <v>3</v>
      </c>
      <c r="E104" s="218">
        <v>100</v>
      </c>
      <c r="F104" s="558"/>
      <c r="G104" s="587">
        <f t="shared" si="24"/>
        <v>0</v>
      </c>
      <c r="H104" s="587">
        <f t="shared" si="23"/>
        <v>0</v>
      </c>
      <c r="I104" s="587">
        <f t="shared" si="23"/>
        <v>0</v>
      </c>
      <c r="J104" s="587">
        <f t="shared" si="23"/>
        <v>0</v>
      </c>
      <c r="K104" s="587">
        <f t="shared" si="23"/>
        <v>0</v>
      </c>
      <c r="L104" s="587">
        <f t="shared" si="23"/>
        <v>0</v>
      </c>
      <c r="M104" s="587">
        <f t="shared" si="23"/>
        <v>0</v>
      </c>
      <c r="N104" s="587">
        <f t="shared" si="23"/>
        <v>0</v>
      </c>
      <c r="O104" s="587">
        <f t="shared" si="23"/>
        <v>0</v>
      </c>
      <c r="P104" s="587">
        <f t="shared" si="23"/>
        <v>0</v>
      </c>
      <c r="Q104" s="587">
        <f t="shared" si="23"/>
        <v>0</v>
      </c>
      <c r="R104" s="587">
        <f t="shared" si="23"/>
        <v>0</v>
      </c>
      <c r="S104" s="587">
        <f t="shared" si="23"/>
        <v>0</v>
      </c>
      <c r="T104" s="587">
        <f t="shared" si="23"/>
        <v>0</v>
      </c>
      <c r="U104" s="587">
        <f t="shared" si="23"/>
        <v>0</v>
      </c>
      <c r="V104" s="587">
        <f t="shared" si="23"/>
        <v>0</v>
      </c>
      <c r="W104" s="587">
        <f t="shared" si="23"/>
        <v>0</v>
      </c>
      <c r="X104" s="587">
        <f t="shared" si="23"/>
        <v>0</v>
      </c>
      <c r="Y104" s="587">
        <f t="shared" si="23"/>
        <v>0</v>
      </c>
      <c r="Z104" s="233">
        <f t="shared" si="23"/>
        <v>0</v>
      </c>
    </row>
    <row r="105" spans="2:26">
      <c r="B105" s="584" t="s">
        <v>409</v>
      </c>
      <c r="C105" s="234"/>
      <c r="D105" s="586">
        <v>3</v>
      </c>
      <c r="E105" s="218">
        <v>100</v>
      </c>
      <c r="F105" s="558"/>
      <c r="G105" s="587">
        <f t="shared" si="24"/>
        <v>0</v>
      </c>
      <c r="H105" s="587">
        <f t="shared" si="23"/>
        <v>0</v>
      </c>
      <c r="I105" s="587">
        <f t="shared" si="23"/>
        <v>0</v>
      </c>
      <c r="J105" s="587">
        <f t="shared" si="23"/>
        <v>0</v>
      </c>
      <c r="K105" s="587">
        <f t="shared" si="23"/>
        <v>0</v>
      </c>
      <c r="L105" s="587">
        <f t="shared" si="23"/>
        <v>0</v>
      </c>
      <c r="M105" s="587">
        <f t="shared" si="23"/>
        <v>0</v>
      </c>
      <c r="N105" s="587">
        <f t="shared" si="23"/>
        <v>0</v>
      </c>
      <c r="O105" s="587">
        <f t="shared" si="23"/>
        <v>0</v>
      </c>
      <c r="P105" s="587">
        <f t="shared" si="23"/>
        <v>0</v>
      </c>
      <c r="Q105" s="587">
        <f t="shared" si="23"/>
        <v>0</v>
      </c>
      <c r="R105" s="587">
        <f t="shared" si="23"/>
        <v>0</v>
      </c>
      <c r="S105" s="587">
        <f t="shared" si="23"/>
        <v>0</v>
      </c>
      <c r="T105" s="587">
        <f t="shared" si="23"/>
        <v>0</v>
      </c>
      <c r="U105" s="587">
        <f t="shared" si="23"/>
        <v>0</v>
      </c>
      <c r="V105" s="587">
        <f t="shared" si="23"/>
        <v>0</v>
      </c>
      <c r="W105" s="587">
        <f t="shared" si="23"/>
        <v>0</v>
      </c>
      <c r="X105" s="587">
        <f t="shared" si="23"/>
        <v>0</v>
      </c>
      <c r="Y105" s="587">
        <f t="shared" si="23"/>
        <v>0</v>
      </c>
      <c r="Z105" s="233">
        <f t="shared" si="23"/>
        <v>0</v>
      </c>
    </row>
    <row r="106" spans="2:26">
      <c r="B106" s="584" t="s">
        <v>412</v>
      </c>
      <c r="C106" s="234"/>
      <c r="D106" s="586">
        <v>5</v>
      </c>
      <c r="E106" s="218">
        <v>50</v>
      </c>
      <c r="F106" s="558"/>
      <c r="G106" s="587">
        <f t="shared" si="24"/>
        <v>0</v>
      </c>
      <c r="H106" s="587">
        <f t="shared" si="23"/>
        <v>0</v>
      </c>
      <c r="I106" s="587">
        <f t="shared" si="23"/>
        <v>0</v>
      </c>
      <c r="J106" s="587">
        <f t="shared" si="23"/>
        <v>0</v>
      </c>
      <c r="K106" s="587">
        <f t="shared" si="23"/>
        <v>0</v>
      </c>
      <c r="L106" s="587">
        <f t="shared" si="23"/>
        <v>0</v>
      </c>
      <c r="M106" s="587">
        <f t="shared" si="23"/>
        <v>0</v>
      </c>
      <c r="N106" s="587">
        <f t="shared" si="23"/>
        <v>0</v>
      </c>
      <c r="O106" s="587">
        <f t="shared" si="23"/>
        <v>0</v>
      </c>
      <c r="P106" s="587">
        <f t="shared" si="23"/>
        <v>0</v>
      </c>
      <c r="Q106" s="587">
        <f t="shared" si="23"/>
        <v>0</v>
      </c>
      <c r="R106" s="587">
        <f t="shared" si="23"/>
        <v>0</v>
      </c>
      <c r="S106" s="587">
        <f t="shared" si="23"/>
        <v>0</v>
      </c>
      <c r="T106" s="587">
        <f t="shared" si="23"/>
        <v>0</v>
      </c>
      <c r="U106" s="587">
        <f t="shared" si="23"/>
        <v>0</v>
      </c>
      <c r="V106" s="587">
        <f t="shared" si="23"/>
        <v>0</v>
      </c>
      <c r="W106" s="587">
        <f t="shared" si="23"/>
        <v>0</v>
      </c>
      <c r="X106" s="587">
        <f t="shared" si="23"/>
        <v>0</v>
      </c>
      <c r="Y106" s="587">
        <f t="shared" si="23"/>
        <v>0</v>
      </c>
      <c r="Z106" s="233">
        <f t="shared" si="23"/>
        <v>0</v>
      </c>
    </row>
    <row r="107" spans="2:26" ht="15.75" thickBot="1">
      <c r="B107" s="588" t="s">
        <v>412</v>
      </c>
      <c r="C107" s="234"/>
      <c r="D107" s="586">
        <v>5</v>
      </c>
      <c r="E107" s="218">
        <v>50</v>
      </c>
      <c r="F107" s="235"/>
      <c r="G107" s="236">
        <f t="shared" si="24"/>
        <v>0</v>
      </c>
      <c r="H107" s="236">
        <f t="shared" si="23"/>
        <v>0</v>
      </c>
      <c r="I107" s="236">
        <f t="shared" si="23"/>
        <v>0</v>
      </c>
      <c r="J107" s="236">
        <f t="shared" si="23"/>
        <v>0</v>
      </c>
      <c r="K107" s="236">
        <f t="shared" si="23"/>
        <v>0</v>
      </c>
      <c r="L107" s="236">
        <f t="shared" si="23"/>
        <v>0</v>
      </c>
      <c r="M107" s="236">
        <f t="shared" si="23"/>
        <v>0</v>
      </c>
      <c r="N107" s="236">
        <f t="shared" si="23"/>
        <v>0</v>
      </c>
      <c r="O107" s="236">
        <f t="shared" si="23"/>
        <v>0</v>
      </c>
      <c r="P107" s="236">
        <f t="shared" si="23"/>
        <v>0</v>
      </c>
      <c r="Q107" s="236">
        <f t="shared" si="23"/>
        <v>0</v>
      </c>
      <c r="R107" s="236">
        <f t="shared" si="23"/>
        <v>0</v>
      </c>
      <c r="S107" s="236">
        <f t="shared" si="23"/>
        <v>0</v>
      </c>
      <c r="T107" s="236">
        <f t="shared" si="23"/>
        <v>0</v>
      </c>
      <c r="U107" s="236">
        <f t="shared" si="23"/>
        <v>0</v>
      </c>
      <c r="V107" s="236">
        <f t="shared" si="23"/>
        <v>0</v>
      </c>
      <c r="W107" s="236">
        <f t="shared" si="23"/>
        <v>0</v>
      </c>
      <c r="X107" s="236">
        <f t="shared" si="23"/>
        <v>0</v>
      </c>
      <c r="Y107" s="236">
        <f t="shared" si="23"/>
        <v>0</v>
      </c>
      <c r="Z107" s="237">
        <f t="shared" si="23"/>
        <v>0</v>
      </c>
    </row>
  </sheetData>
  <mergeCells count="2">
    <mergeCell ref="B11:Z11"/>
    <mergeCell ref="B20:Z20"/>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65E7-20F6-4C82-A530-F5023A5DD6B7}">
  <sheetPr>
    <tabColor theme="2" tint="-0.249977111117893"/>
  </sheetPr>
  <dimension ref="B2:Z67"/>
  <sheetViews>
    <sheetView view="pageBreakPreview" zoomScale="85" zoomScaleNormal="80" zoomScaleSheetLayoutView="85" workbookViewId="0">
      <pane xSplit="2" ySplit="6" topLeftCell="C28" activePane="bottomRight" state="frozen"/>
      <selection activeCell="D6" sqref="D6"/>
      <selection pane="topRight" activeCell="D6" sqref="D6"/>
      <selection pane="bottomLeft" activeCell="D6" sqref="D6"/>
      <selection pane="bottomRight" activeCell="G40" sqref="G40"/>
    </sheetView>
  </sheetViews>
  <sheetFormatPr defaultRowHeight="15"/>
  <cols>
    <col min="1" max="1" width="5.42578125" style="2" customWidth="1"/>
    <col min="2" max="2" width="34.7109375" style="2" customWidth="1"/>
    <col min="3" max="3" width="14.28515625" style="2" customWidth="1"/>
    <col min="4" max="4" width="14.140625" style="2" customWidth="1"/>
    <col min="5" max="5" width="11.42578125" style="2" customWidth="1"/>
    <col min="6" max="7" width="9.28515625" style="2" bestFit="1" customWidth="1"/>
    <col min="8" max="8" width="10.28515625" style="2" bestFit="1" customWidth="1"/>
    <col min="9" max="11" width="9.28515625" style="2" bestFit="1" customWidth="1"/>
    <col min="12" max="12" width="11.28515625" style="2" customWidth="1"/>
    <col min="13" max="14" width="9.28515625" style="2" bestFit="1" customWidth="1"/>
    <col min="15" max="15" width="10.7109375" style="2" bestFit="1" customWidth="1"/>
    <col min="16" max="18" width="9.28515625" style="2" bestFit="1" customWidth="1"/>
    <col min="19" max="19" width="11.5703125" style="2" customWidth="1"/>
    <col min="20" max="24" width="9.28515625" style="2" bestFit="1" customWidth="1"/>
    <col min="25" max="25" width="10.85546875" style="2" customWidth="1"/>
    <col min="26" max="26" width="6.85546875" style="2" customWidth="1"/>
    <col min="27" max="16384" width="9.140625" style="2"/>
  </cols>
  <sheetData>
    <row r="2" spans="2:25">
      <c r="B2" s="359" t="s">
        <v>178</v>
      </c>
    </row>
    <row r="3" spans="2:25" ht="15.75" thickBot="1">
      <c r="B3" s="2" t="s">
        <v>310</v>
      </c>
      <c r="F3" s="563">
        <f>'PC2000-11R ИСТК'!E9</f>
        <v>0.94292237442922378</v>
      </c>
      <c r="G3" s="563">
        <f>'PC2000-11R ИСТК'!F9</f>
        <v>0.93515347539320137</v>
      </c>
      <c r="H3" s="563">
        <f>'PC2000-11R ИСТК'!G9</f>
        <v>0.91284563673262298</v>
      </c>
      <c r="I3" s="563">
        <f>'PC2000-11R ИСТК'!H9</f>
        <v>0.88554350583460173</v>
      </c>
      <c r="J3" s="563">
        <f>'PC2000-11R ИСТК'!I9</f>
        <v>0.93848300355149672</v>
      </c>
      <c r="K3" s="563">
        <f>'PC2000-11R ИСТК'!J9</f>
        <v>0.9050767376966008</v>
      </c>
      <c r="L3" s="563">
        <f>'PC2000-11R ИСТК'!K9</f>
        <v>0.93515347539320137</v>
      </c>
      <c r="M3" s="563">
        <f>'PC2000-11R ИСТК'!L9</f>
        <v>0.89331240487062413</v>
      </c>
      <c r="N3" s="563">
        <f>'PC2000-11R ИСТК'!M9</f>
        <v>0.90063736681887363</v>
      </c>
      <c r="O3" s="563">
        <f>'PC2000-11R ИСТК'!N9</f>
        <v>0.94292237442922378</v>
      </c>
      <c r="P3" s="563">
        <f>'PC2000-11R ИСТК'!O9</f>
        <v>0.88554350583460173</v>
      </c>
      <c r="Q3" s="563">
        <f>'PC2000-11R ИСТК'!P9</f>
        <v>0.9050767376966008</v>
      </c>
      <c r="R3" s="563">
        <f>'PC2000-11R ИСТК'!Q9</f>
        <v>0.93848300355149672</v>
      </c>
      <c r="S3" s="563">
        <f>'PC2000-11R ИСТК'!R9</f>
        <v>0.93515347539320137</v>
      </c>
      <c r="T3" s="563">
        <f>'PC2000-11R ИСТК'!S9</f>
        <v>0.86323566717402334</v>
      </c>
      <c r="U3" s="563">
        <f>'PC2000-11R ИСТК'!T9</f>
        <v>0.93515347539320137</v>
      </c>
      <c r="V3" s="563">
        <f>'PC2000-11R ИСТК'!U9</f>
        <v>0.94292237442922378</v>
      </c>
      <c r="W3" s="563">
        <f>'PC2000-11R ИСТК'!V9</f>
        <v>0.85102739726027399</v>
      </c>
      <c r="X3" s="563">
        <f>'PC2000-11R ИСТК'!W9</f>
        <v>0.93515347539320137</v>
      </c>
      <c r="Y3" s="563">
        <f>'PC2000-11R ИСТК'!X9</f>
        <v>0.91684107052257735</v>
      </c>
    </row>
    <row r="4" spans="2:25" s="139" customFormat="1" ht="22.9" customHeight="1">
      <c r="B4" s="482" t="s">
        <v>189</v>
      </c>
      <c r="C4" s="483" t="s">
        <v>1</v>
      </c>
      <c r="D4" s="467"/>
      <c r="E4" s="467"/>
      <c r="F4" s="368">
        <v>1</v>
      </c>
      <c r="G4" s="368">
        <f>F4+1</f>
        <v>2</v>
      </c>
      <c r="H4" s="368">
        <f t="shared" ref="H4:O4" si="0">G4+1</f>
        <v>3</v>
      </c>
      <c r="I4" s="368">
        <f t="shared" si="0"/>
        <v>4</v>
      </c>
      <c r="J4" s="368">
        <f t="shared" si="0"/>
        <v>5</v>
      </c>
      <c r="K4" s="368">
        <f t="shared" si="0"/>
        <v>6</v>
      </c>
      <c r="L4" s="368">
        <f t="shared" si="0"/>
        <v>7</v>
      </c>
      <c r="M4" s="368">
        <f t="shared" si="0"/>
        <v>8</v>
      </c>
      <c r="N4" s="368">
        <f t="shared" si="0"/>
        <v>9</v>
      </c>
      <c r="O4" s="368">
        <f t="shared" si="0"/>
        <v>10</v>
      </c>
      <c r="P4" s="368">
        <f>O4+1</f>
        <v>11</v>
      </c>
      <c r="Q4" s="368">
        <f>P4+1</f>
        <v>12</v>
      </c>
      <c r="R4" s="368">
        <f t="shared" ref="R4:Y4" si="1">Q4+1</f>
        <v>13</v>
      </c>
      <c r="S4" s="368">
        <f t="shared" si="1"/>
        <v>14</v>
      </c>
      <c r="T4" s="368">
        <f t="shared" si="1"/>
        <v>15</v>
      </c>
      <c r="U4" s="368">
        <f t="shared" si="1"/>
        <v>16</v>
      </c>
      <c r="V4" s="368">
        <f t="shared" si="1"/>
        <v>17</v>
      </c>
      <c r="W4" s="368">
        <f t="shared" si="1"/>
        <v>18</v>
      </c>
      <c r="X4" s="368">
        <f t="shared" si="1"/>
        <v>19</v>
      </c>
      <c r="Y4" s="465">
        <f t="shared" si="1"/>
        <v>20</v>
      </c>
    </row>
    <row r="5" spans="2:25">
      <c r="B5" s="204" t="s">
        <v>190</v>
      </c>
      <c r="C5" s="484" t="s">
        <v>191</v>
      </c>
      <c r="D5" s="258"/>
      <c r="E5" s="260"/>
      <c r="F5" s="388">
        <v>0</v>
      </c>
      <c r="G5" s="388">
        <f>F6+1</f>
        <v>7001</v>
      </c>
      <c r="H5" s="388">
        <f t="shared" ref="H5:Y5" si="2">G6+1</f>
        <v>14001</v>
      </c>
      <c r="I5" s="388">
        <f t="shared" si="2"/>
        <v>21001</v>
      </c>
      <c r="J5" s="388">
        <f t="shared" si="2"/>
        <v>28001</v>
      </c>
      <c r="K5" s="388">
        <f t="shared" si="2"/>
        <v>35001</v>
      </c>
      <c r="L5" s="388">
        <f t="shared" si="2"/>
        <v>42001</v>
      </c>
      <c r="M5" s="388">
        <f t="shared" si="2"/>
        <v>49001</v>
      </c>
      <c r="N5" s="388">
        <f t="shared" si="2"/>
        <v>56001</v>
      </c>
      <c r="O5" s="388">
        <f t="shared" si="2"/>
        <v>63001</v>
      </c>
      <c r="P5" s="388">
        <f t="shared" si="2"/>
        <v>70001</v>
      </c>
      <c r="Q5" s="388">
        <f t="shared" si="2"/>
        <v>77001</v>
      </c>
      <c r="R5" s="388">
        <f t="shared" si="2"/>
        <v>84001</v>
      </c>
      <c r="S5" s="388">
        <f t="shared" si="2"/>
        <v>91001</v>
      </c>
      <c r="T5" s="388">
        <f t="shared" si="2"/>
        <v>98001</v>
      </c>
      <c r="U5" s="388">
        <f t="shared" si="2"/>
        <v>105001</v>
      </c>
      <c r="V5" s="388">
        <f t="shared" si="2"/>
        <v>112001</v>
      </c>
      <c r="W5" s="388">
        <f t="shared" si="2"/>
        <v>119001</v>
      </c>
      <c r="X5" s="388">
        <f t="shared" si="2"/>
        <v>126001</v>
      </c>
      <c r="Y5" s="572">
        <f t="shared" si="2"/>
        <v>133001</v>
      </c>
    </row>
    <row r="6" spans="2:25" ht="15.75" thickBot="1">
      <c r="B6" s="219" t="s">
        <v>192</v>
      </c>
      <c r="C6" s="220" t="s">
        <v>191</v>
      </c>
      <c r="D6" s="487"/>
      <c r="E6" s="488">
        <f>'PC2000-11R ИСТК_ТО'!F6</f>
        <v>7000</v>
      </c>
      <c r="F6" s="589">
        <f>E6</f>
        <v>7000</v>
      </c>
      <c r="G6" s="589">
        <f t="shared" ref="G6:Y6" si="3">F6+$E6</f>
        <v>14000</v>
      </c>
      <c r="H6" s="589">
        <f t="shared" si="3"/>
        <v>21000</v>
      </c>
      <c r="I6" s="589">
        <f t="shared" si="3"/>
        <v>28000</v>
      </c>
      <c r="J6" s="589">
        <f t="shared" si="3"/>
        <v>35000</v>
      </c>
      <c r="K6" s="589">
        <f t="shared" si="3"/>
        <v>42000</v>
      </c>
      <c r="L6" s="589">
        <f t="shared" si="3"/>
        <v>49000</v>
      </c>
      <c r="M6" s="589">
        <f t="shared" si="3"/>
        <v>56000</v>
      </c>
      <c r="N6" s="589">
        <f t="shared" si="3"/>
        <v>63000</v>
      </c>
      <c r="O6" s="589">
        <f t="shared" si="3"/>
        <v>70000</v>
      </c>
      <c r="P6" s="589">
        <f t="shared" si="3"/>
        <v>77000</v>
      </c>
      <c r="Q6" s="589">
        <f t="shared" si="3"/>
        <v>84000</v>
      </c>
      <c r="R6" s="589">
        <f t="shared" si="3"/>
        <v>91000</v>
      </c>
      <c r="S6" s="589">
        <f t="shared" si="3"/>
        <v>98000</v>
      </c>
      <c r="T6" s="589">
        <f t="shared" si="3"/>
        <v>105000</v>
      </c>
      <c r="U6" s="589">
        <f t="shared" si="3"/>
        <v>112000</v>
      </c>
      <c r="V6" s="589">
        <f t="shared" si="3"/>
        <v>119000</v>
      </c>
      <c r="W6" s="589">
        <f t="shared" si="3"/>
        <v>126000</v>
      </c>
      <c r="X6" s="589">
        <f t="shared" si="3"/>
        <v>133000</v>
      </c>
      <c r="Y6" s="590">
        <f t="shared" si="3"/>
        <v>140000</v>
      </c>
    </row>
    <row r="7" spans="2:25" ht="15.75" thickBot="1">
      <c r="B7" s="491"/>
      <c r="Y7" s="591"/>
    </row>
    <row r="8" spans="2:25" ht="21.75" customHeight="1">
      <c r="B8" s="492" t="s">
        <v>219</v>
      </c>
      <c r="C8" s="493" t="s">
        <v>176</v>
      </c>
      <c r="D8" s="494"/>
      <c r="E8" s="495"/>
      <c r="F8" s="496">
        <f>F16</f>
        <v>0</v>
      </c>
      <c r="G8" s="496">
        <f t="shared" ref="G8:Y8" si="4">G16</f>
        <v>70</v>
      </c>
      <c r="H8" s="496">
        <f t="shared" si="4"/>
        <v>271</v>
      </c>
      <c r="I8" s="496">
        <f t="shared" si="4"/>
        <v>517</v>
      </c>
      <c r="J8" s="496">
        <f t="shared" si="4"/>
        <v>40</v>
      </c>
      <c r="K8" s="496">
        <f t="shared" si="4"/>
        <v>341</v>
      </c>
      <c r="L8" s="496">
        <f t="shared" si="4"/>
        <v>70</v>
      </c>
      <c r="M8" s="496">
        <f t="shared" si="4"/>
        <v>447</v>
      </c>
      <c r="N8" s="496">
        <f t="shared" si="4"/>
        <v>381</v>
      </c>
      <c r="O8" s="496">
        <f t="shared" si="4"/>
        <v>0</v>
      </c>
      <c r="P8" s="496">
        <f t="shared" si="4"/>
        <v>517</v>
      </c>
      <c r="Q8" s="496">
        <f t="shared" si="4"/>
        <v>341</v>
      </c>
      <c r="R8" s="496">
        <f t="shared" si="4"/>
        <v>40</v>
      </c>
      <c r="S8" s="496">
        <f t="shared" si="4"/>
        <v>70</v>
      </c>
      <c r="T8" s="496">
        <f t="shared" si="4"/>
        <v>718</v>
      </c>
      <c r="U8" s="496">
        <f t="shared" si="4"/>
        <v>70</v>
      </c>
      <c r="V8" s="496">
        <f t="shared" si="4"/>
        <v>0</v>
      </c>
      <c r="W8" s="496">
        <f t="shared" si="4"/>
        <v>828</v>
      </c>
      <c r="X8" s="496">
        <f t="shared" si="4"/>
        <v>70</v>
      </c>
      <c r="Y8" s="496">
        <f t="shared" si="4"/>
        <v>235</v>
      </c>
    </row>
    <row r="9" spans="2:25" ht="21" customHeight="1">
      <c r="B9" s="427" t="s">
        <v>426</v>
      </c>
      <c r="C9" s="450" t="s">
        <v>148</v>
      </c>
      <c r="D9" s="375"/>
      <c r="E9" s="425"/>
      <c r="F9" s="498">
        <f>SUM(F10:F12)</f>
        <v>0</v>
      </c>
      <c r="G9" s="382">
        <f>SUM(G10:G12)</f>
        <v>40434.109589041094</v>
      </c>
      <c r="H9" s="382">
        <f t="shared" ref="H9:Y9" si="5">SUM(H10:H12)</f>
        <v>532652.11655265465</v>
      </c>
      <c r="I9" s="382">
        <f t="shared" si="5"/>
        <v>1329951.5277085893</v>
      </c>
      <c r="J9" s="382">
        <f t="shared" si="5"/>
        <v>111000</v>
      </c>
      <c r="K9" s="382">
        <f t="shared" si="5"/>
        <v>573086.22614169575</v>
      </c>
      <c r="L9" s="382">
        <f t="shared" si="5"/>
        <v>40434.109589041094</v>
      </c>
      <c r="M9" s="382">
        <f t="shared" si="5"/>
        <v>1289517.4181195481</v>
      </c>
      <c r="N9" s="382">
        <f t="shared" si="5"/>
        <v>684086.22614169563</v>
      </c>
      <c r="O9" s="382">
        <f t="shared" si="5"/>
        <v>0</v>
      </c>
      <c r="P9" s="382">
        <f t="shared" si="5"/>
        <v>1329951.5277085893</v>
      </c>
      <c r="Q9" s="382">
        <f t="shared" si="5"/>
        <v>573086.22614169575</v>
      </c>
      <c r="R9" s="382">
        <f t="shared" si="5"/>
        <v>111000</v>
      </c>
      <c r="S9" s="382">
        <f t="shared" si="5"/>
        <v>40434.109589041094</v>
      </c>
      <c r="T9" s="382">
        <f t="shared" si="5"/>
        <v>1822169.534672203</v>
      </c>
      <c r="U9" s="382">
        <f t="shared" si="5"/>
        <v>40434.109589041094</v>
      </c>
      <c r="V9" s="382">
        <f t="shared" si="5"/>
        <v>0</v>
      </c>
      <c r="W9" s="382">
        <f t="shared" si="5"/>
        <v>1973603.6442612442</v>
      </c>
      <c r="X9" s="382">
        <f t="shared" si="5"/>
        <v>40434.109589041094</v>
      </c>
      <c r="Y9" s="499">
        <f t="shared" si="5"/>
        <v>347752.11655265465</v>
      </c>
    </row>
    <row r="10" spans="2:25" ht="23.25" customHeight="1">
      <c r="B10" s="429" t="s">
        <v>142</v>
      </c>
      <c r="C10" s="428" t="s">
        <v>148</v>
      </c>
      <c r="D10" s="383"/>
      <c r="E10" s="431"/>
      <c r="F10" s="500">
        <f>F34</f>
        <v>0</v>
      </c>
      <c r="G10" s="433">
        <f t="shared" ref="G10:Y10" si="6">G34</f>
        <v>0</v>
      </c>
      <c r="H10" s="433">
        <f t="shared" si="6"/>
        <v>0</v>
      </c>
      <c r="I10" s="433">
        <f t="shared" si="6"/>
        <v>0</v>
      </c>
      <c r="J10" s="433">
        <f t="shared" si="6"/>
        <v>0</v>
      </c>
      <c r="K10" s="433">
        <f t="shared" si="6"/>
        <v>0</v>
      </c>
      <c r="L10" s="433">
        <f t="shared" si="6"/>
        <v>0</v>
      </c>
      <c r="M10" s="433">
        <f t="shared" si="6"/>
        <v>0</v>
      </c>
      <c r="N10" s="433">
        <f t="shared" si="6"/>
        <v>0</v>
      </c>
      <c r="O10" s="433">
        <f t="shared" si="6"/>
        <v>0</v>
      </c>
      <c r="P10" s="433">
        <f t="shared" si="6"/>
        <v>0</v>
      </c>
      <c r="Q10" s="433">
        <f t="shared" si="6"/>
        <v>0</v>
      </c>
      <c r="R10" s="433">
        <f t="shared" si="6"/>
        <v>0</v>
      </c>
      <c r="S10" s="433">
        <f t="shared" si="6"/>
        <v>0</v>
      </c>
      <c r="T10" s="433">
        <f t="shared" si="6"/>
        <v>0</v>
      </c>
      <c r="U10" s="433">
        <f t="shared" si="6"/>
        <v>0</v>
      </c>
      <c r="V10" s="433">
        <f t="shared" si="6"/>
        <v>0</v>
      </c>
      <c r="W10" s="433">
        <f t="shared" si="6"/>
        <v>0</v>
      </c>
      <c r="X10" s="433">
        <f t="shared" si="6"/>
        <v>0</v>
      </c>
      <c r="Y10" s="501">
        <f t="shared" si="6"/>
        <v>0</v>
      </c>
    </row>
    <row r="11" spans="2:25" ht="27.75" customHeight="1">
      <c r="B11" s="429" t="s">
        <v>143</v>
      </c>
      <c r="C11" s="428" t="s">
        <v>148</v>
      </c>
      <c r="D11" s="383"/>
      <c r="E11" s="431"/>
      <c r="F11" s="500">
        <f>F40</f>
        <v>0</v>
      </c>
      <c r="G11" s="433">
        <f>G40</f>
        <v>38684.109589041094</v>
      </c>
      <c r="H11" s="433">
        <f t="shared" ref="H11:Y11" si="7">H40</f>
        <v>525877.11655265465</v>
      </c>
      <c r="I11" s="433">
        <f t="shared" si="7"/>
        <v>1317026.5277085893</v>
      </c>
      <c r="J11" s="433">
        <f t="shared" si="7"/>
        <v>110000</v>
      </c>
      <c r="K11" s="433">
        <f t="shared" si="7"/>
        <v>564561.22614169575</v>
      </c>
      <c r="L11" s="433">
        <f t="shared" si="7"/>
        <v>38684.109589041094</v>
      </c>
      <c r="M11" s="433">
        <f t="shared" si="7"/>
        <v>1278342.4181195481</v>
      </c>
      <c r="N11" s="433">
        <f t="shared" si="7"/>
        <v>674561.22614169563</v>
      </c>
      <c r="O11" s="433">
        <f t="shared" si="7"/>
        <v>0</v>
      </c>
      <c r="P11" s="433">
        <f t="shared" si="7"/>
        <v>1317026.5277085893</v>
      </c>
      <c r="Q11" s="433">
        <f t="shared" si="7"/>
        <v>564561.22614169575</v>
      </c>
      <c r="R11" s="433">
        <f t="shared" si="7"/>
        <v>110000</v>
      </c>
      <c r="S11" s="433">
        <f t="shared" si="7"/>
        <v>38684.109589041094</v>
      </c>
      <c r="T11" s="433">
        <f t="shared" si="7"/>
        <v>1804219.534672203</v>
      </c>
      <c r="U11" s="433">
        <f t="shared" si="7"/>
        <v>38684.109589041094</v>
      </c>
      <c r="V11" s="433">
        <f t="shared" si="7"/>
        <v>0</v>
      </c>
      <c r="W11" s="433">
        <f t="shared" si="7"/>
        <v>1952903.6442612442</v>
      </c>
      <c r="X11" s="433">
        <f t="shared" si="7"/>
        <v>38684.109589041094</v>
      </c>
      <c r="Y11" s="501">
        <f t="shared" si="7"/>
        <v>341877.11655265465</v>
      </c>
    </row>
    <row r="12" spans="2:25" ht="23.25" customHeight="1" thickBot="1">
      <c r="B12" s="434" t="s">
        <v>144</v>
      </c>
      <c r="C12" s="502" t="s">
        <v>148</v>
      </c>
      <c r="D12" s="503"/>
      <c r="E12" s="437"/>
      <c r="F12" s="592">
        <f>SUMPRODUCT($D26:$D30,F$26:F$30)</f>
        <v>0</v>
      </c>
      <c r="G12" s="592">
        <f>SUMPRODUCT($D26:$D30,G$26:G$30)</f>
        <v>1750</v>
      </c>
      <c r="H12" s="592">
        <f>SUMPRODUCT($D26:$D30,H$26:H$30)</f>
        <v>6775</v>
      </c>
      <c r="I12" s="592">
        <f>SUMPRODUCT($D26:$D30,I$26:I$30)</f>
        <v>12925</v>
      </c>
      <c r="J12" s="592">
        <f>SUMPRODUCT($D26:$D30,J$26:J$30)</f>
        <v>1000</v>
      </c>
      <c r="K12" s="592">
        <f t="shared" ref="K12:Y12" si="8">SUMPRODUCT($D26:$D30,K$26:K$30)</f>
        <v>8525</v>
      </c>
      <c r="L12" s="592">
        <f t="shared" si="8"/>
        <v>1750</v>
      </c>
      <c r="M12" s="592">
        <f t="shared" si="8"/>
        <v>11175</v>
      </c>
      <c r="N12" s="592">
        <f t="shared" si="8"/>
        <v>9525</v>
      </c>
      <c r="O12" s="592">
        <f t="shared" si="8"/>
        <v>0</v>
      </c>
      <c r="P12" s="592">
        <f t="shared" si="8"/>
        <v>12925</v>
      </c>
      <c r="Q12" s="592">
        <f t="shared" si="8"/>
        <v>8525</v>
      </c>
      <c r="R12" s="592">
        <f t="shared" si="8"/>
        <v>1000</v>
      </c>
      <c r="S12" s="592">
        <f t="shared" si="8"/>
        <v>1750</v>
      </c>
      <c r="T12" s="592">
        <f t="shared" si="8"/>
        <v>17950</v>
      </c>
      <c r="U12" s="592">
        <f t="shared" si="8"/>
        <v>1750</v>
      </c>
      <c r="V12" s="592">
        <f t="shared" si="8"/>
        <v>0</v>
      </c>
      <c r="W12" s="592">
        <f t="shared" si="8"/>
        <v>20700</v>
      </c>
      <c r="X12" s="592">
        <f t="shared" si="8"/>
        <v>1750</v>
      </c>
      <c r="Y12" s="592">
        <f t="shared" si="8"/>
        <v>5875</v>
      </c>
    </row>
    <row r="13" spans="2:25" ht="18" customHeight="1">
      <c r="B13" s="505"/>
      <c r="C13" s="506"/>
      <c r="D13" s="506"/>
      <c r="E13" s="506"/>
      <c r="F13" s="507"/>
      <c r="G13" s="507"/>
      <c r="H13" s="507"/>
      <c r="I13" s="507"/>
      <c r="J13" s="507"/>
      <c r="K13" s="507"/>
      <c r="L13" s="507"/>
      <c r="M13" s="507"/>
      <c r="N13" s="507"/>
      <c r="O13" s="507"/>
      <c r="P13" s="507"/>
      <c r="Q13" s="507"/>
      <c r="R13" s="507"/>
      <c r="S13" s="507"/>
      <c r="T13" s="507"/>
      <c r="U13" s="507"/>
      <c r="V13" s="507"/>
      <c r="W13" s="507"/>
      <c r="X13" s="507"/>
      <c r="Y13" s="507"/>
    </row>
    <row r="14" spans="2:25" ht="23.25" customHeight="1" thickBot="1">
      <c r="B14" s="508" t="s">
        <v>221</v>
      </c>
      <c r="C14" s="506"/>
      <c r="D14" s="506"/>
      <c r="E14" s="506"/>
      <c r="F14" s="507"/>
      <c r="G14" s="507"/>
      <c r="H14" s="507"/>
      <c r="I14" s="507"/>
      <c r="J14" s="507"/>
      <c r="K14" s="507"/>
      <c r="L14" s="507"/>
      <c r="M14" s="507"/>
      <c r="N14" s="507"/>
      <c r="O14" s="507"/>
      <c r="P14" s="507"/>
      <c r="Q14" s="507"/>
      <c r="R14" s="507"/>
      <c r="S14" s="507"/>
      <c r="T14" s="507"/>
      <c r="U14" s="507"/>
      <c r="V14" s="507"/>
      <c r="W14" s="507"/>
      <c r="X14" s="507"/>
      <c r="Y14" s="507"/>
    </row>
    <row r="15" spans="2:25" ht="16.5" customHeight="1" thickBot="1">
      <c r="B15" s="406" t="s">
        <v>355</v>
      </c>
      <c r="C15" s="483" t="s">
        <v>1</v>
      </c>
      <c r="D15" s="521"/>
      <c r="E15" s="521"/>
      <c r="F15" s="534">
        <f>F4</f>
        <v>1</v>
      </c>
      <c r="G15" s="534">
        <f t="shared" ref="G15:Y15" si="9">G4</f>
        <v>2</v>
      </c>
      <c r="H15" s="534">
        <f t="shared" si="9"/>
        <v>3</v>
      </c>
      <c r="I15" s="534">
        <f t="shared" si="9"/>
        <v>4</v>
      </c>
      <c r="J15" s="534">
        <f t="shared" si="9"/>
        <v>5</v>
      </c>
      <c r="K15" s="534">
        <f t="shared" si="9"/>
        <v>6</v>
      </c>
      <c r="L15" s="534">
        <f t="shared" si="9"/>
        <v>7</v>
      </c>
      <c r="M15" s="534">
        <f t="shared" si="9"/>
        <v>8</v>
      </c>
      <c r="N15" s="534">
        <f t="shared" si="9"/>
        <v>9</v>
      </c>
      <c r="O15" s="534">
        <f t="shared" si="9"/>
        <v>10</v>
      </c>
      <c r="P15" s="534">
        <f t="shared" si="9"/>
        <v>11</v>
      </c>
      <c r="Q15" s="534">
        <f t="shared" si="9"/>
        <v>12</v>
      </c>
      <c r="R15" s="534">
        <f t="shared" si="9"/>
        <v>13</v>
      </c>
      <c r="S15" s="534">
        <f t="shared" si="9"/>
        <v>14</v>
      </c>
      <c r="T15" s="534">
        <f t="shared" si="9"/>
        <v>15</v>
      </c>
      <c r="U15" s="534">
        <f t="shared" si="9"/>
        <v>16</v>
      </c>
      <c r="V15" s="534">
        <f t="shared" si="9"/>
        <v>17</v>
      </c>
      <c r="W15" s="534">
        <f t="shared" si="9"/>
        <v>18</v>
      </c>
      <c r="X15" s="534">
        <f t="shared" si="9"/>
        <v>19</v>
      </c>
      <c r="Y15" s="593">
        <f t="shared" si="9"/>
        <v>20</v>
      </c>
    </row>
    <row r="16" spans="2:25" ht="16.5" customHeight="1" thickBot="1">
      <c r="B16" s="514" t="s">
        <v>356</v>
      </c>
      <c r="C16" s="515"/>
      <c r="D16" s="383"/>
      <c r="E16" s="383"/>
      <c r="F16" s="536">
        <f t="shared" ref="F16:Y16" si="10">SUM(F17:F21)</f>
        <v>0</v>
      </c>
      <c r="G16" s="536">
        <f t="shared" si="10"/>
        <v>70</v>
      </c>
      <c r="H16" s="536">
        <f t="shared" si="10"/>
        <v>271</v>
      </c>
      <c r="I16" s="536">
        <f t="shared" si="10"/>
        <v>517</v>
      </c>
      <c r="J16" s="536">
        <f t="shared" si="10"/>
        <v>40</v>
      </c>
      <c r="K16" s="536">
        <f t="shared" si="10"/>
        <v>341</v>
      </c>
      <c r="L16" s="536">
        <f t="shared" si="10"/>
        <v>70</v>
      </c>
      <c r="M16" s="536">
        <f t="shared" si="10"/>
        <v>447</v>
      </c>
      <c r="N16" s="536">
        <f t="shared" si="10"/>
        <v>381</v>
      </c>
      <c r="O16" s="536">
        <f t="shared" si="10"/>
        <v>0</v>
      </c>
      <c r="P16" s="536">
        <f t="shared" si="10"/>
        <v>517</v>
      </c>
      <c r="Q16" s="536">
        <f t="shared" si="10"/>
        <v>341</v>
      </c>
      <c r="R16" s="536">
        <f t="shared" si="10"/>
        <v>40</v>
      </c>
      <c r="S16" s="536">
        <f t="shared" si="10"/>
        <v>70</v>
      </c>
      <c r="T16" s="536">
        <f t="shared" si="10"/>
        <v>718</v>
      </c>
      <c r="U16" s="536">
        <f t="shared" si="10"/>
        <v>70</v>
      </c>
      <c r="V16" s="536">
        <f t="shared" si="10"/>
        <v>0</v>
      </c>
      <c r="W16" s="536">
        <f t="shared" si="10"/>
        <v>828</v>
      </c>
      <c r="X16" s="536">
        <f t="shared" si="10"/>
        <v>70</v>
      </c>
      <c r="Y16" s="594">
        <f t="shared" si="10"/>
        <v>235</v>
      </c>
    </row>
    <row r="17" spans="2:25" ht="16.5" customHeight="1">
      <c r="B17" s="225" t="s">
        <v>427</v>
      </c>
      <c r="C17" s="595" t="s">
        <v>176</v>
      </c>
      <c r="D17" s="383"/>
      <c r="E17" s="383"/>
      <c r="F17" s="596"/>
      <c r="G17" s="596">
        <v>70</v>
      </c>
      <c r="H17" s="596">
        <v>271</v>
      </c>
      <c r="I17" s="596">
        <v>517</v>
      </c>
      <c r="J17" s="596">
        <v>40</v>
      </c>
      <c r="K17" s="596">
        <v>341</v>
      </c>
      <c r="L17" s="596">
        <v>70</v>
      </c>
      <c r="M17" s="596">
        <v>447</v>
      </c>
      <c r="N17" s="596">
        <v>381</v>
      </c>
      <c r="O17" s="596"/>
      <c r="P17" s="596">
        <v>517</v>
      </c>
      <c r="Q17" s="596">
        <v>341</v>
      </c>
      <c r="R17" s="596">
        <v>40</v>
      </c>
      <c r="S17" s="596">
        <v>70</v>
      </c>
      <c r="T17" s="596">
        <v>718</v>
      </c>
      <c r="U17" s="596">
        <v>70</v>
      </c>
      <c r="V17" s="596"/>
      <c r="W17" s="596">
        <v>828</v>
      </c>
      <c r="X17" s="596">
        <v>70</v>
      </c>
      <c r="Y17" s="596">
        <v>235</v>
      </c>
    </row>
    <row r="18" spans="2:25" ht="16.5" customHeight="1">
      <c r="B18" s="225"/>
      <c r="C18" s="595" t="s">
        <v>176</v>
      </c>
      <c r="D18" s="383"/>
      <c r="E18" s="383"/>
      <c r="F18" s="596"/>
      <c r="G18" s="596"/>
      <c r="H18" s="596"/>
      <c r="I18" s="596"/>
      <c r="J18" s="596"/>
      <c r="K18" s="596"/>
      <c r="L18" s="596"/>
      <c r="M18" s="596"/>
      <c r="N18" s="596"/>
      <c r="O18" s="596"/>
      <c r="P18" s="596"/>
      <c r="Q18" s="596"/>
      <c r="R18" s="596"/>
      <c r="S18" s="596"/>
      <c r="T18" s="596"/>
      <c r="U18" s="596"/>
      <c r="V18" s="596"/>
      <c r="W18" s="596"/>
      <c r="X18" s="596"/>
      <c r="Y18" s="597"/>
    </row>
    <row r="19" spans="2:25" ht="16.5" customHeight="1">
      <c r="B19" s="225"/>
      <c r="C19" s="595" t="s">
        <v>176</v>
      </c>
      <c r="D19" s="383"/>
      <c r="E19" s="383"/>
      <c r="F19" s="596"/>
      <c r="G19" s="596"/>
      <c r="H19" s="596"/>
      <c r="I19" s="596"/>
      <c r="J19" s="596"/>
      <c r="K19" s="596"/>
      <c r="L19" s="596"/>
      <c r="M19" s="596"/>
      <c r="N19" s="596"/>
      <c r="O19" s="596"/>
      <c r="P19" s="596"/>
      <c r="Q19" s="596"/>
      <c r="R19" s="596"/>
      <c r="S19" s="596"/>
      <c r="T19" s="596"/>
      <c r="U19" s="596"/>
      <c r="V19" s="596"/>
      <c r="W19" s="596"/>
      <c r="X19" s="596"/>
      <c r="Y19" s="597"/>
    </row>
    <row r="20" spans="2:25" ht="16.5" customHeight="1">
      <c r="B20" s="225"/>
      <c r="C20" s="595" t="s">
        <v>176</v>
      </c>
      <c r="D20" s="383"/>
      <c r="E20" s="383"/>
      <c r="F20" s="596"/>
      <c r="G20" s="596"/>
      <c r="H20" s="596"/>
      <c r="I20" s="596"/>
      <c r="J20" s="596"/>
      <c r="K20" s="596"/>
      <c r="L20" s="596"/>
      <c r="M20" s="596"/>
      <c r="N20" s="596"/>
      <c r="O20" s="596"/>
      <c r="P20" s="596"/>
      <c r="Q20" s="596"/>
      <c r="R20" s="596"/>
      <c r="S20" s="596"/>
      <c r="T20" s="596"/>
      <c r="U20" s="596"/>
      <c r="V20" s="596"/>
      <c r="W20" s="596"/>
      <c r="X20" s="596"/>
      <c r="Y20" s="597"/>
    </row>
    <row r="21" spans="2:25" ht="16.5" customHeight="1" thickBot="1">
      <c r="B21" s="598"/>
      <c r="C21" s="599" t="s">
        <v>176</v>
      </c>
      <c r="D21" s="503"/>
      <c r="E21" s="503"/>
      <c r="F21" s="600"/>
      <c r="G21" s="600"/>
      <c r="H21" s="600"/>
      <c r="I21" s="600"/>
      <c r="J21" s="600"/>
      <c r="K21" s="600"/>
      <c r="L21" s="600"/>
      <c r="M21" s="600"/>
      <c r="N21" s="600"/>
      <c r="O21" s="600"/>
      <c r="P21" s="600"/>
      <c r="Q21" s="600"/>
      <c r="R21" s="600"/>
      <c r="S21" s="600"/>
      <c r="T21" s="600"/>
      <c r="U21" s="600"/>
      <c r="V21" s="600"/>
      <c r="W21" s="600"/>
      <c r="X21" s="600"/>
      <c r="Y21" s="601"/>
    </row>
    <row r="22" spans="2:25" ht="16.5" customHeight="1">
      <c r="B22" s="505"/>
      <c r="C22" s="530"/>
      <c r="D22" s="506"/>
      <c r="E22" s="506"/>
      <c r="F22" s="507"/>
      <c r="G22" s="507"/>
      <c r="H22" s="507"/>
      <c r="I22" s="507"/>
      <c r="J22" s="507"/>
      <c r="K22" s="507"/>
      <c r="L22" s="507"/>
      <c r="M22" s="507"/>
      <c r="N22" s="507"/>
      <c r="O22" s="507"/>
      <c r="P22" s="507"/>
      <c r="Q22" s="507"/>
      <c r="R22" s="507"/>
      <c r="S22" s="507"/>
      <c r="T22" s="507"/>
      <c r="U22" s="507"/>
      <c r="V22" s="507"/>
      <c r="W22" s="507"/>
      <c r="X22" s="507"/>
      <c r="Y22" s="507"/>
    </row>
    <row r="23" spans="2:25" ht="16.5" customHeight="1" thickBot="1">
      <c r="B23" s="531" t="s">
        <v>388</v>
      </c>
      <c r="C23" s="530"/>
      <c r="D23" s="221">
        <f>'PC2000-11R ИСТК_ТО'!F10</f>
        <v>50</v>
      </c>
      <c r="E23" s="506"/>
      <c r="F23" s="507"/>
      <c r="G23" s="507"/>
      <c r="H23" s="507"/>
      <c r="I23" s="507"/>
      <c r="J23" s="507"/>
      <c r="K23" s="507"/>
      <c r="L23" s="507"/>
      <c r="M23" s="507"/>
      <c r="N23" s="507"/>
      <c r="O23" s="507"/>
      <c r="P23" s="507"/>
      <c r="Q23" s="507"/>
      <c r="R23" s="507"/>
      <c r="S23" s="507"/>
      <c r="T23" s="507"/>
      <c r="U23" s="507"/>
      <c r="V23" s="507"/>
      <c r="W23" s="507"/>
      <c r="X23" s="507"/>
      <c r="Y23" s="507"/>
    </row>
    <row r="24" spans="2:25" ht="24.75" customHeight="1" thickBot="1">
      <c r="B24" s="406" t="s">
        <v>355</v>
      </c>
      <c r="C24" s="483" t="s">
        <v>1</v>
      </c>
      <c r="D24" s="532" t="s">
        <v>389</v>
      </c>
      <c r="E24" s="521"/>
      <c r="F24" s="534">
        <f t="shared" ref="F24:Y24" si="11">F15</f>
        <v>1</v>
      </c>
      <c r="G24" s="534">
        <f t="shared" si="11"/>
        <v>2</v>
      </c>
      <c r="H24" s="534">
        <f t="shared" si="11"/>
        <v>3</v>
      </c>
      <c r="I24" s="534">
        <f t="shared" si="11"/>
        <v>4</v>
      </c>
      <c r="J24" s="534">
        <f t="shared" si="11"/>
        <v>5</v>
      </c>
      <c r="K24" s="534">
        <f t="shared" si="11"/>
        <v>6</v>
      </c>
      <c r="L24" s="534">
        <f t="shared" si="11"/>
        <v>7</v>
      </c>
      <c r="M24" s="534">
        <f t="shared" si="11"/>
        <v>8</v>
      </c>
      <c r="N24" s="534">
        <f t="shared" si="11"/>
        <v>9</v>
      </c>
      <c r="O24" s="534">
        <f t="shared" si="11"/>
        <v>10</v>
      </c>
      <c r="P24" s="534">
        <f t="shared" si="11"/>
        <v>11</v>
      </c>
      <c r="Q24" s="534">
        <f t="shared" si="11"/>
        <v>12</v>
      </c>
      <c r="R24" s="534">
        <f t="shared" si="11"/>
        <v>13</v>
      </c>
      <c r="S24" s="534">
        <f t="shared" si="11"/>
        <v>14</v>
      </c>
      <c r="T24" s="534">
        <f t="shared" si="11"/>
        <v>15</v>
      </c>
      <c r="U24" s="534">
        <f t="shared" si="11"/>
        <v>16</v>
      </c>
      <c r="V24" s="534">
        <f t="shared" si="11"/>
        <v>17</v>
      </c>
      <c r="W24" s="534">
        <f t="shared" si="11"/>
        <v>18</v>
      </c>
      <c r="X24" s="534">
        <f t="shared" si="11"/>
        <v>19</v>
      </c>
      <c r="Y24" s="593">
        <f t="shared" si="11"/>
        <v>20</v>
      </c>
    </row>
    <row r="25" spans="2:25" ht="15" customHeight="1" thickBot="1">
      <c r="B25" s="514" t="s">
        <v>390</v>
      </c>
      <c r="C25" s="382" t="s">
        <v>391</v>
      </c>
      <c r="D25" s="383"/>
      <c r="E25" s="383"/>
      <c r="F25" s="536">
        <f>SUM(F26:F30)</f>
        <v>0</v>
      </c>
      <c r="G25" s="536">
        <f t="shared" ref="G25:Y25" si="12">SUM(G26:G30)</f>
        <v>35</v>
      </c>
      <c r="H25" s="536">
        <f t="shared" si="12"/>
        <v>135.5</v>
      </c>
      <c r="I25" s="536">
        <f t="shared" si="12"/>
        <v>258.5</v>
      </c>
      <c r="J25" s="536">
        <f t="shared" si="12"/>
        <v>20</v>
      </c>
      <c r="K25" s="536">
        <f t="shared" si="12"/>
        <v>170.5</v>
      </c>
      <c r="L25" s="536">
        <f t="shared" si="12"/>
        <v>35</v>
      </c>
      <c r="M25" s="536">
        <f t="shared" si="12"/>
        <v>223.5</v>
      </c>
      <c r="N25" s="536">
        <f t="shared" si="12"/>
        <v>190.5</v>
      </c>
      <c r="O25" s="536">
        <f t="shared" si="12"/>
        <v>0</v>
      </c>
      <c r="P25" s="536">
        <f t="shared" si="12"/>
        <v>258.5</v>
      </c>
      <c r="Q25" s="536">
        <f t="shared" si="12"/>
        <v>170.5</v>
      </c>
      <c r="R25" s="536">
        <f t="shared" si="12"/>
        <v>20</v>
      </c>
      <c r="S25" s="536">
        <f t="shared" si="12"/>
        <v>35</v>
      </c>
      <c r="T25" s="536">
        <f t="shared" si="12"/>
        <v>359</v>
      </c>
      <c r="U25" s="536">
        <f t="shared" si="12"/>
        <v>35</v>
      </c>
      <c r="V25" s="536">
        <f t="shared" si="12"/>
        <v>0</v>
      </c>
      <c r="W25" s="536">
        <f t="shared" si="12"/>
        <v>414</v>
      </c>
      <c r="X25" s="536">
        <f t="shared" si="12"/>
        <v>35</v>
      </c>
      <c r="Y25" s="594">
        <f t="shared" si="12"/>
        <v>117.5</v>
      </c>
    </row>
    <row r="26" spans="2:25" ht="16.5" customHeight="1">
      <c r="B26" s="602" t="str">
        <f>B17</f>
        <v>ремонт-(ППР)</v>
      </c>
      <c r="C26" s="538" t="s">
        <v>391</v>
      </c>
      <c r="D26" s="221">
        <f>$D$23</f>
        <v>50</v>
      </c>
      <c r="E26" s="383"/>
      <c r="F26" s="596"/>
      <c r="G26" s="596">
        <f>G17/2</f>
        <v>35</v>
      </c>
      <c r="H26" s="596">
        <f t="shared" ref="H26" si="13">H17/2</f>
        <v>135.5</v>
      </c>
      <c r="I26" s="596">
        <f>I17/2</f>
        <v>258.5</v>
      </c>
      <c r="J26" s="596">
        <f t="shared" ref="J26:Y26" si="14">J17/2</f>
        <v>20</v>
      </c>
      <c r="K26" s="596">
        <f t="shared" si="14"/>
        <v>170.5</v>
      </c>
      <c r="L26" s="596">
        <f t="shared" si="14"/>
        <v>35</v>
      </c>
      <c r="M26" s="596">
        <f t="shared" si="14"/>
        <v>223.5</v>
      </c>
      <c r="N26" s="596">
        <f t="shared" si="14"/>
        <v>190.5</v>
      </c>
      <c r="O26" s="596">
        <f t="shared" si="14"/>
        <v>0</v>
      </c>
      <c r="P26" s="596">
        <f t="shared" si="14"/>
        <v>258.5</v>
      </c>
      <c r="Q26" s="596">
        <f t="shared" si="14"/>
        <v>170.5</v>
      </c>
      <c r="R26" s="596">
        <f t="shared" si="14"/>
        <v>20</v>
      </c>
      <c r="S26" s="596">
        <f t="shared" si="14"/>
        <v>35</v>
      </c>
      <c r="T26" s="596">
        <f t="shared" si="14"/>
        <v>359</v>
      </c>
      <c r="U26" s="596">
        <f t="shared" si="14"/>
        <v>35</v>
      </c>
      <c r="V26" s="596">
        <f t="shared" si="14"/>
        <v>0</v>
      </c>
      <c r="W26" s="596">
        <f t="shared" si="14"/>
        <v>414</v>
      </c>
      <c r="X26" s="596">
        <f t="shared" si="14"/>
        <v>35</v>
      </c>
      <c r="Y26" s="596">
        <f t="shared" si="14"/>
        <v>117.5</v>
      </c>
    </row>
    <row r="27" spans="2:25" ht="16.5" customHeight="1">
      <c r="B27" s="602">
        <f t="shared" ref="B27:B30" si="15">B18</f>
        <v>0</v>
      </c>
      <c r="C27" s="538" t="s">
        <v>391</v>
      </c>
      <c r="D27" s="221">
        <f t="shared" ref="D27:D30" si="16">$D$23</f>
        <v>50</v>
      </c>
      <c r="E27" s="383"/>
      <c r="F27" s="596"/>
      <c r="G27" s="596"/>
      <c r="H27" s="596"/>
      <c r="I27" s="596"/>
      <c r="J27" s="596"/>
      <c r="K27" s="596"/>
      <c r="L27" s="596"/>
      <c r="M27" s="596"/>
      <c r="N27" s="596"/>
      <c r="O27" s="596"/>
      <c r="P27" s="596"/>
      <c r="Q27" s="596"/>
      <c r="R27" s="596"/>
      <c r="S27" s="596"/>
      <c r="T27" s="596"/>
      <c r="U27" s="596"/>
      <c r="V27" s="596"/>
      <c r="W27" s="596"/>
      <c r="X27" s="596"/>
      <c r="Y27" s="597"/>
    </row>
    <row r="28" spans="2:25" ht="16.5" customHeight="1">
      <c r="B28" s="602">
        <f t="shared" si="15"/>
        <v>0</v>
      </c>
      <c r="C28" s="538" t="s">
        <v>391</v>
      </c>
      <c r="D28" s="221">
        <f t="shared" si="16"/>
        <v>50</v>
      </c>
      <c r="E28" s="383"/>
      <c r="F28" s="596"/>
      <c r="G28" s="596"/>
      <c r="H28" s="596"/>
      <c r="I28" s="596"/>
      <c r="J28" s="596"/>
      <c r="K28" s="596"/>
      <c r="L28" s="596"/>
      <c r="M28" s="596"/>
      <c r="N28" s="596"/>
      <c r="O28" s="596"/>
      <c r="P28" s="596"/>
      <c r="Q28" s="596"/>
      <c r="R28" s="596"/>
      <c r="S28" s="596"/>
      <c r="T28" s="596"/>
      <c r="U28" s="596"/>
      <c r="V28" s="596"/>
      <c r="W28" s="596"/>
      <c r="X28" s="596"/>
      <c r="Y28" s="597"/>
    </row>
    <row r="29" spans="2:25" ht="16.5" customHeight="1">
      <c r="B29" s="602">
        <f t="shared" si="15"/>
        <v>0</v>
      </c>
      <c r="C29" s="538" t="s">
        <v>391</v>
      </c>
      <c r="D29" s="221">
        <f t="shared" si="16"/>
        <v>50</v>
      </c>
      <c r="E29" s="383"/>
      <c r="F29" s="596"/>
      <c r="G29" s="596"/>
      <c r="H29" s="596"/>
      <c r="I29" s="596"/>
      <c r="J29" s="596"/>
      <c r="K29" s="596"/>
      <c r="L29" s="596"/>
      <c r="M29" s="596"/>
      <c r="N29" s="596"/>
      <c r="O29" s="596"/>
      <c r="P29" s="596"/>
      <c r="Q29" s="596"/>
      <c r="R29" s="596"/>
      <c r="S29" s="596"/>
      <c r="T29" s="596"/>
      <c r="U29" s="596"/>
      <c r="V29" s="596"/>
      <c r="W29" s="596"/>
      <c r="X29" s="596"/>
      <c r="Y29" s="597"/>
    </row>
    <row r="30" spans="2:25" ht="16.5" customHeight="1" thickBot="1">
      <c r="B30" s="603">
        <f t="shared" si="15"/>
        <v>0</v>
      </c>
      <c r="C30" s="604" t="s">
        <v>391</v>
      </c>
      <c r="D30" s="605">
        <f t="shared" si="16"/>
        <v>50</v>
      </c>
      <c r="E30" s="503"/>
      <c r="F30" s="600"/>
      <c r="G30" s="600"/>
      <c r="H30" s="600"/>
      <c r="I30" s="600"/>
      <c r="J30" s="600"/>
      <c r="K30" s="600"/>
      <c r="L30" s="600"/>
      <c r="M30" s="600"/>
      <c r="N30" s="600"/>
      <c r="O30" s="600"/>
      <c r="P30" s="600"/>
      <c r="Q30" s="600"/>
      <c r="R30" s="600"/>
      <c r="S30" s="600"/>
      <c r="T30" s="600"/>
      <c r="U30" s="600"/>
      <c r="V30" s="600"/>
      <c r="W30" s="600"/>
      <c r="X30" s="600"/>
      <c r="Y30" s="601"/>
    </row>
    <row r="31" spans="2:25">
      <c r="B31" s="505"/>
      <c r="E31" s="540"/>
      <c r="F31" s="19"/>
      <c r="G31" s="19"/>
      <c r="H31" s="19"/>
      <c r="I31" s="19"/>
      <c r="J31" s="19"/>
      <c r="K31" s="19"/>
      <c r="L31" s="19"/>
      <c r="M31" s="19"/>
      <c r="N31" s="19"/>
      <c r="O31" s="19"/>
      <c r="P31" s="19"/>
      <c r="Q31" s="19"/>
      <c r="R31" s="19"/>
      <c r="S31" s="19"/>
      <c r="T31" s="19"/>
      <c r="U31" s="19"/>
      <c r="V31" s="19"/>
      <c r="W31" s="19"/>
      <c r="X31" s="19"/>
      <c r="Y31" s="19"/>
    </row>
    <row r="32" spans="2:25" ht="15.75" thickBot="1">
      <c r="B32" s="508" t="s">
        <v>220</v>
      </c>
      <c r="F32" s="19"/>
    </row>
    <row r="33" spans="2:26" ht="39" thickBot="1">
      <c r="B33" s="606" t="s">
        <v>222</v>
      </c>
      <c r="C33" s="607" t="s">
        <v>223</v>
      </c>
      <c r="D33" s="608" t="s">
        <v>224</v>
      </c>
      <c r="E33" s="608" t="s">
        <v>225</v>
      </c>
      <c r="F33" s="609" t="s">
        <v>137</v>
      </c>
      <c r="G33" s="609" t="s">
        <v>137</v>
      </c>
      <c r="H33" s="609" t="s">
        <v>137</v>
      </c>
      <c r="I33" s="609" t="s">
        <v>137</v>
      </c>
      <c r="J33" s="609" t="s">
        <v>137</v>
      </c>
      <c r="K33" s="609" t="s">
        <v>137</v>
      </c>
      <c r="L33" s="609" t="s">
        <v>137</v>
      </c>
      <c r="M33" s="609" t="s">
        <v>137</v>
      </c>
      <c r="N33" s="609" t="s">
        <v>137</v>
      </c>
      <c r="O33" s="609" t="s">
        <v>137</v>
      </c>
      <c r="P33" s="609" t="s">
        <v>137</v>
      </c>
      <c r="Q33" s="609" t="s">
        <v>137</v>
      </c>
      <c r="R33" s="609" t="s">
        <v>137</v>
      </c>
      <c r="S33" s="609" t="s">
        <v>137</v>
      </c>
      <c r="T33" s="609" t="s">
        <v>137</v>
      </c>
      <c r="U33" s="609" t="s">
        <v>137</v>
      </c>
      <c r="V33" s="609" t="s">
        <v>137</v>
      </c>
      <c r="W33" s="609" t="s">
        <v>137</v>
      </c>
      <c r="X33" s="609" t="s">
        <v>137</v>
      </c>
      <c r="Y33" s="610" t="s">
        <v>137</v>
      </c>
    </row>
    <row r="34" spans="2:26" ht="28.5" customHeight="1" thickBot="1">
      <c r="B34" s="550" t="s">
        <v>226</v>
      </c>
      <c r="C34" s="551"/>
      <c r="D34" s="410"/>
      <c r="E34" s="410"/>
      <c r="F34" s="611">
        <f>SUM(F35:F39)</f>
        <v>0</v>
      </c>
      <c r="G34" s="611">
        <f t="shared" ref="G34:Y34" si="17">SUM(G35:G39)</f>
        <v>0</v>
      </c>
      <c r="H34" s="611">
        <f t="shared" si="17"/>
        <v>0</v>
      </c>
      <c r="I34" s="611">
        <f t="shared" si="17"/>
        <v>0</v>
      </c>
      <c r="J34" s="611">
        <f t="shared" si="17"/>
        <v>0</v>
      </c>
      <c r="K34" s="611">
        <f t="shared" si="17"/>
        <v>0</v>
      </c>
      <c r="L34" s="611">
        <f t="shared" si="17"/>
        <v>0</v>
      </c>
      <c r="M34" s="611">
        <f t="shared" si="17"/>
        <v>0</v>
      </c>
      <c r="N34" s="611">
        <f t="shared" si="17"/>
        <v>0</v>
      </c>
      <c r="O34" s="611">
        <f t="shared" si="17"/>
        <v>0</v>
      </c>
      <c r="P34" s="611">
        <f t="shared" si="17"/>
        <v>0</v>
      </c>
      <c r="Q34" s="611">
        <f t="shared" si="17"/>
        <v>0</v>
      </c>
      <c r="R34" s="611">
        <f t="shared" si="17"/>
        <v>0</v>
      </c>
      <c r="S34" s="611">
        <f t="shared" si="17"/>
        <v>0</v>
      </c>
      <c r="T34" s="611">
        <f t="shared" si="17"/>
        <v>0</v>
      </c>
      <c r="U34" s="611">
        <f t="shared" si="17"/>
        <v>0</v>
      </c>
      <c r="V34" s="611">
        <f t="shared" si="17"/>
        <v>0</v>
      </c>
      <c r="W34" s="611">
        <f t="shared" si="17"/>
        <v>0</v>
      </c>
      <c r="X34" s="611">
        <f t="shared" si="17"/>
        <v>0</v>
      </c>
      <c r="Y34" s="612">
        <f t="shared" si="17"/>
        <v>0</v>
      </c>
    </row>
    <row r="35" spans="2:26">
      <c r="B35" s="613" t="s">
        <v>227</v>
      </c>
      <c r="C35" s="222"/>
      <c r="D35" s="223"/>
      <c r="E35" s="224"/>
      <c r="F35" s="570">
        <f>$E35*$C35</f>
        <v>0</v>
      </c>
      <c r="G35" s="570">
        <f t="shared" ref="G35:V39" si="18">$E35*$C35</f>
        <v>0</v>
      </c>
      <c r="H35" s="570">
        <f t="shared" si="18"/>
        <v>0</v>
      </c>
      <c r="I35" s="570">
        <f t="shared" si="18"/>
        <v>0</v>
      </c>
      <c r="J35" s="570">
        <f t="shared" si="18"/>
        <v>0</v>
      </c>
      <c r="K35" s="570">
        <f t="shared" si="18"/>
        <v>0</v>
      </c>
      <c r="L35" s="570">
        <f t="shared" si="18"/>
        <v>0</v>
      </c>
      <c r="M35" s="570">
        <f t="shared" si="18"/>
        <v>0</v>
      </c>
      <c r="N35" s="570">
        <f t="shared" si="18"/>
        <v>0</v>
      </c>
      <c r="O35" s="570">
        <f t="shared" si="18"/>
        <v>0</v>
      </c>
      <c r="P35" s="570">
        <f t="shared" si="18"/>
        <v>0</v>
      </c>
      <c r="Q35" s="570">
        <f t="shared" si="18"/>
        <v>0</v>
      </c>
      <c r="R35" s="570">
        <f t="shared" si="18"/>
        <v>0</v>
      </c>
      <c r="S35" s="570">
        <f t="shared" si="18"/>
        <v>0</v>
      </c>
      <c r="T35" s="570">
        <f t="shared" si="18"/>
        <v>0</v>
      </c>
      <c r="U35" s="570">
        <f t="shared" si="18"/>
        <v>0</v>
      </c>
      <c r="V35" s="570">
        <f t="shared" si="18"/>
        <v>0</v>
      </c>
      <c r="W35" s="570">
        <f t="shared" ref="W35:Y39" si="19">$E35*$C35</f>
        <v>0</v>
      </c>
      <c r="X35" s="570">
        <f t="shared" si="19"/>
        <v>0</v>
      </c>
      <c r="Y35" s="571">
        <f t="shared" si="19"/>
        <v>0</v>
      </c>
    </row>
    <row r="36" spans="2:26" ht="30">
      <c r="B36" s="614" t="s">
        <v>228</v>
      </c>
      <c r="C36" s="615"/>
      <c r="D36" s="616"/>
      <c r="E36" s="379"/>
      <c r="F36" s="388">
        <f t="shared" ref="F36:O39" si="20">$E36*$C36</f>
        <v>0</v>
      </c>
      <c r="G36" s="388">
        <f t="shared" si="20"/>
        <v>0</v>
      </c>
      <c r="H36" s="388">
        <f t="shared" si="20"/>
        <v>0</v>
      </c>
      <c r="I36" s="388">
        <f t="shared" si="20"/>
        <v>0</v>
      </c>
      <c r="J36" s="388">
        <f t="shared" si="20"/>
        <v>0</v>
      </c>
      <c r="K36" s="388">
        <f t="shared" si="20"/>
        <v>0</v>
      </c>
      <c r="L36" s="388">
        <f t="shared" si="20"/>
        <v>0</v>
      </c>
      <c r="M36" s="388">
        <f t="shared" si="20"/>
        <v>0</v>
      </c>
      <c r="N36" s="388">
        <f t="shared" si="20"/>
        <v>0</v>
      </c>
      <c r="O36" s="388">
        <f t="shared" si="20"/>
        <v>0</v>
      </c>
      <c r="P36" s="388">
        <f t="shared" si="18"/>
        <v>0</v>
      </c>
      <c r="Q36" s="388">
        <f t="shared" si="18"/>
        <v>0</v>
      </c>
      <c r="R36" s="388">
        <f t="shared" si="18"/>
        <v>0</v>
      </c>
      <c r="S36" s="388">
        <f t="shared" si="18"/>
        <v>0</v>
      </c>
      <c r="T36" s="388">
        <f t="shared" si="18"/>
        <v>0</v>
      </c>
      <c r="U36" s="388">
        <f t="shared" si="18"/>
        <v>0</v>
      </c>
      <c r="V36" s="388">
        <f t="shared" si="18"/>
        <v>0</v>
      </c>
      <c r="W36" s="388">
        <f t="shared" si="19"/>
        <v>0</v>
      </c>
      <c r="X36" s="388">
        <f t="shared" si="19"/>
        <v>0</v>
      </c>
      <c r="Y36" s="572">
        <f t="shared" si="19"/>
        <v>0</v>
      </c>
    </row>
    <row r="37" spans="2:26">
      <c r="B37" s="582" t="s">
        <v>229</v>
      </c>
      <c r="C37" s="615"/>
      <c r="D37" s="616"/>
      <c r="E37" s="379"/>
      <c r="F37" s="388">
        <f t="shared" si="20"/>
        <v>0</v>
      </c>
      <c r="G37" s="388">
        <f t="shared" si="20"/>
        <v>0</v>
      </c>
      <c r="H37" s="388">
        <f t="shared" si="20"/>
        <v>0</v>
      </c>
      <c r="I37" s="388">
        <f t="shared" si="20"/>
        <v>0</v>
      </c>
      <c r="J37" s="388">
        <f t="shared" si="20"/>
        <v>0</v>
      </c>
      <c r="K37" s="388">
        <f t="shared" si="20"/>
        <v>0</v>
      </c>
      <c r="L37" s="388">
        <f t="shared" si="20"/>
        <v>0</v>
      </c>
      <c r="M37" s="388">
        <f t="shared" si="20"/>
        <v>0</v>
      </c>
      <c r="N37" s="388">
        <f t="shared" si="20"/>
        <v>0</v>
      </c>
      <c r="O37" s="388">
        <f t="shared" si="20"/>
        <v>0</v>
      </c>
      <c r="P37" s="388">
        <f t="shared" si="18"/>
        <v>0</v>
      </c>
      <c r="Q37" s="388">
        <f t="shared" si="18"/>
        <v>0</v>
      </c>
      <c r="R37" s="388">
        <f t="shared" si="18"/>
        <v>0</v>
      </c>
      <c r="S37" s="388">
        <f t="shared" si="18"/>
        <v>0</v>
      </c>
      <c r="T37" s="388">
        <f t="shared" si="18"/>
        <v>0</v>
      </c>
      <c r="U37" s="388">
        <f t="shared" si="18"/>
        <v>0</v>
      </c>
      <c r="V37" s="388">
        <f t="shared" si="18"/>
        <v>0</v>
      </c>
      <c r="W37" s="388">
        <f t="shared" si="19"/>
        <v>0</v>
      </c>
      <c r="X37" s="388">
        <f t="shared" si="19"/>
        <v>0</v>
      </c>
      <c r="Y37" s="572">
        <f t="shared" si="19"/>
        <v>0</v>
      </c>
    </row>
    <row r="38" spans="2:26">
      <c r="B38" s="582" t="s">
        <v>229</v>
      </c>
      <c r="C38" s="615"/>
      <c r="D38" s="616"/>
      <c r="E38" s="379"/>
      <c r="F38" s="388">
        <f t="shared" si="20"/>
        <v>0</v>
      </c>
      <c r="G38" s="388">
        <f t="shared" si="20"/>
        <v>0</v>
      </c>
      <c r="H38" s="388">
        <f t="shared" si="20"/>
        <v>0</v>
      </c>
      <c r="I38" s="388">
        <f t="shared" si="20"/>
        <v>0</v>
      </c>
      <c r="J38" s="388">
        <f t="shared" si="20"/>
        <v>0</v>
      </c>
      <c r="K38" s="388">
        <f t="shared" si="20"/>
        <v>0</v>
      </c>
      <c r="L38" s="388">
        <f t="shared" si="20"/>
        <v>0</v>
      </c>
      <c r="M38" s="388">
        <f t="shared" si="20"/>
        <v>0</v>
      </c>
      <c r="N38" s="388">
        <f t="shared" si="20"/>
        <v>0</v>
      </c>
      <c r="O38" s="388">
        <f t="shared" si="20"/>
        <v>0</v>
      </c>
      <c r="P38" s="388">
        <f t="shared" si="18"/>
        <v>0</v>
      </c>
      <c r="Q38" s="388">
        <f t="shared" si="18"/>
        <v>0</v>
      </c>
      <c r="R38" s="388">
        <f t="shared" si="18"/>
        <v>0</v>
      </c>
      <c r="S38" s="388">
        <f t="shared" si="18"/>
        <v>0</v>
      </c>
      <c r="T38" s="388">
        <f t="shared" si="18"/>
        <v>0</v>
      </c>
      <c r="U38" s="388">
        <f t="shared" si="18"/>
        <v>0</v>
      </c>
      <c r="V38" s="388">
        <f t="shared" si="18"/>
        <v>0</v>
      </c>
      <c r="W38" s="388">
        <f t="shared" si="19"/>
        <v>0</v>
      </c>
      <c r="X38" s="388">
        <f t="shared" si="19"/>
        <v>0</v>
      </c>
      <c r="Y38" s="572">
        <f t="shared" si="19"/>
        <v>0</v>
      </c>
    </row>
    <row r="39" spans="2:26" ht="15.75" thickBot="1">
      <c r="B39" s="617" t="s">
        <v>229</v>
      </c>
      <c r="C39" s="226"/>
      <c r="D39" s="231"/>
      <c r="E39" s="232"/>
      <c r="F39" s="618">
        <f t="shared" si="20"/>
        <v>0</v>
      </c>
      <c r="G39" s="618">
        <f t="shared" si="20"/>
        <v>0</v>
      </c>
      <c r="H39" s="618">
        <f t="shared" si="20"/>
        <v>0</v>
      </c>
      <c r="I39" s="618">
        <f t="shared" si="20"/>
        <v>0</v>
      </c>
      <c r="J39" s="618">
        <f t="shared" si="20"/>
        <v>0</v>
      </c>
      <c r="K39" s="618">
        <f t="shared" si="20"/>
        <v>0</v>
      </c>
      <c r="L39" s="618">
        <f t="shared" si="20"/>
        <v>0</v>
      </c>
      <c r="M39" s="618">
        <f t="shared" si="20"/>
        <v>0</v>
      </c>
      <c r="N39" s="618">
        <f t="shared" si="20"/>
        <v>0</v>
      </c>
      <c r="O39" s="618">
        <f t="shared" si="20"/>
        <v>0</v>
      </c>
      <c r="P39" s="618">
        <f t="shared" si="18"/>
        <v>0</v>
      </c>
      <c r="Q39" s="618">
        <f t="shared" si="18"/>
        <v>0</v>
      </c>
      <c r="R39" s="618">
        <f t="shared" si="18"/>
        <v>0</v>
      </c>
      <c r="S39" s="618">
        <f t="shared" si="18"/>
        <v>0</v>
      </c>
      <c r="T39" s="618">
        <f t="shared" si="18"/>
        <v>0</v>
      </c>
      <c r="U39" s="618">
        <f t="shared" si="18"/>
        <v>0</v>
      </c>
      <c r="V39" s="618">
        <f t="shared" si="18"/>
        <v>0</v>
      </c>
      <c r="W39" s="618">
        <f t="shared" si="19"/>
        <v>0</v>
      </c>
      <c r="X39" s="618">
        <f t="shared" si="19"/>
        <v>0</v>
      </c>
      <c r="Y39" s="619">
        <f t="shared" si="19"/>
        <v>0</v>
      </c>
    </row>
    <row r="40" spans="2:26" ht="36" customHeight="1" thickBot="1">
      <c r="B40" s="550" t="s">
        <v>428</v>
      </c>
      <c r="C40" s="551"/>
      <c r="D40" s="198" t="s">
        <v>429</v>
      </c>
      <c r="E40" s="410"/>
      <c r="F40" s="611">
        <f>SUM(F41:F61)</f>
        <v>0</v>
      </c>
      <c r="G40" s="611">
        <f>SUM(G41:G61)</f>
        <v>38684.109589041094</v>
      </c>
      <c r="H40" s="611">
        <f t="shared" ref="H40:Y40" si="21">SUM(H41:H61)</f>
        <v>525877.11655265465</v>
      </c>
      <c r="I40" s="611">
        <f t="shared" si="21"/>
        <v>1317026.5277085893</v>
      </c>
      <c r="J40" s="611">
        <f>SUM(J41:J61)</f>
        <v>110000</v>
      </c>
      <c r="K40" s="611">
        <f t="shared" si="21"/>
        <v>564561.22614169575</v>
      </c>
      <c r="L40" s="611">
        <f t="shared" si="21"/>
        <v>38684.109589041094</v>
      </c>
      <c r="M40" s="611">
        <f t="shared" si="21"/>
        <v>1278342.4181195481</v>
      </c>
      <c r="N40" s="611">
        <f t="shared" si="21"/>
        <v>674561.22614169563</v>
      </c>
      <c r="O40" s="611">
        <f t="shared" si="21"/>
        <v>0</v>
      </c>
      <c r="P40" s="611">
        <f t="shared" si="21"/>
        <v>1317026.5277085893</v>
      </c>
      <c r="Q40" s="611">
        <f t="shared" si="21"/>
        <v>564561.22614169575</v>
      </c>
      <c r="R40" s="611">
        <f t="shared" si="21"/>
        <v>110000</v>
      </c>
      <c r="S40" s="611">
        <f t="shared" si="21"/>
        <v>38684.109589041094</v>
      </c>
      <c r="T40" s="611">
        <f t="shared" si="21"/>
        <v>1804219.534672203</v>
      </c>
      <c r="U40" s="611">
        <f t="shared" si="21"/>
        <v>38684.109589041094</v>
      </c>
      <c r="V40" s="611">
        <f t="shared" si="21"/>
        <v>0</v>
      </c>
      <c r="W40" s="611">
        <f t="shared" si="21"/>
        <v>1952903.6442612442</v>
      </c>
      <c r="X40" s="611">
        <f t="shared" si="21"/>
        <v>38684.109589041094</v>
      </c>
      <c r="Y40" s="612">
        <f t="shared" si="21"/>
        <v>341877.11655265465</v>
      </c>
      <c r="Z40" s="2" t="s">
        <v>430</v>
      </c>
    </row>
    <row r="41" spans="2:26">
      <c r="B41" s="537" t="s">
        <v>231</v>
      </c>
      <c r="C41" s="554"/>
      <c r="D41" s="202"/>
      <c r="E41" s="202"/>
      <c r="F41" s="202"/>
      <c r="G41" s="202"/>
      <c r="H41" s="202"/>
      <c r="I41" s="202"/>
      <c r="J41" s="202"/>
      <c r="K41" s="202"/>
      <c r="L41" s="202"/>
      <c r="M41" s="202"/>
      <c r="N41" s="202"/>
      <c r="O41" s="202"/>
      <c r="P41" s="202"/>
      <c r="Q41" s="202"/>
      <c r="R41" s="202"/>
      <c r="S41" s="202"/>
      <c r="T41" s="202"/>
      <c r="U41" s="202"/>
      <c r="V41" s="202"/>
      <c r="W41" s="202"/>
      <c r="X41" s="202"/>
      <c r="Y41" s="203"/>
    </row>
    <row r="42" spans="2:26">
      <c r="B42" s="524" t="s">
        <v>431</v>
      </c>
      <c r="C42" s="615">
        <v>44950</v>
      </c>
      <c r="D42" s="622">
        <v>25000</v>
      </c>
      <c r="E42" s="577">
        <v>2</v>
      </c>
      <c r="F42" s="620"/>
      <c r="G42" s="620"/>
      <c r="H42" s="620"/>
      <c r="I42" s="620">
        <f>C42*E42</f>
        <v>89900</v>
      </c>
      <c r="J42" s="620"/>
      <c r="K42" s="620"/>
      <c r="L42" s="620"/>
      <c r="M42" s="620">
        <v>89900</v>
      </c>
      <c r="N42" s="620"/>
      <c r="O42" s="620"/>
      <c r="P42" s="620">
        <v>89900</v>
      </c>
      <c r="Q42" s="620"/>
      <c r="R42" s="620"/>
      <c r="S42" s="620"/>
      <c r="T42" s="620">
        <v>89900</v>
      </c>
      <c r="U42" s="620"/>
      <c r="V42" s="620"/>
      <c r="W42" s="620">
        <v>89900</v>
      </c>
      <c r="X42" s="620"/>
      <c r="Y42" s="238"/>
      <c r="Z42" s="2">
        <v>53</v>
      </c>
    </row>
    <row r="43" spans="2:26">
      <c r="B43" s="524" t="s">
        <v>358</v>
      </c>
      <c r="C43" s="615">
        <v>166150</v>
      </c>
      <c r="D43" s="622">
        <v>25000</v>
      </c>
      <c r="E43" s="577">
        <v>2</v>
      </c>
      <c r="F43" s="620"/>
      <c r="G43" s="620"/>
      <c r="H43" s="620"/>
      <c r="I43" s="620">
        <f>C43*E43</f>
        <v>332300</v>
      </c>
      <c r="J43" s="620"/>
      <c r="K43" s="620"/>
      <c r="L43" s="620"/>
      <c r="M43" s="620">
        <v>332300</v>
      </c>
      <c r="N43" s="620"/>
      <c r="O43" s="620"/>
      <c r="P43" s="620">
        <v>332300</v>
      </c>
      <c r="Q43" s="620"/>
      <c r="R43" s="620"/>
      <c r="S43" s="620"/>
      <c r="T43" s="620">
        <v>332300</v>
      </c>
      <c r="U43" s="620"/>
      <c r="V43" s="620"/>
      <c r="W43" s="620">
        <v>332300</v>
      </c>
      <c r="X43" s="620"/>
      <c r="Y43" s="238"/>
      <c r="Z43" s="2">
        <v>125</v>
      </c>
    </row>
    <row r="44" spans="2:26">
      <c r="B44" s="524" t="s">
        <v>360</v>
      </c>
      <c r="C44" s="615">
        <v>92000</v>
      </c>
      <c r="D44" s="622">
        <v>20000</v>
      </c>
      <c r="E44" s="577">
        <v>2</v>
      </c>
      <c r="F44" s="620"/>
      <c r="G44" s="620"/>
      <c r="H44" s="620">
        <f>E44*C44</f>
        <v>184000</v>
      </c>
      <c r="I44" s="620"/>
      <c r="J44" s="620"/>
      <c r="K44" s="620">
        <v>184000</v>
      </c>
      <c r="L44" s="620"/>
      <c r="M44" s="620"/>
      <c r="N44" s="620">
        <v>184000</v>
      </c>
      <c r="O44" s="620"/>
      <c r="P44" s="620"/>
      <c r="Q44" s="620">
        <v>184000</v>
      </c>
      <c r="R44" s="620"/>
      <c r="S44" s="620"/>
      <c r="T44" s="620">
        <v>184000</v>
      </c>
      <c r="U44" s="620"/>
      <c r="V44" s="620"/>
      <c r="W44" s="620">
        <v>184000</v>
      </c>
      <c r="X44" s="620"/>
      <c r="Y44" s="238"/>
      <c r="Z44" s="621">
        <v>36</v>
      </c>
    </row>
    <row r="45" spans="2:26">
      <c r="B45" s="524" t="s">
        <v>432</v>
      </c>
      <c r="C45" s="615">
        <v>119410.83574057075</v>
      </c>
      <c r="D45" s="622">
        <v>20000</v>
      </c>
      <c r="E45" s="577">
        <v>1</v>
      </c>
      <c r="F45" s="620"/>
      <c r="G45" s="620"/>
      <c r="H45" s="620">
        <f>C45*E45</f>
        <v>119410.83574057075</v>
      </c>
      <c r="I45" s="620"/>
      <c r="J45" s="620"/>
      <c r="K45" s="620">
        <v>119410.83574057075</v>
      </c>
      <c r="L45" s="620"/>
      <c r="M45" s="620"/>
      <c r="N45" s="620">
        <v>119410.83574057075</v>
      </c>
      <c r="O45" s="620"/>
      <c r="P45" s="620"/>
      <c r="Q45" s="620">
        <v>119410.83574057075</v>
      </c>
      <c r="R45" s="620"/>
      <c r="S45" s="620"/>
      <c r="T45" s="620">
        <v>119410.83574057075</v>
      </c>
      <c r="U45" s="620"/>
      <c r="V45" s="620"/>
      <c r="W45" s="620">
        <v>119410.83574057075</v>
      </c>
      <c r="X45" s="620"/>
      <c r="Y45" s="238">
        <v>119410.83574057075</v>
      </c>
      <c r="Z45" s="2">
        <v>88</v>
      </c>
    </row>
    <row r="46" spans="2:26">
      <c r="B46" s="524" t="s">
        <v>433</v>
      </c>
      <c r="C46" s="615">
        <v>31381.532935846317</v>
      </c>
      <c r="D46" s="622">
        <v>20000</v>
      </c>
      <c r="E46" s="577">
        <v>1</v>
      </c>
      <c r="F46" s="620"/>
      <c r="G46" s="620"/>
      <c r="H46" s="620">
        <f>E46*C46</f>
        <v>31381.532935846317</v>
      </c>
      <c r="I46" s="620"/>
      <c r="J46" s="620"/>
      <c r="K46" s="620">
        <v>31381.532935846317</v>
      </c>
      <c r="L46" s="620"/>
      <c r="M46" s="620"/>
      <c r="N46" s="620">
        <v>31381.532935846317</v>
      </c>
      <c r="O46" s="620"/>
      <c r="P46" s="620"/>
      <c r="Q46" s="620">
        <v>31381.532935846317</v>
      </c>
      <c r="R46" s="620"/>
      <c r="S46" s="620"/>
      <c r="T46" s="620">
        <v>31381.532935846317</v>
      </c>
      <c r="U46" s="620"/>
      <c r="V46" s="620"/>
      <c r="W46" s="620">
        <v>31381.532935846317</v>
      </c>
      <c r="X46" s="620"/>
      <c r="Y46" s="238">
        <v>31381.532935846317</v>
      </c>
      <c r="Z46" s="2">
        <v>18</v>
      </c>
    </row>
    <row r="47" spans="2:26">
      <c r="B47" s="524" t="s">
        <v>434</v>
      </c>
      <c r="C47" s="615">
        <v>55000</v>
      </c>
      <c r="D47" s="622">
        <v>30000</v>
      </c>
      <c r="E47" s="577">
        <v>2</v>
      </c>
      <c r="F47" s="620"/>
      <c r="G47" s="620"/>
      <c r="H47" s="620"/>
      <c r="I47" s="620"/>
      <c r="J47" s="620">
        <f>C47*E47</f>
        <v>110000</v>
      </c>
      <c r="K47" s="620"/>
      <c r="L47" s="620"/>
      <c r="M47" s="620"/>
      <c r="N47" s="620">
        <v>110000</v>
      </c>
      <c r="O47" s="620"/>
      <c r="P47" s="620"/>
      <c r="Q47" s="620"/>
      <c r="R47" s="620">
        <v>110000</v>
      </c>
      <c r="S47" s="620"/>
      <c r="T47" s="620"/>
      <c r="U47" s="620"/>
      <c r="V47" s="620"/>
      <c r="W47" s="620">
        <v>110000</v>
      </c>
      <c r="X47" s="620"/>
      <c r="Y47" s="238"/>
      <c r="Z47" s="2">
        <v>40</v>
      </c>
    </row>
    <row r="48" spans="2:26">
      <c r="B48" s="524" t="s">
        <v>359</v>
      </c>
      <c r="C48" s="615">
        <v>40000</v>
      </c>
      <c r="D48" s="622">
        <v>20000</v>
      </c>
      <c r="E48" s="577">
        <v>2</v>
      </c>
      <c r="F48" s="620"/>
      <c r="G48" s="620"/>
      <c r="H48" s="620">
        <f>C48*E48</f>
        <v>80000</v>
      </c>
      <c r="I48" s="620"/>
      <c r="J48" s="620"/>
      <c r="K48" s="620">
        <v>80000</v>
      </c>
      <c r="L48" s="620"/>
      <c r="M48" s="620"/>
      <c r="N48" s="620">
        <v>80000</v>
      </c>
      <c r="O48" s="620"/>
      <c r="P48" s="620"/>
      <c r="Q48" s="620">
        <v>80000</v>
      </c>
      <c r="R48" s="620"/>
      <c r="S48" s="620"/>
      <c r="T48" s="620">
        <v>80000</v>
      </c>
      <c r="U48" s="620"/>
      <c r="V48" s="620"/>
      <c r="W48" s="620">
        <v>80000</v>
      </c>
      <c r="X48" s="620"/>
      <c r="Y48" s="238">
        <v>80000</v>
      </c>
      <c r="Z48" s="2">
        <v>40</v>
      </c>
    </row>
    <row r="49" spans="2:26">
      <c r="B49" s="582" t="s">
        <v>373</v>
      </c>
      <c r="C49" s="558"/>
      <c r="D49" s="258"/>
      <c r="E49" s="260"/>
      <c r="F49" s="258"/>
      <c r="G49" s="258"/>
      <c r="H49" s="258"/>
      <c r="I49" s="258"/>
      <c r="J49" s="258"/>
      <c r="K49" s="258"/>
      <c r="L49" s="258"/>
      <c r="M49" s="258"/>
      <c r="N49" s="258"/>
      <c r="O49" s="258"/>
      <c r="P49" s="258"/>
      <c r="Q49" s="258"/>
      <c r="R49" s="258"/>
      <c r="S49" s="258"/>
      <c r="T49" s="258"/>
      <c r="U49" s="258"/>
      <c r="V49" s="258"/>
      <c r="W49" s="258"/>
      <c r="X49" s="258"/>
      <c r="Y49" s="206"/>
    </row>
    <row r="50" spans="2:26">
      <c r="B50" s="524" t="s">
        <v>435</v>
      </c>
      <c r="C50" s="615">
        <v>56486.312568767127</v>
      </c>
      <c r="D50" s="622">
        <v>25000</v>
      </c>
      <c r="E50" s="577">
        <v>1</v>
      </c>
      <c r="F50" s="620"/>
      <c r="G50" s="620"/>
      <c r="H50" s="620"/>
      <c r="I50" s="620">
        <f>E50*C50</f>
        <v>56486.312568767127</v>
      </c>
      <c r="J50" s="620"/>
      <c r="K50" s="620"/>
      <c r="L50" s="620"/>
      <c r="M50" s="620">
        <v>56486.312568767127</v>
      </c>
      <c r="N50" s="620"/>
      <c r="O50" s="620"/>
      <c r="P50" s="620">
        <v>56486.312568767127</v>
      </c>
      <c r="Q50" s="620"/>
      <c r="R50" s="620"/>
      <c r="S50" s="620"/>
      <c r="T50" s="620">
        <v>56486.312568767127</v>
      </c>
      <c r="U50" s="620"/>
      <c r="V50" s="620"/>
      <c r="W50" s="620">
        <v>56486.312568767127</v>
      </c>
      <c r="X50" s="620"/>
      <c r="Y50" s="238"/>
      <c r="Z50" s="2">
        <v>11</v>
      </c>
    </row>
    <row r="51" spans="2:26">
      <c r="B51" s="524" t="s">
        <v>436</v>
      </c>
      <c r="C51" s="615">
        <v>84279.476743658161</v>
      </c>
      <c r="D51" s="622">
        <v>20000</v>
      </c>
      <c r="E51" s="577">
        <v>1</v>
      </c>
      <c r="F51" s="620"/>
      <c r="G51" s="620"/>
      <c r="H51" s="620">
        <f>C51*E51</f>
        <v>84279.476743658161</v>
      </c>
      <c r="I51" s="620"/>
      <c r="J51" s="620"/>
      <c r="K51" s="620">
        <v>84279.476743658161</v>
      </c>
      <c r="L51" s="620"/>
      <c r="M51" s="620"/>
      <c r="N51" s="620">
        <v>84279.476743658161</v>
      </c>
      <c r="O51" s="620"/>
      <c r="P51" s="620"/>
      <c r="Q51" s="620">
        <v>84279.476743658161</v>
      </c>
      <c r="R51" s="620"/>
      <c r="S51" s="620"/>
      <c r="T51" s="620">
        <v>84279.476743658161</v>
      </c>
      <c r="U51" s="620"/>
      <c r="V51" s="620"/>
      <c r="W51" s="620">
        <v>84279.476743658161</v>
      </c>
      <c r="X51" s="620"/>
      <c r="Y51" s="238">
        <v>84279.476743658161</v>
      </c>
      <c r="Z51" s="2">
        <v>53</v>
      </c>
    </row>
    <row r="52" spans="2:26">
      <c r="B52" s="582" t="s">
        <v>230</v>
      </c>
      <c r="C52" s="1399">
        <f>C53/'PC2000-8 MS_Ремонты'!C124</f>
        <v>0.79246334341110058</v>
      </c>
      <c r="D52" s="258"/>
      <c r="E52" s="260"/>
      <c r="F52" s="258"/>
      <c r="G52" s="258"/>
      <c r="H52" s="258"/>
      <c r="I52" s="258"/>
      <c r="J52" s="258"/>
      <c r="K52" s="258"/>
      <c r="L52" s="258"/>
      <c r="M52" s="258"/>
      <c r="N52" s="258"/>
      <c r="O52" s="258"/>
      <c r="P52" s="258"/>
      <c r="Q52" s="258"/>
      <c r="R52" s="258"/>
      <c r="S52" s="258"/>
      <c r="T52" s="258"/>
      <c r="U52" s="258"/>
      <c r="V52" s="258"/>
      <c r="W52" s="258"/>
      <c r="X52" s="258"/>
      <c r="Y52" s="206"/>
    </row>
    <row r="53" spans="2:26">
      <c r="B53" s="524" t="s">
        <v>377</v>
      </c>
      <c r="C53" s="615">
        <v>320000</v>
      </c>
      <c r="D53" s="622">
        <v>25000</v>
      </c>
      <c r="E53" s="577">
        <v>1</v>
      </c>
      <c r="F53" s="620"/>
      <c r="G53" s="620"/>
      <c r="H53" s="620"/>
      <c r="I53" s="620">
        <f>E53*C53</f>
        <v>320000</v>
      </c>
      <c r="J53" s="620"/>
      <c r="K53" s="620"/>
      <c r="L53" s="620"/>
      <c r="M53" s="620">
        <v>320000</v>
      </c>
      <c r="N53" s="620"/>
      <c r="O53" s="620"/>
      <c r="P53" s="620">
        <v>320000</v>
      </c>
      <c r="Q53" s="620"/>
      <c r="R53" s="620"/>
      <c r="S53" s="620"/>
      <c r="T53" s="620">
        <v>320000</v>
      </c>
      <c r="U53" s="620"/>
      <c r="V53" s="620"/>
      <c r="W53" s="620">
        <v>320000</v>
      </c>
      <c r="X53" s="620"/>
      <c r="Y53" s="238"/>
      <c r="Z53" s="2">
        <v>170</v>
      </c>
    </row>
    <row r="54" spans="2:26">
      <c r="B54" s="524" t="s">
        <v>437</v>
      </c>
      <c r="C54" s="615">
        <v>317539.93096958904</v>
      </c>
      <c r="D54" s="622">
        <v>25000</v>
      </c>
      <c r="E54" s="577">
        <v>1</v>
      </c>
      <c r="F54" s="620"/>
      <c r="G54" s="620"/>
      <c r="H54" s="620"/>
      <c r="I54" s="620">
        <f>C54*E54</f>
        <v>317539.93096958904</v>
      </c>
      <c r="J54" s="620"/>
      <c r="K54" s="620"/>
      <c r="L54" s="620"/>
      <c r="M54" s="620">
        <v>317539.93096958904</v>
      </c>
      <c r="N54" s="620"/>
      <c r="O54" s="620"/>
      <c r="P54" s="620">
        <v>317539.93096958904</v>
      </c>
      <c r="Q54" s="620"/>
      <c r="R54" s="620"/>
      <c r="S54" s="620"/>
      <c r="T54" s="620">
        <v>317539.93096958904</v>
      </c>
      <c r="U54" s="620"/>
      <c r="V54" s="620"/>
      <c r="W54" s="620">
        <v>317539.93096958904</v>
      </c>
      <c r="X54" s="620"/>
      <c r="Y54" s="238"/>
      <c r="Z54" s="2">
        <v>22</v>
      </c>
    </row>
    <row r="55" spans="2:26">
      <c r="B55" s="524" t="s">
        <v>438</v>
      </c>
      <c r="C55" s="615">
        <v>162116.17458119191</v>
      </c>
      <c r="D55" s="622">
        <v>25000</v>
      </c>
      <c r="E55" s="577">
        <v>1</v>
      </c>
      <c r="F55" s="620"/>
      <c r="G55" s="620"/>
      <c r="H55" s="620"/>
      <c r="I55" s="620">
        <f>C55*E55</f>
        <v>162116.17458119191</v>
      </c>
      <c r="J55" s="620"/>
      <c r="K55" s="620"/>
      <c r="L55" s="620"/>
      <c r="M55" s="620">
        <v>162116.17458119191</v>
      </c>
      <c r="N55" s="620"/>
      <c r="O55" s="620"/>
      <c r="P55" s="620">
        <v>162116.17458119191</v>
      </c>
      <c r="Q55" s="620"/>
      <c r="R55" s="620"/>
      <c r="S55" s="620"/>
      <c r="T55" s="620">
        <v>162116.17458119191</v>
      </c>
      <c r="U55" s="620"/>
      <c r="V55" s="620"/>
      <c r="W55" s="620">
        <v>162116.17458119191</v>
      </c>
      <c r="X55" s="620"/>
      <c r="Y55" s="238"/>
      <c r="Z55" s="2">
        <v>66</v>
      </c>
    </row>
    <row r="56" spans="2:26">
      <c r="B56" s="582" t="s">
        <v>364</v>
      </c>
      <c r="C56" s="558"/>
      <c r="D56" s="258"/>
      <c r="E56" s="260"/>
      <c r="F56" s="258"/>
      <c r="G56" s="258"/>
      <c r="H56" s="258"/>
      <c r="I56" s="258"/>
      <c r="J56" s="258"/>
      <c r="K56" s="258"/>
      <c r="L56" s="258"/>
      <c r="M56" s="258"/>
      <c r="N56" s="258"/>
      <c r="O56" s="258"/>
      <c r="P56" s="258"/>
      <c r="Q56" s="258"/>
      <c r="R56" s="258"/>
      <c r="S56" s="258"/>
      <c r="T56" s="258"/>
      <c r="U56" s="258"/>
      <c r="V56" s="258"/>
      <c r="W56" s="258"/>
      <c r="X56" s="258"/>
      <c r="Y56" s="206"/>
    </row>
    <row r="57" spans="2:26">
      <c r="B57" s="524" t="s">
        <v>439</v>
      </c>
      <c r="C57" s="615">
        <v>18330.410958904111</v>
      </c>
      <c r="D57" s="622">
        <v>12000</v>
      </c>
      <c r="E57" s="577">
        <v>1</v>
      </c>
      <c r="F57" s="620"/>
      <c r="G57" s="620">
        <f>C57*E57</f>
        <v>18330.410958904111</v>
      </c>
      <c r="H57" s="620"/>
      <c r="I57" s="620">
        <v>18330.410958904111</v>
      </c>
      <c r="J57" s="620"/>
      <c r="K57" s="620">
        <v>18330.410958904111</v>
      </c>
      <c r="L57" s="620">
        <v>18330.410958904111</v>
      </c>
      <c r="M57" s="620"/>
      <c r="N57" s="620">
        <v>18330.410958904111</v>
      </c>
      <c r="O57" s="620"/>
      <c r="P57" s="620">
        <v>18330.410958904111</v>
      </c>
      <c r="Q57" s="620">
        <v>18330.410958904111</v>
      </c>
      <c r="R57" s="620"/>
      <c r="S57" s="620">
        <v>18330.410958904111</v>
      </c>
      <c r="T57" s="620"/>
      <c r="U57" s="620">
        <v>18330.410958904111</v>
      </c>
      <c r="V57" s="620"/>
      <c r="W57" s="620">
        <v>18330.410958904111</v>
      </c>
      <c r="X57" s="620">
        <v>18330.410958904111</v>
      </c>
      <c r="Y57" s="238"/>
      <c r="Z57" s="2">
        <v>26</v>
      </c>
    </row>
    <row r="58" spans="2:26">
      <c r="B58" s="524" t="s">
        <v>440</v>
      </c>
      <c r="C58" s="615">
        <v>11198.082191780823</v>
      </c>
      <c r="D58" s="622">
        <v>12000</v>
      </c>
      <c r="E58" s="577">
        <v>1</v>
      </c>
      <c r="F58" s="620"/>
      <c r="G58" s="620">
        <f>C58*E58</f>
        <v>11198.082191780823</v>
      </c>
      <c r="H58" s="620"/>
      <c r="I58" s="620">
        <v>11198.082191780823</v>
      </c>
      <c r="J58" s="620"/>
      <c r="K58" s="620">
        <v>11198.082191780823</v>
      </c>
      <c r="L58" s="620">
        <v>11198.082191780823</v>
      </c>
      <c r="M58" s="620"/>
      <c r="N58" s="620">
        <v>11198.082191780823</v>
      </c>
      <c r="O58" s="620"/>
      <c r="P58" s="620">
        <v>11198.082191780823</v>
      </c>
      <c r="Q58" s="620">
        <v>11198.082191780823</v>
      </c>
      <c r="R58" s="620"/>
      <c r="S58" s="620">
        <v>11198.082191780823</v>
      </c>
      <c r="T58" s="620"/>
      <c r="U58" s="620">
        <v>11198.082191780823</v>
      </c>
      <c r="V58" s="620"/>
      <c r="W58" s="620">
        <v>11198.082191780823</v>
      </c>
      <c r="X58" s="620">
        <v>11198.082191780823</v>
      </c>
      <c r="Y58" s="238"/>
      <c r="Z58" s="2">
        <v>18</v>
      </c>
    </row>
    <row r="59" spans="2:26">
      <c r="B59" s="524" t="s">
        <v>441</v>
      </c>
      <c r="C59" s="615">
        <v>9155.6164383561645</v>
      </c>
      <c r="D59" s="622">
        <v>12000</v>
      </c>
      <c r="E59" s="577">
        <v>1</v>
      </c>
      <c r="F59" s="620"/>
      <c r="G59" s="620">
        <f>E59*C59</f>
        <v>9155.6164383561645</v>
      </c>
      <c r="H59" s="620"/>
      <c r="I59" s="620">
        <v>9155.6164383561645</v>
      </c>
      <c r="J59" s="620"/>
      <c r="K59" s="620">
        <v>9155.6164383561645</v>
      </c>
      <c r="L59" s="620">
        <v>9155.6164383561645</v>
      </c>
      <c r="M59" s="620"/>
      <c r="N59" s="620">
        <v>9155.6164383561645</v>
      </c>
      <c r="O59" s="620"/>
      <c r="P59" s="620">
        <v>9155.6164383561645</v>
      </c>
      <c r="Q59" s="620">
        <v>9155.6164383561645</v>
      </c>
      <c r="R59" s="620"/>
      <c r="S59" s="620">
        <v>9155.6164383561645</v>
      </c>
      <c r="T59" s="620"/>
      <c r="U59" s="620">
        <v>9155.6164383561645</v>
      </c>
      <c r="V59" s="620"/>
      <c r="W59" s="620">
        <v>9155.6164383561645</v>
      </c>
      <c r="X59" s="620">
        <v>9155.6164383561645</v>
      </c>
      <c r="Y59" s="238"/>
      <c r="Z59" s="2">
        <v>26</v>
      </c>
    </row>
    <row r="60" spans="2:26">
      <c r="B60" s="524" t="s">
        <v>442</v>
      </c>
      <c r="C60" s="615">
        <v>26805.271132579444</v>
      </c>
      <c r="D60" s="622">
        <v>20000</v>
      </c>
      <c r="E60" s="577">
        <v>1</v>
      </c>
      <c r="F60" s="620"/>
      <c r="G60" s="620"/>
      <c r="H60" s="620">
        <f>E60*C60</f>
        <v>26805.271132579444</v>
      </c>
      <c r="I60" s="620"/>
      <c r="J60" s="620"/>
      <c r="K60" s="620">
        <v>26805.271132579444</v>
      </c>
      <c r="L60" s="620"/>
      <c r="M60" s="620"/>
      <c r="N60" s="620">
        <v>26805.271132579444</v>
      </c>
      <c r="O60" s="620"/>
      <c r="P60" s="620"/>
      <c r="Q60" s="620">
        <v>26805.271132579444</v>
      </c>
      <c r="R60" s="620"/>
      <c r="S60" s="620"/>
      <c r="T60" s="620">
        <v>26805.271132579444</v>
      </c>
      <c r="U60" s="620"/>
      <c r="V60" s="620"/>
      <c r="W60" s="620">
        <v>26805.271132579444</v>
      </c>
      <c r="X60" s="620"/>
      <c r="Y60" s="238">
        <v>26805.271132579444</v>
      </c>
      <c r="Z60" s="2">
        <v>36</v>
      </c>
    </row>
    <row r="61" spans="2:26">
      <c r="B61" s="623"/>
      <c r="C61" s="615"/>
      <c r="D61" s="622"/>
      <c r="E61" s="577"/>
      <c r="F61" s="620"/>
      <c r="G61" s="620"/>
      <c r="H61" s="620"/>
      <c r="I61" s="620"/>
      <c r="J61" s="620"/>
      <c r="K61" s="620"/>
      <c r="L61" s="620"/>
      <c r="M61" s="620"/>
      <c r="N61" s="620"/>
      <c r="O61" s="620"/>
      <c r="P61" s="620"/>
      <c r="Q61" s="620"/>
      <c r="R61" s="620"/>
      <c r="S61" s="620"/>
      <c r="T61" s="620"/>
      <c r="U61" s="620"/>
      <c r="V61" s="620"/>
      <c r="W61" s="620"/>
      <c r="X61" s="620"/>
      <c r="Y61" s="238"/>
    </row>
    <row r="62" spans="2:26">
      <c r="B62" s="545"/>
      <c r="C62" s="558"/>
      <c r="D62" s="258"/>
      <c r="E62" s="260"/>
      <c r="F62" s="258"/>
      <c r="G62" s="258"/>
      <c r="H62" s="258"/>
      <c r="I62" s="258"/>
      <c r="J62" s="258"/>
      <c r="K62" s="258"/>
      <c r="L62" s="258"/>
      <c r="M62" s="258"/>
      <c r="N62" s="258"/>
      <c r="O62" s="258"/>
      <c r="P62" s="258"/>
      <c r="Q62" s="258"/>
      <c r="R62" s="258"/>
      <c r="S62" s="258"/>
      <c r="T62" s="258"/>
      <c r="U62" s="258"/>
      <c r="V62" s="258"/>
      <c r="W62" s="258"/>
      <c r="X62" s="258"/>
      <c r="Y62" s="206"/>
    </row>
    <row r="63" spans="2:26">
      <c r="B63" s="524"/>
      <c r="C63" s="615"/>
      <c r="D63" s="622"/>
      <c r="E63" s="577"/>
      <c r="F63" s="620"/>
      <c r="G63" s="620"/>
      <c r="H63" s="620"/>
      <c r="I63" s="620"/>
      <c r="J63" s="620"/>
      <c r="K63" s="620"/>
      <c r="L63" s="620"/>
      <c r="M63" s="620"/>
      <c r="N63" s="620"/>
      <c r="O63" s="620"/>
      <c r="P63" s="620"/>
      <c r="Q63" s="620"/>
      <c r="R63" s="620"/>
      <c r="S63" s="620"/>
      <c r="T63" s="620"/>
      <c r="U63" s="620"/>
      <c r="V63" s="620"/>
      <c r="W63" s="620"/>
      <c r="X63" s="620"/>
      <c r="Y63" s="238"/>
    </row>
    <row r="64" spans="2:26">
      <c r="B64" s="524"/>
      <c r="C64" s="615"/>
      <c r="D64" s="622"/>
      <c r="E64" s="577"/>
      <c r="F64" s="620"/>
      <c r="G64" s="620"/>
      <c r="H64" s="620"/>
      <c r="I64" s="620"/>
      <c r="J64" s="620"/>
      <c r="K64" s="620"/>
      <c r="L64" s="620"/>
      <c r="M64" s="620"/>
      <c r="N64" s="620"/>
      <c r="O64" s="620"/>
      <c r="P64" s="620"/>
      <c r="Q64" s="620"/>
      <c r="R64" s="620"/>
      <c r="S64" s="620"/>
      <c r="T64" s="620"/>
      <c r="U64" s="620"/>
      <c r="V64" s="620"/>
      <c r="W64" s="620"/>
      <c r="X64" s="620"/>
      <c r="Y64" s="238"/>
    </row>
    <row r="65" spans="2:25">
      <c r="B65" s="524"/>
      <c r="C65" s="615"/>
      <c r="D65" s="622"/>
      <c r="E65" s="577"/>
      <c r="F65" s="620"/>
      <c r="G65" s="620"/>
      <c r="H65" s="620"/>
      <c r="I65" s="620"/>
      <c r="J65" s="620"/>
      <c r="K65" s="620"/>
      <c r="L65" s="620"/>
      <c r="M65" s="620"/>
      <c r="N65" s="620"/>
      <c r="O65" s="620"/>
      <c r="P65" s="620"/>
      <c r="Q65" s="620"/>
      <c r="R65" s="620"/>
      <c r="S65" s="620"/>
      <c r="T65" s="620"/>
      <c r="U65" s="620"/>
      <c r="V65" s="620"/>
      <c r="W65" s="620"/>
      <c r="X65" s="620"/>
      <c r="Y65" s="238"/>
    </row>
    <row r="66" spans="2:25">
      <c r="B66" s="524"/>
      <c r="C66" s="615"/>
      <c r="D66" s="622"/>
      <c r="E66" s="577"/>
      <c r="F66" s="620"/>
      <c r="G66" s="620"/>
      <c r="H66" s="620"/>
      <c r="I66" s="620"/>
      <c r="J66" s="620"/>
      <c r="K66" s="620"/>
      <c r="L66" s="620"/>
      <c r="M66" s="620"/>
      <c r="N66" s="620"/>
      <c r="O66" s="620"/>
      <c r="P66" s="620"/>
      <c r="Q66" s="620"/>
      <c r="R66" s="620"/>
      <c r="S66" s="620"/>
      <c r="T66" s="620"/>
      <c r="U66" s="620"/>
      <c r="V66" s="620"/>
      <c r="W66" s="620"/>
      <c r="X66" s="620"/>
      <c r="Y66" s="238"/>
    </row>
    <row r="67" spans="2:25" ht="15.75" thickBot="1">
      <c r="B67" s="219"/>
      <c r="C67" s="615"/>
      <c r="D67" s="622"/>
      <c r="E67" s="577"/>
      <c r="F67" s="620"/>
      <c r="G67" s="620"/>
      <c r="H67" s="620"/>
      <c r="I67" s="620"/>
      <c r="J67" s="620"/>
      <c r="K67" s="620"/>
      <c r="L67" s="620"/>
      <c r="M67" s="620"/>
      <c r="N67" s="620"/>
      <c r="O67" s="620"/>
      <c r="P67" s="620"/>
      <c r="Q67" s="620"/>
      <c r="R67" s="620"/>
      <c r="S67" s="620"/>
      <c r="T67" s="620"/>
      <c r="U67" s="620"/>
      <c r="V67" s="620"/>
      <c r="W67" s="620"/>
      <c r="X67" s="620"/>
      <c r="Y67" s="238"/>
    </row>
  </sheetData>
  <printOptions horizontalCentered="1"/>
  <pageMargins left="0.31496062992125984" right="0.31496062992125984" top="0.55118110236220474" bottom="0.55118110236220474" header="0.31496062992125984" footer="0.31496062992125984"/>
  <pageSetup paperSize="8" scale="4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8D0C-55F7-45DF-BC8A-E19AB5E91B9C}">
  <sheetPr>
    <tabColor theme="9" tint="0.59999389629810485"/>
  </sheetPr>
  <dimension ref="A2:Z39"/>
  <sheetViews>
    <sheetView showGridLines="0" zoomScale="85" zoomScaleNormal="85" zoomScaleSheetLayoutView="85" workbookViewId="0">
      <pane xSplit="3" ySplit="4" topLeftCell="D5" activePane="bottomRight" state="frozen"/>
      <selection activeCell="I30" sqref="I30"/>
      <selection pane="topRight" activeCell="I30" sqref="I30"/>
      <selection pane="bottomLeft" activeCell="I30" sqref="I30"/>
      <selection pane="bottomRight" activeCell="D14" sqref="D14"/>
    </sheetView>
  </sheetViews>
  <sheetFormatPr defaultColWidth="9.140625" defaultRowHeight="12.75"/>
  <cols>
    <col min="1" max="1" width="4.28515625" style="358" customWidth="1"/>
    <col min="2" max="2" width="37.85546875" style="401" customWidth="1"/>
    <col min="3" max="3" width="18.85546875" style="360" customWidth="1"/>
    <col min="4" max="4" width="8" style="360" customWidth="1"/>
    <col min="5" max="24" width="8" style="361" customWidth="1"/>
    <col min="25" max="25" width="63.28515625" style="358" customWidth="1"/>
    <col min="26" max="26" width="14" style="358" bestFit="1" customWidth="1"/>
    <col min="27" max="16384" width="9.140625" style="358"/>
  </cols>
  <sheetData>
    <row r="2" spans="1:26" ht="15">
      <c r="B2" s="359" t="s">
        <v>178</v>
      </c>
    </row>
    <row r="3" spans="1:26" s="362" customFormat="1" ht="27" customHeight="1" thickBot="1">
      <c r="B3" s="363" t="s">
        <v>44</v>
      </c>
      <c r="C3" s="652" t="s">
        <v>459</v>
      </c>
      <c r="D3" s="364"/>
      <c r="F3" s="364"/>
      <c r="G3" s="364"/>
      <c r="H3" s="364"/>
      <c r="I3" s="364"/>
      <c r="J3" s="364"/>
      <c r="K3" s="364"/>
      <c r="L3" s="364"/>
      <c r="M3" s="364"/>
      <c r="N3" s="364"/>
      <c r="O3" s="364"/>
      <c r="P3" s="364"/>
      <c r="Q3" s="364"/>
      <c r="R3" s="364"/>
      <c r="S3" s="364"/>
      <c r="T3" s="364"/>
      <c r="U3" s="364"/>
      <c r="V3" s="364"/>
      <c r="W3" s="364"/>
      <c r="X3" s="364"/>
      <c r="Y3" s="365" t="s">
        <v>45</v>
      </c>
    </row>
    <row r="4" spans="1:26" s="370" customFormat="1" ht="22.15" customHeight="1">
      <c r="A4" s="366">
        <v>1</v>
      </c>
      <c r="B4" s="367" t="s">
        <v>179</v>
      </c>
      <c r="C4" s="368" t="s">
        <v>29</v>
      </c>
      <c r="D4" s="368">
        <v>0</v>
      </c>
      <c r="E4" s="368">
        <f>D4+1</f>
        <v>1</v>
      </c>
      <c r="F4" s="368">
        <f>E4+1</f>
        <v>2</v>
      </c>
      <c r="G4" s="368">
        <f t="shared" ref="G4:N4" si="0">F4+1</f>
        <v>3</v>
      </c>
      <c r="H4" s="368">
        <f t="shared" si="0"/>
        <v>4</v>
      </c>
      <c r="I4" s="368">
        <f t="shared" si="0"/>
        <v>5</v>
      </c>
      <c r="J4" s="368">
        <f t="shared" si="0"/>
        <v>6</v>
      </c>
      <c r="K4" s="368">
        <f t="shared" si="0"/>
        <v>7</v>
      </c>
      <c r="L4" s="368">
        <f t="shared" si="0"/>
        <v>8</v>
      </c>
      <c r="M4" s="368">
        <f t="shared" si="0"/>
        <v>9</v>
      </c>
      <c r="N4" s="368">
        <f t="shared" si="0"/>
        <v>10</v>
      </c>
      <c r="O4" s="368">
        <f>N4+1</f>
        <v>11</v>
      </c>
      <c r="P4" s="368">
        <f>O4+1</f>
        <v>12</v>
      </c>
      <c r="Q4" s="368">
        <f t="shared" ref="Q4:X4" si="1">P4+1</f>
        <v>13</v>
      </c>
      <c r="R4" s="368">
        <f t="shared" si="1"/>
        <v>14</v>
      </c>
      <c r="S4" s="368">
        <f t="shared" si="1"/>
        <v>15</v>
      </c>
      <c r="T4" s="368">
        <f t="shared" si="1"/>
        <v>16</v>
      </c>
      <c r="U4" s="368">
        <f t="shared" si="1"/>
        <v>17</v>
      </c>
      <c r="V4" s="368">
        <f t="shared" si="1"/>
        <v>18</v>
      </c>
      <c r="W4" s="368">
        <f t="shared" si="1"/>
        <v>19</v>
      </c>
      <c r="X4" s="368">
        <f t="shared" si="1"/>
        <v>20</v>
      </c>
      <c r="Y4" s="369" t="s">
        <v>139</v>
      </c>
      <c r="Z4" s="31"/>
    </row>
    <row r="5" spans="1:26" s="370" customFormat="1" ht="25.9" customHeight="1">
      <c r="A5" s="371">
        <f>A4+1</f>
        <v>2</v>
      </c>
      <c r="B5" s="372" t="s">
        <v>47</v>
      </c>
      <c r="C5" s="373" t="s">
        <v>2</v>
      </c>
      <c r="D5" s="653">
        <v>12</v>
      </c>
      <c r="E5" s="373"/>
      <c r="F5" s="373"/>
      <c r="G5" s="373"/>
      <c r="H5" s="373"/>
      <c r="I5" s="373"/>
      <c r="J5" s="373"/>
      <c r="K5" s="373"/>
      <c r="L5" s="373"/>
      <c r="M5" s="373"/>
      <c r="N5" s="373"/>
      <c r="O5" s="373"/>
      <c r="P5" s="373"/>
      <c r="Q5" s="373"/>
      <c r="R5" s="373"/>
      <c r="S5" s="373"/>
      <c r="T5" s="373"/>
      <c r="U5" s="373"/>
      <c r="V5" s="373"/>
      <c r="W5" s="373"/>
      <c r="X5" s="373"/>
      <c r="Y5" s="374"/>
      <c r="Z5" s="31"/>
    </row>
    <row r="6" spans="1:26" s="370" customFormat="1" ht="24.75" customHeight="1">
      <c r="A6" s="371">
        <f t="shared" ref="A6:A39" si="2">A5+1</f>
        <v>3</v>
      </c>
      <c r="B6" s="372" t="s">
        <v>135</v>
      </c>
      <c r="C6" s="373" t="s">
        <v>2</v>
      </c>
      <c r="D6" s="653">
        <v>13</v>
      </c>
      <c r="E6" s="373"/>
      <c r="F6" s="373"/>
      <c r="G6" s="373"/>
      <c r="H6" s="373"/>
      <c r="I6" s="373"/>
      <c r="J6" s="373"/>
      <c r="K6" s="373"/>
      <c r="L6" s="373"/>
      <c r="M6" s="373"/>
      <c r="N6" s="373"/>
      <c r="O6" s="373"/>
      <c r="P6" s="373"/>
      <c r="Q6" s="373"/>
      <c r="R6" s="373"/>
      <c r="S6" s="373"/>
      <c r="T6" s="373"/>
      <c r="U6" s="373"/>
      <c r="V6" s="373"/>
      <c r="W6" s="373"/>
      <c r="X6" s="373"/>
      <c r="Y6" s="374"/>
      <c r="Z6" s="31"/>
    </row>
    <row r="7" spans="1:26" s="370" customFormat="1" ht="24.75" customHeight="1">
      <c r="A7" s="371"/>
      <c r="B7" s="626" t="s">
        <v>238</v>
      </c>
      <c r="C7" s="627"/>
      <c r="D7" s="627"/>
      <c r="E7" s="628">
        <f>Факт.КТГ!D23</f>
        <v>0.85465183066830996</v>
      </c>
      <c r="F7" s="628">
        <f>Факт.КТГ!E23</f>
        <v>0.7283267013181991</v>
      </c>
      <c r="G7" s="628">
        <f>Факт.КТГ!F23</f>
        <v>0.75512295778525274</v>
      </c>
      <c r="H7" s="628">
        <f>Факт.КТГ!G23</f>
        <v>0.69453356040612135</v>
      </c>
      <c r="I7" s="628">
        <f>Факт.КТГ!H23</f>
        <v>0.69340419945869936</v>
      </c>
      <c r="J7" s="628">
        <f>Факт.КТГ!I23</f>
        <v>0.74273727501740916</v>
      </c>
      <c r="K7" s="628">
        <f>Факт.КТГ!J23</f>
        <v>0.71715238441357987</v>
      </c>
      <c r="L7" s="628">
        <f>Факт.КТГ!K23</f>
        <v>0.77322817988905923</v>
      </c>
      <c r="M7" s="628">
        <f>Факт.КТГ!L23</f>
        <v>0.49325995833977787</v>
      </c>
      <c r="N7" s="628">
        <f>Факт.КТГ!M23</f>
        <v>0.75729454275626096</v>
      </c>
      <c r="O7" s="628"/>
      <c r="P7" s="628"/>
      <c r="Q7" s="628"/>
      <c r="R7" s="628"/>
      <c r="S7" s="628"/>
      <c r="T7" s="628"/>
      <c r="U7" s="628"/>
      <c r="V7" s="628"/>
      <c r="W7" s="628"/>
      <c r="X7" s="628"/>
      <c r="Y7" s="374" t="s">
        <v>740</v>
      </c>
      <c r="Z7" s="31"/>
    </row>
    <row r="8" spans="1:26" s="370" customFormat="1" ht="24.75" customHeight="1">
      <c r="A8" s="371"/>
      <c r="B8" s="372"/>
      <c r="C8" s="373"/>
      <c r="D8" s="653"/>
      <c r="E8" s="373"/>
      <c r="F8" s="373"/>
      <c r="G8" s="373"/>
      <c r="H8" s="373"/>
      <c r="I8" s="373"/>
      <c r="J8" s="373"/>
      <c r="K8" s="373"/>
      <c r="L8" s="373"/>
      <c r="M8" s="373"/>
      <c r="N8" s="373"/>
      <c r="O8" s="373"/>
      <c r="P8" s="373"/>
      <c r="Q8" s="373"/>
      <c r="R8" s="373"/>
      <c r="S8" s="373"/>
      <c r="T8" s="373"/>
      <c r="U8" s="373"/>
      <c r="V8" s="373"/>
      <c r="W8" s="373"/>
      <c r="X8" s="373"/>
      <c r="Y8" s="374"/>
      <c r="Z8" s="31"/>
    </row>
    <row r="9" spans="1:26" ht="25.9" customHeight="1">
      <c r="A9" s="371">
        <f>A6+1</f>
        <v>4</v>
      </c>
      <c r="B9" s="372" t="s">
        <v>48</v>
      </c>
      <c r="C9" s="375"/>
      <c r="D9" s="375"/>
      <c r="E9" s="376">
        <f>(8760-E10-E11-E12)/8760</f>
        <v>0.94392123287671237</v>
      </c>
      <c r="F9" s="376">
        <f t="shared" ref="F9:X9" si="3">(8760-F10-F11-F12)/8760</f>
        <v>0.93948186199898531</v>
      </c>
      <c r="G9" s="376">
        <f t="shared" si="3"/>
        <v>0.90618658041603251</v>
      </c>
      <c r="H9" s="376">
        <f t="shared" si="3"/>
        <v>0.9306031202435312</v>
      </c>
      <c r="I9" s="376">
        <f t="shared" si="3"/>
        <v>0.90618658041603251</v>
      </c>
      <c r="J9" s="376">
        <f t="shared" si="3"/>
        <v>0.93948186199898531</v>
      </c>
      <c r="K9" s="376">
        <f t="shared" si="3"/>
        <v>0.90618658041603251</v>
      </c>
      <c r="L9" s="376">
        <f t="shared" si="3"/>
        <v>0.9306031202435312</v>
      </c>
      <c r="M9" s="376">
        <f t="shared" si="3"/>
        <v>0.90618658041603251</v>
      </c>
      <c r="N9" s="376">
        <f t="shared" si="3"/>
        <v>0.93948186199898531</v>
      </c>
      <c r="O9" s="376">
        <f t="shared" si="3"/>
        <v>0.89730783866057839</v>
      </c>
      <c r="P9" s="376">
        <f t="shared" si="3"/>
        <v>0.93948186199898531</v>
      </c>
      <c r="Q9" s="376">
        <f t="shared" si="3"/>
        <v>0.90618658041603251</v>
      </c>
      <c r="R9" s="376">
        <f t="shared" si="3"/>
        <v>0.94392123287671237</v>
      </c>
      <c r="S9" s="376">
        <f t="shared" si="3"/>
        <v>0.9306031202435312</v>
      </c>
      <c r="T9" s="376">
        <f t="shared" si="3"/>
        <v>0.88398972602739723</v>
      </c>
      <c r="U9" s="376">
        <f t="shared" si="3"/>
        <v>0.93948186199898531</v>
      </c>
      <c r="V9" s="376">
        <f t="shared" si="3"/>
        <v>0.89730783866057839</v>
      </c>
      <c r="W9" s="376">
        <f t="shared" si="3"/>
        <v>0.93948186199898531</v>
      </c>
      <c r="X9" s="376">
        <f t="shared" si="3"/>
        <v>0.90618658041603251</v>
      </c>
      <c r="Y9" s="374" t="s">
        <v>181</v>
      </c>
    </row>
    <row r="10" spans="1:26" ht="14.45" customHeight="1">
      <c r="A10" s="371">
        <f t="shared" si="2"/>
        <v>5</v>
      </c>
      <c r="B10" s="377" t="s">
        <v>182</v>
      </c>
      <c r="C10" s="375" t="s">
        <v>33</v>
      </c>
      <c r="D10" s="375"/>
      <c r="E10" s="378">
        <f>Zooml_Орикс_ТО!G7</f>
        <v>175</v>
      </c>
      <c r="F10" s="378">
        <f>Zooml_Орикс_ТО!H7</f>
        <v>175</v>
      </c>
      <c r="G10" s="378">
        <f>Zooml_Орикс_ТО!I7</f>
        <v>175</v>
      </c>
      <c r="H10" s="378">
        <f>Zooml_Орикс_ТО!J7</f>
        <v>175</v>
      </c>
      <c r="I10" s="378">
        <f>Zooml_Орикс_ТО!K7</f>
        <v>175</v>
      </c>
      <c r="J10" s="378">
        <f>Zooml_Орикс_ТО!L7</f>
        <v>175</v>
      </c>
      <c r="K10" s="378">
        <f>Zooml_Орикс_ТО!M7</f>
        <v>175</v>
      </c>
      <c r="L10" s="378">
        <f>Zooml_Орикс_ТО!N7</f>
        <v>175</v>
      </c>
      <c r="M10" s="378">
        <f>Zooml_Орикс_ТО!O7</f>
        <v>175</v>
      </c>
      <c r="N10" s="378">
        <f>Zooml_Орикс_ТО!P7</f>
        <v>175</v>
      </c>
      <c r="O10" s="378">
        <f>Zooml_Орикс_ТО!Q7</f>
        <v>175</v>
      </c>
      <c r="P10" s="378">
        <f>Zooml_Орикс_ТО!R7</f>
        <v>175</v>
      </c>
      <c r="Q10" s="378">
        <f>Zooml_Орикс_ТО!S7</f>
        <v>175</v>
      </c>
      <c r="R10" s="378">
        <f>Zooml_Орикс_ТО!T7</f>
        <v>175</v>
      </c>
      <c r="S10" s="378">
        <f>Zooml_Орикс_ТО!U7</f>
        <v>175</v>
      </c>
      <c r="T10" s="378">
        <f>Zooml_Орикс_ТО!V7</f>
        <v>175</v>
      </c>
      <c r="U10" s="378">
        <f>Zooml_Орикс_ТО!W7</f>
        <v>175</v>
      </c>
      <c r="V10" s="378">
        <f>Zooml_Орикс_ТО!X7</f>
        <v>175</v>
      </c>
      <c r="W10" s="378">
        <f>Zooml_Орикс_ТО!Y7</f>
        <v>175</v>
      </c>
      <c r="X10" s="378">
        <f>Zooml_Орикс_ТО!Z7</f>
        <v>175</v>
      </c>
      <c r="Y10" s="374"/>
    </row>
    <row r="11" spans="1:26" ht="14.45" customHeight="1">
      <c r="A11" s="371">
        <f t="shared" si="2"/>
        <v>6</v>
      </c>
      <c r="B11" s="377" t="s">
        <v>183</v>
      </c>
      <c r="C11" s="375" t="s">
        <v>33</v>
      </c>
      <c r="D11" s="375"/>
      <c r="E11" s="378">
        <f>Zooml_Орикс_Ремонты!F8</f>
        <v>80</v>
      </c>
      <c r="F11" s="378">
        <f>Zooml_Орикс_Ремонты!G8</f>
        <v>120</v>
      </c>
      <c r="G11" s="378">
        <f>Zooml_Орикс_Ремонты!H8</f>
        <v>420</v>
      </c>
      <c r="H11" s="378">
        <f>Zooml_Орикс_Ремонты!I8</f>
        <v>200</v>
      </c>
      <c r="I11" s="378">
        <f>Zooml_Орикс_Ремонты!J8</f>
        <v>420</v>
      </c>
      <c r="J11" s="378">
        <f>Zooml_Орикс_Ремонты!K8</f>
        <v>120</v>
      </c>
      <c r="K11" s="378">
        <f>Zooml_Орикс_Ремонты!L8</f>
        <v>420</v>
      </c>
      <c r="L11" s="378">
        <f>Zooml_Орикс_Ремонты!M8</f>
        <v>200</v>
      </c>
      <c r="M11" s="378">
        <f>Zooml_Орикс_Ремонты!N8</f>
        <v>420</v>
      </c>
      <c r="N11" s="378">
        <f>Zooml_Орикс_Ремонты!O8</f>
        <v>120</v>
      </c>
      <c r="O11" s="378">
        <f>Zooml_Орикс_Ремонты!P8</f>
        <v>500</v>
      </c>
      <c r="P11" s="378">
        <f>Zooml_Орикс_Ремонты!Q8</f>
        <v>120</v>
      </c>
      <c r="Q11" s="378">
        <f>Zooml_Орикс_Ремонты!R8</f>
        <v>420</v>
      </c>
      <c r="R11" s="378">
        <f>Zooml_Орикс_Ремонты!S8</f>
        <v>80</v>
      </c>
      <c r="S11" s="378">
        <f>Zooml_Орикс_Ремонты!T8</f>
        <v>200</v>
      </c>
      <c r="T11" s="378">
        <f>Zooml_Орикс_Ремонты!U8</f>
        <v>620</v>
      </c>
      <c r="U11" s="378">
        <f>Zooml_Орикс_Ремонты!V8</f>
        <v>120</v>
      </c>
      <c r="V11" s="378">
        <f>Zooml_Орикс_Ремонты!W8</f>
        <v>500</v>
      </c>
      <c r="W11" s="378">
        <f>Zooml_Орикс_Ремонты!X8</f>
        <v>120</v>
      </c>
      <c r="X11" s="378">
        <f>Zooml_Орикс_Ремонты!Y8</f>
        <v>420</v>
      </c>
      <c r="Y11" s="374"/>
    </row>
    <row r="12" spans="1:26" ht="14.45" customHeight="1">
      <c r="A12" s="371">
        <f t="shared" si="2"/>
        <v>7</v>
      </c>
      <c r="B12" s="377" t="s">
        <v>289</v>
      </c>
      <c r="C12" s="375" t="s">
        <v>33</v>
      </c>
      <c r="D12" s="375"/>
      <c r="E12" s="378">
        <f>(8760-E10-E11)/12*20/60</f>
        <v>236.25</v>
      </c>
      <c r="F12" s="378">
        <f t="shared" ref="F12:X12" si="4">(8760-F10-F11)/12*20/60</f>
        <v>235.13888888888886</v>
      </c>
      <c r="G12" s="378">
        <f t="shared" si="4"/>
        <v>226.80555555555554</v>
      </c>
      <c r="H12" s="378">
        <f t="shared" si="4"/>
        <v>232.91666666666666</v>
      </c>
      <c r="I12" s="378">
        <f t="shared" si="4"/>
        <v>226.80555555555554</v>
      </c>
      <c r="J12" s="378">
        <f t="shared" si="4"/>
        <v>235.13888888888886</v>
      </c>
      <c r="K12" s="378">
        <f t="shared" si="4"/>
        <v>226.80555555555554</v>
      </c>
      <c r="L12" s="378">
        <f t="shared" si="4"/>
        <v>232.91666666666666</v>
      </c>
      <c r="M12" s="378">
        <f t="shared" si="4"/>
        <v>226.80555555555554</v>
      </c>
      <c r="N12" s="378">
        <f t="shared" si="4"/>
        <v>235.13888888888886</v>
      </c>
      <c r="O12" s="378">
        <f t="shared" si="4"/>
        <v>224.58333333333334</v>
      </c>
      <c r="P12" s="378">
        <f t="shared" si="4"/>
        <v>235.13888888888886</v>
      </c>
      <c r="Q12" s="378">
        <f t="shared" si="4"/>
        <v>226.80555555555554</v>
      </c>
      <c r="R12" s="378">
        <f t="shared" si="4"/>
        <v>236.25</v>
      </c>
      <c r="S12" s="378">
        <f t="shared" si="4"/>
        <v>232.91666666666666</v>
      </c>
      <c r="T12" s="378">
        <f t="shared" si="4"/>
        <v>221.25</v>
      </c>
      <c r="U12" s="378">
        <f t="shared" si="4"/>
        <v>235.13888888888886</v>
      </c>
      <c r="V12" s="378">
        <f t="shared" si="4"/>
        <v>224.58333333333334</v>
      </c>
      <c r="W12" s="378">
        <f t="shared" si="4"/>
        <v>235.13888888888886</v>
      </c>
      <c r="X12" s="378">
        <f t="shared" si="4"/>
        <v>226.80555555555554</v>
      </c>
      <c r="Y12" s="374"/>
    </row>
    <row r="13" spans="1:26" ht="14.45" customHeight="1">
      <c r="A13" s="371">
        <f t="shared" si="2"/>
        <v>8</v>
      </c>
      <c r="B13" s="372" t="s">
        <v>18</v>
      </c>
      <c r="C13" s="375" t="s">
        <v>19</v>
      </c>
      <c r="D13" s="654">
        <v>30</v>
      </c>
      <c r="E13" s="380"/>
      <c r="F13" s="380"/>
      <c r="G13" s="380"/>
      <c r="H13" s="380"/>
      <c r="I13" s="380"/>
      <c r="J13" s="380"/>
      <c r="K13" s="380"/>
      <c r="L13" s="380"/>
      <c r="M13" s="380"/>
      <c r="N13" s="380"/>
      <c r="O13" s="380"/>
      <c r="P13" s="380"/>
      <c r="Q13" s="380"/>
      <c r="R13" s="380"/>
      <c r="S13" s="380"/>
      <c r="T13" s="380"/>
      <c r="U13" s="380"/>
      <c r="V13" s="380"/>
      <c r="W13" s="380"/>
      <c r="X13" s="380"/>
      <c r="Y13" s="374"/>
    </row>
    <row r="14" spans="1:26" ht="14.45" customHeight="1">
      <c r="A14" s="371">
        <f t="shared" si="2"/>
        <v>9</v>
      </c>
      <c r="B14" s="372" t="s">
        <v>49</v>
      </c>
      <c r="C14" s="375" t="s">
        <v>50</v>
      </c>
      <c r="D14" s="654">
        <v>1065</v>
      </c>
      <c r="E14" s="380"/>
      <c r="F14" s="380"/>
      <c r="G14" s="380"/>
      <c r="H14" s="380"/>
      <c r="I14" s="380"/>
      <c r="J14" s="380"/>
      <c r="K14" s="380"/>
      <c r="L14" s="380"/>
      <c r="M14" s="380"/>
      <c r="N14" s="380"/>
      <c r="O14" s="380"/>
      <c r="P14" s="380"/>
      <c r="Q14" s="380"/>
      <c r="R14" s="380"/>
      <c r="S14" s="380"/>
      <c r="T14" s="380"/>
      <c r="U14" s="380"/>
      <c r="V14" s="380"/>
      <c r="W14" s="380"/>
      <c r="X14" s="380"/>
      <c r="Y14" s="374"/>
    </row>
    <row r="15" spans="1:26" ht="14.45" customHeight="1">
      <c r="A15" s="371">
        <f t="shared" si="2"/>
        <v>10</v>
      </c>
      <c r="B15" s="372" t="s">
        <v>140</v>
      </c>
      <c r="C15" s="381" t="s">
        <v>184</v>
      </c>
      <c r="D15" s="375"/>
      <c r="E15" s="382">
        <f>SUM(E16:E20)</f>
        <v>101.32300000000002</v>
      </c>
      <c r="F15" s="382">
        <f t="shared" ref="F15:X15" si="5">SUM(F16:F20)</f>
        <v>127.65200000000003</v>
      </c>
      <c r="G15" s="382">
        <f t="shared" si="5"/>
        <v>700.36900000000014</v>
      </c>
      <c r="H15" s="382">
        <f t="shared" si="5"/>
        <v>219.45200000000003</v>
      </c>
      <c r="I15" s="382">
        <f t="shared" si="5"/>
        <v>539.31740000000013</v>
      </c>
      <c r="J15" s="382">
        <f t="shared" si="5"/>
        <v>129.34800000000001</v>
      </c>
      <c r="K15" s="382">
        <f t="shared" si="5"/>
        <v>539.31740000000013</v>
      </c>
      <c r="L15" s="382">
        <f t="shared" si="5"/>
        <v>219.45200000000003</v>
      </c>
      <c r="M15" s="382">
        <f t="shared" si="5"/>
        <v>541.01340000000005</v>
      </c>
      <c r="N15" s="382">
        <f t="shared" si="5"/>
        <v>127.65200000000003</v>
      </c>
      <c r="O15" s="382">
        <f t="shared" si="5"/>
        <v>631.11740000000009</v>
      </c>
      <c r="P15" s="382">
        <f t="shared" si="5"/>
        <v>129.34800000000001</v>
      </c>
      <c r="Q15" s="382">
        <f t="shared" si="5"/>
        <v>539.31740000000013</v>
      </c>
      <c r="R15" s="382">
        <f t="shared" si="5"/>
        <v>101.32300000000002</v>
      </c>
      <c r="S15" s="382">
        <f t="shared" si="5"/>
        <v>221.14800000000002</v>
      </c>
      <c r="T15" s="382">
        <f t="shared" si="5"/>
        <v>546.31740000000013</v>
      </c>
      <c r="U15" s="382">
        <f t="shared" si="5"/>
        <v>127.65200000000003</v>
      </c>
      <c r="V15" s="382">
        <f t="shared" si="5"/>
        <v>632.8134</v>
      </c>
      <c r="W15" s="382">
        <f t="shared" si="5"/>
        <v>127.65200000000003</v>
      </c>
      <c r="X15" s="382">
        <f t="shared" si="5"/>
        <v>539.31740000000013</v>
      </c>
      <c r="Y15" s="374"/>
    </row>
    <row r="16" spans="1:26" ht="14.45" customHeight="1">
      <c r="A16" s="371">
        <f t="shared" si="2"/>
        <v>11</v>
      </c>
      <c r="B16" s="377" t="s">
        <v>185</v>
      </c>
      <c r="C16" s="383" t="s">
        <v>184</v>
      </c>
      <c r="D16" s="383"/>
      <c r="E16" s="384">
        <f>Zooml_Орикс_ТО!G9/1000</f>
        <v>84.41100000000003</v>
      </c>
      <c r="F16" s="384">
        <f>Zooml_Орикс_ТО!H9/1000</f>
        <v>84.41100000000003</v>
      </c>
      <c r="G16" s="384">
        <f>Zooml_Орикс_ТО!I9/1000</f>
        <v>84.41100000000003</v>
      </c>
      <c r="H16" s="384">
        <f>Zooml_Орикс_ТО!J9/1000</f>
        <v>84.41100000000003</v>
      </c>
      <c r="I16" s="384">
        <f>Zooml_Орикс_ТО!K9/1000</f>
        <v>84.41100000000003</v>
      </c>
      <c r="J16" s="384">
        <f>Zooml_Орикс_ТО!L9/1000</f>
        <v>84.41100000000003</v>
      </c>
      <c r="K16" s="384">
        <f>Zooml_Орикс_ТО!M9/1000</f>
        <v>84.41100000000003</v>
      </c>
      <c r="L16" s="384">
        <f>Zooml_Орикс_ТО!N9/1000</f>
        <v>84.41100000000003</v>
      </c>
      <c r="M16" s="384">
        <f>Zooml_Орикс_ТО!O9/1000</f>
        <v>84.41100000000003</v>
      </c>
      <c r="N16" s="384">
        <f>Zooml_Орикс_ТО!P9/1000</f>
        <v>84.41100000000003</v>
      </c>
      <c r="O16" s="384">
        <f>Zooml_Орикс_ТО!Q9/1000</f>
        <v>84.41100000000003</v>
      </c>
      <c r="P16" s="384">
        <f>Zooml_Орикс_ТО!R9/1000</f>
        <v>84.41100000000003</v>
      </c>
      <c r="Q16" s="384">
        <f>Zooml_Орикс_ТО!S9/1000</f>
        <v>84.41100000000003</v>
      </c>
      <c r="R16" s="384">
        <f>Zooml_Орикс_ТО!T9/1000</f>
        <v>84.41100000000003</v>
      </c>
      <c r="S16" s="384">
        <f>Zooml_Орикс_ТО!U9/1000</f>
        <v>84.41100000000003</v>
      </c>
      <c r="T16" s="384">
        <f>Zooml_Орикс_ТО!V9/1000</f>
        <v>84.41100000000003</v>
      </c>
      <c r="U16" s="384">
        <f>Zooml_Орикс_ТО!W9/1000</f>
        <v>84.41100000000003</v>
      </c>
      <c r="V16" s="384">
        <f>Zooml_Орикс_ТО!X9/1000</f>
        <v>84.41100000000003</v>
      </c>
      <c r="W16" s="384">
        <f>Zooml_Орикс_ТО!Y9/1000</f>
        <v>84.41100000000003</v>
      </c>
      <c r="X16" s="384">
        <f>Zooml_Орикс_ТО!Z9/1000</f>
        <v>84.41100000000003</v>
      </c>
      <c r="Y16" s="374"/>
    </row>
    <row r="17" spans="1:25" ht="14.45" customHeight="1">
      <c r="A17" s="371">
        <f t="shared" si="2"/>
        <v>12</v>
      </c>
      <c r="B17" s="377" t="s">
        <v>142</v>
      </c>
      <c r="C17" s="383" t="s">
        <v>184</v>
      </c>
      <c r="D17" s="383"/>
      <c r="E17" s="384">
        <f>Zooml_Орикс_Ремонты!F10/1000</f>
        <v>1.8620000000000001</v>
      </c>
      <c r="F17" s="384">
        <f>Zooml_Орикс_Ремонты!G10/1000</f>
        <v>1.8620000000000001</v>
      </c>
      <c r="G17" s="384">
        <f>Zooml_Орикс_Ремонты!H10/1000</f>
        <v>5.1189999999999998</v>
      </c>
      <c r="H17" s="384">
        <f>Zooml_Орикс_Ремонты!I10/1000</f>
        <v>1.8620000000000001</v>
      </c>
      <c r="I17" s="384">
        <f>Zooml_Орикс_Ремонты!J10/1000</f>
        <v>3.423</v>
      </c>
      <c r="J17" s="384">
        <f>Zooml_Орикс_Ремонты!K10/1000</f>
        <v>3.5579999999999998</v>
      </c>
      <c r="K17" s="384">
        <f>Zooml_Орикс_Ремонты!L10/1000</f>
        <v>3.423</v>
      </c>
      <c r="L17" s="384">
        <f>Zooml_Орикс_Ремонты!M10/1000</f>
        <v>1.8620000000000001</v>
      </c>
      <c r="M17" s="384">
        <f>Zooml_Орикс_Ремонты!N10/1000</f>
        <v>5.1189999999999998</v>
      </c>
      <c r="N17" s="384">
        <f>Zooml_Орикс_Ремонты!O10/1000</f>
        <v>1.8620000000000001</v>
      </c>
      <c r="O17" s="384">
        <f>Zooml_Орикс_Ремонты!P10/1000</f>
        <v>3.423</v>
      </c>
      <c r="P17" s="384">
        <f>Zooml_Орикс_Ремонты!Q10/1000</f>
        <v>3.5579999999999998</v>
      </c>
      <c r="Q17" s="384">
        <f>Zooml_Орикс_Ремонты!R10/1000</f>
        <v>3.423</v>
      </c>
      <c r="R17" s="384">
        <f>Zooml_Орикс_Ремонты!S10/1000</f>
        <v>1.8620000000000001</v>
      </c>
      <c r="S17" s="384">
        <f>Zooml_Орикс_Ремонты!T10/1000</f>
        <v>3.5579999999999998</v>
      </c>
      <c r="T17" s="384">
        <f>Zooml_Орикс_Ремонты!U10/1000</f>
        <v>3.423</v>
      </c>
      <c r="U17" s="384">
        <f>Zooml_Орикс_Ремонты!V10/1000</f>
        <v>1.8620000000000001</v>
      </c>
      <c r="V17" s="384">
        <f>Zooml_Орикс_Ремонты!W10/1000</f>
        <v>5.1189999999999998</v>
      </c>
      <c r="W17" s="384">
        <f>Zooml_Орикс_Ремонты!X10/1000</f>
        <v>1.8620000000000001</v>
      </c>
      <c r="X17" s="384">
        <f>Zooml_Орикс_Ремонты!Y10/1000</f>
        <v>3.423</v>
      </c>
      <c r="Y17" s="374"/>
    </row>
    <row r="18" spans="1:25" ht="22.9" customHeight="1">
      <c r="A18" s="371">
        <f t="shared" si="2"/>
        <v>13</v>
      </c>
      <c r="B18" s="377" t="s">
        <v>143</v>
      </c>
      <c r="C18" s="383" t="s">
        <v>184</v>
      </c>
      <c r="D18" s="383"/>
      <c r="E18" s="384">
        <f>Zooml_Орикс_Ремонты!F11/1000</f>
        <v>0</v>
      </c>
      <c r="F18" s="384">
        <f>Zooml_Орикс_Ремонты!G11/1000</f>
        <v>24.928999999999998</v>
      </c>
      <c r="G18" s="384">
        <f>Zooml_Орикс_Ремонты!H11/1000</f>
        <v>583.88900000000001</v>
      </c>
      <c r="H18" s="384">
        <f>Zooml_Орикс_Ремонты!I11/1000</f>
        <v>113.929</v>
      </c>
      <c r="I18" s="384">
        <f>Zooml_Орикс_Ремонты!J11/1000</f>
        <v>424.53340000000003</v>
      </c>
      <c r="J18" s="384">
        <f>Zooml_Орикс_Ремонты!K11/1000</f>
        <v>24.928999999999998</v>
      </c>
      <c r="K18" s="384">
        <f>Zooml_Орикс_Ремонты!L11/1000</f>
        <v>424.53340000000003</v>
      </c>
      <c r="L18" s="384">
        <f>Zooml_Орикс_Ремонты!M11/1000</f>
        <v>113.929</v>
      </c>
      <c r="M18" s="384">
        <f>Zooml_Орикс_Ремонты!N11/1000</f>
        <v>424.53340000000003</v>
      </c>
      <c r="N18" s="384">
        <f>Zooml_Орикс_Ремонты!O11/1000</f>
        <v>24.928999999999998</v>
      </c>
      <c r="O18" s="384">
        <f>Zooml_Орикс_Ремонты!P11/1000</f>
        <v>513.53340000000003</v>
      </c>
      <c r="P18" s="384">
        <f>Zooml_Орикс_Ремонты!Q11/1000</f>
        <v>24.928999999999998</v>
      </c>
      <c r="Q18" s="384">
        <f>Zooml_Орикс_Ремонты!R11/1000</f>
        <v>424.53340000000003</v>
      </c>
      <c r="R18" s="384">
        <f>Zooml_Орикс_Ремонты!S11/1000</f>
        <v>0</v>
      </c>
      <c r="S18" s="384">
        <f>Zooml_Орикс_Ремонты!T11/1000</f>
        <v>113.929</v>
      </c>
      <c r="T18" s="384">
        <f>Zooml_Орикс_Ремонты!U11/1000</f>
        <v>424.53340000000003</v>
      </c>
      <c r="U18" s="384">
        <f>Zooml_Орикс_Ремонты!V11/1000</f>
        <v>24.928999999999998</v>
      </c>
      <c r="V18" s="384">
        <f>Zooml_Орикс_Ремонты!W11/1000</f>
        <v>513.53340000000003</v>
      </c>
      <c r="W18" s="384">
        <f>Zooml_Орикс_Ремонты!X11/1000</f>
        <v>24.928999999999998</v>
      </c>
      <c r="X18" s="384">
        <f>Zooml_Орикс_Ремонты!Y11/1000</f>
        <v>424.53340000000003</v>
      </c>
      <c r="Y18" s="374"/>
    </row>
    <row r="19" spans="1:25" ht="14.45" customHeight="1">
      <c r="A19" s="371">
        <f t="shared" si="2"/>
        <v>14</v>
      </c>
      <c r="B19" s="377" t="s">
        <v>186</v>
      </c>
      <c r="C19" s="383" t="s">
        <v>184</v>
      </c>
      <c r="D19" s="383"/>
      <c r="E19" s="384">
        <f>Zooml_Орикс_ТО!G10/1000</f>
        <v>12.25</v>
      </c>
      <c r="F19" s="384">
        <f>Zooml_Орикс_ТО!H10/1000</f>
        <v>12.25</v>
      </c>
      <c r="G19" s="384">
        <f>Zooml_Орикс_ТО!I10/1000</f>
        <v>12.25</v>
      </c>
      <c r="H19" s="384">
        <f>Zooml_Орикс_ТО!J10/1000</f>
        <v>12.25</v>
      </c>
      <c r="I19" s="384">
        <f>Zooml_Орикс_ТО!K10/1000</f>
        <v>12.25</v>
      </c>
      <c r="J19" s="384">
        <f>Zooml_Орикс_ТО!L10/1000</f>
        <v>12.25</v>
      </c>
      <c r="K19" s="384">
        <f>Zooml_Орикс_ТО!M10/1000</f>
        <v>12.25</v>
      </c>
      <c r="L19" s="384">
        <f>Zooml_Орикс_ТО!N10/1000</f>
        <v>12.25</v>
      </c>
      <c r="M19" s="384">
        <f>Zooml_Орикс_ТО!O10/1000</f>
        <v>12.25</v>
      </c>
      <c r="N19" s="384">
        <f>Zooml_Орикс_ТО!P10/1000</f>
        <v>12.25</v>
      </c>
      <c r="O19" s="384">
        <f>Zooml_Орикс_ТО!Q10/1000</f>
        <v>12.25</v>
      </c>
      <c r="P19" s="384">
        <f>Zooml_Орикс_ТО!R10/1000</f>
        <v>12.25</v>
      </c>
      <c r="Q19" s="384">
        <f>Zooml_Орикс_ТО!S10/1000</f>
        <v>12.25</v>
      </c>
      <c r="R19" s="384">
        <f>Zooml_Орикс_ТО!T10/1000</f>
        <v>12.25</v>
      </c>
      <c r="S19" s="384">
        <f>Zooml_Орикс_ТО!U10/1000</f>
        <v>12.25</v>
      </c>
      <c r="T19" s="384">
        <f>Zooml_Орикс_ТО!V10/1000</f>
        <v>12.25</v>
      </c>
      <c r="U19" s="384">
        <f>Zooml_Орикс_ТО!W10/1000</f>
        <v>12.25</v>
      </c>
      <c r="V19" s="384">
        <f>Zooml_Орикс_ТО!X10/1000</f>
        <v>12.25</v>
      </c>
      <c r="W19" s="384">
        <f>Zooml_Орикс_ТО!Y10/1000</f>
        <v>12.25</v>
      </c>
      <c r="X19" s="384">
        <f>Zooml_Орикс_ТО!Z10/1000</f>
        <v>12.25</v>
      </c>
      <c r="Y19" s="374"/>
    </row>
    <row r="20" spans="1:25" ht="14.45" customHeight="1">
      <c r="A20" s="371">
        <f t="shared" si="2"/>
        <v>15</v>
      </c>
      <c r="B20" s="377" t="s">
        <v>187</v>
      </c>
      <c r="C20" s="383" t="s">
        <v>184</v>
      </c>
      <c r="D20" s="383"/>
      <c r="E20" s="384">
        <f>Zooml_Орикс_Ремонты!F12/1000</f>
        <v>2.8</v>
      </c>
      <c r="F20" s="384">
        <f>Zooml_Орикс_Ремонты!G12/1000</f>
        <v>4.2</v>
      </c>
      <c r="G20" s="384">
        <f>Zooml_Орикс_Ремонты!H12/1000</f>
        <v>14.7</v>
      </c>
      <c r="H20" s="384">
        <f>Zooml_Орикс_Ремонты!I12/1000</f>
        <v>7</v>
      </c>
      <c r="I20" s="384">
        <f>Zooml_Орикс_Ремонты!J12/1000</f>
        <v>14.7</v>
      </c>
      <c r="J20" s="384">
        <f>Zooml_Орикс_Ремонты!K12/1000</f>
        <v>4.2</v>
      </c>
      <c r="K20" s="384">
        <f>Zooml_Орикс_Ремонты!L12/1000</f>
        <v>14.7</v>
      </c>
      <c r="L20" s="384">
        <f>Zooml_Орикс_Ремонты!M12/1000</f>
        <v>7</v>
      </c>
      <c r="M20" s="384">
        <f>Zooml_Орикс_Ремонты!N12/1000</f>
        <v>14.7</v>
      </c>
      <c r="N20" s="384">
        <f>Zooml_Орикс_Ремонты!O12/1000</f>
        <v>4.2</v>
      </c>
      <c r="O20" s="384">
        <f>Zooml_Орикс_Ремонты!P12/1000</f>
        <v>17.5</v>
      </c>
      <c r="P20" s="384">
        <f>Zooml_Орикс_Ремонты!Q12/1000</f>
        <v>4.2</v>
      </c>
      <c r="Q20" s="384">
        <f>Zooml_Орикс_Ремонты!R12/1000</f>
        <v>14.7</v>
      </c>
      <c r="R20" s="384">
        <f>Zooml_Орикс_Ремонты!S12/1000</f>
        <v>2.8</v>
      </c>
      <c r="S20" s="384">
        <f>Zooml_Орикс_Ремонты!T12/1000</f>
        <v>7</v>
      </c>
      <c r="T20" s="384">
        <f>Zooml_Орикс_Ремонты!U12/1000</f>
        <v>21.7</v>
      </c>
      <c r="U20" s="384">
        <f>Zooml_Орикс_Ремонты!V12/1000</f>
        <v>4.2</v>
      </c>
      <c r="V20" s="384">
        <f>Zooml_Орикс_Ремонты!W12/1000</f>
        <v>17.5</v>
      </c>
      <c r="W20" s="384">
        <f>Zooml_Орикс_Ремонты!X12/1000</f>
        <v>4.2</v>
      </c>
      <c r="X20" s="384">
        <f>Zooml_Орикс_Ремонты!Y12/1000</f>
        <v>14.7</v>
      </c>
      <c r="Y20" s="374"/>
    </row>
    <row r="21" spans="1:25" ht="14.45" customHeight="1">
      <c r="A21" s="371">
        <f t="shared" si="2"/>
        <v>16</v>
      </c>
      <c r="B21" s="385" t="s">
        <v>51</v>
      </c>
      <c r="C21" s="383"/>
      <c r="D21" s="383"/>
      <c r="E21" s="386"/>
      <c r="F21" s="386"/>
      <c r="G21" s="386"/>
      <c r="H21" s="386"/>
      <c r="I21" s="386"/>
      <c r="J21" s="386"/>
      <c r="K21" s="386"/>
      <c r="L21" s="386"/>
      <c r="M21" s="386"/>
      <c r="N21" s="386"/>
      <c r="O21" s="386"/>
      <c r="P21" s="386"/>
      <c r="Q21" s="386"/>
      <c r="R21" s="386"/>
      <c r="S21" s="386"/>
      <c r="T21" s="386"/>
      <c r="U21" s="386"/>
      <c r="V21" s="386"/>
      <c r="W21" s="386"/>
      <c r="X21" s="386"/>
      <c r="Y21" s="374" t="s">
        <v>52</v>
      </c>
    </row>
    <row r="22" spans="1:25" ht="14.45" customHeight="1">
      <c r="A22" s="371">
        <f t="shared" si="2"/>
        <v>17</v>
      </c>
      <c r="B22" s="383" t="s">
        <v>145</v>
      </c>
      <c r="C22" s="383"/>
      <c r="D22" s="383"/>
      <c r="E22" s="388"/>
      <c r="F22" s="386"/>
      <c r="G22" s="386"/>
      <c r="H22" s="386"/>
      <c r="I22" s="386"/>
      <c r="J22" s="386"/>
      <c r="K22" s="386"/>
      <c r="L22" s="386"/>
      <c r="M22" s="386"/>
      <c r="N22" s="386"/>
      <c r="O22" s="386"/>
      <c r="P22" s="386"/>
      <c r="Q22" s="386"/>
      <c r="R22" s="386"/>
      <c r="S22" s="386"/>
      <c r="T22" s="386"/>
      <c r="U22" s="386"/>
      <c r="V22" s="386"/>
      <c r="W22" s="386"/>
      <c r="X22" s="386"/>
      <c r="Y22" s="374" t="s">
        <v>146</v>
      </c>
    </row>
    <row r="23" spans="1:25" ht="14.45" customHeight="1">
      <c r="A23" s="371">
        <f t="shared" si="2"/>
        <v>18</v>
      </c>
      <c r="B23" s="387" t="s">
        <v>53</v>
      </c>
      <c r="C23" s="383"/>
      <c r="D23" s="383"/>
      <c r="E23" s="390"/>
      <c r="F23" s="309"/>
      <c r="G23" s="309"/>
      <c r="H23" s="309"/>
      <c r="I23" s="309"/>
      <c r="J23" s="309"/>
      <c r="K23" s="309"/>
      <c r="L23" s="309"/>
      <c r="M23" s="309"/>
      <c r="N23" s="309"/>
      <c r="O23" s="309"/>
      <c r="P23" s="309"/>
      <c r="Q23" s="309"/>
      <c r="R23" s="309"/>
      <c r="S23" s="309"/>
      <c r="T23" s="309"/>
      <c r="U23" s="309"/>
      <c r="V23" s="309"/>
      <c r="W23" s="309"/>
      <c r="X23" s="309"/>
      <c r="Y23" s="374" t="s">
        <v>146</v>
      </c>
    </row>
    <row r="24" spans="1:25" ht="14.45" customHeight="1">
      <c r="A24" s="371">
        <f t="shared" si="2"/>
        <v>19</v>
      </c>
      <c r="B24" s="387" t="s">
        <v>54</v>
      </c>
      <c r="C24" s="383"/>
      <c r="D24" s="383"/>
      <c r="E24" s="390"/>
      <c r="F24" s="309"/>
      <c r="G24" s="309"/>
      <c r="H24" s="309"/>
      <c r="I24" s="309"/>
      <c r="J24" s="309"/>
      <c r="K24" s="309"/>
      <c r="L24" s="309"/>
      <c r="M24" s="309"/>
      <c r="N24" s="309"/>
      <c r="O24" s="309"/>
      <c r="P24" s="309"/>
      <c r="Q24" s="309"/>
      <c r="R24" s="309"/>
      <c r="S24" s="309"/>
      <c r="T24" s="309"/>
      <c r="U24" s="309"/>
      <c r="V24" s="309"/>
      <c r="W24" s="309"/>
      <c r="X24" s="309"/>
      <c r="Y24" s="374" t="s">
        <v>146</v>
      </c>
    </row>
    <row r="25" spans="1:25" ht="14.45" customHeight="1">
      <c r="A25" s="371">
        <f t="shared" si="2"/>
        <v>20</v>
      </c>
      <c r="B25" s="383" t="s">
        <v>147</v>
      </c>
      <c r="C25" s="383"/>
      <c r="D25" s="383"/>
      <c r="E25" s="391"/>
      <c r="F25" s="386"/>
      <c r="G25" s="386"/>
      <c r="H25" s="386"/>
      <c r="I25" s="386"/>
      <c r="J25" s="386"/>
      <c r="K25" s="386"/>
      <c r="L25" s="386"/>
      <c r="M25" s="386"/>
      <c r="N25" s="386"/>
      <c r="O25" s="386"/>
      <c r="P25" s="386"/>
      <c r="Q25" s="386"/>
      <c r="R25" s="386"/>
      <c r="S25" s="386"/>
      <c r="T25" s="386"/>
      <c r="U25" s="386"/>
      <c r="V25" s="386"/>
      <c r="W25" s="386"/>
      <c r="X25" s="386"/>
      <c r="Y25" s="374" t="s">
        <v>146</v>
      </c>
    </row>
    <row r="26" spans="1:25" ht="14.45" customHeight="1">
      <c r="A26" s="371">
        <f t="shared" si="2"/>
        <v>21</v>
      </c>
      <c r="B26" s="387" t="s">
        <v>53</v>
      </c>
      <c r="C26" s="383"/>
      <c r="D26" s="383"/>
      <c r="E26" s="390"/>
      <c r="F26" s="309"/>
      <c r="G26" s="309"/>
      <c r="H26" s="309"/>
      <c r="I26" s="309"/>
      <c r="J26" s="309"/>
      <c r="K26" s="309"/>
      <c r="L26" s="309"/>
      <c r="M26" s="309"/>
      <c r="N26" s="309"/>
      <c r="O26" s="309"/>
      <c r="P26" s="309"/>
      <c r="Q26" s="309"/>
      <c r="R26" s="309"/>
      <c r="S26" s="309"/>
      <c r="T26" s="309"/>
      <c r="U26" s="309"/>
      <c r="V26" s="309"/>
      <c r="W26" s="309"/>
      <c r="X26" s="309"/>
      <c r="Y26" s="374" t="s">
        <v>146</v>
      </c>
    </row>
    <row r="27" spans="1:25" ht="14.45" customHeight="1">
      <c r="A27" s="371">
        <f t="shared" si="2"/>
        <v>22</v>
      </c>
      <c r="B27" s="387" t="s">
        <v>54</v>
      </c>
      <c r="C27" s="383"/>
      <c r="D27" s="383"/>
      <c r="E27" s="390"/>
      <c r="F27" s="309"/>
      <c r="G27" s="309"/>
      <c r="H27" s="309"/>
      <c r="I27" s="309"/>
      <c r="J27" s="309"/>
      <c r="K27" s="309"/>
      <c r="L27" s="309"/>
      <c r="M27" s="309"/>
      <c r="N27" s="309"/>
      <c r="O27" s="309"/>
      <c r="P27" s="309"/>
      <c r="Q27" s="309"/>
      <c r="R27" s="309"/>
      <c r="S27" s="309"/>
      <c r="T27" s="309"/>
      <c r="U27" s="309"/>
      <c r="V27" s="309"/>
      <c r="W27" s="309"/>
      <c r="X27" s="309"/>
      <c r="Y27" s="374" t="s">
        <v>146</v>
      </c>
    </row>
    <row r="28" spans="1:25" ht="14.45" customHeight="1">
      <c r="A28" s="371">
        <f t="shared" si="2"/>
        <v>23</v>
      </c>
      <c r="B28" s="383" t="s">
        <v>55</v>
      </c>
      <c r="C28" s="383"/>
      <c r="D28" s="392"/>
      <c r="E28" s="393"/>
      <c r="F28" s="393"/>
      <c r="G28" s="393"/>
      <c r="H28" s="393"/>
      <c r="I28" s="393"/>
      <c r="J28" s="393"/>
      <c r="K28" s="393"/>
      <c r="L28" s="393"/>
      <c r="M28" s="393"/>
      <c r="N28" s="393"/>
      <c r="O28" s="393"/>
      <c r="P28" s="393"/>
      <c r="Q28" s="393"/>
      <c r="R28" s="393"/>
      <c r="S28" s="393"/>
      <c r="T28" s="393"/>
      <c r="U28" s="393"/>
      <c r="V28" s="393"/>
      <c r="W28" s="393"/>
      <c r="X28" s="393"/>
      <c r="Y28" s="374" t="s">
        <v>146</v>
      </c>
    </row>
    <row r="29" spans="1:25" ht="14.45" customHeight="1">
      <c r="A29" s="371">
        <f t="shared" si="2"/>
        <v>24</v>
      </c>
      <c r="B29" s="387" t="s">
        <v>53</v>
      </c>
      <c r="C29" s="383"/>
      <c r="D29" s="392"/>
      <c r="E29" s="655">
        <v>100</v>
      </c>
      <c r="F29" s="655">
        <v>100</v>
      </c>
      <c r="G29" s="655">
        <v>100</v>
      </c>
      <c r="H29" s="655">
        <v>100</v>
      </c>
      <c r="I29" s="655">
        <v>100</v>
      </c>
      <c r="J29" s="655">
        <v>100</v>
      </c>
      <c r="K29" s="655">
        <v>100</v>
      </c>
      <c r="L29" s="655">
        <v>100</v>
      </c>
      <c r="M29" s="655">
        <v>100</v>
      </c>
      <c r="N29" s="655">
        <v>100</v>
      </c>
      <c r="O29" s="655">
        <v>100</v>
      </c>
      <c r="P29" s="655">
        <v>100</v>
      </c>
      <c r="Q29" s="655">
        <v>100</v>
      </c>
      <c r="R29" s="655">
        <v>100</v>
      </c>
      <c r="S29" s="655">
        <v>100</v>
      </c>
      <c r="T29" s="655">
        <v>100</v>
      </c>
      <c r="U29" s="655">
        <v>100</v>
      </c>
      <c r="V29" s="655">
        <v>100</v>
      </c>
      <c r="W29" s="655">
        <v>100</v>
      </c>
      <c r="X29" s="655">
        <v>100</v>
      </c>
      <c r="Y29" s="374" t="s">
        <v>146</v>
      </c>
    </row>
    <row r="30" spans="1:25" ht="14.45" customHeight="1">
      <c r="A30" s="371">
        <f t="shared" si="2"/>
        <v>25</v>
      </c>
      <c r="B30" s="387" t="s">
        <v>54</v>
      </c>
      <c r="C30" s="383"/>
      <c r="D30" s="392"/>
      <c r="E30" s="655">
        <v>660</v>
      </c>
      <c r="F30" s="655">
        <v>660</v>
      </c>
      <c r="G30" s="655">
        <v>660</v>
      </c>
      <c r="H30" s="655">
        <v>660</v>
      </c>
      <c r="I30" s="655">
        <v>660</v>
      </c>
      <c r="J30" s="655">
        <v>660</v>
      </c>
      <c r="K30" s="655">
        <v>660</v>
      </c>
      <c r="L30" s="655">
        <v>660</v>
      </c>
      <c r="M30" s="655">
        <v>660</v>
      </c>
      <c r="N30" s="655">
        <v>660</v>
      </c>
      <c r="O30" s="655">
        <v>660</v>
      </c>
      <c r="P30" s="655">
        <v>660</v>
      </c>
      <c r="Q30" s="655">
        <v>660</v>
      </c>
      <c r="R30" s="655">
        <v>660</v>
      </c>
      <c r="S30" s="655">
        <v>660</v>
      </c>
      <c r="T30" s="655">
        <v>660</v>
      </c>
      <c r="U30" s="655">
        <v>660</v>
      </c>
      <c r="V30" s="655">
        <v>660</v>
      </c>
      <c r="W30" s="655">
        <v>660</v>
      </c>
      <c r="X30" s="655">
        <v>660</v>
      </c>
      <c r="Y30" s="374" t="s">
        <v>146</v>
      </c>
    </row>
    <row r="31" spans="1:25" ht="14.45" customHeight="1">
      <c r="A31" s="371">
        <f t="shared" si="2"/>
        <v>26</v>
      </c>
      <c r="B31" s="383" t="s">
        <v>56</v>
      </c>
      <c r="C31" s="383"/>
      <c r="D31" s="392"/>
      <c r="E31" s="393"/>
      <c r="F31" s="393"/>
      <c r="G31" s="393"/>
      <c r="H31" s="393"/>
      <c r="I31" s="393"/>
      <c r="J31" s="393"/>
      <c r="K31" s="393"/>
      <c r="L31" s="393"/>
      <c r="M31" s="393"/>
      <c r="N31" s="393"/>
      <c r="O31" s="393"/>
      <c r="P31" s="393"/>
      <c r="Q31" s="393"/>
      <c r="R31" s="393"/>
      <c r="S31" s="393"/>
      <c r="T31" s="393"/>
      <c r="U31" s="393"/>
      <c r="V31" s="393"/>
      <c r="W31" s="393"/>
      <c r="X31" s="393"/>
      <c r="Y31" s="374" t="s">
        <v>146</v>
      </c>
    </row>
    <row r="32" spans="1:25" ht="14.45" customHeight="1">
      <c r="A32" s="371">
        <f t="shared" si="2"/>
        <v>27</v>
      </c>
      <c r="B32" s="387" t="s">
        <v>53</v>
      </c>
      <c r="C32" s="383"/>
      <c r="D32" s="392"/>
      <c r="E32" s="390"/>
      <c r="F32" s="309"/>
      <c r="G32" s="309"/>
      <c r="H32" s="309"/>
      <c r="I32" s="309"/>
      <c r="J32" s="309"/>
      <c r="K32" s="309"/>
      <c r="L32" s="309"/>
      <c r="M32" s="309"/>
      <c r="N32" s="309"/>
      <c r="O32" s="309"/>
      <c r="P32" s="309"/>
      <c r="Q32" s="309"/>
      <c r="R32" s="309"/>
      <c r="S32" s="309"/>
      <c r="T32" s="309"/>
      <c r="U32" s="309"/>
      <c r="V32" s="309"/>
      <c r="W32" s="309"/>
      <c r="X32" s="309"/>
      <c r="Y32" s="374" t="s">
        <v>146</v>
      </c>
    </row>
    <row r="33" spans="1:25" ht="14.45" customHeight="1">
      <c r="A33" s="371">
        <f t="shared" si="2"/>
        <v>28</v>
      </c>
      <c r="B33" s="387" t="s">
        <v>54</v>
      </c>
      <c r="C33" s="383"/>
      <c r="D33" s="392"/>
      <c r="E33" s="390"/>
      <c r="F33" s="309"/>
      <c r="G33" s="309"/>
      <c r="H33" s="309"/>
      <c r="I33" s="309"/>
      <c r="J33" s="309"/>
      <c r="K33" s="309"/>
      <c r="L33" s="309"/>
      <c r="M33" s="309"/>
      <c r="N33" s="309"/>
      <c r="O33" s="309"/>
      <c r="P33" s="309"/>
      <c r="Q33" s="309"/>
      <c r="R33" s="309"/>
      <c r="S33" s="309"/>
      <c r="T33" s="309"/>
      <c r="U33" s="309"/>
      <c r="V33" s="309"/>
      <c r="W33" s="309"/>
      <c r="X33" s="309"/>
      <c r="Y33" s="374" t="s">
        <v>146</v>
      </c>
    </row>
    <row r="34" spans="1:25" ht="14.45" customHeight="1">
      <c r="A34" s="371">
        <f t="shared" si="2"/>
        <v>29</v>
      </c>
      <c r="B34" s="383" t="s">
        <v>57</v>
      </c>
      <c r="C34" s="383"/>
      <c r="D34" s="392"/>
      <c r="E34" s="393"/>
      <c r="F34" s="393"/>
      <c r="G34" s="393"/>
      <c r="H34" s="393"/>
      <c r="I34" s="393"/>
      <c r="J34" s="393"/>
      <c r="K34" s="393"/>
      <c r="L34" s="393"/>
      <c r="M34" s="393"/>
      <c r="N34" s="393"/>
      <c r="O34" s="393"/>
      <c r="P34" s="393"/>
      <c r="Q34" s="393"/>
      <c r="R34" s="393"/>
      <c r="S34" s="393"/>
      <c r="T34" s="393"/>
      <c r="U34" s="393"/>
      <c r="V34" s="393"/>
      <c r="W34" s="393"/>
      <c r="X34" s="393"/>
      <c r="Y34" s="374" t="s">
        <v>146</v>
      </c>
    </row>
    <row r="35" spans="1:25" ht="14.45" customHeight="1">
      <c r="A35" s="371">
        <f t="shared" si="2"/>
        <v>30</v>
      </c>
      <c r="B35" s="387" t="s">
        <v>53</v>
      </c>
      <c r="C35" s="383"/>
      <c r="D35" s="392"/>
      <c r="E35" s="390"/>
      <c r="F35" s="309"/>
      <c r="G35" s="309"/>
      <c r="H35" s="309"/>
      <c r="I35" s="309"/>
      <c r="J35" s="309"/>
      <c r="K35" s="309"/>
      <c r="L35" s="309"/>
      <c r="M35" s="309"/>
      <c r="N35" s="309"/>
      <c r="O35" s="309"/>
      <c r="P35" s="309"/>
      <c r="Q35" s="309"/>
      <c r="R35" s="309"/>
      <c r="S35" s="309"/>
      <c r="T35" s="309"/>
      <c r="U35" s="309"/>
      <c r="V35" s="309"/>
      <c r="W35" s="309"/>
      <c r="X35" s="309"/>
      <c r="Y35" s="374" t="s">
        <v>146</v>
      </c>
    </row>
    <row r="36" spans="1:25" ht="14.45" customHeight="1">
      <c r="A36" s="371">
        <f t="shared" si="2"/>
        <v>31</v>
      </c>
      <c r="B36" s="387" t="s">
        <v>54</v>
      </c>
      <c r="C36" s="383"/>
      <c r="D36" s="392"/>
      <c r="E36" s="390"/>
      <c r="F36" s="309"/>
      <c r="G36" s="309"/>
      <c r="H36" s="309"/>
      <c r="I36" s="309"/>
      <c r="J36" s="309"/>
      <c r="K36" s="309"/>
      <c r="L36" s="309"/>
      <c r="M36" s="309"/>
      <c r="N36" s="309"/>
      <c r="O36" s="309"/>
      <c r="P36" s="309"/>
      <c r="Q36" s="309"/>
      <c r="R36" s="309"/>
      <c r="S36" s="309"/>
      <c r="T36" s="309"/>
      <c r="U36" s="309"/>
      <c r="V36" s="309"/>
      <c r="W36" s="309"/>
      <c r="X36" s="309"/>
      <c r="Y36" s="374" t="s">
        <v>146</v>
      </c>
    </row>
    <row r="37" spans="1:25" ht="14.45" customHeight="1">
      <c r="A37" s="371">
        <f t="shared" si="2"/>
        <v>32</v>
      </c>
      <c r="B37" s="385" t="s">
        <v>58</v>
      </c>
      <c r="C37" s="394"/>
      <c r="D37" s="394"/>
      <c r="E37" s="393"/>
      <c r="F37" s="393"/>
      <c r="G37" s="393"/>
      <c r="H37" s="393"/>
      <c r="I37" s="393"/>
      <c r="J37" s="393"/>
      <c r="K37" s="393"/>
      <c r="L37" s="393"/>
      <c r="M37" s="393"/>
      <c r="N37" s="393"/>
      <c r="O37" s="393"/>
      <c r="P37" s="393"/>
      <c r="Q37" s="393"/>
      <c r="R37" s="393"/>
      <c r="S37" s="393"/>
      <c r="T37" s="393"/>
      <c r="U37" s="393"/>
      <c r="V37" s="393"/>
      <c r="W37" s="393"/>
      <c r="X37" s="393"/>
      <c r="Y37" s="374"/>
    </row>
    <row r="38" spans="1:25" ht="14.45" customHeight="1">
      <c r="A38" s="371">
        <f t="shared" si="2"/>
        <v>33</v>
      </c>
      <c r="B38" s="387" t="s">
        <v>460</v>
      </c>
      <c r="C38" s="656" t="s">
        <v>461</v>
      </c>
      <c r="D38" s="657">
        <v>0.28599999999999998</v>
      </c>
      <c r="E38" s="393"/>
      <c r="F38" s="393"/>
      <c r="G38" s="393"/>
      <c r="H38" s="393"/>
      <c r="I38" s="393"/>
      <c r="J38" s="393"/>
      <c r="K38" s="393"/>
      <c r="L38" s="393"/>
      <c r="M38" s="393"/>
      <c r="N38" s="393"/>
      <c r="O38" s="393"/>
      <c r="P38" s="393"/>
      <c r="Q38" s="393"/>
      <c r="R38" s="393"/>
      <c r="S38" s="393"/>
      <c r="T38" s="393"/>
      <c r="U38" s="393"/>
      <c r="V38" s="393"/>
      <c r="W38" s="393"/>
      <c r="X38" s="393"/>
      <c r="Y38" s="374" t="s">
        <v>59</v>
      </c>
    </row>
    <row r="39" spans="1:25" ht="14.45" customHeight="1" thickBot="1">
      <c r="A39" s="561">
        <f t="shared" si="2"/>
        <v>34</v>
      </c>
      <c r="B39" s="397" t="s">
        <v>65</v>
      </c>
      <c r="C39" s="398" t="s">
        <v>66</v>
      </c>
      <c r="D39" s="199"/>
      <c r="E39" s="399"/>
      <c r="F39" s="399"/>
      <c r="G39" s="399"/>
      <c r="H39" s="399"/>
      <c r="I39" s="399"/>
      <c r="J39" s="399"/>
      <c r="K39" s="399"/>
      <c r="L39" s="399"/>
      <c r="M39" s="399"/>
      <c r="N39" s="399"/>
      <c r="O39" s="399"/>
      <c r="P39" s="399"/>
      <c r="Q39" s="399"/>
      <c r="R39" s="399"/>
      <c r="S39" s="399"/>
      <c r="T39" s="399"/>
      <c r="U39" s="399"/>
      <c r="V39" s="399"/>
      <c r="W39" s="399"/>
      <c r="X39" s="399"/>
      <c r="Y39" s="400"/>
    </row>
  </sheetData>
  <pageMargins left="0.35433070866141736" right="0.31496062992125984" top="0.31496062992125984" bottom="0.39370078740157483" header="0.15748031496062992" footer="0.15748031496062992"/>
  <pageSetup paperSize="9" scale="45" orientation="landscape" r:id="rId1"/>
  <headerFooter alignWithMargins="0">
    <oddFooter>&amp;R&amp;"Arial Cyr,полужирный курсив"&amp;12&amp;A,  стр.&amp;P из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6E8E-6286-4D04-B531-D4551A2A8AF8}">
  <sheetPr>
    <tabColor theme="9" tint="0.59999389629810485"/>
  </sheetPr>
  <dimension ref="B2:AB64"/>
  <sheetViews>
    <sheetView zoomScale="85" zoomScaleNormal="85" workbookViewId="0">
      <pane xSplit="5" ySplit="4" topLeftCell="F5" activePane="bottomRight" state="frozen"/>
      <selection activeCell="I30" sqref="I30"/>
      <selection pane="topRight" activeCell="I30" sqref="I30"/>
      <selection pane="bottomLeft" activeCell="I30" sqref="I30"/>
      <selection pane="bottomRight" activeCell="N16" sqref="N16"/>
    </sheetView>
  </sheetViews>
  <sheetFormatPr defaultRowHeight="15"/>
  <cols>
    <col min="1" max="1" width="5.5703125" style="2" customWidth="1"/>
    <col min="2" max="2" width="34.7109375" style="2" customWidth="1"/>
    <col min="3" max="3" width="13.85546875" style="2" customWidth="1"/>
    <col min="4" max="4" width="14.7109375" style="2" customWidth="1"/>
    <col min="5" max="5" width="14" style="2" customWidth="1"/>
    <col min="6" max="6" width="9.28515625" style="2" bestFit="1" customWidth="1"/>
    <col min="7" max="26" width="10" style="2" customWidth="1"/>
    <col min="27" max="27" width="5.5703125" style="2" customWidth="1"/>
    <col min="28" max="16384" width="9.140625" style="2"/>
  </cols>
  <sheetData>
    <row r="2" spans="2:28">
      <c r="B2" s="562" t="s">
        <v>178</v>
      </c>
    </row>
    <row r="3" spans="2:28" ht="15.75" thickBot="1">
      <c r="B3" s="2" t="s">
        <v>310</v>
      </c>
      <c r="G3" s="563">
        <f>Zooml_Орикс!E9</f>
        <v>0.94392123287671237</v>
      </c>
      <c r="H3" s="563">
        <f>Zooml_Орикс!F9</f>
        <v>0.93948186199898531</v>
      </c>
      <c r="I3" s="563">
        <f>Zooml_Орикс!G9</f>
        <v>0.90618658041603251</v>
      </c>
      <c r="J3" s="563">
        <f>Zooml_Орикс!H9</f>
        <v>0.9306031202435312</v>
      </c>
      <c r="K3" s="563">
        <f>Zooml_Орикс!I9</f>
        <v>0.90618658041603251</v>
      </c>
      <c r="L3" s="563">
        <f>Zooml_Орикс!J9</f>
        <v>0.93948186199898531</v>
      </c>
      <c r="M3" s="563">
        <f>Zooml_Орикс!K9</f>
        <v>0.90618658041603251</v>
      </c>
      <c r="N3" s="563">
        <f>Zooml_Орикс!L9</f>
        <v>0.9306031202435312</v>
      </c>
      <c r="O3" s="563">
        <f>Zooml_Орикс!M9</f>
        <v>0.90618658041603251</v>
      </c>
      <c r="P3" s="563">
        <f>Zooml_Орикс!N9</f>
        <v>0.93948186199898531</v>
      </c>
      <c r="Q3" s="563">
        <f>Zooml_Орикс!O9</f>
        <v>0.89730783866057839</v>
      </c>
      <c r="R3" s="563">
        <f>Zooml_Орикс!P9</f>
        <v>0.93948186199898531</v>
      </c>
      <c r="S3" s="563">
        <f>Zooml_Орикс!Q9</f>
        <v>0.90618658041603251</v>
      </c>
      <c r="T3" s="563">
        <f>Zooml_Орикс!R9</f>
        <v>0.94392123287671237</v>
      </c>
      <c r="U3" s="563">
        <f>Zooml_Орикс!S9</f>
        <v>0.9306031202435312</v>
      </c>
      <c r="V3" s="563">
        <f>Zooml_Орикс!T9</f>
        <v>0.88398972602739723</v>
      </c>
      <c r="W3" s="563">
        <f>Zooml_Орикс!U9</f>
        <v>0.93948186199898531</v>
      </c>
      <c r="X3" s="563">
        <f>Zooml_Орикс!V9</f>
        <v>0.89730783866057839</v>
      </c>
      <c r="Y3" s="563">
        <f>Zooml_Орикс!W9</f>
        <v>0.93948186199898531</v>
      </c>
      <c r="Z3" s="563">
        <f>Zooml_Орикс!X9</f>
        <v>0.90618658041603251</v>
      </c>
    </row>
    <row r="4" spans="2:28" ht="22.15" customHeight="1" thickBot="1">
      <c r="B4" s="564" t="s">
        <v>189</v>
      </c>
      <c r="C4" s="406" t="s">
        <v>29</v>
      </c>
      <c r="D4" s="565"/>
      <c r="E4" s="566"/>
      <c r="F4" s="567"/>
      <c r="G4" s="410">
        <f>E4+1</f>
        <v>1</v>
      </c>
      <c r="H4" s="410">
        <f>G4+1</f>
        <v>2</v>
      </c>
      <c r="I4" s="410">
        <f t="shared" ref="I4:P4" si="0">H4+1</f>
        <v>3</v>
      </c>
      <c r="J4" s="410">
        <f t="shared" si="0"/>
        <v>4</v>
      </c>
      <c r="K4" s="410">
        <f t="shared" si="0"/>
        <v>5</v>
      </c>
      <c r="L4" s="410">
        <f t="shared" si="0"/>
        <v>6</v>
      </c>
      <c r="M4" s="410">
        <f t="shared" si="0"/>
        <v>7</v>
      </c>
      <c r="N4" s="410">
        <f t="shared" si="0"/>
        <v>8</v>
      </c>
      <c r="O4" s="410">
        <f t="shared" si="0"/>
        <v>9</v>
      </c>
      <c r="P4" s="410">
        <f t="shared" si="0"/>
        <v>10</v>
      </c>
      <c r="Q4" s="410">
        <f>P4+1</f>
        <v>11</v>
      </c>
      <c r="R4" s="410">
        <f>Q4+1</f>
        <v>12</v>
      </c>
      <c r="S4" s="410">
        <f t="shared" ref="S4:Z4" si="1">R4+1</f>
        <v>13</v>
      </c>
      <c r="T4" s="410">
        <f t="shared" si="1"/>
        <v>14</v>
      </c>
      <c r="U4" s="410">
        <f t="shared" si="1"/>
        <v>15</v>
      </c>
      <c r="V4" s="410">
        <f t="shared" si="1"/>
        <v>16</v>
      </c>
      <c r="W4" s="410">
        <f t="shared" si="1"/>
        <v>17</v>
      </c>
      <c r="X4" s="410">
        <f t="shared" si="1"/>
        <v>18</v>
      </c>
      <c r="Y4" s="410">
        <f t="shared" si="1"/>
        <v>19</v>
      </c>
      <c r="Z4" s="568">
        <f t="shared" si="1"/>
        <v>20</v>
      </c>
    </row>
    <row r="5" spans="2:28">
      <c r="B5" s="200" t="s">
        <v>190</v>
      </c>
      <c r="C5" s="201" t="s">
        <v>191</v>
      </c>
      <c r="D5" s="202"/>
      <c r="E5" s="203"/>
      <c r="F5" s="569"/>
      <c r="G5" s="570">
        <v>0</v>
      </c>
      <c r="H5" s="570">
        <f>G6+1</f>
        <v>7001</v>
      </c>
      <c r="I5" s="570">
        <f t="shared" ref="I5:Z5" si="2">H6+1</f>
        <v>14001</v>
      </c>
      <c r="J5" s="570">
        <f t="shared" si="2"/>
        <v>21001</v>
      </c>
      <c r="K5" s="570">
        <f t="shared" si="2"/>
        <v>28001</v>
      </c>
      <c r="L5" s="570">
        <f t="shared" si="2"/>
        <v>35001</v>
      </c>
      <c r="M5" s="570">
        <f t="shared" si="2"/>
        <v>42001</v>
      </c>
      <c r="N5" s="570">
        <f t="shared" si="2"/>
        <v>49001</v>
      </c>
      <c r="O5" s="570">
        <f t="shared" si="2"/>
        <v>56001</v>
      </c>
      <c r="P5" s="570">
        <f t="shared" si="2"/>
        <v>63001</v>
      </c>
      <c r="Q5" s="570">
        <f t="shared" si="2"/>
        <v>70001</v>
      </c>
      <c r="R5" s="570">
        <f t="shared" si="2"/>
        <v>77001</v>
      </c>
      <c r="S5" s="570">
        <f t="shared" si="2"/>
        <v>84001</v>
      </c>
      <c r="T5" s="570">
        <f t="shared" si="2"/>
        <v>91001</v>
      </c>
      <c r="U5" s="570">
        <f t="shared" si="2"/>
        <v>98001</v>
      </c>
      <c r="V5" s="570">
        <f t="shared" si="2"/>
        <v>105001</v>
      </c>
      <c r="W5" s="570">
        <f t="shared" si="2"/>
        <v>112001</v>
      </c>
      <c r="X5" s="570">
        <f t="shared" si="2"/>
        <v>119001</v>
      </c>
      <c r="Y5" s="570">
        <f t="shared" si="2"/>
        <v>126001</v>
      </c>
      <c r="Z5" s="571">
        <f t="shared" si="2"/>
        <v>133001</v>
      </c>
    </row>
    <row r="6" spans="2:28">
      <c r="B6" s="1208" t="s">
        <v>192</v>
      </c>
      <c r="C6" s="1279" t="s">
        <v>191</v>
      </c>
      <c r="D6" s="1210"/>
      <c r="E6" s="1272"/>
      <c r="F6" s="1280">
        <v>7000</v>
      </c>
      <c r="G6" s="1212">
        <f>F6</f>
        <v>7000</v>
      </c>
      <c r="H6" s="1212">
        <f t="shared" ref="H6:Z6" si="3">G6+$F6</f>
        <v>14000</v>
      </c>
      <c r="I6" s="1212">
        <f t="shared" si="3"/>
        <v>21000</v>
      </c>
      <c r="J6" s="1212">
        <f t="shared" si="3"/>
        <v>28000</v>
      </c>
      <c r="K6" s="1212">
        <f t="shared" si="3"/>
        <v>35000</v>
      </c>
      <c r="L6" s="1212">
        <f t="shared" si="3"/>
        <v>42000</v>
      </c>
      <c r="M6" s="1212">
        <f t="shared" si="3"/>
        <v>49000</v>
      </c>
      <c r="N6" s="1212">
        <f t="shared" si="3"/>
        <v>56000</v>
      </c>
      <c r="O6" s="1212">
        <f t="shared" si="3"/>
        <v>63000</v>
      </c>
      <c r="P6" s="1212">
        <f t="shared" si="3"/>
        <v>70000</v>
      </c>
      <c r="Q6" s="1212">
        <f t="shared" si="3"/>
        <v>77000</v>
      </c>
      <c r="R6" s="1212">
        <f t="shared" si="3"/>
        <v>84000</v>
      </c>
      <c r="S6" s="1212">
        <f t="shared" si="3"/>
        <v>91000</v>
      </c>
      <c r="T6" s="1212">
        <f t="shared" si="3"/>
        <v>98000</v>
      </c>
      <c r="U6" s="1212">
        <f t="shared" si="3"/>
        <v>105000</v>
      </c>
      <c r="V6" s="1212">
        <f t="shared" si="3"/>
        <v>112000</v>
      </c>
      <c r="W6" s="1212">
        <f t="shared" si="3"/>
        <v>119000</v>
      </c>
      <c r="X6" s="1212">
        <f t="shared" si="3"/>
        <v>126000</v>
      </c>
      <c r="Y6" s="1212">
        <f t="shared" si="3"/>
        <v>133000</v>
      </c>
      <c r="Z6" s="1213">
        <f t="shared" si="3"/>
        <v>140000</v>
      </c>
    </row>
    <row r="7" spans="2:28" ht="21.75" customHeight="1">
      <c r="B7" s="1281" t="s">
        <v>193</v>
      </c>
      <c r="C7" s="1282" t="s">
        <v>176</v>
      </c>
      <c r="D7" s="1222"/>
      <c r="E7" s="1223"/>
      <c r="F7" s="1283"/>
      <c r="G7" s="1284">
        <f>G13</f>
        <v>175</v>
      </c>
      <c r="H7" s="1284">
        <f t="shared" ref="H7:Z7" si="4">H13</f>
        <v>175</v>
      </c>
      <c r="I7" s="1284">
        <f t="shared" si="4"/>
        <v>175</v>
      </c>
      <c r="J7" s="1284">
        <f t="shared" si="4"/>
        <v>175</v>
      </c>
      <c r="K7" s="1284">
        <f t="shared" si="4"/>
        <v>175</v>
      </c>
      <c r="L7" s="1284">
        <f t="shared" si="4"/>
        <v>175</v>
      </c>
      <c r="M7" s="1284">
        <f t="shared" si="4"/>
        <v>175</v>
      </c>
      <c r="N7" s="1284">
        <f t="shared" si="4"/>
        <v>175</v>
      </c>
      <c r="O7" s="1284">
        <f t="shared" si="4"/>
        <v>175</v>
      </c>
      <c r="P7" s="1284">
        <f t="shared" si="4"/>
        <v>175</v>
      </c>
      <c r="Q7" s="1284">
        <f t="shared" si="4"/>
        <v>175</v>
      </c>
      <c r="R7" s="1284">
        <f t="shared" si="4"/>
        <v>175</v>
      </c>
      <c r="S7" s="1284">
        <f t="shared" si="4"/>
        <v>175</v>
      </c>
      <c r="T7" s="1284">
        <f t="shared" si="4"/>
        <v>175</v>
      </c>
      <c r="U7" s="1284">
        <f t="shared" si="4"/>
        <v>175</v>
      </c>
      <c r="V7" s="1284">
        <f t="shared" si="4"/>
        <v>175</v>
      </c>
      <c r="W7" s="1284">
        <f t="shared" si="4"/>
        <v>175</v>
      </c>
      <c r="X7" s="1284">
        <f t="shared" si="4"/>
        <v>175</v>
      </c>
      <c r="Y7" s="1284">
        <f t="shared" si="4"/>
        <v>175</v>
      </c>
      <c r="Z7" s="1285">
        <f t="shared" si="4"/>
        <v>175</v>
      </c>
    </row>
    <row r="8" spans="2:28" ht="21" customHeight="1">
      <c r="B8" s="1220" t="s">
        <v>194</v>
      </c>
      <c r="C8" s="1228" t="s">
        <v>195</v>
      </c>
      <c r="D8" s="1229"/>
      <c r="E8" s="1223"/>
      <c r="F8" s="1283"/>
      <c r="G8" s="1225">
        <f t="shared" ref="G8:Z8" si="5">SUM(G9:G10)</f>
        <v>96661.000000000029</v>
      </c>
      <c r="H8" s="1225">
        <f t="shared" si="5"/>
        <v>96661.000000000029</v>
      </c>
      <c r="I8" s="1225">
        <f t="shared" si="5"/>
        <v>96661.000000000029</v>
      </c>
      <c r="J8" s="1225">
        <f t="shared" si="5"/>
        <v>96661.000000000029</v>
      </c>
      <c r="K8" s="1225">
        <f t="shared" si="5"/>
        <v>96661.000000000029</v>
      </c>
      <c r="L8" s="1225">
        <f t="shared" si="5"/>
        <v>96661.000000000029</v>
      </c>
      <c r="M8" s="1225">
        <f t="shared" si="5"/>
        <v>96661.000000000029</v>
      </c>
      <c r="N8" s="1225">
        <f t="shared" si="5"/>
        <v>96661.000000000029</v>
      </c>
      <c r="O8" s="1225">
        <f t="shared" si="5"/>
        <v>96661.000000000029</v>
      </c>
      <c r="P8" s="1225">
        <f t="shared" si="5"/>
        <v>96661.000000000029</v>
      </c>
      <c r="Q8" s="1225">
        <f t="shared" si="5"/>
        <v>96661.000000000029</v>
      </c>
      <c r="R8" s="1225">
        <f t="shared" si="5"/>
        <v>96661.000000000029</v>
      </c>
      <c r="S8" s="1225">
        <f t="shared" si="5"/>
        <v>96661.000000000029</v>
      </c>
      <c r="T8" s="1225">
        <f t="shared" si="5"/>
        <v>96661.000000000029</v>
      </c>
      <c r="U8" s="1225">
        <f t="shared" si="5"/>
        <v>96661.000000000029</v>
      </c>
      <c r="V8" s="1225">
        <f t="shared" si="5"/>
        <v>96661.000000000029</v>
      </c>
      <c r="W8" s="1225">
        <f t="shared" si="5"/>
        <v>96661.000000000029</v>
      </c>
      <c r="X8" s="1225">
        <f t="shared" si="5"/>
        <v>96661.000000000029</v>
      </c>
      <c r="Y8" s="1225">
        <f t="shared" si="5"/>
        <v>96661.000000000029</v>
      </c>
      <c r="Z8" s="1226">
        <f t="shared" si="5"/>
        <v>96661.000000000029</v>
      </c>
    </row>
    <row r="9" spans="2:28" ht="20.25" customHeight="1">
      <c r="B9" s="1227" t="s">
        <v>196</v>
      </c>
      <c r="C9" s="1286" t="s">
        <v>195</v>
      </c>
      <c r="D9" s="1287"/>
      <c r="E9" s="1230"/>
      <c r="F9" s="1288"/>
      <c r="G9" s="1232">
        <f>G22</f>
        <v>84411.000000000029</v>
      </c>
      <c r="H9" s="1232">
        <f>H22</f>
        <v>84411.000000000029</v>
      </c>
      <c r="I9" s="1232">
        <f t="shared" ref="I9:Z9" si="6">I22</f>
        <v>84411.000000000029</v>
      </c>
      <c r="J9" s="1232">
        <f t="shared" si="6"/>
        <v>84411.000000000029</v>
      </c>
      <c r="K9" s="1232">
        <f t="shared" si="6"/>
        <v>84411.000000000029</v>
      </c>
      <c r="L9" s="1232">
        <f t="shared" si="6"/>
        <v>84411.000000000029</v>
      </c>
      <c r="M9" s="1232">
        <f t="shared" si="6"/>
        <v>84411.000000000029</v>
      </c>
      <c r="N9" s="1232">
        <f t="shared" si="6"/>
        <v>84411.000000000029</v>
      </c>
      <c r="O9" s="1232">
        <f t="shared" si="6"/>
        <v>84411.000000000029</v>
      </c>
      <c r="P9" s="1232">
        <f t="shared" si="6"/>
        <v>84411.000000000029</v>
      </c>
      <c r="Q9" s="1232">
        <f t="shared" si="6"/>
        <v>84411.000000000029</v>
      </c>
      <c r="R9" s="1232">
        <f t="shared" si="6"/>
        <v>84411.000000000029</v>
      </c>
      <c r="S9" s="1232">
        <f t="shared" si="6"/>
        <v>84411.000000000029</v>
      </c>
      <c r="T9" s="1232">
        <f t="shared" si="6"/>
        <v>84411.000000000029</v>
      </c>
      <c r="U9" s="1232">
        <f t="shared" si="6"/>
        <v>84411.000000000029</v>
      </c>
      <c r="V9" s="1232">
        <f t="shared" si="6"/>
        <v>84411.000000000029</v>
      </c>
      <c r="W9" s="1232">
        <f t="shared" si="6"/>
        <v>84411.000000000029</v>
      </c>
      <c r="X9" s="1232">
        <f t="shared" si="6"/>
        <v>84411.000000000029</v>
      </c>
      <c r="Y9" s="1232">
        <f t="shared" si="6"/>
        <v>84411.000000000029</v>
      </c>
      <c r="Z9" s="1233">
        <f t="shared" si="6"/>
        <v>84411.000000000029</v>
      </c>
    </row>
    <row r="10" spans="2:28" ht="23.25" customHeight="1" thickBot="1">
      <c r="B10" s="1234" t="s">
        <v>197</v>
      </c>
      <c r="C10" s="1289" t="s">
        <v>195</v>
      </c>
      <c r="D10" s="1290"/>
      <c r="E10" s="1237"/>
      <c r="F10" s="1291">
        <v>35</v>
      </c>
      <c r="G10" s="1292">
        <f>SUMPRODUCT(G14:G19,$F$14:$F$19)*$F10</f>
        <v>12250</v>
      </c>
      <c r="H10" s="1292">
        <f>SUMPRODUCT(H14:H19,$F$14:$F$19)*$F10</f>
        <v>12250</v>
      </c>
      <c r="I10" s="1292">
        <f t="shared" ref="I10:Z10" si="7">SUMPRODUCT(I14:I19,$F$14:$F$19)*$F10</f>
        <v>12250</v>
      </c>
      <c r="J10" s="1292">
        <f t="shared" si="7"/>
        <v>12250</v>
      </c>
      <c r="K10" s="1292">
        <f t="shared" si="7"/>
        <v>12250</v>
      </c>
      <c r="L10" s="1292">
        <f t="shared" si="7"/>
        <v>12250</v>
      </c>
      <c r="M10" s="1292">
        <f t="shared" si="7"/>
        <v>12250</v>
      </c>
      <c r="N10" s="1292">
        <f t="shared" si="7"/>
        <v>12250</v>
      </c>
      <c r="O10" s="1292">
        <f t="shared" si="7"/>
        <v>12250</v>
      </c>
      <c r="P10" s="1292">
        <f t="shared" si="7"/>
        <v>12250</v>
      </c>
      <c r="Q10" s="1292">
        <f t="shared" si="7"/>
        <v>12250</v>
      </c>
      <c r="R10" s="1292">
        <f t="shared" si="7"/>
        <v>12250</v>
      </c>
      <c r="S10" s="1292">
        <f t="shared" si="7"/>
        <v>12250</v>
      </c>
      <c r="T10" s="1292">
        <f t="shared" si="7"/>
        <v>12250</v>
      </c>
      <c r="U10" s="1292">
        <f t="shared" si="7"/>
        <v>12250</v>
      </c>
      <c r="V10" s="1292">
        <f t="shared" si="7"/>
        <v>12250</v>
      </c>
      <c r="W10" s="1292">
        <f t="shared" si="7"/>
        <v>12250</v>
      </c>
      <c r="X10" s="1292">
        <f t="shared" si="7"/>
        <v>12250</v>
      </c>
      <c r="Y10" s="1292">
        <f t="shared" si="7"/>
        <v>12250</v>
      </c>
      <c r="Z10" s="1293">
        <f t="shared" si="7"/>
        <v>12250</v>
      </c>
    </row>
    <row r="11" spans="2:28" ht="15.75" thickBot="1">
      <c r="B11" s="1699"/>
      <c r="C11" s="1700"/>
      <c r="D11" s="1700"/>
      <c r="E11" s="1700"/>
      <c r="F11" s="1700"/>
      <c r="G11" s="1700"/>
      <c r="H11" s="1700"/>
      <c r="I11" s="1700"/>
      <c r="J11" s="1700"/>
      <c r="K11" s="1700"/>
      <c r="L11" s="1700"/>
      <c r="M11" s="1700"/>
      <c r="N11" s="1700"/>
      <c r="O11" s="1700"/>
      <c r="P11" s="1700"/>
      <c r="Q11" s="1700"/>
      <c r="R11" s="1700"/>
      <c r="S11" s="1700"/>
      <c r="T11" s="1700"/>
      <c r="U11" s="1700"/>
      <c r="V11" s="1700"/>
      <c r="W11" s="1700"/>
      <c r="X11" s="1700"/>
      <c r="Y11" s="1700"/>
      <c r="Z11" s="1701"/>
    </row>
    <row r="12" spans="2:28" ht="36">
      <c r="B12" s="440" t="s">
        <v>198</v>
      </c>
      <c r="C12" s="441" t="s">
        <v>199</v>
      </c>
      <c r="D12" s="442" t="s">
        <v>200</v>
      </c>
      <c r="E12" s="443" t="s">
        <v>201</v>
      </c>
      <c r="F12" s="444" t="s">
        <v>202</v>
      </c>
      <c r="G12" s="445" t="s">
        <v>203</v>
      </c>
      <c r="H12" s="445" t="s">
        <v>203</v>
      </c>
      <c r="I12" s="445" t="s">
        <v>203</v>
      </c>
      <c r="J12" s="445" t="s">
        <v>203</v>
      </c>
      <c r="K12" s="445" t="s">
        <v>203</v>
      </c>
      <c r="L12" s="445" t="s">
        <v>203</v>
      </c>
      <c r="M12" s="445" t="s">
        <v>203</v>
      </c>
      <c r="N12" s="445" t="s">
        <v>203</v>
      </c>
      <c r="O12" s="445" t="s">
        <v>203</v>
      </c>
      <c r="P12" s="445" t="s">
        <v>203</v>
      </c>
      <c r="Q12" s="445" t="s">
        <v>203</v>
      </c>
      <c r="R12" s="445" t="s">
        <v>203</v>
      </c>
      <c r="S12" s="445" t="s">
        <v>203</v>
      </c>
      <c r="T12" s="445" t="s">
        <v>203</v>
      </c>
      <c r="U12" s="445" t="s">
        <v>203</v>
      </c>
      <c r="V12" s="445" t="s">
        <v>203</v>
      </c>
      <c r="W12" s="445" t="s">
        <v>203</v>
      </c>
      <c r="X12" s="445" t="s">
        <v>203</v>
      </c>
      <c r="Y12" s="445" t="s">
        <v>203</v>
      </c>
      <c r="Z12" s="574" t="s">
        <v>203</v>
      </c>
    </row>
    <row r="13" spans="2:28">
      <c r="B13" s="1294" t="s">
        <v>204</v>
      </c>
      <c r="C13" s="1221"/>
      <c r="D13" s="1295"/>
      <c r="E13" s="1296"/>
      <c r="F13" s="1297"/>
      <c r="G13" s="1298">
        <f>SUM(G14:G19)</f>
        <v>175</v>
      </c>
      <c r="H13" s="1298">
        <f t="shared" ref="H13:Z13" si="8">SUM(H14:H19)</f>
        <v>175</v>
      </c>
      <c r="I13" s="1298">
        <f t="shared" si="8"/>
        <v>175</v>
      </c>
      <c r="J13" s="1298">
        <f t="shared" si="8"/>
        <v>175</v>
      </c>
      <c r="K13" s="1298">
        <f t="shared" si="8"/>
        <v>175</v>
      </c>
      <c r="L13" s="1298">
        <f t="shared" si="8"/>
        <v>175</v>
      </c>
      <c r="M13" s="1298">
        <f t="shared" si="8"/>
        <v>175</v>
      </c>
      <c r="N13" s="1298">
        <f t="shared" si="8"/>
        <v>175</v>
      </c>
      <c r="O13" s="1298">
        <f t="shared" si="8"/>
        <v>175</v>
      </c>
      <c r="P13" s="1298">
        <f t="shared" si="8"/>
        <v>175</v>
      </c>
      <c r="Q13" s="1298">
        <f t="shared" si="8"/>
        <v>175</v>
      </c>
      <c r="R13" s="1298">
        <f t="shared" si="8"/>
        <v>175</v>
      </c>
      <c r="S13" s="1298">
        <f t="shared" si="8"/>
        <v>175</v>
      </c>
      <c r="T13" s="1298">
        <f t="shared" si="8"/>
        <v>175</v>
      </c>
      <c r="U13" s="1298">
        <f t="shared" si="8"/>
        <v>175</v>
      </c>
      <c r="V13" s="1298">
        <f t="shared" si="8"/>
        <v>175</v>
      </c>
      <c r="W13" s="1298">
        <f t="shared" si="8"/>
        <v>175</v>
      </c>
      <c r="X13" s="1298">
        <f t="shared" si="8"/>
        <v>175</v>
      </c>
      <c r="Y13" s="1298">
        <f t="shared" si="8"/>
        <v>175</v>
      </c>
      <c r="Z13" s="1299">
        <f t="shared" si="8"/>
        <v>175</v>
      </c>
    </row>
    <row r="14" spans="2:28">
      <c r="B14" s="1300" t="s">
        <v>206</v>
      </c>
      <c r="C14" s="1301">
        <v>500</v>
      </c>
      <c r="D14" s="1270">
        <v>4</v>
      </c>
      <c r="E14" s="1302">
        <f>$F$6/C14</f>
        <v>14</v>
      </c>
      <c r="F14" s="1303">
        <v>2</v>
      </c>
      <c r="G14" s="1270">
        <f>$E14*$D14</f>
        <v>56</v>
      </c>
      <c r="H14" s="1270">
        <f t="shared" ref="H14:Z18" si="9">$E14*$D14</f>
        <v>56</v>
      </c>
      <c r="I14" s="1270">
        <f>$E14*$D14</f>
        <v>56</v>
      </c>
      <c r="J14" s="1270">
        <f t="shared" si="9"/>
        <v>56</v>
      </c>
      <c r="K14" s="1270">
        <f t="shared" si="9"/>
        <v>56</v>
      </c>
      <c r="L14" s="1270">
        <f t="shared" si="9"/>
        <v>56</v>
      </c>
      <c r="M14" s="1270">
        <f t="shared" si="9"/>
        <v>56</v>
      </c>
      <c r="N14" s="1270">
        <f t="shared" si="9"/>
        <v>56</v>
      </c>
      <c r="O14" s="1270">
        <f t="shared" si="9"/>
        <v>56</v>
      </c>
      <c r="P14" s="1270">
        <f t="shared" si="9"/>
        <v>56</v>
      </c>
      <c r="Q14" s="1270">
        <f t="shared" si="9"/>
        <v>56</v>
      </c>
      <c r="R14" s="1270">
        <f t="shared" si="9"/>
        <v>56</v>
      </c>
      <c r="S14" s="1270">
        <f t="shared" si="9"/>
        <v>56</v>
      </c>
      <c r="T14" s="1270">
        <f t="shared" si="9"/>
        <v>56</v>
      </c>
      <c r="U14" s="1270">
        <f t="shared" si="9"/>
        <v>56</v>
      </c>
      <c r="V14" s="1270">
        <f t="shared" si="9"/>
        <v>56</v>
      </c>
      <c r="W14" s="1270">
        <f t="shared" si="9"/>
        <v>56</v>
      </c>
      <c r="X14" s="1270">
        <f t="shared" si="9"/>
        <v>56</v>
      </c>
      <c r="Y14" s="1270">
        <f t="shared" si="9"/>
        <v>56</v>
      </c>
      <c r="Z14" s="1304">
        <f t="shared" si="9"/>
        <v>56</v>
      </c>
      <c r="AB14" s="2" t="s">
        <v>205</v>
      </c>
    </row>
    <row r="15" spans="2:28">
      <c r="B15" s="1300" t="s">
        <v>207</v>
      </c>
      <c r="C15" s="1301">
        <v>1000</v>
      </c>
      <c r="D15" s="1270">
        <v>8</v>
      </c>
      <c r="E15" s="1302">
        <f>$F$6/C15</f>
        <v>7</v>
      </c>
      <c r="F15" s="1303">
        <v>2</v>
      </c>
      <c r="G15" s="1270">
        <f>$E15*$D15</f>
        <v>56</v>
      </c>
      <c r="H15" s="1270">
        <f t="shared" si="9"/>
        <v>56</v>
      </c>
      <c r="I15" s="1270">
        <f t="shared" si="9"/>
        <v>56</v>
      </c>
      <c r="J15" s="1270">
        <f t="shared" si="9"/>
        <v>56</v>
      </c>
      <c r="K15" s="1270">
        <f t="shared" si="9"/>
        <v>56</v>
      </c>
      <c r="L15" s="1270">
        <f t="shared" si="9"/>
        <v>56</v>
      </c>
      <c r="M15" s="1270">
        <f t="shared" si="9"/>
        <v>56</v>
      </c>
      <c r="N15" s="1270">
        <f t="shared" si="9"/>
        <v>56</v>
      </c>
      <c r="O15" s="1270">
        <f t="shared" si="9"/>
        <v>56</v>
      </c>
      <c r="P15" s="1270">
        <f t="shared" si="9"/>
        <v>56</v>
      </c>
      <c r="Q15" s="1270">
        <f t="shared" si="9"/>
        <v>56</v>
      </c>
      <c r="R15" s="1270">
        <f t="shared" si="9"/>
        <v>56</v>
      </c>
      <c r="S15" s="1270">
        <f t="shared" si="9"/>
        <v>56</v>
      </c>
      <c r="T15" s="1270">
        <f t="shared" si="9"/>
        <v>56</v>
      </c>
      <c r="U15" s="1270">
        <f t="shared" si="9"/>
        <v>56</v>
      </c>
      <c r="V15" s="1270">
        <f t="shared" si="9"/>
        <v>56</v>
      </c>
      <c r="W15" s="1270">
        <f t="shared" si="9"/>
        <v>56</v>
      </c>
      <c r="X15" s="1270">
        <f t="shared" si="9"/>
        <v>56</v>
      </c>
      <c r="Y15" s="1270">
        <f t="shared" si="9"/>
        <v>56</v>
      </c>
      <c r="Z15" s="1304">
        <f t="shared" si="9"/>
        <v>56</v>
      </c>
      <c r="AB15" s="2" t="s">
        <v>205</v>
      </c>
    </row>
    <row r="16" spans="2:28">
      <c r="B16" s="1300" t="s">
        <v>208</v>
      </c>
      <c r="C16" s="1301">
        <v>2000</v>
      </c>
      <c r="D16" s="1270">
        <v>12</v>
      </c>
      <c r="E16" s="1302">
        <f>$F$6/C16</f>
        <v>3.5</v>
      </c>
      <c r="F16" s="1303">
        <v>2</v>
      </c>
      <c r="G16" s="1270">
        <f>$E16*$D16</f>
        <v>42</v>
      </c>
      <c r="H16" s="1270">
        <f t="shared" si="9"/>
        <v>42</v>
      </c>
      <c r="I16" s="1270">
        <f t="shared" si="9"/>
        <v>42</v>
      </c>
      <c r="J16" s="1270">
        <f t="shared" si="9"/>
        <v>42</v>
      </c>
      <c r="K16" s="1270">
        <f t="shared" si="9"/>
        <v>42</v>
      </c>
      <c r="L16" s="1270">
        <f t="shared" si="9"/>
        <v>42</v>
      </c>
      <c r="M16" s="1270">
        <f t="shared" si="9"/>
        <v>42</v>
      </c>
      <c r="N16" s="1270">
        <f t="shared" si="9"/>
        <v>42</v>
      </c>
      <c r="O16" s="1270">
        <f t="shared" si="9"/>
        <v>42</v>
      </c>
      <c r="P16" s="1270">
        <f t="shared" si="9"/>
        <v>42</v>
      </c>
      <c r="Q16" s="1270">
        <f t="shared" si="9"/>
        <v>42</v>
      </c>
      <c r="R16" s="1270">
        <f t="shared" si="9"/>
        <v>42</v>
      </c>
      <c r="S16" s="1270">
        <f t="shared" si="9"/>
        <v>42</v>
      </c>
      <c r="T16" s="1270">
        <f t="shared" si="9"/>
        <v>42</v>
      </c>
      <c r="U16" s="1270">
        <f t="shared" si="9"/>
        <v>42</v>
      </c>
      <c r="V16" s="1270">
        <f t="shared" si="9"/>
        <v>42</v>
      </c>
      <c r="W16" s="1270">
        <f t="shared" si="9"/>
        <v>42</v>
      </c>
      <c r="X16" s="1270">
        <f t="shared" si="9"/>
        <v>42</v>
      </c>
      <c r="Y16" s="1270">
        <f t="shared" si="9"/>
        <v>42</v>
      </c>
      <c r="Z16" s="1304">
        <f t="shared" si="9"/>
        <v>42</v>
      </c>
      <c r="AB16" s="2" t="s">
        <v>205</v>
      </c>
    </row>
    <row r="17" spans="2:28">
      <c r="B17" s="1300" t="s">
        <v>209</v>
      </c>
      <c r="C17" s="1301">
        <v>4000</v>
      </c>
      <c r="D17" s="1270">
        <v>12</v>
      </c>
      <c r="E17" s="1304">
        <f>$F$6/C17</f>
        <v>1.75</v>
      </c>
      <c r="F17" s="1303">
        <v>2</v>
      </c>
      <c r="G17" s="1270">
        <f>$E17*$D17</f>
        <v>21</v>
      </c>
      <c r="H17" s="1270">
        <f t="shared" si="9"/>
        <v>21</v>
      </c>
      <c r="I17" s="1270">
        <f t="shared" si="9"/>
        <v>21</v>
      </c>
      <c r="J17" s="1270">
        <f t="shared" si="9"/>
        <v>21</v>
      </c>
      <c r="K17" s="1270">
        <f t="shared" si="9"/>
        <v>21</v>
      </c>
      <c r="L17" s="1270">
        <f t="shared" si="9"/>
        <v>21</v>
      </c>
      <c r="M17" s="1270">
        <f t="shared" si="9"/>
        <v>21</v>
      </c>
      <c r="N17" s="1270">
        <f t="shared" si="9"/>
        <v>21</v>
      </c>
      <c r="O17" s="1270">
        <f t="shared" si="9"/>
        <v>21</v>
      </c>
      <c r="P17" s="1270">
        <f t="shared" si="9"/>
        <v>21</v>
      </c>
      <c r="Q17" s="1270">
        <f t="shared" si="9"/>
        <v>21</v>
      </c>
      <c r="R17" s="1270">
        <f t="shared" si="9"/>
        <v>21</v>
      </c>
      <c r="S17" s="1270">
        <f t="shared" si="9"/>
        <v>21</v>
      </c>
      <c r="T17" s="1270">
        <f t="shared" si="9"/>
        <v>21</v>
      </c>
      <c r="U17" s="1270">
        <f t="shared" si="9"/>
        <v>21</v>
      </c>
      <c r="V17" s="1270">
        <f t="shared" si="9"/>
        <v>21</v>
      </c>
      <c r="W17" s="1270">
        <f t="shared" si="9"/>
        <v>21</v>
      </c>
      <c r="X17" s="1270">
        <f t="shared" si="9"/>
        <v>21</v>
      </c>
      <c r="Y17" s="1270">
        <f t="shared" si="9"/>
        <v>21</v>
      </c>
      <c r="Z17" s="1304">
        <f t="shared" si="9"/>
        <v>21</v>
      </c>
      <c r="AB17" s="2" t="s">
        <v>205</v>
      </c>
    </row>
    <row r="18" spans="2:28">
      <c r="B18" s="1305" t="s">
        <v>235</v>
      </c>
      <c r="C18" s="1306"/>
      <c r="D18" s="1307"/>
      <c r="E18" s="1308"/>
      <c r="F18" s="1309"/>
      <c r="G18" s="1276">
        <f>$E18*$D18</f>
        <v>0</v>
      </c>
      <c r="H18" s="1276">
        <f t="shared" si="9"/>
        <v>0</v>
      </c>
      <c r="I18" s="1276">
        <f t="shared" si="9"/>
        <v>0</v>
      </c>
      <c r="J18" s="1276">
        <f t="shared" si="9"/>
        <v>0</v>
      </c>
      <c r="K18" s="1276">
        <f t="shared" si="9"/>
        <v>0</v>
      </c>
      <c r="L18" s="1276">
        <f t="shared" si="9"/>
        <v>0</v>
      </c>
      <c r="M18" s="1276">
        <f t="shared" si="9"/>
        <v>0</v>
      </c>
      <c r="N18" s="1276">
        <f t="shared" si="9"/>
        <v>0</v>
      </c>
      <c r="O18" s="1276">
        <f t="shared" si="9"/>
        <v>0</v>
      </c>
      <c r="P18" s="1276">
        <f t="shared" si="9"/>
        <v>0</v>
      </c>
      <c r="Q18" s="1276">
        <f t="shared" si="9"/>
        <v>0</v>
      </c>
      <c r="R18" s="1276">
        <f t="shared" si="9"/>
        <v>0</v>
      </c>
      <c r="S18" s="1276">
        <f t="shared" si="9"/>
        <v>0</v>
      </c>
      <c r="T18" s="1276">
        <f t="shared" si="9"/>
        <v>0</v>
      </c>
      <c r="U18" s="1276">
        <f t="shared" si="9"/>
        <v>0</v>
      </c>
      <c r="V18" s="1276">
        <f t="shared" si="9"/>
        <v>0</v>
      </c>
      <c r="W18" s="1276">
        <f t="shared" si="9"/>
        <v>0</v>
      </c>
      <c r="X18" s="1276">
        <f t="shared" si="9"/>
        <v>0</v>
      </c>
      <c r="Y18" s="1276">
        <f t="shared" si="9"/>
        <v>0</v>
      </c>
      <c r="Z18" s="1310">
        <f t="shared" si="9"/>
        <v>0</v>
      </c>
      <c r="AB18" s="2" t="s">
        <v>205</v>
      </c>
    </row>
    <row r="19" spans="2:28" ht="15.75" thickBot="1">
      <c r="B19" s="1305" t="s">
        <v>236</v>
      </c>
      <c r="C19" s="1311"/>
      <c r="D19" s="1307"/>
      <c r="E19" s="1308"/>
      <c r="F19" s="1312"/>
      <c r="G19" s="1313"/>
      <c r="H19" s="1313">
        <f>$D19</f>
        <v>0</v>
      </c>
      <c r="I19" s="1313"/>
      <c r="J19" s="1313">
        <f>$D19</f>
        <v>0</v>
      </c>
      <c r="K19" s="1313"/>
      <c r="L19" s="1313">
        <f>$D19</f>
        <v>0</v>
      </c>
      <c r="M19" s="1313">
        <f>$D19</f>
        <v>0</v>
      </c>
      <c r="N19" s="1313"/>
      <c r="O19" s="1313">
        <f>$D19</f>
        <v>0</v>
      </c>
      <c r="P19" s="1313"/>
      <c r="Q19" s="1313">
        <f>$D19</f>
        <v>0</v>
      </c>
      <c r="R19" s="1313">
        <f>$D19</f>
        <v>0</v>
      </c>
      <c r="S19" s="1313"/>
      <c r="T19" s="1313">
        <f>$D19</f>
        <v>0</v>
      </c>
      <c r="U19" s="1313"/>
      <c r="V19" s="1313">
        <f>$D19</f>
        <v>0</v>
      </c>
      <c r="W19" s="1313"/>
      <c r="X19" s="1313">
        <f>$D19</f>
        <v>0</v>
      </c>
      <c r="Y19" s="1313"/>
      <c r="Z19" s="1314">
        <f>$D19</f>
        <v>0</v>
      </c>
      <c r="AB19" s="2" t="s">
        <v>205</v>
      </c>
    </row>
    <row r="20" spans="2:28" ht="15.75" thickBot="1">
      <c r="B20" s="1699"/>
      <c r="C20" s="1700"/>
      <c r="D20" s="1700"/>
      <c r="E20" s="1700"/>
      <c r="F20" s="1700"/>
      <c r="G20" s="1700"/>
      <c r="H20" s="1700"/>
      <c r="I20" s="1700"/>
      <c r="J20" s="1700"/>
      <c r="K20" s="1700"/>
      <c r="L20" s="1700"/>
      <c r="M20" s="1700"/>
      <c r="N20" s="1700"/>
      <c r="O20" s="1700"/>
      <c r="P20" s="1700"/>
      <c r="Q20" s="1700"/>
      <c r="R20" s="1700"/>
      <c r="S20" s="1700"/>
      <c r="T20" s="1700"/>
      <c r="U20" s="1700"/>
      <c r="V20" s="1700"/>
      <c r="W20" s="1700"/>
      <c r="X20" s="1700"/>
      <c r="Y20" s="1700"/>
      <c r="Z20" s="1701"/>
    </row>
    <row r="21" spans="2:28" ht="25.5">
      <c r="B21" s="463" t="s">
        <v>194</v>
      </c>
      <c r="C21" s="464" t="s">
        <v>210</v>
      </c>
      <c r="D21" s="368" t="s">
        <v>211</v>
      </c>
      <c r="E21" s="465" t="s">
        <v>212</v>
      </c>
      <c r="F21" s="466" t="s">
        <v>201</v>
      </c>
      <c r="G21" s="467" t="s">
        <v>137</v>
      </c>
      <c r="H21" s="467" t="s">
        <v>137</v>
      </c>
      <c r="I21" s="467" t="s">
        <v>137</v>
      </c>
      <c r="J21" s="467" t="s">
        <v>137</v>
      </c>
      <c r="K21" s="467" t="s">
        <v>137</v>
      </c>
      <c r="L21" s="467" t="s">
        <v>137</v>
      </c>
      <c r="M21" s="467" t="s">
        <v>137</v>
      </c>
      <c r="N21" s="467" t="s">
        <v>137</v>
      </c>
      <c r="O21" s="467" t="s">
        <v>137</v>
      </c>
      <c r="P21" s="467" t="s">
        <v>137</v>
      </c>
      <c r="Q21" s="467" t="s">
        <v>137</v>
      </c>
      <c r="R21" s="467" t="s">
        <v>137</v>
      </c>
      <c r="S21" s="467" t="s">
        <v>137</v>
      </c>
      <c r="T21" s="467" t="s">
        <v>137</v>
      </c>
      <c r="U21" s="467" t="s">
        <v>137</v>
      </c>
      <c r="V21" s="467" t="s">
        <v>137</v>
      </c>
      <c r="W21" s="467" t="s">
        <v>137</v>
      </c>
      <c r="X21" s="467" t="s">
        <v>137</v>
      </c>
      <c r="Y21" s="467" t="s">
        <v>137</v>
      </c>
      <c r="Z21" s="579" t="s">
        <v>137</v>
      </c>
    </row>
    <row r="22" spans="2:28">
      <c r="B22" s="468" t="s">
        <v>141</v>
      </c>
      <c r="C22" s="469"/>
      <c r="D22" s="470"/>
      <c r="E22" s="471"/>
      <c r="F22" s="1315"/>
      <c r="G22" s="1316">
        <f>SUM(G23:G64)</f>
        <v>84411.000000000029</v>
      </c>
      <c r="H22" s="1316">
        <f t="shared" ref="H22:Z22" si="10">SUM(H23:H64)</f>
        <v>84411.000000000029</v>
      </c>
      <c r="I22" s="1316">
        <f t="shared" si="10"/>
        <v>84411.000000000029</v>
      </c>
      <c r="J22" s="1316">
        <f t="shared" si="10"/>
        <v>84411.000000000029</v>
      </c>
      <c r="K22" s="1316">
        <f t="shared" si="10"/>
        <v>84411.000000000029</v>
      </c>
      <c r="L22" s="1316">
        <f t="shared" si="10"/>
        <v>84411.000000000029</v>
      </c>
      <c r="M22" s="1316">
        <f t="shared" si="10"/>
        <v>84411.000000000029</v>
      </c>
      <c r="N22" s="1316">
        <f t="shared" si="10"/>
        <v>84411.000000000029</v>
      </c>
      <c r="O22" s="1316">
        <f t="shared" si="10"/>
        <v>84411.000000000029</v>
      </c>
      <c r="P22" s="1316">
        <f t="shared" si="10"/>
        <v>84411.000000000029</v>
      </c>
      <c r="Q22" s="1316">
        <f t="shared" si="10"/>
        <v>84411.000000000029</v>
      </c>
      <c r="R22" s="1316">
        <f t="shared" si="10"/>
        <v>84411.000000000029</v>
      </c>
      <c r="S22" s="1316">
        <f t="shared" si="10"/>
        <v>84411.000000000029</v>
      </c>
      <c r="T22" s="1316">
        <f t="shared" si="10"/>
        <v>84411.000000000029</v>
      </c>
      <c r="U22" s="1316">
        <f t="shared" si="10"/>
        <v>84411.000000000029</v>
      </c>
      <c r="V22" s="1316">
        <f t="shared" si="10"/>
        <v>84411.000000000029</v>
      </c>
      <c r="W22" s="1316">
        <f t="shared" si="10"/>
        <v>84411.000000000029</v>
      </c>
      <c r="X22" s="1316">
        <f t="shared" si="10"/>
        <v>84411.000000000029</v>
      </c>
      <c r="Y22" s="1316">
        <f t="shared" si="10"/>
        <v>84411.000000000029</v>
      </c>
      <c r="Z22" s="1316">
        <f t="shared" si="10"/>
        <v>84411.000000000029</v>
      </c>
    </row>
    <row r="23" spans="2:28">
      <c r="B23" s="1261" t="s">
        <v>206</v>
      </c>
      <c r="C23" s="1317"/>
      <c r="D23" s="1318"/>
      <c r="E23" s="1285">
        <f>VLOOKUP($B23,$B$14:$C$19,2,FALSE)</f>
        <v>500</v>
      </c>
      <c r="F23" s="1319">
        <f>VLOOKUP($B23,$B$14:$E$19,4,FALSE)</f>
        <v>14</v>
      </c>
      <c r="G23" s="1212"/>
      <c r="H23" s="1212"/>
      <c r="I23" s="1212"/>
      <c r="J23" s="1212"/>
      <c r="K23" s="1212"/>
      <c r="L23" s="1212"/>
      <c r="M23" s="1212"/>
      <c r="N23" s="1212"/>
      <c r="O23" s="1212"/>
      <c r="P23" s="1212"/>
      <c r="Q23" s="1212"/>
      <c r="R23" s="1212"/>
      <c r="S23" s="1212"/>
      <c r="T23" s="1212"/>
      <c r="U23" s="1212"/>
      <c r="V23" s="1212"/>
      <c r="W23" s="1212"/>
      <c r="X23" s="1212"/>
      <c r="Y23" s="1212"/>
      <c r="Z23" s="1213"/>
    </row>
    <row r="24" spans="2:28">
      <c r="B24" s="1320" t="s">
        <v>462</v>
      </c>
      <c r="C24" s="1321"/>
      <c r="D24" s="1322">
        <v>10</v>
      </c>
      <c r="E24" s="1323">
        <v>130</v>
      </c>
      <c r="F24" s="1324"/>
      <c r="G24" s="1325">
        <f>IF(G$14=0,0,G$14/$D$14*$E24*$D24)</f>
        <v>18200</v>
      </c>
      <c r="H24" s="1325">
        <f t="shared" ref="H24:Z29" si="11">IF(H$14=0,0,H$14/$D$14*$E24*$D24)</f>
        <v>18200</v>
      </c>
      <c r="I24" s="1325">
        <f t="shared" si="11"/>
        <v>18200</v>
      </c>
      <c r="J24" s="1325">
        <f t="shared" si="11"/>
        <v>18200</v>
      </c>
      <c r="K24" s="1325">
        <f t="shared" si="11"/>
        <v>18200</v>
      </c>
      <c r="L24" s="1325">
        <f t="shared" si="11"/>
        <v>18200</v>
      </c>
      <c r="M24" s="1325">
        <f t="shared" si="11"/>
        <v>18200</v>
      </c>
      <c r="N24" s="1325">
        <f t="shared" si="11"/>
        <v>18200</v>
      </c>
      <c r="O24" s="1325">
        <f t="shared" si="11"/>
        <v>18200</v>
      </c>
      <c r="P24" s="1325">
        <f t="shared" si="11"/>
        <v>18200</v>
      </c>
      <c r="Q24" s="1325">
        <f t="shared" si="11"/>
        <v>18200</v>
      </c>
      <c r="R24" s="1325">
        <f t="shared" si="11"/>
        <v>18200</v>
      </c>
      <c r="S24" s="1325">
        <f t="shared" si="11"/>
        <v>18200</v>
      </c>
      <c r="T24" s="1325">
        <f t="shared" si="11"/>
        <v>18200</v>
      </c>
      <c r="U24" s="1325">
        <f t="shared" si="11"/>
        <v>18200</v>
      </c>
      <c r="V24" s="1325">
        <f t="shared" si="11"/>
        <v>18200</v>
      </c>
      <c r="W24" s="1325">
        <f t="shared" si="11"/>
        <v>18200</v>
      </c>
      <c r="X24" s="1325">
        <f t="shared" si="11"/>
        <v>18200</v>
      </c>
      <c r="Y24" s="1325">
        <f t="shared" si="11"/>
        <v>18200</v>
      </c>
      <c r="Z24" s="1326">
        <f t="shared" si="11"/>
        <v>18200</v>
      </c>
    </row>
    <row r="25" spans="2:28">
      <c r="B25" s="1320" t="s">
        <v>463</v>
      </c>
      <c r="C25" s="1321"/>
      <c r="D25" s="1322">
        <v>1257.8571428571427</v>
      </c>
      <c r="E25" s="1323">
        <v>1</v>
      </c>
      <c r="F25" s="1324"/>
      <c r="G25" s="1325">
        <f>IF(G$14=0,0,G$14/$D$14*$E25*$D25)</f>
        <v>17609.999999999996</v>
      </c>
      <c r="H25" s="1325">
        <f t="shared" si="11"/>
        <v>17609.999999999996</v>
      </c>
      <c r="I25" s="1325">
        <f t="shared" si="11"/>
        <v>17609.999999999996</v>
      </c>
      <c r="J25" s="1325">
        <f t="shared" si="11"/>
        <v>17609.999999999996</v>
      </c>
      <c r="K25" s="1325">
        <f t="shared" si="11"/>
        <v>17609.999999999996</v>
      </c>
      <c r="L25" s="1325">
        <f t="shared" si="11"/>
        <v>17609.999999999996</v>
      </c>
      <c r="M25" s="1325">
        <f t="shared" si="11"/>
        <v>17609.999999999996</v>
      </c>
      <c r="N25" s="1325">
        <f t="shared" si="11"/>
        <v>17609.999999999996</v>
      </c>
      <c r="O25" s="1325">
        <f t="shared" si="11"/>
        <v>17609.999999999996</v>
      </c>
      <c r="P25" s="1325">
        <f t="shared" si="11"/>
        <v>17609.999999999996</v>
      </c>
      <c r="Q25" s="1325">
        <f t="shared" si="11"/>
        <v>17609.999999999996</v>
      </c>
      <c r="R25" s="1325">
        <f t="shared" si="11"/>
        <v>17609.999999999996</v>
      </c>
      <c r="S25" s="1325">
        <f t="shared" si="11"/>
        <v>17609.999999999996</v>
      </c>
      <c r="T25" s="1325">
        <f t="shared" si="11"/>
        <v>17609.999999999996</v>
      </c>
      <c r="U25" s="1325">
        <f t="shared" si="11"/>
        <v>17609.999999999996</v>
      </c>
      <c r="V25" s="1325">
        <f t="shared" si="11"/>
        <v>17609.999999999996</v>
      </c>
      <c r="W25" s="1325">
        <f t="shared" si="11"/>
        <v>17609.999999999996</v>
      </c>
      <c r="X25" s="1325">
        <f t="shared" si="11"/>
        <v>17609.999999999996</v>
      </c>
      <c r="Y25" s="1325">
        <f t="shared" si="11"/>
        <v>17609.999999999996</v>
      </c>
      <c r="Z25" s="1326">
        <f t="shared" si="11"/>
        <v>17609.999999999996</v>
      </c>
    </row>
    <row r="26" spans="2:28">
      <c r="B26" s="1320"/>
      <c r="C26" s="1306"/>
      <c r="D26" s="1307"/>
      <c r="E26" s="1308"/>
      <c r="F26" s="1324"/>
      <c r="G26" s="1325">
        <f t="shared" ref="G26:V29" si="12">IF(G$14=0,0,G$14/$D$14*$E26*$D26)</f>
        <v>0</v>
      </c>
      <c r="H26" s="1325">
        <f t="shared" si="12"/>
        <v>0</v>
      </c>
      <c r="I26" s="1325">
        <f t="shared" si="12"/>
        <v>0</v>
      </c>
      <c r="J26" s="1325">
        <f t="shared" si="12"/>
        <v>0</v>
      </c>
      <c r="K26" s="1325">
        <f t="shared" si="12"/>
        <v>0</v>
      </c>
      <c r="L26" s="1325">
        <f t="shared" si="12"/>
        <v>0</v>
      </c>
      <c r="M26" s="1325">
        <f t="shared" si="12"/>
        <v>0</v>
      </c>
      <c r="N26" s="1325">
        <f t="shared" si="12"/>
        <v>0</v>
      </c>
      <c r="O26" s="1325">
        <f t="shared" si="12"/>
        <v>0</v>
      </c>
      <c r="P26" s="1325">
        <f t="shared" si="12"/>
        <v>0</v>
      </c>
      <c r="Q26" s="1325">
        <f t="shared" si="12"/>
        <v>0</v>
      </c>
      <c r="R26" s="1325">
        <f t="shared" si="12"/>
        <v>0</v>
      </c>
      <c r="S26" s="1325">
        <f t="shared" si="12"/>
        <v>0</v>
      </c>
      <c r="T26" s="1325">
        <f t="shared" si="12"/>
        <v>0</v>
      </c>
      <c r="U26" s="1325">
        <f t="shared" si="12"/>
        <v>0</v>
      </c>
      <c r="V26" s="1325">
        <f t="shared" si="12"/>
        <v>0</v>
      </c>
      <c r="W26" s="1325">
        <f t="shared" si="11"/>
        <v>0</v>
      </c>
      <c r="X26" s="1325">
        <f t="shared" si="11"/>
        <v>0</v>
      </c>
      <c r="Y26" s="1325">
        <f t="shared" si="11"/>
        <v>0</v>
      </c>
      <c r="Z26" s="1326">
        <f t="shared" si="11"/>
        <v>0</v>
      </c>
    </row>
    <row r="27" spans="2:28">
      <c r="B27" s="1320"/>
      <c r="C27" s="1311"/>
      <c r="D27" s="1307"/>
      <c r="E27" s="1308"/>
      <c r="F27" s="1324"/>
      <c r="G27" s="1325">
        <f t="shared" si="12"/>
        <v>0</v>
      </c>
      <c r="H27" s="1325">
        <f t="shared" si="11"/>
        <v>0</v>
      </c>
      <c r="I27" s="1325">
        <f t="shared" si="11"/>
        <v>0</v>
      </c>
      <c r="J27" s="1325">
        <f t="shared" si="11"/>
        <v>0</v>
      </c>
      <c r="K27" s="1325">
        <f t="shared" si="11"/>
        <v>0</v>
      </c>
      <c r="L27" s="1325">
        <f t="shared" si="11"/>
        <v>0</v>
      </c>
      <c r="M27" s="1325">
        <f t="shared" si="11"/>
        <v>0</v>
      </c>
      <c r="N27" s="1325">
        <f t="shared" si="11"/>
        <v>0</v>
      </c>
      <c r="O27" s="1325">
        <f t="shared" si="11"/>
        <v>0</v>
      </c>
      <c r="P27" s="1325">
        <f t="shared" si="11"/>
        <v>0</v>
      </c>
      <c r="Q27" s="1325">
        <f t="shared" si="11"/>
        <v>0</v>
      </c>
      <c r="R27" s="1325">
        <f t="shared" si="11"/>
        <v>0</v>
      </c>
      <c r="S27" s="1325">
        <f t="shared" si="11"/>
        <v>0</v>
      </c>
      <c r="T27" s="1325">
        <f t="shared" si="11"/>
        <v>0</v>
      </c>
      <c r="U27" s="1325">
        <f t="shared" si="11"/>
        <v>0</v>
      </c>
      <c r="V27" s="1325">
        <f t="shared" si="11"/>
        <v>0</v>
      </c>
      <c r="W27" s="1325">
        <f t="shared" si="11"/>
        <v>0</v>
      </c>
      <c r="X27" s="1325">
        <f t="shared" si="11"/>
        <v>0</v>
      </c>
      <c r="Y27" s="1325">
        <f t="shared" si="11"/>
        <v>0</v>
      </c>
      <c r="Z27" s="1326">
        <f t="shared" si="11"/>
        <v>0</v>
      </c>
    </row>
    <row r="28" spans="2:28">
      <c r="B28" s="1320"/>
      <c r="C28" s="1311"/>
      <c r="D28" s="1307"/>
      <c r="E28" s="1308"/>
      <c r="F28" s="1324"/>
      <c r="G28" s="1325">
        <f t="shared" si="12"/>
        <v>0</v>
      </c>
      <c r="H28" s="1325">
        <f t="shared" si="11"/>
        <v>0</v>
      </c>
      <c r="I28" s="1325">
        <f t="shared" si="11"/>
        <v>0</v>
      </c>
      <c r="J28" s="1325">
        <f t="shared" si="11"/>
        <v>0</v>
      </c>
      <c r="K28" s="1325">
        <f t="shared" si="11"/>
        <v>0</v>
      </c>
      <c r="L28" s="1325">
        <f t="shared" si="11"/>
        <v>0</v>
      </c>
      <c r="M28" s="1325">
        <f t="shared" si="11"/>
        <v>0</v>
      </c>
      <c r="N28" s="1325">
        <f t="shared" si="11"/>
        <v>0</v>
      </c>
      <c r="O28" s="1325">
        <f t="shared" si="11"/>
        <v>0</v>
      </c>
      <c r="P28" s="1325">
        <f t="shared" si="11"/>
        <v>0</v>
      </c>
      <c r="Q28" s="1325">
        <f t="shared" si="11"/>
        <v>0</v>
      </c>
      <c r="R28" s="1325">
        <f t="shared" si="11"/>
        <v>0</v>
      </c>
      <c r="S28" s="1325">
        <f t="shared" si="11"/>
        <v>0</v>
      </c>
      <c r="T28" s="1325">
        <f t="shared" si="11"/>
        <v>0</v>
      </c>
      <c r="U28" s="1325">
        <f t="shared" si="11"/>
        <v>0</v>
      </c>
      <c r="V28" s="1325">
        <f t="shared" si="11"/>
        <v>0</v>
      </c>
      <c r="W28" s="1325">
        <f t="shared" si="11"/>
        <v>0</v>
      </c>
      <c r="X28" s="1325">
        <f t="shared" si="11"/>
        <v>0</v>
      </c>
      <c r="Y28" s="1325">
        <f t="shared" si="11"/>
        <v>0</v>
      </c>
      <c r="Z28" s="1326">
        <f t="shared" si="11"/>
        <v>0</v>
      </c>
    </row>
    <row r="29" spans="2:28">
      <c r="B29" s="1320"/>
      <c r="C29" s="1311"/>
      <c r="D29" s="1307"/>
      <c r="E29" s="1308"/>
      <c r="F29" s="1324"/>
      <c r="G29" s="1325">
        <f t="shared" si="12"/>
        <v>0</v>
      </c>
      <c r="H29" s="1325">
        <f t="shared" si="11"/>
        <v>0</v>
      </c>
      <c r="I29" s="1325">
        <f t="shared" si="11"/>
        <v>0</v>
      </c>
      <c r="J29" s="1325">
        <f t="shared" si="11"/>
        <v>0</v>
      </c>
      <c r="K29" s="1325">
        <f t="shared" si="11"/>
        <v>0</v>
      </c>
      <c r="L29" s="1325">
        <f t="shared" si="11"/>
        <v>0</v>
      </c>
      <c r="M29" s="1325">
        <f t="shared" si="11"/>
        <v>0</v>
      </c>
      <c r="N29" s="1325">
        <f t="shared" si="11"/>
        <v>0</v>
      </c>
      <c r="O29" s="1325">
        <f t="shared" si="11"/>
        <v>0</v>
      </c>
      <c r="P29" s="1325">
        <f t="shared" si="11"/>
        <v>0</v>
      </c>
      <c r="Q29" s="1325">
        <f t="shared" si="11"/>
        <v>0</v>
      </c>
      <c r="R29" s="1325">
        <f t="shared" si="11"/>
        <v>0</v>
      </c>
      <c r="S29" s="1325">
        <f t="shared" si="11"/>
        <v>0</v>
      </c>
      <c r="T29" s="1325">
        <f t="shared" si="11"/>
        <v>0</v>
      </c>
      <c r="U29" s="1325">
        <f t="shared" si="11"/>
        <v>0</v>
      </c>
      <c r="V29" s="1325">
        <f t="shared" si="11"/>
        <v>0</v>
      </c>
      <c r="W29" s="1325">
        <f t="shared" si="11"/>
        <v>0</v>
      </c>
      <c r="X29" s="1325">
        <f t="shared" si="11"/>
        <v>0</v>
      </c>
      <c r="Y29" s="1325">
        <f t="shared" si="11"/>
        <v>0</v>
      </c>
      <c r="Z29" s="1326">
        <f t="shared" si="11"/>
        <v>0</v>
      </c>
    </row>
    <row r="30" spans="2:28">
      <c r="B30" s="1261" t="s">
        <v>207</v>
      </c>
      <c r="C30" s="1317"/>
      <c r="D30" s="1318"/>
      <c r="E30" s="1285">
        <f>VLOOKUP($B30,$B$14:$C$19,2,FALSE)</f>
        <v>1000</v>
      </c>
      <c r="F30" s="1327">
        <f>VLOOKUP($B30,$B$14:$E$19,4,FALSE)</f>
        <v>7</v>
      </c>
      <c r="G30" s="1212"/>
      <c r="H30" s="1212"/>
      <c r="I30" s="1212"/>
      <c r="J30" s="1212"/>
      <c r="K30" s="1212"/>
      <c r="L30" s="1212"/>
      <c r="M30" s="1212"/>
      <c r="N30" s="1212"/>
      <c r="O30" s="1212"/>
      <c r="P30" s="1212"/>
      <c r="Q30" s="1212"/>
      <c r="R30" s="1212"/>
      <c r="S30" s="1212"/>
      <c r="T30" s="1212"/>
      <c r="U30" s="1212"/>
      <c r="V30" s="1212"/>
      <c r="W30" s="1212"/>
      <c r="X30" s="1212"/>
      <c r="Y30" s="1212"/>
      <c r="Z30" s="1213"/>
    </row>
    <row r="31" spans="2:28">
      <c r="B31" s="1320" t="s">
        <v>464</v>
      </c>
      <c r="C31" s="1321"/>
      <c r="D31" s="1322">
        <v>5</v>
      </c>
      <c r="E31" s="1323">
        <v>80</v>
      </c>
      <c r="F31" s="1324"/>
      <c r="G31" s="1325">
        <f>IF(G$15=0,0,G$15/$D$15*$E31*$D31)</f>
        <v>2800</v>
      </c>
      <c r="H31" s="1325">
        <f t="shared" ref="H31:Z36" si="13">IF(H$15=0,0,H$15/$D$15*$E31*$D31)</f>
        <v>2800</v>
      </c>
      <c r="I31" s="1325">
        <f t="shared" si="13"/>
        <v>2800</v>
      </c>
      <c r="J31" s="1325">
        <f t="shared" si="13"/>
        <v>2800</v>
      </c>
      <c r="K31" s="1325">
        <f t="shared" si="13"/>
        <v>2800</v>
      </c>
      <c r="L31" s="1325">
        <f t="shared" si="13"/>
        <v>2800</v>
      </c>
      <c r="M31" s="1325">
        <f t="shared" si="13"/>
        <v>2800</v>
      </c>
      <c r="N31" s="1325">
        <f t="shared" si="13"/>
        <v>2800</v>
      </c>
      <c r="O31" s="1325">
        <f t="shared" si="13"/>
        <v>2800</v>
      </c>
      <c r="P31" s="1325">
        <f t="shared" si="13"/>
        <v>2800</v>
      </c>
      <c r="Q31" s="1325">
        <f t="shared" si="13"/>
        <v>2800</v>
      </c>
      <c r="R31" s="1325">
        <f t="shared" si="13"/>
        <v>2800</v>
      </c>
      <c r="S31" s="1325">
        <f t="shared" si="13"/>
        <v>2800</v>
      </c>
      <c r="T31" s="1325">
        <f t="shared" si="13"/>
        <v>2800</v>
      </c>
      <c r="U31" s="1325">
        <f t="shared" si="13"/>
        <v>2800</v>
      </c>
      <c r="V31" s="1325">
        <f t="shared" si="13"/>
        <v>2800</v>
      </c>
      <c r="W31" s="1325">
        <f t="shared" si="13"/>
        <v>2800</v>
      </c>
      <c r="X31" s="1325">
        <f t="shared" si="13"/>
        <v>2800</v>
      </c>
      <c r="Y31" s="1325">
        <f t="shared" si="13"/>
        <v>2800</v>
      </c>
      <c r="Z31" s="1326">
        <f t="shared" si="13"/>
        <v>2800</v>
      </c>
    </row>
    <row r="32" spans="2:28">
      <c r="B32" s="1320" t="s">
        <v>465</v>
      </c>
      <c r="C32" s="1321"/>
      <c r="D32" s="1322">
        <v>5</v>
      </c>
      <c r="E32" s="1323">
        <v>90</v>
      </c>
      <c r="F32" s="1324"/>
      <c r="G32" s="1325">
        <f t="shared" ref="G32:V36" si="14">IF(G$15=0,0,G$15/$D$15*$E32*$D32)</f>
        <v>3150</v>
      </c>
      <c r="H32" s="1325">
        <f t="shared" si="14"/>
        <v>3150</v>
      </c>
      <c r="I32" s="1325">
        <f t="shared" si="14"/>
        <v>3150</v>
      </c>
      <c r="J32" s="1325">
        <f t="shared" si="14"/>
        <v>3150</v>
      </c>
      <c r="K32" s="1325">
        <f t="shared" si="14"/>
        <v>3150</v>
      </c>
      <c r="L32" s="1325">
        <f t="shared" si="14"/>
        <v>3150</v>
      </c>
      <c r="M32" s="1325">
        <f t="shared" si="14"/>
        <v>3150</v>
      </c>
      <c r="N32" s="1325">
        <f t="shared" si="14"/>
        <v>3150</v>
      </c>
      <c r="O32" s="1325">
        <f t="shared" si="14"/>
        <v>3150</v>
      </c>
      <c r="P32" s="1325">
        <f t="shared" si="14"/>
        <v>3150</v>
      </c>
      <c r="Q32" s="1325">
        <f t="shared" si="14"/>
        <v>3150</v>
      </c>
      <c r="R32" s="1325">
        <f t="shared" si="14"/>
        <v>3150</v>
      </c>
      <c r="S32" s="1325">
        <f t="shared" si="14"/>
        <v>3150</v>
      </c>
      <c r="T32" s="1325">
        <f t="shared" si="14"/>
        <v>3150</v>
      </c>
      <c r="U32" s="1325">
        <f t="shared" si="14"/>
        <v>3150</v>
      </c>
      <c r="V32" s="1325">
        <f t="shared" si="14"/>
        <v>3150</v>
      </c>
      <c r="W32" s="1325">
        <f t="shared" si="13"/>
        <v>3150</v>
      </c>
      <c r="X32" s="1325">
        <f t="shared" si="13"/>
        <v>3150</v>
      </c>
      <c r="Y32" s="1325">
        <f t="shared" si="13"/>
        <v>3150</v>
      </c>
      <c r="Z32" s="1326">
        <f t="shared" si="13"/>
        <v>3150</v>
      </c>
    </row>
    <row r="33" spans="2:26">
      <c r="B33" s="1320" t="s">
        <v>466</v>
      </c>
      <c r="C33" s="1321"/>
      <c r="D33" s="1322">
        <v>5</v>
      </c>
      <c r="E33" s="1323">
        <v>15</v>
      </c>
      <c r="F33" s="1324"/>
      <c r="G33" s="1325">
        <f t="shared" si="14"/>
        <v>525</v>
      </c>
      <c r="H33" s="1325">
        <f t="shared" si="13"/>
        <v>525</v>
      </c>
      <c r="I33" s="1325">
        <f t="shared" si="13"/>
        <v>525</v>
      </c>
      <c r="J33" s="1325">
        <f t="shared" si="13"/>
        <v>525</v>
      </c>
      <c r="K33" s="1325">
        <f t="shared" si="13"/>
        <v>525</v>
      </c>
      <c r="L33" s="1325">
        <f t="shared" si="13"/>
        <v>525</v>
      </c>
      <c r="M33" s="1325">
        <f t="shared" si="13"/>
        <v>525</v>
      </c>
      <c r="N33" s="1325">
        <f t="shared" si="13"/>
        <v>525</v>
      </c>
      <c r="O33" s="1325">
        <f t="shared" si="13"/>
        <v>525</v>
      </c>
      <c r="P33" s="1325">
        <f t="shared" si="13"/>
        <v>525</v>
      </c>
      <c r="Q33" s="1325">
        <f t="shared" si="13"/>
        <v>525</v>
      </c>
      <c r="R33" s="1325">
        <f t="shared" si="13"/>
        <v>525</v>
      </c>
      <c r="S33" s="1325">
        <f t="shared" si="13"/>
        <v>525</v>
      </c>
      <c r="T33" s="1325">
        <f t="shared" si="13"/>
        <v>525</v>
      </c>
      <c r="U33" s="1325">
        <f t="shared" si="13"/>
        <v>525</v>
      </c>
      <c r="V33" s="1325">
        <f t="shared" si="13"/>
        <v>525</v>
      </c>
      <c r="W33" s="1325">
        <f t="shared" si="13"/>
        <v>525</v>
      </c>
      <c r="X33" s="1325">
        <f t="shared" si="13"/>
        <v>525</v>
      </c>
      <c r="Y33" s="1325">
        <f t="shared" si="13"/>
        <v>525</v>
      </c>
      <c r="Z33" s="1326">
        <f t="shared" si="13"/>
        <v>525</v>
      </c>
    </row>
    <row r="34" spans="2:26">
      <c r="B34" s="1320" t="s">
        <v>467</v>
      </c>
      <c r="C34" s="1328"/>
      <c r="D34" s="1322">
        <v>2336.2500000000045</v>
      </c>
      <c r="E34" s="1323">
        <v>1</v>
      </c>
      <c r="F34" s="1324"/>
      <c r="G34" s="1325">
        <f t="shared" si="14"/>
        <v>16353.750000000033</v>
      </c>
      <c r="H34" s="1325">
        <f t="shared" si="13"/>
        <v>16353.750000000033</v>
      </c>
      <c r="I34" s="1325">
        <f t="shared" si="13"/>
        <v>16353.750000000033</v>
      </c>
      <c r="J34" s="1325">
        <f t="shared" si="13"/>
        <v>16353.750000000033</v>
      </c>
      <c r="K34" s="1325">
        <f t="shared" si="13"/>
        <v>16353.750000000033</v>
      </c>
      <c r="L34" s="1325">
        <f t="shared" si="13"/>
        <v>16353.750000000033</v>
      </c>
      <c r="M34" s="1325">
        <f t="shared" si="13"/>
        <v>16353.750000000033</v>
      </c>
      <c r="N34" s="1325">
        <f t="shared" si="13"/>
        <v>16353.750000000033</v>
      </c>
      <c r="O34" s="1325">
        <f t="shared" si="13"/>
        <v>16353.750000000033</v>
      </c>
      <c r="P34" s="1325">
        <f t="shared" si="13"/>
        <v>16353.750000000033</v>
      </c>
      <c r="Q34" s="1325">
        <f t="shared" si="13"/>
        <v>16353.750000000033</v>
      </c>
      <c r="R34" s="1325">
        <f t="shared" si="13"/>
        <v>16353.750000000033</v>
      </c>
      <c r="S34" s="1325">
        <f t="shared" si="13"/>
        <v>16353.750000000033</v>
      </c>
      <c r="T34" s="1325">
        <f t="shared" si="13"/>
        <v>16353.750000000033</v>
      </c>
      <c r="U34" s="1325">
        <f t="shared" si="13"/>
        <v>16353.750000000033</v>
      </c>
      <c r="V34" s="1325">
        <f t="shared" si="13"/>
        <v>16353.750000000033</v>
      </c>
      <c r="W34" s="1325">
        <f t="shared" si="13"/>
        <v>16353.750000000033</v>
      </c>
      <c r="X34" s="1325">
        <f t="shared" si="13"/>
        <v>16353.750000000033</v>
      </c>
      <c r="Y34" s="1325">
        <f t="shared" si="13"/>
        <v>16353.750000000033</v>
      </c>
      <c r="Z34" s="1326">
        <f t="shared" si="13"/>
        <v>16353.750000000033</v>
      </c>
    </row>
    <row r="35" spans="2:26">
      <c r="B35" s="1320"/>
      <c r="C35" s="1311"/>
      <c r="D35" s="1307"/>
      <c r="E35" s="1308"/>
      <c r="F35" s="1324"/>
      <c r="G35" s="1325">
        <f t="shared" si="14"/>
        <v>0</v>
      </c>
      <c r="H35" s="1325">
        <f t="shared" si="13"/>
        <v>0</v>
      </c>
      <c r="I35" s="1325">
        <f t="shared" si="13"/>
        <v>0</v>
      </c>
      <c r="J35" s="1325">
        <f t="shared" si="13"/>
        <v>0</v>
      </c>
      <c r="K35" s="1325">
        <f t="shared" si="13"/>
        <v>0</v>
      </c>
      <c r="L35" s="1325">
        <f t="shared" si="13"/>
        <v>0</v>
      </c>
      <c r="M35" s="1325">
        <f t="shared" si="13"/>
        <v>0</v>
      </c>
      <c r="N35" s="1325">
        <f t="shared" si="13"/>
        <v>0</v>
      </c>
      <c r="O35" s="1325">
        <f t="shared" si="13"/>
        <v>0</v>
      </c>
      <c r="P35" s="1325">
        <f t="shared" si="13"/>
        <v>0</v>
      </c>
      <c r="Q35" s="1325">
        <f t="shared" si="13"/>
        <v>0</v>
      </c>
      <c r="R35" s="1325">
        <f t="shared" si="13"/>
        <v>0</v>
      </c>
      <c r="S35" s="1325">
        <f t="shared" si="13"/>
        <v>0</v>
      </c>
      <c r="T35" s="1325">
        <f t="shared" si="13"/>
        <v>0</v>
      </c>
      <c r="U35" s="1325">
        <f t="shared" si="13"/>
        <v>0</v>
      </c>
      <c r="V35" s="1325">
        <f t="shared" si="13"/>
        <v>0</v>
      </c>
      <c r="W35" s="1325">
        <f t="shared" si="13"/>
        <v>0</v>
      </c>
      <c r="X35" s="1325">
        <f t="shared" si="13"/>
        <v>0</v>
      </c>
      <c r="Y35" s="1325">
        <f t="shared" si="13"/>
        <v>0</v>
      </c>
      <c r="Z35" s="1326">
        <f t="shared" si="13"/>
        <v>0</v>
      </c>
    </row>
    <row r="36" spans="2:26">
      <c r="B36" s="1320"/>
      <c r="C36" s="1311"/>
      <c r="D36" s="1307"/>
      <c r="E36" s="1308"/>
      <c r="F36" s="1324"/>
      <c r="G36" s="1325">
        <f t="shared" si="14"/>
        <v>0</v>
      </c>
      <c r="H36" s="1325">
        <f t="shared" si="13"/>
        <v>0</v>
      </c>
      <c r="I36" s="1325">
        <f t="shared" si="13"/>
        <v>0</v>
      </c>
      <c r="J36" s="1325">
        <f t="shared" si="13"/>
        <v>0</v>
      </c>
      <c r="K36" s="1325">
        <f t="shared" si="13"/>
        <v>0</v>
      </c>
      <c r="L36" s="1325">
        <f t="shared" si="13"/>
        <v>0</v>
      </c>
      <c r="M36" s="1325">
        <f t="shared" si="13"/>
        <v>0</v>
      </c>
      <c r="N36" s="1325">
        <f t="shared" si="13"/>
        <v>0</v>
      </c>
      <c r="O36" s="1325">
        <f t="shared" si="13"/>
        <v>0</v>
      </c>
      <c r="P36" s="1325">
        <f t="shared" si="13"/>
        <v>0</v>
      </c>
      <c r="Q36" s="1325">
        <f t="shared" si="13"/>
        <v>0</v>
      </c>
      <c r="R36" s="1325">
        <f t="shared" si="13"/>
        <v>0</v>
      </c>
      <c r="S36" s="1325">
        <f t="shared" si="13"/>
        <v>0</v>
      </c>
      <c r="T36" s="1325">
        <f t="shared" si="13"/>
        <v>0</v>
      </c>
      <c r="U36" s="1325">
        <f t="shared" si="13"/>
        <v>0</v>
      </c>
      <c r="V36" s="1325">
        <f t="shared" si="13"/>
        <v>0</v>
      </c>
      <c r="W36" s="1325">
        <f t="shared" si="13"/>
        <v>0</v>
      </c>
      <c r="X36" s="1325">
        <f t="shared" si="13"/>
        <v>0</v>
      </c>
      <c r="Y36" s="1325">
        <f t="shared" si="13"/>
        <v>0</v>
      </c>
      <c r="Z36" s="1326">
        <f t="shared" si="13"/>
        <v>0</v>
      </c>
    </row>
    <row r="37" spans="2:26">
      <c r="B37" s="1261" t="s">
        <v>208</v>
      </c>
      <c r="C37" s="1317"/>
      <c r="D37" s="1318"/>
      <c r="E37" s="1285">
        <f>VLOOKUP($B37,$B$14:$C$19,2,FALSE)</f>
        <v>2000</v>
      </c>
      <c r="F37" s="1327">
        <f>VLOOKUP($B37,$B$14:$E$19,4,FALSE)</f>
        <v>3.5</v>
      </c>
      <c r="G37" s="1212"/>
      <c r="H37" s="1212"/>
      <c r="I37" s="1212"/>
      <c r="J37" s="1212"/>
      <c r="K37" s="1212"/>
      <c r="L37" s="1212"/>
      <c r="M37" s="1212"/>
      <c r="N37" s="1212"/>
      <c r="O37" s="1212"/>
      <c r="P37" s="1212"/>
      <c r="Q37" s="1212"/>
      <c r="R37" s="1212"/>
      <c r="S37" s="1212"/>
      <c r="T37" s="1212"/>
      <c r="U37" s="1212"/>
      <c r="V37" s="1212"/>
      <c r="W37" s="1212"/>
      <c r="X37" s="1212"/>
      <c r="Y37" s="1212"/>
      <c r="Z37" s="1213"/>
    </row>
    <row r="38" spans="2:26">
      <c r="B38" s="1320" t="s">
        <v>468</v>
      </c>
      <c r="C38" s="1321"/>
      <c r="D38" s="1322">
        <v>63</v>
      </c>
      <c r="E38" s="1323">
        <v>1</v>
      </c>
      <c r="F38" s="1324"/>
      <c r="G38" s="1325">
        <f>IF(G$16=0,0,G$16/$D$16*$E38*$D38)</f>
        <v>220.5</v>
      </c>
      <c r="H38" s="1325">
        <f t="shared" ref="H38:Z43" si="15">IF(H$16=0,0,H$16/$D$16*$E38*$D38)</f>
        <v>220.5</v>
      </c>
      <c r="I38" s="1325">
        <f t="shared" si="15"/>
        <v>220.5</v>
      </c>
      <c r="J38" s="1325">
        <f t="shared" si="15"/>
        <v>220.5</v>
      </c>
      <c r="K38" s="1325">
        <f t="shared" si="15"/>
        <v>220.5</v>
      </c>
      <c r="L38" s="1325">
        <f t="shared" si="15"/>
        <v>220.5</v>
      </c>
      <c r="M38" s="1325">
        <f t="shared" si="15"/>
        <v>220.5</v>
      </c>
      <c r="N38" s="1325">
        <f t="shared" si="15"/>
        <v>220.5</v>
      </c>
      <c r="O38" s="1325">
        <f t="shared" si="15"/>
        <v>220.5</v>
      </c>
      <c r="P38" s="1325">
        <f t="shared" si="15"/>
        <v>220.5</v>
      </c>
      <c r="Q38" s="1325">
        <f t="shared" si="15"/>
        <v>220.5</v>
      </c>
      <c r="R38" s="1325">
        <f t="shared" si="15"/>
        <v>220.5</v>
      </c>
      <c r="S38" s="1325">
        <f t="shared" si="15"/>
        <v>220.5</v>
      </c>
      <c r="T38" s="1325">
        <f t="shared" si="15"/>
        <v>220.5</v>
      </c>
      <c r="U38" s="1325">
        <f t="shared" si="15"/>
        <v>220.5</v>
      </c>
      <c r="V38" s="1325">
        <f t="shared" si="15"/>
        <v>220.5</v>
      </c>
      <c r="W38" s="1325">
        <f t="shared" si="15"/>
        <v>220.5</v>
      </c>
      <c r="X38" s="1325">
        <f t="shared" si="15"/>
        <v>220.5</v>
      </c>
      <c r="Y38" s="1325">
        <f t="shared" si="15"/>
        <v>220.5</v>
      </c>
      <c r="Z38" s="1326">
        <f t="shared" si="15"/>
        <v>220.5</v>
      </c>
    </row>
    <row r="39" spans="2:26">
      <c r="B39" s="1320"/>
      <c r="C39" s="1306"/>
      <c r="D39" s="1307"/>
      <c r="E39" s="1308"/>
      <c r="F39" s="1324"/>
      <c r="G39" s="1325">
        <f t="shared" ref="G39:V43" si="16">IF(G$16=0,0,G$16/$D$16*$E39*$D39)</f>
        <v>0</v>
      </c>
      <c r="H39" s="1325">
        <f t="shared" si="16"/>
        <v>0</v>
      </c>
      <c r="I39" s="1325">
        <f t="shared" si="16"/>
        <v>0</v>
      </c>
      <c r="J39" s="1325">
        <f t="shared" si="16"/>
        <v>0</v>
      </c>
      <c r="K39" s="1325">
        <f t="shared" si="16"/>
        <v>0</v>
      </c>
      <c r="L39" s="1325">
        <f t="shared" si="16"/>
        <v>0</v>
      </c>
      <c r="M39" s="1325">
        <f t="shared" si="16"/>
        <v>0</v>
      </c>
      <c r="N39" s="1325">
        <f t="shared" si="16"/>
        <v>0</v>
      </c>
      <c r="O39" s="1325">
        <f t="shared" si="16"/>
        <v>0</v>
      </c>
      <c r="P39" s="1325">
        <f t="shared" si="16"/>
        <v>0</v>
      </c>
      <c r="Q39" s="1325">
        <f t="shared" si="16"/>
        <v>0</v>
      </c>
      <c r="R39" s="1325">
        <f t="shared" si="16"/>
        <v>0</v>
      </c>
      <c r="S39" s="1325">
        <f t="shared" si="16"/>
        <v>0</v>
      </c>
      <c r="T39" s="1325">
        <f t="shared" si="16"/>
        <v>0</v>
      </c>
      <c r="U39" s="1325">
        <f t="shared" si="16"/>
        <v>0</v>
      </c>
      <c r="V39" s="1325">
        <f t="shared" si="16"/>
        <v>0</v>
      </c>
      <c r="W39" s="1325">
        <f t="shared" si="15"/>
        <v>0</v>
      </c>
      <c r="X39" s="1325">
        <f t="shared" si="15"/>
        <v>0</v>
      </c>
      <c r="Y39" s="1325">
        <f t="shared" si="15"/>
        <v>0</v>
      </c>
      <c r="Z39" s="1326">
        <f t="shared" si="15"/>
        <v>0</v>
      </c>
    </row>
    <row r="40" spans="2:26">
      <c r="B40" s="1320"/>
      <c r="C40" s="1306"/>
      <c r="D40" s="1307"/>
      <c r="E40" s="1308"/>
      <c r="F40" s="1324"/>
      <c r="G40" s="1325">
        <f t="shared" si="16"/>
        <v>0</v>
      </c>
      <c r="H40" s="1325">
        <f t="shared" si="15"/>
        <v>0</v>
      </c>
      <c r="I40" s="1325">
        <f t="shared" si="15"/>
        <v>0</v>
      </c>
      <c r="J40" s="1325">
        <f t="shared" si="15"/>
        <v>0</v>
      </c>
      <c r="K40" s="1325">
        <f t="shared" si="15"/>
        <v>0</v>
      </c>
      <c r="L40" s="1325">
        <f t="shared" si="15"/>
        <v>0</v>
      </c>
      <c r="M40" s="1325">
        <f t="shared" si="15"/>
        <v>0</v>
      </c>
      <c r="N40" s="1325">
        <f t="shared" si="15"/>
        <v>0</v>
      </c>
      <c r="O40" s="1325">
        <f t="shared" si="15"/>
        <v>0</v>
      </c>
      <c r="P40" s="1325">
        <f t="shared" si="15"/>
        <v>0</v>
      </c>
      <c r="Q40" s="1325">
        <f t="shared" si="15"/>
        <v>0</v>
      </c>
      <c r="R40" s="1325">
        <f t="shared" si="15"/>
        <v>0</v>
      </c>
      <c r="S40" s="1325">
        <f t="shared" si="15"/>
        <v>0</v>
      </c>
      <c r="T40" s="1325">
        <f t="shared" si="15"/>
        <v>0</v>
      </c>
      <c r="U40" s="1325">
        <f t="shared" si="15"/>
        <v>0</v>
      </c>
      <c r="V40" s="1325">
        <f t="shared" si="15"/>
        <v>0</v>
      </c>
      <c r="W40" s="1325">
        <f t="shared" si="15"/>
        <v>0</v>
      </c>
      <c r="X40" s="1325">
        <f t="shared" si="15"/>
        <v>0</v>
      </c>
      <c r="Y40" s="1325">
        <f t="shared" si="15"/>
        <v>0</v>
      </c>
      <c r="Z40" s="1326">
        <f t="shared" si="15"/>
        <v>0</v>
      </c>
    </row>
    <row r="41" spans="2:26">
      <c r="B41" s="1320"/>
      <c r="C41" s="1311"/>
      <c r="D41" s="1307"/>
      <c r="E41" s="1308"/>
      <c r="F41" s="1324"/>
      <c r="G41" s="1325">
        <f t="shared" si="16"/>
        <v>0</v>
      </c>
      <c r="H41" s="1325">
        <f t="shared" si="15"/>
        <v>0</v>
      </c>
      <c r="I41" s="1325">
        <f t="shared" si="15"/>
        <v>0</v>
      </c>
      <c r="J41" s="1325">
        <f t="shared" si="15"/>
        <v>0</v>
      </c>
      <c r="K41" s="1325">
        <f t="shared" si="15"/>
        <v>0</v>
      </c>
      <c r="L41" s="1325">
        <f t="shared" si="15"/>
        <v>0</v>
      </c>
      <c r="M41" s="1325">
        <f t="shared" si="15"/>
        <v>0</v>
      </c>
      <c r="N41" s="1325">
        <f t="shared" si="15"/>
        <v>0</v>
      </c>
      <c r="O41" s="1325">
        <f t="shared" si="15"/>
        <v>0</v>
      </c>
      <c r="P41" s="1325">
        <f t="shared" si="15"/>
        <v>0</v>
      </c>
      <c r="Q41" s="1325">
        <f t="shared" si="15"/>
        <v>0</v>
      </c>
      <c r="R41" s="1325">
        <f t="shared" si="15"/>
        <v>0</v>
      </c>
      <c r="S41" s="1325">
        <f t="shared" si="15"/>
        <v>0</v>
      </c>
      <c r="T41" s="1325">
        <f t="shared" si="15"/>
        <v>0</v>
      </c>
      <c r="U41" s="1325">
        <f t="shared" si="15"/>
        <v>0</v>
      </c>
      <c r="V41" s="1325">
        <f t="shared" si="15"/>
        <v>0</v>
      </c>
      <c r="W41" s="1325">
        <f t="shared" si="15"/>
        <v>0</v>
      </c>
      <c r="X41" s="1325">
        <f t="shared" si="15"/>
        <v>0</v>
      </c>
      <c r="Y41" s="1325">
        <f t="shared" si="15"/>
        <v>0</v>
      </c>
      <c r="Z41" s="1326">
        <f t="shared" si="15"/>
        <v>0</v>
      </c>
    </row>
    <row r="42" spans="2:26">
      <c r="B42" s="1320"/>
      <c r="C42" s="1311"/>
      <c r="D42" s="1307"/>
      <c r="E42" s="1308"/>
      <c r="F42" s="1324"/>
      <c r="G42" s="1325">
        <f t="shared" si="16"/>
        <v>0</v>
      </c>
      <c r="H42" s="1325">
        <f t="shared" si="15"/>
        <v>0</v>
      </c>
      <c r="I42" s="1325">
        <f t="shared" si="15"/>
        <v>0</v>
      </c>
      <c r="J42" s="1325">
        <f t="shared" si="15"/>
        <v>0</v>
      </c>
      <c r="K42" s="1325">
        <f t="shared" si="15"/>
        <v>0</v>
      </c>
      <c r="L42" s="1325">
        <f t="shared" si="15"/>
        <v>0</v>
      </c>
      <c r="M42" s="1325">
        <f t="shared" si="15"/>
        <v>0</v>
      </c>
      <c r="N42" s="1325">
        <f t="shared" si="15"/>
        <v>0</v>
      </c>
      <c r="O42" s="1325">
        <f t="shared" si="15"/>
        <v>0</v>
      </c>
      <c r="P42" s="1325">
        <f t="shared" si="15"/>
        <v>0</v>
      </c>
      <c r="Q42" s="1325">
        <f t="shared" si="15"/>
        <v>0</v>
      </c>
      <c r="R42" s="1325">
        <f t="shared" si="15"/>
        <v>0</v>
      </c>
      <c r="S42" s="1325">
        <f t="shared" si="15"/>
        <v>0</v>
      </c>
      <c r="T42" s="1325">
        <f t="shared" si="15"/>
        <v>0</v>
      </c>
      <c r="U42" s="1325">
        <f t="shared" si="15"/>
        <v>0</v>
      </c>
      <c r="V42" s="1325">
        <f t="shared" si="15"/>
        <v>0</v>
      </c>
      <c r="W42" s="1325">
        <f t="shared" si="15"/>
        <v>0</v>
      </c>
      <c r="X42" s="1325">
        <f t="shared" si="15"/>
        <v>0</v>
      </c>
      <c r="Y42" s="1325">
        <f t="shared" si="15"/>
        <v>0</v>
      </c>
      <c r="Z42" s="1326">
        <f t="shared" si="15"/>
        <v>0</v>
      </c>
    </row>
    <row r="43" spans="2:26">
      <c r="B43" s="1320"/>
      <c r="C43" s="1311"/>
      <c r="D43" s="1307"/>
      <c r="E43" s="1308"/>
      <c r="F43" s="1324"/>
      <c r="G43" s="1325">
        <f t="shared" si="16"/>
        <v>0</v>
      </c>
      <c r="H43" s="1325">
        <f t="shared" si="15"/>
        <v>0</v>
      </c>
      <c r="I43" s="1325">
        <f t="shared" si="15"/>
        <v>0</v>
      </c>
      <c r="J43" s="1325">
        <f t="shared" si="15"/>
        <v>0</v>
      </c>
      <c r="K43" s="1325">
        <f t="shared" si="15"/>
        <v>0</v>
      </c>
      <c r="L43" s="1325">
        <f t="shared" si="15"/>
        <v>0</v>
      </c>
      <c r="M43" s="1325">
        <f t="shared" si="15"/>
        <v>0</v>
      </c>
      <c r="N43" s="1325">
        <f t="shared" si="15"/>
        <v>0</v>
      </c>
      <c r="O43" s="1325">
        <f t="shared" si="15"/>
        <v>0</v>
      </c>
      <c r="P43" s="1325">
        <f t="shared" si="15"/>
        <v>0</v>
      </c>
      <c r="Q43" s="1325">
        <f t="shared" si="15"/>
        <v>0</v>
      </c>
      <c r="R43" s="1325">
        <f t="shared" si="15"/>
        <v>0</v>
      </c>
      <c r="S43" s="1325">
        <f t="shared" si="15"/>
        <v>0</v>
      </c>
      <c r="T43" s="1325">
        <f t="shared" si="15"/>
        <v>0</v>
      </c>
      <c r="U43" s="1325">
        <f t="shared" si="15"/>
        <v>0</v>
      </c>
      <c r="V43" s="1325">
        <f t="shared" si="15"/>
        <v>0</v>
      </c>
      <c r="W43" s="1325">
        <f t="shared" si="15"/>
        <v>0</v>
      </c>
      <c r="X43" s="1325">
        <f t="shared" si="15"/>
        <v>0</v>
      </c>
      <c r="Y43" s="1325">
        <f t="shared" si="15"/>
        <v>0</v>
      </c>
      <c r="Z43" s="1326">
        <f t="shared" si="15"/>
        <v>0</v>
      </c>
    </row>
    <row r="44" spans="2:26">
      <c r="B44" s="1261" t="s">
        <v>209</v>
      </c>
      <c r="C44" s="1317"/>
      <c r="D44" s="1318"/>
      <c r="E44" s="1285">
        <f>VLOOKUP($B44,$B$14:$C$19,2,FALSE)</f>
        <v>4000</v>
      </c>
      <c r="F44" s="1327">
        <f>VLOOKUP($B44,$B$14:$E$19,4,FALSE)</f>
        <v>1.75</v>
      </c>
      <c r="G44" s="1212"/>
      <c r="H44" s="1212"/>
      <c r="I44" s="1212"/>
      <c r="J44" s="1212"/>
      <c r="K44" s="1212"/>
      <c r="L44" s="1212"/>
      <c r="M44" s="1212"/>
      <c r="N44" s="1212"/>
      <c r="O44" s="1212"/>
      <c r="P44" s="1212"/>
      <c r="Q44" s="1212"/>
      <c r="R44" s="1212"/>
      <c r="S44" s="1212"/>
      <c r="T44" s="1212"/>
      <c r="U44" s="1212"/>
      <c r="V44" s="1212"/>
      <c r="W44" s="1212"/>
      <c r="X44" s="1212"/>
      <c r="Y44" s="1212"/>
      <c r="Z44" s="1213"/>
    </row>
    <row r="45" spans="2:26">
      <c r="B45" s="1320" t="s">
        <v>469</v>
      </c>
      <c r="C45" s="1321"/>
      <c r="D45" s="1322">
        <v>5</v>
      </c>
      <c r="E45" s="1323">
        <v>2700</v>
      </c>
      <c r="F45" s="1324"/>
      <c r="G45" s="1325">
        <f>IF(G$17=0,0,G$17/$D$17*$E45*$D45)</f>
        <v>23625</v>
      </c>
      <c r="H45" s="1325">
        <f t="shared" ref="H45:Z50" si="17">IF(H$17=0,0,H$17/$D$17*$E45*$D45)</f>
        <v>23625</v>
      </c>
      <c r="I45" s="1325">
        <f t="shared" si="17"/>
        <v>23625</v>
      </c>
      <c r="J45" s="1325">
        <f t="shared" si="17"/>
        <v>23625</v>
      </c>
      <c r="K45" s="1325">
        <f t="shared" si="17"/>
        <v>23625</v>
      </c>
      <c r="L45" s="1325">
        <f t="shared" si="17"/>
        <v>23625</v>
      </c>
      <c r="M45" s="1325">
        <f t="shared" si="17"/>
        <v>23625</v>
      </c>
      <c r="N45" s="1325">
        <f t="shared" si="17"/>
        <v>23625</v>
      </c>
      <c r="O45" s="1325">
        <f t="shared" si="17"/>
        <v>23625</v>
      </c>
      <c r="P45" s="1325">
        <f t="shared" si="17"/>
        <v>23625</v>
      </c>
      <c r="Q45" s="1325">
        <f t="shared" si="17"/>
        <v>23625</v>
      </c>
      <c r="R45" s="1325">
        <f t="shared" si="17"/>
        <v>23625</v>
      </c>
      <c r="S45" s="1325">
        <f t="shared" si="17"/>
        <v>23625</v>
      </c>
      <c r="T45" s="1325">
        <f t="shared" si="17"/>
        <v>23625</v>
      </c>
      <c r="U45" s="1325">
        <f t="shared" si="17"/>
        <v>23625</v>
      </c>
      <c r="V45" s="1325">
        <f t="shared" si="17"/>
        <v>23625</v>
      </c>
      <c r="W45" s="1325">
        <f t="shared" si="17"/>
        <v>23625</v>
      </c>
      <c r="X45" s="1325">
        <f t="shared" si="17"/>
        <v>23625</v>
      </c>
      <c r="Y45" s="1325">
        <f t="shared" si="17"/>
        <v>23625</v>
      </c>
      <c r="Z45" s="1326">
        <f t="shared" si="17"/>
        <v>23625</v>
      </c>
    </row>
    <row r="46" spans="2:26">
      <c r="B46" s="1320" t="s">
        <v>470</v>
      </c>
      <c r="C46" s="1321"/>
      <c r="D46" s="1322">
        <v>3</v>
      </c>
      <c r="E46" s="1323">
        <v>367</v>
      </c>
      <c r="F46" s="1324"/>
      <c r="G46" s="1325">
        <f t="shared" ref="G46:V50" si="18">IF(G$17=0,0,G$17/$D$17*$E46*$D46)</f>
        <v>1926.75</v>
      </c>
      <c r="H46" s="1325">
        <f t="shared" si="18"/>
        <v>1926.75</v>
      </c>
      <c r="I46" s="1325">
        <f t="shared" si="18"/>
        <v>1926.75</v>
      </c>
      <c r="J46" s="1325">
        <f t="shared" si="18"/>
        <v>1926.75</v>
      </c>
      <c r="K46" s="1325">
        <f t="shared" si="18"/>
        <v>1926.75</v>
      </c>
      <c r="L46" s="1325">
        <f t="shared" si="18"/>
        <v>1926.75</v>
      </c>
      <c r="M46" s="1325">
        <f t="shared" si="18"/>
        <v>1926.75</v>
      </c>
      <c r="N46" s="1325">
        <f t="shared" si="18"/>
        <v>1926.75</v>
      </c>
      <c r="O46" s="1325">
        <f t="shared" si="18"/>
        <v>1926.75</v>
      </c>
      <c r="P46" s="1325">
        <f t="shared" si="18"/>
        <v>1926.75</v>
      </c>
      <c r="Q46" s="1325">
        <f t="shared" si="18"/>
        <v>1926.75</v>
      </c>
      <c r="R46" s="1325">
        <f t="shared" si="18"/>
        <v>1926.75</v>
      </c>
      <c r="S46" s="1325">
        <f t="shared" si="18"/>
        <v>1926.75</v>
      </c>
      <c r="T46" s="1325">
        <f t="shared" si="18"/>
        <v>1926.75</v>
      </c>
      <c r="U46" s="1325">
        <f t="shared" si="18"/>
        <v>1926.75</v>
      </c>
      <c r="V46" s="1325">
        <f t="shared" si="18"/>
        <v>1926.75</v>
      </c>
      <c r="W46" s="1325">
        <f t="shared" si="17"/>
        <v>1926.75</v>
      </c>
      <c r="X46" s="1325">
        <f t="shared" si="17"/>
        <v>1926.75</v>
      </c>
      <c r="Y46" s="1325">
        <f t="shared" si="17"/>
        <v>1926.75</v>
      </c>
      <c r="Z46" s="1326">
        <f t="shared" si="17"/>
        <v>1926.75</v>
      </c>
    </row>
    <row r="47" spans="2:26">
      <c r="B47" s="1320"/>
      <c r="C47" s="1306"/>
      <c r="D47" s="1307"/>
      <c r="E47" s="1308"/>
      <c r="F47" s="1324"/>
      <c r="G47" s="1325">
        <f t="shared" si="18"/>
        <v>0</v>
      </c>
      <c r="H47" s="1325">
        <f t="shared" si="17"/>
        <v>0</v>
      </c>
      <c r="I47" s="1325">
        <f t="shared" si="17"/>
        <v>0</v>
      </c>
      <c r="J47" s="1325">
        <f t="shared" si="17"/>
        <v>0</v>
      </c>
      <c r="K47" s="1325">
        <f t="shared" si="17"/>
        <v>0</v>
      </c>
      <c r="L47" s="1325">
        <f t="shared" si="17"/>
        <v>0</v>
      </c>
      <c r="M47" s="1325">
        <f t="shared" si="17"/>
        <v>0</v>
      </c>
      <c r="N47" s="1325">
        <f t="shared" si="17"/>
        <v>0</v>
      </c>
      <c r="O47" s="1325">
        <f t="shared" si="17"/>
        <v>0</v>
      </c>
      <c r="P47" s="1325">
        <f t="shared" si="17"/>
        <v>0</v>
      </c>
      <c r="Q47" s="1325">
        <f t="shared" si="17"/>
        <v>0</v>
      </c>
      <c r="R47" s="1325">
        <f t="shared" si="17"/>
        <v>0</v>
      </c>
      <c r="S47" s="1325">
        <f t="shared" si="17"/>
        <v>0</v>
      </c>
      <c r="T47" s="1325">
        <f t="shared" si="17"/>
        <v>0</v>
      </c>
      <c r="U47" s="1325">
        <f t="shared" si="17"/>
        <v>0</v>
      </c>
      <c r="V47" s="1325">
        <f t="shared" si="17"/>
        <v>0</v>
      </c>
      <c r="W47" s="1325">
        <f t="shared" si="17"/>
        <v>0</v>
      </c>
      <c r="X47" s="1325">
        <f t="shared" si="17"/>
        <v>0</v>
      </c>
      <c r="Y47" s="1325">
        <f t="shared" si="17"/>
        <v>0</v>
      </c>
      <c r="Z47" s="1326">
        <f t="shared" si="17"/>
        <v>0</v>
      </c>
    </row>
    <row r="48" spans="2:26">
      <c r="B48" s="1320"/>
      <c r="C48" s="1311"/>
      <c r="D48" s="1307"/>
      <c r="E48" s="1308"/>
      <c r="F48" s="1324"/>
      <c r="G48" s="1325">
        <f t="shared" si="18"/>
        <v>0</v>
      </c>
      <c r="H48" s="1325">
        <f t="shared" si="17"/>
        <v>0</v>
      </c>
      <c r="I48" s="1325">
        <f t="shared" si="17"/>
        <v>0</v>
      </c>
      <c r="J48" s="1325">
        <f t="shared" si="17"/>
        <v>0</v>
      </c>
      <c r="K48" s="1325">
        <f t="shared" si="17"/>
        <v>0</v>
      </c>
      <c r="L48" s="1325">
        <f t="shared" si="17"/>
        <v>0</v>
      </c>
      <c r="M48" s="1325">
        <f t="shared" si="17"/>
        <v>0</v>
      </c>
      <c r="N48" s="1325">
        <f t="shared" si="17"/>
        <v>0</v>
      </c>
      <c r="O48" s="1325">
        <f t="shared" si="17"/>
        <v>0</v>
      </c>
      <c r="P48" s="1325">
        <f t="shared" si="17"/>
        <v>0</v>
      </c>
      <c r="Q48" s="1325">
        <f t="shared" si="17"/>
        <v>0</v>
      </c>
      <c r="R48" s="1325">
        <f t="shared" si="17"/>
        <v>0</v>
      </c>
      <c r="S48" s="1325">
        <f t="shared" si="17"/>
        <v>0</v>
      </c>
      <c r="T48" s="1325">
        <f t="shared" si="17"/>
        <v>0</v>
      </c>
      <c r="U48" s="1325">
        <f t="shared" si="17"/>
        <v>0</v>
      </c>
      <c r="V48" s="1325">
        <f t="shared" si="17"/>
        <v>0</v>
      </c>
      <c r="W48" s="1325">
        <f t="shared" si="17"/>
        <v>0</v>
      </c>
      <c r="X48" s="1325">
        <f t="shared" si="17"/>
        <v>0</v>
      </c>
      <c r="Y48" s="1325">
        <f t="shared" si="17"/>
        <v>0</v>
      </c>
      <c r="Z48" s="1326">
        <f t="shared" si="17"/>
        <v>0</v>
      </c>
    </row>
    <row r="49" spans="2:26">
      <c r="B49" s="1320"/>
      <c r="C49" s="1311"/>
      <c r="D49" s="1307"/>
      <c r="E49" s="1308"/>
      <c r="F49" s="1324"/>
      <c r="G49" s="1325">
        <f t="shared" si="18"/>
        <v>0</v>
      </c>
      <c r="H49" s="1325">
        <f t="shared" si="17"/>
        <v>0</v>
      </c>
      <c r="I49" s="1325">
        <f t="shared" si="17"/>
        <v>0</v>
      </c>
      <c r="J49" s="1325">
        <f t="shared" si="17"/>
        <v>0</v>
      </c>
      <c r="K49" s="1325">
        <f t="shared" si="17"/>
        <v>0</v>
      </c>
      <c r="L49" s="1325">
        <f t="shared" si="17"/>
        <v>0</v>
      </c>
      <c r="M49" s="1325">
        <f t="shared" si="17"/>
        <v>0</v>
      </c>
      <c r="N49" s="1325">
        <f t="shared" si="17"/>
        <v>0</v>
      </c>
      <c r="O49" s="1325">
        <f t="shared" si="17"/>
        <v>0</v>
      </c>
      <c r="P49" s="1325">
        <f t="shared" si="17"/>
        <v>0</v>
      </c>
      <c r="Q49" s="1325">
        <f t="shared" si="17"/>
        <v>0</v>
      </c>
      <c r="R49" s="1325">
        <f t="shared" si="17"/>
        <v>0</v>
      </c>
      <c r="S49" s="1325">
        <f t="shared" si="17"/>
        <v>0</v>
      </c>
      <c r="T49" s="1325">
        <f t="shared" si="17"/>
        <v>0</v>
      </c>
      <c r="U49" s="1325">
        <f t="shared" si="17"/>
        <v>0</v>
      </c>
      <c r="V49" s="1325">
        <f t="shared" si="17"/>
        <v>0</v>
      </c>
      <c r="W49" s="1325">
        <f t="shared" si="17"/>
        <v>0</v>
      </c>
      <c r="X49" s="1325">
        <f t="shared" si="17"/>
        <v>0</v>
      </c>
      <c r="Y49" s="1325">
        <f t="shared" si="17"/>
        <v>0</v>
      </c>
      <c r="Z49" s="1326">
        <f t="shared" si="17"/>
        <v>0</v>
      </c>
    </row>
    <row r="50" spans="2:26">
      <c r="B50" s="1320"/>
      <c r="C50" s="1311"/>
      <c r="D50" s="1307"/>
      <c r="E50" s="1308"/>
      <c r="F50" s="1324"/>
      <c r="G50" s="1325">
        <f t="shared" si="18"/>
        <v>0</v>
      </c>
      <c r="H50" s="1325">
        <f t="shared" si="17"/>
        <v>0</v>
      </c>
      <c r="I50" s="1325">
        <f t="shared" si="17"/>
        <v>0</v>
      </c>
      <c r="J50" s="1325">
        <f t="shared" si="17"/>
        <v>0</v>
      </c>
      <c r="K50" s="1325">
        <f t="shared" si="17"/>
        <v>0</v>
      </c>
      <c r="L50" s="1325">
        <f t="shared" si="17"/>
        <v>0</v>
      </c>
      <c r="M50" s="1325">
        <f t="shared" si="17"/>
        <v>0</v>
      </c>
      <c r="N50" s="1325">
        <f t="shared" si="17"/>
        <v>0</v>
      </c>
      <c r="O50" s="1325">
        <f t="shared" si="17"/>
        <v>0</v>
      </c>
      <c r="P50" s="1325">
        <f t="shared" si="17"/>
        <v>0</v>
      </c>
      <c r="Q50" s="1325">
        <f t="shared" si="17"/>
        <v>0</v>
      </c>
      <c r="R50" s="1325">
        <f t="shared" si="17"/>
        <v>0</v>
      </c>
      <c r="S50" s="1325">
        <f t="shared" si="17"/>
        <v>0</v>
      </c>
      <c r="T50" s="1325">
        <f t="shared" si="17"/>
        <v>0</v>
      </c>
      <c r="U50" s="1325">
        <f t="shared" si="17"/>
        <v>0</v>
      </c>
      <c r="V50" s="1325">
        <f t="shared" si="17"/>
        <v>0</v>
      </c>
      <c r="W50" s="1325">
        <f t="shared" si="17"/>
        <v>0</v>
      </c>
      <c r="X50" s="1325">
        <f t="shared" si="17"/>
        <v>0</v>
      </c>
      <c r="Y50" s="1325">
        <f t="shared" si="17"/>
        <v>0</v>
      </c>
      <c r="Z50" s="1326">
        <f t="shared" si="17"/>
        <v>0</v>
      </c>
    </row>
    <row r="51" spans="2:26">
      <c r="B51" s="1261" t="s">
        <v>235</v>
      </c>
      <c r="C51" s="1317"/>
      <c r="D51" s="1318"/>
      <c r="E51" s="1285">
        <f>VLOOKUP($B51,$B$14:$C$19,2,FALSE)</f>
        <v>0</v>
      </c>
      <c r="F51" s="1319">
        <f>VLOOKUP($B51,$B$14:$E$19,4,FALSE)</f>
        <v>0</v>
      </c>
      <c r="G51" s="1212"/>
      <c r="H51" s="1212"/>
      <c r="I51" s="1212"/>
      <c r="J51" s="1212"/>
      <c r="K51" s="1212"/>
      <c r="L51" s="1212"/>
      <c r="M51" s="1212"/>
      <c r="N51" s="1212"/>
      <c r="O51" s="1212"/>
      <c r="P51" s="1212"/>
      <c r="Q51" s="1212"/>
      <c r="R51" s="1212"/>
      <c r="S51" s="1212"/>
      <c r="T51" s="1212"/>
      <c r="U51" s="1212"/>
      <c r="V51" s="1212"/>
      <c r="W51" s="1212"/>
      <c r="X51" s="1212"/>
      <c r="Y51" s="1212"/>
      <c r="Z51" s="1213"/>
    </row>
    <row r="52" spans="2:26">
      <c r="B52" s="1320"/>
      <c r="C52" s="1306"/>
      <c r="D52" s="1307"/>
      <c r="E52" s="1308"/>
      <c r="F52" s="1324"/>
      <c r="G52" s="1325">
        <f>IF(G$18=0,0,G$18/$D$18*$E52*$D52)</f>
        <v>0</v>
      </c>
      <c r="H52" s="1325">
        <f t="shared" ref="H52:Z57" si="19">IF(H$18=0,0,H$18/$D$18*$E52*$D52)</f>
        <v>0</v>
      </c>
      <c r="I52" s="1325">
        <f t="shared" si="19"/>
        <v>0</v>
      </c>
      <c r="J52" s="1325">
        <f t="shared" si="19"/>
        <v>0</v>
      </c>
      <c r="K52" s="1325">
        <f t="shared" si="19"/>
        <v>0</v>
      </c>
      <c r="L52" s="1325">
        <f t="shared" si="19"/>
        <v>0</v>
      </c>
      <c r="M52" s="1325">
        <f t="shared" si="19"/>
        <v>0</v>
      </c>
      <c r="N52" s="1325">
        <f t="shared" si="19"/>
        <v>0</v>
      </c>
      <c r="O52" s="1325">
        <f t="shared" si="19"/>
        <v>0</v>
      </c>
      <c r="P52" s="1325">
        <f t="shared" si="19"/>
        <v>0</v>
      </c>
      <c r="Q52" s="1325">
        <f t="shared" si="19"/>
        <v>0</v>
      </c>
      <c r="R52" s="1325">
        <f t="shared" si="19"/>
        <v>0</v>
      </c>
      <c r="S52" s="1325">
        <f t="shared" si="19"/>
        <v>0</v>
      </c>
      <c r="T52" s="1325">
        <f t="shared" si="19"/>
        <v>0</v>
      </c>
      <c r="U52" s="1325">
        <f t="shared" si="19"/>
        <v>0</v>
      </c>
      <c r="V52" s="1325">
        <f t="shared" si="19"/>
        <v>0</v>
      </c>
      <c r="W52" s="1325">
        <f t="shared" si="19"/>
        <v>0</v>
      </c>
      <c r="X52" s="1325">
        <f t="shared" si="19"/>
        <v>0</v>
      </c>
      <c r="Y52" s="1325">
        <f t="shared" si="19"/>
        <v>0</v>
      </c>
      <c r="Z52" s="1326">
        <f t="shared" si="19"/>
        <v>0</v>
      </c>
    </row>
    <row r="53" spans="2:26">
      <c r="B53" s="1320"/>
      <c r="C53" s="1306"/>
      <c r="D53" s="1307"/>
      <c r="E53" s="1308"/>
      <c r="F53" s="1324"/>
      <c r="G53" s="1325">
        <f t="shared" ref="G53:V57" si="20">IF(G$18=0,0,G$18/$D$18*$E53*$D53)</f>
        <v>0</v>
      </c>
      <c r="H53" s="1325">
        <f t="shared" si="20"/>
        <v>0</v>
      </c>
      <c r="I53" s="1325">
        <f t="shared" si="20"/>
        <v>0</v>
      </c>
      <c r="J53" s="1325">
        <f t="shared" si="20"/>
        <v>0</v>
      </c>
      <c r="K53" s="1325">
        <f t="shared" si="20"/>
        <v>0</v>
      </c>
      <c r="L53" s="1325">
        <f t="shared" si="20"/>
        <v>0</v>
      </c>
      <c r="M53" s="1325">
        <f t="shared" si="20"/>
        <v>0</v>
      </c>
      <c r="N53" s="1325">
        <f t="shared" si="20"/>
        <v>0</v>
      </c>
      <c r="O53" s="1325">
        <f t="shared" si="20"/>
        <v>0</v>
      </c>
      <c r="P53" s="1325">
        <f t="shared" si="20"/>
        <v>0</v>
      </c>
      <c r="Q53" s="1325">
        <f t="shared" si="20"/>
        <v>0</v>
      </c>
      <c r="R53" s="1325">
        <f t="shared" si="20"/>
        <v>0</v>
      </c>
      <c r="S53" s="1325">
        <f t="shared" si="20"/>
        <v>0</v>
      </c>
      <c r="T53" s="1325">
        <f t="shared" si="20"/>
        <v>0</v>
      </c>
      <c r="U53" s="1325">
        <f t="shared" si="20"/>
        <v>0</v>
      </c>
      <c r="V53" s="1325">
        <f t="shared" si="20"/>
        <v>0</v>
      </c>
      <c r="W53" s="1325">
        <f t="shared" si="19"/>
        <v>0</v>
      </c>
      <c r="X53" s="1325">
        <f t="shared" si="19"/>
        <v>0</v>
      </c>
      <c r="Y53" s="1325">
        <f t="shared" si="19"/>
        <v>0</v>
      </c>
      <c r="Z53" s="1326">
        <f t="shared" si="19"/>
        <v>0</v>
      </c>
    </row>
    <row r="54" spans="2:26">
      <c r="B54" s="1320"/>
      <c r="C54" s="1306"/>
      <c r="D54" s="1307"/>
      <c r="E54" s="1308"/>
      <c r="F54" s="1324"/>
      <c r="G54" s="1325">
        <f t="shared" si="20"/>
        <v>0</v>
      </c>
      <c r="H54" s="1325">
        <f t="shared" si="19"/>
        <v>0</v>
      </c>
      <c r="I54" s="1325">
        <f t="shared" si="19"/>
        <v>0</v>
      </c>
      <c r="J54" s="1325">
        <f t="shared" si="19"/>
        <v>0</v>
      </c>
      <c r="K54" s="1325">
        <f t="shared" si="19"/>
        <v>0</v>
      </c>
      <c r="L54" s="1325">
        <f t="shared" si="19"/>
        <v>0</v>
      </c>
      <c r="M54" s="1325">
        <f t="shared" si="19"/>
        <v>0</v>
      </c>
      <c r="N54" s="1325">
        <f t="shared" si="19"/>
        <v>0</v>
      </c>
      <c r="O54" s="1325">
        <f t="shared" si="19"/>
        <v>0</v>
      </c>
      <c r="P54" s="1325">
        <f t="shared" si="19"/>
        <v>0</v>
      </c>
      <c r="Q54" s="1325">
        <f t="shared" si="19"/>
        <v>0</v>
      </c>
      <c r="R54" s="1325">
        <f t="shared" si="19"/>
        <v>0</v>
      </c>
      <c r="S54" s="1325">
        <f t="shared" si="19"/>
        <v>0</v>
      </c>
      <c r="T54" s="1325">
        <f t="shared" si="19"/>
        <v>0</v>
      </c>
      <c r="U54" s="1325">
        <f t="shared" si="19"/>
        <v>0</v>
      </c>
      <c r="V54" s="1325">
        <f t="shared" si="19"/>
        <v>0</v>
      </c>
      <c r="W54" s="1325">
        <f t="shared" si="19"/>
        <v>0</v>
      </c>
      <c r="X54" s="1325">
        <f t="shared" si="19"/>
        <v>0</v>
      </c>
      <c r="Y54" s="1325">
        <f t="shared" si="19"/>
        <v>0</v>
      </c>
      <c r="Z54" s="1326">
        <f t="shared" si="19"/>
        <v>0</v>
      </c>
    </row>
    <row r="55" spans="2:26">
      <c r="B55" s="1320"/>
      <c r="C55" s="1311"/>
      <c r="D55" s="1307"/>
      <c r="E55" s="1308"/>
      <c r="F55" s="1324"/>
      <c r="G55" s="1325">
        <f t="shared" si="20"/>
        <v>0</v>
      </c>
      <c r="H55" s="1325">
        <f t="shared" si="19"/>
        <v>0</v>
      </c>
      <c r="I55" s="1325">
        <f t="shared" si="19"/>
        <v>0</v>
      </c>
      <c r="J55" s="1325">
        <f t="shared" si="19"/>
        <v>0</v>
      </c>
      <c r="K55" s="1325">
        <f t="shared" si="19"/>
        <v>0</v>
      </c>
      <c r="L55" s="1325">
        <f t="shared" si="19"/>
        <v>0</v>
      </c>
      <c r="M55" s="1325">
        <f t="shared" si="19"/>
        <v>0</v>
      </c>
      <c r="N55" s="1325">
        <f t="shared" si="19"/>
        <v>0</v>
      </c>
      <c r="O55" s="1325">
        <f t="shared" si="19"/>
        <v>0</v>
      </c>
      <c r="P55" s="1325">
        <f t="shared" si="19"/>
        <v>0</v>
      </c>
      <c r="Q55" s="1325">
        <f t="shared" si="19"/>
        <v>0</v>
      </c>
      <c r="R55" s="1325">
        <f t="shared" si="19"/>
        <v>0</v>
      </c>
      <c r="S55" s="1325">
        <f t="shared" si="19"/>
        <v>0</v>
      </c>
      <c r="T55" s="1325">
        <f t="shared" si="19"/>
        <v>0</v>
      </c>
      <c r="U55" s="1325">
        <f t="shared" si="19"/>
        <v>0</v>
      </c>
      <c r="V55" s="1325">
        <f t="shared" si="19"/>
        <v>0</v>
      </c>
      <c r="W55" s="1325">
        <f t="shared" si="19"/>
        <v>0</v>
      </c>
      <c r="X55" s="1325">
        <f t="shared" si="19"/>
        <v>0</v>
      </c>
      <c r="Y55" s="1325">
        <f t="shared" si="19"/>
        <v>0</v>
      </c>
      <c r="Z55" s="1326">
        <f t="shared" si="19"/>
        <v>0</v>
      </c>
    </row>
    <row r="56" spans="2:26">
      <c r="B56" s="1320"/>
      <c r="C56" s="1311"/>
      <c r="D56" s="1307"/>
      <c r="E56" s="1308"/>
      <c r="F56" s="1324"/>
      <c r="G56" s="1325">
        <f t="shared" si="20"/>
        <v>0</v>
      </c>
      <c r="H56" s="1325">
        <f t="shared" si="19"/>
        <v>0</v>
      </c>
      <c r="I56" s="1325">
        <f t="shared" si="19"/>
        <v>0</v>
      </c>
      <c r="J56" s="1325">
        <f t="shared" si="19"/>
        <v>0</v>
      </c>
      <c r="K56" s="1325">
        <f t="shared" si="19"/>
        <v>0</v>
      </c>
      <c r="L56" s="1325">
        <f t="shared" si="19"/>
        <v>0</v>
      </c>
      <c r="M56" s="1325">
        <f t="shared" si="19"/>
        <v>0</v>
      </c>
      <c r="N56" s="1325">
        <f t="shared" si="19"/>
        <v>0</v>
      </c>
      <c r="O56" s="1325">
        <f t="shared" si="19"/>
        <v>0</v>
      </c>
      <c r="P56" s="1325">
        <f t="shared" si="19"/>
        <v>0</v>
      </c>
      <c r="Q56" s="1325">
        <f t="shared" si="19"/>
        <v>0</v>
      </c>
      <c r="R56" s="1325">
        <f t="shared" si="19"/>
        <v>0</v>
      </c>
      <c r="S56" s="1325">
        <f t="shared" si="19"/>
        <v>0</v>
      </c>
      <c r="T56" s="1325">
        <f t="shared" si="19"/>
        <v>0</v>
      </c>
      <c r="U56" s="1325">
        <f t="shared" si="19"/>
        <v>0</v>
      </c>
      <c r="V56" s="1325">
        <f t="shared" si="19"/>
        <v>0</v>
      </c>
      <c r="W56" s="1325">
        <f t="shared" si="19"/>
        <v>0</v>
      </c>
      <c r="X56" s="1325">
        <f t="shared" si="19"/>
        <v>0</v>
      </c>
      <c r="Y56" s="1325">
        <f t="shared" si="19"/>
        <v>0</v>
      </c>
      <c r="Z56" s="1326">
        <f t="shared" si="19"/>
        <v>0</v>
      </c>
    </row>
    <row r="57" spans="2:26">
      <c r="B57" s="1320"/>
      <c r="C57" s="1311"/>
      <c r="D57" s="1307"/>
      <c r="E57" s="1308"/>
      <c r="F57" s="1324"/>
      <c r="G57" s="1325">
        <f t="shared" si="20"/>
        <v>0</v>
      </c>
      <c r="H57" s="1325">
        <f t="shared" si="19"/>
        <v>0</v>
      </c>
      <c r="I57" s="1325">
        <f t="shared" si="19"/>
        <v>0</v>
      </c>
      <c r="J57" s="1325">
        <f t="shared" si="19"/>
        <v>0</v>
      </c>
      <c r="K57" s="1325">
        <f t="shared" si="19"/>
        <v>0</v>
      </c>
      <c r="L57" s="1325">
        <f t="shared" si="19"/>
        <v>0</v>
      </c>
      <c r="M57" s="1325">
        <f t="shared" si="19"/>
        <v>0</v>
      </c>
      <c r="N57" s="1325">
        <f t="shared" si="19"/>
        <v>0</v>
      </c>
      <c r="O57" s="1325">
        <f t="shared" si="19"/>
        <v>0</v>
      </c>
      <c r="P57" s="1325">
        <f t="shared" si="19"/>
        <v>0</v>
      </c>
      <c r="Q57" s="1325">
        <f t="shared" si="19"/>
        <v>0</v>
      </c>
      <c r="R57" s="1325">
        <f t="shared" si="19"/>
        <v>0</v>
      </c>
      <c r="S57" s="1325">
        <f t="shared" si="19"/>
        <v>0</v>
      </c>
      <c r="T57" s="1325">
        <f t="shared" si="19"/>
        <v>0</v>
      </c>
      <c r="U57" s="1325">
        <f t="shared" si="19"/>
        <v>0</v>
      </c>
      <c r="V57" s="1325">
        <f t="shared" si="19"/>
        <v>0</v>
      </c>
      <c r="W57" s="1325">
        <f t="shared" si="19"/>
        <v>0</v>
      </c>
      <c r="X57" s="1325">
        <f t="shared" si="19"/>
        <v>0</v>
      </c>
      <c r="Y57" s="1325">
        <f t="shared" si="19"/>
        <v>0</v>
      </c>
      <c r="Z57" s="1326">
        <f t="shared" si="19"/>
        <v>0</v>
      </c>
    </row>
    <row r="58" spans="2:26">
      <c r="B58" s="1261" t="s">
        <v>236</v>
      </c>
      <c r="C58" s="1317"/>
      <c r="D58" s="1318"/>
      <c r="E58" s="1285">
        <f>VLOOKUP($B58,$B$14:$C$19,2,FALSE)</f>
        <v>0</v>
      </c>
      <c r="F58" s="1324"/>
      <c r="G58" s="1212"/>
      <c r="H58" s="1212"/>
      <c r="I58" s="1210"/>
      <c r="J58" s="1212"/>
      <c r="K58" s="1210"/>
      <c r="L58" s="1212"/>
      <c r="M58" s="1210"/>
      <c r="N58" s="1212"/>
      <c r="O58" s="1210"/>
      <c r="P58" s="1212"/>
      <c r="Q58" s="1210"/>
      <c r="R58" s="1212"/>
      <c r="S58" s="1210"/>
      <c r="T58" s="1212"/>
      <c r="U58" s="1210"/>
      <c r="V58" s="1212"/>
      <c r="W58" s="1210"/>
      <c r="X58" s="1212"/>
      <c r="Y58" s="1210"/>
      <c r="Z58" s="1213"/>
    </row>
    <row r="59" spans="2:26">
      <c r="B59" s="1320"/>
      <c r="C59" s="1306"/>
      <c r="D59" s="1307"/>
      <c r="E59" s="1308"/>
      <c r="F59" s="1271"/>
      <c r="G59" s="1325">
        <f>IF(G$19=0,0,G$19/$D$19*$E59*$D59)</f>
        <v>0</v>
      </c>
      <c r="H59" s="1325">
        <f t="shared" ref="H59:Z64" si="21">IF(H$19=0,0,H$19/$D$19*$E59*$D59)</f>
        <v>0</v>
      </c>
      <c r="I59" s="1325">
        <f t="shared" si="21"/>
        <v>0</v>
      </c>
      <c r="J59" s="1325">
        <f t="shared" si="21"/>
        <v>0</v>
      </c>
      <c r="K59" s="1325">
        <f t="shared" si="21"/>
        <v>0</v>
      </c>
      <c r="L59" s="1325">
        <f t="shared" si="21"/>
        <v>0</v>
      </c>
      <c r="M59" s="1325">
        <f t="shared" si="21"/>
        <v>0</v>
      </c>
      <c r="N59" s="1325">
        <f t="shared" si="21"/>
        <v>0</v>
      </c>
      <c r="O59" s="1325">
        <f t="shared" si="21"/>
        <v>0</v>
      </c>
      <c r="P59" s="1325">
        <f t="shared" si="21"/>
        <v>0</v>
      </c>
      <c r="Q59" s="1325">
        <f t="shared" si="21"/>
        <v>0</v>
      </c>
      <c r="R59" s="1325">
        <f t="shared" si="21"/>
        <v>0</v>
      </c>
      <c r="S59" s="1325">
        <f t="shared" si="21"/>
        <v>0</v>
      </c>
      <c r="T59" s="1325">
        <f t="shared" si="21"/>
        <v>0</v>
      </c>
      <c r="U59" s="1325">
        <f t="shared" si="21"/>
        <v>0</v>
      </c>
      <c r="V59" s="1325">
        <f t="shared" si="21"/>
        <v>0</v>
      </c>
      <c r="W59" s="1325">
        <f t="shared" si="21"/>
        <v>0</v>
      </c>
      <c r="X59" s="1325">
        <f t="shared" si="21"/>
        <v>0</v>
      </c>
      <c r="Y59" s="1325">
        <f t="shared" si="21"/>
        <v>0</v>
      </c>
      <c r="Z59" s="1326">
        <f t="shared" si="21"/>
        <v>0</v>
      </c>
    </row>
    <row r="60" spans="2:26">
      <c r="B60" s="1320"/>
      <c r="C60" s="1306"/>
      <c r="D60" s="1307"/>
      <c r="E60" s="1308"/>
      <c r="F60" s="1271"/>
      <c r="G60" s="1325">
        <f t="shared" ref="G60:V64" si="22">IF(G$19=0,0,G$19/$D$19*$E60*$D60)</f>
        <v>0</v>
      </c>
      <c r="H60" s="1325">
        <f t="shared" si="22"/>
        <v>0</v>
      </c>
      <c r="I60" s="1325">
        <f t="shared" si="22"/>
        <v>0</v>
      </c>
      <c r="J60" s="1325">
        <f t="shared" si="22"/>
        <v>0</v>
      </c>
      <c r="K60" s="1325">
        <f t="shared" si="22"/>
        <v>0</v>
      </c>
      <c r="L60" s="1325">
        <f t="shared" si="22"/>
        <v>0</v>
      </c>
      <c r="M60" s="1325">
        <f t="shared" si="22"/>
        <v>0</v>
      </c>
      <c r="N60" s="1325">
        <f t="shared" si="22"/>
        <v>0</v>
      </c>
      <c r="O60" s="1325">
        <f t="shared" si="22"/>
        <v>0</v>
      </c>
      <c r="P60" s="1325">
        <f t="shared" si="22"/>
        <v>0</v>
      </c>
      <c r="Q60" s="1325">
        <f t="shared" si="22"/>
        <v>0</v>
      </c>
      <c r="R60" s="1325">
        <f t="shared" si="22"/>
        <v>0</v>
      </c>
      <c r="S60" s="1325">
        <f t="shared" si="22"/>
        <v>0</v>
      </c>
      <c r="T60" s="1325">
        <f t="shared" si="22"/>
        <v>0</v>
      </c>
      <c r="U60" s="1325">
        <f t="shared" si="22"/>
        <v>0</v>
      </c>
      <c r="V60" s="1325">
        <f t="shared" si="22"/>
        <v>0</v>
      </c>
      <c r="W60" s="1325">
        <f t="shared" si="21"/>
        <v>0</v>
      </c>
      <c r="X60" s="1325">
        <f t="shared" si="21"/>
        <v>0</v>
      </c>
      <c r="Y60" s="1325">
        <f t="shared" si="21"/>
        <v>0</v>
      </c>
      <c r="Z60" s="1326">
        <f t="shared" si="21"/>
        <v>0</v>
      </c>
    </row>
    <row r="61" spans="2:26">
      <c r="B61" s="1320"/>
      <c r="C61" s="1306"/>
      <c r="D61" s="1307"/>
      <c r="E61" s="1308"/>
      <c r="F61" s="1271"/>
      <c r="G61" s="1325">
        <f t="shared" si="22"/>
        <v>0</v>
      </c>
      <c r="H61" s="1325">
        <f t="shared" si="21"/>
        <v>0</v>
      </c>
      <c r="I61" s="1325">
        <f t="shared" si="21"/>
        <v>0</v>
      </c>
      <c r="J61" s="1325">
        <f t="shared" si="21"/>
        <v>0</v>
      </c>
      <c r="K61" s="1325">
        <f t="shared" si="21"/>
        <v>0</v>
      </c>
      <c r="L61" s="1325">
        <f t="shared" si="21"/>
        <v>0</v>
      </c>
      <c r="M61" s="1325">
        <f t="shared" si="21"/>
        <v>0</v>
      </c>
      <c r="N61" s="1325">
        <f t="shared" si="21"/>
        <v>0</v>
      </c>
      <c r="O61" s="1325">
        <f t="shared" si="21"/>
        <v>0</v>
      </c>
      <c r="P61" s="1325">
        <f t="shared" si="21"/>
        <v>0</v>
      </c>
      <c r="Q61" s="1325">
        <f t="shared" si="21"/>
        <v>0</v>
      </c>
      <c r="R61" s="1325">
        <f t="shared" si="21"/>
        <v>0</v>
      </c>
      <c r="S61" s="1325">
        <f t="shared" si="21"/>
        <v>0</v>
      </c>
      <c r="T61" s="1325">
        <f t="shared" si="21"/>
        <v>0</v>
      </c>
      <c r="U61" s="1325">
        <f t="shared" si="21"/>
        <v>0</v>
      </c>
      <c r="V61" s="1325">
        <f t="shared" si="21"/>
        <v>0</v>
      </c>
      <c r="W61" s="1325">
        <f t="shared" si="21"/>
        <v>0</v>
      </c>
      <c r="X61" s="1325">
        <f t="shared" si="21"/>
        <v>0</v>
      </c>
      <c r="Y61" s="1325">
        <f t="shared" si="21"/>
        <v>0</v>
      </c>
      <c r="Z61" s="1326">
        <f t="shared" si="21"/>
        <v>0</v>
      </c>
    </row>
    <row r="62" spans="2:26">
      <c r="B62" s="1320"/>
      <c r="C62" s="1311"/>
      <c r="D62" s="1307"/>
      <c r="E62" s="1308"/>
      <c r="F62" s="1271"/>
      <c r="G62" s="1325">
        <f t="shared" si="22"/>
        <v>0</v>
      </c>
      <c r="H62" s="1325">
        <f t="shared" si="21"/>
        <v>0</v>
      </c>
      <c r="I62" s="1325">
        <f t="shared" si="21"/>
        <v>0</v>
      </c>
      <c r="J62" s="1325">
        <f t="shared" si="21"/>
        <v>0</v>
      </c>
      <c r="K62" s="1325">
        <f t="shared" si="21"/>
        <v>0</v>
      </c>
      <c r="L62" s="1325">
        <f t="shared" si="21"/>
        <v>0</v>
      </c>
      <c r="M62" s="1325">
        <f t="shared" si="21"/>
        <v>0</v>
      </c>
      <c r="N62" s="1325">
        <f t="shared" si="21"/>
        <v>0</v>
      </c>
      <c r="O62" s="1325">
        <f t="shared" si="21"/>
        <v>0</v>
      </c>
      <c r="P62" s="1325">
        <f t="shared" si="21"/>
        <v>0</v>
      </c>
      <c r="Q62" s="1325">
        <f t="shared" si="21"/>
        <v>0</v>
      </c>
      <c r="R62" s="1325">
        <f t="shared" si="21"/>
        <v>0</v>
      </c>
      <c r="S62" s="1325">
        <f t="shared" si="21"/>
        <v>0</v>
      </c>
      <c r="T62" s="1325">
        <f t="shared" si="21"/>
        <v>0</v>
      </c>
      <c r="U62" s="1325">
        <f t="shared" si="21"/>
        <v>0</v>
      </c>
      <c r="V62" s="1325">
        <f t="shared" si="21"/>
        <v>0</v>
      </c>
      <c r="W62" s="1325">
        <f t="shared" si="21"/>
        <v>0</v>
      </c>
      <c r="X62" s="1325">
        <f t="shared" si="21"/>
        <v>0</v>
      </c>
      <c r="Y62" s="1325">
        <f t="shared" si="21"/>
        <v>0</v>
      </c>
      <c r="Z62" s="1326">
        <f t="shared" si="21"/>
        <v>0</v>
      </c>
    </row>
    <row r="63" spans="2:26">
      <c r="B63" s="1320"/>
      <c r="C63" s="1311"/>
      <c r="D63" s="1307"/>
      <c r="E63" s="1308"/>
      <c r="F63" s="1271"/>
      <c r="G63" s="1325">
        <f t="shared" si="22"/>
        <v>0</v>
      </c>
      <c r="H63" s="1325">
        <f t="shared" si="21"/>
        <v>0</v>
      </c>
      <c r="I63" s="1325">
        <f t="shared" si="21"/>
        <v>0</v>
      </c>
      <c r="J63" s="1325">
        <f t="shared" si="21"/>
        <v>0</v>
      </c>
      <c r="K63" s="1325">
        <f t="shared" si="21"/>
        <v>0</v>
      </c>
      <c r="L63" s="1325">
        <f t="shared" si="21"/>
        <v>0</v>
      </c>
      <c r="M63" s="1325">
        <f t="shared" si="21"/>
        <v>0</v>
      </c>
      <c r="N63" s="1325">
        <f t="shared" si="21"/>
        <v>0</v>
      </c>
      <c r="O63" s="1325">
        <f t="shared" si="21"/>
        <v>0</v>
      </c>
      <c r="P63" s="1325">
        <f t="shared" si="21"/>
        <v>0</v>
      </c>
      <c r="Q63" s="1325">
        <f t="shared" si="21"/>
        <v>0</v>
      </c>
      <c r="R63" s="1325">
        <f t="shared" si="21"/>
        <v>0</v>
      </c>
      <c r="S63" s="1325">
        <f t="shared" si="21"/>
        <v>0</v>
      </c>
      <c r="T63" s="1325">
        <f t="shared" si="21"/>
        <v>0</v>
      </c>
      <c r="U63" s="1325">
        <f t="shared" si="21"/>
        <v>0</v>
      </c>
      <c r="V63" s="1325">
        <f t="shared" si="21"/>
        <v>0</v>
      </c>
      <c r="W63" s="1325">
        <f t="shared" si="21"/>
        <v>0</v>
      </c>
      <c r="X63" s="1325">
        <f t="shared" si="21"/>
        <v>0</v>
      </c>
      <c r="Y63" s="1325">
        <f t="shared" si="21"/>
        <v>0</v>
      </c>
      <c r="Z63" s="1326">
        <f t="shared" si="21"/>
        <v>0</v>
      </c>
    </row>
    <row r="64" spans="2:26" ht="15.75" thickBot="1">
      <c r="B64" s="1329"/>
      <c r="C64" s="1311"/>
      <c r="D64" s="1307"/>
      <c r="E64" s="1308"/>
      <c r="F64" s="1330"/>
      <c r="G64" s="1331">
        <f t="shared" si="22"/>
        <v>0</v>
      </c>
      <c r="H64" s="1331">
        <f t="shared" si="21"/>
        <v>0</v>
      </c>
      <c r="I64" s="1331">
        <f t="shared" si="21"/>
        <v>0</v>
      </c>
      <c r="J64" s="1331">
        <f t="shared" si="21"/>
        <v>0</v>
      </c>
      <c r="K64" s="1331">
        <f t="shared" si="21"/>
        <v>0</v>
      </c>
      <c r="L64" s="1331">
        <f t="shared" si="21"/>
        <v>0</v>
      </c>
      <c r="M64" s="1331">
        <f t="shared" si="21"/>
        <v>0</v>
      </c>
      <c r="N64" s="1331">
        <f t="shared" si="21"/>
        <v>0</v>
      </c>
      <c r="O64" s="1331">
        <f t="shared" si="21"/>
        <v>0</v>
      </c>
      <c r="P64" s="1331">
        <f t="shared" si="21"/>
        <v>0</v>
      </c>
      <c r="Q64" s="1331">
        <f t="shared" si="21"/>
        <v>0</v>
      </c>
      <c r="R64" s="1331">
        <f t="shared" si="21"/>
        <v>0</v>
      </c>
      <c r="S64" s="1331">
        <f t="shared" si="21"/>
        <v>0</v>
      </c>
      <c r="T64" s="1331">
        <f t="shared" si="21"/>
        <v>0</v>
      </c>
      <c r="U64" s="1331">
        <f t="shared" si="21"/>
        <v>0</v>
      </c>
      <c r="V64" s="1331">
        <f t="shared" si="21"/>
        <v>0</v>
      </c>
      <c r="W64" s="1331">
        <f t="shared" si="21"/>
        <v>0</v>
      </c>
      <c r="X64" s="1331">
        <f t="shared" si="21"/>
        <v>0</v>
      </c>
      <c r="Y64" s="1331">
        <f t="shared" si="21"/>
        <v>0</v>
      </c>
      <c r="Z64" s="1332">
        <f t="shared" si="21"/>
        <v>0</v>
      </c>
    </row>
  </sheetData>
  <mergeCells count="2">
    <mergeCell ref="B11:Z11"/>
    <mergeCell ref="B20:Z20"/>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D17AA-46B3-4784-A9BF-14A55E18ED7A}">
  <sheetPr>
    <tabColor theme="9" tint="0.59999389629810485"/>
  </sheetPr>
  <dimension ref="B2:AA72"/>
  <sheetViews>
    <sheetView zoomScale="80" zoomScaleNormal="80" zoomScaleSheetLayoutView="70" workbookViewId="0">
      <pane xSplit="2" ySplit="6" topLeftCell="C27" activePane="bottomRight" state="frozen"/>
      <selection activeCell="I30" sqref="I30"/>
      <selection pane="topRight" activeCell="I30" sqref="I30"/>
      <selection pane="bottomLeft" activeCell="I30" sqref="I30"/>
      <selection pane="bottomRight" activeCell="AA36" sqref="AA36"/>
    </sheetView>
  </sheetViews>
  <sheetFormatPr defaultRowHeight="15"/>
  <cols>
    <col min="1" max="1" width="5.42578125" style="2" customWidth="1"/>
    <col min="2" max="2" width="34.7109375" style="2" customWidth="1"/>
    <col min="3" max="3" width="14.28515625" style="2" customWidth="1"/>
    <col min="4" max="4" width="14.140625" style="2" customWidth="1"/>
    <col min="5" max="5" width="11.42578125" style="2" customWidth="1"/>
    <col min="6" max="11" width="9.28515625" style="2" bestFit="1" customWidth="1"/>
    <col min="12" max="12" width="11.28515625" style="2" customWidth="1"/>
    <col min="13" max="14" width="9.28515625" style="2" bestFit="1" customWidth="1"/>
    <col min="15" max="15" width="10.7109375" style="2" bestFit="1" customWidth="1"/>
    <col min="16" max="18" width="9.28515625" style="2" bestFit="1" customWidth="1"/>
    <col min="19" max="19" width="11.5703125" style="2" customWidth="1"/>
    <col min="20" max="24" width="9.28515625" style="2" bestFit="1" customWidth="1"/>
    <col min="25" max="25" width="10.85546875" style="2" customWidth="1"/>
    <col min="26" max="26" width="6.85546875" style="2" customWidth="1"/>
    <col min="27" max="16384" width="9.140625" style="2"/>
  </cols>
  <sheetData>
    <row r="2" spans="2:25">
      <c r="B2" s="359" t="s">
        <v>178</v>
      </c>
    </row>
    <row r="3" spans="2:25" ht="15.75" thickBot="1">
      <c r="B3" s="2" t="s">
        <v>310</v>
      </c>
      <c r="F3" s="563">
        <f>Zooml_Орикс!E9</f>
        <v>0.94392123287671237</v>
      </c>
      <c r="G3" s="563">
        <f>Zooml_Орикс!F9</f>
        <v>0.93948186199898531</v>
      </c>
      <c r="H3" s="563">
        <f>Zooml_Орикс!G9</f>
        <v>0.90618658041603251</v>
      </c>
      <c r="I3" s="563">
        <f>Zooml_Орикс!H9</f>
        <v>0.9306031202435312</v>
      </c>
      <c r="J3" s="563">
        <f>Zooml_Орикс!I9</f>
        <v>0.90618658041603251</v>
      </c>
      <c r="K3" s="563">
        <f>Zooml_Орикс!J9</f>
        <v>0.93948186199898531</v>
      </c>
      <c r="L3" s="563">
        <f>Zooml_Орикс!K9</f>
        <v>0.90618658041603251</v>
      </c>
      <c r="M3" s="563">
        <f>Zooml_Орикс!L9</f>
        <v>0.9306031202435312</v>
      </c>
      <c r="N3" s="563">
        <f>Zooml_Орикс!M9</f>
        <v>0.90618658041603251</v>
      </c>
      <c r="O3" s="563">
        <f>Zooml_Орикс!N9</f>
        <v>0.93948186199898531</v>
      </c>
      <c r="P3" s="563">
        <f>Zooml_Орикс!O9</f>
        <v>0.89730783866057839</v>
      </c>
      <c r="Q3" s="563">
        <f>Zooml_Орикс!P9</f>
        <v>0.93948186199898531</v>
      </c>
      <c r="R3" s="563">
        <f>Zooml_Орикс!Q9</f>
        <v>0.90618658041603251</v>
      </c>
      <c r="S3" s="563">
        <f>Zooml_Орикс!R9</f>
        <v>0.94392123287671237</v>
      </c>
      <c r="T3" s="563">
        <f>Zooml_Орикс!S9</f>
        <v>0.9306031202435312</v>
      </c>
      <c r="U3" s="563">
        <f>Zooml_Орикс!T9</f>
        <v>0.88398972602739723</v>
      </c>
      <c r="V3" s="563">
        <f>Zooml_Орикс!U9</f>
        <v>0.93948186199898531</v>
      </c>
      <c r="W3" s="563">
        <f>Zooml_Орикс!V9</f>
        <v>0.89730783866057839</v>
      </c>
      <c r="X3" s="563">
        <f>Zooml_Орикс!W9</f>
        <v>0.93948186199898531</v>
      </c>
      <c r="Y3" s="563">
        <f>Zooml_Орикс!X9</f>
        <v>0.90618658041603251</v>
      </c>
    </row>
    <row r="4" spans="2:25" s="139" customFormat="1" ht="22.9" customHeight="1">
      <c r="B4" s="482" t="s">
        <v>189</v>
      </c>
      <c r="C4" s="483" t="s">
        <v>1</v>
      </c>
      <c r="D4" s="467"/>
      <c r="E4" s="467"/>
      <c r="F4" s="368">
        <v>1</v>
      </c>
      <c r="G4" s="368">
        <f>F4+1</f>
        <v>2</v>
      </c>
      <c r="H4" s="368">
        <f t="shared" ref="H4:O4" si="0">G4+1</f>
        <v>3</v>
      </c>
      <c r="I4" s="368">
        <f t="shared" si="0"/>
        <v>4</v>
      </c>
      <c r="J4" s="368">
        <f t="shared" si="0"/>
        <v>5</v>
      </c>
      <c r="K4" s="368">
        <f t="shared" si="0"/>
        <v>6</v>
      </c>
      <c r="L4" s="368">
        <f t="shared" si="0"/>
        <v>7</v>
      </c>
      <c r="M4" s="368">
        <f t="shared" si="0"/>
        <v>8</v>
      </c>
      <c r="N4" s="368">
        <f t="shared" si="0"/>
        <v>9</v>
      </c>
      <c r="O4" s="368">
        <f t="shared" si="0"/>
        <v>10</v>
      </c>
      <c r="P4" s="368">
        <f>O4+1</f>
        <v>11</v>
      </c>
      <c r="Q4" s="368">
        <f>P4+1</f>
        <v>12</v>
      </c>
      <c r="R4" s="368">
        <f t="shared" ref="R4:Y4" si="1">Q4+1</f>
        <v>13</v>
      </c>
      <c r="S4" s="368">
        <f t="shared" si="1"/>
        <v>14</v>
      </c>
      <c r="T4" s="368">
        <f t="shared" si="1"/>
        <v>15</v>
      </c>
      <c r="U4" s="368">
        <f t="shared" si="1"/>
        <v>16</v>
      </c>
      <c r="V4" s="368">
        <f t="shared" si="1"/>
        <v>17</v>
      </c>
      <c r="W4" s="368">
        <f t="shared" si="1"/>
        <v>18</v>
      </c>
      <c r="X4" s="368">
        <f t="shared" si="1"/>
        <v>19</v>
      </c>
      <c r="Y4" s="465">
        <f t="shared" si="1"/>
        <v>20</v>
      </c>
    </row>
    <row r="5" spans="2:25">
      <c r="B5" s="1208" t="s">
        <v>190</v>
      </c>
      <c r="C5" s="1209" t="s">
        <v>191</v>
      </c>
      <c r="D5" s="1210"/>
      <c r="E5" s="1211"/>
      <c r="F5" s="1212">
        <v>0</v>
      </c>
      <c r="G5" s="1212">
        <f>F6+1</f>
        <v>7001</v>
      </c>
      <c r="H5" s="1212">
        <f t="shared" ref="H5:Y5" si="2">G6+1</f>
        <v>14001</v>
      </c>
      <c r="I5" s="1212">
        <f t="shared" si="2"/>
        <v>21001</v>
      </c>
      <c r="J5" s="1212">
        <f t="shared" si="2"/>
        <v>28001</v>
      </c>
      <c r="K5" s="1212">
        <f t="shared" si="2"/>
        <v>35001</v>
      </c>
      <c r="L5" s="1212">
        <f t="shared" si="2"/>
        <v>42001</v>
      </c>
      <c r="M5" s="1212">
        <f t="shared" si="2"/>
        <v>49001</v>
      </c>
      <c r="N5" s="1212">
        <f t="shared" si="2"/>
        <v>56001</v>
      </c>
      <c r="O5" s="1212">
        <f t="shared" si="2"/>
        <v>63001</v>
      </c>
      <c r="P5" s="1212">
        <f t="shared" si="2"/>
        <v>70001</v>
      </c>
      <c r="Q5" s="1212">
        <f t="shared" si="2"/>
        <v>77001</v>
      </c>
      <c r="R5" s="1212">
        <f t="shared" si="2"/>
        <v>84001</v>
      </c>
      <c r="S5" s="1212">
        <f t="shared" si="2"/>
        <v>91001</v>
      </c>
      <c r="T5" s="1212">
        <f t="shared" si="2"/>
        <v>98001</v>
      </c>
      <c r="U5" s="1212">
        <f t="shared" si="2"/>
        <v>105001</v>
      </c>
      <c r="V5" s="1212">
        <f t="shared" si="2"/>
        <v>112001</v>
      </c>
      <c r="W5" s="1212">
        <f t="shared" si="2"/>
        <v>119001</v>
      </c>
      <c r="X5" s="1212">
        <f t="shared" si="2"/>
        <v>126001</v>
      </c>
      <c r="Y5" s="1213">
        <f t="shared" si="2"/>
        <v>133001</v>
      </c>
    </row>
    <row r="6" spans="2:25" ht="15.75" thickBot="1">
      <c r="B6" s="1214" t="s">
        <v>192</v>
      </c>
      <c r="C6" s="1215" t="s">
        <v>191</v>
      </c>
      <c r="D6" s="1216"/>
      <c r="E6" s="1217">
        <f>[82]ТО!F6</f>
        <v>7000</v>
      </c>
      <c r="F6" s="1218">
        <f>E6</f>
        <v>7000</v>
      </c>
      <c r="G6" s="1218">
        <f t="shared" ref="G6:Y6" si="3">F6+$E6</f>
        <v>14000</v>
      </c>
      <c r="H6" s="1218">
        <f t="shared" si="3"/>
        <v>21000</v>
      </c>
      <c r="I6" s="1218">
        <f t="shared" si="3"/>
        <v>28000</v>
      </c>
      <c r="J6" s="1218">
        <f t="shared" si="3"/>
        <v>35000</v>
      </c>
      <c r="K6" s="1218">
        <f t="shared" si="3"/>
        <v>42000</v>
      </c>
      <c r="L6" s="1218">
        <f t="shared" si="3"/>
        <v>49000</v>
      </c>
      <c r="M6" s="1218">
        <f t="shared" si="3"/>
        <v>56000</v>
      </c>
      <c r="N6" s="1218">
        <f t="shared" si="3"/>
        <v>63000</v>
      </c>
      <c r="O6" s="1218">
        <f t="shared" si="3"/>
        <v>70000</v>
      </c>
      <c r="P6" s="1218">
        <f t="shared" si="3"/>
        <v>77000</v>
      </c>
      <c r="Q6" s="1218">
        <f t="shared" si="3"/>
        <v>84000</v>
      </c>
      <c r="R6" s="1218">
        <f t="shared" si="3"/>
        <v>91000</v>
      </c>
      <c r="S6" s="1218">
        <f t="shared" si="3"/>
        <v>98000</v>
      </c>
      <c r="T6" s="1218">
        <f t="shared" si="3"/>
        <v>105000</v>
      </c>
      <c r="U6" s="1218">
        <f t="shared" si="3"/>
        <v>112000</v>
      </c>
      <c r="V6" s="1218">
        <f t="shared" si="3"/>
        <v>119000</v>
      </c>
      <c r="W6" s="1218">
        <f t="shared" si="3"/>
        <v>126000</v>
      </c>
      <c r="X6" s="1218">
        <f t="shared" si="3"/>
        <v>133000</v>
      </c>
      <c r="Y6" s="1219">
        <f t="shared" si="3"/>
        <v>140000</v>
      </c>
    </row>
    <row r="7" spans="2:25" ht="15.75" thickBot="1">
      <c r="B7" s="491"/>
      <c r="Y7" s="591"/>
    </row>
    <row r="8" spans="2:25" ht="21.75" customHeight="1">
      <c r="B8" s="492" t="s">
        <v>219</v>
      </c>
      <c r="C8" s="493" t="s">
        <v>176</v>
      </c>
      <c r="D8" s="494"/>
      <c r="E8" s="495"/>
      <c r="F8" s="496">
        <f>F16</f>
        <v>80</v>
      </c>
      <c r="G8" s="496">
        <f t="shared" ref="G8:Y8" si="4">G16</f>
        <v>120</v>
      </c>
      <c r="H8" s="496">
        <f t="shared" si="4"/>
        <v>420</v>
      </c>
      <c r="I8" s="496">
        <f t="shared" si="4"/>
        <v>200</v>
      </c>
      <c r="J8" s="496">
        <f t="shared" si="4"/>
        <v>420</v>
      </c>
      <c r="K8" s="496">
        <f t="shared" si="4"/>
        <v>120</v>
      </c>
      <c r="L8" s="496">
        <f t="shared" si="4"/>
        <v>420</v>
      </c>
      <c r="M8" s="496">
        <f t="shared" si="4"/>
        <v>200</v>
      </c>
      <c r="N8" s="496">
        <f t="shared" si="4"/>
        <v>420</v>
      </c>
      <c r="O8" s="496">
        <f t="shared" si="4"/>
        <v>120</v>
      </c>
      <c r="P8" s="496">
        <f t="shared" si="4"/>
        <v>500</v>
      </c>
      <c r="Q8" s="496">
        <f t="shared" si="4"/>
        <v>120</v>
      </c>
      <c r="R8" s="496">
        <f t="shared" si="4"/>
        <v>420</v>
      </c>
      <c r="S8" s="496">
        <f t="shared" si="4"/>
        <v>80</v>
      </c>
      <c r="T8" s="496">
        <f t="shared" si="4"/>
        <v>200</v>
      </c>
      <c r="U8" s="496">
        <f t="shared" si="4"/>
        <v>620</v>
      </c>
      <c r="V8" s="496">
        <f t="shared" si="4"/>
        <v>120</v>
      </c>
      <c r="W8" s="496">
        <f t="shared" si="4"/>
        <v>500</v>
      </c>
      <c r="X8" s="496">
        <f t="shared" si="4"/>
        <v>120</v>
      </c>
      <c r="Y8" s="496">
        <f t="shared" si="4"/>
        <v>420</v>
      </c>
    </row>
    <row r="9" spans="2:25" ht="21" customHeight="1">
      <c r="B9" s="1220" t="s">
        <v>140</v>
      </c>
      <c r="C9" s="1221" t="s">
        <v>148</v>
      </c>
      <c r="D9" s="1222"/>
      <c r="E9" s="1223"/>
      <c r="F9" s="1224">
        <f>SUM(F10:F12)</f>
        <v>4662</v>
      </c>
      <c r="G9" s="1225">
        <f t="shared" ref="G9:Y9" si="5">SUM(G10:G12)</f>
        <v>30991</v>
      </c>
      <c r="H9" s="1225">
        <f t="shared" si="5"/>
        <v>603708</v>
      </c>
      <c r="I9" s="1225">
        <f t="shared" si="5"/>
        <v>122791</v>
      </c>
      <c r="J9" s="1225">
        <f t="shared" si="5"/>
        <v>442656.4</v>
      </c>
      <c r="K9" s="1225">
        <f t="shared" si="5"/>
        <v>32687</v>
      </c>
      <c r="L9" s="1225">
        <f t="shared" si="5"/>
        <v>442656.4</v>
      </c>
      <c r="M9" s="1225">
        <f t="shared" si="5"/>
        <v>122791</v>
      </c>
      <c r="N9" s="1225">
        <f t="shared" si="5"/>
        <v>444352.4</v>
      </c>
      <c r="O9" s="1225">
        <f t="shared" si="5"/>
        <v>30991</v>
      </c>
      <c r="P9" s="1225">
        <f t="shared" si="5"/>
        <v>534456.4</v>
      </c>
      <c r="Q9" s="1225">
        <f t="shared" si="5"/>
        <v>32687</v>
      </c>
      <c r="R9" s="1225">
        <f t="shared" si="5"/>
        <v>442656.4</v>
      </c>
      <c r="S9" s="1225">
        <f t="shared" si="5"/>
        <v>4662</v>
      </c>
      <c r="T9" s="1225">
        <f t="shared" si="5"/>
        <v>124487</v>
      </c>
      <c r="U9" s="1225">
        <f t="shared" si="5"/>
        <v>449656.4</v>
      </c>
      <c r="V9" s="1225">
        <f t="shared" si="5"/>
        <v>30991</v>
      </c>
      <c r="W9" s="1225">
        <f t="shared" si="5"/>
        <v>536152.4</v>
      </c>
      <c r="X9" s="1225">
        <f t="shared" si="5"/>
        <v>30991</v>
      </c>
      <c r="Y9" s="1226">
        <f t="shared" si="5"/>
        <v>442656.4</v>
      </c>
    </row>
    <row r="10" spans="2:25" ht="23.25" customHeight="1">
      <c r="B10" s="1227" t="s">
        <v>142</v>
      </c>
      <c r="C10" s="1228" t="s">
        <v>148</v>
      </c>
      <c r="D10" s="1229"/>
      <c r="E10" s="1230"/>
      <c r="F10" s="1231">
        <f>F36</f>
        <v>1862</v>
      </c>
      <c r="G10" s="1232">
        <f t="shared" ref="G10:Y10" si="6">G36</f>
        <v>1862</v>
      </c>
      <c r="H10" s="1232">
        <f t="shared" si="6"/>
        <v>5119</v>
      </c>
      <c r="I10" s="1232">
        <f t="shared" si="6"/>
        <v>1862</v>
      </c>
      <c r="J10" s="1232">
        <f t="shared" si="6"/>
        <v>3423</v>
      </c>
      <c r="K10" s="1232">
        <f t="shared" si="6"/>
        <v>3558</v>
      </c>
      <c r="L10" s="1232">
        <f t="shared" si="6"/>
        <v>3423</v>
      </c>
      <c r="M10" s="1232">
        <f t="shared" si="6"/>
        <v>1862</v>
      </c>
      <c r="N10" s="1232">
        <f t="shared" si="6"/>
        <v>5119</v>
      </c>
      <c r="O10" s="1232">
        <f t="shared" si="6"/>
        <v>1862</v>
      </c>
      <c r="P10" s="1232">
        <f t="shared" si="6"/>
        <v>3423</v>
      </c>
      <c r="Q10" s="1232">
        <f t="shared" si="6"/>
        <v>3558</v>
      </c>
      <c r="R10" s="1232">
        <f t="shared" si="6"/>
        <v>3423</v>
      </c>
      <c r="S10" s="1232">
        <f t="shared" si="6"/>
        <v>1862</v>
      </c>
      <c r="T10" s="1232">
        <f t="shared" si="6"/>
        <v>3558</v>
      </c>
      <c r="U10" s="1232">
        <f t="shared" si="6"/>
        <v>3423</v>
      </c>
      <c r="V10" s="1232">
        <f t="shared" si="6"/>
        <v>1862</v>
      </c>
      <c r="W10" s="1232">
        <f t="shared" si="6"/>
        <v>5119</v>
      </c>
      <c r="X10" s="1232">
        <f t="shared" si="6"/>
        <v>1862</v>
      </c>
      <c r="Y10" s="1233">
        <f t="shared" si="6"/>
        <v>3423</v>
      </c>
    </row>
    <row r="11" spans="2:25" ht="27.75" customHeight="1">
      <c r="B11" s="1227" t="s">
        <v>143</v>
      </c>
      <c r="C11" s="1228" t="s">
        <v>148</v>
      </c>
      <c r="D11" s="1229"/>
      <c r="E11" s="1230"/>
      <c r="F11" s="1231">
        <f>F42</f>
        <v>0</v>
      </c>
      <c r="G11" s="1232">
        <f t="shared" ref="G11:Y11" si="7">G42</f>
        <v>24929</v>
      </c>
      <c r="H11" s="1232">
        <f t="shared" si="7"/>
        <v>583889</v>
      </c>
      <c r="I11" s="1232">
        <f t="shared" si="7"/>
        <v>113929</v>
      </c>
      <c r="J11" s="1232">
        <f t="shared" si="7"/>
        <v>424533.4</v>
      </c>
      <c r="K11" s="1232">
        <f t="shared" si="7"/>
        <v>24929</v>
      </c>
      <c r="L11" s="1232">
        <f t="shared" si="7"/>
        <v>424533.4</v>
      </c>
      <c r="M11" s="1232">
        <f t="shared" si="7"/>
        <v>113929</v>
      </c>
      <c r="N11" s="1232">
        <f t="shared" si="7"/>
        <v>424533.4</v>
      </c>
      <c r="O11" s="1232">
        <f t="shared" si="7"/>
        <v>24929</v>
      </c>
      <c r="P11" s="1232">
        <f t="shared" si="7"/>
        <v>513533.4</v>
      </c>
      <c r="Q11" s="1232">
        <f t="shared" si="7"/>
        <v>24929</v>
      </c>
      <c r="R11" s="1232">
        <f t="shared" si="7"/>
        <v>424533.4</v>
      </c>
      <c r="S11" s="1232">
        <f t="shared" si="7"/>
        <v>0</v>
      </c>
      <c r="T11" s="1232">
        <f t="shared" si="7"/>
        <v>113929</v>
      </c>
      <c r="U11" s="1232">
        <f t="shared" si="7"/>
        <v>424533.4</v>
      </c>
      <c r="V11" s="1232">
        <f t="shared" si="7"/>
        <v>24929</v>
      </c>
      <c r="W11" s="1232">
        <f t="shared" si="7"/>
        <v>513533.4</v>
      </c>
      <c r="X11" s="1232">
        <f t="shared" si="7"/>
        <v>24929</v>
      </c>
      <c r="Y11" s="1233">
        <f t="shared" si="7"/>
        <v>424533.4</v>
      </c>
    </row>
    <row r="12" spans="2:25" ht="23.25" customHeight="1" thickBot="1">
      <c r="B12" s="1234" t="s">
        <v>144</v>
      </c>
      <c r="C12" s="1235" t="s">
        <v>148</v>
      </c>
      <c r="D12" s="1236"/>
      <c r="E12" s="1237"/>
      <c r="F12" s="1238">
        <f>SUMPRODUCT($D27:$D32,F$27:F$32)</f>
        <v>2800</v>
      </c>
      <c r="G12" s="1238">
        <f>SUMPRODUCT($D27:$D32,G$27:G$32)</f>
        <v>4200</v>
      </c>
      <c r="H12" s="1238">
        <f>SUMPRODUCT($D27:$D32,H$27:H$32)</f>
        <v>14700</v>
      </c>
      <c r="I12" s="1238">
        <f>SUMPRODUCT($D27:$D32,I$27:I$32)</f>
        <v>7000</v>
      </c>
      <c r="J12" s="1238">
        <f>SUMPRODUCT($D27:$D32,J$27:J$32)</f>
        <v>14700</v>
      </c>
      <c r="K12" s="1238">
        <f t="shared" ref="K12:Y12" si="8">SUMPRODUCT($D27:$D32,K$27:K$32)</f>
        <v>4200</v>
      </c>
      <c r="L12" s="1238">
        <f t="shared" si="8"/>
        <v>14700</v>
      </c>
      <c r="M12" s="1238">
        <f t="shared" si="8"/>
        <v>7000</v>
      </c>
      <c r="N12" s="1238">
        <f t="shared" si="8"/>
        <v>14700</v>
      </c>
      <c r="O12" s="1238">
        <f t="shared" si="8"/>
        <v>4200</v>
      </c>
      <c r="P12" s="1238">
        <f t="shared" si="8"/>
        <v>17500</v>
      </c>
      <c r="Q12" s="1238">
        <f t="shared" si="8"/>
        <v>4200</v>
      </c>
      <c r="R12" s="1238">
        <f t="shared" si="8"/>
        <v>14700</v>
      </c>
      <c r="S12" s="1238">
        <f t="shared" si="8"/>
        <v>2800</v>
      </c>
      <c r="T12" s="1238">
        <f t="shared" si="8"/>
        <v>7000</v>
      </c>
      <c r="U12" s="1238">
        <f t="shared" si="8"/>
        <v>21700</v>
      </c>
      <c r="V12" s="1238">
        <f t="shared" si="8"/>
        <v>4200</v>
      </c>
      <c r="W12" s="1238">
        <f t="shared" si="8"/>
        <v>17500</v>
      </c>
      <c r="X12" s="1238">
        <f t="shared" si="8"/>
        <v>4200</v>
      </c>
      <c r="Y12" s="1238">
        <f t="shared" si="8"/>
        <v>14700</v>
      </c>
    </row>
    <row r="13" spans="2:25" ht="18" customHeight="1">
      <c r="B13" s="505"/>
      <c r="C13" s="506"/>
      <c r="D13" s="506"/>
      <c r="E13" s="506"/>
      <c r="F13" s="507"/>
      <c r="G13" s="507"/>
      <c r="H13" s="507"/>
      <c r="I13" s="507"/>
      <c r="J13" s="507"/>
      <c r="K13" s="507"/>
      <c r="L13" s="507"/>
      <c r="M13" s="507"/>
      <c r="N13" s="507"/>
      <c r="O13" s="507"/>
      <c r="P13" s="507"/>
      <c r="Q13" s="507"/>
      <c r="R13" s="507"/>
      <c r="S13" s="507"/>
      <c r="T13" s="507"/>
      <c r="U13" s="507"/>
      <c r="V13" s="507"/>
      <c r="W13" s="507"/>
      <c r="X13" s="507"/>
      <c r="Y13" s="507"/>
    </row>
    <row r="14" spans="2:25" ht="23.25" customHeight="1" thickBot="1">
      <c r="B14" s="508" t="s">
        <v>221</v>
      </c>
      <c r="C14" s="506"/>
      <c r="D14" s="506"/>
      <c r="E14" s="506"/>
      <c r="F14" s="507"/>
      <c r="G14" s="507"/>
      <c r="H14" s="507"/>
      <c r="I14" s="507"/>
      <c r="J14" s="507"/>
      <c r="K14" s="507"/>
      <c r="L14" s="507"/>
      <c r="M14" s="507"/>
      <c r="N14" s="507"/>
      <c r="O14" s="507"/>
      <c r="P14" s="507"/>
      <c r="Q14" s="507"/>
      <c r="R14" s="507"/>
      <c r="S14" s="507"/>
      <c r="T14" s="507"/>
      <c r="U14" s="507"/>
      <c r="V14" s="507"/>
      <c r="W14" s="507"/>
      <c r="X14" s="507"/>
      <c r="Y14" s="507"/>
    </row>
    <row r="15" spans="2:25" ht="16.5" customHeight="1" thickBot="1">
      <c r="B15" s="406" t="s">
        <v>355</v>
      </c>
      <c r="C15" s="483" t="s">
        <v>1</v>
      </c>
      <c r="D15" s="521"/>
      <c r="E15" s="521"/>
      <c r="F15" s="534">
        <f>F4</f>
        <v>1</v>
      </c>
      <c r="G15" s="534">
        <f t="shared" ref="G15:Y15" si="9">G4</f>
        <v>2</v>
      </c>
      <c r="H15" s="534">
        <f t="shared" si="9"/>
        <v>3</v>
      </c>
      <c r="I15" s="534">
        <f t="shared" si="9"/>
        <v>4</v>
      </c>
      <c r="J15" s="534">
        <f t="shared" si="9"/>
        <v>5</v>
      </c>
      <c r="K15" s="534">
        <f t="shared" si="9"/>
        <v>6</v>
      </c>
      <c r="L15" s="534">
        <f t="shared" si="9"/>
        <v>7</v>
      </c>
      <c r="M15" s="534">
        <f t="shared" si="9"/>
        <v>8</v>
      </c>
      <c r="N15" s="534">
        <f t="shared" si="9"/>
        <v>9</v>
      </c>
      <c r="O15" s="534">
        <f t="shared" si="9"/>
        <v>10</v>
      </c>
      <c r="P15" s="534">
        <f t="shared" si="9"/>
        <v>11</v>
      </c>
      <c r="Q15" s="534">
        <f t="shared" si="9"/>
        <v>12</v>
      </c>
      <c r="R15" s="534">
        <f t="shared" si="9"/>
        <v>13</v>
      </c>
      <c r="S15" s="534">
        <f t="shared" si="9"/>
        <v>14</v>
      </c>
      <c r="T15" s="534">
        <f t="shared" si="9"/>
        <v>15</v>
      </c>
      <c r="U15" s="534">
        <f t="shared" si="9"/>
        <v>16</v>
      </c>
      <c r="V15" s="534">
        <f t="shared" si="9"/>
        <v>17</v>
      </c>
      <c r="W15" s="534">
        <f t="shared" si="9"/>
        <v>18</v>
      </c>
      <c r="X15" s="534">
        <f t="shared" si="9"/>
        <v>19</v>
      </c>
      <c r="Y15" s="593">
        <f t="shared" si="9"/>
        <v>20</v>
      </c>
    </row>
    <row r="16" spans="2:25" ht="16.5" customHeight="1" thickBot="1">
      <c r="B16" s="514" t="s">
        <v>356</v>
      </c>
      <c r="C16" s="515"/>
      <c r="D16" s="1229"/>
      <c r="E16" s="1229"/>
      <c r="F16" s="1239">
        <f>SUM(F17:F22)</f>
        <v>80</v>
      </c>
      <c r="G16" s="1239">
        <f t="shared" ref="G16:Y16" si="10">SUM(G17:G22)</f>
        <v>120</v>
      </c>
      <c r="H16" s="1239">
        <f t="shared" si="10"/>
        <v>420</v>
      </c>
      <c r="I16" s="1239">
        <f t="shared" si="10"/>
        <v>200</v>
      </c>
      <c r="J16" s="1239">
        <f t="shared" si="10"/>
        <v>420</v>
      </c>
      <c r="K16" s="1239">
        <f t="shared" si="10"/>
        <v>120</v>
      </c>
      <c r="L16" s="1239">
        <f t="shared" si="10"/>
        <v>420</v>
      </c>
      <c r="M16" s="1239">
        <f t="shared" si="10"/>
        <v>200</v>
      </c>
      <c r="N16" s="1239">
        <f t="shared" si="10"/>
        <v>420</v>
      </c>
      <c r="O16" s="1239">
        <f t="shared" si="10"/>
        <v>120</v>
      </c>
      <c r="P16" s="1239">
        <f t="shared" si="10"/>
        <v>500</v>
      </c>
      <c r="Q16" s="1239">
        <f t="shared" si="10"/>
        <v>120</v>
      </c>
      <c r="R16" s="1239">
        <f t="shared" si="10"/>
        <v>420</v>
      </c>
      <c r="S16" s="1239">
        <f t="shared" si="10"/>
        <v>80</v>
      </c>
      <c r="T16" s="1239">
        <f t="shared" si="10"/>
        <v>200</v>
      </c>
      <c r="U16" s="1239">
        <f t="shared" si="10"/>
        <v>620</v>
      </c>
      <c r="V16" s="1239">
        <f t="shared" si="10"/>
        <v>120</v>
      </c>
      <c r="W16" s="1239">
        <f t="shared" si="10"/>
        <v>500</v>
      </c>
      <c r="X16" s="1239">
        <f t="shared" si="10"/>
        <v>120</v>
      </c>
      <c r="Y16" s="1240">
        <f t="shared" si="10"/>
        <v>420</v>
      </c>
    </row>
    <row r="17" spans="2:25" ht="16.5" customHeight="1">
      <c r="B17" s="1241" t="s">
        <v>742</v>
      </c>
      <c r="C17" s="595" t="s">
        <v>176</v>
      </c>
      <c r="D17" s="1229"/>
      <c r="E17" s="1229"/>
      <c r="F17" s="1242">
        <v>80</v>
      </c>
      <c r="G17" s="1242">
        <v>80</v>
      </c>
      <c r="H17" s="1242">
        <v>80</v>
      </c>
      <c r="I17" s="1242">
        <v>80</v>
      </c>
      <c r="J17" s="1242">
        <v>80</v>
      </c>
      <c r="K17" s="1242">
        <v>80</v>
      </c>
      <c r="L17" s="1242">
        <v>80</v>
      </c>
      <c r="M17" s="1242">
        <v>80</v>
      </c>
      <c r="N17" s="1242">
        <v>80</v>
      </c>
      <c r="O17" s="1242">
        <v>80</v>
      </c>
      <c r="P17" s="1242">
        <v>80</v>
      </c>
      <c r="Q17" s="1242">
        <v>80</v>
      </c>
      <c r="R17" s="1242">
        <v>80</v>
      </c>
      <c r="S17" s="1242">
        <v>80</v>
      </c>
      <c r="T17" s="1242">
        <v>80</v>
      </c>
      <c r="U17" s="1242">
        <v>80</v>
      </c>
      <c r="V17" s="1242">
        <v>80</v>
      </c>
      <c r="W17" s="1242">
        <v>80</v>
      </c>
      <c r="X17" s="1242">
        <v>80</v>
      </c>
      <c r="Y17" s="1243">
        <v>80</v>
      </c>
    </row>
    <row r="18" spans="2:25" ht="16.5" customHeight="1">
      <c r="B18" s="1241" t="s">
        <v>743</v>
      </c>
      <c r="C18" s="595" t="s">
        <v>176</v>
      </c>
      <c r="D18" s="1229"/>
      <c r="E18" s="1229"/>
      <c r="F18" s="1242"/>
      <c r="G18" s="1242"/>
      <c r="H18" s="1242">
        <v>200</v>
      </c>
      <c r="I18" s="1242"/>
      <c r="J18" s="1242">
        <v>200</v>
      </c>
      <c r="K18" s="1242"/>
      <c r="L18" s="1242">
        <v>200</v>
      </c>
      <c r="M18" s="1242"/>
      <c r="N18" s="1242">
        <v>200</v>
      </c>
      <c r="O18" s="1242"/>
      <c r="P18" s="1242">
        <v>200</v>
      </c>
      <c r="Q18" s="1242"/>
      <c r="R18" s="1242">
        <v>200</v>
      </c>
      <c r="S18" s="1242"/>
      <c r="T18" s="1242"/>
      <c r="U18" s="1242">
        <v>200</v>
      </c>
      <c r="V18" s="1242"/>
      <c r="W18" s="1242">
        <v>200</v>
      </c>
      <c r="X18" s="1242"/>
      <c r="Y18" s="1243">
        <v>200</v>
      </c>
    </row>
    <row r="19" spans="2:25" ht="16.5" customHeight="1">
      <c r="B19" s="1241" t="s">
        <v>744</v>
      </c>
      <c r="C19" s="595" t="s">
        <v>176</v>
      </c>
      <c r="D19" s="1229"/>
      <c r="E19" s="1229"/>
      <c r="F19" s="1242"/>
      <c r="G19" s="1242">
        <v>40</v>
      </c>
      <c r="H19" s="1242"/>
      <c r="I19" s="1242">
        <v>40</v>
      </c>
      <c r="J19" s="1242"/>
      <c r="K19" s="1242">
        <v>40</v>
      </c>
      <c r="L19" s="1242"/>
      <c r="M19" s="1242">
        <v>40</v>
      </c>
      <c r="N19" s="1242"/>
      <c r="O19" s="1242">
        <v>40</v>
      </c>
      <c r="P19" s="1242"/>
      <c r="Q19" s="1242">
        <v>40</v>
      </c>
      <c r="R19" s="1242"/>
      <c r="S19" s="1242"/>
      <c r="T19" s="1242">
        <v>40</v>
      </c>
      <c r="U19" s="1242">
        <v>200</v>
      </c>
      <c r="V19" s="1242">
        <v>40</v>
      </c>
      <c r="W19" s="1242"/>
      <c r="X19" s="1242">
        <v>40</v>
      </c>
      <c r="Y19" s="1243"/>
    </row>
    <row r="20" spans="2:25" ht="16.5" customHeight="1">
      <c r="B20" s="1241" t="s">
        <v>745</v>
      </c>
      <c r="C20" s="595" t="s">
        <v>176</v>
      </c>
      <c r="D20" s="1229"/>
      <c r="E20" s="1229"/>
      <c r="F20" s="1242"/>
      <c r="G20" s="1242"/>
      <c r="H20" s="1242">
        <v>80</v>
      </c>
      <c r="I20" s="1242"/>
      <c r="J20" s="1242">
        <v>80</v>
      </c>
      <c r="K20" s="1242"/>
      <c r="L20" s="1242">
        <v>80</v>
      </c>
      <c r="M20" s="1242"/>
      <c r="N20" s="1242">
        <v>80</v>
      </c>
      <c r="O20" s="1242"/>
      <c r="P20" s="1242">
        <v>80</v>
      </c>
      <c r="Q20" s="1242"/>
      <c r="R20" s="1242">
        <v>80</v>
      </c>
      <c r="S20" s="1242"/>
      <c r="T20" s="1242"/>
      <c r="U20" s="1242">
        <v>80</v>
      </c>
      <c r="V20" s="1242"/>
      <c r="W20" s="1242">
        <v>80</v>
      </c>
      <c r="X20" s="1242"/>
      <c r="Y20" s="1243">
        <v>80</v>
      </c>
    </row>
    <row r="21" spans="2:25" ht="16.5" customHeight="1">
      <c r="B21" s="1241" t="s">
        <v>746</v>
      </c>
      <c r="C21" s="595" t="s">
        <v>176</v>
      </c>
      <c r="D21" s="1229"/>
      <c r="E21" s="1229"/>
      <c r="F21" s="1244"/>
      <c r="G21" s="1244"/>
      <c r="H21" s="1244">
        <v>60</v>
      </c>
      <c r="I21" s="1244"/>
      <c r="J21" s="1244">
        <v>60</v>
      </c>
      <c r="K21" s="1244"/>
      <c r="L21" s="1244">
        <v>60</v>
      </c>
      <c r="M21" s="1244"/>
      <c r="N21" s="1244">
        <v>60</v>
      </c>
      <c r="O21" s="1244"/>
      <c r="P21" s="1244">
        <v>60</v>
      </c>
      <c r="Q21" s="1244"/>
      <c r="R21" s="1244">
        <v>60</v>
      </c>
      <c r="S21" s="1244"/>
      <c r="T21" s="1244"/>
      <c r="U21" s="1244">
        <v>60</v>
      </c>
      <c r="V21" s="1244"/>
      <c r="W21" s="1244">
        <v>60</v>
      </c>
      <c r="X21" s="1244"/>
      <c r="Y21" s="1245">
        <v>60</v>
      </c>
    </row>
    <row r="22" spans="2:25" ht="16.5" customHeight="1" thickBot="1">
      <c r="B22" s="1246" t="s">
        <v>747</v>
      </c>
      <c r="C22" s="599" t="s">
        <v>176</v>
      </c>
      <c r="D22" s="1236"/>
      <c r="E22" s="1236"/>
      <c r="F22" s="1247"/>
      <c r="G22" s="1247"/>
      <c r="H22" s="1247"/>
      <c r="I22" s="1247">
        <v>80</v>
      </c>
      <c r="J22" s="1247"/>
      <c r="K22" s="1247"/>
      <c r="L22" s="1247"/>
      <c r="M22" s="1247">
        <v>80</v>
      </c>
      <c r="N22" s="1247"/>
      <c r="O22" s="1247"/>
      <c r="P22" s="1247">
        <v>80</v>
      </c>
      <c r="Q22" s="1247"/>
      <c r="R22" s="1247"/>
      <c r="S22" s="1247"/>
      <c r="T22" s="1247">
        <v>80</v>
      </c>
      <c r="U22" s="1247"/>
      <c r="V22" s="1247"/>
      <c r="W22" s="1247">
        <v>80</v>
      </c>
      <c r="X22" s="1247"/>
      <c r="Y22" s="1248"/>
    </row>
    <row r="23" spans="2:25" ht="16.5" customHeight="1">
      <c r="B23" s="505"/>
      <c r="C23" s="1249"/>
      <c r="D23" s="506"/>
      <c r="E23" s="506"/>
      <c r="F23" s="507"/>
      <c r="G23" s="507"/>
      <c r="H23" s="507"/>
      <c r="I23" s="507"/>
      <c r="J23" s="507"/>
      <c r="K23" s="507"/>
      <c r="L23" s="507"/>
      <c r="M23" s="507"/>
      <c r="N23" s="507"/>
      <c r="O23" s="507"/>
      <c r="P23" s="507"/>
      <c r="Q23" s="507"/>
      <c r="R23" s="507"/>
      <c r="S23" s="507"/>
      <c r="T23" s="507"/>
      <c r="U23" s="507"/>
      <c r="V23" s="507"/>
      <c r="W23" s="507"/>
      <c r="X23" s="507"/>
      <c r="Y23" s="507"/>
    </row>
    <row r="24" spans="2:25" ht="24.75" customHeight="1" thickBot="1">
      <c r="B24" s="531" t="s">
        <v>388</v>
      </c>
      <c r="C24" s="1249"/>
      <c r="D24" s="221">
        <f>[82]ТО!F10</f>
        <v>35</v>
      </c>
      <c r="E24" s="506"/>
      <c r="F24" s="507"/>
      <c r="G24" s="507"/>
      <c r="H24" s="507"/>
      <c r="I24" s="507"/>
      <c r="J24" s="507"/>
      <c r="K24" s="507"/>
      <c r="L24" s="507"/>
      <c r="M24" s="507"/>
      <c r="N24" s="507"/>
      <c r="O24" s="507"/>
      <c r="P24" s="507"/>
      <c r="Q24" s="507"/>
      <c r="R24" s="507"/>
      <c r="S24" s="507"/>
      <c r="T24" s="507"/>
      <c r="U24" s="507"/>
      <c r="V24" s="507"/>
      <c r="W24" s="507"/>
      <c r="X24" s="507"/>
      <c r="Y24" s="507"/>
    </row>
    <row r="25" spans="2:25" ht="15" customHeight="1" thickBot="1">
      <c r="B25" s="406" t="s">
        <v>355</v>
      </c>
      <c r="C25" s="483" t="s">
        <v>1</v>
      </c>
      <c r="D25" s="532" t="s">
        <v>389</v>
      </c>
      <c r="E25" s="521"/>
      <c r="F25" s="534">
        <f>F15</f>
        <v>1</v>
      </c>
      <c r="G25" s="534">
        <f t="shared" ref="G25:Y25" si="11">G15</f>
        <v>2</v>
      </c>
      <c r="H25" s="534">
        <f t="shared" si="11"/>
        <v>3</v>
      </c>
      <c r="I25" s="534">
        <f t="shared" si="11"/>
        <v>4</v>
      </c>
      <c r="J25" s="534">
        <f t="shared" si="11"/>
        <v>5</v>
      </c>
      <c r="K25" s="534">
        <f t="shared" si="11"/>
        <v>6</v>
      </c>
      <c r="L25" s="534">
        <f t="shared" si="11"/>
        <v>7</v>
      </c>
      <c r="M25" s="534">
        <f t="shared" si="11"/>
        <v>8</v>
      </c>
      <c r="N25" s="534">
        <f t="shared" si="11"/>
        <v>9</v>
      </c>
      <c r="O25" s="534">
        <f t="shared" si="11"/>
        <v>10</v>
      </c>
      <c r="P25" s="534">
        <f t="shared" si="11"/>
        <v>11</v>
      </c>
      <c r="Q25" s="534">
        <f t="shared" si="11"/>
        <v>12</v>
      </c>
      <c r="R25" s="534">
        <f t="shared" si="11"/>
        <v>13</v>
      </c>
      <c r="S25" s="534">
        <f t="shared" si="11"/>
        <v>14</v>
      </c>
      <c r="T25" s="534">
        <f t="shared" si="11"/>
        <v>15</v>
      </c>
      <c r="U25" s="534">
        <f t="shared" si="11"/>
        <v>16</v>
      </c>
      <c r="V25" s="534">
        <f t="shared" si="11"/>
        <v>17</v>
      </c>
      <c r="W25" s="534">
        <f t="shared" si="11"/>
        <v>18</v>
      </c>
      <c r="X25" s="534">
        <f t="shared" si="11"/>
        <v>19</v>
      </c>
      <c r="Y25" s="593">
        <f t="shared" si="11"/>
        <v>20</v>
      </c>
    </row>
    <row r="26" spans="2:25" ht="16.5" customHeight="1" thickBot="1">
      <c r="B26" s="514" t="s">
        <v>390</v>
      </c>
      <c r="C26" s="1225" t="s">
        <v>391</v>
      </c>
      <c r="D26" s="1229"/>
      <c r="E26" s="1229"/>
      <c r="F26" s="1239">
        <f>SUM(F27:F32)</f>
        <v>80</v>
      </c>
      <c r="G26" s="1239">
        <f t="shared" ref="G26:Y26" si="12">SUM(G27:G32)</f>
        <v>120</v>
      </c>
      <c r="H26" s="1239">
        <f t="shared" si="12"/>
        <v>420</v>
      </c>
      <c r="I26" s="1239">
        <f t="shared" si="12"/>
        <v>200</v>
      </c>
      <c r="J26" s="1239">
        <f t="shared" si="12"/>
        <v>420</v>
      </c>
      <c r="K26" s="1239">
        <f t="shared" si="12"/>
        <v>120</v>
      </c>
      <c r="L26" s="1239">
        <f t="shared" si="12"/>
        <v>420</v>
      </c>
      <c r="M26" s="1239">
        <f t="shared" si="12"/>
        <v>200</v>
      </c>
      <c r="N26" s="1239">
        <f t="shared" si="12"/>
        <v>420</v>
      </c>
      <c r="O26" s="1239">
        <f t="shared" si="12"/>
        <v>120</v>
      </c>
      <c r="P26" s="1239">
        <f t="shared" si="12"/>
        <v>500</v>
      </c>
      <c r="Q26" s="1239">
        <f t="shared" si="12"/>
        <v>120</v>
      </c>
      <c r="R26" s="1239">
        <f t="shared" si="12"/>
        <v>420</v>
      </c>
      <c r="S26" s="1239">
        <f t="shared" si="12"/>
        <v>80</v>
      </c>
      <c r="T26" s="1239">
        <f t="shared" si="12"/>
        <v>200</v>
      </c>
      <c r="U26" s="1239">
        <f t="shared" si="12"/>
        <v>620</v>
      </c>
      <c r="V26" s="1239">
        <f t="shared" si="12"/>
        <v>120</v>
      </c>
      <c r="W26" s="1239">
        <f t="shared" si="12"/>
        <v>500</v>
      </c>
      <c r="X26" s="1239">
        <f t="shared" si="12"/>
        <v>120</v>
      </c>
      <c r="Y26" s="1240">
        <f t="shared" si="12"/>
        <v>420</v>
      </c>
    </row>
    <row r="27" spans="2:25" ht="16.5" customHeight="1">
      <c r="B27" s="1241" t="str">
        <f>B17</f>
        <v>Ремонт ковша</v>
      </c>
      <c r="C27" s="538" t="s">
        <v>391</v>
      </c>
      <c r="D27" s="221">
        <f>$D$24</f>
        <v>35</v>
      </c>
      <c r="E27" s="1229"/>
      <c r="F27" s="1242">
        <v>80</v>
      </c>
      <c r="G27" s="1242">
        <v>80</v>
      </c>
      <c r="H27" s="1242">
        <v>80</v>
      </c>
      <c r="I27" s="1242">
        <v>80</v>
      </c>
      <c r="J27" s="1242">
        <v>80</v>
      </c>
      <c r="K27" s="1242">
        <v>80</v>
      </c>
      <c r="L27" s="1242">
        <v>80</v>
      </c>
      <c r="M27" s="1242">
        <v>80</v>
      </c>
      <c r="N27" s="1242">
        <v>80</v>
      </c>
      <c r="O27" s="1242">
        <v>80</v>
      </c>
      <c r="P27" s="1242">
        <v>80</v>
      </c>
      <c r="Q27" s="1242">
        <v>80</v>
      </c>
      <c r="R27" s="1242">
        <v>80</v>
      </c>
      <c r="S27" s="1242">
        <v>80</v>
      </c>
      <c r="T27" s="1242">
        <v>80</v>
      </c>
      <c r="U27" s="1242">
        <v>80</v>
      </c>
      <c r="V27" s="1242">
        <v>80</v>
      </c>
      <c r="W27" s="1242">
        <v>80</v>
      </c>
      <c r="X27" s="1242">
        <v>80</v>
      </c>
      <c r="Y27" s="1243">
        <v>80</v>
      </c>
    </row>
    <row r="28" spans="2:25" ht="16.5" customHeight="1">
      <c r="B28" s="1241" t="str">
        <f>B18</f>
        <v>Ремонт двигателя, ходовой части</v>
      </c>
      <c r="C28" s="538" t="s">
        <v>391</v>
      </c>
      <c r="D28" s="221">
        <f t="shared" ref="D28:D32" si="13">$D$24</f>
        <v>35</v>
      </c>
      <c r="E28" s="1229"/>
      <c r="F28" s="1242"/>
      <c r="G28" s="1242"/>
      <c r="H28" s="1242">
        <v>200</v>
      </c>
      <c r="I28" s="1242"/>
      <c r="J28" s="1242">
        <v>200</v>
      </c>
      <c r="K28" s="1242"/>
      <c r="L28" s="1242">
        <v>200</v>
      </c>
      <c r="M28" s="1242"/>
      <c r="N28" s="1242">
        <v>200</v>
      </c>
      <c r="O28" s="1242"/>
      <c r="P28" s="1242">
        <v>200</v>
      </c>
      <c r="Q28" s="1242"/>
      <c r="R28" s="1242">
        <v>200</v>
      </c>
      <c r="S28" s="1242"/>
      <c r="T28" s="1242"/>
      <c r="U28" s="1242">
        <v>200</v>
      </c>
      <c r="V28" s="1242"/>
      <c r="W28" s="1242">
        <v>200</v>
      </c>
      <c r="X28" s="1242"/>
      <c r="Y28" s="1243">
        <v>200</v>
      </c>
    </row>
    <row r="29" spans="2:25" ht="16.5" customHeight="1">
      <c r="B29" s="1241" t="str">
        <f>B19</f>
        <v>Ремонт форсунок, стартер</v>
      </c>
      <c r="C29" s="538" t="s">
        <v>391</v>
      </c>
      <c r="D29" s="221">
        <f t="shared" si="13"/>
        <v>35</v>
      </c>
      <c r="E29" s="1229"/>
      <c r="F29" s="1242"/>
      <c r="G29" s="1242">
        <v>40</v>
      </c>
      <c r="H29" s="1242"/>
      <c r="I29" s="1242">
        <v>40</v>
      </c>
      <c r="J29" s="1242"/>
      <c r="K29" s="1242">
        <v>40</v>
      </c>
      <c r="L29" s="1242"/>
      <c r="M29" s="1242">
        <v>40</v>
      </c>
      <c r="N29" s="1242"/>
      <c r="O29" s="1242">
        <v>40</v>
      </c>
      <c r="P29" s="1242"/>
      <c r="Q29" s="1242">
        <v>40</v>
      </c>
      <c r="R29" s="1242"/>
      <c r="S29" s="1242"/>
      <c r="T29" s="1242">
        <v>40</v>
      </c>
      <c r="U29" s="1242">
        <v>200</v>
      </c>
      <c r="V29" s="1242">
        <v>40</v>
      </c>
      <c r="W29" s="1242"/>
      <c r="X29" s="1242">
        <v>40</v>
      </c>
      <c r="Y29" s="1243"/>
    </row>
    <row r="30" spans="2:25" ht="16.5" customHeight="1">
      <c r="B30" s="1241" t="str">
        <f>B20</f>
        <v>Ремонт системы подъема</v>
      </c>
      <c r="C30" s="538" t="s">
        <v>391</v>
      </c>
      <c r="D30" s="221">
        <f t="shared" si="13"/>
        <v>35</v>
      </c>
      <c r="E30" s="1229"/>
      <c r="F30" s="1242"/>
      <c r="G30" s="1242"/>
      <c r="H30" s="1242">
        <v>80</v>
      </c>
      <c r="I30" s="1242"/>
      <c r="J30" s="1242">
        <v>80</v>
      </c>
      <c r="K30" s="1242"/>
      <c r="L30" s="1242">
        <v>80</v>
      </c>
      <c r="M30" s="1242"/>
      <c r="N30" s="1242">
        <v>80</v>
      </c>
      <c r="O30" s="1242"/>
      <c r="P30" s="1242">
        <v>80</v>
      </c>
      <c r="Q30" s="1242"/>
      <c r="R30" s="1242">
        <v>80</v>
      </c>
      <c r="S30" s="1242"/>
      <c r="T30" s="1242"/>
      <c r="U30" s="1242">
        <v>80</v>
      </c>
      <c r="V30" s="1242"/>
      <c r="W30" s="1242">
        <v>80</v>
      </c>
      <c r="X30" s="1242"/>
      <c r="Y30" s="1243">
        <v>80</v>
      </c>
    </row>
    <row r="31" spans="2:25">
      <c r="B31" s="1241" t="str">
        <f>B21</f>
        <v>Ремонт системы поворота</v>
      </c>
      <c r="C31" s="538" t="s">
        <v>391</v>
      </c>
      <c r="D31" s="221">
        <f t="shared" si="13"/>
        <v>35</v>
      </c>
      <c r="E31" s="1229"/>
      <c r="F31" s="1244"/>
      <c r="G31" s="1244"/>
      <c r="H31" s="1244">
        <v>60</v>
      </c>
      <c r="I31" s="1244"/>
      <c r="J31" s="1244">
        <v>60</v>
      </c>
      <c r="K31" s="1244"/>
      <c r="L31" s="1244">
        <v>60</v>
      </c>
      <c r="M31" s="1244"/>
      <c r="N31" s="1244">
        <v>60</v>
      </c>
      <c r="O31" s="1244"/>
      <c r="P31" s="1244">
        <v>60</v>
      </c>
      <c r="Q31" s="1244"/>
      <c r="R31" s="1244">
        <v>60</v>
      </c>
      <c r="S31" s="1244"/>
      <c r="T31" s="1244"/>
      <c r="U31" s="1244">
        <v>60</v>
      </c>
      <c r="V31" s="1244"/>
      <c r="W31" s="1244">
        <v>60</v>
      </c>
      <c r="X31" s="1244"/>
      <c r="Y31" s="1245">
        <v>60</v>
      </c>
    </row>
    <row r="32" spans="2:25" ht="15.75" thickBot="1">
      <c r="B32" s="1246" t="str">
        <f t="shared" ref="B32" si="14">B22</f>
        <v>Ремонт центр. Повор. Узел, ОПУ</v>
      </c>
      <c r="C32" s="604" t="s">
        <v>391</v>
      </c>
      <c r="D32" s="605">
        <f t="shared" si="13"/>
        <v>35</v>
      </c>
      <c r="E32" s="1236"/>
      <c r="F32" s="1247"/>
      <c r="G32" s="1247"/>
      <c r="H32" s="1247"/>
      <c r="I32" s="1247">
        <v>80</v>
      </c>
      <c r="J32" s="1247"/>
      <c r="K32" s="1247"/>
      <c r="L32" s="1247"/>
      <c r="M32" s="1247">
        <v>80</v>
      </c>
      <c r="N32" s="1247"/>
      <c r="O32" s="1247"/>
      <c r="P32" s="1247">
        <v>80</v>
      </c>
      <c r="Q32" s="1247"/>
      <c r="R32" s="1247"/>
      <c r="S32" s="1247"/>
      <c r="T32" s="1247">
        <v>80</v>
      </c>
      <c r="U32" s="1247"/>
      <c r="V32" s="1247"/>
      <c r="W32" s="1247">
        <v>80</v>
      </c>
      <c r="X32" s="1247"/>
      <c r="Y32" s="1248"/>
    </row>
    <row r="33" spans="2:27">
      <c r="B33" s="505"/>
      <c r="E33" s="540"/>
      <c r="F33" s="19"/>
      <c r="G33" s="19"/>
      <c r="H33" s="19"/>
      <c r="I33" s="19"/>
      <c r="J33" s="19"/>
      <c r="K33" s="19"/>
      <c r="L33" s="19"/>
      <c r="M33" s="19"/>
      <c r="N33" s="19"/>
      <c r="O33" s="19"/>
      <c r="P33" s="19"/>
      <c r="Q33" s="19"/>
      <c r="R33" s="19"/>
      <c r="S33" s="19"/>
      <c r="T33" s="19"/>
      <c r="U33" s="19"/>
      <c r="V33" s="19"/>
      <c r="W33" s="19"/>
      <c r="X33" s="19"/>
      <c r="Y33" s="19"/>
    </row>
    <row r="34" spans="2:27" ht="28.5" customHeight="1" thickBot="1">
      <c r="B34" s="508" t="s">
        <v>220</v>
      </c>
      <c r="F34" s="19"/>
    </row>
    <row r="35" spans="2:27" ht="39" thickBot="1">
      <c r="B35" s="606" t="s">
        <v>222</v>
      </c>
      <c r="C35" s="607" t="s">
        <v>223</v>
      </c>
      <c r="D35" s="608" t="s">
        <v>224</v>
      </c>
      <c r="E35" s="608" t="s">
        <v>225</v>
      </c>
      <c r="F35" s="609" t="s">
        <v>137</v>
      </c>
      <c r="G35" s="609" t="s">
        <v>137</v>
      </c>
      <c r="H35" s="609" t="s">
        <v>137</v>
      </c>
      <c r="I35" s="609" t="s">
        <v>137</v>
      </c>
      <c r="J35" s="609" t="s">
        <v>137</v>
      </c>
      <c r="K35" s="609" t="s">
        <v>137</v>
      </c>
      <c r="L35" s="609" t="s">
        <v>137</v>
      </c>
      <c r="M35" s="609" t="s">
        <v>137</v>
      </c>
      <c r="N35" s="609" t="s">
        <v>137</v>
      </c>
      <c r="O35" s="609" t="s">
        <v>137</v>
      </c>
      <c r="P35" s="609" t="s">
        <v>137</v>
      </c>
      <c r="Q35" s="609" t="s">
        <v>137</v>
      </c>
      <c r="R35" s="609" t="s">
        <v>137</v>
      </c>
      <c r="S35" s="609" t="s">
        <v>137</v>
      </c>
      <c r="T35" s="609" t="s">
        <v>137</v>
      </c>
      <c r="U35" s="609" t="s">
        <v>137</v>
      </c>
      <c r="V35" s="609" t="s">
        <v>137</v>
      </c>
      <c r="W35" s="609" t="s">
        <v>137</v>
      </c>
      <c r="X35" s="609" t="s">
        <v>137</v>
      </c>
      <c r="Y35" s="610" t="s">
        <v>137</v>
      </c>
    </row>
    <row r="36" spans="2:27" ht="26.25" thickBot="1">
      <c r="B36" s="550" t="s">
        <v>226</v>
      </c>
      <c r="C36" s="551"/>
      <c r="D36" s="410"/>
      <c r="E36" s="410"/>
      <c r="F36" s="670">
        <f>SUM(F38:F41)</f>
        <v>1862</v>
      </c>
      <c r="G36" s="670">
        <f t="shared" ref="G36:Y36" si="15">SUM(G38:G41)</f>
        <v>1862</v>
      </c>
      <c r="H36" s="670">
        <f t="shared" si="15"/>
        <v>5119</v>
      </c>
      <c r="I36" s="670">
        <f t="shared" si="15"/>
        <v>1862</v>
      </c>
      <c r="J36" s="670">
        <f t="shared" si="15"/>
        <v>3423</v>
      </c>
      <c r="K36" s="670">
        <f t="shared" si="15"/>
        <v>3558</v>
      </c>
      <c r="L36" s="670">
        <f t="shared" si="15"/>
        <v>3423</v>
      </c>
      <c r="M36" s="670">
        <f t="shared" si="15"/>
        <v>1862</v>
      </c>
      <c r="N36" s="670">
        <f t="shared" si="15"/>
        <v>5119</v>
      </c>
      <c r="O36" s="670">
        <f t="shared" si="15"/>
        <v>1862</v>
      </c>
      <c r="P36" s="670">
        <f t="shared" si="15"/>
        <v>3423</v>
      </c>
      <c r="Q36" s="670">
        <f t="shared" si="15"/>
        <v>3558</v>
      </c>
      <c r="R36" s="670">
        <f t="shared" si="15"/>
        <v>3423</v>
      </c>
      <c r="S36" s="670">
        <f t="shared" si="15"/>
        <v>1862</v>
      </c>
      <c r="T36" s="670">
        <f t="shared" si="15"/>
        <v>3558</v>
      </c>
      <c r="U36" s="670">
        <f t="shared" si="15"/>
        <v>3423</v>
      </c>
      <c r="V36" s="670">
        <f t="shared" si="15"/>
        <v>1862</v>
      </c>
      <c r="W36" s="670">
        <f t="shared" si="15"/>
        <v>5119</v>
      </c>
      <c r="X36" s="670">
        <f t="shared" si="15"/>
        <v>1862</v>
      </c>
      <c r="Y36" s="670">
        <f t="shared" si="15"/>
        <v>3423</v>
      </c>
      <c r="AA36" s="2" t="s">
        <v>755</v>
      </c>
    </row>
    <row r="37" spans="2:27" ht="45">
      <c r="B37" s="613" t="s">
        <v>748</v>
      </c>
      <c r="C37" s="1250">
        <v>27281</v>
      </c>
      <c r="D37" s="1251">
        <v>3000</v>
      </c>
      <c r="E37" s="1252">
        <v>1</v>
      </c>
      <c r="F37" s="1253">
        <f>$E37*$C37</f>
        <v>27281</v>
      </c>
      <c r="G37" s="1253">
        <f t="shared" ref="G37:V37" si="16">$E37*$C37</f>
        <v>27281</v>
      </c>
      <c r="H37" s="1253">
        <f t="shared" si="16"/>
        <v>27281</v>
      </c>
      <c r="I37" s="1253">
        <f t="shared" si="16"/>
        <v>27281</v>
      </c>
      <c r="J37" s="1253">
        <f t="shared" si="16"/>
        <v>27281</v>
      </c>
      <c r="K37" s="1253">
        <f t="shared" si="16"/>
        <v>27281</v>
      </c>
      <c r="L37" s="1253">
        <f t="shared" si="16"/>
        <v>27281</v>
      </c>
      <c r="M37" s="1253">
        <f t="shared" si="16"/>
        <v>27281</v>
      </c>
      <c r="N37" s="1253">
        <f t="shared" si="16"/>
        <v>27281</v>
      </c>
      <c r="O37" s="1253">
        <f t="shared" si="16"/>
        <v>27281</v>
      </c>
      <c r="P37" s="1253">
        <f t="shared" si="16"/>
        <v>27281</v>
      </c>
      <c r="Q37" s="1253">
        <f t="shared" si="16"/>
        <v>27281</v>
      </c>
      <c r="R37" s="1253">
        <f t="shared" si="16"/>
        <v>27281</v>
      </c>
      <c r="S37" s="1253">
        <f t="shared" si="16"/>
        <v>27281</v>
      </c>
      <c r="T37" s="1253">
        <f t="shared" si="16"/>
        <v>27281</v>
      </c>
      <c r="U37" s="1253">
        <f t="shared" si="16"/>
        <v>27281</v>
      </c>
      <c r="V37" s="1253">
        <f t="shared" si="16"/>
        <v>27281</v>
      </c>
      <c r="W37" s="1253">
        <f t="shared" ref="P37:Y41" si="17">$E37*$C37</f>
        <v>27281</v>
      </c>
      <c r="X37" s="1253">
        <f t="shared" si="17"/>
        <v>27281</v>
      </c>
      <c r="Y37" s="1254">
        <f t="shared" si="17"/>
        <v>27281</v>
      </c>
    </row>
    <row r="38" spans="2:27" ht="30">
      <c r="B38" s="1255" t="s">
        <v>749</v>
      </c>
      <c r="C38" s="1256">
        <v>354</v>
      </c>
      <c r="D38" s="1257">
        <v>6000</v>
      </c>
      <c r="E38" s="1258">
        <v>1</v>
      </c>
      <c r="F38" s="1259">
        <f t="shared" ref="F38:O41" si="18">$E38*$C38</f>
        <v>354</v>
      </c>
      <c r="G38" s="1259">
        <f t="shared" si="18"/>
        <v>354</v>
      </c>
      <c r="H38" s="1259">
        <f t="shared" si="18"/>
        <v>354</v>
      </c>
      <c r="I38" s="1259">
        <f t="shared" si="18"/>
        <v>354</v>
      </c>
      <c r="J38" s="1259">
        <f t="shared" si="18"/>
        <v>354</v>
      </c>
      <c r="K38" s="1259">
        <f t="shared" si="18"/>
        <v>354</v>
      </c>
      <c r="L38" s="1259">
        <f t="shared" si="18"/>
        <v>354</v>
      </c>
      <c r="M38" s="1259">
        <f t="shared" si="18"/>
        <v>354</v>
      </c>
      <c r="N38" s="1259">
        <f t="shared" si="18"/>
        <v>354</v>
      </c>
      <c r="O38" s="1259">
        <f t="shared" si="18"/>
        <v>354</v>
      </c>
      <c r="P38" s="1259">
        <f t="shared" si="17"/>
        <v>354</v>
      </c>
      <c r="Q38" s="1259">
        <f t="shared" si="17"/>
        <v>354</v>
      </c>
      <c r="R38" s="1259">
        <f t="shared" si="17"/>
        <v>354</v>
      </c>
      <c r="S38" s="1259">
        <f t="shared" si="17"/>
        <v>354</v>
      </c>
      <c r="T38" s="1259">
        <f t="shared" si="17"/>
        <v>354</v>
      </c>
      <c r="U38" s="1259">
        <f t="shared" si="17"/>
        <v>354</v>
      </c>
      <c r="V38" s="1259">
        <f t="shared" si="17"/>
        <v>354</v>
      </c>
      <c r="W38" s="1259">
        <f t="shared" si="17"/>
        <v>354</v>
      </c>
      <c r="X38" s="1259">
        <f t="shared" si="17"/>
        <v>354</v>
      </c>
      <c r="Y38" s="1260">
        <f t="shared" si="17"/>
        <v>354</v>
      </c>
    </row>
    <row r="39" spans="2:27">
      <c r="B39" s="1261" t="s">
        <v>750</v>
      </c>
      <c r="C39" s="1256">
        <v>1561</v>
      </c>
      <c r="D39" s="1257">
        <v>15000</v>
      </c>
      <c r="E39" s="1258">
        <v>1</v>
      </c>
      <c r="F39" s="1259"/>
      <c r="G39" s="1259"/>
      <c r="H39" s="1259">
        <f t="shared" si="18"/>
        <v>1561</v>
      </c>
      <c r="I39" s="1259"/>
      <c r="J39" s="1259">
        <f t="shared" si="18"/>
        <v>1561</v>
      </c>
      <c r="K39" s="1259"/>
      <c r="L39" s="1259">
        <f t="shared" si="18"/>
        <v>1561</v>
      </c>
      <c r="M39" s="1259"/>
      <c r="N39" s="1259">
        <f t="shared" si="18"/>
        <v>1561</v>
      </c>
      <c r="O39" s="1259"/>
      <c r="P39" s="1259">
        <f t="shared" si="17"/>
        <v>1561</v>
      </c>
      <c r="Q39" s="1259"/>
      <c r="R39" s="1259">
        <f t="shared" si="17"/>
        <v>1561</v>
      </c>
      <c r="S39" s="1259"/>
      <c r="T39" s="1259"/>
      <c r="U39" s="1259">
        <f t="shared" si="17"/>
        <v>1561</v>
      </c>
      <c r="V39" s="1259"/>
      <c r="W39" s="1259">
        <f t="shared" si="17"/>
        <v>1561</v>
      </c>
      <c r="X39" s="1259"/>
      <c r="Y39" s="1260">
        <f t="shared" si="17"/>
        <v>1561</v>
      </c>
    </row>
    <row r="40" spans="2:27" ht="36" customHeight="1">
      <c r="B40" s="1261" t="s">
        <v>751</v>
      </c>
      <c r="C40" s="1256">
        <v>1696</v>
      </c>
      <c r="D40" s="1257">
        <v>20000</v>
      </c>
      <c r="E40" s="1258">
        <v>1</v>
      </c>
      <c r="F40" s="1259"/>
      <c r="G40" s="1259"/>
      <c r="H40" s="1259">
        <f t="shared" si="18"/>
        <v>1696</v>
      </c>
      <c r="I40" s="1259"/>
      <c r="J40" s="1259"/>
      <c r="K40" s="1259">
        <f t="shared" si="18"/>
        <v>1696</v>
      </c>
      <c r="L40" s="1259"/>
      <c r="M40" s="1259"/>
      <c r="N40" s="1259">
        <f t="shared" si="18"/>
        <v>1696</v>
      </c>
      <c r="O40" s="1259"/>
      <c r="P40" s="1259"/>
      <c r="Q40" s="1259">
        <f t="shared" si="17"/>
        <v>1696</v>
      </c>
      <c r="R40" s="1259"/>
      <c r="S40" s="1259"/>
      <c r="T40" s="1259">
        <f t="shared" si="17"/>
        <v>1696</v>
      </c>
      <c r="U40" s="1259"/>
      <c r="V40" s="1259"/>
      <c r="W40" s="1259">
        <f t="shared" si="17"/>
        <v>1696</v>
      </c>
      <c r="X40" s="1259"/>
      <c r="Y40" s="1260"/>
    </row>
    <row r="41" spans="2:27" ht="15.75" thickBot="1">
      <c r="B41" s="1262" t="s">
        <v>752</v>
      </c>
      <c r="C41" s="1263">
        <v>1508</v>
      </c>
      <c r="D41" s="1264">
        <v>24</v>
      </c>
      <c r="E41" s="1265">
        <v>1</v>
      </c>
      <c r="F41" s="1266">
        <f t="shared" si="18"/>
        <v>1508</v>
      </c>
      <c r="G41" s="1266">
        <f t="shared" si="18"/>
        <v>1508</v>
      </c>
      <c r="H41" s="1266">
        <f t="shared" si="18"/>
        <v>1508</v>
      </c>
      <c r="I41" s="1266">
        <f t="shared" si="18"/>
        <v>1508</v>
      </c>
      <c r="J41" s="1266">
        <f t="shared" si="18"/>
        <v>1508</v>
      </c>
      <c r="K41" s="1266">
        <f t="shared" si="18"/>
        <v>1508</v>
      </c>
      <c r="L41" s="1266">
        <f t="shared" si="18"/>
        <v>1508</v>
      </c>
      <c r="M41" s="1266">
        <f t="shared" si="18"/>
        <v>1508</v>
      </c>
      <c r="N41" s="1266">
        <f t="shared" si="18"/>
        <v>1508</v>
      </c>
      <c r="O41" s="1266">
        <f t="shared" si="18"/>
        <v>1508</v>
      </c>
      <c r="P41" s="1266">
        <f t="shared" si="17"/>
        <v>1508</v>
      </c>
      <c r="Q41" s="1266">
        <f t="shared" si="17"/>
        <v>1508</v>
      </c>
      <c r="R41" s="1266">
        <f t="shared" si="17"/>
        <v>1508</v>
      </c>
      <c r="S41" s="1266">
        <f t="shared" si="17"/>
        <v>1508</v>
      </c>
      <c r="T41" s="1266">
        <f t="shared" si="17"/>
        <v>1508</v>
      </c>
      <c r="U41" s="1266">
        <f t="shared" si="17"/>
        <v>1508</v>
      </c>
      <c r="V41" s="1266">
        <f t="shared" si="17"/>
        <v>1508</v>
      </c>
      <c r="W41" s="1266">
        <f t="shared" si="17"/>
        <v>1508</v>
      </c>
      <c r="X41" s="1266">
        <f t="shared" si="17"/>
        <v>1508</v>
      </c>
      <c r="Y41" s="1267">
        <f t="shared" si="17"/>
        <v>1508</v>
      </c>
    </row>
    <row r="42" spans="2:27" ht="26.25" thickBot="1">
      <c r="B42" s="550" t="s">
        <v>143</v>
      </c>
      <c r="C42" s="551"/>
      <c r="D42" s="410"/>
      <c r="E42" s="410"/>
      <c r="F42" s="611">
        <f>SUM(F43:F66)</f>
        <v>0</v>
      </c>
      <c r="G42" s="611">
        <f t="shared" ref="G42:Y42" si="19">SUM(G43:G66)</f>
        <v>24929</v>
      </c>
      <c r="H42" s="611">
        <f t="shared" si="19"/>
        <v>583889</v>
      </c>
      <c r="I42" s="611">
        <f t="shared" si="19"/>
        <v>113929</v>
      </c>
      <c r="J42" s="611">
        <f>SUM(J43:J66)</f>
        <v>424533.4</v>
      </c>
      <c r="K42" s="611">
        <f t="shared" si="19"/>
        <v>24929</v>
      </c>
      <c r="L42" s="611">
        <f t="shared" si="19"/>
        <v>424533.4</v>
      </c>
      <c r="M42" s="611">
        <f t="shared" si="19"/>
        <v>113929</v>
      </c>
      <c r="N42" s="611">
        <f t="shared" si="19"/>
        <v>424533.4</v>
      </c>
      <c r="O42" s="611">
        <f t="shared" si="19"/>
        <v>24929</v>
      </c>
      <c r="P42" s="611">
        <f t="shared" si="19"/>
        <v>513533.4</v>
      </c>
      <c r="Q42" s="611">
        <f t="shared" si="19"/>
        <v>24929</v>
      </c>
      <c r="R42" s="611">
        <f t="shared" si="19"/>
        <v>424533.4</v>
      </c>
      <c r="S42" s="611">
        <f t="shared" si="19"/>
        <v>0</v>
      </c>
      <c r="T42" s="611">
        <f t="shared" si="19"/>
        <v>113929</v>
      </c>
      <c r="U42" s="611">
        <f t="shared" si="19"/>
        <v>424533.4</v>
      </c>
      <c r="V42" s="611">
        <f t="shared" si="19"/>
        <v>24929</v>
      </c>
      <c r="W42" s="611">
        <f t="shared" si="19"/>
        <v>513533.4</v>
      </c>
      <c r="X42" s="611">
        <f t="shared" si="19"/>
        <v>24929</v>
      </c>
      <c r="Y42" s="612">
        <f t="shared" si="19"/>
        <v>424533.4</v>
      </c>
    </row>
    <row r="43" spans="2:27">
      <c r="B43" s="519" t="s">
        <v>231</v>
      </c>
      <c r="C43" s="554"/>
      <c r="D43" s="202"/>
      <c r="E43" s="202"/>
      <c r="F43" s="202"/>
      <c r="G43" s="202"/>
      <c r="H43" s="202"/>
      <c r="I43" s="202"/>
      <c r="J43" s="202"/>
      <c r="K43" s="202"/>
      <c r="L43" s="202"/>
      <c r="M43" s="202"/>
      <c r="N43" s="202"/>
      <c r="O43" s="202"/>
      <c r="P43" s="202"/>
      <c r="Q43" s="202"/>
      <c r="R43" s="202"/>
      <c r="S43" s="202"/>
      <c r="T43" s="202"/>
      <c r="U43" s="202"/>
      <c r="V43" s="202"/>
      <c r="W43" s="202"/>
      <c r="X43" s="202"/>
      <c r="Y43" s="203"/>
    </row>
    <row r="44" spans="2:27">
      <c r="B44" s="1268" t="s">
        <v>753</v>
      </c>
      <c r="C44" s="1256">
        <v>326279</v>
      </c>
      <c r="D44" s="1269">
        <v>15000</v>
      </c>
      <c r="E44" s="1270">
        <v>1</v>
      </c>
      <c r="F44" s="1259"/>
      <c r="G44" s="1259"/>
      <c r="H44" s="1259">
        <f>$C44*$E44</f>
        <v>326279</v>
      </c>
      <c r="I44" s="1259"/>
      <c r="J44" s="1259">
        <f>$C44*$E44*0.6</f>
        <v>195767.4</v>
      </c>
      <c r="K44" s="1259"/>
      <c r="L44" s="1259">
        <f>$C44*$E44*0.6</f>
        <v>195767.4</v>
      </c>
      <c r="M44" s="1259"/>
      <c r="N44" s="1259">
        <f>$C44*$E44*0.6</f>
        <v>195767.4</v>
      </c>
      <c r="O44" s="1259"/>
      <c r="P44" s="1259">
        <f>$C44*$E44*0.6</f>
        <v>195767.4</v>
      </c>
      <c r="Q44" s="1259"/>
      <c r="R44" s="1259">
        <f>$C44*$E44*0.6</f>
        <v>195767.4</v>
      </c>
      <c r="S44" s="1259"/>
      <c r="T44" s="1259"/>
      <c r="U44" s="1259">
        <f>$C44*$E44*0.6</f>
        <v>195767.4</v>
      </c>
      <c r="V44" s="1259"/>
      <c r="W44" s="1259">
        <f>$C44*$E44*0.6</f>
        <v>195767.4</v>
      </c>
      <c r="X44" s="1259"/>
      <c r="Y44" s="1259">
        <f>$C44*$E44*0.6</f>
        <v>195767.4</v>
      </c>
    </row>
    <row r="45" spans="2:27">
      <c r="B45" s="1268" t="s">
        <v>476</v>
      </c>
      <c r="C45" s="1256">
        <v>11000</v>
      </c>
      <c r="D45" s="1269">
        <v>15000</v>
      </c>
      <c r="E45" s="1270">
        <v>2</v>
      </c>
      <c r="F45" s="1259"/>
      <c r="G45" s="1259"/>
      <c r="H45" s="1259">
        <f>$C45*$E45</f>
        <v>22000</v>
      </c>
      <c r="I45" s="1259"/>
      <c r="J45" s="1259">
        <f>$C45*$E45</f>
        <v>22000</v>
      </c>
      <c r="K45" s="1259"/>
      <c r="L45" s="1259">
        <f>$C45*$E45</f>
        <v>22000</v>
      </c>
      <c r="M45" s="1259"/>
      <c r="N45" s="1259">
        <f>$C45*$E45</f>
        <v>22000</v>
      </c>
      <c r="O45" s="1259"/>
      <c r="P45" s="1259">
        <f>$C45*$E45</f>
        <v>22000</v>
      </c>
      <c r="Q45" s="1259"/>
      <c r="R45" s="1259">
        <f>$C45*$E45</f>
        <v>22000</v>
      </c>
      <c r="S45" s="1259"/>
      <c r="T45" s="1259"/>
      <c r="U45" s="1259">
        <f>$C45*$E45</f>
        <v>22000</v>
      </c>
      <c r="V45" s="1259"/>
      <c r="W45" s="1259">
        <f>$C45*$E45</f>
        <v>22000</v>
      </c>
      <c r="X45" s="1259"/>
      <c r="Y45" s="1259">
        <f>$C45*$E45</f>
        <v>22000</v>
      </c>
    </row>
    <row r="46" spans="2:27">
      <c r="B46" s="1268" t="s">
        <v>358</v>
      </c>
      <c r="C46" s="1256">
        <v>36055</v>
      </c>
      <c r="D46" s="1269">
        <v>15000</v>
      </c>
      <c r="E46" s="1270">
        <v>2</v>
      </c>
      <c r="F46" s="1259"/>
      <c r="G46" s="1259"/>
      <c r="H46" s="1259">
        <f>$C46*$E46</f>
        <v>72110</v>
      </c>
      <c r="I46" s="1259"/>
      <c r="J46" s="1259">
        <f>$C46*$E46*0.6</f>
        <v>43266</v>
      </c>
      <c r="K46" s="1259"/>
      <c r="L46" s="1259">
        <f>$C46*$E46*0.6</f>
        <v>43266</v>
      </c>
      <c r="M46" s="1259"/>
      <c r="N46" s="1259">
        <f>$C46*$E46*0.6</f>
        <v>43266</v>
      </c>
      <c r="O46" s="1259"/>
      <c r="P46" s="1259">
        <f>$C46*$E46*0.6</f>
        <v>43266</v>
      </c>
      <c r="Q46" s="1259"/>
      <c r="R46" s="1259">
        <f>$C46*$E46*0.6</f>
        <v>43266</v>
      </c>
      <c r="S46" s="1259"/>
      <c r="T46" s="1259"/>
      <c r="U46" s="1259">
        <f>$C46*$E46*0.6</f>
        <v>43266</v>
      </c>
      <c r="V46" s="1259"/>
      <c r="W46" s="1259">
        <f>$C46*$E46*0.6</f>
        <v>43266</v>
      </c>
      <c r="X46" s="1259"/>
      <c r="Y46" s="1259">
        <f>$C46*$E46*0.6</f>
        <v>43266</v>
      </c>
    </row>
    <row r="47" spans="2:27">
      <c r="B47" s="1268" t="s">
        <v>754</v>
      </c>
      <c r="C47" s="1256">
        <v>15514</v>
      </c>
      <c r="D47" s="1269">
        <v>10000</v>
      </c>
      <c r="E47" s="1270">
        <v>1</v>
      </c>
      <c r="F47" s="1259"/>
      <c r="G47" s="1259">
        <f>$C47*$E47</f>
        <v>15514</v>
      </c>
      <c r="H47" s="1259"/>
      <c r="I47" s="1259">
        <f>$C47*$E47</f>
        <v>15514</v>
      </c>
      <c r="J47" s="1259"/>
      <c r="K47" s="1259">
        <f>$C47*$E47</f>
        <v>15514</v>
      </c>
      <c r="L47" s="1259"/>
      <c r="M47" s="1259">
        <f>$C47*$E47</f>
        <v>15514</v>
      </c>
      <c r="N47" s="1259"/>
      <c r="O47" s="1259">
        <f>$C47*$E47</f>
        <v>15514</v>
      </c>
      <c r="P47" s="1259"/>
      <c r="Q47" s="1259">
        <f>$C47*$E47</f>
        <v>15514</v>
      </c>
      <c r="R47" s="1259"/>
      <c r="S47" s="1259"/>
      <c r="T47" s="1259">
        <f>$C47*$E47</f>
        <v>15514</v>
      </c>
      <c r="U47" s="1259"/>
      <c r="V47" s="1259">
        <f>$C47*$E47</f>
        <v>15514</v>
      </c>
      <c r="W47" s="1259"/>
      <c r="X47" s="1259">
        <f>$C47*$E47</f>
        <v>15514</v>
      </c>
      <c r="Y47" s="1260"/>
    </row>
    <row r="48" spans="2:27">
      <c r="B48" s="1268" t="s">
        <v>384</v>
      </c>
      <c r="C48" s="1256">
        <v>9415</v>
      </c>
      <c r="D48" s="1269">
        <v>10000</v>
      </c>
      <c r="E48" s="1270">
        <v>1</v>
      </c>
      <c r="F48" s="1259"/>
      <c r="G48" s="1259">
        <f>$C48*$E48</f>
        <v>9415</v>
      </c>
      <c r="H48" s="1259"/>
      <c r="I48" s="1259">
        <f>$C48*$E48</f>
        <v>9415</v>
      </c>
      <c r="J48" s="1259"/>
      <c r="K48" s="1259">
        <f>$C48*$E48</f>
        <v>9415</v>
      </c>
      <c r="L48" s="1259"/>
      <c r="M48" s="1259">
        <f>$C48*$E48</f>
        <v>9415</v>
      </c>
      <c r="N48" s="1259"/>
      <c r="O48" s="1259">
        <f>$C48*$E48</f>
        <v>9415</v>
      </c>
      <c r="P48" s="1259"/>
      <c r="Q48" s="1259">
        <f>$C48*$E48</f>
        <v>9415</v>
      </c>
      <c r="R48" s="1259"/>
      <c r="S48" s="1259"/>
      <c r="T48" s="1259">
        <f>$C48*$E48</f>
        <v>9415</v>
      </c>
      <c r="U48" s="1259"/>
      <c r="V48" s="1259">
        <f>$C48*$E48</f>
        <v>9415</v>
      </c>
      <c r="W48" s="1259"/>
      <c r="X48" s="1259">
        <f>$C48*$E48</f>
        <v>9415</v>
      </c>
      <c r="Y48" s="1260"/>
    </row>
    <row r="49" spans="2:25">
      <c r="B49" s="1261" t="s">
        <v>477</v>
      </c>
      <c r="C49" s="1271"/>
      <c r="D49" s="1210"/>
      <c r="E49" s="1211"/>
      <c r="F49" s="1210"/>
      <c r="G49" s="1210"/>
      <c r="H49" s="1210"/>
      <c r="I49" s="1210"/>
      <c r="J49" s="1210"/>
      <c r="K49" s="1210"/>
      <c r="L49" s="1210"/>
      <c r="M49" s="1210"/>
      <c r="N49" s="1210"/>
      <c r="O49" s="1210"/>
      <c r="P49" s="1210"/>
      <c r="Q49" s="1210"/>
      <c r="R49" s="1210"/>
      <c r="S49" s="1210"/>
      <c r="T49" s="1210"/>
      <c r="U49" s="1210"/>
      <c r="V49" s="1210"/>
      <c r="W49" s="1210"/>
      <c r="X49" s="1210"/>
      <c r="Y49" s="1272"/>
    </row>
    <row r="50" spans="2:25">
      <c r="B50" s="1273" t="s">
        <v>478</v>
      </c>
      <c r="C50" s="1256">
        <v>28500</v>
      </c>
      <c r="D50" s="1269">
        <v>15000</v>
      </c>
      <c r="E50" s="1270">
        <v>1</v>
      </c>
      <c r="F50" s="1259"/>
      <c r="G50" s="1259"/>
      <c r="H50" s="1259">
        <f>$C50*$E50</f>
        <v>28500</v>
      </c>
      <c r="I50" s="1259"/>
      <c r="J50" s="1259">
        <f>$C50*$E50</f>
        <v>28500</v>
      </c>
      <c r="K50" s="1259"/>
      <c r="L50" s="1259">
        <f>$C50*$E50</f>
        <v>28500</v>
      </c>
      <c r="M50" s="1259"/>
      <c r="N50" s="1259">
        <f>$C50*$E50</f>
        <v>28500</v>
      </c>
      <c r="O50" s="1259"/>
      <c r="P50" s="1259">
        <f>$C50*$E50</f>
        <v>28500</v>
      </c>
      <c r="Q50" s="1259"/>
      <c r="R50" s="1259">
        <f>$C50*$E50</f>
        <v>28500</v>
      </c>
      <c r="S50" s="1259"/>
      <c r="T50" s="1259"/>
      <c r="U50" s="1259">
        <f>$C50*$E50</f>
        <v>28500</v>
      </c>
      <c r="V50" s="1259"/>
      <c r="W50" s="1259">
        <f>$C50*$E50</f>
        <v>28500</v>
      </c>
      <c r="X50" s="1259"/>
      <c r="Y50" s="1259">
        <f>$C50*$E50</f>
        <v>28500</v>
      </c>
    </row>
    <row r="51" spans="2:25">
      <c r="B51" s="1273" t="s">
        <v>479</v>
      </c>
      <c r="C51" s="1256">
        <v>18000</v>
      </c>
      <c r="D51" s="1269">
        <v>15000</v>
      </c>
      <c r="E51" s="1270">
        <v>1</v>
      </c>
      <c r="F51" s="1259"/>
      <c r="G51" s="1259"/>
      <c r="H51" s="1259">
        <f>$C51*$E51</f>
        <v>18000</v>
      </c>
      <c r="I51" s="1259"/>
      <c r="J51" s="1259">
        <f>$C51*$E51</f>
        <v>18000</v>
      </c>
      <c r="K51" s="1259"/>
      <c r="L51" s="1259">
        <f>$C51*$E51</f>
        <v>18000</v>
      </c>
      <c r="M51" s="1259"/>
      <c r="N51" s="1259">
        <f>$C51*$E51</f>
        <v>18000</v>
      </c>
      <c r="O51" s="1259"/>
      <c r="P51" s="1259">
        <f>$C51*$E51</f>
        <v>18000</v>
      </c>
      <c r="Q51" s="1259"/>
      <c r="R51" s="1259">
        <f>$C51*$E51</f>
        <v>18000</v>
      </c>
      <c r="S51" s="1259"/>
      <c r="T51" s="1259"/>
      <c r="U51" s="1259">
        <f>$C51*$E51</f>
        <v>18000</v>
      </c>
      <c r="V51" s="1259"/>
      <c r="W51" s="1259">
        <f>$C51*$E51</f>
        <v>18000</v>
      </c>
      <c r="X51" s="1259"/>
      <c r="Y51" s="1259">
        <f>$C51*$E51</f>
        <v>18000</v>
      </c>
    </row>
    <row r="52" spans="2:25">
      <c r="B52" s="1273" t="s">
        <v>480</v>
      </c>
      <c r="C52" s="1256">
        <v>11500</v>
      </c>
      <c r="D52" s="1269">
        <v>15000</v>
      </c>
      <c r="E52" s="1270">
        <v>1</v>
      </c>
      <c r="F52" s="1259"/>
      <c r="G52" s="1259"/>
      <c r="H52" s="1259">
        <f>$C52</f>
        <v>11500</v>
      </c>
      <c r="I52" s="1259"/>
      <c r="J52" s="1259">
        <f>$C52</f>
        <v>11500</v>
      </c>
      <c r="K52" s="1259"/>
      <c r="L52" s="1259">
        <f>$C52</f>
        <v>11500</v>
      </c>
      <c r="M52" s="1259"/>
      <c r="N52" s="1259">
        <f>$C52</f>
        <v>11500</v>
      </c>
      <c r="O52" s="1259"/>
      <c r="P52" s="1259">
        <f>$C52</f>
        <v>11500</v>
      </c>
      <c r="Q52" s="1259"/>
      <c r="R52" s="1259">
        <f>$C52</f>
        <v>11500</v>
      </c>
      <c r="S52" s="1259"/>
      <c r="T52" s="1259"/>
      <c r="U52" s="1259">
        <f>$C52</f>
        <v>11500</v>
      </c>
      <c r="V52" s="1259"/>
      <c r="W52" s="1259">
        <f>$C52</f>
        <v>11500</v>
      </c>
      <c r="X52" s="1259"/>
      <c r="Y52" s="1259">
        <f>$C52</f>
        <v>11500</v>
      </c>
    </row>
    <row r="53" spans="2:25">
      <c r="B53" s="1273" t="s">
        <v>481</v>
      </c>
      <c r="C53" s="1256">
        <v>11500</v>
      </c>
      <c r="D53" s="1269">
        <v>15000</v>
      </c>
      <c r="E53" s="1270">
        <v>1</v>
      </c>
      <c r="F53" s="1259"/>
      <c r="G53" s="1259"/>
      <c r="H53" s="1259">
        <f>$C53</f>
        <v>11500</v>
      </c>
      <c r="I53" s="1259"/>
      <c r="J53" s="1259">
        <f>$C53</f>
        <v>11500</v>
      </c>
      <c r="K53" s="1259"/>
      <c r="L53" s="1259">
        <f>$C53</f>
        <v>11500</v>
      </c>
      <c r="M53" s="1259"/>
      <c r="N53" s="1259">
        <f>$C53</f>
        <v>11500</v>
      </c>
      <c r="O53" s="1259"/>
      <c r="P53" s="1259">
        <f>$C53</f>
        <v>11500</v>
      </c>
      <c r="Q53" s="1259"/>
      <c r="R53" s="1259">
        <f>$C53</f>
        <v>11500</v>
      </c>
      <c r="S53" s="1259"/>
      <c r="T53" s="1259"/>
      <c r="U53" s="1259">
        <f>$C53</f>
        <v>11500</v>
      </c>
      <c r="V53" s="1259"/>
      <c r="W53" s="1259">
        <f>$C53</f>
        <v>11500</v>
      </c>
      <c r="X53" s="1259"/>
      <c r="Y53" s="1259">
        <f>$C53</f>
        <v>11500</v>
      </c>
    </row>
    <row r="54" spans="2:25">
      <c r="B54" s="1268"/>
      <c r="C54" s="1274"/>
      <c r="D54" s="1275"/>
      <c r="E54" s="1276"/>
      <c r="F54" s="1277"/>
      <c r="G54" s="1277"/>
      <c r="H54" s="1277"/>
      <c r="I54" s="1277"/>
      <c r="J54" s="1277"/>
      <c r="K54" s="1277"/>
      <c r="L54" s="1277"/>
      <c r="M54" s="1277"/>
      <c r="N54" s="1277"/>
      <c r="O54" s="1277"/>
      <c r="P54" s="1277"/>
      <c r="Q54" s="1277"/>
      <c r="R54" s="1277"/>
      <c r="S54" s="1277"/>
      <c r="T54" s="1277"/>
      <c r="U54" s="1277"/>
      <c r="V54" s="1277"/>
      <c r="W54" s="1277"/>
      <c r="X54" s="1277"/>
      <c r="Y54" s="1278"/>
    </row>
    <row r="55" spans="2:25">
      <c r="B55" s="1261" t="s">
        <v>373</v>
      </c>
      <c r="C55" s="1271"/>
      <c r="D55" s="1210"/>
      <c r="E55" s="1211"/>
      <c r="F55" s="1210"/>
      <c r="G55" s="1210"/>
      <c r="H55" s="1210"/>
      <c r="I55" s="1210"/>
      <c r="J55" s="1210"/>
      <c r="K55" s="1210"/>
      <c r="L55" s="1210"/>
      <c r="M55" s="1210"/>
      <c r="N55" s="1210"/>
      <c r="O55" s="1210"/>
      <c r="P55" s="1210"/>
      <c r="Q55" s="1210"/>
      <c r="R55" s="1210"/>
      <c r="S55" s="1210"/>
      <c r="T55" s="1210"/>
      <c r="U55" s="1210"/>
      <c r="V55" s="1210"/>
      <c r="W55" s="1210"/>
      <c r="X55" s="1210"/>
      <c r="Y55" s="1272"/>
    </row>
    <row r="56" spans="2:25">
      <c r="B56" s="1268" t="s">
        <v>482</v>
      </c>
      <c r="C56" s="1256">
        <v>19000</v>
      </c>
      <c r="D56" s="1269">
        <v>15000</v>
      </c>
      <c r="E56" s="1270">
        <v>2</v>
      </c>
      <c r="F56" s="1259"/>
      <c r="G56" s="1259"/>
      <c r="H56" s="1259">
        <f>$C56*$E56</f>
        <v>38000</v>
      </c>
      <c r="I56" s="1259"/>
      <c r="J56" s="1259">
        <f>$C56*$E56</f>
        <v>38000</v>
      </c>
      <c r="K56" s="1259"/>
      <c r="L56" s="1259">
        <f>$C56*$E56</f>
        <v>38000</v>
      </c>
      <c r="M56" s="1259"/>
      <c r="N56" s="1259">
        <f>$C56*$E56</f>
        <v>38000</v>
      </c>
      <c r="O56" s="1259"/>
      <c r="P56" s="1259">
        <f>$C56*$E56</f>
        <v>38000</v>
      </c>
      <c r="Q56" s="1259"/>
      <c r="R56" s="1259">
        <f>$C56*$E56</f>
        <v>38000</v>
      </c>
      <c r="S56" s="1259"/>
      <c r="T56" s="1259"/>
      <c r="U56" s="1259">
        <f>$C56*$E56</f>
        <v>38000</v>
      </c>
      <c r="V56" s="1259"/>
      <c r="W56" s="1259">
        <f>$C56*$E56</f>
        <v>38000</v>
      </c>
      <c r="X56" s="1259"/>
      <c r="Y56" s="1259">
        <f>$C56*$E56</f>
        <v>38000</v>
      </c>
    </row>
    <row r="57" spans="2:25">
      <c r="B57" s="1268" t="s">
        <v>483</v>
      </c>
      <c r="C57" s="1256">
        <v>28000</v>
      </c>
      <c r="D57" s="1269">
        <v>15000</v>
      </c>
      <c r="E57" s="1270">
        <v>2</v>
      </c>
      <c r="F57" s="1259"/>
      <c r="G57" s="1259"/>
      <c r="H57" s="1259">
        <f>$C57*$E57</f>
        <v>56000</v>
      </c>
      <c r="I57" s="1259"/>
      <c r="J57" s="1259">
        <f>$C57*$E57</f>
        <v>56000</v>
      </c>
      <c r="K57" s="1259"/>
      <c r="L57" s="1259">
        <f>$C57*$E57</f>
        <v>56000</v>
      </c>
      <c r="M57" s="1259"/>
      <c r="N57" s="1259">
        <f>$C57*$E57</f>
        <v>56000</v>
      </c>
      <c r="O57" s="1259"/>
      <c r="P57" s="1259">
        <f>$C57*$E57</f>
        <v>56000</v>
      </c>
      <c r="Q57" s="1259"/>
      <c r="R57" s="1259">
        <f>$C57*$E57</f>
        <v>56000</v>
      </c>
      <c r="S57" s="1259"/>
      <c r="T57" s="1259"/>
      <c r="U57" s="1259">
        <f>$C57*$E57</f>
        <v>56000</v>
      </c>
      <c r="V57" s="1259"/>
      <c r="W57" s="1259">
        <f>$C57*$E57</f>
        <v>56000</v>
      </c>
      <c r="X57" s="1259"/>
      <c r="Y57" s="1259">
        <f>$C57*$E57</f>
        <v>56000</v>
      </c>
    </row>
    <row r="58" spans="2:25">
      <c r="B58" s="1261"/>
      <c r="C58" s="1274"/>
      <c r="D58" s="1275"/>
      <c r="E58" s="1276"/>
      <c r="F58" s="1277"/>
      <c r="G58" s="1277"/>
      <c r="H58" s="1277"/>
      <c r="I58" s="1277"/>
      <c r="J58" s="1277"/>
      <c r="K58" s="1277"/>
      <c r="L58" s="1277"/>
      <c r="M58" s="1277"/>
      <c r="N58" s="1277"/>
      <c r="O58" s="1277"/>
      <c r="P58" s="1277"/>
      <c r="Q58" s="1277"/>
      <c r="R58" s="1277"/>
      <c r="S58" s="1277"/>
      <c r="T58" s="1277"/>
      <c r="U58" s="1277"/>
      <c r="V58" s="1277"/>
      <c r="W58" s="1277"/>
      <c r="X58" s="1277"/>
      <c r="Y58" s="1278"/>
    </row>
    <row r="59" spans="2:25">
      <c r="B59" s="1261"/>
      <c r="C59" s="1274"/>
      <c r="D59" s="1275"/>
      <c r="E59" s="1276"/>
      <c r="F59" s="1277"/>
      <c r="G59" s="1277"/>
      <c r="H59" s="1277"/>
      <c r="I59" s="1277"/>
      <c r="J59" s="1277"/>
      <c r="K59" s="1277"/>
      <c r="L59" s="1277"/>
      <c r="M59" s="1277"/>
      <c r="N59" s="1277"/>
      <c r="O59" s="1277"/>
      <c r="P59" s="1277"/>
      <c r="Q59" s="1277"/>
      <c r="R59" s="1277"/>
      <c r="S59" s="1277"/>
      <c r="T59" s="1277"/>
      <c r="U59" s="1277"/>
      <c r="V59" s="1277"/>
      <c r="W59" s="1277"/>
      <c r="X59" s="1277"/>
      <c r="Y59" s="1278"/>
    </row>
    <row r="60" spans="2:25">
      <c r="B60" s="1261"/>
      <c r="C60" s="1274"/>
      <c r="D60" s="1275"/>
      <c r="E60" s="1276"/>
      <c r="F60" s="1277"/>
      <c r="G60" s="1277"/>
      <c r="H60" s="1277"/>
      <c r="I60" s="1277"/>
      <c r="J60" s="1277"/>
      <c r="K60" s="1277"/>
      <c r="L60" s="1277"/>
      <c r="M60" s="1277"/>
      <c r="N60" s="1277"/>
      <c r="O60" s="1277"/>
      <c r="P60" s="1277"/>
      <c r="Q60" s="1277"/>
      <c r="R60" s="1277"/>
      <c r="S60" s="1277"/>
      <c r="T60" s="1277"/>
      <c r="U60" s="1277"/>
      <c r="V60" s="1277"/>
      <c r="W60" s="1277"/>
      <c r="X60" s="1277"/>
      <c r="Y60" s="1278"/>
    </row>
    <row r="61" spans="2:25">
      <c r="B61" s="1261" t="s">
        <v>484</v>
      </c>
      <c r="C61" s="1271"/>
      <c r="D61" s="1210"/>
      <c r="E61" s="1211"/>
      <c r="F61" s="1210"/>
      <c r="G61" s="1210"/>
      <c r="H61" s="1210"/>
      <c r="I61" s="1210"/>
      <c r="J61" s="1210"/>
      <c r="K61" s="1210"/>
      <c r="L61" s="1210"/>
      <c r="M61" s="1210"/>
      <c r="N61" s="1210"/>
      <c r="O61" s="1210"/>
      <c r="P61" s="1210"/>
      <c r="Q61" s="1210"/>
      <c r="R61" s="1210"/>
      <c r="S61" s="1210"/>
      <c r="T61" s="1210"/>
      <c r="U61" s="1210"/>
      <c r="V61" s="1210"/>
      <c r="W61" s="1210"/>
      <c r="X61" s="1210"/>
      <c r="Y61" s="1272"/>
    </row>
    <row r="62" spans="2:25">
      <c r="B62" s="1268" t="s">
        <v>485</v>
      </c>
      <c r="C62" s="1256">
        <v>26500</v>
      </c>
      <c r="D62" s="1269">
        <v>25000</v>
      </c>
      <c r="E62" s="1270">
        <v>1</v>
      </c>
      <c r="F62" s="1259"/>
      <c r="G62" s="1259"/>
      <c r="H62" s="1259"/>
      <c r="I62" s="1259">
        <f>$C62*$E62</f>
        <v>26500</v>
      </c>
      <c r="J62" s="1259"/>
      <c r="K62" s="1259"/>
      <c r="L62" s="1259"/>
      <c r="M62" s="1259">
        <f>$C62*$E62</f>
        <v>26500</v>
      </c>
      <c r="N62" s="1259"/>
      <c r="O62" s="1259"/>
      <c r="P62" s="1259">
        <f>$C62*$E62</f>
        <v>26500</v>
      </c>
      <c r="Q62" s="1259"/>
      <c r="R62" s="1259"/>
      <c r="S62" s="1259"/>
      <c r="T62" s="1259">
        <f>$C62*$E62</f>
        <v>26500</v>
      </c>
      <c r="U62" s="1259"/>
      <c r="V62" s="1259"/>
      <c r="W62" s="1259">
        <f>$C62*$E62</f>
        <v>26500</v>
      </c>
      <c r="X62" s="1259"/>
      <c r="Y62" s="1260"/>
    </row>
    <row r="63" spans="2:25">
      <c r="B63" s="1268" t="s">
        <v>486</v>
      </c>
      <c r="C63" s="1256">
        <v>62500</v>
      </c>
      <c r="D63" s="1269">
        <v>25000</v>
      </c>
      <c r="E63" s="1270">
        <v>1</v>
      </c>
      <c r="F63" s="1259"/>
      <c r="G63" s="1259"/>
      <c r="H63" s="1259"/>
      <c r="I63" s="1259">
        <f>$C63*$E63</f>
        <v>62500</v>
      </c>
      <c r="J63" s="1259"/>
      <c r="K63" s="1259"/>
      <c r="L63" s="1259"/>
      <c r="M63" s="1259">
        <f>$C63*$E63</f>
        <v>62500</v>
      </c>
      <c r="N63" s="1259"/>
      <c r="O63" s="1259"/>
      <c r="P63" s="1259">
        <f>$C63*$E63</f>
        <v>62500</v>
      </c>
      <c r="Q63" s="1259"/>
      <c r="R63" s="1259"/>
      <c r="S63" s="1259"/>
      <c r="T63" s="1259">
        <f>$C63*$E63</f>
        <v>62500</v>
      </c>
      <c r="U63" s="1259"/>
      <c r="V63" s="1259"/>
      <c r="W63" s="1259">
        <f>$C63*$E63</f>
        <v>62500</v>
      </c>
      <c r="X63" s="1259"/>
      <c r="Y63" s="1260"/>
    </row>
    <row r="64" spans="2:25">
      <c r="B64" s="1268"/>
      <c r="C64" s="1274"/>
      <c r="D64" s="1275"/>
      <c r="E64" s="1276"/>
      <c r="F64" s="1277"/>
      <c r="G64" s="1277"/>
      <c r="H64" s="1277"/>
      <c r="I64" s="1277"/>
      <c r="J64" s="1277"/>
      <c r="K64" s="1277"/>
      <c r="L64" s="1277"/>
      <c r="M64" s="1277"/>
      <c r="N64" s="1277"/>
      <c r="O64" s="1277"/>
      <c r="P64" s="1277"/>
      <c r="Q64" s="1277"/>
      <c r="R64" s="1277"/>
      <c r="S64" s="1277"/>
      <c r="T64" s="1277"/>
      <c r="U64" s="1277"/>
      <c r="V64" s="1277"/>
      <c r="W64" s="1277"/>
      <c r="X64" s="1277"/>
      <c r="Y64" s="1278"/>
    </row>
    <row r="65" spans="2:25">
      <c r="B65" s="1268"/>
      <c r="C65" s="1274"/>
      <c r="D65" s="1275"/>
      <c r="E65" s="1276"/>
      <c r="F65" s="1277"/>
      <c r="G65" s="1277"/>
      <c r="H65" s="1277"/>
      <c r="I65" s="1277"/>
      <c r="J65" s="1277"/>
      <c r="K65" s="1277"/>
      <c r="L65" s="1277"/>
      <c r="M65" s="1277"/>
      <c r="N65" s="1277"/>
      <c r="O65" s="1277"/>
      <c r="P65" s="1277"/>
      <c r="Q65" s="1277"/>
      <c r="R65" s="1277"/>
      <c r="S65" s="1277"/>
      <c r="T65" s="1277"/>
      <c r="U65" s="1277"/>
      <c r="V65" s="1277"/>
      <c r="W65" s="1277"/>
      <c r="X65" s="1277"/>
      <c r="Y65" s="1278"/>
    </row>
    <row r="66" spans="2:25">
      <c r="B66" s="1268"/>
      <c r="C66" s="1274"/>
      <c r="D66" s="1275"/>
      <c r="E66" s="1276"/>
      <c r="F66" s="1277"/>
      <c r="G66" s="1277"/>
      <c r="H66" s="1277"/>
      <c r="I66" s="1277"/>
      <c r="J66" s="1277"/>
      <c r="K66" s="1277"/>
      <c r="L66" s="1277"/>
      <c r="M66" s="1277"/>
      <c r="N66" s="1277"/>
      <c r="O66" s="1277"/>
      <c r="P66" s="1277"/>
      <c r="Q66" s="1277"/>
      <c r="R66" s="1277"/>
      <c r="S66" s="1277"/>
      <c r="T66" s="1277"/>
      <c r="U66" s="1277"/>
      <c r="V66" s="1277"/>
      <c r="W66" s="1277"/>
      <c r="X66" s="1277"/>
      <c r="Y66" s="1278"/>
    </row>
    <row r="67" spans="2:25">
      <c r="B67" s="1261" t="s">
        <v>484</v>
      </c>
      <c r="C67" s="1271"/>
      <c r="D67" s="1210"/>
      <c r="E67" s="1211"/>
      <c r="F67" s="1210"/>
      <c r="G67" s="1210"/>
      <c r="H67" s="1210"/>
      <c r="I67" s="1210"/>
      <c r="J67" s="1210"/>
      <c r="K67" s="1210"/>
      <c r="L67" s="1210"/>
      <c r="M67" s="1210"/>
      <c r="N67" s="1210"/>
      <c r="O67" s="1210"/>
      <c r="P67" s="1210"/>
      <c r="Q67" s="1210"/>
      <c r="R67" s="1210"/>
      <c r="S67" s="1210"/>
      <c r="T67" s="1210"/>
      <c r="U67" s="1210"/>
      <c r="V67" s="1210"/>
      <c r="W67" s="1210"/>
      <c r="X67" s="1210"/>
      <c r="Y67" s="1272"/>
    </row>
    <row r="68" spans="2:25">
      <c r="B68" s="1268"/>
      <c r="C68" s="1274"/>
      <c r="D68" s="1275"/>
      <c r="E68" s="1276"/>
      <c r="F68" s="1277"/>
      <c r="G68" s="1277"/>
      <c r="H68" s="1277"/>
      <c r="I68" s="1277"/>
      <c r="J68" s="1277"/>
      <c r="K68" s="1277"/>
      <c r="L68" s="1277"/>
      <c r="M68" s="1277"/>
      <c r="N68" s="1277"/>
      <c r="O68" s="1277"/>
      <c r="P68" s="1277"/>
      <c r="Q68" s="1277"/>
      <c r="R68" s="1277"/>
      <c r="S68" s="1277"/>
      <c r="T68" s="1277"/>
      <c r="U68" s="1277"/>
      <c r="V68" s="1277"/>
      <c r="W68" s="1277"/>
      <c r="X68" s="1277"/>
      <c r="Y68" s="1278"/>
    </row>
    <row r="69" spans="2:25">
      <c r="B69" s="1268"/>
      <c r="C69" s="1274"/>
      <c r="D69" s="1275"/>
      <c r="E69" s="1276"/>
      <c r="F69" s="1277"/>
      <c r="G69" s="1277"/>
      <c r="H69" s="1277"/>
      <c r="I69" s="1277"/>
      <c r="J69" s="1277"/>
      <c r="K69" s="1277"/>
      <c r="L69" s="1277"/>
      <c r="M69" s="1277"/>
      <c r="N69" s="1277"/>
      <c r="O69" s="1277"/>
      <c r="P69" s="1277"/>
      <c r="Q69" s="1277"/>
      <c r="R69" s="1277"/>
      <c r="S69" s="1277"/>
      <c r="T69" s="1277"/>
      <c r="U69" s="1277"/>
      <c r="V69" s="1277"/>
      <c r="W69" s="1277"/>
      <c r="X69" s="1277"/>
      <c r="Y69" s="1278"/>
    </row>
    <row r="70" spans="2:25">
      <c r="B70" s="1268"/>
      <c r="C70" s="1274"/>
      <c r="D70" s="1275"/>
      <c r="E70" s="1276"/>
      <c r="F70" s="1277"/>
      <c r="G70" s="1277"/>
      <c r="H70" s="1277"/>
      <c r="I70" s="1277"/>
      <c r="J70" s="1277"/>
      <c r="K70" s="1277"/>
      <c r="L70" s="1277"/>
      <c r="M70" s="1277"/>
      <c r="N70" s="1277"/>
      <c r="O70" s="1277"/>
      <c r="P70" s="1277"/>
      <c r="Q70" s="1277"/>
      <c r="R70" s="1277"/>
      <c r="S70" s="1277"/>
      <c r="T70" s="1277"/>
      <c r="U70" s="1277"/>
      <c r="V70" s="1277"/>
      <c r="W70" s="1277"/>
      <c r="X70" s="1277"/>
      <c r="Y70" s="1278"/>
    </row>
    <row r="71" spans="2:25">
      <c r="B71" s="1268"/>
      <c r="C71" s="1274"/>
      <c r="D71" s="1275"/>
      <c r="E71" s="1276"/>
      <c r="F71" s="1277"/>
      <c r="G71" s="1277"/>
      <c r="H71" s="1277"/>
      <c r="I71" s="1277"/>
      <c r="J71" s="1277"/>
      <c r="K71" s="1277"/>
      <c r="L71" s="1277"/>
      <c r="M71" s="1277"/>
      <c r="N71" s="1277"/>
      <c r="O71" s="1277"/>
      <c r="P71" s="1277"/>
      <c r="Q71" s="1277"/>
      <c r="R71" s="1277"/>
      <c r="S71" s="1277"/>
      <c r="T71" s="1277"/>
      <c r="U71" s="1277"/>
      <c r="V71" s="1277"/>
      <c r="W71" s="1277"/>
      <c r="X71" s="1277"/>
      <c r="Y71" s="1278"/>
    </row>
    <row r="72" spans="2:25" ht="15.75" thickBot="1">
      <c r="B72" s="1214"/>
      <c r="C72" s="1274"/>
      <c r="D72" s="1275"/>
      <c r="E72" s="1276"/>
      <c r="F72" s="1277"/>
      <c r="G72" s="1277"/>
      <c r="H72" s="1277"/>
      <c r="I72" s="1277"/>
      <c r="J72" s="1277"/>
      <c r="K72" s="1277"/>
      <c r="L72" s="1277"/>
      <c r="M72" s="1277"/>
      <c r="N72" s="1277"/>
      <c r="O72" s="1277"/>
      <c r="P72" s="1277"/>
      <c r="Q72" s="1277"/>
      <c r="R72" s="1277"/>
      <c r="S72" s="1277"/>
      <c r="T72" s="1277"/>
      <c r="U72" s="1277"/>
      <c r="V72" s="1277"/>
      <c r="W72" s="1277"/>
      <c r="X72" s="1277"/>
      <c r="Y72" s="1278"/>
    </row>
  </sheetData>
  <printOptions horizontalCentered="1"/>
  <pageMargins left="0.31496062992125984" right="0.31496062992125984" top="0.55118110236220474" bottom="0.55118110236220474" header="0.31496062992125984" footer="0.31496062992125984"/>
  <pageSetup paperSize="8" scale="40"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736D-772C-4A50-BB38-1E118689CCBE}">
  <sheetPr>
    <tabColor rgb="FFC4BD97"/>
  </sheetPr>
  <dimension ref="A2:Q39"/>
  <sheetViews>
    <sheetView showGridLines="0" view="pageBreakPreview" zoomScale="85" zoomScaleNormal="85" zoomScaleSheetLayoutView="85" workbookViewId="0">
      <pane xSplit="3" ySplit="4" topLeftCell="D5" activePane="bottomRight" state="frozen"/>
      <selection activeCell="G11" sqref="G11"/>
      <selection pane="topRight" activeCell="G11" sqref="G11"/>
      <selection pane="bottomLeft" activeCell="G11" sqref="G11"/>
      <selection pane="bottomRight" activeCell="D14" sqref="D14"/>
    </sheetView>
  </sheetViews>
  <sheetFormatPr defaultColWidth="9.140625" defaultRowHeight="12.75"/>
  <cols>
    <col min="1" max="1" width="4.28515625" style="358" customWidth="1"/>
    <col min="2" max="2" width="37.85546875" style="401" customWidth="1"/>
    <col min="3" max="3" width="18.85546875" style="360" customWidth="1"/>
    <col min="4" max="4" width="13.28515625" style="360" customWidth="1"/>
    <col min="5" max="5" width="10.28515625" style="361" customWidth="1"/>
    <col min="6" max="6" width="10.7109375" style="361" customWidth="1"/>
    <col min="7" max="7" width="10.28515625" style="361" customWidth="1"/>
    <col min="8" max="8" width="9.7109375" style="361" customWidth="1"/>
    <col min="9" max="9" width="9.28515625" style="361" customWidth="1"/>
    <col min="10" max="10" width="10" style="361" customWidth="1"/>
    <col min="11" max="11" width="9.140625" style="361" customWidth="1"/>
    <col min="12" max="12" width="9.5703125" style="361" customWidth="1"/>
    <col min="13" max="13" width="9.140625" style="361" customWidth="1"/>
    <col min="14" max="14" width="9" style="361" customWidth="1"/>
    <col min="15" max="15" width="63.28515625" style="358" customWidth="1"/>
    <col min="16" max="16" width="5.7109375" style="358" customWidth="1"/>
    <col min="17" max="16384" width="9.140625" style="358"/>
  </cols>
  <sheetData>
    <row r="2" spans="1:17" ht="15">
      <c r="B2" s="359" t="s">
        <v>178</v>
      </c>
    </row>
    <row r="3" spans="1:17" s="362" customFormat="1" ht="27" customHeight="1" thickBot="1">
      <c r="B3" s="363" t="s">
        <v>44</v>
      </c>
      <c r="C3" s="310" t="s">
        <v>487</v>
      </c>
      <c r="D3" s="364"/>
      <c r="F3" s="364"/>
      <c r="G3" s="364"/>
      <c r="H3" s="364"/>
      <c r="I3" s="364"/>
      <c r="J3" s="364"/>
      <c r="K3" s="364"/>
      <c r="L3" s="364"/>
      <c r="M3" s="364"/>
      <c r="N3" s="364"/>
      <c r="O3" s="365" t="s">
        <v>45</v>
      </c>
    </row>
    <row r="4" spans="1:17" s="370" customFormat="1" ht="22.15" customHeight="1">
      <c r="A4" s="366">
        <v>1</v>
      </c>
      <c r="B4" s="367" t="s">
        <v>179</v>
      </c>
      <c r="C4" s="368" t="s">
        <v>29</v>
      </c>
      <c r="D4" s="368">
        <v>0</v>
      </c>
      <c r="E4" s="368">
        <f>D4+1</f>
        <v>1</v>
      </c>
      <c r="F4" s="368">
        <f>E4+1</f>
        <v>2</v>
      </c>
      <c r="G4" s="368">
        <f t="shared" ref="G4:N4" si="0">F4+1</f>
        <v>3</v>
      </c>
      <c r="H4" s="368">
        <f t="shared" si="0"/>
        <v>4</v>
      </c>
      <c r="I4" s="368">
        <f t="shared" si="0"/>
        <v>5</v>
      </c>
      <c r="J4" s="368">
        <f t="shared" si="0"/>
        <v>6</v>
      </c>
      <c r="K4" s="368">
        <f t="shared" si="0"/>
        <v>7</v>
      </c>
      <c r="L4" s="368">
        <f t="shared" si="0"/>
        <v>8</v>
      </c>
      <c r="M4" s="368">
        <f t="shared" si="0"/>
        <v>9</v>
      </c>
      <c r="N4" s="368">
        <f t="shared" si="0"/>
        <v>10</v>
      </c>
      <c r="O4" s="369" t="s">
        <v>180</v>
      </c>
      <c r="P4" s="31"/>
    </row>
    <row r="5" spans="1:17" s="370" customFormat="1" ht="25.9" customHeight="1">
      <c r="A5" s="371">
        <f>A4+1</f>
        <v>2</v>
      </c>
      <c r="B5" s="372" t="s">
        <v>47</v>
      </c>
      <c r="C5" s="373" t="s">
        <v>2</v>
      </c>
      <c r="D5" s="242">
        <v>10</v>
      </c>
      <c r="E5" s="373"/>
      <c r="F5" s="373"/>
      <c r="G5" s="373"/>
      <c r="H5" s="373"/>
      <c r="I5" s="373"/>
      <c r="J5" s="373"/>
      <c r="K5" s="373"/>
      <c r="L5" s="373"/>
      <c r="M5" s="373"/>
      <c r="N5" s="373"/>
      <c r="O5" s="374"/>
      <c r="P5" s="31"/>
    </row>
    <row r="6" spans="1:17" s="370" customFormat="1" ht="24.75" customHeight="1">
      <c r="A6" s="371">
        <f t="shared" ref="A6:A39" si="1">A5+1</f>
        <v>3</v>
      </c>
      <c r="B6" s="372" t="s">
        <v>135</v>
      </c>
      <c r="C6" s="373" t="s">
        <v>2</v>
      </c>
      <c r="D6" s="242">
        <v>12</v>
      </c>
      <c r="E6" s="373"/>
      <c r="F6" s="373"/>
      <c r="G6" s="373"/>
      <c r="H6" s="373"/>
      <c r="I6" s="373"/>
      <c r="J6" s="373"/>
      <c r="K6" s="373"/>
      <c r="L6" s="373"/>
      <c r="M6" s="373"/>
      <c r="N6" s="373"/>
      <c r="O6" s="374"/>
      <c r="P6" s="31"/>
    </row>
    <row r="7" spans="1:17" s="370" customFormat="1" ht="24.75" customHeight="1">
      <c r="A7" s="371"/>
      <c r="B7" s="626" t="s">
        <v>238</v>
      </c>
      <c r="C7" s="627" t="s">
        <v>8</v>
      </c>
      <c r="D7" s="627"/>
      <c r="E7" s="628">
        <f>Факт.КТГ!D23</f>
        <v>0.85465183066830996</v>
      </c>
      <c r="F7" s="628">
        <f>Факт.КТГ!E23</f>
        <v>0.7283267013181991</v>
      </c>
      <c r="G7" s="628">
        <f>Факт.КТГ!F23</f>
        <v>0.75512295778525274</v>
      </c>
      <c r="H7" s="628">
        <f>Факт.КТГ!G23</f>
        <v>0.69453356040612135</v>
      </c>
      <c r="I7" s="628">
        <f>Факт.КТГ!H23</f>
        <v>0.69340419945869936</v>
      </c>
      <c r="J7" s="628">
        <f>Факт.КТГ!I23</f>
        <v>0.74273727501740916</v>
      </c>
      <c r="K7" s="628">
        <f>Факт.КТГ!J23</f>
        <v>0.71715238441357987</v>
      </c>
      <c r="L7" s="628">
        <f>Факт.КТГ!K23</f>
        <v>0.77322817988905923</v>
      </c>
      <c r="M7" s="628">
        <f>Факт.КТГ!L23</f>
        <v>0.49325995833977787</v>
      </c>
      <c r="N7" s="628">
        <f>Факт.КТГ!M23</f>
        <v>0.75729454275626096</v>
      </c>
      <c r="O7" s="374" t="s">
        <v>740</v>
      </c>
      <c r="P7" s="31"/>
    </row>
    <row r="8" spans="1:17" s="370" customFormat="1" ht="24.75" customHeight="1">
      <c r="A8" s="371"/>
      <c r="B8" s="372"/>
      <c r="C8" s="373"/>
      <c r="D8" s="242"/>
      <c r="E8" s="373"/>
      <c r="F8" s="373"/>
      <c r="G8" s="373"/>
      <c r="H8" s="373"/>
      <c r="I8" s="373"/>
      <c r="J8" s="373"/>
      <c r="K8" s="373"/>
      <c r="L8" s="373"/>
      <c r="M8" s="373"/>
      <c r="N8" s="373"/>
      <c r="O8" s="374"/>
      <c r="P8" s="31"/>
    </row>
    <row r="9" spans="1:17" ht="25.9" customHeight="1">
      <c r="A9" s="371">
        <f>A6+1</f>
        <v>4</v>
      </c>
      <c r="B9" s="372" t="s">
        <v>48</v>
      </c>
      <c r="C9" s="375"/>
      <c r="D9" s="375"/>
      <c r="E9" s="376">
        <f>(8760-E10-E11-E12)/8760</f>
        <v>0.92460996955859964</v>
      </c>
      <c r="F9" s="376">
        <f t="shared" ref="F9:N9" si="2">(8760-F10-F11-F12)/8760</f>
        <v>0.91906075596144099</v>
      </c>
      <c r="G9" s="376">
        <f t="shared" si="2"/>
        <v>0.90241311516996447</v>
      </c>
      <c r="H9" s="376">
        <f t="shared" si="2"/>
        <v>0.91684107052257735</v>
      </c>
      <c r="I9" s="376">
        <f t="shared" si="2"/>
        <v>0.86134893455098938</v>
      </c>
      <c r="J9" s="376">
        <f t="shared" si="2"/>
        <v>0.88909500253678342</v>
      </c>
      <c r="K9" s="376">
        <f t="shared" si="2"/>
        <v>0.91906075596144099</v>
      </c>
      <c r="L9" s="376">
        <f t="shared" si="2"/>
        <v>0.90796232876712324</v>
      </c>
      <c r="M9" s="376">
        <f t="shared" si="2"/>
        <v>0.89131468797564695</v>
      </c>
      <c r="N9" s="376">
        <f t="shared" si="2"/>
        <v>0.84137176560121774</v>
      </c>
      <c r="O9" s="374" t="s">
        <v>181</v>
      </c>
    </row>
    <row r="10" spans="1:17" ht="14.45" customHeight="1">
      <c r="A10" s="371">
        <f t="shared" si="1"/>
        <v>5</v>
      </c>
      <c r="B10" s="377" t="s">
        <v>182</v>
      </c>
      <c r="C10" s="375" t="s">
        <v>33</v>
      </c>
      <c r="D10" s="375"/>
      <c r="E10" s="378">
        <f>'Sany АСТ_ТО'!G7</f>
        <v>229</v>
      </c>
      <c r="F10" s="378">
        <f>'Sany АСТ_ТО'!H7</f>
        <v>229</v>
      </c>
      <c r="G10" s="378">
        <f>'Sany АСТ_ТО'!I7</f>
        <v>229</v>
      </c>
      <c r="H10" s="378">
        <f>'Sany АСТ_ТО'!J7</f>
        <v>229</v>
      </c>
      <c r="I10" s="378">
        <f>'Sany АСТ_ТО'!K7</f>
        <v>229</v>
      </c>
      <c r="J10" s="378">
        <f>'Sany АСТ_ТО'!L7</f>
        <v>229</v>
      </c>
      <c r="K10" s="378">
        <f>'Sany АСТ_ТО'!M7</f>
        <v>229</v>
      </c>
      <c r="L10" s="378">
        <f>'Sany АСТ_ТО'!N7</f>
        <v>229</v>
      </c>
      <c r="M10" s="378">
        <f>'Sany АСТ_ТО'!O7</f>
        <v>229</v>
      </c>
      <c r="N10" s="378">
        <f>'Sany АСТ_ТО'!P7</f>
        <v>229</v>
      </c>
      <c r="O10" s="374"/>
    </row>
    <row r="11" spans="1:17" ht="14.45" customHeight="1">
      <c r="A11" s="371">
        <f t="shared" si="1"/>
        <v>6</v>
      </c>
      <c r="B11" s="377" t="s">
        <v>183</v>
      </c>
      <c r="C11" s="375" t="s">
        <v>33</v>
      </c>
      <c r="D11" s="375"/>
      <c r="E11" s="378">
        <f>'Sany АСТ_Ремонты'!F8</f>
        <v>200</v>
      </c>
      <c r="F11" s="378">
        <f>'Sany АСТ_Ремонты'!G8</f>
        <v>250</v>
      </c>
      <c r="G11" s="378">
        <f>'Sany АСТ_Ремонты'!H8</f>
        <v>400</v>
      </c>
      <c r="H11" s="378">
        <f>'Sany АСТ_Ремонты'!I8</f>
        <v>270</v>
      </c>
      <c r="I11" s="378">
        <f>'Sany АСТ_Ремонты'!J8</f>
        <v>770</v>
      </c>
      <c r="J11" s="378">
        <f>'Sany АСТ_Ремонты'!K8</f>
        <v>520</v>
      </c>
      <c r="K11" s="378">
        <f>'Sany АСТ_Ремонты'!L8</f>
        <v>250</v>
      </c>
      <c r="L11" s="378">
        <f>'Sany АСТ_Ремонты'!M8</f>
        <v>350</v>
      </c>
      <c r="M11" s="378">
        <f>'Sany АСТ_Ремонты'!N8</f>
        <v>500</v>
      </c>
      <c r="N11" s="378">
        <f>'Sany АСТ_Ремонты'!O8</f>
        <v>950</v>
      </c>
      <c r="O11" s="374"/>
    </row>
    <row r="12" spans="1:17" ht="14.45" customHeight="1">
      <c r="A12" s="371">
        <f t="shared" si="1"/>
        <v>7</v>
      </c>
      <c r="B12" s="377" t="s">
        <v>289</v>
      </c>
      <c r="C12" s="375" t="s">
        <v>33</v>
      </c>
      <c r="D12" s="375"/>
      <c r="E12" s="378">
        <f>(8760-E10-E11)/12*20/60</f>
        <v>231.41666666666666</v>
      </c>
      <c r="F12" s="378">
        <f t="shared" ref="F12:N12" si="3">(8760-F10-F11)/12*20/60</f>
        <v>230.0277777777778</v>
      </c>
      <c r="G12" s="378">
        <f t="shared" si="3"/>
        <v>225.86111111111114</v>
      </c>
      <c r="H12" s="378">
        <f t="shared" si="3"/>
        <v>229.4722222222222</v>
      </c>
      <c r="I12" s="378">
        <f t="shared" si="3"/>
        <v>215.58333333333334</v>
      </c>
      <c r="J12" s="378">
        <f t="shared" si="3"/>
        <v>222.5277777777778</v>
      </c>
      <c r="K12" s="378">
        <f t="shared" si="3"/>
        <v>230.0277777777778</v>
      </c>
      <c r="L12" s="378">
        <f t="shared" si="3"/>
        <v>227.25</v>
      </c>
      <c r="M12" s="378">
        <f t="shared" si="3"/>
        <v>223.08333333333334</v>
      </c>
      <c r="N12" s="378">
        <f t="shared" si="3"/>
        <v>210.58333333333334</v>
      </c>
      <c r="O12" s="374"/>
    </row>
    <row r="13" spans="1:17" ht="25.5" customHeight="1">
      <c r="A13" s="371">
        <f t="shared" si="1"/>
        <v>8</v>
      </c>
      <c r="B13" s="372" t="s">
        <v>18</v>
      </c>
      <c r="C13" s="375" t="s">
        <v>19</v>
      </c>
      <c r="D13" s="379" t="s">
        <v>488</v>
      </c>
      <c r="E13" s="1106">
        <f>AVERAGE(1.9,2)*60/(AVERAGE(3,5))</f>
        <v>29.25</v>
      </c>
      <c r="F13" s="380"/>
      <c r="G13" s="380"/>
      <c r="H13" s="380"/>
      <c r="I13" s="380"/>
      <c r="J13" s="380"/>
      <c r="K13" s="380"/>
      <c r="L13" s="380"/>
      <c r="M13" s="380"/>
      <c r="N13" s="380"/>
      <c r="O13" s="374"/>
      <c r="P13" s="360">
        <f>'3. Час.произв.'!$G$18</f>
        <v>10</v>
      </c>
      <c r="Q13" s="358" t="s">
        <v>639</v>
      </c>
    </row>
    <row r="14" spans="1:17" ht="14.45" customHeight="1">
      <c r="A14" s="371">
        <f t="shared" si="1"/>
        <v>9</v>
      </c>
      <c r="B14" s="372" t="s">
        <v>49</v>
      </c>
      <c r="C14" s="375" t="s">
        <v>50</v>
      </c>
      <c r="D14" s="379">
        <v>1101.29</v>
      </c>
      <c r="E14" s="380"/>
      <c r="F14" s="380"/>
      <c r="G14" s="380"/>
      <c r="H14" s="380"/>
      <c r="I14" s="380"/>
      <c r="J14" s="380"/>
      <c r="K14" s="380"/>
      <c r="L14" s="380"/>
      <c r="M14" s="380"/>
      <c r="N14" s="380"/>
      <c r="O14" s="374"/>
    </row>
    <row r="15" spans="1:17" ht="14.45" customHeight="1">
      <c r="A15" s="371">
        <f t="shared" si="1"/>
        <v>10</v>
      </c>
      <c r="B15" s="372" t="s">
        <v>140</v>
      </c>
      <c r="C15" s="381" t="s">
        <v>160</v>
      </c>
      <c r="D15" s="375"/>
      <c r="E15" s="382">
        <f>SUM(E16:E20)</f>
        <v>25714.43447</v>
      </c>
      <c r="F15" s="382">
        <f t="shared" ref="F15:N15" si="4">SUM(F16:F20)</f>
        <v>40398.956470000005</v>
      </c>
      <c r="G15" s="382">
        <f t="shared" si="4"/>
        <v>117561.98717000001</v>
      </c>
      <c r="H15" s="382">
        <f t="shared" si="4"/>
        <v>40488.956470000005</v>
      </c>
      <c r="I15" s="382">
        <f t="shared" si="4"/>
        <v>50137.620710000003</v>
      </c>
      <c r="J15" s="382">
        <f t="shared" si="4"/>
        <v>132561.50917</v>
      </c>
      <c r="K15" s="382">
        <f t="shared" si="4"/>
        <v>33695.990470000004</v>
      </c>
      <c r="L15" s="382">
        <f t="shared" si="4"/>
        <v>59907.484470000003</v>
      </c>
      <c r="M15" s="382">
        <f t="shared" si="4"/>
        <v>120811.64541</v>
      </c>
      <c r="N15" s="382">
        <f t="shared" si="4"/>
        <v>35567.40047</v>
      </c>
      <c r="O15" s="374"/>
    </row>
    <row r="16" spans="1:17" ht="14.45" customHeight="1">
      <c r="A16" s="371">
        <f t="shared" si="1"/>
        <v>11</v>
      </c>
      <c r="B16" s="377" t="s">
        <v>185</v>
      </c>
      <c r="C16" s="383" t="s">
        <v>160</v>
      </c>
      <c r="D16" s="383"/>
      <c r="E16" s="384">
        <f>'Sany АСТ_ТО'!G9/1000</f>
        <v>15692.43447</v>
      </c>
      <c r="F16" s="384">
        <f>'Sany АСТ_ТО'!H9/1000</f>
        <v>15692.43447</v>
      </c>
      <c r="G16" s="384">
        <f>'Sany АСТ_ТО'!I9/1000</f>
        <v>15692.43447</v>
      </c>
      <c r="H16" s="384">
        <f>'Sany АСТ_ТО'!J9/1000</f>
        <v>15692.43447</v>
      </c>
      <c r="I16" s="384">
        <f>'Sany АСТ_ТО'!K9/1000</f>
        <v>15692.43447</v>
      </c>
      <c r="J16" s="384">
        <f>'Sany АСТ_ТО'!L9/1000</f>
        <v>15692.43447</v>
      </c>
      <c r="K16" s="384">
        <f>'Sany АСТ_ТО'!M9/1000</f>
        <v>15692.43447</v>
      </c>
      <c r="L16" s="384">
        <f>'Sany АСТ_ТО'!N9/1000</f>
        <v>15692.43447</v>
      </c>
      <c r="M16" s="384">
        <f>'Sany АСТ_ТО'!O9/1000</f>
        <v>15692.43447</v>
      </c>
      <c r="N16" s="384">
        <f>'Sany АСТ_ТО'!P9/1000</f>
        <v>15692.43447</v>
      </c>
      <c r="O16" s="374"/>
    </row>
    <row r="17" spans="1:15" ht="14.45" customHeight="1">
      <c r="A17" s="371">
        <f t="shared" si="1"/>
        <v>12</v>
      </c>
      <c r="B17" s="377" t="s">
        <v>142</v>
      </c>
      <c r="C17" s="383" t="s">
        <v>160</v>
      </c>
      <c r="D17" s="383"/>
      <c r="E17" s="384">
        <f>'Sany АСТ_Ремонты'!F10/1000</f>
        <v>5000</v>
      </c>
      <c r="F17" s="384">
        <f>'Sany АСТ_Ремонты'!G10/1000</f>
        <v>5000</v>
      </c>
      <c r="G17" s="384">
        <f>'Sany АСТ_Ремонты'!H10/1000</f>
        <v>5000</v>
      </c>
      <c r="H17" s="384">
        <f>'Sany АСТ_Ремонты'!I10/1000</f>
        <v>5000</v>
      </c>
      <c r="I17" s="384">
        <f>'Sany АСТ_Ремонты'!J10/1000</f>
        <v>5000</v>
      </c>
      <c r="J17" s="384">
        <f>'Sany АСТ_Ремонты'!K10/1000</f>
        <v>5000</v>
      </c>
      <c r="K17" s="384">
        <f>'Sany АСТ_Ремонты'!L10/1000</f>
        <v>5000</v>
      </c>
      <c r="L17" s="384">
        <f>'Sany АСТ_Ремонты'!M10/1000</f>
        <v>5000</v>
      </c>
      <c r="M17" s="384">
        <f>'Sany АСТ_Ремонты'!N10/1000</f>
        <v>5000</v>
      </c>
      <c r="N17" s="384">
        <f>'Sany АСТ_Ремонты'!O10/1000</f>
        <v>5000</v>
      </c>
      <c r="O17" s="374"/>
    </row>
    <row r="18" spans="1:15" ht="22.9" customHeight="1">
      <c r="A18" s="371">
        <f t="shared" si="1"/>
        <v>13</v>
      </c>
      <c r="B18" s="377" t="s">
        <v>143</v>
      </c>
      <c r="C18" s="383" t="s">
        <v>160</v>
      </c>
      <c r="D18" s="383"/>
      <c r="E18" s="384">
        <f>'Sany АСТ_Ремонты'!F11/1000</f>
        <v>0</v>
      </c>
      <c r="F18" s="384">
        <f>'Sany АСТ_Ремонты'!G11/1000</f>
        <v>14459.522000000001</v>
      </c>
      <c r="G18" s="384">
        <f>'Sany АСТ_Ремонты'!H11/1000</f>
        <v>90947.5527</v>
      </c>
      <c r="H18" s="384">
        <f>'Sany АСТ_Ремонты'!I11/1000</f>
        <v>14459.522000000001</v>
      </c>
      <c r="I18" s="384">
        <f>'Sany АСТ_Ремонты'!J11/1000</f>
        <v>21858.186240000003</v>
      </c>
      <c r="J18" s="384">
        <f>'Sany АСТ_Ремонты'!K11/1000</f>
        <v>105407.0747</v>
      </c>
      <c r="K18" s="384">
        <f>'Sany АСТ_Ремонты'!L11/1000</f>
        <v>7756.5559999999996</v>
      </c>
      <c r="L18" s="384">
        <f>'Sany АСТ_Ремонты'!M11/1000</f>
        <v>33518.050000000003</v>
      </c>
      <c r="M18" s="384">
        <f>'Sany АСТ_Ремонты'!N11/1000</f>
        <v>93747.210940000004</v>
      </c>
      <c r="N18" s="384">
        <f>'Sany АСТ_Ремонты'!O11/1000</f>
        <v>6702.9660000000003</v>
      </c>
      <c r="O18" s="374"/>
    </row>
    <row r="19" spans="1:15" ht="14.45" customHeight="1">
      <c r="A19" s="371">
        <f t="shared" si="1"/>
        <v>14</v>
      </c>
      <c r="B19" s="377" t="s">
        <v>186</v>
      </c>
      <c r="C19" s="383" t="s">
        <v>160</v>
      </c>
      <c r="D19" s="383"/>
      <c r="E19" s="384">
        <f>'Sany АСТ_ТО'!G10/1000</f>
        <v>4122</v>
      </c>
      <c r="F19" s="384">
        <f>'Sany АСТ_ТО'!H10/1000</f>
        <v>4122</v>
      </c>
      <c r="G19" s="384">
        <f>'Sany АСТ_ТО'!I10/1000</f>
        <v>4122</v>
      </c>
      <c r="H19" s="384">
        <f>'Sany АСТ_ТО'!J10/1000</f>
        <v>4122</v>
      </c>
      <c r="I19" s="384">
        <f>'Sany АСТ_ТО'!K10/1000</f>
        <v>4122</v>
      </c>
      <c r="J19" s="384">
        <f>'Sany АСТ_ТО'!L10/1000</f>
        <v>4122</v>
      </c>
      <c r="K19" s="384">
        <f>'Sany АСТ_ТО'!M10/1000</f>
        <v>4122</v>
      </c>
      <c r="L19" s="384">
        <f>'Sany АСТ_ТО'!N10/1000</f>
        <v>4122</v>
      </c>
      <c r="M19" s="384">
        <f>'Sany АСТ_ТО'!O10/1000</f>
        <v>4122</v>
      </c>
      <c r="N19" s="384">
        <f>'Sany АСТ_ТО'!P10/1000</f>
        <v>4122</v>
      </c>
      <c r="O19" s="374"/>
    </row>
    <row r="20" spans="1:15" ht="14.45" customHeight="1">
      <c r="A20" s="371">
        <f t="shared" si="1"/>
        <v>15</v>
      </c>
      <c r="B20" s="377" t="s">
        <v>187</v>
      </c>
      <c r="C20" s="383" t="s">
        <v>160</v>
      </c>
      <c r="D20" s="383"/>
      <c r="E20" s="384">
        <f>'Sany АСТ_Ремонты'!F12/1000</f>
        <v>900</v>
      </c>
      <c r="F20" s="384">
        <f>'Sany АСТ_Ремонты'!G12/1000</f>
        <v>1125</v>
      </c>
      <c r="G20" s="384">
        <f>'Sany АСТ_Ремонты'!H12/1000</f>
        <v>1800</v>
      </c>
      <c r="H20" s="384">
        <f>'Sany АСТ_Ремонты'!I12/1000</f>
        <v>1215</v>
      </c>
      <c r="I20" s="384">
        <f>'Sany АСТ_Ремонты'!J12/1000</f>
        <v>3465</v>
      </c>
      <c r="J20" s="384">
        <f>'Sany АСТ_Ремонты'!K12/1000</f>
        <v>2340</v>
      </c>
      <c r="K20" s="384">
        <f>'Sany АСТ_Ремонты'!L12/1000</f>
        <v>1125</v>
      </c>
      <c r="L20" s="384">
        <f>'Sany АСТ_Ремонты'!M12/1000</f>
        <v>1575</v>
      </c>
      <c r="M20" s="384">
        <f>'Sany АСТ_Ремонты'!N12/1000</f>
        <v>2250</v>
      </c>
      <c r="N20" s="384">
        <f>'Sany АСТ_Ремонты'!O12/1000</f>
        <v>4050</v>
      </c>
      <c r="O20" s="374"/>
    </row>
    <row r="21" spans="1:15" ht="14.45" customHeight="1">
      <c r="A21" s="371">
        <f t="shared" si="1"/>
        <v>16</v>
      </c>
      <c r="B21" s="385" t="s">
        <v>51</v>
      </c>
      <c r="C21" s="383"/>
      <c r="D21" s="383"/>
      <c r="E21" s="386"/>
      <c r="F21" s="386"/>
      <c r="G21" s="386"/>
      <c r="H21" s="386"/>
      <c r="I21" s="386"/>
      <c r="J21" s="386"/>
      <c r="K21" s="386"/>
      <c r="L21" s="386"/>
      <c r="M21" s="386"/>
      <c r="N21" s="386"/>
      <c r="O21" s="374" t="s">
        <v>52</v>
      </c>
    </row>
    <row r="22" spans="1:15" ht="14.45" customHeight="1">
      <c r="A22" s="371">
        <f t="shared" si="1"/>
        <v>17</v>
      </c>
      <c r="B22" s="383" t="s">
        <v>145</v>
      </c>
      <c r="C22" s="383"/>
      <c r="D22" s="383"/>
      <c r="E22" s="388"/>
      <c r="F22" s="386"/>
      <c r="G22" s="386"/>
      <c r="H22" s="386"/>
      <c r="I22" s="386"/>
      <c r="J22" s="386"/>
      <c r="K22" s="386"/>
      <c r="L22" s="386"/>
      <c r="M22" s="386"/>
      <c r="N22" s="386"/>
      <c r="O22" s="374" t="s">
        <v>146</v>
      </c>
    </row>
    <row r="23" spans="1:15" ht="14.45" customHeight="1">
      <c r="A23" s="371">
        <f t="shared" si="1"/>
        <v>18</v>
      </c>
      <c r="B23" s="387" t="s">
        <v>53</v>
      </c>
      <c r="C23" s="383"/>
      <c r="D23" s="383"/>
      <c r="E23" s="390"/>
      <c r="F23" s="309"/>
      <c r="G23" s="309"/>
      <c r="H23" s="309"/>
      <c r="I23" s="309"/>
      <c r="J23" s="309"/>
      <c r="K23" s="309"/>
      <c r="L23" s="309"/>
      <c r="M23" s="309"/>
      <c r="N23" s="309"/>
      <c r="O23" s="374" t="s">
        <v>146</v>
      </c>
    </row>
    <row r="24" spans="1:15" ht="14.45" customHeight="1">
      <c r="A24" s="371">
        <f t="shared" si="1"/>
        <v>19</v>
      </c>
      <c r="B24" s="387" t="s">
        <v>54</v>
      </c>
      <c r="C24" s="383"/>
      <c r="D24" s="383"/>
      <c r="E24" s="390"/>
      <c r="F24" s="309"/>
      <c r="G24" s="309"/>
      <c r="H24" s="309"/>
      <c r="I24" s="309"/>
      <c r="J24" s="309"/>
      <c r="K24" s="309"/>
      <c r="L24" s="309"/>
      <c r="M24" s="309"/>
      <c r="N24" s="309"/>
      <c r="O24" s="374" t="s">
        <v>146</v>
      </c>
    </row>
    <row r="25" spans="1:15" ht="14.45" customHeight="1">
      <c r="A25" s="371">
        <f t="shared" si="1"/>
        <v>20</v>
      </c>
      <c r="B25" s="383" t="s">
        <v>147</v>
      </c>
      <c r="C25" s="383"/>
      <c r="D25" s="383"/>
      <c r="E25" s="391"/>
      <c r="F25" s="386"/>
      <c r="G25" s="386"/>
      <c r="H25" s="386"/>
      <c r="I25" s="386"/>
      <c r="J25" s="386"/>
      <c r="K25" s="386"/>
      <c r="L25" s="386"/>
      <c r="M25" s="386"/>
      <c r="N25" s="386"/>
      <c r="O25" s="374" t="s">
        <v>146</v>
      </c>
    </row>
    <row r="26" spans="1:15" ht="14.45" customHeight="1">
      <c r="A26" s="371">
        <f t="shared" si="1"/>
        <v>21</v>
      </c>
      <c r="B26" s="387" t="s">
        <v>53</v>
      </c>
      <c r="C26" s="383"/>
      <c r="D26" s="383"/>
      <c r="E26" s="390"/>
      <c r="F26" s="309"/>
      <c r="G26" s="309"/>
      <c r="H26" s="309"/>
      <c r="I26" s="309"/>
      <c r="J26" s="309"/>
      <c r="K26" s="309"/>
      <c r="L26" s="309"/>
      <c r="M26" s="309"/>
      <c r="N26" s="309"/>
      <c r="O26" s="374" t="s">
        <v>146</v>
      </c>
    </row>
    <row r="27" spans="1:15" ht="14.45" customHeight="1">
      <c r="A27" s="371">
        <f t="shared" si="1"/>
        <v>22</v>
      </c>
      <c r="B27" s="387" t="s">
        <v>54</v>
      </c>
      <c r="C27" s="383"/>
      <c r="D27" s="383"/>
      <c r="E27" s="390"/>
      <c r="F27" s="309"/>
      <c r="G27" s="309"/>
      <c r="H27" s="309"/>
      <c r="I27" s="309"/>
      <c r="J27" s="309"/>
      <c r="K27" s="309"/>
      <c r="L27" s="309"/>
      <c r="M27" s="309"/>
      <c r="N27" s="309"/>
      <c r="O27" s="374" t="s">
        <v>146</v>
      </c>
    </row>
    <row r="28" spans="1:15" ht="14.45" customHeight="1">
      <c r="A28" s="371">
        <f t="shared" si="1"/>
        <v>23</v>
      </c>
      <c r="B28" s="383" t="s">
        <v>55</v>
      </c>
      <c r="C28" s="383"/>
      <c r="D28" s="392"/>
      <c r="E28" s="393"/>
      <c r="F28" s="393"/>
      <c r="G28" s="393"/>
      <c r="H28" s="393"/>
      <c r="I28" s="393"/>
      <c r="J28" s="393"/>
      <c r="K28" s="393"/>
      <c r="L28" s="393"/>
      <c r="M28" s="393"/>
      <c r="N28" s="393"/>
      <c r="O28" s="374" t="s">
        <v>146</v>
      </c>
    </row>
    <row r="29" spans="1:15" ht="14.45" customHeight="1">
      <c r="A29" s="371">
        <f t="shared" si="1"/>
        <v>24</v>
      </c>
      <c r="B29" s="387" t="s">
        <v>53</v>
      </c>
      <c r="C29" s="383"/>
      <c r="D29" s="392"/>
      <c r="E29" s="390">
        <v>36</v>
      </c>
      <c r="F29" s="390">
        <v>36</v>
      </c>
      <c r="G29" s="390">
        <v>36</v>
      </c>
      <c r="H29" s="390">
        <v>36</v>
      </c>
      <c r="I29" s="390">
        <v>36</v>
      </c>
      <c r="J29" s="390">
        <v>36</v>
      </c>
      <c r="K29" s="390">
        <v>36</v>
      </c>
      <c r="L29" s="390">
        <v>36</v>
      </c>
      <c r="M29" s="390">
        <v>36</v>
      </c>
      <c r="N29" s="390">
        <v>36</v>
      </c>
      <c r="O29" s="374" t="s">
        <v>146</v>
      </c>
    </row>
    <row r="30" spans="1:15" ht="14.45" customHeight="1">
      <c r="A30" s="371">
        <f t="shared" si="1"/>
        <v>25</v>
      </c>
      <c r="B30" s="387" t="s">
        <v>54</v>
      </c>
      <c r="C30" s="383"/>
      <c r="D30" s="392"/>
      <c r="E30" s="390">
        <v>42342</v>
      </c>
      <c r="F30" s="390">
        <v>42342</v>
      </c>
      <c r="G30" s="390">
        <v>42342</v>
      </c>
      <c r="H30" s="390">
        <v>42342</v>
      </c>
      <c r="I30" s="390">
        <v>42342</v>
      </c>
      <c r="J30" s="390">
        <v>42342</v>
      </c>
      <c r="K30" s="390">
        <v>42342</v>
      </c>
      <c r="L30" s="390">
        <v>42342</v>
      </c>
      <c r="M30" s="390">
        <v>42342</v>
      </c>
      <c r="N30" s="390">
        <v>42342</v>
      </c>
      <c r="O30" s="374" t="s">
        <v>146</v>
      </c>
    </row>
    <row r="31" spans="1:15" ht="14.45" customHeight="1">
      <c r="A31" s="371">
        <f t="shared" si="1"/>
        <v>26</v>
      </c>
      <c r="B31" s="383" t="s">
        <v>56</v>
      </c>
      <c r="C31" s="383"/>
      <c r="D31" s="392"/>
      <c r="E31" s="393"/>
      <c r="F31" s="393"/>
      <c r="G31" s="393"/>
      <c r="H31" s="393"/>
      <c r="I31" s="393"/>
      <c r="J31" s="393"/>
      <c r="K31" s="393"/>
      <c r="L31" s="393"/>
      <c r="M31" s="393"/>
      <c r="N31" s="393"/>
      <c r="O31" s="374" t="s">
        <v>146</v>
      </c>
    </row>
    <row r="32" spans="1:15" ht="14.45" customHeight="1">
      <c r="A32" s="371">
        <f t="shared" si="1"/>
        <v>27</v>
      </c>
      <c r="B32" s="387" t="s">
        <v>53</v>
      </c>
      <c r="C32" s="383"/>
      <c r="D32" s="392"/>
      <c r="E32" s="390">
        <v>30</v>
      </c>
      <c r="F32" s="390">
        <v>30</v>
      </c>
      <c r="G32" s="390">
        <v>30</v>
      </c>
      <c r="H32" s="390">
        <v>30</v>
      </c>
      <c r="I32" s="390">
        <v>30</v>
      </c>
      <c r="J32" s="390">
        <v>30</v>
      </c>
      <c r="K32" s="390">
        <v>30</v>
      </c>
      <c r="L32" s="390">
        <v>30</v>
      </c>
      <c r="M32" s="390">
        <v>30</v>
      </c>
      <c r="N32" s="390">
        <v>30</v>
      </c>
      <c r="O32" s="374" t="s">
        <v>146</v>
      </c>
    </row>
    <row r="33" spans="1:15" ht="14.45" customHeight="1">
      <c r="A33" s="371">
        <f t="shared" si="1"/>
        <v>28</v>
      </c>
      <c r="B33" s="387" t="s">
        <v>54</v>
      </c>
      <c r="C33" s="383"/>
      <c r="D33" s="392"/>
      <c r="E33" s="390">
        <v>69888</v>
      </c>
      <c r="F33" s="390">
        <v>69016</v>
      </c>
      <c r="G33" s="390">
        <v>69016</v>
      </c>
      <c r="H33" s="390">
        <v>69016</v>
      </c>
      <c r="I33" s="390">
        <v>69016</v>
      </c>
      <c r="J33" s="390">
        <v>69016</v>
      </c>
      <c r="K33" s="390">
        <v>69016</v>
      </c>
      <c r="L33" s="390">
        <v>69016</v>
      </c>
      <c r="M33" s="390">
        <v>69016</v>
      </c>
      <c r="N33" s="390">
        <v>69016</v>
      </c>
      <c r="O33" s="374" t="s">
        <v>146</v>
      </c>
    </row>
    <row r="34" spans="1:15" ht="14.45" customHeight="1">
      <c r="A34" s="371">
        <f t="shared" si="1"/>
        <v>29</v>
      </c>
      <c r="B34" s="383" t="s">
        <v>57</v>
      </c>
      <c r="C34" s="383"/>
      <c r="D34" s="392"/>
      <c r="E34" s="393"/>
      <c r="F34" s="393"/>
      <c r="G34" s="393"/>
      <c r="H34" s="393"/>
      <c r="I34" s="393"/>
      <c r="J34" s="393"/>
      <c r="K34" s="393"/>
      <c r="L34" s="393"/>
      <c r="M34" s="393"/>
      <c r="N34" s="393"/>
      <c r="O34" s="374" t="s">
        <v>146</v>
      </c>
    </row>
    <row r="35" spans="1:15" ht="14.45" customHeight="1">
      <c r="A35" s="371">
        <f t="shared" si="1"/>
        <v>30</v>
      </c>
      <c r="B35" s="387" t="s">
        <v>53</v>
      </c>
      <c r="C35" s="383"/>
      <c r="D35" s="392"/>
      <c r="E35" s="390">
        <v>12</v>
      </c>
      <c r="F35" s="390">
        <v>12</v>
      </c>
      <c r="G35" s="390">
        <v>12</v>
      </c>
      <c r="H35" s="390">
        <v>12</v>
      </c>
      <c r="I35" s="390">
        <v>12</v>
      </c>
      <c r="J35" s="390">
        <v>12</v>
      </c>
      <c r="K35" s="390">
        <v>12</v>
      </c>
      <c r="L35" s="390">
        <v>12</v>
      </c>
      <c r="M35" s="390">
        <v>12</v>
      </c>
      <c r="N35" s="390">
        <v>12</v>
      </c>
      <c r="O35" s="374" t="s">
        <v>146</v>
      </c>
    </row>
    <row r="36" spans="1:15" ht="14.45" customHeight="1">
      <c r="A36" s="371">
        <f t="shared" si="1"/>
        <v>31</v>
      </c>
      <c r="B36" s="387" t="s">
        <v>54</v>
      </c>
      <c r="C36" s="383"/>
      <c r="D36" s="392"/>
      <c r="E36" s="390">
        <v>69016</v>
      </c>
      <c r="F36" s="390">
        <v>69888</v>
      </c>
      <c r="G36" s="390">
        <v>69888</v>
      </c>
      <c r="H36" s="390">
        <v>69888</v>
      </c>
      <c r="I36" s="390">
        <v>69888</v>
      </c>
      <c r="J36" s="390">
        <v>69888</v>
      </c>
      <c r="K36" s="390">
        <v>69888</v>
      </c>
      <c r="L36" s="390">
        <v>69888</v>
      </c>
      <c r="M36" s="390">
        <v>69888</v>
      </c>
      <c r="N36" s="390">
        <v>69888</v>
      </c>
      <c r="O36" s="374" t="s">
        <v>146</v>
      </c>
    </row>
    <row r="37" spans="1:15" ht="14.45" customHeight="1">
      <c r="A37" s="371">
        <f t="shared" si="1"/>
        <v>32</v>
      </c>
      <c r="B37" s="385" t="s">
        <v>58</v>
      </c>
      <c r="C37" s="394"/>
      <c r="D37" s="394"/>
      <c r="E37" s="393"/>
      <c r="F37" s="393"/>
      <c r="G37" s="393"/>
      <c r="H37" s="393"/>
      <c r="I37" s="393"/>
      <c r="J37" s="393"/>
      <c r="K37" s="393"/>
      <c r="L37" s="393"/>
      <c r="M37" s="393"/>
      <c r="N37" s="393"/>
      <c r="O37" s="374"/>
    </row>
    <row r="38" spans="1:15" ht="14.45" customHeight="1">
      <c r="A38" s="371">
        <f t="shared" si="1"/>
        <v>33</v>
      </c>
      <c r="B38" s="387" t="s">
        <v>53</v>
      </c>
      <c r="C38" s="560" t="s">
        <v>489</v>
      </c>
      <c r="D38" s="396" t="s">
        <v>490</v>
      </c>
      <c r="E38" s="1154">
        <v>0.19</v>
      </c>
      <c r="F38" s="393"/>
      <c r="G38" s="393"/>
      <c r="H38" s="393"/>
      <c r="I38" s="393"/>
      <c r="J38" s="393"/>
      <c r="K38" s="393"/>
      <c r="L38" s="393"/>
      <c r="M38" s="393"/>
      <c r="N38" s="393"/>
      <c r="O38" s="374" t="s">
        <v>59</v>
      </c>
    </row>
    <row r="39" spans="1:15" ht="14.45" customHeight="1" thickBot="1">
      <c r="A39" s="561">
        <f t="shared" si="1"/>
        <v>34</v>
      </c>
      <c r="B39" s="397" t="s">
        <v>65</v>
      </c>
      <c r="C39" s="398" t="s">
        <v>66</v>
      </c>
      <c r="D39" s="199"/>
      <c r="E39" s="399"/>
      <c r="F39" s="399"/>
      <c r="G39" s="399"/>
      <c r="H39" s="399"/>
      <c r="I39" s="399"/>
      <c r="J39" s="399"/>
      <c r="K39" s="399"/>
      <c r="L39" s="399"/>
      <c r="M39" s="399"/>
      <c r="N39" s="399"/>
      <c r="O39" s="400"/>
    </row>
  </sheetData>
  <pageMargins left="0.35433070866141736" right="0.31496062992125984" top="0.31496062992125984" bottom="0.39370078740157483" header="0.15748031496062992" footer="0.15748031496062992"/>
  <pageSetup paperSize="9" scale="45" orientation="landscape" r:id="rId1"/>
  <headerFooter alignWithMargins="0">
    <oddFooter>&amp;R&amp;"Arial Cyr,полужирный курсив"&amp;12&amp;A,  стр.&amp;P из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2C61A-55B8-40A4-B8E6-8F1BF5AD9B3B}">
  <sheetPr>
    <tabColor theme="2" tint="-0.249977111117893"/>
  </sheetPr>
  <dimension ref="B2:R64"/>
  <sheetViews>
    <sheetView zoomScale="85" zoomScaleNormal="85" workbookViewId="0">
      <pane xSplit="5" ySplit="4" topLeftCell="F9" activePane="bottomRight" state="frozen"/>
      <selection activeCell="G11" sqref="G11"/>
      <selection pane="topRight" activeCell="G11" sqref="G11"/>
      <selection pane="bottomLeft" activeCell="G11" sqref="G11"/>
      <selection pane="bottomRight" activeCell="U26" sqref="U26"/>
    </sheetView>
  </sheetViews>
  <sheetFormatPr defaultRowHeight="15"/>
  <cols>
    <col min="1" max="1" width="5.5703125" style="2" customWidth="1"/>
    <col min="2" max="2" width="34.7109375" style="2" customWidth="1"/>
    <col min="3" max="3" width="13.85546875" style="2" customWidth="1"/>
    <col min="4" max="4" width="14.7109375" style="2" customWidth="1"/>
    <col min="5" max="5" width="14" style="2" customWidth="1"/>
    <col min="6" max="6" width="9.28515625" style="2" bestFit="1" customWidth="1"/>
    <col min="7" max="7" width="14.5703125" style="2" customWidth="1"/>
    <col min="8" max="8" width="11.42578125" style="2" customWidth="1"/>
    <col min="9" max="9" width="12.5703125" style="2" customWidth="1"/>
    <col min="10" max="10" width="11.28515625" style="2" customWidth="1"/>
    <col min="11" max="11" width="11.42578125" style="2" customWidth="1"/>
    <col min="12" max="12" width="11.85546875" style="2" customWidth="1"/>
    <col min="13" max="13" width="12" style="2" customWidth="1"/>
    <col min="14" max="14" width="12.5703125" style="2" customWidth="1"/>
    <col min="15" max="15" width="11.140625" style="2" customWidth="1"/>
    <col min="16" max="16" width="11.42578125" style="2" customWidth="1"/>
    <col min="17" max="17" width="5.5703125" style="2" customWidth="1"/>
    <col min="18" max="18" width="14.140625" style="2" customWidth="1"/>
    <col min="19" max="16384" width="9.140625" style="2"/>
  </cols>
  <sheetData>
    <row r="2" spans="2:18">
      <c r="B2" s="562" t="s">
        <v>178</v>
      </c>
    </row>
    <row r="3" spans="2:18" ht="15.75" thickBot="1">
      <c r="B3" s="2" t="s">
        <v>310</v>
      </c>
      <c r="G3" s="563">
        <f>'Sany АСТ'!E9</f>
        <v>0.92460996955859964</v>
      </c>
      <c r="H3" s="563">
        <f>'Sany АСТ'!F9</f>
        <v>0.91906075596144099</v>
      </c>
      <c r="I3" s="563">
        <f>'Sany АСТ'!G9</f>
        <v>0.90241311516996447</v>
      </c>
      <c r="J3" s="563">
        <f>'Sany АСТ'!H9</f>
        <v>0.91684107052257735</v>
      </c>
      <c r="K3" s="563">
        <f>'Sany АСТ'!I9</f>
        <v>0.86134893455098938</v>
      </c>
      <c r="L3" s="563">
        <f>'Sany АСТ'!J9</f>
        <v>0.88909500253678342</v>
      </c>
      <c r="M3" s="563">
        <f>'Sany АСТ'!K9</f>
        <v>0.91906075596144099</v>
      </c>
      <c r="N3" s="563">
        <f>'Sany АСТ'!L9</f>
        <v>0.90796232876712324</v>
      </c>
      <c r="O3" s="563">
        <f>'Sany АСТ'!M9</f>
        <v>0.89131468797564695</v>
      </c>
      <c r="P3" s="563">
        <f>'Sany АСТ'!N9</f>
        <v>0.84137176560121774</v>
      </c>
    </row>
    <row r="4" spans="2:18" ht="22.15" customHeight="1" thickBot="1">
      <c r="B4" s="564" t="s">
        <v>189</v>
      </c>
      <c r="C4" s="406" t="s">
        <v>29</v>
      </c>
      <c r="D4" s="565"/>
      <c r="E4" s="566"/>
      <c r="F4" s="567"/>
      <c r="G4" s="410">
        <f>E4+1</f>
        <v>1</v>
      </c>
      <c r="H4" s="410">
        <f>G4+1</f>
        <v>2</v>
      </c>
      <c r="I4" s="410">
        <f t="shared" ref="I4:P4" si="0">H4+1</f>
        <v>3</v>
      </c>
      <c r="J4" s="410">
        <f t="shared" si="0"/>
        <v>4</v>
      </c>
      <c r="K4" s="410">
        <f t="shared" si="0"/>
        <v>5</v>
      </c>
      <c r="L4" s="410">
        <f t="shared" si="0"/>
        <v>6</v>
      </c>
      <c r="M4" s="410">
        <f t="shared" si="0"/>
        <v>7</v>
      </c>
      <c r="N4" s="410">
        <f t="shared" si="0"/>
        <v>8</v>
      </c>
      <c r="O4" s="410">
        <f t="shared" si="0"/>
        <v>9</v>
      </c>
      <c r="P4" s="410">
        <f t="shared" si="0"/>
        <v>10</v>
      </c>
    </row>
    <row r="5" spans="2:18">
      <c r="B5" s="200" t="s">
        <v>190</v>
      </c>
      <c r="C5" s="201" t="s">
        <v>191</v>
      </c>
      <c r="D5" s="202"/>
      <c r="E5" s="203"/>
      <c r="F5" s="569"/>
      <c r="G5" s="570">
        <v>0</v>
      </c>
      <c r="H5" s="570">
        <f>G6+1</f>
        <v>7001</v>
      </c>
      <c r="I5" s="570">
        <f t="shared" ref="I5:P5" si="1">H6+1</f>
        <v>14001</v>
      </c>
      <c r="J5" s="570">
        <f t="shared" si="1"/>
        <v>21001</v>
      </c>
      <c r="K5" s="570">
        <f t="shared" si="1"/>
        <v>28001</v>
      </c>
      <c r="L5" s="570">
        <f t="shared" si="1"/>
        <v>35001</v>
      </c>
      <c r="M5" s="570">
        <f t="shared" si="1"/>
        <v>42001</v>
      </c>
      <c r="N5" s="570">
        <f t="shared" si="1"/>
        <v>49001</v>
      </c>
      <c r="O5" s="570">
        <f t="shared" si="1"/>
        <v>56001</v>
      </c>
      <c r="P5" s="570">
        <f t="shared" si="1"/>
        <v>63001</v>
      </c>
    </row>
    <row r="6" spans="2:18">
      <c r="B6" s="204" t="s">
        <v>192</v>
      </c>
      <c r="C6" s="205" t="s">
        <v>191</v>
      </c>
      <c r="D6" s="258"/>
      <c r="E6" s="206"/>
      <c r="F6" s="421">
        <v>7000</v>
      </c>
      <c r="G6" s="388">
        <f>F6</f>
        <v>7000</v>
      </c>
      <c r="H6" s="388">
        <f t="shared" ref="H6:P6" si="2">G6+$F6</f>
        <v>14000</v>
      </c>
      <c r="I6" s="388">
        <f t="shared" si="2"/>
        <v>21000</v>
      </c>
      <c r="J6" s="388">
        <f t="shared" si="2"/>
        <v>28000</v>
      </c>
      <c r="K6" s="388">
        <f t="shared" si="2"/>
        <v>35000</v>
      </c>
      <c r="L6" s="388">
        <f t="shared" si="2"/>
        <v>42000</v>
      </c>
      <c r="M6" s="388">
        <f t="shared" si="2"/>
        <v>49000</v>
      </c>
      <c r="N6" s="388">
        <f t="shared" si="2"/>
        <v>56000</v>
      </c>
      <c r="O6" s="388">
        <f t="shared" si="2"/>
        <v>63000</v>
      </c>
      <c r="P6" s="388">
        <f t="shared" si="2"/>
        <v>70000</v>
      </c>
    </row>
    <row r="7" spans="2:18" ht="21.75" customHeight="1">
      <c r="B7" s="423" t="s">
        <v>193</v>
      </c>
      <c r="C7" s="424" t="s">
        <v>176</v>
      </c>
      <c r="D7" s="375"/>
      <c r="E7" s="425"/>
      <c r="F7" s="426"/>
      <c r="G7" s="378">
        <f>G13</f>
        <v>229</v>
      </c>
      <c r="H7" s="378">
        <f t="shared" ref="H7:P7" si="3">H13</f>
        <v>229</v>
      </c>
      <c r="I7" s="378">
        <f t="shared" si="3"/>
        <v>229</v>
      </c>
      <c r="J7" s="378">
        <f t="shared" si="3"/>
        <v>229</v>
      </c>
      <c r="K7" s="378">
        <f t="shared" si="3"/>
        <v>229</v>
      </c>
      <c r="L7" s="378">
        <f t="shared" si="3"/>
        <v>229</v>
      </c>
      <c r="M7" s="378">
        <f t="shared" si="3"/>
        <v>229</v>
      </c>
      <c r="N7" s="378">
        <f t="shared" si="3"/>
        <v>229</v>
      </c>
      <c r="O7" s="378">
        <f t="shared" si="3"/>
        <v>229</v>
      </c>
      <c r="P7" s="378">
        <f t="shared" si="3"/>
        <v>229</v>
      </c>
    </row>
    <row r="8" spans="2:18" ht="21" customHeight="1">
      <c r="B8" s="427" t="s">
        <v>194</v>
      </c>
      <c r="C8" s="428" t="s">
        <v>491</v>
      </c>
      <c r="D8" s="383"/>
      <c r="E8" s="425"/>
      <c r="F8" s="426"/>
      <c r="G8" s="382">
        <f t="shared" ref="G8:P8" si="4">SUM(G9:G10)</f>
        <v>19814434.469999999</v>
      </c>
      <c r="H8" s="382">
        <f t="shared" si="4"/>
        <v>19814434.469999999</v>
      </c>
      <c r="I8" s="382">
        <f t="shared" si="4"/>
        <v>19814434.469999999</v>
      </c>
      <c r="J8" s="382">
        <f t="shared" si="4"/>
        <v>19814434.469999999</v>
      </c>
      <c r="K8" s="382">
        <f t="shared" si="4"/>
        <v>19814434.469999999</v>
      </c>
      <c r="L8" s="382">
        <f t="shared" si="4"/>
        <v>19814434.469999999</v>
      </c>
      <c r="M8" s="382">
        <f t="shared" si="4"/>
        <v>19814434.469999999</v>
      </c>
      <c r="N8" s="382">
        <f t="shared" si="4"/>
        <v>19814434.469999999</v>
      </c>
      <c r="O8" s="382">
        <f t="shared" si="4"/>
        <v>19814434.469999999</v>
      </c>
      <c r="P8" s="382">
        <f t="shared" si="4"/>
        <v>19814434.469999999</v>
      </c>
    </row>
    <row r="9" spans="2:18" ht="20.25" customHeight="1">
      <c r="B9" s="429" t="s">
        <v>196</v>
      </c>
      <c r="C9" s="660" t="s">
        <v>491</v>
      </c>
      <c r="D9" s="394"/>
      <c r="E9" s="431"/>
      <c r="F9" s="432"/>
      <c r="G9" s="433">
        <f>G22</f>
        <v>15692434.470000001</v>
      </c>
      <c r="H9" s="433">
        <f>H22</f>
        <v>15692434.470000001</v>
      </c>
      <c r="I9" s="433">
        <f t="shared" ref="I9:P9" si="5">I22</f>
        <v>15692434.470000001</v>
      </c>
      <c r="J9" s="433">
        <f t="shared" si="5"/>
        <v>15692434.470000001</v>
      </c>
      <c r="K9" s="433">
        <f t="shared" si="5"/>
        <v>15692434.470000001</v>
      </c>
      <c r="L9" s="433">
        <f t="shared" si="5"/>
        <v>15692434.470000001</v>
      </c>
      <c r="M9" s="433">
        <f t="shared" si="5"/>
        <v>15692434.470000001</v>
      </c>
      <c r="N9" s="433">
        <f t="shared" si="5"/>
        <v>15692434.470000001</v>
      </c>
      <c r="O9" s="433">
        <f t="shared" si="5"/>
        <v>15692434.470000001</v>
      </c>
      <c r="P9" s="433">
        <f t="shared" si="5"/>
        <v>15692434.470000001</v>
      </c>
    </row>
    <row r="10" spans="2:18" ht="23.25" customHeight="1" thickBot="1">
      <c r="B10" s="434" t="s">
        <v>197</v>
      </c>
      <c r="C10" s="661" t="s">
        <v>491</v>
      </c>
      <c r="D10" s="436"/>
      <c r="E10" s="437"/>
      <c r="F10" s="662">
        <v>4500</v>
      </c>
      <c r="G10" s="439">
        <f>(SUMPRODUCT(G14:G19,$F$14:$F$19)*$F10)*2</f>
        <v>4122000</v>
      </c>
      <c r="H10" s="439">
        <f t="shared" ref="H10:P10" si="6">(SUMPRODUCT(H14:H19,$F$14:$F$19)*$F10)*2</f>
        <v>4122000</v>
      </c>
      <c r="I10" s="439">
        <f t="shared" si="6"/>
        <v>4122000</v>
      </c>
      <c r="J10" s="439">
        <f t="shared" si="6"/>
        <v>4122000</v>
      </c>
      <c r="K10" s="439">
        <f t="shared" si="6"/>
        <v>4122000</v>
      </c>
      <c r="L10" s="439">
        <f t="shared" si="6"/>
        <v>4122000</v>
      </c>
      <c r="M10" s="439">
        <f t="shared" si="6"/>
        <v>4122000</v>
      </c>
      <c r="N10" s="439">
        <f t="shared" si="6"/>
        <v>4122000</v>
      </c>
      <c r="O10" s="439">
        <f t="shared" si="6"/>
        <v>4122000</v>
      </c>
      <c r="P10" s="439">
        <f t="shared" si="6"/>
        <v>4122000</v>
      </c>
    </row>
    <row r="11" spans="2:18" ht="15.75" thickBot="1">
      <c r="B11" s="1699"/>
      <c r="C11" s="1700"/>
      <c r="D11" s="1700"/>
      <c r="E11" s="1700"/>
      <c r="F11" s="1700"/>
      <c r="G11" s="1700"/>
      <c r="H11" s="1700"/>
      <c r="I11" s="1700"/>
      <c r="J11" s="1700"/>
      <c r="K11" s="1700"/>
      <c r="L11" s="1700"/>
      <c r="M11" s="1700"/>
      <c r="N11" s="1700"/>
      <c r="O11" s="1700"/>
      <c r="P11" s="1700"/>
    </row>
    <row r="12" spans="2:18" ht="36">
      <c r="B12" s="440" t="s">
        <v>198</v>
      </c>
      <c r="C12" s="441" t="s">
        <v>199</v>
      </c>
      <c r="D12" s="442" t="s">
        <v>200</v>
      </c>
      <c r="E12" s="443" t="s">
        <v>201</v>
      </c>
      <c r="F12" s="444" t="s">
        <v>202</v>
      </c>
      <c r="G12" s="445" t="s">
        <v>203</v>
      </c>
      <c r="H12" s="445" t="s">
        <v>203</v>
      </c>
      <c r="I12" s="445" t="s">
        <v>203</v>
      </c>
      <c r="J12" s="445" t="s">
        <v>203</v>
      </c>
      <c r="K12" s="445" t="s">
        <v>203</v>
      </c>
      <c r="L12" s="445" t="s">
        <v>203</v>
      </c>
      <c r="M12" s="445" t="s">
        <v>203</v>
      </c>
      <c r="N12" s="445" t="s">
        <v>203</v>
      </c>
      <c r="O12" s="445" t="s">
        <v>203</v>
      </c>
      <c r="P12" s="445" t="s">
        <v>203</v>
      </c>
    </row>
    <row r="13" spans="2:18">
      <c r="B13" s="449" t="s">
        <v>204</v>
      </c>
      <c r="C13" s="450"/>
      <c r="D13" s="451"/>
      <c r="E13" s="452"/>
      <c r="F13" s="575"/>
      <c r="G13" s="454">
        <f>SUM(G14:G19)</f>
        <v>229</v>
      </c>
      <c r="H13" s="454">
        <f t="shared" ref="H13:P13" si="7">SUM(H14:H19)</f>
        <v>229</v>
      </c>
      <c r="I13" s="454">
        <f t="shared" si="7"/>
        <v>229</v>
      </c>
      <c r="J13" s="454">
        <f t="shared" si="7"/>
        <v>229</v>
      </c>
      <c r="K13" s="454">
        <f t="shared" si="7"/>
        <v>229</v>
      </c>
      <c r="L13" s="454">
        <f t="shared" si="7"/>
        <v>229</v>
      </c>
      <c r="M13" s="454">
        <f t="shared" si="7"/>
        <v>229</v>
      </c>
      <c r="N13" s="454">
        <f t="shared" si="7"/>
        <v>229</v>
      </c>
      <c r="O13" s="454">
        <f t="shared" si="7"/>
        <v>229</v>
      </c>
      <c r="P13" s="454">
        <f t="shared" si="7"/>
        <v>229</v>
      </c>
    </row>
    <row r="14" spans="2:18">
      <c r="B14" s="208" t="s">
        <v>206</v>
      </c>
      <c r="C14" s="210">
        <v>250</v>
      </c>
      <c r="D14" s="577">
        <v>13.1</v>
      </c>
      <c r="E14" s="209">
        <v>14</v>
      </c>
      <c r="F14" s="578">
        <v>2</v>
      </c>
      <c r="G14" s="577">
        <f>($E14*$D14)/$F$14</f>
        <v>91.7</v>
      </c>
      <c r="H14" s="577">
        <f t="shared" ref="H14:O14" si="8">($E14*$D14)/$F$14</f>
        <v>91.7</v>
      </c>
      <c r="I14" s="577">
        <f t="shared" si="8"/>
        <v>91.7</v>
      </c>
      <c r="J14" s="577">
        <f t="shared" si="8"/>
        <v>91.7</v>
      </c>
      <c r="K14" s="577">
        <f t="shared" si="8"/>
        <v>91.7</v>
      </c>
      <c r="L14" s="577">
        <f t="shared" si="8"/>
        <v>91.7</v>
      </c>
      <c r="M14" s="577">
        <f t="shared" si="8"/>
        <v>91.7</v>
      </c>
      <c r="N14" s="577">
        <f t="shared" si="8"/>
        <v>91.7</v>
      </c>
      <c r="O14" s="577">
        <f t="shared" si="8"/>
        <v>91.7</v>
      </c>
      <c r="P14" s="577">
        <f>($E14*$D14)/$F14</f>
        <v>91.7</v>
      </c>
      <c r="R14" s="2" t="s">
        <v>205</v>
      </c>
    </row>
    <row r="15" spans="2:18">
      <c r="B15" s="208" t="s">
        <v>207</v>
      </c>
      <c r="C15" s="210">
        <v>500</v>
      </c>
      <c r="D15" s="577">
        <v>16</v>
      </c>
      <c r="E15" s="209">
        <v>7</v>
      </c>
      <c r="F15" s="578">
        <v>2</v>
      </c>
      <c r="G15" s="577">
        <f>($E15*$D15)/$F$15</f>
        <v>56</v>
      </c>
      <c r="H15" s="577">
        <f t="shared" ref="H15:O15" si="9">($E15*$D15)/$F$15</f>
        <v>56</v>
      </c>
      <c r="I15" s="577">
        <f t="shared" si="9"/>
        <v>56</v>
      </c>
      <c r="J15" s="577">
        <f t="shared" si="9"/>
        <v>56</v>
      </c>
      <c r="K15" s="577">
        <f t="shared" si="9"/>
        <v>56</v>
      </c>
      <c r="L15" s="577">
        <f>($E15*$D15)/$F$15</f>
        <v>56</v>
      </c>
      <c r="M15" s="577">
        <f t="shared" si="9"/>
        <v>56</v>
      </c>
      <c r="N15" s="577">
        <f t="shared" si="9"/>
        <v>56</v>
      </c>
      <c r="O15" s="577">
        <f t="shared" si="9"/>
        <v>56</v>
      </c>
      <c r="P15" s="577">
        <f t="shared" ref="P15:P17" si="10">($E15*$D15)/$F15</f>
        <v>56</v>
      </c>
      <c r="R15" s="2" t="s">
        <v>205</v>
      </c>
    </row>
    <row r="16" spans="2:18">
      <c r="B16" s="208" t="s">
        <v>208</v>
      </c>
      <c r="C16" s="210">
        <v>1000</v>
      </c>
      <c r="D16" s="577">
        <v>19.8</v>
      </c>
      <c r="E16" s="209">
        <v>4</v>
      </c>
      <c r="F16" s="578">
        <v>2</v>
      </c>
      <c r="G16" s="577">
        <f>($E16*$D16)/$F$16</f>
        <v>39.6</v>
      </c>
      <c r="H16" s="577">
        <f t="shared" ref="H16:O16" si="11">($E16*$D16)/$F$16</f>
        <v>39.6</v>
      </c>
      <c r="I16" s="577">
        <f t="shared" si="11"/>
        <v>39.6</v>
      </c>
      <c r="J16" s="577">
        <f t="shared" si="11"/>
        <v>39.6</v>
      </c>
      <c r="K16" s="577">
        <f t="shared" si="11"/>
        <v>39.6</v>
      </c>
      <c r="L16" s="577">
        <f t="shared" si="11"/>
        <v>39.6</v>
      </c>
      <c r="M16" s="577">
        <f>($E16*$D16)/$F$16</f>
        <v>39.6</v>
      </c>
      <c r="N16" s="577">
        <f t="shared" si="11"/>
        <v>39.6</v>
      </c>
      <c r="O16" s="577">
        <f t="shared" si="11"/>
        <v>39.6</v>
      </c>
      <c r="P16" s="577">
        <f t="shared" si="10"/>
        <v>39.6</v>
      </c>
      <c r="R16" s="2" t="s">
        <v>205</v>
      </c>
    </row>
    <row r="17" spans="2:18">
      <c r="B17" s="208" t="s">
        <v>209</v>
      </c>
      <c r="C17" s="210">
        <v>2000</v>
      </c>
      <c r="D17" s="577">
        <v>27.8</v>
      </c>
      <c r="E17" s="209">
        <v>3</v>
      </c>
      <c r="F17" s="578">
        <v>2</v>
      </c>
      <c r="G17" s="577">
        <f>($E17*$D17)/$F$17</f>
        <v>41.7</v>
      </c>
      <c r="H17" s="577">
        <f t="shared" ref="H17:O17" si="12">($E17*$D17)/$F$17</f>
        <v>41.7</v>
      </c>
      <c r="I17" s="577">
        <f t="shared" si="12"/>
        <v>41.7</v>
      </c>
      <c r="J17" s="577">
        <f t="shared" si="12"/>
        <v>41.7</v>
      </c>
      <c r="K17" s="577">
        <f t="shared" si="12"/>
        <v>41.7</v>
      </c>
      <c r="L17" s="577">
        <f>($E17*$D17)/$F$17</f>
        <v>41.7</v>
      </c>
      <c r="M17" s="577">
        <f>($E17*$D17)/$F$17</f>
        <v>41.7</v>
      </c>
      <c r="N17" s="577">
        <f t="shared" si="12"/>
        <v>41.7</v>
      </c>
      <c r="O17" s="577">
        <f t="shared" si="12"/>
        <v>41.7</v>
      </c>
      <c r="P17" s="577">
        <f t="shared" si="10"/>
        <v>41.7</v>
      </c>
      <c r="R17" s="2" t="s">
        <v>205</v>
      </c>
    </row>
    <row r="18" spans="2:18">
      <c r="B18" s="208"/>
      <c r="C18" s="210"/>
      <c r="D18" s="577"/>
      <c r="E18" s="209"/>
      <c r="F18" s="578"/>
      <c r="G18" s="577"/>
      <c r="H18" s="577"/>
      <c r="I18" s="577"/>
      <c r="J18" s="577"/>
      <c r="K18" s="577"/>
      <c r="L18" s="577"/>
      <c r="M18" s="577"/>
      <c r="N18" s="577"/>
      <c r="O18" s="577"/>
      <c r="P18" s="577"/>
      <c r="R18" s="2" t="s">
        <v>205</v>
      </c>
    </row>
    <row r="19" spans="2:18" ht="15.75" thickBot="1">
      <c r="B19" s="211"/>
      <c r="C19" s="212"/>
      <c r="D19" s="213"/>
      <c r="E19" s="209"/>
      <c r="F19" s="215"/>
      <c r="G19" s="577"/>
      <c r="H19" s="577"/>
      <c r="I19" s="577"/>
      <c r="J19" s="577"/>
      <c r="K19" s="577"/>
      <c r="L19" s="577"/>
      <c r="M19" s="577"/>
      <c r="N19" s="577"/>
      <c r="O19" s="577"/>
      <c r="P19" s="577"/>
      <c r="R19" s="2" t="s">
        <v>205</v>
      </c>
    </row>
    <row r="20" spans="2:18" ht="15.75" thickBot="1">
      <c r="B20" s="1699"/>
      <c r="C20" s="1700"/>
      <c r="D20" s="1700"/>
      <c r="E20" s="1700"/>
      <c r="F20" s="1700"/>
      <c r="G20" s="1700"/>
      <c r="H20" s="1700"/>
      <c r="I20" s="1700"/>
      <c r="J20" s="1700"/>
      <c r="K20" s="1700"/>
      <c r="L20" s="1700"/>
      <c r="M20" s="1700"/>
      <c r="N20" s="1700"/>
      <c r="O20" s="1700"/>
      <c r="P20" s="1700"/>
    </row>
    <row r="21" spans="2:18" ht="25.5">
      <c r="B21" s="463" t="s">
        <v>194</v>
      </c>
      <c r="C21" s="464" t="s">
        <v>210</v>
      </c>
      <c r="D21" s="368" t="s">
        <v>211</v>
      </c>
      <c r="E21" s="465" t="s">
        <v>212</v>
      </c>
      <c r="F21" s="466" t="s">
        <v>201</v>
      </c>
      <c r="G21" s="467" t="s">
        <v>137</v>
      </c>
      <c r="H21" s="467" t="s">
        <v>137</v>
      </c>
      <c r="I21" s="467" t="s">
        <v>137</v>
      </c>
      <c r="J21" s="467" t="s">
        <v>137</v>
      </c>
      <c r="K21" s="467" t="s">
        <v>137</v>
      </c>
      <c r="L21" s="467" t="s">
        <v>137</v>
      </c>
      <c r="M21" s="467" t="s">
        <v>137</v>
      </c>
      <c r="N21" s="467" t="s">
        <v>137</v>
      </c>
      <c r="O21" s="467" t="s">
        <v>137</v>
      </c>
      <c r="P21" s="467" t="s">
        <v>137</v>
      </c>
    </row>
    <row r="22" spans="2:18">
      <c r="B22" s="468" t="s">
        <v>141</v>
      </c>
      <c r="C22" s="469"/>
      <c r="D22" s="470"/>
      <c r="E22" s="471"/>
      <c r="F22" s="472"/>
      <c r="G22" s="580">
        <f>SUM(G23:G64)</f>
        <v>15692434.470000001</v>
      </c>
      <c r="H22" s="580">
        <f>SUM(H23:H64)</f>
        <v>15692434.470000001</v>
      </c>
      <c r="I22" s="580">
        <f t="shared" ref="I22:P22" si="13">SUM(I23:I64)</f>
        <v>15692434.470000001</v>
      </c>
      <c r="J22" s="580">
        <f t="shared" si="13"/>
        <v>15692434.470000001</v>
      </c>
      <c r="K22" s="580">
        <f t="shared" si="13"/>
        <v>15692434.470000001</v>
      </c>
      <c r="L22" s="580">
        <f t="shared" si="13"/>
        <v>15692434.470000001</v>
      </c>
      <c r="M22" s="580">
        <f t="shared" si="13"/>
        <v>15692434.470000001</v>
      </c>
      <c r="N22" s="580">
        <f t="shared" si="13"/>
        <v>15692434.470000001</v>
      </c>
      <c r="O22" s="580">
        <f t="shared" si="13"/>
        <v>15692434.470000001</v>
      </c>
      <c r="P22" s="580">
        <f t="shared" si="13"/>
        <v>15692434.470000001</v>
      </c>
    </row>
    <row r="23" spans="2:18">
      <c r="B23" s="582" t="s">
        <v>206</v>
      </c>
      <c r="C23" s="583"/>
      <c r="D23" s="475"/>
      <c r="E23" s="476">
        <v>14</v>
      </c>
      <c r="F23" s="421">
        <f>VLOOKUP($B23,$B$14:$E$19,4,FALSE)</f>
        <v>14</v>
      </c>
      <c r="G23" s="388"/>
      <c r="H23" s="388"/>
      <c r="I23" s="388"/>
      <c r="J23" s="388"/>
      <c r="K23" s="388"/>
      <c r="L23" s="388"/>
      <c r="M23" s="388"/>
      <c r="N23" s="388"/>
      <c r="O23" s="388"/>
      <c r="P23" s="388"/>
    </row>
    <row r="24" spans="2:18">
      <c r="B24" s="584" t="s">
        <v>492</v>
      </c>
      <c r="C24" s="217"/>
      <c r="D24" s="663">
        <v>60920.24</v>
      </c>
      <c r="E24" s="218">
        <v>1</v>
      </c>
      <c r="F24" s="479"/>
      <c r="G24" s="587">
        <f>IF(G$14=0,0,(G$14*2)/$D$14*$E24*$D24)</f>
        <v>852883.36</v>
      </c>
      <c r="H24" s="587">
        <f t="shared" ref="H24:P29" si="14">IF(H$14=0,0,(H$14*2)/$D$14*$E24*$D24)</f>
        <v>852883.36</v>
      </c>
      <c r="I24" s="587">
        <f t="shared" si="14"/>
        <v>852883.36</v>
      </c>
      <c r="J24" s="587">
        <f t="shared" si="14"/>
        <v>852883.36</v>
      </c>
      <c r="K24" s="587">
        <f t="shared" si="14"/>
        <v>852883.36</v>
      </c>
      <c r="L24" s="587">
        <f t="shared" si="14"/>
        <v>852883.36</v>
      </c>
      <c r="M24" s="587">
        <f t="shared" si="14"/>
        <v>852883.36</v>
      </c>
      <c r="N24" s="587">
        <f t="shared" si="14"/>
        <v>852883.36</v>
      </c>
      <c r="O24" s="587">
        <f t="shared" si="14"/>
        <v>852883.36</v>
      </c>
      <c r="P24" s="587">
        <f t="shared" si="14"/>
        <v>852883.36</v>
      </c>
      <c r="R24" s="664"/>
    </row>
    <row r="25" spans="2:18">
      <c r="B25" s="584" t="s">
        <v>403</v>
      </c>
      <c r="C25" s="217"/>
      <c r="D25" s="663"/>
      <c r="E25" s="218"/>
      <c r="F25" s="479"/>
      <c r="G25" s="587">
        <f t="shared" ref="G25:G29" si="15">IF(G$14=0,0,(G$14*2)/$D$14*$E25*$D25)</f>
        <v>0</v>
      </c>
      <c r="H25" s="587">
        <f t="shared" si="14"/>
        <v>0</v>
      </c>
      <c r="I25" s="587">
        <f t="shared" si="14"/>
        <v>0</v>
      </c>
      <c r="J25" s="587">
        <f t="shared" si="14"/>
        <v>0</v>
      </c>
      <c r="K25" s="587">
        <f t="shared" si="14"/>
        <v>0</v>
      </c>
      <c r="L25" s="587">
        <f t="shared" si="14"/>
        <v>0</v>
      </c>
      <c r="M25" s="587">
        <f t="shared" si="14"/>
        <v>0</v>
      </c>
      <c r="N25" s="587">
        <f t="shared" si="14"/>
        <v>0</v>
      </c>
      <c r="O25" s="587">
        <f t="shared" si="14"/>
        <v>0</v>
      </c>
      <c r="P25" s="587">
        <f t="shared" si="14"/>
        <v>0</v>
      </c>
      <c r="R25" s="664"/>
    </row>
    <row r="26" spans="2:18">
      <c r="B26" s="584" t="s">
        <v>493</v>
      </c>
      <c r="C26" s="217"/>
      <c r="D26" s="663">
        <v>51561.599999999999</v>
      </c>
      <c r="E26" s="218">
        <v>1</v>
      </c>
      <c r="F26" s="479"/>
      <c r="G26" s="587">
        <f t="shared" si="15"/>
        <v>721862.4</v>
      </c>
      <c r="H26" s="587">
        <f t="shared" si="14"/>
        <v>721862.4</v>
      </c>
      <c r="I26" s="587">
        <f t="shared" si="14"/>
        <v>721862.4</v>
      </c>
      <c r="J26" s="587">
        <f t="shared" si="14"/>
        <v>721862.4</v>
      </c>
      <c r="K26" s="587">
        <f t="shared" si="14"/>
        <v>721862.4</v>
      </c>
      <c r="L26" s="587">
        <f t="shared" si="14"/>
        <v>721862.4</v>
      </c>
      <c r="M26" s="587">
        <f t="shared" si="14"/>
        <v>721862.4</v>
      </c>
      <c r="N26" s="587">
        <f t="shared" si="14"/>
        <v>721862.4</v>
      </c>
      <c r="O26" s="587">
        <f t="shared" si="14"/>
        <v>721862.4</v>
      </c>
      <c r="P26" s="587">
        <f t="shared" si="14"/>
        <v>721862.4</v>
      </c>
      <c r="R26" s="664"/>
    </row>
    <row r="27" spans="2:18">
      <c r="B27" s="584" t="s">
        <v>409</v>
      </c>
      <c r="C27" s="234"/>
      <c r="D27" s="663"/>
      <c r="E27" s="218"/>
      <c r="F27" s="479"/>
      <c r="G27" s="587">
        <f t="shared" si="15"/>
        <v>0</v>
      </c>
      <c r="H27" s="587">
        <f t="shared" si="14"/>
        <v>0</v>
      </c>
      <c r="I27" s="587">
        <f t="shared" si="14"/>
        <v>0</v>
      </c>
      <c r="J27" s="587">
        <f t="shared" si="14"/>
        <v>0</v>
      </c>
      <c r="K27" s="587">
        <f t="shared" si="14"/>
        <v>0</v>
      </c>
      <c r="L27" s="587">
        <f t="shared" si="14"/>
        <v>0</v>
      </c>
      <c r="M27" s="587">
        <f t="shared" si="14"/>
        <v>0</v>
      </c>
      <c r="N27" s="587">
        <f t="shared" si="14"/>
        <v>0</v>
      </c>
      <c r="O27" s="587">
        <f t="shared" si="14"/>
        <v>0</v>
      </c>
      <c r="P27" s="587">
        <f t="shared" si="14"/>
        <v>0</v>
      </c>
      <c r="R27" s="664"/>
    </row>
    <row r="28" spans="2:18">
      <c r="B28" s="584" t="s">
        <v>412</v>
      </c>
      <c r="C28" s="234"/>
      <c r="D28" s="663"/>
      <c r="E28" s="218"/>
      <c r="F28" s="479"/>
      <c r="G28" s="587">
        <f t="shared" si="15"/>
        <v>0</v>
      </c>
      <c r="H28" s="587">
        <f t="shared" si="14"/>
        <v>0</v>
      </c>
      <c r="I28" s="587">
        <f t="shared" si="14"/>
        <v>0</v>
      </c>
      <c r="J28" s="587">
        <f t="shared" si="14"/>
        <v>0</v>
      </c>
      <c r="K28" s="587">
        <f t="shared" si="14"/>
        <v>0</v>
      </c>
      <c r="L28" s="587">
        <f t="shared" si="14"/>
        <v>0</v>
      </c>
      <c r="M28" s="587">
        <f t="shared" si="14"/>
        <v>0</v>
      </c>
      <c r="N28" s="587">
        <f t="shared" si="14"/>
        <v>0</v>
      </c>
      <c r="O28" s="587">
        <f t="shared" si="14"/>
        <v>0</v>
      </c>
      <c r="P28" s="587">
        <f t="shared" si="14"/>
        <v>0</v>
      </c>
      <c r="R28" s="664"/>
    </row>
    <row r="29" spans="2:18">
      <c r="B29" s="584" t="s">
        <v>412</v>
      </c>
      <c r="C29" s="234"/>
      <c r="D29" s="379"/>
      <c r="E29" s="218"/>
      <c r="F29" s="479"/>
      <c r="G29" s="587">
        <f t="shared" si="15"/>
        <v>0</v>
      </c>
      <c r="H29" s="587">
        <f t="shared" si="14"/>
        <v>0</v>
      </c>
      <c r="I29" s="587">
        <f t="shared" si="14"/>
        <v>0</v>
      </c>
      <c r="J29" s="587">
        <f t="shared" si="14"/>
        <v>0</v>
      </c>
      <c r="K29" s="587">
        <f t="shared" si="14"/>
        <v>0</v>
      </c>
      <c r="L29" s="587">
        <f t="shared" si="14"/>
        <v>0</v>
      </c>
      <c r="M29" s="587">
        <f t="shared" si="14"/>
        <v>0</v>
      </c>
      <c r="N29" s="587">
        <f t="shared" si="14"/>
        <v>0</v>
      </c>
      <c r="O29" s="587">
        <f t="shared" si="14"/>
        <v>0</v>
      </c>
      <c r="P29" s="587">
        <f t="shared" si="14"/>
        <v>0</v>
      </c>
      <c r="R29" s="664"/>
    </row>
    <row r="30" spans="2:18">
      <c r="B30" s="582" t="s">
        <v>207</v>
      </c>
      <c r="C30" s="583"/>
      <c r="D30" s="475"/>
      <c r="E30" s="476">
        <v>7</v>
      </c>
      <c r="F30" s="421">
        <f>VLOOKUP($B30,$B$14:$E$19,4,FALSE)</f>
        <v>7</v>
      </c>
      <c r="G30" s="587"/>
      <c r="H30" s="388"/>
      <c r="I30" s="388"/>
      <c r="J30" s="388"/>
      <c r="K30" s="388"/>
      <c r="L30" s="388"/>
      <c r="M30" s="388"/>
      <c r="N30" s="388"/>
      <c r="O30" s="388"/>
      <c r="P30" s="388"/>
      <c r="R30" s="664"/>
    </row>
    <row r="31" spans="2:18">
      <c r="B31" s="584" t="s">
        <v>494</v>
      </c>
      <c r="C31" s="217"/>
      <c r="D31" s="379">
        <v>231536.74</v>
      </c>
      <c r="E31" s="218">
        <v>1</v>
      </c>
      <c r="F31" s="479"/>
      <c r="G31" s="587">
        <f>IF(G$15=0,0,(G$15*2)/$D$15*$E31*$D31)</f>
        <v>1620757.18</v>
      </c>
      <c r="H31" s="587">
        <f t="shared" ref="H31:P36" si="16">IF(H$15=0,0,(H$15*2)/$D$15*$E31*$D31)</f>
        <v>1620757.18</v>
      </c>
      <c r="I31" s="587">
        <f t="shared" si="16"/>
        <v>1620757.18</v>
      </c>
      <c r="J31" s="587">
        <f t="shared" si="16"/>
        <v>1620757.18</v>
      </c>
      <c r="K31" s="587">
        <f t="shared" si="16"/>
        <v>1620757.18</v>
      </c>
      <c r="L31" s="587">
        <f t="shared" si="16"/>
        <v>1620757.18</v>
      </c>
      <c r="M31" s="587">
        <f t="shared" si="16"/>
        <v>1620757.18</v>
      </c>
      <c r="N31" s="587">
        <f t="shared" si="16"/>
        <v>1620757.18</v>
      </c>
      <c r="O31" s="587">
        <f t="shared" si="16"/>
        <v>1620757.18</v>
      </c>
      <c r="P31" s="587">
        <f t="shared" si="16"/>
        <v>1620757.18</v>
      </c>
      <c r="R31" s="664"/>
    </row>
    <row r="32" spans="2:18">
      <c r="B32" s="584" t="s">
        <v>403</v>
      </c>
      <c r="C32" s="217"/>
      <c r="D32" s="379"/>
      <c r="E32" s="218"/>
      <c r="F32" s="479"/>
      <c r="G32" s="587">
        <f t="shared" ref="G32:G36" si="17">IF(G$15=0,0,(G$15*2)/$D$15*$E32*$D32)</f>
        <v>0</v>
      </c>
      <c r="H32" s="587">
        <f t="shared" si="16"/>
        <v>0</v>
      </c>
      <c r="I32" s="587">
        <f t="shared" si="16"/>
        <v>0</v>
      </c>
      <c r="J32" s="587">
        <f t="shared" si="16"/>
        <v>0</v>
      </c>
      <c r="K32" s="587">
        <f t="shared" si="16"/>
        <v>0</v>
      </c>
      <c r="L32" s="587">
        <f t="shared" si="16"/>
        <v>0</v>
      </c>
      <c r="M32" s="587">
        <f t="shared" si="16"/>
        <v>0</v>
      </c>
      <c r="N32" s="587">
        <f t="shared" si="16"/>
        <v>0</v>
      </c>
      <c r="O32" s="587">
        <f t="shared" si="16"/>
        <v>0</v>
      </c>
      <c r="P32" s="587">
        <f t="shared" si="16"/>
        <v>0</v>
      </c>
      <c r="R32" s="664"/>
    </row>
    <row r="33" spans="2:18">
      <c r="B33" s="584" t="s">
        <v>495</v>
      </c>
      <c r="C33" s="217"/>
      <c r="D33" s="379">
        <v>106990.32</v>
      </c>
      <c r="E33" s="218">
        <v>1</v>
      </c>
      <c r="F33" s="479"/>
      <c r="G33" s="587">
        <f t="shared" si="17"/>
        <v>748932.24</v>
      </c>
      <c r="H33" s="587">
        <f t="shared" si="16"/>
        <v>748932.24</v>
      </c>
      <c r="I33" s="587">
        <f t="shared" si="16"/>
        <v>748932.24</v>
      </c>
      <c r="J33" s="587">
        <f t="shared" si="16"/>
        <v>748932.24</v>
      </c>
      <c r="K33" s="587">
        <f t="shared" si="16"/>
        <v>748932.24</v>
      </c>
      <c r="L33" s="587">
        <f t="shared" si="16"/>
        <v>748932.24</v>
      </c>
      <c r="M33" s="587">
        <f t="shared" si="16"/>
        <v>748932.24</v>
      </c>
      <c r="N33" s="587">
        <f t="shared" si="16"/>
        <v>748932.24</v>
      </c>
      <c r="O33" s="587">
        <f t="shared" si="16"/>
        <v>748932.24</v>
      </c>
      <c r="P33" s="587">
        <f t="shared" si="16"/>
        <v>748932.24</v>
      </c>
      <c r="R33" s="664"/>
    </row>
    <row r="34" spans="2:18">
      <c r="B34" s="584" t="s">
        <v>409</v>
      </c>
      <c r="C34" s="234"/>
      <c r="D34" s="379"/>
      <c r="E34" s="218"/>
      <c r="F34" s="479"/>
      <c r="G34" s="587">
        <f t="shared" si="17"/>
        <v>0</v>
      </c>
      <c r="H34" s="587">
        <f t="shared" si="16"/>
        <v>0</v>
      </c>
      <c r="I34" s="587">
        <f t="shared" si="16"/>
        <v>0</v>
      </c>
      <c r="J34" s="587">
        <f t="shared" si="16"/>
        <v>0</v>
      </c>
      <c r="K34" s="587">
        <f t="shared" si="16"/>
        <v>0</v>
      </c>
      <c r="L34" s="587">
        <f t="shared" si="16"/>
        <v>0</v>
      </c>
      <c r="M34" s="587">
        <f t="shared" si="16"/>
        <v>0</v>
      </c>
      <c r="N34" s="587">
        <f t="shared" si="16"/>
        <v>0</v>
      </c>
      <c r="O34" s="587">
        <f t="shared" si="16"/>
        <v>0</v>
      </c>
      <c r="P34" s="587">
        <f t="shared" si="16"/>
        <v>0</v>
      </c>
      <c r="R34" s="664"/>
    </row>
    <row r="35" spans="2:18">
      <c r="B35" s="584" t="s">
        <v>412</v>
      </c>
      <c r="C35" s="234"/>
      <c r="D35" s="379">
        <v>139300.16</v>
      </c>
      <c r="E35" s="218">
        <v>1</v>
      </c>
      <c r="F35" s="479"/>
      <c r="G35" s="587">
        <f t="shared" si="17"/>
        <v>975101.12</v>
      </c>
      <c r="H35" s="587">
        <f t="shared" si="16"/>
        <v>975101.12</v>
      </c>
      <c r="I35" s="587">
        <f t="shared" si="16"/>
        <v>975101.12</v>
      </c>
      <c r="J35" s="587">
        <f t="shared" si="16"/>
        <v>975101.12</v>
      </c>
      <c r="K35" s="587">
        <f t="shared" si="16"/>
        <v>975101.12</v>
      </c>
      <c r="L35" s="587">
        <f t="shared" si="16"/>
        <v>975101.12</v>
      </c>
      <c r="M35" s="587">
        <f t="shared" si="16"/>
        <v>975101.12</v>
      </c>
      <c r="N35" s="587">
        <f t="shared" si="16"/>
        <v>975101.12</v>
      </c>
      <c r="O35" s="587">
        <f t="shared" si="16"/>
        <v>975101.12</v>
      </c>
      <c r="P35" s="587">
        <f t="shared" si="16"/>
        <v>975101.12</v>
      </c>
      <c r="R35" s="664"/>
    </row>
    <row r="36" spans="2:18">
      <c r="B36" s="584" t="s">
        <v>412</v>
      </c>
      <c r="C36" s="234"/>
      <c r="D36" s="379"/>
      <c r="E36" s="218"/>
      <c r="F36" s="479"/>
      <c r="G36" s="587">
        <f t="shared" si="17"/>
        <v>0</v>
      </c>
      <c r="H36" s="587">
        <f t="shared" si="16"/>
        <v>0</v>
      </c>
      <c r="I36" s="587">
        <f t="shared" si="16"/>
        <v>0</v>
      </c>
      <c r="J36" s="587">
        <f t="shared" si="16"/>
        <v>0</v>
      </c>
      <c r="K36" s="587">
        <f t="shared" si="16"/>
        <v>0</v>
      </c>
      <c r="L36" s="587">
        <f t="shared" si="16"/>
        <v>0</v>
      </c>
      <c r="M36" s="587">
        <f t="shared" si="16"/>
        <v>0</v>
      </c>
      <c r="N36" s="587">
        <f t="shared" si="16"/>
        <v>0</v>
      </c>
      <c r="O36" s="587">
        <f t="shared" si="16"/>
        <v>0</v>
      </c>
      <c r="P36" s="587">
        <f t="shared" si="16"/>
        <v>0</v>
      </c>
      <c r="R36" s="664"/>
    </row>
    <row r="37" spans="2:18">
      <c r="B37" s="582" t="s">
        <v>208</v>
      </c>
      <c r="C37" s="583"/>
      <c r="D37" s="475"/>
      <c r="E37" s="476">
        <v>4</v>
      </c>
      <c r="F37" s="421">
        <f>VLOOKUP($B37,$B$14:$E$19,4,FALSE)</f>
        <v>4</v>
      </c>
      <c r="G37" s="587"/>
      <c r="H37" s="388"/>
      <c r="I37" s="388"/>
      <c r="J37" s="388"/>
      <c r="K37" s="388"/>
      <c r="L37" s="388"/>
      <c r="M37" s="388"/>
      <c r="N37" s="388"/>
      <c r="O37" s="388"/>
      <c r="P37" s="388"/>
      <c r="R37" s="664"/>
    </row>
    <row r="38" spans="2:18">
      <c r="B38" s="584" t="s">
        <v>496</v>
      </c>
      <c r="C38" s="217"/>
      <c r="D38" s="379">
        <v>532772.81000000006</v>
      </c>
      <c r="E38" s="218">
        <v>1</v>
      </c>
      <c r="F38" s="479"/>
      <c r="G38" s="587">
        <f>IF(G$16=0,0,(G$16*2)/$D$16*$E38*$D38)</f>
        <v>2131091.2400000002</v>
      </c>
      <c r="H38" s="587">
        <f t="shared" ref="H38:P43" si="18">IF(H$16=0,0,(H$16*2)/$D$16*$E38*$D38)</f>
        <v>2131091.2400000002</v>
      </c>
      <c r="I38" s="587">
        <f t="shared" si="18"/>
        <v>2131091.2400000002</v>
      </c>
      <c r="J38" s="587">
        <f t="shared" si="18"/>
        <v>2131091.2400000002</v>
      </c>
      <c r="K38" s="587">
        <f t="shared" si="18"/>
        <v>2131091.2400000002</v>
      </c>
      <c r="L38" s="587">
        <f t="shared" si="18"/>
        <v>2131091.2400000002</v>
      </c>
      <c r="M38" s="587">
        <f t="shared" si="18"/>
        <v>2131091.2400000002</v>
      </c>
      <c r="N38" s="587">
        <f t="shared" si="18"/>
        <v>2131091.2400000002</v>
      </c>
      <c r="O38" s="587">
        <f t="shared" si="18"/>
        <v>2131091.2400000002</v>
      </c>
      <c r="P38" s="587">
        <f t="shared" si="18"/>
        <v>2131091.2400000002</v>
      </c>
      <c r="R38" s="664"/>
    </row>
    <row r="39" spans="2:18">
      <c r="B39" s="584" t="s">
        <v>403</v>
      </c>
      <c r="C39" s="217"/>
      <c r="D39" s="379"/>
      <c r="E39" s="218"/>
      <c r="F39" s="479"/>
      <c r="G39" s="587">
        <f t="shared" ref="G39:G43" si="19">IF(G$16=0,0,(G$16*2)/$D$16*$E39*$D39)</f>
        <v>0</v>
      </c>
      <c r="H39" s="587">
        <f t="shared" si="18"/>
        <v>0</v>
      </c>
      <c r="I39" s="587">
        <f t="shared" si="18"/>
        <v>0</v>
      </c>
      <c r="J39" s="587">
        <f t="shared" si="18"/>
        <v>0</v>
      </c>
      <c r="K39" s="587">
        <f t="shared" si="18"/>
        <v>0</v>
      </c>
      <c r="L39" s="587">
        <f t="shared" si="18"/>
        <v>0</v>
      </c>
      <c r="M39" s="587">
        <f t="shared" si="18"/>
        <v>0</v>
      </c>
      <c r="N39" s="587">
        <f t="shared" si="18"/>
        <v>0</v>
      </c>
      <c r="O39" s="587">
        <f t="shared" si="18"/>
        <v>0</v>
      </c>
      <c r="P39" s="587">
        <f t="shared" si="18"/>
        <v>0</v>
      </c>
      <c r="R39" s="664"/>
    </row>
    <row r="40" spans="2:18">
      <c r="B40" s="584" t="s">
        <v>497</v>
      </c>
      <c r="C40" s="217"/>
      <c r="D40" s="379">
        <v>220685.74</v>
      </c>
      <c r="E40" s="218">
        <v>1</v>
      </c>
      <c r="F40" s="479"/>
      <c r="G40" s="587">
        <f t="shared" si="19"/>
        <v>882742.96</v>
      </c>
      <c r="H40" s="587">
        <f t="shared" si="18"/>
        <v>882742.96</v>
      </c>
      <c r="I40" s="587">
        <f t="shared" si="18"/>
        <v>882742.96</v>
      </c>
      <c r="J40" s="587">
        <f t="shared" si="18"/>
        <v>882742.96</v>
      </c>
      <c r="K40" s="587">
        <f t="shared" si="18"/>
        <v>882742.96</v>
      </c>
      <c r="L40" s="587">
        <f t="shared" si="18"/>
        <v>882742.96</v>
      </c>
      <c r="M40" s="587">
        <f t="shared" si="18"/>
        <v>882742.96</v>
      </c>
      <c r="N40" s="587">
        <f t="shared" si="18"/>
        <v>882742.96</v>
      </c>
      <c r="O40" s="587">
        <f t="shared" si="18"/>
        <v>882742.96</v>
      </c>
      <c r="P40" s="587">
        <f t="shared" si="18"/>
        <v>882742.96</v>
      </c>
      <c r="R40" s="664"/>
    </row>
    <row r="41" spans="2:18">
      <c r="B41" s="584" t="s">
        <v>409</v>
      </c>
      <c r="C41" s="234"/>
      <c r="D41" s="379"/>
      <c r="E41" s="218"/>
      <c r="F41" s="479"/>
      <c r="G41" s="587">
        <f t="shared" si="19"/>
        <v>0</v>
      </c>
      <c r="H41" s="587">
        <f t="shared" si="18"/>
        <v>0</v>
      </c>
      <c r="I41" s="587">
        <f t="shared" si="18"/>
        <v>0</v>
      </c>
      <c r="J41" s="587">
        <f t="shared" si="18"/>
        <v>0</v>
      </c>
      <c r="K41" s="587">
        <f t="shared" si="18"/>
        <v>0</v>
      </c>
      <c r="L41" s="587">
        <f t="shared" si="18"/>
        <v>0</v>
      </c>
      <c r="M41" s="587">
        <f t="shared" si="18"/>
        <v>0</v>
      </c>
      <c r="N41" s="587">
        <f t="shared" si="18"/>
        <v>0</v>
      </c>
      <c r="O41" s="587">
        <f t="shared" si="18"/>
        <v>0</v>
      </c>
      <c r="P41" s="587">
        <f t="shared" si="18"/>
        <v>0</v>
      </c>
      <c r="R41" s="664"/>
    </row>
    <row r="42" spans="2:18">
      <c r="B42" s="584" t="s">
        <v>412</v>
      </c>
      <c r="C42" s="234"/>
      <c r="D42" s="379">
        <v>139300.16</v>
      </c>
      <c r="E42" s="218">
        <v>1</v>
      </c>
      <c r="F42" s="479"/>
      <c r="G42" s="587">
        <f t="shared" si="19"/>
        <v>557200.64000000001</v>
      </c>
      <c r="H42" s="587">
        <f t="shared" si="18"/>
        <v>557200.64000000001</v>
      </c>
      <c r="I42" s="587">
        <f t="shared" si="18"/>
        <v>557200.64000000001</v>
      </c>
      <c r="J42" s="587">
        <f t="shared" si="18"/>
        <v>557200.64000000001</v>
      </c>
      <c r="K42" s="587">
        <f t="shared" si="18"/>
        <v>557200.64000000001</v>
      </c>
      <c r="L42" s="587">
        <f t="shared" si="18"/>
        <v>557200.64000000001</v>
      </c>
      <c r="M42" s="587">
        <f t="shared" si="18"/>
        <v>557200.64000000001</v>
      </c>
      <c r="N42" s="587">
        <f t="shared" si="18"/>
        <v>557200.64000000001</v>
      </c>
      <c r="O42" s="587">
        <f t="shared" si="18"/>
        <v>557200.64000000001</v>
      </c>
      <c r="P42" s="587">
        <f t="shared" si="18"/>
        <v>557200.64000000001</v>
      </c>
      <c r="R42" s="664"/>
    </row>
    <row r="43" spans="2:18">
      <c r="B43" s="584" t="s">
        <v>412</v>
      </c>
      <c r="C43" s="234"/>
      <c r="D43" s="379"/>
      <c r="E43" s="218"/>
      <c r="F43" s="479"/>
      <c r="G43" s="587">
        <f t="shared" si="19"/>
        <v>0</v>
      </c>
      <c r="H43" s="587">
        <f t="shared" si="18"/>
        <v>0</v>
      </c>
      <c r="I43" s="587">
        <f t="shared" si="18"/>
        <v>0</v>
      </c>
      <c r="J43" s="587">
        <f t="shared" si="18"/>
        <v>0</v>
      </c>
      <c r="K43" s="587">
        <f t="shared" si="18"/>
        <v>0</v>
      </c>
      <c r="L43" s="587">
        <f t="shared" si="18"/>
        <v>0</v>
      </c>
      <c r="M43" s="587">
        <f t="shared" si="18"/>
        <v>0</v>
      </c>
      <c r="N43" s="587">
        <f t="shared" si="18"/>
        <v>0</v>
      </c>
      <c r="O43" s="587">
        <f t="shared" si="18"/>
        <v>0</v>
      </c>
      <c r="P43" s="587">
        <f t="shared" si="18"/>
        <v>0</v>
      </c>
      <c r="R43" s="664"/>
    </row>
    <row r="44" spans="2:18">
      <c r="B44" s="582" t="s">
        <v>209</v>
      </c>
      <c r="C44" s="583"/>
      <c r="D44" s="475"/>
      <c r="E44" s="476">
        <v>1</v>
      </c>
      <c r="F44" s="421">
        <f>VLOOKUP($B44,$B$14:$E$19,4,FALSE)</f>
        <v>3</v>
      </c>
      <c r="G44" s="587"/>
      <c r="H44" s="388"/>
      <c r="I44" s="388"/>
      <c r="J44" s="388"/>
      <c r="K44" s="388"/>
      <c r="L44" s="388"/>
      <c r="M44" s="388"/>
      <c r="N44" s="388"/>
      <c r="O44" s="388"/>
      <c r="P44" s="388"/>
      <c r="R44" s="664"/>
    </row>
    <row r="45" spans="2:18">
      <c r="B45" s="584" t="s">
        <v>496</v>
      </c>
      <c r="C45" s="217"/>
      <c r="D45" s="379">
        <v>532772.81000000006</v>
      </c>
      <c r="E45" s="218">
        <v>1</v>
      </c>
      <c r="F45" s="479"/>
      <c r="G45" s="587">
        <f>IF(G$17=0,0,(G$17*2)/$D$17*$E45*$D45)</f>
        <v>1598318.4300000002</v>
      </c>
      <c r="H45" s="587">
        <f t="shared" ref="H45:P50" si="20">IF(H$17=0,0,(H$17*2)/$D$17*$E45*$D45)</f>
        <v>1598318.4300000002</v>
      </c>
      <c r="I45" s="587">
        <f t="shared" si="20"/>
        <v>1598318.4300000002</v>
      </c>
      <c r="J45" s="587">
        <f t="shared" si="20"/>
        <v>1598318.4300000002</v>
      </c>
      <c r="K45" s="587">
        <f t="shared" si="20"/>
        <v>1598318.4300000002</v>
      </c>
      <c r="L45" s="587">
        <f t="shared" si="20"/>
        <v>1598318.4300000002</v>
      </c>
      <c r="M45" s="587">
        <f t="shared" si="20"/>
        <v>1598318.4300000002</v>
      </c>
      <c r="N45" s="587">
        <f t="shared" si="20"/>
        <v>1598318.4300000002</v>
      </c>
      <c r="O45" s="587">
        <f t="shared" si="20"/>
        <v>1598318.4300000002</v>
      </c>
      <c r="P45" s="587">
        <f t="shared" si="20"/>
        <v>1598318.4300000002</v>
      </c>
      <c r="R45" s="664"/>
    </row>
    <row r="46" spans="2:18">
      <c r="B46" s="584" t="s">
        <v>403</v>
      </c>
      <c r="C46" s="217"/>
      <c r="D46" s="379"/>
      <c r="E46" s="218"/>
      <c r="F46" s="479"/>
      <c r="G46" s="587">
        <f t="shared" ref="G46:G50" si="21">IF(G$17=0,0,(G$17*2)/$D$17*$E46*$D46)</f>
        <v>0</v>
      </c>
      <c r="H46" s="587">
        <f t="shared" si="20"/>
        <v>0</v>
      </c>
      <c r="I46" s="587">
        <f t="shared" si="20"/>
        <v>0</v>
      </c>
      <c r="J46" s="587">
        <f t="shared" si="20"/>
        <v>0</v>
      </c>
      <c r="K46" s="587">
        <f t="shared" si="20"/>
        <v>0</v>
      </c>
      <c r="L46" s="587">
        <f t="shared" si="20"/>
        <v>0</v>
      </c>
      <c r="M46" s="587">
        <f t="shared" si="20"/>
        <v>0</v>
      </c>
      <c r="N46" s="587">
        <f t="shared" si="20"/>
        <v>0</v>
      </c>
      <c r="O46" s="587">
        <f t="shared" si="20"/>
        <v>0</v>
      </c>
      <c r="P46" s="587">
        <f t="shared" si="20"/>
        <v>0</v>
      </c>
      <c r="R46" s="664"/>
    </row>
    <row r="47" spans="2:18">
      <c r="B47" s="584" t="s">
        <v>498</v>
      </c>
      <c r="C47" s="217"/>
      <c r="D47" s="379">
        <v>1728548.14</v>
      </c>
      <c r="E47" s="218">
        <v>1</v>
      </c>
      <c r="F47" s="479"/>
      <c r="G47" s="587">
        <f t="shared" si="21"/>
        <v>5185644.42</v>
      </c>
      <c r="H47" s="587">
        <f t="shared" si="20"/>
        <v>5185644.42</v>
      </c>
      <c r="I47" s="587">
        <f t="shared" si="20"/>
        <v>5185644.42</v>
      </c>
      <c r="J47" s="587">
        <f t="shared" si="20"/>
        <v>5185644.42</v>
      </c>
      <c r="K47" s="587">
        <f t="shared" si="20"/>
        <v>5185644.42</v>
      </c>
      <c r="L47" s="587">
        <f t="shared" si="20"/>
        <v>5185644.42</v>
      </c>
      <c r="M47" s="587">
        <f t="shared" si="20"/>
        <v>5185644.42</v>
      </c>
      <c r="N47" s="587">
        <f t="shared" si="20"/>
        <v>5185644.42</v>
      </c>
      <c r="O47" s="587">
        <f t="shared" si="20"/>
        <v>5185644.42</v>
      </c>
      <c r="P47" s="587">
        <f t="shared" si="20"/>
        <v>5185644.42</v>
      </c>
      <c r="R47" s="664"/>
    </row>
    <row r="48" spans="2:18">
      <c r="B48" s="584" t="s">
        <v>409</v>
      </c>
      <c r="C48" s="234"/>
      <c r="D48" s="379"/>
      <c r="E48" s="218"/>
      <c r="F48" s="479"/>
      <c r="G48" s="587">
        <f t="shared" si="21"/>
        <v>0</v>
      </c>
      <c r="H48" s="587">
        <f t="shared" si="20"/>
        <v>0</v>
      </c>
      <c r="I48" s="587">
        <f t="shared" si="20"/>
        <v>0</v>
      </c>
      <c r="J48" s="587">
        <f t="shared" si="20"/>
        <v>0</v>
      </c>
      <c r="K48" s="587">
        <f t="shared" si="20"/>
        <v>0</v>
      </c>
      <c r="L48" s="587">
        <f t="shared" si="20"/>
        <v>0</v>
      </c>
      <c r="M48" s="587">
        <f t="shared" si="20"/>
        <v>0</v>
      </c>
      <c r="N48" s="587">
        <f t="shared" si="20"/>
        <v>0</v>
      </c>
      <c r="O48" s="587">
        <f t="shared" si="20"/>
        <v>0</v>
      </c>
      <c r="P48" s="587">
        <f t="shared" si="20"/>
        <v>0</v>
      </c>
      <c r="R48" s="664"/>
    </row>
    <row r="49" spans="2:18">
      <c r="B49" s="584" t="s">
        <v>412</v>
      </c>
      <c r="C49" s="234"/>
      <c r="D49" s="379">
        <v>139300.16</v>
      </c>
      <c r="E49" s="218">
        <v>1</v>
      </c>
      <c r="F49" s="479"/>
      <c r="G49" s="587">
        <f t="shared" si="21"/>
        <v>417900.48</v>
      </c>
      <c r="H49" s="587">
        <f t="shared" si="20"/>
        <v>417900.48</v>
      </c>
      <c r="I49" s="587">
        <f t="shared" si="20"/>
        <v>417900.48</v>
      </c>
      <c r="J49" s="587">
        <f t="shared" si="20"/>
        <v>417900.48</v>
      </c>
      <c r="K49" s="587">
        <f t="shared" si="20"/>
        <v>417900.48</v>
      </c>
      <c r="L49" s="587">
        <f t="shared" si="20"/>
        <v>417900.48</v>
      </c>
      <c r="M49" s="587">
        <f t="shared" si="20"/>
        <v>417900.48</v>
      </c>
      <c r="N49" s="587">
        <f t="shared" si="20"/>
        <v>417900.48</v>
      </c>
      <c r="O49" s="587">
        <f t="shared" si="20"/>
        <v>417900.48</v>
      </c>
      <c r="P49" s="587">
        <f t="shared" si="20"/>
        <v>417900.48</v>
      </c>
      <c r="R49" s="664"/>
    </row>
    <row r="50" spans="2:18">
      <c r="B50" s="584" t="s">
        <v>412</v>
      </c>
      <c r="C50" s="234"/>
      <c r="D50" s="379"/>
      <c r="E50" s="218"/>
      <c r="F50" s="479"/>
      <c r="G50" s="587">
        <f t="shared" si="21"/>
        <v>0</v>
      </c>
      <c r="H50" s="587">
        <f t="shared" si="20"/>
        <v>0</v>
      </c>
      <c r="I50" s="587">
        <f t="shared" si="20"/>
        <v>0</v>
      </c>
      <c r="J50" s="587">
        <f t="shared" si="20"/>
        <v>0</v>
      </c>
      <c r="K50" s="587">
        <f t="shared" si="20"/>
        <v>0</v>
      </c>
      <c r="L50" s="587">
        <f t="shared" si="20"/>
        <v>0</v>
      </c>
      <c r="M50" s="587">
        <f t="shared" si="20"/>
        <v>0</v>
      </c>
      <c r="N50" s="587">
        <f t="shared" si="20"/>
        <v>0</v>
      </c>
      <c r="O50" s="587">
        <f t="shared" si="20"/>
        <v>0</v>
      </c>
      <c r="P50" s="587">
        <f t="shared" si="20"/>
        <v>0</v>
      </c>
    </row>
    <row r="51" spans="2:18">
      <c r="B51" s="582" t="s">
        <v>235</v>
      </c>
      <c r="C51" s="583"/>
      <c r="D51" s="475"/>
      <c r="E51" s="476"/>
      <c r="F51" s="421"/>
      <c r="G51" s="587"/>
      <c r="H51" s="388"/>
      <c r="I51" s="388"/>
      <c r="J51" s="388"/>
      <c r="K51" s="388"/>
      <c r="L51" s="388"/>
      <c r="M51" s="388"/>
      <c r="N51" s="388"/>
      <c r="O51" s="388"/>
      <c r="P51" s="388"/>
    </row>
    <row r="52" spans="2:18">
      <c r="B52" s="584" t="s">
        <v>496</v>
      </c>
      <c r="C52" s="217"/>
      <c r="D52" s="379"/>
      <c r="E52" s="218"/>
      <c r="F52" s="479"/>
      <c r="G52" s="587">
        <f>IF(G$18=0,0,(G$18*2)/$D$18*$E52*$D52)</f>
        <v>0</v>
      </c>
      <c r="H52" s="587">
        <f t="shared" ref="H52:P57" si="22">IF(H$18=0,0,(H$18*2)/$D$18*$E52*$D52)</f>
        <v>0</v>
      </c>
      <c r="I52" s="587">
        <f t="shared" si="22"/>
        <v>0</v>
      </c>
      <c r="J52" s="587">
        <f t="shared" si="22"/>
        <v>0</v>
      </c>
      <c r="K52" s="587">
        <f t="shared" si="22"/>
        <v>0</v>
      </c>
      <c r="L52" s="587">
        <f t="shared" si="22"/>
        <v>0</v>
      </c>
      <c r="M52" s="587">
        <f t="shared" si="22"/>
        <v>0</v>
      </c>
      <c r="N52" s="587">
        <f t="shared" si="22"/>
        <v>0</v>
      </c>
      <c r="O52" s="587">
        <f t="shared" si="22"/>
        <v>0</v>
      </c>
      <c r="P52" s="587">
        <f t="shared" si="22"/>
        <v>0</v>
      </c>
    </row>
    <row r="53" spans="2:18">
      <c r="B53" s="584" t="s">
        <v>403</v>
      </c>
      <c r="C53" s="217"/>
      <c r="D53" s="379"/>
      <c r="E53" s="218"/>
      <c r="F53" s="479"/>
      <c r="G53" s="587">
        <f t="shared" ref="G53:G57" si="23">IF(G$18=0,0,(G$18*2)/$D$18*$E53*$D53)</f>
        <v>0</v>
      </c>
      <c r="H53" s="587">
        <f t="shared" si="22"/>
        <v>0</v>
      </c>
      <c r="I53" s="587">
        <f t="shared" si="22"/>
        <v>0</v>
      </c>
      <c r="J53" s="587">
        <f t="shared" si="22"/>
        <v>0</v>
      </c>
      <c r="K53" s="587">
        <f t="shared" si="22"/>
        <v>0</v>
      </c>
      <c r="L53" s="587">
        <f t="shared" si="22"/>
        <v>0</v>
      </c>
      <c r="M53" s="587">
        <f t="shared" si="22"/>
        <v>0</v>
      </c>
      <c r="N53" s="587">
        <f t="shared" si="22"/>
        <v>0</v>
      </c>
      <c r="O53" s="587">
        <f t="shared" si="22"/>
        <v>0</v>
      </c>
      <c r="P53" s="587">
        <f t="shared" si="22"/>
        <v>0</v>
      </c>
    </row>
    <row r="54" spans="2:18">
      <c r="B54" s="584" t="s">
        <v>498</v>
      </c>
      <c r="C54" s="217"/>
      <c r="D54" s="379"/>
      <c r="E54" s="218"/>
      <c r="F54" s="479"/>
      <c r="G54" s="587">
        <f t="shared" si="23"/>
        <v>0</v>
      </c>
      <c r="H54" s="587">
        <f t="shared" si="22"/>
        <v>0</v>
      </c>
      <c r="I54" s="587">
        <f t="shared" si="22"/>
        <v>0</v>
      </c>
      <c r="J54" s="587">
        <f t="shared" si="22"/>
        <v>0</v>
      </c>
      <c r="K54" s="587">
        <f t="shared" si="22"/>
        <v>0</v>
      </c>
      <c r="L54" s="587">
        <f t="shared" si="22"/>
        <v>0</v>
      </c>
      <c r="M54" s="587">
        <f t="shared" si="22"/>
        <v>0</v>
      </c>
      <c r="N54" s="587">
        <f t="shared" si="22"/>
        <v>0</v>
      </c>
      <c r="O54" s="587">
        <f t="shared" si="22"/>
        <v>0</v>
      </c>
      <c r="P54" s="587">
        <f t="shared" si="22"/>
        <v>0</v>
      </c>
    </row>
    <row r="55" spans="2:18">
      <c r="B55" s="584" t="s">
        <v>409</v>
      </c>
      <c r="C55" s="234"/>
      <c r="D55" s="379"/>
      <c r="E55" s="218"/>
      <c r="F55" s="479"/>
      <c r="G55" s="587">
        <f t="shared" si="23"/>
        <v>0</v>
      </c>
      <c r="H55" s="587">
        <f t="shared" si="22"/>
        <v>0</v>
      </c>
      <c r="I55" s="587">
        <f t="shared" si="22"/>
        <v>0</v>
      </c>
      <c r="J55" s="587">
        <f t="shared" si="22"/>
        <v>0</v>
      </c>
      <c r="K55" s="587">
        <f t="shared" si="22"/>
        <v>0</v>
      </c>
      <c r="L55" s="587">
        <f t="shared" si="22"/>
        <v>0</v>
      </c>
      <c r="M55" s="587">
        <f t="shared" si="22"/>
        <v>0</v>
      </c>
      <c r="N55" s="587">
        <f t="shared" si="22"/>
        <v>0</v>
      </c>
      <c r="O55" s="587">
        <f t="shared" si="22"/>
        <v>0</v>
      </c>
      <c r="P55" s="587">
        <f t="shared" si="22"/>
        <v>0</v>
      </c>
    </row>
    <row r="56" spans="2:18">
      <c r="B56" s="584" t="s">
        <v>412</v>
      </c>
      <c r="C56" s="234"/>
      <c r="D56" s="379"/>
      <c r="E56" s="218"/>
      <c r="F56" s="479"/>
      <c r="G56" s="587">
        <f t="shared" si="23"/>
        <v>0</v>
      </c>
      <c r="H56" s="587">
        <f t="shared" si="22"/>
        <v>0</v>
      </c>
      <c r="I56" s="587">
        <f t="shared" si="22"/>
        <v>0</v>
      </c>
      <c r="J56" s="587">
        <f t="shared" si="22"/>
        <v>0</v>
      </c>
      <c r="K56" s="587">
        <f t="shared" si="22"/>
        <v>0</v>
      </c>
      <c r="L56" s="587">
        <f t="shared" si="22"/>
        <v>0</v>
      </c>
      <c r="M56" s="587">
        <f t="shared" si="22"/>
        <v>0</v>
      </c>
      <c r="N56" s="587">
        <f t="shared" si="22"/>
        <v>0</v>
      </c>
      <c r="O56" s="587">
        <f t="shared" si="22"/>
        <v>0</v>
      </c>
      <c r="P56" s="587">
        <f t="shared" si="22"/>
        <v>0</v>
      </c>
    </row>
    <row r="57" spans="2:18">
      <c r="B57" s="584" t="s">
        <v>412</v>
      </c>
      <c r="C57" s="234"/>
      <c r="D57" s="379"/>
      <c r="E57" s="218"/>
      <c r="F57" s="479"/>
      <c r="G57" s="587">
        <f t="shared" si="23"/>
        <v>0</v>
      </c>
      <c r="H57" s="587">
        <f t="shared" si="22"/>
        <v>0</v>
      </c>
      <c r="I57" s="587">
        <f t="shared" si="22"/>
        <v>0</v>
      </c>
      <c r="J57" s="587">
        <f t="shared" si="22"/>
        <v>0</v>
      </c>
      <c r="K57" s="587">
        <f t="shared" si="22"/>
        <v>0</v>
      </c>
      <c r="L57" s="587">
        <f t="shared" si="22"/>
        <v>0</v>
      </c>
      <c r="M57" s="587">
        <f t="shared" si="22"/>
        <v>0</v>
      </c>
      <c r="N57" s="587">
        <f t="shared" si="22"/>
        <v>0</v>
      </c>
      <c r="O57" s="587">
        <f t="shared" si="22"/>
        <v>0</v>
      </c>
      <c r="P57" s="587">
        <f t="shared" si="22"/>
        <v>0</v>
      </c>
    </row>
    <row r="58" spans="2:18">
      <c r="B58" s="582" t="s">
        <v>236</v>
      </c>
      <c r="C58" s="583"/>
      <c r="D58" s="475"/>
      <c r="E58" s="476"/>
      <c r="F58" s="479"/>
      <c r="G58" s="587"/>
      <c r="H58" s="388"/>
      <c r="I58" s="258"/>
      <c r="J58" s="388"/>
      <c r="K58" s="258"/>
      <c r="L58" s="388"/>
      <c r="M58" s="258"/>
      <c r="N58" s="388"/>
      <c r="O58" s="258"/>
      <c r="P58" s="388"/>
    </row>
    <row r="59" spans="2:18">
      <c r="B59" s="584" t="s">
        <v>496</v>
      </c>
      <c r="C59" s="217"/>
      <c r="D59" s="663"/>
      <c r="E59" s="218"/>
      <c r="F59" s="558"/>
      <c r="G59" s="587">
        <f>IF(G$19=0,0,(G$19*2)/$D$19*$E59*$D59)</f>
        <v>0</v>
      </c>
      <c r="H59" s="587">
        <f t="shared" ref="H59:P64" si="24">IF(H$19=0,0,(H$19*2)/$D$19*$E59*$D59)</f>
        <v>0</v>
      </c>
      <c r="I59" s="587">
        <f t="shared" si="24"/>
        <v>0</v>
      </c>
      <c r="J59" s="587">
        <f t="shared" si="24"/>
        <v>0</v>
      </c>
      <c r="K59" s="587">
        <f t="shared" si="24"/>
        <v>0</v>
      </c>
      <c r="L59" s="587">
        <f t="shared" si="24"/>
        <v>0</v>
      </c>
      <c r="M59" s="587">
        <f t="shared" si="24"/>
        <v>0</v>
      </c>
      <c r="N59" s="587">
        <f t="shared" si="24"/>
        <v>0</v>
      </c>
      <c r="O59" s="587">
        <f t="shared" si="24"/>
        <v>0</v>
      </c>
      <c r="P59" s="587">
        <f t="shared" si="24"/>
        <v>0</v>
      </c>
    </row>
    <row r="60" spans="2:18">
      <c r="B60" s="584" t="s">
        <v>403</v>
      </c>
      <c r="C60" s="217"/>
      <c r="D60" s="663"/>
      <c r="E60" s="218"/>
      <c r="F60" s="558"/>
      <c r="G60" s="587">
        <f t="shared" ref="G60:G64" si="25">IF(G$19=0,0,(G$19*2)/$D$19*$E60*$D60)</f>
        <v>0</v>
      </c>
      <c r="H60" s="587">
        <f t="shared" si="24"/>
        <v>0</v>
      </c>
      <c r="I60" s="587">
        <f t="shared" si="24"/>
        <v>0</v>
      </c>
      <c r="J60" s="587">
        <f t="shared" si="24"/>
        <v>0</v>
      </c>
      <c r="K60" s="587">
        <f t="shared" si="24"/>
        <v>0</v>
      </c>
      <c r="L60" s="587">
        <f t="shared" si="24"/>
        <v>0</v>
      </c>
      <c r="M60" s="587">
        <f t="shared" si="24"/>
        <v>0</v>
      </c>
      <c r="N60" s="587">
        <f t="shared" si="24"/>
        <v>0</v>
      </c>
      <c r="O60" s="587">
        <f t="shared" si="24"/>
        <v>0</v>
      </c>
      <c r="P60" s="587">
        <f t="shared" si="24"/>
        <v>0</v>
      </c>
    </row>
    <row r="61" spans="2:18">
      <c r="B61" s="584" t="s">
        <v>498</v>
      </c>
      <c r="C61" s="217"/>
      <c r="D61" s="663"/>
      <c r="E61" s="218"/>
      <c r="F61" s="558"/>
      <c r="G61" s="587">
        <f t="shared" si="25"/>
        <v>0</v>
      </c>
      <c r="H61" s="587">
        <f t="shared" si="24"/>
        <v>0</v>
      </c>
      <c r="I61" s="587">
        <f t="shared" si="24"/>
        <v>0</v>
      </c>
      <c r="J61" s="587">
        <f t="shared" si="24"/>
        <v>0</v>
      </c>
      <c r="K61" s="587">
        <f t="shared" si="24"/>
        <v>0</v>
      </c>
      <c r="L61" s="587">
        <f t="shared" si="24"/>
        <v>0</v>
      </c>
      <c r="M61" s="587">
        <f t="shared" si="24"/>
        <v>0</v>
      </c>
      <c r="N61" s="587">
        <f t="shared" si="24"/>
        <v>0</v>
      </c>
      <c r="O61" s="587">
        <f t="shared" si="24"/>
        <v>0</v>
      </c>
      <c r="P61" s="587">
        <f t="shared" si="24"/>
        <v>0</v>
      </c>
    </row>
    <row r="62" spans="2:18">
      <c r="B62" s="584" t="s">
        <v>409</v>
      </c>
      <c r="C62" s="234"/>
      <c r="D62" s="663"/>
      <c r="E62" s="218"/>
      <c r="F62" s="558"/>
      <c r="G62" s="587">
        <f>IF(G$19=0,0,(G$19*2)/$D$19*$E62*$D62)</f>
        <v>0</v>
      </c>
      <c r="H62" s="587">
        <f t="shared" si="24"/>
        <v>0</v>
      </c>
      <c r="I62" s="587">
        <f t="shared" si="24"/>
        <v>0</v>
      </c>
      <c r="J62" s="587">
        <f t="shared" si="24"/>
        <v>0</v>
      </c>
      <c r="K62" s="587">
        <f t="shared" si="24"/>
        <v>0</v>
      </c>
      <c r="L62" s="587">
        <f t="shared" si="24"/>
        <v>0</v>
      </c>
      <c r="M62" s="587">
        <f t="shared" si="24"/>
        <v>0</v>
      </c>
      <c r="N62" s="587">
        <f t="shared" si="24"/>
        <v>0</v>
      </c>
      <c r="O62" s="587">
        <f t="shared" si="24"/>
        <v>0</v>
      </c>
      <c r="P62" s="587">
        <f t="shared" si="24"/>
        <v>0</v>
      </c>
    </row>
    <row r="63" spans="2:18">
      <c r="B63" s="584" t="s">
        <v>412</v>
      </c>
      <c r="C63" s="234"/>
      <c r="D63" s="663"/>
      <c r="E63" s="218"/>
      <c r="F63" s="558"/>
      <c r="G63" s="587">
        <f t="shared" si="25"/>
        <v>0</v>
      </c>
      <c r="H63" s="587">
        <f t="shared" si="24"/>
        <v>0</v>
      </c>
      <c r="I63" s="587">
        <f t="shared" si="24"/>
        <v>0</v>
      </c>
      <c r="J63" s="587">
        <f t="shared" si="24"/>
        <v>0</v>
      </c>
      <c r="K63" s="587">
        <f t="shared" si="24"/>
        <v>0</v>
      </c>
      <c r="L63" s="587">
        <f t="shared" si="24"/>
        <v>0</v>
      </c>
      <c r="M63" s="587">
        <f t="shared" si="24"/>
        <v>0</v>
      </c>
      <c r="N63" s="587">
        <f t="shared" si="24"/>
        <v>0</v>
      </c>
      <c r="O63" s="587">
        <f t="shared" si="24"/>
        <v>0</v>
      </c>
      <c r="P63" s="587">
        <f t="shared" si="24"/>
        <v>0</v>
      </c>
    </row>
    <row r="64" spans="2:18" ht="15.75" thickBot="1">
      <c r="B64" s="584" t="s">
        <v>412</v>
      </c>
      <c r="C64" s="234"/>
      <c r="D64" s="379"/>
      <c r="E64" s="218"/>
      <c r="F64" s="235"/>
      <c r="G64" s="587">
        <f t="shared" si="25"/>
        <v>0</v>
      </c>
      <c r="H64" s="587">
        <f t="shared" si="24"/>
        <v>0</v>
      </c>
      <c r="I64" s="587">
        <f t="shared" si="24"/>
        <v>0</v>
      </c>
      <c r="J64" s="587">
        <f t="shared" si="24"/>
        <v>0</v>
      </c>
      <c r="K64" s="587">
        <f t="shared" si="24"/>
        <v>0</v>
      </c>
      <c r="L64" s="587">
        <f t="shared" si="24"/>
        <v>0</v>
      </c>
      <c r="M64" s="587">
        <f t="shared" si="24"/>
        <v>0</v>
      </c>
      <c r="N64" s="587">
        <f t="shared" si="24"/>
        <v>0</v>
      </c>
      <c r="O64" s="587">
        <f t="shared" si="24"/>
        <v>0</v>
      </c>
      <c r="P64" s="587">
        <f t="shared" si="24"/>
        <v>0</v>
      </c>
    </row>
  </sheetData>
  <mergeCells count="2">
    <mergeCell ref="B11:P11"/>
    <mergeCell ref="B20:P20"/>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792A-1CF5-429A-A37C-9EB80004E6A1}">
  <sheetPr>
    <tabColor theme="2" tint="-0.249977111117893"/>
  </sheetPr>
  <dimension ref="B2:Y78"/>
  <sheetViews>
    <sheetView view="pageBreakPreview" zoomScale="80" zoomScaleNormal="80" zoomScaleSheetLayoutView="80" workbookViewId="0">
      <pane xSplit="2" ySplit="6" topLeftCell="C17" activePane="bottomRight" state="frozen"/>
      <selection activeCell="G11" sqref="G11"/>
      <selection pane="topRight" activeCell="G11" sqref="G11"/>
      <selection pane="bottomLeft" activeCell="G11" sqref="G11"/>
      <selection pane="bottomRight" activeCell="H1" sqref="H1:H1048576"/>
    </sheetView>
  </sheetViews>
  <sheetFormatPr defaultRowHeight="15"/>
  <cols>
    <col min="1" max="1" width="5.42578125" style="2" customWidth="1"/>
    <col min="2" max="2" width="56.28515625" style="2" customWidth="1"/>
    <col min="3" max="3" width="14.28515625" style="2" customWidth="1"/>
    <col min="4" max="4" width="14.140625" style="2" customWidth="1"/>
    <col min="5" max="5" width="11.42578125" style="2" customWidth="1"/>
    <col min="6" max="6" width="12" style="2" customWidth="1"/>
    <col min="7" max="7" width="10.5703125" style="2" customWidth="1"/>
    <col min="8" max="8" width="11.28515625" style="2" customWidth="1"/>
    <col min="9" max="9" width="11" style="2" customWidth="1"/>
    <col min="10" max="10" width="10.5703125" style="2" customWidth="1"/>
    <col min="11" max="11" width="12.28515625" style="2" customWidth="1"/>
    <col min="12" max="12" width="11.28515625" style="2" customWidth="1"/>
    <col min="13" max="13" width="11.140625" style="2" customWidth="1"/>
    <col min="14" max="14" width="12.85546875" style="2" customWidth="1"/>
    <col min="15" max="15" width="10.7109375" style="2" bestFit="1" customWidth="1"/>
    <col min="16" max="18" width="9.28515625" style="2" bestFit="1" customWidth="1"/>
    <col min="19" max="19" width="11.5703125" style="2" customWidth="1"/>
    <col min="20" max="20" width="9.28515625" style="2" bestFit="1" customWidth="1"/>
    <col min="21" max="21" width="13" style="2" customWidth="1"/>
    <col min="22" max="24" width="9.28515625" style="2" bestFit="1" customWidth="1"/>
    <col min="25" max="25" width="10.85546875" style="2" customWidth="1"/>
    <col min="26" max="26" width="6.85546875" style="2" customWidth="1"/>
    <col min="27" max="16384" width="9.140625" style="2"/>
  </cols>
  <sheetData>
    <row r="2" spans="2:25">
      <c r="B2" s="359" t="s">
        <v>178</v>
      </c>
    </row>
    <row r="3" spans="2:25" ht="15.75" thickBot="1">
      <c r="B3" s="2" t="s">
        <v>310</v>
      </c>
      <c r="F3" s="563">
        <f>'Sany АСТ'!E9</f>
        <v>0.92460996955859964</v>
      </c>
      <c r="G3" s="563">
        <f>'Sany АСТ'!F9</f>
        <v>0.91906075596144099</v>
      </c>
      <c r="H3" s="563">
        <f>'Sany АСТ'!G9</f>
        <v>0.90241311516996447</v>
      </c>
      <c r="I3" s="563">
        <f>'Sany АСТ'!H9</f>
        <v>0.91684107052257735</v>
      </c>
      <c r="J3" s="563">
        <f>'Sany АСТ'!I9</f>
        <v>0.86134893455098938</v>
      </c>
      <c r="K3" s="563">
        <f>'Sany АСТ'!J9</f>
        <v>0.88909500253678342</v>
      </c>
      <c r="L3" s="563">
        <f>'Sany АСТ'!K9</f>
        <v>0.91906075596144099</v>
      </c>
      <c r="M3" s="563">
        <f>'Sany АСТ'!L9</f>
        <v>0.90796232876712324</v>
      </c>
      <c r="N3" s="563">
        <f>'Sany АСТ'!M9</f>
        <v>0.89131468797564695</v>
      </c>
      <c r="O3" s="563">
        <f>'Sany АСТ'!N9</f>
        <v>0.84137176560121774</v>
      </c>
    </row>
    <row r="4" spans="2:25" s="139" customFormat="1" ht="22.9" customHeight="1">
      <c r="B4" s="482" t="s">
        <v>189</v>
      </c>
      <c r="C4" s="483" t="s">
        <v>1</v>
      </c>
      <c r="D4" s="467"/>
      <c r="E4" s="467"/>
      <c r="F4" s="368">
        <v>1</v>
      </c>
      <c r="G4" s="368">
        <f>F4+1</f>
        <v>2</v>
      </c>
      <c r="H4" s="368">
        <f t="shared" ref="H4:O4" si="0">G4+1</f>
        <v>3</v>
      </c>
      <c r="I4" s="368">
        <f t="shared" si="0"/>
        <v>4</v>
      </c>
      <c r="J4" s="368">
        <f t="shared" si="0"/>
        <v>5</v>
      </c>
      <c r="K4" s="368">
        <f t="shared" si="0"/>
        <v>6</v>
      </c>
      <c r="L4" s="368">
        <f t="shared" si="0"/>
        <v>7</v>
      </c>
      <c r="M4" s="368">
        <f t="shared" si="0"/>
        <v>8</v>
      </c>
      <c r="N4" s="368">
        <f t="shared" si="0"/>
        <v>9</v>
      </c>
      <c r="O4" s="368">
        <f t="shared" si="0"/>
        <v>10</v>
      </c>
      <c r="P4" s="2"/>
      <c r="Q4" s="2"/>
      <c r="R4" s="2"/>
      <c r="S4" s="2"/>
      <c r="T4" s="2"/>
      <c r="U4" s="2"/>
      <c r="V4" s="2"/>
      <c r="W4" s="2"/>
      <c r="X4" s="2"/>
      <c r="Y4" s="2"/>
    </row>
    <row r="5" spans="2:25">
      <c r="B5" s="204" t="s">
        <v>190</v>
      </c>
      <c r="C5" s="484" t="s">
        <v>191</v>
      </c>
      <c r="D5" s="258"/>
      <c r="E5" s="260"/>
      <c r="F5" s="388">
        <v>0</v>
      </c>
      <c r="G5" s="388">
        <f>F6+1</f>
        <v>7001</v>
      </c>
      <c r="H5" s="388">
        <f t="shared" ref="H5:O5" si="1">G6+1</f>
        <v>14001</v>
      </c>
      <c r="I5" s="388">
        <f t="shared" si="1"/>
        <v>21001</v>
      </c>
      <c r="J5" s="388">
        <f t="shared" si="1"/>
        <v>28001</v>
      </c>
      <c r="K5" s="388">
        <f t="shared" si="1"/>
        <v>35001</v>
      </c>
      <c r="L5" s="388">
        <f t="shared" si="1"/>
        <v>42001</v>
      </c>
      <c r="M5" s="388">
        <f t="shared" si="1"/>
        <v>49001</v>
      </c>
      <c r="N5" s="388">
        <f t="shared" si="1"/>
        <v>56001</v>
      </c>
      <c r="O5" s="388">
        <f t="shared" si="1"/>
        <v>63001</v>
      </c>
    </row>
    <row r="6" spans="2:25" ht="15.75" thickBot="1">
      <c r="B6" s="219" t="s">
        <v>192</v>
      </c>
      <c r="C6" s="220" t="s">
        <v>191</v>
      </c>
      <c r="D6" s="487"/>
      <c r="E6" s="488">
        <f>'Sany АСТ_ТО'!F6</f>
        <v>7000</v>
      </c>
      <c r="F6" s="589">
        <f>E6</f>
        <v>7000</v>
      </c>
      <c r="G6" s="589">
        <f t="shared" ref="G6:O6" si="2">F6+$E6</f>
        <v>14000</v>
      </c>
      <c r="H6" s="589">
        <f t="shared" si="2"/>
        <v>21000</v>
      </c>
      <c r="I6" s="589">
        <f t="shared" si="2"/>
        <v>28000</v>
      </c>
      <c r="J6" s="589">
        <f t="shared" si="2"/>
        <v>35000</v>
      </c>
      <c r="K6" s="589">
        <f t="shared" si="2"/>
        <v>42000</v>
      </c>
      <c r="L6" s="589">
        <f t="shared" si="2"/>
        <v>49000</v>
      </c>
      <c r="M6" s="589">
        <f t="shared" si="2"/>
        <v>56000</v>
      </c>
      <c r="N6" s="589">
        <f t="shared" si="2"/>
        <v>63000</v>
      </c>
      <c r="O6" s="589">
        <f t="shared" si="2"/>
        <v>70000</v>
      </c>
    </row>
    <row r="7" spans="2:25" ht="15.75" thickBot="1">
      <c r="B7" s="491"/>
    </row>
    <row r="8" spans="2:25" ht="21.75" customHeight="1">
      <c r="B8" s="492" t="s">
        <v>219</v>
      </c>
      <c r="C8" s="493" t="s">
        <v>176</v>
      </c>
      <c r="D8" s="494"/>
      <c r="E8" s="495"/>
      <c r="F8" s="496">
        <f>F16</f>
        <v>200</v>
      </c>
      <c r="G8" s="496">
        <f t="shared" ref="G8:O8" si="3">G16</f>
        <v>250</v>
      </c>
      <c r="H8" s="496">
        <f t="shared" si="3"/>
        <v>400</v>
      </c>
      <c r="I8" s="496">
        <f t="shared" si="3"/>
        <v>270</v>
      </c>
      <c r="J8" s="496">
        <f t="shared" si="3"/>
        <v>770</v>
      </c>
      <c r="K8" s="496">
        <f t="shared" si="3"/>
        <v>520</v>
      </c>
      <c r="L8" s="496">
        <f t="shared" si="3"/>
        <v>250</v>
      </c>
      <c r="M8" s="496">
        <f t="shared" si="3"/>
        <v>350</v>
      </c>
      <c r="N8" s="496">
        <f t="shared" si="3"/>
        <v>500</v>
      </c>
      <c r="O8" s="496">
        <f t="shared" si="3"/>
        <v>950</v>
      </c>
    </row>
    <row r="9" spans="2:25" ht="21" customHeight="1">
      <c r="B9" s="427" t="s">
        <v>140</v>
      </c>
      <c r="C9" s="450" t="s">
        <v>499</v>
      </c>
      <c r="D9" s="375"/>
      <c r="E9" s="425"/>
      <c r="F9" s="498">
        <f>SUM(F10:F12)</f>
        <v>5900000</v>
      </c>
      <c r="G9" s="382">
        <f t="shared" ref="G9:O9" si="4">SUM(G10:G12)</f>
        <v>20584522</v>
      </c>
      <c r="H9" s="382">
        <f>SUM(H10:H12)</f>
        <v>97747552.700000003</v>
      </c>
      <c r="I9" s="382">
        <f t="shared" si="4"/>
        <v>20674522</v>
      </c>
      <c r="J9" s="382">
        <f t="shared" si="4"/>
        <v>30323186.240000002</v>
      </c>
      <c r="K9" s="382">
        <f>SUM(K10:K12)</f>
        <v>112747074.7</v>
      </c>
      <c r="L9" s="382">
        <f t="shared" si="4"/>
        <v>13881556</v>
      </c>
      <c r="M9" s="382">
        <f t="shared" si="4"/>
        <v>40093050</v>
      </c>
      <c r="N9" s="382">
        <f t="shared" si="4"/>
        <v>100997210.94</v>
      </c>
      <c r="O9" s="382">
        <f t="shared" si="4"/>
        <v>15752966</v>
      </c>
    </row>
    <row r="10" spans="2:25" ht="23.25" customHeight="1">
      <c r="B10" s="429" t="s">
        <v>142</v>
      </c>
      <c r="C10" s="428" t="s">
        <v>499</v>
      </c>
      <c r="D10" s="383"/>
      <c r="E10" s="431"/>
      <c r="F10" s="500">
        <f>F34</f>
        <v>5000000</v>
      </c>
      <c r="G10" s="433">
        <f t="shared" ref="G10:O10" si="5">G34</f>
        <v>5000000</v>
      </c>
      <c r="H10" s="433">
        <f t="shared" si="5"/>
        <v>5000000</v>
      </c>
      <c r="I10" s="433">
        <f t="shared" si="5"/>
        <v>5000000</v>
      </c>
      <c r="J10" s="433">
        <f t="shared" si="5"/>
        <v>5000000</v>
      </c>
      <c r="K10" s="433">
        <f t="shared" si="5"/>
        <v>5000000</v>
      </c>
      <c r="L10" s="433">
        <f t="shared" si="5"/>
        <v>5000000</v>
      </c>
      <c r="M10" s="433">
        <f t="shared" si="5"/>
        <v>5000000</v>
      </c>
      <c r="N10" s="433">
        <f t="shared" si="5"/>
        <v>5000000</v>
      </c>
      <c r="O10" s="433">
        <f t="shared" si="5"/>
        <v>5000000</v>
      </c>
    </row>
    <row r="11" spans="2:25" ht="27.75" customHeight="1">
      <c r="B11" s="429" t="s">
        <v>143</v>
      </c>
      <c r="C11" s="428" t="s">
        <v>499</v>
      </c>
      <c r="D11" s="383"/>
      <c r="E11" s="431"/>
      <c r="F11" s="500">
        <f>F40</f>
        <v>0</v>
      </c>
      <c r="G11" s="433">
        <f t="shared" ref="G11:O11" si="6">G40</f>
        <v>14459522</v>
      </c>
      <c r="H11" s="433">
        <f t="shared" si="6"/>
        <v>90947552.700000003</v>
      </c>
      <c r="I11" s="433">
        <f t="shared" si="6"/>
        <v>14459522</v>
      </c>
      <c r="J11" s="433">
        <f t="shared" si="6"/>
        <v>21858186.240000002</v>
      </c>
      <c r="K11" s="433">
        <f t="shared" si="6"/>
        <v>105407074.7</v>
      </c>
      <c r="L11" s="433">
        <f t="shared" si="6"/>
        <v>7756556</v>
      </c>
      <c r="M11" s="433">
        <f t="shared" si="6"/>
        <v>33518050</v>
      </c>
      <c r="N11" s="433">
        <f t="shared" si="6"/>
        <v>93747210.939999998</v>
      </c>
      <c r="O11" s="433">
        <f t="shared" si="6"/>
        <v>6702966</v>
      </c>
    </row>
    <row r="12" spans="2:25" ht="23.25" customHeight="1" thickBot="1">
      <c r="B12" s="434" t="s">
        <v>144</v>
      </c>
      <c r="C12" s="502" t="s">
        <v>499</v>
      </c>
      <c r="D12" s="503"/>
      <c r="E12" s="437"/>
      <c r="F12" s="592">
        <f>SUMPRODUCT($D26:$D30,F$26:F$30)</f>
        <v>900000</v>
      </c>
      <c r="G12" s="592">
        <f>SUMPRODUCT($D26:$D30,G$26:G$30)</f>
        <v>1125000</v>
      </c>
      <c r="H12" s="592">
        <f>SUMPRODUCT($D26:$D30,H$26:H$30)</f>
        <v>1800000</v>
      </c>
      <c r="I12" s="592">
        <f>SUMPRODUCT($D26:$D30,I$26:I$30)</f>
        <v>1215000</v>
      </c>
      <c r="J12" s="592">
        <f>SUMPRODUCT($D26:$D30,J$26:J$30)</f>
        <v>3465000</v>
      </c>
      <c r="K12" s="592">
        <f t="shared" ref="K12:O12" si="7">SUMPRODUCT($D26:$D30,K$26:K$30)</f>
        <v>2340000</v>
      </c>
      <c r="L12" s="592">
        <f t="shared" si="7"/>
        <v>1125000</v>
      </c>
      <c r="M12" s="592">
        <f t="shared" si="7"/>
        <v>1575000</v>
      </c>
      <c r="N12" s="592">
        <f t="shared" si="7"/>
        <v>2250000</v>
      </c>
      <c r="O12" s="592">
        <f t="shared" si="7"/>
        <v>4050000</v>
      </c>
    </row>
    <row r="13" spans="2:25" ht="18" customHeight="1">
      <c r="B13" s="505"/>
      <c r="C13" s="506"/>
      <c r="D13" s="506"/>
      <c r="E13" s="506"/>
      <c r="F13" s="507"/>
      <c r="G13" s="507"/>
      <c r="H13" s="507"/>
      <c r="I13" s="507"/>
      <c r="J13" s="507"/>
      <c r="K13" s="507"/>
      <c r="L13" s="507"/>
      <c r="M13" s="507"/>
      <c r="N13" s="507"/>
      <c r="O13" s="507"/>
    </row>
    <row r="14" spans="2:25" ht="23.25" customHeight="1" thickBot="1">
      <c r="B14" s="508" t="s">
        <v>221</v>
      </c>
      <c r="C14" s="506"/>
      <c r="D14" s="506"/>
      <c r="E14" s="506"/>
      <c r="F14" s="507"/>
      <c r="G14" s="507"/>
      <c r="H14" s="507"/>
      <c r="I14" s="507"/>
      <c r="J14" s="507"/>
      <c r="K14" s="507"/>
      <c r="L14" s="507"/>
      <c r="M14" s="507"/>
      <c r="N14" s="507"/>
      <c r="O14" s="507"/>
    </row>
    <row r="15" spans="2:25" ht="16.5" customHeight="1" thickBot="1">
      <c r="B15" s="406" t="s">
        <v>355</v>
      </c>
      <c r="C15" s="483" t="s">
        <v>1</v>
      </c>
      <c r="D15" s="521"/>
      <c r="E15" s="521"/>
      <c r="F15" s="534">
        <f>F4</f>
        <v>1</v>
      </c>
      <c r="G15" s="534">
        <f t="shared" ref="G15:O15" si="8">G4</f>
        <v>2</v>
      </c>
      <c r="H15" s="534">
        <f t="shared" si="8"/>
        <v>3</v>
      </c>
      <c r="I15" s="534">
        <f t="shared" si="8"/>
        <v>4</v>
      </c>
      <c r="J15" s="534">
        <f t="shared" si="8"/>
        <v>5</v>
      </c>
      <c r="K15" s="534">
        <f t="shared" si="8"/>
        <v>6</v>
      </c>
      <c r="L15" s="534">
        <f t="shared" si="8"/>
        <v>7</v>
      </c>
      <c r="M15" s="534">
        <f t="shared" si="8"/>
        <v>8</v>
      </c>
      <c r="N15" s="534">
        <f t="shared" si="8"/>
        <v>9</v>
      </c>
      <c r="O15" s="534">
        <f t="shared" si="8"/>
        <v>10</v>
      </c>
    </row>
    <row r="16" spans="2:25" ht="16.5" customHeight="1" thickBot="1">
      <c r="B16" s="514" t="s">
        <v>356</v>
      </c>
      <c r="C16" s="515"/>
      <c r="D16" s="383"/>
      <c r="E16" s="383"/>
      <c r="F16" s="536">
        <f>SUM(F17:F21)</f>
        <v>200</v>
      </c>
      <c r="G16" s="536">
        <f t="shared" ref="G16:O16" si="9">SUM(G17:G21)</f>
        <v>250</v>
      </c>
      <c r="H16" s="536">
        <f t="shared" si="9"/>
        <v>400</v>
      </c>
      <c r="I16" s="536">
        <f t="shared" si="9"/>
        <v>270</v>
      </c>
      <c r="J16" s="536">
        <f t="shared" si="9"/>
        <v>770</v>
      </c>
      <c r="K16" s="536">
        <f t="shared" si="9"/>
        <v>520</v>
      </c>
      <c r="L16" s="536">
        <f t="shared" si="9"/>
        <v>250</v>
      </c>
      <c r="M16" s="536">
        <f t="shared" si="9"/>
        <v>350</v>
      </c>
      <c r="N16" s="536">
        <f t="shared" si="9"/>
        <v>500</v>
      </c>
      <c r="O16" s="536">
        <f t="shared" si="9"/>
        <v>950</v>
      </c>
    </row>
    <row r="17" spans="2:15" ht="16.5" customHeight="1">
      <c r="B17" s="225" t="s">
        <v>500</v>
      </c>
      <c r="C17" s="595" t="s">
        <v>176</v>
      </c>
      <c r="D17" s="383"/>
      <c r="E17" s="383"/>
      <c r="F17" s="596">
        <v>200</v>
      </c>
      <c r="G17" s="596">
        <v>200</v>
      </c>
      <c r="H17" s="596">
        <v>200</v>
      </c>
      <c r="I17" s="596">
        <v>220</v>
      </c>
      <c r="J17" s="596">
        <v>220</v>
      </c>
      <c r="K17" s="596">
        <v>220</v>
      </c>
      <c r="L17" s="596">
        <v>250</v>
      </c>
      <c r="M17" s="596">
        <v>250</v>
      </c>
      <c r="N17" s="596">
        <v>250</v>
      </c>
      <c r="O17" s="596">
        <v>250</v>
      </c>
    </row>
    <row r="18" spans="2:15" ht="26.25" customHeight="1">
      <c r="B18" s="225" t="s">
        <v>501</v>
      </c>
      <c r="C18" s="595" t="s">
        <v>176</v>
      </c>
      <c r="D18" s="383"/>
      <c r="E18" s="383"/>
      <c r="F18" s="596"/>
      <c r="G18" s="596">
        <v>50</v>
      </c>
      <c r="H18" s="596">
        <v>200</v>
      </c>
      <c r="I18" s="596">
        <v>50</v>
      </c>
      <c r="J18" s="596">
        <v>550</v>
      </c>
      <c r="K18" s="596">
        <v>300</v>
      </c>
      <c r="L18" s="596"/>
      <c r="M18" s="596">
        <v>100</v>
      </c>
      <c r="N18" s="596">
        <v>250</v>
      </c>
      <c r="O18" s="596">
        <v>700</v>
      </c>
    </row>
    <row r="19" spans="2:15" ht="16.5" customHeight="1">
      <c r="B19" s="225" t="s">
        <v>473</v>
      </c>
      <c r="C19" s="595" t="s">
        <v>176</v>
      </c>
      <c r="D19" s="383"/>
      <c r="E19" s="383"/>
      <c r="F19" s="596"/>
      <c r="G19" s="596"/>
      <c r="H19" s="596"/>
      <c r="I19" s="596"/>
      <c r="J19" s="596"/>
      <c r="K19" s="596"/>
      <c r="L19" s="596"/>
      <c r="M19" s="596"/>
      <c r="N19" s="596"/>
      <c r="O19" s="596"/>
    </row>
    <row r="20" spans="2:15" ht="16.5" customHeight="1">
      <c r="B20" s="225" t="s">
        <v>474</v>
      </c>
      <c r="C20" s="595" t="s">
        <v>176</v>
      </c>
      <c r="D20" s="383"/>
      <c r="E20" s="383"/>
      <c r="F20" s="596"/>
      <c r="G20" s="596"/>
      <c r="H20" s="596"/>
      <c r="I20" s="596"/>
      <c r="J20" s="596"/>
      <c r="K20" s="596"/>
      <c r="L20" s="596"/>
      <c r="M20" s="596"/>
      <c r="N20" s="596"/>
      <c r="O20" s="596"/>
    </row>
    <row r="21" spans="2:15" ht="16.5" customHeight="1" thickBot="1">
      <c r="B21" s="598" t="s">
        <v>475</v>
      </c>
      <c r="C21" s="599" t="s">
        <v>176</v>
      </c>
      <c r="D21" s="503"/>
      <c r="E21" s="503"/>
      <c r="F21" s="600"/>
      <c r="G21" s="600"/>
      <c r="H21" s="600"/>
      <c r="I21" s="600"/>
      <c r="J21" s="600"/>
      <c r="K21" s="600"/>
      <c r="L21" s="600"/>
      <c r="M21" s="600"/>
      <c r="N21" s="600"/>
      <c r="O21" s="600"/>
    </row>
    <row r="22" spans="2:15" ht="16.5" customHeight="1">
      <c r="B22" s="505"/>
      <c r="C22" s="658"/>
      <c r="D22" s="506"/>
      <c r="E22" s="506"/>
      <c r="F22" s="507"/>
      <c r="G22" s="507"/>
      <c r="H22" s="507"/>
      <c r="I22" s="507"/>
      <c r="J22" s="507"/>
      <c r="K22" s="507"/>
      <c r="L22" s="507"/>
      <c r="M22" s="507"/>
      <c r="N22" s="507"/>
      <c r="O22" s="507"/>
    </row>
    <row r="23" spans="2:15" ht="16.5" customHeight="1" thickBot="1">
      <c r="B23" s="531" t="s">
        <v>388</v>
      </c>
      <c r="C23" s="658"/>
      <c r="D23" s="665">
        <v>4500</v>
      </c>
      <c r="E23" s="506"/>
      <c r="F23" s="507"/>
      <c r="G23" s="507"/>
      <c r="H23" s="507"/>
      <c r="I23" s="507"/>
      <c r="J23" s="507"/>
      <c r="K23" s="507"/>
      <c r="L23" s="507"/>
      <c r="M23" s="507"/>
      <c r="N23" s="507"/>
      <c r="O23" s="507"/>
    </row>
    <row r="24" spans="2:15" ht="24.75" customHeight="1" thickBot="1">
      <c r="B24" s="406" t="s">
        <v>355</v>
      </c>
      <c r="C24" s="483" t="s">
        <v>1</v>
      </c>
      <c r="D24" s="532" t="s">
        <v>389</v>
      </c>
      <c r="E24" s="521"/>
      <c r="F24" s="534">
        <f>F15</f>
        <v>1</v>
      </c>
      <c r="G24" s="534">
        <f t="shared" ref="G24:O24" si="10">G15</f>
        <v>2</v>
      </c>
      <c r="H24" s="534">
        <f t="shared" si="10"/>
        <v>3</v>
      </c>
      <c r="I24" s="534">
        <f t="shared" si="10"/>
        <v>4</v>
      </c>
      <c r="J24" s="534">
        <f t="shared" si="10"/>
        <v>5</v>
      </c>
      <c r="K24" s="534">
        <f t="shared" si="10"/>
        <v>6</v>
      </c>
      <c r="L24" s="534">
        <f t="shared" si="10"/>
        <v>7</v>
      </c>
      <c r="M24" s="534">
        <f t="shared" si="10"/>
        <v>8</v>
      </c>
      <c r="N24" s="534">
        <f t="shared" si="10"/>
        <v>9</v>
      </c>
      <c r="O24" s="534">
        <f t="shared" si="10"/>
        <v>10</v>
      </c>
    </row>
    <row r="25" spans="2:15" ht="15" customHeight="1" thickBot="1">
      <c r="B25" s="514" t="s">
        <v>390</v>
      </c>
      <c r="C25" s="382" t="s">
        <v>391</v>
      </c>
      <c r="D25" s="383"/>
      <c r="E25" s="383"/>
      <c r="F25" s="536">
        <f>SUM(F26:F30)</f>
        <v>200</v>
      </c>
      <c r="G25" s="536">
        <f t="shared" ref="G25:O25" si="11">SUM(G26:G30)</f>
        <v>250</v>
      </c>
      <c r="H25" s="536">
        <f>SUM(H26:H30)</f>
        <v>400</v>
      </c>
      <c r="I25" s="536">
        <f t="shared" si="11"/>
        <v>270</v>
      </c>
      <c r="J25" s="536">
        <f t="shared" si="11"/>
        <v>770</v>
      </c>
      <c r="K25" s="536">
        <f t="shared" si="11"/>
        <v>520</v>
      </c>
      <c r="L25" s="536">
        <f t="shared" si="11"/>
        <v>250</v>
      </c>
      <c r="M25" s="536">
        <f t="shared" si="11"/>
        <v>350</v>
      </c>
      <c r="N25" s="536">
        <f t="shared" si="11"/>
        <v>500</v>
      </c>
      <c r="O25" s="536">
        <f t="shared" si="11"/>
        <v>900</v>
      </c>
    </row>
    <row r="26" spans="2:15" ht="24" customHeight="1">
      <c r="B26" s="602" t="str">
        <f>B17</f>
        <v>ремонт-1 текущий ремонт</v>
      </c>
      <c r="C26" s="538" t="s">
        <v>391</v>
      </c>
      <c r="D26" s="665">
        <f>$D$23</f>
        <v>4500</v>
      </c>
      <c r="E26" s="383"/>
      <c r="F26" s="596">
        <v>200</v>
      </c>
      <c r="G26" s="596">
        <v>200</v>
      </c>
      <c r="H26" s="596">
        <v>200</v>
      </c>
      <c r="I26" s="596">
        <v>220</v>
      </c>
      <c r="J26" s="596">
        <v>220</v>
      </c>
      <c r="K26" s="596">
        <v>220</v>
      </c>
      <c r="L26" s="596">
        <v>250</v>
      </c>
      <c r="M26" s="596">
        <v>250</v>
      </c>
      <c r="N26" s="596">
        <v>250</v>
      </c>
      <c r="O26" s="596">
        <v>250</v>
      </c>
    </row>
    <row r="27" spans="2:15" ht="28.5" customHeight="1">
      <c r="B27" s="602" t="str">
        <f t="shared" ref="B27:B30" si="12">B18</f>
        <v>ремонт-2 предупредительно плановые работы( капитальный ремонт)</v>
      </c>
      <c r="C27" s="538" t="s">
        <v>391</v>
      </c>
      <c r="D27" s="665">
        <f>$D$23</f>
        <v>4500</v>
      </c>
      <c r="E27" s="383"/>
      <c r="F27" s="596"/>
      <c r="G27" s="596">
        <v>50</v>
      </c>
      <c r="H27" s="596">
        <v>200</v>
      </c>
      <c r="I27" s="596">
        <v>50</v>
      </c>
      <c r="J27" s="596">
        <v>550</v>
      </c>
      <c r="K27" s="596">
        <v>300</v>
      </c>
      <c r="L27" s="596"/>
      <c r="M27" s="596">
        <v>100</v>
      </c>
      <c r="N27" s="596">
        <v>250</v>
      </c>
      <c r="O27" s="596">
        <v>650</v>
      </c>
    </row>
    <row r="28" spans="2:15" ht="16.5" customHeight="1">
      <c r="B28" s="602" t="str">
        <f t="shared" si="12"/>
        <v>ремонт-3</v>
      </c>
      <c r="C28" s="538" t="s">
        <v>391</v>
      </c>
      <c r="D28" s="665">
        <f>$D$23</f>
        <v>4500</v>
      </c>
      <c r="E28" s="383"/>
      <c r="F28" s="596"/>
      <c r="G28" s="596"/>
      <c r="H28" s="596"/>
      <c r="I28" s="596"/>
      <c r="J28" s="596"/>
      <c r="K28" s="596"/>
      <c r="L28" s="596"/>
      <c r="M28" s="596"/>
      <c r="N28" s="596"/>
      <c r="O28" s="596"/>
    </row>
    <row r="29" spans="2:15" ht="16.5" customHeight="1">
      <c r="B29" s="602" t="str">
        <f t="shared" si="12"/>
        <v>ремонт-4</v>
      </c>
      <c r="C29" s="538" t="s">
        <v>391</v>
      </c>
      <c r="D29" s="665">
        <f t="shared" ref="D29:D30" si="13">$D$23</f>
        <v>4500</v>
      </c>
      <c r="E29" s="383"/>
      <c r="F29" s="596"/>
      <c r="G29" s="596"/>
      <c r="H29" s="596"/>
      <c r="I29" s="596"/>
      <c r="J29" s="596"/>
      <c r="K29" s="596"/>
      <c r="L29" s="596"/>
      <c r="M29" s="596"/>
      <c r="N29" s="596"/>
      <c r="O29" s="596"/>
    </row>
    <row r="30" spans="2:15" ht="16.5" customHeight="1" thickBot="1">
      <c r="B30" s="603" t="str">
        <f t="shared" si="12"/>
        <v>ремонт-5</v>
      </c>
      <c r="C30" s="604" t="s">
        <v>391</v>
      </c>
      <c r="D30" s="666">
        <f t="shared" si="13"/>
        <v>4500</v>
      </c>
      <c r="E30" s="503"/>
      <c r="F30" s="600"/>
      <c r="G30" s="600"/>
      <c r="H30" s="600"/>
      <c r="I30" s="600"/>
      <c r="J30" s="600"/>
      <c r="K30" s="600"/>
      <c r="L30" s="600"/>
      <c r="M30" s="600"/>
      <c r="N30" s="600"/>
      <c r="O30" s="600"/>
    </row>
    <row r="31" spans="2:15">
      <c r="B31" s="505"/>
      <c r="E31" s="540"/>
      <c r="F31" s="19"/>
      <c r="G31" s="19"/>
      <c r="H31" s="19"/>
      <c r="I31" s="19"/>
      <c r="J31" s="19"/>
      <c r="K31" s="19"/>
      <c r="L31" s="19"/>
      <c r="M31" s="19"/>
      <c r="N31" s="19"/>
      <c r="O31" s="19"/>
    </row>
    <row r="32" spans="2:15" ht="15.75" thickBot="1">
      <c r="B32" s="508" t="s">
        <v>502</v>
      </c>
      <c r="F32" s="19"/>
    </row>
    <row r="33" spans="2:23" ht="39" thickBot="1">
      <c r="B33" s="606" t="s">
        <v>222</v>
      </c>
      <c r="C33" s="607" t="s">
        <v>503</v>
      </c>
      <c r="D33" s="608" t="s">
        <v>224</v>
      </c>
      <c r="E33" s="608" t="s">
        <v>225</v>
      </c>
      <c r="F33" s="609" t="s">
        <v>137</v>
      </c>
      <c r="G33" s="609" t="s">
        <v>137</v>
      </c>
      <c r="H33" s="609" t="s">
        <v>137</v>
      </c>
      <c r="I33" s="609" t="s">
        <v>137</v>
      </c>
      <c r="J33" s="609" t="s">
        <v>137</v>
      </c>
      <c r="K33" s="609" t="s">
        <v>137</v>
      </c>
      <c r="L33" s="609" t="s">
        <v>137</v>
      </c>
      <c r="M33" s="609" t="s">
        <v>137</v>
      </c>
      <c r="N33" s="609" t="s">
        <v>137</v>
      </c>
      <c r="O33" s="609" t="s">
        <v>137</v>
      </c>
    </row>
    <row r="34" spans="2:23" ht="28.5" customHeight="1" thickBot="1">
      <c r="B34" s="550" t="s">
        <v>226</v>
      </c>
      <c r="C34" s="551"/>
      <c r="D34" s="410"/>
      <c r="E34" s="410"/>
      <c r="F34" s="611">
        <f>SUM(F35:F39)</f>
        <v>5000000</v>
      </c>
      <c r="G34" s="611">
        <f>SUM(G35:G39)</f>
        <v>5000000</v>
      </c>
      <c r="H34" s="611">
        <f>SUM(H35:H39)</f>
        <v>5000000</v>
      </c>
      <c r="I34" s="611">
        <f>SUM(I35:I39)</f>
        <v>5000000</v>
      </c>
      <c r="J34" s="611">
        <f t="shared" ref="J34:O34" si="14">SUM(J35:J39)</f>
        <v>5000000</v>
      </c>
      <c r="K34" s="611">
        <f t="shared" si="14"/>
        <v>5000000</v>
      </c>
      <c r="L34" s="611">
        <f t="shared" si="14"/>
        <v>5000000</v>
      </c>
      <c r="M34" s="611">
        <f t="shared" si="14"/>
        <v>5000000</v>
      </c>
      <c r="N34" s="611">
        <f t="shared" si="14"/>
        <v>5000000</v>
      </c>
      <c r="O34" s="611">
        <f t="shared" si="14"/>
        <v>5000000</v>
      </c>
    </row>
    <row r="35" spans="2:23">
      <c r="B35" s="613" t="s">
        <v>504</v>
      </c>
      <c r="C35" s="667">
        <v>500000</v>
      </c>
      <c r="D35" s="223"/>
      <c r="E35" s="224">
        <v>1</v>
      </c>
      <c r="F35" s="570">
        <f>$E35*$C35</f>
        <v>500000</v>
      </c>
      <c r="G35" s="570">
        <f t="shared" ref="F35:O39" si="15">$E35*$C35</f>
        <v>500000</v>
      </c>
      <c r="H35" s="570">
        <f t="shared" si="15"/>
        <v>500000</v>
      </c>
      <c r="I35" s="570">
        <f t="shared" si="15"/>
        <v>500000</v>
      </c>
      <c r="J35" s="570">
        <f t="shared" si="15"/>
        <v>500000</v>
      </c>
      <c r="K35" s="570">
        <f t="shared" si="15"/>
        <v>500000</v>
      </c>
      <c r="L35" s="570">
        <f t="shared" si="15"/>
        <v>500000</v>
      </c>
      <c r="M35" s="570">
        <f t="shared" si="15"/>
        <v>500000</v>
      </c>
      <c r="N35" s="570">
        <f t="shared" si="15"/>
        <v>500000</v>
      </c>
      <c r="O35" s="570">
        <f t="shared" si="15"/>
        <v>500000</v>
      </c>
    </row>
    <row r="36" spans="2:23">
      <c r="B36" s="614" t="s">
        <v>505</v>
      </c>
      <c r="C36" s="668">
        <v>1000000</v>
      </c>
      <c r="D36" s="616"/>
      <c r="E36" s="379">
        <v>1</v>
      </c>
      <c r="F36" s="388">
        <f t="shared" si="15"/>
        <v>1000000</v>
      </c>
      <c r="G36" s="388">
        <f t="shared" si="15"/>
        <v>1000000</v>
      </c>
      <c r="H36" s="388">
        <f t="shared" si="15"/>
        <v>1000000</v>
      </c>
      <c r="I36" s="388">
        <f t="shared" si="15"/>
        <v>1000000</v>
      </c>
      <c r="J36" s="388">
        <f t="shared" si="15"/>
        <v>1000000</v>
      </c>
      <c r="K36" s="388">
        <f t="shared" si="15"/>
        <v>1000000</v>
      </c>
      <c r="L36" s="388">
        <f t="shared" si="15"/>
        <v>1000000</v>
      </c>
      <c r="M36" s="388">
        <f t="shared" si="15"/>
        <v>1000000</v>
      </c>
      <c r="N36" s="388">
        <f t="shared" si="15"/>
        <v>1000000</v>
      </c>
      <c r="O36" s="388">
        <f t="shared" si="15"/>
        <v>1000000</v>
      </c>
    </row>
    <row r="37" spans="2:23">
      <c r="B37" s="582" t="s">
        <v>506</v>
      </c>
      <c r="C37" s="668">
        <v>500000</v>
      </c>
      <c r="D37" s="616"/>
      <c r="E37" s="379">
        <v>1</v>
      </c>
      <c r="F37" s="388">
        <f t="shared" si="15"/>
        <v>500000</v>
      </c>
      <c r="G37" s="388">
        <f>$E37*$C37</f>
        <v>500000</v>
      </c>
      <c r="H37" s="388">
        <f t="shared" si="15"/>
        <v>500000</v>
      </c>
      <c r="I37" s="388">
        <f t="shared" si="15"/>
        <v>500000</v>
      </c>
      <c r="J37" s="388">
        <f t="shared" si="15"/>
        <v>500000</v>
      </c>
      <c r="K37" s="388">
        <f t="shared" si="15"/>
        <v>500000</v>
      </c>
      <c r="L37" s="388">
        <f t="shared" si="15"/>
        <v>500000</v>
      </c>
      <c r="M37" s="388">
        <f t="shared" si="15"/>
        <v>500000</v>
      </c>
      <c r="N37" s="388">
        <f t="shared" si="15"/>
        <v>500000</v>
      </c>
      <c r="O37" s="388">
        <f t="shared" si="15"/>
        <v>500000</v>
      </c>
    </row>
    <row r="38" spans="2:23">
      <c r="B38" s="582" t="s">
        <v>507</v>
      </c>
      <c r="C38" s="668">
        <v>1500000</v>
      </c>
      <c r="D38" s="616"/>
      <c r="E38" s="379">
        <v>1</v>
      </c>
      <c r="F38" s="388">
        <f t="shared" si="15"/>
        <v>1500000</v>
      </c>
      <c r="G38" s="388">
        <f t="shared" si="15"/>
        <v>1500000</v>
      </c>
      <c r="H38" s="388">
        <f t="shared" si="15"/>
        <v>1500000</v>
      </c>
      <c r="I38" s="388">
        <f t="shared" si="15"/>
        <v>1500000</v>
      </c>
      <c r="J38" s="388">
        <f t="shared" si="15"/>
        <v>1500000</v>
      </c>
      <c r="K38" s="388">
        <f t="shared" si="15"/>
        <v>1500000</v>
      </c>
      <c r="L38" s="388">
        <f t="shared" si="15"/>
        <v>1500000</v>
      </c>
      <c r="M38" s="388">
        <f t="shared" si="15"/>
        <v>1500000</v>
      </c>
      <c r="N38" s="388">
        <f t="shared" si="15"/>
        <v>1500000</v>
      </c>
      <c r="O38" s="388">
        <f t="shared" si="15"/>
        <v>1500000</v>
      </c>
    </row>
    <row r="39" spans="2:23" ht="15.75" thickBot="1">
      <c r="B39" s="617" t="s">
        <v>508</v>
      </c>
      <c r="C39" s="669">
        <v>1500000</v>
      </c>
      <c r="D39" s="231"/>
      <c r="E39" s="232">
        <v>1</v>
      </c>
      <c r="F39" s="618">
        <f t="shared" si="15"/>
        <v>1500000</v>
      </c>
      <c r="G39" s="618">
        <f t="shared" si="15"/>
        <v>1500000</v>
      </c>
      <c r="H39" s="618">
        <f t="shared" si="15"/>
        <v>1500000</v>
      </c>
      <c r="I39" s="618">
        <f t="shared" si="15"/>
        <v>1500000</v>
      </c>
      <c r="J39" s="618">
        <f t="shared" si="15"/>
        <v>1500000</v>
      </c>
      <c r="K39" s="618">
        <f t="shared" si="15"/>
        <v>1500000</v>
      </c>
      <c r="L39" s="618">
        <f t="shared" si="15"/>
        <v>1500000</v>
      </c>
      <c r="M39" s="618">
        <f t="shared" si="15"/>
        <v>1500000</v>
      </c>
      <c r="N39" s="618">
        <f t="shared" si="15"/>
        <v>1500000</v>
      </c>
      <c r="O39" s="618">
        <f t="shared" si="15"/>
        <v>1500000</v>
      </c>
    </row>
    <row r="40" spans="2:23" ht="36" customHeight="1" thickBot="1">
      <c r="B40" s="550" t="s">
        <v>143</v>
      </c>
      <c r="C40" s="551"/>
      <c r="D40" s="670"/>
      <c r="E40" s="670"/>
      <c r="F40" s="670">
        <f t="shared" ref="F40" si="16">SUM(F41:F78)</f>
        <v>0</v>
      </c>
      <c r="G40" s="670">
        <f>SUM(G41:G78)</f>
        <v>14459522</v>
      </c>
      <c r="H40" s="670">
        <f>SUM(H41:H78)</f>
        <v>90947552.700000003</v>
      </c>
      <c r="I40" s="670">
        <f t="shared" ref="I40:O40" si="17">SUM(I41:I78)</f>
        <v>14459522</v>
      </c>
      <c r="J40" s="670">
        <f t="shared" si="17"/>
        <v>21858186.240000002</v>
      </c>
      <c r="K40" s="670">
        <f t="shared" si="17"/>
        <v>105407074.7</v>
      </c>
      <c r="L40" s="670">
        <f t="shared" si="17"/>
        <v>7756556</v>
      </c>
      <c r="M40" s="670">
        <f t="shared" si="17"/>
        <v>33518050</v>
      </c>
      <c r="N40" s="670">
        <f t="shared" si="17"/>
        <v>93747210.939999998</v>
      </c>
      <c r="O40" s="670">
        <f t="shared" si="17"/>
        <v>6702966</v>
      </c>
    </row>
    <row r="41" spans="2:23">
      <c r="B41" s="537" t="s">
        <v>231</v>
      </c>
      <c r="C41" s="554"/>
      <c r="D41" s="202"/>
      <c r="E41" s="202"/>
      <c r="F41" s="202"/>
      <c r="G41" s="202"/>
      <c r="H41" s="202"/>
      <c r="I41" s="202"/>
      <c r="J41" s="202"/>
      <c r="K41" s="202"/>
      <c r="L41" s="202"/>
      <c r="M41" s="202"/>
      <c r="N41" s="202"/>
      <c r="O41" s="202"/>
    </row>
    <row r="42" spans="2:23">
      <c r="B42" s="524"/>
      <c r="C42" s="615"/>
      <c r="D42" s="622"/>
      <c r="E42" s="577"/>
      <c r="F42" s="620"/>
      <c r="G42" s="620"/>
      <c r="H42" s="620"/>
      <c r="I42" s="620"/>
      <c r="J42" s="620"/>
      <c r="K42" s="620"/>
      <c r="L42" s="620"/>
      <c r="M42" s="620"/>
      <c r="N42" s="620"/>
      <c r="O42" s="620"/>
    </row>
    <row r="43" spans="2:23">
      <c r="B43" s="524" t="s">
        <v>509</v>
      </c>
      <c r="C43" s="671">
        <v>6039334.5999999996</v>
      </c>
      <c r="D43" s="622">
        <v>20000</v>
      </c>
      <c r="E43" s="577">
        <v>2</v>
      </c>
      <c r="F43" s="620"/>
      <c r="G43" s="620"/>
      <c r="H43" s="620">
        <f>E43*C43</f>
        <v>12078669.199999999</v>
      </c>
      <c r="I43" s="620"/>
      <c r="J43" s="620"/>
      <c r="K43" s="620">
        <f>E43*C43</f>
        <v>12078669.199999999</v>
      </c>
      <c r="L43" s="620"/>
      <c r="M43" s="620"/>
      <c r="N43" s="620">
        <f>E43*C43</f>
        <v>12078669.199999999</v>
      </c>
      <c r="O43" s="620"/>
      <c r="P43" s="19">
        <f>D43</f>
        <v>20000</v>
      </c>
      <c r="Q43" s="19">
        <f>P43+$D43</f>
        <v>40000</v>
      </c>
      <c r="R43" s="19">
        <f t="shared" ref="R43:W43" si="18">Q43+$D43</f>
        <v>60000</v>
      </c>
      <c r="S43" s="19">
        <f t="shared" si="18"/>
        <v>80000</v>
      </c>
      <c r="T43" s="19">
        <f t="shared" si="18"/>
        <v>100000</v>
      </c>
      <c r="U43" s="19">
        <f t="shared" si="18"/>
        <v>120000</v>
      </c>
      <c r="V43" s="19">
        <f t="shared" si="18"/>
        <v>140000</v>
      </c>
      <c r="W43" s="19">
        <f t="shared" si="18"/>
        <v>160000</v>
      </c>
    </row>
    <row r="44" spans="2:23">
      <c r="B44" s="524" t="s">
        <v>510</v>
      </c>
      <c r="C44" s="671">
        <v>897128.25</v>
      </c>
      <c r="D44" s="622">
        <v>21000</v>
      </c>
      <c r="E44" s="577">
        <v>2</v>
      </c>
      <c r="F44" s="620"/>
      <c r="G44" s="620"/>
      <c r="H44" s="620">
        <f t="shared" ref="H44:H48" si="19">E44*C44</f>
        <v>1794256.5</v>
      </c>
      <c r="I44" s="620"/>
      <c r="J44" s="620"/>
      <c r="K44" s="620">
        <f t="shared" ref="K44:K48" si="20">E44*C44</f>
        <v>1794256.5</v>
      </c>
      <c r="L44" s="620"/>
      <c r="M44" s="620"/>
      <c r="N44" s="620">
        <f t="shared" ref="N44:N46" si="21">E44*C44</f>
        <v>1794256.5</v>
      </c>
      <c r="O44" s="620"/>
      <c r="P44" s="19">
        <f t="shared" ref="P44:P48" si="22">D44</f>
        <v>21000</v>
      </c>
      <c r="Q44" s="19">
        <f t="shared" ref="Q44:W48" si="23">P44+$D44</f>
        <v>42000</v>
      </c>
      <c r="R44" s="19">
        <f t="shared" si="23"/>
        <v>63000</v>
      </c>
      <c r="S44" s="19">
        <f t="shared" si="23"/>
        <v>84000</v>
      </c>
      <c r="T44" s="19">
        <f t="shared" si="23"/>
        <v>105000</v>
      </c>
      <c r="U44" s="19">
        <f t="shared" si="23"/>
        <v>126000</v>
      </c>
      <c r="V44" s="19">
        <f t="shared" si="23"/>
        <v>147000</v>
      </c>
      <c r="W44" s="19">
        <f t="shared" si="23"/>
        <v>168000</v>
      </c>
    </row>
    <row r="45" spans="2:23">
      <c r="B45" s="524" t="s">
        <v>511</v>
      </c>
      <c r="C45" s="671">
        <v>6046400</v>
      </c>
      <c r="D45" s="622">
        <v>21000</v>
      </c>
      <c r="E45" s="577">
        <v>2</v>
      </c>
      <c r="F45" s="620"/>
      <c r="G45" s="620"/>
      <c r="H45" s="620">
        <f t="shared" si="19"/>
        <v>12092800</v>
      </c>
      <c r="I45" s="620"/>
      <c r="J45" s="620"/>
      <c r="K45" s="620">
        <f t="shared" si="20"/>
        <v>12092800</v>
      </c>
      <c r="L45" s="620"/>
      <c r="M45" s="620"/>
      <c r="N45" s="620">
        <f t="shared" si="21"/>
        <v>12092800</v>
      </c>
      <c r="O45" s="620"/>
      <c r="P45" s="19">
        <f t="shared" si="22"/>
        <v>21000</v>
      </c>
      <c r="Q45" s="19">
        <f t="shared" si="23"/>
        <v>42000</v>
      </c>
      <c r="R45" s="19">
        <f t="shared" si="23"/>
        <v>63000</v>
      </c>
      <c r="S45" s="19">
        <f t="shared" si="23"/>
        <v>84000</v>
      </c>
      <c r="T45" s="19">
        <f t="shared" si="23"/>
        <v>105000</v>
      </c>
      <c r="U45" s="19">
        <f t="shared" si="23"/>
        <v>126000</v>
      </c>
      <c r="V45" s="19">
        <f t="shared" si="23"/>
        <v>147000</v>
      </c>
      <c r="W45" s="19">
        <f t="shared" si="23"/>
        <v>168000</v>
      </c>
    </row>
    <row r="46" spans="2:23">
      <c r="B46" s="524" t="s">
        <v>512</v>
      </c>
      <c r="C46" s="671">
        <v>860533</v>
      </c>
      <c r="D46" s="622">
        <v>21000</v>
      </c>
      <c r="E46" s="577">
        <v>2</v>
      </c>
      <c r="F46" s="620"/>
      <c r="G46" s="620"/>
      <c r="H46" s="620">
        <f t="shared" si="19"/>
        <v>1721066</v>
      </c>
      <c r="I46" s="620"/>
      <c r="J46" s="620"/>
      <c r="K46" s="620">
        <f t="shared" si="20"/>
        <v>1721066</v>
      </c>
      <c r="L46" s="620"/>
      <c r="M46" s="620"/>
      <c r="N46" s="620">
        <f t="shared" si="21"/>
        <v>1721066</v>
      </c>
      <c r="O46" s="620"/>
      <c r="P46" s="19">
        <f t="shared" si="22"/>
        <v>21000</v>
      </c>
      <c r="Q46" s="19">
        <f t="shared" si="23"/>
        <v>42000</v>
      </c>
      <c r="R46" s="19">
        <f t="shared" si="23"/>
        <v>63000</v>
      </c>
      <c r="S46" s="19">
        <f t="shared" si="23"/>
        <v>84000</v>
      </c>
      <c r="T46" s="19">
        <f t="shared" si="23"/>
        <v>105000</v>
      </c>
      <c r="U46" s="19">
        <f t="shared" si="23"/>
        <v>126000</v>
      </c>
      <c r="V46" s="19">
        <f t="shared" si="23"/>
        <v>147000</v>
      </c>
      <c r="W46" s="19">
        <f t="shared" si="23"/>
        <v>168000</v>
      </c>
    </row>
    <row r="47" spans="2:23">
      <c r="B47" s="524" t="s">
        <v>513</v>
      </c>
      <c r="C47" s="671">
        <v>180051</v>
      </c>
      <c r="D47" s="622">
        <v>18000</v>
      </c>
      <c r="E47" s="577">
        <v>16</v>
      </c>
      <c r="F47" s="620"/>
      <c r="G47" s="620"/>
      <c r="H47" s="620">
        <f t="shared" si="19"/>
        <v>2880816</v>
      </c>
      <c r="I47" s="620"/>
      <c r="J47" s="620"/>
      <c r="K47" s="620">
        <f t="shared" si="20"/>
        <v>2880816</v>
      </c>
      <c r="L47" s="620"/>
      <c r="M47" s="659">
        <f>C47*E47</f>
        <v>2880816</v>
      </c>
      <c r="N47" s="659"/>
      <c r="O47" s="620"/>
      <c r="P47" s="19">
        <f t="shared" si="22"/>
        <v>18000</v>
      </c>
      <c r="Q47" s="19">
        <f t="shared" si="23"/>
        <v>36000</v>
      </c>
      <c r="R47" s="19">
        <f t="shared" si="23"/>
        <v>54000</v>
      </c>
      <c r="S47" s="19">
        <f t="shared" si="23"/>
        <v>72000</v>
      </c>
      <c r="T47" s="19">
        <f t="shared" si="23"/>
        <v>90000</v>
      </c>
      <c r="U47" s="19">
        <f t="shared" si="23"/>
        <v>108000</v>
      </c>
      <c r="V47" s="19">
        <f t="shared" si="23"/>
        <v>126000</v>
      </c>
      <c r="W47" s="19">
        <f t="shared" si="23"/>
        <v>144000</v>
      </c>
    </row>
    <row r="48" spans="2:23">
      <c r="B48" s="524" t="s">
        <v>514</v>
      </c>
      <c r="C48" s="671">
        <v>47120</v>
      </c>
      <c r="D48" s="622">
        <v>18000</v>
      </c>
      <c r="E48" s="577">
        <v>6</v>
      </c>
      <c r="F48" s="620"/>
      <c r="G48" s="620"/>
      <c r="H48" s="620">
        <f t="shared" si="19"/>
        <v>282720</v>
      </c>
      <c r="I48" s="620"/>
      <c r="J48" s="620"/>
      <c r="K48" s="620">
        <f t="shared" si="20"/>
        <v>282720</v>
      </c>
      <c r="L48" s="620"/>
      <c r="M48" s="659">
        <f>C48*E48</f>
        <v>282720</v>
      </c>
      <c r="N48" s="659"/>
      <c r="O48" s="620"/>
      <c r="P48" s="19">
        <f t="shared" si="22"/>
        <v>18000</v>
      </c>
      <c r="Q48" s="19">
        <f t="shared" si="23"/>
        <v>36000</v>
      </c>
      <c r="R48" s="19">
        <f t="shared" si="23"/>
        <v>54000</v>
      </c>
      <c r="S48" s="19">
        <f t="shared" si="23"/>
        <v>72000</v>
      </c>
      <c r="T48" s="19">
        <f t="shared" si="23"/>
        <v>90000</v>
      </c>
      <c r="U48" s="19">
        <f t="shared" si="23"/>
        <v>108000</v>
      </c>
      <c r="V48" s="19">
        <f t="shared" si="23"/>
        <v>126000</v>
      </c>
      <c r="W48" s="19">
        <f t="shared" si="23"/>
        <v>144000</v>
      </c>
    </row>
    <row r="49" spans="2:23">
      <c r="B49" s="582" t="s">
        <v>477</v>
      </c>
      <c r="C49" s="672"/>
      <c r="D49" s="258"/>
      <c r="E49" s="260"/>
      <c r="F49" s="258"/>
      <c r="G49" s="258"/>
      <c r="H49" s="258"/>
      <c r="I49" s="258"/>
      <c r="J49" s="258"/>
      <c r="K49" s="258"/>
      <c r="L49" s="258"/>
      <c r="M49" s="258"/>
      <c r="N49" s="258"/>
      <c r="O49" s="258"/>
    </row>
    <row r="50" spans="2:23">
      <c r="B50" s="524" t="s">
        <v>515</v>
      </c>
      <c r="C50" s="671">
        <v>4000151</v>
      </c>
      <c r="D50" s="622">
        <v>18000</v>
      </c>
      <c r="E50" s="577">
        <v>2</v>
      </c>
      <c r="F50" s="620"/>
      <c r="G50" s="620"/>
      <c r="H50" s="620">
        <f>E50*C50</f>
        <v>8000302</v>
      </c>
      <c r="I50" s="620"/>
      <c r="J50" s="620"/>
      <c r="K50" s="620">
        <f>E50*C50</f>
        <v>8000302</v>
      </c>
      <c r="L50" s="620"/>
      <c r="M50" s="659">
        <f>C50*E50</f>
        <v>8000302</v>
      </c>
      <c r="N50" s="659"/>
      <c r="O50" s="620"/>
      <c r="P50" s="19">
        <f t="shared" ref="P50:P54" si="24">D50</f>
        <v>18000</v>
      </c>
      <c r="Q50" s="19">
        <f t="shared" ref="Q50:W54" si="25">P50+$D50</f>
        <v>36000</v>
      </c>
      <c r="R50" s="19">
        <f t="shared" si="25"/>
        <v>54000</v>
      </c>
      <c r="S50" s="19">
        <f t="shared" si="25"/>
        <v>72000</v>
      </c>
      <c r="T50" s="19">
        <f t="shared" si="25"/>
        <v>90000</v>
      </c>
      <c r="U50" s="19">
        <f t="shared" si="25"/>
        <v>108000</v>
      </c>
      <c r="V50" s="19">
        <f t="shared" si="25"/>
        <v>126000</v>
      </c>
      <c r="W50" s="19">
        <f t="shared" si="25"/>
        <v>144000</v>
      </c>
    </row>
    <row r="51" spans="2:23">
      <c r="B51" s="524" t="s">
        <v>516</v>
      </c>
      <c r="C51" s="671">
        <v>1509293</v>
      </c>
      <c r="D51" s="622">
        <v>18000</v>
      </c>
      <c r="E51" s="577">
        <v>1</v>
      </c>
      <c r="F51" s="620"/>
      <c r="G51" s="620"/>
      <c r="H51" s="620">
        <f t="shared" ref="H51:H54" si="26">E51*C51</f>
        <v>1509293</v>
      </c>
      <c r="I51" s="620"/>
      <c r="J51" s="620"/>
      <c r="K51" s="620">
        <f t="shared" ref="K51:K54" si="27">E51*C51</f>
        <v>1509293</v>
      </c>
      <c r="L51" s="620"/>
      <c r="M51" s="659">
        <f>C51*E51</f>
        <v>1509293</v>
      </c>
      <c r="N51" s="659"/>
      <c r="O51" s="620"/>
      <c r="P51" s="19">
        <f t="shared" si="24"/>
        <v>18000</v>
      </c>
      <c r="Q51" s="19">
        <f t="shared" si="25"/>
        <v>36000</v>
      </c>
      <c r="R51" s="19">
        <f t="shared" si="25"/>
        <v>54000</v>
      </c>
      <c r="S51" s="19">
        <f t="shared" si="25"/>
        <v>72000</v>
      </c>
      <c r="T51" s="19">
        <f t="shared" si="25"/>
        <v>90000</v>
      </c>
      <c r="U51" s="19">
        <f t="shared" si="25"/>
        <v>108000</v>
      </c>
      <c r="V51" s="19">
        <f t="shared" si="25"/>
        <v>126000</v>
      </c>
      <c r="W51" s="19">
        <f t="shared" si="25"/>
        <v>144000</v>
      </c>
    </row>
    <row r="52" spans="2:23">
      <c r="B52" s="524" t="s">
        <v>517</v>
      </c>
      <c r="C52" s="671">
        <v>1509293</v>
      </c>
      <c r="D52" s="622">
        <v>18000</v>
      </c>
      <c r="E52" s="577">
        <v>1</v>
      </c>
      <c r="F52" s="620"/>
      <c r="G52" s="620"/>
      <c r="H52" s="620">
        <f t="shared" si="26"/>
        <v>1509293</v>
      </c>
      <c r="I52" s="620"/>
      <c r="J52" s="620"/>
      <c r="K52" s="620">
        <f t="shared" si="27"/>
        <v>1509293</v>
      </c>
      <c r="L52" s="620"/>
      <c r="M52" s="659">
        <f t="shared" ref="M52:M54" si="28">C52*E52</f>
        <v>1509293</v>
      </c>
      <c r="N52" s="659"/>
      <c r="O52" s="620"/>
      <c r="P52" s="19">
        <f t="shared" si="24"/>
        <v>18000</v>
      </c>
      <c r="Q52" s="19">
        <f t="shared" si="25"/>
        <v>36000</v>
      </c>
      <c r="R52" s="19">
        <f t="shared" si="25"/>
        <v>54000</v>
      </c>
      <c r="S52" s="19">
        <f t="shared" si="25"/>
        <v>72000</v>
      </c>
      <c r="T52" s="19">
        <f t="shared" si="25"/>
        <v>90000</v>
      </c>
      <c r="U52" s="19">
        <f t="shared" si="25"/>
        <v>108000</v>
      </c>
      <c r="V52" s="19">
        <f t="shared" si="25"/>
        <v>126000</v>
      </c>
      <c r="W52" s="19">
        <f t="shared" si="25"/>
        <v>144000</v>
      </c>
    </row>
    <row r="53" spans="2:23">
      <c r="B53" s="524" t="s">
        <v>518</v>
      </c>
      <c r="C53" s="671">
        <v>3008818</v>
      </c>
      <c r="D53" s="622">
        <v>18000</v>
      </c>
      <c r="E53" s="577">
        <v>1</v>
      </c>
      <c r="F53" s="620"/>
      <c r="G53" s="620"/>
      <c r="H53" s="620">
        <f t="shared" si="26"/>
        <v>3008818</v>
      </c>
      <c r="I53" s="620"/>
      <c r="J53" s="620"/>
      <c r="K53" s="620">
        <f t="shared" si="27"/>
        <v>3008818</v>
      </c>
      <c r="L53" s="620"/>
      <c r="M53" s="659">
        <f t="shared" si="28"/>
        <v>3008818</v>
      </c>
      <c r="N53" s="659"/>
      <c r="O53" s="620"/>
      <c r="P53" s="19">
        <f t="shared" si="24"/>
        <v>18000</v>
      </c>
      <c r="Q53" s="19">
        <f t="shared" si="25"/>
        <v>36000</v>
      </c>
      <c r="R53" s="19">
        <f t="shared" si="25"/>
        <v>54000</v>
      </c>
      <c r="S53" s="19">
        <f t="shared" si="25"/>
        <v>72000</v>
      </c>
      <c r="T53" s="19">
        <f t="shared" si="25"/>
        <v>90000</v>
      </c>
      <c r="U53" s="19">
        <f t="shared" si="25"/>
        <v>108000</v>
      </c>
      <c r="V53" s="19">
        <f t="shared" si="25"/>
        <v>126000</v>
      </c>
      <c r="W53" s="19">
        <f t="shared" si="25"/>
        <v>144000</v>
      </c>
    </row>
    <row r="54" spans="2:23">
      <c r="B54" s="524" t="s">
        <v>519</v>
      </c>
      <c r="C54" s="671">
        <v>3352040</v>
      </c>
      <c r="D54" s="622">
        <v>18000</v>
      </c>
      <c r="E54" s="577">
        <v>1</v>
      </c>
      <c r="F54" s="620"/>
      <c r="G54" s="620"/>
      <c r="H54" s="620">
        <f t="shared" si="26"/>
        <v>3352040</v>
      </c>
      <c r="I54" s="620"/>
      <c r="J54" s="620"/>
      <c r="K54" s="620">
        <f t="shared" si="27"/>
        <v>3352040</v>
      </c>
      <c r="L54" s="620"/>
      <c r="M54" s="659">
        <f t="shared" si="28"/>
        <v>3352040</v>
      </c>
      <c r="N54" s="659"/>
      <c r="O54" s="620"/>
      <c r="P54" s="19">
        <f t="shared" si="24"/>
        <v>18000</v>
      </c>
      <c r="Q54" s="19">
        <f t="shared" si="25"/>
        <v>36000</v>
      </c>
      <c r="R54" s="19">
        <f t="shared" si="25"/>
        <v>54000</v>
      </c>
      <c r="S54" s="19">
        <f t="shared" si="25"/>
        <v>72000</v>
      </c>
      <c r="T54" s="19">
        <f t="shared" si="25"/>
        <v>90000</v>
      </c>
      <c r="U54" s="19">
        <f t="shared" si="25"/>
        <v>108000</v>
      </c>
      <c r="V54" s="19">
        <f t="shared" si="25"/>
        <v>126000</v>
      </c>
      <c r="W54" s="19">
        <f t="shared" si="25"/>
        <v>144000</v>
      </c>
    </row>
    <row r="55" spans="2:23">
      <c r="B55" s="582" t="s">
        <v>373</v>
      </c>
      <c r="C55" s="672"/>
      <c r="D55" s="258"/>
      <c r="E55" s="260"/>
      <c r="F55" s="258"/>
      <c r="G55" s="258"/>
      <c r="H55" s="258"/>
      <c r="I55" s="258"/>
      <c r="J55" s="258"/>
      <c r="K55" s="258"/>
      <c r="L55" s="258"/>
      <c r="M55" s="258"/>
      <c r="N55" s="258"/>
      <c r="O55" s="258"/>
    </row>
    <row r="56" spans="2:23">
      <c r="B56" s="524" t="s">
        <v>520</v>
      </c>
      <c r="C56" s="671">
        <v>3878278</v>
      </c>
      <c r="D56" s="622">
        <v>12000</v>
      </c>
      <c r="E56" s="577">
        <v>2</v>
      </c>
      <c r="F56" s="620"/>
      <c r="G56" s="620">
        <f>E56*C56</f>
        <v>7756556</v>
      </c>
      <c r="H56" s="620"/>
      <c r="I56" s="620">
        <f>E56*C56</f>
        <v>7756556</v>
      </c>
      <c r="J56" s="620"/>
      <c r="K56" s="620">
        <f>E56*C56</f>
        <v>7756556</v>
      </c>
      <c r="L56" s="659">
        <f>$C56*$E56</f>
        <v>7756556</v>
      </c>
      <c r="M56" s="659"/>
      <c r="N56" s="659">
        <f>$C56*$E56</f>
        <v>7756556</v>
      </c>
      <c r="O56" s="659"/>
      <c r="P56" s="19">
        <f t="shared" ref="P56:P63" si="29">D56</f>
        <v>12000</v>
      </c>
      <c r="Q56" s="19">
        <f t="shared" ref="Q56:W63" si="30">P56+$D56</f>
        <v>24000</v>
      </c>
      <c r="R56" s="19">
        <f t="shared" si="30"/>
        <v>36000</v>
      </c>
      <c r="S56" s="19">
        <f t="shared" si="30"/>
        <v>48000</v>
      </c>
      <c r="T56" s="19">
        <f t="shared" si="30"/>
        <v>60000</v>
      </c>
      <c r="U56" s="19">
        <f t="shared" si="30"/>
        <v>72000</v>
      </c>
      <c r="V56" s="19">
        <f t="shared" si="30"/>
        <v>84000</v>
      </c>
      <c r="W56" s="19">
        <f t="shared" si="30"/>
        <v>96000</v>
      </c>
    </row>
    <row r="57" spans="2:23">
      <c r="B57" s="524" t="s">
        <v>521</v>
      </c>
      <c r="C57" s="671">
        <v>243637</v>
      </c>
      <c r="D57" s="622">
        <v>20000</v>
      </c>
      <c r="E57" s="577">
        <v>1</v>
      </c>
      <c r="F57" s="620"/>
      <c r="G57" s="620"/>
      <c r="H57" s="620">
        <f>E57*C57</f>
        <v>243637</v>
      </c>
      <c r="I57" s="620"/>
      <c r="J57" s="620"/>
      <c r="K57" s="620">
        <f>E57*C57</f>
        <v>243637</v>
      </c>
      <c r="L57" s="620"/>
      <c r="M57" s="620"/>
      <c r="N57" s="659">
        <f t="shared" ref="N57:N63" si="31">$C57*$E57</f>
        <v>243637</v>
      </c>
      <c r="O57" s="659"/>
      <c r="P57" s="19">
        <f t="shared" si="29"/>
        <v>20000</v>
      </c>
      <c r="Q57" s="19">
        <f t="shared" si="30"/>
        <v>40000</v>
      </c>
      <c r="R57" s="19">
        <f t="shared" si="30"/>
        <v>60000</v>
      </c>
      <c r="S57" s="19">
        <f t="shared" si="30"/>
        <v>80000</v>
      </c>
      <c r="T57" s="19">
        <f t="shared" si="30"/>
        <v>100000</v>
      </c>
      <c r="U57" s="19">
        <f t="shared" si="30"/>
        <v>120000</v>
      </c>
      <c r="V57" s="19">
        <f t="shared" si="30"/>
        <v>140000</v>
      </c>
      <c r="W57" s="19">
        <f t="shared" si="30"/>
        <v>160000</v>
      </c>
    </row>
    <row r="58" spans="2:23">
      <c r="B58" s="582" t="s">
        <v>522</v>
      </c>
      <c r="C58" s="671">
        <v>1815131</v>
      </c>
      <c r="D58" s="622">
        <v>30000</v>
      </c>
      <c r="E58" s="577">
        <v>1</v>
      </c>
      <c r="F58" s="620"/>
      <c r="G58" s="620"/>
      <c r="H58" s="620"/>
      <c r="I58" s="620"/>
      <c r="J58" s="620">
        <f t="shared" ref="J58:J62" si="32">E58*C58</f>
        <v>1815131</v>
      </c>
      <c r="K58" s="620"/>
      <c r="L58" s="620"/>
      <c r="M58" s="620"/>
      <c r="N58" s="659">
        <f t="shared" si="31"/>
        <v>1815131</v>
      </c>
      <c r="O58" s="659"/>
      <c r="P58" s="19">
        <f t="shared" si="29"/>
        <v>30000</v>
      </c>
      <c r="Q58" s="19">
        <f t="shared" si="30"/>
        <v>60000</v>
      </c>
      <c r="R58" s="19">
        <f t="shared" si="30"/>
        <v>90000</v>
      </c>
      <c r="S58" s="19">
        <f t="shared" si="30"/>
        <v>120000</v>
      </c>
      <c r="T58" s="19">
        <f t="shared" si="30"/>
        <v>150000</v>
      </c>
      <c r="U58" s="19">
        <f t="shared" si="30"/>
        <v>180000</v>
      </c>
      <c r="V58" s="19">
        <f t="shared" si="30"/>
        <v>210000</v>
      </c>
      <c r="W58" s="19">
        <f t="shared" si="30"/>
        <v>240000</v>
      </c>
    </row>
    <row r="59" spans="2:23">
      <c r="B59" s="582" t="s">
        <v>523</v>
      </c>
      <c r="C59" s="671">
        <v>1452104</v>
      </c>
      <c r="D59" s="622">
        <v>30000</v>
      </c>
      <c r="E59" s="577">
        <v>1</v>
      </c>
      <c r="F59" s="620"/>
      <c r="G59" s="620"/>
      <c r="H59" s="620"/>
      <c r="I59" s="620"/>
      <c r="J59" s="620">
        <f t="shared" si="32"/>
        <v>1452104</v>
      </c>
      <c r="K59" s="620"/>
      <c r="L59" s="620"/>
      <c r="M59" s="620"/>
      <c r="N59" s="659">
        <f t="shared" si="31"/>
        <v>1452104</v>
      </c>
      <c r="O59" s="659"/>
      <c r="P59" s="19">
        <f t="shared" si="29"/>
        <v>30000</v>
      </c>
      <c r="Q59" s="19">
        <f t="shared" si="30"/>
        <v>60000</v>
      </c>
      <c r="R59" s="19">
        <f t="shared" si="30"/>
        <v>90000</v>
      </c>
      <c r="S59" s="19">
        <f t="shared" si="30"/>
        <v>120000</v>
      </c>
      <c r="T59" s="19">
        <f t="shared" si="30"/>
        <v>150000</v>
      </c>
      <c r="U59" s="19">
        <f t="shared" si="30"/>
        <v>180000</v>
      </c>
      <c r="V59" s="19">
        <f t="shared" si="30"/>
        <v>210000</v>
      </c>
      <c r="W59" s="19">
        <f t="shared" si="30"/>
        <v>240000</v>
      </c>
    </row>
    <row r="60" spans="2:23">
      <c r="B60" s="582" t="s">
        <v>524</v>
      </c>
      <c r="C60" s="671">
        <v>1452104</v>
      </c>
      <c r="D60" s="622">
        <v>30000</v>
      </c>
      <c r="E60" s="577">
        <v>1</v>
      </c>
      <c r="F60" s="620"/>
      <c r="G60" s="620"/>
      <c r="H60" s="620"/>
      <c r="I60" s="620"/>
      <c r="J60" s="620">
        <f t="shared" si="32"/>
        <v>1452104</v>
      </c>
      <c r="K60" s="620"/>
      <c r="L60" s="620"/>
      <c r="M60" s="620"/>
      <c r="N60" s="659">
        <f t="shared" si="31"/>
        <v>1452104</v>
      </c>
      <c r="O60" s="659"/>
      <c r="P60" s="19">
        <f t="shared" si="29"/>
        <v>30000</v>
      </c>
      <c r="Q60" s="19">
        <f t="shared" si="30"/>
        <v>60000</v>
      </c>
      <c r="R60" s="19">
        <f t="shared" si="30"/>
        <v>90000</v>
      </c>
      <c r="S60" s="19">
        <f t="shared" si="30"/>
        <v>120000</v>
      </c>
      <c r="T60" s="19">
        <f t="shared" si="30"/>
        <v>150000</v>
      </c>
      <c r="U60" s="19">
        <f t="shared" si="30"/>
        <v>180000</v>
      </c>
      <c r="V60" s="19">
        <f t="shared" si="30"/>
        <v>210000</v>
      </c>
      <c r="W60" s="19">
        <f t="shared" si="30"/>
        <v>240000</v>
      </c>
    </row>
    <row r="61" spans="2:23">
      <c r="B61" s="582" t="s">
        <v>525</v>
      </c>
      <c r="C61" s="671">
        <v>907565</v>
      </c>
      <c r="D61" s="622">
        <v>30000</v>
      </c>
      <c r="E61" s="577">
        <v>1</v>
      </c>
      <c r="F61" s="620"/>
      <c r="G61" s="620"/>
      <c r="H61" s="620"/>
      <c r="I61" s="620"/>
      <c r="J61" s="620">
        <f>E61*C61</f>
        <v>907565</v>
      </c>
      <c r="K61" s="620"/>
      <c r="L61" s="620"/>
      <c r="M61" s="620"/>
      <c r="N61" s="659">
        <f t="shared" si="31"/>
        <v>907565</v>
      </c>
      <c r="O61" s="659"/>
      <c r="P61" s="19">
        <f t="shared" si="29"/>
        <v>30000</v>
      </c>
      <c r="Q61" s="19">
        <f t="shared" si="30"/>
        <v>60000</v>
      </c>
      <c r="R61" s="19">
        <f t="shared" si="30"/>
        <v>90000</v>
      </c>
      <c r="S61" s="19">
        <f t="shared" si="30"/>
        <v>120000</v>
      </c>
      <c r="T61" s="19">
        <f t="shared" si="30"/>
        <v>150000</v>
      </c>
      <c r="U61" s="19">
        <f t="shared" si="30"/>
        <v>180000</v>
      </c>
      <c r="V61" s="19">
        <f t="shared" si="30"/>
        <v>210000</v>
      </c>
      <c r="W61" s="19">
        <f t="shared" si="30"/>
        <v>240000</v>
      </c>
    </row>
    <row r="62" spans="2:23">
      <c r="B62" s="582" t="s">
        <v>526</v>
      </c>
      <c r="C62" s="671">
        <v>427512.53</v>
      </c>
      <c r="D62" s="622">
        <v>30000</v>
      </c>
      <c r="E62" s="577">
        <v>1</v>
      </c>
      <c r="F62" s="620"/>
      <c r="G62" s="620"/>
      <c r="H62" s="620"/>
      <c r="I62" s="620"/>
      <c r="J62" s="620">
        <f t="shared" si="32"/>
        <v>427512.53</v>
      </c>
      <c r="K62" s="620"/>
      <c r="L62" s="620"/>
      <c r="M62" s="620"/>
      <c r="N62" s="659">
        <f t="shared" si="31"/>
        <v>427512.53</v>
      </c>
      <c r="O62" s="659"/>
      <c r="P62" s="19">
        <f t="shared" si="29"/>
        <v>30000</v>
      </c>
      <c r="Q62" s="19">
        <f t="shared" si="30"/>
        <v>60000</v>
      </c>
      <c r="R62" s="19">
        <f t="shared" si="30"/>
        <v>90000</v>
      </c>
      <c r="S62" s="19">
        <f t="shared" si="30"/>
        <v>120000</v>
      </c>
      <c r="T62" s="19">
        <f t="shared" si="30"/>
        <v>150000</v>
      </c>
      <c r="U62" s="19">
        <f t="shared" si="30"/>
        <v>180000</v>
      </c>
      <c r="V62" s="19">
        <f t="shared" si="30"/>
        <v>210000</v>
      </c>
      <c r="W62" s="19">
        <f t="shared" si="30"/>
        <v>240000</v>
      </c>
    </row>
    <row r="63" spans="2:23">
      <c r="B63" s="582" t="s">
        <v>527</v>
      </c>
      <c r="C63" s="671">
        <v>15803769.710000001</v>
      </c>
      <c r="D63" s="622">
        <v>30000</v>
      </c>
      <c r="E63" s="577">
        <v>1</v>
      </c>
      <c r="F63" s="620"/>
      <c r="G63" s="620"/>
      <c r="H63" s="620"/>
      <c r="I63" s="620"/>
      <c r="J63" s="620">
        <f>E63*C63</f>
        <v>15803769.710000001</v>
      </c>
      <c r="K63" s="620"/>
      <c r="L63" s="620"/>
      <c r="M63" s="620"/>
      <c r="N63" s="659">
        <f t="shared" si="31"/>
        <v>15803769.710000001</v>
      </c>
      <c r="O63" s="659"/>
      <c r="P63" s="19">
        <f t="shared" si="29"/>
        <v>30000</v>
      </c>
      <c r="Q63" s="19">
        <f t="shared" si="30"/>
        <v>60000</v>
      </c>
      <c r="R63" s="19">
        <f t="shared" si="30"/>
        <v>90000</v>
      </c>
      <c r="S63" s="19">
        <f t="shared" si="30"/>
        <v>120000</v>
      </c>
      <c r="T63" s="19">
        <f t="shared" si="30"/>
        <v>150000</v>
      </c>
      <c r="U63" s="19">
        <f t="shared" si="30"/>
        <v>180000</v>
      </c>
      <c r="V63" s="19">
        <f t="shared" si="30"/>
        <v>210000</v>
      </c>
      <c r="W63" s="19">
        <f t="shared" si="30"/>
        <v>240000</v>
      </c>
    </row>
    <row r="64" spans="2:23">
      <c r="B64" s="582" t="s">
        <v>528</v>
      </c>
      <c r="C64" s="673"/>
      <c r="D64" s="258"/>
      <c r="E64" s="260"/>
      <c r="F64" s="258"/>
      <c r="G64" s="258"/>
      <c r="H64" s="258"/>
      <c r="I64" s="258"/>
      <c r="J64" s="258"/>
      <c r="K64" s="258"/>
      <c r="L64" s="258"/>
      <c r="M64" s="258"/>
      <c r="N64" s="258"/>
      <c r="O64" s="258"/>
    </row>
    <row r="65" spans="2:23">
      <c r="B65" s="524" t="s">
        <v>529</v>
      </c>
      <c r="C65" s="671">
        <v>1709540</v>
      </c>
      <c r="D65" s="622">
        <v>18000</v>
      </c>
      <c r="E65" s="577">
        <v>1</v>
      </c>
      <c r="F65" s="620"/>
      <c r="G65" s="620"/>
      <c r="H65" s="620">
        <f>E65*C65</f>
        <v>1709540</v>
      </c>
      <c r="I65" s="620"/>
      <c r="J65" s="620"/>
      <c r="K65" s="620">
        <f>E65*C65</f>
        <v>1709540</v>
      </c>
      <c r="L65" s="620"/>
      <c r="M65" s="659">
        <f t="shared" ref="M65:M66" si="33">$C65*$E65</f>
        <v>1709540</v>
      </c>
      <c r="N65" s="659"/>
      <c r="O65" s="620"/>
      <c r="P65" s="19">
        <f t="shared" ref="P65:P72" si="34">D65</f>
        <v>18000</v>
      </c>
      <c r="Q65" s="19">
        <f t="shared" ref="Q65:W72" si="35">P65+$D65</f>
        <v>36000</v>
      </c>
      <c r="R65" s="19">
        <f t="shared" si="35"/>
        <v>54000</v>
      </c>
      <c r="S65" s="19">
        <f t="shared" si="35"/>
        <v>72000</v>
      </c>
      <c r="T65" s="19">
        <f t="shared" si="35"/>
        <v>90000</v>
      </c>
      <c r="U65" s="19">
        <f t="shared" si="35"/>
        <v>108000</v>
      </c>
      <c r="V65" s="19">
        <f t="shared" si="35"/>
        <v>126000</v>
      </c>
      <c r="W65" s="19">
        <f t="shared" si="35"/>
        <v>144000</v>
      </c>
    </row>
    <row r="66" spans="2:23">
      <c r="B66" s="524" t="s">
        <v>530</v>
      </c>
      <c r="C66" s="671">
        <v>563618</v>
      </c>
      <c r="D66" s="622">
        <v>18000</v>
      </c>
      <c r="E66" s="577">
        <v>1</v>
      </c>
      <c r="F66" s="620"/>
      <c r="G66" s="620"/>
      <c r="H66" s="620">
        <f>E66*C66</f>
        <v>563618</v>
      </c>
      <c r="I66" s="620"/>
      <c r="J66" s="620"/>
      <c r="K66" s="620">
        <f>E66*C66</f>
        <v>563618</v>
      </c>
      <c r="L66" s="620"/>
      <c r="M66" s="659">
        <f t="shared" si="33"/>
        <v>563618</v>
      </c>
      <c r="N66" s="659"/>
      <c r="O66" s="620"/>
      <c r="P66" s="19">
        <f t="shared" si="34"/>
        <v>18000</v>
      </c>
      <c r="Q66" s="19">
        <f t="shared" si="35"/>
        <v>36000</v>
      </c>
      <c r="R66" s="19">
        <f t="shared" si="35"/>
        <v>54000</v>
      </c>
      <c r="S66" s="19">
        <f t="shared" si="35"/>
        <v>72000</v>
      </c>
      <c r="T66" s="19">
        <f t="shared" si="35"/>
        <v>90000</v>
      </c>
      <c r="U66" s="19">
        <f t="shared" si="35"/>
        <v>108000</v>
      </c>
      <c r="V66" s="19">
        <f t="shared" si="35"/>
        <v>126000</v>
      </c>
      <c r="W66" s="19">
        <f t="shared" si="35"/>
        <v>144000</v>
      </c>
    </row>
    <row r="67" spans="2:23">
      <c r="B67" s="524" t="s">
        <v>531</v>
      </c>
      <c r="C67" s="671">
        <v>1508418</v>
      </c>
      <c r="D67" s="622">
        <v>14000</v>
      </c>
      <c r="E67" s="577">
        <v>3</v>
      </c>
      <c r="F67" s="620"/>
      <c r="G67" s="620">
        <f>E67*C67</f>
        <v>4525254</v>
      </c>
      <c r="H67" s="620"/>
      <c r="I67" s="620">
        <f>E67*C67</f>
        <v>4525254</v>
      </c>
      <c r="J67" s="620"/>
      <c r="K67" s="620">
        <f>E67*C67</f>
        <v>4525254</v>
      </c>
      <c r="L67" s="620"/>
      <c r="M67" s="620">
        <f>E67*C67</f>
        <v>4525254</v>
      </c>
      <c r="N67" s="620"/>
      <c r="O67" s="620">
        <f>E67*C67</f>
        <v>4525254</v>
      </c>
      <c r="P67" s="19">
        <f t="shared" si="34"/>
        <v>14000</v>
      </c>
      <c r="Q67" s="19">
        <f t="shared" si="35"/>
        <v>28000</v>
      </c>
      <c r="R67" s="19">
        <f t="shared" si="35"/>
        <v>42000</v>
      </c>
      <c r="S67" s="19">
        <f t="shared" si="35"/>
        <v>56000</v>
      </c>
      <c r="T67" s="19">
        <f t="shared" si="35"/>
        <v>70000</v>
      </c>
      <c r="U67" s="19">
        <f t="shared" si="35"/>
        <v>84000</v>
      </c>
      <c r="V67" s="19">
        <f t="shared" si="35"/>
        <v>98000</v>
      </c>
      <c r="W67" s="19">
        <f t="shared" si="35"/>
        <v>112000</v>
      </c>
    </row>
    <row r="68" spans="2:23">
      <c r="B68" s="524" t="s">
        <v>532</v>
      </c>
      <c r="C68" s="671">
        <v>502806</v>
      </c>
      <c r="D68" s="622">
        <v>14000</v>
      </c>
      <c r="E68" s="577">
        <v>1</v>
      </c>
      <c r="F68" s="620"/>
      <c r="G68" s="620">
        <f t="shared" ref="G68:G71" si="36">E68*C68</f>
        <v>502806</v>
      </c>
      <c r="H68" s="620"/>
      <c r="I68" s="620">
        <f t="shared" ref="I68:I72" si="37">E68*C68</f>
        <v>502806</v>
      </c>
      <c r="J68" s="620"/>
      <c r="K68" s="620">
        <f t="shared" ref="K68:K72" si="38">E68*C68</f>
        <v>502806</v>
      </c>
      <c r="L68" s="620"/>
      <c r="M68" s="620">
        <f t="shared" ref="M68:M72" si="39">E68*C68</f>
        <v>502806</v>
      </c>
      <c r="N68" s="620"/>
      <c r="O68" s="620">
        <f t="shared" ref="O68:O72" si="40">E68*C68</f>
        <v>502806</v>
      </c>
      <c r="P68" s="19">
        <f t="shared" si="34"/>
        <v>14000</v>
      </c>
      <c r="Q68" s="19">
        <f t="shared" si="35"/>
        <v>28000</v>
      </c>
      <c r="R68" s="19">
        <f t="shared" si="35"/>
        <v>42000</v>
      </c>
      <c r="S68" s="19">
        <f t="shared" si="35"/>
        <v>56000</v>
      </c>
      <c r="T68" s="19">
        <f t="shared" si="35"/>
        <v>70000</v>
      </c>
      <c r="U68" s="19">
        <f t="shared" si="35"/>
        <v>84000</v>
      </c>
      <c r="V68" s="19">
        <f t="shared" si="35"/>
        <v>98000</v>
      </c>
      <c r="W68" s="19">
        <f t="shared" si="35"/>
        <v>112000</v>
      </c>
    </row>
    <row r="69" spans="2:23">
      <c r="B69" s="674" t="s">
        <v>533</v>
      </c>
      <c r="C69" s="671">
        <v>217882</v>
      </c>
      <c r="D69" s="622">
        <v>14000</v>
      </c>
      <c r="E69" s="577">
        <v>1</v>
      </c>
      <c r="F69" s="620"/>
      <c r="G69" s="620">
        <f t="shared" si="36"/>
        <v>217882</v>
      </c>
      <c r="H69" s="620"/>
      <c r="I69" s="620">
        <f t="shared" si="37"/>
        <v>217882</v>
      </c>
      <c r="J69" s="620"/>
      <c r="K69" s="620">
        <f t="shared" si="38"/>
        <v>217882</v>
      </c>
      <c r="L69" s="620"/>
      <c r="M69" s="620">
        <f t="shared" si="39"/>
        <v>217882</v>
      </c>
      <c r="N69" s="620"/>
      <c r="O69" s="620">
        <f t="shared" si="40"/>
        <v>217882</v>
      </c>
      <c r="P69" s="19">
        <f t="shared" si="34"/>
        <v>14000</v>
      </c>
      <c r="Q69" s="19">
        <f t="shared" si="35"/>
        <v>28000</v>
      </c>
      <c r="R69" s="19">
        <f t="shared" si="35"/>
        <v>42000</v>
      </c>
      <c r="S69" s="19">
        <f t="shared" si="35"/>
        <v>56000</v>
      </c>
      <c r="T69" s="19">
        <f t="shared" si="35"/>
        <v>70000</v>
      </c>
      <c r="U69" s="19">
        <f t="shared" si="35"/>
        <v>84000</v>
      </c>
      <c r="V69" s="19">
        <f t="shared" si="35"/>
        <v>98000</v>
      </c>
      <c r="W69" s="19">
        <f t="shared" si="35"/>
        <v>112000</v>
      </c>
    </row>
    <row r="70" spans="2:23">
      <c r="B70" s="674" t="s">
        <v>534</v>
      </c>
      <c r="C70" s="671">
        <v>217882</v>
      </c>
      <c r="D70" s="622">
        <v>14000</v>
      </c>
      <c r="E70" s="577">
        <v>1</v>
      </c>
      <c r="F70" s="620"/>
      <c r="G70" s="620">
        <f t="shared" si="36"/>
        <v>217882</v>
      </c>
      <c r="H70" s="620"/>
      <c r="I70" s="620">
        <f t="shared" si="37"/>
        <v>217882</v>
      </c>
      <c r="J70" s="620"/>
      <c r="K70" s="620">
        <f t="shared" si="38"/>
        <v>217882</v>
      </c>
      <c r="L70" s="620"/>
      <c r="M70" s="620">
        <f t="shared" si="39"/>
        <v>217882</v>
      </c>
      <c r="N70" s="620"/>
      <c r="O70" s="620">
        <f t="shared" si="40"/>
        <v>217882</v>
      </c>
      <c r="P70" s="19">
        <f t="shared" si="34"/>
        <v>14000</v>
      </c>
      <c r="Q70" s="19">
        <f t="shared" si="35"/>
        <v>28000</v>
      </c>
      <c r="R70" s="19">
        <f t="shared" si="35"/>
        <v>42000</v>
      </c>
      <c r="S70" s="19">
        <f t="shared" si="35"/>
        <v>56000</v>
      </c>
      <c r="T70" s="19">
        <f t="shared" si="35"/>
        <v>70000</v>
      </c>
      <c r="U70" s="19">
        <f t="shared" si="35"/>
        <v>84000</v>
      </c>
      <c r="V70" s="19">
        <f t="shared" si="35"/>
        <v>98000</v>
      </c>
      <c r="W70" s="19">
        <f t="shared" si="35"/>
        <v>112000</v>
      </c>
    </row>
    <row r="71" spans="2:23">
      <c r="B71" s="675" t="s">
        <v>535</v>
      </c>
      <c r="C71" s="671">
        <v>150842</v>
      </c>
      <c r="D71" s="622">
        <v>14000</v>
      </c>
      <c r="E71" s="577">
        <v>1</v>
      </c>
      <c r="F71" s="620"/>
      <c r="G71" s="620">
        <f t="shared" si="36"/>
        <v>150842</v>
      </c>
      <c r="H71" s="620"/>
      <c r="I71" s="620">
        <f t="shared" si="37"/>
        <v>150842</v>
      </c>
      <c r="J71" s="620"/>
      <c r="K71" s="620">
        <f t="shared" si="38"/>
        <v>150842</v>
      </c>
      <c r="L71" s="620"/>
      <c r="M71" s="620">
        <f t="shared" si="39"/>
        <v>150842</v>
      </c>
      <c r="N71" s="620"/>
      <c r="O71" s="620">
        <f t="shared" si="40"/>
        <v>150842</v>
      </c>
      <c r="P71" s="19">
        <f t="shared" si="34"/>
        <v>14000</v>
      </c>
      <c r="Q71" s="19">
        <f t="shared" si="35"/>
        <v>28000</v>
      </c>
      <c r="R71" s="19">
        <f t="shared" si="35"/>
        <v>42000</v>
      </c>
      <c r="S71" s="19">
        <f t="shared" si="35"/>
        <v>56000</v>
      </c>
      <c r="T71" s="19">
        <f t="shared" si="35"/>
        <v>70000</v>
      </c>
      <c r="U71" s="19">
        <f t="shared" si="35"/>
        <v>84000</v>
      </c>
      <c r="V71" s="19">
        <f t="shared" si="35"/>
        <v>98000</v>
      </c>
      <c r="W71" s="19">
        <f t="shared" si="35"/>
        <v>112000</v>
      </c>
    </row>
    <row r="72" spans="2:23">
      <c r="B72" s="676" t="s">
        <v>536</v>
      </c>
      <c r="C72" s="671">
        <v>544150</v>
      </c>
      <c r="D72" s="622">
        <v>14000</v>
      </c>
      <c r="E72" s="577">
        <v>2</v>
      </c>
      <c r="F72" s="620"/>
      <c r="G72" s="620">
        <f>E72*C72</f>
        <v>1088300</v>
      </c>
      <c r="H72" s="620"/>
      <c r="I72" s="620">
        <f t="shared" si="37"/>
        <v>1088300</v>
      </c>
      <c r="J72" s="620"/>
      <c r="K72" s="620">
        <f t="shared" si="38"/>
        <v>1088300</v>
      </c>
      <c r="L72" s="620"/>
      <c r="M72" s="620">
        <f t="shared" si="39"/>
        <v>1088300</v>
      </c>
      <c r="N72" s="620"/>
      <c r="O72" s="620">
        <f t="shared" si="40"/>
        <v>1088300</v>
      </c>
      <c r="P72" s="19">
        <f t="shared" si="34"/>
        <v>14000</v>
      </c>
      <c r="Q72" s="19">
        <f t="shared" si="35"/>
        <v>28000</v>
      </c>
      <c r="R72" s="19">
        <f t="shared" si="35"/>
        <v>42000</v>
      </c>
      <c r="S72" s="19">
        <f t="shared" si="35"/>
        <v>56000</v>
      </c>
      <c r="T72" s="19">
        <f t="shared" si="35"/>
        <v>70000</v>
      </c>
      <c r="U72" s="19">
        <f t="shared" si="35"/>
        <v>84000</v>
      </c>
      <c r="V72" s="19">
        <f t="shared" si="35"/>
        <v>98000</v>
      </c>
      <c r="W72" s="19">
        <f t="shared" si="35"/>
        <v>112000</v>
      </c>
    </row>
    <row r="73" spans="2:23">
      <c r="B73" s="545" t="s">
        <v>484</v>
      </c>
      <c r="C73" s="673"/>
      <c r="D73" s="258"/>
      <c r="E73" s="260"/>
      <c r="F73" s="258"/>
      <c r="G73" s="258"/>
      <c r="H73" s="258"/>
      <c r="I73" s="258"/>
      <c r="J73" s="258"/>
      <c r="K73" s="258"/>
      <c r="L73" s="258"/>
      <c r="M73" s="258"/>
      <c r="N73" s="258"/>
      <c r="O73" s="258"/>
    </row>
    <row r="74" spans="2:23">
      <c r="B74" s="524" t="s">
        <v>537</v>
      </c>
      <c r="C74" s="671">
        <v>2849234</v>
      </c>
      <c r="D74" s="622">
        <v>18000</v>
      </c>
      <c r="E74" s="577">
        <v>1</v>
      </c>
      <c r="F74" s="620"/>
      <c r="G74" s="620"/>
      <c r="H74" s="620">
        <f>E74*C74</f>
        <v>2849234</v>
      </c>
      <c r="I74" s="620"/>
      <c r="J74" s="620"/>
      <c r="K74" s="620">
        <f>E74*C74</f>
        <v>2849234</v>
      </c>
      <c r="L74" s="620"/>
      <c r="M74" s="659">
        <f>C74*E74</f>
        <v>2849234</v>
      </c>
      <c r="N74" s="659"/>
      <c r="O74" s="620"/>
      <c r="P74" s="19">
        <f t="shared" ref="P74:P76" si="41">D74</f>
        <v>18000</v>
      </c>
      <c r="Q74" s="19">
        <f t="shared" ref="Q74:W76" si="42">P74+$D74</f>
        <v>36000</v>
      </c>
      <c r="R74" s="19">
        <f t="shared" si="42"/>
        <v>54000</v>
      </c>
      <c r="S74" s="19">
        <f t="shared" si="42"/>
        <v>72000</v>
      </c>
      <c r="T74" s="19">
        <f t="shared" si="42"/>
        <v>90000</v>
      </c>
      <c r="U74" s="19">
        <f t="shared" si="42"/>
        <v>108000</v>
      </c>
      <c r="V74" s="19">
        <f t="shared" si="42"/>
        <v>126000</v>
      </c>
      <c r="W74" s="19">
        <f t="shared" si="42"/>
        <v>144000</v>
      </c>
    </row>
    <row r="75" spans="2:23">
      <c r="B75" s="524" t="s">
        <v>538</v>
      </c>
      <c r="C75" s="671">
        <v>1149410</v>
      </c>
      <c r="D75" s="622">
        <v>18000</v>
      </c>
      <c r="E75" s="577">
        <v>1</v>
      </c>
      <c r="F75" s="620"/>
      <c r="G75" s="620"/>
      <c r="H75" s="620">
        <f t="shared" ref="H75:H76" si="43">E75*C75</f>
        <v>1149410</v>
      </c>
      <c r="I75" s="620"/>
      <c r="J75" s="620"/>
      <c r="K75" s="620">
        <f t="shared" ref="K75:K76" si="44">E75*C75</f>
        <v>1149410</v>
      </c>
      <c r="L75" s="620"/>
      <c r="M75" s="659">
        <f>C75*E75</f>
        <v>1149410</v>
      </c>
      <c r="N75" s="659"/>
      <c r="O75" s="620"/>
      <c r="P75" s="19">
        <f t="shared" si="41"/>
        <v>18000</v>
      </c>
      <c r="Q75" s="19">
        <f t="shared" si="42"/>
        <v>36000</v>
      </c>
      <c r="R75" s="19">
        <f t="shared" si="42"/>
        <v>54000</v>
      </c>
      <c r="S75" s="19">
        <f t="shared" si="42"/>
        <v>72000</v>
      </c>
      <c r="T75" s="19">
        <f t="shared" si="42"/>
        <v>90000</v>
      </c>
      <c r="U75" s="19">
        <f t="shared" si="42"/>
        <v>108000</v>
      </c>
      <c r="V75" s="19">
        <f t="shared" si="42"/>
        <v>126000</v>
      </c>
      <c r="W75" s="19">
        <f t="shared" si="42"/>
        <v>144000</v>
      </c>
    </row>
    <row r="76" spans="2:23">
      <c r="B76" s="524" t="s">
        <v>539</v>
      </c>
      <c r="C76" s="671">
        <v>36202040</v>
      </c>
      <c r="D76" s="622">
        <v>20000</v>
      </c>
      <c r="E76" s="577">
        <v>1</v>
      </c>
      <c r="F76" s="620"/>
      <c r="G76" s="620"/>
      <c r="H76" s="620">
        <f t="shared" si="43"/>
        <v>36202040</v>
      </c>
      <c r="I76" s="620"/>
      <c r="J76" s="620"/>
      <c r="K76" s="620">
        <f t="shared" si="44"/>
        <v>36202040</v>
      </c>
      <c r="L76" s="620"/>
      <c r="M76" s="620"/>
      <c r="N76" s="620">
        <f t="shared" ref="N76" si="45">E76*C76</f>
        <v>36202040</v>
      </c>
      <c r="O76" s="620"/>
      <c r="P76" s="19">
        <f t="shared" si="41"/>
        <v>20000</v>
      </c>
      <c r="Q76" s="19">
        <f t="shared" si="42"/>
        <v>40000</v>
      </c>
      <c r="R76" s="19">
        <f t="shared" si="42"/>
        <v>60000</v>
      </c>
      <c r="S76" s="19">
        <f t="shared" si="42"/>
        <v>80000</v>
      </c>
      <c r="T76" s="19">
        <f t="shared" si="42"/>
        <v>100000</v>
      </c>
      <c r="U76" s="19">
        <f t="shared" si="42"/>
        <v>120000</v>
      </c>
      <c r="V76" s="19">
        <f t="shared" si="42"/>
        <v>140000</v>
      </c>
      <c r="W76" s="19">
        <f t="shared" si="42"/>
        <v>160000</v>
      </c>
    </row>
    <row r="77" spans="2:23">
      <c r="B77" s="524"/>
      <c r="C77" s="615"/>
      <c r="D77" s="622"/>
      <c r="E77" s="577"/>
      <c r="F77" s="620"/>
      <c r="G77" s="620"/>
      <c r="H77" s="620"/>
      <c r="I77" s="620"/>
      <c r="J77" s="620"/>
      <c r="K77" s="620"/>
      <c r="L77" s="620"/>
      <c r="M77" s="620"/>
      <c r="N77" s="620"/>
      <c r="O77" s="620"/>
    </row>
    <row r="78" spans="2:23" ht="15.75" thickBot="1">
      <c r="B78" s="219"/>
      <c r="C78" s="615"/>
      <c r="D78" s="622"/>
      <c r="E78" s="577"/>
      <c r="F78" s="620"/>
      <c r="G78" s="620"/>
      <c r="H78" s="620"/>
      <c r="I78" s="620"/>
      <c r="J78" s="620"/>
      <c r="K78" s="620"/>
      <c r="L78" s="620"/>
      <c r="M78" s="620"/>
      <c r="N78" s="620"/>
      <c r="O78" s="620"/>
    </row>
  </sheetData>
  <printOptions horizontalCentered="1"/>
  <pageMargins left="0.31496062992125984" right="0.31496062992125984" top="0.55118110236220474" bottom="0.55118110236220474" header="0.31496062992125984" footer="0.31496062992125984"/>
  <pageSetup paperSize="8" scale="4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CF5F-46BE-4F28-9F0F-047C1AF75C77}">
  <sheetPr>
    <tabColor theme="9" tint="0.59999389629810485"/>
  </sheetPr>
  <dimension ref="A2:AA46"/>
  <sheetViews>
    <sheetView showGridLines="0" view="pageBreakPreview" zoomScale="80" zoomScaleNormal="85" zoomScalePageLayoutView="80" workbookViewId="0">
      <pane xSplit="3" ySplit="4" topLeftCell="D5" activePane="bottomRight" state="frozen"/>
      <selection activeCell="G28" sqref="G28"/>
      <selection pane="topRight" activeCell="G28" sqref="G28"/>
      <selection pane="bottomLeft" activeCell="G28" sqref="G28"/>
      <selection pane="bottomRight" activeCell="D14" sqref="D14"/>
    </sheetView>
  </sheetViews>
  <sheetFormatPr defaultColWidth="9.140625" defaultRowHeight="12.75"/>
  <cols>
    <col min="1" max="1" width="4.28515625" style="677" customWidth="1"/>
    <col min="2" max="2" width="37.85546875" style="677" customWidth="1"/>
    <col min="3" max="3" width="25.140625" style="679" customWidth="1"/>
    <col min="4" max="4" width="8" style="679" customWidth="1"/>
    <col min="5" max="5" width="13.42578125" style="680" customWidth="1"/>
    <col min="6" max="24" width="8" style="680" customWidth="1"/>
    <col min="25" max="25" width="63.28515625" style="677" customWidth="1"/>
    <col min="26" max="26" width="14" style="677" customWidth="1"/>
    <col min="27" max="27" width="13.85546875" style="677" customWidth="1"/>
    <col min="28" max="16384" width="9.140625" style="677"/>
  </cols>
  <sheetData>
    <row r="2" spans="1:27" ht="15">
      <c r="B2" s="678" t="s">
        <v>178</v>
      </c>
    </row>
    <row r="3" spans="1:27" s="681" customFormat="1" ht="27" customHeight="1" thickBot="1">
      <c r="B3" s="682" t="s">
        <v>44</v>
      </c>
      <c r="C3" s="683" t="s">
        <v>487</v>
      </c>
      <c r="D3" s="684"/>
      <c r="F3" s="684"/>
      <c r="G3" s="684"/>
      <c r="H3" s="684"/>
      <c r="I3" s="684"/>
      <c r="J3" s="684"/>
      <c r="K3" s="684"/>
      <c r="L3" s="684"/>
      <c r="M3" s="684"/>
      <c r="N3" s="684"/>
      <c r="O3" s="684"/>
      <c r="P3" s="684"/>
      <c r="Q3" s="684"/>
      <c r="R3" s="684"/>
      <c r="S3" s="684"/>
      <c r="T3" s="684"/>
      <c r="U3" s="684"/>
      <c r="V3" s="684"/>
      <c r="W3" s="684"/>
      <c r="X3" s="684"/>
      <c r="Y3" s="685" t="s">
        <v>45</v>
      </c>
    </row>
    <row r="4" spans="1:27" s="691" customFormat="1" ht="21.75" customHeight="1">
      <c r="A4" s="686">
        <v>1</v>
      </c>
      <c r="B4" s="687" t="s">
        <v>179</v>
      </c>
      <c r="C4" s="688" t="s">
        <v>29</v>
      </c>
      <c r="D4" s="688">
        <v>0</v>
      </c>
      <c r="E4" s="688">
        <f t="shared" ref="E4:X4" si="0">D4+1</f>
        <v>1</v>
      </c>
      <c r="F4" s="688">
        <f t="shared" si="0"/>
        <v>2</v>
      </c>
      <c r="G4" s="688">
        <f t="shared" si="0"/>
        <v>3</v>
      </c>
      <c r="H4" s="688">
        <f t="shared" si="0"/>
        <v>4</v>
      </c>
      <c r="I4" s="688">
        <f t="shared" si="0"/>
        <v>5</v>
      </c>
      <c r="J4" s="688">
        <f t="shared" si="0"/>
        <v>6</v>
      </c>
      <c r="K4" s="688">
        <f t="shared" si="0"/>
        <v>7</v>
      </c>
      <c r="L4" s="688">
        <f t="shared" si="0"/>
        <v>8</v>
      </c>
      <c r="M4" s="688">
        <f t="shared" si="0"/>
        <v>9</v>
      </c>
      <c r="N4" s="688">
        <f t="shared" si="0"/>
        <v>10</v>
      </c>
      <c r="O4" s="688">
        <f t="shared" si="0"/>
        <v>11</v>
      </c>
      <c r="P4" s="688">
        <f t="shared" si="0"/>
        <v>12</v>
      </c>
      <c r="Q4" s="688">
        <f t="shared" si="0"/>
        <v>13</v>
      </c>
      <c r="R4" s="688">
        <f t="shared" si="0"/>
        <v>14</v>
      </c>
      <c r="S4" s="688">
        <f t="shared" si="0"/>
        <v>15</v>
      </c>
      <c r="T4" s="688">
        <f t="shared" si="0"/>
        <v>16</v>
      </c>
      <c r="U4" s="688">
        <f t="shared" si="0"/>
        <v>17</v>
      </c>
      <c r="V4" s="688">
        <f t="shared" si="0"/>
        <v>18</v>
      </c>
      <c r="W4" s="688">
        <f t="shared" si="0"/>
        <v>19</v>
      </c>
      <c r="X4" s="688">
        <f t="shared" si="0"/>
        <v>20</v>
      </c>
      <c r="Y4" s="689" t="s">
        <v>139</v>
      </c>
      <c r="Z4" s="690"/>
    </row>
    <row r="5" spans="1:27" s="691" customFormat="1" ht="25.5" customHeight="1">
      <c r="A5" s="692">
        <f t="shared" ref="A5:A39" si="1">A4+1</f>
        <v>2</v>
      </c>
      <c r="B5" s="693" t="s">
        <v>47</v>
      </c>
      <c r="C5" s="694" t="s">
        <v>2</v>
      </c>
      <c r="D5" s="695">
        <v>9.6</v>
      </c>
      <c r="E5" s="694"/>
      <c r="F5" s="694"/>
      <c r="G5" s="694"/>
      <c r="H5" s="694"/>
      <c r="I5" s="694"/>
      <c r="J5" s="694"/>
      <c r="K5" s="694"/>
      <c r="L5" s="694"/>
      <c r="M5" s="694"/>
      <c r="N5" s="694"/>
      <c r="O5" s="694"/>
      <c r="P5" s="694"/>
      <c r="Q5" s="694"/>
      <c r="R5" s="694"/>
      <c r="S5" s="694"/>
      <c r="T5" s="694"/>
      <c r="U5" s="694"/>
      <c r="V5" s="694"/>
      <c r="W5" s="694"/>
      <c r="X5" s="694"/>
      <c r="Y5" s="696"/>
      <c r="Z5" s="690"/>
    </row>
    <row r="6" spans="1:27" s="691" customFormat="1" ht="24.75" customHeight="1">
      <c r="A6" s="692">
        <f t="shared" si="1"/>
        <v>3</v>
      </c>
      <c r="B6" s="693" t="s">
        <v>135</v>
      </c>
      <c r="C6" s="694" t="s">
        <v>2</v>
      </c>
      <c r="D6" s="695">
        <v>12</v>
      </c>
      <c r="E6" s="694"/>
      <c r="F6" s="694"/>
      <c r="G6" s="694"/>
      <c r="H6" s="694"/>
      <c r="I6" s="694"/>
      <c r="J6" s="694"/>
      <c r="K6" s="694"/>
      <c r="L6" s="694"/>
      <c r="M6" s="694"/>
      <c r="N6" s="694"/>
      <c r="O6" s="694"/>
      <c r="P6" s="694"/>
      <c r="Q6" s="694"/>
      <c r="R6" s="694"/>
      <c r="S6" s="694"/>
      <c r="T6" s="694"/>
      <c r="U6" s="694"/>
      <c r="V6" s="694"/>
      <c r="W6" s="694"/>
      <c r="X6" s="694"/>
      <c r="Y6" s="696"/>
      <c r="Z6" s="690"/>
    </row>
    <row r="7" spans="1:27" s="691" customFormat="1" ht="24.75" customHeight="1">
      <c r="A7" s="865"/>
      <c r="B7" s="866" t="s">
        <v>238</v>
      </c>
      <c r="C7" s="867" t="s">
        <v>8</v>
      </c>
      <c r="D7" s="868"/>
      <c r="E7" s="869">
        <f>Факт.КТГ!D23</f>
        <v>0.85465183066830996</v>
      </c>
      <c r="F7" s="869">
        <f>Факт.КТГ!E23</f>
        <v>0.7283267013181991</v>
      </c>
      <c r="G7" s="869">
        <f>Факт.КТГ!F23</f>
        <v>0.75512295778525274</v>
      </c>
      <c r="H7" s="869">
        <f>Факт.КТГ!G23</f>
        <v>0.69453356040612135</v>
      </c>
      <c r="I7" s="869">
        <f>Факт.КТГ!H23</f>
        <v>0.69340419945869936</v>
      </c>
      <c r="J7" s="869">
        <f>Факт.КТГ!I23</f>
        <v>0.74273727501740916</v>
      </c>
      <c r="K7" s="869">
        <f>Факт.КТГ!J23</f>
        <v>0.71715238441357987</v>
      </c>
      <c r="L7" s="869">
        <f>Факт.КТГ!K23</f>
        <v>0.77322817988905923</v>
      </c>
      <c r="M7" s="869">
        <f>Факт.КТГ!L23</f>
        <v>0.49325995833977787</v>
      </c>
      <c r="N7" s="869">
        <f>Факт.КТГ!M23</f>
        <v>0.75729454275626096</v>
      </c>
      <c r="O7" s="869"/>
      <c r="P7" s="869"/>
      <c r="Q7" s="869"/>
      <c r="R7" s="869"/>
      <c r="S7" s="869"/>
      <c r="T7" s="869"/>
      <c r="U7" s="869"/>
      <c r="V7" s="869"/>
      <c r="W7" s="869"/>
      <c r="X7" s="869"/>
      <c r="Y7" s="374" t="s">
        <v>740</v>
      </c>
      <c r="Z7" s="690"/>
    </row>
    <row r="8" spans="1:27" s="691" customFormat="1" ht="24.75" customHeight="1">
      <c r="A8" s="692"/>
      <c r="B8" s="693"/>
      <c r="C8" s="694"/>
      <c r="D8" s="695"/>
      <c r="E8" s="694"/>
      <c r="F8" s="694"/>
      <c r="G8" s="694"/>
      <c r="H8" s="694"/>
      <c r="I8" s="694"/>
      <c r="J8" s="694"/>
      <c r="K8" s="694"/>
      <c r="L8" s="694"/>
      <c r="M8" s="694"/>
      <c r="N8" s="694"/>
      <c r="O8" s="694"/>
      <c r="P8" s="694"/>
      <c r="Q8" s="694"/>
      <c r="R8" s="694"/>
      <c r="S8" s="694"/>
      <c r="T8" s="694"/>
      <c r="U8" s="694"/>
      <c r="V8" s="694"/>
      <c r="W8" s="694"/>
      <c r="X8" s="694"/>
      <c r="Y8" s="696"/>
      <c r="Z8" s="690"/>
    </row>
    <row r="9" spans="1:27" ht="25.5" customHeight="1">
      <c r="A9" s="692">
        <f>A6+1</f>
        <v>4</v>
      </c>
      <c r="B9" s="693" t="s">
        <v>48</v>
      </c>
      <c r="C9" s="697"/>
      <c r="D9" s="697"/>
      <c r="E9" s="698">
        <f t="shared" ref="E9:X9" si="2">(8760-E10-E11-E12)/8760</f>
        <v>0.91587550735667167</v>
      </c>
      <c r="F9" s="698">
        <f t="shared" si="2"/>
        <v>0.91454369609335362</v>
      </c>
      <c r="G9" s="698">
        <f t="shared" si="2"/>
        <v>0.89944983510908161</v>
      </c>
      <c r="H9" s="698">
        <f t="shared" si="2"/>
        <v>0.91454369609335362</v>
      </c>
      <c r="I9" s="698">
        <f t="shared" si="2"/>
        <v>0.91432172754946728</v>
      </c>
      <c r="J9" s="698">
        <f t="shared" si="2"/>
        <v>0.89811802384576345</v>
      </c>
      <c r="K9" s="698">
        <f t="shared" si="2"/>
        <v>0.91587550735667167</v>
      </c>
      <c r="L9" s="698">
        <f t="shared" si="2"/>
        <v>0.91454369609335362</v>
      </c>
      <c r="M9" s="698">
        <f t="shared" si="2"/>
        <v>0.89944983510908161</v>
      </c>
      <c r="N9" s="698">
        <f t="shared" si="2"/>
        <v>0.91298991628614912</v>
      </c>
      <c r="O9" s="698">
        <f t="shared" si="2"/>
        <v>0.91587550735667167</v>
      </c>
      <c r="P9" s="698">
        <f t="shared" si="2"/>
        <v>0.91454369609335362</v>
      </c>
      <c r="Q9" s="698">
        <f t="shared" si="2"/>
        <v>0.89944983510908161</v>
      </c>
      <c r="R9" s="698">
        <f t="shared" si="2"/>
        <v>0.91454369609335362</v>
      </c>
      <c r="S9" s="698">
        <f t="shared" si="2"/>
        <v>0.91432172754946728</v>
      </c>
      <c r="T9" s="698">
        <f t="shared" si="2"/>
        <v>0.89811802384576345</v>
      </c>
      <c r="U9" s="698">
        <f t="shared" si="2"/>
        <v>0.91587550735667167</v>
      </c>
      <c r="V9" s="698">
        <f t="shared" si="2"/>
        <v>0.91454369609335362</v>
      </c>
      <c r="W9" s="698">
        <f t="shared" si="2"/>
        <v>0.89944983510908161</v>
      </c>
      <c r="X9" s="698">
        <f t="shared" si="2"/>
        <v>0.91298991628614912</v>
      </c>
      <c r="Y9" s="699" t="s">
        <v>181</v>
      </c>
    </row>
    <row r="10" spans="1:27" ht="14.25" customHeight="1">
      <c r="A10" s="692">
        <f t="shared" si="1"/>
        <v>5</v>
      </c>
      <c r="B10" s="700" t="s">
        <v>182</v>
      </c>
      <c r="C10" s="701" t="s">
        <v>33</v>
      </c>
      <c r="D10" s="697"/>
      <c r="E10" s="702">
        <f>'Shantui Стройимп_ТО'!G7</f>
        <v>507.70000000000005</v>
      </c>
      <c r="F10" s="702">
        <f>'Shantui Стройимп_ТО'!H7</f>
        <v>507.70000000000005</v>
      </c>
      <c r="G10" s="702">
        <f>'Shantui Стройимп_ТО'!I7</f>
        <v>507.70000000000005</v>
      </c>
      <c r="H10" s="702">
        <f>'Shantui Стройимп_ТО'!J7</f>
        <v>507.70000000000005</v>
      </c>
      <c r="I10" s="702">
        <f>'Shantui Стройимп_ТО'!K7</f>
        <v>507.70000000000005</v>
      </c>
      <c r="J10" s="702">
        <f>'Shantui Стройимп_ТО'!L7</f>
        <v>507.70000000000005</v>
      </c>
      <c r="K10" s="702">
        <f>'Shantui Стройимп_ТО'!M7</f>
        <v>507.70000000000005</v>
      </c>
      <c r="L10" s="702">
        <f>'Shantui Стройимп_ТО'!N7</f>
        <v>507.70000000000005</v>
      </c>
      <c r="M10" s="702">
        <f>'Shantui Стройимп_ТО'!O7</f>
        <v>507.70000000000005</v>
      </c>
      <c r="N10" s="702">
        <f>'Shantui Стройимп_ТО'!P7</f>
        <v>507.70000000000005</v>
      </c>
      <c r="O10" s="702">
        <f>'Shantui Стройимп_ТО'!Q7</f>
        <v>507.70000000000005</v>
      </c>
      <c r="P10" s="702">
        <f>'Shantui Стройимп_ТО'!R7</f>
        <v>507.70000000000005</v>
      </c>
      <c r="Q10" s="702">
        <f>'Shantui Стройимп_ТО'!S7</f>
        <v>507.70000000000005</v>
      </c>
      <c r="R10" s="702">
        <f>'Shantui Стройимп_ТО'!T7</f>
        <v>507.70000000000005</v>
      </c>
      <c r="S10" s="702">
        <f>'Shantui Стройимп_ТО'!U7</f>
        <v>507.70000000000005</v>
      </c>
      <c r="T10" s="702">
        <f>'Shantui Стройимп_ТО'!V7</f>
        <v>507.70000000000005</v>
      </c>
      <c r="U10" s="702">
        <f>'Shantui Стройимп_ТО'!W7</f>
        <v>507.70000000000005</v>
      </c>
      <c r="V10" s="702">
        <f>'Shantui Стройимп_ТО'!X7</f>
        <v>507.70000000000005</v>
      </c>
      <c r="W10" s="702">
        <f>'Shantui Стройимп_ТО'!Y7</f>
        <v>507.70000000000005</v>
      </c>
      <c r="X10" s="702">
        <f>'Shantui Стройимп_ТО'!Z7</f>
        <v>507.70000000000005</v>
      </c>
      <c r="Y10" s="696"/>
    </row>
    <row r="11" spans="1:27" ht="14.25" customHeight="1">
      <c r="A11" s="692">
        <f t="shared" si="1"/>
        <v>6</v>
      </c>
      <c r="B11" s="700" t="s">
        <v>183</v>
      </c>
      <c r="C11" s="701" t="s">
        <v>33</v>
      </c>
      <c r="D11" s="697"/>
      <c r="E11" s="702">
        <f>'Shantui Стройимп_Ремонты'!F8</f>
        <v>0</v>
      </c>
      <c r="F11" s="702">
        <f>'Shantui Стройимп_Ремонты'!G8</f>
        <v>12</v>
      </c>
      <c r="G11" s="702">
        <f>'Shantui Стройимп_Ремонты'!H8</f>
        <v>148</v>
      </c>
      <c r="H11" s="702">
        <f>'Shantui Стройимп_Ремонты'!I8</f>
        <v>12</v>
      </c>
      <c r="I11" s="702">
        <f>'Shantui Стройимп_Ремонты'!J8</f>
        <v>14</v>
      </c>
      <c r="J11" s="702">
        <f>'Shantui Стройимп_Ремонты'!K8</f>
        <v>160</v>
      </c>
      <c r="K11" s="702">
        <f>'Shantui Стройимп_Ремонты'!L8</f>
        <v>0</v>
      </c>
      <c r="L11" s="702">
        <f>'Shantui Стройимп_Ремонты'!M8</f>
        <v>12</v>
      </c>
      <c r="M11" s="702">
        <f>'Shantui Стройимп_Ремонты'!N8</f>
        <v>148</v>
      </c>
      <c r="N11" s="702">
        <f>'Shantui Стройимп_Ремонты'!O8</f>
        <v>26</v>
      </c>
      <c r="O11" s="702">
        <f>'Shantui Стройимп_Ремонты'!P8</f>
        <v>0</v>
      </c>
      <c r="P11" s="702">
        <f>'Shantui Стройимп_Ремонты'!Q8</f>
        <v>12</v>
      </c>
      <c r="Q11" s="702">
        <f>'Shantui Стройимп_Ремонты'!R8</f>
        <v>148</v>
      </c>
      <c r="R11" s="702">
        <f>'Shantui Стройимп_Ремонты'!S8</f>
        <v>12</v>
      </c>
      <c r="S11" s="702">
        <f>'Shantui Стройимп_Ремонты'!T8</f>
        <v>14</v>
      </c>
      <c r="T11" s="702">
        <f>'Shantui Стройимп_Ремонты'!U8</f>
        <v>160</v>
      </c>
      <c r="U11" s="702">
        <f>'Shantui Стройимп_Ремонты'!V8</f>
        <v>0</v>
      </c>
      <c r="V11" s="702">
        <f>'Shantui Стройимп_Ремонты'!W8</f>
        <v>12</v>
      </c>
      <c r="W11" s="702">
        <f>'Shantui Стройимп_Ремонты'!X8</f>
        <v>148</v>
      </c>
      <c r="X11" s="702">
        <f>'Shantui Стройимп_Ремонты'!Y8</f>
        <v>26</v>
      </c>
      <c r="Y11" s="696"/>
    </row>
    <row r="12" spans="1:27" ht="28.5" customHeight="1">
      <c r="A12" s="692">
        <f t="shared" si="1"/>
        <v>7</v>
      </c>
      <c r="B12" s="700" t="s">
        <v>289</v>
      </c>
      <c r="C12" s="701" t="s">
        <v>33</v>
      </c>
      <c r="D12" s="697"/>
      <c r="E12" s="702">
        <f t="shared" ref="E12:X12" si="3">(8760-E10-E11)/12*20/60</f>
        <v>229.23055555555553</v>
      </c>
      <c r="F12" s="702">
        <f t="shared" si="3"/>
        <v>228.89722222222221</v>
      </c>
      <c r="G12" s="702">
        <f t="shared" si="3"/>
        <v>225.11944444444441</v>
      </c>
      <c r="H12" s="702">
        <f t="shared" si="3"/>
        <v>228.89722222222221</v>
      </c>
      <c r="I12" s="702">
        <f t="shared" si="3"/>
        <v>228.84166666666667</v>
      </c>
      <c r="J12" s="702">
        <f t="shared" si="3"/>
        <v>224.78611111111107</v>
      </c>
      <c r="K12" s="702">
        <f t="shared" si="3"/>
        <v>229.23055555555553</v>
      </c>
      <c r="L12" s="702">
        <f t="shared" si="3"/>
        <v>228.89722222222221</v>
      </c>
      <c r="M12" s="702">
        <f t="shared" si="3"/>
        <v>225.11944444444441</v>
      </c>
      <c r="N12" s="702">
        <f t="shared" si="3"/>
        <v>228.50833333333333</v>
      </c>
      <c r="O12" s="702">
        <f t="shared" si="3"/>
        <v>229.23055555555553</v>
      </c>
      <c r="P12" s="702">
        <f t="shared" si="3"/>
        <v>228.89722222222221</v>
      </c>
      <c r="Q12" s="702">
        <f t="shared" si="3"/>
        <v>225.11944444444441</v>
      </c>
      <c r="R12" s="702">
        <f t="shared" si="3"/>
        <v>228.89722222222221</v>
      </c>
      <c r="S12" s="702">
        <f t="shared" si="3"/>
        <v>228.84166666666667</v>
      </c>
      <c r="T12" s="702">
        <f t="shared" si="3"/>
        <v>224.78611111111107</v>
      </c>
      <c r="U12" s="702">
        <f t="shared" si="3"/>
        <v>229.23055555555553</v>
      </c>
      <c r="V12" s="702">
        <f t="shared" si="3"/>
        <v>228.89722222222221</v>
      </c>
      <c r="W12" s="702">
        <f t="shared" si="3"/>
        <v>225.11944444444441</v>
      </c>
      <c r="X12" s="702">
        <f t="shared" si="3"/>
        <v>228.50833333333333</v>
      </c>
      <c r="Y12" s="696"/>
    </row>
    <row r="13" spans="1:27" ht="14.25" customHeight="1">
      <c r="A13" s="692">
        <f t="shared" si="1"/>
        <v>8</v>
      </c>
      <c r="B13" s="693" t="s">
        <v>18</v>
      </c>
      <c r="C13" s="701" t="s">
        <v>19</v>
      </c>
      <c r="D13" s="703">
        <v>25</v>
      </c>
      <c r="E13" s="704"/>
      <c r="F13" s="704"/>
      <c r="G13" s="704"/>
      <c r="H13" s="704"/>
      <c r="I13" s="704"/>
      <c r="J13" s="704"/>
      <c r="K13" s="704"/>
      <c r="L13" s="704"/>
      <c r="M13" s="704"/>
      <c r="N13" s="704"/>
      <c r="O13" s="704"/>
      <c r="P13" s="704"/>
      <c r="Q13" s="704"/>
      <c r="R13" s="704"/>
      <c r="S13" s="704"/>
      <c r="T13" s="704"/>
      <c r="U13" s="704"/>
      <c r="V13" s="704"/>
      <c r="W13" s="704"/>
      <c r="X13" s="704"/>
      <c r="Y13" s="696"/>
    </row>
    <row r="14" spans="1:27" ht="14.25" customHeight="1">
      <c r="A14" s="692">
        <f t="shared" si="1"/>
        <v>9</v>
      </c>
      <c r="B14" s="693" t="s">
        <v>49</v>
      </c>
      <c r="C14" s="701" t="s">
        <v>50</v>
      </c>
      <c r="D14" s="703">
        <v>900</v>
      </c>
      <c r="E14" s="704"/>
      <c r="F14" s="704"/>
      <c r="G14" s="704"/>
      <c r="H14" s="704"/>
      <c r="I14" s="704"/>
      <c r="J14" s="704"/>
      <c r="K14" s="704"/>
      <c r="L14" s="704"/>
      <c r="M14" s="704"/>
      <c r="N14" s="704"/>
      <c r="O14" s="704"/>
      <c r="P14" s="704"/>
      <c r="Q14" s="704"/>
      <c r="R14" s="704"/>
      <c r="S14" s="704"/>
      <c r="T14" s="704"/>
      <c r="U14" s="704"/>
      <c r="V14" s="704"/>
      <c r="W14" s="704"/>
      <c r="X14" s="704"/>
      <c r="Y14" s="696"/>
    </row>
    <row r="15" spans="1:27" ht="14.25" customHeight="1">
      <c r="A15" s="692">
        <f t="shared" si="1"/>
        <v>10</v>
      </c>
      <c r="B15" s="693" t="s">
        <v>140</v>
      </c>
      <c r="C15" s="1157" t="s">
        <v>763</v>
      </c>
      <c r="D15" s="697"/>
      <c r="E15" s="705">
        <f>SUM(E16:E20)</f>
        <v>1135.4821280000001</v>
      </c>
      <c r="F15" s="705">
        <f t="shared" ref="F15:X15" si="4">SUM(F16:F20)</f>
        <v>2187.4314082122664</v>
      </c>
      <c r="G15" s="705">
        <f t="shared" si="4"/>
        <v>8614.5192202589278</v>
      </c>
      <c r="H15" s="705">
        <f t="shared" si="4"/>
        <v>4222.8332269002667</v>
      </c>
      <c r="I15" s="705">
        <f t="shared" si="4"/>
        <v>3476.5222921550007</v>
      </c>
      <c r="J15" s="705">
        <f t="shared" si="4"/>
        <v>9666.4685004711955</v>
      </c>
      <c r="K15" s="705">
        <f t="shared" si="4"/>
        <v>1135.4821280000001</v>
      </c>
      <c r="L15" s="705">
        <f t="shared" si="4"/>
        <v>4222.8332269002667</v>
      </c>
      <c r="M15" s="705">
        <f t="shared" si="4"/>
        <v>8614.5192202589278</v>
      </c>
      <c r="N15" s="705">
        <f t="shared" si="4"/>
        <v>4528.4715723672662</v>
      </c>
      <c r="O15" s="705">
        <f t="shared" si="4"/>
        <v>1135.4821280000001</v>
      </c>
      <c r="P15" s="705">
        <f t="shared" si="4"/>
        <v>2187.4314082122664</v>
      </c>
      <c r="Q15" s="705">
        <f t="shared" si="4"/>
        <v>8572.5892048589285</v>
      </c>
      <c r="R15" s="705">
        <f t="shared" si="4"/>
        <v>4222.8332269002667</v>
      </c>
      <c r="S15" s="705">
        <f t="shared" si="4"/>
        <v>3476.5222921550007</v>
      </c>
      <c r="T15" s="705">
        <f t="shared" si="4"/>
        <v>9624.5384850711944</v>
      </c>
      <c r="U15" s="705">
        <f t="shared" si="4"/>
        <v>1135.4821280000001</v>
      </c>
      <c r="V15" s="705">
        <f t="shared" si="4"/>
        <v>4222.8332269002667</v>
      </c>
      <c r="W15" s="705">
        <f t="shared" si="4"/>
        <v>8572.5892048589285</v>
      </c>
      <c r="X15" s="705">
        <f t="shared" si="4"/>
        <v>4528.4715723672662</v>
      </c>
      <c r="Y15" s="696"/>
      <c r="Z15" s="313" t="str">
        <f>'1. Сводная_аннуитеты'!Q31</f>
        <v>Курс ЦБ с 08.07.2026</v>
      </c>
      <c r="AA15" s="114"/>
    </row>
    <row r="16" spans="1:27" ht="14.25" customHeight="1">
      <c r="A16" s="692">
        <f t="shared" si="1"/>
        <v>11</v>
      </c>
      <c r="B16" s="700" t="s">
        <v>185</v>
      </c>
      <c r="C16" s="1157" t="s">
        <v>763</v>
      </c>
      <c r="D16" s="706"/>
      <c r="E16" s="1381">
        <f>'Shantui Стройимп_ТО'!G9/1000</f>
        <v>842.49598000000003</v>
      </c>
      <c r="F16" s="1381">
        <f>'Shantui Стройимп_ТО'!H9/1000</f>
        <v>842.49598000000003</v>
      </c>
      <c r="G16" s="1381">
        <f>'Shantui Стройимп_ТО'!I9/1000</f>
        <v>842.49598000000003</v>
      </c>
      <c r="H16" s="1381">
        <f>'Shantui Стройимп_ТО'!J9/1000</f>
        <v>842.49598000000003</v>
      </c>
      <c r="I16" s="1381">
        <f>'Shantui Стройимп_ТО'!K9/1000</f>
        <v>842.49598000000003</v>
      </c>
      <c r="J16" s="1381">
        <f>'Shantui Стройимп_ТО'!L9/1000</f>
        <v>842.49598000000003</v>
      </c>
      <c r="K16" s="1381">
        <f>'Shantui Стройимп_ТО'!M9/1000</f>
        <v>842.49598000000003</v>
      </c>
      <c r="L16" s="1381">
        <f>'Shantui Стройимп_ТО'!N9/1000</f>
        <v>842.49598000000003</v>
      </c>
      <c r="M16" s="1381">
        <f>'Shantui Стройимп_ТО'!O9/1000</f>
        <v>842.49598000000003</v>
      </c>
      <c r="N16" s="1381">
        <f>'Shantui Стройимп_ТО'!P9/1000</f>
        <v>842.49598000000003</v>
      </c>
      <c r="O16" s="1381">
        <f>'Shantui Стройимп_ТО'!Q9/1000</f>
        <v>842.49598000000003</v>
      </c>
      <c r="P16" s="1381">
        <f>'Shantui Стройимп_ТО'!R9/1000</f>
        <v>842.49598000000003</v>
      </c>
      <c r="Q16" s="1381">
        <f>'Shantui Стройимп_ТО'!S9/1000</f>
        <v>842.49598000000003</v>
      </c>
      <c r="R16" s="1381">
        <f>'Shantui Стройимп_ТО'!T9/1000</f>
        <v>842.49598000000003</v>
      </c>
      <c r="S16" s="1381">
        <f>'Shantui Стройимп_ТО'!U9/1000</f>
        <v>842.49598000000003</v>
      </c>
      <c r="T16" s="1381">
        <f>'Shantui Стройимп_ТО'!V9/1000</f>
        <v>842.49598000000003</v>
      </c>
      <c r="U16" s="1381">
        <f>'Shantui Стройимп_ТО'!W9/1000</f>
        <v>842.49598000000003</v>
      </c>
      <c r="V16" s="1381">
        <f>'Shantui Стройимп_ТО'!X9/1000</f>
        <v>842.49598000000003</v>
      </c>
      <c r="W16" s="1381">
        <f>'Shantui Стройимп_ТО'!Y9/1000</f>
        <v>842.49598000000003</v>
      </c>
      <c r="X16" s="1381">
        <f>'Shantui Стройимп_ТО'!Z9/1000</f>
        <v>842.49598000000003</v>
      </c>
      <c r="Y16" s="696"/>
      <c r="Z16" s="314">
        <f>'1. Сводная_аннуитеты'!Q32</f>
        <v>11.206799999999999</v>
      </c>
      <c r="AA16" s="315" t="str">
        <f>'1. Сводная_аннуитеты'!R32</f>
        <v>юань</v>
      </c>
    </row>
    <row r="17" spans="1:27" ht="14.25" customHeight="1">
      <c r="A17" s="692">
        <f t="shared" si="1"/>
        <v>12</v>
      </c>
      <c r="B17" s="700" t="s">
        <v>142</v>
      </c>
      <c r="C17" s="1157" t="s">
        <v>763</v>
      </c>
      <c r="D17" s="706"/>
      <c r="E17" s="707">
        <f>'Shantui Стройимп_Ремонты'!F10/1000</f>
        <v>0</v>
      </c>
      <c r="F17" s="707">
        <f>'Shantui Стройимп_Ремонты'!G10/1000</f>
        <v>0</v>
      </c>
      <c r="G17" s="707">
        <f>'Shantui Стройимп_Ремонты'!H10/1000</f>
        <v>0</v>
      </c>
      <c r="H17" s="707">
        <f>'Shantui Стройимп_Ремонты'!I10/1000</f>
        <v>0</v>
      </c>
      <c r="I17" s="707">
        <f>'Shantui Стройимп_Ремонты'!J10/1000</f>
        <v>0</v>
      </c>
      <c r="J17" s="707">
        <f>'Shantui Стройимп_Ремонты'!K10/1000</f>
        <v>0</v>
      </c>
      <c r="K17" s="707">
        <f>'Shantui Стройимп_Ремонты'!L10/1000</f>
        <v>0</v>
      </c>
      <c r="L17" s="707">
        <f>'Shantui Стройимп_Ремонты'!M10/1000</f>
        <v>0</v>
      </c>
      <c r="M17" s="707">
        <f>'Shantui Стройимп_Ремонты'!N10/1000</f>
        <v>0</v>
      </c>
      <c r="N17" s="707">
        <f>'Shantui Стройимп_Ремонты'!O10/1000</f>
        <v>0</v>
      </c>
      <c r="O17" s="707">
        <f>'Shantui Стройимп_Ремонты'!P10/1000</f>
        <v>0</v>
      </c>
      <c r="P17" s="707">
        <f>'Shantui Стройимп_Ремонты'!Q10/1000</f>
        <v>0</v>
      </c>
      <c r="Q17" s="707">
        <f>'Shantui Стройимп_Ремонты'!R10/1000</f>
        <v>0</v>
      </c>
      <c r="R17" s="707">
        <f>'Shantui Стройимп_Ремонты'!S10/1000</f>
        <v>0</v>
      </c>
      <c r="S17" s="707">
        <f>'Shantui Стройимп_Ремонты'!T10/1000</f>
        <v>0</v>
      </c>
      <c r="T17" s="707">
        <f>'Shantui Стройимп_Ремонты'!U10/1000</f>
        <v>0</v>
      </c>
      <c r="U17" s="707">
        <f>'Shantui Стройимп_Ремонты'!V10/1000</f>
        <v>0</v>
      </c>
      <c r="V17" s="707">
        <f>'Shantui Стройимп_Ремонты'!W10/1000</f>
        <v>0</v>
      </c>
      <c r="W17" s="707">
        <f>'Shantui Стройимп_Ремонты'!X10/1000</f>
        <v>0</v>
      </c>
      <c r="X17" s="707">
        <f>'Shantui Стройимп_Ремонты'!Y10/1000</f>
        <v>0</v>
      </c>
      <c r="Y17" s="696"/>
      <c r="Z17" s="314">
        <f>'1. Сводная_аннуитеты'!Q33</f>
        <v>76.125799999999998</v>
      </c>
      <c r="AA17" s="313" t="str">
        <f>'1. Сводная_аннуитеты'!R33</f>
        <v>доллар</v>
      </c>
    </row>
    <row r="18" spans="1:27" ht="32.25" customHeight="1">
      <c r="A18" s="692">
        <f t="shared" si="1"/>
        <v>13</v>
      </c>
      <c r="B18" s="700" t="s">
        <v>143</v>
      </c>
      <c r="C18" s="1157" t="s">
        <v>763</v>
      </c>
      <c r="D18" s="706"/>
      <c r="E18" s="1381">
        <f>'Shantui Стройимп_Ремонты'!F11/1000</f>
        <v>43.483160000000005</v>
      </c>
      <c r="F18" s="1381">
        <f>'Shantui Стройимп_Ремонты'!G11/1000</f>
        <v>1092.9194002122663</v>
      </c>
      <c r="G18" s="1381">
        <f>'Shantui Стройимп_Ремонты'!H11/1000</f>
        <v>7491.5260922589277</v>
      </c>
      <c r="H18" s="1381">
        <f>'Shantui Стройимп_Ремонты'!I11/1000</f>
        <v>3128.321218900267</v>
      </c>
      <c r="I18" s="1381">
        <f>'Shantui Стройимп_Ремонты'!J11/1000</f>
        <v>2381.5914441550003</v>
      </c>
      <c r="J18" s="1381">
        <f>'Shantui Стройимп_Ремонты'!K11/1000</f>
        <v>8540.9623324711956</v>
      </c>
      <c r="K18" s="1381">
        <f>'Shantui Стройимп_Ремонты'!L11/1000</f>
        <v>43.483160000000005</v>
      </c>
      <c r="L18" s="1381">
        <f>'Shantui Стройимп_Ремонты'!M11/1000</f>
        <v>3128.321218900267</v>
      </c>
      <c r="M18" s="1381">
        <f>'Shantui Стройимп_Ремонты'!N11/1000</f>
        <v>7491.5260922589277</v>
      </c>
      <c r="N18" s="1381">
        <f>'Shantui Стройимп_Ремонты'!O11/1000</f>
        <v>3431.0276843672664</v>
      </c>
      <c r="O18" s="1381">
        <f>'Shantui Стройимп_Ремонты'!P11/1000</f>
        <v>43.483160000000005</v>
      </c>
      <c r="P18" s="1381">
        <f>'Shantui Стройимп_Ремонты'!Q11/1000</f>
        <v>1092.9194002122663</v>
      </c>
      <c r="Q18" s="1381">
        <f>'Shantui Стройимп_Ремонты'!R11/1000</f>
        <v>7449.5960768589275</v>
      </c>
      <c r="R18" s="1381">
        <f>'Shantui Стройимп_Ремонты'!S11/1000</f>
        <v>3128.321218900267</v>
      </c>
      <c r="S18" s="1381">
        <f>'Shantui Стройимп_Ремонты'!T11/1000</f>
        <v>2381.5914441550003</v>
      </c>
      <c r="T18" s="1381">
        <f>'Shantui Стройимп_Ремонты'!U11/1000</f>
        <v>8499.0323170711945</v>
      </c>
      <c r="U18" s="1381">
        <f>'Shantui Стройимп_Ремонты'!V11/1000</f>
        <v>43.483160000000005</v>
      </c>
      <c r="V18" s="1381">
        <f>'Shantui Стройимп_Ремонты'!W11/1000</f>
        <v>3128.321218900267</v>
      </c>
      <c r="W18" s="1381">
        <f>'Shantui Стройимп_Ремонты'!X11/1000</f>
        <v>7449.5960768589275</v>
      </c>
      <c r="X18" s="1381">
        <f>'Shantui Стройимп_Ремонты'!Y11/1000</f>
        <v>3431.0276843672664</v>
      </c>
      <c r="Y18" s="696"/>
      <c r="Z18" s="118">
        <f>'1. Сводная_аннуитеты'!Q34</f>
        <v>86.897599999999997</v>
      </c>
      <c r="AA18" s="117" t="str">
        <f>'1. Сводная_аннуитеты'!R34</f>
        <v>евро</v>
      </c>
    </row>
    <row r="19" spans="1:27" ht="14.25" customHeight="1">
      <c r="A19" s="692">
        <f t="shared" si="1"/>
        <v>14</v>
      </c>
      <c r="B19" s="700" t="s">
        <v>186</v>
      </c>
      <c r="C19" s="1157" t="s">
        <v>763</v>
      </c>
      <c r="D19" s="706"/>
      <c r="E19" s="707">
        <f>'Shantui Стройимп_ТО'!G10/1000</f>
        <v>249.50298800000002</v>
      </c>
      <c r="F19" s="707">
        <f>'Shantui Стройимп_ТО'!H10/1000</f>
        <v>249.50298800000002</v>
      </c>
      <c r="G19" s="707">
        <f>'Shantui Стройимп_ТО'!I10/1000</f>
        <v>249.50298800000002</v>
      </c>
      <c r="H19" s="707">
        <f>'Shantui Стройимп_ТО'!J10/1000</f>
        <v>249.50298800000002</v>
      </c>
      <c r="I19" s="707">
        <f>'Shantui Стройимп_ТО'!K10/1000</f>
        <v>249.50298800000002</v>
      </c>
      <c r="J19" s="707">
        <f>'Shantui Стройимп_ТО'!L10/1000</f>
        <v>249.50298800000002</v>
      </c>
      <c r="K19" s="707">
        <f>'Shantui Стройимп_ТО'!M10/1000</f>
        <v>249.50298800000002</v>
      </c>
      <c r="L19" s="707">
        <f>'Shantui Стройимп_ТО'!N10/1000</f>
        <v>249.50298800000002</v>
      </c>
      <c r="M19" s="707">
        <f>'Shantui Стройимп_ТО'!O10/1000</f>
        <v>249.50298800000002</v>
      </c>
      <c r="N19" s="707">
        <f>'Shantui Стройимп_ТО'!P10/1000</f>
        <v>249.50298800000002</v>
      </c>
      <c r="O19" s="707">
        <f>'Shantui Стройимп_ТО'!Q10/1000</f>
        <v>249.50298800000002</v>
      </c>
      <c r="P19" s="707">
        <f>'Shantui Стройимп_ТО'!R10/1000</f>
        <v>249.50298800000002</v>
      </c>
      <c r="Q19" s="707">
        <f>'Shantui Стройимп_ТО'!S10/1000</f>
        <v>249.50298800000002</v>
      </c>
      <c r="R19" s="707">
        <f>'Shantui Стройимп_ТО'!T10/1000</f>
        <v>249.50298800000002</v>
      </c>
      <c r="S19" s="707">
        <f>'Shantui Стройимп_ТО'!U10/1000</f>
        <v>249.50298800000002</v>
      </c>
      <c r="T19" s="707">
        <f>'Shantui Стройимп_ТО'!V10/1000</f>
        <v>249.50298800000002</v>
      </c>
      <c r="U19" s="707">
        <f>'Shantui Стройимп_ТО'!W10/1000</f>
        <v>249.50298800000002</v>
      </c>
      <c r="V19" s="707">
        <f>'Shantui Стройимп_ТО'!X10/1000</f>
        <v>249.50298800000002</v>
      </c>
      <c r="W19" s="707">
        <f>'Shantui Стройимп_ТО'!Y10/1000</f>
        <v>249.50298800000002</v>
      </c>
      <c r="X19" s="707">
        <f>'Shantui Стройимп_ТО'!Z10/1000</f>
        <v>249.50298800000002</v>
      </c>
      <c r="Y19" s="696"/>
    </row>
    <row r="20" spans="1:27" ht="14.25" customHeight="1">
      <c r="A20" s="692">
        <f t="shared" si="1"/>
        <v>15</v>
      </c>
      <c r="B20" s="700" t="s">
        <v>187</v>
      </c>
      <c r="C20" s="1157" t="s">
        <v>763</v>
      </c>
      <c r="D20" s="706"/>
      <c r="E20" s="707">
        <f>'Shantui Стройимп_Ремонты'!F12/1000</f>
        <v>0</v>
      </c>
      <c r="F20" s="707">
        <f>'Shantui Стройимп_Ремонты'!G12/1000</f>
        <v>2.5130400000000002</v>
      </c>
      <c r="G20" s="707">
        <f>'Shantui Стройимп_Ремонты'!H12/1000</f>
        <v>30.994160000000001</v>
      </c>
      <c r="H20" s="707">
        <f>'Shantui Стройимп_Ремонты'!I12/1000</f>
        <v>2.5130400000000002</v>
      </c>
      <c r="I20" s="707">
        <f>'Shantui Стройимп_Ремонты'!J12/1000</f>
        <v>2.93188</v>
      </c>
      <c r="J20" s="707">
        <f>'Shantui Стройимп_Ремонты'!K12/1000</f>
        <v>33.507199999999997</v>
      </c>
      <c r="K20" s="707">
        <f>'Shantui Стройимп_Ремонты'!L12/1000</f>
        <v>0</v>
      </c>
      <c r="L20" s="707">
        <f>'Shantui Стройимп_Ремонты'!M12/1000</f>
        <v>2.5130400000000002</v>
      </c>
      <c r="M20" s="707">
        <f>'Shantui Стройимп_Ремонты'!N12/1000</f>
        <v>30.994160000000001</v>
      </c>
      <c r="N20" s="707">
        <f>'Shantui Стройимп_Ремонты'!O12/1000</f>
        <v>5.4449199999999998</v>
      </c>
      <c r="O20" s="707">
        <f>'Shantui Стройимп_Ремонты'!P12/1000</f>
        <v>0</v>
      </c>
      <c r="P20" s="707">
        <f>'Shantui Стройимп_Ремонты'!Q12/1000</f>
        <v>2.5130400000000002</v>
      </c>
      <c r="Q20" s="707">
        <f>'Shantui Стройимп_Ремонты'!R12/1000</f>
        <v>30.994160000000001</v>
      </c>
      <c r="R20" s="707">
        <f>'Shantui Стройимп_Ремонты'!S12/1000</f>
        <v>2.5130400000000002</v>
      </c>
      <c r="S20" s="707">
        <f>'Shantui Стройимп_Ремонты'!T12/1000</f>
        <v>2.93188</v>
      </c>
      <c r="T20" s="707">
        <f>'Shantui Стройимп_Ремонты'!U12/1000</f>
        <v>33.507199999999997</v>
      </c>
      <c r="U20" s="707">
        <f>'Shantui Стройимп_Ремонты'!V12/1000</f>
        <v>0</v>
      </c>
      <c r="V20" s="707">
        <f>'Shantui Стройимп_Ремонты'!W12/1000</f>
        <v>2.5130400000000002</v>
      </c>
      <c r="W20" s="707">
        <f>'Shantui Стройимп_Ремонты'!X12/1000</f>
        <v>30.994160000000001</v>
      </c>
      <c r="X20" s="707">
        <f>'Shantui Стройимп_Ремонты'!Y12/1000</f>
        <v>5.4449199999999998</v>
      </c>
      <c r="Y20" s="696"/>
    </row>
    <row r="21" spans="1:27" ht="14.25" customHeight="1">
      <c r="A21" s="692">
        <f t="shared" si="1"/>
        <v>16</v>
      </c>
      <c r="B21" s="708" t="s">
        <v>51</v>
      </c>
      <c r="C21" s="706"/>
      <c r="D21" s="706"/>
      <c r="E21" s="702"/>
      <c r="F21" s="702"/>
      <c r="G21" s="702"/>
      <c r="H21" s="702"/>
      <c r="I21" s="702"/>
      <c r="J21" s="702"/>
      <c r="K21" s="702"/>
      <c r="L21" s="702"/>
      <c r="M21" s="702"/>
      <c r="N21" s="702"/>
      <c r="O21" s="702"/>
      <c r="P21" s="702"/>
      <c r="Q21" s="702"/>
      <c r="R21" s="702"/>
      <c r="S21" s="702"/>
      <c r="T21" s="702"/>
      <c r="U21" s="702"/>
      <c r="V21" s="702"/>
      <c r="W21" s="702"/>
      <c r="X21" s="702"/>
      <c r="Y21" s="699" t="s">
        <v>52</v>
      </c>
    </row>
    <row r="22" spans="1:27" ht="14.25" customHeight="1">
      <c r="A22" s="692">
        <f t="shared" si="1"/>
        <v>17</v>
      </c>
      <c r="B22" s="706" t="s">
        <v>145</v>
      </c>
      <c r="C22" s="706"/>
      <c r="D22" s="706"/>
      <c r="E22" s="709"/>
      <c r="F22" s="702"/>
      <c r="G22" s="702"/>
      <c r="H22" s="702"/>
      <c r="I22" s="702"/>
      <c r="J22" s="702"/>
      <c r="K22" s="702"/>
      <c r="L22" s="702"/>
      <c r="M22" s="702"/>
      <c r="N22" s="702"/>
      <c r="O22" s="702"/>
      <c r="P22" s="702"/>
      <c r="Q22" s="702"/>
      <c r="R22" s="702"/>
      <c r="S22" s="702"/>
      <c r="T22" s="702"/>
      <c r="U22" s="702"/>
      <c r="V22" s="702"/>
      <c r="W22" s="702"/>
      <c r="X22" s="702"/>
      <c r="Y22" s="699" t="s">
        <v>146</v>
      </c>
    </row>
    <row r="23" spans="1:27" ht="14.25" customHeight="1">
      <c r="A23" s="692">
        <f t="shared" si="1"/>
        <v>18</v>
      </c>
      <c r="B23" s="710" t="s">
        <v>53</v>
      </c>
      <c r="C23" s="706"/>
      <c r="D23" s="706"/>
      <c r="E23" s="711"/>
      <c r="F23" s="711"/>
      <c r="G23" s="711"/>
      <c r="H23" s="711"/>
      <c r="I23" s="711"/>
      <c r="J23" s="711"/>
      <c r="K23" s="711"/>
      <c r="L23" s="711"/>
      <c r="M23" s="711"/>
      <c r="N23" s="711"/>
      <c r="O23" s="711"/>
      <c r="P23" s="711"/>
      <c r="Q23" s="711"/>
      <c r="R23" s="711"/>
      <c r="S23" s="711"/>
      <c r="T23" s="711"/>
      <c r="U23" s="711"/>
      <c r="V23" s="711"/>
      <c r="W23" s="711"/>
      <c r="X23" s="711"/>
      <c r="Y23" s="699" t="s">
        <v>146</v>
      </c>
    </row>
    <row r="24" spans="1:27" ht="14.25" customHeight="1">
      <c r="A24" s="692">
        <f t="shared" si="1"/>
        <v>19</v>
      </c>
      <c r="B24" s="710" t="s">
        <v>54</v>
      </c>
      <c r="C24" s="706"/>
      <c r="D24" s="706"/>
      <c r="E24" s="711"/>
      <c r="F24" s="711"/>
      <c r="G24" s="711"/>
      <c r="H24" s="711"/>
      <c r="I24" s="711"/>
      <c r="J24" s="711"/>
      <c r="K24" s="711"/>
      <c r="L24" s="711"/>
      <c r="M24" s="711"/>
      <c r="N24" s="711"/>
      <c r="O24" s="711"/>
      <c r="P24" s="711"/>
      <c r="Q24" s="711"/>
      <c r="R24" s="711"/>
      <c r="S24" s="711"/>
      <c r="T24" s="711"/>
      <c r="U24" s="711"/>
      <c r="V24" s="711"/>
      <c r="W24" s="711"/>
      <c r="X24" s="711"/>
      <c r="Y24" s="699" t="s">
        <v>146</v>
      </c>
    </row>
    <row r="25" spans="1:27" ht="14.25" customHeight="1">
      <c r="A25" s="692">
        <f t="shared" si="1"/>
        <v>20</v>
      </c>
      <c r="B25" s="706" t="s">
        <v>147</v>
      </c>
      <c r="C25" s="706"/>
      <c r="D25" s="706"/>
      <c r="E25" s="702"/>
      <c r="F25" s="702"/>
      <c r="G25" s="702"/>
      <c r="H25" s="702"/>
      <c r="I25" s="702"/>
      <c r="J25" s="702"/>
      <c r="K25" s="702"/>
      <c r="L25" s="702"/>
      <c r="M25" s="702"/>
      <c r="N25" s="702"/>
      <c r="O25" s="702"/>
      <c r="P25" s="702"/>
      <c r="Q25" s="702"/>
      <c r="R25" s="702"/>
      <c r="S25" s="702"/>
      <c r="T25" s="702"/>
      <c r="U25" s="702"/>
      <c r="V25" s="702"/>
      <c r="W25" s="702"/>
      <c r="X25" s="702"/>
      <c r="Y25" s="699" t="s">
        <v>146</v>
      </c>
    </row>
    <row r="26" spans="1:27" ht="14.25" customHeight="1">
      <c r="A26" s="692">
        <f t="shared" si="1"/>
        <v>21</v>
      </c>
      <c r="B26" s="710" t="s">
        <v>53</v>
      </c>
      <c r="C26" s="706"/>
      <c r="D26" s="706"/>
      <c r="E26" s="711"/>
      <c r="F26" s="711"/>
      <c r="G26" s="711"/>
      <c r="H26" s="711"/>
      <c r="I26" s="711"/>
      <c r="J26" s="711"/>
      <c r="K26" s="711"/>
      <c r="L26" s="711"/>
      <c r="M26" s="711"/>
      <c r="N26" s="711"/>
      <c r="O26" s="711"/>
      <c r="P26" s="711"/>
      <c r="Q26" s="711"/>
      <c r="R26" s="711"/>
      <c r="S26" s="711"/>
      <c r="T26" s="711"/>
      <c r="U26" s="711"/>
      <c r="V26" s="711"/>
      <c r="W26" s="711"/>
      <c r="X26" s="711"/>
      <c r="Y26" s="699" t="s">
        <v>146</v>
      </c>
    </row>
    <row r="27" spans="1:27" ht="14.25" customHeight="1">
      <c r="A27" s="692">
        <f t="shared" si="1"/>
        <v>22</v>
      </c>
      <c r="B27" s="710" t="s">
        <v>54</v>
      </c>
      <c r="C27" s="706"/>
      <c r="D27" s="706"/>
      <c r="E27" s="711"/>
      <c r="F27" s="711"/>
      <c r="G27" s="711"/>
      <c r="H27" s="711"/>
      <c r="I27" s="711"/>
      <c r="J27" s="711"/>
      <c r="K27" s="711"/>
      <c r="L27" s="711"/>
      <c r="M27" s="711"/>
      <c r="N27" s="711"/>
      <c r="O27" s="711"/>
      <c r="P27" s="711"/>
      <c r="Q27" s="711"/>
      <c r="R27" s="711"/>
      <c r="S27" s="711"/>
      <c r="T27" s="711"/>
      <c r="U27" s="711"/>
      <c r="V27" s="711"/>
      <c r="W27" s="711"/>
      <c r="X27" s="711"/>
      <c r="Y27" s="699" t="s">
        <v>146</v>
      </c>
    </row>
    <row r="28" spans="1:27" ht="14.25" customHeight="1">
      <c r="A28" s="692">
        <f t="shared" si="1"/>
        <v>23</v>
      </c>
      <c r="B28" s="706" t="s">
        <v>55</v>
      </c>
      <c r="C28" s="706"/>
      <c r="D28" s="712"/>
      <c r="E28" s="713"/>
      <c r="F28" s="713"/>
      <c r="G28" s="713"/>
      <c r="H28" s="713"/>
      <c r="I28" s="713"/>
      <c r="J28" s="713"/>
      <c r="K28" s="713"/>
      <c r="L28" s="713"/>
      <c r="M28" s="713"/>
      <c r="N28" s="713"/>
      <c r="O28" s="713"/>
      <c r="P28" s="713"/>
      <c r="Q28" s="713"/>
      <c r="R28" s="713"/>
      <c r="S28" s="713"/>
      <c r="T28" s="713"/>
      <c r="U28" s="713"/>
      <c r="V28" s="713"/>
      <c r="W28" s="713"/>
      <c r="X28" s="713"/>
      <c r="Y28" s="699" t="s">
        <v>146</v>
      </c>
    </row>
    <row r="29" spans="1:27" ht="14.25" customHeight="1">
      <c r="A29" s="692">
        <f t="shared" si="1"/>
        <v>24</v>
      </c>
      <c r="B29" s="710" t="s">
        <v>53</v>
      </c>
      <c r="C29" s="706"/>
      <c r="D29" s="712"/>
      <c r="E29" s="711">
        <v>186</v>
      </c>
      <c r="F29" s="711">
        <v>186</v>
      </c>
      <c r="G29" s="711">
        <v>186</v>
      </c>
      <c r="H29" s="711">
        <v>186</v>
      </c>
      <c r="I29" s="711">
        <v>186</v>
      </c>
      <c r="J29" s="711">
        <v>186</v>
      </c>
      <c r="K29" s="711">
        <v>186</v>
      </c>
      <c r="L29" s="711">
        <v>186</v>
      </c>
      <c r="M29" s="711">
        <v>186</v>
      </c>
      <c r="N29" s="711">
        <v>186</v>
      </c>
      <c r="O29" s="711">
        <v>186</v>
      </c>
      <c r="P29" s="711">
        <v>186</v>
      </c>
      <c r="Q29" s="711">
        <v>186</v>
      </c>
      <c r="R29" s="711">
        <v>186</v>
      </c>
      <c r="S29" s="711">
        <v>186</v>
      </c>
      <c r="T29" s="711">
        <v>186</v>
      </c>
      <c r="U29" s="711">
        <v>186</v>
      </c>
      <c r="V29" s="711">
        <v>186</v>
      </c>
      <c r="W29" s="711">
        <v>186</v>
      </c>
      <c r="X29" s="711">
        <v>186</v>
      </c>
      <c r="Y29" s="699" t="s">
        <v>146</v>
      </c>
    </row>
    <row r="30" spans="1:27" ht="14.25" customHeight="1">
      <c r="A30" s="692">
        <f t="shared" si="1"/>
        <v>25</v>
      </c>
      <c r="B30" s="710" t="s">
        <v>54</v>
      </c>
      <c r="C30" s="706"/>
      <c r="D30" s="712"/>
      <c r="E30" s="711">
        <v>5100</v>
      </c>
      <c r="F30" s="711">
        <v>5100</v>
      </c>
      <c r="G30" s="711">
        <v>5100</v>
      </c>
      <c r="H30" s="711">
        <v>5100</v>
      </c>
      <c r="I30" s="711">
        <v>5100</v>
      </c>
      <c r="J30" s="711">
        <v>5100</v>
      </c>
      <c r="K30" s="711">
        <v>5100</v>
      </c>
      <c r="L30" s="711">
        <v>5100</v>
      </c>
      <c r="M30" s="711">
        <v>5100</v>
      </c>
      <c r="N30" s="711">
        <v>5100</v>
      </c>
      <c r="O30" s="711">
        <v>5100</v>
      </c>
      <c r="P30" s="711">
        <v>5100</v>
      </c>
      <c r="Q30" s="711">
        <v>5100</v>
      </c>
      <c r="R30" s="711">
        <v>5100</v>
      </c>
      <c r="S30" s="711">
        <v>5100</v>
      </c>
      <c r="T30" s="711">
        <v>5100</v>
      </c>
      <c r="U30" s="711">
        <v>5100</v>
      </c>
      <c r="V30" s="711">
        <v>5100</v>
      </c>
      <c r="W30" s="711">
        <v>5100</v>
      </c>
      <c r="X30" s="711">
        <v>5100</v>
      </c>
      <c r="Y30" s="699" t="s">
        <v>146</v>
      </c>
    </row>
    <row r="31" spans="1:27" ht="14.25" customHeight="1">
      <c r="A31" s="692">
        <f t="shared" si="1"/>
        <v>26</v>
      </c>
      <c r="B31" s="706" t="s">
        <v>56</v>
      </c>
      <c r="C31" s="706"/>
      <c r="D31" s="712"/>
      <c r="E31" s="713"/>
      <c r="F31" s="713"/>
      <c r="G31" s="713"/>
      <c r="H31" s="713"/>
      <c r="I31" s="713"/>
      <c r="J31" s="713"/>
      <c r="K31" s="713"/>
      <c r="L31" s="713"/>
      <c r="M31" s="713"/>
      <c r="N31" s="713"/>
      <c r="O31" s="713"/>
      <c r="P31" s="713"/>
      <c r="Q31" s="713"/>
      <c r="R31" s="713"/>
      <c r="S31" s="713"/>
      <c r="T31" s="713"/>
      <c r="U31" s="713"/>
      <c r="V31" s="713"/>
      <c r="W31" s="713"/>
      <c r="X31" s="713"/>
      <c r="Y31" s="699" t="s">
        <v>146</v>
      </c>
    </row>
    <row r="32" spans="1:27" ht="14.25" customHeight="1">
      <c r="A32" s="692">
        <f t="shared" si="1"/>
        <v>27</v>
      </c>
      <c r="B32" s="710" t="s">
        <v>53</v>
      </c>
      <c r="C32" s="706"/>
      <c r="D32" s="712"/>
      <c r="E32" s="711">
        <v>64</v>
      </c>
      <c r="F32" s="711">
        <v>64</v>
      </c>
      <c r="G32" s="711">
        <v>64</v>
      </c>
      <c r="H32" s="711">
        <v>64</v>
      </c>
      <c r="I32" s="711">
        <v>64</v>
      </c>
      <c r="J32" s="711">
        <v>64</v>
      </c>
      <c r="K32" s="711">
        <v>64</v>
      </c>
      <c r="L32" s="711">
        <v>64</v>
      </c>
      <c r="M32" s="711">
        <v>64</v>
      </c>
      <c r="N32" s="711">
        <v>64</v>
      </c>
      <c r="O32" s="711">
        <v>64</v>
      </c>
      <c r="P32" s="711">
        <v>64</v>
      </c>
      <c r="Q32" s="711">
        <v>64</v>
      </c>
      <c r="R32" s="711">
        <v>64</v>
      </c>
      <c r="S32" s="711">
        <v>64</v>
      </c>
      <c r="T32" s="711">
        <v>64</v>
      </c>
      <c r="U32" s="711">
        <v>64</v>
      </c>
      <c r="V32" s="711">
        <v>64</v>
      </c>
      <c r="W32" s="711">
        <v>64</v>
      </c>
      <c r="X32" s="711">
        <v>64</v>
      </c>
      <c r="Y32" s="699" t="s">
        <v>146</v>
      </c>
    </row>
    <row r="33" spans="1:25" ht="14.25" customHeight="1">
      <c r="A33" s="692">
        <f t="shared" si="1"/>
        <v>28</v>
      </c>
      <c r="B33" s="710" t="s">
        <v>54</v>
      </c>
      <c r="C33" s="706"/>
      <c r="D33" s="712"/>
      <c r="E33" s="711">
        <v>3946</v>
      </c>
      <c r="F33" s="711">
        <v>3946</v>
      </c>
      <c r="G33" s="711">
        <v>3946</v>
      </c>
      <c r="H33" s="711">
        <v>3946</v>
      </c>
      <c r="I33" s="711">
        <v>3946</v>
      </c>
      <c r="J33" s="711">
        <v>3946</v>
      </c>
      <c r="K33" s="711">
        <v>3946</v>
      </c>
      <c r="L33" s="711">
        <v>3946</v>
      </c>
      <c r="M33" s="711">
        <v>3946</v>
      </c>
      <c r="N33" s="711">
        <v>3946</v>
      </c>
      <c r="O33" s="711">
        <v>3946</v>
      </c>
      <c r="P33" s="711">
        <v>3946</v>
      </c>
      <c r="Q33" s="711">
        <v>3946</v>
      </c>
      <c r="R33" s="711">
        <v>3946</v>
      </c>
      <c r="S33" s="711">
        <v>3946</v>
      </c>
      <c r="T33" s="711">
        <v>3946</v>
      </c>
      <c r="U33" s="711">
        <v>3946</v>
      </c>
      <c r="V33" s="711">
        <v>3946</v>
      </c>
      <c r="W33" s="711">
        <v>3946</v>
      </c>
      <c r="X33" s="711">
        <v>3946</v>
      </c>
      <c r="Y33" s="699" t="s">
        <v>146</v>
      </c>
    </row>
    <row r="34" spans="1:25" ht="18" customHeight="1">
      <c r="A34" s="692">
        <f t="shared" si="1"/>
        <v>29</v>
      </c>
      <c r="B34" s="706" t="s">
        <v>57</v>
      </c>
      <c r="C34" s="706"/>
      <c r="D34" s="712"/>
      <c r="E34" s="713"/>
      <c r="F34" s="713"/>
      <c r="G34" s="713"/>
      <c r="H34" s="713"/>
      <c r="I34" s="713"/>
      <c r="J34" s="713"/>
      <c r="K34" s="713"/>
      <c r="L34" s="713"/>
      <c r="M34" s="713"/>
      <c r="N34" s="713"/>
      <c r="O34" s="713"/>
      <c r="P34" s="713"/>
      <c r="Q34" s="713"/>
      <c r="R34" s="713"/>
      <c r="S34" s="713"/>
      <c r="T34" s="713"/>
      <c r="U34" s="713"/>
      <c r="V34" s="713"/>
      <c r="W34" s="713"/>
      <c r="X34" s="713"/>
      <c r="Y34" s="699" t="s">
        <v>146</v>
      </c>
    </row>
    <row r="35" spans="1:25" ht="43.5" customHeight="1">
      <c r="A35" s="692">
        <f t="shared" si="1"/>
        <v>30</v>
      </c>
      <c r="B35" s="710" t="s">
        <v>53</v>
      </c>
      <c r="C35" s="706" t="s">
        <v>540</v>
      </c>
      <c r="D35" s="712"/>
      <c r="E35" s="711">
        <v>80</v>
      </c>
      <c r="F35" s="711">
        <v>80</v>
      </c>
      <c r="G35" s="711">
        <v>80</v>
      </c>
      <c r="H35" s="711">
        <v>80</v>
      </c>
      <c r="I35" s="711">
        <v>80</v>
      </c>
      <c r="J35" s="711">
        <v>80</v>
      </c>
      <c r="K35" s="711">
        <v>80</v>
      </c>
      <c r="L35" s="711">
        <v>80</v>
      </c>
      <c r="M35" s="711">
        <v>80</v>
      </c>
      <c r="N35" s="711">
        <v>80</v>
      </c>
      <c r="O35" s="711">
        <v>80</v>
      </c>
      <c r="P35" s="711">
        <v>80</v>
      </c>
      <c r="Q35" s="711">
        <v>80</v>
      </c>
      <c r="R35" s="711">
        <v>80</v>
      </c>
      <c r="S35" s="711">
        <v>80</v>
      </c>
      <c r="T35" s="711">
        <v>80</v>
      </c>
      <c r="U35" s="711">
        <v>80</v>
      </c>
      <c r="V35" s="711">
        <v>80</v>
      </c>
      <c r="W35" s="711">
        <v>80</v>
      </c>
      <c r="X35" s="711">
        <v>80</v>
      </c>
      <c r="Y35" s="699" t="s">
        <v>146</v>
      </c>
    </row>
    <row r="36" spans="1:25" ht="14.25" customHeight="1">
      <c r="A36" s="692">
        <f t="shared" si="1"/>
        <v>31</v>
      </c>
      <c r="B36" s="710" t="s">
        <v>54</v>
      </c>
      <c r="C36" s="706"/>
      <c r="D36" s="712"/>
      <c r="E36" s="711">
        <v>7679</v>
      </c>
      <c r="F36" s="711">
        <v>7679</v>
      </c>
      <c r="G36" s="711">
        <v>7679</v>
      </c>
      <c r="H36" s="711">
        <v>7679</v>
      </c>
      <c r="I36" s="711">
        <v>7679</v>
      </c>
      <c r="J36" s="711">
        <v>7679</v>
      </c>
      <c r="K36" s="711">
        <v>7679</v>
      </c>
      <c r="L36" s="711">
        <v>7679</v>
      </c>
      <c r="M36" s="711">
        <v>7679</v>
      </c>
      <c r="N36" s="711">
        <v>7679</v>
      </c>
      <c r="O36" s="711">
        <v>7679</v>
      </c>
      <c r="P36" s="711">
        <v>7679</v>
      </c>
      <c r="Q36" s="711">
        <v>7679</v>
      </c>
      <c r="R36" s="711">
        <v>7679</v>
      </c>
      <c r="S36" s="711">
        <v>7679</v>
      </c>
      <c r="T36" s="711">
        <v>7679</v>
      </c>
      <c r="U36" s="711">
        <v>7679</v>
      </c>
      <c r="V36" s="711">
        <v>7679</v>
      </c>
      <c r="W36" s="711">
        <v>7679</v>
      </c>
      <c r="X36" s="711">
        <v>7679</v>
      </c>
      <c r="Y36" s="699" t="s">
        <v>146</v>
      </c>
    </row>
    <row r="37" spans="1:25" ht="14.25" customHeight="1">
      <c r="A37" s="692">
        <f t="shared" si="1"/>
        <v>32</v>
      </c>
      <c r="B37" s="708" t="s">
        <v>58</v>
      </c>
      <c r="C37" s="714"/>
      <c r="D37" s="714"/>
      <c r="E37" s="713"/>
      <c r="F37" s="713"/>
      <c r="G37" s="713"/>
      <c r="H37" s="713"/>
      <c r="I37" s="713"/>
      <c r="J37" s="713"/>
      <c r="K37" s="713"/>
      <c r="L37" s="713"/>
      <c r="M37" s="713"/>
      <c r="N37" s="713"/>
      <c r="O37" s="713"/>
      <c r="P37" s="713"/>
      <c r="Q37" s="713"/>
      <c r="R37" s="713"/>
      <c r="S37" s="713"/>
      <c r="T37" s="713"/>
      <c r="U37" s="713"/>
      <c r="V37" s="713"/>
      <c r="W37" s="713"/>
      <c r="X37" s="713"/>
      <c r="Y37" s="696"/>
    </row>
    <row r="38" spans="1:25" ht="14.25" customHeight="1">
      <c r="A38" s="692">
        <f t="shared" si="1"/>
        <v>33</v>
      </c>
      <c r="B38" s="710" t="s">
        <v>53</v>
      </c>
      <c r="C38" s="715" t="s">
        <v>489</v>
      </c>
      <c r="D38" s="716">
        <v>120</v>
      </c>
      <c r="E38" s="1161" t="s">
        <v>783</v>
      </c>
      <c r="F38" s="713"/>
      <c r="G38" s="713"/>
      <c r="H38" s="713"/>
      <c r="I38" s="713"/>
      <c r="J38" s="713"/>
      <c r="K38" s="713"/>
      <c r="L38" s="713"/>
      <c r="M38" s="713"/>
      <c r="N38" s="713"/>
      <c r="O38" s="713"/>
      <c r="P38" s="713"/>
      <c r="Q38" s="713"/>
      <c r="R38" s="713"/>
      <c r="S38" s="713"/>
      <c r="T38" s="713"/>
      <c r="U38" s="713"/>
      <c r="V38" s="713"/>
      <c r="W38" s="713"/>
      <c r="X38" s="713"/>
      <c r="Y38" s="699" t="s">
        <v>59</v>
      </c>
    </row>
    <row r="39" spans="1:25" ht="14.25" customHeight="1" thickBot="1">
      <c r="A39" s="717">
        <f t="shared" si="1"/>
        <v>34</v>
      </c>
      <c r="B39" s="718" t="s">
        <v>65</v>
      </c>
      <c r="C39" s="719" t="s">
        <v>66</v>
      </c>
      <c r="D39" s="720">
        <v>3</v>
      </c>
      <c r="E39" s="721"/>
      <c r="F39" s="721"/>
      <c r="G39" s="721"/>
      <c r="H39" s="721"/>
      <c r="I39" s="721"/>
      <c r="J39" s="721"/>
      <c r="K39" s="721"/>
      <c r="L39" s="721"/>
      <c r="M39" s="721"/>
      <c r="N39" s="721"/>
      <c r="O39" s="721"/>
      <c r="P39" s="721"/>
      <c r="Q39" s="721"/>
      <c r="R39" s="721"/>
      <c r="S39" s="721"/>
      <c r="T39" s="721"/>
      <c r="U39" s="721"/>
      <c r="V39" s="721"/>
      <c r="W39" s="721"/>
      <c r="X39" s="721"/>
      <c r="Y39" s="722"/>
    </row>
    <row r="42" spans="1:25">
      <c r="D42" s="679">
        <f>D38*0.85</f>
        <v>102</v>
      </c>
    </row>
    <row r="45" spans="1:25">
      <c r="E45" s="680">
        <f>'TZCO Дзикай'!E16*$Z$17/$Z$16</f>
        <v>884.10618975978866</v>
      </c>
      <c r="F45" s="680">
        <f>'TZCO Дзикай'!F16*$Z$17/$Z$16</f>
        <v>884.10618975978866</v>
      </c>
      <c r="G45" s="680">
        <f>'TZCO Дзикай'!G16*$Z$17/$Z$16</f>
        <v>884.10618975978866</v>
      </c>
      <c r="H45" s="680">
        <f>'TZCO Дзикай'!H16*$Z$17/$Z$16</f>
        <v>884.10618975978866</v>
      </c>
      <c r="I45" s="680">
        <f>'TZCO Дзикай'!I16*$Z$17/$Z$16</f>
        <v>884.10618975978866</v>
      </c>
      <c r="J45" s="680">
        <f>'TZCO Дзикай'!J16*$Z$17/$Z$16</f>
        <v>884.10618975978866</v>
      </c>
      <c r="K45" s="680">
        <f>'TZCO Дзикай'!K16*$Z$17/$Z$16</f>
        <v>884.10618975978866</v>
      </c>
      <c r="L45" s="680">
        <f>'TZCO Дзикай'!L16*$Z$17/$Z$16</f>
        <v>884.10618975978866</v>
      </c>
      <c r="M45" s="680">
        <f>'TZCO Дзикай'!M16*$Z$17/$Z$16</f>
        <v>884.10618975978866</v>
      </c>
      <c r="N45" s="680">
        <f>'TZCO Дзикай'!N16*$Z$17/$Z$16</f>
        <v>884.10618975978866</v>
      </c>
      <c r="O45" s="680">
        <f>'TZCO Дзикай'!O16*$Z$17/$Z$16</f>
        <v>884.10618975978866</v>
      </c>
      <c r="P45" s="680">
        <f>'TZCO Дзикай'!P16*$Z$17/$Z$16</f>
        <v>884.10618975978866</v>
      </c>
      <c r="Q45" s="680">
        <f>'TZCO Дзикай'!Q16*$Z$17/$Z$16</f>
        <v>884.10618975978866</v>
      </c>
      <c r="R45" s="680">
        <f>'TZCO Дзикай'!R16*$Z$17/$Z$16</f>
        <v>884.10618975978866</v>
      </c>
      <c r="S45" s="680">
        <f>'TZCO Дзикай'!S16*$Z$17/$Z$16</f>
        <v>884.10618975978866</v>
      </c>
      <c r="T45" s="680">
        <f>'TZCO Дзикай'!T16*$Z$17/$Z$16</f>
        <v>884.10618975978866</v>
      </c>
      <c r="U45" s="680">
        <f>'TZCO Дзикай'!U16*$Z$17/$Z$16</f>
        <v>884.10618975978866</v>
      </c>
      <c r="V45" s="680">
        <f>'TZCO Дзикай'!V16*$Z$17/$Z$16</f>
        <v>884.10618975978866</v>
      </c>
      <c r="W45" s="680">
        <f>'TZCO Дзикай'!W16*$Z$17/$Z$16</f>
        <v>884.10618975978866</v>
      </c>
      <c r="X45" s="680">
        <f>'TZCO Дзикай'!X16*$Z$17/$Z$16</f>
        <v>884.10618975978866</v>
      </c>
    </row>
    <row r="46" spans="1:25">
      <c r="E46" s="1553">
        <f>E45/E16</f>
        <v>1.0493892086699199</v>
      </c>
    </row>
  </sheetData>
  <pageMargins left="0.35416666666666702" right="0.31527777777777799" top="0.31527777777777799" bottom="0.39374999999999999" header="0.511811023622047" footer="0.15763888888888899"/>
  <pageSetup paperSize="9" scale="42" orientation="landscape" horizontalDpi="300" verticalDpi="300" r:id="rId1"/>
  <headerFooter>
    <oddFooter>&amp;R&amp;"Arial Cyr,Обычный"&amp;12&amp;A,  стр.&amp;P из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3AA3A-CAAB-43D8-943B-9B0688046099}">
  <sheetPr>
    <tabColor theme="9" tint="0.59999389629810485"/>
  </sheetPr>
  <dimension ref="A2:AB160"/>
  <sheetViews>
    <sheetView view="pageBreakPreview" zoomScale="80" zoomScaleNormal="80" zoomScalePageLayoutView="80" workbookViewId="0">
      <pane xSplit="5" ySplit="4" topLeftCell="F26" activePane="bottomRight" state="frozen"/>
      <selection activeCell="G28" sqref="G28"/>
      <selection pane="topRight" activeCell="G28" sqref="G28"/>
      <selection pane="bottomLeft" activeCell="G28" sqref="G28"/>
      <selection pane="bottomRight" activeCell="E39" sqref="E39"/>
    </sheetView>
  </sheetViews>
  <sheetFormatPr defaultColWidth="8.42578125" defaultRowHeight="15"/>
  <cols>
    <col min="1" max="1" width="5.5703125" style="724" customWidth="1"/>
    <col min="2" max="2" width="34.7109375" style="724" customWidth="1"/>
    <col min="3" max="3" width="43.42578125" style="724" customWidth="1"/>
    <col min="4" max="4" width="14.7109375" style="724" customWidth="1"/>
    <col min="5" max="5" width="14" style="724" customWidth="1"/>
    <col min="6" max="6" width="9.28515625" style="724" customWidth="1"/>
    <col min="7" max="26" width="10" style="724" customWidth="1"/>
    <col min="27" max="27" width="5.5703125" style="724" customWidth="1"/>
    <col min="28" max="16384" width="8.42578125" style="725"/>
  </cols>
  <sheetData>
    <row r="2" spans="2:28">
      <c r="B2" s="723" t="s">
        <v>178</v>
      </c>
    </row>
    <row r="3" spans="2:28" ht="15.75" thickBot="1">
      <c r="B3" s="724" t="s">
        <v>310</v>
      </c>
      <c r="G3" s="726">
        <f>'Shantui Стройимп'!E9</f>
        <v>0.91587550735667167</v>
      </c>
      <c r="H3" s="726">
        <f>'Shantui Стройимп'!F9</f>
        <v>0.91454369609335362</v>
      </c>
      <c r="I3" s="726">
        <f>'Shantui Стройимп'!G9</f>
        <v>0.89944983510908161</v>
      </c>
      <c r="J3" s="726">
        <f>'Shantui Стройимп'!H9</f>
        <v>0.91454369609335362</v>
      </c>
      <c r="K3" s="726">
        <f>'Shantui Стройимп'!I9</f>
        <v>0.91432172754946728</v>
      </c>
      <c r="L3" s="726">
        <f>'Shantui Стройимп'!J9</f>
        <v>0.89811802384576345</v>
      </c>
      <c r="M3" s="726">
        <f>'Shantui Стройимп'!K9</f>
        <v>0.91587550735667167</v>
      </c>
      <c r="N3" s="726">
        <f>'Shantui Стройимп'!L9</f>
        <v>0.91454369609335362</v>
      </c>
      <c r="O3" s="726">
        <f>'Shantui Стройимп'!M9</f>
        <v>0.89944983510908161</v>
      </c>
      <c r="P3" s="726">
        <f>'Shantui Стройимп'!N9</f>
        <v>0.91298991628614912</v>
      </c>
      <c r="Q3" s="726">
        <f>'Shantui Стройимп'!O9</f>
        <v>0.91587550735667167</v>
      </c>
      <c r="R3" s="726">
        <f>'Shantui Стройимп'!P9</f>
        <v>0.91454369609335362</v>
      </c>
      <c r="S3" s="726">
        <f>'Shantui Стройимп'!Q9</f>
        <v>0.89944983510908161</v>
      </c>
      <c r="T3" s="726">
        <f>'Shantui Стройимп'!R9</f>
        <v>0.91454369609335362</v>
      </c>
      <c r="U3" s="726">
        <f>'Shantui Стройимп'!S9</f>
        <v>0.91432172754946728</v>
      </c>
      <c r="V3" s="726">
        <f>'Shantui Стройимп'!T9</f>
        <v>0.89811802384576345</v>
      </c>
      <c r="W3" s="726">
        <f>'Shantui Стройимп'!U9</f>
        <v>0.91587550735667167</v>
      </c>
      <c r="X3" s="726">
        <f>'Shantui Стройимп'!V9</f>
        <v>0.91454369609335362</v>
      </c>
      <c r="Y3" s="726">
        <f>'Shantui Стройимп'!W9</f>
        <v>0.89944983510908161</v>
      </c>
      <c r="Z3" s="726">
        <f>'Shantui Стройимп'!X9</f>
        <v>0.91298991628614912</v>
      </c>
    </row>
    <row r="4" spans="2:28" s="724" customFormat="1" ht="21.75" customHeight="1" thickBot="1">
      <c r="B4" s="727" t="s">
        <v>189</v>
      </c>
      <c r="C4" s="728" t="s">
        <v>29</v>
      </c>
      <c r="D4" s="729"/>
      <c r="E4" s="730"/>
      <c r="F4" s="731"/>
      <c r="G4" s="732">
        <f>E4+1</f>
        <v>1</v>
      </c>
      <c r="H4" s="732">
        <f t="shared" ref="H4:Z4" si="0">G4+1</f>
        <v>2</v>
      </c>
      <c r="I4" s="732">
        <f t="shared" si="0"/>
        <v>3</v>
      </c>
      <c r="J4" s="732">
        <f t="shared" si="0"/>
        <v>4</v>
      </c>
      <c r="K4" s="732">
        <f t="shared" si="0"/>
        <v>5</v>
      </c>
      <c r="L4" s="732">
        <f t="shared" si="0"/>
        <v>6</v>
      </c>
      <c r="M4" s="732">
        <f t="shared" si="0"/>
        <v>7</v>
      </c>
      <c r="N4" s="732">
        <f t="shared" si="0"/>
        <v>8</v>
      </c>
      <c r="O4" s="732">
        <f t="shared" si="0"/>
        <v>9</v>
      </c>
      <c r="P4" s="732">
        <f t="shared" si="0"/>
        <v>10</v>
      </c>
      <c r="Q4" s="732">
        <f t="shared" si="0"/>
        <v>11</v>
      </c>
      <c r="R4" s="732">
        <f t="shared" si="0"/>
        <v>12</v>
      </c>
      <c r="S4" s="732">
        <f t="shared" si="0"/>
        <v>13</v>
      </c>
      <c r="T4" s="732">
        <f t="shared" si="0"/>
        <v>14</v>
      </c>
      <c r="U4" s="732">
        <f t="shared" si="0"/>
        <v>15</v>
      </c>
      <c r="V4" s="732">
        <f t="shared" si="0"/>
        <v>16</v>
      </c>
      <c r="W4" s="732">
        <f t="shared" si="0"/>
        <v>17</v>
      </c>
      <c r="X4" s="732">
        <f t="shared" si="0"/>
        <v>18</v>
      </c>
      <c r="Y4" s="732">
        <f t="shared" si="0"/>
        <v>19</v>
      </c>
      <c r="Z4" s="733">
        <f t="shared" si="0"/>
        <v>20</v>
      </c>
    </row>
    <row r="5" spans="2:28">
      <c r="B5" s="734" t="s">
        <v>190</v>
      </c>
      <c r="C5" s="735" t="s">
        <v>191</v>
      </c>
      <c r="D5" s="736"/>
      <c r="E5" s="737"/>
      <c r="F5" s="738"/>
      <c r="G5" s="739">
        <v>0</v>
      </c>
      <c r="H5" s="739">
        <f t="shared" ref="H5:Z5" si="1">G6+1</f>
        <v>7001</v>
      </c>
      <c r="I5" s="739">
        <f t="shared" si="1"/>
        <v>14001</v>
      </c>
      <c r="J5" s="739">
        <f t="shared" si="1"/>
        <v>21001</v>
      </c>
      <c r="K5" s="739">
        <f t="shared" si="1"/>
        <v>28001</v>
      </c>
      <c r="L5" s="739">
        <f t="shared" si="1"/>
        <v>35001</v>
      </c>
      <c r="M5" s="739">
        <f t="shared" si="1"/>
        <v>42001</v>
      </c>
      <c r="N5" s="739">
        <f t="shared" si="1"/>
        <v>49001</v>
      </c>
      <c r="O5" s="739">
        <f t="shared" si="1"/>
        <v>56001</v>
      </c>
      <c r="P5" s="739">
        <f t="shared" si="1"/>
        <v>63001</v>
      </c>
      <c r="Q5" s="739">
        <f t="shared" si="1"/>
        <v>70001</v>
      </c>
      <c r="R5" s="739">
        <f t="shared" si="1"/>
        <v>77001</v>
      </c>
      <c r="S5" s="739">
        <f t="shared" si="1"/>
        <v>84001</v>
      </c>
      <c r="T5" s="739">
        <f t="shared" si="1"/>
        <v>91001</v>
      </c>
      <c r="U5" s="739">
        <f t="shared" si="1"/>
        <v>98001</v>
      </c>
      <c r="V5" s="739">
        <f t="shared" si="1"/>
        <v>105001</v>
      </c>
      <c r="W5" s="739">
        <f t="shared" si="1"/>
        <v>112001</v>
      </c>
      <c r="X5" s="739">
        <f t="shared" si="1"/>
        <v>119001</v>
      </c>
      <c r="Y5" s="739">
        <f t="shared" si="1"/>
        <v>126001</v>
      </c>
      <c r="Z5" s="740">
        <f t="shared" si="1"/>
        <v>133001</v>
      </c>
    </row>
    <row r="6" spans="2:28">
      <c r="B6" s="741" t="s">
        <v>192</v>
      </c>
      <c r="C6" s="742" t="s">
        <v>191</v>
      </c>
      <c r="D6" s="743"/>
      <c r="E6" s="744"/>
      <c r="F6" s="745">
        <v>7000</v>
      </c>
      <c r="G6" s="709">
        <f>F6</f>
        <v>7000</v>
      </c>
      <c r="H6" s="709">
        <f t="shared" ref="H6:Z6" si="2">G6+$F6</f>
        <v>14000</v>
      </c>
      <c r="I6" s="709">
        <f t="shared" si="2"/>
        <v>21000</v>
      </c>
      <c r="J6" s="709">
        <f t="shared" si="2"/>
        <v>28000</v>
      </c>
      <c r="K6" s="709">
        <f t="shared" si="2"/>
        <v>35000</v>
      </c>
      <c r="L6" s="709">
        <f t="shared" si="2"/>
        <v>42000</v>
      </c>
      <c r="M6" s="709">
        <f t="shared" si="2"/>
        <v>49000</v>
      </c>
      <c r="N6" s="709">
        <f t="shared" si="2"/>
        <v>56000</v>
      </c>
      <c r="O6" s="709">
        <f t="shared" si="2"/>
        <v>63000</v>
      </c>
      <c r="P6" s="709">
        <f t="shared" si="2"/>
        <v>70000</v>
      </c>
      <c r="Q6" s="709">
        <f t="shared" si="2"/>
        <v>77000</v>
      </c>
      <c r="R6" s="709">
        <f t="shared" si="2"/>
        <v>84000</v>
      </c>
      <c r="S6" s="709">
        <f t="shared" si="2"/>
        <v>91000</v>
      </c>
      <c r="T6" s="709">
        <f t="shared" si="2"/>
        <v>98000</v>
      </c>
      <c r="U6" s="709">
        <f t="shared" si="2"/>
        <v>105000</v>
      </c>
      <c r="V6" s="709">
        <f t="shared" si="2"/>
        <v>112000</v>
      </c>
      <c r="W6" s="709">
        <f t="shared" si="2"/>
        <v>119000</v>
      </c>
      <c r="X6" s="709">
        <f t="shared" si="2"/>
        <v>126000</v>
      </c>
      <c r="Y6" s="709">
        <f t="shared" si="2"/>
        <v>133000</v>
      </c>
      <c r="Z6" s="746">
        <f t="shared" si="2"/>
        <v>140000</v>
      </c>
    </row>
    <row r="7" spans="2:28" ht="21.75" customHeight="1">
      <c r="B7" s="747" t="s">
        <v>193</v>
      </c>
      <c r="C7" s="748" t="s">
        <v>176</v>
      </c>
      <c r="D7" s="697"/>
      <c r="E7" s="749"/>
      <c r="F7" s="750"/>
      <c r="G7" s="702">
        <f>G13</f>
        <v>507.70000000000005</v>
      </c>
      <c r="H7" s="702">
        <f t="shared" ref="H7:Z7" si="3">H13</f>
        <v>507.70000000000005</v>
      </c>
      <c r="I7" s="702">
        <f t="shared" si="3"/>
        <v>507.70000000000005</v>
      </c>
      <c r="J7" s="702">
        <f t="shared" si="3"/>
        <v>507.70000000000005</v>
      </c>
      <c r="K7" s="702">
        <f t="shared" si="3"/>
        <v>507.70000000000005</v>
      </c>
      <c r="L7" s="702">
        <f t="shared" si="3"/>
        <v>507.70000000000005</v>
      </c>
      <c r="M7" s="702">
        <f t="shared" si="3"/>
        <v>507.70000000000005</v>
      </c>
      <c r="N7" s="702">
        <f t="shared" si="3"/>
        <v>507.70000000000005</v>
      </c>
      <c r="O7" s="702">
        <f t="shared" si="3"/>
        <v>507.70000000000005</v>
      </c>
      <c r="P7" s="702">
        <f t="shared" si="3"/>
        <v>507.70000000000005</v>
      </c>
      <c r="Q7" s="702">
        <f t="shared" si="3"/>
        <v>507.70000000000005</v>
      </c>
      <c r="R7" s="702">
        <f t="shared" si="3"/>
        <v>507.70000000000005</v>
      </c>
      <c r="S7" s="702">
        <f t="shared" si="3"/>
        <v>507.70000000000005</v>
      </c>
      <c r="T7" s="702">
        <f t="shared" si="3"/>
        <v>507.70000000000005</v>
      </c>
      <c r="U7" s="702">
        <f t="shared" si="3"/>
        <v>507.70000000000005</v>
      </c>
      <c r="V7" s="702">
        <f t="shared" si="3"/>
        <v>507.70000000000005</v>
      </c>
      <c r="W7" s="702">
        <f t="shared" si="3"/>
        <v>507.70000000000005</v>
      </c>
      <c r="X7" s="702">
        <f t="shared" si="3"/>
        <v>507.70000000000005</v>
      </c>
      <c r="Y7" s="702">
        <f t="shared" si="3"/>
        <v>507.70000000000005</v>
      </c>
      <c r="Z7" s="751">
        <f t="shared" si="3"/>
        <v>507.70000000000005</v>
      </c>
    </row>
    <row r="8" spans="2:28" ht="21" customHeight="1">
      <c r="B8" s="752" t="s">
        <v>194</v>
      </c>
      <c r="C8" s="1157" t="s">
        <v>707</v>
      </c>
      <c r="D8" s="706"/>
      <c r="E8" s="749"/>
      <c r="F8" s="750"/>
      <c r="G8" s="705">
        <f t="shared" ref="G8:Z8" si="4">SUM(G9:G10)</f>
        <v>1091998.9679999999</v>
      </c>
      <c r="H8" s="705">
        <f t="shared" si="4"/>
        <v>1091998.9679999999</v>
      </c>
      <c r="I8" s="705">
        <f t="shared" si="4"/>
        <v>1091998.9679999999</v>
      </c>
      <c r="J8" s="705">
        <f t="shared" si="4"/>
        <v>1091998.9679999999</v>
      </c>
      <c r="K8" s="705">
        <f t="shared" si="4"/>
        <v>1091998.9679999999</v>
      </c>
      <c r="L8" s="705">
        <f t="shared" si="4"/>
        <v>1091998.9679999999</v>
      </c>
      <c r="M8" s="705">
        <f t="shared" si="4"/>
        <v>1091998.9679999999</v>
      </c>
      <c r="N8" s="705">
        <f t="shared" si="4"/>
        <v>1091998.9679999999</v>
      </c>
      <c r="O8" s="705">
        <f t="shared" si="4"/>
        <v>1091998.9679999999</v>
      </c>
      <c r="P8" s="705">
        <f t="shared" si="4"/>
        <v>1091998.9679999999</v>
      </c>
      <c r="Q8" s="705">
        <f t="shared" si="4"/>
        <v>1091998.9679999999</v>
      </c>
      <c r="R8" s="705">
        <f t="shared" si="4"/>
        <v>1091998.9679999999</v>
      </c>
      <c r="S8" s="705">
        <f t="shared" si="4"/>
        <v>1091998.9679999999</v>
      </c>
      <c r="T8" s="705">
        <f t="shared" si="4"/>
        <v>1091998.9679999999</v>
      </c>
      <c r="U8" s="705">
        <f t="shared" si="4"/>
        <v>1091998.9679999999</v>
      </c>
      <c r="V8" s="705">
        <f t="shared" si="4"/>
        <v>1091998.9679999999</v>
      </c>
      <c r="W8" s="705">
        <f t="shared" si="4"/>
        <v>1091998.9679999999</v>
      </c>
      <c r="X8" s="705">
        <f t="shared" si="4"/>
        <v>1091998.9679999999</v>
      </c>
      <c r="Y8" s="705">
        <f t="shared" si="4"/>
        <v>1091998.9679999999</v>
      </c>
      <c r="Z8" s="753">
        <f t="shared" si="4"/>
        <v>1091998.9679999999</v>
      </c>
    </row>
    <row r="9" spans="2:28" ht="20.25" customHeight="1">
      <c r="B9" s="754" t="s">
        <v>196</v>
      </c>
      <c r="C9" s="1157" t="s">
        <v>707</v>
      </c>
      <c r="D9" s="714"/>
      <c r="E9" s="755"/>
      <c r="F9" s="756"/>
      <c r="G9" s="713">
        <f>G28</f>
        <v>842495.98</v>
      </c>
      <c r="H9" s="713">
        <f t="shared" ref="H9:Z9" si="5">H28</f>
        <v>842495.98</v>
      </c>
      <c r="I9" s="713">
        <f t="shared" si="5"/>
        <v>842495.98</v>
      </c>
      <c r="J9" s="713">
        <f t="shared" si="5"/>
        <v>842495.98</v>
      </c>
      <c r="K9" s="713">
        <f t="shared" si="5"/>
        <v>842495.98</v>
      </c>
      <c r="L9" s="713">
        <f t="shared" si="5"/>
        <v>842495.98</v>
      </c>
      <c r="M9" s="713">
        <f t="shared" si="5"/>
        <v>842495.98</v>
      </c>
      <c r="N9" s="713">
        <f t="shared" si="5"/>
        <v>842495.98</v>
      </c>
      <c r="O9" s="713">
        <f t="shared" si="5"/>
        <v>842495.98</v>
      </c>
      <c r="P9" s="713">
        <f t="shared" si="5"/>
        <v>842495.98</v>
      </c>
      <c r="Q9" s="713">
        <f t="shared" si="5"/>
        <v>842495.98</v>
      </c>
      <c r="R9" s="713">
        <f t="shared" si="5"/>
        <v>842495.98</v>
      </c>
      <c r="S9" s="713">
        <f t="shared" si="5"/>
        <v>842495.98</v>
      </c>
      <c r="T9" s="713">
        <f t="shared" si="5"/>
        <v>842495.98</v>
      </c>
      <c r="U9" s="713">
        <f t="shared" si="5"/>
        <v>842495.98</v>
      </c>
      <c r="V9" s="713">
        <f t="shared" si="5"/>
        <v>842495.98</v>
      </c>
      <c r="W9" s="713">
        <f t="shared" si="5"/>
        <v>842495.98</v>
      </c>
      <c r="X9" s="713">
        <f t="shared" si="5"/>
        <v>842495.98</v>
      </c>
      <c r="Y9" s="713">
        <f t="shared" si="5"/>
        <v>842495.98</v>
      </c>
      <c r="Z9" s="757">
        <f t="shared" si="5"/>
        <v>842495.98</v>
      </c>
    </row>
    <row r="10" spans="2:28" ht="23.25" customHeight="1" thickBot="1">
      <c r="B10" s="758" t="s">
        <v>197</v>
      </c>
      <c r="C10" s="1157" t="s">
        <v>707</v>
      </c>
      <c r="D10" s="759"/>
      <c r="E10" s="760"/>
      <c r="F10" s="1364">
        <f>'Shantui Стройимп_Ремонты'!D24</f>
        <v>209.42</v>
      </c>
      <c r="G10" s="1158">
        <f>SUMPRODUCT(G14:G25,$F$14:$F$25)*$F10</f>
        <v>249502.98800000001</v>
      </c>
      <c r="H10" s="1158">
        <f t="shared" ref="H10:Z10" si="6">SUMPRODUCT(H14:H25,$F$14:$F$25)*$F10</f>
        <v>249502.98800000001</v>
      </c>
      <c r="I10" s="1158">
        <f t="shared" si="6"/>
        <v>249502.98800000001</v>
      </c>
      <c r="J10" s="1158">
        <f t="shared" si="6"/>
        <v>249502.98800000001</v>
      </c>
      <c r="K10" s="1158">
        <f t="shared" si="6"/>
        <v>249502.98800000001</v>
      </c>
      <c r="L10" s="1158">
        <f t="shared" si="6"/>
        <v>249502.98800000001</v>
      </c>
      <c r="M10" s="1158">
        <f t="shared" si="6"/>
        <v>249502.98800000001</v>
      </c>
      <c r="N10" s="1158">
        <f t="shared" si="6"/>
        <v>249502.98800000001</v>
      </c>
      <c r="O10" s="1158">
        <f t="shared" si="6"/>
        <v>249502.98800000001</v>
      </c>
      <c r="P10" s="1158">
        <f t="shared" si="6"/>
        <v>249502.98800000001</v>
      </c>
      <c r="Q10" s="1158">
        <f t="shared" si="6"/>
        <v>249502.98800000001</v>
      </c>
      <c r="R10" s="1158">
        <f t="shared" si="6"/>
        <v>249502.98800000001</v>
      </c>
      <c r="S10" s="1158">
        <f t="shared" si="6"/>
        <v>249502.98800000001</v>
      </c>
      <c r="T10" s="1158">
        <f t="shared" si="6"/>
        <v>249502.98800000001</v>
      </c>
      <c r="U10" s="1158">
        <f t="shared" si="6"/>
        <v>249502.98800000001</v>
      </c>
      <c r="V10" s="1158">
        <f t="shared" si="6"/>
        <v>249502.98800000001</v>
      </c>
      <c r="W10" s="1158">
        <f t="shared" si="6"/>
        <v>249502.98800000001</v>
      </c>
      <c r="X10" s="1158">
        <f t="shared" si="6"/>
        <v>249502.98800000001</v>
      </c>
      <c r="Y10" s="1158">
        <f t="shared" si="6"/>
        <v>249502.98800000001</v>
      </c>
      <c r="Z10" s="1158">
        <f t="shared" si="6"/>
        <v>249502.98800000001</v>
      </c>
      <c r="AB10" s="725" t="s">
        <v>708</v>
      </c>
    </row>
    <row r="11" spans="2:28" ht="15.75" thickBot="1">
      <c r="B11" s="761"/>
      <c r="C11" s="761"/>
      <c r="D11" s="761"/>
      <c r="E11" s="761" t="s">
        <v>541</v>
      </c>
      <c r="F11" s="761"/>
      <c r="G11" s="761"/>
      <c r="H11" s="761"/>
      <c r="I11" s="761"/>
      <c r="J11" s="761"/>
      <c r="K11" s="761"/>
      <c r="L11" s="761"/>
      <c r="M11" s="761"/>
      <c r="N11" s="761"/>
      <c r="O11" s="761"/>
      <c r="P11" s="761"/>
      <c r="Q11" s="761"/>
      <c r="R11" s="761"/>
      <c r="S11" s="761"/>
      <c r="T11" s="761"/>
      <c r="U11" s="761"/>
      <c r="V11" s="761"/>
      <c r="W11" s="761"/>
      <c r="X11" s="761"/>
      <c r="Y11" s="761"/>
      <c r="Z11" s="761"/>
    </row>
    <row r="12" spans="2:28" s="724" customFormat="1" ht="36">
      <c r="B12" s="762" t="s">
        <v>198</v>
      </c>
      <c r="C12" s="763" t="s">
        <v>199</v>
      </c>
      <c r="D12" s="764" t="s">
        <v>200</v>
      </c>
      <c r="E12" s="765" t="s">
        <v>201</v>
      </c>
      <c r="F12" s="766" t="s">
        <v>202</v>
      </c>
      <c r="G12" s="767" t="s">
        <v>203</v>
      </c>
      <c r="H12" s="767" t="s">
        <v>203</v>
      </c>
      <c r="I12" s="767" t="s">
        <v>203</v>
      </c>
      <c r="J12" s="767" t="s">
        <v>203</v>
      </c>
      <c r="K12" s="767" t="s">
        <v>203</v>
      </c>
      <c r="L12" s="767" t="s">
        <v>203</v>
      </c>
      <c r="M12" s="767" t="s">
        <v>203</v>
      </c>
      <c r="N12" s="767" t="s">
        <v>203</v>
      </c>
      <c r="O12" s="767" t="s">
        <v>203</v>
      </c>
      <c r="P12" s="767" t="s">
        <v>203</v>
      </c>
      <c r="Q12" s="767" t="s">
        <v>203</v>
      </c>
      <c r="R12" s="767" t="s">
        <v>203</v>
      </c>
      <c r="S12" s="767" t="s">
        <v>203</v>
      </c>
      <c r="T12" s="767" t="s">
        <v>203</v>
      </c>
      <c r="U12" s="767" t="s">
        <v>203</v>
      </c>
      <c r="V12" s="767" t="s">
        <v>203</v>
      </c>
      <c r="W12" s="767" t="s">
        <v>203</v>
      </c>
      <c r="X12" s="767" t="s">
        <v>203</v>
      </c>
      <c r="Y12" s="767" t="s">
        <v>203</v>
      </c>
      <c r="Z12" s="768" t="s">
        <v>203</v>
      </c>
    </row>
    <row r="13" spans="2:28" s="724" customFormat="1">
      <c r="B13" s="769" t="s">
        <v>204</v>
      </c>
      <c r="C13" s="770"/>
      <c r="D13" s="771"/>
      <c r="E13" s="772"/>
      <c r="F13" s="773"/>
      <c r="G13" s="1159">
        <f>SUM(G14:G25)</f>
        <v>507.70000000000005</v>
      </c>
      <c r="H13" s="1159">
        <f t="shared" ref="H13:Z13" si="7">SUM(H14:H25)</f>
        <v>507.70000000000005</v>
      </c>
      <c r="I13" s="1159">
        <f t="shared" si="7"/>
        <v>507.70000000000005</v>
      </c>
      <c r="J13" s="1159">
        <f t="shared" si="7"/>
        <v>507.70000000000005</v>
      </c>
      <c r="K13" s="1159">
        <f t="shared" si="7"/>
        <v>507.70000000000005</v>
      </c>
      <c r="L13" s="1159">
        <f t="shared" si="7"/>
        <v>507.70000000000005</v>
      </c>
      <c r="M13" s="1159">
        <f t="shared" si="7"/>
        <v>507.70000000000005</v>
      </c>
      <c r="N13" s="1159">
        <f t="shared" si="7"/>
        <v>507.70000000000005</v>
      </c>
      <c r="O13" s="1159">
        <f t="shared" si="7"/>
        <v>507.70000000000005</v>
      </c>
      <c r="P13" s="1159">
        <f t="shared" si="7"/>
        <v>507.70000000000005</v>
      </c>
      <c r="Q13" s="1159">
        <f t="shared" si="7"/>
        <v>507.70000000000005</v>
      </c>
      <c r="R13" s="1159">
        <f t="shared" si="7"/>
        <v>507.70000000000005</v>
      </c>
      <c r="S13" s="1159">
        <f t="shared" si="7"/>
        <v>507.70000000000005</v>
      </c>
      <c r="T13" s="1159">
        <f t="shared" si="7"/>
        <v>507.70000000000005</v>
      </c>
      <c r="U13" s="1159">
        <f t="shared" si="7"/>
        <v>507.70000000000005</v>
      </c>
      <c r="V13" s="1159">
        <f t="shared" si="7"/>
        <v>507.70000000000005</v>
      </c>
      <c r="W13" s="1159">
        <f t="shared" si="7"/>
        <v>507.70000000000005</v>
      </c>
      <c r="X13" s="1159">
        <f t="shared" si="7"/>
        <v>507.70000000000005</v>
      </c>
      <c r="Y13" s="1159">
        <f t="shared" si="7"/>
        <v>507.70000000000005</v>
      </c>
      <c r="Z13" s="1159">
        <f t="shared" si="7"/>
        <v>507.70000000000005</v>
      </c>
      <c r="AB13" s="1160" t="s">
        <v>709</v>
      </c>
    </row>
    <row r="14" spans="2:28">
      <c r="B14" s="774" t="s">
        <v>206</v>
      </c>
      <c r="C14" s="775">
        <v>250</v>
      </c>
      <c r="D14" s="776">
        <v>12.4</v>
      </c>
      <c r="E14" s="777">
        <v>14</v>
      </c>
      <c r="F14" s="778">
        <v>2</v>
      </c>
      <c r="G14" s="776">
        <f>$E14*$D14</f>
        <v>173.6</v>
      </c>
      <c r="H14" s="776">
        <f t="shared" ref="G14:V25" si="8">$E14*$D14</f>
        <v>173.6</v>
      </c>
      <c r="I14" s="776">
        <f t="shared" si="8"/>
        <v>173.6</v>
      </c>
      <c r="J14" s="776">
        <f t="shared" si="8"/>
        <v>173.6</v>
      </c>
      <c r="K14" s="776">
        <f t="shared" si="8"/>
        <v>173.6</v>
      </c>
      <c r="L14" s="776">
        <f t="shared" si="8"/>
        <v>173.6</v>
      </c>
      <c r="M14" s="776">
        <f t="shared" si="8"/>
        <v>173.6</v>
      </c>
      <c r="N14" s="776">
        <f t="shared" si="8"/>
        <v>173.6</v>
      </c>
      <c r="O14" s="776">
        <f t="shared" si="8"/>
        <v>173.6</v>
      </c>
      <c r="P14" s="776">
        <f t="shared" si="8"/>
        <v>173.6</v>
      </c>
      <c r="Q14" s="776">
        <f t="shared" si="8"/>
        <v>173.6</v>
      </c>
      <c r="R14" s="776">
        <f t="shared" si="8"/>
        <v>173.6</v>
      </c>
      <c r="S14" s="776">
        <f t="shared" si="8"/>
        <v>173.6</v>
      </c>
      <c r="T14" s="776">
        <f t="shared" si="8"/>
        <v>173.6</v>
      </c>
      <c r="U14" s="776">
        <f t="shared" si="8"/>
        <v>173.6</v>
      </c>
      <c r="V14" s="776">
        <f t="shared" si="8"/>
        <v>173.6</v>
      </c>
      <c r="W14" s="776">
        <f t="shared" ref="Q14:Z25" si="9">$E14*$D14</f>
        <v>173.6</v>
      </c>
      <c r="X14" s="776">
        <f t="shared" si="9"/>
        <v>173.6</v>
      </c>
      <c r="Y14" s="776">
        <f t="shared" si="9"/>
        <v>173.6</v>
      </c>
      <c r="Z14" s="779">
        <f t="shared" si="9"/>
        <v>173.6</v>
      </c>
      <c r="AB14" s="724" t="s">
        <v>205</v>
      </c>
    </row>
    <row r="15" spans="2:28">
      <c r="B15" s="774" t="s">
        <v>207</v>
      </c>
      <c r="C15" s="775">
        <v>500</v>
      </c>
      <c r="D15" s="776">
        <v>15.5</v>
      </c>
      <c r="E15" s="777">
        <v>7</v>
      </c>
      <c r="F15" s="778">
        <v>2</v>
      </c>
      <c r="G15" s="776">
        <f t="shared" si="8"/>
        <v>108.5</v>
      </c>
      <c r="H15" s="776">
        <f t="shared" si="8"/>
        <v>108.5</v>
      </c>
      <c r="I15" s="776">
        <f t="shared" si="8"/>
        <v>108.5</v>
      </c>
      <c r="J15" s="776">
        <f t="shared" si="8"/>
        <v>108.5</v>
      </c>
      <c r="K15" s="776">
        <f t="shared" si="8"/>
        <v>108.5</v>
      </c>
      <c r="L15" s="776">
        <f t="shared" si="8"/>
        <v>108.5</v>
      </c>
      <c r="M15" s="776">
        <f t="shared" si="8"/>
        <v>108.5</v>
      </c>
      <c r="N15" s="776">
        <f t="shared" si="8"/>
        <v>108.5</v>
      </c>
      <c r="O15" s="776">
        <f t="shared" si="8"/>
        <v>108.5</v>
      </c>
      <c r="P15" s="776">
        <f t="shared" si="8"/>
        <v>108.5</v>
      </c>
      <c r="Q15" s="776">
        <f t="shared" si="9"/>
        <v>108.5</v>
      </c>
      <c r="R15" s="776">
        <f t="shared" si="9"/>
        <v>108.5</v>
      </c>
      <c r="S15" s="776">
        <f t="shared" si="9"/>
        <v>108.5</v>
      </c>
      <c r="T15" s="776">
        <f t="shared" si="9"/>
        <v>108.5</v>
      </c>
      <c r="U15" s="776">
        <f t="shared" si="9"/>
        <v>108.5</v>
      </c>
      <c r="V15" s="776">
        <f t="shared" si="9"/>
        <v>108.5</v>
      </c>
      <c r="W15" s="776">
        <f t="shared" si="9"/>
        <v>108.5</v>
      </c>
      <c r="X15" s="776">
        <f t="shared" si="9"/>
        <v>108.5</v>
      </c>
      <c r="Y15" s="776">
        <f t="shared" si="9"/>
        <v>108.5</v>
      </c>
      <c r="Z15" s="779">
        <f t="shared" si="9"/>
        <v>108.5</v>
      </c>
      <c r="AB15" s="724" t="s">
        <v>205</v>
      </c>
    </row>
    <row r="16" spans="2:28">
      <c r="B16" s="774" t="s">
        <v>208</v>
      </c>
      <c r="C16" s="775">
        <v>1000</v>
      </c>
      <c r="D16" s="776">
        <v>12.4</v>
      </c>
      <c r="E16" s="777">
        <v>4</v>
      </c>
      <c r="F16" s="778">
        <v>2</v>
      </c>
      <c r="G16" s="776">
        <f t="shared" si="8"/>
        <v>49.6</v>
      </c>
      <c r="H16" s="776">
        <f t="shared" si="8"/>
        <v>49.6</v>
      </c>
      <c r="I16" s="776">
        <f t="shared" si="8"/>
        <v>49.6</v>
      </c>
      <c r="J16" s="776">
        <f t="shared" si="8"/>
        <v>49.6</v>
      </c>
      <c r="K16" s="776">
        <f t="shared" si="8"/>
        <v>49.6</v>
      </c>
      <c r="L16" s="776">
        <f t="shared" si="8"/>
        <v>49.6</v>
      </c>
      <c r="M16" s="776">
        <f t="shared" si="8"/>
        <v>49.6</v>
      </c>
      <c r="N16" s="776">
        <f t="shared" si="8"/>
        <v>49.6</v>
      </c>
      <c r="O16" s="776">
        <f t="shared" si="8"/>
        <v>49.6</v>
      </c>
      <c r="P16" s="776">
        <f t="shared" si="8"/>
        <v>49.6</v>
      </c>
      <c r="Q16" s="776">
        <f t="shared" si="9"/>
        <v>49.6</v>
      </c>
      <c r="R16" s="776">
        <f t="shared" si="9"/>
        <v>49.6</v>
      </c>
      <c r="S16" s="776">
        <f t="shared" si="9"/>
        <v>49.6</v>
      </c>
      <c r="T16" s="776">
        <f t="shared" si="9"/>
        <v>49.6</v>
      </c>
      <c r="U16" s="776">
        <f t="shared" si="9"/>
        <v>49.6</v>
      </c>
      <c r="V16" s="776">
        <f t="shared" si="9"/>
        <v>49.6</v>
      </c>
      <c r="W16" s="776">
        <f t="shared" si="9"/>
        <v>49.6</v>
      </c>
      <c r="X16" s="776">
        <f t="shared" si="9"/>
        <v>49.6</v>
      </c>
      <c r="Y16" s="776">
        <f t="shared" si="9"/>
        <v>49.6</v>
      </c>
      <c r="Z16" s="779">
        <f t="shared" si="9"/>
        <v>49.6</v>
      </c>
      <c r="AB16" s="724" t="s">
        <v>205</v>
      </c>
    </row>
    <row r="17" spans="2:28">
      <c r="B17" s="774" t="s">
        <v>209</v>
      </c>
      <c r="C17" s="775">
        <v>2000</v>
      </c>
      <c r="D17" s="776">
        <v>31.2</v>
      </c>
      <c r="E17" s="777">
        <v>3</v>
      </c>
      <c r="F17" s="778">
        <v>3</v>
      </c>
      <c r="G17" s="776">
        <f t="shared" si="8"/>
        <v>93.6</v>
      </c>
      <c r="H17" s="776">
        <f t="shared" si="8"/>
        <v>93.6</v>
      </c>
      <c r="I17" s="776">
        <f t="shared" si="8"/>
        <v>93.6</v>
      </c>
      <c r="J17" s="776">
        <f t="shared" si="8"/>
        <v>93.6</v>
      </c>
      <c r="K17" s="776">
        <f t="shared" si="8"/>
        <v>93.6</v>
      </c>
      <c r="L17" s="776">
        <f t="shared" si="8"/>
        <v>93.6</v>
      </c>
      <c r="M17" s="776">
        <f t="shared" si="8"/>
        <v>93.6</v>
      </c>
      <c r="N17" s="776">
        <f t="shared" si="8"/>
        <v>93.6</v>
      </c>
      <c r="O17" s="776">
        <f t="shared" si="8"/>
        <v>93.6</v>
      </c>
      <c r="P17" s="776">
        <f t="shared" si="8"/>
        <v>93.6</v>
      </c>
      <c r="Q17" s="776">
        <f t="shared" si="9"/>
        <v>93.6</v>
      </c>
      <c r="R17" s="776">
        <f t="shared" si="9"/>
        <v>93.6</v>
      </c>
      <c r="S17" s="776">
        <f t="shared" si="9"/>
        <v>93.6</v>
      </c>
      <c r="T17" s="776">
        <f t="shared" si="9"/>
        <v>93.6</v>
      </c>
      <c r="U17" s="776">
        <f t="shared" si="9"/>
        <v>93.6</v>
      </c>
      <c r="V17" s="776">
        <f t="shared" si="9"/>
        <v>93.6</v>
      </c>
      <c r="W17" s="776">
        <f t="shared" si="9"/>
        <v>93.6</v>
      </c>
      <c r="X17" s="776">
        <f t="shared" si="9"/>
        <v>93.6</v>
      </c>
      <c r="Y17" s="776">
        <f t="shared" si="9"/>
        <v>93.6</v>
      </c>
      <c r="Z17" s="779">
        <f t="shared" si="9"/>
        <v>93.6</v>
      </c>
      <c r="AB17" s="724" t="s">
        <v>205</v>
      </c>
    </row>
    <row r="18" spans="2:28">
      <c r="B18" s="774" t="s">
        <v>235</v>
      </c>
      <c r="C18" s="780"/>
      <c r="D18" s="781"/>
      <c r="E18" s="782"/>
      <c r="F18" s="778">
        <v>2</v>
      </c>
      <c r="G18" s="776">
        <f t="shared" si="8"/>
        <v>0</v>
      </c>
      <c r="H18" s="776">
        <f t="shared" si="8"/>
        <v>0</v>
      </c>
      <c r="I18" s="776">
        <f t="shared" si="8"/>
        <v>0</v>
      </c>
      <c r="J18" s="776">
        <f t="shared" si="8"/>
        <v>0</v>
      </c>
      <c r="K18" s="776">
        <f t="shared" si="8"/>
        <v>0</v>
      </c>
      <c r="L18" s="776">
        <f t="shared" si="8"/>
        <v>0</v>
      </c>
      <c r="M18" s="776">
        <f t="shared" si="8"/>
        <v>0</v>
      </c>
      <c r="N18" s="776">
        <f t="shared" si="8"/>
        <v>0</v>
      </c>
      <c r="O18" s="776">
        <f t="shared" si="8"/>
        <v>0</v>
      </c>
      <c r="P18" s="776">
        <f t="shared" si="8"/>
        <v>0</v>
      </c>
      <c r="Q18" s="776">
        <f t="shared" si="9"/>
        <v>0</v>
      </c>
      <c r="R18" s="776">
        <f t="shared" si="9"/>
        <v>0</v>
      </c>
      <c r="S18" s="776">
        <f t="shared" si="9"/>
        <v>0</v>
      </c>
      <c r="T18" s="776">
        <f t="shared" si="9"/>
        <v>0</v>
      </c>
      <c r="U18" s="776">
        <f t="shared" si="9"/>
        <v>0</v>
      </c>
      <c r="V18" s="776">
        <f t="shared" si="9"/>
        <v>0</v>
      </c>
      <c r="W18" s="776">
        <f t="shared" si="9"/>
        <v>0</v>
      </c>
      <c r="X18" s="776">
        <f t="shared" si="9"/>
        <v>0</v>
      </c>
      <c r="Y18" s="776">
        <f t="shared" si="9"/>
        <v>0</v>
      </c>
      <c r="Z18" s="779">
        <f t="shared" si="9"/>
        <v>0</v>
      </c>
      <c r="AB18" s="724" t="s">
        <v>205</v>
      </c>
    </row>
    <row r="19" spans="2:28" ht="15.75" thickBot="1">
      <c r="B19" s="783" t="s">
        <v>236</v>
      </c>
      <c r="C19" s="784"/>
      <c r="D19" s="785"/>
      <c r="E19" s="782"/>
      <c r="F19" s="786">
        <v>2</v>
      </c>
      <c r="G19" s="776">
        <f t="shared" si="8"/>
        <v>0</v>
      </c>
      <c r="H19" s="776">
        <f t="shared" si="8"/>
        <v>0</v>
      </c>
      <c r="I19" s="776">
        <f t="shared" si="8"/>
        <v>0</v>
      </c>
      <c r="J19" s="776">
        <f t="shared" si="8"/>
        <v>0</v>
      </c>
      <c r="K19" s="776">
        <f t="shared" si="8"/>
        <v>0</v>
      </c>
      <c r="L19" s="776">
        <f t="shared" si="8"/>
        <v>0</v>
      </c>
      <c r="M19" s="776">
        <f t="shared" si="8"/>
        <v>0</v>
      </c>
      <c r="N19" s="776">
        <f t="shared" si="8"/>
        <v>0</v>
      </c>
      <c r="O19" s="776">
        <f t="shared" si="8"/>
        <v>0</v>
      </c>
      <c r="P19" s="776">
        <f t="shared" si="8"/>
        <v>0</v>
      </c>
      <c r="Q19" s="776">
        <f t="shared" si="9"/>
        <v>0</v>
      </c>
      <c r="R19" s="776">
        <f t="shared" si="9"/>
        <v>0</v>
      </c>
      <c r="S19" s="776">
        <f t="shared" si="9"/>
        <v>0</v>
      </c>
      <c r="T19" s="776">
        <f t="shared" si="9"/>
        <v>0</v>
      </c>
      <c r="U19" s="776">
        <f t="shared" si="9"/>
        <v>0</v>
      </c>
      <c r="V19" s="776">
        <f t="shared" si="9"/>
        <v>0</v>
      </c>
      <c r="W19" s="776">
        <f t="shared" si="9"/>
        <v>0</v>
      </c>
      <c r="X19" s="776">
        <f t="shared" si="9"/>
        <v>0</v>
      </c>
      <c r="Y19" s="776">
        <f t="shared" si="9"/>
        <v>0</v>
      </c>
      <c r="Z19" s="779">
        <f t="shared" si="9"/>
        <v>0</v>
      </c>
      <c r="AB19" s="724" t="s">
        <v>205</v>
      </c>
    </row>
    <row r="20" spans="2:28" ht="15.75" thickBot="1">
      <c r="B20" s="783" t="s">
        <v>542</v>
      </c>
      <c r="C20" s="784"/>
      <c r="D20" s="785"/>
      <c r="E20" s="782"/>
      <c r="F20" s="786">
        <v>2</v>
      </c>
      <c r="G20" s="776">
        <f t="shared" si="8"/>
        <v>0</v>
      </c>
      <c r="H20" s="776">
        <f t="shared" si="8"/>
        <v>0</v>
      </c>
      <c r="I20" s="776">
        <f t="shared" si="8"/>
        <v>0</v>
      </c>
      <c r="J20" s="776">
        <f t="shared" si="8"/>
        <v>0</v>
      </c>
      <c r="K20" s="776">
        <f t="shared" si="8"/>
        <v>0</v>
      </c>
      <c r="L20" s="776">
        <f t="shared" si="8"/>
        <v>0</v>
      </c>
      <c r="M20" s="776">
        <f t="shared" si="8"/>
        <v>0</v>
      </c>
      <c r="N20" s="776">
        <f t="shared" si="8"/>
        <v>0</v>
      </c>
      <c r="O20" s="776">
        <f t="shared" si="8"/>
        <v>0</v>
      </c>
      <c r="P20" s="776">
        <f t="shared" si="8"/>
        <v>0</v>
      </c>
      <c r="Q20" s="776">
        <f t="shared" si="9"/>
        <v>0</v>
      </c>
      <c r="R20" s="776">
        <f t="shared" si="9"/>
        <v>0</v>
      </c>
      <c r="S20" s="776">
        <f t="shared" si="9"/>
        <v>0</v>
      </c>
      <c r="T20" s="776">
        <f t="shared" si="9"/>
        <v>0</v>
      </c>
      <c r="U20" s="776">
        <f t="shared" si="9"/>
        <v>0</v>
      </c>
      <c r="V20" s="776">
        <f t="shared" si="9"/>
        <v>0</v>
      </c>
      <c r="W20" s="776">
        <f t="shared" si="9"/>
        <v>0</v>
      </c>
      <c r="X20" s="776">
        <f t="shared" si="9"/>
        <v>0</v>
      </c>
      <c r="Y20" s="776">
        <f t="shared" si="9"/>
        <v>0</v>
      </c>
      <c r="Z20" s="779">
        <f t="shared" si="9"/>
        <v>0</v>
      </c>
      <c r="AB20" s="724"/>
    </row>
    <row r="21" spans="2:28" ht="15.75" thickBot="1">
      <c r="B21" s="783" t="s">
        <v>543</v>
      </c>
      <c r="C21" s="784"/>
      <c r="D21" s="785"/>
      <c r="E21" s="782"/>
      <c r="F21" s="786">
        <v>3</v>
      </c>
      <c r="G21" s="776">
        <f t="shared" si="8"/>
        <v>0</v>
      </c>
      <c r="H21" s="776">
        <f t="shared" si="8"/>
        <v>0</v>
      </c>
      <c r="I21" s="776">
        <f t="shared" si="8"/>
        <v>0</v>
      </c>
      <c r="J21" s="776">
        <f t="shared" si="8"/>
        <v>0</v>
      </c>
      <c r="K21" s="776">
        <f t="shared" si="8"/>
        <v>0</v>
      </c>
      <c r="L21" s="776">
        <f t="shared" si="8"/>
        <v>0</v>
      </c>
      <c r="M21" s="776">
        <f t="shared" si="8"/>
        <v>0</v>
      </c>
      <c r="N21" s="776">
        <f t="shared" si="8"/>
        <v>0</v>
      </c>
      <c r="O21" s="776">
        <f t="shared" si="8"/>
        <v>0</v>
      </c>
      <c r="P21" s="776">
        <f t="shared" si="8"/>
        <v>0</v>
      </c>
      <c r="Q21" s="776">
        <f t="shared" si="9"/>
        <v>0</v>
      </c>
      <c r="R21" s="776">
        <f t="shared" si="9"/>
        <v>0</v>
      </c>
      <c r="S21" s="776">
        <f t="shared" si="9"/>
        <v>0</v>
      </c>
      <c r="T21" s="776">
        <f t="shared" si="9"/>
        <v>0</v>
      </c>
      <c r="U21" s="776">
        <f t="shared" si="9"/>
        <v>0</v>
      </c>
      <c r="V21" s="776">
        <f t="shared" si="9"/>
        <v>0</v>
      </c>
      <c r="W21" s="776">
        <f t="shared" si="9"/>
        <v>0</v>
      </c>
      <c r="X21" s="776">
        <f t="shared" si="9"/>
        <v>0</v>
      </c>
      <c r="Y21" s="776">
        <f t="shared" si="9"/>
        <v>0</v>
      </c>
      <c r="Z21" s="779">
        <f t="shared" si="9"/>
        <v>0</v>
      </c>
      <c r="AB21" s="724"/>
    </row>
    <row r="22" spans="2:28" ht="15.75" thickBot="1">
      <c r="B22" s="783" t="s">
        <v>544</v>
      </c>
      <c r="C22" s="784"/>
      <c r="D22" s="785"/>
      <c r="E22" s="782"/>
      <c r="F22" s="786">
        <v>2</v>
      </c>
      <c r="G22" s="776">
        <f t="shared" si="8"/>
        <v>0</v>
      </c>
      <c r="H22" s="776">
        <f t="shared" si="8"/>
        <v>0</v>
      </c>
      <c r="I22" s="776">
        <f t="shared" si="8"/>
        <v>0</v>
      </c>
      <c r="J22" s="776">
        <f t="shared" si="8"/>
        <v>0</v>
      </c>
      <c r="K22" s="776">
        <f t="shared" si="8"/>
        <v>0</v>
      </c>
      <c r="L22" s="776">
        <f t="shared" si="8"/>
        <v>0</v>
      </c>
      <c r="M22" s="776">
        <f t="shared" si="8"/>
        <v>0</v>
      </c>
      <c r="N22" s="776">
        <f t="shared" si="8"/>
        <v>0</v>
      </c>
      <c r="O22" s="776">
        <f t="shared" si="8"/>
        <v>0</v>
      </c>
      <c r="P22" s="776">
        <f t="shared" si="8"/>
        <v>0</v>
      </c>
      <c r="Q22" s="776">
        <f t="shared" si="9"/>
        <v>0</v>
      </c>
      <c r="R22" s="776">
        <f t="shared" si="9"/>
        <v>0</v>
      </c>
      <c r="S22" s="776">
        <f t="shared" si="9"/>
        <v>0</v>
      </c>
      <c r="T22" s="776">
        <f t="shared" si="9"/>
        <v>0</v>
      </c>
      <c r="U22" s="776">
        <f t="shared" si="9"/>
        <v>0</v>
      </c>
      <c r="V22" s="776">
        <f t="shared" si="9"/>
        <v>0</v>
      </c>
      <c r="W22" s="776">
        <f t="shared" si="9"/>
        <v>0</v>
      </c>
      <c r="X22" s="776">
        <f t="shared" si="9"/>
        <v>0</v>
      </c>
      <c r="Y22" s="776">
        <f t="shared" si="9"/>
        <v>0</v>
      </c>
      <c r="Z22" s="779">
        <f t="shared" si="9"/>
        <v>0</v>
      </c>
      <c r="AB22" s="724"/>
    </row>
    <row r="23" spans="2:28" ht="15.75" thickBot="1">
      <c r="B23" s="783" t="s">
        <v>545</v>
      </c>
      <c r="C23" s="784"/>
      <c r="D23" s="785"/>
      <c r="E23" s="782"/>
      <c r="F23" s="786">
        <v>2</v>
      </c>
      <c r="G23" s="776">
        <f t="shared" si="8"/>
        <v>0</v>
      </c>
      <c r="H23" s="776">
        <f t="shared" si="8"/>
        <v>0</v>
      </c>
      <c r="I23" s="776">
        <f t="shared" si="8"/>
        <v>0</v>
      </c>
      <c r="J23" s="776">
        <f t="shared" si="8"/>
        <v>0</v>
      </c>
      <c r="K23" s="776">
        <f t="shared" si="8"/>
        <v>0</v>
      </c>
      <c r="L23" s="776">
        <f t="shared" si="8"/>
        <v>0</v>
      </c>
      <c r="M23" s="776">
        <f t="shared" si="8"/>
        <v>0</v>
      </c>
      <c r="N23" s="776">
        <f t="shared" si="8"/>
        <v>0</v>
      </c>
      <c r="O23" s="776">
        <f t="shared" si="8"/>
        <v>0</v>
      </c>
      <c r="P23" s="776">
        <f t="shared" si="8"/>
        <v>0</v>
      </c>
      <c r="Q23" s="776">
        <f t="shared" si="9"/>
        <v>0</v>
      </c>
      <c r="R23" s="776">
        <f t="shared" si="9"/>
        <v>0</v>
      </c>
      <c r="S23" s="776">
        <f t="shared" si="9"/>
        <v>0</v>
      </c>
      <c r="T23" s="776">
        <f t="shared" si="9"/>
        <v>0</v>
      </c>
      <c r="U23" s="776">
        <f t="shared" si="9"/>
        <v>0</v>
      </c>
      <c r="V23" s="776">
        <f t="shared" si="9"/>
        <v>0</v>
      </c>
      <c r="W23" s="776">
        <f t="shared" si="9"/>
        <v>0</v>
      </c>
      <c r="X23" s="776">
        <f t="shared" si="9"/>
        <v>0</v>
      </c>
      <c r="Y23" s="776">
        <f t="shared" si="9"/>
        <v>0</v>
      </c>
      <c r="Z23" s="779">
        <f t="shared" si="9"/>
        <v>0</v>
      </c>
      <c r="AB23" s="724"/>
    </row>
    <row r="24" spans="2:28" ht="15.75" thickBot="1">
      <c r="B24" s="783" t="s">
        <v>546</v>
      </c>
      <c r="C24" s="784"/>
      <c r="D24" s="785"/>
      <c r="E24" s="782"/>
      <c r="F24" s="786">
        <v>2</v>
      </c>
      <c r="G24" s="776">
        <f t="shared" si="8"/>
        <v>0</v>
      </c>
      <c r="H24" s="776">
        <f t="shared" si="8"/>
        <v>0</v>
      </c>
      <c r="I24" s="776">
        <f t="shared" si="8"/>
        <v>0</v>
      </c>
      <c r="J24" s="776">
        <f t="shared" si="8"/>
        <v>0</v>
      </c>
      <c r="K24" s="776">
        <f t="shared" si="8"/>
        <v>0</v>
      </c>
      <c r="L24" s="776">
        <f t="shared" si="8"/>
        <v>0</v>
      </c>
      <c r="M24" s="776">
        <f t="shared" si="8"/>
        <v>0</v>
      </c>
      <c r="N24" s="776">
        <f t="shared" si="8"/>
        <v>0</v>
      </c>
      <c r="O24" s="776">
        <f t="shared" si="8"/>
        <v>0</v>
      </c>
      <c r="P24" s="776">
        <f t="shared" si="8"/>
        <v>0</v>
      </c>
      <c r="Q24" s="776">
        <f t="shared" si="9"/>
        <v>0</v>
      </c>
      <c r="R24" s="776">
        <f t="shared" si="9"/>
        <v>0</v>
      </c>
      <c r="S24" s="776">
        <f t="shared" si="9"/>
        <v>0</v>
      </c>
      <c r="T24" s="776">
        <f t="shared" si="9"/>
        <v>0</v>
      </c>
      <c r="U24" s="776">
        <f t="shared" si="9"/>
        <v>0</v>
      </c>
      <c r="V24" s="776">
        <f t="shared" si="9"/>
        <v>0</v>
      </c>
      <c r="W24" s="776">
        <f t="shared" si="9"/>
        <v>0</v>
      </c>
      <c r="X24" s="776">
        <f t="shared" si="9"/>
        <v>0</v>
      </c>
      <c r="Y24" s="776">
        <f t="shared" si="9"/>
        <v>0</v>
      </c>
      <c r="Z24" s="779">
        <f t="shared" si="9"/>
        <v>0</v>
      </c>
      <c r="AB24" s="724"/>
    </row>
    <row r="25" spans="2:28" ht="15.75" thickBot="1">
      <c r="B25" s="783" t="s">
        <v>547</v>
      </c>
      <c r="C25" s="787">
        <v>3000</v>
      </c>
      <c r="D25" s="788">
        <v>41.2</v>
      </c>
      <c r="E25" s="782">
        <v>2</v>
      </c>
      <c r="F25" s="786">
        <v>3</v>
      </c>
      <c r="G25" s="776">
        <f t="shared" si="8"/>
        <v>82.4</v>
      </c>
      <c r="H25" s="776">
        <f t="shared" si="8"/>
        <v>82.4</v>
      </c>
      <c r="I25" s="776">
        <f t="shared" si="8"/>
        <v>82.4</v>
      </c>
      <c r="J25" s="776">
        <f t="shared" si="8"/>
        <v>82.4</v>
      </c>
      <c r="K25" s="776">
        <f t="shared" si="8"/>
        <v>82.4</v>
      </c>
      <c r="L25" s="776">
        <f t="shared" si="8"/>
        <v>82.4</v>
      </c>
      <c r="M25" s="776">
        <f t="shared" si="8"/>
        <v>82.4</v>
      </c>
      <c r="N25" s="776">
        <f t="shared" si="8"/>
        <v>82.4</v>
      </c>
      <c r="O25" s="776">
        <f t="shared" si="8"/>
        <v>82.4</v>
      </c>
      <c r="P25" s="776">
        <f t="shared" si="8"/>
        <v>82.4</v>
      </c>
      <c r="Q25" s="776">
        <f t="shared" si="9"/>
        <v>82.4</v>
      </c>
      <c r="R25" s="776">
        <f t="shared" si="9"/>
        <v>82.4</v>
      </c>
      <c r="S25" s="776">
        <f t="shared" si="9"/>
        <v>82.4</v>
      </c>
      <c r="T25" s="776">
        <f t="shared" si="9"/>
        <v>82.4</v>
      </c>
      <c r="U25" s="776">
        <f t="shared" si="9"/>
        <v>82.4</v>
      </c>
      <c r="V25" s="776">
        <f t="shared" si="9"/>
        <v>82.4</v>
      </c>
      <c r="W25" s="776">
        <f t="shared" si="9"/>
        <v>82.4</v>
      </c>
      <c r="X25" s="776">
        <f t="shared" si="9"/>
        <v>82.4</v>
      </c>
      <c r="Y25" s="776">
        <f t="shared" si="9"/>
        <v>82.4</v>
      </c>
      <c r="Z25" s="779">
        <f t="shared" si="9"/>
        <v>82.4</v>
      </c>
      <c r="AB25" s="724"/>
    </row>
    <row r="26" spans="2:28" ht="15.75" thickBot="1">
      <c r="B26" s="1702"/>
      <c r="C26" s="1702"/>
      <c r="D26" s="1702"/>
      <c r="E26" s="1702"/>
      <c r="F26" s="1702"/>
      <c r="G26" s="1702"/>
      <c r="H26" s="1702"/>
      <c r="I26" s="1702"/>
      <c r="J26" s="1702"/>
      <c r="K26" s="1702"/>
      <c r="L26" s="1702"/>
      <c r="M26" s="1702"/>
      <c r="N26" s="1702"/>
      <c r="O26" s="1702"/>
      <c r="P26" s="1702"/>
      <c r="Q26" s="1702"/>
      <c r="R26" s="1702"/>
      <c r="S26" s="1702"/>
      <c r="T26" s="1702"/>
      <c r="U26" s="1702"/>
      <c r="V26" s="1702"/>
      <c r="W26" s="1702"/>
      <c r="X26" s="1702"/>
      <c r="Y26" s="1702"/>
      <c r="Z26" s="1702"/>
    </row>
    <row r="27" spans="2:28" s="724" customFormat="1" ht="25.5">
      <c r="B27" s="789" t="s">
        <v>194</v>
      </c>
      <c r="C27" s="790" t="s">
        <v>210</v>
      </c>
      <c r="D27" s="688" t="s">
        <v>548</v>
      </c>
      <c r="E27" s="791" t="s">
        <v>212</v>
      </c>
      <c r="F27" s="792" t="s">
        <v>201</v>
      </c>
      <c r="G27" s="793" t="s">
        <v>549</v>
      </c>
      <c r="H27" s="793" t="s">
        <v>549</v>
      </c>
      <c r="I27" s="793" t="s">
        <v>549</v>
      </c>
      <c r="J27" s="793" t="s">
        <v>549</v>
      </c>
      <c r="K27" s="793" t="s">
        <v>549</v>
      </c>
      <c r="L27" s="793" t="s">
        <v>549</v>
      </c>
      <c r="M27" s="793" t="s">
        <v>549</v>
      </c>
      <c r="N27" s="793" t="s">
        <v>549</v>
      </c>
      <c r="O27" s="793" t="s">
        <v>549</v>
      </c>
      <c r="P27" s="793" t="s">
        <v>549</v>
      </c>
      <c r="Q27" s="793" t="s">
        <v>549</v>
      </c>
      <c r="R27" s="793" t="s">
        <v>549</v>
      </c>
      <c r="S27" s="793" t="s">
        <v>549</v>
      </c>
      <c r="T27" s="793" t="s">
        <v>549</v>
      </c>
      <c r="U27" s="793" t="s">
        <v>549</v>
      </c>
      <c r="V27" s="793" t="s">
        <v>549</v>
      </c>
      <c r="W27" s="793" t="s">
        <v>549</v>
      </c>
      <c r="X27" s="793" t="s">
        <v>549</v>
      </c>
      <c r="Y27" s="793" t="s">
        <v>549</v>
      </c>
      <c r="Z27" s="793" t="s">
        <v>549</v>
      </c>
    </row>
    <row r="28" spans="2:28" s="724" customFormat="1">
      <c r="B28" s="794" t="s">
        <v>141</v>
      </c>
      <c r="C28" s="795"/>
      <c r="D28" s="796"/>
      <c r="E28" s="797"/>
      <c r="F28" s="798"/>
      <c r="G28" s="799">
        <f>SUM(G29:G160)</f>
        <v>842495.98</v>
      </c>
      <c r="H28" s="799">
        <f t="shared" ref="H28:Z28" si="10">SUM(H29:H160)</f>
        <v>842495.98</v>
      </c>
      <c r="I28" s="799">
        <f t="shared" si="10"/>
        <v>842495.98</v>
      </c>
      <c r="J28" s="799">
        <f t="shared" si="10"/>
        <v>842495.98</v>
      </c>
      <c r="K28" s="799">
        <f t="shared" si="10"/>
        <v>842495.98</v>
      </c>
      <c r="L28" s="799">
        <f t="shared" si="10"/>
        <v>842495.98</v>
      </c>
      <c r="M28" s="799">
        <f t="shared" si="10"/>
        <v>842495.98</v>
      </c>
      <c r="N28" s="799">
        <f t="shared" si="10"/>
        <v>842495.98</v>
      </c>
      <c r="O28" s="799">
        <f t="shared" si="10"/>
        <v>842495.98</v>
      </c>
      <c r="P28" s="799">
        <f t="shared" si="10"/>
        <v>842495.98</v>
      </c>
      <c r="Q28" s="799">
        <f t="shared" si="10"/>
        <v>842495.98</v>
      </c>
      <c r="R28" s="799">
        <f t="shared" si="10"/>
        <v>842495.98</v>
      </c>
      <c r="S28" s="799">
        <f t="shared" si="10"/>
        <v>842495.98</v>
      </c>
      <c r="T28" s="799">
        <f t="shared" si="10"/>
        <v>842495.98</v>
      </c>
      <c r="U28" s="799">
        <f t="shared" si="10"/>
        <v>842495.98</v>
      </c>
      <c r="V28" s="799">
        <f t="shared" si="10"/>
        <v>842495.98</v>
      </c>
      <c r="W28" s="799">
        <f t="shared" si="10"/>
        <v>842495.98</v>
      </c>
      <c r="X28" s="799">
        <f t="shared" si="10"/>
        <v>842495.98</v>
      </c>
      <c r="Y28" s="799">
        <f t="shared" si="10"/>
        <v>842495.98</v>
      </c>
      <c r="Z28" s="799">
        <f t="shared" si="10"/>
        <v>842495.98</v>
      </c>
    </row>
    <row r="29" spans="2:28" s="724" customFormat="1">
      <c r="B29" s="800" t="s">
        <v>206</v>
      </c>
      <c r="C29" s="801"/>
      <c r="D29" s="802"/>
      <c r="E29" s="751">
        <f>VLOOKUP($B29,$B$14:$C$19,2,FALSE())</f>
        <v>250</v>
      </c>
      <c r="F29" s="745">
        <f>VLOOKUP($B29,$B$14:$E$19,4,FALSE())</f>
        <v>14</v>
      </c>
      <c r="G29" s="709"/>
      <c r="H29" s="709"/>
      <c r="I29" s="709"/>
      <c r="J29" s="709"/>
      <c r="K29" s="709"/>
      <c r="L29" s="709"/>
      <c r="M29" s="709"/>
      <c r="N29" s="709"/>
      <c r="O29" s="709"/>
      <c r="P29" s="709"/>
      <c r="Q29" s="709"/>
      <c r="R29" s="709"/>
      <c r="S29" s="709"/>
      <c r="T29" s="709"/>
      <c r="U29" s="709"/>
      <c r="V29" s="709"/>
      <c r="W29" s="709"/>
      <c r="X29" s="709"/>
      <c r="Y29" s="709"/>
      <c r="Z29" s="746"/>
    </row>
    <row r="30" spans="2:28">
      <c r="B30" s="803" t="s">
        <v>403</v>
      </c>
      <c r="C30" s="804" t="s">
        <v>550</v>
      </c>
      <c r="D30" s="805">
        <v>442.93</v>
      </c>
      <c r="E30" s="806">
        <v>7</v>
      </c>
      <c r="F30" s="756"/>
      <c r="G30" s="807">
        <f t="shared" ref="G30:V31" si="11">IF(G$14=0,0,G$14/$D$14*$E30*$D30)</f>
        <v>43407.14</v>
      </c>
      <c r="H30" s="807">
        <f t="shared" si="11"/>
        <v>43407.14</v>
      </c>
      <c r="I30" s="807">
        <f t="shared" si="11"/>
        <v>43407.14</v>
      </c>
      <c r="J30" s="807">
        <f t="shared" si="11"/>
        <v>43407.14</v>
      </c>
      <c r="K30" s="807">
        <f t="shared" si="11"/>
        <v>43407.14</v>
      </c>
      <c r="L30" s="807">
        <f t="shared" si="11"/>
        <v>43407.14</v>
      </c>
      <c r="M30" s="807">
        <f t="shared" si="11"/>
        <v>43407.14</v>
      </c>
      <c r="N30" s="807">
        <f t="shared" si="11"/>
        <v>43407.14</v>
      </c>
      <c r="O30" s="807">
        <f t="shared" si="11"/>
        <v>43407.14</v>
      </c>
      <c r="P30" s="807">
        <f t="shared" si="11"/>
        <v>43407.14</v>
      </c>
      <c r="Q30" s="807">
        <f t="shared" si="11"/>
        <v>43407.14</v>
      </c>
      <c r="R30" s="807">
        <f t="shared" si="11"/>
        <v>43407.14</v>
      </c>
      <c r="S30" s="807">
        <f t="shared" si="11"/>
        <v>43407.14</v>
      </c>
      <c r="T30" s="807">
        <f t="shared" si="11"/>
        <v>43407.14</v>
      </c>
      <c r="U30" s="807">
        <f t="shared" si="11"/>
        <v>43407.14</v>
      </c>
      <c r="V30" s="807">
        <f t="shared" si="11"/>
        <v>43407.14</v>
      </c>
      <c r="W30" s="807">
        <f t="shared" ref="Q30:Z31" si="12">IF(W$14=0,0,W$14/$D$14*$E30*$D30)</f>
        <v>43407.14</v>
      </c>
      <c r="X30" s="807">
        <f t="shared" si="12"/>
        <v>43407.14</v>
      </c>
      <c r="Y30" s="807">
        <f t="shared" si="12"/>
        <v>43407.14</v>
      </c>
      <c r="Z30" s="808">
        <f t="shared" si="12"/>
        <v>43407.14</v>
      </c>
    </row>
    <row r="31" spans="2:28">
      <c r="B31" s="803" t="s">
        <v>403</v>
      </c>
      <c r="C31" s="804" t="s">
        <v>551</v>
      </c>
      <c r="D31" s="805">
        <v>289.17</v>
      </c>
      <c r="E31" s="806">
        <v>1</v>
      </c>
      <c r="F31" s="756"/>
      <c r="G31" s="807">
        <f t="shared" si="11"/>
        <v>4048.38</v>
      </c>
      <c r="H31" s="807">
        <f t="shared" si="11"/>
        <v>4048.38</v>
      </c>
      <c r="I31" s="807">
        <f t="shared" si="11"/>
        <v>4048.38</v>
      </c>
      <c r="J31" s="807">
        <f t="shared" si="11"/>
        <v>4048.38</v>
      </c>
      <c r="K31" s="807">
        <f t="shared" si="11"/>
        <v>4048.38</v>
      </c>
      <c r="L31" s="807">
        <f t="shared" si="11"/>
        <v>4048.38</v>
      </c>
      <c r="M31" s="807">
        <f t="shared" si="11"/>
        <v>4048.38</v>
      </c>
      <c r="N31" s="807">
        <f t="shared" si="11"/>
        <v>4048.38</v>
      </c>
      <c r="O31" s="807">
        <f t="shared" si="11"/>
        <v>4048.38</v>
      </c>
      <c r="P31" s="807">
        <f t="shared" si="11"/>
        <v>4048.38</v>
      </c>
      <c r="Q31" s="807">
        <f t="shared" si="12"/>
        <v>4048.38</v>
      </c>
      <c r="R31" s="807">
        <f t="shared" si="12"/>
        <v>4048.38</v>
      </c>
      <c r="S31" s="807">
        <f t="shared" si="12"/>
        <v>4048.38</v>
      </c>
      <c r="T31" s="807">
        <f t="shared" si="12"/>
        <v>4048.38</v>
      </c>
      <c r="U31" s="807">
        <f t="shared" si="12"/>
        <v>4048.38</v>
      </c>
      <c r="V31" s="807">
        <f t="shared" si="12"/>
        <v>4048.38</v>
      </c>
      <c r="W31" s="807">
        <f t="shared" si="12"/>
        <v>4048.38</v>
      </c>
      <c r="X31" s="807">
        <f t="shared" si="12"/>
        <v>4048.38</v>
      </c>
      <c r="Y31" s="807">
        <f t="shared" si="12"/>
        <v>4048.38</v>
      </c>
      <c r="Z31" s="808">
        <f t="shared" si="12"/>
        <v>4048.38</v>
      </c>
    </row>
    <row r="32" spans="2:28">
      <c r="B32" s="803" t="s">
        <v>403</v>
      </c>
      <c r="C32" s="809" t="s">
        <v>552</v>
      </c>
      <c r="D32" s="805">
        <v>828.41</v>
      </c>
      <c r="E32" s="806">
        <v>2</v>
      </c>
      <c r="F32" s="756"/>
      <c r="G32" s="807"/>
      <c r="H32" s="807"/>
      <c r="I32" s="807"/>
      <c r="J32" s="807"/>
      <c r="K32" s="807"/>
      <c r="L32" s="807"/>
      <c r="M32" s="807"/>
      <c r="N32" s="807"/>
      <c r="O32" s="807"/>
      <c r="P32" s="807"/>
      <c r="Q32" s="807"/>
      <c r="R32" s="807"/>
      <c r="S32" s="807"/>
      <c r="T32" s="807"/>
      <c r="U32" s="807"/>
      <c r="V32" s="807"/>
      <c r="W32" s="807"/>
      <c r="X32" s="807"/>
      <c r="Y32" s="807"/>
      <c r="Z32" s="808"/>
    </row>
    <row r="33" spans="2:26">
      <c r="B33" s="803" t="s">
        <v>403</v>
      </c>
      <c r="C33" s="804" t="s">
        <v>553</v>
      </c>
      <c r="D33" s="805">
        <v>1301.4000000000001</v>
      </c>
      <c r="E33" s="806">
        <v>2</v>
      </c>
      <c r="F33" s="756"/>
      <c r="G33" s="807"/>
      <c r="H33" s="807"/>
      <c r="I33" s="807"/>
      <c r="J33" s="807"/>
      <c r="K33" s="807"/>
      <c r="L33" s="807"/>
      <c r="M33" s="807"/>
      <c r="N33" s="807"/>
      <c r="O33" s="807"/>
      <c r="P33" s="807"/>
      <c r="Q33" s="807"/>
      <c r="R33" s="807"/>
      <c r="S33" s="807"/>
      <c r="T33" s="807"/>
      <c r="U33" s="807"/>
      <c r="V33" s="807"/>
      <c r="W33" s="807"/>
      <c r="X33" s="807"/>
      <c r="Y33" s="807"/>
      <c r="Z33" s="808"/>
    </row>
    <row r="34" spans="2:26">
      <c r="B34" s="803" t="s">
        <v>409</v>
      </c>
      <c r="C34" s="804" t="s">
        <v>554</v>
      </c>
      <c r="D34" s="805">
        <v>24.96</v>
      </c>
      <c r="E34" s="806">
        <v>142</v>
      </c>
      <c r="F34" s="756"/>
      <c r="G34" s="807">
        <f t="shared" ref="G34:V35" si="13">IF(G$14=0,0,G$14/$D$14*$E34*$D34)</f>
        <v>49620.480000000003</v>
      </c>
      <c r="H34" s="807">
        <f t="shared" si="13"/>
        <v>49620.480000000003</v>
      </c>
      <c r="I34" s="807">
        <f t="shared" si="13"/>
        <v>49620.480000000003</v>
      </c>
      <c r="J34" s="807">
        <f t="shared" si="13"/>
        <v>49620.480000000003</v>
      </c>
      <c r="K34" s="807">
        <f t="shared" si="13"/>
        <v>49620.480000000003</v>
      </c>
      <c r="L34" s="807">
        <f t="shared" si="13"/>
        <v>49620.480000000003</v>
      </c>
      <c r="M34" s="807">
        <f t="shared" si="13"/>
        <v>49620.480000000003</v>
      </c>
      <c r="N34" s="807">
        <f t="shared" si="13"/>
        <v>49620.480000000003</v>
      </c>
      <c r="O34" s="807">
        <f t="shared" si="13"/>
        <v>49620.480000000003</v>
      </c>
      <c r="P34" s="807">
        <f t="shared" si="13"/>
        <v>49620.480000000003</v>
      </c>
      <c r="Q34" s="807">
        <f t="shared" si="13"/>
        <v>49620.480000000003</v>
      </c>
      <c r="R34" s="807">
        <f t="shared" si="13"/>
        <v>49620.480000000003</v>
      </c>
      <c r="S34" s="807">
        <f t="shared" si="13"/>
        <v>49620.480000000003</v>
      </c>
      <c r="T34" s="807">
        <f t="shared" si="13"/>
        <v>49620.480000000003</v>
      </c>
      <c r="U34" s="807">
        <f t="shared" si="13"/>
        <v>49620.480000000003</v>
      </c>
      <c r="V34" s="807">
        <f t="shared" si="13"/>
        <v>49620.480000000003</v>
      </c>
      <c r="W34" s="807">
        <f t="shared" ref="Q34:Z35" si="14">IF(W$14=0,0,W$14/$D$14*$E34*$D34)</f>
        <v>49620.480000000003</v>
      </c>
      <c r="X34" s="807">
        <f t="shared" si="14"/>
        <v>49620.480000000003</v>
      </c>
      <c r="Y34" s="807">
        <f t="shared" si="14"/>
        <v>49620.480000000003</v>
      </c>
      <c r="Z34" s="808">
        <f t="shared" si="14"/>
        <v>49620.480000000003</v>
      </c>
    </row>
    <row r="35" spans="2:26">
      <c r="B35" s="803" t="s">
        <v>412</v>
      </c>
      <c r="C35" s="804" t="s">
        <v>555</v>
      </c>
      <c r="D35" s="805">
        <v>40.29</v>
      </c>
      <c r="E35" s="806">
        <v>45</v>
      </c>
      <c r="F35" s="756"/>
      <c r="G35" s="807">
        <f t="shared" si="13"/>
        <v>25382.7</v>
      </c>
      <c r="H35" s="807">
        <f t="shared" si="13"/>
        <v>25382.7</v>
      </c>
      <c r="I35" s="807">
        <f t="shared" si="13"/>
        <v>25382.7</v>
      </c>
      <c r="J35" s="807">
        <f t="shared" si="13"/>
        <v>25382.7</v>
      </c>
      <c r="K35" s="807">
        <f t="shared" si="13"/>
        <v>25382.7</v>
      </c>
      <c r="L35" s="807">
        <f t="shared" si="13"/>
        <v>25382.7</v>
      </c>
      <c r="M35" s="807">
        <f t="shared" si="13"/>
        <v>25382.7</v>
      </c>
      <c r="N35" s="807">
        <f t="shared" si="13"/>
        <v>25382.7</v>
      </c>
      <c r="O35" s="807">
        <f t="shared" si="13"/>
        <v>25382.7</v>
      </c>
      <c r="P35" s="807">
        <f t="shared" si="13"/>
        <v>25382.7</v>
      </c>
      <c r="Q35" s="807">
        <f t="shared" si="14"/>
        <v>25382.7</v>
      </c>
      <c r="R35" s="807">
        <f t="shared" si="14"/>
        <v>25382.7</v>
      </c>
      <c r="S35" s="807">
        <f t="shared" si="14"/>
        <v>25382.7</v>
      </c>
      <c r="T35" s="807">
        <f t="shared" si="14"/>
        <v>25382.7</v>
      </c>
      <c r="U35" s="807">
        <f t="shared" si="14"/>
        <v>25382.7</v>
      </c>
      <c r="V35" s="807">
        <f t="shared" si="14"/>
        <v>25382.7</v>
      </c>
      <c r="W35" s="807">
        <f t="shared" si="14"/>
        <v>25382.7</v>
      </c>
      <c r="X35" s="807">
        <f t="shared" si="14"/>
        <v>25382.7</v>
      </c>
      <c r="Y35" s="807">
        <f t="shared" si="14"/>
        <v>25382.7</v>
      </c>
      <c r="Z35" s="808">
        <f t="shared" si="14"/>
        <v>25382.7</v>
      </c>
    </row>
    <row r="36" spans="2:26" s="724" customFormat="1">
      <c r="B36" s="800" t="s">
        <v>207</v>
      </c>
      <c r="C36" s="801"/>
      <c r="D36" s="802"/>
      <c r="E36" s="751">
        <f>VLOOKUP($B36,$B$14:$C$19,2,FALSE())</f>
        <v>500</v>
      </c>
      <c r="F36" s="745">
        <f>VLOOKUP($B36,$B$14:$E$19,4,FALSE())</f>
        <v>7</v>
      </c>
      <c r="G36" s="709"/>
      <c r="H36" s="709"/>
      <c r="I36" s="709"/>
      <c r="J36" s="709"/>
      <c r="K36" s="709"/>
      <c r="L36" s="709"/>
      <c r="M36" s="709"/>
      <c r="N36" s="709"/>
      <c r="O36" s="709"/>
      <c r="P36" s="709"/>
      <c r="Q36" s="709"/>
      <c r="R36" s="709"/>
      <c r="S36" s="709"/>
      <c r="T36" s="709"/>
      <c r="U36" s="709"/>
      <c r="V36" s="709"/>
      <c r="W36" s="709"/>
      <c r="X36" s="709"/>
      <c r="Y36" s="709"/>
      <c r="Z36" s="746"/>
    </row>
    <row r="37" spans="2:26">
      <c r="B37" s="803" t="s">
        <v>403</v>
      </c>
      <c r="C37" s="804" t="s">
        <v>550</v>
      </c>
      <c r="D37" s="805">
        <v>442.93</v>
      </c>
      <c r="E37" s="806">
        <v>7</v>
      </c>
      <c r="F37" s="756"/>
      <c r="G37" s="807">
        <f t="shared" ref="G37:V42" si="15">IF(G$15=0,0,G$15/$D$15*$E37*$D37)</f>
        <v>21703.57</v>
      </c>
      <c r="H37" s="807">
        <f t="shared" si="15"/>
        <v>21703.57</v>
      </c>
      <c r="I37" s="807">
        <f t="shared" si="15"/>
        <v>21703.57</v>
      </c>
      <c r="J37" s="807">
        <f t="shared" si="15"/>
        <v>21703.57</v>
      </c>
      <c r="K37" s="807">
        <f t="shared" si="15"/>
        <v>21703.57</v>
      </c>
      <c r="L37" s="807">
        <f t="shared" si="15"/>
        <v>21703.57</v>
      </c>
      <c r="M37" s="807">
        <f t="shared" si="15"/>
        <v>21703.57</v>
      </c>
      <c r="N37" s="807">
        <f t="shared" si="15"/>
        <v>21703.57</v>
      </c>
      <c r="O37" s="807">
        <f t="shared" si="15"/>
        <v>21703.57</v>
      </c>
      <c r="P37" s="807">
        <f t="shared" si="15"/>
        <v>21703.57</v>
      </c>
      <c r="Q37" s="807">
        <f t="shared" si="15"/>
        <v>21703.57</v>
      </c>
      <c r="R37" s="807">
        <f t="shared" si="15"/>
        <v>21703.57</v>
      </c>
      <c r="S37" s="807">
        <f t="shared" si="15"/>
        <v>21703.57</v>
      </c>
      <c r="T37" s="807">
        <f t="shared" si="15"/>
        <v>21703.57</v>
      </c>
      <c r="U37" s="807">
        <f t="shared" si="15"/>
        <v>21703.57</v>
      </c>
      <c r="V37" s="807">
        <f t="shared" si="15"/>
        <v>21703.57</v>
      </c>
      <c r="W37" s="807">
        <f t="shared" ref="Q37:Z42" si="16">IF(W$15=0,0,W$15/$D$15*$E37*$D37)</f>
        <v>21703.57</v>
      </c>
      <c r="X37" s="807">
        <f t="shared" si="16"/>
        <v>21703.57</v>
      </c>
      <c r="Y37" s="807">
        <f t="shared" si="16"/>
        <v>21703.57</v>
      </c>
      <c r="Z37" s="808">
        <f t="shared" si="16"/>
        <v>21703.57</v>
      </c>
    </row>
    <row r="38" spans="2:26">
      <c r="B38" s="803" t="s">
        <v>403</v>
      </c>
      <c r="C38" s="804" t="s">
        <v>551</v>
      </c>
      <c r="D38" s="805">
        <v>289.17</v>
      </c>
      <c r="E38" s="806">
        <v>1</v>
      </c>
      <c r="F38" s="756"/>
      <c r="G38" s="807">
        <f t="shared" si="15"/>
        <v>2024.19</v>
      </c>
      <c r="H38" s="807">
        <f t="shared" si="15"/>
        <v>2024.19</v>
      </c>
      <c r="I38" s="807">
        <f t="shared" si="15"/>
        <v>2024.19</v>
      </c>
      <c r="J38" s="807">
        <f t="shared" si="15"/>
        <v>2024.19</v>
      </c>
      <c r="K38" s="807">
        <f t="shared" si="15"/>
        <v>2024.19</v>
      </c>
      <c r="L38" s="807">
        <f t="shared" si="15"/>
        <v>2024.19</v>
      </c>
      <c r="M38" s="807">
        <f t="shared" si="15"/>
        <v>2024.19</v>
      </c>
      <c r="N38" s="807">
        <f t="shared" si="15"/>
        <v>2024.19</v>
      </c>
      <c r="O38" s="807">
        <f t="shared" si="15"/>
        <v>2024.19</v>
      </c>
      <c r="P38" s="807">
        <f t="shared" si="15"/>
        <v>2024.19</v>
      </c>
      <c r="Q38" s="807">
        <f t="shared" si="16"/>
        <v>2024.19</v>
      </c>
      <c r="R38" s="807">
        <f t="shared" si="16"/>
        <v>2024.19</v>
      </c>
      <c r="S38" s="807">
        <f t="shared" si="16"/>
        <v>2024.19</v>
      </c>
      <c r="T38" s="807">
        <f t="shared" si="16"/>
        <v>2024.19</v>
      </c>
      <c r="U38" s="807">
        <f t="shared" si="16"/>
        <v>2024.19</v>
      </c>
      <c r="V38" s="807">
        <f t="shared" si="16"/>
        <v>2024.19</v>
      </c>
      <c r="W38" s="807">
        <f t="shared" si="16"/>
        <v>2024.19</v>
      </c>
      <c r="X38" s="807">
        <f t="shared" si="16"/>
        <v>2024.19</v>
      </c>
      <c r="Y38" s="807">
        <f t="shared" si="16"/>
        <v>2024.19</v>
      </c>
      <c r="Z38" s="808">
        <f t="shared" si="16"/>
        <v>2024.19</v>
      </c>
    </row>
    <row r="39" spans="2:26">
      <c r="B39" s="803" t="s">
        <v>409</v>
      </c>
      <c r="C39" s="804" t="s">
        <v>554</v>
      </c>
      <c r="D39" s="805">
        <v>24.96</v>
      </c>
      <c r="E39" s="806">
        <v>142</v>
      </c>
      <c r="F39" s="756"/>
      <c r="G39" s="807">
        <f>IF(G$15=0,0,G$15/$D$15*$E39*$D39)</f>
        <v>24810.240000000002</v>
      </c>
      <c r="H39" s="807">
        <f t="shared" si="15"/>
        <v>24810.240000000002</v>
      </c>
      <c r="I39" s="807">
        <f t="shared" si="15"/>
        <v>24810.240000000002</v>
      </c>
      <c r="J39" s="807">
        <f t="shared" si="15"/>
        <v>24810.240000000002</v>
      </c>
      <c r="K39" s="807">
        <f t="shared" si="15"/>
        <v>24810.240000000002</v>
      </c>
      <c r="L39" s="807">
        <f t="shared" si="15"/>
        <v>24810.240000000002</v>
      </c>
      <c r="M39" s="807">
        <f t="shared" si="15"/>
        <v>24810.240000000002</v>
      </c>
      <c r="N39" s="807">
        <f t="shared" si="15"/>
        <v>24810.240000000002</v>
      </c>
      <c r="O39" s="807">
        <f t="shared" si="15"/>
        <v>24810.240000000002</v>
      </c>
      <c r="P39" s="807">
        <f t="shared" si="15"/>
        <v>24810.240000000002</v>
      </c>
      <c r="Q39" s="807">
        <f t="shared" si="16"/>
        <v>24810.240000000002</v>
      </c>
      <c r="R39" s="807">
        <f t="shared" si="16"/>
        <v>24810.240000000002</v>
      </c>
      <c r="S39" s="807">
        <f t="shared" si="16"/>
        <v>24810.240000000002</v>
      </c>
      <c r="T39" s="807">
        <f t="shared" si="16"/>
        <v>24810.240000000002</v>
      </c>
      <c r="U39" s="807">
        <f t="shared" si="16"/>
        <v>24810.240000000002</v>
      </c>
      <c r="V39" s="807">
        <f t="shared" si="16"/>
        <v>24810.240000000002</v>
      </c>
      <c r="W39" s="807">
        <f t="shared" si="16"/>
        <v>24810.240000000002</v>
      </c>
      <c r="X39" s="807">
        <f t="shared" si="16"/>
        <v>24810.240000000002</v>
      </c>
      <c r="Y39" s="807">
        <f t="shared" si="16"/>
        <v>24810.240000000002</v>
      </c>
      <c r="Z39" s="808">
        <f t="shared" si="16"/>
        <v>24810.240000000002</v>
      </c>
    </row>
    <row r="40" spans="2:26">
      <c r="B40" s="803" t="s">
        <v>409</v>
      </c>
      <c r="C40" s="804" t="s">
        <v>555</v>
      </c>
      <c r="D40" s="805">
        <v>3</v>
      </c>
      <c r="E40" s="806">
        <v>45</v>
      </c>
      <c r="F40" s="756"/>
      <c r="G40" s="807">
        <f t="shared" si="15"/>
        <v>945</v>
      </c>
      <c r="H40" s="807">
        <f t="shared" si="15"/>
        <v>945</v>
      </c>
      <c r="I40" s="807">
        <f t="shared" si="15"/>
        <v>945</v>
      </c>
      <c r="J40" s="807">
        <f t="shared" si="15"/>
        <v>945</v>
      </c>
      <c r="K40" s="807">
        <f t="shared" si="15"/>
        <v>945</v>
      </c>
      <c r="L40" s="807">
        <f t="shared" si="15"/>
        <v>945</v>
      </c>
      <c r="M40" s="807">
        <f t="shared" si="15"/>
        <v>945</v>
      </c>
      <c r="N40" s="807">
        <f t="shared" si="15"/>
        <v>945</v>
      </c>
      <c r="O40" s="807">
        <f t="shared" si="15"/>
        <v>945</v>
      </c>
      <c r="P40" s="807">
        <f t="shared" si="15"/>
        <v>945</v>
      </c>
      <c r="Q40" s="807">
        <f t="shared" si="16"/>
        <v>945</v>
      </c>
      <c r="R40" s="807">
        <f t="shared" si="16"/>
        <v>945</v>
      </c>
      <c r="S40" s="807">
        <f t="shared" si="16"/>
        <v>945</v>
      </c>
      <c r="T40" s="807">
        <f t="shared" si="16"/>
        <v>945</v>
      </c>
      <c r="U40" s="807">
        <f t="shared" si="16"/>
        <v>945</v>
      </c>
      <c r="V40" s="807">
        <f t="shared" si="16"/>
        <v>945</v>
      </c>
      <c r="W40" s="807">
        <f t="shared" si="16"/>
        <v>945</v>
      </c>
      <c r="X40" s="807">
        <f t="shared" si="16"/>
        <v>945</v>
      </c>
      <c r="Y40" s="807">
        <f t="shared" si="16"/>
        <v>945</v>
      </c>
      <c r="Z40" s="808">
        <f t="shared" si="16"/>
        <v>945</v>
      </c>
    </row>
    <row r="41" spans="2:26">
      <c r="B41" s="803" t="s">
        <v>403</v>
      </c>
      <c r="C41" s="804" t="s">
        <v>553</v>
      </c>
      <c r="D41" s="805">
        <v>1301.4000000000001</v>
      </c>
      <c r="E41" s="806">
        <v>2</v>
      </c>
      <c r="F41" s="756"/>
      <c r="G41" s="807">
        <f t="shared" si="15"/>
        <v>18219.600000000002</v>
      </c>
      <c r="H41" s="807">
        <f t="shared" si="15"/>
        <v>18219.600000000002</v>
      </c>
      <c r="I41" s="807">
        <f t="shared" si="15"/>
        <v>18219.600000000002</v>
      </c>
      <c r="J41" s="807">
        <f t="shared" si="15"/>
        <v>18219.600000000002</v>
      </c>
      <c r="K41" s="807">
        <f t="shared" si="15"/>
        <v>18219.600000000002</v>
      </c>
      <c r="L41" s="807">
        <f t="shared" si="15"/>
        <v>18219.600000000002</v>
      </c>
      <c r="M41" s="807">
        <f t="shared" si="15"/>
        <v>18219.600000000002</v>
      </c>
      <c r="N41" s="807">
        <f t="shared" si="15"/>
        <v>18219.600000000002</v>
      </c>
      <c r="O41" s="807">
        <f t="shared" si="15"/>
        <v>18219.600000000002</v>
      </c>
      <c r="P41" s="807">
        <f t="shared" si="15"/>
        <v>18219.600000000002</v>
      </c>
      <c r="Q41" s="807">
        <f t="shared" si="16"/>
        <v>18219.600000000002</v>
      </c>
      <c r="R41" s="807">
        <f t="shared" si="16"/>
        <v>18219.600000000002</v>
      </c>
      <c r="S41" s="807">
        <f t="shared" si="16"/>
        <v>18219.600000000002</v>
      </c>
      <c r="T41" s="807">
        <f t="shared" si="16"/>
        <v>18219.600000000002</v>
      </c>
      <c r="U41" s="807">
        <f t="shared" si="16"/>
        <v>18219.600000000002</v>
      </c>
      <c r="V41" s="807">
        <f t="shared" si="16"/>
        <v>18219.600000000002</v>
      </c>
      <c r="W41" s="807">
        <f t="shared" si="16"/>
        <v>18219.600000000002</v>
      </c>
      <c r="X41" s="807">
        <f t="shared" si="16"/>
        <v>18219.600000000002</v>
      </c>
      <c r="Y41" s="807">
        <f t="shared" si="16"/>
        <v>18219.600000000002</v>
      </c>
      <c r="Z41" s="808">
        <f t="shared" si="16"/>
        <v>18219.600000000002</v>
      </c>
    </row>
    <row r="42" spans="2:26">
      <c r="B42" s="803" t="s">
        <v>403</v>
      </c>
      <c r="C42" s="810" t="s">
        <v>556</v>
      </c>
      <c r="D42" s="805">
        <v>537.4</v>
      </c>
      <c r="E42" s="806">
        <v>2</v>
      </c>
      <c r="F42" s="756"/>
      <c r="G42" s="807">
        <f t="shared" si="15"/>
        <v>7523.5999999999995</v>
      </c>
      <c r="H42" s="807">
        <f t="shared" si="15"/>
        <v>7523.5999999999995</v>
      </c>
      <c r="I42" s="807">
        <f t="shared" si="15"/>
        <v>7523.5999999999995</v>
      </c>
      <c r="J42" s="807">
        <f t="shared" si="15"/>
        <v>7523.5999999999995</v>
      </c>
      <c r="K42" s="807">
        <f t="shared" si="15"/>
        <v>7523.5999999999995</v>
      </c>
      <c r="L42" s="807">
        <f t="shared" si="15"/>
        <v>7523.5999999999995</v>
      </c>
      <c r="M42" s="807">
        <f t="shared" si="15"/>
        <v>7523.5999999999995</v>
      </c>
      <c r="N42" s="807">
        <f t="shared" si="15"/>
        <v>7523.5999999999995</v>
      </c>
      <c r="O42" s="807">
        <f t="shared" si="15"/>
        <v>7523.5999999999995</v>
      </c>
      <c r="P42" s="807">
        <f t="shared" si="15"/>
        <v>7523.5999999999995</v>
      </c>
      <c r="Q42" s="807">
        <f t="shared" si="16"/>
        <v>7523.5999999999995</v>
      </c>
      <c r="R42" s="807">
        <f t="shared" si="16"/>
        <v>7523.5999999999995</v>
      </c>
      <c r="S42" s="807">
        <f t="shared" si="16"/>
        <v>7523.5999999999995</v>
      </c>
      <c r="T42" s="807">
        <f t="shared" si="16"/>
        <v>7523.5999999999995</v>
      </c>
      <c r="U42" s="807">
        <f t="shared" si="16"/>
        <v>7523.5999999999995</v>
      </c>
      <c r="V42" s="807">
        <f t="shared" si="16"/>
        <v>7523.5999999999995</v>
      </c>
      <c r="W42" s="807">
        <f t="shared" si="16"/>
        <v>7523.5999999999995</v>
      </c>
      <c r="X42" s="807">
        <f t="shared" si="16"/>
        <v>7523.5999999999995</v>
      </c>
      <c r="Y42" s="807">
        <f t="shared" si="16"/>
        <v>7523.5999999999995</v>
      </c>
      <c r="Z42" s="808">
        <f t="shared" si="16"/>
        <v>7523.5999999999995</v>
      </c>
    </row>
    <row r="43" spans="2:26">
      <c r="B43" s="803" t="s">
        <v>403</v>
      </c>
      <c r="C43" s="810" t="s">
        <v>557</v>
      </c>
      <c r="D43" s="805">
        <v>451.6</v>
      </c>
      <c r="E43" s="806">
        <v>2</v>
      </c>
      <c r="F43" s="756"/>
      <c r="G43" s="807"/>
      <c r="H43" s="807"/>
      <c r="I43" s="807"/>
      <c r="J43" s="807"/>
      <c r="K43" s="807"/>
      <c r="L43" s="807"/>
      <c r="M43" s="807"/>
      <c r="N43" s="807"/>
      <c r="O43" s="807"/>
      <c r="P43" s="807"/>
      <c r="Q43" s="807"/>
      <c r="R43" s="807"/>
      <c r="S43" s="807"/>
      <c r="T43" s="807"/>
      <c r="U43" s="807"/>
      <c r="V43" s="807"/>
      <c r="W43" s="807"/>
      <c r="X43" s="807"/>
      <c r="Y43" s="807"/>
      <c r="Z43" s="808"/>
    </row>
    <row r="44" spans="2:26">
      <c r="B44" s="803" t="s">
        <v>412</v>
      </c>
      <c r="C44" s="804" t="s">
        <v>555</v>
      </c>
      <c r="D44" s="805">
        <v>40.29</v>
      </c>
      <c r="E44" s="806">
        <v>45</v>
      </c>
      <c r="F44" s="756"/>
      <c r="G44" s="807"/>
      <c r="H44" s="807"/>
      <c r="I44" s="807"/>
      <c r="J44" s="807"/>
      <c r="K44" s="807"/>
      <c r="L44" s="807"/>
      <c r="M44" s="807"/>
      <c r="N44" s="807"/>
      <c r="O44" s="807"/>
      <c r="P44" s="807"/>
      <c r="Q44" s="807"/>
      <c r="R44" s="807"/>
      <c r="S44" s="807"/>
      <c r="T44" s="807"/>
      <c r="U44" s="807"/>
      <c r="V44" s="807"/>
      <c r="W44" s="807"/>
      <c r="X44" s="807"/>
      <c r="Y44" s="807"/>
      <c r="Z44" s="808"/>
    </row>
    <row r="45" spans="2:26" s="724" customFormat="1">
      <c r="B45" s="800" t="s">
        <v>208</v>
      </c>
      <c r="C45" s="801"/>
      <c r="D45" s="802"/>
      <c r="E45" s="751">
        <f>VLOOKUP($B45,$B$14:$C$19,2,FALSE())</f>
        <v>1000</v>
      </c>
      <c r="F45" s="745">
        <f>VLOOKUP($B45,$B$14:$E$19,4,FALSE())</f>
        <v>4</v>
      </c>
      <c r="G45" s="709"/>
      <c r="H45" s="709"/>
      <c r="I45" s="709"/>
      <c r="J45" s="709"/>
      <c r="K45" s="709"/>
      <c r="L45" s="709"/>
      <c r="M45" s="709"/>
      <c r="N45" s="709"/>
      <c r="O45" s="709"/>
      <c r="P45" s="709"/>
      <c r="Q45" s="709"/>
      <c r="R45" s="709"/>
      <c r="S45" s="709"/>
      <c r="T45" s="709"/>
      <c r="U45" s="709"/>
      <c r="V45" s="709"/>
      <c r="W45" s="709"/>
      <c r="X45" s="709"/>
      <c r="Y45" s="709"/>
      <c r="Z45" s="746"/>
    </row>
    <row r="46" spans="2:26">
      <c r="B46" s="803" t="s">
        <v>403</v>
      </c>
      <c r="C46" s="804" t="s">
        <v>550</v>
      </c>
      <c r="D46" s="805">
        <v>442.93</v>
      </c>
      <c r="E46" s="806">
        <v>7</v>
      </c>
      <c r="F46" s="756"/>
      <c r="G46" s="807">
        <f t="shared" ref="G46:V51" si="17">IF(G$16=0,0,G$16/$D$16*$E46*$D46)</f>
        <v>12402.04</v>
      </c>
      <c r="H46" s="807">
        <f t="shared" si="17"/>
        <v>12402.04</v>
      </c>
      <c r="I46" s="807">
        <f t="shared" si="17"/>
        <v>12402.04</v>
      </c>
      <c r="J46" s="807">
        <f t="shared" si="17"/>
        <v>12402.04</v>
      </c>
      <c r="K46" s="807">
        <f t="shared" si="17"/>
        <v>12402.04</v>
      </c>
      <c r="L46" s="807">
        <f t="shared" si="17"/>
        <v>12402.04</v>
      </c>
      <c r="M46" s="807">
        <f t="shared" si="17"/>
        <v>12402.04</v>
      </c>
      <c r="N46" s="807">
        <f t="shared" si="17"/>
        <v>12402.04</v>
      </c>
      <c r="O46" s="807">
        <f t="shared" si="17"/>
        <v>12402.04</v>
      </c>
      <c r="P46" s="807">
        <f t="shared" si="17"/>
        <v>12402.04</v>
      </c>
      <c r="Q46" s="807">
        <f t="shared" si="17"/>
        <v>12402.04</v>
      </c>
      <c r="R46" s="807">
        <f t="shared" si="17"/>
        <v>12402.04</v>
      </c>
      <c r="S46" s="807">
        <f t="shared" si="17"/>
        <v>12402.04</v>
      </c>
      <c r="T46" s="807">
        <f t="shared" si="17"/>
        <v>12402.04</v>
      </c>
      <c r="U46" s="807">
        <f t="shared" si="17"/>
        <v>12402.04</v>
      </c>
      <c r="V46" s="807">
        <f t="shared" si="17"/>
        <v>12402.04</v>
      </c>
      <c r="W46" s="807">
        <f t="shared" ref="Q46:Z51" si="18">IF(W$16=0,0,W$16/$D$16*$E46*$D46)</f>
        <v>12402.04</v>
      </c>
      <c r="X46" s="807">
        <f t="shared" si="18"/>
        <v>12402.04</v>
      </c>
      <c r="Y46" s="807">
        <f t="shared" si="18"/>
        <v>12402.04</v>
      </c>
      <c r="Z46" s="808">
        <f t="shared" si="18"/>
        <v>12402.04</v>
      </c>
    </row>
    <row r="47" spans="2:26">
      <c r="B47" s="803" t="s">
        <v>403</v>
      </c>
      <c r="C47" s="804" t="s">
        <v>551</v>
      </c>
      <c r="D47" s="805">
        <v>289.17</v>
      </c>
      <c r="E47" s="806">
        <v>1</v>
      </c>
      <c r="F47" s="756"/>
      <c r="G47" s="807">
        <f t="shared" si="17"/>
        <v>1156.68</v>
      </c>
      <c r="H47" s="807">
        <f t="shared" si="17"/>
        <v>1156.68</v>
      </c>
      <c r="I47" s="807">
        <f t="shared" si="17"/>
        <v>1156.68</v>
      </c>
      <c r="J47" s="807">
        <f t="shared" si="17"/>
        <v>1156.68</v>
      </c>
      <c r="K47" s="807">
        <f t="shared" si="17"/>
        <v>1156.68</v>
      </c>
      <c r="L47" s="807">
        <f t="shared" si="17"/>
        <v>1156.68</v>
      </c>
      <c r="M47" s="807">
        <f t="shared" si="17"/>
        <v>1156.68</v>
      </c>
      <c r="N47" s="807">
        <f t="shared" si="17"/>
        <v>1156.68</v>
      </c>
      <c r="O47" s="807">
        <f t="shared" si="17"/>
        <v>1156.68</v>
      </c>
      <c r="P47" s="807">
        <f t="shared" si="17"/>
        <v>1156.68</v>
      </c>
      <c r="Q47" s="807">
        <f t="shared" si="18"/>
        <v>1156.68</v>
      </c>
      <c r="R47" s="807">
        <f t="shared" si="18"/>
        <v>1156.68</v>
      </c>
      <c r="S47" s="807">
        <f t="shared" si="18"/>
        <v>1156.68</v>
      </c>
      <c r="T47" s="807">
        <f t="shared" si="18"/>
        <v>1156.68</v>
      </c>
      <c r="U47" s="807">
        <f t="shared" si="18"/>
        <v>1156.68</v>
      </c>
      <c r="V47" s="807">
        <f t="shared" si="18"/>
        <v>1156.68</v>
      </c>
      <c r="W47" s="807">
        <f t="shared" si="18"/>
        <v>1156.68</v>
      </c>
      <c r="X47" s="807">
        <f t="shared" si="18"/>
        <v>1156.68</v>
      </c>
      <c r="Y47" s="807">
        <f t="shared" si="18"/>
        <v>1156.68</v>
      </c>
      <c r="Z47" s="808">
        <f t="shared" si="18"/>
        <v>1156.68</v>
      </c>
    </row>
    <row r="48" spans="2:26">
      <c r="B48" s="803" t="s">
        <v>403</v>
      </c>
      <c r="C48" s="809" t="s">
        <v>552</v>
      </c>
      <c r="D48" s="805">
        <v>828.41</v>
      </c>
      <c r="E48" s="806">
        <v>2</v>
      </c>
      <c r="F48" s="756"/>
      <c r="G48" s="807">
        <f t="shared" si="17"/>
        <v>6627.28</v>
      </c>
      <c r="H48" s="807">
        <f t="shared" si="17"/>
        <v>6627.28</v>
      </c>
      <c r="I48" s="807">
        <f t="shared" si="17"/>
        <v>6627.28</v>
      </c>
      <c r="J48" s="807">
        <f t="shared" si="17"/>
        <v>6627.28</v>
      </c>
      <c r="K48" s="807">
        <f t="shared" si="17"/>
        <v>6627.28</v>
      </c>
      <c r="L48" s="807">
        <f t="shared" si="17"/>
        <v>6627.28</v>
      </c>
      <c r="M48" s="807">
        <f t="shared" si="17"/>
        <v>6627.28</v>
      </c>
      <c r="N48" s="807">
        <f t="shared" si="17"/>
        <v>6627.28</v>
      </c>
      <c r="O48" s="807">
        <f t="shared" si="17"/>
        <v>6627.28</v>
      </c>
      <c r="P48" s="807">
        <f t="shared" si="17"/>
        <v>6627.28</v>
      </c>
      <c r="Q48" s="807">
        <f t="shared" si="18"/>
        <v>6627.28</v>
      </c>
      <c r="R48" s="807">
        <f t="shared" si="18"/>
        <v>6627.28</v>
      </c>
      <c r="S48" s="807">
        <f t="shared" si="18"/>
        <v>6627.28</v>
      </c>
      <c r="T48" s="807">
        <f t="shared" si="18"/>
        <v>6627.28</v>
      </c>
      <c r="U48" s="807">
        <f t="shared" si="18"/>
        <v>6627.28</v>
      </c>
      <c r="V48" s="807">
        <f t="shared" si="18"/>
        <v>6627.28</v>
      </c>
      <c r="W48" s="807">
        <f t="shared" si="18"/>
        <v>6627.28</v>
      </c>
      <c r="X48" s="807">
        <f t="shared" si="18"/>
        <v>6627.28</v>
      </c>
      <c r="Y48" s="807">
        <f t="shared" si="18"/>
        <v>6627.28</v>
      </c>
      <c r="Z48" s="808">
        <f t="shared" si="18"/>
        <v>6627.28</v>
      </c>
    </row>
    <row r="49" spans="2:26">
      <c r="B49" s="803" t="s">
        <v>403</v>
      </c>
      <c r="C49" s="804" t="s">
        <v>553</v>
      </c>
      <c r="D49" s="805">
        <v>1301.4000000000001</v>
      </c>
      <c r="E49" s="806">
        <v>2</v>
      </c>
      <c r="F49" s="756"/>
      <c r="G49" s="807">
        <f t="shared" si="17"/>
        <v>10411.200000000001</v>
      </c>
      <c r="H49" s="807">
        <f t="shared" si="17"/>
        <v>10411.200000000001</v>
      </c>
      <c r="I49" s="807">
        <f t="shared" si="17"/>
        <v>10411.200000000001</v>
      </c>
      <c r="J49" s="807">
        <f t="shared" si="17"/>
        <v>10411.200000000001</v>
      </c>
      <c r="K49" s="807">
        <f t="shared" si="17"/>
        <v>10411.200000000001</v>
      </c>
      <c r="L49" s="807">
        <f t="shared" si="17"/>
        <v>10411.200000000001</v>
      </c>
      <c r="M49" s="807">
        <f t="shared" si="17"/>
        <v>10411.200000000001</v>
      </c>
      <c r="N49" s="807">
        <f t="shared" si="17"/>
        <v>10411.200000000001</v>
      </c>
      <c r="O49" s="807">
        <f t="shared" si="17"/>
        <v>10411.200000000001</v>
      </c>
      <c r="P49" s="807">
        <f t="shared" si="17"/>
        <v>10411.200000000001</v>
      </c>
      <c r="Q49" s="807">
        <f t="shared" si="18"/>
        <v>10411.200000000001</v>
      </c>
      <c r="R49" s="807">
        <f t="shared" si="18"/>
        <v>10411.200000000001</v>
      </c>
      <c r="S49" s="807">
        <f t="shared" si="18"/>
        <v>10411.200000000001</v>
      </c>
      <c r="T49" s="807">
        <f t="shared" si="18"/>
        <v>10411.200000000001</v>
      </c>
      <c r="U49" s="807">
        <f t="shared" si="18"/>
        <v>10411.200000000001</v>
      </c>
      <c r="V49" s="807">
        <f t="shared" si="18"/>
        <v>10411.200000000001</v>
      </c>
      <c r="W49" s="807">
        <f t="shared" si="18"/>
        <v>10411.200000000001</v>
      </c>
      <c r="X49" s="807">
        <f t="shared" si="18"/>
        <v>10411.200000000001</v>
      </c>
      <c r="Y49" s="807">
        <f t="shared" si="18"/>
        <v>10411.200000000001</v>
      </c>
      <c r="Z49" s="808">
        <f t="shared" si="18"/>
        <v>10411.200000000001</v>
      </c>
    </row>
    <row r="50" spans="2:26">
      <c r="B50" s="803" t="s">
        <v>409</v>
      </c>
      <c r="C50" s="804" t="s">
        <v>554</v>
      </c>
      <c r="D50" s="805">
        <v>24.96</v>
      </c>
      <c r="E50" s="806">
        <v>142</v>
      </c>
      <c r="F50" s="756"/>
      <c r="G50" s="807">
        <f t="shared" si="17"/>
        <v>14177.28</v>
      </c>
      <c r="H50" s="807">
        <f t="shared" si="17"/>
        <v>14177.28</v>
      </c>
      <c r="I50" s="807">
        <f t="shared" si="17"/>
        <v>14177.28</v>
      </c>
      <c r="J50" s="807">
        <f t="shared" si="17"/>
        <v>14177.28</v>
      </c>
      <c r="K50" s="807">
        <f t="shared" si="17"/>
        <v>14177.28</v>
      </c>
      <c r="L50" s="807">
        <f t="shared" si="17"/>
        <v>14177.28</v>
      </c>
      <c r="M50" s="807">
        <f t="shared" si="17"/>
        <v>14177.28</v>
      </c>
      <c r="N50" s="807">
        <f t="shared" si="17"/>
        <v>14177.28</v>
      </c>
      <c r="O50" s="807">
        <f t="shared" si="17"/>
        <v>14177.28</v>
      </c>
      <c r="P50" s="807">
        <f t="shared" si="17"/>
        <v>14177.28</v>
      </c>
      <c r="Q50" s="807">
        <f t="shared" si="18"/>
        <v>14177.28</v>
      </c>
      <c r="R50" s="807">
        <f t="shared" si="18"/>
        <v>14177.28</v>
      </c>
      <c r="S50" s="807">
        <f t="shared" si="18"/>
        <v>14177.28</v>
      </c>
      <c r="T50" s="807">
        <f t="shared" si="18"/>
        <v>14177.28</v>
      </c>
      <c r="U50" s="807">
        <f t="shared" si="18"/>
        <v>14177.28</v>
      </c>
      <c r="V50" s="807">
        <f t="shared" si="18"/>
        <v>14177.28</v>
      </c>
      <c r="W50" s="807">
        <f t="shared" si="18"/>
        <v>14177.28</v>
      </c>
      <c r="X50" s="807">
        <f t="shared" si="18"/>
        <v>14177.28</v>
      </c>
      <c r="Y50" s="807">
        <f t="shared" si="18"/>
        <v>14177.28</v>
      </c>
      <c r="Z50" s="808">
        <f t="shared" si="18"/>
        <v>14177.28</v>
      </c>
    </row>
    <row r="51" spans="2:26">
      <c r="B51" s="803" t="s">
        <v>412</v>
      </c>
      <c r="C51" s="804" t="s">
        <v>555</v>
      </c>
      <c r="D51" s="805">
        <v>40.29</v>
      </c>
      <c r="E51" s="806">
        <v>45</v>
      </c>
      <c r="F51" s="756"/>
      <c r="G51" s="807">
        <f t="shared" si="17"/>
        <v>7252.2</v>
      </c>
      <c r="H51" s="807">
        <f t="shared" si="17"/>
        <v>7252.2</v>
      </c>
      <c r="I51" s="807">
        <f t="shared" si="17"/>
        <v>7252.2</v>
      </c>
      <c r="J51" s="807">
        <f t="shared" si="17"/>
        <v>7252.2</v>
      </c>
      <c r="K51" s="807">
        <f t="shared" si="17"/>
        <v>7252.2</v>
      </c>
      <c r="L51" s="807">
        <f t="shared" si="17"/>
        <v>7252.2</v>
      </c>
      <c r="M51" s="807">
        <f t="shared" si="17"/>
        <v>7252.2</v>
      </c>
      <c r="N51" s="807">
        <f t="shared" si="17"/>
        <v>7252.2</v>
      </c>
      <c r="O51" s="807">
        <f t="shared" si="17"/>
        <v>7252.2</v>
      </c>
      <c r="P51" s="807">
        <f t="shared" si="17"/>
        <v>7252.2</v>
      </c>
      <c r="Q51" s="807">
        <f t="shared" si="18"/>
        <v>7252.2</v>
      </c>
      <c r="R51" s="807">
        <f t="shared" si="18"/>
        <v>7252.2</v>
      </c>
      <c r="S51" s="807">
        <f t="shared" si="18"/>
        <v>7252.2</v>
      </c>
      <c r="T51" s="807">
        <f t="shared" si="18"/>
        <v>7252.2</v>
      </c>
      <c r="U51" s="807">
        <f t="shared" si="18"/>
        <v>7252.2</v>
      </c>
      <c r="V51" s="807">
        <f t="shared" si="18"/>
        <v>7252.2</v>
      </c>
      <c r="W51" s="807">
        <f t="shared" si="18"/>
        <v>7252.2</v>
      </c>
      <c r="X51" s="807">
        <f t="shared" si="18"/>
        <v>7252.2</v>
      </c>
      <c r="Y51" s="807">
        <f t="shared" si="18"/>
        <v>7252.2</v>
      </c>
      <c r="Z51" s="808">
        <f t="shared" si="18"/>
        <v>7252.2</v>
      </c>
    </row>
    <row r="52" spans="2:26" s="724" customFormat="1">
      <c r="B52" s="800" t="s">
        <v>209</v>
      </c>
      <c r="C52" s="801"/>
      <c r="D52" s="802"/>
      <c r="E52" s="751">
        <f>VLOOKUP($B52,$B$14:$C$19,2,FALSE())</f>
        <v>2000</v>
      </c>
      <c r="F52" s="745">
        <f>VLOOKUP($B52,$B$14:$E$19,4,FALSE())</f>
        <v>3</v>
      </c>
      <c r="G52" s="709"/>
      <c r="H52" s="709"/>
      <c r="I52" s="709"/>
      <c r="J52" s="709"/>
      <c r="K52" s="709"/>
      <c r="L52" s="709"/>
      <c r="M52" s="709"/>
      <c r="N52" s="709"/>
      <c r="O52" s="709"/>
      <c r="P52" s="709"/>
      <c r="Q52" s="709"/>
      <c r="R52" s="709"/>
      <c r="S52" s="709"/>
      <c r="T52" s="709"/>
      <c r="U52" s="709"/>
      <c r="V52" s="709"/>
      <c r="W52" s="709"/>
      <c r="X52" s="709"/>
      <c r="Y52" s="709"/>
      <c r="Z52" s="746"/>
    </row>
    <row r="53" spans="2:26" s="724" customFormat="1">
      <c r="B53" s="803" t="s">
        <v>403</v>
      </c>
      <c r="C53" s="804" t="s">
        <v>550</v>
      </c>
      <c r="D53" s="805">
        <v>442.93</v>
      </c>
      <c r="E53" s="806">
        <v>7</v>
      </c>
      <c r="F53" s="745"/>
      <c r="G53" s="807">
        <f t="shared" ref="G53:V60" si="19">IF(G$15=0,0,G$15/$D$15*$E53*$D53)</f>
        <v>21703.57</v>
      </c>
      <c r="H53" s="807">
        <f t="shared" si="19"/>
        <v>21703.57</v>
      </c>
      <c r="I53" s="807">
        <f t="shared" si="19"/>
        <v>21703.57</v>
      </c>
      <c r="J53" s="807">
        <f t="shared" si="19"/>
        <v>21703.57</v>
      </c>
      <c r="K53" s="807">
        <f t="shared" si="19"/>
        <v>21703.57</v>
      </c>
      <c r="L53" s="807">
        <f t="shared" si="19"/>
        <v>21703.57</v>
      </c>
      <c r="M53" s="807">
        <f t="shared" si="19"/>
        <v>21703.57</v>
      </c>
      <c r="N53" s="807">
        <f t="shared" si="19"/>
        <v>21703.57</v>
      </c>
      <c r="O53" s="807">
        <f t="shared" si="19"/>
        <v>21703.57</v>
      </c>
      <c r="P53" s="807">
        <f t="shared" si="19"/>
        <v>21703.57</v>
      </c>
      <c r="Q53" s="807">
        <f t="shared" si="19"/>
        <v>21703.57</v>
      </c>
      <c r="R53" s="807">
        <f t="shared" si="19"/>
        <v>21703.57</v>
      </c>
      <c r="S53" s="807">
        <f t="shared" si="19"/>
        <v>21703.57</v>
      </c>
      <c r="T53" s="807">
        <f t="shared" si="19"/>
        <v>21703.57</v>
      </c>
      <c r="U53" s="807">
        <f t="shared" si="19"/>
        <v>21703.57</v>
      </c>
      <c r="V53" s="807">
        <f t="shared" si="19"/>
        <v>21703.57</v>
      </c>
      <c r="W53" s="807">
        <f t="shared" ref="Q53:Z60" si="20">IF(W$15=0,0,W$15/$D$15*$E53*$D53)</f>
        <v>21703.57</v>
      </c>
      <c r="X53" s="807">
        <f t="shared" si="20"/>
        <v>21703.57</v>
      </c>
      <c r="Y53" s="807">
        <f t="shared" si="20"/>
        <v>21703.57</v>
      </c>
      <c r="Z53" s="808">
        <f t="shared" si="20"/>
        <v>21703.57</v>
      </c>
    </row>
    <row r="54" spans="2:26" s="724" customFormat="1">
      <c r="B54" s="803" t="s">
        <v>403</v>
      </c>
      <c r="C54" s="804" t="s">
        <v>551</v>
      </c>
      <c r="D54" s="805">
        <v>289.17</v>
      </c>
      <c r="E54" s="806">
        <v>1</v>
      </c>
      <c r="F54" s="745"/>
      <c r="G54" s="807">
        <f t="shared" si="19"/>
        <v>2024.19</v>
      </c>
      <c r="H54" s="807">
        <f t="shared" si="19"/>
        <v>2024.19</v>
      </c>
      <c r="I54" s="807">
        <f t="shared" si="19"/>
        <v>2024.19</v>
      </c>
      <c r="J54" s="807">
        <f t="shared" si="19"/>
        <v>2024.19</v>
      </c>
      <c r="K54" s="807">
        <f t="shared" si="19"/>
        <v>2024.19</v>
      </c>
      <c r="L54" s="807">
        <f t="shared" si="19"/>
        <v>2024.19</v>
      </c>
      <c r="M54" s="807">
        <f t="shared" si="19"/>
        <v>2024.19</v>
      </c>
      <c r="N54" s="807">
        <f t="shared" si="19"/>
        <v>2024.19</v>
      </c>
      <c r="O54" s="807">
        <f t="shared" si="19"/>
        <v>2024.19</v>
      </c>
      <c r="P54" s="807">
        <f t="shared" si="19"/>
        <v>2024.19</v>
      </c>
      <c r="Q54" s="807">
        <f t="shared" si="20"/>
        <v>2024.19</v>
      </c>
      <c r="R54" s="807">
        <f t="shared" si="20"/>
        <v>2024.19</v>
      </c>
      <c r="S54" s="807">
        <f t="shared" si="20"/>
        <v>2024.19</v>
      </c>
      <c r="T54" s="807">
        <f t="shared" si="20"/>
        <v>2024.19</v>
      </c>
      <c r="U54" s="807">
        <f t="shared" si="20"/>
        <v>2024.19</v>
      </c>
      <c r="V54" s="807">
        <f t="shared" si="20"/>
        <v>2024.19</v>
      </c>
      <c r="W54" s="807">
        <f t="shared" si="20"/>
        <v>2024.19</v>
      </c>
      <c r="X54" s="807">
        <f t="shared" si="20"/>
        <v>2024.19</v>
      </c>
      <c r="Y54" s="807">
        <f t="shared" si="20"/>
        <v>2024.19</v>
      </c>
      <c r="Z54" s="808">
        <f t="shared" si="20"/>
        <v>2024.19</v>
      </c>
    </row>
    <row r="55" spans="2:26" s="724" customFormat="1">
      <c r="B55" s="803" t="s">
        <v>409</v>
      </c>
      <c r="C55" s="804" t="s">
        <v>554</v>
      </c>
      <c r="D55" s="805">
        <v>24.96</v>
      </c>
      <c r="E55" s="806">
        <v>142</v>
      </c>
      <c r="F55" s="745"/>
      <c r="G55" s="807">
        <f t="shared" si="19"/>
        <v>24810.240000000002</v>
      </c>
      <c r="H55" s="807">
        <f t="shared" si="19"/>
        <v>24810.240000000002</v>
      </c>
      <c r="I55" s="807">
        <f t="shared" si="19"/>
        <v>24810.240000000002</v>
      </c>
      <c r="J55" s="807">
        <f t="shared" si="19"/>
        <v>24810.240000000002</v>
      </c>
      <c r="K55" s="807">
        <f t="shared" si="19"/>
        <v>24810.240000000002</v>
      </c>
      <c r="L55" s="807">
        <f t="shared" si="19"/>
        <v>24810.240000000002</v>
      </c>
      <c r="M55" s="807">
        <f t="shared" si="19"/>
        <v>24810.240000000002</v>
      </c>
      <c r="N55" s="807">
        <f t="shared" si="19"/>
        <v>24810.240000000002</v>
      </c>
      <c r="O55" s="807">
        <f t="shared" si="19"/>
        <v>24810.240000000002</v>
      </c>
      <c r="P55" s="807">
        <f t="shared" si="19"/>
        <v>24810.240000000002</v>
      </c>
      <c r="Q55" s="807">
        <f t="shared" si="20"/>
        <v>24810.240000000002</v>
      </c>
      <c r="R55" s="807">
        <f t="shared" si="20"/>
        <v>24810.240000000002</v>
      </c>
      <c r="S55" s="807">
        <f t="shared" si="20"/>
        <v>24810.240000000002</v>
      </c>
      <c r="T55" s="807">
        <f t="shared" si="20"/>
        <v>24810.240000000002</v>
      </c>
      <c r="U55" s="807">
        <f t="shared" si="20"/>
        <v>24810.240000000002</v>
      </c>
      <c r="V55" s="807">
        <f t="shared" si="20"/>
        <v>24810.240000000002</v>
      </c>
      <c r="W55" s="807">
        <f t="shared" si="20"/>
        <v>24810.240000000002</v>
      </c>
      <c r="X55" s="807">
        <f t="shared" si="20"/>
        <v>24810.240000000002</v>
      </c>
      <c r="Y55" s="807">
        <f t="shared" si="20"/>
        <v>24810.240000000002</v>
      </c>
      <c r="Z55" s="808">
        <f t="shared" si="20"/>
        <v>24810.240000000002</v>
      </c>
    </row>
    <row r="56" spans="2:26" s="724" customFormat="1">
      <c r="B56" s="803" t="s">
        <v>409</v>
      </c>
      <c r="C56" s="804" t="s">
        <v>555</v>
      </c>
      <c r="D56" s="805">
        <v>3</v>
      </c>
      <c r="E56" s="806">
        <v>45</v>
      </c>
      <c r="F56" s="745"/>
      <c r="G56" s="807">
        <f t="shared" si="19"/>
        <v>945</v>
      </c>
      <c r="H56" s="807">
        <f t="shared" si="19"/>
        <v>945</v>
      </c>
      <c r="I56" s="807">
        <f t="shared" si="19"/>
        <v>945</v>
      </c>
      <c r="J56" s="807">
        <f t="shared" si="19"/>
        <v>945</v>
      </c>
      <c r="K56" s="807">
        <f t="shared" si="19"/>
        <v>945</v>
      </c>
      <c r="L56" s="807">
        <f t="shared" si="19"/>
        <v>945</v>
      </c>
      <c r="M56" s="807">
        <f t="shared" si="19"/>
        <v>945</v>
      </c>
      <c r="N56" s="807">
        <f t="shared" si="19"/>
        <v>945</v>
      </c>
      <c r="O56" s="807">
        <f t="shared" si="19"/>
        <v>945</v>
      </c>
      <c r="P56" s="807">
        <f t="shared" si="19"/>
        <v>945</v>
      </c>
      <c r="Q56" s="807">
        <f t="shared" si="20"/>
        <v>945</v>
      </c>
      <c r="R56" s="807">
        <f t="shared" si="20"/>
        <v>945</v>
      </c>
      <c r="S56" s="807">
        <f t="shared" si="20"/>
        <v>945</v>
      </c>
      <c r="T56" s="807">
        <f t="shared" si="20"/>
        <v>945</v>
      </c>
      <c r="U56" s="807">
        <f t="shared" si="20"/>
        <v>945</v>
      </c>
      <c r="V56" s="807">
        <f t="shared" si="20"/>
        <v>945</v>
      </c>
      <c r="W56" s="807">
        <f t="shared" si="20"/>
        <v>945</v>
      </c>
      <c r="X56" s="807">
        <f t="shared" si="20"/>
        <v>945</v>
      </c>
      <c r="Y56" s="807">
        <f t="shared" si="20"/>
        <v>945</v>
      </c>
      <c r="Z56" s="808">
        <f t="shared" si="20"/>
        <v>945</v>
      </c>
    </row>
    <row r="57" spans="2:26" s="724" customFormat="1">
      <c r="B57" s="803" t="s">
        <v>403</v>
      </c>
      <c r="C57" s="804" t="s">
        <v>553</v>
      </c>
      <c r="D57" s="805">
        <v>1301.4000000000001</v>
      </c>
      <c r="E57" s="806">
        <v>2</v>
      </c>
      <c r="F57" s="745"/>
      <c r="G57" s="807">
        <f t="shared" si="19"/>
        <v>18219.600000000002</v>
      </c>
      <c r="H57" s="807">
        <f t="shared" si="19"/>
        <v>18219.600000000002</v>
      </c>
      <c r="I57" s="807">
        <f t="shared" si="19"/>
        <v>18219.600000000002</v>
      </c>
      <c r="J57" s="807">
        <f t="shared" si="19"/>
        <v>18219.600000000002</v>
      </c>
      <c r="K57" s="807">
        <f t="shared" si="19"/>
        <v>18219.600000000002</v>
      </c>
      <c r="L57" s="807">
        <f t="shared" si="19"/>
        <v>18219.600000000002</v>
      </c>
      <c r="M57" s="807">
        <f t="shared" si="19"/>
        <v>18219.600000000002</v>
      </c>
      <c r="N57" s="807">
        <f t="shared" si="19"/>
        <v>18219.600000000002</v>
      </c>
      <c r="O57" s="807">
        <f t="shared" si="19"/>
        <v>18219.600000000002</v>
      </c>
      <c r="P57" s="807">
        <f t="shared" si="19"/>
        <v>18219.600000000002</v>
      </c>
      <c r="Q57" s="807">
        <f t="shared" si="20"/>
        <v>18219.600000000002</v>
      </c>
      <c r="R57" s="807">
        <f t="shared" si="20"/>
        <v>18219.600000000002</v>
      </c>
      <c r="S57" s="807">
        <f t="shared" si="20"/>
        <v>18219.600000000002</v>
      </c>
      <c r="T57" s="807">
        <f t="shared" si="20"/>
        <v>18219.600000000002</v>
      </c>
      <c r="U57" s="807">
        <f t="shared" si="20"/>
        <v>18219.600000000002</v>
      </c>
      <c r="V57" s="807">
        <f t="shared" si="20"/>
        <v>18219.600000000002</v>
      </c>
      <c r="W57" s="807">
        <f t="shared" si="20"/>
        <v>18219.600000000002</v>
      </c>
      <c r="X57" s="807">
        <f t="shared" si="20"/>
        <v>18219.600000000002</v>
      </c>
      <c r="Y57" s="807">
        <f t="shared" si="20"/>
        <v>18219.600000000002</v>
      </c>
      <c r="Z57" s="808">
        <f t="shared" si="20"/>
        <v>18219.600000000002</v>
      </c>
    </row>
    <row r="58" spans="2:26" s="724" customFormat="1">
      <c r="B58" s="803" t="s">
        <v>403</v>
      </c>
      <c r="C58" s="810" t="s">
        <v>556</v>
      </c>
      <c r="D58" s="805">
        <v>537.4</v>
      </c>
      <c r="E58" s="806">
        <v>2</v>
      </c>
      <c r="F58" s="745"/>
      <c r="G58" s="807">
        <f t="shared" si="19"/>
        <v>7523.5999999999995</v>
      </c>
      <c r="H58" s="807">
        <f t="shared" si="19"/>
        <v>7523.5999999999995</v>
      </c>
      <c r="I58" s="807">
        <f t="shared" si="19"/>
        <v>7523.5999999999995</v>
      </c>
      <c r="J58" s="807">
        <f t="shared" si="19"/>
        <v>7523.5999999999995</v>
      </c>
      <c r="K58" s="807">
        <f t="shared" si="19"/>
        <v>7523.5999999999995</v>
      </c>
      <c r="L58" s="807">
        <f t="shared" si="19"/>
        <v>7523.5999999999995</v>
      </c>
      <c r="M58" s="807">
        <f t="shared" si="19"/>
        <v>7523.5999999999995</v>
      </c>
      <c r="N58" s="807">
        <f t="shared" si="19"/>
        <v>7523.5999999999995</v>
      </c>
      <c r="O58" s="807">
        <f t="shared" si="19"/>
        <v>7523.5999999999995</v>
      </c>
      <c r="P58" s="807">
        <f t="shared" si="19"/>
        <v>7523.5999999999995</v>
      </c>
      <c r="Q58" s="807">
        <f t="shared" si="20"/>
        <v>7523.5999999999995</v>
      </c>
      <c r="R58" s="807">
        <f t="shared" si="20"/>
        <v>7523.5999999999995</v>
      </c>
      <c r="S58" s="807">
        <f t="shared" si="20"/>
        <v>7523.5999999999995</v>
      </c>
      <c r="T58" s="807">
        <f t="shared" si="20"/>
        <v>7523.5999999999995</v>
      </c>
      <c r="U58" s="807">
        <f t="shared" si="20"/>
        <v>7523.5999999999995</v>
      </c>
      <c r="V58" s="807">
        <f t="shared" si="20"/>
        <v>7523.5999999999995</v>
      </c>
      <c r="W58" s="807">
        <f t="shared" si="20"/>
        <v>7523.5999999999995</v>
      </c>
      <c r="X58" s="807">
        <f t="shared" si="20"/>
        <v>7523.5999999999995</v>
      </c>
      <c r="Y58" s="807">
        <f t="shared" si="20"/>
        <v>7523.5999999999995</v>
      </c>
      <c r="Z58" s="808">
        <f t="shared" si="20"/>
        <v>7523.5999999999995</v>
      </c>
    </row>
    <row r="59" spans="2:26" s="724" customFormat="1">
      <c r="B59" s="803" t="s">
        <v>403</v>
      </c>
      <c r="C59" s="810" t="s">
        <v>557</v>
      </c>
      <c r="D59" s="805">
        <v>451.6</v>
      </c>
      <c r="E59" s="806">
        <v>2</v>
      </c>
      <c r="F59" s="745"/>
      <c r="G59" s="807">
        <f t="shared" si="19"/>
        <v>6322.4000000000005</v>
      </c>
      <c r="H59" s="807">
        <f t="shared" si="19"/>
        <v>6322.4000000000005</v>
      </c>
      <c r="I59" s="807">
        <f t="shared" si="19"/>
        <v>6322.4000000000005</v>
      </c>
      <c r="J59" s="807">
        <f t="shared" si="19"/>
        <v>6322.4000000000005</v>
      </c>
      <c r="K59" s="807">
        <f t="shared" si="19"/>
        <v>6322.4000000000005</v>
      </c>
      <c r="L59" s="807">
        <f t="shared" si="19"/>
        <v>6322.4000000000005</v>
      </c>
      <c r="M59" s="807">
        <f t="shared" si="19"/>
        <v>6322.4000000000005</v>
      </c>
      <c r="N59" s="807">
        <f t="shared" si="19"/>
        <v>6322.4000000000005</v>
      </c>
      <c r="O59" s="807">
        <f t="shared" si="19"/>
        <v>6322.4000000000005</v>
      </c>
      <c r="P59" s="807">
        <f t="shared" si="19"/>
        <v>6322.4000000000005</v>
      </c>
      <c r="Q59" s="807">
        <f t="shared" si="20"/>
        <v>6322.4000000000005</v>
      </c>
      <c r="R59" s="807">
        <f t="shared" si="20"/>
        <v>6322.4000000000005</v>
      </c>
      <c r="S59" s="807">
        <f t="shared" si="20"/>
        <v>6322.4000000000005</v>
      </c>
      <c r="T59" s="807">
        <f t="shared" si="20"/>
        <v>6322.4000000000005</v>
      </c>
      <c r="U59" s="807">
        <f t="shared" si="20"/>
        <v>6322.4000000000005</v>
      </c>
      <c r="V59" s="807">
        <f t="shared" si="20"/>
        <v>6322.4000000000005</v>
      </c>
      <c r="W59" s="807">
        <f t="shared" si="20"/>
        <v>6322.4000000000005</v>
      </c>
      <c r="X59" s="807">
        <f t="shared" si="20"/>
        <v>6322.4000000000005</v>
      </c>
      <c r="Y59" s="807">
        <f t="shared" si="20"/>
        <v>6322.4000000000005</v>
      </c>
      <c r="Z59" s="808">
        <f t="shared" si="20"/>
        <v>6322.4000000000005</v>
      </c>
    </row>
    <row r="60" spans="2:26" s="724" customFormat="1">
      <c r="B60" s="803" t="s">
        <v>412</v>
      </c>
      <c r="C60" s="804" t="s">
        <v>555</v>
      </c>
      <c r="D60" s="805">
        <v>40.29</v>
      </c>
      <c r="E60" s="806">
        <v>45</v>
      </c>
      <c r="F60" s="745"/>
      <c r="G60" s="807">
        <f t="shared" si="19"/>
        <v>12691.35</v>
      </c>
      <c r="H60" s="807">
        <f t="shared" si="19"/>
        <v>12691.35</v>
      </c>
      <c r="I60" s="807">
        <f t="shared" si="19"/>
        <v>12691.35</v>
      </c>
      <c r="J60" s="807">
        <f t="shared" si="19"/>
        <v>12691.35</v>
      </c>
      <c r="K60" s="807">
        <f t="shared" si="19"/>
        <v>12691.35</v>
      </c>
      <c r="L60" s="807">
        <f t="shared" si="19"/>
        <v>12691.35</v>
      </c>
      <c r="M60" s="807">
        <f t="shared" si="19"/>
        <v>12691.35</v>
      </c>
      <c r="N60" s="807">
        <f t="shared" si="19"/>
        <v>12691.35</v>
      </c>
      <c r="O60" s="807">
        <f t="shared" si="19"/>
        <v>12691.35</v>
      </c>
      <c r="P60" s="807">
        <f t="shared" si="19"/>
        <v>12691.35</v>
      </c>
      <c r="Q60" s="807">
        <f t="shared" si="20"/>
        <v>12691.35</v>
      </c>
      <c r="R60" s="807">
        <f t="shared" si="20"/>
        <v>12691.35</v>
      </c>
      <c r="S60" s="807">
        <f t="shared" si="20"/>
        <v>12691.35</v>
      </c>
      <c r="T60" s="807">
        <f t="shared" si="20"/>
        <v>12691.35</v>
      </c>
      <c r="U60" s="807">
        <f t="shared" si="20"/>
        <v>12691.35</v>
      </c>
      <c r="V60" s="807">
        <f t="shared" si="20"/>
        <v>12691.35</v>
      </c>
      <c r="W60" s="807">
        <f t="shared" si="20"/>
        <v>12691.35</v>
      </c>
      <c r="X60" s="807">
        <f t="shared" si="20"/>
        <v>12691.35</v>
      </c>
      <c r="Y60" s="807">
        <f t="shared" si="20"/>
        <v>12691.35</v>
      </c>
      <c r="Z60" s="808">
        <f t="shared" si="20"/>
        <v>12691.35</v>
      </c>
    </row>
    <row r="61" spans="2:26">
      <c r="B61" s="803" t="s">
        <v>403</v>
      </c>
      <c r="C61" s="804" t="s">
        <v>558</v>
      </c>
      <c r="D61" s="805">
        <v>1584.58</v>
      </c>
      <c r="E61" s="806">
        <v>1</v>
      </c>
      <c r="F61" s="756"/>
      <c r="G61" s="807">
        <f t="shared" ref="G61:V65" si="21">IF(G$17=0,0,G$17/$D$17*$E61*$D61)</f>
        <v>4753.74</v>
      </c>
      <c r="H61" s="807">
        <f t="shared" si="21"/>
        <v>4753.74</v>
      </c>
      <c r="I61" s="807">
        <f t="shared" si="21"/>
        <v>4753.74</v>
      </c>
      <c r="J61" s="807">
        <f t="shared" si="21"/>
        <v>4753.74</v>
      </c>
      <c r="K61" s="807">
        <f t="shared" si="21"/>
        <v>4753.74</v>
      </c>
      <c r="L61" s="807">
        <f t="shared" si="21"/>
        <v>4753.74</v>
      </c>
      <c r="M61" s="807">
        <f t="shared" si="21"/>
        <v>4753.74</v>
      </c>
      <c r="N61" s="807">
        <f t="shared" si="21"/>
        <v>4753.74</v>
      </c>
      <c r="O61" s="807">
        <f t="shared" si="21"/>
        <v>4753.74</v>
      </c>
      <c r="P61" s="807">
        <f t="shared" si="21"/>
        <v>4753.74</v>
      </c>
      <c r="Q61" s="807">
        <f t="shared" si="21"/>
        <v>4753.74</v>
      </c>
      <c r="R61" s="807">
        <f t="shared" si="21"/>
        <v>4753.74</v>
      </c>
      <c r="S61" s="807">
        <f t="shared" si="21"/>
        <v>4753.74</v>
      </c>
      <c r="T61" s="807">
        <f t="shared" si="21"/>
        <v>4753.74</v>
      </c>
      <c r="U61" s="807">
        <f t="shared" si="21"/>
        <v>4753.74</v>
      </c>
      <c r="V61" s="807">
        <f t="shared" si="21"/>
        <v>4753.74</v>
      </c>
      <c r="W61" s="807">
        <f t="shared" ref="Q61:Z65" si="22">IF(W$17=0,0,W$17/$D$17*$E61*$D61)</f>
        <v>4753.74</v>
      </c>
      <c r="X61" s="807">
        <f t="shared" si="22"/>
        <v>4753.74</v>
      </c>
      <c r="Y61" s="807">
        <f t="shared" si="22"/>
        <v>4753.74</v>
      </c>
      <c r="Z61" s="808">
        <f t="shared" si="22"/>
        <v>4753.74</v>
      </c>
    </row>
    <row r="62" spans="2:26">
      <c r="B62" s="803" t="s">
        <v>403</v>
      </c>
      <c r="C62" s="804" t="s">
        <v>559</v>
      </c>
      <c r="D62" s="805">
        <v>850.41</v>
      </c>
      <c r="E62" s="806">
        <v>1</v>
      </c>
      <c r="F62" s="756"/>
      <c r="G62" s="807">
        <f t="shared" si="21"/>
        <v>2551.23</v>
      </c>
      <c r="H62" s="807">
        <f t="shared" si="21"/>
        <v>2551.23</v>
      </c>
      <c r="I62" s="807">
        <f t="shared" si="21"/>
        <v>2551.23</v>
      </c>
      <c r="J62" s="807">
        <f t="shared" si="21"/>
        <v>2551.23</v>
      </c>
      <c r="K62" s="807">
        <f t="shared" si="21"/>
        <v>2551.23</v>
      </c>
      <c r="L62" s="807">
        <f t="shared" si="21"/>
        <v>2551.23</v>
      </c>
      <c r="M62" s="807">
        <f t="shared" si="21"/>
        <v>2551.23</v>
      </c>
      <c r="N62" s="807">
        <f t="shared" si="21"/>
        <v>2551.23</v>
      </c>
      <c r="O62" s="807">
        <f t="shared" si="21"/>
        <v>2551.23</v>
      </c>
      <c r="P62" s="807">
        <f t="shared" si="21"/>
        <v>2551.23</v>
      </c>
      <c r="Q62" s="807">
        <f t="shared" si="22"/>
        <v>2551.23</v>
      </c>
      <c r="R62" s="807">
        <f t="shared" si="22"/>
        <v>2551.23</v>
      </c>
      <c r="S62" s="807">
        <f t="shared" si="22"/>
        <v>2551.23</v>
      </c>
      <c r="T62" s="807">
        <f t="shared" si="22"/>
        <v>2551.23</v>
      </c>
      <c r="U62" s="807">
        <f t="shared" si="22"/>
        <v>2551.23</v>
      </c>
      <c r="V62" s="807">
        <f t="shared" si="22"/>
        <v>2551.23</v>
      </c>
      <c r="W62" s="807">
        <f t="shared" si="22"/>
        <v>2551.23</v>
      </c>
      <c r="X62" s="807">
        <f t="shared" si="22"/>
        <v>2551.23</v>
      </c>
      <c r="Y62" s="807">
        <f t="shared" si="22"/>
        <v>2551.23</v>
      </c>
      <c r="Z62" s="808">
        <f t="shared" si="22"/>
        <v>2551.23</v>
      </c>
    </row>
    <row r="63" spans="2:26">
      <c r="B63" s="803" t="s">
        <v>403</v>
      </c>
      <c r="C63" s="804" t="s">
        <v>560</v>
      </c>
      <c r="D63" s="805">
        <v>1507.46</v>
      </c>
      <c r="E63" s="806">
        <v>1</v>
      </c>
      <c r="F63" s="756"/>
      <c r="G63" s="807">
        <f t="shared" si="21"/>
        <v>4522.38</v>
      </c>
      <c r="H63" s="807">
        <f t="shared" si="21"/>
        <v>4522.38</v>
      </c>
      <c r="I63" s="807">
        <f t="shared" si="21"/>
        <v>4522.38</v>
      </c>
      <c r="J63" s="807">
        <f t="shared" si="21"/>
        <v>4522.38</v>
      </c>
      <c r="K63" s="807">
        <f t="shared" si="21"/>
        <v>4522.38</v>
      </c>
      <c r="L63" s="807">
        <f t="shared" si="21"/>
        <v>4522.38</v>
      </c>
      <c r="M63" s="807">
        <f t="shared" si="21"/>
        <v>4522.38</v>
      </c>
      <c r="N63" s="807">
        <f t="shared" si="21"/>
        <v>4522.38</v>
      </c>
      <c r="O63" s="807">
        <f t="shared" si="21"/>
        <v>4522.38</v>
      </c>
      <c r="P63" s="807">
        <f t="shared" si="21"/>
        <v>4522.38</v>
      </c>
      <c r="Q63" s="807">
        <f t="shared" si="22"/>
        <v>4522.38</v>
      </c>
      <c r="R63" s="807">
        <f t="shared" si="22"/>
        <v>4522.38</v>
      </c>
      <c r="S63" s="807">
        <f t="shared" si="22"/>
        <v>4522.38</v>
      </c>
      <c r="T63" s="807">
        <f t="shared" si="22"/>
        <v>4522.38</v>
      </c>
      <c r="U63" s="807">
        <f t="shared" si="22"/>
        <v>4522.38</v>
      </c>
      <c r="V63" s="807">
        <f t="shared" si="22"/>
        <v>4522.38</v>
      </c>
      <c r="W63" s="807">
        <f t="shared" si="22"/>
        <v>4522.38</v>
      </c>
      <c r="X63" s="807">
        <f t="shared" si="22"/>
        <v>4522.38</v>
      </c>
      <c r="Y63" s="807">
        <f t="shared" si="22"/>
        <v>4522.38</v>
      </c>
      <c r="Z63" s="808">
        <f t="shared" si="22"/>
        <v>4522.38</v>
      </c>
    </row>
    <row r="64" spans="2:26">
      <c r="B64" s="803" t="s">
        <v>403</v>
      </c>
      <c r="C64" s="804" t="s">
        <v>561</v>
      </c>
      <c r="D64" s="805">
        <v>4040.32</v>
      </c>
      <c r="E64" s="806">
        <v>2</v>
      </c>
      <c r="F64" s="756"/>
      <c r="G64" s="807">
        <f t="shared" si="21"/>
        <v>24241.920000000002</v>
      </c>
      <c r="H64" s="807">
        <f t="shared" si="21"/>
        <v>24241.920000000002</v>
      </c>
      <c r="I64" s="807">
        <f t="shared" si="21"/>
        <v>24241.920000000002</v>
      </c>
      <c r="J64" s="807">
        <f t="shared" si="21"/>
        <v>24241.920000000002</v>
      </c>
      <c r="K64" s="807">
        <f t="shared" si="21"/>
        <v>24241.920000000002</v>
      </c>
      <c r="L64" s="807">
        <f t="shared" si="21"/>
        <v>24241.920000000002</v>
      </c>
      <c r="M64" s="807">
        <f t="shared" si="21"/>
        <v>24241.920000000002</v>
      </c>
      <c r="N64" s="807">
        <f t="shared" si="21"/>
        <v>24241.920000000002</v>
      </c>
      <c r="O64" s="807">
        <f t="shared" si="21"/>
        <v>24241.920000000002</v>
      </c>
      <c r="P64" s="807">
        <f t="shared" si="21"/>
        <v>24241.920000000002</v>
      </c>
      <c r="Q64" s="807">
        <f t="shared" si="22"/>
        <v>24241.920000000002</v>
      </c>
      <c r="R64" s="807">
        <f t="shared" si="22"/>
        <v>24241.920000000002</v>
      </c>
      <c r="S64" s="807">
        <f t="shared" si="22"/>
        <v>24241.920000000002</v>
      </c>
      <c r="T64" s="807">
        <f t="shared" si="22"/>
        <v>24241.920000000002</v>
      </c>
      <c r="U64" s="807">
        <f t="shared" si="22"/>
        <v>24241.920000000002</v>
      </c>
      <c r="V64" s="807">
        <f t="shared" si="22"/>
        <v>24241.920000000002</v>
      </c>
      <c r="W64" s="807">
        <f t="shared" si="22"/>
        <v>24241.920000000002</v>
      </c>
      <c r="X64" s="807">
        <f t="shared" si="22"/>
        <v>24241.920000000002</v>
      </c>
      <c r="Y64" s="807">
        <f t="shared" si="22"/>
        <v>24241.920000000002</v>
      </c>
      <c r="Z64" s="808">
        <f t="shared" si="22"/>
        <v>24241.920000000002</v>
      </c>
    </row>
    <row r="65" spans="2:26">
      <c r="B65" s="803" t="s">
        <v>403</v>
      </c>
      <c r="C65" s="804" t="s">
        <v>562</v>
      </c>
      <c r="D65" s="805">
        <v>1970.62</v>
      </c>
      <c r="E65" s="806">
        <v>2</v>
      </c>
      <c r="F65" s="756"/>
      <c r="G65" s="807">
        <f t="shared" si="21"/>
        <v>11823.72</v>
      </c>
      <c r="H65" s="807">
        <f t="shared" si="21"/>
        <v>11823.72</v>
      </c>
      <c r="I65" s="807">
        <f t="shared" si="21"/>
        <v>11823.72</v>
      </c>
      <c r="J65" s="807">
        <f t="shared" si="21"/>
        <v>11823.72</v>
      </c>
      <c r="K65" s="807">
        <f t="shared" si="21"/>
        <v>11823.72</v>
      </c>
      <c r="L65" s="807">
        <f t="shared" si="21"/>
        <v>11823.72</v>
      </c>
      <c r="M65" s="807">
        <f t="shared" si="21"/>
        <v>11823.72</v>
      </c>
      <c r="N65" s="807">
        <f t="shared" si="21"/>
        <v>11823.72</v>
      </c>
      <c r="O65" s="807">
        <f t="shared" si="21"/>
        <v>11823.72</v>
      </c>
      <c r="P65" s="807">
        <f t="shared" si="21"/>
        <v>11823.72</v>
      </c>
      <c r="Q65" s="807">
        <f t="shared" si="22"/>
        <v>11823.72</v>
      </c>
      <c r="R65" s="807">
        <f t="shared" si="22"/>
        <v>11823.72</v>
      </c>
      <c r="S65" s="807">
        <f t="shared" si="22"/>
        <v>11823.72</v>
      </c>
      <c r="T65" s="807">
        <f t="shared" si="22"/>
        <v>11823.72</v>
      </c>
      <c r="U65" s="807">
        <f t="shared" si="22"/>
        <v>11823.72</v>
      </c>
      <c r="V65" s="807">
        <f t="shared" si="22"/>
        <v>11823.72</v>
      </c>
      <c r="W65" s="807">
        <f t="shared" si="22"/>
        <v>11823.72</v>
      </c>
      <c r="X65" s="807">
        <f t="shared" si="22"/>
        <v>11823.72</v>
      </c>
      <c r="Y65" s="807">
        <f t="shared" si="22"/>
        <v>11823.72</v>
      </c>
      <c r="Z65" s="808">
        <f t="shared" si="22"/>
        <v>11823.72</v>
      </c>
    </row>
    <row r="66" spans="2:26">
      <c r="B66" s="803" t="s">
        <v>403</v>
      </c>
      <c r="C66" s="804" t="s">
        <v>563</v>
      </c>
      <c r="D66" s="805">
        <v>1584.58</v>
      </c>
      <c r="E66" s="806">
        <v>3</v>
      </c>
      <c r="F66" s="756"/>
      <c r="G66" s="807">
        <f t="shared" ref="G66:V73" si="23">IF(G$15=0,0,G$15/$D$15*$E66*$D66)</f>
        <v>33276.18</v>
      </c>
      <c r="H66" s="807">
        <f t="shared" si="23"/>
        <v>33276.18</v>
      </c>
      <c r="I66" s="807">
        <f t="shared" si="23"/>
        <v>33276.18</v>
      </c>
      <c r="J66" s="807">
        <f t="shared" si="23"/>
        <v>33276.18</v>
      </c>
      <c r="K66" s="807">
        <f t="shared" si="23"/>
        <v>33276.18</v>
      </c>
      <c r="L66" s="807">
        <f t="shared" si="23"/>
        <v>33276.18</v>
      </c>
      <c r="M66" s="807">
        <f t="shared" si="23"/>
        <v>33276.18</v>
      </c>
      <c r="N66" s="807">
        <f t="shared" si="23"/>
        <v>33276.18</v>
      </c>
      <c r="O66" s="807">
        <f t="shared" si="23"/>
        <v>33276.18</v>
      </c>
      <c r="P66" s="807">
        <f t="shared" si="23"/>
        <v>33276.18</v>
      </c>
      <c r="Q66" s="807">
        <f t="shared" si="23"/>
        <v>33276.18</v>
      </c>
      <c r="R66" s="807">
        <f t="shared" si="23"/>
        <v>33276.18</v>
      </c>
      <c r="S66" s="807">
        <f t="shared" si="23"/>
        <v>33276.18</v>
      </c>
      <c r="T66" s="807">
        <f t="shared" si="23"/>
        <v>33276.18</v>
      </c>
      <c r="U66" s="807">
        <f t="shared" si="23"/>
        <v>33276.18</v>
      </c>
      <c r="V66" s="807">
        <f t="shared" si="23"/>
        <v>33276.18</v>
      </c>
      <c r="W66" s="807">
        <f t="shared" ref="Q66:Z73" si="24">IF(W$15=0,0,W$15/$D$15*$E66*$D66)</f>
        <v>33276.18</v>
      </c>
      <c r="X66" s="807">
        <f t="shared" si="24"/>
        <v>33276.18</v>
      </c>
      <c r="Y66" s="807">
        <f t="shared" si="24"/>
        <v>33276.18</v>
      </c>
      <c r="Z66" s="808">
        <f t="shared" si="24"/>
        <v>33276.18</v>
      </c>
    </row>
    <row r="67" spans="2:26">
      <c r="B67" s="803" t="s">
        <v>403</v>
      </c>
      <c r="C67" s="804" t="s">
        <v>564</v>
      </c>
      <c r="D67" s="805">
        <v>209</v>
      </c>
      <c r="E67" s="806">
        <v>1</v>
      </c>
      <c r="F67" s="756"/>
      <c r="G67" s="807">
        <f t="shared" si="23"/>
        <v>1463</v>
      </c>
      <c r="H67" s="807">
        <f t="shared" si="23"/>
        <v>1463</v>
      </c>
      <c r="I67" s="807">
        <f t="shared" si="23"/>
        <v>1463</v>
      </c>
      <c r="J67" s="807">
        <f t="shared" si="23"/>
        <v>1463</v>
      </c>
      <c r="K67" s="807">
        <f t="shared" si="23"/>
        <v>1463</v>
      </c>
      <c r="L67" s="807">
        <f t="shared" si="23"/>
        <v>1463</v>
      </c>
      <c r="M67" s="807">
        <f t="shared" si="23"/>
        <v>1463</v>
      </c>
      <c r="N67" s="807">
        <f t="shared" si="23"/>
        <v>1463</v>
      </c>
      <c r="O67" s="807">
        <f t="shared" si="23"/>
        <v>1463</v>
      </c>
      <c r="P67" s="807">
        <f t="shared" si="23"/>
        <v>1463</v>
      </c>
      <c r="Q67" s="807">
        <f t="shared" si="24"/>
        <v>1463</v>
      </c>
      <c r="R67" s="807">
        <f t="shared" si="24"/>
        <v>1463</v>
      </c>
      <c r="S67" s="807">
        <f t="shared" si="24"/>
        <v>1463</v>
      </c>
      <c r="T67" s="807">
        <f t="shared" si="24"/>
        <v>1463</v>
      </c>
      <c r="U67" s="807">
        <f t="shared" si="24"/>
        <v>1463</v>
      </c>
      <c r="V67" s="807">
        <f t="shared" si="24"/>
        <v>1463</v>
      </c>
      <c r="W67" s="807">
        <f t="shared" si="24"/>
        <v>1463</v>
      </c>
      <c r="X67" s="807">
        <f t="shared" si="24"/>
        <v>1463</v>
      </c>
      <c r="Y67" s="807">
        <f t="shared" si="24"/>
        <v>1463</v>
      </c>
      <c r="Z67" s="808">
        <f t="shared" si="24"/>
        <v>1463</v>
      </c>
    </row>
    <row r="68" spans="2:26">
      <c r="B68" s="803" t="s">
        <v>403</v>
      </c>
      <c r="C68" s="804" t="s">
        <v>565</v>
      </c>
      <c r="D68" s="805">
        <v>451.6</v>
      </c>
      <c r="E68" s="806">
        <v>2</v>
      </c>
      <c r="F68" s="756"/>
      <c r="G68" s="807">
        <f t="shared" si="23"/>
        <v>6322.4000000000005</v>
      </c>
      <c r="H68" s="807">
        <f t="shared" si="23"/>
        <v>6322.4000000000005</v>
      </c>
      <c r="I68" s="807">
        <f t="shared" si="23"/>
        <v>6322.4000000000005</v>
      </c>
      <c r="J68" s="807">
        <f t="shared" si="23"/>
        <v>6322.4000000000005</v>
      </c>
      <c r="K68" s="807">
        <f t="shared" si="23"/>
        <v>6322.4000000000005</v>
      </c>
      <c r="L68" s="807">
        <f t="shared" si="23"/>
        <v>6322.4000000000005</v>
      </c>
      <c r="M68" s="807">
        <f t="shared" si="23"/>
        <v>6322.4000000000005</v>
      </c>
      <c r="N68" s="807">
        <f t="shared" si="23"/>
        <v>6322.4000000000005</v>
      </c>
      <c r="O68" s="807">
        <f t="shared" si="23"/>
        <v>6322.4000000000005</v>
      </c>
      <c r="P68" s="807">
        <f t="shared" si="23"/>
        <v>6322.4000000000005</v>
      </c>
      <c r="Q68" s="807">
        <f t="shared" si="24"/>
        <v>6322.4000000000005</v>
      </c>
      <c r="R68" s="807">
        <f t="shared" si="24"/>
        <v>6322.4000000000005</v>
      </c>
      <c r="S68" s="807">
        <f t="shared" si="24"/>
        <v>6322.4000000000005</v>
      </c>
      <c r="T68" s="807">
        <f t="shared" si="24"/>
        <v>6322.4000000000005</v>
      </c>
      <c r="U68" s="807">
        <f t="shared" si="24"/>
        <v>6322.4000000000005</v>
      </c>
      <c r="V68" s="807">
        <f t="shared" si="24"/>
        <v>6322.4000000000005</v>
      </c>
      <c r="W68" s="807">
        <f t="shared" si="24"/>
        <v>6322.4000000000005</v>
      </c>
      <c r="X68" s="807">
        <f t="shared" si="24"/>
        <v>6322.4000000000005</v>
      </c>
      <c r="Y68" s="807">
        <f t="shared" si="24"/>
        <v>6322.4000000000005</v>
      </c>
      <c r="Z68" s="808">
        <f t="shared" si="24"/>
        <v>6322.4000000000005</v>
      </c>
    </row>
    <row r="69" spans="2:26">
      <c r="B69" s="803" t="s">
        <v>403</v>
      </c>
      <c r="C69" s="804" t="s">
        <v>566</v>
      </c>
      <c r="D69" s="805">
        <v>62.21</v>
      </c>
      <c r="E69" s="806">
        <v>1</v>
      </c>
      <c r="F69" s="756"/>
      <c r="G69" s="807">
        <f t="shared" si="23"/>
        <v>435.47</v>
      </c>
      <c r="H69" s="807">
        <f t="shared" si="23"/>
        <v>435.47</v>
      </c>
      <c r="I69" s="807">
        <f t="shared" si="23"/>
        <v>435.47</v>
      </c>
      <c r="J69" s="807">
        <f t="shared" si="23"/>
        <v>435.47</v>
      </c>
      <c r="K69" s="807">
        <f t="shared" si="23"/>
        <v>435.47</v>
      </c>
      <c r="L69" s="807">
        <f t="shared" si="23"/>
        <v>435.47</v>
      </c>
      <c r="M69" s="807">
        <f t="shared" si="23"/>
        <v>435.47</v>
      </c>
      <c r="N69" s="807">
        <f t="shared" si="23"/>
        <v>435.47</v>
      </c>
      <c r="O69" s="807">
        <f t="shared" si="23"/>
        <v>435.47</v>
      </c>
      <c r="P69" s="807">
        <f t="shared" si="23"/>
        <v>435.47</v>
      </c>
      <c r="Q69" s="807">
        <f t="shared" si="24"/>
        <v>435.47</v>
      </c>
      <c r="R69" s="807">
        <f t="shared" si="24"/>
        <v>435.47</v>
      </c>
      <c r="S69" s="807">
        <f t="shared" si="24"/>
        <v>435.47</v>
      </c>
      <c r="T69" s="807">
        <f t="shared" si="24"/>
        <v>435.47</v>
      </c>
      <c r="U69" s="807">
        <f t="shared" si="24"/>
        <v>435.47</v>
      </c>
      <c r="V69" s="807">
        <f t="shared" si="24"/>
        <v>435.47</v>
      </c>
      <c r="W69" s="807">
        <f t="shared" si="24"/>
        <v>435.47</v>
      </c>
      <c r="X69" s="807">
        <f t="shared" si="24"/>
        <v>435.47</v>
      </c>
      <c r="Y69" s="807">
        <f t="shared" si="24"/>
        <v>435.47</v>
      </c>
      <c r="Z69" s="808">
        <f t="shared" si="24"/>
        <v>435.47</v>
      </c>
    </row>
    <row r="70" spans="2:26">
      <c r="B70" s="803" t="s">
        <v>403</v>
      </c>
      <c r="C70" s="804" t="s">
        <v>567</v>
      </c>
      <c r="D70" s="805">
        <v>850.41</v>
      </c>
      <c r="E70" s="806">
        <v>1</v>
      </c>
      <c r="F70" s="756"/>
      <c r="G70" s="807">
        <f t="shared" si="23"/>
        <v>5952.87</v>
      </c>
      <c r="H70" s="807">
        <f t="shared" si="23"/>
        <v>5952.87</v>
      </c>
      <c r="I70" s="807">
        <f t="shared" si="23"/>
        <v>5952.87</v>
      </c>
      <c r="J70" s="807">
        <f t="shared" si="23"/>
        <v>5952.87</v>
      </c>
      <c r="K70" s="807">
        <f t="shared" si="23"/>
        <v>5952.87</v>
      </c>
      <c r="L70" s="807">
        <f t="shared" si="23"/>
        <v>5952.87</v>
      </c>
      <c r="M70" s="807">
        <f t="shared" si="23"/>
        <v>5952.87</v>
      </c>
      <c r="N70" s="807">
        <f t="shared" si="23"/>
        <v>5952.87</v>
      </c>
      <c r="O70" s="807">
        <f t="shared" si="23"/>
        <v>5952.87</v>
      </c>
      <c r="P70" s="807">
        <f t="shared" si="23"/>
        <v>5952.87</v>
      </c>
      <c r="Q70" s="807">
        <f t="shared" si="24"/>
        <v>5952.87</v>
      </c>
      <c r="R70" s="807">
        <f t="shared" si="24"/>
        <v>5952.87</v>
      </c>
      <c r="S70" s="807">
        <f t="shared" si="24"/>
        <v>5952.87</v>
      </c>
      <c r="T70" s="807">
        <f t="shared" si="24"/>
        <v>5952.87</v>
      </c>
      <c r="U70" s="807">
        <f t="shared" si="24"/>
        <v>5952.87</v>
      </c>
      <c r="V70" s="807">
        <f t="shared" si="24"/>
        <v>5952.87</v>
      </c>
      <c r="W70" s="807">
        <f t="shared" si="24"/>
        <v>5952.87</v>
      </c>
      <c r="X70" s="807">
        <f t="shared" si="24"/>
        <v>5952.87</v>
      </c>
      <c r="Y70" s="807">
        <f t="shared" si="24"/>
        <v>5952.87</v>
      </c>
      <c r="Z70" s="808">
        <f t="shared" si="24"/>
        <v>5952.87</v>
      </c>
    </row>
    <row r="71" spans="2:26">
      <c r="B71" s="803" t="s">
        <v>409</v>
      </c>
      <c r="C71" s="804" t="s">
        <v>568</v>
      </c>
      <c r="D71" s="805">
        <v>28.07</v>
      </c>
      <c r="E71" s="806">
        <v>60</v>
      </c>
      <c r="F71" s="756"/>
      <c r="G71" s="807">
        <f t="shared" si="23"/>
        <v>11789.4</v>
      </c>
      <c r="H71" s="807">
        <f t="shared" si="23"/>
        <v>11789.4</v>
      </c>
      <c r="I71" s="807">
        <f t="shared" si="23"/>
        <v>11789.4</v>
      </c>
      <c r="J71" s="807">
        <f t="shared" si="23"/>
        <v>11789.4</v>
      </c>
      <c r="K71" s="807">
        <f t="shared" si="23"/>
        <v>11789.4</v>
      </c>
      <c r="L71" s="807">
        <f t="shared" si="23"/>
        <v>11789.4</v>
      </c>
      <c r="M71" s="807">
        <f t="shared" si="23"/>
        <v>11789.4</v>
      </c>
      <c r="N71" s="807">
        <f t="shared" si="23"/>
        <v>11789.4</v>
      </c>
      <c r="O71" s="807">
        <f t="shared" si="23"/>
        <v>11789.4</v>
      </c>
      <c r="P71" s="807">
        <f t="shared" si="23"/>
        <v>11789.4</v>
      </c>
      <c r="Q71" s="807">
        <f t="shared" si="24"/>
        <v>11789.4</v>
      </c>
      <c r="R71" s="807">
        <f t="shared" si="24"/>
        <v>11789.4</v>
      </c>
      <c r="S71" s="807">
        <f t="shared" si="24"/>
        <v>11789.4</v>
      </c>
      <c r="T71" s="807">
        <f t="shared" si="24"/>
        <v>11789.4</v>
      </c>
      <c r="U71" s="807">
        <f t="shared" si="24"/>
        <v>11789.4</v>
      </c>
      <c r="V71" s="807">
        <f t="shared" si="24"/>
        <v>11789.4</v>
      </c>
      <c r="W71" s="807">
        <f t="shared" si="24"/>
        <v>11789.4</v>
      </c>
      <c r="X71" s="807">
        <f t="shared" si="24"/>
        <v>11789.4</v>
      </c>
      <c r="Y71" s="807">
        <f t="shared" si="24"/>
        <v>11789.4</v>
      </c>
      <c r="Z71" s="808">
        <f t="shared" si="24"/>
        <v>11789.4</v>
      </c>
    </row>
    <row r="72" spans="2:26">
      <c r="B72" s="803" t="s">
        <v>409</v>
      </c>
      <c r="C72" s="804" t="s">
        <v>569</v>
      </c>
      <c r="D72" s="805">
        <v>26.96</v>
      </c>
      <c r="E72" s="806">
        <v>80</v>
      </c>
      <c r="F72" s="756"/>
      <c r="G72" s="807">
        <f t="shared" si="23"/>
        <v>15097.6</v>
      </c>
      <c r="H72" s="807">
        <f t="shared" si="23"/>
        <v>15097.6</v>
      </c>
      <c r="I72" s="807">
        <f t="shared" si="23"/>
        <v>15097.6</v>
      </c>
      <c r="J72" s="807">
        <f t="shared" si="23"/>
        <v>15097.6</v>
      </c>
      <c r="K72" s="807">
        <f t="shared" si="23"/>
        <v>15097.6</v>
      </c>
      <c r="L72" s="807">
        <f t="shared" si="23"/>
        <v>15097.6</v>
      </c>
      <c r="M72" s="807">
        <f t="shared" si="23"/>
        <v>15097.6</v>
      </c>
      <c r="N72" s="807">
        <f t="shared" si="23"/>
        <v>15097.6</v>
      </c>
      <c r="O72" s="807">
        <f t="shared" si="23"/>
        <v>15097.6</v>
      </c>
      <c r="P72" s="807">
        <f t="shared" si="23"/>
        <v>15097.6</v>
      </c>
      <c r="Q72" s="807">
        <f t="shared" si="24"/>
        <v>15097.6</v>
      </c>
      <c r="R72" s="807">
        <f t="shared" si="24"/>
        <v>15097.6</v>
      </c>
      <c r="S72" s="807">
        <f t="shared" si="24"/>
        <v>15097.6</v>
      </c>
      <c r="T72" s="807">
        <f t="shared" si="24"/>
        <v>15097.6</v>
      </c>
      <c r="U72" s="807">
        <f t="shared" si="24"/>
        <v>15097.6</v>
      </c>
      <c r="V72" s="807">
        <f t="shared" si="24"/>
        <v>15097.6</v>
      </c>
      <c r="W72" s="807">
        <f t="shared" si="24"/>
        <v>15097.6</v>
      </c>
      <c r="X72" s="807">
        <f t="shared" si="24"/>
        <v>15097.6</v>
      </c>
      <c r="Y72" s="807">
        <f t="shared" si="24"/>
        <v>15097.6</v>
      </c>
      <c r="Z72" s="808">
        <f t="shared" si="24"/>
        <v>15097.6</v>
      </c>
    </row>
    <row r="73" spans="2:26">
      <c r="B73" s="803" t="s">
        <v>409</v>
      </c>
      <c r="C73" s="804" t="s">
        <v>568</v>
      </c>
      <c r="D73" s="805">
        <v>28.07</v>
      </c>
      <c r="E73" s="806">
        <v>21</v>
      </c>
      <c r="F73" s="756"/>
      <c r="G73" s="807">
        <f t="shared" si="23"/>
        <v>4126.29</v>
      </c>
      <c r="H73" s="807">
        <f t="shared" si="23"/>
        <v>4126.29</v>
      </c>
      <c r="I73" s="807">
        <f t="shared" si="23"/>
        <v>4126.29</v>
      </c>
      <c r="J73" s="807">
        <f t="shared" si="23"/>
        <v>4126.29</v>
      </c>
      <c r="K73" s="807">
        <f t="shared" si="23"/>
        <v>4126.29</v>
      </c>
      <c r="L73" s="807">
        <f t="shared" si="23"/>
        <v>4126.29</v>
      </c>
      <c r="M73" s="807">
        <f t="shared" si="23"/>
        <v>4126.29</v>
      </c>
      <c r="N73" s="807">
        <f t="shared" si="23"/>
        <v>4126.29</v>
      </c>
      <c r="O73" s="807">
        <f t="shared" si="23"/>
        <v>4126.29</v>
      </c>
      <c r="P73" s="807">
        <f t="shared" si="23"/>
        <v>4126.29</v>
      </c>
      <c r="Q73" s="807">
        <f t="shared" si="24"/>
        <v>4126.29</v>
      </c>
      <c r="R73" s="807">
        <f t="shared" si="24"/>
        <v>4126.29</v>
      </c>
      <c r="S73" s="807">
        <f t="shared" si="24"/>
        <v>4126.29</v>
      </c>
      <c r="T73" s="807">
        <f t="shared" si="24"/>
        <v>4126.29</v>
      </c>
      <c r="U73" s="807">
        <f t="shared" si="24"/>
        <v>4126.29</v>
      </c>
      <c r="V73" s="807">
        <f t="shared" si="24"/>
        <v>4126.29</v>
      </c>
      <c r="W73" s="807">
        <f t="shared" si="24"/>
        <v>4126.29</v>
      </c>
      <c r="X73" s="807">
        <f t="shared" si="24"/>
        <v>4126.29</v>
      </c>
      <c r="Y73" s="807">
        <f t="shared" si="24"/>
        <v>4126.29</v>
      </c>
      <c r="Z73" s="808">
        <f t="shared" si="24"/>
        <v>4126.29</v>
      </c>
    </row>
    <row r="74" spans="2:26" s="724" customFormat="1">
      <c r="B74" s="800" t="s">
        <v>235</v>
      </c>
      <c r="C74" s="801"/>
      <c r="D74" s="802"/>
      <c r="E74" s="751">
        <f>VLOOKUP($B74,$B$14:$C$19,2,FALSE())</f>
        <v>0</v>
      </c>
      <c r="F74" s="745">
        <f>VLOOKUP($B74,$B$14:$E$19,4,FALSE())</f>
        <v>0</v>
      </c>
      <c r="G74" s="709"/>
      <c r="H74" s="709"/>
      <c r="I74" s="709"/>
      <c r="J74" s="709"/>
      <c r="K74" s="709"/>
      <c r="L74" s="709"/>
      <c r="M74" s="709"/>
      <c r="N74" s="709"/>
      <c r="O74" s="709"/>
      <c r="P74" s="709"/>
      <c r="Q74" s="709"/>
      <c r="R74" s="709"/>
      <c r="S74" s="709"/>
      <c r="T74" s="709"/>
      <c r="U74" s="709"/>
      <c r="V74" s="709"/>
      <c r="W74" s="709"/>
      <c r="X74" s="709"/>
      <c r="Y74" s="709"/>
      <c r="Z74" s="746"/>
    </row>
    <row r="75" spans="2:26">
      <c r="B75" s="803" t="s">
        <v>403</v>
      </c>
      <c r="C75" s="804" t="s">
        <v>550</v>
      </c>
      <c r="D75" s="805">
        <v>442.93</v>
      </c>
      <c r="E75" s="806">
        <v>7</v>
      </c>
      <c r="F75" s="756"/>
      <c r="G75" s="811"/>
      <c r="H75" s="811"/>
      <c r="I75" s="811"/>
      <c r="J75" s="811"/>
      <c r="K75" s="811"/>
      <c r="L75" s="811"/>
      <c r="M75" s="811"/>
      <c r="N75" s="811"/>
      <c r="O75" s="811"/>
      <c r="P75" s="811"/>
      <c r="Q75" s="811"/>
      <c r="R75" s="811"/>
      <c r="S75" s="811"/>
      <c r="T75" s="811"/>
      <c r="U75" s="811"/>
      <c r="V75" s="811"/>
      <c r="W75" s="811"/>
      <c r="X75" s="811"/>
      <c r="Y75" s="811"/>
      <c r="Z75" s="812"/>
    </row>
    <row r="76" spans="2:26">
      <c r="B76" s="803" t="s">
        <v>403</v>
      </c>
      <c r="C76" s="804" t="s">
        <v>551</v>
      </c>
      <c r="D76" s="805">
        <v>289.17</v>
      </c>
      <c r="E76" s="806">
        <v>1</v>
      </c>
      <c r="F76" s="756"/>
      <c r="G76" s="811"/>
      <c r="H76" s="811"/>
      <c r="I76" s="811"/>
      <c r="J76" s="811"/>
      <c r="K76" s="811"/>
      <c r="L76" s="811"/>
      <c r="M76" s="811"/>
      <c r="N76" s="811"/>
      <c r="O76" s="811"/>
      <c r="P76" s="811"/>
      <c r="Q76" s="811"/>
      <c r="R76" s="811"/>
      <c r="S76" s="811"/>
      <c r="T76" s="811"/>
      <c r="U76" s="811"/>
      <c r="V76" s="811"/>
      <c r="W76" s="811"/>
      <c r="X76" s="811"/>
      <c r="Y76" s="811"/>
      <c r="Z76" s="812"/>
    </row>
    <row r="77" spans="2:26">
      <c r="B77" s="803" t="s">
        <v>403</v>
      </c>
      <c r="C77" s="809" t="s">
        <v>552</v>
      </c>
      <c r="D77" s="805">
        <v>828.41</v>
      </c>
      <c r="E77" s="806">
        <v>2</v>
      </c>
      <c r="F77" s="756"/>
      <c r="G77" s="811"/>
      <c r="H77" s="811"/>
      <c r="I77" s="811"/>
      <c r="J77" s="811"/>
      <c r="K77" s="811"/>
      <c r="L77" s="811"/>
      <c r="M77" s="811"/>
      <c r="N77" s="811"/>
      <c r="O77" s="811"/>
      <c r="P77" s="811"/>
      <c r="Q77" s="811"/>
      <c r="R77" s="811"/>
      <c r="S77" s="811"/>
      <c r="T77" s="811"/>
      <c r="U77" s="811"/>
      <c r="V77" s="811"/>
      <c r="W77" s="811"/>
      <c r="X77" s="811"/>
      <c r="Y77" s="811"/>
      <c r="Z77" s="812"/>
    </row>
    <row r="78" spans="2:26">
      <c r="B78" s="803" t="s">
        <v>403</v>
      </c>
      <c r="C78" s="804" t="s">
        <v>553</v>
      </c>
      <c r="D78" s="805">
        <v>1301.4000000000001</v>
      </c>
      <c r="E78" s="806">
        <v>2</v>
      </c>
      <c r="F78" s="756"/>
      <c r="G78" s="811"/>
      <c r="H78" s="811"/>
      <c r="I78" s="811"/>
      <c r="J78" s="811"/>
      <c r="K78" s="811"/>
      <c r="L78" s="811"/>
      <c r="M78" s="811"/>
      <c r="N78" s="811"/>
      <c r="O78" s="811"/>
      <c r="P78" s="811"/>
      <c r="Q78" s="811"/>
      <c r="R78" s="811"/>
      <c r="S78" s="811"/>
      <c r="T78" s="811"/>
      <c r="U78" s="811"/>
      <c r="V78" s="811"/>
      <c r="W78" s="811"/>
      <c r="X78" s="811"/>
      <c r="Y78" s="811"/>
      <c r="Z78" s="812"/>
    </row>
    <row r="79" spans="2:26">
      <c r="B79" s="803" t="s">
        <v>409</v>
      </c>
      <c r="C79" s="804" t="s">
        <v>554</v>
      </c>
      <c r="D79" s="805">
        <v>24.96</v>
      </c>
      <c r="E79" s="806">
        <v>142</v>
      </c>
      <c r="F79" s="756"/>
      <c r="G79" s="811"/>
      <c r="H79" s="811"/>
      <c r="I79" s="811"/>
      <c r="J79" s="811"/>
      <c r="K79" s="811"/>
      <c r="L79" s="811"/>
      <c r="M79" s="811"/>
      <c r="N79" s="811"/>
      <c r="O79" s="811"/>
      <c r="P79" s="811"/>
      <c r="Q79" s="811"/>
      <c r="R79" s="811"/>
      <c r="S79" s="811"/>
      <c r="T79" s="811"/>
      <c r="U79" s="811"/>
      <c r="V79" s="811"/>
      <c r="W79" s="811"/>
      <c r="X79" s="811"/>
      <c r="Y79" s="811"/>
      <c r="Z79" s="812"/>
    </row>
    <row r="80" spans="2:26">
      <c r="B80" s="803" t="s">
        <v>412</v>
      </c>
      <c r="C80" s="804" t="s">
        <v>555</v>
      </c>
      <c r="D80" s="805">
        <v>40.29</v>
      </c>
      <c r="E80" s="806">
        <v>45</v>
      </c>
      <c r="F80" s="756"/>
      <c r="G80" s="811"/>
      <c r="H80" s="811"/>
      <c r="I80" s="811"/>
      <c r="J80" s="811"/>
      <c r="K80" s="811"/>
      <c r="L80" s="811"/>
      <c r="M80" s="811"/>
      <c r="N80" s="811"/>
      <c r="O80" s="811"/>
      <c r="P80" s="811"/>
      <c r="Q80" s="811"/>
      <c r="R80" s="811"/>
      <c r="S80" s="811"/>
      <c r="T80" s="811"/>
      <c r="U80" s="811"/>
      <c r="V80" s="811"/>
      <c r="W80" s="811"/>
      <c r="X80" s="811"/>
      <c r="Y80" s="811"/>
      <c r="Z80" s="812"/>
    </row>
    <row r="81" spans="2:26" s="724" customFormat="1">
      <c r="B81" s="800" t="s">
        <v>236</v>
      </c>
      <c r="C81" s="801"/>
      <c r="D81" s="802"/>
      <c r="E81" s="751">
        <f>VLOOKUP($B81,$B$14:$C$19,2,FALSE())</f>
        <v>0</v>
      </c>
      <c r="F81" s="745">
        <f>VLOOKUP($B81,$B$14:$E$19,4,FALSE())</f>
        <v>0</v>
      </c>
      <c r="G81" s="813"/>
      <c r="H81" s="813"/>
      <c r="I81" s="814"/>
      <c r="J81" s="813"/>
      <c r="K81" s="814"/>
      <c r="L81" s="813"/>
      <c r="M81" s="814"/>
      <c r="N81" s="813"/>
      <c r="O81" s="814"/>
      <c r="P81" s="813"/>
      <c r="Q81" s="814"/>
      <c r="R81" s="813"/>
      <c r="S81" s="814"/>
      <c r="T81" s="813"/>
      <c r="U81" s="814"/>
      <c r="V81" s="813"/>
      <c r="W81" s="814"/>
      <c r="X81" s="813"/>
      <c r="Y81" s="814"/>
      <c r="Z81" s="815"/>
    </row>
    <row r="82" spans="2:26">
      <c r="B82" s="803" t="s">
        <v>403</v>
      </c>
      <c r="C82" s="804" t="s">
        <v>550</v>
      </c>
      <c r="D82" s="805">
        <v>442.93</v>
      </c>
      <c r="E82" s="806">
        <v>7</v>
      </c>
      <c r="F82" s="816"/>
      <c r="G82" s="811"/>
      <c r="H82" s="811"/>
      <c r="I82" s="811"/>
      <c r="J82" s="811"/>
      <c r="K82" s="811"/>
      <c r="L82" s="811"/>
      <c r="M82" s="811"/>
      <c r="N82" s="811"/>
      <c r="O82" s="811"/>
      <c r="P82" s="811"/>
      <c r="Q82" s="811"/>
      <c r="R82" s="811"/>
      <c r="S82" s="811"/>
      <c r="T82" s="811"/>
      <c r="U82" s="811"/>
      <c r="V82" s="811"/>
      <c r="W82" s="811"/>
      <c r="X82" s="811"/>
      <c r="Y82" s="811"/>
      <c r="Z82" s="812"/>
    </row>
    <row r="83" spans="2:26">
      <c r="B83" s="803" t="s">
        <v>403</v>
      </c>
      <c r="C83" s="804" t="s">
        <v>551</v>
      </c>
      <c r="D83" s="805">
        <v>289.17</v>
      </c>
      <c r="E83" s="806">
        <v>1</v>
      </c>
      <c r="F83" s="816"/>
      <c r="G83" s="811"/>
      <c r="H83" s="811"/>
      <c r="I83" s="811"/>
      <c r="J83" s="811"/>
      <c r="K83" s="811"/>
      <c r="L83" s="811"/>
      <c r="M83" s="811"/>
      <c r="N83" s="811"/>
      <c r="O83" s="811"/>
      <c r="P83" s="811"/>
      <c r="Q83" s="811"/>
      <c r="R83" s="811"/>
      <c r="S83" s="811"/>
      <c r="T83" s="811"/>
      <c r="U83" s="811"/>
      <c r="V83" s="811"/>
      <c r="W83" s="811"/>
      <c r="X83" s="811"/>
      <c r="Y83" s="811"/>
      <c r="Z83" s="812"/>
    </row>
    <row r="84" spans="2:26">
      <c r="B84" s="803" t="s">
        <v>409</v>
      </c>
      <c r="C84" s="804" t="s">
        <v>554</v>
      </c>
      <c r="D84" s="805">
        <v>24.96</v>
      </c>
      <c r="E84" s="806">
        <v>142</v>
      </c>
      <c r="F84" s="816"/>
      <c r="G84" s="811"/>
      <c r="H84" s="811"/>
      <c r="I84" s="811"/>
      <c r="J84" s="811"/>
      <c r="K84" s="811"/>
      <c r="L84" s="811"/>
      <c r="M84" s="811"/>
      <c r="N84" s="811"/>
      <c r="O84" s="811"/>
      <c r="P84" s="811"/>
      <c r="Q84" s="811"/>
      <c r="R84" s="811"/>
      <c r="S84" s="811"/>
      <c r="T84" s="811"/>
      <c r="U84" s="811"/>
      <c r="V84" s="811"/>
      <c r="W84" s="811"/>
      <c r="X84" s="811"/>
      <c r="Y84" s="811"/>
      <c r="Z84" s="812"/>
    </row>
    <row r="85" spans="2:26">
      <c r="B85" s="803" t="s">
        <v>409</v>
      </c>
      <c r="C85" s="804" t="s">
        <v>555</v>
      </c>
      <c r="D85" s="805">
        <v>3</v>
      </c>
      <c r="E85" s="806">
        <v>45</v>
      </c>
      <c r="F85" s="816"/>
      <c r="G85" s="811"/>
      <c r="H85" s="811"/>
      <c r="I85" s="811"/>
      <c r="J85" s="811"/>
      <c r="K85" s="811"/>
      <c r="L85" s="811"/>
      <c r="M85" s="811"/>
      <c r="N85" s="811"/>
      <c r="O85" s="811"/>
      <c r="P85" s="811"/>
      <c r="Q85" s="811"/>
      <c r="R85" s="811"/>
      <c r="S85" s="811"/>
      <c r="T85" s="811"/>
      <c r="U85" s="811"/>
      <c r="V85" s="811"/>
      <c r="W85" s="811"/>
      <c r="X85" s="811"/>
      <c r="Y85" s="811"/>
      <c r="Z85" s="812"/>
    </row>
    <row r="86" spans="2:26">
      <c r="B86" s="803" t="s">
        <v>403</v>
      </c>
      <c r="C86" s="804" t="s">
        <v>553</v>
      </c>
      <c r="D86" s="805">
        <v>1301.4000000000001</v>
      </c>
      <c r="E86" s="806">
        <v>2</v>
      </c>
      <c r="F86" s="816"/>
      <c r="G86" s="811"/>
      <c r="H86" s="811"/>
      <c r="I86" s="811"/>
      <c r="J86" s="811"/>
      <c r="K86" s="811"/>
      <c r="L86" s="811"/>
      <c r="M86" s="811"/>
      <c r="N86" s="811"/>
      <c r="O86" s="811"/>
      <c r="P86" s="811"/>
      <c r="Q86" s="811"/>
      <c r="R86" s="811"/>
      <c r="S86" s="811"/>
      <c r="T86" s="811"/>
      <c r="U86" s="811"/>
      <c r="V86" s="811"/>
      <c r="W86" s="811"/>
      <c r="X86" s="811"/>
      <c r="Y86" s="811"/>
      <c r="Z86" s="812"/>
    </row>
    <row r="87" spans="2:26">
      <c r="B87" s="803" t="s">
        <v>403</v>
      </c>
      <c r="C87" s="810" t="s">
        <v>556</v>
      </c>
      <c r="D87" s="805">
        <v>537.4</v>
      </c>
      <c r="E87" s="806">
        <v>2</v>
      </c>
      <c r="F87" s="816"/>
      <c r="G87" s="811"/>
      <c r="H87" s="811"/>
      <c r="I87" s="811"/>
      <c r="J87" s="811"/>
      <c r="K87" s="811"/>
      <c r="L87" s="811"/>
      <c r="M87" s="811"/>
      <c r="N87" s="811"/>
      <c r="O87" s="811"/>
      <c r="P87" s="811"/>
      <c r="Q87" s="811"/>
      <c r="R87" s="811"/>
      <c r="S87" s="811"/>
      <c r="T87" s="811"/>
      <c r="U87" s="811"/>
      <c r="V87" s="811"/>
      <c r="W87" s="811"/>
      <c r="X87" s="811"/>
      <c r="Y87" s="811"/>
      <c r="Z87" s="812"/>
    </row>
    <row r="88" spans="2:26">
      <c r="B88" s="803" t="s">
        <v>403</v>
      </c>
      <c r="C88" s="810" t="s">
        <v>557</v>
      </c>
      <c r="D88" s="805">
        <v>451.6</v>
      </c>
      <c r="E88" s="806">
        <v>2</v>
      </c>
      <c r="F88" s="816"/>
      <c r="G88" s="811"/>
      <c r="H88" s="811"/>
      <c r="I88" s="811"/>
      <c r="J88" s="811"/>
      <c r="K88" s="811"/>
      <c r="L88" s="811"/>
      <c r="M88" s="811"/>
      <c r="N88" s="811"/>
      <c r="O88" s="811"/>
      <c r="P88" s="811"/>
      <c r="Q88" s="811"/>
      <c r="R88" s="811"/>
      <c r="S88" s="811"/>
      <c r="T88" s="811"/>
      <c r="U88" s="811"/>
      <c r="V88" s="811"/>
      <c r="W88" s="811"/>
      <c r="X88" s="811"/>
      <c r="Y88" s="811"/>
      <c r="Z88" s="812"/>
    </row>
    <row r="89" spans="2:26" ht="15.75" thickBot="1">
      <c r="B89" s="803" t="s">
        <v>412</v>
      </c>
      <c r="C89" s="804" t="s">
        <v>555</v>
      </c>
      <c r="D89" s="805">
        <v>40.29</v>
      </c>
      <c r="E89" s="806">
        <v>45</v>
      </c>
      <c r="F89" s="817"/>
      <c r="G89" s="818"/>
      <c r="H89" s="818"/>
      <c r="I89" s="818"/>
      <c r="J89" s="818"/>
      <c r="K89" s="818"/>
      <c r="L89" s="818"/>
      <c r="M89" s="818"/>
      <c r="N89" s="818"/>
      <c r="O89" s="818"/>
      <c r="P89" s="818"/>
      <c r="Q89" s="818"/>
      <c r="R89" s="818"/>
      <c r="S89" s="818"/>
      <c r="T89" s="818"/>
      <c r="U89" s="818"/>
      <c r="V89" s="818"/>
      <c r="W89" s="818"/>
      <c r="X89" s="818"/>
      <c r="Y89" s="818"/>
      <c r="Z89" s="819"/>
    </row>
    <row r="90" spans="2:26">
      <c r="B90" s="800" t="s">
        <v>542</v>
      </c>
      <c r="C90" s="820"/>
      <c r="D90" s="802"/>
      <c r="E90" s="821">
        <v>1750</v>
      </c>
      <c r="F90" s="745">
        <f>VLOOKUP($B90,$B$14:$E$25,4,FALSE())</f>
        <v>0</v>
      </c>
      <c r="G90" s="811"/>
      <c r="H90" s="811"/>
      <c r="I90" s="811"/>
      <c r="J90" s="811"/>
      <c r="K90" s="811"/>
      <c r="L90" s="811"/>
      <c r="M90" s="811"/>
      <c r="N90" s="811"/>
      <c r="O90" s="811"/>
      <c r="P90" s="811"/>
      <c r="Q90" s="811"/>
      <c r="R90" s="811"/>
      <c r="S90" s="811"/>
      <c r="T90" s="811"/>
      <c r="U90" s="811"/>
      <c r="V90" s="811"/>
      <c r="W90" s="811"/>
      <c r="X90" s="811"/>
      <c r="Y90" s="811"/>
      <c r="Z90" s="811"/>
    </row>
    <row r="91" spans="2:26">
      <c r="B91" s="803" t="s">
        <v>403</v>
      </c>
      <c r="C91" s="804" t="s">
        <v>550</v>
      </c>
      <c r="D91" s="805">
        <v>442.93</v>
      </c>
      <c r="E91" s="806">
        <v>7</v>
      </c>
      <c r="F91" s="743"/>
      <c r="G91" s="811"/>
      <c r="H91" s="811"/>
      <c r="I91" s="811"/>
      <c r="J91" s="811"/>
      <c r="K91" s="811"/>
      <c r="L91" s="811"/>
      <c r="M91" s="811"/>
      <c r="N91" s="811"/>
      <c r="O91" s="811"/>
      <c r="P91" s="811"/>
      <c r="Q91" s="811"/>
      <c r="R91" s="811"/>
      <c r="S91" s="811"/>
      <c r="T91" s="811"/>
      <c r="U91" s="811"/>
      <c r="V91" s="811"/>
      <c r="W91" s="811"/>
      <c r="X91" s="811"/>
      <c r="Y91" s="811"/>
      <c r="Z91" s="812"/>
    </row>
    <row r="92" spans="2:26">
      <c r="B92" s="803" t="s">
        <v>403</v>
      </c>
      <c r="C92" s="804" t="s">
        <v>551</v>
      </c>
      <c r="D92" s="805">
        <v>289.17</v>
      </c>
      <c r="E92" s="806">
        <v>1</v>
      </c>
      <c r="F92" s="743"/>
      <c r="G92" s="811"/>
      <c r="H92" s="811"/>
      <c r="I92" s="811"/>
      <c r="J92" s="811"/>
      <c r="K92" s="811"/>
      <c r="L92" s="811"/>
      <c r="M92" s="811"/>
      <c r="N92" s="811"/>
      <c r="O92" s="811"/>
      <c r="P92" s="811"/>
      <c r="Q92" s="811"/>
      <c r="R92" s="811"/>
      <c r="S92" s="811"/>
      <c r="T92" s="811"/>
      <c r="U92" s="811"/>
      <c r="V92" s="811"/>
      <c r="W92" s="811"/>
      <c r="X92" s="811"/>
      <c r="Y92" s="811"/>
      <c r="Z92" s="812"/>
    </row>
    <row r="93" spans="2:26">
      <c r="B93" s="803" t="s">
        <v>403</v>
      </c>
      <c r="C93" s="809" t="s">
        <v>552</v>
      </c>
      <c r="D93" s="805">
        <v>828.41</v>
      </c>
      <c r="E93" s="806">
        <v>2</v>
      </c>
      <c r="F93" s="743"/>
      <c r="G93" s="811"/>
      <c r="H93" s="811"/>
      <c r="I93" s="811"/>
      <c r="J93" s="811"/>
      <c r="K93" s="811"/>
      <c r="L93" s="811"/>
      <c r="M93" s="811"/>
      <c r="N93" s="811"/>
      <c r="O93" s="811"/>
      <c r="P93" s="811"/>
      <c r="Q93" s="811"/>
      <c r="R93" s="811"/>
      <c r="S93" s="811"/>
      <c r="T93" s="811"/>
      <c r="U93" s="811"/>
      <c r="V93" s="811"/>
      <c r="W93" s="811"/>
      <c r="X93" s="811"/>
      <c r="Y93" s="811"/>
      <c r="Z93" s="812"/>
    </row>
    <row r="94" spans="2:26">
      <c r="B94" s="803" t="s">
        <v>403</v>
      </c>
      <c r="C94" s="804" t="s">
        <v>553</v>
      </c>
      <c r="D94" s="805">
        <v>1301.4000000000001</v>
      </c>
      <c r="E94" s="806">
        <v>2</v>
      </c>
      <c r="F94" s="743"/>
      <c r="G94" s="811"/>
      <c r="H94" s="811"/>
      <c r="I94" s="811"/>
      <c r="J94" s="811"/>
      <c r="K94" s="811"/>
      <c r="L94" s="811"/>
      <c r="M94" s="811"/>
      <c r="N94" s="811"/>
      <c r="O94" s="811"/>
      <c r="P94" s="811"/>
      <c r="Q94" s="811"/>
      <c r="R94" s="811"/>
      <c r="S94" s="811"/>
      <c r="T94" s="811"/>
      <c r="U94" s="811"/>
      <c r="V94" s="811"/>
      <c r="W94" s="811"/>
      <c r="X94" s="811"/>
      <c r="Y94" s="811"/>
      <c r="Z94" s="812"/>
    </row>
    <row r="95" spans="2:26">
      <c r="B95" s="803" t="s">
        <v>409</v>
      </c>
      <c r="C95" s="804" t="s">
        <v>554</v>
      </c>
      <c r="D95" s="805">
        <v>24.96</v>
      </c>
      <c r="E95" s="806">
        <v>142</v>
      </c>
      <c r="F95" s="743"/>
      <c r="G95" s="811"/>
      <c r="H95" s="811"/>
      <c r="I95" s="811"/>
      <c r="J95" s="811"/>
      <c r="K95" s="811"/>
      <c r="L95" s="811"/>
      <c r="M95" s="811"/>
      <c r="N95" s="811"/>
      <c r="O95" s="811"/>
      <c r="P95" s="811"/>
      <c r="Q95" s="811"/>
      <c r="R95" s="811"/>
      <c r="S95" s="811"/>
      <c r="T95" s="811"/>
      <c r="U95" s="811"/>
      <c r="V95" s="811"/>
      <c r="W95" s="811"/>
      <c r="X95" s="811"/>
      <c r="Y95" s="811"/>
      <c r="Z95" s="812"/>
    </row>
    <row r="96" spans="2:26">
      <c r="B96" s="803" t="s">
        <v>412</v>
      </c>
      <c r="C96" s="804" t="s">
        <v>555</v>
      </c>
      <c r="D96" s="805">
        <v>40.29</v>
      </c>
      <c r="E96" s="806">
        <v>45</v>
      </c>
      <c r="F96" s="743"/>
      <c r="G96" s="811"/>
      <c r="H96" s="811"/>
      <c r="I96" s="811"/>
      <c r="J96" s="811"/>
      <c r="K96" s="811"/>
      <c r="L96" s="811"/>
      <c r="M96" s="811"/>
      <c r="N96" s="811"/>
      <c r="O96" s="811"/>
      <c r="P96" s="811"/>
      <c r="Q96" s="811"/>
      <c r="R96" s="811"/>
      <c r="S96" s="811"/>
      <c r="T96" s="811"/>
      <c r="U96" s="811"/>
      <c r="V96" s="811"/>
      <c r="W96" s="811"/>
      <c r="X96" s="811"/>
      <c r="Y96" s="811"/>
      <c r="Z96" s="812"/>
    </row>
    <row r="97" spans="2:26">
      <c r="B97" s="800" t="s">
        <v>543</v>
      </c>
      <c r="C97" s="820"/>
      <c r="D97" s="802"/>
      <c r="E97" s="821">
        <v>2000</v>
      </c>
      <c r="F97" s="745">
        <f>VLOOKUP($B97,$B$14:$E$25,4,FALSE())</f>
        <v>0</v>
      </c>
      <c r="G97" s="811"/>
      <c r="H97" s="811"/>
      <c r="I97" s="811"/>
      <c r="J97" s="811"/>
      <c r="K97" s="811"/>
      <c r="L97" s="811"/>
      <c r="M97" s="811"/>
      <c r="N97" s="811"/>
      <c r="O97" s="811"/>
      <c r="P97" s="811"/>
      <c r="Q97" s="811"/>
      <c r="R97" s="811"/>
      <c r="S97" s="811"/>
      <c r="T97" s="811"/>
      <c r="U97" s="811"/>
      <c r="V97" s="811"/>
      <c r="W97" s="811"/>
      <c r="X97" s="811"/>
      <c r="Y97" s="811"/>
      <c r="Z97" s="811"/>
    </row>
    <row r="98" spans="2:26">
      <c r="B98" s="803" t="s">
        <v>403</v>
      </c>
      <c r="C98" s="804" t="s">
        <v>550</v>
      </c>
      <c r="D98" s="805">
        <v>442.93</v>
      </c>
      <c r="E98" s="806">
        <v>7</v>
      </c>
      <c r="F98" s="743"/>
      <c r="G98" s="811"/>
      <c r="H98" s="811"/>
      <c r="I98" s="811"/>
      <c r="J98" s="811"/>
      <c r="K98" s="811"/>
      <c r="L98" s="811"/>
      <c r="M98" s="811"/>
      <c r="N98" s="811"/>
      <c r="O98" s="811"/>
      <c r="P98" s="811"/>
      <c r="Q98" s="811"/>
      <c r="R98" s="811"/>
      <c r="S98" s="811"/>
      <c r="T98" s="811"/>
      <c r="U98" s="811"/>
      <c r="V98" s="811"/>
      <c r="W98" s="811"/>
      <c r="X98" s="811"/>
      <c r="Y98" s="811"/>
      <c r="Z98" s="812"/>
    </row>
    <row r="99" spans="2:26">
      <c r="B99" s="803" t="s">
        <v>403</v>
      </c>
      <c r="C99" s="804" t="s">
        <v>551</v>
      </c>
      <c r="D99" s="805">
        <v>289.17</v>
      </c>
      <c r="E99" s="806">
        <v>1</v>
      </c>
      <c r="F99" s="743"/>
      <c r="G99" s="811"/>
      <c r="H99" s="811"/>
      <c r="I99" s="811"/>
      <c r="J99" s="811"/>
      <c r="K99" s="811"/>
      <c r="L99" s="811"/>
      <c r="M99" s="811"/>
      <c r="N99" s="811"/>
      <c r="O99" s="811"/>
      <c r="P99" s="811"/>
      <c r="Q99" s="811"/>
      <c r="R99" s="811"/>
      <c r="S99" s="811"/>
      <c r="T99" s="811"/>
      <c r="U99" s="811"/>
      <c r="V99" s="811"/>
      <c r="W99" s="811"/>
      <c r="X99" s="811"/>
      <c r="Y99" s="811"/>
      <c r="Z99" s="812"/>
    </row>
    <row r="100" spans="2:26">
      <c r="B100" s="803" t="s">
        <v>409</v>
      </c>
      <c r="C100" s="804" t="s">
        <v>554</v>
      </c>
      <c r="D100" s="805">
        <v>24.96</v>
      </c>
      <c r="E100" s="806">
        <v>142</v>
      </c>
      <c r="F100" s="743"/>
      <c r="G100" s="811"/>
      <c r="H100" s="811"/>
      <c r="I100" s="811"/>
      <c r="J100" s="811"/>
      <c r="K100" s="811"/>
      <c r="L100" s="811"/>
      <c r="M100" s="811"/>
      <c r="N100" s="811"/>
      <c r="O100" s="811"/>
      <c r="P100" s="811"/>
      <c r="Q100" s="811"/>
      <c r="R100" s="811"/>
      <c r="S100" s="811"/>
      <c r="T100" s="811"/>
      <c r="U100" s="811"/>
      <c r="V100" s="811"/>
      <c r="W100" s="811"/>
      <c r="X100" s="811"/>
      <c r="Y100" s="811"/>
      <c r="Z100" s="812"/>
    </row>
    <row r="101" spans="2:26">
      <c r="B101" s="803" t="s">
        <v>409</v>
      </c>
      <c r="C101" s="804" t="s">
        <v>555</v>
      </c>
      <c r="D101" s="805">
        <v>3</v>
      </c>
      <c r="E101" s="806">
        <v>45</v>
      </c>
      <c r="F101" s="743"/>
      <c r="G101" s="811"/>
      <c r="H101" s="811"/>
      <c r="I101" s="811"/>
      <c r="J101" s="811"/>
      <c r="K101" s="811"/>
      <c r="L101" s="811"/>
      <c r="M101" s="811"/>
      <c r="N101" s="811"/>
      <c r="O101" s="811"/>
      <c r="P101" s="811"/>
      <c r="Q101" s="811"/>
      <c r="R101" s="811"/>
      <c r="S101" s="811"/>
      <c r="T101" s="811"/>
      <c r="U101" s="811"/>
      <c r="V101" s="811"/>
      <c r="W101" s="811"/>
      <c r="X101" s="811"/>
      <c r="Y101" s="811"/>
      <c r="Z101" s="812"/>
    </row>
    <row r="102" spans="2:26">
      <c r="B102" s="803" t="s">
        <v>403</v>
      </c>
      <c r="C102" s="804" t="s">
        <v>553</v>
      </c>
      <c r="D102" s="805">
        <v>1301.4000000000001</v>
      </c>
      <c r="E102" s="806">
        <v>2</v>
      </c>
      <c r="F102" s="743"/>
      <c r="G102" s="811"/>
      <c r="H102" s="811"/>
      <c r="I102" s="811"/>
      <c r="J102" s="811"/>
      <c r="K102" s="811"/>
      <c r="L102" s="811"/>
      <c r="M102" s="811"/>
      <c r="N102" s="811"/>
      <c r="O102" s="811"/>
      <c r="P102" s="811"/>
      <c r="Q102" s="811"/>
      <c r="R102" s="811"/>
      <c r="S102" s="811"/>
      <c r="T102" s="811"/>
      <c r="U102" s="811"/>
      <c r="V102" s="811"/>
      <c r="W102" s="811"/>
      <c r="X102" s="811"/>
      <c r="Y102" s="811"/>
      <c r="Z102" s="812"/>
    </row>
    <row r="103" spans="2:26">
      <c r="B103" s="803" t="s">
        <v>403</v>
      </c>
      <c r="C103" s="810" t="s">
        <v>556</v>
      </c>
      <c r="D103" s="805">
        <v>537.4</v>
      </c>
      <c r="E103" s="806">
        <v>2</v>
      </c>
      <c r="F103" s="743"/>
      <c r="G103" s="811"/>
      <c r="H103" s="811"/>
      <c r="I103" s="811"/>
      <c r="J103" s="811"/>
      <c r="K103" s="811"/>
      <c r="L103" s="811"/>
      <c r="M103" s="811"/>
      <c r="N103" s="811"/>
      <c r="O103" s="811"/>
      <c r="P103" s="811"/>
      <c r="Q103" s="811"/>
      <c r="R103" s="811"/>
      <c r="S103" s="811"/>
      <c r="T103" s="811"/>
      <c r="U103" s="811"/>
      <c r="V103" s="811"/>
      <c r="W103" s="811"/>
      <c r="X103" s="811"/>
      <c r="Y103" s="811"/>
      <c r="Z103" s="812"/>
    </row>
    <row r="104" spans="2:26">
      <c r="B104" s="803" t="s">
        <v>403</v>
      </c>
      <c r="C104" s="810" t="s">
        <v>557</v>
      </c>
      <c r="D104" s="805">
        <v>451.6</v>
      </c>
      <c r="E104" s="806">
        <v>2</v>
      </c>
      <c r="F104" s="743"/>
      <c r="G104" s="811"/>
      <c r="H104" s="811"/>
      <c r="I104" s="811"/>
      <c r="J104" s="811"/>
      <c r="K104" s="811"/>
      <c r="L104" s="811"/>
      <c r="M104" s="811"/>
      <c r="N104" s="811"/>
      <c r="O104" s="811"/>
      <c r="P104" s="811"/>
      <c r="Q104" s="811"/>
      <c r="R104" s="811"/>
      <c r="S104" s="811"/>
      <c r="T104" s="811"/>
      <c r="U104" s="811"/>
      <c r="V104" s="811"/>
      <c r="W104" s="811"/>
      <c r="X104" s="811"/>
      <c r="Y104" s="811"/>
      <c r="Z104" s="812"/>
    </row>
    <row r="105" spans="2:26">
      <c r="B105" s="803" t="s">
        <v>412</v>
      </c>
      <c r="C105" s="804" t="s">
        <v>555</v>
      </c>
      <c r="D105" s="805">
        <v>40.29</v>
      </c>
      <c r="E105" s="806">
        <v>45</v>
      </c>
      <c r="F105" s="743"/>
      <c r="G105" s="811"/>
      <c r="H105" s="811"/>
      <c r="I105" s="811"/>
      <c r="J105" s="811"/>
      <c r="K105" s="811"/>
      <c r="L105" s="811"/>
      <c r="M105" s="811"/>
      <c r="N105" s="811"/>
      <c r="O105" s="811"/>
      <c r="P105" s="811"/>
      <c r="Q105" s="811"/>
      <c r="R105" s="811"/>
      <c r="S105" s="811"/>
      <c r="T105" s="811"/>
      <c r="U105" s="811"/>
      <c r="V105" s="811"/>
      <c r="W105" s="811"/>
      <c r="X105" s="811"/>
      <c r="Y105" s="811"/>
      <c r="Z105" s="812"/>
    </row>
    <row r="106" spans="2:26">
      <c r="B106" s="803" t="s">
        <v>403</v>
      </c>
      <c r="C106" s="804" t="s">
        <v>558</v>
      </c>
      <c r="D106" s="805">
        <v>1584.58</v>
      </c>
      <c r="E106" s="806">
        <v>1</v>
      </c>
      <c r="F106" s="743"/>
      <c r="G106" s="811"/>
      <c r="H106" s="811"/>
      <c r="I106" s="811"/>
      <c r="J106" s="811"/>
      <c r="K106" s="811"/>
      <c r="L106" s="811"/>
      <c r="M106" s="811"/>
      <c r="N106" s="811"/>
      <c r="O106" s="811"/>
      <c r="P106" s="811"/>
      <c r="Q106" s="811"/>
      <c r="R106" s="811"/>
      <c r="S106" s="811"/>
      <c r="T106" s="811"/>
      <c r="U106" s="811"/>
      <c r="V106" s="811"/>
      <c r="W106" s="811"/>
      <c r="X106" s="811"/>
      <c r="Y106" s="811"/>
      <c r="Z106" s="812"/>
    </row>
    <row r="107" spans="2:26">
      <c r="B107" s="803" t="s">
        <v>403</v>
      </c>
      <c r="C107" s="804" t="s">
        <v>559</v>
      </c>
      <c r="D107" s="805">
        <v>850.41</v>
      </c>
      <c r="E107" s="806">
        <v>1</v>
      </c>
      <c r="F107" s="743"/>
      <c r="G107" s="811"/>
      <c r="H107" s="811"/>
      <c r="I107" s="811"/>
      <c r="J107" s="811"/>
      <c r="K107" s="811"/>
      <c r="L107" s="811"/>
      <c r="M107" s="811"/>
      <c r="N107" s="811"/>
      <c r="O107" s="811"/>
      <c r="P107" s="811"/>
      <c r="Q107" s="811"/>
      <c r="R107" s="811"/>
      <c r="S107" s="811"/>
      <c r="T107" s="811"/>
      <c r="U107" s="811"/>
      <c r="V107" s="811"/>
      <c r="W107" s="811"/>
      <c r="X107" s="811"/>
      <c r="Y107" s="811"/>
      <c r="Z107" s="812"/>
    </row>
    <row r="108" spans="2:26">
      <c r="B108" s="803" t="s">
        <v>403</v>
      </c>
      <c r="C108" s="804" t="s">
        <v>560</v>
      </c>
      <c r="D108" s="805">
        <v>1507.46</v>
      </c>
      <c r="E108" s="806">
        <v>1</v>
      </c>
      <c r="F108" s="743"/>
      <c r="G108" s="811"/>
      <c r="H108" s="811"/>
      <c r="I108" s="811"/>
      <c r="J108" s="811"/>
      <c r="K108" s="811"/>
      <c r="L108" s="811"/>
      <c r="M108" s="811"/>
      <c r="N108" s="811"/>
      <c r="O108" s="811"/>
      <c r="P108" s="811"/>
      <c r="Q108" s="811"/>
      <c r="R108" s="811"/>
      <c r="S108" s="811"/>
      <c r="T108" s="811"/>
      <c r="U108" s="811"/>
      <c r="V108" s="811"/>
      <c r="W108" s="811"/>
      <c r="X108" s="811"/>
      <c r="Y108" s="811"/>
      <c r="Z108" s="812"/>
    </row>
    <row r="109" spans="2:26">
      <c r="B109" s="803" t="s">
        <v>403</v>
      </c>
      <c r="C109" s="804" t="s">
        <v>561</v>
      </c>
      <c r="D109" s="805">
        <v>4040.32</v>
      </c>
      <c r="E109" s="806">
        <v>2</v>
      </c>
      <c r="F109" s="743"/>
      <c r="G109" s="811"/>
      <c r="H109" s="811"/>
      <c r="I109" s="811"/>
      <c r="J109" s="811"/>
      <c r="K109" s="811"/>
      <c r="L109" s="811"/>
      <c r="M109" s="811"/>
      <c r="N109" s="811"/>
      <c r="O109" s="811"/>
      <c r="P109" s="811"/>
      <c r="Q109" s="811"/>
      <c r="R109" s="811"/>
      <c r="S109" s="811"/>
      <c r="T109" s="811"/>
      <c r="U109" s="811"/>
      <c r="V109" s="811"/>
      <c r="W109" s="811"/>
      <c r="X109" s="811"/>
      <c r="Y109" s="811"/>
      <c r="Z109" s="812"/>
    </row>
    <row r="110" spans="2:26">
      <c r="B110" s="803" t="s">
        <v>403</v>
      </c>
      <c r="C110" s="804" t="s">
        <v>562</v>
      </c>
      <c r="D110" s="805">
        <v>1970.62</v>
      </c>
      <c r="E110" s="806">
        <v>2</v>
      </c>
      <c r="F110" s="743"/>
      <c r="G110" s="811"/>
      <c r="H110" s="811"/>
      <c r="I110" s="811"/>
      <c r="J110" s="811"/>
      <c r="K110" s="811"/>
      <c r="L110" s="811"/>
      <c r="M110" s="811"/>
      <c r="N110" s="811"/>
      <c r="O110" s="811"/>
      <c r="P110" s="811"/>
      <c r="Q110" s="811"/>
      <c r="R110" s="811"/>
      <c r="S110" s="811"/>
      <c r="T110" s="811"/>
      <c r="U110" s="811"/>
      <c r="V110" s="811"/>
      <c r="W110" s="811"/>
      <c r="X110" s="811"/>
      <c r="Y110" s="811"/>
      <c r="Z110" s="812"/>
    </row>
    <row r="111" spans="2:26">
      <c r="B111" s="803" t="s">
        <v>403</v>
      </c>
      <c r="C111" s="804" t="s">
        <v>563</v>
      </c>
      <c r="D111" s="805">
        <v>1584.58</v>
      </c>
      <c r="E111" s="806">
        <v>3</v>
      </c>
      <c r="F111" s="743"/>
      <c r="G111" s="811"/>
      <c r="H111" s="811"/>
      <c r="I111" s="811"/>
      <c r="J111" s="811"/>
      <c r="K111" s="811"/>
      <c r="L111" s="811"/>
      <c r="M111" s="811"/>
      <c r="N111" s="811"/>
      <c r="O111" s="811"/>
      <c r="P111" s="811"/>
      <c r="Q111" s="811"/>
      <c r="R111" s="811"/>
      <c r="S111" s="811"/>
      <c r="T111" s="811"/>
      <c r="U111" s="811"/>
      <c r="V111" s="811"/>
      <c r="W111" s="811"/>
      <c r="X111" s="811"/>
      <c r="Y111" s="811"/>
      <c r="Z111" s="812"/>
    </row>
    <row r="112" spans="2:26">
      <c r="B112" s="803" t="s">
        <v>403</v>
      </c>
      <c r="C112" s="804" t="s">
        <v>564</v>
      </c>
      <c r="D112" s="805">
        <v>209</v>
      </c>
      <c r="E112" s="806">
        <v>1</v>
      </c>
      <c r="F112" s="743"/>
      <c r="G112" s="811"/>
      <c r="H112" s="811"/>
      <c r="I112" s="811"/>
      <c r="J112" s="811"/>
      <c r="K112" s="811"/>
      <c r="L112" s="811"/>
      <c r="M112" s="811"/>
      <c r="N112" s="811"/>
      <c r="O112" s="811"/>
      <c r="P112" s="811"/>
      <c r="Q112" s="811"/>
      <c r="R112" s="811"/>
      <c r="S112" s="811"/>
      <c r="T112" s="811"/>
      <c r="U112" s="811"/>
      <c r="V112" s="811"/>
      <c r="W112" s="811"/>
      <c r="X112" s="811"/>
      <c r="Y112" s="811"/>
      <c r="Z112" s="812"/>
    </row>
    <row r="113" spans="2:26">
      <c r="B113" s="803" t="s">
        <v>403</v>
      </c>
      <c r="C113" s="804" t="s">
        <v>565</v>
      </c>
      <c r="D113" s="805">
        <v>451.6</v>
      </c>
      <c r="E113" s="806">
        <v>2</v>
      </c>
      <c r="F113" s="743"/>
      <c r="G113" s="811"/>
      <c r="H113" s="811"/>
      <c r="I113" s="811"/>
      <c r="J113" s="811"/>
      <c r="K113" s="811"/>
      <c r="L113" s="811"/>
      <c r="M113" s="811"/>
      <c r="N113" s="811"/>
      <c r="O113" s="811"/>
      <c r="P113" s="811"/>
      <c r="Q113" s="811"/>
      <c r="R113" s="811"/>
      <c r="S113" s="811"/>
      <c r="T113" s="811"/>
      <c r="U113" s="811"/>
      <c r="V113" s="811"/>
      <c r="W113" s="811"/>
      <c r="X113" s="811"/>
      <c r="Y113" s="811"/>
      <c r="Z113" s="812"/>
    </row>
    <row r="114" spans="2:26">
      <c r="B114" s="803" t="s">
        <v>403</v>
      </c>
      <c r="C114" s="804" t="s">
        <v>566</v>
      </c>
      <c r="D114" s="805">
        <v>62.21</v>
      </c>
      <c r="E114" s="806">
        <v>1</v>
      </c>
      <c r="F114" s="743"/>
      <c r="G114" s="811"/>
      <c r="H114" s="811"/>
      <c r="I114" s="811"/>
      <c r="J114" s="811"/>
      <c r="K114" s="811"/>
      <c r="L114" s="811"/>
      <c r="M114" s="811"/>
      <c r="N114" s="811"/>
      <c r="O114" s="811"/>
      <c r="P114" s="811"/>
      <c r="Q114" s="811"/>
      <c r="R114" s="811"/>
      <c r="S114" s="811"/>
      <c r="T114" s="811"/>
      <c r="U114" s="811"/>
      <c r="V114" s="811"/>
      <c r="W114" s="811"/>
      <c r="X114" s="811"/>
      <c r="Y114" s="811"/>
      <c r="Z114" s="812"/>
    </row>
    <row r="115" spans="2:26">
      <c r="B115" s="803" t="s">
        <v>403</v>
      </c>
      <c r="C115" s="804" t="s">
        <v>567</v>
      </c>
      <c r="D115" s="805">
        <v>850.41</v>
      </c>
      <c r="E115" s="806">
        <v>1</v>
      </c>
      <c r="F115" s="743"/>
      <c r="G115" s="811"/>
      <c r="H115" s="811"/>
      <c r="I115" s="811"/>
      <c r="J115" s="811"/>
      <c r="K115" s="811"/>
      <c r="L115" s="811"/>
      <c r="M115" s="811"/>
      <c r="N115" s="811"/>
      <c r="O115" s="811"/>
      <c r="P115" s="811"/>
      <c r="Q115" s="811"/>
      <c r="R115" s="811"/>
      <c r="S115" s="811"/>
      <c r="T115" s="811"/>
      <c r="U115" s="811"/>
      <c r="V115" s="811"/>
      <c r="W115" s="811"/>
      <c r="X115" s="811"/>
      <c r="Y115" s="811"/>
      <c r="Z115" s="812"/>
    </row>
    <row r="116" spans="2:26">
      <c r="B116" s="803" t="s">
        <v>409</v>
      </c>
      <c r="C116" s="804" t="s">
        <v>568</v>
      </c>
      <c r="D116" s="805">
        <v>28.07</v>
      </c>
      <c r="E116" s="806">
        <v>60</v>
      </c>
      <c r="F116" s="743"/>
      <c r="G116" s="811"/>
      <c r="H116" s="811"/>
      <c r="I116" s="811"/>
      <c r="J116" s="811"/>
      <c r="K116" s="811"/>
      <c r="L116" s="811"/>
      <c r="M116" s="811"/>
      <c r="N116" s="811"/>
      <c r="O116" s="811"/>
      <c r="P116" s="811"/>
      <c r="Q116" s="811"/>
      <c r="R116" s="811"/>
      <c r="S116" s="811"/>
      <c r="T116" s="811"/>
      <c r="U116" s="811"/>
      <c r="V116" s="811"/>
      <c r="W116" s="811"/>
      <c r="X116" s="811"/>
      <c r="Y116" s="811"/>
      <c r="Z116" s="812"/>
    </row>
    <row r="117" spans="2:26">
      <c r="B117" s="803" t="s">
        <v>409</v>
      </c>
      <c r="C117" s="804" t="s">
        <v>569</v>
      </c>
      <c r="D117" s="805">
        <v>26.96</v>
      </c>
      <c r="E117" s="806">
        <v>80</v>
      </c>
      <c r="F117" s="743"/>
      <c r="G117" s="811"/>
      <c r="H117" s="811"/>
      <c r="I117" s="811"/>
      <c r="J117" s="811"/>
      <c r="K117" s="811"/>
      <c r="L117" s="811"/>
      <c r="M117" s="811"/>
      <c r="N117" s="811"/>
      <c r="O117" s="811"/>
      <c r="P117" s="811"/>
      <c r="Q117" s="811"/>
      <c r="R117" s="811"/>
      <c r="S117" s="811"/>
      <c r="T117" s="811"/>
      <c r="U117" s="811"/>
      <c r="V117" s="811"/>
      <c r="W117" s="811"/>
      <c r="X117" s="811"/>
      <c r="Y117" s="811"/>
      <c r="Z117" s="812"/>
    </row>
    <row r="118" spans="2:26">
      <c r="B118" s="803" t="s">
        <v>409</v>
      </c>
      <c r="C118" s="804" t="s">
        <v>568</v>
      </c>
      <c r="D118" s="805">
        <v>28.07</v>
      </c>
      <c r="E118" s="806">
        <v>21</v>
      </c>
      <c r="F118" s="743"/>
      <c r="G118" s="811"/>
      <c r="H118" s="811"/>
      <c r="I118" s="811"/>
      <c r="J118" s="811"/>
      <c r="K118" s="811"/>
      <c r="L118" s="811"/>
      <c r="M118" s="811"/>
      <c r="N118" s="811"/>
      <c r="O118" s="811"/>
      <c r="P118" s="811"/>
      <c r="Q118" s="811"/>
      <c r="R118" s="811"/>
      <c r="S118" s="811"/>
      <c r="T118" s="811"/>
      <c r="U118" s="811"/>
      <c r="V118" s="811"/>
      <c r="W118" s="811"/>
      <c r="X118" s="811"/>
      <c r="Y118" s="811"/>
      <c r="Z118" s="812"/>
    </row>
    <row r="119" spans="2:26">
      <c r="B119" s="800" t="s">
        <v>544</v>
      </c>
      <c r="C119" s="820"/>
      <c r="D119" s="802"/>
      <c r="E119" s="821">
        <v>2250</v>
      </c>
      <c r="F119" s="745">
        <f>VLOOKUP($B119,$B$14:$E$25,4,FALSE())</f>
        <v>0</v>
      </c>
      <c r="G119" s="811"/>
      <c r="H119" s="811"/>
      <c r="I119" s="811"/>
      <c r="J119" s="811"/>
      <c r="K119" s="811"/>
      <c r="L119" s="811"/>
      <c r="M119" s="811"/>
      <c r="N119" s="811"/>
      <c r="O119" s="811"/>
      <c r="P119" s="811"/>
      <c r="Q119" s="811"/>
      <c r="R119" s="811"/>
      <c r="S119" s="811"/>
      <c r="T119" s="811"/>
      <c r="U119" s="811"/>
      <c r="V119" s="811"/>
      <c r="W119" s="811"/>
      <c r="X119" s="811"/>
      <c r="Y119" s="811"/>
      <c r="Z119" s="811"/>
    </row>
    <row r="120" spans="2:26">
      <c r="B120" s="803" t="s">
        <v>403</v>
      </c>
      <c r="C120" s="804" t="s">
        <v>550</v>
      </c>
      <c r="D120" s="805">
        <v>442.93</v>
      </c>
      <c r="E120" s="806">
        <v>7</v>
      </c>
      <c r="F120" s="743"/>
      <c r="G120" s="811"/>
      <c r="H120" s="811"/>
      <c r="I120" s="811"/>
      <c r="J120" s="811"/>
      <c r="K120" s="811"/>
      <c r="L120" s="811"/>
      <c r="M120" s="811"/>
      <c r="N120" s="811"/>
      <c r="O120" s="811"/>
      <c r="P120" s="811"/>
      <c r="Q120" s="811"/>
      <c r="R120" s="811"/>
      <c r="S120" s="811"/>
      <c r="T120" s="811"/>
      <c r="U120" s="811"/>
      <c r="V120" s="811"/>
      <c r="W120" s="811"/>
      <c r="X120" s="811"/>
      <c r="Y120" s="811"/>
      <c r="Z120" s="812"/>
    </row>
    <row r="121" spans="2:26">
      <c r="B121" s="803" t="s">
        <v>403</v>
      </c>
      <c r="C121" s="804" t="s">
        <v>551</v>
      </c>
      <c r="D121" s="805">
        <v>289.17</v>
      </c>
      <c r="E121" s="806">
        <v>1</v>
      </c>
      <c r="F121" s="743"/>
      <c r="G121" s="811"/>
      <c r="H121" s="811"/>
      <c r="I121" s="811"/>
      <c r="J121" s="811"/>
      <c r="K121" s="811"/>
      <c r="L121" s="811"/>
      <c r="M121" s="811"/>
      <c r="N121" s="811"/>
      <c r="O121" s="811"/>
      <c r="P121" s="811"/>
      <c r="Q121" s="811"/>
      <c r="R121" s="811"/>
      <c r="S121" s="811"/>
      <c r="T121" s="811"/>
      <c r="U121" s="811"/>
      <c r="V121" s="811"/>
      <c r="W121" s="811"/>
      <c r="X121" s="811"/>
      <c r="Y121" s="811"/>
      <c r="Z121" s="812"/>
    </row>
    <row r="122" spans="2:26">
      <c r="B122" s="803" t="s">
        <v>403</v>
      </c>
      <c r="C122" s="809" t="s">
        <v>552</v>
      </c>
      <c r="D122" s="805">
        <v>828.41</v>
      </c>
      <c r="E122" s="806">
        <v>2</v>
      </c>
      <c r="F122" s="743"/>
      <c r="G122" s="811"/>
      <c r="H122" s="811"/>
      <c r="I122" s="811"/>
      <c r="J122" s="811"/>
      <c r="K122" s="811"/>
      <c r="L122" s="811"/>
      <c r="M122" s="811"/>
      <c r="N122" s="811"/>
      <c r="O122" s="811"/>
      <c r="P122" s="811"/>
      <c r="Q122" s="811"/>
      <c r="R122" s="811"/>
      <c r="S122" s="811"/>
      <c r="T122" s="811"/>
      <c r="U122" s="811"/>
      <c r="V122" s="811"/>
      <c r="W122" s="811"/>
      <c r="X122" s="811"/>
      <c r="Y122" s="811"/>
      <c r="Z122" s="812"/>
    </row>
    <row r="123" spans="2:26">
      <c r="B123" s="803" t="s">
        <v>403</v>
      </c>
      <c r="C123" s="804" t="s">
        <v>553</v>
      </c>
      <c r="D123" s="805">
        <v>1301.4000000000001</v>
      </c>
      <c r="E123" s="806">
        <v>2</v>
      </c>
      <c r="F123" s="743"/>
      <c r="G123" s="811"/>
      <c r="H123" s="811"/>
      <c r="I123" s="811"/>
      <c r="J123" s="811"/>
      <c r="K123" s="811"/>
      <c r="L123" s="811"/>
      <c r="M123" s="811"/>
      <c r="N123" s="811"/>
      <c r="O123" s="811"/>
      <c r="P123" s="811"/>
      <c r="Q123" s="811"/>
      <c r="R123" s="811"/>
      <c r="S123" s="811"/>
      <c r="T123" s="811"/>
      <c r="U123" s="811"/>
      <c r="V123" s="811"/>
      <c r="W123" s="811"/>
      <c r="X123" s="811"/>
      <c r="Y123" s="811"/>
      <c r="Z123" s="812"/>
    </row>
    <row r="124" spans="2:26">
      <c r="B124" s="803" t="s">
        <v>409</v>
      </c>
      <c r="C124" s="804" t="s">
        <v>554</v>
      </c>
      <c r="D124" s="805">
        <v>24.96</v>
      </c>
      <c r="E124" s="806">
        <v>142</v>
      </c>
      <c r="F124" s="743"/>
      <c r="G124" s="811"/>
      <c r="H124" s="811"/>
      <c r="I124" s="811"/>
      <c r="J124" s="811"/>
      <c r="K124" s="811"/>
      <c r="L124" s="811"/>
      <c r="M124" s="811"/>
      <c r="N124" s="811"/>
      <c r="O124" s="811"/>
      <c r="P124" s="811"/>
      <c r="Q124" s="811"/>
      <c r="R124" s="811"/>
      <c r="S124" s="811"/>
      <c r="T124" s="811"/>
      <c r="U124" s="811"/>
      <c r="V124" s="811"/>
      <c r="W124" s="811"/>
      <c r="X124" s="811"/>
      <c r="Y124" s="811"/>
      <c r="Z124" s="812"/>
    </row>
    <row r="125" spans="2:26">
      <c r="B125" s="803" t="s">
        <v>412</v>
      </c>
      <c r="C125" s="804" t="s">
        <v>555</v>
      </c>
      <c r="D125" s="805">
        <v>40.29</v>
      </c>
      <c r="E125" s="806">
        <v>45</v>
      </c>
      <c r="F125" s="743"/>
      <c r="G125" s="811"/>
      <c r="H125" s="811"/>
      <c r="I125" s="811"/>
      <c r="J125" s="811"/>
      <c r="K125" s="811"/>
      <c r="L125" s="811"/>
      <c r="M125" s="811"/>
      <c r="N125" s="811"/>
      <c r="O125" s="811"/>
      <c r="P125" s="811"/>
      <c r="Q125" s="811"/>
      <c r="R125" s="811"/>
      <c r="S125" s="811"/>
      <c r="T125" s="811"/>
      <c r="U125" s="811"/>
      <c r="V125" s="811"/>
      <c r="W125" s="811"/>
      <c r="X125" s="811"/>
      <c r="Y125" s="811"/>
      <c r="Z125" s="812"/>
    </row>
    <row r="126" spans="2:26">
      <c r="B126" s="800" t="s">
        <v>545</v>
      </c>
      <c r="C126" s="820"/>
      <c r="D126" s="802"/>
      <c r="E126" s="821">
        <v>2500</v>
      </c>
      <c r="F126" s="745">
        <f>VLOOKUP($B126,$B$14:$E$25,4,FALSE())</f>
        <v>0</v>
      </c>
      <c r="G126" s="811"/>
      <c r="H126" s="811"/>
      <c r="I126" s="811"/>
      <c r="J126" s="811"/>
      <c r="K126" s="811"/>
      <c r="L126" s="811"/>
      <c r="M126" s="811"/>
      <c r="N126" s="811"/>
      <c r="O126" s="811"/>
      <c r="P126" s="811"/>
      <c r="Q126" s="811"/>
      <c r="R126" s="811"/>
      <c r="S126" s="811"/>
      <c r="T126" s="811"/>
      <c r="U126" s="811"/>
      <c r="V126" s="811"/>
      <c r="W126" s="811"/>
      <c r="X126" s="811"/>
      <c r="Y126" s="811"/>
      <c r="Z126" s="811"/>
    </row>
    <row r="127" spans="2:26">
      <c r="B127" s="803" t="s">
        <v>403</v>
      </c>
      <c r="C127" s="804" t="s">
        <v>550</v>
      </c>
      <c r="D127" s="805">
        <v>442.93</v>
      </c>
      <c r="E127" s="806">
        <v>7</v>
      </c>
      <c r="F127" s="743"/>
      <c r="G127" s="811"/>
      <c r="H127" s="811"/>
      <c r="I127" s="811"/>
      <c r="J127" s="811"/>
      <c r="K127" s="811"/>
      <c r="L127" s="811"/>
      <c r="M127" s="811"/>
      <c r="N127" s="811"/>
      <c r="O127" s="811"/>
      <c r="P127" s="811"/>
      <c r="Q127" s="811"/>
      <c r="R127" s="811"/>
      <c r="S127" s="811"/>
      <c r="T127" s="811"/>
      <c r="U127" s="811"/>
      <c r="V127" s="811"/>
      <c r="W127" s="811"/>
      <c r="X127" s="811"/>
      <c r="Y127" s="811"/>
      <c r="Z127" s="812"/>
    </row>
    <row r="128" spans="2:26">
      <c r="B128" s="803" t="s">
        <v>403</v>
      </c>
      <c r="C128" s="804" t="s">
        <v>551</v>
      </c>
      <c r="D128" s="805">
        <v>289.17</v>
      </c>
      <c r="E128" s="806">
        <v>1</v>
      </c>
      <c r="F128" s="743"/>
      <c r="G128" s="811"/>
      <c r="H128" s="811"/>
      <c r="I128" s="811"/>
      <c r="J128" s="811"/>
      <c r="K128" s="811"/>
      <c r="L128" s="811"/>
      <c r="M128" s="811"/>
      <c r="N128" s="811"/>
      <c r="O128" s="811"/>
      <c r="P128" s="811"/>
      <c r="Q128" s="811"/>
      <c r="R128" s="811"/>
      <c r="S128" s="811"/>
      <c r="T128" s="811"/>
      <c r="U128" s="811"/>
      <c r="V128" s="811"/>
      <c r="W128" s="811"/>
      <c r="X128" s="811"/>
      <c r="Y128" s="811"/>
      <c r="Z128" s="812"/>
    </row>
    <row r="129" spans="2:26">
      <c r="B129" s="803" t="s">
        <v>409</v>
      </c>
      <c r="C129" s="804" t="s">
        <v>554</v>
      </c>
      <c r="D129" s="805">
        <v>24.96</v>
      </c>
      <c r="E129" s="806">
        <v>142</v>
      </c>
      <c r="F129" s="743"/>
      <c r="G129" s="811"/>
      <c r="H129" s="811"/>
      <c r="I129" s="811"/>
      <c r="J129" s="811"/>
      <c r="K129" s="811"/>
      <c r="L129" s="811"/>
      <c r="M129" s="811"/>
      <c r="N129" s="811"/>
      <c r="O129" s="811"/>
      <c r="P129" s="811"/>
      <c r="Q129" s="811"/>
      <c r="R129" s="811"/>
      <c r="S129" s="811"/>
      <c r="T129" s="811"/>
      <c r="U129" s="811"/>
      <c r="V129" s="811"/>
      <c r="W129" s="811"/>
      <c r="X129" s="811"/>
      <c r="Y129" s="811"/>
      <c r="Z129" s="812"/>
    </row>
    <row r="130" spans="2:26">
      <c r="B130" s="803" t="s">
        <v>409</v>
      </c>
      <c r="C130" s="804" t="s">
        <v>555</v>
      </c>
      <c r="D130" s="805">
        <v>3</v>
      </c>
      <c r="E130" s="806">
        <v>45</v>
      </c>
      <c r="F130" s="743"/>
      <c r="G130" s="811"/>
      <c r="H130" s="811"/>
      <c r="I130" s="811"/>
      <c r="J130" s="811"/>
      <c r="K130" s="811"/>
      <c r="L130" s="811"/>
      <c r="M130" s="811"/>
      <c r="N130" s="811"/>
      <c r="O130" s="811"/>
      <c r="P130" s="811"/>
      <c r="Q130" s="811"/>
      <c r="R130" s="811"/>
      <c r="S130" s="811"/>
      <c r="T130" s="811"/>
      <c r="U130" s="811"/>
      <c r="V130" s="811"/>
      <c r="W130" s="811"/>
      <c r="X130" s="811"/>
      <c r="Y130" s="811"/>
      <c r="Z130" s="812"/>
    </row>
    <row r="131" spans="2:26">
      <c r="B131" s="803" t="s">
        <v>403</v>
      </c>
      <c r="C131" s="804" t="s">
        <v>553</v>
      </c>
      <c r="D131" s="805">
        <v>1301.4000000000001</v>
      </c>
      <c r="E131" s="806">
        <v>2</v>
      </c>
      <c r="F131" s="743"/>
      <c r="G131" s="811"/>
      <c r="H131" s="811"/>
      <c r="I131" s="811"/>
      <c r="J131" s="811"/>
      <c r="K131" s="811"/>
      <c r="L131" s="811"/>
      <c r="M131" s="811"/>
      <c r="N131" s="811"/>
      <c r="O131" s="811"/>
      <c r="P131" s="811"/>
      <c r="Q131" s="811"/>
      <c r="R131" s="811"/>
      <c r="S131" s="811"/>
      <c r="T131" s="811"/>
      <c r="U131" s="811"/>
      <c r="V131" s="811"/>
      <c r="W131" s="811"/>
      <c r="X131" s="811"/>
      <c r="Y131" s="811"/>
      <c r="Z131" s="812"/>
    </row>
    <row r="132" spans="2:26">
      <c r="B132" s="803" t="s">
        <v>403</v>
      </c>
      <c r="C132" s="810" t="s">
        <v>556</v>
      </c>
      <c r="D132" s="805">
        <v>537.4</v>
      </c>
      <c r="E132" s="806">
        <v>2</v>
      </c>
      <c r="F132" s="743"/>
      <c r="G132" s="811"/>
      <c r="H132" s="811"/>
      <c r="I132" s="811"/>
      <c r="J132" s="811"/>
      <c r="K132" s="811"/>
      <c r="L132" s="811"/>
      <c r="M132" s="811"/>
      <c r="N132" s="811"/>
      <c r="O132" s="811"/>
      <c r="P132" s="811"/>
      <c r="Q132" s="811"/>
      <c r="R132" s="811"/>
      <c r="S132" s="811"/>
      <c r="T132" s="811"/>
      <c r="U132" s="811"/>
      <c r="V132" s="811"/>
      <c r="W132" s="811"/>
      <c r="X132" s="811"/>
      <c r="Y132" s="811"/>
      <c r="Z132" s="812"/>
    </row>
    <row r="133" spans="2:26">
      <c r="B133" s="803" t="s">
        <v>403</v>
      </c>
      <c r="C133" s="810" t="s">
        <v>557</v>
      </c>
      <c r="D133" s="805">
        <v>451.6</v>
      </c>
      <c r="E133" s="806">
        <v>2</v>
      </c>
      <c r="F133" s="743"/>
      <c r="G133" s="811"/>
      <c r="H133" s="811"/>
      <c r="I133" s="811"/>
      <c r="J133" s="811"/>
      <c r="K133" s="811"/>
      <c r="L133" s="811"/>
      <c r="M133" s="811"/>
      <c r="N133" s="811"/>
      <c r="O133" s="811"/>
      <c r="P133" s="811"/>
      <c r="Q133" s="811"/>
      <c r="R133" s="811"/>
      <c r="S133" s="811"/>
      <c r="T133" s="811"/>
      <c r="U133" s="811"/>
      <c r="V133" s="811"/>
      <c r="W133" s="811"/>
      <c r="X133" s="811"/>
      <c r="Y133" s="811"/>
      <c r="Z133" s="812"/>
    </row>
    <row r="134" spans="2:26">
      <c r="B134" s="803" t="s">
        <v>412</v>
      </c>
      <c r="C134" s="804" t="s">
        <v>555</v>
      </c>
      <c r="D134" s="805">
        <v>40.29</v>
      </c>
      <c r="E134" s="806">
        <v>45</v>
      </c>
      <c r="F134" s="743"/>
      <c r="G134" s="811"/>
      <c r="H134" s="811"/>
      <c r="I134" s="811"/>
      <c r="J134" s="811"/>
      <c r="K134" s="811"/>
      <c r="L134" s="811"/>
      <c r="M134" s="811"/>
      <c r="N134" s="811"/>
      <c r="O134" s="811"/>
      <c r="P134" s="811"/>
      <c r="Q134" s="811"/>
      <c r="R134" s="811"/>
      <c r="S134" s="811"/>
      <c r="T134" s="811"/>
      <c r="U134" s="811"/>
      <c r="V134" s="811"/>
      <c r="W134" s="811"/>
      <c r="X134" s="811"/>
      <c r="Y134" s="811"/>
      <c r="Z134" s="812"/>
    </row>
    <row r="135" spans="2:26">
      <c r="B135" s="800" t="s">
        <v>546</v>
      </c>
      <c r="C135" s="820"/>
      <c r="D135" s="802"/>
      <c r="E135" s="821">
        <v>2750</v>
      </c>
      <c r="F135" s="745">
        <f>VLOOKUP($B135,$B$14:$E$25,4,FALSE())</f>
        <v>0</v>
      </c>
      <c r="G135" s="811"/>
      <c r="H135" s="811"/>
      <c r="I135" s="811"/>
      <c r="J135" s="811"/>
      <c r="K135" s="811"/>
      <c r="L135" s="811"/>
      <c r="M135" s="811"/>
      <c r="N135" s="811"/>
      <c r="O135" s="811"/>
      <c r="P135" s="811"/>
      <c r="Q135" s="811"/>
      <c r="R135" s="811"/>
      <c r="S135" s="811"/>
      <c r="T135" s="811"/>
      <c r="U135" s="811"/>
      <c r="V135" s="811"/>
      <c r="W135" s="811"/>
      <c r="X135" s="811"/>
      <c r="Y135" s="811"/>
      <c r="Z135" s="811"/>
    </row>
    <row r="136" spans="2:26">
      <c r="B136" s="803" t="s">
        <v>403</v>
      </c>
      <c r="C136" s="804" t="s">
        <v>550</v>
      </c>
      <c r="D136" s="805">
        <v>442.93</v>
      </c>
      <c r="E136" s="806">
        <v>7</v>
      </c>
      <c r="F136" s="743"/>
      <c r="G136" s="811"/>
      <c r="H136" s="811"/>
      <c r="I136" s="811"/>
      <c r="J136" s="811"/>
      <c r="K136" s="811"/>
      <c r="L136" s="811"/>
      <c r="M136" s="811"/>
      <c r="N136" s="811"/>
      <c r="O136" s="811"/>
      <c r="P136" s="811"/>
      <c r="Q136" s="811"/>
      <c r="R136" s="811"/>
      <c r="S136" s="811"/>
      <c r="T136" s="811"/>
      <c r="U136" s="811"/>
      <c r="V136" s="811"/>
      <c r="W136" s="811"/>
      <c r="X136" s="811"/>
      <c r="Y136" s="811"/>
      <c r="Z136" s="812"/>
    </row>
    <row r="137" spans="2:26">
      <c r="B137" s="803" t="s">
        <v>403</v>
      </c>
      <c r="C137" s="804" t="s">
        <v>551</v>
      </c>
      <c r="D137" s="805">
        <v>289.17</v>
      </c>
      <c r="E137" s="806">
        <v>1</v>
      </c>
      <c r="F137" s="743"/>
      <c r="G137" s="811"/>
      <c r="H137" s="811"/>
      <c r="I137" s="811"/>
      <c r="J137" s="811"/>
      <c r="K137" s="811"/>
      <c r="L137" s="811"/>
      <c r="M137" s="811"/>
      <c r="N137" s="811"/>
      <c r="O137" s="811"/>
      <c r="P137" s="811"/>
      <c r="Q137" s="811"/>
      <c r="R137" s="811"/>
      <c r="S137" s="811"/>
      <c r="T137" s="811"/>
      <c r="U137" s="811"/>
      <c r="V137" s="811"/>
      <c r="W137" s="811"/>
      <c r="X137" s="811"/>
      <c r="Y137" s="811"/>
      <c r="Z137" s="812"/>
    </row>
    <row r="138" spans="2:26">
      <c r="B138" s="803" t="s">
        <v>403</v>
      </c>
      <c r="C138" s="809" t="s">
        <v>552</v>
      </c>
      <c r="D138" s="805">
        <v>828.41</v>
      </c>
      <c r="E138" s="806">
        <v>2</v>
      </c>
      <c r="F138" s="743"/>
      <c r="G138" s="811"/>
      <c r="H138" s="811"/>
      <c r="I138" s="811"/>
      <c r="J138" s="811"/>
      <c r="K138" s="811"/>
      <c r="L138" s="811"/>
      <c r="M138" s="811"/>
      <c r="N138" s="811"/>
      <c r="O138" s="811"/>
      <c r="P138" s="811"/>
      <c r="Q138" s="811"/>
      <c r="R138" s="811"/>
      <c r="S138" s="811"/>
      <c r="T138" s="811"/>
      <c r="U138" s="811"/>
      <c r="V138" s="811"/>
      <c r="W138" s="811"/>
      <c r="X138" s="811"/>
      <c r="Y138" s="811"/>
      <c r="Z138" s="812"/>
    </row>
    <row r="139" spans="2:26">
      <c r="B139" s="803" t="s">
        <v>403</v>
      </c>
      <c r="C139" s="804" t="s">
        <v>553</v>
      </c>
      <c r="D139" s="805">
        <v>1301.4000000000001</v>
      </c>
      <c r="E139" s="806">
        <v>2</v>
      </c>
      <c r="F139" s="743"/>
      <c r="G139" s="811"/>
      <c r="H139" s="811"/>
      <c r="I139" s="811"/>
      <c r="J139" s="811"/>
      <c r="K139" s="811"/>
      <c r="L139" s="811"/>
      <c r="M139" s="811"/>
      <c r="N139" s="811"/>
      <c r="O139" s="811"/>
      <c r="P139" s="811"/>
      <c r="Q139" s="811"/>
      <c r="R139" s="811"/>
      <c r="S139" s="811"/>
      <c r="T139" s="811"/>
      <c r="U139" s="811"/>
      <c r="V139" s="811"/>
      <c r="W139" s="811"/>
      <c r="X139" s="811"/>
      <c r="Y139" s="811"/>
      <c r="Z139" s="812"/>
    </row>
    <row r="140" spans="2:26">
      <c r="B140" s="803" t="s">
        <v>409</v>
      </c>
      <c r="C140" s="804" t="s">
        <v>554</v>
      </c>
      <c r="D140" s="805">
        <v>24.96</v>
      </c>
      <c r="E140" s="806">
        <v>142</v>
      </c>
      <c r="F140" s="743"/>
      <c r="G140" s="811"/>
      <c r="H140" s="811"/>
      <c r="I140" s="811"/>
      <c r="J140" s="811"/>
      <c r="K140" s="811"/>
      <c r="L140" s="811"/>
      <c r="M140" s="811"/>
      <c r="N140" s="811"/>
      <c r="O140" s="811"/>
      <c r="P140" s="811"/>
      <c r="Q140" s="811"/>
      <c r="R140" s="811"/>
      <c r="S140" s="811"/>
      <c r="T140" s="811"/>
      <c r="U140" s="811"/>
      <c r="V140" s="811"/>
      <c r="W140" s="811"/>
      <c r="X140" s="811"/>
      <c r="Y140" s="811"/>
      <c r="Z140" s="812"/>
    </row>
    <row r="141" spans="2:26">
      <c r="B141" s="803" t="s">
        <v>412</v>
      </c>
      <c r="C141" s="804" t="s">
        <v>555</v>
      </c>
      <c r="D141" s="805">
        <v>40.29</v>
      </c>
      <c r="E141" s="806">
        <v>45</v>
      </c>
      <c r="F141" s="743"/>
      <c r="G141" s="811"/>
      <c r="H141" s="811"/>
      <c r="I141" s="811"/>
      <c r="J141" s="811"/>
      <c r="K141" s="811"/>
      <c r="L141" s="811"/>
      <c r="M141" s="811"/>
      <c r="N141" s="811"/>
      <c r="O141" s="811"/>
      <c r="P141" s="811"/>
      <c r="Q141" s="811"/>
      <c r="R141" s="811"/>
      <c r="S141" s="811"/>
      <c r="T141" s="811"/>
      <c r="U141" s="811"/>
      <c r="V141" s="811"/>
      <c r="W141" s="811"/>
      <c r="X141" s="811"/>
      <c r="Y141" s="811"/>
      <c r="Z141" s="812"/>
    </row>
    <row r="142" spans="2:26">
      <c r="B142" s="800" t="s">
        <v>547</v>
      </c>
      <c r="C142" s="820"/>
      <c r="D142" s="802"/>
      <c r="E142" s="821">
        <v>3000</v>
      </c>
      <c r="F142" s="745">
        <f>VLOOKUP($B142,$B$14:$E$25,4,FALSE())</f>
        <v>2</v>
      </c>
      <c r="G142" s="807"/>
      <c r="H142" s="807"/>
      <c r="I142" s="807"/>
      <c r="J142" s="807"/>
      <c r="K142" s="807"/>
      <c r="L142" s="807"/>
      <c r="M142" s="807"/>
      <c r="N142" s="807"/>
      <c r="O142" s="807"/>
      <c r="P142" s="807"/>
      <c r="Q142" s="807"/>
      <c r="R142" s="807"/>
      <c r="S142" s="807"/>
      <c r="T142" s="807"/>
      <c r="U142" s="807"/>
      <c r="V142" s="807"/>
      <c r="W142" s="807"/>
      <c r="X142" s="807"/>
      <c r="Y142" s="807"/>
      <c r="Z142" s="807"/>
    </row>
    <row r="143" spans="2:26">
      <c r="B143" s="803" t="s">
        <v>403</v>
      </c>
      <c r="C143" s="804" t="s">
        <v>558</v>
      </c>
      <c r="D143" s="805">
        <v>1584.58</v>
      </c>
      <c r="E143" s="806">
        <v>1</v>
      </c>
      <c r="F143" s="743"/>
      <c r="G143" s="807">
        <f t="shared" ref="G143:V158" si="25">IF(G$15=0,0,G$15/$D$15*$E143*$D143)</f>
        <v>11092.06</v>
      </c>
      <c r="H143" s="807">
        <f t="shared" si="25"/>
        <v>11092.06</v>
      </c>
      <c r="I143" s="807">
        <f t="shared" si="25"/>
        <v>11092.06</v>
      </c>
      <c r="J143" s="807">
        <f t="shared" si="25"/>
        <v>11092.06</v>
      </c>
      <c r="K143" s="807">
        <f t="shared" si="25"/>
        <v>11092.06</v>
      </c>
      <c r="L143" s="807">
        <f t="shared" si="25"/>
        <v>11092.06</v>
      </c>
      <c r="M143" s="807">
        <f t="shared" si="25"/>
        <v>11092.06</v>
      </c>
      <c r="N143" s="807">
        <f t="shared" si="25"/>
        <v>11092.06</v>
      </c>
      <c r="O143" s="807">
        <f t="shared" si="25"/>
        <v>11092.06</v>
      </c>
      <c r="P143" s="807">
        <f t="shared" si="25"/>
        <v>11092.06</v>
      </c>
      <c r="Q143" s="807">
        <f t="shared" si="25"/>
        <v>11092.06</v>
      </c>
      <c r="R143" s="807">
        <f t="shared" si="25"/>
        <v>11092.06</v>
      </c>
      <c r="S143" s="807">
        <f t="shared" si="25"/>
        <v>11092.06</v>
      </c>
      <c r="T143" s="807">
        <f t="shared" si="25"/>
        <v>11092.06</v>
      </c>
      <c r="U143" s="807">
        <f t="shared" si="25"/>
        <v>11092.06</v>
      </c>
      <c r="V143" s="807">
        <f t="shared" si="25"/>
        <v>11092.06</v>
      </c>
      <c r="W143" s="807">
        <f t="shared" ref="Q143:Z158" si="26">IF(W$15=0,0,W$15/$D$15*$E143*$D143)</f>
        <v>11092.06</v>
      </c>
      <c r="X143" s="807">
        <f t="shared" si="26"/>
        <v>11092.06</v>
      </c>
      <c r="Y143" s="807">
        <f t="shared" si="26"/>
        <v>11092.06</v>
      </c>
      <c r="Z143" s="808">
        <f t="shared" si="26"/>
        <v>11092.06</v>
      </c>
    </row>
    <row r="144" spans="2:26">
      <c r="B144" s="803" t="s">
        <v>403</v>
      </c>
      <c r="C144" s="804" t="s">
        <v>559</v>
      </c>
      <c r="D144" s="805">
        <v>850.41</v>
      </c>
      <c r="E144" s="806">
        <v>1</v>
      </c>
      <c r="F144" s="743"/>
      <c r="G144" s="807">
        <f t="shared" si="25"/>
        <v>5952.87</v>
      </c>
      <c r="H144" s="807">
        <f t="shared" si="25"/>
        <v>5952.87</v>
      </c>
      <c r="I144" s="807">
        <f t="shared" si="25"/>
        <v>5952.87</v>
      </c>
      <c r="J144" s="807">
        <f t="shared" si="25"/>
        <v>5952.87</v>
      </c>
      <c r="K144" s="807">
        <f t="shared" si="25"/>
        <v>5952.87</v>
      </c>
      <c r="L144" s="807">
        <f t="shared" si="25"/>
        <v>5952.87</v>
      </c>
      <c r="M144" s="807">
        <f t="shared" si="25"/>
        <v>5952.87</v>
      </c>
      <c r="N144" s="807">
        <f t="shared" si="25"/>
        <v>5952.87</v>
      </c>
      <c r="O144" s="807">
        <f t="shared" si="25"/>
        <v>5952.87</v>
      </c>
      <c r="P144" s="807">
        <f t="shared" si="25"/>
        <v>5952.87</v>
      </c>
      <c r="Q144" s="807">
        <f t="shared" si="26"/>
        <v>5952.87</v>
      </c>
      <c r="R144" s="807">
        <f t="shared" si="26"/>
        <v>5952.87</v>
      </c>
      <c r="S144" s="807">
        <f t="shared" si="26"/>
        <v>5952.87</v>
      </c>
      <c r="T144" s="807">
        <f t="shared" si="26"/>
        <v>5952.87</v>
      </c>
      <c r="U144" s="807">
        <f t="shared" si="26"/>
        <v>5952.87</v>
      </c>
      <c r="V144" s="807">
        <f t="shared" si="26"/>
        <v>5952.87</v>
      </c>
      <c r="W144" s="807">
        <f t="shared" si="26"/>
        <v>5952.87</v>
      </c>
      <c r="X144" s="807">
        <f t="shared" si="26"/>
        <v>5952.87</v>
      </c>
      <c r="Y144" s="807">
        <f t="shared" si="26"/>
        <v>5952.87</v>
      </c>
      <c r="Z144" s="808">
        <f t="shared" si="26"/>
        <v>5952.87</v>
      </c>
    </row>
    <row r="145" spans="2:26">
      <c r="B145" s="803" t="s">
        <v>403</v>
      </c>
      <c r="C145" s="804" t="s">
        <v>560</v>
      </c>
      <c r="D145" s="805">
        <v>1507.46</v>
      </c>
      <c r="E145" s="806">
        <v>1</v>
      </c>
      <c r="F145" s="743"/>
      <c r="G145" s="807">
        <f t="shared" si="25"/>
        <v>10552.220000000001</v>
      </c>
      <c r="H145" s="807">
        <f t="shared" si="25"/>
        <v>10552.220000000001</v>
      </c>
      <c r="I145" s="807">
        <f t="shared" si="25"/>
        <v>10552.220000000001</v>
      </c>
      <c r="J145" s="807">
        <f t="shared" si="25"/>
        <v>10552.220000000001</v>
      </c>
      <c r="K145" s="807">
        <f t="shared" si="25"/>
        <v>10552.220000000001</v>
      </c>
      <c r="L145" s="807">
        <f t="shared" si="25"/>
        <v>10552.220000000001</v>
      </c>
      <c r="M145" s="807">
        <f t="shared" si="25"/>
        <v>10552.220000000001</v>
      </c>
      <c r="N145" s="807">
        <f t="shared" si="25"/>
        <v>10552.220000000001</v>
      </c>
      <c r="O145" s="807">
        <f t="shared" si="25"/>
        <v>10552.220000000001</v>
      </c>
      <c r="P145" s="807">
        <f t="shared" si="25"/>
        <v>10552.220000000001</v>
      </c>
      <c r="Q145" s="807">
        <f t="shared" si="26"/>
        <v>10552.220000000001</v>
      </c>
      <c r="R145" s="807">
        <f t="shared" si="26"/>
        <v>10552.220000000001</v>
      </c>
      <c r="S145" s="807">
        <f t="shared" si="26"/>
        <v>10552.220000000001</v>
      </c>
      <c r="T145" s="807">
        <f t="shared" si="26"/>
        <v>10552.220000000001</v>
      </c>
      <c r="U145" s="807">
        <f t="shared" si="26"/>
        <v>10552.220000000001</v>
      </c>
      <c r="V145" s="807">
        <f t="shared" si="26"/>
        <v>10552.220000000001</v>
      </c>
      <c r="W145" s="807">
        <f t="shared" si="26"/>
        <v>10552.220000000001</v>
      </c>
      <c r="X145" s="807">
        <f t="shared" si="26"/>
        <v>10552.220000000001</v>
      </c>
      <c r="Y145" s="807">
        <f t="shared" si="26"/>
        <v>10552.220000000001</v>
      </c>
      <c r="Z145" s="808">
        <f t="shared" si="26"/>
        <v>10552.220000000001</v>
      </c>
    </row>
    <row r="146" spans="2:26">
      <c r="B146" s="803" t="s">
        <v>403</v>
      </c>
      <c r="C146" s="804" t="s">
        <v>561</v>
      </c>
      <c r="D146" s="805">
        <v>4040.32</v>
      </c>
      <c r="E146" s="806">
        <v>2</v>
      </c>
      <c r="F146" s="743"/>
      <c r="G146" s="807">
        <f t="shared" si="25"/>
        <v>56564.480000000003</v>
      </c>
      <c r="H146" s="807">
        <f t="shared" si="25"/>
        <v>56564.480000000003</v>
      </c>
      <c r="I146" s="807">
        <f t="shared" si="25"/>
        <v>56564.480000000003</v>
      </c>
      <c r="J146" s="807">
        <f t="shared" si="25"/>
        <v>56564.480000000003</v>
      </c>
      <c r="K146" s="807">
        <f t="shared" si="25"/>
        <v>56564.480000000003</v>
      </c>
      <c r="L146" s="807">
        <f t="shared" si="25"/>
        <v>56564.480000000003</v>
      </c>
      <c r="M146" s="807">
        <f t="shared" si="25"/>
        <v>56564.480000000003</v>
      </c>
      <c r="N146" s="807">
        <f t="shared" si="25"/>
        <v>56564.480000000003</v>
      </c>
      <c r="O146" s="807">
        <f t="shared" si="25"/>
        <v>56564.480000000003</v>
      </c>
      <c r="P146" s="807">
        <f t="shared" si="25"/>
        <v>56564.480000000003</v>
      </c>
      <c r="Q146" s="807">
        <f t="shared" si="26"/>
        <v>56564.480000000003</v>
      </c>
      <c r="R146" s="807">
        <f t="shared" si="26"/>
        <v>56564.480000000003</v>
      </c>
      <c r="S146" s="807">
        <f t="shared" si="26"/>
        <v>56564.480000000003</v>
      </c>
      <c r="T146" s="807">
        <f t="shared" si="26"/>
        <v>56564.480000000003</v>
      </c>
      <c r="U146" s="807">
        <f t="shared" si="26"/>
        <v>56564.480000000003</v>
      </c>
      <c r="V146" s="807">
        <f t="shared" si="26"/>
        <v>56564.480000000003</v>
      </c>
      <c r="W146" s="807">
        <f t="shared" si="26"/>
        <v>56564.480000000003</v>
      </c>
      <c r="X146" s="807">
        <f t="shared" si="26"/>
        <v>56564.480000000003</v>
      </c>
      <c r="Y146" s="807">
        <f t="shared" si="26"/>
        <v>56564.480000000003</v>
      </c>
      <c r="Z146" s="808">
        <f t="shared" si="26"/>
        <v>56564.480000000003</v>
      </c>
    </row>
    <row r="147" spans="2:26">
      <c r="B147" s="803" t="s">
        <v>403</v>
      </c>
      <c r="C147" s="804" t="s">
        <v>562</v>
      </c>
      <c r="D147" s="805">
        <v>1970.62</v>
      </c>
      <c r="E147" s="806">
        <v>2</v>
      </c>
      <c r="F147" s="743"/>
      <c r="G147" s="807">
        <f t="shared" si="25"/>
        <v>27588.68</v>
      </c>
      <c r="H147" s="807">
        <f t="shared" si="25"/>
        <v>27588.68</v>
      </c>
      <c r="I147" s="807">
        <f t="shared" si="25"/>
        <v>27588.68</v>
      </c>
      <c r="J147" s="807">
        <f t="shared" si="25"/>
        <v>27588.68</v>
      </c>
      <c r="K147" s="807">
        <f t="shared" si="25"/>
        <v>27588.68</v>
      </c>
      <c r="L147" s="807">
        <f t="shared" si="25"/>
        <v>27588.68</v>
      </c>
      <c r="M147" s="807">
        <f t="shared" si="25"/>
        <v>27588.68</v>
      </c>
      <c r="N147" s="807">
        <f t="shared" si="25"/>
        <v>27588.68</v>
      </c>
      <c r="O147" s="807">
        <f t="shared" si="25"/>
        <v>27588.68</v>
      </c>
      <c r="P147" s="807">
        <f t="shared" si="25"/>
        <v>27588.68</v>
      </c>
      <c r="Q147" s="807">
        <f t="shared" si="26"/>
        <v>27588.68</v>
      </c>
      <c r="R147" s="807">
        <f t="shared" si="26"/>
        <v>27588.68</v>
      </c>
      <c r="S147" s="807">
        <f t="shared" si="26"/>
        <v>27588.68</v>
      </c>
      <c r="T147" s="807">
        <f t="shared" si="26"/>
        <v>27588.68</v>
      </c>
      <c r="U147" s="807">
        <f t="shared" si="26"/>
        <v>27588.68</v>
      </c>
      <c r="V147" s="807">
        <f t="shared" si="26"/>
        <v>27588.68</v>
      </c>
      <c r="W147" s="807">
        <f t="shared" si="26"/>
        <v>27588.68</v>
      </c>
      <c r="X147" s="807">
        <f t="shared" si="26"/>
        <v>27588.68</v>
      </c>
      <c r="Y147" s="807">
        <f t="shared" si="26"/>
        <v>27588.68</v>
      </c>
      <c r="Z147" s="808">
        <f t="shared" si="26"/>
        <v>27588.68</v>
      </c>
    </row>
    <row r="148" spans="2:26">
      <c r="B148" s="803" t="s">
        <v>403</v>
      </c>
      <c r="C148" s="804" t="s">
        <v>563</v>
      </c>
      <c r="D148" s="805">
        <v>1584.58</v>
      </c>
      <c r="E148" s="806">
        <v>3</v>
      </c>
      <c r="F148" s="743"/>
      <c r="G148" s="807">
        <f t="shared" si="25"/>
        <v>33276.18</v>
      </c>
      <c r="H148" s="807">
        <f t="shared" si="25"/>
        <v>33276.18</v>
      </c>
      <c r="I148" s="807">
        <f t="shared" si="25"/>
        <v>33276.18</v>
      </c>
      <c r="J148" s="807">
        <f t="shared" si="25"/>
        <v>33276.18</v>
      </c>
      <c r="K148" s="807">
        <f t="shared" si="25"/>
        <v>33276.18</v>
      </c>
      <c r="L148" s="807">
        <f t="shared" si="25"/>
        <v>33276.18</v>
      </c>
      <c r="M148" s="807">
        <f t="shared" si="25"/>
        <v>33276.18</v>
      </c>
      <c r="N148" s="807">
        <f t="shared" si="25"/>
        <v>33276.18</v>
      </c>
      <c r="O148" s="807">
        <f t="shared" si="25"/>
        <v>33276.18</v>
      </c>
      <c r="P148" s="807">
        <f t="shared" si="25"/>
        <v>33276.18</v>
      </c>
      <c r="Q148" s="807">
        <f t="shared" si="26"/>
        <v>33276.18</v>
      </c>
      <c r="R148" s="807">
        <f t="shared" si="26"/>
        <v>33276.18</v>
      </c>
      <c r="S148" s="807">
        <f t="shared" si="26"/>
        <v>33276.18</v>
      </c>
      <c r="T148" s="807">
        <f t="shared" si="26"/>
        <v>33276.18</v>
      </c>
      <c r="U148" s="807">
        <f t="shared" si="26"/>
        <v>33276.18</v>
      </c>
      <c r="V148" s="807">
        <f t="shared" si="26"/>
        <v>33276.18</v>
      </c>
      <c r="W148" s="807">
        <f t="shared" si="26"/>
        <v>33276.18</v>
      </c>
      <c r="X148" s="807">
        <f t="shared" si="26"/>
        <v>33276.18</v>
      </c>
      <c r="Y148" s="807">
        <f t="shared" si="26"/>
        <v>33276.18</v>
      </c>
      <c r="Z148" s="808">
        <f t="shared" si="26"/>
        <v>33276.18</v>
      </c>
    </row>
    <row r="149" spans="2:26">
      <c r="B149" s="803" t="s">
        <v>403</v>
      </c>
      <c r="C149" s="804" t="s">
        <v>564</v>
      </c>
      <c r="D149" s="805">
        <v>209</v>
      </c>
      <c r="E149" s="806">
        <v>1</v>
      </c>
      <c r="F149" s="743"/>
      <c r="G149" s="807">
        <f t="shared" si="25"/>
        <v>1463</v>
      </c>
      <c r="H149" s="807">
        <f t="shared" si="25"/>
        <v>1463</v>
      </c>
      <c r="I149" s="807">
        <f t="shared" si="25"/>
        <v>1463</v>
      </c>
      <c r="J149" s="807">
        <f t="shared" si="25"/>
        <v>1463</v>
      </c>
      <c r="K149" s="807">
        <f t="shared" si="25"/>
        <v>1463</v>
      </c>
      <c r="L149" s="807">
        <f t="shared" si="25"/>
        <v>1463</v>
      </c>
      <c r="M149" s="807">
        <f t="shared" si="25"/>
        <v>1463</v>
      </c>
      <c r="N149" s="807">
        <f t="shared" si="25"/>
        <v>1463</v>
      </c>
      <c r="O149" s="807">
        <f t="shared" si="25"/>
        <v>1463</v>
      </c>
      <c r="P149" s="807">
        <f t="shared" si="25"/>
        <v>1463</v>
      </c>
      <c r="Q149" s="807">
        <f t="shared" si="26"/>
        <v>1463</v>
      </c>
      <c r="R149" s="807">
        <f t="shared" si="26"/>
        <v>1463</v>
      </c>
      <c r="S149" s="807">
        <f t="shared" si="26"/>
        <v>1463</v>
      </c>
      <c r="T149" s="807">
        <f t="shared" si="26"/>
        <v>1463</v>
      </c>
      <c r="U149" s="807">
        <f t="shared" si="26"/>
        <v>1463</v>
      </c>
      <c r="V149" s="807">
        <f t="shared" si="26"/>
        <v>1463</v>
      </c>
      <c r="W149" s="807">
        <f t="shared" si="26"/>
        <v>1463</v>
      </c>
      <c r="X149" s="807">
        <f t="shared" si="26"/>
        <v>1463</v>
      </c>
      <c r="Y149" s="807">
        <f t="shared" si="26"/>
        <v>1463</v>
      </c>
      <c r="Z149" s="808">
        <f t="shared" si="26"/>
        <v>1463</v>
      </c>
    </row>
    <row r="150" spans="2:26">
      <c r="B150" s="803" t="s">
        <v>403</v>
      </c>
      <c r="C150" s="804" t="s">
        <v>565</v>
      </c>
      <c r="D150" s="805">
        <v>451.6</v>
      </c>
      <c r="E150" s="806">
        <v>2</v>
      </c>
      <c r="F150" s="743"/>
      <c r="G150" s="807">
        <f t="shared" si="25"/>
        <v>6322.4000000000005</v>
      </c>
      <c r="H150" s="807">
        <f t="shared" si="25"/>
        <v>6322.4000000000005</v>
      </c>
      <c r="I150" s="807">
        <f t="shared" si="25"/>
        <v>6322.4000000000005</v>
      </c>
      <c r="J150" s="807">
        <f t="shared" si="25"/>
        <v>6322.4000000000005</v>
      </c>
      <c r="K150" s="807">
        <f t="shared" si="25"/>
        <v>6322.4000000000005</v>
      </c>
      <c r="L150" s="807">
        <f t="shared" si="25"/>
        <v>6322.4000000000005</v>
      </c>
      <c r="M150" s="807">
        <f t="shared" si="25"/>
        <v>6322.4000000000005</v>
      </c>
      <c r="N150" s="807">
        <f t="shared" si="25"/>
        <v>6322.4000000000005</v>
      </c>
      <c r="O150" s="807">
        <f t="shared" si="25"/>
        <v>6322.4000000000005</v>
      </c>
      <c r="P150" s="807">
        <f t="shared" si="25"/>
        <v>6322.4000000000005</v>
      </c>
      <c r="Q150" s="807">
        <f t="shared" si="26"/>
        <v>6322.4000000000005</v>
      </c>
      <c r="R150" s="807">
        <f t="shared" si="26"/>
        <v>6322.4000000000005</v>
      </c>
      <c r="S150" s="807">
        <f t="shared" si="26"/>
        <v>6322.4000000000005</v>
      </c>
      <c r="T150" s="807">
        <f t="shared" si="26"/>
        <v>6322.4000000000005</v>
      </c>
      <c r="U150" s="807">
        <f t="shared" si="26"/>
        <v>6322.4000000000005</v>
      </c>
      <c r="V150" s="807">
        <f t="shared" si="26"/>
        <v>6322.4000000000005</v>
      </c>
      <c r="W150" s="807">
        <f t="shared" si="26"/>
        <v>6322.4000000000005</v>
      </c>
      <c r="X150" s="807">
        <f t="shared" si="26"/>
        <v>6322.4000000000005</v>
      </c>
      <c r="Y150" s="807">
        <f t="shared" si="26"/>
        <v>6322.4000000000005</v>
      </c>
      <c r="Z150" s="808">
        <f t="shared" si="26"/>
        <v>6322.4000000000005</v>
      </c>
    </row>
    <row r="151" spans="2:26">
      <c r="B151" s="803" t="s">
        <v>403</v>
      </c>
      <c r="C151" s="804" t="s">
        <v>566</v>
      </c>
      <c r="D151" s="805">
        <v>62.21</v>
      </c>
      <c r="E151" s="806">
        <v>1</v>
      </c>
      <c r="F151" s="743"/>
      <c r="G151" s="807">
        <f t="shared" si="25"/>
        <v>435.47</v>
      </c>
      <c r="H151" s="807">
        <f t="shared" si="25"/>
        <v>435.47</v>
      </c>
      <c r="I151" s="807">
        <f t="shared" si="25"/>
        <v>435.47</v>
      </c>
      <c r="J151" s="807">
        <f t="shared" si="25"/>
        <v>435.47</v>
      </c>
      <c r="K151" s="807">
        <f t="shared" si="25"/>
        <v>435.47</v>
      </c>
      <c r="L151" s="807">
        <f t="shared" si="25"/>
        <v>435.47</v>
      </c>
      <c r="M151" s="807">
        <f t="shared" si="25"/>
        <v>435.47</v>
      </c>
      <c r="N151" s="807">
        <f t="shared" si="25"/>
        <v>435.47</v>
      </c>
      <c r="O151" s="807">
        <f t="shared" si="25"/>
        <v>435.47</v>
      </c>
      <c r="P151" s="807">
        <f t="shared" si="25"/>
        <v>435.47</v>
      </c>
      <c r="Q151" s="807">
        <f t="shared" si="26"/>
        <v>435.47</v>
      </c>
      <c r="R151" s="807">
        <f t="shared" si="26"/>
        <v>435.47</v>
      </c>
      <c r="S151" s="807">
        <f t="shared" si="26"/>
        <v>435.47</v>
      </c>
      <c r="T151" s="807">
        <f t="shared" si="26"/>
        <v>435.47</v>
      </c>
      <c r="U151" s="807">
        <f t="shared" si="26"/>
        <v>435.47</v>
      </c>
      <c r="V151" s="807">
        <f t="shared" si="26"/>
        <v>435.47</v>
      </c>
      <c r="W151" s="807">
        <f t="shared" si="26"/>
        <v>435.47</v>
      </c>
      <c r="X151" s="807">
        <f t="shared" si="26"/>
        <v>435.47</v>
      </c>
      <c r="Y151" s="807">
        <f t="shared" si="26"/>
        <v>435.47</v>
      </c>
      <c r="Z151" s="808">
        <f t="shared" si="26"/>
        <v>435.47</v>
      </c>
    </row>
    <row r="152" spans="2:26">
      <c r="B152" s="803" t="s">
        <v>403</v>
      </c>
      <c r="C152" s="804" t="s">
        <v>567</v>
      </c>
      <c r="D152" s="805">
        <v>850.41</v>
      </c>
      <c r="E152" s="806">
        <v>1</v>
      </c>
      <c r="F152" s="743"/>
      <c r="G152" s="807">
        <f t="shared" si="25"/>
        <v>5952.87</v>
      </c>
      <c r="H152" s="807">
        <f t="shared" si="25"/>
        <v>5952.87</v>
      </c>
      <c r="I152" s="807">
        <f t="shared" si="25"/>
        <v>5952.87</v>
      </c>
      <c r="J152" s="807">
        <f t="shared" si="25"/>
        <v>5952.87</v>
      </c>
      <c r="K152" s="807">
        <f t="shared" si="25"/>
        <v>5952.87</v>
      </c>
      <c r="L152" s="807">
        <f t="shared" si="25"/>
        <v>5952.87</v>
      </c>
      <c r="M152" s="807">
        <f t="shared" si="25"/>
        <v>5952.87</v>
      </c>
      <c r="N152" s="807">
        <f t="shared" si="25"/>
        <v>5952.87</v>
      </c>
      <c r="O152" s="807">
        <f t="shared" si="25"/>
        <v>5952.87</v>
      </c>
      <c r="P152" s="807">
        <f t="shared" si="25"/>
        <v>5952.87</v>
      </c>
      <c r="Q152" s="807">
        <f t="shared" si="26"/>
        <v>5952.87</v>
      </c>
      <c r="R152" s="807">
        <f t="shared" si="26"/>
        <v>5952.87</v>
      </c>
      <c r="S152" s="807">
        <f t="shared" si="26"/>
        <v>5952.87</v>
      </c>
      <c r="T152" s="807">
        <f t="shared" si="26"/>
        <v>5952.87</v>
      </c>
      <c r="U152" s="807">
        <f t="shared" si="26"/>
        <v>5952.87</v>
      </c>
      <c r="V152" s="807">
        <f t="shared" si="26"/>
        <v>5952.87</v>
      </c>
      <c r="W152" s="807">
        <f t="shared" si="26"/>
        <v>5952.87</v>
      </c>
      <c r="X152" s="807">
        <f t="shared" si="26"/>
        <v>5952.87</v>
      </c>
      <c r="Y152" s="807">
        <f t="shared" si="26"/>
        <v>5952.87</v>
      </c>
      <c r="Z152" s="808">
        <f t="shared" si="26"/>
        <v>5952.87</v>
      </c>
    </row>
    <row r="153" spans="2:26">
      <c r="B153" s="803" t="s">
        <v>409</v>
      </c>
      <c r="C153" s="804" t="s">
        <v>568</v>
      </c>
      <c r="D153" s="805">
        <v>28.07</v>
      </c>
      <c r="E153" s="806">
        <v>60</v>
      </c>
      <c r="F153" s="743"/>
      <c r="G153" s="807">
        <f t="shared" si="25"/>
        <v>11789.4</v>
      </c>
      <c r="H153" s="807">
        <f t="shared" si="25"/>
        <v>11789.4</v>
      </c>
      <c r="I153" s="807">
        <f t="shared" si="25"/>
        <v>11789.4</v>
      </c>
      <c r="J153" s="807">
        <f t="shared" si="25"/>
        <v>11789.4</v>
      </c>
      <c r="K153" s="807">
        <f t="shared" si="25"/>
        <v>11789.4</v>
      </c>
      <c r="L153" s="807">
        <f t="shared" si="25"/>
        <v>11789.4</v>
      </c>
      <c r="M153" s="807">
        <f t="shared" si="25"/>
        <v>11789.4</v>
      </c>
      <c r="N153" s="807">
        <f t="shared" si="25"/>
        <v>11789.4</v>
      </c>
      <c r="O153" s="807">
        <f t="shared" si="25"/>
        <v>11789.4</v>
      </c>
      <c r="P153" s="807">
        <f t="shared" si="25"/>
        <v>11789.4</v>
      </c>
      <c r="Q153" s="807">
        <f t="shared" si="26"/>
        <v>11789.4</v>
      </c>
      <c r="R153" s="807">
        <f t="shared" si="26"/>
        <v>11789.4</v>
      </c>
      <c r="S153" s="807">
        <f t="shared" si="26"/>
        <v>11789.4</v>
      </c>
      <c r="T153" s="807">
        <f t="shared" si="26"/>
        <v>11789.4</v>
      </c>
      <c r="U153" s="807">
        <f t="shared" si="26"/>
        <v>11789.4</v>
      </c>
      <c r="V153" s="807">
        <f t="shared" si="26"/>
        <v>11789.4</v>
      </c>
      <c r="W153" s="807">
        <f t="shared" si="26"/>
        <v>11789.4</v>
      </c>
      <c r="X153" s="807">
        <f t="shared" si="26"/>
        <v>11789.4</v>
      </c>
      <c r="Y153" s="807">
        <f t="shared" si="26"/>
        <v>11789.4</v>
      </c>
      <c r="Z153" s="808">
        <f t="shared" si="26"/>
        <v>11789.4</v>
      </c>
    </row>
    <row r="154" spans="2:26">
      <c r="B154" s="803" t="s">
        <v>409</v>
      </c>
      <c r="C154" s="804" t="s">
        <v>569</v>
      </c>
      <c r="D154" s="805">
        <v>26.96</v>
      </c>
      <c r="E154" s="806">
        <v>80</v>
      </c>
      <c r="F154" s="743"/>
      <c r="G154" s="807">
        <f t="shared" si="25"/>
        <v>15097.6</v>
      </c>
      <c r="H154" s="807">
        <f t="shared" si="25"/>
        <v>15097.6</v>
      </c>
      <c r="I154" s="807">
        <f t="shared" si="25"/>
        <v>15097.6</v>
      </c>
      <c r="J154" s="807">
        <f t="shared" si="25"/>
        <v>15097.6</v>
      </c>
      <c r="K154" s="807">
        <f t="shared" si="25"/>
        <v>15097.6</v>
      </c>
      <c r="L154" s="807">
        <f t="shared" si="25"/>
        <v>15097.6</v>
      </c>
      <c r="M154" s="807">
        <f t="shared" si="25"/>
        <v>15097.6</v>
      </c>
      <c r="N154" s="807">
        <f t="shared" si="25"/>
        <v>15097.6</v>
      </c>
      <c r="O154" s="807">
        <f t="shared" si="25"/>
        <v>15097.6</v>
      </c>
      <c r="P154" s="807">
        <f t="shared" si="25"/>
        <v>15097.6</v>
      </c>
      <c r="Q154" s="807">
        <f t="shared" si="26"/>
        <v>15097.6</v>
      </c>
      <c r="R154" s="807">
        <f t="shared" si="26"/>
        <v>15097.6</v>
      </c>
      <c r="S154" s="807">
        <f t="shared" si="26"/>
        <v>15097.6</v>
      </c>
      <c r="T154" s="807">
        <f t="shared" si="26"/>
        <v>15097.6</v>
      </c>
      <c r="U154" s="807">
        <f t="shared" si="26"/>
        <v>15097.6</v>
      </c>
      <c r="V154" s="807">
        <f t="shared" si="26"/>
        <v>15097.6</v>
      </c>
      <c r="W154" s="807">
        <f t="shared" si="26"/>
        <v>15097.6</v>
      </c>
      <c r="X154" s="807">
        <f t="shared" si="26"/>
        <v>15097.6</v>
      </c>
      <c r="Y154" s="807">
        <f t="shared" si="26"/>
        <v>15097.6</v>
      </c>
      <c r="Z154" s="808">
        <f t="shared" si="26"/>
        <v>15097.6</v>
      </c>
    </row>
    <row r="155" spans="2:26">
      <c r="B155" s="803" t="s">
        <v>409</v>
      </c>
      <c r="C155" s="804" t="s">
        <v>568</v>
      </c>
      <c r="D155" s="805">
        <v>28.07</v>
      </c>
      <c r="E155" s="806">
        <v>21</v>
      </c>
      <c r="F155" s="743"/>
      <c r="G155" s="807">
        <f t="shared" si="25"/>
        <v>4126.29</v>
      </c>
      <c r="H155" s="807">
        <f t="shared" si="25"/>
        <v>4126.29</v>
      </c>
      <c r="I155" s="807">
        <f t="shared" si="25"/>
        <v>4126.29</v>
      </c>
      <c r="J155" s="807">
        <f t="shared" si="25"/>
        <v>4126.29</v>
      </c>
      <c r="K155" s="807">
        <f t="shared" si="25"/>
        <v>4126.29</v>
      </c>
      <c r="L155" s="807">
        <f t="shared" si="25"/>
        <v>4126.29</v>
      </c>
      <c r="M155" s="807">
        <f t="shared" si="25"/>
        <v>4126.29</v>
      </c>
      <c r="N155" s="807">
        <f t="shared" si="25"/>
        <v>4126.29</v>
      </c>
      <c r="O155" s="807">
        <f t="shared" si="25"/>
        <v>4126.29</v>
      </c>
      <c r="P155" s="807">
        <f t="shared" si="25"/>
        <v>4126.29</v>
      </c>
      <c r="Q155" s="807">
        <f t="shared" si="26"/>
        <v>4126.29</v>
      </c>
      <c r="R155" s="807">
        <f t="shared" si="26"/>
        <v>4126.29</v>
      </c>
      <c r="S155" s="807">
        <f t="shared" si="26"/>
        <v>4126.29</v>
      </c>
      <c r="T155" s="807">
        <f t="shared" si="26"/>
        <v>4126.29</v>
      </c>
      <c r="U155" s="807">
        <f t="shared" si="26"/>
        <v>4126.29</v>
      </c>
      <c r="V155" s="807">
        <f t="shared" si="26"/>
        <v>4126.29</v>
      </c>
      <c r="W155" s="807">
        <f t="shared" si="26"/>
        <v>4126.29</v>
      </c>
      <c r="X155" s="807">
        <f t="shared" si="26"/>
        <v>4126.29</v>
      </c>
      <c r="Y155" s="807">
        <f t="shared" si="26"/>
        <v>4126.29</v>
      </c>
      <c r="Z155" s="808">
        <f t="shared" si="26"/>
        <v>4126.29</v>
      </c>
    </row>
    <row r="156" spans="2:26">
      <c r="B156" s="803" t="s">
        <v>403</v>
      </c>
      <c r="C156" s="822" t="s">
        <v>570</v>
      </c>
      <c r="D156" s="805">
        <v>1265.22</v>
      </c>
      <c r="E156" s="823">
        <v>1</v>
      </c>
      <c r="F156" s="743"/>
      <c r="G156" s="807">
        <f t="shared" si="25"/>
        <v>8856.5400000000009</v>
      </c>
      <c r="H156" s="807">
        <f t="shared" si="25"/>
        <v>8856.5400000000009</v>
      </c>
      <c r="I156" s="807">
        <f t="shared" si="25"/>
        <v>8856.5400000000009</v>
      </c>
      <c r="J156" s="807">
        <f t="shared" si="25"/>
        <v>8856.5400000000009</v>
      </c>
      <c r="K156" s="807">
        <f t="shared" si="25"/>
        <v>8856.5400000000009</v>
      </c>
      <c r="L156" s="807">
        <f t="shared" si="25"/>
        <v>8856.5400000000009</v>
      </c>
      <c r="M156" s="807">
        <f t="shared" si="25"/>
        <v>8856.5400000000009</v>
      </c>
      <c r="N156" s="807">
        <f t="shared" si="25"/>
        <v>8856.5400000000009</v>
      </c>
      <c r="O156" s="807">
        <f t="shared" si="25"/>
        <v>8856.5400000000009</v>
      </c>
      <c r="P156" s="807">
        <f t="shared" si="25"/>
        <v>8856.5400000000009</v>
      </c>
      <c r="Q156" s="807">
        <f t="shared" si="26"/>
        <v>8856.5400000000009</v>
      </c>
      <c r="R156" s="807">
        <f t="shared" si="26"/>
        <v>8856.5400000000009</v>
      </c>
      <c r="S156" s="807">
        <f t="shared" si="26"/>
        <v>8856.5400000000009</v>
      </c>
      <c r="T156" s="807">
        <f t="shared" si="26"/>
        <v>8856.5400000000009</v>
      </c>
      <c r="U156" s="807">
        <f t="shared" si="26"/>
        <v>8856.5400000000009</v>
      </c>
      <c r="V156" s="807">
        <f t="shared" si="26"/>
        <v>8856.5400000000009</v>
      </c>
      <c r="W156" s="807">
        <f t="shared" si="26"/>
        <v>8856.5400000000009</v>
      </c>
      <c r="X156" s="807">
        <f t="shared" si="26"/>
        <v>8856.5400000000009</v>
      </c>
      <c r="Y156" s="807">
        <f t="shared" si="26"/>
        <v>8856.5400000000009</v>
      </c>
      <c r="Z156" s="808">
        <f t="shared" si="26"/>
        <v>8856.5400000000009</v>
      </c>
    </row>
    <row r="157" spans="2:26">
      <c r="B157" s="803" t="s">
        <v>403</v>
      </c>
      <c r="C157" s="822" t="s">
        <v>571</v>
      </c>
      <c r="D157" s="805">
        <v>874.61</v>
      </c>
      <c r="E157" s="823">
        <v>2</v>
      </c>
      <c r="F157" s="743"/>
      <c r="G157" s="807">
        <f t="shared" si="25"/>
        <v>12244.54</v>
      </c>
      <c r="H157" s="807">
        <f t="shared" si="25"/>
        <v>12244.54</v>
      </c>
      <c r="I157" s="807">
        <f t="shared" si="25"/>
        <v>12244.54</v>
      </c>
      <c r="J157" s="807">
        <f t="shared" si="25"/>
        <v>12244.54</v>
      </c>
      <c r="K157" s="807">
        <f t="shared" si="25"/>
        <v>12244.54</v>
      </c>
      <c r="L157" s="807">
        <f t="shared" si="25"/>
        <v>12244.54</v>
      </c>
      <c r="M157" s="807">
        <f t="shared" si="25"/>
        <v>12244.54</v>
      </c>
      <c r="N157" s="807">
        <f t="shared" si="25"/>
        <v>12244.54</v>
      </c>
      <c r="O157" s="807">
        <f t="shared" si="25"/>
        <v>12244.54</v>
      </c>
      <c r="P157" s="807">
        <f t="shared" si="25"/>
        <v>12244.54</v>
      </c>
      <c r="Q157" s="807">
        <f t="shared" si="26"/>
        <v>12244.54</v>
      </c>
      <c r="R157" s="807">
        <f t="shared" si="26"/>
        <v>12244.54</v>
      </c>
      <c r="S157" s="807">
        <f t="shared" si="26"/>
        <v>12244.54</v>
      </c>
      <c r="T157" s="807">
        <f t="shared" si="26"/>
        <v>12244.54</v>
      </c>
      <c r="U157" s="807">
        <f t="shared" si="26"/>
        <v>12244.54</v>
      </c>
      <c r="V157" s="807">
        <f t="shared" si="26"/>
        <v>12244.54</v>
      </c>
      <c r="W157" s="807">
        <f t="shared" si="26"/>
        <v>12244.54</v>
      </c>
      <c r="X157" s="807">
        <f t="shared" si="26"/>
        <v>12244.54</v>
      </c>
      <c r="Y157" s="807">
        <f t="shared" si="26"/>
        <v>12244.54</v>
      </c>
      <c r="Z157" s="808">
        <f t="shared" si="26"/>
        <v>12244.54</v>
      </c>
    </row>
    <row r="158" spans="2:26">
      <c r="B158" s="803" t="s">
        <v>409</v>
      </c>
      <c r="C158" s="822" t="s">
        <v>572</v>
      </c>
      <c r="D158" s="805">
        <v>26.2</v>
      </c>
      <c r="E158" s="823">
        <v>108</v>
      </c>
      <c r="F158" s="743"/>
      <c r="G158" s="807">
        <f t="shared" si="25"/>
        <v>19807.2</v>
      </c>
      <c r="H158" s="807">
        <f t="shared" si="25"/>
        <v>19807.2</v>
      </c>
      <c r="I158" s="807">
        <f t="shared" si="25"/>
        <v>19807.2</v>
      </c>
      <c r="J158" s="807">
        <f t="shared" si="25"/>
        <v>19807.2</v>
      </c>
      <c r="K158" s="807">
        <f t="shared" si="25"/>
        <v>19807.2</v>
      </c>
      <c r="L158" s="807">
        <f t="shared" si="25"/>
        <v>19807.2</v>
      </c>
      <c r="M158" s="807">
        <f t="shared" si="25"/>
        <v>19807.2</v>
      </c>
      <c r="N158" s="807">
        <f t="shared" si="25"/>
        <v>19807.2</v>
      </c>
      <c r="O158" s="807">
        <f t="shared" si="25"/>
        <v>19807.2</v>
      </c>
      <c r="P158" s="807">
        <f t="shared" si="25"/>
        <v>19807.2</v>
      </c>
      <c r="Q158" s="807">
        <f t="shared" si="26"/>
        <v>19807.2</v>
      </c>
      <c r="R158" s="807">
        <f t="shared" si="26"/>
        <v>19807.2</v>
      </c>
      <c r="S158" s="807">
        <f t="shared" si="26"/>
        <v>19807.2</v>
      </c>
      <c r="T158" s="807">
        <f t="shared" si="26"/>
        <v>19807.2</v>
      </c>
      <c r="U158" s="807">
        <f t="shared" si="26"/>
        <v>19807.2</v>
      </c>
      <c r="V158" s="807">
        <f t="shared" si="26"/>
        <v>19807.2</v>
      </c>
      <c r="W158" s="807">
        <f t="shared" si="26"/>
        <v>19807.2</v>
      </c>
      <c r="X158" s="807">
        <f t="shared" si="26"/>
        <v>19807.2</v>
      </c>
      <c r="Y158" s="807">
        <f t="shared" si="26"/>
        <v>19807.2</v>
      </c>
      <c r="Z158" s="808">
        <f t="shared" si="26"/>
        <v>19807.2</v>
      </c>
    </row>
    <row r="159" spans="2:26">
      <c r="B159" s="803" t="s">
        <v>409</v>
      </c>
      <c r="C159" s="822" t="s">
        <v>573</v>
      </c>
      <c r="D159" s="805">
        <v>17.21</v>
      </c>
      <c r="E159" s="823">
        <v>375</v>
      </c>
      <c r="F159" s="743"/>
      <c r="G159" s="807">
        <f t="shared" ref="G159:V160" si="27">IF(G$15=0,0,G$15/$D$15*$E159*$D159)</f>
        <v>45176.25</v>
      </c>
      <c r="H159" s="807">
        <f t="shared" si="27"/>
        <v>45176.25</v>
      </c>
      <c r="I159" s="807">
        <f t="shared" si="27"/>
        <v>45176.25</v>
      </c>
      <c r="J159" s="807">
        <f t="shared" si="27"/>
        <v>45176.25</v>
      </c>
      <c r="K159" s="807">
        <f t="shared" si="27"/>
        <v>45176.25</v>
      </c>
      <c r="L159" s="807">
        <f t="shared" si="27"/>
        <v>45176.25</v>
      </c>
      <c r="M159" s="807">
        <f t="shared" si="27"/>
        <v>45176.25</v>
      </c>
      <c r="N159" s="807">
        <f t="shared" si="27"/>
        <v>45176.25</v>
      </c>
      <c r="O159" s="807">
        <f t="shared" si="27"/>
        <v>45176.25</v>
      </c>
      <c r="P159" s="807">
        <f t="shared" si="27"/>
        <v>45176.25</v>
      </c>
      <c r="Q159" s="807">
        <f t="shared" si="27"/>
        <v>45176.25</v>
      </c>
      <c r="R159" s="807">
        <f t="shared" si="27"/>
        <v>45176.25</v>
      </c>
      <c r="S159" s="807">
        <f t="shared" si="27"/>
        <v>45176.25</v>
      </c>
      <c r="T159" s="807">
        <f t="shared" si="27"/>
        <v>45176.25</v>
      </c>
      <c r="U159" s="807">
        <f t="shared" si="27"/>
        <v>45176.25</v>
      </c>
      <c r="V159" s="807">
        <f t="shared" si="27"/>
        <v>45176.25</v>
      </c>
      <c r="W159" s="807">
        <f t="shared" ref="Q159:Z160" si="28">IF(W$15=0,0,W$15/$D$15*$E159*$D159)</f>
        <v>45176.25</v>
      </c>
      <c r="X159" s="807">
        <f t="shared" si="28"/>
        <v>45176.25</v>
      </c>
      <c r="Y159" s="807">
        <f t="shared" si="28"/>
        <v>45176.25</v>
      </c>
      <c r="Z159" s="808">
        <f t="shared" si="28"/>
        <v>45176.25</v>
      </c>
    </row>
    <row r="160" spans="2:26">
      <c r="B160" s="803" t="s">
        <v>412</v>
      </c>
      <c r="C160" s="822" t="s">
        <v>574</v>
      </c>
      <c r="D160" s="805">
        <v>40.29</v>
      </c>
      <c r="E160" s="823">
        <v>340</v>
      </c>
      <c r="F160" s="743"/>
      <c r="G160" s="807">
        <f t="shared" si="27"/>
        <v>95890.2</v>
      </c>
      <c r="H160" s="807">
        <f t="shared" si="27"/>
        <v>95890.2</v>
      </c>
      <c r="I160" s="807">
        <f t="shared" si="27"/>
        <v>95890.2</v>
      </c>
      <c r="J160" s="807">
        <f t="shared" si="27"/>
        <v>95890.2</v>
      </c>
      <c r="K160" s="807">
        <f t="shared" si="27"/>
        <v>95890.2</v>
      </c>
      <c r="L160" s="807">
        <f t="shared" si="27"/>
        <v>95890.2</v>
      </c>
      <c r="M160" s="807">
        <f t="shared" si="27"/>
        <v>95890.2</v>
      </c>
      <c r="N160" s="807">
        <f t="shared" si="27"/>
        <v>95890.2</v>
      </c>
      <c r="O160" s="807">
        <f t="shared" si="27"/>
        <v>95890.2</v>
      </c>
      <c r="P160" s="807">
        <f t="shared" si="27"/>
        <v>95890.2</v>
      </c>
      <c r="Q160" s="807">
        <f t="shared" si="28"/>
        <v>95890.2</v>
      </c>
      <c r="R160" s="807">
        <f t="shared" si="28"/>
        <v>95890.2</v>
      </c>
      <c r="S160" s="807">
        <f t="shared" si="28"/>
        <v>95890.2</v>
      </c>
      <c r="T160" s="807">
        <f t="shared" si="28"/>
        <v>95890.2</v>
      </c>
      <c r="U160" s="807">
        <f t="shared" si="28"/>
        <v>95890.2</v>
      </c>
      <c r="V160" s="807">
        <f t="shared" si="28"/>
        <v>95890.2</v>
      </c>
      <c r="W160" s="807">
        <f t="shared" si="28"/>
        <v>95890.2</v>
      </c>
      <c r="X160" s="807">
        <f t="shared" si="28"/>
        <v>95890.2</v>
      </c>
      <c r="Y160" s="807">
        <f t="shared" si="28"/>
        <v>95890.2</v>
      </c>
      <c r="Z160" s="808">
        <f t="shared" si="28"/>
        <v>95890.2</v>
      </c>
    </row>
  </sheetData>
  <mergeCells count="1">
    <mergeCell ref="B26:Z26"/>
  </mergeCells>
  <pageMargins left="0.7" right="0.7" top="0.75" bottom="0.75" header="0.511811023622047" footer="0.511811023622047"/>
  <pageSetup paperSize="9" orientation="portrait" horizontalDpi="300" verticalDpi="300"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A967-BED1-4000-92AC-70F08872F754}">
  <sheetPr>
    <tabColor theme="9" tint="0.59999389629810485"/>
  </sheetPr>
  <dimension ref="A2:Z76"/>
  <sheetViews>
    <sheetView view="pageBreakPreview" zoomScale="80" zoomScaleNormal="80" zoomScalePageLayoutView="80" workbookViewId="0">
      <pane xSplit="2" ySplit="6" topLeftCell="C32" activePane="bottomRight" state="frozen"/>
      <selection activeCell="G28" sqref="G28"/>
      <selection pane="topRight" activeCell="G28" sqref="G28"/>
      <selection pane="bottomLeft" activeCell="G28" sqref="G28"/>
      <selection pane="bottomRight" activeCell="F13" sqref="F13"/>
    </sheetView>
  </sheetViews>
  <sheetFormatPr defaultColWidth="8.42578125" defaultRowHeight="15"/>
  <cols>
    <col min="1" max="1" width="5.42578125" style="724" customWidth="1"/>
    <col min="2" max="2" width="40.28515625" style="724" customWidth="1"/>
    <col min="3" max="3" width="23.28515625" style="724" customWidth="1"/>
    <col min="4" max="4" width="14.140625" style="724" customWidth="1"/>
    <col min="5" max="5" width="11.42578125" style="724" customWidth="1"/>
    <col min="6" max="6" width="9.28515625" style="724" customWidth="1"/>
    <col min="7" max="7" width="12.140625" style="724" customWidth="1"/>
    <col min="8" max="8" width="15.5703125" style="724" customWidth="1"/>
    <col min="9" max="9" width="12" style="724" customWidth="1"/>
    <col min="10" max="10" width="13.5703125" style="724" customWidth="1"/>
    <col min="11" max="11" width="13.42578125" style="724" customWidth="1"/>
    <col min="12" max="12" width="11.28515625" style="724" customWidth="1"/>
    <col min="13" max="13" width="14" style="724" customWidth="1"/>
    <col min="14" max="14" width="15" style="724" customWidth="1"/>
    <col min="15" max="15" width="10.7109375" style="724" customWidth="1"/>
    <col min="16" max="16" width="9.28515625" style="724" customWidth="1"/>
    <col min="17" max="17" width="12" style="724" customWidth="1"/>
    <col min="18" max="18" width="12.85546875" style="724" customWidth="1"/>
    <col min="19" max="19" width="11.5703125" style="724" customWidth="1"/>
    <col min="20" max="20" width="9.28515625" style="724" customWidth="1"/>
    <col min="21" max="21" width="13.42578125" style="724" customWidth="1"/>
    <col min="22" max="22" width="9.28515625" style="724" customWidth="1"/>
    <col min="23" max="23" width="13.42578125" style="724" customWidth="1"/>
    <col min="24" max="24" width="15" style="724" customWidth="1"/>
    <col min="25" max="25" width="15.28515625" style="724" customWidth="1"/>
    <col min="26" max="26" width="6.85546875" style="724" customWidth="1"/>
    <col min="27" max="16384" width="8.42578125" style="2"/>
  </cols>
  <sheetData>
    <row r="2" spans="2:25">
      <c r="B2" s="678" t="s">
        <v>178</v>
      </c>
    </row>
    <row r="3" spans="2:25" ht="15.75" thickBot="1">
      <c r="B3" s="724" t="s">
        <v>310</v>
      </c>
      <c r="F3" s="726">
        <f>[83]Данные_Экскаватор!E7</f>
        <v>0.85678674107897845</v>
      </c>
      <c r="G3" s="726">
        <f>[83]Данные_Экскаватор!F7</f>
        <v>0.8554549298156604</v>
      </c>
      <c r="H3" s="726">
        <f>[83]Данные_Экскаватор!G7</f>
        <v>0.8403610688313885</v>
      </c>
      <c r="I3" s="726">
        <f>[83]Данные_Экскаватор!H7</f>
        <v>0.8554549298156604</v>
      </c>
      <c r="J3" s="726">
        <f>[83]Данные_Экскаватор!I7</f>
        <v>0.85523296127177406</v>
      </c>
      <c r="K3" s="726">
        <f>[83]Данные_Экскаватор!J7</f>
        <v>0.83902925756807034</v>
      </c>
      <c r="L3" s="726">
        <f>[83]Данные_Экскаватор!K7</f>
        <v>0.85678674107897845</v>
      </c>
      <c r="M3" s="726">
        <f>[83]Данные_Экскаватор!L7</f>
        <v>0.8554549298156604</v>
      </c>
      <c r="N3" s="726">
        <f>[83]Данные_Экскаватор!M7</f>
        <v>0.8403610688313885</v>
      </c>
      <c r="O3" s="726">
        <f>[83]Данные_Экскаватор!N7</f>
        <v>0.85390115000845601</v>
      </c>
      <c r="P3" s="726">
        <f>[83]Данные_Экскаватор!O7</f>
        <v>0.85678674107897845</v>
      </c>
      <c r="Q3" s="726">
        <f>[83]Данные_Экскаватор!P7</f>
        <v>0.8554549298156604</v>
      </c>
      <c r="R3" s="726">
        <f>[83]Данные_Экскаватор!Q7</f>
        <v>0.8403610688313885</v>
      </c>
      <c r="S3" s="726">
        <f>[83]Данные_Экскаватор!R7</f>
        <v>0.8554549298156604</v>
      </c>
      <c r="T3" s="726">
        <f>[83]Данные_Экскаватор!S7</f>
        <v>0.85523296127177406</v>
      </c>
      <c r="U3" s="726">
        <f>[83]Данные_Экскаватор!T7</f>
        <v>0.83902925756807034</v>
      </c>
      <c r="V3" s="726">
        <f>[83]Данные_Экскаватор!U7</f>
        <v>0.85678674107897845</v>
      </c>
      <c r="W3" s="726">
        <f>[83]Данные_Экскаватор!V7</f>
        <v>0.8554549298156604</v>
      </c>
      <c r="X3" s="726">
        <f>[83]Данные_Экскаватор!W7</f>
        <v>0.8403610688313885</v>
      </c>
      <c r="Y3" s="726">
        <f>[83]Данные_Экскаватор!X7</f>
        <v>0.85390115000845601</v>
      </c>
    </row>
    <row r="4" spans="2:25" s="826" customFormat="1" ht="22.5" customHeight="1">
      <c r="B4" s="824" t="s">
        <v>189</v>
      </c>
      <c r="C4" s="825" t="s">
        <v>1</v>
      </c>
      <c r="D4" s="793"/>
      <c r="E4" s="793"/>
      <c r="F4" s="688">
        <v>1</v>
      </c>
      <c r="G4" s="688">
        <f t="shared" ref="G4:Y4" si="0">F4+1</f>
        <v>2</v>
      </c>
      <c r="H4" s="688">
        <f t="shared" si="0"/>
        <v>3</v>
      </c>
      <c r="I4" s="688">
        <f t="shared" si="0"/>
        <v>4</v>
      </c>
      <c r="J4" s="688">
        <f t="shared" si="0"/>
        <v>5</v>
      </c>
      <c r="K4" s="688">
        <f t="shared" si="0"/>
        <v>6</v>
      </c>
      <c r="L4" s="688">
        <f t="shared" si="0"/>
        <v>7</v>
      </c>
      <c r="M4" s="688">
        <f t="shared" si="0"/>
        <v>8</v>
      </c>
      <c r="N4" s="688">
        <f t="shared" si="0"/>
        <v>9</v>
      </c>
      <c r="O4" s="688">
        <f t="shared" si="0"/>
        <v>10</v>
      </c>
      <c r="P4" s="688">
        <f t="shared" si="0"/>
        <v>11</v>
      </c>
      <c r="Q4" s="688">
        <f t="shared" si="0"/>
        <v>12</v>
      </c>
      <c r="R4" s="688">
        <f t="shared" si="0"/>
        <v>13</v>
      </c>
      <c r="S4" s="688">
        <f t="shared" si="0"/>
        <v>14</v>
      </c>
      <c r="T4" s="688">
        <f t="shared" si="0"/>
        <v>15</v>
      </c>
      <c r="U4" s="688">
        <f t="shared" si="0"/>
        <v>16</v>
      </c>
      <c r="V4" s="688">
        <f t="shared" si="0"/>
        <v>17</v>
      </c>
      <c r="W4" s="688">
        <f t="shared" si="0"/>
        <v>18</v>
      </c>
      <c r="X4" s="688">
        <f t="shared" si="0"/>
        <v>19</v>
      </c>
      <c r="Y4" s="791">
        <f t="shared" si="0"/>
        <v>20</v>
      </c>
    </row>
    <row r="5" spans="2:25">
      <c r="B5" s="1333" t="s">
        <v>190</v>
      </c>
      <c r="C5" s="1334" t="s">
        <v>191</v>
      </c>
      <c r="D5" s="1335"/>
      <c r="E5" s="1336"/>
      <c r="F5" s="1337">
        <v>0</v>
      </c>
      <c r="G5" s="1337">
        <f t="shared" ref="G5:Y5" si="1">F6+1</f>
        <v>7001</v>
      </c>
      <c r="H5" s="1337">
        <f t="shared" si="1"/>
        <v>14001</v>
      </c>
      <c r="I5" s="1337">
        <f t="shared" si="1"/>
        <v>21001</v>
      </c>
      <c r="J5" s="1337">
        <f t="shared" si="1"/>
        <v>28001</v>
      </c>
      <c r="K5" s="1337">
        <f t="shared" si="1"/>
        <v>35001</v>
      </c>
      <c r="L5" s="1337">
        <f t="shared" si="1"/>
        <v>42001</v>
      </c>
      <c r="M5" s="1337">
        <f t="shared" si="1"/>
        <v>49001</v>
      </c>
      <c r="N5" s="1337">
        <f t="shared" si="1"/>
        <v>56001</v>
      </c>
      <c r="O5" s="1337">
        <f t="shared" si="1"/>
        <v>63001</v>
      </c>
      <c r="P5" s="1337">
        <f t="shared" si="1"/>
        <v>70001</v>
      </c>
      <c r="Q5" s="1337">
        <f t="shared" si="1"/>
        <v>77001</v>
      </c>
      <c r="R5" s="1337">
        <f t="shared" si="1"/>
        <v>84001</v>
      </c>
      <c r="S5" s="1337">
        <f t="shared" si="1"/>
        <v>91001</v>
      </c>
      <c r="T5" s="1337">
        <f t="shared" si="1"/>
        <v>98001</v>
      </c>
      <c r="U5" s="1337">
        <f t="shared" si="1"/>
        <v>105001</v>
      </c>
      <c r="V5" s="1337">
        <f t="shared" si="1"/>
        <v>112001</v>
      </c>
      <c r="W5" s="1337">
        <f t="shared" si="1"/>
        <v>119001</v>
      </c>
      <c r="X5" s="1337">
        <f t="shared" si="1"/>
        <v>126001</v>
      </c>
      <c r="Y5" s="1338">
        <f t="shared" si="1"/>
        <v>133001</v>
      </c>
    </row>
    <row r="6" spans="2:25" ht="15.75" thickBot="1">
      <c r="B6" s="1339" t="s">
        <v>192</v>
      </c>
      <c r="C6" s="1340" t="s">
        <v>191</v>
      </c>
      <c r="D6" s="1341"/>
      <c r="E6" s="1342">
        <f>[83]ТО!F6</f>
        <v>7000</v>
      </c>
      <c r="F6" s="1343">
        <f>E6</f>
        <v>7000</v>
      </c>
      <c r="G6" s="1343">
        <f t="shared" ref="G6:Y6" si="2">F6+$E6</f>
        <v>14000</v>
      </c>
      <c r="H6" s="1343">
        <f t="shared" si="2"/>
        <v>21000</v>
      </c>
      <c r="I6" s="1343">
        <f t="shared" si="2"/>
        <v>28000</v>
      </c>
      <c r="J6" s="1343">
        <f t="shared" si="2"/>
        <v>35000</v>
      </c>
      <c r="K6" s="1343">
        <f t="shared" si="2"/>
        <v>42000</v>
      </c>
      <c r="L6" s="1343">
        <f t="shared" si="2"/>
        <v>49000</v>
      </c>
      <c r="M6" s="1343">
        <f t="shared" si="2"/>
        <v>56000</v>
      </c>
      <c r="N6" s="1343">
        <f t="shared" si="2"/>
        <v>63000</v>
      </c>
      <c r="O6" s="1343">
        <f t="shared" si="2"/>
        <v>70000</v>
      </c>
      <c r="P6" s="1343">
        <f t="shared" si="2"/>
        <v>77000</v>
      </c>
      <c r="Q6" s="1343">
        <f t="shared" si="2"/>
        <v>84000</v>
      </c>
      <c r="R6" s="1343">
        <f t="shared" si="2"/>
        <v>91000</v>
      </c>
      <c r="S6" s="1343">
        <f t="shared" si="2"/>
        <v>98000</v>
      </c>
      <c r="T6" s="1343">
        <f t="shared" si="2"/>
        <v>105000</v>
      </c>
      <c r="U6" s="1343">
        <f t="shared" si="2"/>
        <v>112000</v>
      </c>
      <c r="V6" s="1343">
        <f t="shared" si="2"/>
        <v>119000</v>
      </c>
      <c r="W6" s="1343">
        <f t="shared" si="2"/>
        <v>126000</v>
      </c>
      <c r="X6" s="1343">
        <f t="shared" si="2"/>
        <v>133000</v>
      </c>
      <c r="Y6" s="1344">
        <f t="shared" si="2"/>
        <v>140000</v>
      </c>
    </row>
    <row r="7" spans="2:25" ht="15.75" thickBot="1">
      <c r="B7" s="827"/>
      <c r="Y7" s="828"/>
    </row>
    <row r="8" spans="2:25" ht="21.75" customHeight="1">
      <c r="B8" s="829" t="s">
        <v>219</v>
      </c>
      <c r="C8" s="830" t="s">
        <v>176</v>
      </c>
      <c r="D8" s="831"/>
      <c r="E8" s="832"/>
      <c r="F8" s="833">
        <f t="shared" ref="F8:Y8" si="3">F16</f>
        <v>0</v>
      </c>
      <c r="G8" s="833">
        <f t="shared" si="3"/>
        <v>12</v>
      </c>
      <c r="H8" s="833">
        <f t="shared" si="3"/>
        <v>148</v>
      </c>
      <c r="I8" s="833">
        <f t="shared" si="3"/>
        <v>12</v>
      </c>
      <c r="J8" s="833">
        <f t="shared" si="3"/>
        <v>14</v>
      </c>
      <c r="K8" s="833">
        <f t="shared" si="3"/>
        <v>160</v>
      </c>
      <c r="L8" s="833">
        <f t="shared" si="3"/>
        <v>0</v>
      </c>
      <c r="M8" s="833">
        <f t="shared" si="3"/>
        <v>12</v>
      </c>
      <c r="N8" s="833">
        <f t="shared" si="3"/>
        <v>148</v>
      </c>
      <c r="O8" s="833">
        <f t="shared" si="3"/>
        <v>26</v>
      </c>
      <c r="P8" s="833">
        <f t="shared" si="3"/>
        <v>0</v>
      </c>
      <c r="Q8" s="833">
        <f t="shared" si="3"/>
        <v>12</v>
      </c>
      <c r="R8" s="833">
        <f t="shared" si="3"/>
        <v>148</v>
      </c>
      <c r="S8" s="833">
        <f t="shared" si="3"/>
        <v>12</v>
      </c>
      <c r="T8" s="833">
        <f t="shared" si="3"/>
        <v>14</v>
      </c>
      <c r="U8" s="833">
        <f t="shared" si="3"/>
        <v>160</v>
      </c>
      <c r="V8" s="833">
        <f t="shared" si="3"/>
        <v>0</v>
      </c>
      <c r="W8" s="833">
        <f t="shared" si="3"/>
        <v>12</v>
      </c>
      <c r="X8" s="833">
        <f t="shared" si="3"/>
        <v>148</v>
      </c>
      <c r="Y8" s="833">
        <f t="shared" si="3"/>
        <v>26</v>
      </c>
    </row>
    <row r="9" spans="2:25" ht="21" customHeight="1">
      <c r="B9" s="1345" t="s">
        <v>140</v>
      </c>
      <c r="C9" s="1346" t="s">
        <v>148</v>
      </c>
      <c r="D9" s="1347"/>
      <c r="E9" s="1348"/>
      <c r="F9" s="1349">
        <f t="shared" ref="F9:Y9" si="4">SUM(F10:F12)</f>
        <v>43483.16</v>
      </c>
      <c r="G9" s="1350">
        <f t="shared" si="4"/>
        <v>1095432.4402122663</v>
      </c>
      <c r="H9" s="1350">
        <f t="shared" si="4"/>
        <v>7522520.2522589276</v>
      </c>
      <c r="I9" s="1350">
        <f t="shared" si="4"/>
        <v>3130834.2589002671</v>
      </c>
      <c r="J9" s="1350">
        <f t="shared" si="4"/>
        <v>2384523.324155</v>
      </c>
      <c r="K9" s="1350">
        <f t="shared" si="4"/>
        <v>8574469.5324711949</v>
      </c>
      <c r="L9" s="1350">
        <f t="shared" si="4"/>
        <v>43483.16</v>
      </c>
      <c r="M9" s="1350">
        <f t="shared" si="4"/>
        <v>3130834.2589002671</v>
      </c>
      <c r="N9" s="1350">
        <f t="shared" si="4"/>
        <v>7522520.2522589276</v>
      </c>
      <c r="O9" s="1350">
        <f t="shared" si="4"/>
        <v>3436472.6043672664</v>
      </c>
      <c r="P9" s="1350">
        <f t="shared" si="4"/>
        <v>43483.16</v>
      </c>
      <c r="Q9" s="1350">
        <f t="shared" si="4"/>
        <v>1095432.4402122663</v>
      </c>
      <c r="R9" s="1350">
        <f t="shared" si="4"/>
        <v>7480590.2368589276</v>
      </c>
      <c r="S9" s="1350">
        <f t="shared" si="4"/>
        <v>3130834.2589002671</v>
      </c>
      <c r="T9" s="1350">
        <f t="shared" si="4"/>
        <v>2384523.324155</v>
      </c>
      <c r="U9" s="1350">
        <f t="shared" si="4"/>
        <v>8532539.5170711931</v>
      </c>
      <c r="V9" s="1350">
        <f t="shared" si="4"/>
        <v>43483.16</v>
      </c>
      <c r="W9" s="1350">
        <f t="shared" si="4"/>
        <v>3130834.2589002671</v>
      </c>
      <c r="X9" s="1350">
        <f t="shared" si="4"/>
        <v>7480590.2368589276</v>
      </c>
      <c r="Y9" s="1351">
        <f t="shared" si="4"/>
        <v>3436472.6043672664</v>
      </c>
    </row>
    <row r="10" spans="2:25" ht="23.25" customHeight="1">
      <c r="B10" s="1352" t="s">
        <v>142</v>
      </c>
      <c r="C10" s="1157" t="s">
        <v>707</v>
      </c>
      <c r="D10" s="1353"/>
      <c r="E10" s="1354"/>
      <c r="F10" s="1400">
        <f>F36*0</f>
        <v>0</v>
      </c>
      <c r="G10" s="1400">
        <f t="shared" ref="G10:Y10" si="5">G36*0</f>
        <v>0</v>
      </c>
      <c r="H10" s="1400">
        <f t="shared" si="5"/>
        <v>0</v>
      </c>
      <c r="I10" s="1400">
        <f t="shared" si="5"/>
        <v>0</v>
      </c>
      <c r="J10" s="1400">
        <f t="shared" si="5"/>
        <v>0</v>
      </c>
      <c r="K10" s="1400">
        <f t="shared" si="5"/>
        <v>0</v>
      </c>
      <c r="L10" s="1400">
        <f t="shared" si="5"/>
        <v>0</v>
      </c>
      <c r="M10" s="1400">
        <f t="shared" si="5"/>
        <v>0</v>
      </c>
      <c r="N10" s="1400">
        <f t="shared" si="5"/>
        <v>0</v>
      </c>
      <c r="O10" s="1400">
        <f t="shared" si="5"/>
        <v>0</v>
      </c>
      <c r="P10" s="1400">
        <f t="shared" si="5"/>
        <v>0</v>
      </c>
      <c r="Q10" s="1400">
        <f t="shared" si="5"/>
        <v>0</v>
      </c>
      <c r="R10" s="1400">
        <f t="shared" si="5"/>
        <v>0</v>
      </c>
      <c r="S10" s="1400">
        <f t="shared" si="5"/>
        <v>0</v>
      </c>
      <c r="T10" s="1400">
        <f t="shared" si="5"/>
        <v>0</v>
      </c>
      <c r="U10" s="1400">
        <f t="shared" si="5"/>
        <v>0</v>
      </c>
      <c r="V10" s="1400">
        <f t="shared" si="5"/>
        <v>0</v>
      </c>
      <c r="W10" s="1400">
        <f t="shared" si="5"/>
        <v>0</v>
      </c>
      <c r="X10" s="1400">
        <f t="shared" si="5"/>
        <v>0</v>
      </c>
      <c r="Y10" s="1400">
        <f t="shared" si="5"/>
        <v>0</v>
      </c>
    </row>
    <row r="11" spans="2:25" ht="27.75" customHeight="1">
      <c r="B11" s="1352" t="s">
        <v>143</v>
      </c>
      <c r="C11" s="1157" t="s">
        <v>707</v>
      </c>
      <c r="D11" s="1353"/>
      <c r="E11" s="1354"/>
      <c r="F11" s="1550">
        <f>F43</f>
        <v>43483.16</v>
      </c>
      <c r="G11" s="1550">
        <f t="shared" ref="G11:Y11" si="6">G43</f>
        <v>1092919.4002122662</v>
      </c>
      <c r="H11" s="1550">
        <f t="shared" si="6"/>
        <v>7491526.0922589274</v>
      </c>
      <c r="I11" s="1550">
        <f t="shared" si="6"/>
        <v>3128321.218900267</v>
      </c>
      <c r="J11" s="1550">
        <f t="shared" si="6"/>
        <v>2381591.4441550002</v>
      </c>
      <c r="K11" s="1550">
        <f t="shared" si="6"/>
        <v>8540962.3324711956</v>
      </c>
      <c r="L11" s="1550">
        <f t="shared" si="6"/>
        <v>43483.16</v>
      </c>
      <c r="M11" s="1550">
        <f t="shared" si="6"/>
        <v>3128321.218900267</v>
      </c>
      <c r="N11" s="1550">
        <f t="shared" si="6"/>
        <v>7491526.0922589274</v>
      </c>
      <c r="O11" s="1550">
        <f t="shared" si="6"/>
        <v>3431027.6843672665</v>
      </c>
      <c r="P11" s="1550">
        <f t="shared" si="6"/>
        <v>43483.16</v>
      </c>
      <c r="Q11" s="1550">
        <f t="shared" si="6"/>
        <v>1092919.4002122662</v>
      </c>
      <c r="R11" s="1550">
        <f t="shared" si="6"/>
        <v>7449596.0768589275</v>
      </c>
      <c r="S11" s="1550">
        <f t="shared" si="6"/>
        <v>3128321.218900267</v>
      </c>
      <c r="T11" s="1550">
        <f t="shared" si="6"/>
        <v>2381591.4441550002</v>
      </c>
      <c r="U11" s="1550">
        <f t="shared" si="6"/>
        <v>8499032.3170711938</v>
      </c>
      <c r="V11" s="1550">
        <f t="shared" si="6"/>
        <v>43483.16</v>
      </c>
      <c r="W11" s="1550">
        <f t="shared" si="6"/>
        <v>3128321.218900267</v>
      </c>
      <c r="X11" s="1550">
        <f t="shared" si="6"/>
        <v>7449596.0768589275</v>
      </c>
      <c r="Y11" s="1550">
        <f t="shared" si="6"/>
        <v>3431027.6843672665</v>
      </c>
    </row>
    <row r="12" spans="2:25" ht="23.25" customHeight="1" thickBot="1">
      <c r="B12" s="1355" t="s">
        <v>144</v>
      </c>
      <c r="C12" s="1157" t="s">
        <v>707</v>
      </c>
      <c r="D12" s="1356"/>
      <c r="E12" s="1357"/>
      <c r="F12" s="1358">
        <f>SUMPRODUCT($D27:$D32,F$27:F$32)</f>
        <v>0</v>
      </c>
      <c r="G12" s="1358">
        <f t="shared" ref="G12:Y12" si="7">SUMPRODUCT($D27:$D32,G$27:G$32)</f>
        <v>2513.04</v>
      </c>
      <c r="H12" s="1358">
        <f t="shared" si="7"/>
        <v>30994.16</v>
      </c>
      <c r="I12" s="1358">
        <f t="shared" si="7"/>
        <v>2513.04</v>
      </c>
      <c r="J12" s="1358">
        <f t="shared" si="7"/>
        <v>2931.88</v>
      </c>
      <c r="K12" s="1358">
        <f t="shared" si="7"/>
        <v>33507.199999999997</v>
      </c>
      <c r="L12" s="1358">
        <f t="shared" si="7"/>
        <v>0</v>
      </c>
      <c r="M12" s="1358">
        <f t="shared" si="7"/>
        <v>2513.04</v>
      </c>
      <c r="N12" s="1358">
        <f t="shared" si="7"/>
        <v>30994.16</v>
      </c>
      <c r="O12" s="1358">
        <f t="shared" si="7"/>
        <v>5444.92</v>
      </c>
      <c r="P12" s="1358">
        <f t="shared" si="7"/>
        <v>0</v>
      </c>
      <c r="Q12" s="1358">
        <f t="shared" si="7"/>
        <v>2513.04</v>
      </c>
      <c r="R12" s="1358">
        <f t="shared" si="7"/>
        <v>30994.16</v>
      </c>
      <c r="S12" s="1358">
        <f t="shared" si="7"/>
        <v>2513.04</v>
      </c>
      <c r="T12" s="1358">
        <f t="shared" si="7"/>
        <v>2931.88</v>
      </c>
      <c r="U12" s="1358">
        <f t="shared" si="7"/>
        <v>33507.199999999997</v>
      </c>
      <c r="V12" s="1358">
        <f t="shared" si="7"/>
        <v>0</v>
      </c>
      <c r="W12" s="1358">
        <f t="shared" si="7"/>
        <v>2513.04</v>
      </c>
      <c r="X12" s="1358">
        <f t="shared" si="7"/>
        <v>30994.16</v>
      </c>
      <c r="Y12" s="1358">
        <f t="shared" si="7"/>
        <v>5444.92</v>
      </c>
    </row>
    <row r="13" spans="2:25" ht="18" customHeight="1">
      <c r="B13" s="834"/>
      <c r="C13" s="835"/>
      <c r="D13" s="835"/>
      <c r="E13" s="835"/>
      <c r="F13" s="1551" t="s">
        <v>939</v>
      </c>
      <c r="G13" s="680"/>
      <c r="H13" s="680"/>
      <c r="I13" s="680"/>
      <c r="J13" s="680"/>
      <c r="K13" s="680"/>
      <c r="L13" s="680"/>
      <c r="M13" s="680"/>
      <c r="N13" s="680"/>
      <c r="O13" s="680"/>
      <c r="P13" s="680"/>
      <c r="Q13" s="680"/>
      <c r="R13" s="680"/>
      <c r="S13" s="680"/>
      <c r="T13" s="680"/>
      <c r="U13" s="680"/>
      <c r="V13" s="680"/>
      <c r="W13" s="680"/>
      <c r="X13" s="680"/>
      <c r="Y13" s="680"/>
    </row>
    <row r="14" spans="2:25" ht="23.25" customHeight="1" thickBot="1">
      <c r="B14" s="836" t="s">
        <v>221</v>
      </c>
      <c r="C14" s="835"/>
      <c r="D14" s="835"/>
      <c r="E14" s="835"/>
      <c r="F14" s="680"/>
      <c r="G14" s="680"/>
      <c r="H14" s="680"/>
      <c r="I14" s="680"/>
      <c r="J14" s="680"/>
      <c r="K14" s="680"/>
      <c r="L14" s="680"/>
      <c r="M14" s="680"/>
      <c r="N14" s="680"/>
      <c r="O14" s="680"/>
      <c r="P14" s="680"/>
      <c r="Q14" s="680"/>
      <c r="R14" s="680"/>
      <c r="S14" s="680"/>
      <c r="T14" s="680"/>
      <c r="U14" s="680"/>
      <c r="V14" s="680"/>
      <c r="W14" s="680"/>
      <c r="X14" s="680"/>
      <c r="Y14" s="680"/>
    </row>
    <row r="15" spans="2:25" ht="16.5" customHeight="1" thickBot="1">
      <c r="B15" s="728" t="s">
        <v>355</v>
      </c>
      <c r="C15" s="825" t="s">
        <v>1</v>
      </c>
      <c r="D15" s="837"/>
      <c r="E15" s="837"/>
      <c r="F15" s="838">
        <f t="shared" ref="F15:Y15" si="8">F4</f>
        <v>1</v>
      </c>
      <c r="G15" s="838">
        <f t="shared" si="8"/>
        <v>2</v>
      </c>
      <c r="H15" s="838">
        <f t="shared" si="8"/>
        <v>3</v>
      </c>
      <c r="I15" s="838">
        <f t="shared" si="8"/>
        <v>4</v>
      </c>
      <c r="J15" s="838">
        <f t="shared" si="8"/>
        <v>5</v>
      </c>
      <c r="K15" s="838">
        <f t="shared" si="8"/>
        <v>6</v>
      </c>
      <c r="L15" s="838">
        <f t="shared" si="8"/>
        <v>7</v>
      </c>
      <c r="M15" s="838">
        <f t="shared" si="8"/>
        <v>8</v>
      </c>
      <c r="N15" s="838">
        <f t="shared" si="8"/>
        <v>9</v>
      </c>
      <c r="O15" s="838">
        <f t="shared" si="8"/>
        <v>10</v>
      </c>
      <c r="P15" s="838">
        <f t="shared" si="8"/>
        <v>11</v>
      </c>
      <c r="Q15" s="838">
        <f t="shared" si="8"/>
        <v>12</v>
      </c>
      <c r="R15" s="838">
        <f t="shared" si="8"/>
        <v>13</v>
      </c>
      <c r="S15" s="838">
        <f t="shared" si="8"/>
        <v>14</v>
      </c>
      <c r="T15" s="838">
        <f t="shared" si="8"/>
        <v>15</v>
      </c>
      <c r="U15" s="838">
        <f t="shared" si="8"/>
        <v>16</v>
      </c>
      <c r="V15" s="838">
        <f t="shared" si="8"/>
        <v>17</v>
      </c>
      <c r="W15" s="838">
        <f t="shared" si="8"/>
        <v>18</v>
      </c>
      <c r="X15" s="838">
        <f t="shared" si="8"/>
        <v>19</v>
      </c>
      <c r="Y15" s="839">
        <f t="shared" si="8"/>
        <v>20</v>
      </c>
    </row>
    <row r="16" spans="2:25" ht="16.5" customHeight="1" thickBot="1">
      <c r="B16" s="840" t="s">
        <v>356</v>
      </c>
      <c r="C16" s="841"/>
      <c r="D16" s="1353"/>
      <c r="E16" s="1353"/>
      <c r="F16" s="1359">
        <f t="shared" ref="F16:Y16" si="9">SUM(F17:F22)</f>
        <v>0</v>
      </c>
      <c r="G16" s="1359">
        <f t="shared" si="9"/>
        <v>12</v>
      </c>
      <c r="H16" s="1359">
        <f t="shared" si="9"/>
        <v>148</v>
      </c>
      <c r="I16" s="1359">
        <f t="shared" si="9"/>
        <v>12</v>
      </c>
      <c r="J16" s="1359">
        <f t="shared" si="9"/>
        <v>14</v>
      </c>
      <c r="K16" s="1359">
        <f t="shared" si="9"/>
        <v>160</v>
      </c>
      <c r="L16" s="1359">
        <f t="shared" si="9"/>
        <v>0</v>
      </c>
      <c r="M16" s="1359">
        <f t="shared" si="9"/>
        <v>12</v>
      </c>
      <c r="N16" s="1359">
        <f t="shared" si="9"/>
        <v>148</v>
      </c>
      <c r="O16" s="1359">
        <f t="shared" si="9"/>
        <v>26</v>
      </c>
      <c r="P16" s="1359">
        <f t="shared" si="9"/>
        <v>0</v>
      </c>
      <c r="Q16" s="1359">
        <f t="shared" si="9"/>
        <v>12</v>
      </c>
      <c r="R16" s="1359">
        <f t="shared" si="9"/>
        <v>148</v>
      </c>
      <c r="S16" s="1359">
        <f t="shared" si="9"/>
        <v>12</v>
      </c>
      <c r="T16" s="1359">
        <f t="shared" si="9"/>
        <v>14</v>
      </c>
      <c r="U16" s="1359">
        <f t="shared" si="9"/>
        <v>160</v>
      </c>
      <c r="V16" s="1359">
        <f t="shared" si="9"/>
        <v>0</v>
      </c>
      <c r="W16" s="1359">
        <f t="shared" si="9"/>
        <v>12</v>
      </c>
      <c r="X16" s="1359">
        <f t="shared" si="9"/>
        <v>148</v>
      </c>
      <c r="Y16" s="1360">
        <f t="shared" si="9"/>
        <v>26</v>
      </c>
    </row>
    <row r="17" spans="2:25" ht="16.5" customHeight="1">
      <c r="B17" s="842" t="s">
        <v>756</v>
      </c>
      <c r="C17" s="843" t="s">
        <v>176</v>
      </c>
      <c r="D17" s="1353"/>
      <c r="E17" s="1353"/>
      <c r="F17" s="1361"/>
      <c r="G17" s="1361"/>
      <c r="H17" s="1361">
        <v>84</v>
      </c>
      <c r="I17" s="1361"/>
      <c r="J17" s="1361"/>
      <c r="K17" s="1361">
        <v>84</v>
      </c>
      <c r="L17" s="1361"/>
      <c r="M17" s="1361"/>
      <c r="N17" s="1361">
        <v>84</v>
      </c>
      <c r="O17" s="1361"/>
      <c r="P17" s="1361"/>
      <c r="Q17" s="1361"/>
      <c r="R17" s="1361">
        <v>84</v>
      </c>
      <c r="S17" s="1361"/>
      <c r="T17" s="1361"/>
      <c r="U17" s="1361">
        <v>84</v>
      </c>
      <c r="V17" s="1361"/>
      <c r="W17" s="1361"/>
      <c r="X17" s="1361">
        <v>84</v>
      </c>
      <c r="Y17" s="1361"/>
    </row>
    <row r="18" spans="2:25" ht="16.5" customHeight="1">
      <c r="B18" s="842" t="s">
        <v>757</v>
      </c>
      <c r="C18" s="843" t="s">
        <v>176</v>
      </c>
      <c r="D18" s="1353"/>
      <c r="E18" s="1353"/>
      <c r="F18" s="1361"/>
      <c r="G18" s="1361"/>
      <c r="H18" s="1361">
        <v>48</v>
      </c>
      <c r="I18" s="1361"/>
      <c r="J18" s="1361"/>
      <c r="K18" s="1361">
        <v>48</v>
      </c>
      <c r="L18" s="1361"/>
      <c r="M18" s="1361"/>
      <c r="N18" s="1361">
        <v>48</v>
      </c>
      <c r="O18" s="1361"/>
      <c r="P18" s="1361"/>
      <c r="Q18" s="1361"/>
      <c r="R18" s="1361">
        <v>48</v>
      </c>
      <c r="S18" s="1361"/>
      <c r="T18" s="1361"/>
      <c r="U18" s="1361">
        <v>48</v>
      </c>
      <c r="V18" s="1361"/>
      <c r="W18" s="1361"/>
      <c r="X18" s="1361">
        <v>48</v>
      </c>
      <c r="Y18" s="1362"/>
    </row>
    <row r="19" spans="2:25" ht="16.5" customHeight="1">
      <c r="B19" s="842" t="s">
        <v>758</v>
      </c>
      <c r="C19" s="843" t="s">
        <v>176</v>
      </c>
      <c r="D19" s="1353"/>
      <c r="E19" s="1353"/>
      <c r="F19" s="1361"/>
      <c r="G19" s="1361"/>
      <c r="H19" s="1361"/>
      <c r="I19" s="1361"/>
      <c r="J19" s="1361">
        <v>6</v>
      </c>
      <c r="K19" s="1361"/>
      <c r="L19" s="1361"/>
      <c r="M19" s="1361"/>
      <c r="N19" s="1361"/>
      <c r="O19" s="1361">
        <v>6</v>
      </c>
      <c r="P19" s="1361"/>
      <c r="Q19" s="1361"/>
      <c r="R19" s="1361"/>
      <c r="S19" s="1361"/>
      <c r="T19" s="1361">
        <v>6</v>
      </c>
      <c r="U19" s="1361"/>
      <c r="V19" s="1361"/>
      <c r="W19" s="1361"/>
      <c r="X19" s="1361"/>
      <c r="Y19" s="1361">
        <v>6</v>
      </c>
    </row>
    <row r="20" spans="2:25" ht="16.5" customHeight="1">
      <c r="B20" s="842" t="s">
        <v>759</v>
      </c>
      <c r="C20" s="843" t="s">
        <v>176</v>
      </c>
      <c r="D20" s="1353"/>
      <c r="E20" s="1353"/>
      <c r="F20" s="1361"/>
      <c r="G20" s="1361"/>
      <c r="H20" s="1361"/>
      <c r="I20" s="1361"/>
      <c r="J20" s="1361">
        <v>8</v>
      </c>
      <c r="K20" s="1361"/>
      <c r="L20" s="1361"/>
      <c r="M20" s="1361"/>
      <c r="N20" s="1361"/>
      <c r="O20" s="1361">
        <v>8</v>
      </c>
      <c r="P20" s="1361"/>
      <c r="Q20" s="1361"/>
      <c r="R20" s="1361"/>
      <c r="S20" s="1361"/>
      <c r="T20" s="1361">
        <v>8</v>
      </c>
      <c r="U20" s="1361"/>
      <c r="V20" s="1361"/>
      <c r="W20" s="1361"/>
      <c r="X20" s="1361"/>
      <c r="Y20" s="1361">
        <v>8</v>
      </c>
    </row>
    <row r="21" spans="2:25" ht="16.5" customHeight="1">
      <c r="B21" s="842" t="s">
        <v>760</v>
      </c>
      <c r="C21" s="843" t="s">
        <v>176</v>
      </c>
      <c r="D21" s="1353"/>
      <c r="E21" s="1353"/>
      <c r="F21" s="1361"/>
      <c r="G21" s="1361">
        <v>12</v>
      </c>
      <c r="H21" s="1361"/>
      <c r="I21" s="1361">
        <v>12</v>
      </c>
      <c r="J21" s="1361"/>
      <c r="K21" s="1361">
        <v>12</v>
      </c>
      <c r="L21" s="1361"/>
      <c r="M21" s="1361">
        <v>12</v>
      </c>
      <c r="N21" s="1361"/>
      <c r="O21" s="1361">
        <v>12</v>
      </c>
      <c r="P21" s="1361"/>
      <c r="Q21" s="1361">
        <v>12</v>
      </c>
      <c r="R21" s="1361"/>
      <c r="S21" s="1361">
        <v>12</v>
      </c>
      <c r="T21" s="1361"/>
      <c r="U21" s="1361">
        <v>12</v>
      </c>
      <c r="V21" s="1361"/>
      <c r="W21" s="1361">
        <v>12</v>
      </c>
      <c r="X21" s="1361"/>
      <c r="Y21" s="1361">
        <v>12</v>
      </c>
    </row>
    <row r="22" spans="2:25" ht="16.5" customHeight="1">
      <c r="B22" s="842" t="s">
        <v>761</v>
      </c>
      <c r="C22" s="843" t="s">
        <v>176</v>
      </c>
      <c r="D22" s="1353"/>
      <c r="E22" s="1353"/>
      <c r="F22" s="1361"/>
      <c r="G22" s="1361"/>
      <c r="H22" s="1361">
        <v>16</v>
      </c>
      <c r="I22" s="1361"/>
      <c r="J22" s="1361"/>
      <c r="K22" s="1361">
        <v>16</v>
      </c>
      <c r="L22" s="1361"/>
      <c r="M22" s="1361"/>
      <c r="N22" s="1361">
        <v>16</v>
      </c>
      <c r="O22" s="1361"/>
      <c r="P22" s="1361"/>
      <c r="Q22" s="1361"/>
      <c r="R22" s="1361">
        <v>16</v>
      </c>
      <c r="S22" s="1361"/>
      <c r="T22" s="1361"/>
      <c r="U22" s="1361">
        <v>16</v>
      </c>
      <c r="V22" s="1361"/>
      <c r="W22" s="1361"/>
      <c r="X22" s="1361">
        <v>16</v>
      </c>
      <c r="Y22" s="1362"/>
    </row>
    <row r="23" spans="2:25" ht="16.5" customHeight="1">
      <c r="B23" s="834"/>
      <c r="C23" s="1363"/>
      <c r="D23" s="835"/>
      <c r="E23" s="835"/>
      <c r="F23" s="680"/>
      <c r="G23" s="680"/>
      <c r="H23" s="680"/>
      <c r="I23" s="680"/>
      <c r="J23" s="680"/>
      <c r="K23" s="680"/>
      <c r="L23" s="680"/>
      <c r="M23" s="680"/>
      <c r="N23" s="680"/>
      <c r="O23" s="680"/>
      <c r="P23" s="680"/>
      <c r="Q23" s="680"/>
      <c r="R23" s="680"/>
      <c r="S23" s="680"/>
      <c r="T23" s="680"/>
      <c r="U23" s="680"/>
      <c r="V23" s="680"/>
      <c r="W23" s="680"/>
      <c r="X23" s="680"/>
      <c r="Y23" s="680"/>
    </row>
    <row r="24" spans="2:25" ht="16.5" customHeight="1" thickBot="1">
      <c r="B24" s="844" t="s">
        <v>388</v>
      </c>
      <c r="C24" s="1363"/>
      <c r="D24" s="1364">
        <v>209.42</v>
      </c>
      <c r="E24" s="835"/>
      <c r="F24" s="680"/>
      <c r="G24" s="680"/>
      <c r="H24" s="680"/>
      <c r="I24" s="680"/>
      <c r="J24" s="680"/>
      <c r="K24" s="680"/>
      <c r="L24" s="680"/>
      <c r="M24" s="680"/>
      <c r="N24" s="680"/>
      <c r="O24" s="680"/>
      <c r="P24" s="680"/>
      <c r="Q24" s="680"/>
      <c r="R24" s="680"/>
      <c r="S24" s="680"/>
      <c r="T24" s="680"/>
      <c r="U24" s="680"/>
      <c r="V24" s="680"/>
      <c r="W24" s="680"/>
      <c r="X24" s="680"/>
      <c r="Y24" s="680"/>
    </row>
    <row r="25" spans="2:25" ht="24.75" customHeight="1" thickBot="1">
      <c r="B25" s="728" t="s">
        <v>355</v>
      </c>
      <c r="C25" s="825" t="s">
        <v>1</v>
      </c>
      <c r="D25" s="846" t="s">
        <v>389</v>
      </c>
      <c r="E25" s="837"/>
      <c r="F25" s="838">
        <f t="shared" ref="F25:Y25" si="10">F15</f>
        <v>1</v>
      </c>
      <c r="G25" s="838">
        <f t="shared" si="10"/>
        <v>2</v>
      </c>
      <c r="H25" s="838">
        <f t="shared" si="10"/>
        <v>3</v>
      </c>
      <c r="I25" s="838">
        <f t="shared" si="10"/>
        <v>4</v>
      </c>
      <c r="J25" s="838">
        <f t="shared" si="10"/>
        <v>5</v>
      </c>
      <c r="K25" s="838">
        <f t="shared" si="10"/>
        <v>6</v>
      </c>
      <c r="L25" s="838">
        <f t="shared" si="10"/>
        <v>7</v>
      </c>
      <c r="M25" s="838">
        <f t="shared" si="10"/>
        <v>8</v>
      </c>
      <c r="N25" s="838">
        <f t="shared" si="10"/>
        <v>9</v>
      </c>
      <c r="O25" s="838">
        <f t="shared" si="10"/>
        <v>10</v>
      </c>
      <c r="P25" s="838">
        <f t="shared" si="10"/>
        <v>11</v>
      </c>
      <c r="Q25" s="838">
        <f t="shared" si="10"/>
        <v>12</v>
      </c>
      <c r="R25" s="838">
        <f t="shared" si="10"/>
        <v>13</v>
      </c>
      <c r="S25" s="838">
        <f t="shared" si="10"/>
        <v>14</v>
      </c>
      <c r="T25" s="838">
        <f t="shared" si="10"/>
        <v>15</v>
      </c>
      <c r="U25" s="838">
        <f t="shared" si="10"/>
        <v>16</v>
      </c>
      <c r="V25" s="838">
        <f t="shared" si="10"/>
        <v>17</v>
      </c>
      <c r="W25" s="838">
        <f t="shared" si="10"/>
        <v>18</v>
      </c>
      <c r="X25" s="838">
        <f t="shared" si="10"/>
        <v>19</v>
      </c>
      <c r="Y25" s="839">
        <f t="shared" si="10"/>
        <v>20</v>
      </c>
    </row>
    <row r="26" spans="2:25" ht="15" customHeight="1" thickBot="1">
      <c r="B26" s="840" t="s">
        <v>390</v>
      </c>
      <c r="C26" s="1365" t="s">
        <v>391</v>
      </c>
      <c r="D26" s="1353"/>
      <c r="E26" s="1353"/>
      <c r="F26" s="1359">
        <f t="shared" ref="F26:Y26" si="11">SUM(F27:F32)</f>
        <v>0</v>
      </c>
      <c r="G26" s="1359">
        <f t="shared" si="11"/>
        <v>12</v>
      </c>
      <c r="H26" s="1359">
        <f t="shared" si="11"/>
        <v>148</v>
      </c>
      <c r="I26" s="1359">
        <f t="shared" si="11"/>
        <v>12</v>
      </c>
      <c r="J26" s="1359">
        <f t="shared" si="11"/>
        <v>14</v>
      </c>
      <c r="K26" s="1359">
        <f t="shared" si="11"/>
        <v>160</v>
      </c>
      <c r="L26" s="1359">
        <f t="shared" si="11"/>
        <v>0</v>
      </c>
      <c r="M26" s="1359">
        <f t="shared" si="11"/>
        <v>12</v>
      </c>
      <c r="N26" s="1359">
        <f t="shared" si="11"/>
        <v>148</v>
      </c>
      <c r="O26" s="1359">
        <f t="shared" si="11"/>
        <v>26</v>
      </c>
      <c r="P26" s="1359">
        <f t="shared" si="11"/>
        <v>0</v>
      </c>
      <c r="Q26" s="1359">
        <f t="shared" si="11"/>
        <v>12</v>
      </c>
      <c r="R26" s="1359">
        <f t="shared" si="11"/>
        <v>148</v>
      </c>
      <c r="S26" s="1359">
        <f t="shared" si="11"/>
        <v>12</v>
      </c>
      <c r="T26" s="1359">
        <f t="shared" si="11"/>
        <v>14</v>
      </c>
      <c r="U26" s="1359">
        <f t="shared" si="11"/>
        <v>160</v>
      </c>
      <c r="V26" s="1359">
        <f t="shared" si="11"/>
        <v>0</v>
      </c>
      <c r="W26" s="1359">
        <f t="shared" si="11"/>
        <v>12</v>
      </c>
      <c r="X26" s="1359">
        <f t="shared" si="11"/>
        <v>148</v>
      </c>
      <c r="Y26" s="1360">
        <f t="shared" si="11"/>
        <v>26</v>
      </c>
    </row>
    <row r="27" spans="2:25" ht="16.5" customHeight="1">
      <c r="B27" s="847" t="str">
        <f t="shared" ref="B27:B32" si="12">B17</f>
        <v>Замены ходовой части</v>
      </c>
      <c r="C27" s="848" t="s">
        <v>391</v>
      </c>
      <c r="D27" s="845">
        <f t="shared" ref="D27:D32" si="13">$D$24</f>
        <v>209.42</v>
      </c>
      <c r="E27" s="1353"/>
      <c r="F27" s="1361"/>
      <c r="G27" s="1361"/>
      <c r="H27" s="1361">
        <v>84</v>
      </c>
      <c r="I27" s="1361"/>
      <c r="J27" s="1361"/>
      <c r="K27" s="1361">
        <v>84</v>
      </c>
      <c r="L27" s="1361"/>
      <c r="M27" s="1361"/>
      <c r="N27" s="1361">
        <v>84</v>
      </c>
      <c r="O27" s="1361"/>
      <c r="P27" s="1361"/>
      <c r="Q27" s="1361"/>
      <c r="R27" s="1361">
        <v>84</v>
      </c>
      <c r="S27" s="1361"/>
      <c r="T27" s="1361"/>
      <c r="U27" s="1361">
        <v>84</v>
      </c>
      <c r="V27" s="1361"/>
      <c r="W27" s="1361"/>
      <c r="X27" s="1361">
        <v>84</v>
      </c>
      <c r="Y27" s="1361"/>
    </row>
    <row r="28" spans="2:25" ht="16.5" customHeight="1">
      <c r="B28" s="847" t="str">
        <f t="shared" si="12"/>
        <v>Замена ДВС</v>
      </c>
      <c r="C28" s="848" t="s">
        <v>391</v>
      </c>
      <c r="D28" s="845">
        <f t="shared" si="13"/>
        <v>209.42</v>
      </c>
      <c r="E28" s="1353"/>
      <c r="F28" s="1361"/>
      <c r="G28" s="1361"/>
      <c r="H28" s="1361">
        <v>48</v>
      </c>
      <c r="I28" s="1361"/>
      <c r="J28" s="1361"/>
      <c r="K28" s="1361">
        <v>48</v>
      </c>
      <c r="L28" s="1361"/>
      <c r="M28" s="1361"/>
      <c r="N28" s="1361">
        <v>48</v>
      </c>
      <c r="O28" s="1361"/>
      <c r="P28" s="1361"/>
      <c r="Q28" s="1361"/>
      <c r="R28" s="1361">
        <v>48</v>
      </c>
      <c r="S28" s="1361"/>
      <c r="T28" s="1361"/>
      <c r="U28" s="1361">
        <v>48</v>
      </c>
      <c r="V28" s="1361"/>
      <c r="W28" s="1361"/>
      <c r="X28" s="1361">
        <v>48</v>
      </c>
      <c r="Y28" s="1362"/>
    </row>
    <row r="29" spans="2:25" ht="16.5" customHeight="1">
      <c r="B29" s="847" t="str">
        <f t="shared" si="12"/>
        <v>Замена мотора хода</v>
      </c>
      <c r="C29" s="848" t="s">
        <v>391</v>
      </c>
      <c r="D29" s="845">
        <f t="shared" si="13"/>
        <v>209.42</v>
      </c>
      <c r="E29" s="1353"/>
      <c r="F29" s="1361"/>
      <c r="G29" s="1361"/>
      <c r="H29" s="1361"/>
      <c r="I29" s="1361"/>
      <c r="J29" s="1361">
        <v>6</v>
      </c>
      <c r="K29" s="1361"/>
      <c r="L29" s="1361"/>
      <c r="M29" s="1361"/>
      <c r="N29" s="1361"/>
      <c r="O29" s="1361">
        <v>6</v>
      </c>
      <c r="P29" s="1361"/>
      <c r="Q29" s="1361"/>
      <c r="R29" s="1361"/>
      <c r="S29" s="1361"/>
      <c r="T29" s="1361">
        <v>6</v>
      </c>
      <c r="U29" s="1361"/>
      <c r="V29" s="1361"/>
      <c r="W29" s="1361"/>
      <c r="X29" s="1361"/>
      <c r="Y29" s="1361">
        <v>6</v>
      </c>
    </row>
    <row r="30" spans="2:25" ht="16.5" customHeight="1">
      <c r="B30" s="847" t="str">
        <f t="shared" si="12"/>
        <v>Замена редуктора поворота</v>
      </c>
      <c r="C30" s="848" t="s">
        <v>391</v>
      </c>
      <c r="D30" s="845">
        <f t="shared" si="13"/>
        <v>209.42</v>
      </c>
      <c r="E30" s="1353"/>
      <c r="F30" s="1361"/>
      <c r="G30" s="1361"/>
      <c r="H30" s="1361"/>
      <c r="I30" s="1361"/>
      <c r="J30" s="1361">
        <v>8</v>
      </c>
      <c r="K30" s="1361"/>
      <c r="L30" s="1361"/>
      <c r="M30" s="1361"/>
      <c r="N30" s="1361"/>
      <c r="O30" s="1361">
        <v>8</v>
      </c>
      <c r="P30" s="1361"/>
      <c r="Q30" s="1361"/>
      <c r="R30" s="1361"/>
      <c r="S30" s="1361"/>
      <c r="T30" s="1361">
        <v>8</v>
      </c>
      <c r="U30" s="1361"/>
      <c r="V30" s="1361"/>
      <c r="W30" s="1361"/>
      <c r="X30" s="1361"/>
      <c r="Y30" s="1361">
        <v>8</v>
      </c>
    </row>
    <row r="31" spans="2:25" ht="16.5" customHeight="1">
      <c r="B31" s="847" t="str">
        <f t="shared" si="12"/>
        <v>Замена цилиндра стрелы</v>
      </c>
      <c r="C31" s="848" t="s">
        <v>391</v>
      </c>
      <c r="D31" s="845">
        <f t="shared" si="13"/>
        <v>209.42</v>
      </c>
      <c r="E31" s="1353"/>
      <c r="F31" s="1361"/>
      <c r="G31" s="1361">
        <v>12</v>
      </c>
      <c r="H31" s="1361"/>
      <c r="I31" s="1361">
        <v>12</v>
      </c>
      <c r="J31" s="1361"/>
      <c r="K31" s="1361">
        <v>12</v>
      </c>
      <c r="L31" s="1361"/>
      <c r="M31" s="1361">
        <v>12</v>
      </c>
      <c r="N31" s="1361"/>
      <c r="O31" s="1361">
        <v>12</v>
      </c>
      <c r="P31" s="1361"/>
      <c r="Q31" s="1361">
        <v>12</v>
      </c>
      <c r="R31" s="1361"/>
      <c r="S31" s="1361">
        <v>12</v>
      </c>
      <c r="T31" s="1361"/>
      <c r="U31" s="1361">
        <v>12</v>
      </c>
      <c r="V31" s="1361"/>
      <c r="W31" s="1361">
        <v>12</v>
      </c>
      <c r="X31" s="1361"/>
      <c r="Y31" s="1361">
        <v>12</v>
      </c>
    </row>
    <row r="32" spans="2:25" s="724" customFormat="1" ht="16.5" customHeight="1" thickBot="1">
      <c r="B32" s="849" t="str">
        <f t="shared" si="12"/>
        <v>Замена основного радиатора</v>
      </c>
      <c r="C32" s="850" t="s">
        <v>391</v>
      </c>
      <c r="D32" s="851">
        <f t="shared" si="13"/>
        <v>209.42</v>
      </c>
      <c r="E32" s="1356"/>
      <c r="F32" s="1361"/>
      <c r="G32" s="1361"/>
      <c r="H32" s="1361">
        <v>16</v>
      </c>
      <c r="I32" s="1361"/>
      <c r="J32" s="1361"/>
      <c r="K32" s="1361">
        <v>16</v>
      </c>
      <c r="L32" s="1361"/>
      <c r="M32" s="1361"/>
      <c r="N32" s="1361">
        <v>16</v>
      </c>
      <c r="O32" s="1361"/>
      <c r="P32" s="1361"/>
      <c r="Q32" s="1361"/>
      <c r="R32" s="1361">
        <v>16</v>
      </c>
      <c r="S32" s="1361"/>
      <c r="T32" s="1361"/>
      <c r="U32" s="1361">
        <v>16</v>
      </c>
      <c r="V32" s="1361"/>
      <c r="W32" s="1361"/>
      <c r="X32" s="1361">
        <v>16</v>
      </c>
      <c r="Y32" s="1362"/>
    </row>
    <row r="33" spans="2:25">
      <c r="B33" s="834"/>
      <c r="E33" s="852"/>
      <c r="F33" s="853"/>
      <c r="G33" s="853"/>
      <c r="H33" s="853"/>
      <c r="I33" s="853"/>
      <c r="J33" s="853"/>
      <c r="K33" s="853"/>
      <c r="L33" s="853"/>
      <c r="M33" s="853"/>
      <c r="N33" s="853"/>
      <c r="O33" s="853"/>
      <c r="P33" s="853"/>
      <c r="Q33" s="853"/>
      <c r="R33" s="853"/>
      <c r="S33" s="853"/>
      <c r="T33" s="853"/>
      <c r="U33" s="853"/>
      <c r="V33" s="853"/>
      <c r="W33" s="853"/>
      <c r="X33" s="853"/>
      <c r="Y33" s="853"/>
    </row>
    <row r="34" spans="2:25" ht="15.75" thickBot="1">
      <c r="B34" s="836" t="s">
        <v>220</v>
      </c>
      <c r="F34" s="853"/>
    </row>
    <row r="35" spans="2:25" ht="39" thickBot="1">
      <c r="B35" s="854" t="s">
        <v>222</v>
      </c>
      <c r="C35" s="855" t="s">
        <v>223</v>
      </c>
      <c r="D35" s="856" t="s">
        <v>224</v>
      </c>
      <c r="E35" s="856" t="s">
        <v>225</v>
      </c>
      <c r="F35" s="857" t="s">
        <v>762</v>
      </c>
      <c r="G35" s="857" t="s">
        <v>762</v>
      </c>
      <c r="H35" s="857" t="s">
        <v>762</v>
      </c>
      <c r="I35" s="857" t="s">
        <v>762</v>
      </c>
      <c r="J35" s="857" t="s">
        <v>762</v>
      </c>
      <c r="K35" s="857" t="s">
        <v>762</v>
      </c>
      <c r="L35" s="857" t="s">
        <v>762</v>
      </c>
      <c r="M35" s="857" t="s">
        <v>762</v>
      </c>
      <c r="N35" s="857" t="s">
        <v>762</v>
      </c>
      <c r="O35" s="857" t="s">
        <v>762</v>
      </c>
      <c r="P35" s="857" t="s">
        <v>762</v>
      </c>
      <c r="Q35" s="857" t="s">
        <v>762</v>
      </c>
      <c r="R35" s="857" t="s">
        <v>762</v>
      </c>
      <c r="S35" s="857" t="s">
        <v>762</v>
      </c>
      <c r="T35" s="857" t="s">
        <v>762</v>
      </c>
      <c r="U35" s="857" t="s">
        <v>762</v>
      </c>
      <c r="V35" s="857" t="s">
        <v>762</v>
      </c>
      <c r="W35" s="857" t="s">
        <v>762</v>
      </c>
      <c r="X35" s="857" t="s">
        <v>762</v>
      </c>
      <c r="Y35" s="857" t="s">
        <v>762</v>
      </c>
    </row>
    <row r="36" spans="2:25" ht="28.5" customHeight="1" thickBot="1">
      <c r="B36" s="858" t="s">
        <v>226</v>
      </c>
      <c r="C36" s="859"/>
      <c r="D36" s="732"/>
      <c r="E36" s="732"/>
      <c r="F36" s="860">
        <f>SUM(F37:F42)</f>
        <v>0</v>
      </c>
      <c r="G36" s="860">
        <f>SUM(G37:G42)</f>
        <v>114767.122176</v>
      </c>
      <c r="H36" s="860">
        <f t="shared" ref="H36:Y36" si="14">SUM(H37:H42)</f>
        <v>5818828.300725</v>
      </c>
      <c r="I36" s="860">
        <f t="shared" si="14"/>
        <v>114767.122176</v>
      </c>
      <c r="J36" s="860">
        <f t="shared" si="14"/>
        <v>886690.43072499998</v>
      </c>
      <c r="K36" s="860">
        <f t="shared" si="14"/>
        <v>5933595.4229009999</v>
      </c>
      <c r="L36" s="860">
        <f t="shared" si="14"/>
        <v>0</v>
      </c>
      <c r="M36" s="860">
        <f t="shared" si="14"/>
        <v>114767.122176</v>
      </c>
      <c r="N36" s="860">
        <f t="shared" si="14"/>
        <v>5818828.300725</v>
      </c>
      <c r="O36" s="860">
        <f t="shared" si="14"/>
        <v>1001457.552901</v>
      </c>
      <c r="P36" s="860">
        <f t="shared" si="14"/>
        <v>0</v>
      </c>
      <c r="Q36" s="860">
        <f t="shared" si="14"/>
        <v>114767.122176</v>
      </c>
      <c r="R36" s="860">
        <f t="shared" si="14"/>
        <v>5818828.300725</v>
      </c>
      <c r="S36" s="860">
        <f t="shared" si="14"/>
        <v>114767.122176</v>
      </c>
      <c r="T36" s="860">
        <f t="shared" si="14"/>
        <v>886690.43072499998</v>
      </c>
      <c r="U36" s="860">
        <f t="shared" si="14"/>
        <v>5933595.4229009999</v>
      </c>
      <c r="V36" s="860">
        <f t="shared" si="14"/>
        <v>0</v>
      </c>
      <c r="W36" s="860">
        <f t="shared" si="14"/>
        <v>114767.122176</v>
      </c>
      <c r="X36" s="860">
        <f t="shared" si="14"/>
        <v>5818828.300725</v>
      </c>
      <c r="Y36" s="861">
        <f t="shared" si="14"/>
        <v>1001457.552901</v>
      </c>
    </row>
    <row r="37" spans="2:25">
      <c r="B37" s="1366" t="s">
        <v>756</v>
      </c>
      <c r="C37" s="1367">
        <v>3754366.73</v>
      </c>
      <c r="D37" s="862">
        <v>18000</v>
      </c>
      <c r="E37" s="863">
        <v>1</v>
      </c>
      <c r="F37" s="739"/>
      <c r="G37" s="739"/>
      <c r="H37" s="739">
        <v>3754366.73</v>
      </c>
      <c r="I37" s="739"/>
      <c r="J37" s="739"/>
      <c r="K37" s="739">
        <v>3754366.73</v>
      </c>
      <c r="L37" s="739"/>
      <c r="M37" s="739"/>
      <c r="N37" s="739">
        <v>3754366.73</v>
      </c>
      <c r="O37" s="739"/>
      <c r="P37" s="739"/>
      <c r="Q37" s="739"/>
      <c r="R37" s="739">
        <v>3754366.73</v>
      </c>
      <c r="S37" s="739"/>
      <c r="T37" s="739"/>
      <c r="U37" s="739">
        <v>3754366.73</v>
      </c>
      <c r="V37" s="739"/>
      <c r="W37" s="739"/>
      <c r="X37" s="739">
        <v>3754366.73</v>
      </c>
      <c r="Y37" s="740"/>
    </row>
    <row r="38" spans="2:25">
      <c r="B38" s="1366" t="s">
        <v>757</v>
      </c>
      <c r="C38" s="1367">
        <v>1540574.86</v>
      </c>
      <c r="D38" s="1368">
        <v>18000</v>
      </c>
      <c r="E38" s="1369">
        <v>2</v>
      </c>
      <c r="F38" s="1337"/>
      <c r="G38" s="1337"/>
      <c r="H38" s="1337">
        <v>1540574.86</v>
      </c>
      <c r="I38" s="1337"/>
      <c r="J38" s="1337"/>
      <c r="K38" s="1337">
        <v>1540574.86</v>
      </c>
      <c r="L38" s="1337"/>
      <c r="M38" s="1337"/>
      <c r="N38" s="1337">
        <v>1540574.86</v>
      </c>
      <c r="O38" s="1337"/>
      <c r="P38" s="1337"/>
      <c r="Q38" s="1337"/>
      <c r="R38" s="1337">
        <v>1540574.86</v>
      </c>
      <c r="S38" s="1337"/>
      <c r="T38" s="1337"/>
      <c r="U38" s="1337">
        <v>1540574.86</v>
      </c>
      <c r="V38" s="1337"/>
      <c r="W38" s="1337"/>
      <c r="X38" s="1337">
        <v>1540574.86</v>
      </c>
      <c r="Y38" s="1338"/>
    </row>
    <row r="39" spans="2:25">
      <c r="B39" s="1366" t="s">
        <v>758</v>
      </c>
      <c r="C39" s="1367">
        <v>181401.86</v>
      </c>
      <c r="D39" s="1368">
        <v>18000</v>
      </c>
      <c r="E39" s="1369">
        <v>2</v>
      </c>
      <c r="F39" s="1337"/>
      <c r="G39" s="1337"/>
      <c r="H39" s="1337"/>
      <c r="I39" s="1337"/>
      <c r="J39" s="1337">
        <f>C39*E39</f>
        <v>362803.72</v>
      </c>
      <c r="K39" s="1337"/>
      <c r="L39" s="1337"/>
      <c r="M39" s="1337"/>
      <c r="N39" s="1337"/>
      <c r="O39" s="1337">
        <v>362803.72</v>
      </c>
      <c r="P39" s="1337"/>
      <c r="Q39" s="1337"/>
      <c r="R39" s="1337"/>
      <c r="S39" s="1337"/>
      <c r="T39" s="1337">
        <v>362803.72</v>
      </c>
      <c r="U39" s="1337"/>
      <c r="V39" s="1337"/>
      <c r="W39" s="1337"/>
      <c r="X39" s="1337"/>
      <c r="Y39" s="1337">
        <v>362803.72</v>
      </c>
    </row>
    <row r="40" spans="2:25">
      <c r="B40" s="1366" t="s">
        <v>759</v>
      </c>
      <c r="C40" s="1367">
        <v>250112.85</v>
      </c>
      <c r="D40" s="1368">
        <v>18000</v>
      </c>
      <c r="E40" s="1369">
        <v>2</v>
      </c>
      <c r="F40" s="1337"/>
      <c r="G40" s="1337"/>
      <c r="H40" s="1337"/>
      <c r="I40" s="1337"/>
      <c r="J40" s="1337">
        <v>523886.71072500001</v>
      </c>
      <c r="K40" s="1337"/>
      <c r="L40" s="1337"/>
      <c r="M40" s="1337"/>
      <c r="N40" s="1337"/>
      <c r="O40" s="1337">
        <v>523886.71072500001</v>
      </c>
      <c r="P40" s="1337"/>
      <c r="Q40" s="1337"/>
      <c r="R40" s="1337"/>
      <c r="S40" s="1337"/>
      <c r="T40" s="1337">
        <v>523886.71072500001</v>
      </c>
      <c r="U40" s="1337"/>
      <c r="V40" s="1337"/>
      <c r="W40" s="1337"/>
      <c r="X40" s="1337"/>
      <c r="Y40" s="1337">
        <v>523886.71072500001</v>
      </c>
    </row>
    <row r="41" spans="2:25" s="724" customFormat="1">
      <c r="B41" s="1366" t="s">
        <v>760</v>
      </c>
      <c r="C41" s="1367">
        <v>57383.561088000002</v>
      </c>
      <c r="D41" s="1368">
        <v>12000</v>
      </c>
      <c r="E41" s="1369">
        <v>2</v>
      </c>
      <c r="F41" s="1337"/>
      <c r="G41" s="1337">
        <f>C41*E41</f>
        <v>114767.122176</v>
      </c>
      <c r="H41" s="1337"/>
      <c r="I41" s="1337">
        <v>114767.122176</v>
      </c>
      <c r="J41" s="1337"/>
      <c r="K41" s="1337">
        <v>114767.122176</v>
      </c>
      <c r="L41" s="1337"/>
      <c r="M41" s="1337">
        <v>114767.122176</v>
      </c>
      <c r="N41" s="1337"/>
      <c r="O41" s="1337">
        <v>114767.122176</v>
      </c>
      <c r="P41" s="1337"/>
      <c r="Q41" s="1337">
        <v>114767.122176</v>
      </c>
      <c r="R41" s="1337"/>
      <c r="S41" s="1337">
        <v>114767.122176</v>
      </c>
      <c r="T41" s="1337"/>
      <c r="U41" s="1337">
        <v>114767.122176</v>
      </c>
      <c r="V41" s="1337"/>
      <c r="W41" s="1337">
        <v>114767.122176</v>
      </c>
      <c r="X41" s="1337"/>
      <c r="Y41" s="1337">
        <v>114767.122176</v>
      </c>
    </row>
    <row r="42" spans="2:25" ht="15.75" thickBot="1">
      <c r="B42" s="1366" t="s">
        <v>761</v>
      </c>
      <c r="C42" s="1367">
        <v>523886.71072500001</v>
      </c>
      <c r="D42" s="1370">
        <v>18000</v>
      </c>
      <c r="E42" s="1371">
        <v>1</v>
      </c>
      <c r="F42" s="1372"/>
      <c r="G42" s="1372"/>
      <c r="H42" s="1372">
        <f>C42*E42</f>
        <v>523886.71072500001</v>
      </c>
      <c r="I42" s="1372"/>
      <c r="J42" s="1372"/>
      <c r="K42" s="1372">
        <v>523886.71072500001</v>
      </c>
      <c r="L42" s="1372"/>
      <c r="M42" s="1372"/>
      <c r="N42" s="1372">
        <v>523886.71072500001</v>
      </c>
      <c r="O42" s="1372"/>
      <c r="P42" s="1372"/>
      <c r="Q42" s="1372"/>
      <c r="R42" s="1372">
        <v>523886.71072500001</v>
      </c>
      <c r="S42" s="1372"/>
      <c r="T42" s="1372"/>
      <c r="U42" s="1372">
        <v>523886.71072500001</v>
      </c>
      <c r="V42" s="1372"/>
      <c r="W42" s="1372"/>
      <c r="X42" s="1372">
        <v>523886.71072500001</v>
      </c>
      <c r="Y42" s="1373"/>
    </row>
    <row r="43" spans="2:25" ht="36" customHeight="1" thickBot="1">
      <c r="B43" s="858" t="s">
        <v>143</v>
      </c>
      <c r="C43" s="859"/>
      <c r="D43" s="732"/>
      <c r="E43" s="732"/>
      <c r="F43" s="864">
        <f>SUM(F44:F76)</f>
        <v>43483.16</v>
      </c>
      <c r="G43" s="864">
        <f t="shared" ref="G43" si="15">SUM(G44:G76)</f>
        <v>1092919.4002122662</v>
      </c>
      <c r="H43" s="864">
        <f>SUM(H44:H76)</f>
        <v>7491526.0922589274</v>
      </c>
      <c r="I43" s="864">
        <f t="shared" ref="I43:Y43" si="16">SUM(I44:I76)</f>
        <v>3128321.218900267</v>
      </c>
      <c r="J43" s="864">
        <f t="shared" si="16"/>
        <v>2381591.4441550002</v>
      </c>
      <c r="K43" s="864">
        <f t="shared" si="16"/>
        <v>8540962.3324711956</v>
      </c>
      <c r="L43" s="864">
        <f t="shared" si="16"/>
        <v>43483.16</v>
      </c>
      <c r="M43" s="864">
        <f t="shared" si="16"/>
        <v>3128321.218900267</v>
      </c>
      <c r="N43" s="864">
        <f t="shared" si="16"/>
        <v>7491526.0922589274</v>
      </c>
      <c r="O43" s="864">
        <f t="shared" si="16"/>
        <v>3431027.6843672665</v>
      </c>
      <c r="P43" s="864">
        <f t="shared" si="16"/>
        <v>43483.16</v>
      </c>
      <c r="Q43" s="864">
        <f t="shared" si="16"/>
        <v>1092919.4002122662</v>
      </c>
      <c r="R43" s="864">
        <f t="shared" si="16"/>
        <v>7449596.0768589275</v>
      </c>
      <c r="S43" s="864">
        <f t="shared" si="16"/>
        <v>3128321.218900267</v>
      </c>
      <c r="T43" s="864">
        <f t="shared" si="16"/>
        <v>2381591.4441550002</v>
      </c>
      <c r="U43" s="864">
        <f t="shared" si="16"/>
        <v>8499032.3170711938</v>
      </c>
      <c r="V43" s="864">
        <f t="shared" si="16"/>
        <v>43483.16</v>
      </c>
      <c r="W43" s="864">
        <f t="shared" si="16"/>
        <v>3128321.218900267</v>
      </c>
      <c r="X43" s="864">
        <f t="shared" si="16"/>
        <v>7449596.0768589275</v>
      </c>
      <c r="Y43" s="864">
        <f t="shared" si="16"/>
        <v>3431027.6843672665</v>
      </c>
    </row>
    <row r="44" spans="2:25">
      <c r="B44" s="1374" t="s">
        <v>231</v>
      </c>
      <c r="C44" s="1375"/>
      <c r="D44" s="736"/>
      <c r="E44" s="736"/>
      <c r="F44" s="736"/>
      <c r="G44" s="736"/>
      <c r="H44" s="736"/>
      <c r="I44" s="736"/>
      <c r="J44" s="736"/>
      <c r="K44" s="736"/>
      <c r="L44" s="736"/>
      <c r="M44" s="736"/>
      <c r="N44" s="736"/>
      <c r="O44" s="736"/>
      <c r="P44" s="736"/>
      <c r="Q44" s="736"/>
      <c r="R44" s="736"/>
      <c r="S44" s="736"/>
      <c r="T44" s="736"/>
      <c r="U44" s="736"/>
      <c r="V44" s="736"/>
      <c r="W44" s="736"/>
      <c r="X44" s="736"/>
      <c r="Y44" s="737"/>
    </row>
    <row r="45" spans="2:25">
      <c r="B45" s="1376" t="s">
        <v>282</v>
      </c>
      <c r="C45" s="1367">
        <v>1540574.8586375001</v>
      </c>
      <c r="D45" s="1377">
        <v>18000</v>
      </c>
      <c r="E45" s="1378">
        <v>1</v>
      </c>
      <c r="F45" s="1379"/>
      <c r="G45" s="1379"/>
      <c r="H45" s="1379">
        <f>C45*E45</f>
        <v>1540574.8586375001</v>
      </c>
      <c r="I45" s="1379"/>
      <c r="J45" s="1379"/>
      <c r="K45" s="1379">
        <f t="shared" ref="K45:K51" si="17">C45*E45</f>
        <v>1540574.8586375001</v>
      </c>
      <c r="L45" s="1379"/>
      <c r="M45" s="1379"/>
      <c r="N45" s="1379">
        <f>C45*E45</f>
        <v>1540574.8586375001</v>
      </c>
      <c r="O45" s="1379"/>
      <c r="P45" s="1379"/>
      <c r="Q45" s="1379"/>
      <c r="R45" s="1379">
        <v>1540574.8586375001</v>
      </c>
      <c r="S45" s="1379"/>
      <c r="T45" s="1379"/>
      <c r="U45" s="1379">
        <v>1540574.8586375001</v>
      </c>
      <c r="V45" s="1379"/>
      <c r="W45" s="1379"/>
      <c r="X45" s="1379">
        <v>1540574.8586375001</v>
      </c>
      <c r="Y45" s="1379"/>
    </row>
    <row r="46" spans="2:25">
      <c r="B46" s="1376" t="s">
        <v>575</v>
      </c>
      <c r="C46" s="1367">
        <v>54785.35944</v>
      </c>
      <c r="D46" s="1377">
        <v>18000</v>
      </c>
      <c r="E46" s="1378">
        <v>1</v>
      </c>
      <c r="F46" s="1379"/>
      <c r="G46" s="1379"/>
      <c r="H46" s="1379">
        <f>C46*E46</f>
        <v>54785.35944</v>
      </c>
      <c r="I46" s="1379"/>
      <c r="J46" s="1379"/>
      <c r="K46" s="1379">
        <f t="shared" si="17"/>
        <v>54785.35944</v>
      </c>
      <c r="L46" s="1379"/>
      <c r="M46" s="1379"/>
      <c r="N46" s="1379">
        <f>C46*E46</f>
        <v>54785.35944</v>
      </c>
      <c r="O46" s="1379"/>
      <c r="P46" s="1379"/>
      <c r="Q46" s="1379"/>
      <c r="R46" s="1379">
        <v>54785.35944</v>
      </c>
      <c r="S46" s="1379"/>
      <c r="T46" s="1379"/>
      <c r="U46" s="1379">
        <v>54785.35944</v>
      </c>
      <c r="V46" s="1379"/>
      <c r="W46" s="1379"/>
      <c r="X46" s="1379">
        <v>54785.35944</v>
      </c>
      <c r="Y46" s="1379"/>
    </row>
    <row r="47" spans="2:25">
      <c r="B47" s="1376" t="s">
        <v>576</v>
      </c>
      <c r="C47" s="1367">
        <v>5411.4001177600003</v>
      </c>
      <c r="D47" s="1377">
        <v>18000</v>
      </c>
      <c r="E47" s="1378">
        <v>1</v>
      </c>
      <c r="F47" s="1379"/>
      <c r="G47" s="1379"/>
      <c r="H47" s="1379">
        <f>C47*E47</f>
        <v>5411.4001177600003</v>
      </c>
      <c r="I47" s="1379"/>
      <c r="J47" s="1379"/>
      <c r="K47" s="1379">
        <f t="shared" si="17"/>
        <v>5411.4001177600003</v>
      </c>
      <c r="L47" s="1379"/>
      <c r="M47" s="1379"/>
      <c r="N47" s="1379">
        <f>C47*E47</f>
        <v>5411.4001177600003</v>
      </c>
      <c r="O47" s="1379"/>
      <c r="P47" s="1379"/>
      <c r="Q47" s="1379"/>
      <c r="R47" s="1379">
        <v>5411.4001177600003</v>
      </c>
      <c r="S47" s="1379"/>
      <c r="T47" s="1379"/>
      <c r="U47" s="1379">
        <v>5411.4001177600003</v>
      </c>
      <c r="V47" s="1379"/>
      <c r="W47" s="1379"/>
      <c r="X47" s="1379">
        <v>5411.4001177600003</v>
      </c>
      <c r="Y47" s="1379"/>
    </row>
    <row r="48" spans="2:25">
      <c r="B48" s="1376" t="s">
        <v>577</v>
      </c>
      <c r="C48" s="1367">
        <v>57383.561088000002</v>
      </c>
      <c r="D48" s="1377">
        <v>12000</v>
      </c>
      <c r="E48" s="1378">
        <v>2</v>
      </c>
      <c r="F48" s="1379"/>
      <c r="G48" s="1379">
        <f>C48*E48</f>
        <v>114767.122176</v>
      </c>
      <c r="H48" s="1379"/>
      <c r="I48" s="1379">
        <f t="shared" ref="I48:I53" si="18">C48*E48</f>
        <v>114767.122176</v>
      </c>
      <c r="J48" s="1379"/>
      <c r="K48" s="1379">
        <f t="shared" si="17"/>
        <v>114767.122176</v>
      </c>
      <c r="L48" s="1379"/>
      <c r="M48" s="1379">
        <f t="shared" ref="M48:M53" si="19">C48*E48</f>
        <v>114767.122176</v>
      </c>
      <c r="N48" s="1379"/>
      <c r="O48" s="1379">
        <f>C48*E48</f>
        <v>114767.122176</v>
      </c>
      <c r="P48" s="1379"/>
      <c r="Q48" s="1379">
        <v>114767.122176</v>
      </c>
      <c r="R48" s="1379"/>
      <c r="S48" s="1379">
        <v>114767.122176</v>
      </c>
      <c r="T48" s="1379"/>
      <c r="U48" s="1379">
        <v>114767.122176</v>
      </c>
      <c r="V48" s="1379"/>
      <c r="W48" s="1379">
        <v>114767.122176</v>
      </c>
      <c r="X48" s="1379"/>
      <c r="Y48" s="1379">
        <v>114767.122176</v>
      </c>
    </row>
    <row r="49" spans="2:25">
      <c r="B49" s="1376" t="s">
        <v>578</v>
      </c>
      <c r="C49" s="1367">
        <v>21049</v>
      </c>
      <c r="D49" s="1377">
        <v>12000</v>
      </c>
      <c r="E49" s="1378">
        <v>1</v>
      </c>
      <c r="F49" s="1379"/>
      <c r="G49" s="1379">
        <f>C49*E49</f>
        <v>21049</v>
      </c>
      <c r="H49" s="1379"/>
      <c r="I49" s="1379">
        <f t="shared" si="18"/>
        <v>21049</v>
      </c>
      <c r="J49" s="1379"/>
      <c r="K49" s="1379">
        <f t="shared" si="17"/>
        <v>21049</v>
      </c>
      <c r="L49" s="1379"/>
      <c r="M49" s="1379">
        <f t="shared" si="19"/>
        <v>21049</v>
      </c>
      <c r="N49" s="1379"/>
      <c r="O49" s="1379">
        <f>C49*E49</f>
        <v>21049</v>
      </c>
      <c r="P49" s="1379"/>
      <c r="Q49" s="1379">
        <v>21049</v>
      </c>
      <c r="R49" s="1379"/>
      <c r="S49" s="1379">
        <v>21049</v>
      </c>
      <c r="T49" s="1379"/>
      <c r="U49" s="1379">
        <v>21049</v>
      </c>
      <c r="V49" s="1379"/>
      <c r="W49" s="1379">
        <v>21049</v>
      </c>
      <c r="X49" s="1379"/>
      <c r="Y49" s="1379">
        <v>21049</v>
      </c>
    </row>
    <row r="50" spans="2:25">
      <c r="B50" s="1376" t="s">
        <v>579</v>
      </c>
      <c r="C50" s="1367">
        <v>21286.226304</v>
      </c>
      <c r="D50" s="1377">
        <v>12000</v>
      </c>
      <c r="E50" s="1378">
        <v>1</v>
      </c>
      <c r="F50" s="1379"/>
      <c r="G50" s="1379">
        <f>C50*E50</f>
        <v>21286.226304</v>
      </c>
      <c r="H50" s="1379"/>
      <c r="I50" s="1379">
        <f t="shared" si="18"/>
        <v>21286.226304</v>
      </c>
      <c r="J50" s="1379"/>
      <c r="K50" s="1379">
        <f t="shared" si="17"/>
        <v>21286.226304</v>
      </c>
      <c r="L50" s="1379"/>
      <c r="M50" s="1379">
        <f t="shared" si="19"/>
        <v>21286.226304</v>
      </c>
      <c r="N50" s="1379"/>
      <c r="O50" s="1379">
        <f>C50*E50</f>
        <v>21286.226304</v>
      </c>
      <c r="P50" s="1379"/>
      <c r="Q50" s="1379">
        <v>21286.226304</v>
      </c>
      <c r="R50" s="1379"/>
      <c r="S50" s="1379">
        <v>21286.226304</v>
      </c>
      <c r="T50" s="1379"/>
      <c r="U50" s="1379">
        <v>21286.226304</v>
      </c>
      <c r="V50" s="1379"/>
      <c r="W50" s="1379">
        <v>21286.226304</v>
      </c>
      <c r="X50" s="1379"/>
      <c r="Y50" s="1379">
        <v>21286.226304</v>
      </c>
    </row>
    <row r="51" spans="2:25">
      <c r="B51" s="1376" t="s">
        <v>580</v>
      </c>
      <c r="C51" s="1367">
        <v>4888.8</v>
      </c>
      <c r="D51" s="1377">
        <v>12000</v>
      </c>
      <c r="E51" s="1378">
        <v>1</v>
      </c>
      <c r="F51" s="1379"/>
      <c r="G51" s="1379">
        <f>C51*E51</f>
        <v>4888.8</v>
      </c>
      <c r="H51" s="1379"/>
      <c r="I51" s="1379">
        <f t="shared" si="18"/>
        <v>4888.8</v>
      </c>
      <c r="J51" s="1379"/>
      <c r="K51" s="1379">
        <f t="shared" si="17"/>
        <v>4888.8</v>
      </c>
      <c r="L51" s="1379"/>
      <c r="M51" s="1379">
        <f t="shared" si="19"/>
        <v>4888.8</v>
      </c>
      <c r="N51" s="1379"/>
      <c r="O51" s="1379">
        <f>C51*E51</f>
        <v>4888.8</v>
      </c>
      <c r="P51" s="1379"/>
      <c r="Q51" s="1379">
        <v>4888.8</v>
      </c>
      <c r="R51" s="1379"/>
      <c r="S51" s="1379">
        <v>4888.8</v>
      </c>
      <c r="T51" s="1379"/>
      <c r="U51" s="1379">
        <v>4888.8</v>
      </c>
      <c r="V51" s="1379"/>
      <c r="W51" s="1379">
        <v>4888.8</v>
      </c>
      <c r="X51" s="1379"/>
      <c r="Y51" s="1379">
        <v>4888.8</v>
      </c>
    </row>
    <row r="52" spans="2:25">
      <c r="B52" s="1376" t="s">
        <v>581</v>
      </c>
      <c r="C52" s="1367">
        <v>678467.27289599995</v>
      </c>
      <c r="D52" s="1377">
        <v>24000</v>
      </c>
      <c r="E52" s="1378">
        <v>3</v>
      </c>
      <c r="F52" s="1379"/>
      <c r="G52" s="1379"/>
      <c r="H52" s="1379"/>
      <c r="I52" s="1379">
        <f t="shared" si="18"/>
        <v>2035401.8186879999</v>
      </c>
      <c r="J52" s="1379"/>
      <c r="K52" s="1379"/>
      <c r="L52" s="1379"/>
      <c r="M52" s="1379">
        <f t="shared" si="19"/>
        <v>2035401.8186879999</v>
      </c>
      <c r="N52" s="1379"/>
      <c r="O52" s="1379"/>
      <c r="P52" s="1379"/>
      <c r="Q52" s="1379"/>
      <c r="R52" s="1379"/>
      <c r="S52" s="1379">
        <v>2035401.8186880001</v>
      </c>
      <c r="T52" s="1379"/>
      <c r="U52" s="1379"/>
      <c r="V52" s="1379"/>
      <c r="W52" s="1379">
        <v>2035401.8186880001</v>
      </c>
      <c r="X52" s="1379"/>
      <c r="Y52" s="1379"/>
    </row>
    <row r="53" spans="2:25">
      <c r="B53" s="1376" t="s">
        <v>582</v>
      </c>
      <c r="C53" s="1367">
        <v>97097</v>
      </c>
      <c r="D53" s="1377">
        <v>12000</v>
      </c>
      <c r="E53" s="1378">
        <v>1</v>
      </c>
      <c r="F53" s="1379"/>
      <c r="G53" s="1379">
        <f>C53*E53</f>
        <v>97097</v>
      </c>
      <c r="H53" s="1379"/>
      <c r="I53" s="1379">
        <f t="shared" si="18"/>
        <v>97097</v>
      </c>
      <c r="J53" s="1379"/>
      <c r="K53" s="1379">
        <f t="shared" ref="K53:K65" si="20">C53*E53</f>
        <v>97097</v>
      </c>
      <c r="L53" s="1379"/>
      <c r="M53" s="1379">
        <f t="shared" si="19"/>
        <v>97097</v>
      </c>
      <c r="N53" s="1379"/>
      <c r="O53" s="1379">
        <f>C53*E53</f>
        <v>97097</v>
      </c>
      <c r="P53" s="1379"/>
      <c r="Q53" s="1379">
        <v>97097</v>
      </c>
      <c r="R53" s="1379"/>
      <c r="S53" s="1379">
        <v>97097</v>
      </c>
      <c r="T53" s="1379"/>
      <c r="U53" s="1379">
        <v>97097</v>
      </c>
      <c r="V53" s="1379"/>
      <c r="W53" s="1379">
        <v>97097</v>
      </c>
      <c r="X53" s="1379"/>
      <c r="Y53" s="1379">
        <v>97097</v>
      </c>
    </row>
    <row r="54" spans="2:25">
      <c r="B54" s="1376" t="s">
        <v>583</v>
      </c>
      <c r="C54" s="1367">
        <v>835398.68720000004</v>
      </c>
      <c r="D54" s="1377">
        <v>18000</v>
      </c>
      <c r="E54" s="1378">
        <v>1</v>
      </c>
      <c r="F54" s="1379"/>
      <c r="G54" s="1379"/>
      <c r="H54" s="1379">
        <f t="shared" ref="H54:H62" si="21">C54*E54</f>
        <v>835398.68720000004</v>
      </c>
      <c r="I54" s="1379"/>
      <c r="J54" s="1379"/>
      <c r="K54" s="1379">
        <f t="shared" si="20"/>
        <v>835398.68720000004</v>
      </c>
      <c r="L54" s="1379"/>
      <c r="M54" s="1379"/>
      <c r="N54" s="1379">
        <f t="shared" ref="N54:N62" si="22">C54*E54</f>
        <v>835398.68720000004</v>
      </c>
      <c r="O54" s="1379"/>
      <c r="P54" s="1379"/>
      <c r="Q54" s="1379"/>
      <c r="R54" s="1379">
        <v>835398.68720000004</v>
      </c>
      <c r="S54" s="1379"/>
      <c r="T54" s="1379"/>
      <c r="U54" s="1379">
        <v>835398.68720000004</v>
      </c>
      <c r="V54" s="1379"/>
      <c r="W54" s="1379"/>
      <c r="X54" s="1379">
        <v>835398.68720000004</v>
      </c>
      <c r="Y54" s="1379"/>
    </row>
    <row r="55" spans="2:25">
      <c r="B55" s="1376" t="s">
        <v>584</v>
      </c>
      <c r="C55" s="1367">
        <v>523886.71072500001</v>
      </c>
      <c r="D55" s="1377">
        <v>18000</v>
      </c>
      <c r="E55" s="1378">
        <v>1</v>
      </c>
      <c r="F55" s="1379"/>
      <c r="G55" s="1379"/>
      <c r="H55" s="1379">
        <f t="shared" si="21"/>
        <v>523886.71072500001</v>
      </c>
      <c r="I55" s="1379"/>
      <c r="J55" s="1379"/>
      <c r="K55" s="1379">
        <f t="shared" si="20"/>
        <v>523886.71072500001</v>
      </c>
      <c r="L55" s="1379"/>
      <c r="M55" s="1379"/>
      <c r="N55" s="1379">
        <f t="shared" si="22"/>
        <v>523886.71072500001</v>
      </c>
      <c r="O55" s="1379"/>
      <c r="P55" s="1379"/>
      <c r="Q55" s="1379"/>
      <c r="R55" s="1379">
        <v>523886.71072500001</v>
      </c>
      <c r="S55" s="1379"/>
      <c r="T55" s="1379"/>
      <c r="U55" s="1379">
        <v>523886.71072500001</v>
      </c>
      <c r="V55" s="1379"/>
      <c r="W55" s="1379"/>
      <c r="X55" s="1379">
        <v>523886.71072500001</v>
      </c>
      <c r="Y55" s="1379"/>
    </row>
    <row r="56" spans="2:25">
      <c r="B56" s="1376" t="s">
        <v>585</v>
      </c>
      <c r="C56" s="1367">
        <v>181401.85728</v>
      </c>
      <c r="D56" s="1377">
        <v>18000</v>
      </c>
      <c r="E56" s="1378">
        <v>2</v>
      </c>
      <c r="F56" s="1379"/>
      <c r="G56" s="1379"/>
      <c r="H56" s="1379">
        <f t="shared" si="21"/>
        <v>362803.71455999999</v>
      </c>
      <c r="I56" s="1379"/>
      <c r="J56" s="1379"/>
      <c r="K56" s="1379">
        <f t="shared" si="20"/>
        <v>362803.71455999999</v>
      </c>
      <c r="L56" s="1379"/>
      <c r="M56" s="1379"/>
      <c r="N56" s="1379">
        <f t="shared" si="22"/>
        <v>362803.71455999999</v>
      </c>
      <c r="O56" s="1379"/>
      <c r="P56" s="1379"/>
      <c r="Q56" s="1379"/>
      <c r="R56" s="1379">
        <v>362803.71455999999</v>
      </c>
      <c r="S56" s="1379"/>
      <c r="T56" s="1379"/>
      <c r="U56" s="1379">
        <v>362803.71455999999</v>
      </c>
      <c r="V56" s="1379"/>
      <c r="W56" s="1379"/>
      <c r="X56" s="1379">
        <v>362803.71455999999</v>
      </c>
      <c r="Y56" s="1379"/>
    </row>
    <row r="57" spans="2:25">
      <c r="B57" s="1376" t="s">
        <v>586</v>
      </c>
      <c r="C57" s="1367">
        <v>78743.901599999997</v>
      </c>
      <c r="D57" s="1377">
        <v>18000</v>
      </c>
      <c r="E57" s="1378">
        <v>2</v>
      </c>
      <c r="F57" s="1379"/>
      <c r="G57" s="1379"/>
      <c r="H57" s="1379">
        <f t="shared" si="21"/>
        <v>157487.80319999999</v>
      </c>
      <c r="I57" s="1379"/>
      <c r="J57" s="1379"/>
      <c r="K57" s="1379">
        <f t="shared" si="20"/>
        <v>157487.80319999999</v>
      </c>
      <c r="L57" s="1379"/>
      <c r="M57" s="1379"/>
      <c r="N57" s="1379">
        <f t="shared" si="22"/>
        <v>157487.80319999999</v>
      </c>
      <c r="O57" s="1379"/>
      <c r="P57" s="1379"/>
      <c r="Q57" s="1379"/>
      <c r="R57" s="1379">
        <v>157487.80319999999</v>
      </c>
      <c r="S57" s="1379"/>
      <c r="T57" s="1379"/>
      <c r="U57" s="1379">
        <v>157487.80319999999</v>
      </c>
      <c r="V57" s="1379"/>
      <c r="W57" s="1379"/>
      <c r="X57" s="1379">
        <v>157487.80319999999</v>
      </c>
      <c r="Y57" s="1379"/>
    </row>
    <row r="58" spans="2:25">
      <c r="B58" s="1376" t="s">
        <v>587</v>
      </c>
      <c r="C58" s="1367">
        <v>134152.29333333299</v>
      </c>
      <c r="D58" s="1377">
        <v>18000</v>
      </c>
      <c r="E58" s="1378">
        <v>2</v>
      </c>
      <c r="F58" s="1379"/>
      <c r="G58" s="1379"/>
      <c r="H58" s="1379">
        <f t="shared" si="21"/>
        <v>268304.58666666597</v>
      </c>
      <c r="I58" s="1379"/>
      <c r="J58" s="1379"/>
      <c r="K58" s="1379">
        <f t="shared" si="20"/>
        <v>268304.58666666597</v>
      </c>
      <c r="L58" s="1379"/>
      <c r="M58" s="1379"/>
      <c r="N58" s="1379">
        <f t="shared" si="22"/>
        <v>268304.58666666597</v>
      </c>
      <c r="O58" s="1379"/>
      <c r="P58" s="1379"/>
      <c r="Q58" s="1379"/>
      <c r="R58" s="1379">
        <v>268304.58666666702</v>
      </c>
      <c r="S58" s="1379"/>
      <c r="T58" s="1379"/>
      <c r="U58" s="1379">
        <v>268304.58666666702</v>
      </c>
      <c r="V58" s="1379"/>
      <c r="W58" s="1379"/>
      <c r="X58" s="1379">
        <v>268304.58666666702</v>
      </c>
      <c r="Y58" s="1379"/>
    </row>
    <row r="59" spans="2:25">
      <c r="B59" s="1376" t="s">
        <v>588</v>
      </c>
      <c r="C59" s="1367">
        <v>41822.326000000001</v>
      </c>
      <c r="D59" s="1377">
        <v>18000</v>
      </c>
      <c r="E59" s="1378">
        <v>2</v>
      </c>
      <c r="F59" s="1379"/>
      <c r="G59" s="1379"/>
      <c r="H59" s="1379">
        <f t="shared" si="21"/>
        <v>83644.652000000002</v>
      </c>
      <c r="I59" s="1379"/>
      <c r="J59" s="1379"/>
      <c r="K59" s="1379">
        <f t="shared" si="20"/>
        <v>83644.652000000002</v>
      </c>
      <c r="L59" s="1379"/>
      <c r="M59" s="1379"/>
      <c r="N59" s="1379">
        <f t="shared" si="22"/>
        <v>83644.652000000002</v>
      </c>
      <c r="O59" s="1379"/>
      <c r="P59" s="1379"/>
      <c r="Q59" s="1379"/>
      <c r="R59" s="1379">
        <v>83644.652000000002</v>
      </c>
      <c r="S59" s="1379"/>
      <c r="T59" s="1379"/>
      <c r="U59" s="1379">
        <v>83644.652000000002</v>
      </c>
      <c r="V59" s="1379"/>
      <c r="W59" s="1379"/>
      <c r="X59" s="1379">
        <v>83644.652000000002</v>
      </c>
      <c r="Y59" s="1379"/>
    </row>
    <row r="60" spans="2:25">
      <c r="B60" s="1376" t="s">
        <v>589</v>
      </c>
      <c r="C60" s="1367">
        <v>753989.39373333298</v>
      </c>
      <c r="D60" s="1377">
        <v>18000</v>
      </c>
      <c r="E60" s="1378">
        <v>2</v>
      </c>
      <c r="F60" s="1379"/>
      <c r="G60" s="1379"/>
      <c r="H60" s="1379">
        <f t="shared" si="21"/>
        <v>1507978.787466666</v>
      </c>
      <c r="I60" s="1379"/>
      <c r="J60" s="1379"/>
      <c r="K60" s="1379">
        <f t="shared" si="20"/>
        <v>1507978.787466666</v>
      </c>
      <c r="L60" s="1379"/>
      <c r="M60" s="1379"/>
      <c r="N60" s="1379">
        <f t="shared" si="22"/>
        <v>1507978.787466666</v>
      </c>
      <c r="O60" s="1379"/>
      <c r="P60" s="1379"/>
      <c r="Q60" s="1379"/>
      <c r="R60" s="1379">
        <v>1507978.7874666699</v>
      </c>
      <c r="S60" s="1379"/>
      <c r="T60" s="1379"/>
      <c r="U60" s="1379">
        <v>1507978.7874666699</v>
      </c>
      <c r="V60" s="1379"/>
      <c r="W60" s="1379"/>
      <c r="X60" s="1379">
        <v>1507978.7874666699</v>
      </c>
      <c r="Y60" s="1379"/>
    </row>
    <row r="61" spans="2:25">
      <c r="B61" s="1376" t="s">
        <v>590</v>
      </c>
      <c r="C61" s="1367">
        <v>240174.43146666701</v>
      </c>
      <c r="D61" s="1377">
        <v>18000</v>
      </c>
      <c r="E61" s="1378">
        <v>8</v>
      </c>
      <c r="F61" s="1379"/>
      <c r="G61" s="1379"/>
      <c r="H61" s="1379">
        <f t="shared" si="21"/>
        <v>1921395.4517333361</v>
      </c>
      <c r="I61" s="1379"/>
      <c r="J61" s="1379"/>
      <c r="K61" s="1379">
        <f t="shared" si="20"/>
        <v>1921395.4517333361</v>
      </c>
      <c r="L61" s="1379"/>
      <c r="M61" s="1379"/>
      <c r="N61" s="1379">
        <f t="shared" si="22"/>
        <v>1921395.4517333361</v>
      </c>
      <c r="O61" s="1379"/>
      <c r="P61" s="1379"/>
      <c r="Q61" s="1379"/>
      <c r="R61" s="1379">
        <v>1921395.45173333</v>
      </c>
      <c r="S61" s="1379"/>
      <c r="T61" s="1379"/>
      <c r="U61" s="1379">
        <v>1921395.45173333</v>
      </c>
      <c r="V61" s="1379"/>
      <c r="W61" s="1379"/>
      <c r="X61" s="1379">
        <v>1921395.45173333</v>
      </c>
      <c r="Y61" s="1379"/>
    </row>
    <row r="62" spans="2:25">
      <c r="B62" s="1376" t="s">
        <v>591</v>
      </c>
      <c r="C62" s="1367">
        <v>13976.6718</v>
      </c>
      <c r="D62" s="1377">
        <v>18000</v>
      </c>
      <c r="E62" s="1378">
        <v>6</v>
      </c>
      <c r="F62" s="1379"/>
      <c r="G62" s="1379"/>
      <c r="H62" s="1379">
        <f t="shared" si="21"/>
        <v>83860.030800000008</v>
      </c>
      <c r="I62" s="1379"/>
      <c r="J62" s="1379"/>
      <c r="K62" s="1379">
        <f t="shared" si="20"/>
        <v>83860.030800000008</v>
      </c>
      <c r="L62" s="1379"/>
      <c r="M62" s="1379"/>
      <c r="N62" s="1379">
        <f t="shared" si="22"/>
        <v>83860.030800000008</v>
      </c>
      <c r="O62" s="1379"/>
      <c r="P62" s="1379"/>
      <c r="Q62" s="1379"/>
      <c r="R62" s="1379">
        <v>41930.015399999997</v>
      </c>
      <c r="S62" s="1379"/>
      <c r="T62" s="1379"/>
      <c r="U62" s="1379">
        <v>41930.015399999997</v>
      </c>
      <c r="V62" s="1379"/>
      <c r="W62" s="1379"/>
      <c r="X62" s="1379">
        <v>41930.015399999997</v>
      </c>
      <c r="Y62" s="1379"/>
    </row>
    <row r="63" spans="2:25">
      <c r="B63" s="1376" t="s">
        <v>592</v>
      </c>
      <c r="C63" s="1367">
        <v>11158.979327999999</v>
      </c>
      <c r="D63" s="1377">
        <v>12000</v>
      </c>
      <c r="E63" s="1378">
        <v>2</v>
      </c>
      <c r="F63" s="1379"/>
      <c r="G63" s="1379">
        <f>C63*E63</f>
        <v>22317.958655999999</v>
      </c>
      <c r="H63" s="1379"/>
      <c r="I63" s="1379">
        <f>C63*E63</f>
        <v>22317.958655999999</v>
      </c>
      <c r="J63" s="1379"/>
      <c r="K63" s="1379">
        <f t="shared" si="20"/>
        <v>22317.958655999999</v>
      </c>
      <c r="L63" s="1379"/>
      <c r="M63" s="1379">
        <f>C63*E63</f>
        <v>22317.958655999999</v>
      </c>
      <c r="N63" s="1379"/>
      <c r="O63" s="1379">
        <f t="shared" ref="O63:O71" si="23">C63*E63</f>
        <v>22317.958655999999</v>
      </c>
      <c r="P63" s="1379"/>
      <c r="Q63" s="1379">
        <v>22317.958655999999</v>
      </c>
      <c r="R63" s="1379"/>
      <c r="S63" s="1379">
        <v>22317.958655999999</v>
      </c>
      <c r="T63" s="1379"/>
      <c r="U63" s="1379">
        <v>22317.958655999999</v>
      </c>
      <c r="V63" s="1379"/>
      <c r="W63" s="1379">
        <v>22317.958655999999</v>
      </c>
      <c r="X63" s="1379"/>
      <c r="Y63" s="1379">
        <v>22317.958655999999</v>
      </c>
    </row>
    <row r="64" spans="2:25">
      <c r="B64" s="1376" t="s">
        <v>593</v>
      </c>
      <c r="C64" s="1367">
        <v>187037.158933333</v>
      </c>
      <c r="D64" s="1377">
        <v>12000</v>
      </c>
      <c r="E64" s="1378">
        <v>1</v>
      </c>
      <c r="F64" s="1379"/>
      <c r="G64" s="1379">
        <f>C64*E64</f>
        <v>187037.158933333</v>
      </c>
      <c r="H64" s="1379"/>
      <c r="I64" s="1379">
        <f>C64*E64</f>
        <v>187037.158933333</v>
      </c>
      <c r="J64" s="1379"/>
      <c r="K64" s="1379">
        <f t="shared" si="20"/>
        <v>187037.158933333</v>
      </c>
      <c r="L64" s="1379"/>
      <c r="M64" s="1379">
        <f>C64*E64</f>
        <v>187037.158933333</v>
      </c>
      <c r="N64" s="1379"/>
      <c r="O64" s="1379">
        <f t="shared" si="23"/>
        <v>187037.158933333</v>
      </c>
      <c r="P64" s="1379"/>
      <c r="Q64" s="1379">
        <v>187037.158933333</v>
      </c>
      <c r="R64" s="1379"/>
      <c r="S64" s="1379">
        <v>187037.158933333</v>
      </c>
      <c r="T64" s="1379"/>
      <c r="U64" s="1379">
        <v>187037.158933333</v>
      </c>
      <c r="V64" s="1379"/>
      <c r="W64" s="1379">
        <v>187037.158933333</v>
      </c>
      <c r="X64" s="1379"/>
      <c r="Y64" s="1379">
        <v>187037.158933333</v>
      </c>
    </row>
    <row r="65" spans="2:25">
      <c r="B65" s="1376" t="s">
        <v>594</v>
      </c>
      <c r="C65" s="1367">
        <v>38113.446933333304</v>
      </c>
      <c r="D65" s="1377">
        <v>12000</v>
      </c>
      <c r="E65" s="1378">
        <v>1</v>
      </c>
      <c r="F65" s="1379"/>
      <c r="G65" s="1379">
        <f>C65*E65</f>
        <v>38113.446933333304</v>
      </c>
      <c r="H65" s="1379"/>
      <c r="I65" s="1379">
        <f>C65*E65</f>
        <v>38113.446933333304</v>
      </c>
      <c r="J65" s="1379"/>
      <c r="K65" s="1379">
        <f t="shared" si="20"/>
        <v>38113.446933333304</v>
      </c>
      <c r="L65" s="1379"/>
      <c r="M65" s="1379">
        <f>C65*E65</f>
        <v>38113.446933333304</v>
      </c>
      <c r="N65" s="1379"/>
      <c r="O65" s="1379">
        <f t="shared" si="23"/>
        <v>38113.446933333304</v>
      </c>
      <c r="P65" s="1379"/>
      <c r="Q65" s="1379">
        <v>38113.446933333304</v>
      </c>
      <c r="R65" s="1379"/>
      <c r="S65" s="1379">
        <v>38113.446933333304</v>
      </c>
      <c r="T65" s="1379"/>
      <c r="U65" s="1379">
        <v>38113.446933333304</v>
      </c>
      <c r="V65" s="1379"/>
      <c r="W65" s="1379">
        <v>38113.446933333304</v>
      </c>
      <c r="X65" s="1379"/>
      <c r="Y65" s="1379">
        <v>38113.446933333304</v>
      </c>
    </row>
    <row r="66" spans="2:25">
      <c r="B66" s="1376" t="s">
        <v>595</v>
      </c>
      <c r="C66" s="1367">
        <v>250112.74624000001</v>
      </c>
      <c r="D66" s="1377">
        <v>30000</v>
      </c>
      <c r="E66" s="1378">
        <v>2</v>
      </c>
      <c r="F66" s="1379"/>
      <c r="G66" s="1379"/>
      <c r="H66" s="1379"/>
      <c r="I66" s="1379"/>
      <c r="J66" s="1379">
        <f>C66*E66</f>
        <v>500225.49248000002</v>
      </c>
      <c r="K66" s="1379"/>
      <c r="L66" s="1379"/>
      <c r="M66" s="1379"/>
      <c r="N66" s="1379"/>
      <c r="O66" s="1379">
        <f t="shared" si="23"/>
        <v>500225.49248000002</v>
      </c>
      <c r="P66" s="1379"/>
      <c r="Q66" s="1379"/>
      <c r="R66" s="1379"/>
      <c r="S66" s="1379"/>
      <c r="T66" s="1379">
        <v>500225.49248000002</v>
      </c>
      <c r="U66" s="1379"/>
      <c r="V66" s="1379"/>
      <c r="W66" s="1379"/>
      <c r="X66" s="1379"/>
      <c r="Y66" s="1379">
        <v>500225.49248000002</v>
      </c>
    </row>
    <row r="67" spans="2:25">
      <c r="B67" s="1376" t="s">
        <v>596</v>
      </c>
      <c r="C67" s="1367">
        <v>695930.45759999997</v>
      </c>
      <c r="D67" s="1377">
        <v>30000</v>
      </c>
      <c r="E67" s="1378">
        <v>2</v>
      </c>
      <c r="F67" s="1379"/>
      <c r="G67" s="1379"/>
      <c r="H67" s="1379"/>
      <c r="I67" s="1379"/>
      <c r="J67" s="1379">
        <f>C67*E67</f>
        <v>1391860.9151999999</v>
      </c>
      <c r="K67" s="1379"/>
      <c r="L67" s="1379"/>
      <c r="M67" s="1379"/>
      <c r="N67" s="1379"/>
      <c r="O67" s="1379">
        <f t="shared" si="23"/>
        <v>1391860.9151999999</v>
      </c>
      <c r="P67" s="1379"/>
      <c r="Q67" s="1379"/>
      <c r="R67" s="1379"/>
      <c r="S67" s="1379"/>
      <c r="T67" s="1379">
        <v>1391860.9151999999</v>
      </c>
      <c r="U67" s="1379"/>
      <c r="V67" s="1379"/>
      <c r="W67" s="1379"/>
      <c r="X67" s="1379"/>
      <c r="Y67" s="1379">
        <v>1391860.9151999999</v>
      </c>
    </row>
    <row r="68" spans="2:25">
      <c r="B68" s="1376" t="s">
        <v>597</v>
      </c>
      <c r="C68" s="1367">
        <v>446021.876475</v>
      </c>
      <c r="D68" s="1377">
        <v>30000</v>
      </c>
      <c r="E68" s="1378">
        <v>1</v>
      </c>
      <c r="F68" s="1379"/>
      <c r="G68" s="1379"/>
      <c r="H68" s="1379"/>
      <c r="I68" s="1379"/>
      <c r="J68" s="1379">
        <f>C68*E68</f>
        <v>446021.876475</v>
      </c>
      <c r="K68" s="1379"/>
      <c r="L68" s="1379"/>
      <c r="M68" s="1379"/>
      <c r="N68" s="1379"/>
      <c r="O68" s="1379">
        <f t="shared" si="23"/>
        <v>446021.876475</v>
      </c>
      <c r="P68" s="1379"/>
      <c r="Q68" s="1379"/>
      <c r="R68" s="1379"/>
      <c r="S68" s="1379"/>
      <c r="T68" s="1379">
        <v>446021.876475</v>
      </c>
      <c r="U68" s="1379"/>
      <c r="V68" s="1379"/>
      <c r="W68" s="1379"/>
      <c r="X68" s="1379"/>
      <c r="Y68" s="1379">
        <v>446021.876475</v>
      </c>
    </row>
    <row r="69" spans="2:25">
      <c r="B69" s="1376" t="s">
        <v>598</v>
      </c>
      <c r="C69" s="1367">
        <v>181401.85728</v>
      </c>
      <c r="D69" s="1377">
        <v>12000</v>
      </c>
      <c r="E69" s="1378">
        <v>2</v>
      </c>
      <c r="F69" s="1379"/>
      <c r="G69" s="1379">
        <f>C69*E69</f>
        <v>362803.71455999999</v>
      </c>
      <c r="H69" s="1379"/>
      <c r="I69" s="1379">
        <f>C69*E69</f>
        <v>362803.71455999999</v>
      </c>
      <c r="J69" s="1379"/>
      <c r="K69" s="1379">
        <f t="shared" ref="K69:K75" si="24">C69*E69</f>
        <v>362803.71455999999</v>
      </c>
      <c r="L69" s="1379"/>
      <c r="M69" s="1379">
        <f>C69*E69</f>
        <v>362803.71455999999</v>
      </c>
      <c r="N69" s="1379"/>
      <c r="O69" s="1379">
        <f t="shared" si="23"/>
        <v>362803.71455999999</v>
      </c>
      <c r="P69" s="1379"/>
      <c r="Q69" s="1379">
        <v>362803.71455999999</v>
      </c>
      <c r="R69" s="1379"/>
      <c r="S69" s="1379">
        <v>362803.71455999999</v>
      </c>
      <c r="T69" s="1379"/>
      <c r="U69" s="1379">
        <v>362803.71455999999</v>
      </c>
      <c r="V69" s="1379"/>
      <c r="W69" s="1379">
        <v>362803.71455999999</v>
      </c>
      <c r="X69" s="1379"/>
      <c r="Y69" s="1379">
        <v>362803.71455999999</v>
      </c>
    </row>
    <row r="70" spans="2:25">
      <c r="B70" s="1376" t="s">
        <v>599</v>
      </c>
      <c r="C70" s="1367">
        <v>94337.620047999997</v>
      </c>
      <c r="D70" s="1377">
        <v>12000</v>
      </c>
      <c r="E70" s="1378">
        <v>1</v>
      </c>
      <c r="F70" s="1379"/>
      <c r="G70" s="1379">
        <f>C70*E70</f>
        <v>94337.620047999997</v>
      </c>
      <c r="H70" s="1379"/>
      <c r="I70" s="1379">
        <f>C70*E70</f>
        <v>94337.620047999997</v>
      </c>
      <c r="J70" s="1379"/>
      <c r="K70" s="1379">
        <f t="shared" si="24"/>
        <v>94337.620047999997</v>
      </c>
      <c r="L70" s="1379"/>
      <c r="M70" s="1379">
        <f>C70*E70</f>
        <v>94337.620047999997</v>
      </c>
      <c r="N70" s="1379"/>
      <c r="O70" s="1379">
        <f t="shared" si="23"/>
        <v>94337.620047999997</v>
      </c>
      <c r="P70" s="1379"/>
      <c r="Q70" s="1379">
        <v>94337.620047999997</v>
      </c>
      <c r="R70" s="1379"/>
      <c r="S70" s="1379">
        <v>94337.620047999997</v>
      </c>
      <c r="T70" s="1379"/>
      <c r="U70" s="1379">
        <v>94337.620047999997</v>
      </c>
      <c r="V70" s="1379"/>
      <c r="W70" s="1379">
        <v>94337.620047999997</v>
      </c>
      <c r="X70" s="1379"/>
      <c r="Y70" s="1379">
        <v>94337.620047999997</v>
      </c>
    </row>
    <row r="71" spans="2:25">
      <c r="B71" s="1376" t="s">
        <v>600</v>
      </c>
      <c r="C71" s="1367">
        <v>85738.192601600007</v>
      </c>
      <c r="D71" s="1377">
        <v>12000</v>
      </c>
      <c r="E71" s="1378">
        <v>1</v>
      </c>
      <c r="F71" s="1379"/>
      <c r="G71" s="1379">
        <f>C71*E71</f>
        <v>85738.192601600007</v>
      </c>
      <c r="H71" s="1379"/>
      <c r="I71" s="1379">
        <f>C71*E71</f>
        <v>85738.192601600007</v>
      </c>
      <c r="J71" s="1379"/>
      <c r="K71" s="1379">
        <f t="shared" si="24"/>
        <v>85738.192601600007</v>
      </c>
      <c r="L71" s="1379"/>
      <c r="M71" s="1379">
        <f>C71*E71</f>
        <v>85738.192601600007</v>
      </c>
      <c r="N71" s="1379"/>
      <c r="O71" s="1379">
        <f t="shared" si="23"/>
        <v>85738.192601600007</v>
      </c>
      <c r="P71" s="1379"/>
      <c r="Q71" s="1379">
        <v>85738.192601600007</v>
      </c>
      <c r="R71" s="1379"/>
      <c r="S71" s="1379">
        <v>85738.192601600007</v>
      </c>
      <c r="T71" s="1379"/>
      <c r="U71" s="1379">
        <v>85738.192601600007</v>
      </c>
      <c r="V71" s="1379"/>
      <c r="W71" s="1379">
        <v>85738.192601600007</v>
      </c>
      <c r="X71" s="1379"/>
      <c r="Y71" s="1379">
        <v>85738.192601600007</v>
      </c>
    </row>
    <row r="72" spans="2:25">
      <c r="B72" s="1376" t="s">
        <v>601</v>
      </c>
      <c r="C72" s="1367">
        <v>8065.5748320000002</v>
      </c>
      <c r="D72" s="1377">
        <v>18000</v>
      </c>
      <c r="E72" s="1378">
        <v>1</v>
      </c>
      <c r="F72" s="1379"/>
      <c r="G72" s="1379"/>
      <c r="H72" s="1379">
        <f>C72*E72</f>
        <v>8065.5748320000002</v>
      </c>
      <c r="I72" s="1379"/>
      <c r="J72" s="1379"/>
      <c r="K72" s="1379">
        <f t="shared" si="24"/>
        <v>8065.5748320000002</v>
      </c>
      <c r="L72" s="1379"/>
      <c r="M72" s="1379"/>
      <c r="N72" s="1379">
        <f>C72*E72</f>
        <v>8065.5748320000002</v>
      </c>
      <c r="O72" s="1379"/>
      <c r="P72" s="1379"/>
      <c r="Q72" s="1379"/>
      <c r="R72" s="1379">
        <v>8065.5748320000002</v>
      </c>
      <c r="S72" s="1379"/>
      <c r="T72" s="1379"/>
      <c r="U72" s="1379">
        <v>8065.5748320000002</v>
      </c>
      <c r="V72" s="1379"/>
      <c r="W72" s="1379"/>
      <c r="X72" s="1379">
        <v>8065.5748320000002</v>
      </c>
      <c r="Y72" s="1379"/>
    </row>
    <row r="73" spans="2:25">
      <c r="B73" s="1376" t="s">
        <v>602</v>
      </c>
      <c r="C73" s="1367">
        <v>43483.16</v>
      </c>
      <c r="D73" s="1377">
        <v>6000</v>
      </c>
      <c r="E73" s="1378">
        <v>1</v>
      </c>
      <c r="F73" s="1379">
        <f>C73*$E$73</f>
        <v>43483.16</v>
      </c>
      <c r="G73" s="1379">
        <f>C73*E73</f>
        <v>43483.16</v>
      </c>
      <c r="H73" s="1379">
        <f>C73*E73</f>
        <v>43483.16</v>
      </c>
      <c r="I73" s="1379">
        <f>C73*E73</f>
        <v>43483.16</v>
      </c>
      <c r="J73" s="1379">
        <f>C73*E73</f>
        <v>43483.16</v>
      </c>
      <c r="K73" s="1379">
        <f t="shared" si="24"/>
        <v>43483.16</v>
      </c>
      <c r="L73" s="1379">
        <f>C73*E73</f>
        <v>43483.16</v>
      </c>
      <c r="M73" s="1379">
        <f>C73*E73</f>
        <v>43483.16</v>
      </c>
      <c r="N73" s="1379">
        <f>C73*E73</f>
        <v>43483.16</v>
      </c>
      <c r="O73" s="1379">
        <f>C73*E73</f>
        <v>43483.16</v>
      </c>
      <c r="P73" s="1379">
        <v>43483.16</v>
      </c>
      <c r="Q73" s="1379">
        <v>43483.16</v>
      </c>
      <c r="R73" s="1379">
        <v>43483.16</v>
      </c>
      <c r="S73" s="1379">
        <v>43483.16</v>
      </c>
      <c r="T73" s="1379">
        <v>43483.16</v>
      </c>
      <c r="U73" s="1379">
        <v>43483.16</v>
      </c>
      <c r="V73" s="1379">
        <v>43483.16</v>
      </c>
      <c r="W73" s="1379">
        <v>43483.16</v>
      </c>
      <c r="X73" s="1379">
        <v>43483.16</v>
      </c>
      <c r="Y73" s="1379">
        <v>43483.16</v>
      </c>
    </row>
    <row r="74" spans="2:25">
      <c r="B74" s="1376" t="s">
        <v>603</v>
      </c>
      <c r="C74" s="1367">
        <v>90685.284480000002</v>
      </c>
      <c r="D74" s="1377">
        <v>18000</v>
      </c>
      <c r="E74" s="1378">
        <v>1</v>
      </c>
      <c r="F74" s="1379"/>
      <c r="G74" s="1379"/>
      <c r="H74" s="1379">
        <f>C74*E74</f>
        <v>90685.284480000002</v>
      </c>
      <c r="I74" s="1379"/>
      <c r="J74" s="1379"/>
      <c r="K74" s="1379">
        <f t="shared" si="24"/>
        <v>90685.284480000002</v>
      </c>
      <c r="L74" s="1379"/>
      <c r="M74" s="1379"/>
      <c r="N74" s="1379">
        <f>C74*E74</f>
        <v>90685.284480000002</v>
      </c>
      <c r="O74" s="1379"/>
      <c r="P74" s="1379"/>
      <c r="Q74" s="1379"/>
      <c r="R74" s="1379">
        <v>90685.284480000002</v>
      </c>
      <c r="S74" s="1379"/>
      <c r="T74" s="1379"/>
      <c r="U74" s="1379">
        <v>90685.284480000002</v>
      </c>
      <c r="V74" s="1379"/>
      <c r="W74" s="1379"/>
      <c r="X74" s="1379">
        <v>90685.284480000002</v>
      </c>
      <c r="Y74" s="1379"/>
    </row>
    <row r="75" spans="2:25">
      <c r="B75" s="1376" t="s">
        <v>604</v>
      </c>
      <c r="C75" s="1367">
        <v>3760.0304000000001</v>
      </c>
      <c r="D75" s="1377">
        <v>18000</v>
      </c>
      <c r="E75" s="1378">
        <v>1</v>
      </c>
      <c r="F75" s="1379"/>
      <c r="G75" s="1379"/>
      <c r="H75" s="1379">
        <f>C75*E75</f>
        <v>3760.0304000000001</v>
      </c>
      <c r="I75" s="1379"/>
      <c r="J75" s="1379"/>
      <c r="K75" s="1379">
        <f t="shared" si="24"/>
        <v>3760.0304000000001</v>
      </c>
      <c r="L75" s="1379"/>
      <c r="M75" s="1379"/>
      <c r="N75" s="1379">
        <f>C75*E75</f>
        <v>3760.0304000000001</v>
      </c>
      <c r="O75" s="1379"/>
      <c r="P75" s="1379"/>
      <c r="Q75" s="1379"/>
      <c r="R75" s="1379">
        <v>3760.0304000000001</v>
      </c>
      <c r="S75" s="1379"/>
      <c r="T75" s="1379"/>
      <c r="U75" s="1379">
        <v>3760.0304000000001</v>
      </c>
      <c r="V75" s="1379"/>
      <c r="W75" s="1379"/>
      <c r="X75" s="1379">
        <v>3760.0304000000001</v>
      </c>
      <c r="Y75" s="1379"/>
    </row>
    <row r="76" spans="2:25">
      <c r="B76" s="1335"/>
      <c r="C76" s="1380"/>
      <c r="D76" s="1377"/>
      <c r="E76" s="1378"/>
      <c r="F76" s="1379"/>
      <c r="G76" s="1379"/>
      <c r="H76" s="1379"/>
      <c r="I76" s="1379"/>
      <c r="J76" s="1379"/>
      <c r="K76" s="1379"/>
      <c r="L76" s="1379"/>
      <c r="M76" s="1379"/>
      <c r="N76" s="1379"/>
      <c r="O76" s="1379"/>
      <c r="P76" s="1379"/>
      <c r="Q76" s="1379"/>
      <c r="R76" s="1379"/>
      <c r="S76" s="1379"/>
      <c r="T76" s="1379"/>
      <c r="U76" s="1379"/>
      <c r="V76" s="1379"/>
      <c r="W76" s="1379"/>
      <c r="X76" s="1379"/>
      <c r="Y76" s="1379"/>
    </row>
  </sheetData>
  <printOptions horizontalCentered="1"/>
  <pageMargins left="0.31527777777777799" right="0.31527777777777799" top="0.55138888888888904" bottom="0.55138888888888904" header="0.511811023622047" footer="0.511811023622047"/>
  <pageSetup paperSize="8" scale="40"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80C18-CDB2-48D6-8346-F15B95D64DC1}">
  <sheetPr>
    <tabColor theme="2" tint="-0.249977111117893"/>
  </sheetPr>
  <dimension ref="A2:Z49"/>
  <sheetViews>
    <sheetView showGridLines="0" view="pageBreakPreview" zoomScale="85" zoomScaleNormal="85" workbookViewId="0">
      <pane xSplit="3" ySplit="4" topLeftCell="D5" activePane="bottomRight" state="frozen"/>
      <selection activeCell="E40" sqref="E40"/>
      <selection pane="topRight" activeCell="E40" sqref="E40"/>
      <selection pane="bottomLeft" activeCell="E40" sqref="E40"/>
      <selection pane="bottomRight" activeCell="B39" sqref="B39"/>
    </sheetView>
  </sheetViews>
  <sheetFormatPr defaultColWidth="9.140625" defaultRowHeight="12.75"/>
  <cols>
    <col min="1" max="1" width="4.28515625" style="870" customWidth="1"/>
    <col min="2" max="2" width="37.85546875" style="918" customWidth="1"/>
    <col min="3" max="3" width="18.85546875" style="872" customWidth="1"/>
    <col min="4" max="4" width="8" style="872" customWidth="1"/>
    <col min="5" max="24" width="8" style="873" customWidth="1"/>
    <col min="25" max="25" width="63.28515625" style="870" customWidth="1"/>
    <col min="26" max="26" width="14" style="870" customWidth="1"/>
    <col min="27" max="16384" width="9.140625" style="870"/>
  </cols>
  <sheetData>
    <row r="2" spans="1:26" ht="15">
      <c r="B2" s="871" t="s">
        <v>178</v>
      </c>
    </row>
    <row r="3" spans="1:26" s="874" customFormat="1" ht="27" customHeight="1" thickBot="1">
      <c r="B3" s="875" t="s">
        <v>44</v>
      </c>
      <c r="C3" s="876" t="s">
        <v>487</v>
      </c>
      <c r="D3" s="877"/>
      <c r="F3" s="877"/>
      <c r="G3" s="877"/>
      <c r="H3" s="877"/>
      <c r="I3" s="877"/>
      <c r="J3" s="877"/>
      <c r="K3" s="877"/>
      <c r="L3" s="877"/>
      <c r="M3" s="877"/>
      <c r="N3" s="877"/>
      <c r="O3" s="877"/>
      <c r="P3" s="877"/>
      <c r="Q3" s="877"/>
      <c r="R3" s="877"/>
      <c r="S3" s="877"/>
      <c r="T3" s="877"/>
      <c r="U3" s="877"/>
      <c r="V3" s="877"/>
      <c r="W3" s="877"/>
      <c r="X3" s="877"/>
      <c r="Y3" s="878" t="s">
        <v>45</v>
      </c>
    </row>
    <row r="4" spans="1:26" s="884" customFormat="1" ht="22.15" customHeight="1">
      <c r="A4" s="879">
        <v>1</v>
      </c>
      <c r="B4" s="880" t="s">
        <v>179</v>
      </c>
      <c r="C4" s="881" t="s">
        <v>29</v>
      </c>
      <c r="D4" s="881">
        <v>0</v>
      </c>
      <c r="E4" s="881">
        <f>D4+1</f>
        <v>1</v>
      </c>
      <c r="F4" s="881">
        <f>E4+1</f>
        <v>2</v>
      </c>
      <c r="G4" s="881">
        <f t="shared" ref="G4:X4" si="0">F4+1</f>
        <v>3</v>
      </c>
      <c r="H4" s="881">
        <f t="shared" si="0"/>
        <v>4</v>
      </c>
      <c r="I4" s="881">
        <f t="shared" si="0"/>
        <v>5</v>
      </c>
      <c r="J4" s="881">
        <f t="shared" si="0"/>
        <v>6</v>
      </c>
      <c r="K4" s="881">
        <f t="shared" si="0"/>
        <v>7</v>
      </c>
      <c r="L4" s="881">
        <f t="shared" si="0"/>
        <v>8</v>
      </c>
      <c r="M4" s="881">
        <f t="shared" si="0"/>
        <v>9</v>
      </c>
      <c r="N4" s="881">
        <f t="shared" si="0"/>
        <v>10</v>
      </c>
      <c r="O4" s="881">
        <f t="shared" si="0"/>
        <v>11</v>
      </c>
      <c r="P4" s="881">
        <f t="shared" si="0"/>
        <v>12</v>
      </c>
      <c r="Q4" s="881">
        <f t="shared" si="0"/>
        <v>13</v>
      </c>
      <c r="R4" s="881">
        <f t="shared" si="0"/>
        <v>14</v>
      </c>
      <c r="S4" s="881">
        <f t="shared" si="0"/>
        <v>15</v>
      </c>
      <c r="T4" s="881">
        <f t="shared" si="0"/>
        <v>16</v>
      </c>
      <c r="U4" s="881">
        <f t="shared" si="0"/>
        <v>17</v>
      </c>
      <c r="V4" s="881">
        <f t="shared" si="0"/>
        <v>18</v>
      </c>
      <c r="W4" s="881">
        <f t="shared" si="0"/>
        <v>19</v>
      </c>
      <c r="X4" s="881">
        <f t="shared" si="0"/>
        <v>20</v>
      </c>
      <c r="Y4" s="882" t="s">
        <v>139</v>
      </c>
      <c r="Z4" s="883"/>
    </row>
    <row r="5" spans="1:26" s="884" customFormat="1" ht="25.9" customHeight="1">
      <c r="A5" s="885">
        <f>A4+1</f>
        <v>2</v>
      </c>
      <c r="B5" s="886" t="s">
        <v>47</v>
      </c>
      <c r="C5" s="887" t="s">
        <v>2</v>
      </c>
      <c r="D5" s="888">
        <v>12</v>
      </c>
      <c r="E5" s="887"/>
      <c r="F5" s="887"/>
      <c r="G5" s="887"/>
      <c r="H5" s="887"/>
      <c r="I5" s="887"/>
      <c r="J5" s="887"/>
      <c r="K5" s="887"/>
      <c r="L5" s="887"/>
      <c r="M5" s="887"/>
      <c r="N5" s="887"/>
      <c r="O5" s="887"/>
      <c r="P5" s="887"/>
      <c r="Q5" s="887"/>
      <c r="R5" s="887"/>
      <c r="S5" s="887"/>
      <c r="T5" s="887"/>
      <c r="U5" s="887"/>
      <c r="V5" s="887"/>
      <c r="W5" s="887"/>
      <c r="X5" s="887"/>
      <c r="Y5" s="889"/>
      <c r="Z5" s="883"/>
    </row>
    <row r="6" spans="1:26" s="884" customFormat="1" ht="24.75" customHeight="1">
      <c r="A6" s="885">
        <f t="shared" ref="A6:A39" si="1">A5+1</f>
        <v>3</v>
      </c>
      <c r="B6" s="886" t="s">
        <v>135</v>
      </c>
      <c r="C6" s="887" t="s">
        <v>2</v>
      </c>
      <c r="D6" s="1097">
        <v>13.5</v>
      </c>
      <c r="E6" s="887"/>
      <c r="F6" s="887"/>
      <c r="G6" s="887"/>
      <c r="H6" s="887"/>
      <c r="I6" s="887"/>
      <c r="J6" s="887"/>
      <c r="K6" s="887"/>
      <c r="L6" s="887"/>
      <c r="M6" s="887"/>
      <c r="N6" s="887"/>
      <c r="O6" s="887"/>
      <c r="P6" s="887"/>
      <c r="Q6" s="887"/>
      <c r="R6" s="887"/>
      <c r="S6" s="887"/>
      <c r="T6" s="887"/>
      <c r="U6" s="887"/>
      <c r="V6" s="887"/>
      <c r="W6" s="887"/>
      <c r="X6" s="887"/>
      <c r="Y6" s="889"/>
      <c r="Z6" s="883"/>
    </row>
    <row r="7" spans="1:26" s="884" customFormat="1" ht="24.75" customHeight="1">
      <c r="A7" s="885"/>
      <c r="B7" s="1093" t="s">
        <v>238</v>
      </c>
      <c r="C7" s="1094" t="s">
        <v>8</v>
      </c>
      <c r="D7" s="1094"/>
      <c r="E7" s="1095">
        <f>Факт.КТГ!D23</f>
        <v>0.85465183066830996</v>
      </c>
      <c r="F7" s="1095">
        <f>Факт.КТГ!E23</f>
        <v>0.7283267013181991</v>
      </c>
      <c r="G7" s="1095">
        <f>Факт.КТГ!F23</f>
        <v>0.75512295778525274</v>
      </c>
      <c r="H7" s="1095">
        <f>Факт.КТГ!G23</f>
        <v>0.69453356040612135</v>
      </c>
      <c r="I7" s="1095">
        <f>Факт.КТГ!H23</f>
        <v>0.69340419945869936</v>
      </c>
      <c r="J7" s="1095">
        <f>Факт.КТГ!I23</f>
        <v>0.74273727501740916</v>
      </c>
      <c r="K7" s="1095">
        <f>Факт.КТГ!J23</f>
        <v>0.71715238441357987</v>
      </c>
      <c r="L7" s="1095">
        <f>Факт.КТГ!K23</f>
        <v>0.77322817988905923</v>
      </c>
      <c r="M7" s="1095">
        <f>Факт.КТГ!L23</f>
        <v>0.49325995833977787</v>
      </c>
      <c r="N7" s="1095">
        <f>Факт.КТГ!M23</f>
        <v>0.75729454275626096</v>
      </c>
      <c r="O7" s="1095"/>
      <c r="P7" s="1095"/>
      <c r="Q7" s="1095"/>
      <c r="R7" s="1095"/>
      <c r="S7" s="1095"/>
      <c r="T7" s="1095"/>
      <c r="U7" s="1095"/>
      <c r="V7" s="1095"/>
      <c r="W7" s="1095"/>
      <c r="X7" s="1095"/>
      <c r="Y7" s="374" t="s">
        <v>740</v>
      </c>
      <c r="Z7" s="883"/>
    </row>
    <row r="8" spans="1:26" s="884" customFormat="1" ht="24.75" customHeight="1">
      <c r="A8" s="885"/>
      <c r="B8" s="886"/>
      <c r="C8" s="887"/>
      <c r="D8" s="888"/>
      <c r="E8" s="887"/>
      <c r="F8" s="887"/>
      <c r="G8" s="887"/>
      <c r="H8" s="887"/>
      <c r="I8" s="887"/>
      <c r="J8" s="887"/>
      <c r="K8" s="887"/>
      <c r="L8" s="887"/>
      <c r="M8" s="887"/>
      <c r="N8" s="887"/>
      <c r="O8" s="887"/>
      <c r="P8" s="887"/>
      <c r="Q8" s="887"/>
      <c r="R8" s="887"/>
      <c r="S8" s="887"/>
      <c r="T8" s="887"/>
      <c r="U8" s="887"/>
      <c r="V8" s="887"/>
      <c r="W8" s="887"/>
      <c r="X8" s="887"/>
      <c r="Y8" s="889"/>
      <c r="Z8" s="883"/>
    </row>
    <row r="9" spans="1:26" ht="25.9" customHeight="1">
      <c r="A9" s="885">
        <f>A6+1</f>
        <v>4</v>
      </c>
      <c r="B9" s="886" t="s">
        <v>48</v>
      </c>
      <c r="C9" s="890"/>
      <c r="D9" s="890"/>
      <c r="E9" s="891">
        <f>(8760-E10-E11-E12)/8760</f>
        <v>0.91439941653982748</v>
      </c>
      <c r="F9" s="891">
        <f t="shared" ref="F9:X9" si="2">(8760-F10-F11-F12)/8760</f>
        <v>0.90330098934550995</v>
      </c>
      <c r="G9" s="891">
        <f t="shared" si="2"/>
        <v>0.91439941653982748</v>
      </c>
      <c r="H9" s="891">
        <f t="shared" si="2"/>
        <v>0.90330098934550995</v>
      </c>
      <c r="I9" s="891">
        <f t="shared" si="2"/>
        <v>0.88110413495687467</v>
      </c>
      <c r="J9" s="891">
        <f t="shared" si="2"/>
        <v>0.90330098934550995</v>
      </c>
      <c r="K9" s="891">
        <f t="shared" si="2"/>
        <v>0.84003995433789957</v>
      </c>
      <c r="L9" s="891">
        <f t="shared" si="2"/>
        <v>0.90330098934550995</v>
      </c>
      <c r="M9" s="891">
        <f t="shared" si="2"/>
        <v>0.91439941653982748</v>
      </c>
      <c r="N9" s="891">
        <f t="shared" si="2"/>
        <v>0.8422596397767631</v>
      </c>
      <c r="O9" s="891">
        <f t="shared" si="2"/>
        <v>0.90330098934550995</v>
      </c>
      <c r="P9" s="891">
        <f t="shared" si="2"/>
        <v>0.91439941653982748</v>
      </c>
      <c r="Q9" s="891">
        <f t="shared" si="2"/>
        <v>0.90330098934550995</v>
      </c>
      <c r="R9" s="891">
        <f t="shared" si="2"/>
        <v>0.8422596397767631</v>
      </c>
      <c r="S9" s="891">
        <f t="shared" si="2"/>
        <v>0.88110413495687467</v>
      </c>
      <c r="T9" s="891">
        <f t="shared" si="2"/>
        <v>0.90330098934550995</v>
      </c>
      <c r="U9" s="891">
        <f t="shared" si="2"/>
        <v>0.91439941653982748</v>
      </c>
      <c r="V9" s="891">
        <f t="shared" si="2"/>
        <v>0.91439941653982748</v>
      </c>
      <c r="W9" s="891">
        <f t="shared" si="2"/>
        <v>0.91439941653982748</v>
      </c>
      <c r="X9" s="891">
        <f t="shared" si="2"/>
        <v>0.89775177574835108</v>
      </c>
      <c r="Y9" s="889" t="s">
        <v>181</v>
      </c>
    </row>
    <row r="10" spans="1:26" ht="14.45" customHeight="1">
      <c r="A10" s="885">
        <f t="shared" si="1"/>
        <v>5</v>
      </c>
      <c r="B10" s="892" t="s">
        <v>182</v>
      </c>
      <c r="C10" s="890" t="s">
        <v>33</v>
      </c>
      <c r="D10" s="890"/>
      <c r="E10" s="893">
        <f>'TZCO Дзикай_ТО'!G7</f>
        <v>421</v>
      </c>
      <c r="F10" s="893">
        <f>'TZCO Дзикай_ТО'!H7</f>
        <v>421</v>
      </c>
      <c r="G10" s="893">
        <f>'TZCO Дзикай_ТО'!I7</f>
        <v>421</v>
      </c>
      <c r="H10" s="893">
        <f>'TZCO Дзикай_ТО'!J7</f>
        <v>421</v>
      </c>
      <c r="I10" s="893">
        <f>'TZCO Дзикай_ТО'!K7</f>
        <v>421</v>
      </c>
      <c r="J10" s="893">
        <f>'TZCO Дзикай_ТО'!L7</f>
        <v>421</v>
      </c>
      <c r="K10" s="893">
        <f>'TZCO Дзикай_ТО'!M7</f>
        <v>421</v>
      </c>
      <c r="L10" s="893">
        <f>'TZCO Дзикай_ТО'!N7</f>
        <v>421</v>
      </c>
      <c r="M10" s="893">
        <f>'TZCO Дзикай_ТО'!O7</f>
        <v>421</v>
      </c>
      <c r="N10" s="893">
        <f>'TZCO Дзикай_ТО'!P7</f>
        <v>421</v>
      </c>
      <c r="O10" s="893">
        <f>'TZCO Дзикай_ТО'!Q7</f>
        <v>421</v>
      </c>
      <c r="P10" s="893">
        <f>'TZCO Дзикай_ТО'!R7</f>
        <v>421</v>
      </c>
      <c r="Q10" s="893">
        <f>'TZCO Дзикай_ТО'!S7</f>
        <v>421</v>
      </c>
      <c r="R10" s="893">
        <f>'TZCO Дзикай_ТО'!T7</f>
        <v>421</v>
      </c>
      <c r="S10" s="893">
        <f>'TZCO Дзикай_ТО'!U7</f>
        <v>421</v>
      </c>
      <c r="T10" s="893">
        <f>'TZCO Дзикай_ТО'!V7</f>
        <v>421</v>
      </c>
      <c r="U10" s="893">
        <f>'TZCO Дзикай_ТО'!W7</f>
        <v>421</v>
      </c>
      <c r="V10" s="893">
        <f>'TZCO Дзикай_ТО'!X7</f>
        <v>421</v>
      </c>
      <c r="W10" s="893">
        <f>'TZCO Дзикай_ТО'!Y7</f>
        <v>421</v>
      </c>
      <c r="X10" s="893">
        <f>'TZCO Дзикай_ТО'!Z7</f>
        <v>421</v>
      </c>
      <c r="Y10" s="889"/>
    </row>
    <row r="11" spans="1:26" ht="14.45" customHeight="1">
      <c r="A11" s="885">
        <f t="shared" si="1"/>
        <v>6</v>
      </c>
      <c r="B11" s="892" t="s">
        <v>183</v>
      </c>
      <c r="C11" s="890" t="s">
        <v>33</v>
      </c>
      <c r="D11" s="890"/>
      <c r="E11" s="893">
        <f>'TZCO Дзикай_Ремонты'!F8</f>
        <v>100</v>
      </c>
      <c r="F11" s="893">
        <f>'TZCO Дзикай_Ремонты'!G8</f>
        <v>200</v>
      </c>
      <c r="G11" s="893">
        <f>'TZCO Дзикай_Ремонты'!H8</f>
        <v>100</v>
      </c>
      <c r="H11" s="893">
        <f>'TZCO Дзикай_Ремонты'!I8</f>
        <v>200</v>
      </c>
      <c r="I11" s="893">
        <f>'TZCO Дзикай_Ремонты'!J8</f>
        <v>400</v>
      </c>
      <c r="J11" s="893">
        <f>'TZCO Дзикай_Ремонты'!K8</f>
        <v>200</v>
      </c>
      <c r="K11" s="893">
        <f>'TZCO Дзикай_Ремонты'!L8</f>
        <v>770</v>
      </c>
      <c r="L11" s="893">
        <f>'TZCO Дзикай_Ремонты'!M8</f>
        <v>200</v>
      </c>
      <c r="M11" s="893">
        <f>'TZCO Дзикай_Ремонты'!N8</f>
        <v>100</v>
      </c>
      <c r="N11" s="893">
        <f>'TZCO Дзикай_Ремонты'!O8</f>
        <v>750</v>
      </c>
      <c r="O11" s="893">
        <f>'TZCO Дзикай_Ремонты'!P8</f>
        <v>200</v>
      </c>
      <c r="P11" s="893">
        <f>'TZCO Дзикай_Ремонты'!Q8</f>
        <v>100</v>
      </c>
      <c r="Q11" s="893">
        <f>'TZCO Дзикай_Ремонты'!R8</f>
        <v>200</v>
      </c>
      <c r="R11" s="893">
        <f>'TZCO Дзикай_Ремонты'!S8</f>
        <v>750</v>
      </c>
      <c r="S11" s="893">
        <f>'TZCO Дзикай_Ремонты'!T8</f>
        <v>400</v>
      </c>
      <c r="T11" s="893">
        <f>'TZCO Дзикай_Ремонты'!U8</f>
        <v>200</v>
      </c>
      <c r="U11" s="893">
        <f>'TZCO Дзикай_Ремонты'!V8</f>
        <v>100</v>
      </c>
      <c r="V11" s="893">
        <f>'TZCO Дзикай_Ремонты'!W8</f>
        <v>100</v>
      </c>
      <c r="W11" s="893">
        <f>'TZCO Дзикай_Ремонты'!X8</f>
        <v>100</v>
      </c>
      <c r="X11" s="893">
        <f>'TZCO Дзикай_Ремонты'!Y8</f>
        <v>250</v>
      </c>
      <c r="Y11" s="889"/>
    </row>
    <row r="12" spans="1:26" ht="14.45" customHeight="1">
      <c r="A12" s="885">
        <f t="shared" si="1"/>
        <v>7</v>
      </c>
      <c r="B12" s="892" t="s">
        <v>289</v>
      </c>
      <c r="C12" s="890" t="s">
        <v>33</v>
      </c>
      <c r="D12" s="890"/>
      <c r="E12" s="893">
        <f>(8760-E10-E11)/12*20/60</f>
        <v>228.86111111111114</v>
      </c>
      <c r="F12" s="893">
        <f t="shared" ref="F12:X12" si="3">(8760-F10-F11)/12*20/60</f>
        <v>226.08333333333334</v>
      </c>
      <c r="G12" s="893">
        <f t="shared" si="3"/>
        <v>228.86111111111114</v>
      </c>
      <c r="H12" s="893">
        <f t="shared" si="3"/>
        <v>226.08333333333334</v>
      </c>
      <c r="I12" s="893">
        <f t="shared" si="3"/>
        <v>220.5277777777778</v>
      </c>
      <c r="J12" s="893">
        <f t="shared" si="3"/>
        <v>226.08333333333334</v>
      </c>
      <c r="K12" s="893">
        <f t="shared" si="3"/>
        <v>210.25</v>
      </c>
      <c r="L12" s="893">
        <f t="shared" si="3"/>
        <v>226.08333333333334</v>
      </c>
      <c r="M12" s="893">
        <f t="shared" si="3"/>
        <v>228.86111111111114</v>
      </c>
      <c r="N12" s="893">
        <f t="shared" si="3"/>
        <v>210.80555555555554</v>
      </c>
      <c r="O12" s="893">
        <f t="shared" si="3"/>
        <v>226.08333333333334</v>
      </c>
      <c r="P12" s="893">
        <f t="shared" si="3"/>
        <v>228.86111111111114</v>
      </c>
      <c r="Q12" s="893">
        <f t="shared" si="3"/>
        <v>226.08333333333334</v>
      </c>
      <c r="R12" s="893">
        <f t="shared" si="3"/>
        <v>210.80555555555554</v>
      </c>
      <c r="S12" s="893">
        <f t="shared" si="3"/>
        <v>220.5277777777778</v>
      </c>
      <c r="T12" s="893">
        <f t="shared" si="3"/>
        <v>226.08333333333334</v>
      </c>
      <c r="U12" s="893">
        <f t="shared" si="3"/>
        <v>228.86111111111114</v>
      </c>
      <c r="V12" s="893">
        <f t="shared" si="3"/>
        <v>228.86111111111114</v>
      </c>
      <c r="W12" s="893">
        <f t="shared" si="3"/>
        <v>228.86111111111114</v>
      </c>
      <c r="X12" s="893">
        <f t="shared" si="3"/>
        <v>224.69444444444446</v>
      </c>
      <c r="Y12" s="889"/>
    </row>
    <row r="13" spans="1:26" ht="14.45" customHeight="1">
      <c r="A13" s="885">
        <f t="shared" si="1"/>
        <v>8</v>
      </c>
      <c r="B13" s="886" t="s">
        <v>18</v>
      </c>
      <c r="C13" s="890" t="s">
        <v>19</v>
      </c>
      <c r="D13" s="894"/>
      <c r="E13" s="895"/>
      <c r="F13" s="895"/>
      <c r="G13" s="895"/>
      <c r="H13" s="895"/>
      <c r="I13" s="895"/>
      <c r="J13" s="895"/>
      <c r="K13" s="895"/>
      <c r="L13" s="895"/>
      <c r="M13" s="895"/>
      <c r="N13" s="895"/>
      <c r="O13" s="895"/>
      <c r="P13" s="895"/>
      <c r="Q13" s="895"/>
      <c r="R13" s="895"/>
      <c r="S13" s="895"/>
      <c r="T13" s="895"/>
      <c r="U13" s="895"/>
      <c r="V13" s="895"/>
      <c r="W13" s="895"/>
      <c r="X13" s="895"/>
      <c r="Y13" s="889"/>
    </row>
    <row r="14" spans="1:26" ht="14.45" customHeight="1">
      <c r="A14" s="885">
        <f t="shared" si="1"/>
        <v>9</v>
      </c>
      <c r="B14" s="886" t="s">
        <v>49</v>
      </c>
      <c r="C14" s="890" t="s">
        <v>50</v>
      </c>
      <c r="D14" s="894">
        <v>1224</v>
      </c>
      <c r="E14" s="895"/>
      <c r="F14" s="895"/>
      <c r="G14" s="895"/>
      <c r="H14" s="895"/>
      <c r="I14" s="895"/>
      <c r="J14" s="895"/>
      <c r="K14" s="895"/>
      <c r="L14" s="895"/>
      <c r="M14" s="895"/>
      <c r="N14" s="895"/>
      <c r="O14" s="895"/>
      <c r="P14" s="895"/>
      <c r="Q14" s="895"/>
      <c r="R14" s="895"/>
      <c r="S14" s="895"/>
      <c r="T14" s="895"/>
      <c r="U14" s="895"/>
      <c r="V14" s="895"/>
      <c r="W14" s="895"/>
      <c r="X14" s="895"/>
      <c r="Y14" s="889"/>
    </row>
    <row r="15" spans="1:26" ht="14.45" customHeight="1">
      <c r="A15" s="885">
        <f t="shared" si="1"/>
        <v>10</v>
      </c>
      <c r="B15" s="886" t="s">
        <v>140</v>
      </c>
      <c r="C15" s="896" t="s">
        <v>184</v>
      </c>
      <c r="D15" s="890"/>
      <c r="E15" s="897">
        <f>SUM(E16:E20)</f>
        <v>163.81449641283746</v>
      </c>
      <c r="F15" s="897">
        <f t="shared" ref="F15:X15" si="4">SUM(F16:F20)</f>
        <v>326.3248916167019</v>
      </c>
      <c r="G15" s="897">
        <f t="shared" si="4"/>
        <v>1319.2136173306326</v>
      </c>
      <c r="H15" s="897">
        <f t="shared" si="4"/>
        <v>640.76396218377965</v>
      </c>
      <c r="I15" s="897">
        <f t="shared" si="4"/>
        <v>525.47010987376541</v>
      </c>
      <c r="J15" s="897">
        <f t="shared" si="4"/>
        <v>1481.7240125344972</v>
      </c>
      <c r="K15" s="897">
        <f t="shared" si="4"/>
        <v>163.81449641283746</v>
      </c>
      <c r="L15" s="897">
        <f t="shared" si="4"/>
        <v>640.76396218377965</v>
      </c>
      <c r="M15" s="897">
        <f t="shared" si="4"/>
        <v>1319.2136173306326</v>
      </c>
      <c r="N15" s="897">
        <f t="shared" si="4"/>
        <v>687.98050507762991</v>
      </c>
      <c r="O15" s="897">
        <f t="shared" si="4"/>
        <v>163.81449641283746</v>
      </c>
      <c r="P15" s="897">
        <f t="shared" si="4"/>
        <v>326.3248916167019</v>
      </c>
      <c r="Q15" s="897">
        <f t="shared" si="4"/>
        <v>1312.7360584770504</v>
      </c>
      <c r="R15" s="897">
        <f t="shared" si="4"/>
        <v>640.76396218377965</v>
      </c>
      <c r="S15" s="897">
        <f t="shared" si="4"/>
        <v>525.47010987376541</v>
      </c>
      <c r="T15" s="897">
        <f t="shared" si="4"/>
        <v>1475.246453680915</v>
      </c>
      <c r="U15" s="897">
        <f t="shared" si="4"/>
        <v>163.81449641283746</v>
      </c>
      <c r="V15" s="897">
        <f t="shared" si="4"/>
        <v>640.76396218377965</v>
      </c>
      <c r="W15" s="897">
        <f t="shared" si="4"/>
        <v>1312.7360584770504</v>
      </c>
      <c r="X15" s="897">
        <f t="shared" si="4"/>
        <v>687.98050507762991</v>
      </c>
      <c r="Y15" s="889"/>
    </row>
    <row r="16" spans="1:26" ht="14.45" customHeight="1">
      <c r="A16" s="885">
        <f t="shared" si="1"/>
        <v>11</v>
      </c>
      <c r="B16" s="892" t="s">
        <v>185</v>
      </c>
      <c r="C16" s="898" t="s">
        <v>184</v>
      </c>
      <c r="D16" s="898"/>
      <c r="E16" s="899">
        <f>'TZCO Дзикай_ТО'!G9/1000</f>
        <v>130.15299999999999</v>
      </c>
      <c r="F16" s="899">
        <f>'TZCO Дзикай_ТО'!H9/1000</f>
        <v>130.15299999999999</v>
      </c>
      <c r="G16" s="899">
        <f>'TZCO Дзикай_ТО'!I9/1000</f>
        <v>130.15299999999999</v>
      </c>
      <c r="H16" s="899">
        <f>'TZCO Дзикай_ТО'!J9/1000</f>
        <v>130.15299999999999</v>
      </c>
      <c r="I16" s="899">
        <f>'TZCO Дзикай_ТО'!K9/1000</f>
        <v>130.15299999999999</v>
      </c>
      <c r="J16" s="899">
        <f>'TZCO Дзикай_ТО'!L9/1000</f>
        <v>130.15299999999999</v>
      </c>
      <c r="K16" s="899">
        <f>'TZCO Дзикай_ТО'!M9/1000</f>
        <v>130.15299999999999</v>
      </c>
      <c r="L16" s="899">
        <f>'TZCO Дзикай_ТО'!N9/1000</f>
        <v>130.15299999999999</v>
      </c>
      <c r="M16" s="899">
        <f>'TZCO Дзикай_ТО'!O9/1000</f>
        <v>130.15299999999999</v>
      </c>
      <c r="N16" s="899">
        <f>'TZCO Дзикай_ТО'!P9/1000</f>
        <v>130.15299999999999</v>
      </c>
      <c r="O16" s="899">
        <f>'TZCO Дзикай_ТО'!Q9/1000</f>
        <v>130.15299999999999</v>
      </c>
      <c r="P16" s="899">
        <f>'TZCO Дзикай_ТО'!R9/1000</f>
        <v>130.15299999999999</v>
      </c>
      <c r="Q16" s="899">
        <f>'TZCO Дзикай_ТО'!S9/1000</f>
        <v>130.15299999999999</v>
      </c>
      <c r="R16" s="899">
        <f>'TZCO Дзикай_ТО'!T9/1000</f>
        <v>130.15299999999999</v>
      </c>
      <c r="S16" s="899">
        <f>'TZCO Дзикай_ТО'!U9/1000</f>
        <v>130.15299999999999</v>
      </c>
      <c r="T16" s="899">
        <f>'TZCO Дзикай_ТО'!V9/1000</f>
        <v>130.15299999999999</v>
      </c>
      <c r="U16" s="899">
        <f>'TZCO Дзикай_ТО'!W9/1000</f>
        <v>130.15299999999999</v>
      </c>
      <c r="V16" s="899">
        <f>'TZCO Дзикай_ТО'!X9/1000</f>
        <v>130.15299999999999</v>
      </c>
      <c r="W16" s="899">
        <f>'TZCO Дзикай_ТО'!Y9/1000</f>
        <v>130.15299999999999</v>
      </c>
      <c r="X16" s="899">
        <f>'TZCO Дзикай_ТО'!Z9/1000</f>
        <v>130.15299999999999</v>
      </c>
      <c r="Y16" s="889"/>
    </row>
    <row r="17" spans="1:25" ht="14.45" customHeight="1">
      <c r="A17" s="885">
        <f t="shared" si="1"/>
        <v>12</v>
      </c>
      <c r="B17" s="892" t="s">
        <v>142</v>
      </c>
      <c r="C17" s="898" t="s">
        <v>184</v>
      </c>
      <c r="D17" s="898"/>
      <c r="E17" s="1549">
        <f>'Shantui Стройимп'!E17*'Shantui Стройимп'!$Z$16/'Shantui Стройимп'!$Z$17*E$47</f>
        <v>0</v>
      </c>
      <c r="F17" s="1549">
        <f>'Shantui Стройимп'!F17*'Shantui Стройимп'!$Z$16/'Shantui Стройимп'!$Z$17*F$47</f>
        <v>0</v>
      </c>
      <c r="G17" s="1549">
        <f>'Shantui Стройимп'!G17*'Shantui Стройимп'!$Z$16/'Shantui Стройимп'!$Z$17*G$47</f>
        <v>0</v>
      </c>
      <c r="H17" s="1549">
        <f>'Shantui Стройимп'!H17*'Shantui Стройимп'!$Z$16/'Shantui Стройимп'!$Z$17*H$47</f>
        <v>0</v>
      </c>
      <c r="I17" s="1549">
        <f>'Shantui Стройимп'!I17*'Shantui Стройимп'!$Z$16/'Shantui Стройимп'!$Z$17*I$47</f>
        <v>0</v>
      </c>
      <c r="J17" s="1549">
        <f>'Shantui Стройимп'!J17*'Shantui Стройимп'!$Z$16/'Shantui Стройимп'!$Z$17*J$47</f>
        <v>0</v>
      </c>
      <c r="K17" s="1549">
        <f>'Shantui Стройимп'!K17*'Shantui Стройимп'!$Z$16/'Shantui Стройимп'!$Z$17*K$47</f>
        <v>0</v>
      </c>
      <c r="L17" s="1549">
        <f>'Shantui Стройимп'!L17*'Shantui Стройимп'!$Z$16/'Shantui Стройимп'!$Z$17*L$47</f>
        <v>0</v>
      </c>
      <c r="M17" s="1549">
        <f>'Shantui Стройимп'!M17*'Shantui Стройимп'!$Z$16/'Shantui Стройимп'!$Z$17*M$47</f>
        <v>0</v>
      </c>
      <c r="N17" s="1549">
        <f>'Shantui Стройимп'!N17*'Shantui Стройимп'!$Z$16/'Shantui Стройимп'!$Z$17*N$47</f>
        <v>0</v>
      </c>
      <c r="O17" s="1549">
        <f>'Shantui Стройимп'!O17*'Shantui Стройимп'!$Z$16/'Shantui Стройимп'!$Z$17*O$47</f>
        <v>0</v>
      </c>
      <c r="P17" s="1549">
        <f>'Shantui Стройимп'!P17*'Shantui Стройимп'!$Z$16/'Shantui Стройимп'!$Z$17*P$47</f>
        <v>0</v>
      </c>
      <c r="Q17" s="1549">
        <f>'Shantui Стройимп'!Q17*'Shantui Стройимп'!$Z$16/'Shantui Стройимп'!$Z$17*Q$47</f>
        <v>0</v>
      </c>
      <c r="R17" s="1549">
        <f>'Shantui Стройимп'!R17*'Shantui Стройимп'!$Z$16/'Shantui Стройимп'!$Z$17*R$47</f>
        <v>0</v>
      </c>
      <c r="S17" s="1549">
        <f>'Shantui Стройимп'!S17*'Shantui Стройимп'!$Z$16/'Shantui Стройимп'!$Z$17*S$47</f>
        <v>0</v>
      </c>
      <c r="T17" s="1549">
        <f>'Shantui Стройимп'!T17*'Shantui Стройимп'!$Z$16/'Shantui Стройимп'!$Z$17*T$47</f>
        <v>0</v>
      </c>
      <c r="U17" s="1549">
        <f>'Shantui Стройимп'!U17*'Shantui Стройимп'!$Z$16/'Shantui Стройимп'!$Z$17*U$47</f>
        <v>0</v>
      </c>
      <c r="V17" s="1549">
        <f>'Shantui Стройимп'!V17*'Shantui Стройимп'!$Z$16/'Shantui Стройимп'!$Z$17*V$47</f>
        <v>0</v>
      </c>
      <c r="W17" s="1549">
        <f>'Shantui Стройимп'!W17*'Shantui Стройимп'!$Z$16/'Shantui Стройимп'!$Z$17*W$47</f>
        <v>0</v>
      </c>
      <c r="X17" s="1549">
        <f>'Shantui Стройимп'!X17*'Shantui Стройимп'!$Z$16/'Shantui Стройимп'!$Z$17*X$47</f>
        <v>0</v>
      </c>
      <c r="Y17" s="889"/>
    </row>
    <row r="18" spans="1:25" ht="22.9" customHeight="1">
      <c r="A18" s="885">
        <f t="shared" si="1"/>
        <v>13</v>
      </c>
      <c r="B18" s="892" t="s">
        <v>143</v>
      </c>
      <c r="C18" s="898" t="s">
        <v>184</v>
      </c>
      <c r="D18" s="898"/>
      <c r="E18" s="1549">
        <f>'Shantui Стройимп'!E18*'Shantui Стройимп'!$Z$16/'Shantui Стройимп'!$Z$17*E$47</f>
        <v>6.717496412837483</v>
      </c>
      <c r="F18" s="1549">
        <f>'Shantui Стройимп'!F18*'Shantui Стройимп'!$Z$16/'Shantui Стройимп'!$Z$17*F$47</f>
        <v>168.83966460685912</v>
      </c>
      <c r="G18" s="1549">
        <f>'Shantui Стройимп'!G18*'Shantui Стройимп'!$Z$16/'Shantui Стройимп'!$Z$17*G$47</f>
        <v>1157.3284842092378</v>
      </c>
      <c r="H18" s="1549">
        <f>'Shantui Стройимп'!H18*'Shantui Стройимп'!$Z$16/'Shantui Стройимп'!$Z$17*H$47</f>
        <v>483.27873517393687</v>
      </c>
      <c r="I18" s="1549">
        <f>'Shantui Стройимп'!I18*'Shantui Стройимп'!$Z$16/'Shantui Стройимп'!$Z$17*I$47</f>
        <v>367.92017836228223</v>
      </c>
      <c r="J18" s="1549">
        <f>'Shantui Стройимп'!J18*'Shantui Стройимп'!$Z$16/'Shantui Стройимп'!$Z$17*J$47</f>
        <v>1319.4506524032595</v>
      </c>
      <c r="K18" s="1549">
        <f>'Shantui Стройимп'!K18*'Shantui Стройимп'!$Z$16/'Shantui Стройимп'!$Z$17*K$47</f>
        <v>6.717496412837483</v>
      </c>
      <c r="L18" s="1549">
        <f>'Shantui Стройимп'!L18*'Shantui Стройимп'!$Z$16/'Shantui Стройимп'!$Z$17*L$47</f>
        <v>483.27873517393687</v>
      </c>
      <c r="M18" s="1549">
        <f>'Shantui Стройимп'!M18*'Shantui Стройимп'!$Z$16/'Shantui Стройимп'!$Z$17*M$47</f>
        <v>1157.3284842092378</v>
      </c>
      <c r="N18" s="1549">
        <f>'Shantui Стройимп'!N18*'Shantui Стройимп'!$Z$16/'Shantui Стройимп'!$Z$17*N$47</f>
        <v>530.04234655630387</v>
      </c>
      <c r="O18" s="1549">
        <f>'Shantui Стройимп'!O18*'Shantui Стройимп'!$Z$16/'Shantui Стройимп'!$Z$17*O$47</f>
        <v>6.717496412837483</v>
      </c>
      <c r="P18" s="1549">
        <f>'Shantui Стройимп'!P18*'Shantui Стройимп'!$Z$16/'Shantui Стройимп'!$Z$17*P$47</f>
        <v>168.83966460685912</v>
      </c>
      <c r="Q18" s="1549">
        <f>'Shantui Стройимп'!Q18*'Shantui Стройимп'!$Z$16/'Shantui Стройимп'!$Z$17*Q$47</f>
        <v>1150.8509253556556</v>
      </c>
      <c r="R18" s="1549">
        <f>'Shantui Стройимп'!R18*'Shantui Стройимп'!$Z$16/'Shantui Стройимп'!$Z$17*R$47</f>
        <v>483.27873517393687</v>
      </c>
      <c r="S18" s="1549">
        <f>'Shantui Стройимп'!S18*'Shantui Стройимп'!$Z$16/'Shantui Стройимп'!$Z$17*S$47</f>
        <v>367.92017836228223</v>
      </c>
      <c r="T18" s="1549">
        <f>'Shantui Стройимп'!T18*'Shantui Стройимп'!$Z$16/'Shantui Стройимп'!$Z$17*T$47</f>
        <v>1312.9730935496773</v>
      </c>
      <c r="U18" s="1549">
        <f>'Shantui Стройимп'!U18*'Shantui Стройимп'!$Z$16/'Shantui Стройимп'!$Z$17*U$47</f>
        <v>6.717496412837483</v>
      </c>
      <c r="V18" s="1549">
        <f>'Shantui Стройимп'!V18*'Shantui Стройимп'!$Z$16/'Shantui Стройимп'!$Z$17*V$47</f>
        <v>483.27873517393687</v>
      </c>
      <c r="W18" s="1549">
        <f>'Shantui Стройимп'!W18*'Shantui Стройимп'!$Z$16/'Shantui Стройимп'!$Z$17*W$47</f>
        <v>1150.8509253556556</v>
      </c>
      <c r="X18" s="1549">
        <f>'Shantui Стройимп'!X18*'Shantui Стройимп'!$Z$16/'Shantui Стройимп'!$Z$17*X$47</f>
        <v>530.04234655630387</v>
      </c>
      <c r="Y18" s="889"/>
    </row>
    <row r="19" spans="1:25" ht="14.45" customHeight="1">
      <c r="A19" s="885">
        <f t="shared" si="1"/>
        <v>14</v>
      </c>
      <c r="B19" s="892" t="s">
        <v>186</v>
      </c>
      <c r="C19" s="898" t="s">
        <v>184</v>
      </c>
      <c r="D19" s="898"/>
      <c r="E19" s="899">
        <f>'TZCO Дзикай_ТО'!G10/1000</f>
        <v>26.943999999999999</v>
      </c>
      <c r="F19" s="899">
        <f>'TZCO Дзикай_ТО'!H10/1000</f>
        <v>26.943999999999999</v>
      </c>
      <c r="G19" s="899">
        <f>'TZCO Дзикай_ТО'!I10/1000</f>
        <v>26.943999999999999</v>
      </c>
      <c r="H19" s="899">
        <f>'TZCO Дзикай_ТО'!J10/1000</f>
        <v>26.943999999999999</v>
      </c>
      <c r="I19" s="899">
        <f>'TZCO Дзикай_ТО'!K10/1000</f>
        <v>26.943999999999999</v>
      </c>
      <c r="J19" s="899">
        <f>'TZCO Дзикай_ТО'!L10/1000</f>
        <v>26.943999999999999</v>
      </c>
      <c r="K19" s="899">
        <f>'TZCO Дзикай_ТО'!M10/1000</f>
        <v>26.943999999999999</v>
      </c>
      <c r="L19" s="899">
        <f>'TZCO Дзикай_ТО'!N10/1000</f>
        <v>26.943999999999999</v>
      </c>
      <c r="M19" s="899">
        <f>'TZCO Дзикай_ТО'!O10/1000</f>
        <v>26.943999999999999</v>
      </c>
      <c r="N19" s="899">
        <f>'TZCO Дзикай_ТО'!P10/1000</f>
        <v>26.943999999999999</v>
      </c>
      <c r="O19" s="899">
        <f>'TZCO Дзикай_ТО'!Q10/1000</f>
        <v>26.943999999999999</v>
      </c>
      <c r="P19" s="899">
        <f>'TZCO Дзикай_ТО'!R10/1000</f>
        <v>26.943999999999999</v>
      </c>
      <c r="Q19" s="899">
        <f>'TZCO Дзикай_ТО'!S10/1000</f>
        <v>26.943999999999999</v>
      </c>
      <c r="R19" s="899">
        <f>'TZCO Дзикай_ТО'!T10/1000</f>
        <v>26.943999999999999</v>
      </c>
      <c r="S19" s="899">
        <f>'TZCO Дзикай_ТО'!U10/1000</f>
        <v>26.943999999999999</v>
      </c>
      <c r="T19" s="899">
        <f>'TZCO Дзикай_ТО'!V10/1000</f>
        <v>26.943999999999999</v>
      </c>
      <c r="U19" s="899">
        <f>'TZCO Дзикай_ТО'!W10/1000</f>
        <v>26.943999999999999</v>
      </c>
      <c r="V19" s="899">
        <f>'TZCO Дзикай_ТО'!X10/1000</f>
        <v>26.943999999999999</v>
      </c>
      <c r="W19" s="899">
        <f>'TZCO Дзикай_ТО'!Y10/1000</f>
        <v>26.943999999999999</v>
      </c>
      <c r="X19" s="899">
        <f>'TZCO Дзикай_ТО'!Z10/1000</f>
        <v>26.943999999999999</v>
      </c>
      <c r="Y19" s="889"/>
    </row>
    <row r="20" spans="1:25" ht="14.45" customHeight="1">
      <c r="A20" s="885">
        <f t="shared" si="1"/>
        <v>15</v>
      </c>
      <c r="B20" s="892" t="s">
        <v>187</v>
      </c>
      <c r="C20" s="898" t="s">
        <v>184</v>
      </c>
      <c r="D20" s="898"/>
      <c r="E20" s="1549">
        <f>'Shantui Стройимп'!E20*'Shantui Стройимп'!$Z$16/'Shantui Стройимп'!$Z$17*E$47</f>
        <v>0</v>
      </c>
      <c r="F20" s="1549">
        <f>'Shantui Стройимп'!F20*'Shantui Стройимп'!$Z$16/'Shantui Стройимп'!$Z$17*F$47</f>
        <v>0.38822700984282443</v>
      </c>
      <c r="G20" s="1549">
        <f>'Shantui Стройимп'!G20*'Shantui Стройимп'!$Z$16/'Shantui Стройимп'!$Z$17*G$47</f>
        <v>4.7881331213948348</v>
      </c>
      <c r="H20" s="1549">
        <f>'Shantui Стройимп'!H20*'Shantui Стройимп'!$Z$16/'Shantui Стройимп'!$Z$17*H$47</f>
        <v>0.38822700984282443</v>
      </c>
      <c r="I20" s="1549">
        <f>'Shantui Стройимп'!I20*'Shantui Стройимп'!$Z$16/'Shantui Стройимп'!$Z$17*I$47</f>
        <v>0.45293151148329514</v>
      </c>
      <c r="J20" s="1549">
        <f>'Shantui Стройимп'!J20*'Shantui Стройимп'!$Z$16/'Shantui Стройимп'!$Z$17*J$47</f>
        <v>5.1763601312376579</v>
      </c>
      <c r="K20" s="1549">
        <f>'Shantui Стройимп'!K20*'Shantui Стройимп'!$Z$16/'Shantui Стройимп'!$Z$17*K$47</f>
        <v>0</v>
      </c>
      <c r="L20" s="1549">
        <f>'Shantui Стройимп'!L20*'Shantui Стройимп'!$Z$16/'Shantui Стройимп'!$Z$17*L$47</f>
        <v>0.38822700984282443</v>
      </c>
      <c r="M20" s="1549">
        <f>'Shantui Стройимп'!M20*'Shantui Стройимп'!$Z$16/'Shantui Стройимп'!$Z$17*M$47</f>
        <v>4.7881331213948348</v>
      </c>
      <c r="N20" s="1549">
        <f>'Shantui Стройимп'!N20*'Shantui Стройимп'!$Z$16/'Shantui Стройимп'!$Z$17*N$47</f>
        <v>0.84115852132611946</v>
      </c>
      <c r="O20" s="1549">
        <f>'Shantui Стройимп'!O20*'Shantui Стройимп'!$Z$16/'Shantui Стройимп'!$Z$17*O$47</f>
        <v>0</v>
      </c>
      <c r="P20" s="1549">
        <f>'Shantui Стройимп'!P20*'Shantui Стройимп'!$Z$16/'Shantui Стройимп'!$Z$17*P$47</f>
        <v>0.38822700984282443</v>
      </c>
      <c r="Q20" s="1549">
        <f>'Shantui Стройимп'!Q20*'Shantui Стройимп'!$Z$16/'Shantui Стройимп'!$Z$17*Q$47</f>
        <v>4.7881331213948348</v>
      </c>
      <c r="R20" s="1549">
        <f>'Shantui Стройимп'!R20*'Shantui Стройимп'!$Z$16/'Shantui Стройимп'!$Z$17*R$47</f>
        <v>0.38822700984282443</v>
      </c>
      <c r="S20" s="1549">
        <f>'Shantui Стройимп'!S20*'Shantui Стройимп'!$Z$16/'Shantui Стройимп'!$Z$17*S$47</f>
        <v>0.45293151148329514</v>
      </c>
      <c r="T20" s="1549">
        <f>'Shantui Стройимп'!T20*'Shantui Стройимп'!$Z$16/'Shantui Стройимп'!$Z$17*T$47</f>
        <v>5.1763601312376579</v>
      </c>
      <c r="U20" s="1549">
        <f>'Shantui Стройимп'!U20*'Shantui Стройимп'!$Z$16/'Shantui Стройимп'!$Z$17*U$47</f>
        <v>0</v>
      </c>
      <c r="V20" s="1549">
        <f>'Shantui Стройимп'!V20*'Shantui Стройимп'!$Z$16/'Shantui Стройимп'!$Z$17*V$47</f>
        <v>0.38822700984282443</v>
      </c>
      <c r="W20" s="1549">
        <f>'Shantui Стройимп'!W20*'Shantui Стройимп'!$Z$16/'Shantui Стройимп'!$Z$17*W$47</f>
        <v>4.7881331213948348</v>
      </c>
      <c r="X20" s="1549">
        <f>'Shantui Стройимп'!X20*'Shantui Стройимп'!$Z$16/'Shantui Стройимп'!$Z$17*X$47</f>
        <v>0.84115852132611946</v>
      </c>
      <c r="Y20" s="889"/>
    </row>
    <row r="21" spans="1:25" ht="14.45" customHeight="1">
      <c r="A21" s="885">
        <f t="shared" si="1"/>
        <v>16</v>
      </c>
      <c r="B21" s="900" t="s">
        <v>51</v>
      </c>
      <c r="C21" s="898"/>
      <c r="D21" s="898"/>
      <c r="E21" s="901"/>
      <c r="F21" s="901"/>
      <c r="G21" s="901"/>
      <c r="H21" s="901"/>
      <c r="I21" s="901"/>
      <c r="J21" s="901"/>
      <c r="K21" s="901"/>
      <c r="L21" s="901"/>
      <c r="M21" s="901"/>
      <c r="N21" s="901"/>
      <c r="O21" s="901"/>
      <c r="P21" s="901"/>
      <c r="Q21" s="901"/>
      <c r="R21" s="901"/>
      <c r="S21" s="901"/>
      <c r="T21" s="901"/>
      <c r="U21" s="901"/>
      <c r="V21" s="901"/>
      <c r="W21" s="901"/>
      <c r="X21" s="901"/>
      <c r="Y21" s="889" t="s">
        <v>52</v>
      </c>
    </row>
    <row r="22" spans="1:25" ht="14.45" customHeight="1">
      <c r="A22" s="885">
        <f t="shared" si="1"/>
        <v>17</v>
      </c>
      <c r="B22" s="898" t="s">
        <v>145</v>
      </c>
      <c r="C22" s="898"/>
      <c r="D22" s="898"/>
      <c r="E22" s="902"/>
      <c r="F22" s="901"/>
      <c r="G22" s="901"/>
      <c r="H22" s="901"/>
      <c r="I22" s="901"/>
      <c r="J22" s="901"/>
      <c r="K22" s="901"/>
      <c r="L22" s="901"/>
      <c r="M22" s="901"/>
      <c r="N22" s="901"/>
      <c r="O22" s="901"/>
      <c r="P22" s="901"/>
      <c r="Q22" s="901"/>
      <c r="R22" s="901"/>
      <c r="S22" s="901"/>
      <c r="T22" s="901"/>
      <c r="U22" s="901"/>
      <c r="V22" s="901"/>
      <c r="W22" s="901"/>
      <c r="X22" s="901"/>
      <c r="Y22" s="889" t="s">
        <v>146</v>
      </c>
    </row>
    <row r="23" spans="1:25" ht="14.45" customHeight="1">
      <c r="A23" s="885">
        <f t="shared" si="1"/>
        <v>18</v>
      </c>
      <c r="B23" s="903" t="s">
        <v>53</v>
      </c>
      <c r="C23" s="898"/>
      <c r="D23" s="898"/>
      <c r="E23" s="904"/>
      <c r="F23" s="905"/>
      <c r="G23" s="905"/>
      <c r="H23" s="905"/>
      <c r="I23" s="905"/>
      <c r="J23" s="905"/>
      <c r="K23" s="905"/>
      <c r="L23" s="905"/>
      <c r="M23" s="905"/>
      <c r="N23" s="905"/>
      <c r="O23" s="905"/>
      <c r="P23" s="905"/>
      <c r="Q23" s="905"/>
      <c r="R23" s="905"/>
      <c r="S23" s="905"/>
      <c r="T23" s="905"/>
      <c r="U23" s="905"/>
      <c r="V23" s="905"/>
      <c r="W23" s="905"/>
      <c r="X23" s="905"/>
      <c r="Y23" s="889" t="s">
        <v>146</v>
      </c>
    </row>
    <row r="24" spans="1:25" ht="14.45" customHeight="1">
      <c r="A24" s="885">
        <f t="shared" si="1"/>
        <v>19</v>
      </c>
      <c r="B24" s="903" t="s">
        <v>54</v>
      </c>
      <c r="C24" s="898"/>
      <c r="D24" s="898"/>
      <c r="E24" s="904"/>
      <c r="F24" s="905"/>
      <c r="G24" s="905"/>
      <c r="H24" s="905"/>
      <c r="I24" s="905"/>
      <c r="J24" s="905"/>
      <c r="K24" s="905"/>
      <c r="L24" s="905"/>
      <c r="M24" s="905"/>
      <c r="N24" s="905"/>
      <c r="O24" s="905"/>
      <c r="P24" s="905"/>
      <c r="Q24" s="905"/>
      <c r="R24" s="905"/>
      <c r="S24" s="905"/>
      <c r="T24" s="905"/>
      <c r="U24" s="905"/>
      <c r="V24" s="905"/>
      <c r="W24" s="905"/>
      <c r="X24" s="905"/>
      <c r="Y24" s="889" t="s">
        <v>146</v>
      </c>
    </row>
    <row r="25" spans="1:25" ht="14.45" customHeight="1">
      <c r="A25" s="885">
        <f t="shared" si="1"/>
        <v>20</v>
      </c>
      <c r="B25" s="898" t="s">
        <v>147</v>
      </c>
      <c r="C25" s="898"/>
      <c r="D25" s="898"/>
      <c r="E25" s="906"/>
      <c r="F25" s="901"/>
      <c r="G25" s="901"/>
      <c r="H25" s="901"/>
      <c r="I25" s="901"/>
      <c r="J25" s="901"/>
      <c r="K25" s="901"/>
      <c r="L25" s="901"/>
      <c r="M25" s="901"/>
      <c r="N25" s="901"/>
      <c r="O25" s="901"/>
      <c r="P25" s="901"/>
      <c r="Q25" s="901"/>
      <c r="R25" s="901"/>
      <c r="S25" s="901"/>
      <c r="T25" s="901"/>
      <c r="U25" s="901"/>
      <c r="V25" s="901"/>
      <c r="W25" s="901"/>
      <c r="X25" s="901"/>
      <c r="Y25" s="889" t="s">
        <v>146</v>
      </c>
    </row>
    <row r="26" spans="1:25" ht="14.45" customHeight="1">
      <c r="A26" s="885">
        <f t="shared" si="1"/>
        <v>21</v>
      </c>
      <c r="B26" s="903" t="s">
        <v>53</v>
      </c>
      <c r="C26" s="898"/>
      <c r="D26" s="898"/>
      <c r="E26" s="904"/>
      <c r="F26" s="905"/>
      <c r="G26" s="905"/>
      <c r="H26" s="905"/>
      <c r="I26" s="905"/>
      <c r="J26" s="905"/>
      <c r="K26" s="905"/>
      <c r="L26" s="905"/>
      <c r="M26" s="905"/>
      <c r="N26" s="905"/>
      <c r="O26" s="905"/>
      <c r="P26" s="905"/>
      <c r="Q26" s="905"/>
      <c r="R26" s="905"/>
      <c r="S26" s="905"/>
      <c r="T26" s="905"/>
      <c r="U26" s="905"/>
      <c r="V26" s="905"/>
      <c r="W26" s="905"/>
      <c r="X26" s="905"/>
      <c r="Y26" s="889" t="s">
        <v>146</v>
      </c>
    </row>
    <row r="27" spans="1:25" ht="14.45" customHeight="1">
      <c r="A27" s="885">
        <f t="shared" si="1"/>
        <v>22</v>
      </c>
      <c r="B27" s="903" t="s">
        <v>54</v>
      </c>
      <c r="C27" s="898"/>
      <c r="D27" s="898"/>
      <c r="E27" s="904"/>
      <c r="F27" s="905"/>
      <c r="G27" s="905"/>
      <c r="H27" s="905"/>
      <c r="I27" s="905"/>
      <c r="J27" s="905"/>
      <c r="K27" s="905"/>
      <c r="L27" s="905"/>
      <c r="M27" s="905"/>
      <c r="N27" s="905"/>
      <c r="O27" s="905"/>
      <c r="P27" s="905"/>
      <c r="Q27" s="905"/>
      <c r="R27" s="905"/>
      <c r="S27" s="905"/>
      <c r="T27" s="905"/>
      <c r="U27" s="905"/>
      <c r="V27" s="905"/>
      <c r="W27" s="905"/>
      <c r="X27" s="905"/>
      <c r="Y27" s="889" t="s">
        <v>146</v>
      </c>
    </row>
    <row r="28" spans="1:25" ht="14.45" customHeight="1">
      <c r="A28" s="885">
        <f t="shared" si="1"/>
        <v>23</v>
      </c>
      <c r="B28" s="898" t="s">
        <v>55</v>
      </c>
      <c r="C28" s="898"/>
      <c r="D28" s="907"/>
      <c r="E28" s="908"/>
      <c r="F28" s="908"/>
      <c r="G28" s="908"/>
      <c r="H28" s="908"/>
      <c r="I28" s="908"/>
      <c r="J28" s="908"/>
      <c r="K28" s="908"/>
      <c r="L28" s="908"/>
      <c r="M28" s="908"/>
      <c r="N28" s="908"/>
      <c r="O28" s="908"/>
      <c r="P28" s="908"/>
      <c r="Q28" s="908"/>
      <c r="R28" s="908"/>
      <c r="S28" s="908"/>
      <c r="T28" s="908"/>
      <c r="U28" s="908"/>
      <c r="V28" s="908"/>
      <c r="W28" s="908"/>
      <c r="X28" s="908"/>
      <c r="Y28" s="889" t="s">
        <v>146</v>
      </c>
    </row>
    <row r="29" spans="1:25" ht="14.45" customHeight="1">
      <c r="A29" s="885">
        <f t="shared" si="1"/>
        <v>24</v>
      </c>
      <c r="B29" s="903" t="s">
        <v>53</v>
      </c>
      <c r="C29" s="898"/>
      <c r="D29" s="907"/>
      <c r="E29" s="904" t="s">
        <v>605</v>
      </c>
      <c r="F29" s="905"/>
      <c r="G29" s="905"/>
      <c r="H29" s="905"/>
      <c r="I29" s="905"/>
      <c r="J29" s="905"/>
      <c r="K29" s="905"/>
      <c r="L29" s="905"/>
      <c r="M29" s="905"/>
      <c r="N29" s="905"/>
      <c r="O29" s="905"/>
      <c r="P29" s="905"/>
      <c r="Q29" s="905"/>
      <c r="R29" s="905"/>
      <c r="S29" s="905"/>
      <c r="T29" s="905"/>
      <c r="U29" s="905"/>
      <c r="V29" s="905"/>
      <c r="W29" s="905"/>
      <c r="X29" s="905"/>
      <c r="Y29" s="889" t="s">
        <v>146</v>
      </c>
    </row>
    <row r="30" spans="1:25" ht="14.45" customHeight="1">
      <c r="A30" s="885">
        <f t="shared" si="1"/>
        <v>25</v>
      </c>
      <c r="B30" s="903" t="s">
        <v>54</v>
      </c>
      <c r="C30" s="898"/>
      <c r="D30" s="907"/>
      <c r="E30" s="904" t="s">
        <v>605</v>
      </c>
      <c r="F30" s="905"/>
      <c r="G30" s="905"/>
      <c r="H30" s="905"/>
      <c r="I30" s="905"/>
      <c r="J30" s="905"/>
      <c r="K30" s="905"/>
      <c r="L30" s="905"/>
      <c r="M30" s="905"/>
      <c r="N30" s="905"/>
      <c r="O30" s="905"/>
      <c r="P30" s="905"/>
      <c r="Q30" s="905"/>
      <c r="R30" s="905"/>
      <c r="S30" s="905"/>
      <c r="T30" s="905"/>
      <c r="U30" s="905"/>
      <c r="V30" s="905"/>
      <c r="W30" s="905"/>
      <c r="X30" s="905"/>
      <c r="Y30" s="889" t="s">
        <v>146</v>
      </c>
    </row>
    <row r="31" spans="1:25" ht="14.45" customHeight="1">
      <c r="A31" s="885">
        <f t="shared" si="1"/>
        <v>26</v>
      </c>
      <c r="B31" s="898" t="s">
        <v>56</v>
      </c>
      <c r="C31" s="898"/>
      <c r="D31" s="907"/>
      <c r="E31" s="908"/>
      <c r="F31" s="908"/>
      <c r="G31" s="908"/>
      <c r="H31" s="908"/>
      <c r="I31" s="908"/>
      <c r="J31" s="908"/>
      <c r="K31" s="908"/>
      <c r="L31" s="908"/>
      <c r="M31" s="908"/>
      <c r="N31" s="908"/>
      <c r="O31" s="908"/>
      <c r="P31" s="908"/>
      <c r="Q31" s="908"/>
      <c r="R31" s="908"/>
      <c r="S31" s="908"/>
      <c r="T31" s="908"/>
      <c r="U31" s="908"/>
      <c r="V31" s="908"/>
      <c r="W31" s="908"/>
      <c r="X31" s="908"/>
      <c r="Y31" s="889" t="s">
        <v>146</v>
      </c>
    </row>
    <row r="32" spans="1:25" ht="14.45" customHeight="1">
      <c r="A32" s="885">
        <f t="shared" si="1"/>
        <v>27</v>
      </c>
      <c r="B32" s="903" t="s">
        <v>53</v>
      </c>
      <c r="C32" s="898"/>
      <c r="D32" s="907"/>
      <c r="E32" s="904" t="s">
        <v>605</v>
      </c>
      <c r="F32" s="905"/>
      <c r="G32" s="905"/>
      <c r="H32" s="905"/>
      <c r="I32" s="905"/>
      <c r="J32" s="905"/>
      <c r="K32" s="905"/>
      <c r="L32" s="905"/>
      <c r="M32" s="905"/>
      <c r="N32" s="905"/>
      <c r="O32" s="905"/>
      <c r="P32" s="905"/>
      <c r="Q32" s="905"/>
      <c r="R32" s="905"/>
      <c r="S32" s="905"/>
      <c r="T32" s="905"/>
      <c r="U32" s="905"/>
      <c r="V32" s="905"/>
      <c r="W32" s="905"/>
      <c r="X32" s="905"/>
      <c r="Y32" s="889" t="s">
        <v>146</v>
      </c>
    </row>
    <row r="33" spans="1:25" ht="14.45" customHeight="1">
      <c r="A33" s="885">
        <f t="shared" si="1"/>
        <v>28</v>
      </c>
      <c r="B33" s="903" t="s">
        <v>54</v>
      </c>
      <c r="C33" s="898"/>
      <c r="D33" s="907"/>
      <c r="E33" s="904" t="s">
        <v>605</v>
      </c>
      <c r="F33" s="905"/>
      <c r="G33" s="905"/>
      <c r="H33" s="905"/>
      <c r="I33" s="905"/>
      <c r="J33" s="905"/>
      <c r="K33" s="905"/>
      <c r="L33" s="905"/>
      <c r="M33" s="905"/>
      <c r="N33" s="905"/>
      <c r="O33" s="905"/>
      <c r="P33" s="905"/>
      <c r="Q33" s="905"/>
      <c r="R33" s="905"/>
      <c r="S33" s="905"/>
      <c r="T33" s="905"/>
      <c r="U33" s="905"/>
      <c r="V33" s="905"/>
      <c r="W33" s="905"/>
      <c r="X33" s="905"/>
      <c r="Y33" s="889" t="s">
        <v>146</v>
      </c>
    </row>
    <row r="34" spans="1:25" ht="14.45" customHeight="1">
      <c r="A34" s="885">
        <f t="shared" si="1"/>
        <v>29</v>
      </c>
      <c r="B34" s="898" t="s">
        <v>57</v>
      </c>
      <c r="C34" s="898"/>
      <c r="D34" s="907"/>
      <c r="E34" s="908"/>
      <c r="F34" s="908"/>
      <c r="G34" s="908"/>
      <c r="H34" s="908"/>
      <c r="I34" s="908"/>
      <c r="J34" s="908"/>
      <c r="K34" s="908"/>
      <c r="L34" s="908"/>
      <c r="M34" s="908"/>
      <c r="N34" s="908"/>
      <c r="O34" s="908"/>
      <c r="P34" s="908"/>
      <c r="Q34" s="908"/>
      <c r="R34" s="908"/>
      <c r="S34" s="908"/>
      <c r="T34" s="908"/>
      <c r="U34" s="908"/>
      <c r="V34" s="908"/>
      <c r="W34" s="908"/>
      <c r="X34" s="908"/>
      <c r="Y34" s="889" t="s">
        <v>146</v>
      </c>
    </row>
    <row r="35" spans="1:25" ht="14.45" customHeight="1">
      <c r="A35" s="885">
        <f t="shared" si="1"/>
        <v>30</v>
      </c>
      <c r="B35" s="903" t="s">
        <v>53</v>
      </c>
      <c r="C35" s="898"/>
      <c r="D35" s="907"/>
      <c r="E35" s="904" t="s">
        <v>605</v>
      </c>
      <c r="F35" s="905"/>
      <c r="G35" s="905"/>
      <c r="H35" s="905"/>
      <c r="I35" s="905"/>
      <c r="J35" s="905"/>
      <c r="K35" s="905"/>
      <c r="L35" s="905"/>
      <c r="M35" s="905"/>
      <c r="N35" s="905"/>
      <c r="O35" s="905"/>
      <c r="P35" s="905"/>
      <c r="Q35" s="905"/>
      <c r="R35" s="905"/>
      <c r="S35" s="905"/>
      <c r="T35" s="905"/>
      <c r="U35" s="905"/>
      <c r="V35" s="905"/>
      <c r="W35" s="905"/>
      <c r="X35" s="905"/>
      <c r="Y35" s="889" t="s">
        <v>146</v>
      </c>
    </row>
    <row r="36" spans="1:25" ht="14.45" customHeight="1">
      <c r="A36" s="885">
        <f t="shared" si="1"/>
        <v>31</v>
      </c>
      <c r="B36" s="903" t="s">
        <v>54</v>
      </c>
      <c r="C36" s="898"/>
      <c r="D36" s="907"/>
      <c r="E36" s="904" t="s">
        <v>605</v>
      </c>
      <c r="F36" s="905"/>
      <c r="G36" s="905"/>
      <c r="H36" s="905"/>
      <c r="I36" s="905"/>
      <c r="J36" s="905"/>
      <c r="K36" s="905"/>
      <c r="L36" s="905"/>
      <c r="M36" s="905"/>
      <c r="N36" s="905"/>
      <c r="O36" s="905"/>
      <c r="P36" s="905"/>
      <c r="Q36" s="905"/>
      <c r="R36" s="905"/>
      <c r="S36" s="905"/>
      <c r="T36" s="905"/>
      <c r="U36" s="905"/>
      <c r="V36" s="905"/>
      <c r="W36" s="905"/>
      <c r="X36" s="905"/>
      <c r="Y36" s="889" t="s">
        <v>146</v>
      </c>
    </row>
    <row r="37" spans="1:25" ht="14.45" customHeight="1">
      <c r="A37" s="885">
        <f t="shared" si="1"/>
        <v>32</v>
      </c>
      <c r="B37" s="900" t="s">
        <v>58</v>
      </c>
      <c r="C37" s="909"/>
      <c r="D37" s="909"/>
      <c r="E37" s="908"/>
      <c r="F37" s="908"/>
      <c r="G37" s="908"/>
      <c r="H37" s="908"/>
      <c r="I37" s="908"/>
      <c r="J37" s="908"/>
      <c r="K37" s="908"/>
      <c r="L37" s="908"/>
      <c r="M37" s="908"/>
      <c r="N37" s="908"/>
      <c r="O37" s="908"/>
      <c r="P37" s="908"/>
      <c r="Q37" s="908"/>
      <c r="R37" s="908"/>
      <c r="S37" s="908"/>
      <c r="T37" s="908"/>
      <c r="U37" s="908"/>
      <c r="V37" s="908"/>
      <c r="W37" s="908"/>
      <c r="X37" s="908"/>
      <c r="Y37" s="889"/>
    </row>
    <row r="38" spans="1:25" ht="14.45" customHeight="1">
      <c r="A38" s="885">
        <f t="shared" si="1"/>
        <v>33</v>
      </c>
      <c r="B38" s="903" t="s">
        <v>53</v>
      </c>
      <c r="C38" s="910" t="s">
        <v>766</v>
      </c>
      <c r="D38" s="911">
        <v>60</v>
      </c>
      <c r="E38" s="908"/>
      <c r="F38" s="908"/>
      <c r="G38" s="908"/>
      <c r="H38" s="908"/>
      <c r="I38" s="908"/>
      <c r="J38" s="908"/>
      <c r="K38" s="908"/>
      <c r="L38" s="908"/>
      <c r="M38" s="908"/>
      <c r="N38" s="908"/>
      <c r="O38" s="908"/>
      <c r="P38" s="908"/>
      <c r="Q38" s="908"/>
      <c r="R38" s="908"/>
      <c r="S38" s="908"/>
      <c r="T38" s="908"/>
      <c r="U38" s="908"/>
      <c r="V38" s="908"/>
      <c r="W38" s="908"/>
      <c r="X38" s="908"/>
      <c r="Y38" s="889" t="s">
        <v>59</v>
      </c>
    </row>
    <row r="39" spans="1:25" ht="14.45" customHeight="1" thickBot="1">
      <c r="A39" s="912">
        <f t="shared" si="1"/>
        <v>34</v>
      </c>
      <c r="B39" s="913" t="s">
        <v>65</v>
      </c>
      <c r="C39" s="914" t="s">
        <v>66</v>
      </c>
      <c r="D39" s="915">
        <v>7</v>
      </c>
      <c r="E39" s="916"/>
      <c r="F39" s="916"/>
      <c r="G39" s="916"/>
      <c r="H39" s="916"/>
      <c r="I39" s="916"/>
      <c r="J39" s="916"/>
      <c r="K39" s="916"/>
      <c r="L39" s="916"/>
      <c r="M39" s="916"/>
      <c r="N39" s="916"/>
      <c r="O39" s="916"/>
      <c r="P39" s="916"/>
      <c r="Q39" s="916"/>
      <c r="R39" s="916"/>
      <c r="S39" s="916"/>
      <c r="T39" s="916"/>
      <c r="U39" s="916"/>
      <c r="V39" s="916"/>
      <c r="W39" s="916"/>
      <c r="X39" s="916"/>
      <c r="Y39" s="917"/>
    </row>
    <row r="41" spans="1:25">
      <c r="D41" s="872">
        <f>D38/0.85</f>
        <v>70.588235294117652</v>
      </c>
    </row>
    <row r="46" spans="1:25" ht="17.25" customHeight="1">
      <c r="B46" s="1554" t="s">
        <v>942</v>
      </c>
      <c r="C46" s="1555" t="s">
        <v>940</v>
      </c>
      <c r="D46" s="1555"/>
      <c r="E46" s="1556">
        <f>'Shantui Стройимп'!E16*'Shantui Стройимп'!$Z$16/'Shantui Стройимп'!$Z$17</f>
        <v>124.02738557314341</v>
      </c>
      <c r="F46" s="1556">
        <f>'Shantui Стройимп'!F16*'Shantui Стройимп'!$Z$16/'Shantui Стройимп'!$Z$17</f>
        <v>124.02738557314341</v>
      </c>
      <c r="G46" s="1556">
        <f>'Shantui Стройимп'!G16*'Shantui Стройимп'!$Z$16/'Shantui Стройимп'!$Z$17</f>
        <v>124.02738557314341</v>
      </c>
      <c r="H46" s="1556">
        <f>'Shantui Стройимп'!H16*'Shantui Стройимп'!$Z$16/'Shantui Стройимп'!$Z$17</f>
        <v>124.02738557314341</v>
      </c>
      <c r="I46" s="1556">
        <f>'Shantui Стройимп'!I16*'Shantui Стройимп'!$Z$16/'Shantui Стройимп'!$Z$17</f>
        <v>124.02738557314341</v>
      </c>
      <c r="J46" s="1556">
        <f>'Shantui Стройимп'!J16*'Shantui Стройимп'!$Z$16/'Shantui Стройимп'!$Z$17</f>
        <v>124.02738557314341</v>
      </c>
      <c r="K46" s="1556">
        <f>'Shantui Стройимп'!K16*'Shantui Стройимп'!$Z$16/'Shantui Стройимп'!$Z$17</f>
        <v>124.02738557314341</v>
      </c>
      <c r="L46" s="1556">
        <f>'Shantui Стройимп'!L16*'Shantui Стройимп'!$Z$16/'Shantui Стройимп'!$Z$17</f>
        <v>124.02738557314341</v>
      </c>
      <c r="M46" s="1556">
        <f>'Shantui Стройимп'!M16*'Shantui Стройимп'!$Z$16/'Shantui Стройимп'!$Z$17</f>
        <v>124.02738557314341</v>
      </c>
      <c r="N46" s="1556">
        <f>'Shantui Стройимп'!N16*'Shantui Стройимп'!$Z$16/'Shantui Стройимп'!$Z$17</f>
        <v>124.02738557314341</v>
      </c>
      <c r="O46" s="1556">
        <f>'Shantui Стройимп'!O16*'Shantui Стройимп'!$Z$16/'Shantui Стройимп'!$Z$17</f>
        <v>124.02738557314341</v>
      </c>
      <c r="P46" s="1556">
        <f>'Shantui Стройимп'!P16*'Shantui Стройимп'!$Z$16/'Shantui Стройимп'!$Z$17</f>
        <v>124.02738557314341</v>
      </c>
      <c r="Q46" s="1556">
        <f>'Shantui Стройимп'!Q16*'Shantui Стройимп'!$Z$16/'Shantui Стройимп'!$Z$17</f>
        <v>124.02738557314341</v>
      </c>
      <c r="R46" s="1556">
        <f>'Shantui Стройимп'!R16*'Shantui Стройимп'!$Z$16/'Shantui Стройимп'!$Z$17</f>
        <v>124.02738557314341</v>
      </c>
      <c r="S46" s="1556">
        <f>'Shantui Стройимп'!S16*'Shantui Стройимп'!$Z$16/'Shantui Стройимп'!$Z$17</f>
        <v>124.02738557314341</v>
      </c>
      <c r="T46" s="1556">
        <f>'Shantui Стройимп'!T16*'Shantui Стройимп'!$Z$16/'Shantui Стройимп'!$Z$17</f>
        <v>124.02738557314341</v>
      </c>
      <c r="U46" s="1556">
        <f>'Shantui Стройимп'!U16*'Shantui Стройимп'!$Z$16/'Shantui Стройимп'!$Z$17</f>
        <v>124.02738557314341</v>
      </c>
      <c r="V46" s="1556">
        <f>'Shantui Стройимп'!V16*'Shantui Стройимп'!$Z$16/'Shantui Стройимп'!$Z$17</f>
        <v>124.02738557314341</v>
      </c>
      <c r="W46" s="1556">
        <f>'Shantui Стройимп'!W16*'Shantui Стройимп'!$Z$16/'Shantui Стройимп'!$Z$17</f>
        <v>124.02738557314341</v>
      </c>
      <c r="X46" s="1556">
        <f>'Shantui Стройимп'!X16*'Shantui Стройимп'!$Z$16/'Shantui Стройимп'!$Z$17</f>
        <v>124.02738557314341</v>
      </c>
      <c r="Y46" s="1557"/>
    </row>
    <row r="47" spans="1:25" ht="17.25" customHeight="1">
      <c r="B47" s="872" t="s">
        <v>941</v>
      </c>
      <c r="E47" s="1558">
        <f>E16/E46</f>
        <v>1.0493892086699199</v>
      </c>
      <c r="F47" s="1558">
        <f t="shared" ref="F47:X47" si="5">F16/F46</f>
        <v>1.0493892086699199</v>
      </c>
      <c r="G47" s="1558">
        <f t="shared" si="5"/>
        <v>1.0493892086699199</v>
      </c>
      <c r="H47" s="1558">
        <f t="shared" si="5"/>
        <v>1.0493892086699199</v>
      </c>
      <c r="I47" s="1558">
        <f t="shared" si="5"/>
        <v>1.0493892086699199</v>
      </c>
      <c r="J47" s="1558">
        <f t="shared" si="5"/>
        <v>1.0493892086699199</v>
      </c>
      <c r="K47" s="1558">
        <f t="shared" si="5"/>
        <v>1.0493892086699199</v>
      </c>
      <c r="L47" s="1558">
        <f t="shared" si="5"/>
        <v>1.0493892086699199</v>
      </c>
      <c r="M47" s="1558">
        <f t="shared" si="5"/>
        <v>1.0493892086699199</v>
      </c>
      <c r="N47" s="1558">
        <f t="shared" si="5"/>
        <v>1.0493892086699199</v>
      </c>
      <c r="O47" s="1558">
        <f t="shared" si="5"/>
        <v>1.0493892086699199</v>
      </c>
      <c r="P47" s="1558">
        <f t="shared" si="5"/>
        <v>1.0493892086699199</v>
      </c>
      <c r="Q47" s="1558">
        <f t="shared" si="5"/>
        <v>1.0493892086699199</v>
      </c>
      <c r="R47" s="1558">
        <f t="shared" si="5"/>
        <v>1.0493892086699199</v>
      </c>
      <c r="S47" s="1558">
        <f t="shared" si="5"/>
        <v>1.0493892086699199</v>
      </c>
      <c r="T47" s="1558">
        <f t="shared" si="5"/>
        <v>1.0493892086699199</v>
      </c>
      <c r="U47" s="1558">
        <f t="shared" si="5"/>
        <v>1.0493892086699199</v>
      </c>
      <c r="V47" s="1558">
        <f t="shared" si="5"/>
        <v>1.0493892086699199</v>
      </c>
      <c r="W47" s="1558">
        <f t="shared" si="5"/>
        <v>1.0493892086699199</v>
      </c>
      <c r="X47" s="1558">
        <f t="shared" si="5"/>
        <v>1.0493892086699199</v>
      </c>
    </row>
    <row r="48" spans="1:25" ht="17.25" customHeight="1"/>
    <row r="49" ht="17.25" customHeight="1"/>
  </sheetData>
  <pageMargins left="0.35433070866141703" right="0.31496062992126" top="0.31496062992126" bottom="0.39370078740157499" header="0.15748031496063" footer="0.15748031496063"/>
  <pageSetup paperSize="9" scale="45" orientation="landscape" r:id="rId1"/>
  <headerFooter alignWithMargins="0">
    <oddFooter>&amp;R&amp;"Arial Cyr,полужирный курсив"&amp;12&amp;A,  стр.&amp;P из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20337-527F-449F-957D-98C0E16CC542}">
  <sheetPr>
    <tabColor theme="2" tint="-0.249977111117893"/>
  </sheetPr>
  <dimension ref="B2:AB85"/>
  <sheetViews>
    <sheetView zoomScale="80" zoomScaleNormal="80" workbookViewId="0">
      <pane xSplit="5" ySplit="4" topLeftCell="F5" activePane="bottomRight" state="frozen"/>
      <selection activeCell="E40" sqref="E40"/>
      <selection pane="topRight" activeCell="E40" sqref="E40"/>
      <selection pane="bottomLeft" activeCell="E40" sqref="E40"/>
      <selection pane="bottomRight" activeCell="G9" sqref="G9"/>
    </sheetView>
  </sheetViews>
  <sheetFormatPr defaultColWidth="9" defaultRowHeight="15"/>
  <cols>
    <col min="1" max="1" width="5.5703125" style="920" customWidth="1"/>
    <col min="2" max="2" width="39.42578125" style="920" customWidth="1"/>
    <col min="3" max="3" width="13.85546875" style="920" customWidth="1"/>
    <col min="4" max="4" width="14.7109375" style="920" customWidth="1"/>
    <col min="5" max="5" width="14" style="920" customWidth="1"/>
    <col min="6" max="6" width="9.28515625" style="920" customWidth="1"/>
    <col min="7" max="26" width="10" style="920" customWidth="1"/>
    <col min="27" max="27" width="5.5703125" style="920" customWidth="1"/>
    <col min="28" max="16384" width="9" style="920"/>
  </cols>
  <sheetData>
    <row r="2" spans="2:28">
      <c r="B2" s="919" t="s">
        <v>178</v>
      </c>
    </row>
    <row r="3" spans="2:28" ht="15.75" thickBot="1">
      <c r="B3" s="920" t="s">
        <v>310</v>
      </c>
      <c r="G3" s="921">
        <f>'TZCO Дзикай'!E9</f>
        <v>0.91439941653982748</v>
      </c>
      <c r="H3" s="921">
        <f>'TZCO Дзикай'!F9</f>
        <v>0.90330098934550995</v>
      </c>
      <c r="I3" s="921">
        <f>'TZCO Дзикай'!G9</f>
        <v>0.91439941653982748</v>
      </c>
      <c r="J3" s="921">
        <f>'TZCO Дзикай'!H9</f>
        <v>0.90330098934550995</v>
      </c>
      <c r="K3" s="921">
        <f>'TZCO Дзикай'!I9</f>
        <v>0.88110413495687467</v>
      </c>
      <c r="L3" s="921">
        <f>'TZCO Дзикай'!J9</f>
        <v>0.90330098934550995</v>
      </c>
      <c r="M3" s="921">
        <f>'TZCO Дзикай'!K9</f>
        <v>0.84003995433789957</v>
      </c>
      <c r="N3" s="921">
        <f>'TZCO Дзикай'!L9</f>
        <v>0.90330098934550995</v>
      </c>
      <c r="O3" s="921">
        <f>'TZCO Дзикай'!M9</f>
        <v>0.91439941653982748</v>
      </c>
      <c r="P3" s="921">
        <f>'TZCO Дзикай'!N9</f>
        <v>0.8422596397767631</v>
      </c>
      <c r="Q3" s="921">
        <f>'TZCO Дзикай'!O9</f>
        <v>0.90330098934550995</v>
      </c>
      <c r="R3" s="921">
        <f>'TZCO Дзикай'!P9</f>
        <v>0.91439941653982748</v>
      </c>
      <c r="S3" s="921">
        <f>'TZCO Дзикай'!Q9</f>
        <v>0.90330098934550995</v>
      </c>
      <c r="T3" s="921">
        <f>'TZCO Дзикай'!R9</f>
        <v>0.8422596397767631</v>
      </c>
      <c r="U3" s="921">
        <f>'TZCO Дзикай'!S9</f>
        <v>0.88110413495687467</v>
      </c>
      <c r="V3" s="921">
        <f>'TZCO Дзикай'!T9</f>
        <v>0.90330098934550995</v>
      </c>
      <c r="W3" s="921">
        <f>'TZCO Дзикай'!U9</f>
        <v>0.91439941653982748</v>
      </c>
      <c r="X3" s="921">
        <f>'TZCO Дзикай'!V9</f>
        <v>0.91439941653982748</v>
      </c>
      <c r="Y3" s="921">
        <f>'TZCO Дзикай'!W9</f>
        <v>0.91439941653982748</v>
      </c>
      <c r="Z3" s="921">
        <f>'TZCO Дзикай'!X9</f>
        <v>0.89775177574835108</v>
      </c>
    </row>
    <row r="4" spans="2:28" ht="22.15" customHeight="1" thickBot="1">
      <c r="B4" s="922" t="s">
        <v>189</v>
      </c>
      <c r="C4" s="923" t="s">
        <v>29</v>
      </c>
      <c r="D4" s="924"/>
      <c r="E4" s="925"/>
      <c r="F4" s="926"/>
      <c r="G4" s="927">
        <f>E4+1</f>
        <v>1</v>
      </c>
      <c r="H4" s="927">
        <f>G4+1</f>
        <v>2</v>
      </c>
      <c r="I4" s="927">
        <f t="shared" ref="I4:Z4" si="0">H4+1</f>
        <v>3</v>
      </c>
      <c r="J4" s="927">
        <f t="shared" si="0"/>
        <v>4</v>
      </c>
      <c r="K4" s="927">
        <f t="shared" si="0"/>
        <v>5</v>
      </c>
      <c r="L4" s="927">
        <f t="shared" si="0"/>
        <v>6</v>
      </c>
      <c r="M4" s="927">
        <f t="shared" si="0"/>
        <v>7</v>
      </c>
      <c r="N4" s="927">
        <f t="shared" si="0"/>
        <v>8</v>
      </c>
      <c r="O4" s="927">
        <f t="shared" si="0"/>
        <v>9</v>
      </c>
      <c r="P4" s="927">
        <f t="shared" si="0"/>
        <v>10</v>
      </c>
      <c r="Q4" s="927">
        <f t="shared" si="0"/>
        <v>11</v>
      </c>
      <c r="R4" s="927">
        <f t="shared" si="0"/>
        <v>12</v>
      </c>
      <c r="S4" s="927">
        <f t="shared" si="0"/>
        <v>13</v>
      </c>
      <c r="T4" s="927">
        <f t="shared" si="0"/>
        <v>14</v>
      </c>
      <c r="U4" s="927">
        <f t="shared" si="0"/>
        <v>15</v>
      </c>
      <c r="V4" s="927">
        <f t="shared" si="0"/>
        <v>16</v>
      </c>
      <c r="W4" s="927">
        <f t="shared" si="0"/>
        <v>17</v>
      </c>
      <c r="X4" s="927">
        <f t="shared" si="0"/>
        <v>18</v>
      </c>
      <c r="Y4" s="927">
        <f t="shared" si="0"/>
        <v>19</v>
      </c>
      <c r="Z4" s="928">
        <f t="shared" si="0"/>
        <v>20</v>
      </c>
    </row>
    <row r="5" spans="2:28">
      <c r="B5" s="929" t="s">
        <v>190</v>
      </c>
      <c r="C5" s="930" t="s">
        <v>191</v>
      </c>
      <c r="D5" s="931"/>
      <c r="E5" s="932"/>
      <c r="F5" s="933"/>
      <c r="G5" s="934">
        <v>0</v>
      </c>
      <c r="H5" s="934">
        <f>G6+1</f>
        <v>7001</v>
      </c>
      <c r="I5" s="934">
        <f t="shared" ref="I5:Z5" si="1">H6+1</f>
        <v>14001</v>
      </c>
      <c r="J5" s="934">
        <f t="shared" si="1"/>
        <v>21001</v>
      </c>
      <c r="K5" s="934">
        <f t="shared" si="1"/>
        <v>28001</v>
      </c>
      <c r="L5" s="934">
        <f t="shared" si="1"/>
        <v>35001</v>
      </c>
      <c r="M5" s="934">
        <f t="shared" si="1"/>
        <v>42001</v>
      </c>
      <c r="N5" s="934">
        <f t="shared" si="1"/>
        <v>49001</v>
      </c>
      <c r="O5" s="934">
        <f t="shared" si="1"/>
        <v>56001</v>
      </c>
      <c r="P5" s="934">
        <f t="shared" si="1"/>
        <v>63001</v>
      </c>
      <c r="Q5" s="934">
        <f t="shared" si="1"/>
        <v>70001</v>
      </c>
      <c r="R5" s="934">
        <f t="shared" si="1"/>
        <v>77001</v>
      </c>
      <c r="S5" s="934">
        <f t="shared" si="1"/>
        <v>84001</v>
      </c>
      <c r="T5" s="934">
        <f t="shared" si="1"/>
        <v>91001</v>
      </c>
      <c r="U5" s="934">
        <f t="shared" si="1"/>
        <v>98001</v>
      </c>
      <c r="V5" s="934">
        <f t="shared" si="1"/>
        <v>105001</v>
      </c>
      <c r="W5" s="934">
        <f t="shared" si="1"/>
        <v>112001</v>
      </c>
      <c r="X5" s="934">
        <f t="shared" si="1"/>
        <v>119001</v>
      </c>
      <c r="Y5" s="934">
        <f t="shared" si="1"/>
        <v>126001</v>
      </c>
      <c r="Z5" s="935">
        <f t="shared" si="1"/>
        <v>133001</v>
      </c>
    </row>
    <row r="6" spans="2:28">
      <c r="B6" s="936" t="s">
        <v>192</v>
      </c>
      <c r="C6" s="937" t="s">
        <v>191</v>
      </c>
      <c r="D6" s="938"/>
      <c r="E6" s="939"/>
      <c r="F6" s="940">
        <v>7000</v>
      </c>
      <c r="G6" s="902">
        <f>F6</f>
        <v>7000</v>
      </c>
      <c r="H6" s="902">
        <f t="shared" ref="H6:Z6" si="2">G6+$F6</f>
        <v>14000</v>
      </c>
      <c r="I6" s="902">
        <f t="shared" si="2"/>
        <v>21000</v>
      </c>
      <c r="J6" s="902">
        <f t="shared" si="2"/>
        <v>28000</v>
      </c>
      <c r="K6" s="902">
        <f t="shared" si="2"/>
        <v>35000</v>
      </c>
      <c r="L6" s="902">
        <f t="shared" si="2"/>
        <v>42000</v>
      </c>
      <c r="M6" s="902">
        <f t="shared" si="2"/>
        <v>49000</v>
      </c>
      <c r="N6" s="902">
        <f t="shared" si="2"/>
        <v>56000</v>
      </c>
      <c r="O6" s="902">
        <f t="shared" si="2"/>
        <v>63000</v>
      </c>
      <c r="P6" s="902">
        <f t="shared" si="2"/>
        <v>70000</v>
      </c>
      <c r="Q6" s="902">
        <f t="shared" si="2"/>
        <v>77000</v>
      </c>
      <c r="R6" s="902">
        <f t="shared" si="2"/>
        <v>84000</v>
      </c>
      <c r="S6" s="902">
        <f t="shared" si="2"/>
        <v>91000</v>
      </c>
      <c r="T6" s="902">
        <f t="shared" si="2"/>
        <v>98000</v>
      </c>
      <c r="U6" s="902">
        <f t="shared" si="2"/>
        <v>105000</v>
      </c>
      <c r="V6" s="902">
        <f t="shared" si="2"/>
        <v>112000</v>
      </c>
      <c r="W6" s="902">
        <f t="shared" si="2"/>
        <v>119000</v>
      </c>
      <c r="X6" s="902">
        <f t="shared" si="2"/>
        <v>126000</v>
      </c>
      <c r="Y6" s="902">
        <f t="shared" si="2"/>
        <v>133000</v>
      </c>
      <c r="Z6" s="941">
        <f t="shared" si="2"/>
        <v>140000</v>
      </c>
    </row>
    <row r="7" spans="2:28" ht="21.75" customHeight="1">
      <c r="B7" s="942" t="s">
        <v>193</v>
      </c>
      <c r="C7" s="943" t="s">
        <v>176</v>
      </c>
      <c r="D7" s="890"/>
      <c r="E7" s="944"/>
      <c r="F7" s="945"/>
      <c r="G7" s="893">
        <f>G13</f>
        <v>421</v>
      </c>
      <c r="H7" s="893">
        <f t="shared" ref="H7:Z7" si="3">H13</f>
        <v>421</v>
      </c>
      <c r="I7" s="893">
        <f t="shared" si="3"/>
        <v>421</v>
      </c>
      <c r="J7" s="893">
        <f t="shared" si="3"/>
        <v>421</v>
      </c>
      <c r="K7" s="893">
        <f t="shared" si="3"/>
        <v>421</v>
      </c>
      <c r="L7" s="893">
        <f t="shared" si="3"/>
        <v>421</v>
      </c>
      <c r="M7" s="893">
        <f t="shared" si="3"/>
        <v>421</v>
      </c>
      <c r="N7" s="893">
        <f t="shared" si="3"/>
        <v>421</v>
      </c>
      <c r="O7" s="893">
        <f t="shared" si="3"/>
        <v>421</v>
      </c>
      <c r="P7" s="893">
        <f t="shared" si="3"/>
        <v>421</v>
      </c>
      <c r="Q7" s="893">
        <f t="shared" si="3"/>
        <v>421</v>
      </c>
      <c r="R7" s="893">
        <f t="shared" si="3"/>
        <v>421</v>
      </c>
      <c r="S7" s="893">
        <f t="shared" si="3"/>
        <v>421</v>
      </c>
      <c r="T7" s="893">
        <f t="shared" si="3"/>
        <v>421</v>
      </c>
      <c r="U7" s="893">
        <f t="shared" si="3"/>
        <v>421</v>
      </c>
      <c r="V7" s="893">
        <f t="shared" si="3"/>
        <v>421</v>
      </c>
      <c r="W7" s="893">
        <f t="shared" si="3"/>
        <v>421</v>
      </c>
      <c r="X7" s="893">
        <f t="shared" si="3"/>
        <v>421</v>
      </c>
      <c r="Y7" s="893">
        <f t="shared" si="3"/>
        <v>421</v>
      </c>
      <c r="Z7" s="946">
        <f t="shared" si="3"/>
        <v>421</v>
      </c>
    </row>
    <row r="8" spans="2:28" ht="21" customHeight="1">
      <c r="B8" s="947" t="s">
        <v>194</v>
      </c>
      <c r="C8" s="948" t="s">
        <v>195</v>
      </c>
      <c r="D8" s="898"/>
      <c r="E8" s="944"/>
      <c r="F8" s="945"/>
      <c r="G8" s="897">
        <f t="shared" ref="G8:Z8" si="4">SUM(G9:G10)</f>
        <v>157097</v>
      </c>
      <c r="H8" s="897">
        <f t="shared" si="4"/>
        <v>157097</v>
      </c>
      <c r="I8" s="897">
        <f t="shared" si="4"/>
        <v>157097</v>
      </c>
      <c r="J8" s="897">
        <f t="shared" si="4"/>
        <v>157097</v>
      </c>
      <c r="K8" s="897">
        <f t="shared" si="4"/>
        <v>157097</v>
      </c>
      <c r="L8" s="897">
        <f t="shared" si="4"/>
        <v>157097</v>
      </c>
      <c r="M8" s="897">
        <f t="shared" si="4"/>
        <v>157097</v>
      </c>
      <c r="N8" s="897">
        <f t="shared" si="4"/>
        <v>157097</v>
      </c>
      <c r="O8" s="897">
        <f t="shared" si="4"/>
        <v>157097</v>
      </c>
      <c r="P8" s="897">
        <f t="shared" si="4"/>
        <v>157097</v>
      </c>
      <c r="Q8" s="897">
        <f t="shared" si="4"/>
        <v>157097</v>
      </c>
      <c r="R8" s="897">
        <f t="shared" si="4"/>
        <v>157097</v>
      </c>
      <c r="S8" s="897">
        <f t="shared" si="4"/>
        <v>157097</v>
      </c>
      <c r="T8" s="897">
        <f t="shared" si="4"/>
        <v>157097</v>
      </c>
      <c r="U8" s="897">
        <f t="shared" si="4"/>
        <v>157097</v>
      </c>
      <c r="V8" s="897">
        <f t="shared" si="4"/>
        <v>157097</v>
      </c>
      <c r="W8" s="897">
        <f t="shared" si="4"/>
        <v>157097</v>
      </c>
      <c r="X8" s="897">
        <f t="shared" si="4"/>
        <v>157097</v>
      </c>
      <c r="Y8" s="897">
        <f t="shared" si="4"/>
        <v>157097</v>
      </c>
      <c r="Z8" s="949">
        <f t="shared" si="4"/>
        <v>157097</v>
      </c>
    </row>
    <row r="9" spans="2:28" ht="20.25" customHeight="1">
      <c r="B9" s="950" t="s">
        <v>196</v>
      </c>
      <c r="C9" s="951" t="s">
        <v>195</v>
      </c>
      <c r="D9" s="909"/>
      <c r="E9" s="952"/>
      <c r="F9" s="953"/>
      <c r="G9" s="954">
        <f>G20</f>
        <v>130153</v>
      </c>
      <c r="H9" s="954">
        <f>H20</f>
        <v>130153</v>
      </c>
      <c r="I9" s="954">
        <f t="shared" ref="I9:Z9" si="5">I20</f>
        <v>130153</v>
      </c>
      <c r="J9" s="954">
        <f t="shared" si="5"/>
        <v>130153</v>
      </c>
      <c r="K9" s="954">
        <f t="shared" si="5"/>
        <v>130153</v>
      </c>
      <c r="L9" s="954">
        <f t="shared" si="5"/>
        <v>130153</v>
      </c>
      <c r="M9" s="954">
        <f t="shared" si="5"/>
        <v>130153</v>
      </c>
      <c r="N9" s="954">
        <f t="shared" si="5"/>
        <v>130153</v>
      </c>
      <c r="O9" s="954">
        <f t="shared" si="5"/>
        <v>130153</v>
      </c>
      <c r="P9" s="954">
        <f t="shared" si="5"/>
        <v>130153</v>
      </c>
      <c r="Q9" s="954">
        <f t="shared" si="5"/>
        <v>130153</v>
      </c>
      <c r="R9" s="954">
        <f t="shared" si="5"/>
        <v>130153</v>
      </c>
      <c r="S9" s="954">
        <f t="shared" si="5"/>
        <v>130153</v>
      </c>
      <c r="T9" s="954">
        <f t="shared" si="5"/>
        <v>130153</v>
      </c>
      <c r="U9" s="954">
        <f t="shared" si="5"/>
        <v>130153</v>
      </c>
      <c r="V9" s="954">
        <f t="shared" si="5"/>
        <v>130153</v>
      </c>
      <c r="W9" s="954">
        <f t="shared" si="5"/>
        <v>130153</v>
      </c>
      <c r="X9" s="954">
        <f t="shared" si="5"/>
        <v>130153</v>
      </c>
      <c r="Y9" s="954">
        <f t="shared" si="5"/>
        <v>130153</v>
      </c>
      <c r="Z9" s="955">
        <f t="shared" si="5"/>
        <v>130153</v>
      </c>
    </row>
    <row r="10" spans="2:28" ht="23.25" customHeight="1" thickBot="1">
      <c r="B10" s="956" t="s">
        <v>197</v>
      </c>
      <c r="C10" s="957" t="s">
        <v>195</v>
      </c>
      <c r="D10" s="958"/>
      <c r="E10" s="959"/>
      <c r="F10" s="960">
        <v>32</v>
      </c>
      <c r="G10" s="961">
        <f>SUMPRODUCT(G14:G17,$F$14:$F$17)*$F10</f>
        <v>26944</v>
      </c>
      <c r="H10" s="961">
        <f>SUMPRODUCT(H14:H17,$F$14:$F$17)*$F10</f>
        <v>26944</v>
      </c>
      <c r="I10" s="961">
        <f t="shared" ref="I10:Z10" si="6">SUMPRODUCT(I14:I17,$F$14:$F$17)*$F10</f>
        <v>26944</v>
      </c>
      <c r="J10" s="961">
        <f t="shared" si="6"/>
        <v>26944</v>
      </c>
      <c r="K10" s="961">
        <f t="shared" si="6"/>
        <v>26944</v>
      </c>
      <c r="L10" s="961">
        <f t="shared" si="6"/>
        <v>26944</v>
      </c>
      <c r="M10" s="961">
        <f t="shared" si="6"/>
        <v>26944</v>
      </c>
      <c r="N10" s="961">
        <f t="shared" si="6"/>
        <v>26944</v>
      </c>
      <c r="O10" s="961">
        <f t="shared" si="6"/>
        <v>26944</v>
      </c>
      <c r="P10" s="961">
        <f t="shared" si="6"/>
        <v>26944</v>
      </c>
      <c r="Q10" s="961">
        <f t="shared" si="6"/>
        <v>26944</v>
      </c>
      <c r="R10" s="961">
        <f t="shared" si="6"/>
        <v>26944</v>
      </c>
      <c r="S10" s="961">
        <f t="shared" si="6"/>
        <v>26944</v>
      </c>
      <c r="T10" s="961">
        <f t="shared" si="6"/>
        <v>26944</v>
      </c>
      <c r="U10" s="961">
        <f t="shared" si="6"/>
        <v>26944</v>
      </c>
      <c r="V10" s="961">
        <f t="shared" si="6"/>
        <v>26944</v>
      </c>
      <c r="W10" s="961">
        <f t="shared" si="6"/>
        <v>26944</v>
      </c>
      <c r="X10" s="961">
        <f t="shared" si="6"/>
        <v>26944</v>
      </c>
      <c r="Y10" s="961">
        <f t="shared" si="6"/>
        <v>26944</v>
      </c>
      <c r="Z10" s="962">
        <f t="shared" si="6"/>
        <v>26944</v>
      </c>
    </row>
    <row r="11" spans="2:28" ht="15.75" thickBot="1">
      <c r="B11" s="1703"/>
      <c r="C11" s="1704"/>
      <c r="D11" s="1704"/>
      <c r="E11" s="1704"/>
      <c r="F11" s="1704"/>
      <c r="G11" s="1704"/>
      <c r="H11" s="1704"/>
      <c r="I11" s="1704"/>
      <c r="J11" s="1704"/>
      <c r="K11" s="1704"/>
      <c r="L11" s="1704"/>
      <c r="M11" s="1704"/>
      <c r="N11" s="1704"/>
      <c r="O11" s="1704"/>
      <c r="P11" s="1704"/>
      <c r="Q11" s="1704"/>
      <c r="R11" s="1704"/>
      <c r="S11" s="1704"/>
      <c r="T11" s="1704"/>
      <c r="U11" s="1704"/>
      <c r="V11" s="1704"/>
      <c r="W11" s="1704"/>
      <c r="X11" s="1704"/>
      <c r="Y11" s="1704"/>
      <c r="Z11" s="1705"/>
    </row>
    <row r="12" spans="2:28" ht="36">
      <c r="B12" s="963" t="s">
        <v>198</v>
      </c>
      <c r="C12" s="964" t="s">
        <v>199</v>
      </c>
      <c r="D12" s="965" t="s">
        <v>200</v>
      </c>
      <c r="E12" s="966" t="s">
        <v>201</v>
      </c>
      <c r="F12" s="967" t="s">
        <v>202</v>
      </c>
      <c r="G12" s="968" t="s">
        <v>203</v>
      </c>
      <c r="H12" s="968" t="s">
        <v>203</v>
      </c>
      <c r="I12" s="968" t="s">
        <v>203</v>
      </c>
      <c r="J12" s="968" t="s">
        <v>203</v>
      </c>
      <c r="K12" s="968" t="s">
        <v>203</v>
      </c>
      <c r="L12" s="968" t="s">
        <v>203</v>
      </c>
      <c r="M12" s="968" t="s">
        <v>203</v>
      </c>
      <c r="N12" s="968" t="s">
        <v>203</v>
      </c>
      <c r="O12" s="968" t="s">
        <v>203</v>
      </c>
      <c r="P12" s="968" t="s">
        <v>203</v>
      </c>
      <c r="Q12" s="968" t="s">
        <v>203</v>
      </c>
      <c r="R12" s="968" t="s">
        <v>203</v>
      </c>
      <c r="S12" s="968" t="s">
        <v>203</v>
      </c>
      <c r="T12" s="968" t="s">
        <v>203</v>
      </c>
      <c r="U12" s="968" t="s">
        <v>203</v>
      </c>
      <c r="V12" s="968" t="s">
        <v>203</v>
      </c>
      <c r="W12" s="968" t="s">
        <v>203</v>
      </c>
      <c r="X12" s="968" t="s">
        <v>203</v>
      </c>
      <c r="Y12" s="968" t="s">
        <v>203</v>
      </c>
      <c r="Z12" s="969" t="s">
        <v>203</v>
      </c>
    </row>
    <row r="13" spans="2:28" ht="38.25">
      <c r="B13" s="970" t="s">
        <v>204</v>
      </c>
      <c r="C13" s="971"/>
      <c r="D13" s="972"/>
      <c r="E13" s="1382" t="s">
        <v>765</v>
      </c>
      <c r="F13" s="973"/>
      <c r="G13" s="974">
        <f>SUM(G14:G17)</f>
        <v>421</v>
      </c>
      <c r="H13" s="974">
        <f t="shared" ref="H13:Z13" si="7">SUM(H14:H17)</f>
        <v>421</v>
      </c>
      <c r="I13" s="974">
        <f t="shared" si="7"/>
        <v>421</v>
      </c>
      <c r="J13" s="974">
        <f t="shared" si="7"/>
        <v>421</v>
      </c>
      <c r="K13" s="974">
        <f t="shared" si="7"/>
        <v>421</v>
      </c>
      <c r="L13" s="974">
        <f t="shared" si="7"/>
        <v>421</v>
      </c>
      <c r="M13" s="974">
        <f t="shared" si="7"/>
        <v>421</v>
      </c>
      <c r="N13" s="974">
        <f t="shared" si="7"/>
        <v>421</v>
      </c>
      <c r="O13" s="974">
        <f t="shared" si="7"/>
        <v>421</v>
      </c>
      <c r="P13" s="974">
        <f t="shared" si="7"/>
        <v>421</v>
      </c>
      <c r="Q13" s="974">
        <f t="shared" si="7"/>
        <v>421</v>
      </c>
      <c r="R13" s="974">
        <f t="shared" si="7"/>
        <v>421</v>
      </c>
      <c r="S13" s="974">
        <f t="shared" si="7"/>
        <v>421</v>
      </c>
      <c r="T13" s="974">
        <f t="shared" si="7"/>
        <v>421</v>
      </c>
      <c r="U13" s="974">
        <f t="shared" si="7"/>
        <v>421</v>
      </c>
      <c r="V13" s="974">
        <f t="shared" si="7"/>
        <v>421</v>
      </c>
      <c r="W13" s="974">
        <f t="shared" si="7"/>
        <v>421</v>
      </c>
      <c r="X13" s="974">
        <f t="shared" si="7"/>
        <v>421</v>
      </c>
      <c r="Y13" s="974">
        <f t="shared" si="7"/>
        <v>421</v>
      </c>
      <c r="Z13" s="975">
        <f t="shared" si="7"/>
        <v>421</v>
      </c>
    </row>
    <row r="14" spans="2:28">
      <c r="B14" s="976" t="s">
        <v>206</v>
      </c>
      <c r="C14" s="977">
        <v>250</v>
      </c>
      <c r="D14" s="978">
        <v>8</v>
      </c>
      <c r="E14" s="979">
        <v>14</v>
      </c>
      <c r="F14" s="980">
        <v>2</v>
      </c>
      <c r="G14" s="978">
        <f>$E14*$D14</f>
        <v>112</v>
      </c>
      <c r="H14" s="978">
        <f t="shared" ref="H14:Z17" si="8">$E14*$D14</f>
        <v>112</v>
      </c>
      <c r="I14" s="978">
        <f>$E14*$D14</f>
        <v>112</v>
      </c>
      <c r="J14" s="978">
        <f t="shared" si="8"/>
        <v>112</v>
      </c>
      <c r="K14" s="978">
        <f t="shared" si="8"/>
        <v>112</v>
      </c>
      <c r="L14" s="978">
        <f t="shared" si="8"/>
        <v>112</v>
      </c>
      <c r="M14" s="978">
        <f t="shared" si="8"/>
        <v>112</v>
      </c>
      <c r="N14" s="978">
        <f t="shared" si="8"/>
        <v>112</v>
      </c>
      <c r="O14" s="978">
        <f t="shared" si="8"/>
        <v>112</v>
      </c>
      <c r="P14" s="978">
        <f t="shared" si="8"/>
        <v>112</v>
      </c>
      <c r="Q14" s="978">
        <f t="shared" si="8"/>
        <v>112</v>
      </c>
      <c r="R14" s="978">
        <f t="shared" si="8"/>
        <v>112</v>
      </c>
      <c r="S14" s="978">
        <f t="shared" si="8"/>
        <v>112</v>
      </c>
      <c r="T14" s="978">
        <f t="shared" si="8"/>
        <v>112</v>
      </c>
      <c r="U14" s="978">
        <f t="shared" si="8"/>
        <v>112</v>
      </c>
      <c r="V14" s="978">
        <f t="shared" si="8"/>
        <v>112</v>
      </c>
      <c r="W14" s="978">
        <f t="shared" si="8"/>
        <v>112</v>
      </c>
      <c r="X14" s="978">
        <f t="shared" si="8"/>
        <v>112</v>
      </c>
      <c r="Y14" s="978">
        <f t="shared" si="8"/>
        <v>112</v>
      </c>
      <c r="Z14" s="981">
        <f t="shared" si="8"/>
        <v>112</v>
      </c>
      <c r="AB14" s="920" t="s">
        <v>205</v>
      </c>
    </row>
    <row r="15" spans="2:28">
      <c r="B15" s="976" t="s">
        <v>207</v>
      </c>
      <c r="C15" s="977">
        <v>500</v>
      </c>
      <c r="D15" s="978">
        <v>16</v>
      </c>
      <c r="E15" s="979">
        <v>7</v>
      </c>
      <c r="F15" s="980">
        <v>2</v>
      </c>
      <c r="G15" s="978">
        <f>$E15*$D15</f>
        <v>112</v>
      </c>
      <c r="H15" s="978">
        <f t="shared" si="8"/>
        <v>112</v>
      </c>
      <c r="I15" s="978">
        <f t="shared" si="8"/>
        <v>112</v>
      </c>
      <c r="J15" s="978">
        <f t="shared" si="8"/>
        <v>112</v>
      </c>
      <c r="K15" s="978">
        <f t="shared" si="8"/>
        <v>112</v>
      </c>
      <c r="L15" s="978">
        <f t="shared" si="8"/>
        <v>112</v>
      </c>
      <c r="M15" s="978">
        <f t="shared" si="8"/>
        <v>112</v>
      </c>
      <c r="N15" s="978">
        <f t="shared" si="8"/>
        <v>112</v>
      </c>
      <c r="O15" s="978">
        <f t="shared" si="8"/>
        <v>112</v>
      </c>
      <c r="P15" s="978">
        <f t="shared" si="8"/>
        <v>112</v>
      </c>
      <c r="Q15" s="978">
        <f t="shared" si="8"/>
        <v>112</v>
      </c>
      <c r="R15" s="978">
        <f t="shared" si="8"/>
        <v>112</v>
      </c>
      <c r="S15" s="978">
        <f t="shared" si="8"/>
        <v>112</v>
      </c>
      <c r="T15" s="978">
        <f t="shared" si="8"/>
        <v>112</v>
      </c>
      <c r="U15" s="978">
        <f t="shared" si="8"/>
        <v>112</v>
      </c>
      <c r="V15" s="978">
        <f t="shared" si="8"/>
        <v>112</v>
      </c>
      <c r="W15" s="978">
        <f t="shared" si="8"/>
        <v>112</v>
      </c>
      <c r="X15" s="978">
        <f t="shared" si="8"/>
        <v>112</v>
      </c>
      <c r="Y15" s="978">
        <f t="shared" si="8"/>
        <v>112</v>
      </c>
      <c r="Z15" s="981">
        <f t="shared" si="8"/>
        <v>112</v>
      </c>
      <c r="AB15" s="920" t="s">
        <v>205</v>
      </c>
    </row>
    <row r="16" spans="2:28">
      <c r="B16" s="976" t="s">
        <v>208</v>
      </c>
      <c r="C16" s="977">
        <v>1000</v>
      </c>
      <c r="D16" s="978">
        <v>26</v>
      </c>
      <c r="E16" s="979">
        <v>4</v>
      </c>
      <c r="F16" s="980">
        <v>2</v>
      </c>
      <c r="G16" s="978">
        <f>$E16*$D16</f>
        <v>104</v>
      </c>
      <c r="H16" s="978">
        <f t="shared" si="8"/>
        <v>104</v>
      </c>
      <c r="I16" s="978">
        <f t="shared" si="8"/>
        <v>104</v>
      </c>
      <c r="J16" s="978">
        <f t="shared" si="8"/>
        <v>104</v>
      </c>
      <c r="K16" s="978">
        <f t="shared" si="8"/>
        <v>104</v>
      </c>
      <c r="L16" s="978">
        <f t="shared" si="8"/>
        <v>104</v>
      </c>
      <c r="M16" s="978">
        <f t="shared" si="8"/>
        <v>104</v>
      </c>
      <c r="N16" s="978">
        <f t="shared" si="8"/>
        <v>104</v>
      </c>
      <c r="O16" s="978">
        <f t="shared" si="8"/>
        <v>104</v>
      </c>
      <c r="P16" s="978">
        <f t="shared" si="8"/>
        <v>104</v>
      </c>
      <c r="Q16" s="978">
        <f t="shared" si="8"/>
        <v>104</v>
      </c>
      <c r="R16" s="978">
        <f t="shared" si="8"/>
        <v>104</v>
      </c>
      <c r="S16" s="978">
        <f t="shared" si="8"/>
        <v>104</v>
      </c>
      <c r="T16" s="978">
        <f t="shared" si="8"/>
        <v>104</v>
      </c>
      <c r="U16" s="978">
        <f t="shared" si="8"/>
        <v>104</v>
      </c>
      <c r="V16" s="978">
        <f t="shared" si="8"/>
        <v>104</v>
      </c>
      <c r="W16" s="978">
        <f t="shared" si="8"/>
        <v>104</v>
      </c>
      <c r="X16" s="978">
        <f t="shared" si="8"/>
        <v>104</v>
      </c>
      <c r="Y16" s="978">
        <f t="shared" si="8"/>
        <v>104</v>
      </c>
      <c r="Z16" s="981">
        <f t="shared" si="8"/>
        <v>104</v>
      </c>
      <c r="AB16" s="920" t="s">
        <v>205</v>
      </c>
    </row>
    <row r="17" spans="2:28" ht="15.75" thickBot="1">
      <c r="B17" s="976" t="s">
        <v>209</v>
      </c>
      <c r="C17" s="977">
        <v>2000</v>
      </c>
      <c r="D17" s="978">
        <v>31</v>
      </c>
      <c r="E17" s="979">
        <v>3</v>
      </c>
      <c r="F17" s="980">
        <v>2</v>
      </c>
      <c r="G17" s="978">
        <f>$E17*$D17</f>
        <v>93</v>
      </c>
      <c r="H17" s="978">
        <f t="shared" si="8"/>
        <v>93</v>
      </c>
      <c r="I17" s="978">
        <f t="shared" si="8"/>
        <v>93</v>
      </c>
      <c r="J17" s="978">
        <f t="shared" si="8"/>
        <v>93</v>
      </c>
      <c r="K17" s="978">
        <f t="shared" si="8"/>
        <v>93</v>
      </c>
      <c r="L17" s="978">
        <f t="shared" si="8"/>
        <v>93</v>
      </c>
      <c r="M17" s="978">
        <f t="shared" si="8"/>
        <v>93</v>
      </c>
      <c r="N17" s="978">
        <f t="shared" si="8"/>
        <v>93</v>
      </c>
      <c r="O17" s="978">
        <f t="shared" si="8"/>
        <v>93</v>
      </c>
      <c r="P17" s="978">
        <f t="shared" si="8"/>
        <v>93</v>
      </c>
      <c r="Q17" s="978">
        <f t="shared" si="8"/>
        <v>93</v>
      </c>
      <c r="R17" s="978">
        <f t="shared" si="8"/>
        <v>93</v>
      </c>
      <c r="S17" s="978">
        <f t="shared" si="8"/>
        <v>93</v>
      </c>
      <c r="T17" s="978">
        <f t="shared" si="8"/>
        <v>93</v>
      </c>
      <c r="U17" s="978">
        <f t="shared" si="8"/>
        <v>93</v>
      </c>
      <c r="V17" s="978">
        <f t="shared" si="8"/>
        <v>93</v>
      </c>
      <c r="W17" s="978">
        <f t="shared" si="8"/>
        <v>93</v>
      </c>
      <c r="X17" s="978">
        <f t="shared" si="8"/>
        <v>93</v>
      </c>
      <c r="Y17" s="978">
        <f t="shared" si="8"/>
        <v>93</v>
      </c>
      <c r="Z17" s="981">
        <f t="shared" si="8"/>
        <v>93</v>
      </c>
      <c r="AB17" s="920" t="s">
        <v>205</v>
      </c>
    </row>
    <row r="18" spans="2:28" ht="15.75" thickBot="1">
      <c r="B18" s="1703"/>
      <c r="C18" s="1704"/>
      <c r="D18" s="1704"/>
      <c r="E18" s="1704"/>
      <c r="F18" s="1704"/>
      <c r="G18" s="1704"/>
      <c r="H18" s="1704"/>
      <c r="I18" s="1704"/>
      <c r="J18" s="1704"/>
      <c r="K18" s="1704"/>
      <c r="L18" s="1704"/>
      <c r="M18" s="1704"/>
      <c r="N18" s="1704"/>
      <c r="O18" s="1704"/>
      <c r="P18" s="1704"/>
      <c r="Q18" s="1704"/>
      <c r="R18" s="1704"/>
      <c r="S18" s="1704"/>
      <c r="T18" s="1704"/>
      <c r="U18" s="1704"/>
      <c r="V18" s="1704"/>
      <c r="W18" s="1704"/>
      <c r="X18" s="1704"/>
      <c r="Y18" s="1704"/>
      <c r="Z18" s="1705"/>
    </row>
    <row r="19" spans="2:28" ht="25.5">
      <c r="B19" s="982" t="s">
        <v>194</v>
      </c>
      <c r="C19" s="983" t="s">
        <v>210</v>
      </c>
      <c r="D19" s="881" t="s">
        <v>211</v>
      </c>
      <c r="E19" s="984" t="s">
        <v>212</v>
      </c>
      <c r="F19" s="985" t="s">
        <v>201</v>
      </c>
      <c r="G19" s="986" t="s">
        <v>137</v>
      </c>
      <c r="H19" s="986" t="s">
        <v>137</v>
      </c>
      <c r="I19" s="986" t="s">
        <v>137</v>
      </c>
      <c r="J19" s="986" t="s">
        <v>137</v>
      </c>
      <c r="K19" s="986" t="s">
        <v>137</v>
      </c>
      <c r="L19" s="986" t="s">
        <v>137</v>
      </c>
      <c r="M19" s="986" t="s">
        <v>137</v>
      </c>
      <c r="N19" s="986" t="s">
        <v>137</v>
      </c>
      <c r="O19" s="986" t="s">
        <v>137</v>
      </c>
      <c r="P19" s="986" t="s">
        <v>137</v>
      </c>
      <c r="Q19" s="986" t="s">
        <v>137</v>
      </c>
      <c r="R19" s="986" t="s">
        <v>137</v>
      </c>
      <c r="S19" s="986" t="s">
        <v>137</v>
      </c>
      <c r="T19" s="986" t="s">
        <v>137</v>
      </c>
      <c r="U19" s="986" t="s">
        <v>137</v>
      </c>
      <c r="V19" s="986" t="s">
        <v>137</v>
      </c>
      <c r="W19" s="986" t="s">
        <v>137</v>
      </c>
      <c r="X19" s="986" t="s">
        <v>137</v>
      </c>
      <c r="Y19" s="986" t="s">
        <v>137</v>
      </c>
      <c r="Z19" s="987" t="s">
        <v>137</v>
      </c>
    </row>
    <row r="20" spans="2:28">
      <c r="B20" s="988" t="s">
        <v>141</v>
      </c>
      <c r="C20" s="989"/>
      <c r="D20" s="990"/>
      <c r="E20" s="991"/>
      <c r="F20" s="992"/>
      <c r="G20" s="993">
        <f>SUM(G21:G85)</f>
        <v>130153</v>
      </c>
      <c r="H20" s="993">
        <f t="shared" ref="H20:Z20" si="9">SUM(H21:H85)</f>
        <v>130153</v>
      </c>
      <c r="I20" s="993">
        <f t="shared" si="9"/>
        <v>130153</v>
      </c>
      <c r="J20" s="993">
        <f t="shared" si="9"/>
        <v>130153</v>
      </c>
      <c r="K20" s="993">
        <f t="shared" si="9"/>
        <v>130153</v>
      </c>
      <c r="L20" s="993">
        <f t="shared" si="9"/>
        <v>130153</v>
      </c>
      <c r="M20" s="993">
        <f t="shared" si="9"/>
        <v>130153</v>
      </c>
      <c r="N20" s="993">
        <f t="shared" si="9"/>
        <v>130153</v>
      </c>
      <c r="O20" s="993">
        <f t="shared" si="9"/>
        <v>130153</v>
      </c>
      <c r="P20" s="993">
        <f t="shared" si="9"/>
        <v>130153</v>
      </c>
      <c r="Q20" s="993">
        <f t="shared" si="9"/>
        <v>130153</v>
      </c>
      <c r="R20" s="993">
        <f t="shared" si="9"/>
        <v>130153</v>
      </c>
      <c r="S20" s="993">
        <f t="shared" si="9"/>
        <v>130153</v>
      </c>
      <c r="T20" s="993">
        <f t="shared" si="9"/>
        <v>130153</v>
      </c>
      <c r="U20" s="993">
        <f t="shared" si="9"/>
        <v>130153</v>
      </c>
      <c r="V20" s="993">
        <f t="shared" si="9"/>
        <v>130153</v>
      </c>
      <c r="W20" s="993">
        <f t="shared" si="9"/>
        <v>130153</v>
      </c>
      <c r="X20" s="993">
        <f t="shared" si="9"/>
        <v>130153</v>
      </c>
      <c r="Y20" s="993">
        <f t="shared" si="9"/>
        <v>130153</v>
      </c>
      <c r="Z20" s="994">
        <f t="shared" si="9"/>
        <v>130153</v>
      </c>
    </row>
    <row r="21" spans="2:28">
      <c r="B21" s="995" t="s">
        <v>206</v>
      </c>
      <c r="C21" s="996"/>
      <c r="D21" s="997"/>
      <c r="E21" s="946">
        <f>VLOOKUP($B21,$B$14:$C$17,2,FALSE)</f>
        <v>250</v>
      </c>
      <c r="F21" s="940">
        <f>VLOOKUP($B21,$B$14:$E$17,4,FALSE)</f>
        <v>14</v>
      </c>
      <c r="G21" s="902"/>
      <c r="H21" s="902"/>
      <c r="I21" s="902"/>
      <c r="J21" s="902"/>
      <c r="K21" s="902"/>
      <c r="L21" s="902"/>
      <c r="M21" s="902"/>
      <c r="N21" s="902"/>
      <c r="O21" s="902"/>
      <c r="P21" s="902"/>
      <c r="Q21" s="902"/>
      <c r="R21" s="902"/>
      <c r="S21" s="902"/>
      <c r="T21" s="902"/>
      <c r="U21" s="902"/>
      <c r="V21" s="902"/>
      <c r="W21" s="902"/>
      <c r="X21" s="902"/>
      <c r="Y21" s="902"/>
      <c r="Z21" s="941"/>
    </row>
    <row r="22" spans="2:28">
      <c r="B22" s="998" t="s">
        <v>606</v>
      </c>
      <c r="C22" s="999"/>
      <c r="D22" s="1000">
        <v>80</v>
      </c>
      <c r="E22" s="1001">
        <v>1</v>
      </c>
      <c r="F22" s="1002"/>
      <c r="G22" s="1003">
        <f>IF(G$14=0,0,G$14/$D$14*$E22*$D22)</f>
        <v>1120</v>
      </c>
      <c r="H22" s="1003">
        <f t="shared" ref="H22:Z30" si="10">IF(H$14=0,0,H$14/$D$14*$E22*$D22)</f>
        <v>1120</v>
      </c>
      <c r="I22" s="1003">
        <f t="shared" si="10"/>
        <v>1120</v>
      </c>
      <c r="J22" s="1003">
        <f t="shared" si="10"/>
        <v>1120</v>
      </c>
      <c r="K22" s="1003">
        <f t="shared" si="10"/>
        <v>1120</v>
      </c>
      <c r="L22" s="1003">
        <f t="shared" si="10"/>
        <v>1120</v>
      </c>
      <c r="M22" s="1003">
        <f t="shared" si="10"/>
        <v>1120</v>
      </c>
      <c r="N22" s="1003">
        <f t="shared" si="10"/>
        <v>1120</v>
      </c>
      <c r="O22" s="1003">
        <f t="shared" si="10"/>
        <v>1120</v>
      </c>
      <c r="P22" s="1003">
        <f t="shared" si="10"/>
        <v>1120</v>
      </c>
      <c r="Q22" s="1003">
        <f t="shared" si="10"/>
        <v>1120</v>
      </c>
      <c r="R22" s="1003">
        <f t="shared" si="10"/>
        <v>1120</v>
      </c>
      <c r="S22" s="1003">
        <f t="shared" si="10"/>
        <v>1120</v>
      </c>
      <c r="T22" s="1003">
        <f t="shared" si="10"/>
        <v>1120</v>
      </c>
      <c r="U22" s="1003">
        <f t="shared" si="10"/>
        <v>1120</v>
      </c>
      <c r="V22" s="1003">
        <f t="shared" si="10"/>
        <v>1120</v>
      </c>
      <c r="W22" s="1003">
        <f t="shared" si="10"/>
        <v>1120</v>
      </c>
      <c r="X22" s="1003">
        <f t="shared" si="10"/>
        <v>1120</v>
      </c>
      <c r="Y22" s="1003">
        <f t="shared" si="10"/>
        <v>1120</v>
      </c>
      <c r="Z22" s="1004">
        <f t="shared" si="10"/>
        <v>1120</v>
      </c>
    </row>
    <row r="23" spans="2:28">
      <c r="B23" s="1005" t="s">
        <v>607</v>
      </c>
      <c r="C23" s="999"/>
      <c r="D23" s="1000">
        <v>50</v>
      </c>
      <c r="E23" s="1001">
        <v>1</v>
      </c>
      <c r="F23" s="1002"/>
      <c r="G23" s="1003">
        <f t="shared" ref="G23:G30" si="11">IF(G$14=0,0,G$14/$D$14*$E23*$D23)</f>
        <v>700</v>
      </c>
      <c r="H23" s="1003">
        <f t="shared" si="10"/>
        <v>700</v>
      </c>
      <c r="I23" s="1003">
        <f t="shared" si="10"/>
        <v>700</v>
      </c>
      <c r="J23" s="1003">
        <f t="shared" si="10"/>
        <v>700</v>
      </c>
      <c r="K23" s="1003">
        <f t="shared" si="10"/>
        <v>700</v>
      </c>
      <c r="L23" s="1003">
        <f t="shared" si="10"/>
        <v>700</v>
      </c>
      <c r="M23" s="1003">
        <f t="shared" si="10"/>
        <v>700</v>
      </c>
      <c r="N23" s="1003">
        <f t="shared" si="10"/>
        <v>700</v>
      </c>
      <c r="O23" s="1003">
        <f t="shared" si="10"/>
        <v>700</v>
      </c>
      <c r="P23" s="1003">
        <f t="shared" si="10"/>
        <v>700</v>
      </c>
      <c r="Q23" s="1003">
        <f t="shared" si="10"/>
        <v>700</v>
      </c>
      <c r="R23" s="1003">
        <f t="shared" si="10"/>
        <v>700</v>
      </c>
      <c r="S23" s="1003">
        <f t="shared" si="10"/>
        <v>700</v>
      </c>
      <c r="T23" s="1003">
        <f t="shared" si="10"/>
        <v>700</v>
      </c>
      <c r="U23" s="1003">
        <f t="shared" si="10"/>
        <v>700</v>
      </c>
      <c r="V23" s="1003">
        <f t="shared" si="10"/>
        <v>700</v>
      </c>
      <c r="W23" s="1003">
        <f t="shared" si="10"/>
        <v>700</v>
      </c>
      <c r="X23" s="1003">
        <f t="shared" si="10"/>
        <v>700</v>
      </c>
      <c r="Y23" s="1003">
        <f t="shared" si="10"/>
        <v>700</v>
      </c>
      <c r="Z23" s="1004">
        <f t="shared" si="10"/>
        <v>700</v>
      </c>
    </row>
    <row r="24" spans="2:28">
      <c r="B24" s="998" t="s">
        <v>608</v>
      </c>
      <c r="C24" s="999"/>
      <c r="D24" s="1000">
        <v>187</v>
      </c>
      <c r="E24" s="1001">
        <v>2</v>
      </c>
      <c r="F24" s="1002"/>
      <c r="G24" s="1003">
        <f t="shared" si="11"/>
        <v>5236</v>
      </c>
      <c r="H24" s="1003">
        <f t="shared" si="10"/>
        <v>5236</v>
      </c>
      <c r="I24" s="1003">
        <f t="shared" si="10"/>
        <v>5236</v>
      </c>
      <c r="J24" s="1003">
        <f t="shared" si="10"/>
        <v>5236</v>
      </c>
      <c r="K24" s="1003">
        <f t="shared" si="10"/>
        <v>5236</v>
      </c>
      <c r="L24" s="1003">
        <f t="shared" si="10"/>
        <v>5236</v>
      </c>
      <c r="M24" s="1003">
        <f t="shared" si="10"/>
        <v>5236</v>
      </c>
      <c r="N24" s="1003">
        <f t="shared" si="10"/>
        <v>5236</v>
      </c>
      <c r="O24" s="1003">
        <f t="shared" si="10"/>
        <v>5236</v>
      </c>
      <c r="P24" s="1003">
        <f t="shared" si="10"/>
        <v>5236</v>
      </c>
      <c r="Q24" s="1003">
        <f t="shared" si="10"/>
        <v>5236</v>
      </c>
      <c r="R24" s="1003">
        <f t="shared" si="10"/>
        <v>5236</v>
      </c>
      <c r="S24" s="1003">
        <f t="shared" si="10"/>
        <v>5236</v>
      </c>
      <c r="T24" s="1003">
        <f t="shared" si="10"/>
        <v>5236</v>
      </c>
      <c r="U24" s="1003">
        <f t="shared" si="10"/>
        <v>5236</v>
      </c>
      <c r="V24" s="1003">
        <f t="shared" si="10"/>
        <v>5236</v>
      </c>
      <c r="W24" s="1003">
        <f t="shared" si="10"/>
        <v>5236</v>
      </c>
      <c r="X24" s="1003">
        <f t="shared" si="10"/>
        <v>5236</v>
      </c>
      <c r="Y24" s="1003">
        <f t="shared" si="10"/>
        <v>5236</v>
      </c>
      <c r="Z24" s="1004">
        <f t="shared" si="10"/>
        <v>5236</v>
      </c>
    </row>
    <row r="25" spans="2:28">
      <c r="B25" s="998" t="s">
        <v>609</v>
      </c>
      <c r="C25" s="1006"/>
      <c r="D25" s="1000">
        <v>136</v>
      </c>
      <c r="E25" s="1001">
        <v>2</v>
      </c>
      <c r="F25" s="1002"/>
      <c r="G25" s="1003">
        <f t="shared" si="11"/>
        <v>3808</v>
      </c>
      <c r="H25" s="1003">
        <f t="shared" si="10"/>
        <v>3808</v>
      </c>
      <c r="I25" s="1003">
        <f t="shared" si="10"/>
        <v>3808</v>
      </c>
      <c r="J25" s="1003">
        <f t="shared" si="10"/>
        <v>3808</v>
      </c>
      <c r="K25" s="1003">
        <f t="shared" si="10"/>
        <v>3808</v>
      </c>
      <c r="L25" s="1003">
        <f t="shared" si="10"/>
        <v>3808</v>
      </c>
      <c r="M25" s="1003">
        <f t="shared" si="10"/>
        <v>3808</v>
      </c>
      <c r="N25" s="1003">
        <f t="shared" si="10"/>
        <v>3808</v>
      </c>
      <c r="O25" s="1003">
        <f t="shared" si="10"/>
        <v>3808</v>
      </c>
      <c r="P25" s="1003">
        <f t="shared" si="10"/>
        <v>3808</v>
      </c>
      <c r="Q25" s="1003">
        <f t="shared" si="10"/>
        <v>3808</v>
      </c>
      <c r="R25" s="1003">
        <f t="shared" si="10"/>
        <v>3808</v>
      </c>
      <c r="S25" s="1003">
        <f t="shared" si="10"/>
        <v>3808</v>
      </c>
      <c r="T25" s="1003">
        <f t="shared" si="10"/>
        <v>3808</v>
      </c>
      <c r="U25" s="1003">
        <f t="shared" si="10"/>
        <v>3808</v>
      </c>
      <c r="V25" s="1003">
        <f t="shared" si="10"/>
        <v>3808</v>
      </c>
      <c r="W25" s="1003">
        <f t="shared" si="10"/>
        <v>3808</v>
      </c>
      <c r="X25" s="1003">
        <f t="shared" si="10"/>
        <v>3808</v>
      </c>
      <c r="Y25" s="1003">
        <f t="shared" si="10"/>
        <v>3808</v>
      </c>
      <c r="Z25" s="1004">
        <f t="shared" si="10"/>
        <v>3808</v>
      </c>
    </row>
    <row r="26" spans="2:28">
      <c r="B26" s="998" t="s">
        <v>610</v>
      </c>
      <c r="C26" s="1006"/>
      <c r="D26" s="1000">
        <v>87</v>
      </c>
      <c r="E26" s="1001">
        <v>2</v>
      </c>
      <c r="F26" s="1002"/>
      <c r="G26" s="1003">
        <f t="shared" si="11"/>
        <v>2436</v>
      </c>
      <c r="H26" s="1003">
        <f t="shared" si="10"/>
        <v>2436</v>
      </c>
      <c r="I26" s="1003">
        <f t="shared" si="10"/>
        <v>2436</v>
      </c>
      <c r="J26" s="1003">
        <f t="shared" si="10"/>
        <v>2436</v>
      </c>
      <c r="K26" s="1003">
        <f t="shared" si="10"/>
        <v>2436</v>
      </c>
      <c r="L26" s="1003">
        <f t="shared" si="10"/>
        <v>2436</v>
      </c>
      <c r="M26" s="1003">
        <f t="shared" si="10"/>
        <v>2436</v>
      </c>
      <c r="N26" s="1003">
        <f t="shared" si="10"/>
        <v>2436</v>
      </c>
      <c r="O26" s="1003">
        <f t="shared" si="10"/>
        <v>2436</v>
      </c>
      <c r="P26" s="1003">
        <f t="shared" si="10"/>
        <v>2436</v>
      </c>
      <c r="Q26" s="1003">
        <f t="shared" si="10"/>
        <v>2436</v>
      </c>
      <c r="R26" s="1003">
        <f t="shared" si="10"/>
        <v>2436</v>
      </c>
      <c r="S26" s="1003">
        <f t="shared" si="10"/>
        <v>2436</v>
      </c>
      <c r="T26" s="1003">
        <f t="shared" si="10"/>
        <v>2436</v>
      </c>
      <c r="U26" s="1003">
        <f t="shared" si="10"/>
        <v>2436</v>
      </c>
      <c r="V26" s="1003">
        <f t="shared" si="10"/>
        <v>2436</v>
      </c>
      <c r="W26" s="1003">
        <f t="shared" si="10"/>
        <v>2436</v>
      </c>
      <c r="X26" s="1003">
        <f t="shared" si="10"/>
        <v>2436</v>
      </c>
      <c r="Y26" s="1003">
        <f t="shared" si="10"/>
        <v>2436</v>
      </c>
      <c r="Z26" s="1004">
        <f t="shared" si="10"/>
        <v>2436</v>
      </c>
    </row>
    <row r="27" spans="2:28">
      <c r="B27" s="998" t="s">
        <v>611</v>
      </c>
      <c r="C27" s="1006"/>
      <c r="D27" s="1000">
        <v>195</v>
      </c>
      <c r="E27" s="1001">
        <v>1</v>
      </c>
      <c r="F27" s="1002"/>
      <c r="G27" s="1003">
        <f t="shared" si="11"/>
        <v>2730</v>
      </c>
      <c r="H27" s="1003">
        <f t="shared" si="10"/>
        <v>2730</v>
      </c>
      <c r="I27" s="1003">
        <f t="shared" si="10"/>
        <v>2730</v>
      </c>
      <c r="J27" s="1003">
        <f t="shared" si="10"/>
        <v>2730</v>
      </c>
      <c r="K27" s="1003">
        <f t="shared" si="10"/>
        <v>2730</v>
      </c>
      <c r="L27" s="1003">
        <f t="shared" si="10"/>
        <v>2730</v>
      </c>
      <c r="M27" s="1003">
        <f t="shared" si="10"/>
        <v>2730</v>
      </c>
      <c r="N27" s="1003">
        <f t="shared" si="10"/>
        <v>2730</v>
      </c>
      <c r="O27" s="1003">
        <f t="shared" si="10"/>
        <v>2730</v>
      </c>
      <c r="P27" s="1003">
        <f t="shared" si="10"/>
        <v>2730</v>
      </c>
      <c r="Q27" s="1003">
        <f t="shared" si="10"/>
        <v>2730</v>
      </c>
      <c r="R27" s="1003">
        <f t="shared" si="10"/>
        <v>2730</v>
      </c>
      <c r="S27" s="1003">
        <f t="shared" si="10"/>
        <v>2730</v>
      </c>
      <c r="T27" s="1003">
        <f t="shared" si="10"/>
        <v>2730</v>
      </c>
      <c r="U27" s="1003">
        <f t="shared" si="10"/>
        <v>2730</v>
      </c>
      <c r="V27" s="1003">
        <f t="shared" si="10"/>
        <v>2730</v>
      </c>
      <c r="W27" s="1003">
        <f t="shared" si="10"/>
        <v>2730</v>
      </c>
      <c r="X27" s="1003">
        <f t="shared" si="10"/>
        <v>2730</v>
      </c>
      <c r="Y27" s="1003">
        <f t="shared" si="10"/>
        <v>2730</v>
      </c>
      <c r="Z27" s="1004">
        <f t="shared" si="10"/>
        <v>2730</v>
      </c>
    </row>
    <row r="28" spans="2:28">
      <c r="B28" s="998" t="s">
        <v>612</v>
      </c>
      <c r="C28" s="1006"/>
      <c r="D28" s="1000">
        <v>73</v>
      </c>
      <c r="E28" s="1001">
        <v>1</v>
      </c>
      <c r="F28" s="1002"/>
      <c r="G28" s="1003">
        <f t="shared" si="11"/>
        <v>1022</v>
      </c>
      <c r="H28" s="1003">
        <f t="shared" si="10"/>
        <v>1022</v>
      </c>
      <c r="I28" s="1003">
        <f t="shared" si="10"/>
        <v>1022</v>
      </c>
      <c r="J28" s="1003">
        <f t="shared" si="10"/>
        <v>1022</v>
      </c>
      <c r="K28" s="1003">
        <f t="shared" si="10"/>
        <v>1022</v>
      </c>
      <c r="L28" s="1003">
        <f t="shared" si="10"/>
        <v>1022</v>
      </c>
      <c r="M28" s="1003">
        <f t="shared" si="10"/>
        <v>1022</v>
      </c>
      <c r="N28" s="1003">
        <f t="shared" si="10"/>
        <v>1022</v>
      </c>
      <c r="O28" s="1003">
        <f t="shared" si="10"/>
        <v>1022</v>
      </c>
      <c r="P28" s="1003">
        <f t="shared" si="10"/>
        <v>1022</v>
      </c>
      <c r="Q28" s="1003">
        <f t="shared" si="10"/>
        <v>1022</v>
      </c>
      <c r="R28" s="1003">
        <f t="shared" si="10"/>
        <v>1022</v>
      </c>
      <c r="S28" s="1003">
        <f t="shared" si="10"/>
        <v>1022</v>
      </c>
      <c r="T28" s="1003">
        <f t="shared" si="10"/>
        <v>1022</v>
      </c>
      <c r="U28" s="1003">
        <f t="shared" si="10"/>
        <v>1022</v>
      </c>
      <c r="V28" s="1003">
        <f t="shared" si="10"/>
        <v>1022</v>
      </c>
      <c r="W28" s="1003">
        <f t="shared" si="10"/>
        <v>1022</v>
      </c>
      <c r="X28" s="1003">
        <f t="shared" si="10"/>
        <v>1022</v>
      </c>
      <c r="Y28" s="1003">
        <f t="shared" si="10"/>
        <v>1022</v>
      </c>
      <c r="Z28" s="1004">
        <f t="shared" si="10"/>
        <v>1022</v>
      </c>
    </row>
    <row r="29" spans="2:28">
      <c r="B29" s="998" t="s">
        <v>613</v>
      </c>
      <c r="C29" s="1006"/>
      <c r="D29" s="1000">
        <v>9</v>
      </c>
      <c r="E29" s="1001">
        <v>3</v>
      </c>
      <c r="F29" s="1002"/>
      <c r="G29" s="1003">
        <f t="shared" si="11"/>
        <v>378</v>
      </c>
      <c r="H29" s="1003">
        <f t="shared" si="10"/>
        <v>378</v>
      </c>
      <c r="I29" s="1003">
        <f t="shared" si="10"/>
        <v>378</v>
      </c>
      <c r="J29" s="1003">
        <f t="shared" si="10"/>
        <v>378</v>
      </c>
      <c r="K29" s="1003">
        <f t="shared" si="10"/>
        <v>378</v>
      </c>
      <c r="L29" s="1003">
        <f t="shared" si="10"/>
        <v>378</v>
      </c>
      <c r="M29" s="1003">
        <f t="shared" si="10"/>
        <v>378</v>
      </c>
      <c r="N29" s="1003">
        <f t="shared" si="10"/>
        <v>378</v>
      </c>
      <c r="O29" s="1003">
        <f t="shared" si="10"/>
        <v>378</v>
      </c>
      <c r="P29" s="1003">
        <f t="shared" si="10"/>
        <v>378</v>
      </c>
      <c r="Q29" s="1003">
        <f t="shared" si="10"/>
        <v>378</v>
      </c>
      <c r="R29" s="1003">
        <f t="shared" si="10"/>
        <v>378</v>
      </c>
      <c r="S29" s="1003">
        <f t="shared" si="10"/>
        <v>378</v>
      </c>
      <c r="T29" s="1003">
        <f t="shared" si="10"/>
        <v>378</v>
      </c>
      <c r="U29" s="1003">
        <f t="shared" si="10"/>
        <v>378</v>
      </c>
      <c r="V29" s="1003">
        <f t="shared" si="10"/>
        <v>378</v>
      </c>
      <c r="W29" s="1003">
        <f t="shared" si="10"/>
        <v>378</v>
      </c>
      <c r="X29" s="1003">
        <f t="shared" si="10"/>
        <v>378</v>
      </c>
      <c r="Y29" s="1003">
        <f t="shared" si="10"/>
        <v>378</v>
      </c>
      <c r="Z29" s="1004">
        <f t="shared" si="10"/>
        <v>378</v>
      </c>
    </row>
    <row r="30" spans="2:28">
      <c r="B30" s="1007" t="s">
        <v>614</v>
      </c>
      <c r="C30" s="1006"/>
      <c r="D30" s="1000">
        <v>10</v>
      </c>
      <c r="E30" s="1001">
        <v>158</v>
      </c>
      <c r="F30" s="1002"/>
      <c r="G30" s="1003">
        <f t="shared" si="11"/>
        <v>22120</v>
      </c>
      <c r="H30" s="1003">
        <f t="shared" si="10"/>
        <v>22120</v>
      </c>
      <c r="I30" s="1003">
        <f t="shared" si="10"/>
        <v>22120</v>
      </c>
      <c r="J30" s="1003">
        <f t="shared" si="10"/>
        <v>22120</v>
      </c>
      <c r="K30" s="1003">
        <f t="shared" si="10"/>
        <v>22120</v>
      </c>
      <c r="L30" s="1003">
        <f t="shared" si="10"/>
        <v>22120</v>
      </c>
      <c r="M30" s="1003">
        <f t="shared" si="10"/>
        <v>22120</v>
      </c>
      <c r="N30" s="1003">
        <f t="shared" si="10"/>
        <v>22120</v>
      </c>
      <c r="O30" s="1003">
        <f t="shared" si="10"/>
        <v>22120</v>
      </c>
      <c r="P30" s="1003">
        <f t="shared" si="10"/>
        <v>22120</v>
      </c>
      <c r="Q30" s="1003">
        <f t="shared" si="10"/>
        <v>22120</v>
      </c>
      <c r="R30" s="1003">
        <f t="shared" si="10"/>
        <v>22120</v>
      </c>
      <c r="S30" s="1003">
        <f t="shared" si="10"/>
        <v>22120</v>
      </c>
      <c r="T30" s="1003">
        <f t="shared" si="10"/>
        <v>22120</v>
      </c>
      <c r="U30" s="1003">
        <f t="shared" si="10"/>
        <v>22120</v>
      </c>
      <c r="V30" s="1003">
        <f t="shared" si="10"/>
        <v>22120</v>
      </c>
      <c r="W30" s="1003">
        <f t="shared" si="10"/>
        <v>22120</v>
      </c>
      <c r="X30" s="1003">
        <f t="shared" si="10"/>
        <v>22120</v>
      </c>
      <c r="Y30" s="1003">
        <f t="shared" si="10"/>
        <v>22120</v>
      </c>
      <c r="Z30" s="1004">
        <f t="shared" si="10"/>
        <v>22120</v>
      </c>
    </row>
    <row r="31" spans="2:28">
      <c r="B31" s="995"/>
      <c r="C31" s="996"/>
      <c r="D31" s="997"/>
      <c r="E31" s="946"/>
      <c r="F31" s="940"/>
      <c r="G31" s="902"/>
      <c r="H31" s="902"/>
      <c r="I31" s="902"/>
      <c r="J31" s="902"/>
      <c r="K31" s="902"/>
      <c r="L31" s="902"/>
      <c r="M31" s="902"/>
      <c r="N31" s="902"/>
      <c r="O31" s="902"/>
      <c r="P31" s="902"/>
      <c r="Q31" s="902"/>
      <c r="R31" s="902"/>
      <c r="S31" s="902"/>
      <c r="T31" s="902"/>
      <c r="U31" s="902"/>
      <c r="V31" s="902"/>
      <c r="W31" s="902"/>
      <c r="X31" s="902"/>
      <c r="Y31" s="902"/>
      <c r="Z31" s="941"/>
    </row>
    <row r="32" spans="2:28">
      <c r="B32" s="995"/>
      <c r="C32" s="996"/>
      <c r="D32" s="997"/>
      <c r="E32" s="946"/>
      <c r="F32" s="940"/>
      <c r="G32" s="902"/>
      <c r="H32" s="902"/>
      <c r="I32" s="902"/>
      <c r="J32" s="902"/>
      <c r="K32" s="902"/>
      <c r="L32" s="902"/>
      <c r="M32" s="902"/>
      <c r="N32" s="902"/>
      <c r="O32" s="902"/>
      <c r="P32" s="902"/>
      <c r="Q32" s="902"/>
      <c r="R32" s="902"/>
      <c r="S32" s="902"/>
      <c r="T32" s="902"/>
      <c r="U32" s="902"/>
      <c r="V32" s="902"/>
      <c r="W32" s="902"/>
      <c r="X32" s="902"/>
      <c r="Y32" s="902"/>
      <c r="Z32" s="941"/>
    </row>
    <row r="33" spans="2:26">
      <c r="B33" s="995"/>
      <c r="C33" s="996"/>
      <c r="D33" s="997"/>
      <c r="E33" s="946"/>
      <c r="F33" s="940"/>
      <c r="G33" s="902"/>
      <c r="H33" s="902"/>
      <c r="I33" s="902"/>
      <c r="J33" s="902"/>
      <c r="K33" s="902"/>
      <c r="L33" s="902"/>
      <c r="M33" s="902"/>
      <c r="N33" s="902"/>
      <c r="O33" s="902"/>
      <c r="P33" s="902"/>
      <c r="Q33" s="902"/>
      <c r="R33" s="902"/>
      <c r="S33" s="902"/>
      <c r="T33" s="902"/>
      <c r="U33" s="902"/>
      <c r="V33" s="902"/>
      <c r="W33" s="902"/>
      <c r="X33" s="902"/>
      <c r="Y33" s="902"/>
      <c r="Z33" s="941"/>
    </row>
    <row r="34" spans="2:26">
      <c r="B34" s="995"/>
      <c r="C34" s="996"/>
      <c r="D34" s="997"/>
      <c r="E34" s="946"/>
      <c r="F34" s="940"/>
      <c r="G34" s="902"/>
      <c r="H34" s="902"/>
      <c r="I34" s="902"/>
      <c r="J34" s="902"/>
      <c r="K34" s="902"/>
      <c r="L34" s="902"/>
      <c r="M34" s="902"/>
      <c r="N34" s="902"/>
      <c r="O34" s="902"/>
      <c r="P34" s="902"/>
      <c r="Q34" s="902"/>
      <c r="R34" s="902"/>
      <c r="S34" s="902"/>
      <c r="T34" s="902"/>
      <c r="U34" s="902"/>
      <c r="V34" s="902"/>
      <c r="W34" s="902"/>
      <c r="X34" s="902"/>
      <c r="Y34" s="902"/>
      <c r="Z34" s="941"/>
    </row>
    <row r="35" spans="2:26">
      <c r="B35" s="995" t="s">
        <v>207</v>
      </c>
      <c r="C35" s="996"/>
      <c r="D35" s="997"/>
      <c r="E35" s="946">
        <f>VLOOKUP($B35,$B$14:$C$17,2,FALSE)</f>
        <v>500</v>
      </c>
      <c r="F35" s="940">
        <f>VLOOKUP($B35,$B$14:$E$17,4,FALSE)</f>
        <v>7</v>
      </c>
      <c r="G35" s="902"/>
      <c r="H35" s="902"/>
      <c r="I35" s="902"/>
      <c r="J35" s="902"/>
      <c r="K35" s="902"/>
      <c r="L35" s="902"/>
      <c r="M35" s="902"/>
      <c r="N35" s="902"/>
      <c r="O35" s="902"/>
      <c r="P35" s="902"/>
      <c r="Q35" s="902"/>
      <c r="R35" s="902"/>
      <c r="S35" s="902"/>
      <c r="T35" s="902"/>
      <c r="U35" s="902"/>
      <c r="V35" s="902"/>
      <c r="W35" s="902"/>
      <c r="X35" s="902"/>
      <c r="Y35" s="902"/>
      <c r="Z35" s="941"/>
    </row>
    <row r="36" spans="2:26">
      <c r="B36" s="998" t="s">
        <v>606</v>
      </c>
      <c r="C36" s="999"/>
      <c r="D36" s="1000">
        <v>80</v>
      </c>
      <c r="E36" s="1001">
        <v>1</v>
      </c>
      <c r="F36" s="1002"/>
      <c r="G36" s="1003">
        <f>IF(G$15=0,0,G$15/$D$15*$E36*$D36)</f>
        <v>560</v>
      </c>
      <c r="H36" s="1003">
        <f t="shared" ref="H36:Z44" si="12">IF(H$15=0,0,H$15/$D$15*$E36*$D36)</f>
        <v>560</v>
      </c>
      <c r="I36" s="1003">
        <f t="shared" si="12"/>
        <v>560</v>
      </c>
      <c r="J36" s="1003">
        <f t="shared" si="12"/>
        <v>560</v>
      </c>
      <c r="K36" s="1003">
        <f t="shared" si="12"/>
        <v>560</v>
      </c>
      <c r="L36" s="1003">
        <f t="shared" si="12"/>
        <v>560</v>
      </c>
      <c r="M36" s="1003">
        <f t="shared" si="12"/>
        <v>560</v>
      </c>
      <c r="N36" s="1003">
        <f t="shared" si="12"/>
        <v>560</v>
      </c>
      <c r="O36" s="1003">
        <f t="shared" si="12"/>
        <v>560</v>
      </c>
      <c r="P36" s="1003">
        <f t="shared" si="12"/>
        <v>560</v>
      </c>
      <c r="Q36" s="1003">
        <f t="shared" si="12"/>
        <v>560</v>
      </c>
      <c r="R36" s="1003">
        <f t="shared" si="12"/>
        <v>560</v>
      </c>
      <c r="S36" s="1003">
        <f t="shared" si="12"/>
        <v>560</v>
      </c>
      <c r="T36" s="1003">
        <f t="shared" si="12"/>
        <v>560</v>
      </c>
      <c r="U36" s="1003">
        <f t="shared" si="12"/>
        <v>560</v>
      </c>
      <c r="V36" s="1003">
        <f t="shared" si="12"/>
        <v>560</v>
      </c>
      <c r="W36" s="1003">
        <f t="shared" si="12"/>
        <v>560</v>
      </c>
      <c r="X36" s="1003">
        <f t="shared" si="12"/>
        <v>560</v>
      </c>
      <c r="Y36" s="1003">
        <f t="shared" si="12"/>
        <v>560</v>
      </c>
      <c r="Z36" s="1004">
        <f t="shared" si="12"/>
        <v>560</v>
      </c>
    </row>
    <row r="37" spans="2:26">
      <c r="B37" s="1005" t="s">
        <v>607</v>
      </c>
      <c r="C37" s="999"/>
      <c r="D37" s="1000">
        <v>50</v>
      </c>
      <c r="E37" s="1001">
        <v>1</v>
      </c>
      <c r="F37" s="1002"/>
      <c r="G37" s="1003">
        <f t="shared" ref="G37:V44" si="13">IF(G$15=0,0,G$15/$D$15*$E37*$D37)</f>
        <v>350</v>
      </c>
      <c r="H37" s="1003">
        <f t="shared" si="13"/>
        <v>350</v>
      </c>
      <c r="I37" s="1003">
        <f t="shared" si="13"/>
        <v>350</v>
      </c>
      <c r="J37" s="1003">
        <f t="shared" si="13"/>
        <v>350</v>
      </c>
      <c r="K37" s="1003">
        <f t="shared" si="13"/>
        <v>350</v>
      </c>
      <c r="L37" s="1003">
        <f t="shared" si="13"/>
        <v>350</v>
      </c>
      <c r="M37" s="1003">
        <f t="shared" si="13"/>
        <v>350</v>
      </c>
      <c r="N37" s="1003">
        <f t="shared" si="13"/>
        <v>350</v>
      </c>
      <c r="O37" s="1003">
        <f t="shared" si="13"/>
        <v>350</v>
      </c>
      <c r="P37" s="1003">
        <f t="shared" si="13"/>
        <v>350</v>
      </c>
      <c r="Q37" s="1003">
        <f t="shared" si="13"/>
        <v>350</v>
      </c>
      <c r="R37" s="1003">
        <f t="shared" si="13"/>
        <v>350</v>
      </c>
      <c r="S37" s="1003">
        <f t="shared" si="13"/>
        <v>350</v>
      </c>
      <c r="T37" s="1003">
        <f t="shared" si="13"/>
        <v>350</v>
      </c>
      <c r="U37" s="1003">
        <f t="shared" si="13"/>
        <v>350</v>
      </c>
      <c r="V37" s="1003">
        <f t="shared" si="13"/>
        <v>350</v>
      </c>
      <c r="W37" s="1003">
        <f t="shared" si="12"/>
        <v>350</v>
      </c>
      <c r="X37" s="1003">
        <f t="shared" si="12"/>
        <v>350</v>
      </c>
      <c r="Y37" s="1003">
        <f t="shared" si="12"/>
        <v>350</v>
      </c>
      <c r="Z37" s="1004">
        <f t="shared" si="12"/>
        <v>350</v>
      </c>
    </row>
    <row r="38" spans="2:26">
      <c r="B38" s="998" t="s">
        <v>608</v>
      </c>
      <c r="C38" s="999"/>
      <c r="D38" s="1000">
        <v>187</v>
      </c>
      <c r="E38" s="1001">
        <v>2</v>
      </c>
      <c r="F38" s="1002"/>
      <c r="G38" s="1003">
        <f t="shared" si="13"/>
        <v>2618</v>
      </c>
      <c r="H38" s="1003">
        <f t="shared" si="12"/>
        <v>2618</v>
      </c>
      <c r="I38" s="1003">
        <f t="shared" si="12"/>
        <v>2618</v>
      </c>
      <c r="J38" s="1003">
        <f t="shared" si="12"/>
        <v>2618</v>
      </c>
      <c r="K38" s="1003">
        <f t="shared" si="12"/>
        <v>2618</v>
      </c>
      <c r="L38" s="1003">
        <f t="shared" si="12"/>
        <v>2618</v>
      </c>
      <c r="M38" s="1003">
        <f t="shared" si="12"/>
        <v>2618</v>
      </c>
      <c r="N38" s="1003">
        <f t="shared" si="12"/>
        <v>2618</v>
      </c>
      <c r="O38" s="1003">
        <f t="shared" si="12"/>
        <v>2618</v>
      </c>
      <c r="P38" s="1003">
        <f t="shared" si="12"/>
        <v>2618</v>
      </c>
      <c r="Q38" s="1003">
        <f t="shared" si="12"/>
        <v>2618</v>
      </c>
      <c r="R38" s="1003">
        <f t="shared" si="12"/>
        <v>2618</v>
      </c>
      <c r="S38" s="1003">
        <f t="shared" si="12"/>
        <v>2618</v>
      </c>
      <c r="T38" s="1003">
        <f t="shared" si="12"/>
        <v>2618</v>
      </c>
      <c r="U38" s="1003">
        <f t="shared" si="12"/>
        <v>2618</v>
      </c>
      <c r="V38" s="1003">
        <f t="shared" si="12"/>
        <v>2618</v>
      </c>
      <c r="W38" s="1003">
        <f t="shared" si="12"/>
        <v>2618</v>
      </c>
      <c r="X38" s="1003">
        <f t="shared" si="12"/>
        <v>2618</v>
      </c>
      <c r="Y38" s="1003">
        <f t="shared" si="12"/>
        <v>2618</v>
      </c>
      <c r="Z38" s="1004">
        <f t="shared" si="12"/>
        <v>2618</v>
      </c>
    </row>
    <row r="39" spans="2:26">
      <c r="B39" s="998" t="s">
        <v>609</v>
      </c>
      <c r="C39" s="1006"/>
      <c r="D39" s="1000">
        <v>136</v>
      </c>
      <c r="E39" s="1001">
        <v>2</v>
      </c>
      <c r="F39" s="1002"/>
      <c r="G39" s="1003">
        <f t="shared" si="13"/>
        <v>1904</v>
      </c>
      <c r="H39" s="1003">
        <f t="shared" si="12"/>
        <v>1904</v>
      </c>
      <c r="I39" s="1003">
        <f t="shared" si="12"/>
        <v>1904</v>
      </c>
      <c r="J39" s="1003">
        <f t="shared" si="12"/>
        <v>1904</v>
      </c>
      <c r="K39" s="1003">
        <f t="shared" si="12"/>
        <v>1904</v>
      </c>
      <c r="L39" s="1003">
        <f t="shared" si="12"/>
        <v>1904</v>
      </c>
      <c r="M39" s="1003">
        <f t="shared" si="12"/>
        <v>1904</v>
      </c>
      <c r="N39" s="1003">
        <f t="shared" si="12"/>
        <v>1904</v>
      </c>
      <c r="O39" s="1003">
        <f t="shared" si="12"/>
        <v>1904</v>
      </c>
      <c r="P39" s="1003">
        <f t="shared" si="12"/>
        <v>1904</v>
      </c>
      <c r="Q39" s="1003">
        <f t="shared" si="12"/>
        <v>1904</v>
      </c>
      <c r="R39" s="1003">
        <f t="shared" si="12"/>
        <v>1904</v>
      </c>
      <c r="S39" s="1003">
        <f t="shared" si="12"/>
        <v>1904</v>
      </c>
      <c r="T39" s="1003">
        <f t="shared" si="12"/>
        <v>1904</v>
      </c>
      <c r="U39" s="1003">
        <f t="shared" si="12"/>
        <v>1904</v>
      </c>
      <c r="V39" s="1003">
        <f t="shared" si="12"/>
        <v>1904</v>
      </c>
      <c r="W39" s="1003">
        <f t="shared" si="12"/>
        <v>1904</v>
      </c>
      <c r="X39" s="1003">
        <f t="shared" si="12"/>
        <v>1904</v>
      </c>
      <c r="Y39" s="1003">
        <f t="shared" si="12"/>
        <v>1904</v>
      </c>
      <c r="Z39" s="1004">
        <f t="shared" si="12"/>
        <v>1904</v>
      </c>
    </row>
    <row r="40" spans="2:26">
      <c r="B40" s="998" t="s">
        <v>610</v>
      </c>
      <c r="C40" s="1006"/>
      <c r="D40" s="1000">
        <v>87</v>
      </c>
      <c r="E40" s="1001">
        <v>2</v>
      </c>
      <c r="F40" s="1002"/>
      <c r="G40" s="1003">
        <f t="shared" si="13"/>
        <v>1218</v>
      </c>
      <c r="H40" s="1003">
        <f t="shared" si="12"/>
        <v>1218</v>
      </c>
      <c r="I40" s="1003">
        <f t="shared" si="12"/>
        <v>1218</v>
      </c>
      <c r="J40" s="1003">
        <f t="shared" si="12"/>
        <v>1218</v>
      </c>
      <c r="K40" s="1003">
        <f t="shared" si="12"/>
        <v>1218</v>
      </c>
      <c r="L40" s="1003">
        <f t="shared" si="12"/>
        <v>1218</v>
      </c>
      <c r="M40" s="1003">
        <f t="shared" si="12"/>
        <v>1218</v>
      </c>
      <c r="N40" s="1003">
        <f t="shared" si="12"/>
        <v>1218</v>
      </c>
      <c r="O40" s="1003">
        <f t="shared" si="12"/>
        <v>1218</v>
      </c>
      <c r="P40" s="1003">
        <f t="shared" si="12"/>
        <v>1218</v>
      </c>
      <c r="Q40" s="1003">
        <f t="shared" si="12"/>
        <v>1218</v>
      </c>
      <c r="R40" s="1003">
        <f t="shared" si="12"/>
        <v>1218</v>
      </c>
      <c r="S40" s="1003">
        <f t="shared" si="12"/>
        <v>1218</v>
      </c>
      <c r="T40" s="1003">
        <f t="shared" si="12"/>
        <v>1218</v>
      </c>
      <c r="U40" s="1003">
        <f t="shared" si="12"/>
        <v>1218</v>
      </c>
      <c r="V40" s="1003">
        <f t="shared" si="12"/>
        <v>1218</v>
      </c>
      <c r="W40" s="1003">
        <f t="shared" si="12"/>
        <v>1218</v>
      </c>
      <c r="X40" s="1003">
        <f t="shared" si="12"/>
        <v>1218</v>
      </c>
      <c r="Y40" s="1003">
        <f t="shared" si="12"/>
        <v>1218</v>
      </c>
      <c r="Z40" s="1004">
        <f t="shared" si="12"/>
        <v>1218</v>
      </c>
    </row>
    <row r="41" spans="2:26">
      <c r="B41" s="998" t="s">
        <v>611</v>
      </c>
      <c r="C41" s="1006"/>
      <c r="D41" s="1000">
        <v>195</v>
      </c>
      <c r="E41" s="1001">
        <v>1</v>
      </c>
      <c r="F41" s="1002"/>
      <c r="G41" s="1003">
        <f t="shared" si="13"/>
        <v>1365</v>
      </c>
      <c r="H41" s="1003">
        <f t="shared" si="12"/>
        <v>1365</v>
      </c>
      <c r="I41" s="1003">
        <f t="shared" si="12"/>
        <v>1365</v>
      </c>
      <c r="J41" s="1003">
        <f t="shared" si="12"/>
        <v>1365</v>
      </c>
      <c r="K41" s="1003">
        <f t="shared" si="12"/>
        <v>1365</v>
      </c>
      <c r="L41" s="1003">
        <f t="shared" si="12"/>
        <v>1365</v>
      </c>
      <c r="M41" s="1003">
        <f t="shared" si="12"/>
        <v>1365</v>
      </c>
      <c r="N41" s="1003">
        <f t="shared" si="12"/>
        <v>1365</v>
      </c>
      <c r="O41" s="1003">
        <f t="shared" si="12"/>
        <v>1365</v>
      </c>
      <c r="P41" s="1003">
        <f t="shared" si="12"/>
        <v>1365</v>
      </c>
      <c r="Q41" s="1003">
        <f t="shared" si="12"/>
        <v>1365</v>
      </c>
      <c r="R41" s="1003">
        <f t="shared" si="12"/>
        <v>1365</v>
      </c>
      <c r="S41" s="1003">
        <f t="shared" si="12"/>
        <v>1365</v>
      </c>
      <c r="T41" s="1003">
        <f t="shared" si="12"/>
        <v>1365</v>
      </c>
      <c r="U41" s="1003">
        <f t="shared" si="12"/>
        <v>1365</v>
      </c>
      <c r="V41" s="1003">
        <f t="shared" si="12"/>
        <v>1365</v>
      </c>
      <c r="W41" s="1003">
        <f t="shared" si="12"/>
        <v>1365</v>
      </c>
      <c r="X41" s="1003">
        <f t="shared" si="12"/>
        <v>1365</v>
      </c>
      <c r="Y41" s="1003">
        <f t="shared" si="12"/>
        <v>1365</v>
      </c>
      <c r="Z41" s="1004">
        <f t="shared" si="12"/>
        <v>1365</v>
      </c>
    </row>
    <row r="42" spans="2:26">
      <c r="B42" s="998" t="s">
        <v>612</v>
      </c>
      <c r="C42" s="1006"/>
      <c r="D42" s="1000">
        <v>73</v>
      </c>
      <c r="E42" s="1001">
        <v>1</v>
      </c>
      <c r="F42" s="1002"/>
      <c r="G42" s="1003">
        <f t="shared" si="13"/>
        <v>511</v>
      </c>
      <c r="H42" s="1003">
        <f t="shared" si="13"/>
        <v>511</v>
      </c>
      <c r="I42" s="1003">
        <f t="shared" si="13"/>
        <v>511</v>
      </c>
      <c r="J42" s="1003">
        <f t="shared" si="13"/>
        <v>511</v>
      </c>
      <c r="K42" s="1003">
        <f t="shared" si="13"/>
        <v>511</v>
      </c>
      <c r="L42" s="1003">
        <f t="shared" si="13"/>
        <v>511</v>
      </c>
      <c r="M42" s="1003">
        <f t="shared" si="13"/>
        <v>511</v>
      </c>
      <c r="N42" s="1003">
        <f t="shared" si="13"/>
        <v>511</v>
      </c>
      <c r="O42" s="1003">
        <f t="shared" si="13"/>
        <v>511</v>
      </c>
      <c r="P42" s="1003">
        <f t="shared" si="13"/>
        <v>511</v>
      </c>
      <c r="Q42" s="1003">
        <f t="shared" si="12"/>
        <v>511</v>
      </c>
      <c r="R42" s="1003">
        <f t="shared" si="12"/>
        <v>511</v>
      </c>
      <c r="S42" s="1003">
        <f t="shared" si="12"/>
        <v>511</v>
      </c>
      <c r="T42" s="1003">
        <f t="shared" si="12"/>
        <v>511</v>
      </c>
      <c r="U42" s="1003">
        <f t="shared" si="12"/>
        <v>511</v>
      </c>
      <c r="V42" s="1003">
        <f t="shared" si="12"/>
        <v>511</v>
      </c>
      <c r="W42" s="1003">
        <f t="shared" si="12"/>
        <v>511</v>
      </c>
      <c r="X42" s="1003">
        <f t="shared" si="12"/>
        <v>511</v>
      </c>
      <c r="Y42" s="1003">
        <f t="shared" si="12"/>
        <v>511</v>
      </c>
      <c r="Z42" s="1004">
        <f t="shared" si="12"/>
        <v>511</v>
      </c>
    </row>
    <row r="43" spans="2:26">
      <c r="B43" s="998" t="s">
        <v>613</v>
      </c>
      <c r="C43" s="1006"/>
      <c r="D43" s="1000">
        <v>9</v>
      </c>
      <c r="E43" s="1001">
        <v>3</v>
      </c>
      <c r="F43" s="1002"/>
      <c r="G43" s="1003">
        <f t="shared" si="13"/>
        <v>189</v>
      </c>
      <c r="H43" s="1003">
        <f t="shared" si="13"/>
        <v>189</v>
      </c>
      <c r="I43" s="1003">
        <f t="shared" si="13"/>
        <v>189</v>
      </c>
      <c r="J43" s="1003">
        <f t="shared" si="13"/>
        <v>189</v>
      </c>
      <c r="K43" s="1003">
        <f t="shared" si="13"/>
        <v>189</v>
      </c>
      <c r="L43" s="1003">
        <f t="shared" si="13"/>
        <v>189</v>
      </c>
      <c r="M43" s="1003">
        <f t="shared" si="13"/>
        <v>189</v>
      </c>
      <c r="N43" s="1003">
        <f t="shared" si="13"/>
        <v>189</v>
      </c>
      <c r="O43" s="1003">
        <f t="shared" si="13"/>
        <v>189</v>
      </c>
      <c r="P43" s="1003">
        <f t="shared" si="13"/>
        <v>189</v>
      </c>
      <c r="Q43" s="1003">
        <f t="shared" si="12"/>
        <v>189</v>
      </c>
      <c r="R43" s="1003">
        <f t="shared" si="12"/>
        <v>189</v>
      </c>
      <c r="S43" s="1003">
        <f t="shared" si="12"/>
        <v>189</v>
      </c>
      <c r="T43" s="1003">
        <f t="shared" si="12"/>
        <v>189</v>
      </c>
      <c r="U43" s="1003">
        <f t="shared" si="12"/>
        <v>189</v>
      </c>
      <c r="V43" s="1003">
        <f t="shared" si="12"/>
        <v>189</v>
      </c>
      <c r="W43" s="1003">
        <f t="shared" si="12"/>
        <v>189</v>
      </c>
      <c r="X43" s="1003">
        <f t="shared" si="12"/>
        <v>189</v>
      </c>
      <c r="Y43" s="1003">
        <f t="shared" si="12"/>
        <v>189</v>
      </c>
      <c r="Z43" s="1004">
        <f t="shared" si="12"/>
        <v>189</v>
      </c>
    </row>
    <row r="44" spans="2:26">
      <c r="B44" s="1007" t="s">
        <v>614</v>
      </c>
      <c r="C44" s="1006"/>
      <c r="D44" s="1000">
        <v>10</v>
      </c>
      <c r="E44" s="1001">
        <v>158</v>
      </c>
      <c r="F44" s="1002"/>
      <c r="G44" s="1003">
        <f t="shared" si="13"/>
        <v>11060</v>
      </c>
      <c r="H44" s="1003">
        <f t="shared" si="13"/>
        <v>11060</v>
      </c>
      <c r="I44" s="1003">
        <f t="shared" si="13"/>
        <v>11060</v>
      </c>
      <c r="J44" s="1003">
        <f t="shared" si="13"/>
        <v>11060</v>
      </c>
      <c r="K44" s="1003">
        <f t="shared" si="13"/>
        <v>11060</v>
      </c>
      <c r="L44" s="1003">
        <f t="shared" si="13"/>
        <v>11060</v>
      </c>
      <c r="M44" s="1003">
        <f t="shared" si="13"/>
        <v>11060</v>
      </c>
      <c r="N44" s="1003">
        <f t="shared" si="13"/>
        <v>11060</v>
      </c>
      <c r="O44" s="1003">
        <f t="shared" si="13"/>
        <v>11060</v>
      </c>
      <c r="P44" s="1003">
        <f t="shared" si="13"/>
        <v>11060</v>
      </c>
      <c r="Q44" s="1003">
        <f t="shared" si="12"/>
        <v>11060</v>
      </c>
      <c r="R44" s="1003">
        <f t="shared" si="12"/>
        <v>11060</v>
      </c>
      <c r="S44" s="1003">
        <f t="shared" si="12"/>
        <v>11060</v>
      </c>
      <c r="T44" s="1003">
        <f t="shared" si="12"/>
        <v>11060</v>
      </c>
      <c r="U44" s="1003">
        <f t="shared" si="12"/>
        <v>11060</v>
      </c>
      <c r="V44" s="1003">
        <f t="shared" si="12"/>
        <v>11060</v>
      </c>
      <c r="W44" s="1003">
        <f t="shared" si="12"/>
        <v>11060</v>
      </c>
      <c r="X44" s="1003">
        <f t="shared" si="12"/>
        <v>11060</v>
      </c>
      <c r="Y44" s="1003">
        <f t="shared" si="12"/>
        <v>11060</v>
      </c>
      <c r="Z44" s="1004">
        <f t="shared" si="12"/>
        <v>11060</v>
      </c>
    </row>
    <row r="45" spans="2:26">
      <c r="B45" s="995" t="s">
        <v>208</v>
      </c>
      <c r="C45" s="996"/>
      <c r="D45" s="997"/>
      <c r="E45" s="946">
        <f>VLOOKUP($B45,$B$14:$C$17,2,FALSE)</f>
        <v>1000</v>
      </c>
      <c r="F45" s="940">
        <f>VLOOKUP($B45,$B$14:$E$17,4,FALSE)</f>
        <v>4</v>
      </c>
      <c r="G45" s="902"/>
      <c r="H45" s="902"/>
      <c r="I45" s="902"/>
      <c r="J45" s="902"/>
      <c r="K45" s="902"/>
      <c r="L45" s="902"/>
      <c r="M45" s="902"/>
      <c r="N45" s="902"/>
      <c r="O45" s="902"/>
      <c r="P45" s="902"/>
      <c r="Q45" s="902"/>
      <c r="R45" s="902"/>
      <c r="S45" s="902"/>
      <c r="T45" s="902"/>
      <c r="U45" s="902"/>
      <c r="V45" s="902"/>
      <c r="W45" s="902"/>
      <c r="X45" s="902"/>
      <c r="Y45" s="902"/>
      <c r="Z45" s="941"/>
    </row>
    <row r="46" spans="2:26">
      <c r="B46" s="998" t="s">
        <v>606</v>
      </c>
      <c r="C46" s="999"/>
      <c r="D46" s="1000">
        <v>80</v>
      </c>
      <c r="E46" s="1001">
        <v>1</v>
      </c>
      <c r="F46" s="1002"/>
      <c r="G46" s="1003">
        <f>IF(G$16=0,0,G$16/$D$16*$E46*$D46)</f>
        <v>320</v>
      </c>
      <c r="H46" s="1003">
        <f t="shared" ref="H46:Z60" si="14">IF(H$16=0,0,H$16/$D$16*$E46*$D46)</f>
        <v>320</v>
      </c>
      <c r="I46" s="1003">
        <f t="shared" si="14"/>
        <v>320</v>
      </c>
      <c r="J46" s="1003">
        <f t="shared" si="14"/>
        <v>320</v>
      </c>
      <c r="K46" s="1003">
        <f t="shared" si="14"/>
        <v>320</v>
      </c>
      <c r="L46" s="1003">
        <f t="shared" si="14"/>
        <v>320</v>
      </c>
      <c r="M46" s="1003">
        <f t="shared" si="14"/>
        <v>320</v>
      </c>
      <c r="N46" s="1003">
        <f t="shared" si="14"/>
        <v>320</v>
      </c>
      <c r="O46" s="1003">
        <f t="shared" si="14"/>
        <v>320</v>
      </c>
      <c r="P46" s="1003">
        <f t="shared" si="14"/>
        <v>320</v>
      </c>
      <c r="Q46" s="1003">
        <f t="shared" si="14"/>
        <v>320</v>
      </c>
      <c r="R46" s="1003">
        <f t="shared" si="14"/>
        <v>320</v>
      </c>
      <c r="S46" s="1003">
        <f t="shared" si="14"/>
        <v>320</v>
      </c>
      <c r="T46" s="1003">
        <f t="shared" si="14"/>
        <v>320</v>
      </c>
      <c r="U46" s="1003">
        <f t="shared" si="14"/>
        <v>320</v>
      </c>
      <c r="V46" s="1003">
        <f t="shared" si="14"/>
        <v>320</v>
      </c>
      <c r="W46" s="1003">
        <f t="shared" si="14"/>
        <v>320</v>
      </c>
      <c r="X46" s="1003">
        <f t="shared" si="14"/>
        <v>320</v>
      </c>
      <c r="Y46" s="1003">
        <f t="shared" si="14"/>
        <v>320</v>
      </c>
      <c r="Z46" s="1004">
        <f t="shared" si="14"/>
        <v>320</v>
      </c>
    </row>
    <row r="47" spans="2:26">
      <c r="B47" s="1005" t="s">
        <v>607</v>
      </c>
      <c r="C47" s="999"/>
      <c r="D47" s="1000">
        <v>50</v>
      </c>
      <c r="E47" s="1001">
        <v>1</v>
      </c>
      <c r="F47" s="1002"/>
      <c r="G47" s="1003">
        <f t="shared" ref="G47:V62" si="15">IF(G$16=0,0,G$16/$D$16*$E47*$D47)</f>
        <v>200</v>
      </c>
      <c r="H47" s="1003">
        <f t="shared" si="15"/>
        <v>200</v>
      </c>
      <c r="I47" s="1003">
        <f t="shared" si="15"/>
        <v>200</v>
      </c>
      <c r="J47" s="1003">
        <f t="shared" si="15"/>
        <v>200</v>
      </c>
      <c r="K47" s="1003">
        <f t="shared" si="15"/>
        <v>200</v>
      </c>
      <c r="L47" s="1003">
        <f t="shared" si="15"/>
        <v>200</v>
      </c>
      <c r="M47" s="1003">
        <f t="shared" si="15"/>
        <v>200</v>
      </c>
      <c r="N47" s="1003">
        <f t="shared" si="15"/>
        <v>200</v>
      </c>
      <c r="O47" s="1003">
        <f t="shared" si="15"/>
        <v>200</v>
      </c>
      <c r="P47" s="1003">
        <f t="shared" si="15"/>
        <v>200</v>
      </c>
      <c r="Q47" s="1003">
        <f t="shared" si="15"/>
        <v>200</v>
      </c>
      <c r="R47" s="1003">
        <f t="shared" si="15"/>
        <v>200</v>
      </c>
      <c r="S47" s="1003">
        <f t="shared" si="15"/>
        <v>200</v>
      </c>
      <c r="T47" s="1003">
        <f t="shared" si="15"/>
        <v>200</v>
      </c>
      <c r="U47" s="1003">
        <f t="shared" si="15"/>
        <v>200</v>
      </c>
      <c r="V47" s="1003">
        <f t="shared" si="15"/>
        <v>200</v>
      </c>
      <c r="W47" s="1003">
        <f t="shared" si="14"/>
        <v>200</v>
      </c>
      <c r="X47" s="1003">
        <f t="shared" si="14"/>
        <v>200</v>
      </c>
      <c r="Y47" s="1003">
        <f t="shared" si="14"/>
        <v>200</v>
      </c>
      <c r="Z47" s="1004">
        <f t="shared" si="14"/>
        <v>200</v>
      </c>
    </row>
    <row r="48" spans="2:26">
      <c r="B48" s="998" t="s">
        <v>608</v>
      </c>
      <c r="C48" s="999"/>
      <c r="D48" s="1000">
        <v>187</v>
      </c>
      <c r="E48" s="1001">
        <v>2</v>
      </c>
      <c r="F48" s="1002"/>
      <c r="G48" s="1003">
        <f t="shared" si="15"/>
        <v>1496</v>
      </c>
      <c r="H48" s="1003">
        <f t="shared" si="14"/>
        <v>1496</v>
      </c>
      <c r="I48" s="1003">
        <f t="shared" si="14"/>
        <v>1496</v>
      </c>
      <c r="J48" s="1003">
        <f t="shared" si="14"/>
        <v>1496</v>
      </c>
      <c r="K48" s="1003">
        <f t="shared" si="14"/>
        <v>1496</v>
      </c>
      <c r="L48" s="1003">
        <f t="shared" si="14"/>
        <v>1496</v>
      </c>
      <c r="M48" s="1003">
        <f t="shared" si="14"/>
        <v>1496</v>
      </c>
      <c r="N48" s="1003">
        <f t="shared" si="14"/>
        <v>1496</v>
      </c>
      <c r="O48" s="1003">
        <f t="shared" si="14"/>
        <v>1496</v>
      </c>
      <c r="P48" s="1003">
        <f t="shared" si="14"/>
        <v>1496</v>
      </c>
      <c r="Q48" s="1003">
        <f t="shared" si="14"/>
        <v>1496</v>
      </c>
      <c r="R48" s="1003">
        <f t="shared" si="14"/>
        <v>1496</v>
      </c>
      <c r="S48" s="1003">
        <f t="shared" si="14"/>
        <v>1496</v>
      </c>
      <c r="T48" s="1003">
        <f t="shared" si="14"/>
        <v>1496</v>
      </c>
      <c r="U48" s="1003">
        <f t="shared" si="14"/>
        <v>1496</v>
      </c>
      <c r="V48" s="1003">
        <f t="shared" si="14"/>
        <v>1496</v>
      </c>
      <c r="W48" s="1003">
        <f t="shared" si="14"/>
        <v>1496</v>
      </c>
      <c r="X48" s="1003">
        <f t="shared" si="14"/>
        <v>1496</v>
      </c>
      <c r="Y48" s="1003">
        <f t="shared" si="14"/>
        <v>1496</v>
      </c>
      <c r="Z48" s="1004">
        <f t="shared" si="14"/>
        <v>1496</v>
      </c>
    </row>
    <row r="49" spans="2:26">
      <c r="B49" s="998" t="s">
        <v>609</v>
      </c>
      <c r="C49" s="1006"/>
      <c r="D49" s="1000">
        <v>136</v>
      </c>
      <c r="E49" s="1001">
        <v>2</v>
      </c>
      <c r="F49" s="1002"/>
      <c r="G49" s="1003">
        <f t="shared" si="15"/>
        <v>1088</v>
      </c>
      <c r="H49" s="1003">
        <f t="shared" si="14"/>
        <v>1088</v>
      </c>
      <c r="I49" s="1003">
        <f t="shared" si="14"/>
        <v>1088</v>
      </c>
      <c r="J49" s="1003">
        <f t="shared" si="14"/>
        <v>1088</v>
      </c>
      <c r="K49" s="1003">
        <f t="shared" si="14"/>
        <v>1088</v>
      </c>
      <c r="L49" s="1003">
        <f t="shared" si="14"/>
        <v>1088</v>
      </c>
      <c r="M49" s="1003">
        <f t="shared" si="14"/>
        <v>1088</v>
      </c>
      <c r="N49" s="1003">
        <f t="shared" si="14"/>
        <v>1088</v>
      </c>
      <c r="O49" s="1003">
        <f t="shared" si="14"/>
        <v>1088</v>
      </c>
      <c r="P49" s="1003">
        <f t="shared" si="14"/>
        <v>1088</v>
      </c>
      <c r="Q49" s="1003">
        <f t="shared" si="14"/>
        <v>1088</v>
      </c>
      <c r="R49" s="1003">
        <f t="shared" si="14"/>
        <v>1088</v>
      </c>
      <c r="S49" s="1003">
        <f t="shared" si="14"/>
        <v>1088</v>
      </c>
      <c r="T49" s="1003">
        <f t="shared" si="14"/>
        <v>1088</v>
      </c>
      <c r="U49" s="1003">
        <f t="shared" si="14"/>
        <v>1088</v>
      </c>
      <c r="V49" s="1003">
        <f t="shared" si="14"/>
        <v>1088</v>
      </c>
      <c r="W49" s="1003">
        <f t="shared" si="14"/>
        <v>1088</v>
      </c>
      <c r="X49" s="1003">
        <f t="shared" si="14"/>
        <v>1088</v>
      </c>
      <c r="Y49" s="1003">
        <f t="shared" si="14"/>
        <v>1088</v>
      </c>
      <c r="Z49" s="1004">
        <f t="shared" si="14"/>
        <v>1088</v>
      </c>
    </row>
    <row r="50" spans="2:26">
      <c r="B50" s="998" t="s">
        <v>610</v>
      </c>
      <c r="C50" s="1006"/>
      <c r="D50" s="1000">
        <v>87</v>
      </c>
      <c r="E50" s="1001">
        <v>2</v>
      </c>
      <c r="F50" s="1002"/>
      <c r="G50" s="1003">
        <f t="shared" si="15"/>
        <v>696</v>
      </c>
      <c r="H50" s="1003">
        <f t="shared" si="14"/>
        <v>696</v>
      </c>
      <c r="I50" s="1003">
        <f t="shared" si="14"/>
        <v>696</v>
      </c>
      <c r="J50" s="1003">
        <f t="shared" si="14"/>
        <v>696</v>
      </c>
      <c r="K50" s="1003">
        <f t="shared" si="14"/>
        <v>696</v>
      </c>
      <c r="L50" s="1003">
        <f t="shared" si="14"/>
        <v>696</v>
      </c>
      <c r="M50" s="1003">
        <f t="shared" si="14"/>
        <v>696</v>
      </c>
      <c r="N50" s="1003">
        <f t="shared" si="14"/>
        <v>696</v>
      </c>
      <c r="O50" s="1003">
        <f t="shared" si="14"/>
        <v>696</v>
      </c>
      <c r="P50" s="1003">
        <f t="shared" si="14"/>
        <v>696</v>
      </c>
      <c r="Q50" s="1003">
        <f t="shared" si="14"/>
        <v>696</v>
      </c>
      <c r="R50" s="1003">
        <f t="shared" si="14"/>
        <v>696</v>
      </c>
      <c r="S50" s="1003">
        <f t="shared" si="14"/>
        <v>696</v>
      </c>
      <c r="T50" s="1003">
        <f t="shared" si="14"/>
        <v>696</v>
      </c>
      <c r="U50" s="1003">
        <f t="shared" si="14"/>
        <v>696</v>
      </c>
      <c r="V50" s="1003">
        <f t="shared" si="14"/>
        <v>696</v>
      </c>
      <c r="W50" s="1003">
        <f t="shared" si="14"/>
        <v>696</v>
      </c>
      <c r="X50" s="1003">
        <f t="shared" si="14"/>
        <v>696</v>
      </c>
      <c r="Y50" s="1003">
        <f t="shared" si="14"/>
        <v>696</v>
      </c>
      <c r="Z50" s="1004">
        <f t="shared" si="14"/>
        <v>696</v>
      </c>
    </row>
    <row r="51" spans="2:26">
      <c r="B51" s="998" t="s">
        <v>611</v>
      </c>
      <c r="C51" s="1006"/>
      <c r="D51" s="1000">
        <v>195</v>
      </c>
      <c r="E51" s="1001">
        <v>1</v>
      </c>
      <c r="F51" s="1002"/>
      <c r="G51" s="1003">
        <f t="shared" si="15"/>
        <v>780</v>
      </c>
      <c r="H51" s="1003">
        <f t="shared" si="14"/>
        <v>780</v>
      </c>
      <c r="I51" s="1003">
        <f t="shared" si="14"/>
        <v>780</v>
      </c>
      <c r="J51" s="1003">
        <f t="shared" si="14"/>
        <v>780</v>
      </c>
      <c r="K51" s="1003">
        <f t="shared" si="14"/>
        <v>780</v>
      </c>
      <c r="L51" s="1003">
        <f t="shared" si="14"/>
        <v>780</v>
      </c>
      <c r="M51" s="1003">
        <f t="shared" si="14"/>
        <v>780</v>
      </c>
      <c r="N51" s="1003">
        <f t="shared" si="14"/>
        <v>780</v>
      </c>
      <c r="O51" s="1003">
        <f t="shared" si="14"/>
        <v>780</v>
      </c>
      <c r="P51" s="1003">
        <f t="shared" si="14"/>
        <v>780</v>
      </c>
      <c r="Q51" s="1003">
        <f t="shared" si="14"/>
        <v>780</v>
      </c>
      <c r="R51" s="1003">
        <f t="shared" si="14"/>
        <v>780</v>
      </c>
      <c r="S51" s="1003">
        <f t="shared" si="14"/>
        <v>780</v>
      </c>
      <c r="T51" s="1003">
        <f t="shared" si="14"/>
        <v>780</v>
      </c>
      <c r="U51" s="1003">
        <f t="shared" si="14"/>
        <v>780</v>
      </c>
      <c r="V51" s="1003">
        <f t="shared" si="14"/>
        <v>780</v>
      </c>
      <c r="W51" s="1003">
        <f t="shared" si="14"/>
        <v>780</v>
      </c>
      <c r="X51" s="1003">
        <f t="shared" si="14"/>
        <v>780</v>
      </c>
      <c r="Y51" s="1003">
        <f t="shared" si="14"/>
        <v>780</v>
      </c>
      <c r="Z51" s="1004">
        <f t="shared" si="14"/>
        <v>780</v>
      </c>
    </row>
    <row r="52" spans="2:26">
      <c r="B52" s="998" t="s">
        <v>612</v>
      </c>
      <c r="C52" s="1006"/>
      <c r="D52" s="1000">
        <v>73</v>
      </c>
      <c r="E52" s="1001">
        <v>1</v>
      </c>
      <c r="F52" s="1002"/>
      <c r="G52" s="1003">
        <f t="shared" si="15"/>
        <v>292</v>
      </c>
      <c r="H52" s="1003">
        <f t="shared" si="14"/>
        <v>292</v>
      </c>
      <c r="I52" s="1003">
        <f t="shared" si="14"/>
        <v>292</v>
      </c>
      <c r="J52" s="1003">
        <f t="shared" si="14"/>
        <v>292</v>
      </c>
      <c r="K52" s="1003">
        <f t="shared" si="14"/>
        <v>292</v>
      </c>
      <c r="L52" s="1003">
        <f t="shared" si="14"/>
        <v>292</v>
      </c>
      <c r="M52" s="1003">
        <f t="shared" si="14"/>
        <v>292</v>
      </c>
      <c r="N52" s="1003">
        <f t="shared" si="14"/>
        <v>292</v>
      </c>
      <c r="O52" s="1003">
        <f t="shared" si="14"/>
        <v>292</v>
      </c>
      <c r="P52" s="1003">
        <f t="shared" si="14"/>
        <v>292</v>
      </c>
      <c r="Q52" s="1003">
        <f t="shared" si="14"/>
        <v>292</v>
      </c>
      <c r="R52" s="1003">
        <f t="shared" si="14"/>
        <v>292</v>
      </c>
      <c r="S52" s="1003">
        <f t="shared" si="14"/>
        <v>292</v>
      </c>
      <c r="T52" s="1003">
        <f t="shared" si="14"/>
        <v>292</v>
      </c>
      <c r="U52" s="1003">
        <f t="shared" si="14"/>
        <v>292</v>
      </c>
      <c r="V52" s="1003">
        <f t="shared" si="14"/>
        <v>292</v>
      </c>
      <c r="W52" s="1003">
        <f t="shared" si="14"/>
        <v>292</v>
      </c>
      <c r="X52" s="1003">
        <f t="shared" si="14"/>
        <v>292</v>
      </c>
      <c r="Y52" s="1003">
        <f t="shared" si="14"/>
        <v>292</v>
      </c>
      <c r="Z52" s="1004">
        <f t="shared" si="14"/>
        <v>292</v>
      </c>
    </row>
    <row r="53" spans="2:26">
      <c r="B53" s="998" t="s">
        <v>613</v>
      </c>
      <c r="C53" s="1006"/>
      <c r="D53" s="1000">
        <v>9</v>
      </c>
      <c r="E53" s="1001">
        <v>3</v>
      </c>
      <c r="F53" s="1002"/>
      <c r="G53" s="1003">
        <f t="shared" si="15"/>
        <v>108</v>
      </c>
      <c r="H53" s="1003">
        <f t="shared" si="14"/>
        <v>108</v>
      </c>
      <c r="I53" s="1003">
        <f t="shared" si="14"/>
        <v>108</v>
      </c>
      <c r="J53" s="1003">
        <f t="shared" si="14"/>
        <v>108</v>
      </c>
      <c r="K53" s="1003">
        <f t="shared" si="14"/>
        <v>108</v>
      </c>
      <c r="L53" s="1003">
        <f t="shared" si="14"/>
        <v>108</v>
      </c>
      <c r="M53" s="1003">
        <f t="shared" si="14"/>
        <v>108</v>
      </c>
      <c r="N53" s="1003">
        <f t="shared" si="14"/>
        <v>108</v>
      </c>
      <c r="O53" s="1003">
        <f t="shared" si="14"/>
        <v>108</v>
      </c>
      <c r="P53" s="1003">
        <f t="shared" si="14"/>
        <v>108</v>
      </c>
      <c r="Q53" s="1003">
        <f t="shared" si="14"/>
        <v>108</v>
      </c>
      <c r="R53" s="1003">
        <f t="shared" si="14"/>
        <v>108</v>
      </c>
      <c r="S53" s="1003">
        <f t="shared" si="14"/>
        <v>108</v>
      </c>
      <c r="T53" s="1003">
        <f t="shared" si="14"/>
        <v>108</v>
      </c>
      <c r="U53" s="1003">
        <f t="shared" si="14"/>
        <v>108</v>
      </c>
      <c r="V53" s="1003">
        <f t="shared" si="14"/>
        <v>108</v>
      </c>
      <c r="W53" s="1003">
        <f t="shared" si="14"/>
        <v>108</v>
      </c>
      <c r="X53" s="1003">
        <f t="shared" si="14"/>
        <v>108</v>
      </c>
      <c r="Y53" s="1003">
        <f t="shared" si="14"/>
        <v>108</v>
      </c>
      <c r="Z53" s="1004">
        <f t="shared" si="14"/>
        <v>108</v>
      </c>
    </row>
    <row r="54" spans="2:26">
      <c r="B54" s="1007" t="s">
        <v>614</v>
      </c>
      <c r="C54" s="1006"/>
      <c r="D54" s="1000">
        <v>10</v>
      </c>
      <c r="E54" s="1001">
        <v>158</v>
      </c>
      <c r="F54" s="1002"/>
      <c r="G54" s="1003">
        <f t="shared" si="15"/>
        <v>6320</v>
      </c>
      <c r="H54" s="1003">
        <f t="shared" si="14"/>
        <v>6320</v>
      </c>
      <c r="I54" s="1003">
        <f t="shared" si="14"/>
        <v>6320</v>
      </c>
      <c r="J54" s="1003">
        <f t="shared" si="14"/>
        <v>6320</v>
      </c>
      <c r="K54" s="1003">
        <f t="shared" si="14"/>
        <v>6320</v>
      </c>
      <c r="L54" s="1003">
        <f t="shared" si="14"/>
        <v>6320</v>
      </c>
      <c r="M54" s="1003">
        <f t="shared" si="14"/>
        <v>6320</v>
      </c>
      <c r="N54" s="1003">
        <f t="shared" si="14"/>
        <v>6320</v>
      </c>
      <c r="O54" s="1003">
        <f t="shared" si="14"/>
        <v>6320</v>
      </c>
      <c r="P54" s="1003">
        <f t="shared" si="14"/>
        <v>6320</v>
      </c>
      <c r="Q54" s="1003">
        <f t="shared" si="14"/>
        <v>6320</v>
      </c>
      <c r="R54" s="1003">
        <f t="shared" si="14"/>
        <v>6320</v>
      </c>
      <c r="S54" s="1003">
        <f t="shared" si="14"/>
        <v>6320</v>
      </c>
      <c r="T54" s="1003">
        <f t="shared" si="14"/>
        <v>6320</v>
      </c>
      <c r="U54" s="1003">
        <f t="shared" si="14"/>
        <v>6320</v>
      </c>
      <c r="V54" s="1003">
        <f t="shared" si="14"/>
        <v>6320</v>
      </c>
      <c r="W54" s="1003">
        <f t="shared" si="14"/>
        <v>6320</v>
      </c>
      <c r="X54" s="1003">
        <f t="shared" si="14"/>
        <v>6320</v>
      </c>
      <c r="Y54" s="1003">
        <f t="shared" si="14"/>
        <v>6320</v>
      </c>
      <c r="Z54" s="1004">
        <f t="shared" si="14"/>
        <v>6320</v>
      </c>
    </row>
    <row r="55" spans="2:26">
      <c r="B55" s="998" t="s">
        <v>615</v>
      </c>
      <c r="C55" s="1006"/>
      <c r="D55" s="1000">
        <v>117</v>
      </c>
      <c r="E55" s="1001">
        <v>2</v>
      </c>
      <c r="F55" s="1002"/>
      <c r="G55" s="1003">
        <f t="shared" si="15"/>
        <v>936</v>
      </c>
      <c r="H55" s="1003">
        <f t="shared" si="14"/>
        <v>936</v>
      </c>
      <c r="I55" s="1003">
        <f t="shared" si="14"/>
        <v>936</v>
      </c>
      <c r="J55" s="1003">
        <f t="shared" si="14"/>
        <v>936</v>
      </c>
      <c r="K55" s="1003">
        <f t="shared" si="14"/>
        <v>936</v>
      </c>
      <c r="L55" s="1003">
        <f t="shared" si="14"/>
        <v>936</v>
      </c>
      <c r="M55" s="1003">
        <f t="shared" si="14"/>
        <v>936</v>
      </c>
      <c r="N55" s="1003">
        <f t="shared" si="14"/>
        <v>936</v>
      </c>
      <c r="O55" s="1003">
        <f t="shared" si="14"/>
        <v>936</v>
      </c>
      <c r="P55" s="1003">
        <f t="shared" si="14"/>
        <v>936</v>
      </c>
      <c r="Q55" s="1003">
        <f t="shared" si="14"/>
        <v>936</v>
      </c>
      <c r="R55" s="1003">
        <f t="shared" si="14"/>
        <v>936</v>
      </c>
      <c r="S55" s="1003">
        <f t="shared" si="14"/>
        <v>936</v>
      </c>
      <c r="T55" s="1003">
        <f t="shared" si="14"/>
        <v>936</v>
      </c>
      <c r="U55" s="1003">
        <f t="shared" si="14"/>
        <v>936</v>
      </c>
      <c r="V55" s="1003">
        <f t="shared" si="14"/>
        <v>936</v>
      </c>
      <c r="W55" s="1003">
        <f t="shared" si="14"/>
        <v>936</v>
      </c>
      <c r="X55" s="1003">
        <f t="shared" si="14"/>
        <v>936</v>
      </c>
      <c r="Y55" s="1003">
        <f t="shared" si="14"/>
        <v>936</v>
      </c>
      <c r="Z55" s="1004">
        <f t="shared" si="14"/>
        <v>936</v>
      </c>
    </row>
    <row r="56" spans="2:26">
      <c r="B56" s="998" t="s">
        <v>616</v>
      </c>
      <c r="C56" s="1006"/>
      <c r="D56" s="1000">
        <v>227</v>
      </c>
      <c r="E56" s="1001">
        <v>2</v>
      </c>
      <c r="F56" s="1002"/>
      <c r="G56" s="1003">
        <f t="shared" si="15"/>
        <v>1816</v>
      </c>
      <c r="H56" s="1003">
        <f t="shared" si="14"/>
        <v>1816</v>
      </c>
      <c r="I56" s="1003">
        <f t="shared" si="14"/>
        <v>1816</v>
      </c>
      <c r="J56" s="1003">
        <f t="shared" si="14"/>
        <v>1816</v>
      </c>
      <c r="K56" s="1003">
        <f t="shared" si="14"/>
        <v>1816</v>
      </c>
      <c r="L56" s="1003">
        <f t="shared" si="14"/>
        <v>1816</v>
      </c>
      <c r="M56" s="1003">
        <f t="shared" si="14"/>
        <v>1816</v>
      </c>
      <c r="N56" s="1003">
        <f t="shared" si="14"/>
        <v>1816</v>
      </c>
      <c r="O56" s="1003">
        <f t="shared" si="14"/>
        <v>1816</v>
      </c>
      <c r="P56" s="1003">
        <f t="shared" si="14"/>
        <v>1816</v>
      </c>
      <c r="Q56" s="1003">
        <f t="shared" si="14"/>
        <v>1816</v>
      </c>
      <c r="R56" s="1003">
        <f t="shared" si="14"/>
        <v>1816</v>
      </c>
      <c r="S56" s="1003">
        <f t="shared" si="14"/>
        <v>1816</v>
      </c>
      <c r="T56" s="1003">
        <f t="shared" si="14"/>
        <v>1816</v>
      </c>
      <c r="U56" s="1003">
        <f t="shared" si="14"/>
        <v>1816</v>
      </c>
      <c r="V56" s="1003">
        <f t="shared" si="14"/>
        <v>1816</v>
      </c>
      <c r="W56" s="1003">
        <f t="shared" si="14"/>
        <v>1816</v>
      </c>
      <c r="X56" s="1003">
        <f t="shared" si="14"/>
        <v>1816</v>
      </c>
      <c r="Y56" s="1003">
        <f t="shared" si="14"/>
        <v>1816</v>
      </c>
      <c r="Z56" s="1004">
        <f t="shared" si="14"/>
        <v>1816</v>
      </c>
    </row>
    <row r="57" spans="2:26">
      <c r="B57" s="998" t="s">
        <v>617</v>
      </c>
      <c r="C57" s="1006"/>
      <c r="D57" s="1000">
        <v>127</v>
      </c>
      <c r="E57" s="1001">
        <v>1</v>
      </c>
      <c r="F57" s="1002"/>
      <c r="G57" s="1003">
        <f t="shared" si="15"/>
        <v>508</v>
      </c>
      <c r="H57" s="1003">
        <f t="shared" si="14"/>
        <v>508</v>
      </c>
      <c r="I57" s="1003">
        <f t="shared" si="14"/>
        <v>508</v>
      </c>
      <c r="J57" s="1003">
        <f t="shared" si="14"/>
        <v>508</v>
      </c>
      <c r="K57" s="1003">
        <f t="shared" si="14"/>
        <v>508</v>
      </c>
      <c r="L57" s="1003">
        <f t="shared" si="14"/>
        <v>508</v>
      </c>
      <c r="M57" s="1003">
        <f t="shared" si="14"/>
        <v>508</v>
      </c>
      <c r="N57" s="1003">
        <f t="shared" si="14"/>
        <v>508</v>
      </c>
      <c r="O57" s="1003">
        <f t="shared" si="14"/>
        <v>508</v>
      </c>
      <c r="P57" s="1003">
        <f t="shared" si="14"/>
        <v>508</v>
      </c>
      <c r="Q57" s="1003">
        <f t="shared" si="14"/>
        <v>508</v>
      </c>
      <c r="R57" s="1003">
        <f t="shared" si="14"/>
        <v>508</v>
      </c>
      <c r="S57" s="1003">
        <f t="shared" si="14"/>
        <v>508</v>
      </c>
      <c r="T57" s="1003">
        <f t="shared" si="14"/>
        <v>508</v>
      </c>
      <c r="U57" s="1003">
        <f t="shared" si="14"/>
        <v>508</v>
      </c>
      <c r="V57" s="1003">
        <f t="shared" si="14"/>
        <v>508</v>
      </c>
      <c r="W57" s="1003">
        <f t="shared" si="14"/>
        <v>508</v>
      </c>
      <c r="X57" s="1003">
        <f t="shared" si="14"/>
        <v>508</v>
      </c>
      <c r="Y57" s="1003">
        <f t="shared" si="14"/>
        <v>508</v>
      </c>
      <c r="Z57" s="1004">
        <f t="shared" si="14"/>
        <v>508</v>
      </c>
    </row>
    <row r="58" spans="2:26">
      <c r="B58" s="998" t="s">
        <v>618</v>
      </c>
      <c r="C58" s="1006"/>
      <c r="D58" s="1000">
        <v>9</v>
      </c>
      <c r="E58" s="1001">
        <v>4</v>
      </c>
      <c r="F58" s="1002"/>
      <c r="G58" s="1003">
        <f t="shared" si="15"/>
        <v>144</v>
      </c>
      <c r="H58" s="1003">
        <f t="shared" si="14"/>
        <v>144</v>
      </c>
      <c r="I58" s="1003">
        <f t="shared" si="14"/>
        <v>144</v>
      </c>
      <c r="J58" s="1003">
        <f t="shared" si="14"/>
        <v>144</v>
      </c>
      <c r="K58" s="1003">
        <f t="shared" si="14"/>
        <v>144</v>
      </c>
      <c r="L58" s="1003">
        <f t="shared" si="14"/>
        <v>144</v>
      </c>
      <c r="M58" s="1003">
        <f t="shared" si="14"/>
        <v>144</v>
      </c>
      <c r="N58" s="1003">
        <f t="shared" si="14"/>
        <v>144</v>
      </c>
      <c r="O58" s="1003">
        <f t="shared" si="14"/>
        <v>144</v>
      </c>
      <c r="P58" s="1003">
        <f t="shared" si="14"/>
        <v>144</v>
      </c>
      <c r="Q58" s="1003">
        <f t="shared" si="14"/>
        <v>144</v>
      </c>
      <c r="R58" s="1003">
        <f t="shared" si="14"/>
        <v>144</v>
      </c>
      <c r="S58" s="1003">
        <f t="shared" si="14"/>
        <v>144</v>
      </c>
      <c r="T58" s="1003">
        <f t="shared" si="14"/>
        <v>144</v>
      </c>
      <c r="U58" s="1003">
        <f t="shared" si="14"/>
        <v>144</v>
      </c>
      <c r="V58" s="1003">
        <f t="shared" si="14"/>
        <v>144</v>
      </c>
      <c r="W58" s="1003">
        <f t="shared" si="14"/>
        <v>144</v>
      </c>
      <c r="X58" s="1003">
        <f t="shared" si="14"/>
        <v>144</v>
      </c>
      <c r="Y58" s="1003">
        <f t="shared" si="14"/>
        <v>144</v>
      </c>
      <c r="Z58" s="1004">
        <f t="shared" si="14"/>
        <v>144</v>
      </c>
    </row>
    <row r="59" spans="2:26">
      <c r="B59" s="998" t="s">
        <v>619</v>
      </c>
      <c r="C59" s="1006"/>
      <c r="D59" s="1000">
        <v>94</v>
      </c>
      <c r="E59" s="1001">
        <v>1</v>
      </c>
      <c r="F59" s="1002"/>
      <c r="G59" s="1003">
        <f t="shared" si="15"/>
        <v>376</v>
      </c>
      <c r="H59" s="1003">
        <f t="shared" si="14"/>
        <v>376</v>
      </c>
      <c r="I59" s="1003">
        <f t="shared" si="14"/>
        <v>376</v>
      </c>
      <c r="J59" s="1003">
        <f t="shared" si="14"/>
        <v>376</v>
      </c>
      <c r="K59" s="1003">
        <f t="shared" si="14"/>
        <v>376</v>
      </c>
      <c r="L59" s="1003">
        <f t="shared" si="14"/>
        <v>376</v>
      </c>
      <c r="M59" s="1003">
        <f t="shared" si="14"/>
        <v>376</v>
      </c>
      <c r="N59" s="1003">
        <f t="shared" si="14"/>
        <v>376</v>
      </c>
      <c r="O59" s="1003">
        <f t="shared" si="14"/>
        <v>376</v>
      </c>
      <c r="P59" s="1003">
        <f t="shared" si="14"/>
        <v>376</v>
      </c>
      <c r="Q59" s="1003">
        <f t="shared" si="14"/>
        <v>376</v>
      </c>
      <c r="R59" s="1003">
        <f t="shared" si="14"/>
        <v>376</v>
      </c>
      <c r="S59" s="1003">
        <f t="shared" si="14"/>
        <v>376</v>
      </c>
      <c r="T59" s="1003">
        <f t="shared" si="14"/>
        <v>376</v>
      </c>
      <c r="U59" s="1003">
        <f t="shared" si="14"/>
        <v>376</v>
      </c>
      <c r="V59" s="1003">
        <f t="shared" si="14"/>
        <v>376</v>
      </c>
      <c r="W59" s="1003">
        <f t="shared" si="14"/>
        <v>376</v>
      </c>
      <c r="X59" s="1003">
        <f t="shared" si="14"/>
        <v>376</v>
      </c>
      <c r="Y59" s="1003">
        <f t="shared" si="14"/>
        <v>376</v>
      </c>
      <c r="Z59" s="1004">
        <f t="shared" si="14"/>
        <v>376</v>
      </c>
    </row>
    <row r="60" spans="2:26">
      <c r="B60" s="998" t="s">
        <v>620</v>
      </c>
      <c r="C60" s="1006"/>
      <c r="D60" s="1000">
        <v>226</v>
      </c>
      <c r="E60" s="1001">
        <v>2</v>
      </c>
      <c r="F60" s="1002"/>
      <c r="G60" s="1003">
        <f t="shared" si="15"/>
        <v>1808</v>
      </c>
      <c r="H60" s="1003">
        <f t="shared" si="14"/>
        <v>1808</v>
      </c>
      <c r="I60" s="1003">
        <f t="shared" si="14"/>
        <v>1808</v>
      </c>
      <c r="J60" s="1003">
        <f t="shared" si="14"/>
        <v>1808</v>
      </c>
      <c r="K60" s="1003">
        <f t="shared" si="14"/>
        <v>1808</v>
      </c>
      <c r="L60" s="1003">
        <f t="shared" ref="L60:Z63" si="16">IF(L$16=0,0,L$16/$D$16*$E60*$D60)</f>
        <v>1808</v>
      </c>
      <c r="M60" s="1003">
        <f t="shared" si="16"/>
        <v>1808</v>
      </c>
      <c r="N60" s="1003">
        <f t="shared" si="16"/>
        <v>1808</v>
      </c>
      <c r="O60" s="1003">
        <f t="shared" si="16"/>
        <v>1808</v>
      </c>
      <c r="P60" s="1003">
        <f t="shared" si="16"/>
        <v>1808</v>
      </c>
      <c r="Q60" s="1003">
        <f t="shared" si="16"/>
        <v>1808</v>
      </c>
      <c r="R60" s="1003">
        <f t="shared" si="16"/>
        <v>1808</v>
      </c>
      <c r="S60" s="1003">
        <f t="shared" si="16"/>
        <v>1808</v>
      </c>
      <c r="T60" s="1003">
        <f t="shared" si="16"/>
        <v>1808</v>
      </c>
      <c r="U60" s="1003">
        <f t="shared" si="16"/>
        <v>1808</v>
      </c>
      <c r="V60" s="1003">
        <f t="shared" si="16"/>
        <v>1808</v>
      </c>
      <c r="W60" s="1003">
        <f t="shared" si="16"/>
        <v>1808</v>
      </c>
      <c r="X60" s="1003">
        <f t="shared" si="16"/>
        <v>1808</v>
      </c>
      <c r="Y60" s="1003">
        <f t="shared" si="16"/>
        <v>1808</v>
      </c>
      <c r="Z60" s="1004">
        <f t="shared" si="16"/>
        <v>1808</v>
      </c>
    </row>
    <row r="61" spans="2:26">
      <c r="B61" s="1007" t="s">
        <v>621</v>
      </c>
      <c r="C61" s="1006"/>
      <c r="D61" s="1000">
        <v>15</v>
      </c>
      <c r="E61" s="1001">
        <v>38</v>
      </c>
      <c r="F61" s="1002"/>
      <c r="G61" s="1003">
        <f t="shared" si="15"/>
        <v>2280</v>
      </c>
      <c r="H61" s="1003">
        <f t="shared" si="15"/>
        <v>2280</v>
      </c>
      <c r="I61" s="1003">
        <f t="shared" si="15"/>
        <v>2280</v>
      </c>
      <c r="J61" s="1003">
        <f t="shared" si="15"/>
        <v>2280</v>
      </c>
      <c r="K61" s="1003">
        <f t="shared" si="15"/>
        <v>2280</v>
      </c>
      <c r="L61" s="1003">
        <f t="shared" si="16"/>
        <v>2280</v>
      </c>
      <c r="M61" s="1003">
        <f t="shared" si="16"/>
        <v>2280</v>
      </c>
      <c r="N61" s="1003">
        <f t="shared" si="16"/>
        <v>2280</v>
      </c>
      <c r="O61" s="1003">
        <f t="shared" si="16"/>
        <v>2280</v>
      </c>
      <c r="P61" s="1003">
        <f t="shared" si="16"/>
        <v>2280</v>
      </c>
      <c r="Q61" s="1003">
        <f t="shared" si="16"/>
        <v>2280</v>
      </c>
      <c r="R61" s="1003">
        <f t="shared" si="16"/>
        <v>2280</v>
      </c>
      <c r="S61" s="1003">
        <f t="shared" si="16"/>
        <v>2280</v>
      </c>
      <c r="T61" s="1003">
        <f t="shared" si="16"/>
        <v>2280</v>
      </c>
      <c r="U61" s="1003">
        <f t="shared" si="16"/>
        <v>2280</v>
      </c>
      <c r="V61" s="1003">
        <f t="shared" si="16"/>
        <v>2280</v>
      </c>
      <c r="W61" s="1003">
        <f t="shared" si="16"/>
        <v>2280</v>
      </c>
      <c r="X61" s="1003">
        <f t="shared" si="16"/>
        <v>2280</v>
      </c>
      <c r="Y61" s="1003">
        <f t="shared" si="16"/>
        <v>2280</v>
      </c>
      <c r="Z61" s="1004">
        <f t="shared" si="16"/>
        <v>2280</v>
      </c>
    </row>
    <row r="62" spans="2:26">
      <c r="B62" s="1007" t="s">
        <v>622</v>
      </c>
      <c r="C62" s="1006"/>
      <c r="D62" s="1000">
        <v>15</v>
      </c>
      <c r="E62" s="1001">
        <v>90</v>
      </c>
      <c r="F62" s="1002"/>
      <c r="G62" s="1003">
        <f t="shared" si="15"/>
        <v>5400</v>
      </c>
      <c r="H62" s="1003">
        <f t="shared" si="15"/>
        <v>5400</v>
      </c>
      <c r="I62" s="1003">
        <f t="shared" si="15"/>
        <v>5400</v>
      </c>
      <c r="J62" s="1003">
        <f t="shared" si="15"/>
        <v>5400</v>
      </c>
      <c r="K62" s="1003">
        <f t="shared" si="15"/>
        <v>5400</v>
      </c>
      <c r="L62" s="1003">
        <f t="shared" si="16"/>
        <v>5400</v>
      </c>
      <c r="M62" s="1003">
        <f t="shared" si="16"/>
        <v>5400</v>
      </c>
      <c r="N62" s="1003">
        <f t="shared" si="16"/>
        <v>5400</v>
      </c>
      <c r="O62" s="1003">
        <f t="shared" si="16"/>
        <v>5400</v>
      </c>
      <c r="P62" s="1003">
        <f t="shared" si="16"/>
        <v>5400</v>
      </c>
      <c r="Q62" s="1003">
        <f t="shared" si="16"/>
        <v>5400</v>
      </c>
      <c r="R62" s="1003">
        <f t="shared" si="16"/>
        <v>5400</v>
      </c>
      <c r="S62" s="1003">
        <f t="shared" si="16"/>
        <v>5400</v>
      </c>
      <c r="T62" s="1003">
        <f t="shared" si="16"/>
        <v>5400</v>
      </c>
      <c r="U62" s="1003">
        <f t="shared" si="16"/>
        <v>5400</v>
      </c>
      <c r="V62" s="1003">
        <f t="shared" si="16"/>
        <v>5400</v>
      </c>
      <c r="W62" s="1003">
        <f t="shared" si="16"/>
        <v>5400</v>
      </c>
      <c r="X62" s="1003">
        <f t="shared" si="16"/>
        <v>5400</v>
      </c>
      <c r="Y62" s="1003">
        <f t="shared" si="16"/>
        <v>5400</v>
      </c>
      <c r="Z62" s="1004">
        <f t="shared" si="16"/>
        <v>5400</v>
      </c>
    </row>
    <row r="63" spans="2:26">
      <c r="B63" s="1007" t="s">
        <v>623</v>
      </c>
      <c r="C63" s="1006"/>
      <c r="D63" s="1000">
        <v>23</v>
      </c>
      <c r="E63" s="1001">
        <v>15</v>
      </c>
      <c r="F63" s="1002"/>
      <c r="G63" s="1003">
        <f t="shared" ref="G63:K63" si="17">IF(G$16=0,0,G$16/$D$16*$E63*$D63)</f>
        <v>1380</v>
      </c>
      <c r="H63" s="1003">
        <f t="shared" si="17"/>
        <v>1380</v>
      </c>
      <c r="I63" s="1003">
        <f t="shared" si="17"/>
        <v>1380</v>
      </c>
      <c r="J63" s="1003">
        <f t="shared" si="17"/>
        <v>1380</v>
      </c>
      <c r="K63" s="1003">
        <f t="shared" si="17"/>
        <v>1380</v>
      </c>
      <c r="L63" s="1003">
        <f t="shared" si="16"/>
        <v>1380</v>
      </c>
      <c r="M63" s="1003">
        <f t="shared" si="16"/>
        <v>1380</v>
      </c>
      <c r="N63" s="1003">
        <f t="shared" si="16"/>
        <v>1380</v>
      </c>
      <c r="O63" s="1003">
        <f t="shared" si="16"/>
        <v>1380</v>
      </c>
      <c r="P63" s="1003">
        <f t="shared" si="16"/>
        <v>1380</v>
      </c>
      <c r="Q63" s="1003">
        <f t="shared" si="16"/>
        <v>1380</v>
      </c>
      <c r="R63" s="1003">
        <f t="shared" si="16"/>
        <v>1380</v>
      </c>
      <c r="S63" s="1003">
        <f t="shared" si="16"/>
        <v>1380</v>
      </c>
      <c r="T63" s="1003">
        <f t="shared" si="16"/>
        <v>1380</v>
      </c>
      <c r="U63" s="1003">
        <f t="shared" si="16"/>
        <v>1380</v>
      </c>
      <c r="V63" s="1003">
        <f t="shared" si="16"/>
        <v>1380</v>
      </c>
      <c r="W63" s="1003">
        <f t="shared" si="16"/>
        <v>1380</v>
      </c>
      <c r="X63" s="1003">
        <f t="shared" si="16"/>
        <v>1380</v>
      </c>
      <c r="Y63" s="1003">
        <f t="shared" si="16"/>
        <v>1380</v>
      </c>
      <c r="Z63" s="1004">
        <f t="shared" si="16"/>
        <v>1380</v>
      </c>
    </row>
    <row r="64" spans="2:26">
      <c r="B64" s="995" t="s">
        <v>209</v>
      </c>
      <c r="C64" s="996"/>
      <c r="D64" s="997"/>
      <c r="E64" s="946">
        <f>VLOOKUP($B64,$B$14:$C$17,2,FALSE)</f>
        <v>2000</v>
      </c>
      <c r="F64" s="940">
        <f>VLOOKUP($B64,$B$14:$E$17,4,FALSE)</f>
        <v>3</v>
      </c>
      <c r="G64" s="902"/>
      <c r="H64" s="902"/>
      <c r="I64" s="902"/>
      <c r="J64" s="902"/>
      <c r="K64" s="902"/>
      <c r="L64" s="902"/>
      <c r="M64" s="902"/>
      <c r="N64" s="902"/>
      <c r="O64" s="902"/>
      <c r="P64" s="902"/>
      <c r="Q64" s="902"/>
      <c r="R64" s="902"/>
      <c r="S64" s="902"/>
      <c r="T64" s="902"/>
      <c r="U64" s="902"/>
      <c r="V64" s="902"/>
      <c r="W64" s="902"/>
      <c r="X64" s="902"/>
      <c r="Y64" s="902"/>
      <c r="Z64" s="941"/>
    </row>
    <row r="65" spans="2:26">
      <c r="B65" s="998" t="s">
        <v>606</v>
      </c>
      <c r="C65" s="999"/>
      <c r="D65" s="1000">
        <v>80</v>
      </c>
      <c r="E65" s="1001">
        <v>1</v>
      </c>
      <c r="F65" s="1002"/>
      <c r="G65" s="1003">
        <f>IF(G$17=0,0,G$17/$D$17*$E65*$D65)</f>
        <v>240</v>
      </c>
      <c r="H65" s="1003">
        <f t="shared" ref="H65:Z79" si="18">IF(H$17=0,0,H$17/$D$17*$E65*$D65)</f>
        <v>240</v>
      </c>
      <c r="I65" s="1003">
        <f t="shared" si="18"/>
        <v>240</v>
      </c>
      <c r="J65" s="1003">
        <f t="shared" si="18"/>
        <v>240</v>
      </c>
      <c r="K65" s="1003">
        <f t="shared" si="18"/>
        <v>240</v>
      </c>
      <c r="L65" s="1003">
        <f t="shared" si="18"/>
        <v>240</v>
      </c>
      <c r="M65" s="1003">
        <f t="shared" si="18"/>
        <v>240</v>
      </c>
      <c r="N65" s="1003">
        <f t="shared" si="18"/>
        <v>240</v>
      </c>
      <c r="O65" s="1003">
        <f t="shared" si="18"/>
        <v>240</v>
      </c>
      <c r="P65" s="1003">
        <f t="shared" si="18"/>
        <v>240</v>
      </c>
      <c r="Q65" s="1003">
        <f t="shared" si="18"/>
        <v>240</v>
      </c>
      <c r="R65" s="1003">
        <f t="shared" si="18"/>
        <v>240</v>
      </c>
      <c r="S65" s="1003">
        <f t="shared" si="18"/>
        <v>240</v>
      </c>
      <c r="T65" s="1003">
        <f t="shared" si="18"/>
        <v>240</v>
      </c>
      <c r="U65" s="1003">
        <f t="shared" si="18"/>
        <v>240</v>
      </c>
      <c r="V65" s="1003">
        <f t="shared" si="18"/>
        <v>240</v>
      </c>
      <c r="W65" s="1003">
        <f t="shared" si="18"/>
        <v>240</v>
      </c>
      <c r="X65" s="1003">
        <f t="shared" si="18"/>
        <v>240</v>
      </c>
      <c r="Y65" s="1003">
        <f t="shared" si="18"/>
        <v>240</v>
      </c>
      <c r="Z65" s="1004">
        <f t="shared" si="18"/>
        <v>240</v>
      </c>
    </row>
    <row r="66" spans="2:26">
      <c r="B66" s="1005" t="s">
        <v>607</v>
      </c>
      <c r="C66" s="999"/>
      <c r="D66" s="1000">
        <v>50</v>
      </c>
      <c r="E66" s="1001">
        <v>1</v>
      </c>
      <c r="F66" s="1002"/>
      <c r="G66" s="1003">
        <f t="shared" ref="G66:V81" si="19">IF(G$17=0,0,G$17/$D$17*$E66*$D66)</f>
        <v>150</v>
      </c>
      <c r="H66" s="1003">
        <f t="shared" si="19"/>
        <v>150</v>
      </c>
      <c r="I66" s="1003">
        <f t="shared" si="19"/>
        <v>150</v>
      </c>
      <c r="J66" s="1003">
        <f t="shared" si="19"/>
        <v>150</v>
      </c>
      <c r="K66" s="1003">
        <f t="shared" si="19"/>
        <v>150</v>
      </c>
      <c r="L66" s="1003">
        <f t="shared" si="19"/>
        <v>150</v>
      </c>
      <c r="M66" s="1003">
        <f t="shared" si="19"/>
        <v>150</v>
      </c>
      <c r="N66" s="1003">
        <f t="shared" si="19"/>
        <v>150</v>
      </c>
      <c r="O66" s="1003">
        <f t="shared" si="19"/>
        <v>150</v>
      </c>
      <c r="P66" s="1003">
        <f t="shared" si="19"/>
        <v>150</v>
      </c>
      <c r="Q66" s="1003">
        <f t="shared" si="19"/>
        <v>150</v>
      </c>
      <c r="R66" s="1003">
        <f t="shared" si="19"/>
        <v>150</v>
      </c>
      <c r="S66" s="1003">
        <f t="shared" si="19"/>
        <v>150</v>
      </c>
      <c r="T66" s="1003">
        <f t="shared" si="19"/>
        <v>150</v>
      </c>
      <c r="U66" s="1003">
        <f t="shared" si="19"/>
        <v>150</v>
      </c>
      <c r="V66" s="1003">
        <f t="shared" si="19"/>
        <v>150</v>
      </c>
      <c r="W66" s="1003">
        <f t="shared" si="18"/>
        <v>150</v>
      </c>
      <c r="X66" s="1003">
        <f t="shared" si="18"/>
        <v>150</v>
      </c>
      <c r="Y66" s="1003">
        <f t="shared" si="18"/>
        <v>150</v>
      </c>
      <c r="Z66" s="1004">
        <f t="shared" si="18"/>
        <v>150</v>
      </c>
    </row>
    <row r="67" spans="2:26">
      <c r="B67" s="998" t="s">
        <v>608</v>
      </c>
      <c r="C67" s="999"/>
      <c r="D67" s="1000">
        <v>187</v>
      </c>
      <c r="E67" s="1001">
        <v>2</v>
      </c>
      <c r="F67" s="1002"/>
      <c r="G67" s="1003">
        <f t="shared" si="19"/>
        <v>1122</v>
      </c>
      <c r="H67" s="1003">
        <f t="shared" si="18"/>
        <v>1122</v>
      </c>
      <c r="I67" s="1003">
        <f t="shared" si="18"/>
        <v>1122</v>
      </c>
      <c r="J67" s="1003">
        <f t="shared" si="18"/>
        <v>1122</v>
      </c>
      <c r="K67" s="1003">
        <f t="shared" si="18"/>
        <v>1122</v>
      </c>
      <c r="L67" s="1003">
        <f t="shared" si="18"/>
        <v>1122</v>
      </c>
      <c r="M67" s="1003">
        <f t="shared" si="18"/>
        <v>1122</v>
      </c>
      <c r="N67" s="1003">
        <f t="shared" si="18"/>
        <v>1122</v>
      </c>
      <c r="O67" s="1003">
        <f t="shared" si="18"/>
        <v>1122</v>
      </c>
      <c r="P67" s="1003">
        <f t="shared" si="18"/>
        <v>1122</v>
      </c>
      <c r="Q67" s="1003">
        <f t="shared" si="18"/>
        <v>1122</v>
      </c>
      <c r="R67" s="1003">
        <f t="shared" si="18"/>
        <v>1122</v>
      </c>
      <c r="S67" s="1003">
        <f t="shared" si="18"/>
        <v>1122</v>
      </c>
      <c r="T67" s="1003">
        <f t="shared" si="18"/>
        <v>1122</v>
      </c>
      <c r="U67" s="1003">
        <f t="shared" si="18"/>
        <v>1122</v>
      </c>
      <c r="V67" s="1003">
        <f t="shared" si="18"/>
        <v>1122</v>
      </c>
      <c r="W67" s="1003">
        <f t="shared" si="18"/>
        <v>1122</v>
      </c>
      <c r="X67" s="1003">
        <f t="shared" si="18"/>
        <v>1122</v>
      </c>
      <c r="Y67" s="1003">
        <f t="shared" si="18"/>
        <v>1122</v>
      </c>
      <c r="Z67" s="1004">
        <f t="shared" si="18"/>
        <v>1122</v>
      </c>
    </row>
    <row r="68" spans="2:26">
      <c r="B68" s="998" t="s">
        <v>609</v>
      </c>
      <c r="C68" s="1006"/>
      <c r="D68" s="1000">
        <v>136</v>
      </c>
      <c r="E68" s="1001">
        <v>2</v>
      </c>
      <c r="F68" s="1002"/>
      <c r="G68" s="1003">
        <f t="shared" si="19"/>
        <v>816</v>
      </c>
      <c r="H68" s="1003">
        <f t="shared" si="18"/>
        <v>816</v>
      </c>
      <c r="I68" s="1003">
        <f t="shared" si="18"/>
        <v>816</v>
      </c>
      <c r="J68" s="1003">
        <f t="shared" si="18"/>
        <v>816</v>
      </c>
      <c r="K68" s="1003">
        <f t="shared" si="18"/>
        <v>816</v>
      </c>
      <c r="L68" s="1003">
        <f t="shared" si="18"/>
        <v>816</v>
      </c>
      <c r="M68" s="1003">
        <f t="shared" si="18"/>
        <v>816</v>
      </c>
      <c r="N68" s="1003">
        <f t="shared" si="18"/>
        <v>816</v>
      </c>
      <c r="O68" s="1003">
        <f t="shared" si="18"/>
        <v>816</v>
      </c>
      <c r="P68" s="1003">
        <f t="shared" si="18"/>
        <v>816</v>
      </c>
      <c r="Q68" s="1003">
        <f t="shared" si="18"/>
        <v>816</v>
      </c>
      <c r="R68" s="1003">
        <f t="shared" si="18"/>
        <v>816</v>
      </c>
      <c r="S68" s="1003">
        <f t="shared" si="18"/>
        <v>816</v>
      </c>
      <c r="T68" s="1003">
        <f t="shared" si="18"/>
        <v>816</v>
      </c>
      <c r="U68" s="1003">
        <f t="shared" si="18"/>
        <v>816</v>
      </c>
      <c r="V68" s="1003">
        <f t="shared" si="18"/>
        <v>816</v>
      </c>
      <c r="W68" s="1003">
        <f t="shared" si="18"/>
        <v>816</v>
      </c>
      <c r="X68" s="1003">
        <f t="shared" si="18"/>
        <v>816</v>
      </c>
      <c r="Y68" s="1003">
        <f t="shared" si="18"/>
        <v>816</v>
      </c>
      <c r="Z68" s="1004">
        <f t="shared" si="18"/>
        <v>816</v>
      </c>
    </row>
    <row r="69" spans="2:26">
      <c r="B69" s="998" t="s">
        <v>610</v>
      </c>
      <c r="C69" s="1006"/>
      <c r="D69" s="1000">
        <v>87</v>
      </c>
      <c r="E69" s="1001">
        <v>2</v>
      </c>
      <c r="F69" s="1002"/>
      <c r="G69" s="1003">
        <f t="shared" si="19"/>
        <v>522</v>
      </c>
      <c r="H69" s="1003">
        <f t="shared" si="18"/>
        <v>522</v>
      </c>
      <c r="I69" s="1003">
        <f t="shared" si="18"/>
        <v>522</v>
      </c>
      <c r="J69" s="1003">
        <f t="shared" si="18"/>
        <v>522</v>
      </c>
      <c r="K69" s="1003">
        <f t="shared" si="18"/>
        <v>522</v>
      </c>
      <c r="L69" s="1003">
        <f t="shared" si="18"/>
        <v>522</v>
      </c>
      <c r="M69" s="1003">
        <f t="shared" si="18"/>
        <v>522</v>
      </c>
      <c r="N69" s="1003">
        <f t="shared" si="18"/>
        <v>522</v>
      </c>
      <c r="O69" s="1003">
        <f t="shared" si="18"/>
        <v>522</v>
      </c>
      <c r="P69" s="1003">
        <f t="shared" si="18"/>
        <v>522</v>
      </c>
      <c r="Q69" s="1003">
        <f t="shared" si="18"/>
        <v>522</v>
      </c>
      <c r="R69" s="1003">
        <f t="shared" si="18"/>
        <v>522</v>
      </c>
      <c r="S69" s="1003">
        <f t="shared" si="18"/>
        <v>522</v>
      </c>
      <c r="T69" s="1003">
        <f t="shared" si="18"/>
        <v>522</v>
      </c>
      <c r="U69" s="1003">
        <f t="shared" si="18"/>
        <v>522</v>
      </c>
      <c r="V69" s="1003">
        <f t="shared" si="18"/>
        <v>522</v>
      </c>
      <c r="W69" s="1003">
        <f t="shared" si="18"/>
        <v>522</v>
      </c>
      <c r="X69" s="1003">
        <f t="shared" si="18"/>
        <v>522</v>
      </c>
      <c r="Y69" s="1003">
        <f t="shared" si="18"/>
        <v>522</v>
      </c>
      <c r="Z69" s="1004">
        <f t="shared" si="18"/>
        <v>522</v>
      </c>
    </row>
    <row r="70" spans="2:26">
      <c r="B70" s="998" t="s">
        <v>611</v>
      </c>
      <c r="C70" s="1006"/>
      <c r="D70" s="1000">
        <v>195</v>
      </c>
      <c r="E70" s="1001">
        <v>1</v>
      </c>
      <c r="F70" s="1002"/>
      <c r="G70" s="1003">
        <f t="shared" si="19"/>
        <v>585</v>
      </c>
      <c r="H70" s="1003">
        <f t="shared" si="18"/>
        <v>585</v>
      </c>
      <c r="I70" s="1003">
        <f t="shared" si="18"/>
        <v>585</v>
      </c>
      <c r="J70" s="1003">
        <f t="shared" si="18"/>
        <v>585</v>
      </c>
      <c r="K70" s="1003">
        <f t="shared" si="18"/>
        <v>585</v>
      </c>
      <c r="L70" s="1003">
        <f t="shared" si="18"/>
        <v>585</v>
      </c>
      <c r="M70" s="1003">
        <f t="shared" si="18"/>
        <v>585</v>
      </c>
      <c r="N70" s="1003">
        <f t="shared" si="18"/>
        <v>585</v>
      </c>
      <c r="O70" s="1003">
        <f t="shared" si="18"/>
        <v>585</v>
      </c>
      <c r="P70" s="1003">
        <f t="shared" si="18"/>
        <v>585</v>
      </c>
      <c r="Q70" s="1003">
        <f t="shared" si="18"/>
        <v>585</v>
      </c>
      <c r="R70" s="1003">
        <f t="shared" si="18"/>
        <v>585</v>
      </c>
      <c r="S70" s="1003">
        <f t="shared" si="18"/>
        <v>585</v>
      </c>
      <c r="T70" s="1003">
        <f t="shared" si="18"/>
        <v>585</v>
      </c>
      <c r="U70" s="1003">
        <f t="shared" si="18"/>
        <v>585</v>
      </c>
      <c r="V70" s="1003">
        <f t="shared" si="18"/>
        <v>585</v>
      </c>
      <c r="W70" s="1003">
        <f t="shared" si="18"/>
        <v>585</v>
      </c>
      <c r="X70" s="1003">
        <f t="shared" si="18"/>
        <v>585</v>
      </c>
      <c r="Y70" s="1003">
        <f t="shared" si="18"/>
        <v>585</v>
      </c>
      <c r="Z70" s="1004">
        <f t="shared" si="18"/>
        <v>585</v>
      </c>
    </row>
    <row r="71" spans="2:26">
      <c r="B71" s="998" t="s">
        <v>612</v>
      </c>
      <c r="C71" s="1006"/>
      <c r="D71" s="1000">
        <v>73</v>
      </c>
      <c r="E71" s="1001">
        <v>1</v>
      </c>
      <c r="F71" s="1002"/>
      <c r="G71" s="1003">
        <f t="shared" si="19"/>
        <v>219</v>
      </c>
      <c r="H71" s="1003">
        <f t="shared" si="18"/>
        <v>219</v>
      </c>
      <c r="I71" s="1003">
        <f t="shared" si="18"/>
        <v>219</v>
      </c>
      <c r="J71" s="1003">
        <f t="shared" si="18"/>
        <v>219</v>
      </c>
      <c r="K71" s="1003">
        <f t="shared" si="18"/>
        <v>219</v>
      </c>
      <c r="L71" s="1003">
        <f t="shared" si="18"/>
        <v>219</v>
      </c>
      <c r="M71" s="1003">
        <f t="shared" si="18"/>
        <v>219</v>
      </c>
      <c r="N71" s="1003">
        <f t="shared" si="18"/>
        <v>219</v>
      </c>
      <c r="O71" s="1003">
        <f t="shared" si="18"/>
        <v>219</v>
      </c>
      <c r="P71" s="1003">
        <f t="shared" si="18"/>
        <v>219</v>
      </c>
      <c r="Q71" s="1003">
        <f t="shared" si="18"/>
        <v>219</v>
      </c>
      <c r="R71" s="1003">
        <f t="shared" si="18"/>
        <v>219</v>
      </c>
      <c r="S71" s="1003">
        <f t="shared" si="18"/>
        <v>219</v>
      </c>
      <c r="T71" s="1003">
        <f t="shared" si="18"/>
        <v>219</v>
      </c>
      <c r="U71" s="1003">
        <f t="shared" si="18"/>
        <v>219</v>
      </c>
      <c r="V71" s="1003">
        <f t="shared" si="18"/>
        <v>219</v>
      </c>
      <c r="W71" s="1003">
        <f t="shared" si="18"/>
        <v>219</v>
      </c>
      <c r="X71" s="1003">
        <f t="shared" si="18"/>
        <v>219</v>
      </c>
      <c r="Y71" s="1003">
        <f t="shared" si="18"/>
        <v>219</v>
      </c>
      <c r="Z71" s="1004">
        <f t="shared" si="18"/>
        <v>219</v>
      </c>
    </row>
    <row r="72" spans="2:26">
      <c r="B72" s="998" t="s">
        <v>613</v>
      </c>
      <c r="C72" s="1006"/>
      <c r="D72" s="1000">
        <v>9</v>
      </c>
      <c r="E72" s="1001">
        <v>3</v>
      </c>
      <c r="F72" s="1002"/>
      <c r="G72" s="1003">
        <f t="shared" si="19"/>
        <v>81</v>
      </c>
      <c r="H72" s="1003">
        <f t="shared" si="18"/>
        <v>81</v>
      </c>
      <c r="I72" s="1003">
        <f t="shared" si="18"/>
        <v>81</v>
      </c>
      <c r="J72" s="1003">
        <f t="shared" si="18"/>
        <v>81</v>
      </c>
      <c r="K72" s="1003">
        <f t="shared" si="18"/>
        <v>81</v>
      </c>
      <c r="L72" s="1003">
        <f t="shared" si="18"/>
        <v>81</v>
      </c>
      <c r="M72" s="1003">
        <f t="shared" si="18"/>
        <v>81</v>
      </c>
      <c r="N72" s="1003">
        <f t="shared" si="18"/>
        <v>81</v>
      </c>
      <c r="O72" s="1003">
        <f t="shared" si="18"/>
        <v>81</v>
      </c>
      <c r="P72" s="1003">
        <f t="shared" si="18"/>
        <v>81</v>
      </c>
      <c r="Q72" s="1003">
        <f t="shared" si="18"/>
        <v>81</v>
      </c>
      <c r="R72" s="1003">
        <f t="shared" si="18"/>
        <v>81</v>
      </c>
      <c r="S72" s="1003">
        <f t="shared" si="18"/>
        <v>81</v>
      </c>
      <c r="T72" s="1003">
        <f t="shared" si="18"/>
        <v>81</v>
      </c>
      <c r="U72" s="1003">
        <f t="shared" si="18"/>
        <v>81</v>
      </c>
      <c r="V72" s="1003">
        <f t="shared" si="18"/>
        <v>81</v>
      </c>
      <c r="W72" s="1003">
        <f t="shared" si="18"/>
        <v>81</v>
      </c>
      <c r="X72" s="1003">
        <f t="shared" si="18"/>
        <v>81</v>
      </c>
      <c r="Y72" s="1003">
        <f t="shared" si="18"/>
        <v>81</v>
      </c>
      <c r="Z72" s="1004">
        <f t="shared" si="18"/>
        <v>81</v>
      </c>
    </row>
    <row r="73" spans="2:26">
      <c r="B73" s="1007" t="s">
        <v>614</v>
      </c>
      <c r="C73" s="1006"/>
      <c r="D73" s="1000">
        <v>10</v>
      </c>
      <c r="E73" s="1001">
        <v>158</v>
      </c>
      <c r="F73" s="1002"/>
      <c r="G73" s="1003">
        <f t="shared" si="19"/>
        <v>4740</v>
      </c>
      <c r="H73" s="1003">
        <f t="shared" si="18"/>
        <v>4740</v>
      </c>
      <c r="I73" s="1003">
        <f t="shared" si="18"/>
        <v>4740</v>
      </c>
      <c r="J73" s="1003">
        <f t="shared" si="18"/>
        <v>4740</v>
      </c>
      <c r="K73" s="1003">
        <f t="shared" si="18"/>
        <v>4740</v>
      </c>
      <c r="L73" s="1003">
        <f t="shared" si="18"/>
        <v>4740</v>
      </c>
      <c r="M73" s="1003">
        <f t="shared" si="18"/>
        <v>4740</v>
      </c>
      <c r="N73" s="1003">
        <f t="shared" si="18"/>
        <v>4740</v>
      </c>
      <c r="O73" s="1003">
        <f t="shared" si="18"/>
        <v>4740</v>
      </c>
      <c r="P73" s="1003">
        <f t="shared" si="18"/>
        <v>4740</v>
      </c>
      <c r="Q73" s="1003">
        <f t="shared" si="18"/>
        <v>4740</v>
      </c>
      <c r="R73" s="1003">
        <f t="shared" si="18"/>
        <v>4740</v>
      </c>
      <c r="S73" s="1003">
        <f t="shared" si="18"/>
        <v>4740</v>
      </c>
      <c r="T73" s="1003">
        <f t="shared" si="18"/>
        <v>4740</v>
      </c>
      <c r="U73" s="1003">
        <f t="shared" si="18"/>
        <v>4740</v>
      </c>
      <c r="V73" s="1003">
        <f t="shared" si="18"/>
        <v>4740</v>
      </c>
      <c r="W73" s="1003">
        <f t="shared" si="18"/>
        <v>4740</v>
      </c>
      <c r="X73" s="1003">
        <f t="shared" si="18"/>
        <v>4740</v>
      </c>
      <c r="Y73" s="1003">
        <f t="shared" si="18"/>
        <v>4740</v>
      </c>
      <c r="Z73" s="1004">
        <f t="shared" si="18"/>
        <v>4740</v>
      </c>
    </row>
    <row r="74" spans="2:26">
      <c r="B74" s="998" t="s">
        <v>615</v>
      </c>
      <c r="C74" s="1006"/>
      <c r="D74" s="1000">
        <v>117</v>
      </c>
      <c r="E74" s="1001">
        <v>2</v>
      </c>
      <c r="F74" s="1002"/>
      <c r="G74" s="1003">
        <f t="shared" si="19"/>
        <v>702</v>
      </c>
      <c r="H74" s="1003">
        <f t="shared" si="18"/>
        <v>702</v>
      </c>
      <c r="I74" s="1003">
        <f t="shared" si="18"/>
        <v>702</v>
      </c>
      <c r="J74" s="1003">
        <f t="shared" si="18"/>
        <v>702</v>
      </c>
      <c r="K74" s="1003">
        <f t="shared" si="18"/>
        <v>702</v>
      </c>
      <c r="L74" s="1003">
        <f t="shared" si="18"/>
        <v>702</v>
      </c>
      <c r="M74" s="1003">
        <f t="shared" si="18"/>
        <v>702</v>
      </c>
      <c r="N74" s="1003">
        <f t="shared" si="18"/>
        <v>702</v>
      </c>
      <c r="O74" s="1003">
        <f t="shared" si="18"/>
        <v>702</v>
      </c>
      <c r="P74" s="1003">
        <f t="shared" si="18"/>
        <v>702</v>
      </c>
      <c r="Q74" s="1003">
        <f t="shared" si="18"/>
        <v>702</v>
      </c>
      <c r="R74" s="1003">
        <f t="shared" si="18"/>
        <v>702</v>
      </c>
      <c r="S74" s="1003">
        <f t="shared" si="18"/>
        <v>702</v>
      </c>
      <c r="T74" s="1003">
        <f t="shared" si="18"/>
        <v>702</v>
      </c>
      <c r="U74" s="1003">
        <f t="shared" si="18"/>
        <v>702</v>
      </c>
      <c r="V74" s="1003">
        <f t="shared" si="18"/>
        <v>702</v>
      </c>
      <c r="W74" s="1003">
        <f t="shared" si="18"/>
        <v>702</v>
      </c>
      <c r="X74" s="1003">
        <f t="shared" si="18"/>
        <v>702</v>
      </c>
      <c r="Y74" s="1003">
        <f t="shared" si="18"/>
        <v>702</v>
      </c>
      <c r="Z74" s="1004">
        <f t="shared" si="18"/>
        <v>702</v>
      </c>
    </row>
    <row r="75" spans="2:26">
      <c r="B75" s="998" t="s">
        <v>616</v>
      </c>
      <c r="C75" s="1006"/>
      <c r="D75" s="1000">
        <v>227</v>
      </c>
      <c r="E75" s="1001">
        <v>2</v>
      </c>
      <c r="F75" s="1002"/>
      <c r="G75" s="1003">
        <f t="shared" si="19"/>
        <v>1362</v>
      </c>
      <c r="H75" s="1003">
        <f t="shared" si="18"/>
        <v>1362</v>
      </c>
      <c r="I75" s="1003">
        <f t="shared" si="18"/>
        <v>1362</v>
      </c>
      <c r="J75" s="1003">
        <f t="shared" si="18"/>
        <v>1362</v>
      </c>
      <c r="K75" s="1003">
        <f t="shared" si="18"/>
        <v>1362</v>
      </c>
      <c r="L75" s="1003">
        <f t="shared" si="18"/>
        <v>1362</v>
      </c>
      <c r="M75" s="1003">
        <f t="shared" si="18"/>
        <v>1362</v>
      </c>
      <c r="N75" s="1003">
        <f t="shared" si="18"/>
        <v>1362</v>
      </c>
      <c r="O75" s="1003">
        <f t="shared" si="18"/>
        <v>1362</v>
      </c>
      <c r="P75" s="1003">
        <f t="shared" si="18"/>
        <v>1362</v>
      </c>
      <c r="Q75" s="1003">
        <f t="shared" si="18"/>
        <v>1362</v>
      </c>
      <c r="R75" s="1003">
        <f t="shared" si="18"/>
        <v>1362</v>
      </c>
      <c r="S75" s="1003">
        <f t="shared" si="18"/>
        <v>1362</v>
      </c>
      <c r="T75" s="1003">
        <f t="shared" si="18"/>
        <v>1362</v>
      </c>
      <c r="U75" s="1003">
        <f t="shared" si="18"/>
        <v>1362</v>
      </c>
      <c r="V75" s="1003">
        <f t="shared" si="18"/>
        <v>1362</v>
      </c>
      <c r="W75" s="1003">
        <f t="shared" si="18"/>
        <v>1362</v>
      </c>
      <c r="X75" s="1003">
        <f t="shared" si="18"/>
        <v>1362</v>
      </c>
      <c r="Y75" s="1003">
        <f t="shared" si="18"/>
        <v>1362</v>
      </c>
      <c r="Z75" s="1004">
        <f t="shared" si="18"/>
        <v>1362</v>
      </c>
    </row>
    <row r="76" spans="2:26">
      <c r="B76" s="998" t="s">
        <v>617</v>
      </c>
      <c r="C76" s="1006"/>
      <c r="D76" s="1000">
        <v>127</v>
      </c>
      <c r="E76" s="1001">
        <v>1</v>
      </c>
      <c r="F76" s="1002"/>
      <c r="G76" s="1003">
        <f t="shared" si="19"/>
        <v>381</v>
      </c>
      <c r="H76" s="1003">
        <f t="shared" si="18"/>
        <v>381</v>
      </c>
      <c r="I76" s="1003">
        <f t="shared" si="18"/>
        <v>381</v>
      </c>
      <c r="J76" s="1003">
        <f t="shared" si="18"/>
        <v>381</v>
      </c>
      <c r="K76" s="1003">
        <f t="shared" si="18"/>
        <v>381</v>
      </c>
      <c r="L76" s="1003">
        <f t="shared" si="18"/>
        <v>381</v>
      </c>
      <c r="M76" s="1003">
        <f t="shared" si="18"/>
        <v>381</v>
      </c>
      <c r="N76" s="1003">
        <f t="shared" si="18"/>
        <v>381</v>
      </c>
      <c r="O76" s="1003">
        <f t="shared" si="18"/>
        <v>381</v>
      </c>
      <c r="P76" s="1003">
        <f t="shared" si="18"/>
        <v>381</v>
      </c>
      <c r="Q76" s="1003">
        <f t="shared" si="18"/>
        <v>381</v>
      </c>
      <c r="R76" s="1003">
        <f t="shared" si="18"/>
        <v>381</v>
      </c>
      <c r="S76" s="1003">
        <f t="shared" si="18"/>
        <v>381</v>
      </c>
      <c r="T76" s="1003">
        <f t="shared" si="18"/>
        <v>381</v>
      </c>
      <c r="U76" s="1003">
        <f t="shared" si="18"/>
        <v>381</v>
      </c>
      <c r="V76" s="1003">
        <f t="shared" si="18"/>
        <v>381</v>
      </c>
      <c r="W76" s="1003">
        <f t="shared" si="18"/>
        <v>381</v>
      </c>
      <c r="X76" s="1003">
        <f t="shared" si="18"/>
        <v>381</v>
      </c>
      <c r="Y76" s="1003">
        <f t="shared" si="18"/>
        <v>381</v>
      </c>
      <c r="Z76" s="1004">
        <f t="shared" si="18"/>
        <v>381</v>
      </c>
    </row>
    <row r="77" spans="2:26">
      <c r="B77" s="998" t="s">
        <v>618</v>
      </c>
      <c r="C77" s="1006"/>
      <c r="D77" s="1000">
        <v>9</v>
      </c>
      <c r="E77" s="1001">
        <v>4</v>
      </c>
      <c r="F77" s="1002"/>
      <c r="G77" s="1003">
        <f t="shared" si="19"/>
        <v>108</v>
      </c>
      <c r="H77" s="1003">
        <f t="shared" si="18"/>
        <v>108</v>
      </c>
      <c r="I77" s="1003">
        <f t="shared" si="18"/>
        <v>108</v>
      </c>
      <c r="J77" s="1003">
        <f t="shared" si="18"/>
        <v>108</v>
      </c>
      <c r="K77" s="1003">
        <f t="shared" si="18"/>
        <v>108</v>
      </c>
      <c r="L77" s="1003">
        <f t="shared" si="18"/>
        <v>108</v>
      </c>
      <c r="M77" s="1003">
        <f t="shared" si="18"/>
        <v>108</v>
      </c>
      <c r="N77" s="1003">
        <f t="shared" si="18"/>
        <v>108</v>
      </c>
      <c r="O77" s="1003">
        <f t="shared" si="18"/>
        <v>108</v>
      </c>
      <c r="P77" s="1003">
        <f t="shared" si="18"/>
        <v>108</v>
      </c>
      <c r="Q77" s="1003">
        <f t="shared" si="18"/>
        <v>108</v>
      </c>
      <c r="R77" s="1003">
        <f t="shared" si="18"/>
        <v>108</v>
      </c>
      <c r="S77" s="1003">
        <f t="shared" si="18"/>
        <v>108</v>
      </c>
      <c r="T77" s="1003">
        <f t="shared" si="18"/>
        <v>108</v>
      </c>
      <c r="U77" s="1003">
        <f t="shared" si="18"/>
        <v>108</v>
      </c>
      <c r="V77" s="1003">
        <f t="shared" si="18"/>
        <v>108</v>
      </c>
      <c r="W77" s="1003">
        <f t="shared" si="18"/>
        <v>108</v>
      </c>
      <c r="X77" s="1003">
        <f t="shared" si="18"/>
        <v>108</v>
      </c>
      <c r="Y77" s="1003">
        <f t="shared" si="18"/>
        <v>108</v>
      </c>
      <c r="Z77" s="1004">
        <f t="shared" si="18"/>
        <v>108</v>
      </c>
    </row>
    <row r="78" spans="2:26">
      <c r="B78" s="998" t="s">
        <v>619</v>
      </c>
      <c r="C78" s="1006"/>
      <c r="D78" s="1000">
        <v>94</v>
      </c>
      <c r="E78" s="1001">
        <v>1</v>
      </c>
      <c r="F78" s="1002"/>
      <c r="G78" s="1003">
        <f t="shared" si="19"/>
        <v>282</v>
      </c>
      <c r="H78" s="1003">
        <f t="shared" si="18"/>
        <v>282</v>
      </c>
      <c r="I78" s="1003">
        <f t="shared" si="18"/>
        <v>282</v>
      </c>
      <c r="J78" s="1003">
        <f t="shared" si="18"/>
        <v>282</v>
      </c>
      <c r="K78" s="1003">
        <f t="shared" si="18"/>
        <v>282</v>
      </c>
      <c r="L78" s="1003">
        <f t="shared" si="18"/>
        <v>282</v>
      </c>
      <c r="M78" s="1003">
        <f t="shared" si="18"/>
        <v>282</v>
      </c>
      <c r="N78" s="1003">
        <f t="shared" si="18"/>
        <v>282</v>
      </c>
      <c r="O78" s="1003">
        <f t="shared" si="18"/>
        <v>282</v>
      </c>
      <c r="P78" s="1003">
        <f t="shared" si="18"/>
        <v>282</v>
      </c>
      <c r="Q78" s="1003">
        <f t="shared" si="18"/>
        <v>282</v>
      </c>
      <c r="R78" s="1003">
        <f t="shared" si="18"/>
        <v>282</v>
      </c>
      <c r="S78" s="1003">
        <f t="shared" si="18"/>
        <v>282</v>
      </c>
      <c r="T78" s="1003">
        <f t="shared" si="18"/>
        <v>282</v>
      </c>
      <c r="U78" s="1003">
        <f t="shared" si="18"/>
        <v>282</v>
      </c>
      <c r="V78" s="1003">
        <f t="shared" si="18"/>
        <v>282</v>
      </c>
      <c r="W78" s="1003">
        <f t="shared" si="18"/>
        <v>282</v>
      </c>
      <c r="X78" s="1003">
        <f t="shared" si="18"/>
        <v>282</v>
      </c>
      <c r="Y78" s="1003">
        <f t="shared" si="18"/>
        <v>282</v>
      </c>
      <c r="Z78" s="1004">
        <f t="shared" si="18"/>
        <v>282</v>
      </c>
    </row>
    <row r="79" spans="2:26">
      <c r="B79" s="998" t="s">
        <v>620</v>
      </c>
      <c r="C79" s="1006"/>
      <c r="D79" s="1000">
        <v>226</v>
      </c>
      <c r="E79" s="1001">
        <v>2</v>
      </c>
      <c r="F79" s="1002"/>
      <c r="G79" s="1003">
        <f t="shared" si="19"/>
        <v>1356</v>
      </c>
      <c r="H79" s="1003">
        <f t="shared" si="18"/>
        <v>1356</v>
      </c>
      <c r="I79" s="1003">
        <f t="shared" si="18"/>
        <v>1356</v>
      </c>
      <c r="J79" s="1003">
        <f t="shared" si="18"/>
        <v>1356</v>
      </c>
      <c r="K79" s="1003">
        <f t="shared" si="18"/>
        <v>1356</v>
      </c>
      <c r="L79" s="1003">
        <f t="shared" ref="L79:Z85" si="20">IF(L$17=0,0,L$17/$D$17*$E79*$D79)</f>
        <v>1356</v>
      </c>
      <c r="M79" s="1003">
        <f t="shared" si="20"/>
        <v>1356</v>
      </c>
      <c r="N79" s="1003">
        <f t="shared" si="20"/>
        <v>1356</v>
      </c>
      <c r="O79" s="1003">
        <f t="shared" si="20"/>
        <v>1356</v>
      </c>
      <c r="P79" s="1003">
        <f t="shared" si="20"/>
        <v>1356</v>
      </c>
      <c r="Q79" s="1003">
        <f t="shared" si="20"/>
        <v>1356</v>
      </c>
      <c r="R79" s="1003">
        <f t="shared" si="20"/>
        <v>1356</v>
      </c>
      <c r="S79" s="1003">
        <f t="shared" si="20"/>
        <v>1356</v>
      </c>
      <c r="T79" s="1003">
        <f t="shared" si="20"/>
        <v>1356</v>
      </c>
      <c r="U79" s="1003">
        <f t="shared" si="20"/>
        <v>1356</v>
      </c>
      <c r="V79" s="1003">
        <f t="shared" si="20"/>
        <v>1356</v>
      </c>
      <c r="W79" s="1003">
        <f t="shared" si="20"/>
        <v>1356</v>
      </c>
      <c r="X79" s="1003">
        <f t="shared" si="20"/>
        <v>1356</v>
      </c>
      <c r="Y79" s="1003">
        <f t="shared" si="20"/>
        <v>1356</v>
      </c>
      <c r="Z79" s="1004">
        <f t="shared" si="20"/>
        <v>1356</v>
      </c>
    </row>
    <row r="80" spans="2:26">
      <c r="B80" s="1007" t="s">
        <v>621</v>
      </c>
      <c r="C80" s="1006"/>
      <c r="D80" s="1000">
        <v>15</v>
      </c>
      <c r="E80" s="1001">
        <v>38</v>
      </c>
      <c r="F80" s="1002"/>
      <c r="G80" s="1003">
        <f t="shared" si="19"/>
        <v>1710</v>
      </c>
      <c r="H80" s="1003">
        <f t="shared" si="19"/>
        <v>1710</v>
      </c>
      <c r="I80" s="1003">
        <f t="shared" si="19"/>
        <v>1710</v>
      </c>
      <c r="J80" s="1003">
        <f t="shared" si="19"/>
        <v>1710</v>
      </c>
      <c r="K80" s="1003">
        <f t="shared" si="19"/>
        <v>1710</v>
      </c>
      <c r="L80" s="1003">
        <f t="shared" si="20"/>
        <v>1710</v>
      </c>
      <c r="M80" s="1003">
        <f t="shared" si="20"/>
        <v>1710</v>
      </c>
      <c r="N80" s="1003">
        <f t="shared" si="20"/>
        <v>1710</v>
      </c>
      <c r="O80" s="1003">
        <f t="shared" si="20"/>
        <v>1710</v>
      </c>
      <c r="P80" s="1003">
        <f t="shared" si="20"/>
        <v>1710</v>
      </c>
      <c r="Q80" s="1003">
        <f t="shared" si="20"/>
        <v>1710</v>
      </c>
      <c r="R80" s="1003">
        <f t="shared" si="20"/>
        <v>1710</v>
      </c>
      <c r="S80" s="1003">
        <f t="shared" si="20"/>
        <v>1710</v>
      </c>
      <c r="T80" s="1003">
        <f t="shared" si="20"/>
        <v>1710</v>
      </c>
      <c r="U80" s="1003">
        <f t="shared" si="20"/>
        <v>1710</v>
      </c>
      <c r="V80" s="1003">
        <f t="shared" si="20"/>
        <v>1710</v>
      </c>
      <c r="W80" s="1003">
        <f t="shared" si="20"/>
        <v>1710</v>
      </c>
      <c r="X80" s="1003">
        <f t="shared" si="20"/>
        <v>1710</v>
      </c>
      <c r="Y80" s="1003">
        <f t="shared" si="20"/>
        <v>1710</v>
      </c>
      <c r="Z80" s="1004">
        <f t="shared" si="20"/>
        <v>1710</v>
      </c>
    </row>
    <row r="81" spans="2:26">
      <c r="B81" s="1007" t="s">
        <v>622</v>
      </c>
      <c r="C81" s="1006"/>
      <c r="D81" s="1000">
        <v>15</v>
      </c>
      <c r="E81" s="1001">
        <v>90</v>
      </c>
      <c r="F81" s="1002"/>
      <c r="G81" s="1003">
        <f t="shared" si="19"/>
        <v>4050</v>
      </c>
      <c r="H81" s="1003">
        <f t="shared" si="19"/>
        <v>4050</v>
      </c>
      <c r="I81" s="1003">
        <f t="shared" si="19"/>
        <v>4050</v>
      </c>
      <c r="J81" s="1003">
        <f t="shared" si="19"/>
        <v>4050</v>
      </c>
      <c r="K81" s="1003">
        <f t="shared" si="19"/>
        <v>4050</v>
      </c>
      <c r="L81" s="1003">
        <f t="shared" si="20"/>
        <v>4050</v>
      </c>
      <c r="M81" s="1003">
        <f t="shared" si="20"/>
        <v>4050</v>
      </c>
      <c r="N81" s="1003">
        <f t="shared" si="20"/>
        <v>4050</v>
      </c>
      <c r="O81" s="1003">
        <f t="shared" si="20"/>
        <v>4050</v>
      </c>
      <c r="P81" s="1003">
        <f t="shared" si="20"/>
        <v>4050</v>
      </c>
      <c r="Q81" s="1003">
        <f t="shared" si="20"/>
        <v>4050</v>
      </c>
      <c r="R81" s="1003">
        <f t="shared" si="20"/>
        <v>4050</v>
      </c>
      <c r="S81" s="1003">
        <f t="shared" si="20"/>
        <v>4050</v>
      </c>
      <c r="T81" s="1003">
        <f t="shared" si="20"/>
        <v>4050</v>
      </c>
      <c r="U81" s="1003">
        <f t="shared" si="20"/>
        <v>4050</v>
      </c>
      <c r="V81" s="1003">
        <f t="shared" si="20"/>
        <v>4050</v>
      </c>
      <c r="W81" s="1003">
        <f t="shared" si="20"/>
        <v>4050</v>
      </c>
      <c r="X81" s="1003">
        <f t="shared" si="20"/>
        <v>4050</v>
      </c>
      <c r="Y81" s="1003">
        <f t="shared" si="20"/>
        <v>4050</v>
      </c>
      <c r="Z81" s="1004">
        <f t="shared" si="20"/>
        <v>4050</v>
      </c>
    </row>
    <row r="82" spans="2:26">
      <c r="B82" s="1007" t="s">
        <v>623</v>
      </c>
      <c r="C82" s="1006"/>
      <c r="D82" s="1000">
        <v>23</v>
      </c>
      <c r="E82" s="1001">
        <v>15</v>
      </c>
      <c r="F82" s="1002"/>
      <c r="G82" s="1003">
        <f t="shared" ref="G82:K85" si="21">IF(G$17=0,0,G$17/$D$17*$E82*$D82)</f>
        <v>1035</v>
      </c>
      <c r="H82" s="1003">
        <f t="shared" si="21"/>
        <v>1035</v>
      </c>
      <c r="I82" s="1003">
        <f t="shared" si="21"/>
        <v>1035</v>
      </c>
      <c r="J82" s="1003">
        <f t="shared" si="21"/>
        <v>1035</v>
      </c>
      <c r="K82" s="1003">
        <f t="shared" si="21"/>
        <v>1035</v>
      </c>
      <c r="L82" s="1003">
        <f t="shared" si="20"/>
        <v>1035</v>
      </c>
      <c r="M82" s="1003">
        <f t="shared" si="20"/>
        <v>1035</v>
      </c>
      <c r="N82" s="1003">
        <f t="shared" si="20"/>
        <v>1035</v>
      </c>
      <c r="O82" s="1003">
        <f t="shared" si="20"/>
        <v>1035</v>
      </c>
      <c r="P82" s="1003">
        <f t="shared" si="20"/>
        <v>1035</v>
      </c>
      <c r="Q82" s="1003">
        <f t="shared" si="20"/>
        <v>1035</v>
      </c>
      <c r="R82" s="1003">
        <f t="shared" si="20"/>
        <v>1035</v>
      </c>
      <c r="S82" s="1003">
        <f t="shared" si="20"/>
        <v>1035</v>
      </c>
      <c r="T82" s="1003">
        <f t="shared" si="20"/>
        <v>1035</v>
      </c>
      <c r="U82" s="1003">
        <f t="shared" si="20"/>
        <v>1035</v>
      </c>
      <c r="V82" s="1003">
        <f t="shared" si="20"/>
        <v>1035</v>
      </c>
      <c r="W82" s="1003">
        <f t="shared" si="20"/>
        <v>1035</v>
      </c>
      <c r="X82" s="1003">
        <f t="shared" si="20"/>
        <v>1035</v>
      </c>
      <c r="Y82" s="1003">
        <f t="shared" si="20"/>
        <v>1035</v>
      </c>
      <c r="Z82" s="1004">
        <f t="shared" si="20"/>
        <v>1035</v>
      </c>
    </row>
    <row r="83" spans="2:26">
      <c r="B83" s="998" t="s">
        <v>624</v>
      </c>
      <c r="C83" s="1006"/>
      <c r="D83" s="1000">
        <v>203</v>
      </c>
      <c r="E83" s="1001">
        <v>4</v>
      </c>
      <c r="F83" s="1002"/>
      <c r="G83" s="1003">
        <f t="shared" si="21"/>
        <v>2436</v>
      </c>
      <c r="H83" s="1003">
        <f t="shared" si="21"/>
        <v>2436</v>
      </c>
      <c r="I83" s="1003">
        <f t="shared" si="21"/>
        <v>2436</v>
      </c>
      <c r="J83" s="1003">
        <f t="shared" si="21"/>
        <v>2436</v>
      </c>
      <c r="K83" s="1003">
        <f t="shared" si="21"/>
        <v>2436</v>
      </c>
      <c r="L83" s="1003">
        <f t="shared" si="20"/>
        <v>2436</v>
      </c>
      <c r="M83" s="1003">
        <f t="shared" si="20"/>
        <v>2436</v>
      </c>
      <c r="N83" s="1003">
        <f t="shared" si="20"/>
        <v>2436</v>
      </c>
      <c r="O83" s="1003">
        <f t="shared" si="20"/>
        <v>2436</v>
      </c>
      <c r="P83" s="1003">
        <f t="shared" si="20"/>
        <v>2436</v>
      </c>
      <c r="Q83" s="1003">
        <f t="shared" si="20"/>
        <v>2436</v>
      </c>
      <c r="R83" s="1003">
        <f t="shared" si="20"/>
        <v>2436</v>
      </c>
      <c r="S83" s="1003">
        <f t="shared" si="20"/>
        <v>2436</v>
      </c>
      <c r="T83" s="1003">
        <f t="shared" si="20"/>
        <v>2436</v>
      </c>
      <c r="U83" s="1003">
        <f t="shared" si="20"/>
        <v>2436</v>
      </c>
      <c r="V83" s="1003">
        <f t="shared" si="20"/>
        <v>2436</v>
      </c>
      <c r="W83" s="1003">
        <f t="shared" si="20"/>
        <v>2436</v>
      </c>
      <c r="X83" s="1003">
        <f t="shared" si="20"/>
        <v>2436</v>
      </c>
      <c r="Y83" s="1003">
        <f t="shared" si="20"/>
        <v>2436</v>
      </c>
      <c r="Z83" s="1004">
        <f t="shared" si="20"/>
        <v>2436</v>
      </c>
    </row>
    <row r="84" spans="2:26">
      <c r="B84" s="1007" t="s">
        <v>625</v>
      </c>
      <c r="C84" s="1006"/>
      <c r="D84" s="1000">
        <v>2.2999999999999998</v>
      </c>
      <c r="E84" s="1001">
        <v>2800</v>
      </c>
      <c r="F84" s="1002"/>
      <c r="G84" s="1003">
        <f t="shared" si="21"/>
        <v>19320</v>
      </c>
      <c r="H84" s="1003">
        <f t="shared" si="21"/>
        <v>19320</v>
      </c>
      <c r="I84" s="1003">
        <f t="shared" si="21"/>
        <v>19320</v>
      </c>
      <c r="J84" s="1003">
        <f t="shared" si="21"/>
        <v>19320</v>
      </c>
      <c r="K84" s="1003">
        <f t="shared" si="21"/>
        <v>19320</v>
      </c>
      <c r="L84" s="1003">
        <f t="shared" si="20"/>
        <v>19320</v>
      </c>
      <c r="M84" s="1003">
        <f t="shared" si="20"/>
        <v>19320</v>
      </c>
      <c r="N84" s="1003">
        <f t="shared" si="20"/>
        <v>19320</v>
      </c>
      <c r="O84" s="1003">
        <f t="shared" si="20"/>
        <v>19320</v>
      </c>
      <c r="P84" s="1003">
        <f t="shared" si="20"/>
        <v>19320</v>
      </c>
      <c r="Q84" s="1003">
        <f t="shared" si="20"/>
        <v>19320</v>
      </c>
      <c r="R84" s="1003">
        <f t="shared" si="20"/>
        <v>19320</v>
      </c>
      <c r="S84" s="1003">
        <f t="shared" si="20"/>
        <v>19320</v>
      </c>
      <c r="T84" s="1003">
        <f t="shared" si="20"/>
        <v>19320</v>
      </c>
      <c r="U84" s="1003">
        <f t="shared" si="20"/>
        <v>19320</v>
      </c>
      <c r="V84" s="1003">
        <f t="shared" si="20"/>
        <v>19320</v>
      </c>
      <c r="W84" s="1003">
        <f t="shared" si="20"/>
        <v>19320</v>
      </c>
      <c r="X84" s="1003">
        <f t="shared" si="20"/>
        <v>19320</v>
      </c>
      <c r="Y84" s="1003">
        <f t="shared" si="20"/>
        <v>19320</v>
      </c>
      <c r="Z84" s="1004">
        <f t="shared" si="20"/>
        <v>19320</v>
      </c>
    </row>
    <row r="85" spans="2:26">
      <c r="B85" s="1008" t="s">
        <v>470</v>
      </c>
      <c r="C85" s="1006"/>
      <c r="D85" s="1000">
        <v>3.3</v>
      </c>
      <c r="E85" s="1001">
        <v>370</v>
      </c>
      <c r="F85" s="1002"/>
      <c r="G85" s="1003">
        <f t="shared" si="21"/>
        <v>3663</v>
      </c>
      <c r="H85" s="1003">
        <f t="shared" si="21"/>
        <v>3663</v>
      </c>
      <c r="I85" s="1003">
        <f t="shared" si="21"/>
        <v>3663</v>
      </c>
      <c r="J85" s="1003">
        <f t="shared" si="21"/>
        <v>3663</v>
      </c>
      <c r="K85" s="1003">
        <f t="shared" si="21"/>
        <v>3663</v>
      </c>
      <c r="L85" s="1003">
        <f t="shared" si="20"/>
        <v>3663</v>
      </c>
      <c r="M85" s="1003">
        <f t="shared" si="20"/>
        <v>3663</v>
      </c>
      <c r="N85" s="1003">
        <f t="shared" si="20"/>
        <v>3663</v>
      </c>
      <c r="O85" s="1003">
        <f t="shared" si="20"/>
        <v>3663</v>
      </c>
      <c r="P85" s="1003">
        <f t="shared" si="20"/>
        <v>3663</v>
      </c>
      <c r="Q85" s="1003">
        <f t="shared" si="20"/>
        <v>3663</v>
      </c>
      <c r="R85" s="1003">
        <f t="shared" si="20"/>
        <v>3663</v>
      </c>
      <c r="S85" s="1003">
        <f t="shared" si="20"/>
        <v>3663</v>
      </c>
      <c r="T85" s="1003">
        <f t="shared" si="20"/>
        <v>3663</v>
      </c>
      <c r="U85" s="1003">
        <f t="shared" si="20"/>
        <v>3663</v>
      </c>
      <c r="V85" s="1003">
        <f t="shared" si="20"/>
        <v>3663</v>
      </c>
      <c r="W85" s="1003">
        <f t="shared" si="20"/>
        <v>3663</v>
      </c>
      <c r="X85" s="1003">
        <f t="shared" si="20"/>
        <v>3663</v>
      </c>
      <c r="Y85" s="1003">
        <f t="shared" si="20"/>
        <v>3663</v>
      </c>
      <c r="Z85" s="1004">
        <f t="shared" si="20"/>
        <v>3663</v>
      </c>
    </row>
  </sheetData>
  <mergeCells count="2">
    <mergeCell ref="B11:Z11"/>
    <mergeCell ref="B18:Z18"/>
  </mergeCells>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4F16-C4FD-43E0-94F6-FA742D22984F}">
  <sheetPr>
    <tabColor theme="2" tint="-0.249977111117893"/>
  </sheetPr>
  <dimension ref="B2:Y70"/>
  <sheetViews>
    <sheetView view="pageBreakPreview" zoomScale="85" zoomScaleNormal="80" workbookViewId="0">
      <pane xSplit="2" ySplit="6" topLeftCell="C7" activePane="bottomRight" state="frozen"/>
      <selection activeCell="E40" sqref="E40"/>
      <selection pane="topRight" activeCell="E40" sqref="E40"/>
      <selection pane="bottomLeft" activeCell="E40" sqref="E40"/>
      <selection pane="bottomRight" activeCell="J11" sqref="J11"/>
    </sheetView>
  </sheetViews>
  <sheetFormatPr defaultColWidth="9" defaultRowHeight="15"/>
  <cols>
    <col min="1" max="1" width="5.42578125" style="920" customWidth="1"/>
    <col min="2" max="2" width="34.7109375" style="920" customWidth="1"/>
    <col min="3" max="3" width="14.28515625" style="920" customWidth="1"/>
    <col min="4" max="4" width="14.140625" style="920" customWidth="1"/>
    <col min="5" max="5" width="11.42578125" style="920" customWidth="1"/>
    <col min="6" max="11" width="9.28515625" style="920" customWidth="1"/>
    <col min="12" max="12" width="11.28515625" style="920" customWidth="1"/>
    <col min="13" max="14" width="9.28515625" style="920" customWidth="1"/>
    <col min="15" max="15" width="10.7109375" style="920" customWidth="1"/>
    <col min="16" max="18" width="9.28515625" style="920" customWidth="1"/>
    <col min="19" max="19" width="11.5703125" style="920" customWidth="1"/>
    <col min="20" max="24" width="9.28515625" style="920" customWidth="1"/>
    <col min="25" max="25" width="10.85546875" style="920" customWidth="1"/>
    <col min="26" max="26" width="6.85546875" style="920" customWidth="1"/>
    <col min="27" max="16384" width="9" style="920"/>
  </cols>
  <sheetData>
    <row r="2" spans="2:25">
      <c r="B2" s="871" t="s">
        <v>178</v>
      </c>
    </row>
    <row r="3" spans="2:25" ht="15.75" thickBot="1">
      <c r="B3" s="920" t="s">
        <v>310</v>
      </c>
      <c r="F3" s="921">
        <f>'TZCO Дзикай'!E9</f>
        <v>0.91439941653982748</v>
      </c>
      <c r="G3" s="921">
        <f>'TZCO Дзикай'!F9</f>
        <v>0.90330098934550995</v>
      </c>
      <c r="H3" s="921">
        <f>'TZCO Дзикай'!G9</f>
        <v>0.91439941653982748</v>
      </c>
      <c r="I3" s="921">
        <f>'TZCO Дзикай'!H9</f>
        <v>0.90330098934550995</v>
      </c>
      <c r="J3" s="921">
        <f>'TZCO Дзикай'!I9</f>
        <v>0.88110413495687467</v>
      </c>
      <c r="K3" s="921">
        <f>'TZCO Дзикай'!J9</f>
        <v>0.90330098934550995</v>
      </c>
      <c r="L3" s="921">
        <f>'TZCO Дзикай'!K9</f>
        <v>0.84003995433789957</v>
      </c>
      <c r="M3" s="921">
        <f>'TZCO Дзикай'!L9</f>
        <v>0.90330098934550995</v>
      </c>
      <c r="N3" s="921">
        <f>'TZCO Дзикай'!M9</f>
        <v>0.91439941653982748</v>
      </c>
      <c r="O3" s="921">
        <f>'TZCO Дзикай'!N9</f>
        <v>0.8422596397767631</v>
      </c>
      <c r="P3" s="921">
        <f>'TZCO Дзикай'!O9</f>
        <v>0.90330098934550995</v>
      </c>
      <c r="Q3" s="921">
        <f>'TZCO Дзикай'!P9</f>
        <v>0.91439941653982748</v>
      </c>
      <c r="R3" s="921">
        <f>'TZCO Дзикай'!Q9</f>
        <v>0.90330098934550995</v>
      </c>
      <c r="S3" s="921">
        <f>'TZCO Дзикай'!R9</f>
        <v>0.8422596397767631</v>
      </c>
      <c r="T3" s="921">
        <f>'TZCO Дзикай'!S9</f>
        <v>0.88110413495687467</v>
      </c>
      <c r="U3" s="921">
        <f>'TZCO Дзикай'!T9</f>
        <v>0.90330098934550995</v>
      </c>
      <c r="V3" s="921">
        <f>'TZCO Дзикай'!U9</f>
        <v>0.91439941653982748</v>
      </c>
      <c r="W3" s="921">
        <f>'TZCO Дзикай'!V9</f>
        <v>0.91439941653982748</v>
      </c>
      <c r="X3" s="921">
        <f>'TZCO Дзикай'!W9</f>
        <v>0.91439941653982748</v>
      </c>
      <c r="Y3" s="921">
        <f>'TZCO Дзикай'!X9</f>
        <v>0.89775177574835108</v>
      </c>
    </row>
    <row r="4" spans="2:25" s="1011" customFormat="1" ht="22.9" customHeight="1">
      <c r="B4" s="1009" t="s">
        <v>189</v>
      </c>
      <c r="C4" s="1010" t="s">
        <v>1</v>
      </c>
      <c r="D4" s="986"/>
      <c r="E4" s="986"/>
      <c r="F4" s="881">
        <v>1</v>
      </c>
      <c r="G4" s="881">
        <f>F4+1</f>
        <v>2</v>
      </c>
      <c r="H4" s="881">
        <f t="shared" ref="H4:Y4" si="0">G4+1</f>
        <v>3</v>
      </c>
      <c r="I4" s="881">
        <f t="shared" si="0"/>
        <v>4</v>
      </c>
      <c r="J4" s="881">
        <f t="shared" si="0"/>
        <v>5</v>
      </c>
      <c r="K4" s="881">
        <f t="shared" si="0"/>
        <v>6</v>
      </c>
      <c r="L4" s="881">
        <f t="shared" si="0"/>
        <v>7</v>
      </c>
      <c r="M4" s="881">
        <f t="shared" si="0"/>
        <v>8</v>
      </c>
      <c r="N4" s="881">
        <f t="shared" si="0"/>
        <v>9</v>
      </c>
      <c r="O4" s="881">
        <f t="shared" si="0"/>
        <v>10</v>
      </c>
      <c r="P4" s="881">
        <f t="shared" si="0"/>
        <v>11</v>
      </c>
      <c r="Q4" s="881">
        <f t="shared" si="0"/>
        <v>12</v>
      </c>
      <c r="R4" s="881">
        <f t="shared" si="0"/>
        <v>13</v>
      </c>
      <c r="S4" s="881">
        <f t="shared" si="0"/>
        <v>14</v>
      </c>
      <c r="T4" s="881">
        <f t="shared" si="0"/>
        <v>15</v>
      </c>
      <c r="U4" s="881">
        <f t="shared" si="0"/>
        <v>16</v>
      </c>
      <c r="V4" s="881">
        <f t="shared" si="0"/>
        <v>17</v>
      </c>
      <c r="W4" s="881">
        <f t="shared" si="0"/>
        <v>18</v>
      </c>
      <c r="X4" s="881">
        <f t="shared" si="0"/>
        <v>19</v>
      </c>
      <c r="Y4" s="984">
        <f t="shared" si="0"/>
        <v>20</v>
      </c>
    </row>
    <row r="5" spans="2:25">
      <c r="B5" s="936" t="s">
        <v>190</v>
      </c>
      <c r="C5" s="1012" t="s">
        <v>191</v>
      </c>
      <c r="D5" s="938"/>
      <c r="E5" s="1013"/>
      <c r="F5" s="902">
        <v>0</v>
      </c>
      <c r="G5" s="902">
        <f>F6+1</f>
        <v>7001</v>
      </c>
      <c r="H5" s="902">
        <f t="shared" ref="H5:Y5" si="1">G6+1</f>
        <v>14001</v>
      </c>
      <c r="I5" s="902">
        <f t="shared" si="1"/>
        <v>21001</v>
      </c>
      <c r="J5" s="902">
        <f t="shared" si="1"/>
        <v>28001</v>
      </c>
      <c r="K5" s="902">
        <f t="shared" si="1"/>
        <v>35001</v>
      </c>
      <c r="L5" s="902">
        <f t="shared" si="1"/>
        <v>42001</v>
      </c>
      <c r="M5" s="902">
        <f t="shared" si="1"/>
        <v>49001</v>
      </c>
      <c r="N5" s="902">
        <f t="shared" si="1"/>
        <v>56001</v>
      </c>
      <c r="O5" s="902">
        <f t="shared" si="1"/>
        <v>63001</v>
      </c>
      <c r="P5" s="902">
        <f t="shared" si="1"/>
        <v>70001</v>
      </c>
      <c r="Q5" s="902">
        <f t="shared" si="1"/>
        <v>77001</v>
      </c>
      <c r="R5" s="902">
        <f t="shared" si="1"/>
        <v>84001</v>
      </c>
      <c r="S5" s="902">
        <f t="shared" si="1"/>
        <v>91001</v>
      </c>
      <c r="T5" s="902">
        <f t="shared" si="1"/>
        <v>98001</v>
      </c>
      <c r="U5" s="902">
        <f t="shared" si="1"/>
        <v>105001</v>
      </c>
      <c r="V5" s="902">
        <f t="shared" si="1"/>
        <v>112001</v>
      </c>
      <c r="W5" s="902">
        <f t="shared" si="1"/>
        <v>119001</v>
      </c>
      <c r="X5" s="902">
        <f t="shared" si="1"/>
        <v>126001</v>
      </c>
      <c r="Y5" s="941">
        <f t="shared" si="1"/>
        <v>133001</v>
      </c>
    </row>
    <row r="6" spans="2:25" ht="15.75" thickBot="1">
      <c r="B6" s="1014" t="s">
        <v>192</v>
      </c>
      <c r="C6" s="1015" t="s">
        <v>191</v>
      </c>
      <c r="D6" s="1016"/>
      <c r="E6" s="1017">
        <f>'TZCO Дзикай_ТО'!F6</f>
        <v>7000</v>
      </c>
      <c r="F6" s="1018">
        <f>E6</f>
        <v>7000</v>
      </c>
      <c r="G6" s="1018">
        <f t="shared" ref="G6:Y6" si="2">F6+$E6</f>
        <v>14000</v>
      </c>
      <c r="H6" s="1018">
        <f t="shared" si="2"/>
        <v>21000</v>
      </c>
      <c r="I6" s="1018">
        <f t="shared" si="2"/>
        <v>28000</v>
      </c>
      <c r="J6" s="1018">
        <f t="shared" si="2"/>
        <v>35000</v>
      </c>
      <c r="K6" s="1018">
        <f t="shared" si="2"/>
        <v>42000</v>
      </c>
      <c r="L6" s="1018">
        <f t="shared" si="2"/>
        <v>49000</v>
      </c>
      <c r="M6" s="1018">
        <f t="shared" si="2"/>
        <v>56000</v>
      </c>
      <c r="N6" s="1018">
        <f t="shared" si="2"/>
        <v>63000</v>
      </c>
      <c r="O6" s="1018">
        <f t="shared" si="2"/>
        <v>70000</v>
      </c>
      <c r="P6" s="1018">
        <f t="shared" si="2"/>
        <v>77000</v>
      </c>
      <c r="Q6" s="1018">
        <f t="shared" si="2"/>
        <v>84000</v>
      </c>
      <c r="R6" s="1018">
        <f t="shared" si="2"/>
        <v>91000</v>
      </c>
      <c r="S6" s="1018">
        <f t="shared" si="2"/>
        <v>98000</v>
      </c>
      <c r="T6" s="1018">
        <f t="shared" si="2"/>
        <v>105000</v>
      </c>
      <c r="U6" s="1018">
        <f t="shared" si="2"/>
        <v>112000</v>
      </c>
      <c r="V6" s="1018">
        <f t="shared" si="2"/>
        <v>119000</v>
      </c>
      <c r="W6" s="1018">
        <f t="shared" si="2"/>
        <v>126000</v>
      </c>
      <c r="X6" s="1018">
        <f t="shared" si="2"/>
        <v>133000</v>
      </c>
      <c r="Y6" s="1019">
        <f t="shared" si="2"/>
        <v>140000</v>
      </c>
    </row>
    <row r="7" spans="2:25" ht="15.75" thickBot="1">
      <c r="B7" s="1020"/>
      <c r="Y7" s="1021"/>
    </row>
    <row r="8" spans="2:25" ht="21.75" customHeight="1">
      <c r="B8" s="1022" t="s">
        <v>219</v>
      </c>
      <c r="C8" s="1023" t="s">
        <v>176</v>
      </c>
      <c r="D8" s="1024"/>
      <c r="E8" s="1025"/>
      <c r="F8" s="1026">
        <f>F16</f>
        <v>100</v>
      </c>
      <c r="G8" s="1026">
        <f t="shared" ref="G8:Y8" si="3">G16</f>
        <v>200</v>
      </c>
      <c r="H8" s="1026">
        <f t="shared" si="3"/>
        <v>100</v>
      </c>
      <c r="I8" s="1026">
        <f t="shared" si="3"/>
        <v>200</v>
      </c>
      <c r="J8" s="1026">
        <f t="shared" si="3"/>
        <v>400</v>
      </c>
      <c r="K8" s="1026">
        <f t="shared" si="3"/>
        <v>200</v>
      </c>
      <c r="L8" s="1026">
        <f t="shared" si="3"/>
        <v>770</v>
      </c>
      <c r="M8" s="1026">
        <f t="shared" si="3"/>
        <v>200</v>
      </c>
      <c r="N8" s="1026">
        <f t="shared" si="3"/>
        <v>100</v>
      </c>
      <c r="O8" s="1026">
        <f t="shared" si="3"/>
        <v>750</v>
      </c>
      <c r="P8" s="1026">
        <f t="shared" si="3"/>
        <v>200</v>
      </c>
      <c r="Q8" s="1026">
        <f t="shared" si="3"/>
        <v>100</v>
      </c>
      <c r="R8" s="1026">
        <f t="shared" si="3"/>
        <v>200</v>
      </c>
      <c r="S8" s="1026">
        <f t="shared" si="3"/>
        <v>750</v>
      </c>
      <c r="T8" s="1026">
        <f t="shared" si="3"/>
        <v>400</v>
      </c>
      <c r="U8" s="1026">
        <f t="shared" si="3"/>
        <v>200</v>
      </c>
      <c r="V8" s="1026">
        <f t="shared" si="3"/>
        <v>100</v>
      </c>
      <c r="W8" s="1026">
        <f t="shared" si="3"/>
        <v>100</v>
      </c>
      <c r="X8" s="1026">
        <f t="shared" si="3"/>
        <v>100</v>
      </c>
      <c r="Y8" s="1026">
        <f t="shared" si="3"/>
        <v>250</v>
      </c>
    </row>
    <row r="9" spans="2:25" ht="21" customHeight="1">
      <c r="B9" s="947" t="s">
        <v>140</v>
      </c>
      <c r="C9" s="971" t="s">
        <v>148</v>
      </c>
      <c r="D9" s="890"/>
      <c r="E9" s="944"/>
      <c r="F9" s="1027">
        <f>SUM(F10:F12)</f>
        <v>13900</v>
      </c>
      <c r="G9" s="897">
        <f t="shared" ref="G9:Y9" si="4">SUM(G10:G12)</f>
        <v>20300</v>
      </c>
      <c r="H9" s="897">
        <f t="shared" si="4"/>
        <v>13900</v>
      </c>
      <c r="I9" s="897">
        <f t="shared" si="4"/>
        <v>20300</v>
      </c>
      <c r="J9" s="897">
        <f t="shared" si="4"/>
        <v>153100</v>
      </c>
      <c r="K9" s="897">
        <f t="shared" si="4"/>
        <v>20300</v>
      </c>
      <c r="L9" s="897">
        <f t="shared" si="4"/>
        <v>2383180</v>
      </c>
      <c r="M9" s="897">
        <f t="shared" si="4"/>
        <v>20300</v>
      </c>
      <c r="N9" s="897">
        <f t="shared" si="4"/>
        <v>13900</v>
      </c>
      <c r="O9" s="897">
        <f t="shared" si="4"/>
        <v>2561900</v>
      </c>
      <c r="P9" s="897">
        <f t="shared" si="4"/>
        <v>20300</v>
      </c>
      <c r="Q9" s="897">
        <f t="shared" si="4"/>
        <v>13900</v>
      </c>
      <c r="R9" s="897">
        <f t="shared" si="4"/>
        <v>20300</v>
      </c>
      <c r="S9" s="897">
        <f t="shared" si="4"/>
        <v>2381900</v>
      </c>
      <c r="T9" s="897">
        <f t="shared" si="4"/>
        <v>153100</v>
      </c>
      <c r="U9" s="897">
        <f t="shared" si="4"/>
        <v>20300</v>
      </c>
      <c r="V9" s="897">
        <f t="shared" si="4"/>
        <v>13900</v>
      </c>
      <c r="W9" s="897">
        <f t="shared" si="4"/>
        <v>13900</v>
      </c>
      <c r="X9" s="897">
        <f t="shared" si="4"/>
        <v>13900</v>
      </c>
      <c r="Y9" s="949">
        <f t="shared" si="4"/>
        <v>143500</v>
      </c>
    </row>
    <row r="10" spans="2:25" ht="23.25" customHeight="1">
      <c r="B10" s="950" t="s">
        <v>142</v>
      </c>
      <c r="C10" s="948" t="s">
        <v>148</v>
      </c>
      <c r="D10" s="898"/>
      <c r="E10" s="952"/>
      <c r="F10" s="1028">
        <f>F34</f>
        <v>7500</v>
      </c>
      <c r="G10" s="954">
        <f t="shared" ref="G10:Y10" si="5">G34</f>
        <v>7500</v>
      </c>
      <c r="H10" s="954">
        <f t="shared" si="5"/>
        <v>7500</v>
      </c>
      <c r="I10" s="954">
        <f t="shared" si="5"/>
        <v>7500</v>
      </c>
      <c r="J10" s="954">
        <f t="shared" si="5"/>
        <v>7500</v>
      </c>
      <c r="K10" s="954">
        <f t="shared" si="5"/>
        <v>7500</v>
      </c>
      <c r="L10" s="954">
        <f t="shared" si="5"/>
        <v>7500</v>
      </c>
      <c r="M10" s="954">
        <f t="shared" si="5"/>
        <v>7500</v>
      </c>
      <c r="N10" s="954">
        <f t="shared" si="5"/>
        <v>7500</v>
      </c>
      <c r="O10" s="954">
        <f t="shared" si="5"/>
        <v>7500</v>
      </c>
      <c r="P10" s="954">
        <f t="shared" si="5"/>
        <v>7500</v>
      </c>
      <c r="Q10" s="954">
        <f t="shared" si="5"/>
        <v>7500</v>
      </c>
      <c r="R10" s="954">
        <f t="shared" si="5"/>
        <v>7500</v>
      </c>
      <c r="S10" s="954">
        <f t="shared" si="5"/>
        <v>7500</v>
      </c>
      <c r="T10" s="954">
        <f t="shared" si="5"/>
        <v>7500</v>
      </c>
      <c r="U10" s="954">
        <f t="shared" si="5"/>
        <v>7500</v>
      </c>
      <c r="V10" s="954">
        <f t="shared" si="5"/>
        <v>7500</v>
      </c>
      <c r="W10" s="954">
        <f t="shared" si="5"/>
        <v>7500</v>
      </c>
      <c r="X10" s="954">
        <f t="shared" si="5"/>
        <v>7500</v>
      </c>
      <c r="Y10" s="955">
        <f t="shared" si="5"/>
        <v>7500</v>
      </c>
    </row>
    <row r="11" spans="2:25" ht="27.75" customHeight="1">
      <c r="B11" s="950" t="s">
        <v>143</v>
      </c>
      <c r="C11" s="948" t="s">
        <v>148</v>
      </c>
      <c r="D11" s="898"/>
      <c r="E11" s="952"/>
      <c r="F11" s="1028">
        <f>F40</f>
        <v>0</v>
      </c>
      <c r="G11" s="954">
        <f t="shared" ref="G11:Y11" si="6">G40</f>
        <v>0</v>
      </c>
      <c r="H11" s="954">
        <f t="shared" si="6"/>
        <v>0</v>
      </c>
      <c r="I11" s="954">
        <f t="shared" si="6"/>
        <v>0</v>
      </c>
      <c r="J11" s="954">
        <f t="shared" si="6"/>
        <v>120000</v>
      </c>
      <c r="K11" s="954">
        <f t="shared" si="6"/>
        <v>0</v>
      </c>
      <c r="L11" s="954">
        <f t="shared" si="6"/>
        <v>2320000</v>
      </c>
      <c r="M11" s="954">
        <f t="shared" si="6"/>
        <v>0</v>
      </c>
      <c r="N11" s="954">
        <f t="shared" si="6"/>
        <v>0</v>
      </c>
      <c r="O11" s="954">
        <f t="shared" si="6"/>
        <v>2500000</v>
      </c>
      <c r="P11" s="954">
        <f t="shared" si="6"/>
        <v>0</v>
      </c>
      <c r="Q11" s="954">
        <f t="shared" si="6"/>
        <v>0</v>
      </c>
      <c r="R11" s="954">
        <f t="shared" si="6"/>
        <v>0</v>
      </c>
      <c r="S11" s="954">
        <f t="shared" si="6"/>
        <v>2320000</v>
      </c>
      <c r="T11" s="954">
        <f t="shared" si="6"/>
        <v>120000</v>
      </c>
      <c r="U11" s="954">
        <f t="shared" si="6"/>
        <v>0</v>
      </c>
      <c r="V11" s="954">
        <f t="shared" si="6"/>
        <v>0</v>
      </c>
      <c r="W11" s="954">
        <f t="shared" si="6"/>
        <v>0</v>
      </c>
      <c r="X11" s="954">
        <f t="shared" si="6"/>
        <v>0</v>
      </c>
      <c r="Y11" s="955">
        <f t="shared" si="6"/>
        <v>120000</v>
      </c>
    </row>
    <row r="12" spans="2:25" ht="23.25" customHeight="1" thickBot="1">
      <c r="B12" s="956" t="s">
        <v>144</v>
      </c>
      <c r="C12" s="1029" t="s">
        <v>148</v>
      </c>
      <c r="D12" s="1030"/>
      <c r="E12" s="959"/>
      <c r="F12" s="1031">
        <f>SUMPRODUCT($D26:$D30,F$26:F$30)</f>
        <v>6400</v>
      </c>
      <c r="G12" s="1031">
        <f>SUMPRODUCT($D26:$D30,G$26:G$30)</f>
        <v>12800</v>
      </c>
      <c r="H12" s="1031">
        <f>SUMPRODUCT($D26:$D30,H$26:H$30)</f>
        <v>6400</v>
      </c>
      <c r="I12" s="1031">
        <f>SUMPRODUCT($D26:$D30,I$26:I$30)</f>
        <v>12800</v>
      </c>
      <c r="J12" s="1031">
        <f>SUMPRODUCT($D26:$D30,J$26:J$30)</f>
        <v>25600</v>
      </c>
      <c r="K12" s="1031">
        <f t="shared" ref="K12:Y12" si="7">SUMPRODUCT($D26:$D30,K$26:K$30)</f>
        <v>12800</v>
      </c>
      <c r="L12" s="1031">
        <f t="shared" si="7"/>
        <v>55680</v>
      </c>
      <c r="M12" s="1031">
        <f t="shared" si="7"/>
        <v>12800</v>
      </c>
      <c r="N12" s="1031">
        <f t="shared" si="7"/>
        <v>6400</v>
      </c>
      <c r="O12" s="1031">
        <f t="shared" si="7"/>
        <v>54400</v>
      </c>
      <c r="P12" s="1031">
        <f t="shared" si="7"/>
        <v>12800</v>
      </c>
      <c r="Q12" s="1031">
        <f t="shared" si="7"/>
        <v>6400</v>
      </c>
      <c r="R12" s="1031">
        <f t="shared" si="7"/>
        <v>12800</v>
      </c>
      <c r="S12" s="1031">
        <f t="shared" si="7"/>
        <v>54400</v>
      </c>
      <c r="T12" s="1031">
        <f t="shared" si="7"/>
        <v>25600</v>
      </c>
      <c r="U12" s="1031">
        <f t="shared" si="7"/>
        <v>12800</v>
      </c>
      <c r="V12" s="1031">
        <f t="shared" si="7"/>
        <v>6400</v>
      </c>
      <c r="W12" s="1031">
        <f t="shared" si="7"/>
        <v>6400</v>
      </c>
      <c r="X12" s="1031">
        <f t="shared" si="7"/>
        <v>6400</v>
      </c>
      <c r="Y12" s="1031">
        <f t="shared" si="7"/>
        <v>16000</v>
      </c>
    </row>
    <row r="13" spans="2:25" ht="18" customHeight="1">
      <c r="B13" s="1032"/>
      <c r="C13" s="1033"/>
      <c r="D13" s="1033"/>
      <c r="E13" s="1033"/>
      <c r="F13" s="1034"/>
      <c r="G13" s="1034"/>
      <c r="H13" s="1034"/>
      <c r="I13" s="1034"/>
      <c r="J13" s="1034"/>
      <c r="K13" s="1034"/>
      <c r="L13" s="1034"/>
      <c r="M13" s="1034"/>
      <c r="N13" s="1034"/>
      <c r="O13" s="1034"/>
      <c r="P13" s="1034"/>
      <c r="Q13" s="1034"/>
      <c r="R13" s="1034"/>
      <c r="S13" s="1034"/>
      <c r="T13" s="1034"/>
      <c r="U13" s="1034"/>
      <c r="V13" s="1034"/>
      <c r="W13" s="1034"/>
      <c r="X13" s="1034"/>
      <c r="Y13" s="1034"/>
    </row>
    <row r="14" spans="2:25" ht="23.25" customHeight="1" thickBot="1">
      <c r="B14" s="1035" t="s">
        <v>221</v>
      </c>
      <c r="C14" s="1033"/>
      <c r="D14" s="1033"/>
      <c r="E14" s="1033"/>
      <c r="F14" s="1034"/>
      <c r="G14" s="1034"/>
      <c r="H14" s="1034"/>
      <c r="I14" s="1034"/>
      <c r="J14" s="1034"/>
      <c r="K14" s="1034"/>
      <c r="L14" s="1034"/>
      <c r="M14" s="1034"/>
      <c r="N14" s="1034"/>
      <c r="O14" s="1034"/>
      <c r="P14" s="1034"/>
      <c r="Q14" s="1034"/>
      <c r="R14" s="1034"/>
      <c r="S14" s="1034"/>
      <c r="T14" s="1034"/>
      <c r="U14" s="1034"/>
      <c r="V14" s="1034"/>
      <c r="W14" s="1034"/>
      <c r="X14" s="1034"/>
      <c r="Y14" s="1034"/>
    </row>
    <row r="15" spans="2:25" ht="16.5" customHeight="1" thickBot="1">
      <c r="B15" s="923" t="s">
        <v>355</v>
      </c>
      <c r="C15" s="1010" t="s">
        <v>1</v>
      </c>
      <c r="D15" s="1036"/>
      <c r="E15" s="1036"/>
      <c r="F15" s="1037">
        <f>F4</f>
        <v>1</v>
      </c>
      <c r="G15" s="1037">
        <f t="shared" ref="G15:Y15" si="8">G4</f>
        <v>2</v>
      </c>
      <c r="H15" s="1037">
        <f t="shared" si="8"/>
        <v>3</v>
      </c>
      <c r="I15" s="1037">
        <f t="shared" si="8"/>
        <v>4</v>
      </c>
      <c r="J15" s="1037">
        <f t="shared" si="8"/>
        <v>5</v>
      </c>
      <c r="K15" s="1037">
        <f t="shared" si="8"/>
        <v>6</v>
      </c>
      <c r="L15" s="1037">
        <f t="shared" si="8"/>
        <v>7</v>
      </c>
      <c r="M15" s="1037">
        <f t="shared" si="8"/>
        <v>8</v>
      </c>
      <c r="N15" s="1037">
        <f t="shared" si="8"/>
        <v>9</v>
      </c>
      <c r="O15" s="1037">
        <f t="shared" si="8"/>
        <v>10</v>
      </c>
      <c r="P15" s="1037">
        <f t="shared" si="8"/>
        <v>11</v>
      </c>
      <c r="Q15" s="1037">
        <f t="shared" si="8"/>
        <v>12</v>
      </c>
      <c r="R15" s="1037">
        <f t="shared" si="8"/>
        <v>13</v>
      </c>
      <c r="S15" s="1037">
        <f t="shared" si="8"/>
        <v>14</v>
      </c>
      <c r="T15" s="1037">
        <f t="shared" si="8"/>
        <v>15</v>
      </c>
      <c r="U15" s="1037">
        <f t="shared" si="8"/>
        <v>16</v>
      </c>
      <c r="V15" s="1037">
        <f t="shared" si="8"/>
        <v>17</v>
      </c>
      <c r="W15" s="1037">
        <f t="shared" si="8"/>
        <v>18</v>
      </c>
      <c r="X15" s="1037">
        <f t="shared" si="8"/>
        <v>19</v>
      </c>
      <c r="Y15" s="1038">
        <f t="shared" si="8"/>
        <v>20</v>
      </c>
    </row>
    <row r="16" spans="2:25" ht="16.5" customHeight="1" thickBot="1">
      <c r="B16" s="1039" t="s">
        <v>356</v>
      </c>
      <c r="C16" s="1040"/>
      <c r="D16" s="898"/>
      <c r="E16" s="898"/>
      <c r="F16" s="1041">
        <f>SUM(F17:F21)</f>
        <v>100</v>
      </c>
      <c r="G16" s="1041">
        <f t="shared" ref="G16:Y16" si="9">SUM(G17:G21)</f>
        <v>200</v>
      </c>
      <c r="H16" s="1041">
        <f t="shared" si="9"/>
        <v>100</v>
      </c>
      <c r="I16" s="1041">
        <f t="shared" si="9"/>
        <v>200</v>
      </c>
      <c r="J16" s="1041">
        <f t="shared" si="9"/>
        <v>400</v>
      </c>
      <c r="K16" s="1041">
        <f t="shared" si="9"/>
        <v>200</v>
      </c>
      <c r="L16" s="1041">
        <f t="shared" si="9"/>
        <v>770</v>
      </c>
      <c r="M16" s="1041">
        <f t="shared" si="9"/>
        <v>200</v>
      </c>
      <c r="N16" s="1041">
        <f t="shared" si="9"/>
        <v>100</v>
      </c>
      <c r="O16" s="1041">
        <f t="shared" si="9"/>
        <v>750</v>
      </c>
      <c r="P16" s="1041">
        <f t="shared" si="9"/>
        <v>200</v>
      </c>
      <c r="Q16" s="1041">
        <f t="shared" si="9"/>
        <v>100</v>
      </c>
      <c r="R16" s="1041">
        <f t="shared" si="9"/>
        <v>200</v>
      </c>
      <c r="S16" s="1041">
        <f t="shared" si="9"/>
        <v>750</v>
      </c>
      <c r="T16" s="1041">
        <f t="shared" si="9"/>
        <v>400</v>
      </c>
      <c r="U16" s="1041">
        <f t="shared" si="9"/>
        <v>200</v>
      </c>
      <c r="V16" s="1041">
        <f t="shared" si="9"/>
        <v>100</v>
      </c>
      <c r="W16" s="1041">
        <f t="shared" si="9"/>
        <v>100</v>
      </c>
      <c r="X16" s="1041">
        <f t="shared" si="9"/>
        <v>100</v>
      </c>
      <c r="Y16" s="1042">
        <f t="shared" si="9"/>
        <v>250</v>
      </c>
    </row>
    <row r="17" spans="2:25" ht="16.5" customHeight="1">
      <c r="B17" s="1043" t="s">
        <v>471</v>
      </c>
      <c r="C17" s="1044" t="s">
        <v>176</v>
      </c>
      <c r="D17" s="898"/>
      <c r="E17" s="898"/>
      <c r="F17" s="1045">
        <v>100</v>
      </c>
      <c r="G17" s="1045">
        <v>100</v>
      </c>
      <c r="H17" s="1045">
        <v>100</v>
      </c>
      <c r="I17" s="1045">
        <v>100</v>
      </c>
      <c r="J17" s="1045">
        <v>100</v>
      </c>
      <c r="K17" s="1045">
        <v>100</v>
      </c>
      <c r="L17" s="1045">
        <v>120</v>
      </c>
      <c r="M17" s="1045">
        <v>100</v>
      </c>
      <c r="N17" s="1045">
        <v>100</v>
      </c>
      <c r="O17" s="1045">
        <v>100</v>
      </c>
      <c r="P17" s="1045">
        <v>100</v>
      </c>
      <c r="Q17" s="1045">
        <v>100</v>
      </c>
      <c r="R17" s="1045">
        <v>100</v>
      </c>
      <c r="S17" s="1045">
        <v>100</v>
      </c>
      <c r="T17" s="1045">
        <v>100</v>
      </c>
      <c r="U17" s="1045">
        <v>100</v>
      </c>
      <c r="V17" s="1045">
        <v>100</v>
      </c>
      <c r="W17" s="1045">
        <v>100</v>
      </c>
      <c r="X17" s="1045">
        <v>100</v>
      </c>
      <c r="Y17" s="1046">
        <v>100</v>
      </c>
    </row>
    <row r="18" spans="2:25" ht="16.5" customHeight="1">
      <c r="B18" s="1043" t="s">
        <v>472</v>
      </c>
      <c r="C18" s="1044" t="s">
        <v>176</v>
      </c>
      <c r="D18" s="898"/>
      <c r="E18" s="898"/>
      <c r="F18" s="1045"/>
      <c r="G18" s="1045"/>
      <c r="H18" s="1045"/>
      <c r="I18" s="1045"/>
      <c r="J18" s="1045">
        <v>300</v>
      </c>
      <c r="K18" s="1045"/>
      <c r="L18" s="1045"/>
      <c r="M18" s="1045"/>
      <c r="N18" s="1045"/>
      <c r="O18" s="1045"/>
      <c r="P18" s="1045"/>
      <c r="Q18" s="1045"/>
      <c r="R18" s="1045"/>
      <c r="S18" s="1045"/>
      <c r="T18" s="1045">
        <v>300</v>
      </c>
      <c r="U18" s="1045"/>
      <c r="V18" s="1045"/>
      <c r="W18" s="1045"/>
      <c r="X18" s="1045"/>
      <c r="Y18" s="1046">
        <v>150</v>
      </c>
    </row>
    <row r="19" spans="2:25" ht="16.5" customHeight="1">
      <c r="B19" s="1043" t="s">
        <v>473</v>
      </c>
      <c r="C19" s="1044" t="s">
        <v>176</v>
      </c>
      <c r="D19" s="898"/>
      <c r="E19" s="898"/>
      <c r="F19" s="1045"/>
      <c r="G19" s="1045">
        <v>100</v>
      </c>
      <c r="H19" s="1045"/>
      <c r="I19" s="1045">
        <v>100</v>
      </c>
      <c r="J19" s="1045"/>
      <c r="K19" s="1045">
        <v>100</v>
      </c>
      <c r="L19" s="1045"/>
      <c r="M19" s="1045">
        <v>100</v>
      </c>
      <c r="N19" s="1045"/>
      <c r="O19" s="1045"/>
      <c r="P19" s="1045">
        <v>100</v>
      </c>
      <c r="Q19" s="1045"/>
      <c r="R19" s="1045">
        <v>100</v>
      </c>
      <c r="S19" s="1045"/>
      <c r="T19" s="1045"/>
      <c r="U19" s="1045">
        <v>100</v>
      </c>
      <c r="V19" s="1045"/>
      <c r="W19" s="1045"/>
      <c r="X19" s="1045"/>
      <c r="Y19" s="1046"/>
    </row>
    <row r="20" spans="2:25" ht="16.5" customHeight="1">
      <c r="B20" s="1043" t="s">
        <v>474</v>
      </c>
      <c r="C20" s="1044" t="s">
        <v>176</v>
      </c>
      <c r="D20" s="898"/>
      <c r="E20" s="898"/>
      <c r="F20" s="1045"/>
      <c r="G20" s="1045"/>
      <c r="H20" s="1045"/>
      <c r="I20" s="1045"/>
      <c r="J20" s="1045"/>
      <c r="K20" s="1045"/>
      <c r="L20" s="1045">
        <v>650</v>
      </c>
      <c r="M20" s="1045"/>
      <c r="N20" s="1045"/>
      <c r="O20" s="1045">
        <v>650</v>
      </c>
      <c r="P20" s="1045"/>
      <c r="Q20" s="1045"/>
      <c r="R20" s="1045"/>
      <c r="S20" s="1045">
        <v>650</v>
      </c>
      <c r="T20" s="1045"/>
      <c r="U20" s="1045"/>
      <c r="V20" s="1045"/>
      <c r="W20" s="1045"/>
      <c r="X20" s="1045"/>
      <c r="Y20" s="1046"/>
    </row>
    <row r="21" spans="2:25" ht="16.5" customHeight="1" thickBot="1">
      <c r="B21" s="1047" t="s">
        <v>475</v>
      </c>
      <c r="C21" s="1048" t="s">
        <v>176</v>
      </c>
      <c r="D21" s="1030"/>
      <c r="E21" s="1030"/>
      <c r="F21" s="1049"/>
      <c r="G21" s="1049"/>
      <c r="H21" s="1049"/>
      <c r="I21" s="1049"/>
      <c r="J21" s="1049"/>
      <c r="K21" s="1049"/>
      <c r="L21" s="1049"/>
      <c r="M21" s="1049"/>
      <c r="N21" s="1049"/>
      <c r="O21" s="1049"/>
      <c r="P21" s="1049"/>
      <c r="Q21" s="1049"/>
      <c r="R21" s="1049"/>
      <c r="S21" s="1049"/>
      <c r="T21" s="1049"/>
      <c r="U21" s="1049"/>
      <c r="V21" s="1049"/>
      <c r="W21" s="1049"/>
      <c r="X21" s="1049"/>
      <c r="Y21" s="1050"/>
    </row>
    <row r="22" spans="2:25" ht="16.5" customHeight="1">
      <c r="B22" s="1032"/>
      <c r="C22" s="1051"/>
      <c r="D22" s="1033"/>
      <c r="E22" s="1033"/>
      <c r="F22" s="1034"/>
      <c r="G22" s="1034"/>
      <c r="H22" s="1034"/>
      <c r="I22" s="1034"/>
      <c r="J22" s="1034"/>
      <c r="K22" s="1034"/>
      <c r="L22" s="1034"/>
      <c r="M22" s="1034"/>
      <c r="N22" s="1034"/>
      <c r="O22" s="1034"/>
      <c r="P22" s="1034"/>
      <c r="Q22" s="1034"/>
      <c r="R22" s="1034"/>
      <c r="S22" s="1034"/>
      <c r="T22" s="1034"/>
      <c r="U22" s="1034"/>
      <c r="V22" s="1034"/>
      <c r="W22" s="1034"/>
      <c r="X22" s="1034"/>
      <c r="Y22" s="1034"/>
    </row>
    <row r="23" spans="2:25" ht="16.5" customHeight="1" thickBot="1">
      <c r="B23" s="1052" t="s">
        <v>388</v>
      </c>
      <c r="C23" s="1051"/>
      <c r="D23" s="1053">
        <f>'TZCO Дзикай_ТО'!F10</f>
        <v>32</v>
      </c>
      <c r="E23" s="1033"/>
      <c r="F23" s="1034"/>
      <c r="G23" s="1034"/>
      <c r="H23" s="1034"/>
      <c r="I23" s="1034"/>
      <c r="J23" s="1034"/>
      <c r="K23" s="1034"/>
      <c r="L23" s="1034"/>
      <c r="M23" s="1034"/>
      <c r="N23" s="1034"/>
      <c r="O23" s="1034"/>
      <c r="P23" s="1034"/>
      <c r="Q23" s="1034"/>
      <c r="R23" s="1034"/>
      <c r="S23" s="1034"/>
      <c r="T23" s="1034"/>
      <c r="U23" s="1034"/>
      <c r="V23" s="1034"/>
      <c r="W23" s="1034"/>
      <c r="X23" s="1034"/>
      <c r="Y23" s="1034"/>
    </row>
    <row r="24" spans="2:25" ht="24.75" customHeight="1" thickBot="1">
      <c r="B24" s="923" t="s">
        <v>355</v>
      </c>
      <c r="C24" s="1010" t="s">
        <v>1</v>
      </c>
      <c r="D24" s="1054" t="s">
        <v>389</v>
      </c>
      <c r="E24" s="1036"/>
      <c r="F24" s="1037">
        <f>F15</f>
        <v>1</v>
      </c>
      <c r="G24" s="1037">
        <f t="shared" ref="G24:Y24" si="10">G15</f>
        <v>2</v>
      </c>
      <c r="H24" s="1037">
        <f t="shared" si="10"/>
        <v>3</v>
      </c>
      <c r="I24" s="1037">
        <f t="shared" si="10"/>
        <v>4</v>
      </c>
      <c r="J24" s="1037">
        <f t="shared" si="10"/>
        <v>5</v>
      </c>
      <c r="K24" s="1037">
        <f t="shared" si="10"/>
        <v>6</v>
      </c>
      <c r="L24" s="1037">
        <f t="shared" si="10"/>
        <v>7</v>
      </c>
      <c r="M24" s="1037">
        <f t="shared" si="10"/>
        <v>8</v>
      </c>
      <c r="N24" s="1037">
        <f t="shared" si="10"/>
        <v>9</v>
      </c>
      <c r="O24" s="1037">
        <f t="shared" si="10"/>
        <v>10</v>
      </c>
      <c r="P24" s="1037">
        <f t="shared" si="10"/>
        <v>11</v>
      </c>
      <c r="Q24" s="1037">
        <f t="shared" si="10"/>
        <v>12</v>
      </c>
      <c r="R24" s="1037">
        <f t="shared" si="10"/>
        <v>13</v>
      </c>
      <c r="S24" s="1037">
        <f t="shared" si="10"/>
        <v>14</v>
      </c>
      <c r="T24" s="1037">
        <f t="shared" si="10"/>
        <v>15</v>
      </c>
      <c r="U24" s="1037">
        <f t="shared" si="10"/>
        <v>16</v>
      </c>
      <c r="V24" s="1037">
        <f t="shared" si="10"/>
        <v>17</v>
      </c>
      <c r="W24" s="1037">
        <f t="shared" si="10"/>
        <v>18</v>
      </c>
      <c r="X24" s="1037">
        <f t="shared" si="10"/>
        <v>19</v>
      </c>
      <c r="Y24" s="1038">
        <f t="shared" si="10"/>
        <v>20</v>
      </c>
    </row>
    <row r="25" spans="2:25" ht="15" customHeight="1" thickBot="1">
      <c r="B25" s="1039" t="s">
        <v>390</v>
      </c>
      <c r="C25" s="897" t="s">
        <v>391</v>
      </c>
      <c r="D25" s="898"/>
      <c r="E25" s="898"/>
      <c r="F25" s="1041">
        <f>SUM(F26:F30)</f>
        <v>200</v>
      </c>
      <c r="G25" s="1041">
        <f t="shared" ref="G25:Y25" si="11">SUM(G26:G30)</f>
        <v>400</v>
      </c>
      <c r="H25" s="1041">
        <f t="shared" si="11"/>
        <v>200</v>
      </c>
      <c r="I25" s="1041">
        <f t="shared" si="11"/>
        <v>400</v>
      </c>
      <c r="J25" s="1041">
        <f t="shared" si="11"/>
        <v>800</v>
      </c>
      <c r="K25" s="1041">
        <f t="shared" si="11"/>
        <v>400</v>
      </c>
      <c r="L25" s="1041">
        <f t="shared" si="11"/>
        <v>1740</v>
      </c>
      <c r="M25" s="1041">
        <f t="shared" si="11"/>
        <v>400</v>
      </c>
      <c r="N25" s="1041">
        <f t="shared" si="11"/>
        <v>200</v>
      </c>
      <c r="O25" s="1041">
        <f t="shared" si="11"/>
        <v>1700</v>
      </c>
      <c r="P25" s="1041">
        <f t="shared" si="11"/>
        <v>400</v>
      </c>
      <c r="Q25" s="1041">
        <f t="shared" si="11"/>
        <v>200</v>
      </c>
      <c r="R25" s="1041">
        <f t="shared" si="11"/>
        <v>400</v>
      </c>
      <c r="S25" s="1041">
        <f t="shared" si="11"/>
        <v>1700</v>
      </c>
      <c r="T25" s="1041">
        <f t="shared" si="11"/>
        <v>800</v>
      </c>
      <c r="U25" s="1041">
        <f t="shared" si="11"/>
        <v>400</v>
      </c>
      <c r="V25" s="1041">
        <f t="shared" si="11"/>
        <v>200</v>
      </c>
      <c r="W25" s="1041">
        <f t="shared" si="11"/>
        <v>200</v>
      </c>
      <c r="X25" s="1041">
        <f t="shared" si="11"/>
        <v>200</v>
      </c>
      <c r="Y25" s="1042">
        <f t="shared" si="11"/>
        <v>500</v>
      </c>
    </row>
    <row r="26" spans="2:25" ht="16.5" customHeight="1">
      <c r="B26" s="1055" t="str">
        <f>B17</f>
        <v>ремонт-1</v>
      </c>
      <c r="C26" s="1056" t="s">
        <v>391</v>
      </c>
      <c r="D26" s="1053">
        <f>$D$23</f>
        <v>32</v>
      </c>
      <c r="E26" s="898"/>
      <c r="F26" s="1045">
        <v>200</v>
      </c>
      <c r="G26" s="1045">
        <v>200</v>
      </c>
      <c r="H26" s="1045">
        <v>200</v>
      </c>
      <c r="I26" s="1045">
        <v>200</v>
      </c>
      <c r="J26" s="1045">
        <v>200</v>
      </c>
      <c r="K26" s="1045">
        <v>200</v>
      </c>
      <c r="L26" s="1045">
        <v>240</v>
      </c>
      <c r="M26" s="1045">
        <v>200</v>
      </c>
      <c r="N26" s="1045">
        <v>200</v>
      </c>
      <c r="O26" s="1045">
        <v>200</v>
      </c>
      <c r="P26" s="1045">
        <v>200</v>
      </c>
      <c r="Q26" s="1045">
        <v>200</v>
      </c>
      <c r="R26" s="1045">
        <v>200</v>
      </c>
      <c r="S26" s="1045">
        <v>200</v>
      </c>
      <c r="T26" s="1045">
        <v>200</v>
      </c>
      <c r="U26" s="1045">
        <v>200</v>
      </c>
      <c r="V26" s="1045">
        <v>200</v>
      </c>
      <c r="W26" s="1045">
        <v>200</v>
      </c>
      <c r="X26" s="1045">
        <v>200</v>
      </c>
      <c r="Y26" s="1046">
        <v>200</v>
      </c>
    </row>
    <row r="27" spans="2:25" ht="16.5" customHeight="1">
      <c r="B27" s="1055" t="str">
        <f t="shared" ref="B27:B30" si="12">B18</f>
        <v>ремонт-2</v>
      </c>
      <c r="C27" s="1056" t="s">
        <v>391</v>
      </c>
      <c r="D27" s="1053">
        <f t="shared" ref="D27:D30" si="13">$D$23</f>
        <v>32</v>
      </c>
      <c r="E27" s="898"/>
      <c r="F27" s="1045"/>
      <c r="G27" s="1045"/>
      <c r="H27" s="1045"/>
      <c r="I27" s="1045"/>
      <c r="J27" s="1045">
        <v>600</v>
      </c>
      <c r="K27" s="1045"/>
      <c r="L27" s="1045"/>
      <c r="M27" s="1045"/>
      <c r="N27" s="1045"/>
      <c r="O27" s="1045"/>
      <c r="P27" s="1045"/>
      <c r="Q27" s="1045"/>
      <c r="R27" s="1045"/>
      <c r="S27" s="1045"/>
      <c r="T27" s="1045">
        <v>600</v>
      </c>
      <c r="U27" s="1045"/>
      <c r="V27" s="1045"/>
      <c r="W27" s="1045"/>
      <c r="X27" s="1045"/>
      <c r="Y27" s="1046">
        <v>300</v>
      </c>
    </row>
    <row r="28" spans="2:25" ht="16.5" customHeight="1">
      <c r="B28" s="1055" t="str">
        <f t="shared" si="12"/>
        <v>ремонт-3</v>
      </c>
      <c r="C28" s="1056" t="s">
        <v>391</v>
      </c>
      <c r="D28" s="1053">
        <f t="shared" si="13"/>
        <v>32</v>
      </c>
      <c r="E28" s="898"/>
      <c r="F28" s="1045"/>
      <c r="G28" s="1045">
        <v>200</v>
      </c>
      <c r="H28" s="1045"/>
      <c r="I28" s="1045">
        <v>200</v>
      </c>
      <c r="J28" s="1045"/>
      <c r="K28" s="1045">
        <v>200</v>
      </c>
      <c r="L28" s="1045"/>
      <c r="M28" s="1045">
        <v>200</v>
      </c>
      <c r="N28" s="1045"/>
      <c r="O28" s="1045"/>
      <c r="P28" s="1045">
        <v>200</v>
      </c>
      <c r="Q28" s="1045"/>
      <c r="R28" s="1045">
        <v>200</v>
      </c>
      <c r="S28" s="1045"/>
      <c r="T28" s="1045"/>
      <c r="U28" s="1045">
        <v>200</v>
      </c>
      <c r="V28" s="1045"/>
      <c r="W28" s="1045"/>
      <c r="X28" s="1045"/>
      <c r="Y28" s="1046"/>
    </row>
    <row r="29" spans="2:25" ht="16.5" customHeight="1">
      <c r="B29" s="1055" t="str">
        <f t="shared" si="12"/>
        <v>ремонт-4</v>
      </c>
      <c r="C29" s="1056" t="s">
        <v>391</v>
      </c>
      <c r="D29" s="1053">
        <f t="shared" si="13"/>
        <v>32</v>
      </c>
      <c r="E29" s="898"/>
      <c r="F29" s="1045"/>
      <c r="G29" s="1045"/>
      <c r="H29" s="1045"/>
      <c r="I29" s="1045"/>
      <c r="J29" s="1045"/>
      <c r="K29" s="1045"/>
      <c r="L29" s="1045">
        <v>1500</v>
      </c>
      <c r="M29" s="1045"/>
      <c r="N29" s="1045"/>
      <c r="O29" s="1045">
        <v>1500</v>
      </c>
      <c r="P29" s="1045"/>
      <c r="Q29" s="1045"/>
      <c r="R29" s="1045"/>
      <c r="S29" s="1045">
        <v>1500</v>
      </c>
      <c r="T29" s="1045"/>
      <c r="U29" s="1045"/>
      <c r="V29" s="1045"/>
      <c r="W29" s="1045"/>
      <c r="X29" s="1045"/>
      <c r="Y29" s="1046"/>
    </row>
    <row r="30" spans="2:25" ht="16.5" customHeight="1" thickBot="1">
      <c r="B30" s="1057" t="str">
        <f t="shared" si="12"/>
        <v>ремонт-5</v>
      </c>
      <c r="C30" s="1058" t="s">
        <v>391</v>
      </c>
      <c r="D30" s="1059">
        <f t="shared" si="13"/>
        <v>32</v>
      </c>
      <c r="E30" s="1030"/>
      <c r="F30" s="1049"/>
      <c r="G30" s="1049"/>
      <c r="H30" s="1049"/>
      <c r="I30" s="1049"/>
      <c r="J30" s="1049"/>
      <c r="K30" s="1049"/>
      <c r="L30" s="1049"/>
      <c r="M30" s="1049"/>
      <c r="N30" s="1049"/>
      <c r="O30" s="1049"/>
      <c r="P30" s="1049"/>
      <c r="Q30" s="1049"/>
      <c r="R30" s="1049"/>
      <c r="S30" s="1049"/>
      <c r="T30" s="1049"/>
      <c r="U30" s="1049"/>
      <c r="V30" s="1049"/>
      <c r="W30" s="1049"/>
      <c r="X30" s="1049"/>
      <c r="Y30" s="1050"/>
    </row>
    <row r="31" spans="2:25">
      <c r="B31" s="1032"/>
      <c r="E31" s="1060"/>
      <c r="F31" s="1061"/>
      <c r="G31" s="1061"/>
      <c r="H31" s="1061"/>
      <c r="I31" s="1061"/>
      <c r="J31" s="1061"/>
      <c r="K31" s="1061"/>
      <c r="L31" s="1061"/>
      <c r="M31" s="1061"/>
      <c r="N31" s="1061"/>
      <c r="O31" s="1061"/>
      <c r="P31" s="1061"/>
      <c r="Q31" s="1061"/>
      <c r="R31" s="1061"/>
      <c r="S31" s="1061"/>
      <c r="T31" s="1061"/>
      <c r="U31" s="1061"/>
      <c r="V31" s="1061"/>
      <c r="W31" s="1061"/>
      <c r="X31" s="1061"/>
      <c r="Y31" s="1061"/>
    </row>
    <row r="32" spans="2:25" ht="15.75" thickBot="1">
      <c r="B32" s="1035" t="s">
        <v>220</v>
      </c>
      <c r="F32" s="1061"/>
    </row>
    <row r="33" spans="2:25" ht="39" thickBot="1">
      <c r="B33" s="1062" t="s">
        <v>222</v>
      </c>
      <c r="C33" s="1063" t="s">
        <v>223</v>
      </c>
      <c r="D33" s="1064" t="s">
        <v>224</v>
      </c>
      <c r="E33" s="1064" t="s">
        <v>225</v>
      </c>
      <c r="F33" s="1065" t="s">
        <v>137</v>
      </c>
      <c r="G33" s="1065" t="s">
        <v>137</v>
      </c>
      <c r="H33" s="1065" t="s">
        <v>137</v>
      </c>
      <c r="I33" s="1065" t="s">
        <v>137</v>
      </c>
      <c r="J33" s="1065" t="s">
        <v>137</v>
      </c>
      <c r="K33" s="1065" t="s">
        <v>137</v>
      </c>
      <c r="L33" s="1065" t="s">
        <v>137</v>
      </c>
      <c r="M33" s="1065" t="s">
        <v>137</v>
      </c>
      <c r="N33" s="1065" t="s">
        <v>137</v>
      </c>
      <c r="O33" s="1065" t="s">
        <v>137</v>
      </c>
      <c r="P33" s="1065" t="s">
        <v>137</v>
      </c>
      <c r="Q33" s="1065" t="s">
        <v>137</v>
      </c>
      <c r="R33" s="1065" t="s">
        <v>137</v>
      </c>
      <c r="S33" s="1065" t="s">
        <v>137</v>
      </c>
      <c r="T33" s="1065" t="s">
        <v>137</v>
      </c>
      <c r="U33" s="1065" t="s">
        <v>137</v>
      </c>
      <c r="V33" s="1065" t="s">
        <v>137</v>
      </c>
      <c r="W33" s="1065" t="s">
        <v>137</v>
      </c>
      <c r="X33" s="1065" t="s">
        <v>137</v>
      </c>
      <c r="Y33" s="1066" t="s">
        <v>137</v>
      </c>
    </row>
    <row r="34" spans="2:25" ht="28.5" customHeight="1" thickBot="1">
      <c r="B34" s="1067" t="s">
        <v>226</v>
      </c>
      <c r="C34" s="1068"/>
      <c r="D34" s="927"/>
      <c r="E34" s="927"/>
      <c r="F34" s="1069">
        <f>SUM(F35:F39)</f>
        <v>7500</v>
      </c>
      <c r="G34" s="1069">
        <f t="shared" ref="G34:Y34" si="14">SUM(G35:G39)</f>
        <v>7500</v>
      </c>
      <c r="H34" s="1069">
        <f t="shared" si="14"/>
        <v>7500</v>
      </c>
      <c r="I34" s="1069">
        <f t="shared" si="14"/>
        <v>7500</v>
      </c>
      <c r="J34" s="1069">
        <f t="shared" si="14"/>
        <v>7500</v>
      </c>
      <c r="K34" s="1069">
        <f t="shared" si="14"/>
        <v>7500</v>
      </c>
      <c r="L34" s="1069">
        <f t="shared" si="14"/>
        <v>7500</v>
      </c>
      <c r="M34" s="1069">
        <f t="shared" si="14"/>
        <v>7500</v>
      </c>
      <c r="N34" s="1069">
        <f t="shared" si="14"/>
        <v>7500</v>
      </c>
      <c r="O34" s="1069">
        <f t="shared" si="14"/>
        <v>7500</v>
      </c>
      <c r="P34" s="1069">
        <f t="shared" si="14"/>
        <v>7500</v>
      </c>
      <c r="Q34" s="1069">
        <f t="shared" si="14"/>
        <v>7500</v>
      </c>
      <c r="R34" s="1069">
        <f t="shared" si="14"/>
        <v>7500</v>
      </c>
      <c r="S34" s="1069">
        <f t="shared" si="14"/>
        <v>7500</v>
      </c>
      <c r="T34" s="1069">
        <f t="shared" si="14"/>
        <v>7500</v>
      </c>
      <c r="U34" s="1069">
        <f t="shared" si="14"/>
        <v>7500</v>
      </c>
      <c r="V34" s="1069">
        <f t="shared" si="14"/>
        <v>7500</v>
      </c>
      <c r="W34" s="1069">
        <f t="shared" si="14"/>
        <v>7500</v>
      </c>
      <c r="X34" s="1069">
        <f t="shared" si="14"/>
        <v>7500</v>
      </c>
      <c r="Y34" s="1070">
        <f t="shared" si="14"/>
        <v>7500</v>
      </c>
    </row>
    <row r="35" spans="2:25">
      <c r="B35" s="1071" t="s">
        <v>227</v>
      </c>
      <c r="C35" s="1072">
        <v>500</v>
      </c>
      <c r="D35" s="1073">
        <v>500</v>
      </c>
      <c r="E35" s="1074">
        <v>5</v>
      </c>
      <c r="F35" s="934">
        <f>$E35*$C35</f>
        <v>2500</v>
      </c>
      <c r="G35" s="934">
        <f t="shared" ref="G35:V39" si="15">$E35*$C35</f>
        <v>2500</v>
      </c>
      <c r="H35" s="934">
        <f t="shared" si="15"/>
        <v>2500</v>
      </c>
      <c r="I35" s="934">
        <f t="shared" si="15"/>
        <v>2500</v>
      </c>
      <c r="J35" s="934">
        <f t="shared" si="15"/>
        <v>2500</v>
      </c>
      <c r="K35" s="934">
        <f t="shared" si="15"/>
        <v>2500</v>
      </c>
      <c r="L35" s="934">
        <f t="shared" si="15"/>
        <v>2500</v>
      </c>
      <c r="M35" s="934">
        <f t="shared" si="15"/>
        <v>2500</v>
      </c>
      <c r="N35" s="934">
        <f t="shared" si="15"/>
        <v>2500</v>
      </c>
      <c r="O35" s="934">
        <f t="shared" si="15"/>
        <v>2500</v>
      </c>
      <c r="P35" s="934">
        <f t="shared" si="15"/>
        <v>2500</v>
      </c>
      <c r="Q35" s="934">
        <f t="shared" si="15"/>
        <v>2500</v>
      </c>
      <c r="R35" s="934">
        <f t="shared" si="15"/>
        <v>2500</v>
      </c>
      <c r="S35" s="934">
        <f t="shared" si="15"/>
        <v>2500</v>
      </c>
      <c r="T35" s="934">
        <f t="shared" si="15"/>
        <v>2500</v>
      </c>
      <c r="U35" s="934">
        <f t="shared" si="15"/>
        <v>2500</v>
      </c>
      <c r="V35" s="934">
        <f t="shared" si="15"/>
        <v>2500</v>
      </c>
      <c r="W35" s="934">
        <f t="shared" ref="W35:Y39" si="16">$E35*$C35</f>
        <v>2500</v>
      </c>
      <c r="X35" s="934">
        <f t="shared" si="16"/>
        <v>2500</v>
      </c>
      <c r="Y35" s="935">
        <f t="shared" si="16"/>
        <v>2500</v>
      </c>
    </row>
    <row r="36" spans="2:25" ht="30">
      <c r="B36" s="1075" t="s">
        <v>228</v>
      </c>
      <c r="C36" s="1076">
        <v>500</v>
      </c>
      <c r="D36" s="1077">
        <v>1000</v>
      </c>
      <c r="E36" s="894">
        <v>4</v>
      </c>
      <c r="F36" s="902">
        <f t="shared" ref="F36:O39" si="17">$E36*$C36</f>
        <v>2000</v>
      </c>
      <c r="G36" s="902">
        <f t="shared" si="17"/>
        <v>2000</v>
      </c>
      <c r="H36" s="902">
        <f t="shared" si="17"/>
        <v>2000</v>
      </c>
      <c r="I36" s="902">
        <f t="shared" si="17"/>
        <v>2000</v>
      </c>
      <c r="J36" s="902">
        <f t="shared" si="17"/>
        <v>2000</v>
      </c>
      <c r="K36" s="902">
        <f t="shared" si="17"/>
        <v>2000</v>
      </c>
      <c r="L36" s="902">
        <f t="shared" si="17"/>
        <v>2000</v>
      </c>
      <c r="M36" s="902">
        <f t="shared" si="17"/>
        <v>2000</v>
      </c>
      <c r="N36" s="902">
        <f t="shared" si="17"/>
        <v>2000</v>
      </c>
      <c r="O36" s="902">
        <f t="shared" si="17"/>
        <v>2000</v>
      </c>
      <c r="P36" s="902">
        <f t="shared" si="15"/>
        <v>2000</v>
      </c>
      <c r="Q36" s="902">
        <f t="shared" si="15"/>
        <v>2000</v>
      </c>
      <c r="R36" s="902">
        <f t="shared" si="15"/>
        <v>2000</v>
      </c>
      <c r="S36" s="902">
        <f t="shared" si="15"/>
        <v>2000</v>
      </c>
      <c r="T36" s="902">
        <f t="shared" si="15"/>
        <v>2000</v>
      </c>
      <c r="U36" s="902">
        <f t="shared" si="15"/>
        <v>2000</v>
      </c>
      <c r="V36" s="902">
        <f t="shared" si="15"/>
        <v>2000</v>
      </c>
      <c r="W36" s="902">
        <f t="shared" si="16"/>
        <v>2000</v>
      </c>
      <c r="X36" s="902">
        <f t="shared" si="16"/>
        <v>2000</v>
      </c>
      <c r="Y36" s="941">
        <f t="shared" si="16"/>
        <v>2000</v>
      </c>
    </row>
    <row r="37" spans="2:25">
      <c r="B37" s="995" t="s">
        <v>229</v>
      </c>
      <c r="C37" s="1076">
        <v>500</v>
      </c>
      <c r="D37" s="1077">
        <v>2000</v>
      </c>
      <c r="E37" s="894">
        <v>3</v>
      </c>
      <c r="F37" s="902">
        <f t="shared" si="17"/>
        <v>1500</v>
      </c>
      <c r="G37" s="902">
        <f t="shared" si="17"/>
        <v>1500</v>
      </c>
      <c r="H37" s="902">
        <f t="shared" si="17"/>
        <v>1500</v>
      </c>
      <c r="I37" s="902">
        <f t="shared" si="17"/>
        <v>1500</v>
      </c>
      <c r="J37" s="902">
        <f t="shared" si="17"/>
        <v>1500</v>
      </c>
      <c r="K37" s="902">
        <f t="shared" si="17"/>
        <v>1500</v>
      </c>
      <c r="L37" s="902">
        <f t="shared" si="17"/>
        <v>1500</v>
      </c>
      <c r="M37" s="902">
        <f t="shared" si="17"/>
        <v>1500</v>
      </c>
      <c r="N37" s="902">
        <f t="shared" si="17"/>
        <v>1500</v>
      </c>
      <c r="O37" s="902">
        <f t="shared" si="17"/>
        <v>1500</v>
      </c>
      <c r="P37" s="902">
        <f t="shared" si="15"/>
        <v>1500</v>
      </c>
      <c r="Q37" s="902">
        <f t="shared" si="15"/>
        <v>1500</v>
      </c>
      <c r="R37" s="902">
        <f t="shared" si="15"/>
        <v>1500</v>
      </c>
      <c r="S37" s="902">
        <f t="shared" si="15"/>
        <v>1500</v>
      </c>
      <c r="T37" s="902">
        <f t="shared" si="15"/>
        <v>1500</v>
      </c>
      <c r="U37" s="902">
        <f t="shared" si="15"/>
        <v>1500</v>
      </c>
      <c r="V37" s="902">
        <f t="shared" si="15"/>
        <v>1500</v>
      </c>
      <c r="W37" s="902">
        <f t="shared" si="16"/>
        <v>1500</v>
      </c>
      <c r="X37" s="902">
        <f t="shared" si="16"/>
        <v>1500</v>
      </c>
      <c r="Y37" s="941">
        <f t="shared" si="16"/>
        <v>1500</v>
      </c>
    </row>
    <row r="38" spans="2:25">
      <c r="B38" s="995" t="s">
        <v>229</v>
      </c>
      <c r="C38" s="1076">
        <v>500</v>
      </c>
      <c r="D38" s="1077">
        <v>4000</v>
      </c>
      <c r="E38" s="894">
        <v>2</v>
      </c>
      <c r="F38" s="902">
        <f t="shared" si="17"/>
        <v>1000</v>
      </c>
      <c r="G38" s="902">
        <f t="shared" si="17"/>
        <v>1000</v>
      </c>
      <c r="H38" s="902">
        <f t="shared" si="17"/>
        <v>1000</v>
      </c>
      <c r="I38" s="902">
        <f t="shared" si="17"/>
        <v>1000</v>
      </c>
      <c r="J38" s="902">
        <f t="shared" si="17"/>
        <v>1000</v>
      </c>
      <c r="K38" s="902">
        <f t="shared" si="17"/>
        <v>1000</v>
      </c>
      <c r="L38" s="902">
        <f t="shared" si="17"/>
        <v>1000</v>
      </c>
      <c r="M38" s="902">
        <f t="shared" si="17"/>
        <v>1000</v>
      </c>
      <c r="N38" s="902">
        <f t="shared" si="17"/>
        <v>1000</v>
      </c>
      <c r="O38" s="902">
        <f t="shared" si="17"/>
        <v>1000</v>
      </c>
      <c r="P38" s="902">
        <f t="shared" si="15"/>
        <v>1000</v>
      </c>
      <c r="Q38" s="902">
        <f t="shared" si="15"/>
        <v>1000</v>
      </c>
      <c r="R38" s="902">
        <f t="shared" si="15"/>
        <v>1000</v>
      </c>
      <c r="S38" s="902">
        <f t="shared" si="15"/>
        <v>1000</v>
      </c>
      <c r="T38" s="902">
        <f t="shared" si="15"/>
        <v>1000</v>
      </c>
      <c r="U38" s="902">
        <f t="shared" si="15"/>
        <v>1000</v>
      </c>
      <c r="V38" s="902">
        <f t="shared" si="15"/>
        <v>1000</v>
      </c>
      <c r="W38" s="902">
        <f t="shared" si="16"/>
        <v>1000</v>
      </c>
      <c r="X38" s="902">
        <f t="shared" si="16"/>
        <v>1000</v>
      </c>
      <c r="Y38" s="941">
        <f t="shared" si="16"/>
        <v>1000</v>
      </c>
    </row>
    <row r="39" spans="2:25" ht="15.75" thickBot="1">
      <c r="B39" s="1078" t="s">
        <v>229</v>
      </c>
      <c r="C39" s="1079">
        <v>500</v>
      </c>
      <c r="D39" s="1080">
        <v>6000</v>
      </c>
      <c r="E39" s="1081">
        <v>1</v>
      </c>
      <c r="F39" s="1082">
        <f t="shared" si="17"/>
        <v>500</v>
      </c>
      <c r="G39" s="1082">
        <f t="shared" si="17"/>
        <v>500</v>
      </c>
      <c r="H39" s="1082">
        <f t="shared" si="17"/>
        <v>500</v>
      </c>
      <c r="I39" s="1082">
        <f t="shared" si="17"/>
        <v>500</v>
      </c>
      <c r="J39" s="1082">
        <f t="shared" si="17"/>
        <v>500</v>
      </c>
      <c r="K39" s="1082">
        <f t="shared" si="17"/>
        <v>500</v>
      </c>
      <c r="L39" s="1082">
        <f t="shared" si="17"/>
        <v>500</v>
      </c>
      <c r="M39" s="1082">
        <f t="shared" si="17"/>
        <v>500</v>
      </c>
      <c r="N39" s="1082">
        <f t="shared" si="17"/>
        <v>500</v>
      </c>
      <c r="O39" s="1082">
        <f t="shared" si="17"/>
        <v>500</v>
      </c>
      <c r="P39" s="1082">
        <f t="shared" si="15"/>
        <v>500</v>
      </c>
      <c r="Q39" s="1082">
        <f t="shared" si="15"/>
        <v>500</v>
      </c>
      <c r="R39" s="1082">
        <f t="shared" si="15"/>
        <v>500</v>
      </c>
      <c r="S39" s="1082">
        <f t="shared" si="15"/>
        <v>500</v>
      </c>
      <c r="T39" s="1082">
        <f t="shared" si="15"/>
        <v>500</v>
      </c>
      <c r="U39" s="1082">
        <f t="shared" si="15"/>
        <v>500</v>
      </c>
      <c r="V39" s="1082">
        <f t="shared" si="15"/>
        <v>500</v>
      </c>
      <c r="W39" s="1082">
        <f t="shared" si="16"/>
        <v>500</v>
      </c>
      <c r="X39" s="1082">
        <f t="shared" si="16"/>
        <v>500</v>
      </c>
      <c r="Y39" s="1083">
        <f t="shared" si="16"/>
        <v>500</v>
      </c>
    </row>
    <row r="40" spans="2:25" ht="36" customHeight="1" thickBot="1">
      <c r="B40" s="1067" t="s">
        <v>143</v>
      </c>
      <c r="C40" s="1068"/>
      <c r="D40" s="927"/>
      <c r="E40" s="927"/>
      <c r="F40" s="1069">
        <f>SUM(F41:F64)</f>
        <v>0</v>
      </c>
      <c r="G40" s="1069">
        <f t="shared" ref="G40:Y40" si="18">SUM(G41:G64)</f>
        <v>0</v>
      </c>
      <c r="H40" s="1069">
        <f t="shared" si="18"/>
        <v>0</v>
      </c>
      <c r="I40" s="1069">
        <f t="shared" si="18"/>
        <v>0</v>
      </c>
      <c r="J40" s="1069">
        <f t="shared" si="18"/>
        <v>120000</v>
      </c>
      <c r="K40" s="1069">
        <f t="shared" si="18"/>
        <v>0</v>
      </c>
      <c r="L40" s="1069">
        <f t="shared" si="18"/>
        <v>2320000</v>
      </c>
      <c r="M40" s="1069">
        <f t="shared" si="18"/>
        <v>0</v>
      </c>
      <c r="N40" s="1069">
        <f t="shared" si="18"/>
        <v>0</v>
      </c>
      <c r="O40" s="1069">
        <f t="shared" si="18"/>
        <v>2500000</v>
      </c>
      <c r="P40" s="1069">
        <f t="shared" si="18"/>
        <v>0</v>
      </c>
      <c r="Q40" s="1069">
        <f t="shared" si="18"/>
        <v>0</v>
      </c>
      <c r="R40" s="1069">
        <f t="shared" si="18"/>
        <v>0</v>
      </c>
      <c r="S40" s="1069">
        <f t="shared" si="18"/>
        <v>2320000</v>
      </c>
      <c r="T40" s="1069">
        <f t="shared" si="18"/>
        <v>120000</v>
      </c>
      <c r="U40" s="1069">
        <f t="shared" si="18"/>
        <v>0</v>
      </c>
      <c r="V40" s="1069">
        <f t="shared" si="18"/>
        <v>0</v>
      </c>
      <c r="W40" s="1069">
        <f t="shared" si="18"/>
        <v>0</v>
      </c>
      <c r="X40" s="1069">
        <f t="shared" si="18"/>
        <v>0</v>
      </c>
      <c r="Y40" s="1070">
        <f t="shared" si="18"/>
        <v>120000</v>
      </c>
    </row>
    <row r="41" spans="2:25">
      <c r="B41" s="1084" t="s">
        <v>231</v>
      </c>
      <c r="C41" s="1085"/>
      <c r="D41" s="931"/>
      <c r="E41" s="931"/>
      <c r="F41" s="931"/>
      <c r="G41" s="931"/>
      <c r="H41" s="931"/>
      <c r="I41" s="931"/>
      <c r="J41" s="931"/>
      <c r="K41" s="931"/>
      <c r="L41" s="931"/>
      <c r="M41" s="931"/>
      <c r="N41" s="931"/>
      <c r="O41" s="931"/>
      <c r="P41" s="931"/>
      <c r="Q41" s="931"/>
      <c r="R41" s="931"/>
      <c r="S41" s="931"/>
      <c r="T41" s="931"/>
      <c r="U41" s="931"/>
      <c r="V41" s="931"/>
      <c r="W41" s="931"/>
      <c r="X41" s="931"/>
      <c r="Y41" s="932"/>
    </row>
    <row r="42" spans="2:25">
      <c r="B42" s="1086" t="s">
        <v>626</v>
      </c>
      <c r="C42" s="1076">
        <v>75000</v>
      </c>
      <c r="D42" s="1087">
        <v>70000</v>
      </c>
      <c r="E42" s="978">
        <v>2</v>
      </c>
      <c r="F42" s="1088"/>
      <c r="G42" s="1088"/>
      <c r="H42" s="1088"/>
      <c r="I42" s="1088"/>
      <c r="J42" s="1088"/>
      <c r="K42" s="1088"/>
      <c r="L42" s="1088"/>
      <c r="M42" s="1088"/>
      <c r="N42" s="1088"/>
      <c r="O42" s="1088">
        <f>$C42*$E42</f>
        <v>150000</v>
      </c>
      <c r="P42" s="1088"/>
      <c r="Q42" s="1088"/>
      <c r="R42" s="1088"/>
      <c r="S42" s="1088"/>
      <c r="T42" s="1088"/>
      <c r="U42" s="1088"/>
      <c r="V42" s="1088"/>
      <c r="W42" s="1088"/>
      <c r="X42" s="1088"/>
      <c r="Y42" s="1089"/>
    </row>
    <row r="43" spans="2:25">
      <c r="B43" s="1086" t="s">
        <v>358</v>
      </c>
      <c r="C43" s="1076">
        <v>230000</v>
      </c>
      <c r="D43" s="1087">
        <v>70000</v>
      </c>
      <c r="E43" s="978">
        <v>2</v>
      </c>
      <c r="F43" s="1088"/>
      <c r="G43" s="1088"/>
      <c r="H43" s="1088"/>
      <c r="I43" s="1088"/>
      <c r="J43" s="1088"/>
      <c r="K43" s="1088"/>
      <c r="L43" s="1088"/>
      <c r="M43" s="1088"/>
      <c r="N43" s="1088"/>
      <c r="O43" s="1088">
        <f>$C43*$E43</f>
        <v>460000</v>
      </c>
      <c r="P43" s="1088"/>
      <c r="Q43" s="1088"/>
      <c r="R43" s="1088"/>
      <c r="S43" s="1088"/>
      <c r="T43" s="1088"/>
      <c r="U43" s="1088"/>
      <c r="V43" s="1088"/>
      <c r="W43" s="1088"/>
      <c r="X43" s="1088"/>
      <c r="Y43" s="1089"/>
    </row>
    <row r="44" spans="2:25">
      <c r="B44" s="1086" t="s">
        <v>627</v>
      </c>
      <c r="C44" s="1076">
        <v>15000</v>
      </c>
      <c r="D44" s="1087">
        <v>35000</v>
      </c>
      <c r="E44" s="978">
        <v>2</v>
      </c>
      <c r="F44" s="1088"/>
      <c r="G44" s="1088"/>
      <c r="H44" s="1088"/>
      <c r="I44" s="1088"/>
      <c r="J44" s="1088">
        <f>$C44*$E44</f>
        <v>30000</v>
      </c>
      <c r="K44" s="1088"/>
      <c r="L44" s="1088"/>
      <c r="M44" s="1088"/>
      <c r="N44" s="1088"/>
      <c r="O44" s="1088">
        <f>$C44</f>
        <v>15000</v>
      </c>
      <c r="P44" s="1088"/>
      <c r="Q44" s="1088"/>
      <c r="R44" s="1088"/>
      <c r="S44" s="1088"/>
      <c r="T44" s="1088">
        <f>$C44*$E44</f>
        <v>30000</v>
      </c>
      <c r="U44" s="1088"/>
      <c r="V44" s="1088"/>
      <c r="W44" s="1088"/>
      <c r="X44" s="1088"/>
      <c r="Y44" s="1089">
        <f>$C44*$E44</f>
        <v>30000</v>
      </c>
    </row>
    <row r="45" spans="2:25">
      <c r="B45" s="1086" t="s">
        <v>360</v>
      </c>
      <c r="C45" s="1076">
        <v>250000</v>
      </c>
      <c r="D45" s="1087">
        <v>49000</v>
      </c>
      <c r="E45" s="978">
        <v>2</v>
      </c>
      <c r="F45" s="1088"/>
      <c r="G45" s="1088"/>
      <c r="H45" s="1088"/>
      <c r="I45" s="1088"/>
      <c r="J45" s="1088"/>
      <c r="K45" s="1088"/>
      <c r="L45" s="1088">
        <f>$C45*$E45</f>
        <v>500000</v>
      </c>
      <c r="M45" s="1088"/>
      <c r="N45" s="1088"/>
      <c r="O45" s="1088"/>
      <c r="P45" s="1088"/>
      <c r="Q45" s="1088"/>
      <c r="R45" s="1088"/>
      <c r="S45" s="1088">
        <f>$C45*$E45</f>
        <v>500000</v>
      </c>
      <c r="T45" s="1088"/>
      <c r="U45" s="1088"/>
      <c r="V45" s="1088"/>
      <c r="W45" s="1088"/>
      <c r="X45" s="1088"/>
      <c r="Y45" s="1089"/>
    </row>
    <row r="46" spans="2:25">
      <c r="B46" s="1086" t="s">
        <v>359</v>
      </c>
      <c r="C46" s="1076">
        <v>40000</v>
      </c>
      <c r="D46" s="1087">
        <v>49000</v>
      </c>
      <c r="E46" s="978">
        <v>2</v>
      </c>
      <c r="F46" s="1088"/>
      <c r="G46" s="1088"/>
      <c r="H46" s="1088"/>
      <c r="I46" s="1088"/>
      <c r="J46" s="1088"/>
      <c r="K46" s="1088"/>
      <c r="L46" s="1088">
        <f>$C46*$E46</f>
        <v>80000</v>
      </c>
      <c r="M46" s="1088"/>
      <c r="N46" s="1088"/>
      <c r="O46" s="1088"/>
      <c r="P46" s="1088"/>
      <c r="Q46" s="1088"/>
      <c r="R46" s="1088"/>
      <c r="S46" s="1088">
        <f>$C46*$E46</f>
        <v>80000</v>
      </c>
      <c r="T46" s="1088"/>
      <c r="U46" s="1088"/>
      <c r="V46" s="1088"/>
      <c r="W46" s="1088"/>
      <c r="X46" s="1088"/>
      <c r="Y46" s="1089"/>
    </row>
    <row r="47" spans="2:25">
      <c r="B47" s="995" t="s">
        <v>477</v>
      </c>
      <c r="C47" s="1090"/>
      <c r="D47" s="938"/>
      <c r="E47" s="1013"/>
      <c r="F47" s="938"/>
      <c r="G47" s="938"/>
      <c r="H47" s="938"/>
      <c r="I47" s="938"/>
      <c r="J47" s="938"/>
      <c r="K47" s="938"/>
      <c r="L47" s="938"/>
      <c r="M47" s="938"/>
      <c r="N47" s="938"/>
      <c r="O47" s="938"/>
      <c r="P47" s="938"/>
      <c r="Q47" s="938"/>
      <c r="R47" s="938"/>
      <c r="S47" s="938"/>
      <c r="T47" s="938"/>
      <c r="U47" s="938"/>
      <c r="V47" s="938"/>
      <c r="W47" s="938"/>
      <c r="X47" s="938"/>
      <c r="Y47" s="939"/>
    </row>
    <row r="48" spans="2:25">
      <c r="B48" s="1086" t="s">
        <v>237</v>
      </c>
      <c r="C48" s="1076">
        <v>75000</v>
      </c>
      <c r="D48" s="1087">
        <v>70000</v>
      </c>
      <c r="E48" s="978">
        <v>2</v>
      </c>
      <c r="F48" s="1088"/>
      <c r="G48" s="1088"/>
      <c r="H48" s="1088"/>
      <c r="I48" s="1088"/>
      <c r="J48" s="1088"/>
      <c r="K48" s="1088"/>
      <c r="L48" s="1088"/>
      <c r="M48" s="1088"/>
      <c r="N48" s="1088"/>
      <c r="O48" s="1088">
        <f>$C48*$E48</f>
        <v>150000</v>
      </c>
      <c r="P48" s="1088"/>
      <c r="Q48" s="1088"/>
      <c r="R48" s="1088"/>
      <c r="S48" s="1088"/>
      <c r="T48" s="1088"/>
      <c r="U48" s="1088"/>
      <c r="V48" s="1088"/>
      <c r="W48" s="1088"/>
      <c r="X48" s="1088"/>
      <c r="Y48" s="1089"/>
    </row>
    <row r="49" spans="2:25">
      <c r="B49" s="1086" t="s">
        <v>358</v>
      </c>
      <c r="C49" s="1076">
        <v>230000</v>
      </c>
      <c r="D49" s="1087">
        <v>70000</v>
      </c>
      <c r="E49" s="978">
        <v>2</v>
      </c>
      <c r="F49" s="1088"/>
      <c r="G49" s="1088"/>
      <c r="H49" s="1088"/>
      <c r="I49" s="1088"/>
      <c r="J49" s="1088"/>
      <c r="K49" s="1088"/>
      <c r="L49" s="1088"/>
      <c r="M49" s="1088"/>
      <c r="N49" s="1088"/>
      <c r="O49" s="1088">
        <f>$C49*$E49</f>
        <v>460000</v>
      </c>
      <c r="P49" s="1088"/>
      <c r="Q49" s="1088"/>
      <c r="R49" s="1088"/>
      <c r="S49" s="1088"/>
      <c r="T49" s="1088"/>
      <c r="U49" s="1088"/>
      <c r="V49" s="1088"/>
      <c r="W49" s="1088"/>
      <c r="X49" s="1088"/>
      <c r="Y49" s="1089"/>
    </row>
    <row r="50" spans="2:25">
      <c r="B50" s="1086" t="s">
        <v>628</v>
      </c>
      <c r="C50" s="1076">
        <v>15000</v>
      </c>
      <c r="D50" s="1087">
        <v>35000</v>
      </c>
      <c r="E50" s="978">
        <v>2</v>
      </c>
      <c r="F50" s="1088"/>
      <c r="G50" s="1088"/>
      <c r="H50" s="1088"/>
      <c r="I50" s="1088"/>
      <c r="J50" s="1088">
        <f>$C50*$E50</f>
        <v>30000</v>
      </c>
      <c r="K50" s="1088"/>
      <c r="L50" s="1088"/>
      <c r="M50" s="1088"/>
      <c r="N50" s="1088"/>
      <c r="O50" s="1088">
        <f>$C50</f>
        <v>15000</v>
      </c>
      <c r="P50" s="1088"/>
      <c r="Q50" s="1088"/>
      <c r="R50" s="1088"/>
      <c r="S50" s="1088"/>
      <c r="T50" s="1088">
        <f>$C50*$E50</f>
        <v>30000</v>
      </c>
      <c r="U50" s="1088"/>
      <c r="V50" s="1088"/>
      <c r="W50" s="1088"/>
      <c r="X50" s="1088"/>
      <c r="Y50" s="1089">
        <f>$C50*$E50</f>
        <v>30000</v>
      </c>
    </row>
    <row r="51" spans="2:25">
      <c r="B51" s="1086" t="s">
        <v>629</v>
      </c>
      <c r="C51" s="1076">
        <v>250000</v>
      </c>
      <c r="D51" s="1087">
        <v>49000</v>
      </c>
      <c r="E51" s="978">
        <v>2</v>
      </c>
      <c r="F51" s="1088"/>
      <c r="G51" s="1088"/>
      <c r="H51" s="1088"/>
      <c r="I51" s="1088"/>
      <c r="J51" s="1088"/>
      <c r="K51" s="1088"/>
      <c r="L51" s="1088">
        <f>$C51*$E51</f>
        <v>500000</v>
      </c>
      <c r="M51" s="1088"/>
      <c r="N51" s="1088"/>
      <c r="O51" s="1088"/>
      <c r="P51" s="1088"/>
      <c r="Q51" s="1088"/>
      <c r="R51" s="1088"/>
      <c r="S51" s="1088">
        <f>$C51*$E51</f>
        <v>500000</v>
      </c>
      <c r="T51" s="1088"/>
      <c r="U51" s="1088"/>
      <c r="V51" s="1088"/>
      <c r="W51" s="1088"/>
      <c r="X51" s="1088"/>
      <c r="Y51" s="1089"/>
    </row>
    <row r="52" spans="2:25">
      <c r="B52" s="1086"/>
      <c r="C52" s="1076">
        <v>40000</v>
      </c>
      <c r="D52" s="1087">
        <v>49000</v>
      </c>
      <c r="E52" s="978">
        <v>2</v>
      </c>
      <c r="F52" s="1088"/>
      <c r="G52" s="1088"/>
      <c r="H52" s="1088"/>
      <c r="I52" s="1088"/>
      <c r="J52" s="1088"/>
      <c r="K52" s="1088"/>
      <c r="L52" s="1088">
        <f>$C52*$E52</f>
        <v>80000</v>
      </c>
      <c r="M52" s="1088"/>
      <c r="N52" s="1088"/>
      <c r="O52" s="1088"/>
      <c r="P52" s="1088"/>
      <c r="Q52" s="1088"/>
      <c r="R52" s="1088"/>
      <c r="S52" s="1088">
        <f>$C52*$E52</f>
        <v>80000</v>
      </c>
      <c r="T52" s="1088"/>
      <c r="U52" s="1088"/>
      <c r="V52" s="1088"/>
      <c r="W52" s="1088"/>
      <c r="X52" s="1088"/>
      <c r="Y52" s="1089"/>
    </row>
    <row r="53" spans="2:25">
      <c r="B53" s="995" t="s">
        <v>373</v>
      </c>
      <c r="C53" s="1090"/>
      <c r="D53" s="938"/>
      <c r="E53" s="1013"/>
      <c r="F53" s="938"/>
      <c r="G53" s="938"/>
      <c r="H53" s="938"/>
      <c r="I53" s="938"/>
      <c r="J53" s="938"/>
      <c r="K53" s="938"/>
      <c r="L53" s="938"/>
      <c r="M53" s="938"/>
      <c r="N53" s="938"/>
      <c r="O53" s="938"/>
      <c r="P53" s="938"/>
      <c r="Q53" s="938"/>
      <c r="R53" s="938"/>
      <c r="S53" s="938"/>
      <c r="T53" s="938"/>
      <c r="U53" s="938"/>
      <c r="V53" s="938"/>
      <c r="W53" s="938"/>
      <c r="X53" s="938"/>
      <c r="Y53" s="939"/>
    </row>
    <row r="54" spans="2:25">
      <c r="B54" s="1086" t="s">
        <v>237</v>
      </c>
      <c r="C54" s="1076">
        <v>75000</v>
      </c>
      <c r="D54" s="1087">
        <v>70000</v>
      </c>
      <c r="E54" s="978">
        <v>2</v>
      </c>
      <c r="F54" s="1088"/>
      <c r="G54" s="1088"/>
      <c r="H54" s="1088"/>
      <c r="I54" s="1088"/>
      <c r="J54" s="1088"/>
      <c r="K54" s="1088"/>
      <c r="L54" s="1088"/>
      <c r="M54" s="1088"/>
      <c r="N54" s="1088"/>
      <c r="O54" s="1088">
        <f>$C54*$E54</f>
        <v>150000</v>
      </c>
      <c r="P54" s="1088"/>
      <c r="Q54" s="1088"/>
      <c r="R54" s="1088"/>
      <c r="S54" s="1088"/>
      <c r="T54" s="1088"/>
      <c r="U54" s="1088"/>
      <c r="V54" s="1088"/>
      <c r="W54" s="1088"/>
      <c r="X54" s="1088"/>
      <c r="Y54" s="1089"/>
    </row>
    <row r="55" spans="2:25">
      <c r="B55" s="1086" t="s">
        <v>358</v>
      </c>
      <c r="C55" s="1076">
        <v>230000</v>
      </c>
      <c r="D55" s="1087">
        <v>70000</v>
      </c>
      <c r="E55" s="978">
        <v>2</v>
      </c>
      <c r="F55" s="1088"/>
      <c r="G55" s="1088"/>
      <c r="H55" s="1088"/>
      <c r="I55" s="1088"/>
      <c r="J55" s="1088"/>
      <c r="K55" s="1088"/>
      <c r="L55" s="1088"/>
      <c r="M55" s="1088"/>
      <c r="N55" s="1088"/>
      <c r="O55" s="1088">
        <f>$C55*$E55</f>
        <v>460000</v>
      </c>
      <c r="P55" s="1088"/>
      <c r="Q55" s="1088"/>
      <c r="R55" s="1088"/>
      <c r="S55" s="1088"/>
      <c r="T55" s="1088"/>
      <c r="U55" s="1088"/>
      <c r="V55" s="1088"/>
      <c r="W55" s="1088"/>
      <c r="X55" s="1088"/>
      <c r="Y55" s="1089"/>
    </row>
    <row r="56" spans="2:25">
      <c r="B56" s="995"/>
      <c r="C56" s="1076">
        <v>15000</v>
      </c>
      <c r="D56" s="1087">
        <v>35000</v>
      </c>
      <c r="E56" s="978">
        <v>2</v>
      </c>
      <c r="F56" s="1088"/>
      <c r="G56" s="1088"/>
      <c r="H56" s="1088"/>
      <c r="I56" s="1088"/>
      <c r="J56" s="1088">
        <f>$C56*$E56</f>
        <v>30000</v>
      </c>
      <c r="K56" s="1088"/>
      <c r="L56" s="1088"/>
      <c r="M56" s="1088"/>
      <c r="N56" s="1088"/>
      <c r="O56" s="1088">
        <f>$C56</f>
        <v>15000</v>
      </c>
      <c r="P56" s="1088"/>
      <c r="Q56" s="1088"/>
      <c r="R56" s="1088"/>
      <c r="S56" s="1088"/>
      <c r="T56" s="1088">
        <f>$C56*$E56</f>
        <v>30000</v>
      </c>
      <c r="U56" s="1088"/>
      <c r="V56" s="1088"/>
      <c r="W56" s="1088"/>
      <c r="X56" s="1088"/>
      <c r="Y56" s="1089">
        <f>$C56*$E56</f>
        <v>30000</v>
      </c>
    </row>
    <row r="57" spans="2:25">
      <c r="B57" s="995"/>
      <c r="C57" s="1076">
        <v>250000</v>
      </c>
      <c r="D57" s="1087">
        <v>49000</v>
      </c>
      <c r="E57" s="978">
        <v>2</v>
      </c>
      <c r="F57" s="1088"/>
      <c r="G57" s="1088"/>
      <c r="H57" s="1088"/>
      <c r="I57" s="1088"/>
      <c r="J57" s="1088"/>
      <c r="K57" s="1088"/>
      <c r="L57" s="1088">
        <f>$C57*$E57</f>
        <v>500000</v>
      </c>
      <c r="M57" s="1088"/>
      <c r="N57" s="1088"/>
      <c r="O57" s="1088"/>
      <c r="P57" s="1088"/>
      <c r="Q57" s="1088"/>
      <c r="R57" s="1088"/>
      <c r="S57" s="1088">
        <f>$C57*$E57</f>
        <v>500000</v>
      </c>
      <c r="T57" s="1088"/>
      <c r="U57" s="1088"/>
      <c r="V57" s="1088"/>
      <c r="W57" s="1088"/>
      <c r="X57" s="1088"/>
      <c r="Y57" s="1089"/>
    </row>
    <row r="58" spans="2:25">
      <c r="B58" s="995"/>
      <c r="C58" s="1076">
        <v>40000</v>
      </c>
      <c r="D58" s="1087">
        <v>49000</v>
      </c>
      <c r="E58" s="978">
        <v>2</v>
      </c>
      <c r="F58" s="1088"/>
      <c r="G58" s="1088"/>
      <c r="H58" s="1088"/>
      <c r="I58" s="1088"/>
      <c r="J58" s="1088"/>
      <c r="K58" s="1088"/>
      <c r="L58" s="1088">
        <f>$C58*$E58</f>
        <v>80000</v>
      </c>
      <c r="M58" s="1088"/>
      <c r="N58" s="1088"/>
      <c r="O58" s="1088"/>
      <c r="P58" s="1088"/>
      <c r="Q58" s="1088"/>
      <c r="R58" s="1088"/>
      <c r="S58" s="1088">
        <f>$C58*$E58</f>
        <v>80000</v>
      </c>
      <c r="T58" s="1088"/>
      <c r="U58" s="1088"/>
      <c r="V58" s="1088"/>
      <c r="W58" s="1088"/>
      <c r="X58" s="1088"/>
      <c r="Y58" s="1089"/>
    </row>
    <row r="59" spans="2:25">
      <c r="B59" s="995" t="s">
        <v>484</v>
      </c>
      <c r="C59" s="1090"/>
      <c r="D59" s="938"/>
      <c r="E59" s="1013"/>
      <c r="F59" s="938"/>
      <c r="G59" s="938"/>
      <c r="H59" s="938"/>
      <c r="I59" s="938"/>
      <c r="J59" s="938"/>
      <c r="K59" s="938"/>
      <c r="L59" s="938"/>
      <c r="M59" s="938"/>
      <c r="N59" s="938"/>
      <c r="O59" s="938"/>
      <c r="P59" s="938"/>
      <c r="Q59" s="938"/>
      <c r="R59" s="938"/>
      <c r="S59" s="938"/>
      <c r="T59" s="938"/>
      <c r="U59" s="938"/>
      <c r="V59" s="938"/>
      <c r="W59" s="938"/>
      <c r="X59" s="938"/>
      <c r="Y59" s="939"/>
    </row>
    <row r="60" spans="2:25">
      <c r="B60" s="1086" t="s">
        <v>237</v>
      </c>
      <c r="C60" s="1076">
        <v>75000</v>
      </c>
      <c r="D60" s="1087">
        <v>70000</v>
      </c>
      <c r="E60" s="978">
        <v>2</v>
      </c>
      <c r="F60" s="1088"/>
      <c r="G60" s="1088"/>
      <c r="H60" s="1088"/>
      <c r="I60" s="1088"/>
      <c r="J60" s="1088"/>
      <c r="K60" s="1088"/>
      <c r="L60" s="1088"/>
      <c r="M60" s="1088"/>
      <c r="N60" s="1088"/>
      <c r="O60" s="1088">
        <f>$C60*$E60</f>
        <v>150000</v>
      </c>
      <c r="P60" s="1088"/>
      <c r="Q60" s="1088"/>
      <c r="R60" s="1088"/>
      <c r="S60" s="1088"/>
      <c r="T60" s="1088"/>
      <c r="U60" s="1088"/>
      <c r="V60" s="1088"/>
      <c r="W60" s="1088"/>
      <c r="X60" s="1088"/>
      <c r="Y60" s="1089"/>
    </row>
    <row r="61" spans="2:25">
      <c r="B61" s="1086" t="s">
        <v>358</v>
      </c>
      <c r="C61" s="1076">
        <v>230000</v>
      </c>
      <c r="D61" s="1087">
        <v>70000</v>
      </c>
      <c r="E61" s="978">
        <v>2</v>
      </c>
      <c r="F61" s="1088"/>
      <c r="G61" s="1088"/>
      <c r="H61" s="1088"/>
      <c r="I61" s="1088"/>
      <c r="J61" s="1088"/>
      <c r="K61" s="1088"/>
      <c r="L61" s="1088"/>
      <c r="M61" s="1088"/>
      <c r="N61" s="1088"/>
      <c r="O61" s="1088">
        <f>$C61*$E61</f>
        <v>460000</v>
      </c>
      <c r="P61" s="1088"/>
      <c r="Q61" s="1088"/>
      <c r="R61" s="1088"/>
      <c r="S61" s="1088"/>
      <c r="T61" s="1088"/>
      <c r="U61" s="1088"/>
      <c r="V61" s="1088"/>
      <c r="W61" s="1088"/>
      <c r="X61" s="1088"/>
      <c r="Y61" s="1089"/>
    </row>
    <row r="62" spans="2:25">
      <c r="B62" s="1086"/>
      <c r="C62" s="1076">
        <v>15000</v>
      </c>
      <c r="D62" s="1087">
        <v>35000</v>
      </c>
      <c r="E62" s="978">
        <v>2</v>
      </c>
      <c r="F62" s="1088"/>
      <c r="G62" s="1088"/>
      <c r="H62" s="1088"/>
      <c r="I62" s="1088"/>
      <c r="J62" s="1088">
        <f>$C62*$E62</f>
        <v>30000</v>
      </c>
      <c r="K62" s="1088"/>
      <c r="L62" s="1088"/>
      <c r="M62" s="1088"/>
      <c r="N62" s="1088"/>
      <c r="O62" s="1088">
        <f>$C62</f>
        <v>15000</v>
      </c>
      <c r="P62" s="1088"/>
      <c r="Q62" s="1088"/>
      <c r="R62" s="1088"/>
      <c r="S62" s="1088"/>
      <c r="T62" s="1088">
        <f>$C62*$E62</f>
        <v>30000</v>
      </c>
      <c r="U62" s="1088"/>
      <c r="V62" s="1088"/>
      <c r="W62" s="1088"/>
      <c r="X62" s="1088"/>
      <c r="Y62" s="1089">
        <f>$C62*$E62</f>
        <v>30000</v>
      </c>
    </row>
    <row r="63" spans="2:25">
      <c r="B63" s="1086"/>
      <c r="C63" s="1076">
        <v>250000</v>
      </c>
      <c r="D63" s="1087">
        <v>49000</v>
      </c>
      <c r="E63" s="978">
        <v>2</v>
      </c>
      <c r="F63" s="1088"/>
      <c r="G63" s="1088"/>
      <c r="H63" s="1088"/>
      <c r="I63" s="1088"/>
      <c r="J63" s="1088"/>
      <c r="K63" s="1088"/>
      <c r="L63" s="1088">
        <f>$C63*$E63</f>
        <v>500000</v>
      </c>
      <c r="M63" s="1088"/>
      <c r="N63" s="1088"/>
      <c r="O63" s="1088"/>
      <c r="P63" s="1088"/>
      <c r="Q63" s="1088"/>
      <c r="R63" s="1088"/>
      <c r="S63" s="1088">
        <f>$C63*$E63</f>
        <v>500000</v>
      </c>
      <c r="T63" s="1088"/>
      <c r="U63" s="1088"/>
      <c r="V63" s="1088"/>
      <c r="W63" s="1088"/>
      <c r="X63" s="1088"/>
      <c r="Y63" s="1089"/>
    </row>
    <row r="64" spans="2:25">
      <c r="B64" s="1091"/>
      <c r="C64" s="1076">
        <v>40000</v>
      </c>
      <c r="D64" s="1087">
        <v>49000</v>
      </c>
      <c r="E64" s="978">
        <v>2</v>
      </c>
      <c r="F64" s="1088"/>
      <c r="G64" s="1088"/>
      <c r="H64" s="1088"/>
      <c r="I64" s="1088"/>
      <c r="J64" s="1088"/>
      <c r="K64" s="1088"/>
      <c r="L64" s="1088">
        <f>$C64*$E64</f>
        <v>80000</v>
      </c>
      <c r="M64" s="1088"/>
      <c r="N64" s="1088"/>
      <c r="O64" s="1088"/>
      <c r="P64" s="1088"/>
      <c r="Q64" s="1088"/>
      <c r="R64" s="1088"/>
      <c r="S64" s="1088">
        <f>$C64*$E64</f>
        <v>80000</v>
      </c>
      <c r="T64" s="1088"/>
      <c r="U64" s="1088"/>
      <c r="V64" s="1088"/>
      <c r="W64" s="1088"/>
      <c r="X64" s="1088"/>
      <c r="Y64" s="1089"/>
    </row>
    <row r="65" spans="2:25">
      <c r="B65" s="1092" t="s">
        <v>484</v>
      </c>
      <c r="C65" s="1090"/>
      <c r="D65" s="938"/>
      <c r="E65" s="1013"/>
      <c r="F65" s="938"/>
      <c r="G65" s="938"/>
      <c r="H65" s="938"/>
      <c r="I65" s="938"/>
      <c r="J65" s="938"/>
      <c r="K65" s="938"/>
      <c r="L65" s="938"/>
      <c r="M65" s="938"/>
      <c r="N65" s="938"/>
      <c r="O65" s="938"/>
      <c r="P65" s="938"/>
      <c r="Q65" s="938"/>
      <c r="R65" s="938"/>
      <c r="S65" s="938"/>
      <c r="T65" s="938"/>
      <c r="U65" s="938"/>
      <c r="V65" s="938"/>
      <c r="W65" s="938"/>
      <c r="X65" s="938"/>
      <c r="Y65" s="939"/>
    </row>
    <row r="66" spans="2:25">
      <c r="B66" s="1086" t="s">
        <v>237</v>
      </c>
      <c r="C66" s="1076">
        <v>75000</v>
      </c>
      <c r="D66" s="1087">
        <v>70000</v>
      </c>
      <c r="E66" s="978">
        <v>2</v>
      </c>
      <c r="F66" s="1088"/>
      <c r="G66" s="1088"/>
      <c r="H66" s="1088"/>
      <c r="I66" s="1088"/>
      <c r="J66" s="1088"/>
      <c r="K66" s="1088"/>
      <c r="L66" s="1088"/>
      <c r="M66" s="1088"/>
      <c r="N66" s="1088"/>
      <c r="O66" s="1088">
        <f>$C66*$E66</f>
        <v>150000</v>
      </c>
      <c r="P66" s="1088"/>
      <c r="Q66" s="1088"/>
      <c r="R66" s="1088"/>
      <c r="S66" s="1088"/>
      <c r="T66" s="1088"/>
      <c r="U66" s="1088"/>
      <c r="V66" s="1088"/>
      <c r="W66" s="1088"/>
      <c r="X66" s="1088"/>
      <c r="Y66" s="1089"/>
    </row>
    <row r="67" spans="2:25">
      <c r="B67" s="1086" t="s">
        <v>358</v>
      </c>
      <c r="C67" s="1076">
        <v>230000</v>
      </c>
      <c r="D67" s="1087">
        <v>70000</v>
      </c>
      <c r="E67" s="978">
        <v>2</v>
      </c>
      <c r="F67" s="1088"/>
      <c r="G67" s="1088"/>
      <c r="H67" s="1088"/>
      <c r="I67" s="1088"/>
      <c r="J67" s="1088"/>
      <c r="K67" s="1088"/>
      <c r="L67" s="1088"/>
      <c r="M67" s="1088"/>
      <c r="N67" s="1088"/>
      <c r="O67" s="1088">
        <f>$C67*$E67</f>
        <v>460000</v>
      </c>
      <c r="P67" s="1088"/>
      <c r="Q67" s="1088"/>
      <c r="R67" s="1088"/>
      <c r="S67" s="1088"/>
      <c r="T67" s="1088"/>
      <c r="U67" s="1088"/>
      <c r="V67" s="1088"/>
      <c r="W67" s="1088"/>
      <c r="X67" s="1088"/>
      <c r="Y67" s="1089"/>
    </row>
    <row r="68" spans="2:25">
      <c r="B68" s="1086"/>
      <c r="C68" s="1076">
        <v>15000</v>
      </c>
      <c r="D68" s="1087">
        <v>35000</v>
      </c>
      <c r="E68" s="978">
        <v>2</v>
      </c>
      <c r="F68" s="1088"/>
      <c r="G68" s="1088"/>
      <c r="H68" s="1088"/>
      <c r="I68" s="1088"/>
      <c r="J68" s="1088">
        <f>$C68*$E68</f>
        <v>30000</v>
      </c>
      <c r="K68" s="1088"/>
      <c r="L68" s="1088"/>
      <c r="M68" s="1088"/>
      <c r="N68" s="1088"/>
      <c r="O68" s="1088">
        <f>$C68</f>
        <v>15000</v>
      </c>
      <c r="P68" s="1088"/>
      <c r="Q68" s="1088"/>
      <c r="R68" s="1088"/>
      <c r="S68" s="1088"/>
      <c r="T68" s="1088">
        <f>$C68*$E68</f>
        <v>30000</v>
      </c>
      <c r="U68" s="1088"/>
      <c r="V68" s="1088"/>
      <c r="W68" s="1088"/>
      <c r="X68" s="1088"/>
      <c r="Y68" s="1089">
        <f>$C68*$E68</f>
        <v>30000</v>
      </c>
    </row>
    <row r="69" spans="2:25">
      <c r="B69" s="1086"/>
      <c r="C69" s="1076">
        <v>250000</v>
      </c>
      <c r="D69" s="1087">
        <v>49000</v>
      </c>
      <c r="E69" s="978">
        <v>2</v>
      </c>
      <c r="F69" s="1088"/>
      <c r="G69" s="1088"/>
      <c r="H69" s="1088"/>
      <c r="I69" s="1088"/>
      <c r="J69" s="1088"/>
      <c r="K69" s="1088"/>
      <c r="L69" s="1088">
        <f>$C69*$E69</f>
        <v>500000</v>
      </c>
      <c r="M69" s="1088"/>
      <c r="N69" s="1088"/>
      <c r="O69" s="1088"/>
      <c r="P69" s="1088"/>
      <c r="Q69" s="1088"/>
      <c r="R69" s="1088"/>
      <c r="S69" s="1088">
        <f>$C69*$E69</f>
        <v>500000</v>
      </c>
      <c r="T69" s="1088"/>
      <c r="U69" s="1088"/>
      <c r="V69" s="1088"/>
      <c r="W69" s="1088"/>
      <c r="X69" s="1088"/>
      <c r="Y69" s="1089"/>
    </row>
    <row r="70" spans="2:25" ht="15.75" thickBot="1">
      <c r="B70" s="1014"/>
      <c r="C70" s="1076">
        <v>40000</v>
      </c>
      <c r="D70" s="1087">
        <v>49000</v>
      </c>
      <c r="E70" s="978">
        <v>2</v>
      </c>
      <c r="F70" s="1088"/>
      <c r="G70" s="1088"/>
      <c r="H70" s="1088"/>
      <c r="I70" s="1088"/>
      <c r="J70" s="1088"/>
      <c r="K70" s="1088"/>
      <c r="L70" s="1088">
        <f>$C70*$E70</f>
        <v>80000</v>
      </c>
      <c r="M70" s="1088"/>
      <c r="N70" s="1088"/>
      <c r="O70" s="1088"/>
      <c r="P70" s="1088"/>
      <c r="Q70" s="1088"/>
      <c r="R70" s="1088"/>
      <c r="S70" s="1088">
        <f>$C70*$E70</f>
        <v>80000</v>
      </c>
      <c r="T70" s="1088"/>
      <c r="U70" s="1088"/>
      <c r="V70" s="1088"/>
      <c r="W70" s="1088"/>
      <c r="X70" s="1088"/>
      <c r="Y70" s="1089"/>
    </row>
  </sheetData>
  <printOptions horizontalCentered="1"/>
  <pageMargins left="0.31496062992126" right="0.31496062992126" top="0.55118110236220497" bottom="0.55118110236220497" header="0.31496062992126" footer="0.31496062992126"/>
  <pageSetup paperSize="8" scale="4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CBAC-3205-48A2-810E-A8B456705681}">
  <sheetPr>
    <tabColor theme="9" tint="0.59999389629810485"/>
  </sheetPr>
  <dimension ref="A2:P37"/>
  <sheetViews>
    <sheetView showGridLines="0" view="pageBreakPreview" zoomScale="85" zoomScaleNormal="85" zoomScaleSheetLayoutView="85" workbookViewId="0">
      <pane xSplit="3" ySplit="4" topLeftCell="D8" activePane="bottomRight" state="frozen"/>
      <selection activeCell="P25" sqref="P25"/>
      <selection pane="topRight" activeCell="P25" sqref="P25"/>
      <selection pane="bottomLeft" activeCell="P25" sqref="P25"/>
      <selection pane="bottomRight" activeCell="E36" sqref="E36"/>
    </sheetView>
  </sheetViews>
  <sheetFormatPr defaultColWidth="9.140625" defaultRowHeight="12.75"/>
  <cols>
    <col min="1" max="1" width="4.42578125" style="358" customWidth="1"/>
    <col min="2" max="2" width="37.85546875" style="401" customWidth="1"/>
    <col min="3" max="3" width="18.85546875" style="360" customWidth="1"/>
    <col min="4" max="4" width="8" style="360" customWidth="1"/>
    <col min="5" max="14" width="8" style="361" customWidth="1"/>
    <col min="15" max="15" width="63.42578125" style="358" customWidth="1"/>
    <col min="16" max="16" width="14" style="358" bestFit="1" customWidth="1"/>
    <col min="17" max="16384" width="9.140625" style="358"/>
  </cols>
  <sheetData>
    <row r="2" spans="1:16" ht="15">
      <c r="B2" s="359" t="s">
        <v>178</v>
      </c>
    </row>
    <row r="3" spans="1:16" s="362" customFormat="1" ht="27" customHeight="1" thickBot="1">
      <c r="B3" s="363" t="s">
        <v>44</v>
      </c>
      <c r="C3" s="1421" t="s">
        <v>788</v>
      </c>
      <c r="D3" s="364"/>
      <c r="F3" s="364"/>
      <c r="G3" s="364"/>
      <c r="H3" s="364"/>
      <c r="I3" s="364"/>
      <c r="J3" s="364"/>
      <c r="K3" s="364"/>
      <c r="L3" s="364"/>
      <c r="M3" s="364"/>
      <c r="N3" s="364"/>
      <c r="O3" s="365" t="s">
        <v>45</v>
      </c>
    </row>
    <row r="4" spans="1:16" s="370" customFormat="1" ht="22.35" customHeight="1">
      <c r="A4" s="366">
        <v>1</v>
      </c>
      <c r="B4" s="367" t="s">
        <v>179</v>
      </c>
      <c r="C4" s="368" t="s">
        <v>29</v>
      </c>
      <c r="D4" s="368">
        <v>0</v>
      </c>
      <c r="E4" s="368">
        <f>D4+1</f>
        <v>1</v>
      </c>
      <c r="F4" s="368">
        <f>E4+1</f>
        <v>2</v>
      </c>
      <c r="G4" s="368">
        <f t="shared" ref="G4:N4" si="0">F4+1</f>
        <v>3</v>
      </c>
      <c r="H4" s="368">
        <f t="shared" si="0"/>
        <v>4</v>
      </c>
      <c r="I4" s="368">
        <f t="shared" si="0"/>
        <v>5</v>
      </c>
      <c r="J4" s="368">
        <f t="shared" si="0"/>
        <v>6</v>
      </c>
      <c r="K4" s="368">
        <f t="shared" si="0"/>
        <v>7</v>
      </c>
      <c r="L4" s="368">
        <f t="shared" si="0"/>
        <v>8</v>
      </c>
      <c r="M4" s="368">
        <f t="shared" si="0"/>
        <v>9</v>
      </c>
      <c r="N4" s="368">
        <f t="shared" si="0"/>
        <v>10</v>
      </c>
      <c r="O4" s="369" t="s">
        <v>139</v>
      </c>
      <c r="P4" s="31"/>
    </row>
    <row r="5" spans="1:16" s="370" customFormat="1" ht="26.1" customHeight="1">
      <c r="A5" s="1422">
        <f>A4+1</f>
        <v>2</v>
      </c>
      <c r="B5" s="1423" t="s">
        <v>47</v>
      </c>
      <c r="C5" s="1424" t="s">
        <v>2</v>
      </c>
      <c r="D5" s="1548"/>
      <c r="E5" s="1424"/>
      <c r="F5" s="1424"/>
      <c r="G5" s="1424"/>
      <c r="H5" s="1424"/>
      <c r="I5" s="1424"/>
      <c r="J5" s="1424"/>
      <c r="K5" s="1424"/>
      <c r="L5" s="1424"/>
      <c r="M5" s="1424"/>
      <c r="N5" s="1424"/>
      <c r="O5" s="1426"/>
      <c r="P5" s="31"/>
    </row>
    <row r="6" spans="1:16" s="370" customFormat="1" ht="24.75" customHeight="1">
      <c r="A6" s="1422">
        <f t="shared" ref="A6:A37" si="1">A5+1</f>
        <v>3</v>
      </c>
      <c r="B6" s="1423" t="s">
        <v>135</v>
      </c>
      <c r="C6" s="1424" t="s">
        <v>2</v>
      </c>
      <c r="D6" s="1425">
        <v>12</v>
      </c>
      <c r="E6" s="1424"/>
      <c r="F6" s="1424"/>
      <c r="G6" s="1424"/>
      <c r="H6" s="1424"/>
      <c r="I6" s="1424"/>
      <c r="J6" s="1424"/>
      <c r="K6" s="1424"/>
      <c r="L6" s="1424"/>
      <c r="M6" s="1424"/>
      <c r="N6" s="1424"/>
      <c r="O6" s="1426"/>
      <c r="P6" s="31"/>
    </row>
    <row r="7" spans="1:16" ht="26.1" customHeight="1">
      <c r="A7" s="1422">
        <f t="shared" si="1"/>
        <v>4</v>
      </c>
      <c r="B7" s="1423" t="s">
        <v>48</v>
      </c>
      <c r="C7" s="1222"/>
      <c r="D7" s="1222"/>
      <c r="E7" s="1427">
        <f>(8760-E8-E9-E10)/8760</f>
        <v>0.91384449518011157</v>
      </c>
      <c r="F7" s="1427">
        <f t="shared" ref="F7:N7" si="2">(8760-F8-F9-F10)/8760</f>
        <v>0.9092941400304414</v>
      </c>
      <c r="G7" s="1427">
        <f t="shared" si="2"/>
        <v>0.82250443937087769</v>
      </c>
      <c r="H7" s="1427">
        <f t="shared" si="2"/>
        <v>0.90846175799086759</v>
      </c>
      <c r="I7" s="1427">
        <f t="shared" si="2"/>
        <v>0.90330098934550995</v>
      </c>
      <c r="J7" s="1427">
        <f t="shared" si="2"/>
        <v>0.80630073566717397</v>
      </c>
      <c r="K7" s="1427">
        <f t="shared" si="2"/>
        <v>0.89220256215119231</v>
      </c>
      <c r="L7" s="1427">
        <f t="shared" si="2"/>
        <v>0.81301528411973611</v>
      </c>
      <c r="M7" s="1427">
        <f t="shared" si="2"/>
        <v>0.82916349568746839</v>
      </c>
      <c r="N7" s="1427">
        <f t="shared" si="2"/>
        <v>0.80896435819381018</v>
      </c>
      <c r="O7" s="1426" t="s">
        <v>181</v>
      </c>
    </row>
    <row r="8" spans="1:16" ht="14.45" customHeight="1">
      <c r="A8" s="1422">
        <f t="shared" si="1"/>
        <v>5</v>
      </c>
      <c r="B8" s="1428" t="s">
        <v>182</v>
      </c>
      <c r="C8" s="1222" t="s">
        <v>33</v>
      </c>
      <c r="D8" s="1222"/>
      <c r="E8" s="1284">
        <f>'Estar ГПБ_ТО'!G7</f>
        <v>176</v>
      </c>
      <c r="F8" s="1284">
        <f>'Estar ГПБ_ТО'!H7</f>
        <v>171</v>
      </c>
      <c r="G8" s="1284">
        <f>'Estar ГПБ_ТО'!I7</f>
        <v>171</v>
      </c>
      <c r="H8" s="1284">
        <f>'Estar ГПБ_ТО'!J7</f>
        <v>171</v>
      </c>
      <c r="I8" s="1284">
        <f>'Estar ГПБ_ТО'!K7</f>
        <v>171</v>
      </c>
      <c r="J8" s="1284">
        <f>'Estar ГПБ_ТО'!L7</f>
        <v>171</v>
      </c>
      <c r="K8" s="1284">
        <f>'Estar ГПБ_ТО'!M7</f>
        <v>171</v>
      </c>
      <c r="L8" s="1284">
        <f>'Estar ГПБ_ТО'!N7</f>
        <v>171</v>
      </c>
      <c r="M8" s="1284">
        <f>'Estar ГПБ_ТО'!O7</f>
        <v>171</v>
      </c>
      <c r="N8" s="1284">
        <f>'Estar ГПБ_ТО'!P7</f>
        <v>171</v>
      </c>
      <c r="O8" s="1426"/>
    </row>
    <row r="9" spans="1:16" ht="14.45" customHeight="1">
      <c r="A9" s="1422">
        <f t="shared" si="1"/>
        <v>6</v>
      </c>
      <c r="B9" s="1428" t="s">
        <v>183</v>
      </c>
      <c r="C9" s="1222" t="s">
        <v>33</v>
      </c>
      <c r="D9" s="1222"/>
      <c r="E9" s="1284">
        <f>'Estar ГПБ_Ремонты'!F8</f>
        <v>350</v>
      </c>
      <c r="F9" s="1284">
        <f>'Estar ГПБ_Ремонты'!G8</f>
        <v>396</v>
      </c>
      <c r="G9" s="1284">
        <f>'Estar ГПБ_Ремонты'!H8</f>
        <v>1178</v>
      </c>
      <c r="H9" s="1284">
        <f>'Estar ГПБ_Ремонты'!I8</f>
        <v>403.5</v>
      </c>
      <c r="I9" s="1284">
        <f>'Estar ГПБ_Ремонты'!J8</f>
        <v>450</v>
      </c>
      <c r="J9" s="1284">
        <f>'Estar ГПБ_Ремонты'!K8</f>
        <v>1324</v>
      </c>
      <c r="K9" s="1284">
        <f>'Estar ГПБ_Ремонты'!L8</f>
        <v>550</v>
      </c>
      <c r="L9" s="1284">
        <f>'Estar ГПБ_Ремонты'!M8</f>
        <v>1263.5</v>
      </c>
      <c r="M9" s="1284">
        <f>'Estar ГПБ_Ремонты'!N8</f>
        <v>1118</v>
      </c>
      <c r="N9" s="1284">
        <f>'Estar ГПБ_Ремонты'!O8</f>
        <v>1300</v>
      </c>
      <c r="O9" s="1426"/>
    </row>
    <row r="10" spans="1:16" ht="14.45" customHeight="1">
      <c r="A10" s="1422">
        <f t="shared" si="1"/>
        <v>7</v>
      </c>
      <c r="B10" s="1428" t="s">
        <v>289</v>
      </c>
      <c r="C10" s="1222" t="s">
        <v>33</v>
      </c>
      <c r="D10" s="1222"/>
      <c r="E10" s="1284">
        <f>(8760-E8-E9)/12*20/60</f>
        <v>228.7222222222222</v>
      </c>
      <c r="F10" s="1284">
        <f t="shared" ref="F10:N10" si="3">(8760-F8-F9)/12*20/60</f>
        <v>227.58333333333334</v>
      </c>
      <c r="G10" s="1284">
        <f t="shared" si="3"/>
        <v>205.86111111111114</v>
      </c>
      <c r="H10" s="1284">
        <f t="shared" si="3"/>
        <v>227.375</v>
      </c>
      <c r="I10" s="1284">
        <f t="shared" si="3"/>
        <v>226.08333333333334</v>
      </c>
      <c r="J10" s="1284">
        <f t="shared" si="3"/>
        <v>201.80555555555554</v>
      </c>
      <c r="K10" s="1284">
        <f t="shared" si="3"/>
        <v>223.30555555555554</v>
      </c>
      <c r="L10" s="1284">
        <f t="shared" si="3"/>
        <v>203.48611111111114</v>
      </c>
      <c r="M10" s="1284">
        <f t="shared" si="3"/>
        <v>207.5277777777778</v>
      </c>
      <c r="N10" s="1284">
        <f t="shared" si="3"/>
        <v>202.4722222222222</v>
      </c>
      <c r="O10" s="1426"/>
    </row>
    <row r="11" spans="1:16" ht="14.45" customHeight="1">
      <c r="A11" s="1422">
        <f t="shared" si="1"/>
        <v>8</v>
      </c>
      <c r="B11" s="1423" t="s">
        <v>18</v>
      </c>
      <c r="C11" s="1222" t="s">
        <v>19</v>
      </c>
      <c r="D11" s="1425">
        <v>26</v>
      </c>
      <c r="E11" s="1429"/>
      <c r="F11" s="1429"/>
      <c r="G11" s="1429"/>
      <c r="H11" s="1429"/>
      <c r="I11" s="1429"/>
      <c r="J11" s="1429"/>
      <c r="K11" s="1429"/>
      <c r="L11" s="1429"/>
      <c r="M11" s="1429"/>
      <c r="N11" s="1429"/>
      <c r="O11" s="1426"/>
    </row>
    <row r="12" spans="1:16" ht="14.45" customHeight="1">
      <c r="A12" s="1422">
        <f t="shared" si="1"/>
        <v>9</v>
      </c>
      <c r="B12" s="1423" t="s">
        <v>49</v>
      </c>
      <c r="C12" s="1222" t="s">
        <v>50</v>
      </c>
      <c r="D12" s="1425">
        <v>1102</v>
      </c>
      <c r="E12" s="1429"/>
      <c r="F12" s="1429"/>
      <c r="G12" s="1429"/>
      <c r="H12" s="1429"/>
      <c r="I12" s="1429"/>
      <c r="J12" s="1429"/>
      <c r="K12" s="1429"/>
      <c r="L12" s="1429"/>
      <c r="M12" s="1429"/>
      <c r="N12" s="1429"/>
      <c r="O12" s="1426"/>
    </row>
    <row r="13" spans="1:16" ht="14.45" customHeight="1">
      <c r="A13" s="1422">
        <f t="shared" si="1"/>
        <v>10</v>
      </c>
      <c r="B13" s="1423" t="s">
        <v>140</v>
      </c>
      <c r="C13" s="1430" t="s">
        <v>184</v>
      </c>
      <c r="D13" s="1222"/>
      <c r="E13" s="1225">
        <f>SUM(E14:E18)</f>
        <v>164.62476549189998</v>
      </c>
      <c r="F13" s="1225">
        <f t="shared" ref="F13:N13" si="4">SUM(F14:F18)</f>
        <v>554.34305003999998</v>
      </c>
      <c r="G13" s="1225">
        <f t="shared" si="4"/>
        <v>1460.1726789197003</v>
      </c>
      <c r="H13" s="1225">
        <f t="shared" si="4"/>
        <v>558.00925059999997</v>
      </c>
      <c r="I13" s="1225">
        <f t="shared" si="4"/>
        <v>141.21046007890004</v>
      </c>
      <c r="J13" s="1225">
        <f t="shared" si="4"/>
        <v>1891.3052688807995</v>
      </c>
      <c r="K13" s="1225">
        <f t="shared" si="4"/>
        <v>150.21046007890004</v>
      </c>
      <c r="L13" s="1225">
        <f t="shared" si="4"/>
        <v>1088.0312506</v>
      </c>
      <c r="M13" s="1225">
        <f t="shared" si="4"/>
        <v>1207.8366789197003</v>
      </c>
      <c r="N13" s="1225">
        <f t="shared" si="4"/>
        <v>219.87046007890001</v>
      </c>
      <c r="O13" s="1426"/>
    </row>
    <row r="14" spans="1:16" ht="14.45" customHeight="1">
      <c r="A14" s="1422">
        <f t="shared" si="1"/>
        <v>11</v>
      </c>
      <c r="B14" s="1428" t="s">
        <v>185</v>
      </c>
      <c r="C14" s="1229" t="s">
        <v>184</v>
      </c>
      <c r="D14" s="1229"/>
      <c r="E14" s="1431">
        <f>'Estar ГПБ_ТО'!G9/1000</f>
        <v>98.838818124499952</v>
      </c>
      <c r="F14" s="1431">
        <f>'Estar ГПБ_ТО'!H9/1000</f>
        <v>66.4245127115</v>
      </c>
      <c r="G14" s="1431">
        <f>'Estar ГПБ_ТО'!I9/1000</f>
        <v>66.4245127115</v>
      </c>
      <c r="H14" s="1431">
        <f>'Estar ГПБ_ТО'!J9/1000</f>
        <v>66.4245127115</v>
      </c>
      <c r="I14" s="1431">
        <f>'Estar ГПБ_ТО'!K9/1000</f>
        <v>66.4245127115</v>
      </c>
      <c r="J14" s="1431">
        <f>'Estar ГПБ_ТО'!L9/1000</f>
        <v>66.4245127115</v>
      </c>
      <c r="K14" s="1431">
        <f>'Estar ГПБ_ТО'!M9/1000</f>
        <v>66.4245127115</v>
      </c>
      <c r="L14" s="1431">
        <f>'Estar ГПБ_ТО'!N9/1000</f>
        <v>66.4245127115</v>
      </c>
      <c r="M14" s="1431">
        <f>'Estar ГПБ_ТО'!O9/1000</f>
        <v>66.4245127115</v>
      </c>
      <c r="N14" s="1431">
        <f>'Estar ГПБ_ТО'!P9/1000</f>
        <v>66.4245127115</v>
      </c>
      <c r="O14" s="1426"/>
    </row>
    <row r="15" spans="1:16" ht="14.45" customHeight="1">
      <c r="A15" s="1422">
        <f t="shared" si="1"/>
        <v>12</v>
      </c>
      <c r="B15" s="1428" t="s">
        <v>142</v>
      </c>
      <c r="C15" s="1229" t="s">
        <v>184</v>
      </c>
      <c r="D15" s="1229"/>
      <c r="E15" s="1431">
        <f>'Estar ГПБ_Ремонты'!F10/1000</f>
        <v>21.055947367400019</v>
      </c>
      <c r="F15" s="1431">
        <f>'Estar ГПБ_Ремонты'!G10/1000</f>
        <v>439.04853732849995</v>
      </c>
      <c r="G15" s="1431">
        <f>'Estar ГПБ_Ремонты'!H10/1000</f>
        <v>92.679360089800142</v>
      </c>
      <c r="H15" s="1431">
        <f>'Estar ГПБ_Ремонты'!I10/1000</f>
        <v>439.04853732849995</v>
      </c>
      <c r="I15" s="1431">
        <f>'Estar ГПБ_Ремонты'!J10/1000</f>
        <v>21.055947367400019</v>
      </c>
      <c r="J15" s="1431">
        <f>'Estar ГПБ_Ремонты'!K10/1000</f>
        <v>510.6719500508994</v>
      </c>
      <c r="K15" s="1431">
        <f>'Estar ГПБ_Ремонты'!L10/1000</f>
        <v>21.055947367400019</v>
      </c>
      <c r="L15" s="1431">
        <f>'Estar ГПБ_Ремонты'!M10/1000</f>
        <v>439.04853732849995</v>
      </c>
      <c r="M15" s="1431">
        <f>'Estar ГПБ_Ремонты'!N10/1000</f>
        <v>92.679360089800142</v>
      </c>
      <c r="N15" s="1431">
        <f>'Estar ГПБ_Ремонты'!O10/1000</f>
        <v>21.055947367400019</v>
      </c>
      <c r="O15" s="1426"/>
    </row>
    <row r="16" spans="1:16" ht="23.1" customHeight="1">
      <c r="A16" s="1422">
        <f t="shared" si="1"/>
        <v>13</v>
      </c>
      <c r="B16" s="1428" t="s">
        <v>143</v>
      </c>
      <c r="C16" s="1229" t="s">
        <v>184</v>
      </c>
      <c r="D16" s="1229"/>
      <c r="E16" s="1431">
        <f>'Estar ГПБ_Ремонты'!F11/1000</f>
        <v>0</v>
      </c>
      <c r="F16" s="1431">
        <f>'Estar ГПБ_Ремонты'!G11/1000</f>
        <v>0</v>
      </c>
      <c r="G16" s="1431">
        <f>'Estar ГПБ_Ремонты'!H11/1000</f>
        <v>1181.9088061184</v>
      </c>
      <c r="H16" s="1431">
        <f>'Estar ГПБ_Ремонты'!I11/1000</f>
        <v>2.9912005600000002</v>
      </c>
      <c r="I16" s="1431">
        <f>'Estar ГПБ_Ремонты'!J11/1000</f>
        <v>0</v>
      </c>
      <c r="J16" s="1431">
        <f>'Estar ГПБ_Ремонты'!K11/1000</f>
        <v>1181.9088061184</v>
      </c>
      <c r="K16" s="1431">
        <f>'Estar ГПБ_Ремонты'!L11/1000</f>
        <v>0</v>
      </c>
      <c r="L16" s="1431">
        <f>'Estar ГПБ_Ремонты'!M11/1000</f>
        <v>502.86320056000005</v>
      </c>
      <c r="M16" s="1431">
        <f>'Estar ГПБ_Ремонты'!N11/1000</f>
        <v>934.97280611840006</v>
      </c>
      <c r="N16" s="1431">
        <f>'Estar ГПБ_Ремонты'!O11/1000</f>
        <v>0</v>
      </c>
      <c r="O16" s="1426"/>
    </row>
    <row r="17" spans="1:15" ht="14.45" customHeight="1">
      <c r="A17" s="1422">
        <f t="shared" si="1"/>
        <v>14</v>
      </c>
      <c r="B17" s="1428" t="s">
        <v>186</v>
      </c>
      <c r="C17" s="1229" t="s">
        <v>184</v>
      </c>
      <c r="D17" s="1229"/>
      <c r="E17" s="1431">
        <f>'Estar ГПБ_ТО'!G10/1000</f>
        <v>15.39</v>
      </c>
      <c r="F17" s="1431">
        <f>'Estar ГПБ_ТО'!H10/1000</f>
        <v>15.39</v>
      </c>
      <c r="G17" s="1431">
        <f>'Estar ГПБ_ТО'!I10/1000</f>
        <v>15.39</v>
      </c>
      <c r="H17" s="1431">
        <f>'Estar ГПБ_ТО'!J10/1000</f>
        <v>15.39</v>
      </c>
      <c r="I17" s="1431">
        <f>'Estar ГПБ_ТО'!K10/1000</f>
        <v>15.39</v>
      </c>
      <c r="J17" s="1431">
        <f>'Estar ГПБ_ТО'!L10/1000</f>
        <v>15.39</v>
      </c>
      <c r="K17" s="1431">
        <f>'Estar ГПБ_ТО'!M10/1000</f>
        <v>15.39</v>
      </c>
      <c r="L17" s="1431">
        <f>'Estar ГПБ_ТО'!N10/1000</f>
        <v>15.39</v>
      </c>
      <c r="M17" s="1431">
        <f>'Estar ГПБ_ТО'!O10/1000</f>
        <v>15.39</v>
      </c>
      <c r="N17" s="1431">
        <f>'Estar ГПБ_ТО'!P10/1000</f>
        <v>15.39</v>
      </c>
      <c r="O17" s="1426"/>
    </row>
    <row r="18" spans="1:15" ht="14.45" customHeight="1">
      <c r="A18" s="1422">
        <f t="shared" si="1"/>
        <v>15</v>
      </c>
      <c r="B18" s="1428" t="s">
        <v>187</v>
      </c>
      <c r="C18" s="1229" t="s">
        <v>184</v>
      </c>
      <c r="D18" s="1229"/>
      <c r="E18" s="1431">
        <f>'Estar ГПБ_Ремонты'!F12/1000</f>
        <v>29.34</v>
      </c>
      <c r="F18" s="1431">
        <f>'Estar ГПБ_Ремонты'!G12/1000</f>
        <v>33.479999999999997</v>
      </c>
      <c r="G18" s="1431">
        <f>'Estar ГПБ_Ремонты'!H12/1000</f>
        <v>103.77</v>
      </c>
      <c r="H18" s="1431">
        <f>'Estar ГПБ_Ремонты'!I12/1000</f>
        <v>34.155000000000001</v>
      </c>
      <c r="I18" s="1431">
        <f>'Estar ГПБ_Ремонты'!J12/1000</f>
        <v>38.340000000000003</v>
      </c>
      <c r="J18" s="1431">
        <f>'Estar ГПБ_Ремонты'!K12/1000</f>
        <v>116.91</v>
      </c>
      <c r="K18" s="1431">
        <f>'Estar ГПБ_Ремонты'!L12/1000</f>
        <v>47.34</v>
      </c>
      <c r="L18" s="1431">
        <f>'Estar ГПБ_Ремонты'!M12/1000</f>
        <v>64.305000000000007</v>
      </c>
      <c r="M18" s="1431">
        <f>'Estar ГПБ_Ремонты'!N12/1000</f>
        <v>98.37</v>
      </c>
      <c r="N18" s="1431">
        <f>'Estar ГПБ_Ремонты'!O12/1000</f>
        <v>117</v>
      </c>
      <c r="O18" s="1426"/>
    </row>
    <row r="19" spans="1:15" ht="14.45" customHeight="1">
      <c r="A19" s="1422">
        <f t="shared" si="1"/>
        <v>16</v>
      </c>
      <c r="B19" s="1432" t="s">
        <v>51</v>
      </c>
      <c r="C19" s="1229"/>
      <c r="D19" s="1229"/>
      <c r="E19" s="1433"/>
      <c r="F19" s="1433"/>
      <c r="G19" s="1433"/>
      <c r="H19" s="1433"/>
      <c r="I19" s="1433"/>
      <c r="J19" s="1433"/>
      <c r="K19" s="1433"/>
      <c r="L19" s="1433"/>
      <c r="M19" s="1433"/>
      <c r="N19" s="1433"/>
      <c r="O19" s="1426" t="s">
        <v>52</v>
      </c>
    </row>
    <row r="20" spans="1:15" ht="14.45" customHeight="1">
      <c r="A20" s="1422">
        <f t="shared" si="1"/>
        <v>17</v>
      </c>
      <c r="B20" s="1229" t="s">
        <v>145</v>
      </c>
      <c r="C20" s="1229"/>
      <c r="D20" s="1229"/>
      <c r="E20" s="1212"/>
      <c r="F20" s="1433"/>
      <c r="G20" s="1433"/>
      <c r="H20" s="1433"/>
      <c r="I20" s="1433"/>
      <c r="J20" s="1433"/>
      <c r="K20" s="1433"/>
      <c r="L20" s="1433"/>
      <c r="M20" s="1433"/>
      <c r="N20" s="1433"/>
      <c r="O20" s="1426" t="s">
        <v>146</v>
      </c>
    </row>
    <row r="21" spans="1:15" ht="14.45" customHeight="1">
      <c r="A21" s="1422">
        <f t="shared" si="1"/>
        <v>18</v>
      </c>
      <c r="B21" s="1434" t="s">
        <v>53</v>
      </c>
      <c r="C21" s="1229"/>
      <c r="D21" s="1229"/>
      <c r="E21" s="1435"/>
      <c r="F21" s="1436"/>
      <c r="G21" s="1436"/>
      <c r="H21" s="1436"/>
      <c r="I21" s="1436"/>
      <c r="J21" s="1436"/>
      <c r="K21" s="1436"/>
      <c r="L21" s="1436"/>
      <c r="M21" s="1436"/>
      <c r="N21" s="1436"/>
      <c r="O21" s="1426" t="s">
        <v>146</v>
      </c>
    </row>
    <row r="22" spans="1:15" ht="14.45" customHeight="1">
      <c r="A22" s="1422">
        <f t="shared" si="1"/>
        <v>19</v>
      </c>
      <c r="B22" s="1434" t="s">
        <v>54</v>
      </c>
      <c r="C22" s="1229"/>
      <c r="D22" s="1229"/>
      <c r="E22" s="1435"/>
      <c r="F22" s="1436"/>
      <c r="G22" s="1436"/>
      <c r="H22" s="1436"/>
      <c r="I22" s="1436"/>
      <c r="J22" s="1436"/>
      <c r="K22" s="1436"/>
      <c r="L22" s="1436"/>
      <c r="M22" s="1436"/>
      <c r="N22" s="1436"/>
      <c r="O22" s="1426" t="s">
        <v>146</v>
      </c>
    </row>
    <row r="23" spans="1:15" ht="14.45" customHeight="1">
      <c r="A23" s="1422">
        <f t="shared" si="1"/>
        <v>20</v>
      </c>
      <c r="B23" s="1229" t="s">
        <v>147</v>
      </c>
      <c r="C23" s="1229"/>
      <c r="D23" s="1229"/>
      <c r="E23" s="1437"/>
      <c r="F23" s="1433"/>
      <c r="G23" s="1433"/>
      <c r="H23" s="1433"/>
      <c r="I23" s="1433"/>
      <c r="J23" s="1433"/>
      <c r="K23" s="1433"/>
      <c r="L23" s="1433"/>
      <c r="M23" s="1433"/>
      <c r="N23" s="1433"/>
      <c r="O23" s="1426" t="s">
        <v>146</v>
      </c>
    </row>
    <row r="24" spans="1:15" ht="14.45" customHeight="1">
      <c r="A24" s="1422">
        <f t="shared" si="1"/>
        <v>21</v>
      </c>
      <c r="B24" s="1434" t="s">
        <v>53</v>
      </c>
      <c r="C24" s="1229"/>
      <c r="D24" s="1229"/>
      <c r="E24" s="1435"/>
      <c r="F24" s="1436"/>
      <c r="G24" s="1436"/>
      <c r="H24" s="1436"/>
      <c r="I24" s="1436"/>
      <c r="J24" s="1436"/>
      <c r="K24" s="1436"/>
      <c r="L24" s="1436"/>
      <c r="M24" s="1436"/>
      <c r="N24" s="1436"/>
      <c r="O24" s="1426" t="s">
        <v>146</v>
      </c>
    </row>
    <row r="25" spans="1:15" ht="14.45" customHeight="1">
      <c r="A25" s="1422">
        <f t="shared" si="1"/>
        <v>22</v>
      </c>
      <c r="B25" s="1434" t="s">
        <v>54</v>
      </c>
      <c r="C25" s="1229"/>
      <c r="D25" s="1229"/>
      <c r="E25" s="1435"/>
      <c r="F25" s="1436"/>
      <c r="G25" s="1436"/>
      <c r="H25" s="1436"/>
      <c r="I25" s="1436"/>
      <c r="J25" s="1436"/>
      <c r="K25" s="1436"/>
      <c r="L25" s="1436"/>
      <c r="M25" s="1436"/>
      <c r="N25" s="1436"/>
      <c r="O25" s="1426" t="s">
        <v>146</v>
      </c>
    </row>
    <row r="26" spans="1:15" ht="14.45" customHeight="1">
      <c r="A26" s="1422">
        <f t="shared" si="1"/>
        <v>23</v>
      </c>
      <c r="B26" s="1229" t="s">
        <v>55</v>
      </c>
      <c r="C26" s="1229"/>
      <c r="D26" s="1438"/>
      <c r="E26" s="1439"/>
      <c r="F26" s="1439"/>
      <c r="G26" s="1439"/>
      <c r="H26" s="1439"/>
      <c r="I26" s="1439"/>
      <c r="J26" s="1439"/>
      <c r="K26" s="1439"/>
      <c r="L26" s="1439"/>
      <c r="M26" s="1439"/>
      <c r="N26" s="1439"/>
      <c r="O26" s="1426" t="s">
        <v>146</v>
      </c>
    </row>
    <row r="27" spans="1:15" ht="14.45" customHeight="1">
      <c r="A27" s="1422">
        <f t="shared" si="1"/>
        <v>24</v>
      </c>
      <c r="B27" s="1434" t="s">
        <v>53</v>
      </c>
      <c r="C27" s="1229"/>
      <c r="D27" s="1438"/>
      <c r="E27" s="1706" t="s">
        <v>789</v>
      </c>
      <c r="F27" s="1707"/>
      <c r="G27" s="1707"/>
      <c r="H27" s="1707"/>
      <c r="I27" s="1707"/>
      <c r="J27" s="1707"/>
      <c r="K27" s="1707"/>
      <c r="L27" s="1707"/>
      <c r="M27" s="1707"/>
      <c r="N27" s="1708"/>
      <c r="O27" s="1426" t="s">
        <v>146</v>
      </c>
    </row>
    <row r="28" spans="1:15" ht="14.45" customHeight="1">
      <c r="A28" s="1422">
        <f t="shared" si="1"/>
        <v>25</v>
      </c>
      <c r="B28" s="1434" t="s">
        <v>54</v>
      </c>
      <c r="C28" s="1229"/>
      <c r="D28" s="1438"/>
      <c r="E28" s="1709"/>
      <c r="F28" s="1710"/>
      <c r="G28" s="1710"/>
      <c r="H28" s="1710"/>
      <c r="I28" s="1710"/>
      <c r="J28" s="1710"/>
      <c r="K28" s="1710"/>
      <c r="L28" s="1710"/>
      <c r="M28" s="1710"/>
      <c r="N28" s="1711"/>
      <c r="O28" s="1426" t="s">
        <v>146</v>
      </c>
    </row>
    <row r="29" spans="1:15" ht="14.45" customHeight="1">
      <c r="A29" s="1422">
        <f t="shared" si="1"/>
        <v>26</v>
      </c>
      <c r="B29" s="1229" t="s">
        <v>56</v>
      </c>
      <c r="C29" s="1229"/>
      <c r="D29" s="1438"/>
      <c r="E29" s="1709"/>
      <c r="F29" s="1710"/>
      <c r="G29" s="1710"/>
      <c r="H29" s="1710"/>
      <c r="I29" s="1710"/>
      <c r="J29" s="1710"/>
      <c r="K29" s="1710"/>
      <c r="L29" s="1710"/>
      <c r="M29" s="1710"/>
      <c r="N29" s="1711"/>
      <c r="O29" s="1426" t="s">
        <v>146</v>
      </c>
    </row>
    <row r="30" spans="1:15" ht="14.45" customHeight="1">
      <c r="A30" s="1422">
        <f t="shared" si="1"/>
        <v>27</v>
      </c>
      <c r="B30" s="1434" t="s">
        <v>53</v>
      </c>
      <c r="C30" s="1229"/>
      <c r="D30" s="1438"/>
      <c r="E30" s="1709"/>
      <c r="F30" s="1710"/>
      <c r="G30" s="1710"/>
      <c r="H30" s="1710"/>
      <c r="I30" s="1710"/>
      <c r="J30" s="1710"/>
      <c r="K30" s="1710"/>
      <c r="L30" s="1710"/>
      <c r="M30" s="1710"/>
      <c r="N30" s="1711"/>
      <c r="O30" s="1426" t="s">
        <v>146</v>
      </c>
    </row>
    <row r="31" spans="1:15" ht="14.45" customHeight="1">
      <c r="A31" s="1422">
        <f t="shared" si="1"/>
        <v>28</v>
      </c>
      <c r="B31" s="1434" t="s">
        <v>54</v>
      </c>
      <c r="C31" s="1229"/>
      <c r="D31" s="1438"/>
      <c r="E31" s="1709"/>
      <c r="F31" s="1710"/>
      <c r="G31" s="1710"/>
      <c r="H31" s="1710"/>
      <c r="I31" s="1710"/>
      <c r="J31" s="1710"/>
      <c r="K31" s="1710"/>
      <c r="L31" s="1710"/>
      <c r="M31" s="1710"/>
      <c r="N31" s="1711"/>
      <c r="O31" s="1426" t="s">
        <v>146</v>
      </c>
    </row>
    <row r="32" spans="1:15" ht="14.45" customHeight="1">
      <c r="A32" s="1422">
        <f t="shared" si="1"/>
        <v>29</v>
      </c>
      <c r="B32" s="1229" t="s">
        <v>57</v>
      </c>
      <c r="C32" s="1229"/>
      <c r="D32" s="1438"/>
      <c r="E32" s="1709"/>
      <c r="F32" s="1710"/>
      <c r="G32" s="1710"/>
      <c r="H32" s="1710"/>
      <c r="I32" s="1710"/>
      <c r="J32" s="1710"/>
      <c r="K32" s="1710"/>
      <c r="L32" s="1710"/>
      <c r="M32" s="1710"/>
      <c r="N32" s="1711"/>
      <c r="O32" s="1426" t="s">
        <v>146</v>
      </c>
    </row>
    <row r="33" spans="1:15" ht="14.45" customHeight="1">
      <c r="A33" s="1422">
        <f t="shared" si="1"/>
        <v>30</v>
      </c>
      <c r="B33" s="1434" t="s">
        <v>53</v>
      </c>
      <c r="C33" s="1229"/>
      <c r="D33" s="1438"/>
      <c r="E33" s="1709"/>
      <c r="F33" s="1710"/>
      <c r="G33" s="1710"/>
      <c r="H33" s="1710"/>
      <c r="I33" s="1710"/>
      <c r="J33" s="1710"/>
      <c r="K33" s="1710"/>
      <c r="L33" s="1710"/>
      <c r="M33" s="1710"/>
      <c r="N33" s="1711"/>
      <c r="O33" s="1426" t="s">
        <v>146</v>
      </c>
    </row>
    <row r="34" spans="1:15" ht="14.45" customHeight="1">
      <c r="A34" s="1422">
        <f t="shared" si="1"/>
        <v>31</v>
      </c>
      <c r="B34" s="1434" t="s">
        <v>54</v>
      </c>
      <c r="C34" s="1229"/>
      <c r="D34" s="1438"/>
      <c r="E34" s="1712"/>
      <c r="F34" s="1713"/>
      <c r="G34" s="1713"/>
      <c r="H34" s="1713"/>
      <c r="I34" s="1713"/>
      <c r="J34" s="1713"/>
      <c r="K34" s="1713"/>
      <c r="L34" s="1713"/>
      <c r="M34" s="1713"/>
      <c r="N34" s="1714"/>
      <c r="O34" s="1426" t="s">
        <v>146</v>
      </c>
    </row>
    <row r="35" spans="1:15" ht="14.45" customHeight="1">
      <c r="A35" s="1422">
        <f t="shared" si="1"/>
        <v>32</v>
      </c>
      <c r="B35" s="1432" t="s">
        <v>58</v>
      </c>
      <c r="C35" s="1287"/>
      <c r="D35" s="1287"/>
      <c r="E35" s="1439"/>
      <c r="F35" s="1439"/>
      <c r="G35" s="1439"/>
      <c r="H35" s="1439"/>
      <c r="I35" s="1439"/>
      <c r="J35" s="1439"/>
      <c r="K35" s="1439"/>
      <c r="L35" s="1439"/>
      <c r="M35" s="1439"/>
      <c r="N35" s="1439"/>
      <c r="O35" s="1426"/>
    </row>
    <row r="36" spans="1:15" ht="24" customHeight="1">
      <c r="A36" s="1422">
        <f t="shared" si="1"/>
        <v>33</v>
      </c>
      <c r="B36" s="1434" t="s">
        <v>53</v>
      </c>
      <c r="C36" s="1440" t="s">
        <v>489</v>
      </c>
      <c r="D36" s="1441" t="s">
        <v>790</v>
      </c>
      <c r="E36" s="1439">
        <f>AVERAGE(110,140)*0.85</f>
        <v>106.25</v>
      </c>
      <c r="F36" s="1439" t="s">
        <v>138</v>
      </c>
      <c r="G36" s="1439"/>
      <c r="H36" s="1439"/>
      <c r="I36" s="1439"/>
      <c r="J36" s="1439"/>
      <c r="K36" s="1439"/>
      <c r="L36" s="1439"/>
      <c r="M36" s="1439"/>
      <c r="N36" s="1439"/>
      <c r="O36" s="1426" t="s">
        <v>59</v>
      </c>
    </row>
    <row r="37" spans="1:15" ht="14.45" customHeight="1" thickBot="1">
      <c r="A37" s="1442">
        <f t="shared" si="1"/>
        <v>34</v>
      </c>
      <c r="B37" s="1443" t="s">
        <v>65</v>
      </c>
      <c r="C37" s="1444" t="s">
        <v>66</v>
      </c>
      <c r="D37" s="1445" t="s">
        <v>791</v>
      </c>
      <c r="E37" s="1446"/>
      <c r="F37" s="1446"/>
      <c r="G37" s="1446"/>
      <c r="H37" s="1446"/>
      <c r="I37" s="1446"/>
      <c r="J37" s="1446"/>
      <c r="K37" s="1446"/>
      <c r="L37" s="1446"/>
      <c r="M37" s="1446"/>
      <c r="N37" s="1446"/>
      <c r="O37" s="1447"/>
    </row>
  </sheetData>
  <mergeCells count="1">
    <mergeCell ref="E27:N34"/>
  </mergeCells>
  <pageMargins left="0.35433070866141736" right="0.31496062992125984" top="0.31496062992125984" bottom="0.39370078740157483" header="0.15748031496062992" footer="0.15748031496062992"/>
  <pageSetup paperSize="9" scale="45" orientation="landscape" r:id="rId1"/>
  <headerFooter alignWithMargins="0">
    <oddFooter>&amp;R&amp;"Arial Cyr,полужирный курсив"&amp;12&amp;A,  стр.&amp;P из &amp;N</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0D3E-A507-457D-ADE3-D320691FB28B}">
  <sheetPr>
    <tabColor theme="9" tint="0.59999389629810485"/>
  </sheetPr>
  <dimension ref="B2:R111"/>
  <sheetViews>
    <sheetView zoomScale="80" zoomScaleNormal="80" workbookViewId="0">
      <pane xSplit="5" ySplit="4" topLeftCell="F20" activePane="bottomRight" state="frozen"/>
      <selection activeCell="P25" sqref="P25"/>
      <selection pane="topRight" activeCell="P25" sqref="P25"/>
      <selection pane="bottomLeft" activeCell="P25" sqref="P25"/>
      <selection pane="bottomRight" activeCell="H6" sqref="H6"/>
    </sheetView>
  </sheetViews>
  <sheetFormatPr defaultRowHeight="15"/>
  <cols>
    <col min="1" max="1" width="5.5703125" style="2" customWidth="1"/>
    <col min="2" max="2" width="42.5703125" style="2" customWidth="1"/>
    <col min="3" max="3" width="13.85546875" style="2" customWidth="1"/>
    <col min="4" max="4" width="14.5703125" style="2" customWidth="1"/>
    <col min="5" max="5" width="14" style="2" customWidth="1"/>
    <col min="6" max="6" width="9.42578125" style="2" bestFit="1" customWidth="1"/>
    <col min="7" max="16" width="10" style="2" customWidth="1"/>
    <col min="17" max="17" width="5.5703125" style="2" customWidth="1"/>
    <col min="18" max="18" width="14" style="2" customWidth="1"/>
    <col min="19" max="16384" width="9.140625" style="2"/>
  </cols>
  <sheetData>
    <row r="2" spans="2:18">
      <c r="B2" s="562" t="s">
        <v>178</v>
      </c>
    </row>
    <row r="3" spans="2:18" ht="15.75" thickBot="1">
      <c r="B3" s="2" t="s">
        <v>310</v>
      </c>
      <c r="G3" s="563">
        <f>'Estar ГПБ'!E7</f>
        <v>0.91384449518011157</v>
      </c>
      <c r="H3" s="563">
        <f>'Estar ГПБ'!F7</f>
        <v>0.9092941400304414</v>
      </c>
      <c r="I3" s="563">
        <f>'Estar ГПБ'!G7</f>
        <v>0.82250443937087769</v>
      </c>
      <c r="J3" s="563">
        <f>'Estar ГПБ'!H7</f>
        <v>0.90846175799086759</v>
      </c>
      <c r="K3" s="563">
        <f>'Estar ГПБ'!I7</f>
        <v>0.90330098934550995</v>
      </c>
      <c r="L3" s="563">
        <f>'Estar ГПБ'!J7</f>
        <v>0.80630073566717397</v>
      </c>
      <c r="M3" s="563">
        <f>'Estar ГПБ'!K7</f>
        <v>0.89220256215119231</v>
      </c>
      <c r="N3" s="563">
        <f>'Estar ГПБ'!L7</f>
        <v>0.81301528411973611</v>
      </c>
      <c r="O3" s="563">
        <f>'Estar ГПБ'!M7</f>
        <v>0.82916349568746839</v>
      </c>
      <c r="P3" s="563">
        <f>'Estar ГПБ'!N7</f>
        <v>0.80896435819381018</v>
      </c>
    </row>
    <row r="4" spans="2:18" ht="22.35" customHeight="1" thickBot="1">
      <c r="B4" s="564" t="s">
        <v>189</v>
      </c>
      <c r="C4" s="406" t="s">
        <v>29</v>
      </c>
      <c r="D4" s="565"/>
      <c r="E4" s="566"/>
      <c r="F4" s="567"/>
      <c r="G4" s="410">
        <f>E4+1</f>
        <v>1</v>
      </c>
      <c r="H4" s="410">
        <f>G4+1</f>
        <v>2</v>
      </c>
      <c r="I4" s="410">
        <f t="shared" ref="I4:P4" si="0">H4+1</f>
        <v>3</v>
      </c>
      <c r="J4" s="410">
        <f t="shared" si="0"/>
        <v>4</v>
      </c>
      <c r="K4" s="410">
        <f t="shared" si="0"/>
        <v>5</v>
      </c>
      <c r="L4" s="410">
        <f t="shared" si="0"/>
        <v>6</v>
      </c>
      <c r="M4" s="410">
        <f t="shared" si="0"/>
        <v>7</v>
      </c>
      <c r="N4" s="410">
        <f t="shared" si="0"/>
        <v>8</v>
      </c>
      <c r="O4" s="410">
        <f t="shared" si="0"/>
        <v>9</v>
      </c>
      <c r="P4" s="410">
        <f t="shared" si="0"/>
        <v>10</v>
      </c>
    </row>
    <row r="5" spans="2:18">
      <c r="B5" s="200" t="s">
        <v>190</v>
      </c>
      <c r="C5" s="201" t="s">
        <v>191</v>
      </c>
      <c r="D5" s="202"/>
      <c r="E5" s="203"/>
      <c r="F5" s="569"/>
      <c r="G5" s="570">
        <v>0</v>
      </c>
      <c r="H5" s="570">
        <f>G6+1</f>
        <v>7001</v>
      </c>
      <c r="I5" s="570">
        <f t="shared" ref="I5:P5" si="1">H6+1</f>
        <v>14001</v>
      </c>
      <c r="J5" s="570">
        <f t="shared" si="1"/>
        <v>21001</v>
      </c>
      <c r="K5" s="570">
        <f t="shared" si="1"/>
        <v>28001</v>
      </c>
      <c r="L5" s="570">
        <f t="shared" si="1"/>
        <v>35001</v>
      </c>
      <c r="M5" s="570">
        <f t="shared" si="1"/>
        <v>42001</v>
      </c>
      <c r="N5" s="570">
        <f t="shared" si="1"/>
        <v>49001</v>
      </c>
      <c r="O5" s="570">
        <f t="shared" si="1"/>
        <v>56001</v>
      </c>
      <c r="P5" s="570">
        <f t="shared" si="1"/>
        <v>63001</v>
      </c>
    </row>
    <row r="6" spans="2:18">
      <c r="B6" s="1208" t="s">
        <v>192</v>
      </c>
      <c r="C6" s="1279" t="s">
        <v>191</v>
      </c>
      <c r="D6" s="1210"/>
      <c r="E6" s="1272"/>
      <c r="F6" s="1319">
        <v>7000</v>
      </c>
      <c r="G6" s="1212">
        <f>F6</f>
        <v>7000</v>
      </c>
      <c r="H6" s="1212">
        <f t="shared" ref="H6:P6" si="2">G6+$F6</f>
        <v>14000</v>
      </c>
      <c r="I6" s="1212">
        <f t="shared" si="2"/>
        <v>21000</v>
      </c>
      <c r="J6" s="1212">
        <f t="shared" si="2"/>
        <v>28000</v>
      </c>
      <c r="K6" s="1212">
        <f t="shared" si="2"/>
        <v>35000</v>
      </c>
      <c r="L6" s="1212">
        <f t="shared" si="2"/>
        <v>42000</v>
      </c>
      <c r="M6" s="1212">
        <f t="shared" si="2"/>
        <v>49000</v>
      </c>
      <c r="N6" s="1212">
        <f t="shared" si="2"/>
        <v>56000</v>
      </c>
      <c r="O6" s="1212">
        <f t="shared" si="2"/>
        <v>63000</v>
      </c>
      <c r="P6" s="1212">
        <f t="shared" si="2"/>
        <v>70000</v>
      </c>
    </row>
    <row r="7" spans="2:18" ht="21.75" customHeight="1">
      <c r="B7" s="1281" t="s">
        <v>193</v>
      </c>
      <c r="C7" s="1282" t="s">
        <v>176</v>
      </c>
      <c r="D7" s="1222"/>
      <c r="E7" s="1223"/>
      <c r="F7" s="1283"/>
      <c r="G7" s="1284">
        <f>G13</f>
        <v>176</v>
      </c>
      <c r="H7" s="1284">
        <f t="shared" ref="H7:P7" si="3">H13</f>
        <v>171</v>
      </c>
      <c r="I7" s="1284">
        <f t="shared" si="3"/>
        <v>171</v>
      </c>
      <c r="J7" s="1284">
        <f t="shared" si="3"/>
        <v>171</v>
      </c>
      <c r="K7" s="1284">
        <f t="shared" si="3"/>
        <v>171</v>
      </c>
      <c r="L7" s="1284">
        <f t="shared" si="3"/>
        <v>171</v>
      </c>
      <c r="M7" s="1284">
        <f t="shared" si="3"/>
        <v>171</v>
      </c>
      <c r="N7" s="1284">
        <f t="shared" si="3"/>
        <v>171</v>
      </c>
      <c r="O7" s="1284">
        <f t="shared" si="3"/>
        <v>171</v>
      </c>
      <c r="P7" s="1284">
        <f t="shared" si="3"/>
        <v>171</v>
      </c>
    </row>
    <row r="8" spans="2:18" ht="21" customHeight="1">
      <c r="B8" s="1220" t="s">
        <v>194</v>
      </c>
      <c r="C8" s="1228" t="s">
        <v>195</v>
      </c>
      <c r="D8" s="1229"/>
      <c r="E8" s="1223"/>
      <c r="F8" s="1283"/>
      <c r="G8" s="1225">
        <f t="shared" ref="G8:P8" si="4">SUM(G9:G10)</f>
        <v>114228.81812449996</v>
      </c>
      <c r="H8" s="1225">
        <f t="shared" si="4"/>
        <v>81814.512711500007</v>
      </c>
      <c r="I8" s="1225">
        <f t="shared" si="4"/>
        <v>81814.512711500007</v>
      </c>
      <c r="J8" s="1225">
        <f t="shared" si="4"/>
        <v>81814.512711500007</v>
      </c>
      <c r="K8" s="1225">
        <f t="shared" si="4"/>
        <v>81814.512711500007</v>
      </c>
      <c r="L8" s="1225">
        <f t="shared" si="4"/>
        <v>81814.512711500007</v>
      </c>
      <c r="M8" s="1225">
        <f t="shared" si="4"/>
        <v>81814.512711500007</v>
      </c>
      <c r="N8" s="1225">
        <f t="shared" si="4"/>
        <v>81814.512711500007</v>
      </c>
      <c r="O8" s="1225">
        <f t="shared" si="4"/>
        <v>81814.512711500007</v>
      </c>
      <c r="P8" s="1225">
        <f t="shared" si="4"/>
        <v>81814.512711500007</v>
      </c>
    </row>
    <row r="9" spans="2:18" ht="20.25" customHeight="1">
      <c r="B9" s="1227" t="s">
        <v>196</v>
      </c>
      <c r="C9" s="1286" t="s">
        <v>195</v>
      </c>
      <c r="D9" s="1287"/>
      <c r="E9" s="1230"/>
      <c r="F9" s="1288"/>
      <c r="G9" s="1232">
        <f t="shared" ref="G9:P9" si="5">G22</f>
        <v>98838.818124499958</v>
      </c>
      <c r="H9" s="1232">
        <f t="shared" si="5"/>
        <v>66424.512711500007</v>
      </c>
      <c r="I9" s="1232">
        <f t="shared" si="5"/>
        <v>66424.512711500007</v>
      </c>
      <c r="J9" s="1232">
        <f t="shared" si="5"/>
        <v>66424.512711500007</v>
      </c>
      <c r="K9" s="1232">
        <f t="shared" si="5"/>
        <v>66424.512711500007</v>
      </c>
      <c r="L9" s="1232">
        <f t="shared" si="5"/>
        <v>66424.512711500007</v>
      </c>
      <c r="M9" s="1232">
        <f t="shared" si="5"/>
        <v>66424.512711500007</v>
      </c>
      <c r="N9" s="1232">
        <f t="shared" si="5"/>
        <v>66424.512711500007</v>
      </c>
      <c r="O9" s="1232">
        <f t="shared" si="5"/>
        <v>66424.512711500007</v>
      </c>
      <c r="P9" s="1232">
        <f t="shared" si="5"/>
        <v>66424.512711500007</v>
      </c>
    </row>
    <row r="10" spans="2:18" ht="23.25" customHeight="1" thickBot="1">
      <c r="B10" s="1234" t="s">
        <v>197</v>
      </c>
      <c r="C10" s="1289" t="s">
        <v>195</v>
      </c>
      <c r="D10" s="1290"/>
      <c r="E10" s="1237"/>
      <c r="F10" s="1448">
        <v>45</v>
      </c>
      <c r="G10" s="1292">
        <f t="shared" ref="G10:P10" si="6">SUMPRODUCT(G15:G19,$F$15:$F$19)*$F10</f>
        <v>15390</v>
      </c>
      <c r="H10" s="1292">
        <f t="shared" si="6"/>
        <v>15390</v>
      </c>
      <c r="I10" s="1292">
        <f t="shared" si="6"/>
        <v>15390</v>
      </c>
      <c r="J10" s="1292">
        <f t="shared" si="6"/>
        <v>15390</v>
      </c>
      <c r="K10" s="1292">
        <f t="shared" si="6"/>
        <v>15390</v>
      </c>
      <c r="L10" s="1292">
        <f t="shared" si="6"/>
        <v>15390</v>
      </c>
      <c r="M10" s="1292">
        <f t="shared" si="6"/>
        <v>15390</v>
      </c>
      <c r="N10" s="1292">
        <f t="shared" si="6"/>
        <v>15390</v>
      </c>
      <c r="O10" s="1292">
        <f t="shared" si="6"/>
        <v>15390</v>
      </c>
      <c r="P10" s="1292">
        <f t="shared" si="6"/>
        <v>15390</v>
      </c>
    </row>
    <row r="11" spans="2:18" ht="15.75" thickBot="1">
      <c r="B11" s="1699"/>
      <c r="C11" s="1700"/>
      <c r="D11" s="1700"/>
      <c r="E11" s="1700"/>
      <c r="F11" s="1700"/>
      <c r="G11" s="1700"/>
      <c r="H11" s="1700"/>
      <c r="I11" s="1700"/>
      <c r="J11" s="1700"/>
      <c r="K11" s="1700"/>
      <c r="L11" s="1700"/>
      <c r="M11" s="1700"/>
      <c r="N11" s="1700"/>
      <c r="O11" s="1700"/>
      <c r="P11" s="1700"/>
    </row>
    <row r="12" spans="2:18" ht="36">
      <c r="B12" s="440" t="s">
        <v>198</v>
      </c>
      <c r="C12" s="441" t="s">
        <v>199</v>
      </c>
      <c r="D12" s="442" t="s">
        <v>200</v>
      </c>
      <c r="E12" s="443" t="s">
        <v>201</v>
      </c>
      <c r="F12" s="444" t="s">
        <v>202</v>
      </c>
      <c r="G12" s="445" t="s">
        <v>203</v>
      </c>
      <c r="H12" s="445" t="s">
        <v>203</v>
      </c>
      <c r="I12" s="445" t="s">
        <v>203</v>
      </c>
      <c r="J12" s="445" t="s">
        <v>203</v>
      </c>
      <c r="K12" s="445" t="s">
        <v>203</v>
      </c>
      <c r="L12" s="445" t="s">
        <v>203</v>
      </c>
      <c r="M12" s="445" t="s">
        <v>203</v>
      </c>
      <c r="N12" s="445" t="s">
        <v>203</v>
      </c>
      <c r="O12" s="445" t="s">
        <v>203</v>
      </c>
      <c r="P12" s="445" t="s">
        <v>203</v>
      </c>
    </row>
    <row r="13" spans="2:18">
      <c r="B13" s="1294" t="s">
        <v>204</v>
      </c>
      <c r="C13" s="1221"/>
      <c r="D13" s="1295"/>
      <c r="E13" s="1296"/>
      <c r="F13" s="1297"/>
      <c r="G13" s="1298">
        <f>SUM(G14:G19)</f>
        <v>176</v>
      </c>
      <c r="H13" s="1298">
        <f t="shared" ref="H13:P13" si="7">SUM(H15:H19)</f>
        <v>171</v>
      </c>
      <c r="I13" s="1298">
        <f t="shared" si="7"/>
        <v>171</v>
      </c>
      <c r="J13" s="1298">
        <f t="shared" si="7"/>
        <v>171</v>
      </c>
      <c r="K13" s="1298">
        <f t="shared" si="7"/>
        <v>171</v>
      </c>
      <c r="L13" s="1298">
        <f t="shared" si="7"/>
        <v>171</v>
      </c>
      <c r="M13" s="1298">
        <f t="shared" si="7"/>
        <v>171</v>
      </c>
      <c r="N13" s="1298">
        <f t="shared" si="7"/>
        <v>171</v>
      </c>
      <c r="O13" s="1298">
        <f t="shared" si="7"/>
        <v>171</v>
      </c>
      <c r="P13" s="1298">
        <f t="shared" si="7"/>
        <v>171</v>
      </c>
    </row>
    <row r="14" spans="2:18">
      <c r="B14" s="1449" t="s">
        <v>792</v>
      </c>
      <c r="C14" s="1450">
        <v>50</v>
      </c>
      <c r="D14" s="1451">
        <v>5</v>
      </c>
      <c r="E14" s="1452">
        <v>1</v>
      </c>
      <c r="F14" s="1453">
        <v>2</v>
      </c>
      <c r="G14" s="1276">
        <f t="shared" ref="G14:P19" si="8">$E14*$D14</f>
        <v>5</v>
      </c>
      <c r="H14" s="1454"/>
      <c r="I14" s="1454"/>
      <c r="J14" s="1454"/>
      <c r="K14" s="1454"/>
      <c r="L14" s="1454"/>
      <c r="M14" s="1454"/>
      <c r="N14" s="1454"/>
      <c r="O14" s="1454"/>
      <c r="P14" s="1454"/>
    </row>
    <row r="15" spans="2:18">
      <c r="B15" s="1449" t="s">
        <v>206</v>
      </c>
      <c r="C15" s="1455">
        <v>250</v>
      </c>
      <c r="D15" s="1276">
        <v>4</v>
      </c>
      <c r="E15" s="1310">
        <v>14</v>
      </c>
      <c r="F15" s="1309">
        <v>2</v>
      </c>
      <c r="G15" s="1276">
        <f t="shared" si="8"/>
        <v>56</v>
      </c>
      <c r="H15" s="1276">
        <f t="shared" si="8"/>
        <v>56</v>
      </c>
      <c r="I15" s="1276">
        <f t="shared" si="8"/>
        <v>56</v>
      </c>
      <c r="J15" s="1276">
        <f t="shared" si="8"/>
        <v>56</v>
      </c>
      <c r="K15" s="1276">
        <f t="shared" si="8"/>
        <v>56</v>
      </c>
      <c r="L15" s="1276">
        <f t="shared" si="8"/>
        <v>56</v>
      </c>
      <c r="M15" s="1276">
        <f t="shared" si="8"/>
        <v>56</v>
      </c>
      <c r="N15" s="1276">
        <f t="shared" si="8"/>
        <v>56</v>
      </c>
      <c r="O15" s="1276">
        <f t="shared" si="8"/>
        <v>56</v>
      </c>
      <c r="P15" s="1276">
        <f t="shared" si="8"/>
        <v>56</v>
      </c>
      <c r="Q15" s="1456"/>
      <c r="R15" s="2" t="s">
        <v>205</v>
      </c>
    </row>
    <row r="16" spans="2:18">
      <c r="B16" s="1449" t="s">
        <v>207</v>
      </c>
      <c r="C16" s="1455">
        <v>500</v>
      </c>
      <c r="D16" s="1276">
        <v>5</v>
      </c>
      <c r="E16" s="1310">
        <v>7</v>
      </c>
      <c r="F16" s="1309">
        <v>2</v>
      </c>
      <c r="G16" s="1276">
        <f t="shared" si="8"/>
        <v>35</v>
      </c>
      <c r="H16" s="1276">
        <f t="shared" si="8"/>
        <v>35</v>
      </c>
      <c r="I16" s="1276">
        <f t="shared" si="8"/>
        <v>35</v>
      </c>
      <c r="J16" s="1276">
        <f t="shared" si="8"/>
        <v>35</v>
      </c>
      <c r="K16" s="1276">
        <f t="shared" si="8"/>
        <v>35</v>
      </c>
      <c r="L16" s="1276">
        <f t="shared" si="8"/>
        <v>35</v>
      </c>
      <c r="M16" s="1276">
        <f t="shared" si="8"/>
        <v>35</v>
      </c>
      <c r="N16" s="1276">
        <f t="shared" si="8"/>
        <v>35</v>
      </c>
      <c r="O16" s="1276">
        <f t="shared" si="8"/>
        <v>35</v>
      </c>
      <c r="P16" s="1276">
        <f t="shared" si="8"/>
        <v>35</v>
      </c>
      <c r="Q16" s="1456"/>
      <c r="R16" s="2" t="s">
        <v>205</v>
      </c>
    </row>
    <row r="17" spans="2:18">
      <c r="B17" s="1449" t="s">
        <v>208</v>
      </c>
      <c r="C17" s="1455">
        <v>1000</v>
      </c>
      <c r="D17" s="1276">
        <v>8</v>
      </c>
      <c r="E17" s="1310">
        <v>3</v>
      </c>
      <c r="F17" s="1309">
        <v>2</v>
      </c>
      <c r="G17" s="1276">
        <f t="shared" si="8"/>
        <v>24</v>
      </c>
      <c r="H17" s="1276">
        <f t="shared" si="8"/>
        <v>24</v>
      </c>
      <c r="I17" s="1276">
        <f t="shared" si="8"/>
        <v>24</v>
      </c>
      <c r="J17" s="1276">
        <f t="shared" si="8"/>
        <v>24</v>
      </c>
      <c r="K17" s="1276">
        <f t="shared" si="8"/>
        <v>24</v>
      </c>
      <c r="L17" s="1276">
        <f t="shared" si="8"/>
        <v>24</v>
      </c>
      <c r="M17" s="1276">
        <f t="shared" si="8"/>
        <v>24</v>
      </c>
      <c r="N17" s="1276">
        <f t="shared" si="8"/>
        <v>24</v>
      </c>
      <c r="O17" s="1276">
        <f t="shared" si="8"/>
        <v>24</v>
      </c>
      <c r="P17" s="1276">
        <f t="shared" si="8"/>
        <v>24</v>
      </c>
      <c r="Q17" s="1456"/>
      <c r="R17" s="2" t="s">
        <v>205</v>
      </c>
    </row>
    <row r="18" spans="2:18">
      <c r="B18" s="1449" t="s">
        <v>209</v>
      </c>
      <c r="C18" s="1455">
        <v>2000</v>
      </c>
      <c r="D18" s="1276">
        <v>12</v>
      </c>
      <c r="E18" s="1310">
        <v>3</v>
      </c>
      <c r="F18" s="1309">
        <v>2</v>
      </c>
      <c r="G18" s="1276">
        <f t="shared" si="8"/>
        <v>36</v>
      </c>
      <c r="H18" s="1276">
        <f t="shared" si="8"/>
        <v>36</v>
      </c>
      <c r="I18" s="1276">
        <f t="shared" si="8"/>
        <v>36</v>
      </c>
      <c r="J18" s="1276">
        <f t="shared" si="8"/>
        <v>36</v>
      </c>
      <c r="K18" s="1276">
        <f t="shared" si="8"/>
        <v>36</v>
      </c>
      <c r="L18" s="1276">
        <f t="shared" si="8"/>
        <v>36</v>
      </c>
      <c r="M18" s="1276">
        <f t="shared" si="8"/>
        <v>36</v>
      </c>
      <c r="N18" s="1276">
        <f t="shared" si="8"/>
        <v>36</v>
      </c>
      <c r="O18" s="1276">
        <f t="shared" si="8"/>
        <v>36</v>
      </c>
      <c r="P18" s="1276">
        <f t="shared" si="8"/>
        <v>36</v>
      </c>
      <c r="Q18" s="1456"/>
      <c r="R18" s="2" t="s">
        <v>205</v>
      </c>
    </row>
    <row r="19" spans="2:18" ht="15.75" thickBot="1">
      <c r="B19" s="1449" t="s">
        <v>235</v>
      </c>
      <c r="C19" s="1455">
        <v>3000</v>
      </c>
      <c r="D19" s="1276">
        <v>10</v>
      </c>
      <c r="E19" s="1540">
        <v>2</v>
      </c>
      <c r="F19" s="1309">
        <v>2</v>
      </c>
      <c r="G19" s="1276">
        <f t="shared" si="8"/>
        <v>20</v>
      </c>
      <c r="H19" s="1276">
        <f t="shared" si="8"/>
        <v>20</v>
      </c>
      <c r="I19" s="1276">
        <f t="shared" si="8"/>
        <v>20</v>
      </c>
      <c r="J19" s="1276">
        <f>$E19*$D19</f>
        <v>20</v>
      </c>
      <c r="K19" s="1276">
        <f t="shared" si="8"/>
        <v>20</v>
      </c>
      <c r="L19" s="1276">
        <f t="shared" si="8"/>
        <v>20</v>
      </c>
      <c r="M19" s="1276">
        <f t="shared" si="8"/>
        <v>20</v>
      </c>
      <c r="N19" s="1276">
        <f t="shared" si="8"/>
        <v>20</v>
      </c>
      <c r="O19" s="1276">
        <f t="shared" si="8"/>
        <v>20</v>
      </c>
      <c r="P19" s="1276">
        <f t="shared" si="8"/>
        <v>20</v>
      </c>
      <c r="Q19" s="1456"/>
      <c r="R19" s="1541" t="s">
        <v>931</v>
      </c>
    </row>
    <row r="20" spans="2:18" ht="15.75" thickBot="1">
      <c r="B20" s="1699"/>
      <c r="C20" s="1700"/>
      <c r="D20" s="1700"/>
      <c r="E20" s="1700"/>
      <c r="F20" s="1700"/>
      <c r="G20" s="1700"/>
      <c r="H20" s="1700"/>
      <c r="I20" s="1700"/>
      <c r="J20" s="1700"/>
      <c r="K20" s="1700"/>
      <c r="L20" s="1700"/>
      <c r="M20" s="1700"/>
      <c r="N20" s="1700"/>
      <c r="O20" s="1700"/>
      <c r="P20" s="1700"/>
    </row>
    <row r="21" spans="2:18" ht="25.5">
      <c r="B21" s="463" t="s">
        <v>194</v>
      </c>
      <c r="C21" s="464" t="s">
        <v>210</v>
      </c>
      <c r="D21" s="368" t="s">
        <v>211</v>
      </c>
      <c r="E21" s="465" t="s">
        <v>212</v>
      </c>
      <c r="F21" s="466" t="s">
        <v>201</v>
      </c>
      <c r="G21" s="467" t="s">
        <v>137</v>
      </c>
      <c r="H21" s="467" t="s">
        <v>137</v>
      </c>
      <c r="I21" s="467" t="s">
        <v>137</v>
      </c>
      <c r="J21" s="467" t="s">
        <v>137</v>
      </c>
      <c r="K21" s="467" t="s">
        <v>137</v>
      </c>
      <c r="L21" s="467" t="s">
        <v>137</v>
      </c>
      <c r="M21" s="467" t="s">
        <v>137</v>
      </c>
      <c r="N21" s="467" t="s">
        <v>137</v>
      </c>
      <c r="O21" s="467" t="s">
        <v>137</v>
      </c>
      <c r="P21" s="467" t="s">
        <v>137</v>
      </c>
    </row>
    <row r="22" spans="2:18">
      <c r="B22" s="468" t="s">
        <v>141</v>
      </c>
      <c r="C22" s="469"/>
      <c r="D22" s="470"/>
      <c r="E22" s="471"/>
      <c r="F22" s="1315"/>
      <c r="G22" s="1316">
        <f t="shared" ref="G22:P22" si="9">SUM(G23:G95)</f>
        <v>98838.818124499958</v>
      </c>
      <c r="H22" s="1316">
        <f t="shared" si="9"/>
        <v>66424.512711500007</v>
      </c>
      <c r="I22" s="1316">
        <f t="shared" si="9"/>
        <v>66424.512711500007</v>
      </c>
      <c r="J22" s="1316">
        <f t="shared" si="9"/>
        <v>66424.512711500007</v>
      </c>
      <c r="K22" s="1316">
        <f t="shared" si="9"/>
        <v>66424.512711500007</v>
      </c>
      <c r="L22" s="1316">
        <f t="shared" si="9"/>
        <v>66424.512711500007</v>
      </c>
      <c r="M22" s="1316">
        <f t="shared" si="9"/>
        <v>66424.512711500007</v>
      </c>
      <c r="N22" s="1316">
        <f t="shared" si="9"/>
        <v>66424.512711500007</v>
      </c>
      <c r="O22" s="1316">
        <f t="shared" si="9"/>
        <v>66424.512711500007</v>
      </c>
      <c r="P22" s="1316">
        <f t="shared" si="9"/>
        <v>66424.512711500007</v>
      </c>
    </row>
    <row r="23" spans="2:18">
      <c r="B23" s="1457" t="s">
        <v>792</v>
      </c>
      <c r="C23" s="1317"/>
      <c r="D23" s="1318"/>
      <c r="E23" s="1226">
        <f>VLOOKUP($B23,$B$14:$C$19,2,FALSE)</f>
        <v>50</v>
      </c>
      <c r="F23" s="1319">
        <f>VLOOKUP($B23,$B$14:$E$19,4,FALSE)</f>
        <v>1</v>
      </c>
      <c r="G23" s="1212"/>
      <c r="H23" s="1212"/>
      <c r="I23" s="1212"/>
      <c r="J23" s="1212"/>
      <c r="K23" s="1212"/>
      <c r="L23" s="1212"/>
      <c r="M23" s="1212"/>
      <c r="N23" s="1212"/>
      <c r="O23" s="1212"/>
      <c r="P23" s="1212"/>
    </row>
    <row r="24" spans="2:18">
      <c r="B24" s="1458" t="s">
        <v>793</v>
      </c>
      <c r="C24" s="1459">
        <v>800153894</v>
      </c>
      <c r="D24" s="1460">
        <v>115.19749999999999</v>
      </c>
      <c r="E24" s="1461">
        <v>3</v>
      </c>
      <c r="F24" s="1324"/>
      <c r="G24" s="1325">
        <f>IF(G$15=0,0,G$15/$D$15*$E24*$D24)</f>
        <v>4838.2950000000001</v>
      </c>
      <c r="H24" s="1325"/>
      <c r="I24" s="1325"/>
      <c r="J24" s="1325"/>
      <c r="K24" s="1325"/>
      <c r="L24" s="1325"/>
      <c r="M24" s="1325"/>
      <c r="N24" s="1325"/>
      <c r="O24" s="1325"/>
      <c r="P24" s="1325"/>
    </row>
    <row r="25" spans="2:18">
      <c r="B25" s="1458" t="s">
        <v>794</v>
      </c>
      <c r="C25" s="1459">
        <v>800157453</v>
      </c>
      <c r="D25" s="1460">
        <v>123.16249999999999</v>
      </c>
      <c r="E25" s="1461">
        <v>2</v>
      </c>
      <c r="F25" s="1324"/>
      <c r="G25" s="1325">
        <f t="shared" ref="G25:G31" si="10">IF(G$15=0,0,G$15/$D$15*$E25*$D25)</f>
        <v>3448.5499999999997</v>
      </c>
      <c r="H25" s="1325"/>
      <c r="I25" s="1325"/>
      <c r="J25" s="1325"/>
      <c r="K25" s="1325"/>
      <c r="L25" s="1325"/>
      <c r="M25" s="1325"/>
      <c r="N25" s="1325"/>
      <c r="O25" s="1325"/>
      <c r="P25" s="1325"/>
    </row>
    <row r="26" spans="2:18">
      <c r="B26" s="1458" t="s">
        <v>795</v>
      </c>
      <c r="C26" s="1459">
        <v>800153892</v>
      </c>
      <c r="D26" s="1460">
        <v>59.168149999999997</v>
      </c>
      <c r="E26" s="1461">
        <v>3</v>
      </c>
      <c r="F26" s="1324"/>
      <c r="G26" s="1325">
        <f t="shared" si="10"/>
        <v>2485.0623000000001</v>
      </c>
      <c r="H26" s="1325"/>
      <c r="I26" s="1325"/>
      <c r="J26" s="1325"/>
      <c r="K26" s="1325"/>
      <c r="L26" s="1325"/>
      <c r="M26" s="1325"/>
      <c r="N26" s="1325"/>
      <c r="O26" s="1325"/>
      <c r="P26" s="1325"/>
    </row>
    <row r="27" spans="2:18">
      <c r="B27" s="1458" t="s">
        <v>796</v>
      </c>
      <c r="C27" s="1459">
        <v>803399832</v>
      </c>
      <c r="D27" s="1460">
        <v>27.3111</v>
      </c>
      <c r="E27" s="1461">
        <v>1</v>
      </c>
      <c r="F27" s="1324"/>
      <c r="G27" s="1325">
        <f t="shared" si="10"/>
        <v>382.35539999999997</v>
      </c>
      <c r="H27" s="1325"/>
      <c r="I27" s="1325"/>
      <c r="J27" s="1325"/>
      <c r="K27" s="1325"/>
      <c r="L27" s="1325"/>
      <c r="M27" s="1325"/>
      <c r="N27" s="1325"/>
      <c r="O27" s="1325"/>
      <c r="P27" s="1325"/>
    </row>
    <row r="28" spans="2:18">
      <c r="B28" s="1458" t="s">
        <v>797</v>
      </c>
      <c r="C28" s="1459">
        <v>803436529</v>
      </c>
      <c r="D28" s="1460">
        <v>173.01749999999998</v>
      </c>
      <c r="E28" s="1461">
        <v>3</v>
      </c>
      <c r="F28" s="1324"/>
      <c r="G28" s="1325">
        <f t="shared" si="10"/>
        <v>7266.7349999999997</v>
      </c>
      <c r="H28" s="1325"/>
      <c r="I28" s="1325"/>
      <c r="J28" s="1325"/>
      <c r="K28" s="1325"/>
      <c r="L28" s="1325"/>
      <c r="M28" s="1325"/>
      <c r="N28" s="1325"/>
      <c r="O28" s="1325"/>
      <c r="P28" s="1325"/>
    </row>
    <row r="29" spans="2:18">
      <c r="B29" s="1458" t="s">
        <v>798</v>
      </c>
      <c r="C29" s="1459">
        <v>803444892</v>
      </c>
      <c r="D29" s="1460">
        <v>44.605474999999998</v>
      </c>
      <c r="E29" s="1461">
        <v>1</v>
      </c>
      <c r="F29" s="1324"/>
      <c r="G29" s="1325">
        <f t="shared" si="10"/>
        <v>624.47664999999995</v>
      </c>
      <c r="H29" s="1325"/>
      <c r="I29" s="1325"/>
      <c r="J29" s="1325"/>
      <c r="K29" s="1325"/>
      <c r="L29" s="1325"/>
      <c r="M29" s="1325"/>
      <c r="N29" s="1325"/>
      <c r="O29" s="1325"/>
      <c r="P29" s="1325"/>
    </row>
    <row r="30" spans="2:18">
      <c r="B30" s="1458" t="s">
        <v>799</v>
      </c>
      <c r="C30" s="1459">
        <v>803303537</v>
      </c>
      <c r="D30" s="1460">
        <v>11.969625000000001</v>
      </c>
      <c r="E30" s="1461">
        <v>1</v>
      </c>
      <c r="F30" s="1324"/>
      <c r="G30" s="1325">
        <f t="shared" si="10"/>
        <v>167.57474999999999</v>
      </c>
      <c r="H30" s="1325"/>
      <c r="I30" s="1325"/>
      <c r="J30" s="1325"/>
      <c r="K30" s="1325"/>
      <c r="L30" s="1325"/>
      <c r="M30" s="1325"/>
      <c r="N30" s="1325"/>
      <c r="O30" s="1325"/>
      <c r="P30" s="1325"/>
    </row>
    <row r="31" spans="2:18">
      <c r="B31" s="1458" t="s">
        <v>800</v>
      </c>
      <c r="C31" s="1459" t="s">
        <v>801</v>
      </c>
      <c r="D31" s="1460">
        <v>3.7266464999999998</v>
      </c>
      <c r="E31" s="1461">
        <v>166</v>
      </c>
      <c r="F31" s="1324"/>
      <c r="G31" s="1325">
        <f t="shared" si="10"/>
        <v>8660.7264660000001</v>
      </c>
      <c r="H31" s="1325"/>
      <c r="I31" s="1325"/>
      <c r="J31" s="1325"/>
      <c r="K31" s="1325"/>
      <c r="L31" s="1325"/>
      <c r="M31" s="1325"/>
      <c r="N31" s="1325"/>
      <c r="O31" s="1325"/>
      <c r="P31" s="1325"/>
    </row>
    <row r="32" spans="2:18">
      <c r="B32" s="1458" t="s">
        <v>802</v>
      </c>
      <c r="C32" s="1459" t="s">
        <v>803</v>
      </c>
      <c r="D32" s="1460">
        <v>4.4427884999999998</v>
      </c>
      <c r="E32" s="1461">
        <v>73</v>
      </c>
      <c r="F32" s="1324"/>
      <c r="G32" s="1325">
        <f>IF(G$15=0,0,G$15/$D$15*$E32*$D32)</f>
        <v>4540.5298469999998</v>
      </c>
      <c r="H32" s="1325"/>
      <c r="I32" s="1325"/>
      <c r="J32" s="1325"/>
      <c r="K32" s="1325"/>
      <c r="L32" s="1325"/>
      <c r="M32" s="1325"/>
      <c r="N32" s="1325"/>
      <c r="O32" s="1325"/>
      <c r="P32" s="1325"/>
    </row>
    <row r="33" spans="2:16">
      <c r="B33" s="1458"/>
      <c r="C33" s="1462"/>
      <c r="D33" s="1463"/>
      <c r="E33" s="1464"/>
      <c r="F33" s="1324"/>
      <c r="G33" s="1325"/>
      <c r="H33" s="1325"/>
      <c r="I33" s="1325"/>
      <c r="J33" s="1325"/>
      <c r="K33" s="1325"/>
      <c r="L33" s="1325"/>
      <c r="M33" s="1325"/>
      <c r="N33" s="1325"/>
      <c r="O33" s="1325"/>
      <c r="P33" s="1325"/>
    </row>
    <row r="34" spans="2:16">
      <c r="B34" s="1465" t="s">
        <v>206</v>
      </c>
      <c r="C34" s="1466"/>
      <c r="D34" s="1467"/>
      <c r="E34" s="1226">
        <v>250</v>
      </c>
      <c r="F34" s="1319">
        <f>VLOOKUP($B34,$B$14:$E$19,4,FALSE)</f>
        <v>14</v>
      </c>
      <c r="G34" s="1212"/>
      <c r="H34" s="1212"/>
      <c r="I34" s="1212"/>
      <c r="J34" s="1212"/>
      <c r="K34" s="1212"/>
      <c r="L34" s="1212"/>
      <c r="M34" s="1212"/>
      <c r="N34" s="1212"/>
      <c r="O34" s="1212"/>
      <c r="P34" s="1212"/>
    </row>
    <row r="35" spans="2:16">
      <c r="B35" s="1458" t="s">
        <v>793</v>
      </c>
      <c r="C35" s="1459">
        <v>800153894</v>
      </c>
      <c r="D35" s="1460">
        <v>115.19749999999999</v>
      </c>
      <c r="E35" s="1468">
        <v>3</v>
      </c>
      <c r="F35" s="1319"/>
      <c r="G35" s="1325">
        <f t="shared" ref="G35:P39" si="11">IF(G$16=0,0,G$16/$D$16*$E35*$D35)</f>
        <v>2419.1475</v>
      </c>
      <c r="H35" s="1325">
        <f t="shared" si="11"/>
        <v>2419.1475</v>
      </c>
      <c r="I35" s="1325">
        <f t="shared" si="11"/>
        <v>2419.1475</v>
      </c>
      <c r="J35" s="1325">
        <f t="shared" si="11"/>
        <v>2419.1475</v>
      </c>
      <c r="K35" s="1325">
        <f t="shared" si="11"/>
        <v>2419.1475</v>
      </c>
      <c r="L35" s="1325">
        <f t="shared" si="11"/>
        <v>2419.1475</v>
      </c>
      <c r="M35" s="1325">
        <f t="shared" si="11"/>
        <v>2419.1475</v>
      </c>
      <c r="N35" s="1325">
        <f t="shared" si="11"/>
        <v>2419.1475</v>
      </c>
      <c r="O35" s="1325">
        <f t="shared" si="11"/>
        <v>2419.1475</v>
      </c>
      <c r="P35" s="1325">
        <f t="shared" si="11"/>
        <v>2419.1475</v>
      </c>
    </row>
    <row r="36" spans="2:16">
      <c r="B36" s="1458" t="s">
        <v>794</v>
      </c>
      <c r="C36" s="1459">
        <v>800157453</v>
      </c>
      <c r="D36" s="1460">
        <v>123.16249999999999</v>
      </c>
      <c r="E36" s="1468">
        <v>2</v>
      </c>
      <c r="F36" s="1319"/>
      <c r="G36" s="1325">
        <f t="shared" si="11"/>
        <v>1724.2749999999999</v>
      </c>
      <c r="H36" s="1325">
        <f t="shared" si="11"/>
        <v>1724.2749999999999</v>
      </c>
      <c r="I36" s="1325">
        <f t="shared" si="11"/>
        <v>1724.2749999999999</v>
      </c>
      <c r="J36" s="1325">
        <f t="shared" si="11"/>
        <v>1724.2749999999999</v>
      </c>
      <c r="K36" s="1325">
        <f t="shared" si="11"/>
        <v>1724.2749999999999</v>
      </c>
      <c r="L36" s="1325">
        <f t="shared" si="11"/>
        <v>1724.2749999999999</v>
      </c>
      <c r="M36" s="1325">
        <f t="shared" si="11"/>
        <v>1724.2749999999999</v>
      </c>
      <c r="N36" s="1325">
        <f t="shared" si="11"/>
        <v>1724.2749999999999</v>
      </c>
      <c r="O36" s="1325">
        <f t="shared" si="11"/>
        <v>1724.2749999999999</v>
      </c>
      <c r="P36" s="1325">
        <f t="shared" si="11"/>
        <v>1724.2749999999999</v>
      </c>
    </row>
    <row r="37" spans="2:16">
      <c r="B37" s="1458" t="s">
        <v>795</v>
      </c>
      <c r="C37" s="1459">
        <v>800153892</v>
      </c>
      <c r="D37" s="1460">
        <v>59.168149999999997</v>
      </c>
      <c r="E37" s="1468">
        <v>3</v>
      </c>
      <c r="F37" s="1319"/>
      <c r="G37" s="1325">
        <f t="shared" si="11"/>
        <v>1242.53115</v>
      </c>
      <c r="H37" s="1325">
        <f t="shared" si="11"/>
        <v>1242.53115</v>
      </c>
      <c r="I37" s="1325">
        <f t="shared" si="11"/>
        <v>1242.53115</v>
      </c>
      <c r="J37" s="1325">
        <f t="shared" si="11"/>
        <v>1242.53115</v>
      </c>
      <c r="K37" s="1325">
        <f t="shared" si="11"/>
        <v>1242.53115</v>
      </c>
      <c r="L37" s="1325">
        <f t="shared" si="11"/>
        <v>1242.53115</v>
      </c>
      <c r="M37" s="1325">
        <f t="shared" si="11"/>
        <v>1242.53115</v>
      </c>
      <c r="N37" s="1325">
        <f t="shared" si="11"/>
        <v>1242.53115</v>
      </c>
      <c r="O37" s="1325">
        <f t="shared" si="11"/>
        <v>1242.53115</v>
      </c>
      <c r="P37" s="1325">
        <f t="shared" si="11"/>
        <v>1242.53115</v>
      </c>
    </row>
    <row r="38" spans="2:16">
      <c r="B38" s="1469" t="s">
        <v>804</v>
      </c>
      <c r="C38" s="1459">
        <v>800107886</v>
      </c>
      <c r="D38" s="1460">
        <v>22.906749999999999</v>
      </c>
      <c r="E38" s="1468">
        <v>2</v>
      </c>
      <c r="F38" s="1319"/>
      <c r="G38" s="1325">
        <f t="shared" si="11"/>
        <v>320.69450000000001</v>
      </c>
      <c r="H38" s="1325">
        <f t="shared" si="11"/>
        <v>320.69450000000001</v>
      </c>
      <c r="I38" s="1325">
        <f t="shared" si="11"/>
        <v>320.69450000000001</v>
      </c>
      <c r="J38" s="1325">
        <f t="shared" si="11"/>
        <v>320.69450000000001</v>
      </c>
      <c r="K38" s="1325">
        <f t="shared" si="11"/>
        <v>320.69450000000001</v>
      </c>
      <c r="L38" s="1325">
        <f t="shared" si="11"/>
        <v>320.69450000000001</v>
      </c>
      <c r="M38" s="1325">
        <f t="shared" si="11"/>
        <v>320.69450000000001</v>
      </c>
      <c r="N38" s="1325">
        <f t="shared" si="11"/>
        <v>320.69450000000001</v>
      </c>
      <c r="O38" s="1325">
        <f t="shared" si="11"/>
        <v>320.69450000000001</v>
      </c>
      <c r="P38" s="1325">
        <f t="shared" si="11"/>
        <v>320.69450000000001</v>
      </c>
    </row>
    <row r="39" spans="2:16">
      <c r="B39" s="1458" t="s">
        <v>800</v>
      </c>
      <c r="C39" s="1459" t="s">
        <v>801</v>
      </c>
      <c r="D39" s="1460">
        <v>3.7266464999999998</v>
      </c>
      <c r="E39" s="1468">
        <v>166</v>
      </c>
      <c r="F39" s="1319"/>
      <c r="G39" s="1325">
        <f t="shared" si="11"/>
        <v>4330.363233</v>
      </c>
      <c r="H39" s="1325">
        <f t="shared" si="11"/>
        <v>4330.363233</v>
      </c>
      <c r="I39" s="1325">
        <f t="shared" si="11"/>
        <v>4330.363233</v>
      </c>
      <c r="J39" s="1325">
        <f t="shared" si="11"/>
        <v>4330.363233</v>
      </c>
      <c r="K39" s="1325">
        <f t="shared" si="11"/>
        <v>4330.363233</v>
      </c>
      <c r="L39" s="1325">
        <f t="shared" si="11"/>
        <v>4330.363233</v>
      </c>
      <c r="M39" s="1325">
        <f t="shared" si="11"/>
        <v>4330.363233</v>
      </c>
      <c r="N39" s="1325">
        <f t="shared" si="11"/>
        <v>4330.363233</v>
      </c>
      <c r="O39" s="1325">
        <f t="shared" si="11"/>
        <v>4330.363233</v>
      </c>
      <c r="P39" s="1325">
        <f t="shared" si="11"/>
        <v>4330.363233</v>
      </c>
    </row>
    <row r="40" spans="2:16">
      <c r="B40" s="1458"/>
      <c r="C40" s="1466"/>
      <c r="D40" s="1467"/>
      <c r="E40" s="1470"/>
      <c r="F40" s="1319"/>
      <c r="G40" s="1325"/>
      <c r="H40" s="1212"/>
      <c r="I40" s="1212"/>
      <c r="J40" s="1212"/>
      <c r="K40" s="1212"/>
      <c r="L40" s="1212"/>
      <c r="M40" s="1212"/>
      <c r="N40" s="1212"/>
      <c r="O40" s="1212"/>
      <c r="P40" s="1212"/>
    </row>
    <row r="41" spans="2:16">
      <c r="B41" s="1465" t="s">
        <v>207</v>
      </c>
      <c r="C41" s="1466"/>
      <c r="D41" s="1467"/>
      <c r="E41" s="1471">
        <f>VLOOKUP($B41,$B$15:$C$19,2,FALSE)</f>
        <v>500</v>
      </c>
      <c r="F41" s="1319">
        <f>VLOOKUP($B41,$B$15:$E$19,4,FALSE)</f>
        <v>7</v>
      </c>
      <c r="G41" s="1212"/>
      <c r="H41" s="1212"/>
      <c r="I41" s="1212"/>
      <c r="J41" s="1212"/>
      <c r="K41" s="1212"/>
      <c r="L41" s="1212"/>
      <c r="M41" s="1212"/>
      <c r="N41" s="1212"/>
      <c r="O41" s="1212"/>
      <c r="P41" s="1212"/>
    </row>
    <row r="42" spans="2:16">
      <c r="B42" s="1458" t="s">
        <v>793</v>
      </c>
      <c r="C42" s="1459">
        <v>800153894</v>
      </c>
      <c r="D42" s="1460">
        <v>115.19749999999999</v>
      </c>
      <c r="E42" s="1468">
        <v>3</v>
      </c>
      <c r="F42" s="1324"/>
      <c r="G42" s="1325">
        <f>IF(G$17=0,0,G$17/$D$17*$E42*$D42)</f>
        <v>1036.7774999999999</v>
      </c>
      <c r="H42" s="1325">
        <f t="shared" ref="H42:P45" si="12">IF(H$17=0,0,H$17/$D$17*$E42*$D42)</f>
        <v>1036.7774999999999</v>
      </c>
      <c r="I42" s="1325">
        <f t="shared" si="12"/>
        <v>1036.7774999999999</v>
      </c>
      <c r="J42" s="1325">
        <f t="shared" si="12"/>
        <v>1036.7774999999999</v>
      </c>
      <c r="K42" s="1325">
        <f t="shared" si="12"/>
        <v>1036.7774999999999</v>
      </c>
      <c r="L42" s="1325">
        <f t="shared" si="12"/>
        <v>1036.7774999999999</v>
      </c>
      <c r="M42" s="1325">
        <f t="shared" si="12"/>
        <v>1036.7774999999999</v>
      </c>
      <c r="N42" s="1325">
        <f t="shared" si="12"/>
        <v>1036.7774999999999</v>
      </c>
      <c r="O42" s="1325">
        <f t="shared" si="12"/>
        <v>1036.7774999999999</v>
      </c>
      <c r="P42" s="1325">
        <f t="shared" si="12"/>
        <v>1036.7774999999999</v>
      </c>
    </row>
    <row r="43" spans="2:16">
      <c r="B43" s="1458" t="s">
        <v>794</v>
      </c>
      <c r="C43" s="1459">
        <v>800157453</v>
      </c>
      <c r="D43" s="1460">
        <v>123.16249999999999</v>
      </c>
      <c r="E43" s="1468">
        <v>2</v>
      </c>
      <c r="F43" s="1324"/>
      <c r="G43" s="1325">
        <f t="shared" ref="G43:P49" si="13">IF(G$17=0,0,G$17/$D$17*$E43*$D43)</f>
        <v>738.97499999999991</v>
      </c>
      <c r="H43" s="1325">
        <f t="shared" si="13"/>
        <v>738.97499999999991</v>
      </c>
      <c r="I43" s="1325">
        <f t="shared" si="13"/>
        <v>738.97499999999991</v>
      </c>
      <c r="J43" s="1325">
        <f t="shared" si="13"/>
        <v>738.97499999999991</v>
      </c>
      <c r="K43" s="1325">
        <f t="shared" si="13"/>
        <v>738.97499999999991</v>
      </c>
      <c r="L43" s="1325">
        <f t="shared" si="13"/>
        <v>738.97499999999991</v>
      </c>
      <c r="M43" s="1325">
        <f t="shared" si="13"/>
        <v>738.97499999999991</v>
      </c>
      <c r="N43" s="1325">
        <f t="shared" si="13"/>
        <v>738.97499999999991</v>
      </c>
      <c r="O43" s="1325">
        <f t="shared" si="13"/>
        <v>738.97499999999991</v>
      </c>
      <c r="P43" s="1325">
        <f t="shared" si="13"/>
        <v>738.97499999999991</v>
      </c>
    </row>
    <row r="44" spans="2:16">
      <c r="B44" s="1458" t="s">
        <v>795</v>
      </c>
      <c r="C44" s="1459">
        <v>800153892</v>
      </c>
      <c r="D44" s="1460">
        <v>59.168149999999997</v>
      </c>
      <c r="E44" s="1468">
        <v>3</v>
      </c>
      <c r="F44" s="1324"/>
      <c r="G44" s="1325">
        <f t="shared" si="13"/>
        <v>532.51334999999995</v>
      </c>
      <c r="H44" s="1325">
        <f t="shared" si="12"/>
        <v>532.51334999999995</v>
      </c>
      <c r="I44" s="1325">
        <f t="shared" si="12"/>
        <v>532.51334999999995</v>
      </c>
      <c r="J44" s="1325">
        <f t="shared" si="12"/>
        <v>532.51334999999995</v>
      </c>
      <c r="K44" s="1325">
        <f t="shared" si="12"/>
        <v>532.51334999999995</v>
      </c>
      <c r="L44" s="1325">
        <f t="shared" si="12"/>
        <v>532.51334999999995</v>
      </c>
      <c r="M44" s="1325">
        <f t="shared" si="12"/>
        <v>532.51334999999995</v>
      </c>
      <c r="N44" s="1325">
        <f t="shared" si="12"/>
        <v>532.51334999999995</v>
      </c>
      <c r="O44" s="1325">
        <f t="shared" si="12"/>
        <v>532.51334999999995</v>
      </c>
      <c r="P44" s="1325">
        <f t="shared" si="12"/>
        <v>532.51334999999995</v>
      </c>
    </row>
    <row r="45" spans="2:16">
      <c r="B45" s="1458" t="s">
        <v>804</v>
      </c>
      <c r="C45" s="1459">
        <v>800107886</v>
      </c>
      <c r="D45" s="1460">
        <v>22.906749999999999</v>
      </c>
      <c r="E45" s="1468">
        <v>2</v>
      </c>
      <c r="F45" s="1324"/>
      <c r="G45" s="1325">
        <f t="shared" si="13"/>
        <v>137.44049999999999</v>
      </c>
      <c r="H45" s="1325">
        <f t="shared" si="12"/>
        <v>137.44049999999999</v>
      </c>
      <c r="I45" s="1325">
        <f t="shared" si="12"/>
        <v>137.44049999999999</v>
      </c>
      <c r="J45" s="1325">
        <f t="shared" si="12"/>
        <v>137.44049999999999</v>
      </c>
      <c r="K45" s="1325">
        <f t="shared" si="12"/>
        <v>137.44049999999999</v>
      </c>
      <c r="L45" s="1325">
        <f t="shared" si="12"/>
        <v>137.44049999999999</v>
      </c>
      <c r="M45" s="1325">
        <f t="shared" si="12"/>
        <v>137.44049999999999</v>
      </c>
      <c r="N45" s="1325">
        <f t="shared" si="12"/>
        <v>137.44049999999999</v>
      </c>
      <c r="O45" s="1325">
        <f t="shared" si="12"/>
        <v>137.44049999999999</v>
      </c>
      <c r="P45" s="1325">
        <f t="shared" si="12"/>
        <v>137.44049999999999</v>
      </c>
    </row>
    <row r="46" spans="2:16">
      <c r="B46" s="1458" t="s">
        <v>805</v>
      </c>
      <c r="C46" s="1459">
        <v>800152656</v>
      </c>
      <c r="D46" s="1460">
        <v>256.5025</v>
      </c>
      <c r="E46" s="1468">
        <v>2</v>
      </c>
      <c r="F46" s="1324"/>
      <c r="G46" s="1325">
        <f t="shared" si="13"/>
        <v>1539.0149999999999</v>
      </c>
      <c r="H46" s="1325">
        <f t="shared" si="13"/>
        <v>1539.0149999999999</v>
      </c>
      <c r="I46" s="1325">
        <f t="shared" si="13"/>
        <v>1539.0149999999999</v>
      </c>
      <c r="J46" s="1325">
        <f t="shared" si="13"/>
        <v>1539.0149999999999</v>
      </c>
      <c r="K46" s="1325">
        <f t="shared" si="13"/>
        <v>1539.0149999999999</v>
      </c>
      <c r="L46" s="1325">
        <f t="shared" si="13"/>
        <v>1539.0149999999999</v>
      </c>
      <c r="M46" s="1325">
        <f t="shared" si="13"/>
        <v>1539.0149999999999</v>
      </c>
      <c r="N46" s="1325">
        <f t="shared" si="13"/>
        <v>1539.0149999999999</v>
      </c>
      <c r="O46" s="1325">
        <f t="shared" si="13"/>
        <v>1539.0149999999999</v>
      </c>
      <c r="P46" s="1325">
        <f t="shared" si="13"/>
        <v>1539.0149999999999</v>
      </c>
    </row>
    <row r="47" spans="2:16">
      <c r="B47" s="1458" t="s">
        <v>806</v>
      </c>
      <c r="C47" s="1459">
        <v>800152657</v>
      </c>
      <c r="D47" s="1460">
        <v>327.745</v>
      </c>
      <c r="E47" s="1468">
        <v>2</v>
      </c>
      <c r="F47" s="1324"/>
      <c r="G47" s="1325">
        <f t="shared" si="13"/>
        <v>1966.47</v>
      </c>
      <c r="H47" s="1325">
        <f t="shared" si="13"/>
        <v>1966.47</v>
      </c>
      <c r="I47" s="1325">
        <f t="shared" si="13"/>
        <v>1966.47</v>
      </c>
      <c r="J47" s="1325">
        <f t="shared" si="13"/>
        <v>1966.47</v>
      </c>
      <c r="K47" s="1325">
        <f t="shared" si="13"/>
        <v>1966.47</v>
      </c>
      <c r="L47" s="1325">
        <f t="shared" si="13"/>
        <v>1966.47</v>
      </c>
      <c r="M47" s="1325">
        <f t="shared" si="13"/>
        <v>1966.47</v>
      </c>
      <c r="N47" s="1325">
        <f t="shared" si="13"/>
        <v>1966.47</v>
      </c>
      <c r="O47" s="1325">
        <f t="shared" si="13"/>
        <v>1966.47</v>
      </c>
      <c r="P47" s="1325">
        <f t="shared" si="13"/>
        <v>1966.47</v>
      </c>
    </row>
    <row r="48" spans="2:16">
      <c r="B48" s="1458" t="s">
        <v>800</v>
      </c>
      <c r="C48" s="1459" t="s">
        <v>801</v>
      </c>
      <c r="D48" s="1460">
        <v>3.7266464999999998</v>
      </c>
      <c r="E48" s="1468">
        <v>166</v>
      </c>
      <c r="F48" s="1324"/>
      <c r="G48" s="1325">
        <f t="shared" si="13"/>
        <v>1855.8699569999999</v>
      </c>
      <c r="H48" s="1325">
        <f t="shared" si="13"/>
        <v>1855.8699569999999</v>
      </c>
      <c r="I48" s="1325">
        <f t="shared" si="13"/>
        <v>1855.8699569999999</v>
      </c>
      <c r="J48" s="1325">
        <f t="shared" si="13"/>
        <v>1855.8699569999999</v>
      </c>
      <c r="K48" s="1325">
        <f t="shared" si="13"/>
        <v>1855.8699569999999</v>
      </c>
      <c r="L48" s="1325">
        <f t="shared" si="13"/>
        <v>1855.8699569999999</v>
      </c>
      <c r="M48" s="1325">
        <f t="shared" si="13"/>
        <v>1855.8699569999999</v>
      </c>
      <c r="N48" s="1325">
        <f t="shared" si="13"/>
        <v>1855.8699569999999</v>
      </c>
      <c r="O48" s="1325">
        <f t="shared" si="13"/>
        <v>1855.8699569999999</v>
      </c>
      <c r="P48" s="1325">
        <f t="shared" si="13"/>
        <v>1855.8699569999999</v>
      </c>
    </row>
    <row r="49" spans="2:16">
      <c r="B49" s="1472" t="s">
        <v>807</v>
      </c>
      <c r="C49" s="1473" t="s">
        <v>803</v>
      </c>
      <c r="D49" s="1474">
        <v>4.4427884999999998</v>
      </c>
      <c r="E49" s="1475">
        <v>28</v>
      </c>
      <c r="F49" s="1324"/>
      <c r="G49" s="1325">
        <f t="shared" si="13"/>
        <v>373.19423399999999</v>
      </c>
      <c r="H49" s="1325">
        <f t="shared" si="13"/>
        <v>373.19423399999999</v>
      </c>
      <c r="I49" s="1325">
        <f t="shared" si="13"/>
        <v>373.19423399999999</v>
      </c>
      <c r="J49" s="1325">
        <f t="shared" si="13"/>
        <v>373.19423399999999</v>
      </c>
      <c r="K49" s="1325">
        <f t="shared" si="13"/>
        <v>373.19423399999999</v>
      </c>
      <c r="L49" s="1325">
        <f t="shared" si="13"/>
        <v>373.19423399999999</v>
      </c>
      <c r="M49" s="1325">
        <f t="shared" si="13"/>
        <v>373.19423399999999</v>
      </c>
      <c r="N49" s="1325">
        <f t="shared" si="13"/>
        <v>373.19423399999999</v>
      </c>
      <c r="O49" s="1325">
        <f t="shared" si="13"/>
        <v>373.19423399999999</v>
      </c>
      <c r="P49" s="1325">
        <f t="shared" si="13"/>
        <v>373.19423399999999</v>
      </c>
    </row>
    <row r="50" spans="2:16">
      <c r="B50" s="1458"/>
      <c r="C50" s="1466"/>
      <c r="D50" s="1467"/>
      <c r="E50" s="1285"/>
      <c r="F50" s="1324"/>
      <c r="G50" s="1325"/>
      <c r="H50" s="1325"/>
      <c r="I50" s="1325"/>
      <c r="J50" s="1325"/>
      <c r="K50" s="1325"/>
      <c r="L50" s="1325"/>
      <c r="M50" s="1325"/>
      <c r="N50" s="1325"/>
      <c r="O50" s="1325"/>
      <c r="P50" s="1325"/>
    </row>
    <row r="51" spans="2:16">
      <c r="B51" s="1465" t="s">
        <v>208</v>
      </c>
      <c r="C51" s="1466"/>
      <c r="D51" s="1467"/>
      <c r="E51" s="1226">
        <f>VLOOKUP($B51,$B$15:$C$19,2,FALSE)</f>
        <v>1000</v>
      </c>
      <c r="F51" s="1319">
        <f>VLOOKUP($B51,$B$15:$E$19,4,FALSE)</f>
        <v>3</v>
      </c>
      <c r="G51" s="1212"/>
      <c r="H51" s="1212"/>
      <c r="I51" s="1212"/>
      <c r="J51" s="1212"/>
      <c r="K51" s="1212"/>
      <c r="L51" s="1212"/>
      <c r="M51" s="1212"/>
      <c r="N51" s="1212"/>
      <c r="O51" s="1212"/>
      <c r="P51" s="1212"/>
    </row>
    <row r="52" spans="2:16">
      <c r="B52" s="1458" t="s">
        <v>793</v>
      </c>
      <c r="C52" s="1459">
        <v>800153894</v>
      </c>
      <c r="D52" s="1460">
        <v>115.19749999999999</v>
      </c>
      <c r="E52" s="1468">
        <v>3</v>
      </c>
      <c r="F52" s="1319"/>
      <c r="G52" s="1325">
        <f t="shared" ref="G52:P58" si="14">IF(G$18=0,0,G$18/$D$18*$E52*$D52)</f>
        <v>1036.7774999999999</v>
      </c>
      <c r="H52" s="1325">
        <f t="shared" si="14"/>
        <v>1036.7774999999999</v>
      </c>
      <c r="I52" s="1325">
        <f t="shared" si="14"/>
        <v>1036.7774999999999</v>
      </c>
      <c r="J52" s="1325">
        <f t="shared" si="14"/>
        <v>1036.7774999999999</v>
      </c>
      <c r="K52" s="1325">
        <f t="shared" si="14"/>
        <v>1036.7774999999999</v>
      </c>
      <c r="L52" s="1325">
        <f t="shared" si="14"/>
        <v>1036.7774999999999</v>
      </c>
      <c r="M52" s="1325">
        <f t="shared" si="14"/>
        <v>1036.7774999999999</v>
      </c>
      <c r="N52" s="1325">
        <f t="shared" si="14"/>
        <v>1036.7774999999999</v>
      </c>
      <c r="O52" s="1325">
        <f t="shared" si="14"/>
        <v>1036.7774999999999</v>
      </c>
      <c r="P52" s="1325">
        <f t="shared" si="14"/>
        <v>1036.7774999999999</v>
      </c>
    </row>
    <row r="53" spans="2:16">
      <c r="B53" s="1458" t="s">
        <v>794</v>
      </c>
      <c r="C53" s="1459">
        <v>800157453</v>
      </c>
      <c r="D53" s="1460">
        <v>123.16249999999999</v>
      </c>
      <c r="E53" s="1468">
        <v>2</v>
      </c>
      <c r="F53" s="1319"/>
      <c r="G53" s="1325">
        <f t="shared" si="14"/>
        <v>738.97499999999991</v>
      </c>
      <c r="H53" s="1325">
        <f t="shared" si="14"/>
        <v>738.97499999999991</v>
      </c>
      <c r="I53" s="1325">
        <f t="shared" si="14"/>
        <v>738.97499999999991</v>
      </c>
      <c r="J53" s="1325">
        <f t="shared" si="14"/>
        <v>738.97499999999991</v>
      </c>
      <c r="K53" s="1325">
        <f t="shared" si="14"/>
        <v>738.97499999999991</v>
      </c>
      <c r="L53" s="1325">
        <f t="shared" si="14"/>
        <v>738.97499999999991</v>
      </c>
      <c r="M53" s="1325">
        <f t="shared" si="14"/>
        <v>738.97499999999991</v>
      </c>
      <c r="N53" s="1325">
        <f t="shared" si="14"/>
        <v>738.97499999999991</v>
      </c>
      <c r="O53" s="1325">
        <f t="shared" si="14"/>
        <v>738.97499999999991</v>
      </c>
      <c r="P53" s="1325">
        <f t="shared" si="14"/>
        <v>738.97499999999991</v>
      </c>
    </row>
    <row r="54" spans="2:16">
      <c r="B54" s="1458" t="s">
        <v>795</v>
      </c>
      <c r="C54" s="1459">
        <v>800153892</v>
      </c>
      <c r="D54" s="1460">
        <v>59.168149999999997</v>
      </c>
      <c r="E54" s="1468">
        <v>3</v>
      </c>
      <c r="F54" s="1319"/>
      <c r="G54" s="1325">
        <f t="shared" si="14"/>
        <v>532.51334999999995</v>
      </c>
      <c r="H54" s="1325">
        <f t="shared" si="14"/>
        <v>532.51334999999995</v>
      </c>
      <c r="I54" s="1325">
        <f t="shared" si="14"/>
        <v>532.51334999999995</v>
      </c>
      <c r="J54" s="1325">
        <f t="shared" si="14"/>
        <v>532.51334999999995</v>
      </c>
      <c r="K54" s="1325">
        <f t="shared" si="14"/>
        <v>532.51334999999995</v>
      </c>
      <c r="L54" s="1325">
        <f t="shared" si="14"/>
        <v>532.51334999999995</v>
      </c>
      <c r="M54" s="1325">
        <f t="shared" si="14"/>
        <v>532.51334999999995</v>
      </c>
      <c r="N54" s="1325">
        <f t="shared" si="14"/>
        <v>532.51334999999995</v>
      </c>
      <c r="O54" s="1325">
        <f t="shared" si="14"/>
        <v>532.51334999999995</v>
      </c>
      <c r="P54" s="1325">
        <f t="shared" si="14"/>
        <v>532.51334999999995</v>
      </c>
    </row>
    <row r="55" spans="2:16">
      <c r="B55" s="1458" t="s">
        <v>804</v>
      </c>
      <c r="C55" s="1459">
        <v>800107886</v>
      </c>
      <c r="D55" s="1460">
        <v>22.906749999999999</v>
      </c>
      <c r="E55" s="1468">
        <v>2</v>
      </c>
      <c r="F55" s="1319"/>
      <c r="G55" s="1325">
        <f t="shared" si="14"/>
        <v>137.44049999999999</v>
      </c>
      <c r="H55" s="1325">
        <f t="shared" si="14"/>
        <v>137.44049999999999</v>
      </c>
      <c r="I55" s="1325">
        <f t="shared" si="14"/>
        <v>137.44049999999999</v>
      </c>
      <c r="J55" s="1325">
        <f t="shared" si="14"/>
        <v>137.44049999999999</v>
      </c>
      <c r="K55" s="1325">
        <f t="shared" si="14"/>
        <v>137.44049999999999</v>
      </c>
      <c r="L55" s="1325">
        <f t="shared" si="14"/>
        <v>137.44049999999999</v>
      </c>
      <c r="M55" s="1325">
        <f t="shared" si="14"/>
        <v>137.44049999999999</v>
      </c>
      <c r="N55" s="1325">
        <f t="shared" si="14"/>
        <v>137.44049999999999</v>
      </c>
      <c r="O55" s="1325">
        <f t="shared" si="14"/>
        <v>137.44049999999999</v>
      </c>
      <c r="P55" s="1325">
        <f t="shared" si="14"/>
        <v>137.44049999999999</v>
      </c>
    </row>
    <row r="56" spans="2:16">
      <c r="B56" s="1458" t="s">
        <v>796</v>
      </c>
      <c r="C56" s="1459">
        <v>803399832</v>
      </c>
      <c r="D56" s="1460">
        <v>27.3111</v>
      </c>
      <c r="E56" s="1468">
        <v>1</v>
      </c>
      <c r="F56" s="1319"/>
      <c r="G56" s="1325">
        <f t="shared" si="14"/>
        <v>81.933300000000003</v>
      </c>
      <c r="H56" s="1325">
        <f t="shared" si="14"/>
        <v>81.933300000000003</v>
      </c>
      <c r="I56" s="1325">
        <f t="shared" si="14"/>
        <v>81.933300000000003</v>
      </c>
      <c r="J56" s="1325">
        <f t="shared" si="14"/>
        <v>81.933300000000003</v>
      </c>
      <c r="K56" s="1325">
        <f t="shared" si="14"/>
        <v>81.933300000000003</v>
      </c>
      <c r="L56" s="1325">
        <f t="shared" si="14"/>
        <v>81.933300000000003</v>
      </c>
      <c r="M56" s="1325">
        <f t="shared" si="14"/>
        <v>81.933300000000003</v>
      </c>
      <c r="N56" s="1325">
        <f t="shared" si="14"/>
        <v>81.933300000000003</v>
      </c>
      <c r="O56" s="1325">
        <f t="shared" si="14"/>
        <v>81.933300000000003</v>
      </c>
      <c r="P56" s="1325">
        <f t="shared" si="14"/>
        <v>81.933300000000003</v>
      </c>
    </row>
    <row r="57" spans="2:16">
      <c r="B57" s="1458" t="s">
        <v>805</v>
      </c>
      <c r="C57" s="1459">
        <v>800152656</v>
      </c>
      <c r="D57" s="1460">
        <v>256.5025</v>
      </c>
      <c r="E57" s="1468">
        <v>2</v>
      </c>
      <c r="F57" s="1319"/>
      <c r="G57" s="1325">
        <f t="shared" si="14"/>
        <v>1539.0149999999999</v>
      </c>
      <c r="H57" s="1325">
        <f t="shared" si="14"/>
        <v>1539.0149999999999</v>
      </c>
      <c r="I57" s="1325">
        <f t="shared" si="14"/>
        <v>1539.0149999999999</v>
      </c>
      <c r="J57" s="1325">
        <f t="shared" si="14"/>
        <v>1539.0149999999999</v>
      </c>
      <c r="K57" s="1325">
        <f t="shared" si="14"/>
        <v>1539.0149999999999</v>
      </c>
      <c r="L57" s="1325">
        <f t="shared" si="14"/>
        <v>1539.0149999999999</v>
      </c>
      <c r="M57" s="1325">
        <f t="shared" si="14"/>
        <v>1539.0149999999999</v>
      </c>
      <c r="N57" s="1325">
        <f t="shared" si="14"/>
        <v>1539.0149999999999</v>
      </c>
      <c r="O57" s="1325">
        <f t="shared" si="14"/>
        <v>1539.0149999999999</v>
      </c>
      <c r="P57" s="1325">
        <f t="shared" si="14"/>
        <v>1539.0149999999999</v>
      </c>
    </row>
    <row r="58" spans="2:16">
      <c r="B58" s="1458" t="s">
        <v>806</v>
      </c>
      <c r="C58" s="1459">
        <v>800152657</v>
      </c>
      <c r="D58" s="1460">
        <v>327.745</v>
      </c>
      <c r="E58" s="1468">
        <v>2</v>
      </c>
      <c r="F58" s="1324"/>
      <c r="G58" s="1325">
        <f>IF(G$18=0,0,G$18/$D$18*$E58*$D58)</f>
        <v>1966.47</v>
      </c>
      <c r="H58" s="1325">
        <f t="shared" si="14"/>
        <v>1966.47</v>
      </c>
      <c r="I58" s="1325">
        <f t="shared" si="14"/>
        <v>1966.47</v>
      </c>
      <c r="J58" s="1325">
        <f t="shared" si="14"/>
        <v>1966.47</v>
      </c>
      <c r="K58" s="1325">
        <f t="shared" si="14"/>
        <v>1966.47</v>
      </c>
      <c r="L58" s="1325">
        <f t="shared" si="14"/>
        <v>1966.47</v>
      </c>
      <c r="M58" s="1325">
        <f t="shared" si="14"/>
        <v>1966.47</v>
      </c>
      <c r="N58" s="1325">
        <f t="shared" si="14"/>
        <v>1966.47</v>
      </c>
      <c r="O58" s="1325">
        <f t="shared" si="14"/>
        <v>1966.47</v>
      </c>
      <c r="P58" s="1325">
        <f t="shared" si="14"/>
        <v>1966.47</v>
      </c>
    </row>
    <row r="59" spans="2:16">
      <c r="B59" s="1458" t="s">
        <v>808</v>
      </c>
      <c r="C59" s="1459">
        <v>803403535</v>
      </c>
      <c r="D59" s="1460">
        <v>68.29249999999999</v>
      </c>
      <c r="E59" s="1468">
        <v>1</v>
      </c>
      <c r="F59" s="1324"/>
      <c r="G59" s="1325">
        <f t="shared" ref="G59:P68" si="15">IF(G$18=0,0,G$18/$D$18*$E59*$D59)</f>
        <v>204.87749999999997</v>
      </c>
      <c r="H59" s="1325">
        <f t="shared" si="15"/>
        <v>204.87749999999997</v>
      </c>
      <c r="I59" s="1325">
        <f t="shared" si="15"/>
        <v>204.87749999999997</v>
      </c>
      <c r="J59" s="1325">
        <f t="shared" si="15"/>
        <v>204.87749999999997</v>
      </c>
      <c r="K59" s="1325">
        <f t="shared" si="15"/>
        <v>204.87749999999997</v>
      </c>
      <c r="L59" s="1325">
        <f t="shared" si="15"/>
        <v>204.87749999999997</v>
      </c>
      <c r="M59" s="1325">
        <f t="shared" si="15"/>
        <v>204.87749999999997</v>
      </c>
      <c r="N59" s="1325">
        <f t="shared" si="15"/>
        <v>204.87749999999997</v>
      </c>
      <c r="O59" s="1325">
        <f t="shared" si="15"/>
        <v>204.87749999999997</v>
      </c>
      <c r="P59" s="1325">
        <f t="shared" si="15"/>
        <v>204.87749999999997</v>
      </c>
    </row>
    <row r="60" spans="2:16">
      <c r="B60" s="1458" t="s">
        <v>809</v>
      </c>
      <c r="C60" s="1459">
        <v>803591837</v>
      </c>
      <c r="D60" s="1460">
        <v>13.717499999999999</v>
      </c>
      <c r="E60" s="1468">
        <v>3</v>
      </c>
      <c r="F60" s="1324"/>
      <c r="G60" s="1325">
        <f t="shared" si="15"/>
        <v>123.4575</v>
      </c>
      <c r="H60" s="1325">
        <f t="shared" si="15"/>
        <v>123.4575</v>
      </c>
      <c r="I60" s="1325">
        <f t="shared" si="15"/>
        <v>123.4575</v>
      </c>
      <c r="J60" s="1325">
        <f t="shared" si="15"/>
        <v>123.4575</v>
      </c>
      <c r="K60" s="1325">
        <f t="shared" si="15"/>
        <v>123.4575</v>
      </c>
      <c r="L60" s="1325">
        <f t="shared" si="15"/>
        <v>123.4575</v>
      </c>
      <c r="M60" s="1325">
        <f t="shared" si="15"/>
        <v>123.4575</v>
      </c>
      <c r="N60" s="1325">
        <f t="shared" si="15"/>
        <v>123.4575</v>
      </c>
      <c r="O60" s="1325">
        <f t="shared" si="15"/>
        <v>123.4575</v>
      </c>
      <c r="P60" s="1325">
        <f t="shared" si="15"/>
        <v>123.4575</v>
      </c>
    </row>
    <row r="61" spans="2:16">
      <c r="B61" s="1458" t="s">
        <v>808</v>
      </c>
      <c r="C61" s="1459">
        <v>803431526</v>
      </c>
      <c r="D61" s="1460">
        <v>68.29249999999999</v>
      </c>
      <c r="E61" s="1468">
        <v>1</v>
      </c>
      <c r="F61" s="1324"/>
      <c r="G61" s="1325">
        <f t="shared" si="15"/>
        <v>204.87749999999997</v>
      </c>
      <c r="H61" s="1325">
        <f t="shared" si="15"/>
        <v>204.87749999999997</v>
      </c>
      <c r="I61" s="1325">
        <f t="shared" si="15"/>
        <v>204.87749999999997</v>
      </c>
      <c r="J61" s="1325">
        <f t="shared" si="15"/>
        <v>204.87749999999997</v>
      </c>
      <c r="K61" s="1325">
        <f t="shared" si="15"/>
        <v>204.87749999999997</v>
      </c>
      <c r="L61" s="1325">
        <f t="shared" si="15"/>
        <v>204.87749999999997</v>
      </c>
      <c r="M61" s="1325">
        <f t="shared" si="15"/>
        <v>204.87749999999997</v>
      </c>
      <c r="N61" s="1325">
        <f t="shared" si="15"/>
        <v>204.87749999999997</v>
      </c>
      <c r="O61" s="1325">
        <f t="shared" si="15"/>
        <v>204.87749999999997</v>
      </c>
      <c r="P61" s="1325">
        <f t="shared" si="15"/>
        <v>204.87749999999997</v>
      </c>
    </row>
    <row r="62" spans="2:16">
      <c r="B62" s="1458" t="s">
        <v>797</v>
      </c>
      <c r="C62" s="1459">
        <v>803436529</v>
      </c>
      <c r="D62" s="1460">
        <v>173.01749999999998</v>
      </c>
      <c r="E62" s="1468">
        <v>3</v>
      </c>
      <c r="F62" s="1324"/>
      <c r="G62" s="1325">
        <f t="shared" si="15"/>
        <v>1557.1574999999998</v>
      </c>
      <c r="H62" s="1325">
        <f t="shared" si="15"/>
        <v>1557.1574999999998</v>
      </c>
      <c r="I62" s="1325">
        <f t="shared" si="15"/>
        <v>1557.1574999999998</v>
      </c>
      <c r="J62" s="1325">
        <f t="shared" si="15"/>
        <v>1557.1574999999998</v>
      </c>
      <c r="K62" s="1325">
        <f t="shared" si="15"/>
        <v>1557.1574999999998</v>
      </c>
      <c r="L62" s="1325">
        <f t="shared" si="15"/>
        <v>1557.1574999999998</v>
      </c>
      <c r="M62" s="1325">
        <f t="shared" si="15"/>
        <v>1557.1574999999998</v>
      </c>
      <c r="N62" s="1325">
        <f t="shared" si="15"/>
        <v>1557.1574999999998</v>
      </c>
      <c r="O62" s="1325">
        <f t="shared" si="15"/>
        <v>1557.1574999999998</v>
      </c>
      <c r="P62" s="1325">
        <f t="shared" si="15"/>
        <v>1557.1574999999998</v>
      </c>
    </row>
    <row r="63" spans="2:16">
      <c r="B63" s="1458" t="s">
        <v>798</v>
      </c>
      <c r="C63" s="1459">
        <v>803444892</v>
      </c>
      <c r="D63" s="1460">
        <v>44.605474999999998</v>
      </c>
      <c r="E63" s="1468">
        <v>1</v>
      </c>
      <c r="F63" s="1324"/>
      <c r="G63" s="1325">
        <f t="shared" si="15"/>
        <v>133.81642499999998</v>
      </c>
      <c r="H63" s="1325">
        <f t="shared" si="15"/>
        <v>133.81642499999998</v>
      </c>
      <c r="I63" s="1325">
        <f t="shared" si="15"/>
        <v>133.81642499999998</v>
      </c>
      <c r="J63" s="1325">
        <f t="shared" si="15"/>
        <v>133.81642499999998</v>
      </c>
      <c r="K63" s="1325">
        <f t="shared" si="15"/>
        <v>133.81642499999998</v>
      </c>
      <c r="L63" s="1325">
        <f t="shared" si="15"/>
        <v>133.81642499999998</v>
      </c>
      <c r="M63" s="1325">
        <f t="shared" si="15"/>
        <v>133.81642499999998</v>
      </c>
      <c r="N63" s="1325">
        <f t="shared" si="15"/>
        <v>133.81642499999998</v>
      </c>
      <c r="O63" s="1325">
        <f t="shared" si="15"/>
        <v>133.81642499999998</v>
      </c>
      <c r="P63" s="1325">
        <f t="shared" si="15"/>
        <v>133.81642499999998</v>
      </c>
    </row>
    <row r="64" spans="2:16">
      <c r="B64" s="1458" t="s">
        <v>799</v>
      </c>
      <c r="C64" s="1459">
        <v>803303537</v>
      </c>
      <c r="D64" s="1460">
        <v>11.969625000000001</v>
      </c>
      <c r="E64" s="1468">
        <v>1</v>
      </c>
      <c r="F64" s="1324"/>
      <c r="G64" s="1325">
        <f t="shared" si="15"/>
        <v>35.908875000000002</v>
      </c>
      <c r="H64" s="1325">
        <f t="shared" si="15"/>
        <v>35.908875000000002</v>
      </c>
      <c r="I64" s="1325">
        <f t="shared" si="15"/>
        <v>35.908875000000002</v>
      </c>
      <c r="J64" s="1325">
        <f t="shared" si="15"/>
        <v>35.908875000000002</v>
      </c>
      <c r="K64" s="1325">
        <f t="shared" si="15"/>
        <v>35.908875000000002</v>
      </c>
      <c r="L64" s="1325">
        <f t="shared" si="15"/>
        <v>35.908875000000002</v>
      </c>
      <c r="M64" s="1325">
        <f t="shared" si="15"/>
        <v>35.908875000000002</v>
      </c>
      <c r="N64" s="1325">
        <f t="shared" si="15"/>
        <v>35.908875000000002</v>
      </c>
      <c r="O64" s="1325">
        <f t="shared" si="15"/>
        <v>35.908875000000002</v>
      </c>
      <c r="P64" s="1325">
        <f t="shared" si="15"/>
        <v>35.908875000000002</v>
      </c>
    </row>
    <row r="65" spans="2:16">
      <c r="B65" s="1458" t="s">
        <v>800</v>
      </c>
      <c r="C65" s="1459" t="s">
        <v>801</v>
      </c>
      <c r="D65" s="1460">
        <v>3.7266464999999998</v>
      </c>
      <c r="E65" s="1468">
        <v>166</v>
      </c>
      <c r="F65" s="1324"/>
      <c r="G65" s="1325">
        <f t="shared" si="15"/>
        <v>1855.8699569999999</v>
      </c>
      <c r="H65" s="1325">
        <f t="shared" si="15"/>
        <v>1855.8699569999999</v>
      </c>
      <c r="I65" s="1325">
        <f t="shared" si="15"/>
        <v>1855.8699569999999</v>
      </c>
      <c r="J65" s="1325">
        <f t="shared" si="15"/>
        <v>1855.8699569999999</v>
      </c>
      <c r="K65" s="1325">
        <f t="shared" si="15"/>
        <v>1855.8699569999999</v>
      </c>
      <c r="L65" s="1325">
        <f t="shared" si="15"/>
        <v>1855.8699569999999</v>
      </c>
      <c r="M65" s="1325">
        <f t="shared" si="15"/>
        <v>1855.8699569999999</v>
      </c>
      <c r="N65" s="1325">
        <f t="shared" si="15"/>
        <v>1855.8699569999999</v>
      </c>
      <c r="O65" s="1325">
        <f t="shared" si="15"/>
        <v>1855.8699569999999</v>
      </c>
      <c r="P65" s="1325">
        <f t="shared" si="15"/>
        <v>1855.8699569999999</v>
      </c>
    </row>
    <row r="66" spans="2:16">
      <c r="B66" s="1458" t="s">
        <v>802</v>
      </c>
      <c r="C66" s="1459" t="s">
        <v>803</v>
      </c>
      <c r="D66" s="1460">
        <v>4.4427884999999998</v>
      </c>
      <c r="E66" s="1468">
        <v>73</v>
      </c>
      <c r="F66" s="1324"/>
      <c r="G66" s="1325">
        <f t="shared" si="15"/>
        <v>972.97068149999996</v>
      </c>
      <c r="H66" s="1325">
        <f t="shared" si="15"/>
        <v>972.97068149999996</v>
      </c>
      <c r="I66" s="1325">
        <f t="shared" si="15"/>
        <v>972.97068149999996</v>
      </c>
      <c r="J66" s="1325">
        <f t="shared" si="15"/>
        <v>972.97068149999996</v>
      </c>
      <c r="K66" s="1325">
        <f t="shared" si="15"/>
        <v>972.97068149999996</v>
      </c>
      <c r="L66" s="1325">
        <f t="shared" si="15"/>
        <v>972.97068149999996</v>
      </c>
      <c r="M66" s="1325">
        <f t="shared" si="15"/>
        <v>972.97068149999996</v>
      </c>
      <c r="N66" s="1325">
        <f t="shared" si="15"/>
        <v>972.97068149999996</v>
      </c>
      <c r="O66" s="1325">
        <f t="shared" si="15"/>
        <v>972.97068149999996</v>
      </c>
      <c r="P66" s="1325">
        <f t="shared" si="15"/>
        <v>972.97068149999996</v>
      </c>
    </row>
    <row r="67" spans="2:16">
      <c r="B67" s="1458" t="s">
        <v>810</v>
      </c>
      <c r="C67" s="1459" t="s">
        <v>803</v>
      </c>
      <c r="D67" s="1460">
        <v>4.4427884999999998</v>
      </c>
      <c r="E67" s="1468">
        <v>140</v>
      </c>
      <c r="F67" s="1324"/>
      <c r="G67" s="1325">
        <f t="shared" si="15"/>
        <v>1865.97117</v>
      </c>
      <c r="H67" s="1325">
        <f t="shared" si="15"/>
        <v>1865.97117</v>
      </c>
      <c r="I67" s="1325">
        <f t="shared" si="15"/>
        <v>1865.97117</v>
      </c>
      <c r="J67" s="1325">
        <f t="shared" si="15"/>
        <v>1865.97117</v>
      </c>
      <c r="K67" s="1325">
        <f t="shared" si="15"/>
        <v>1865.97117</v>
      </c>
      <c r="L67" s="1325">
        <f t="shared" si="15"/>
        <v>1865.97117</v>
      </c>
      <c r="M67" s="1325">
        <f t="shared" si="15"/>
        <v>1865.97117</v>
      </c>
      <c r="N67" s="1325">
        <f t="shared" si="15"/>
        <v>1865.97117</v>
      </c>
      <c r="O67" s="1325">
        <f t="shared" si="15"/>
        <v>1865.97117</v>
      </c>
      <c r="P67" s="1325">
        <f t="shared" si="15"/>
        <v>1865.97117</v>
      </c>
    </row>
    <row r="68" spans="2:16">
      <c r="B68" s="1458" t="s">
        <v>335</v>
      </c>
      <c r="C68" s="1459" t="s">
        <v>803</v>
      </c>
      <c r="D68" s="1460">
        <v>4.4427884999999998</v>
      </c>
      <c r="E68" s="1468">
        <v>28</v>
      </c>
      <c r="F68" s="1324"/>
      <c r="G68" s="1325">
        <f t="shared" si="15"/>
        <v>373.19423399999999</v>
      </c>
      <c r="H68" s="1325">
        <f t="shared" si="15"/>
        <v>373.19423399999999</v>
      </c>
      <c r="I68" s="1325">
        <f t="shared" si="15"/>
        <v>373.19423399999999</v>
      </c>
      <c r="J68" s="1325">
        <f t="shared" si="15"/>
        <v>373.19423399999999</v>
      </c>
      <c r="K68" s="1325">
        <f t="shared" si="15"/>
        <v>373.19423399999999</v>
      </c>
      <c r="L68" s="1325">
        <f t="shared" si="15"/>
        <v>373.19423399999999</v>
      </c>
      <c r="M68" s="1325">
        <f t="shared" si="15"/>
        <v>373.19423399999999</v>
      </c>
      <c r="N68" s="1325">
        <f t="shared" si="15"/>
        <v>373.19423399999999</v>
      </c>
      <c r="O68" s="1325">
        <f t="shared" si="15"/>
        <v>373.19423399999999</v>
      </c>
      <c r="P68" s="1325">
        <f t="shared" si="15"/>
        <v>373.19423399999999</v>
      </c>
    </row>
    <row r="69" spans="2:16">
      <c r="B69" s="1458"/>
      <c r="C69" s="1466"/>
      <c r="D69" s="1467"/>
      <c r="E69" s="1476"/>
      <c r="F69" s="1324"/>
      <c r="G69" s="1325"/>
      <c r="H69" s="1325"/>
      <c r="I69" s="1325"/>
      <c r="J69" s="1325"/>
      <c r="K69" s="1325"/>
      <c r="L69" s="1325"/>
      <c r="M69" s="1325"/>
      <c r="N69" s="1325"/>
      <c r="O69" s="1325"/>
      <c r="P69" s="1325"/>
    </row>
    <row r="70" spans="2:16">
      <c r="B70" s="1465" t="s">
        <v>209</v>
      </c>
      <c r="C70" s="1466"/>
      <c r="D70" s="1467"/>
      <c r="E70" s="1226">
        <f>VLOOKUP($B70,$B$15:$C$19,2,FALSE)</f>
        <v>2000</v>
      </c>
      <c r="F70" s="1319">
        <f>VLOOKUP($B70,$B$15:$E$19,4,FALSE)</f>
        <v>3</v>
      </c>
      <c r="G70" s="1212"/>
      <c r="H70" s="1212"/>
      <c r="I70" s="1212"/>
      <c r="J70" s="1212"/>
      <c r="K70" s="1212"/>
      <c r="L70" s="1212"/>
      <c r="M70" s="1212"/>
      <c r="N70" s="1212"/>
      <c r="O70" s="1212"/>
      <c r="P70" s="1212"/>
    </row>
    <row r="71" spans="2:16">
      <c r="B71" s="1458" t="s">
        <v>793</v>
      </c>
      <c r="C71" s="1459">
        <v>800153894</v>
      </c>
      <c r="D71" s="1460">
        <v>115.19749999999999</v>
      </c>
      <c r="E71" s="1468">
        <v>3</v>
      </c>
      <c r="F71" s="1319"/>
      <c r="G71" s="1325">
        <f t="shared" ref="G71:P77" si="16">IF(G$19=0,0,G$19/$D$19*$E71*$D71)</f>
        <v>691.18499999999995</v>
      </c>
      <c r="H71" s="1325">
        <f t="shared" si="16"/>
        <v>691.18499999999995</v>
      </c>
      <c r="I71" s="1325">
        <f t="shared" si="16"/>
        <v>691.18499999999995</v>
      </c>
      <c r="J71" s="1325">
        <f t="shared" si="16"/>
        <v>691.18499999999995</v>
      </c>
      <c r="K71" s="1325">
        <f t="shared" si="16"/>
        <v>691.18499999999995</v>
      </c>
      <c r="L71" s="1325">
        <f t="shared" si="16"/>
        <v>691.18499999999995</v>
      </c>
      <c r="M71" s="1325">
        <f t="shared" si="16"/>
        <v>691.18499999999995</v>
      </c>
      <c r="N71" s="1325">
        <f t="shared" si="16"/>
        <v>691.18499999999995</v>
      </c>
      <c r="O71" s="1325">
        <f t="shared" si="16"/>
        <v>691.18499999999995</v>
      </c>
      <c r="P71" s="1325">
        <f t="shared" si="16"/>
        <v>691.18499999999995</v>
      </c>
    </row>
    <row r="72" spans="2:16">
      <c r="B72" s="1458" t="s">
        <v>794</v>
      </c>
      <c r="C72" s="1459">
        <v>800157453</v>
      </c>
      <c r="D72" s="1460">
        <v>123.16249999999999</v>
      </c>
      <c r="E72" s="1468">
        <v>2</v>
      </c>
      <c r="F72" s="1319"/>
      <c r="G72" s="1325">
        <f t="shared" si="16"/>
        <v>492.65</v>
      </c>
      <c r="H72" s="1325">
        <f t="shared" si="16"/>
        <v>492.65</v>
      </c>
      <c r="I72" s="1325">
        <f t="shared" si="16"/>
        <v>492.65</v>
      </c>
      <c r="J72" s="1325">
        <f t="shared" si="16"/>
        <v>492.65</v>
      </c>
      <c r="K72" s="1325">
        <f t="shared" si="16"/>
        <v>492.65</v>
      </c>
      <c r="L72" s="1325">
        <f t="shared" si="16"/>
        <v>492.65</v>
      </c>
      <c r="M72" s="1325">
        <f t="shared" si="16"/>
        <v>492.65</v>
      </c>
      <c r="N72" s="1325">
        <f t="shared" si="16"/>
        <v>492.65</v>
      </c>
      <c r="O72" s="1325">
        <f t="shared" si="16"/>
        <v>492.65</v>
      </c>
      <c r="P72" s="1325">
        <f t="shared" si="16"/>
        <v>492.65</v>
      </c>
    </row>
    <row r="73" spans="2:16">
      <c r="B73" s="1458" t="s">
        <v>795</v>
      </c>
      <c r="C73" s="1459">
        <v>800153892</v>
      </c>
      <c r="D73" s="1460">
        <v>59.168149999999997</v>
      </c>
      <c r="E73" s="1468">
        <v>3</v>
      </c>
      <c r="F73" s="1319"/>
      <c r="G73" s="1325">
        <f t="shared" si="16"/>
        <v>355.00889999999998</v>
      </c>
      <c r="H73" s="1325">
        <f t="shared" si="16"/>
        <v>355.00889999999998</v>
      </c>
      <c r="I73" s="1325">
        <f t="shared" si="16"/>
        <v>355.00889999999998</v>
      </c>
      <c r="J73" s="1325">
        <f t="shared" si="16"/>
        <v>355.00889999999998</v>
      </c>
      <c r="K73" s="1325">
        <f t="shared" si="16"/>
        <v>355.00889999999998</v>
      </c>
      <c r="L73" s="1325">
        <f t="shared" si="16"/>
        <v>355.00889999999998</v>
      </c>
      <c r="M73" s="1325">
        <f t="shared" si="16"/>
        <v>355.00889999999998</v>
      </c>
      <c r="N73" s="1325">
        <f t="shared" si="16"/>
        <v>355.00889999999998</v>
      </c>
      <c r="O73" s="1325">
        <f t="shared" si="16"/>
        <v>355.00889999999998</v>
      </c>
      <c r="P73" s="1325">
        <f t="shared" si="16"/>
        <v>355.00889999999998</v>
      </c>
    </row>
    <row r="74" spans="2:16">
      <c r="B74" s="1458" t="s">
        <v>804</v>
      </c>
      <c r="C74" s="1459">
        <v>800107886</v>
      </c>
      <c r="D74" s="1460">
        <v>22.906749999999999</v>
      </c>
      <c r="E74" s="1468">
        <v>2</v>
      </c>
      <c r="F74" s="1319"/>
      <c r="G74" s="1325">
        <f t="shared" si="16"/>
        <v>91.626999999999995</v>
      </c>
      <c r="H74" s="1325">
        <f t="shared" si="16"/>
        <v>91.626999999999995</v>
      </c>
      <c r="I74" s="1325">
        <f t="shared" si="16"/>
        <v>91.626999999999995</v>
      </c>
      <c r="J74" s="1325">
        <f t="shared" si="16"/>
        <v>91.626999999999995</v>
      </c>
      <c r="K74" s="1325">
        <f t="shared" si="16"/>
        <v>91.626999999999995</v>
      </c>
      <c r="L74" s="1325">
        <f t="shared" si="16"/>
        <v>91.626999999999995</v>
      </c>
      <c r="M74" s="1325">
        <f t="shared" si="16"/>
        <v>91.626999999999995</v>
      </c>
      <c r="N74" s="1325">
        <f t="shared" si="16"/>
        <v>91.626999999999995</v>
      </c>
      <c r="O74" s="1325">
        <f t="shared" si="16"/>
        <v>91.626999999999995</v>
      </c>
      <c r="P74" s="1325">
        <f t="shared" si="16"/>
        <v>91.626999999999995</v>
      </c>
    </row>
    <row r="75" spans="2:16">
      <c r="B75" s="1458" t="s">
        <v>796</v>
      </c>
      <c r="C75" s="1459">
        <v>803399832</v>
      </c>
      <c r="D75" s="1460">
        <v>27.3111</v>
      </c>
      <c r="E75" s="1468">
        <v>1</v>
      </c>
      <c r="F75" s="1319"/>
      <c r="G75" s="1325">
        <f t="shared" si="16"/>
        <v>54.622199999999999</v>
      </c>
      <c r="H75" s="1325">
        <f t="shared" si="16"/>
        <v>54.622199999999999</v>
      </c>
      <c r="I75" s="1325">
        <f t="shared" si="16"/>
        <v>54.622199999999999</v>
      </c>
      <c r="J75" s="1325">
        <f t="shared" si="16"/>
        <v>54.622199999999999</v>
      </c>
      <c r="K75" s="1325">
        <f t="shared" si="16"/>
        <v>54.622199999999999</v>
      </c>
      <c r="L75" s="1325">
        <f t="shared" si="16"/>
        <v>54.622199999999999</v>
      </c>
      <c r="M75" s="1325">
        <f t="shared" si="16"/>
        <v>54.622199999999999</v>
      </c>
      <c r="N75" s="1325">
        <f t="shared" si="16"/>
        <v>54.622199999999999</v>
      </c>
      <c r="O75" s="1325">
        <f t="shared" si="16"/>
        <v>54.622199999999999</v>
      </c>
      <c r="P75" s="1325">
        <f t="shared" si="16"/>
        <v>54.622199999999999</v>
      </c>
    </row>
    <row r="76" spans="2:16">
      <c r="B76" s="1458" t="s">
        <v>805</v>
      </c>
      <c r="C76" s="1459">
        <v>800152656</v>
      </c>
      <c r="D76" s="1460">
        <v>256.5025</v>
      </c>
      <c r="E76" s="1468">
        <v>2</v>
      </c>
      <c r="F76" s="1319"/>
      <c r="G76" s="1325">
        <f t="shared" si="16"/>
        <v>1026.01</v>
      </c>
      <c r="H76" s="1325">
        <f t="shared" si="16"/>
        <v>1026.01</v>
      </c>
      <c r="I76" s="1325">
        <f t="shared" si="16"/>
        <v>1026.01</v>
      </c>
      <c r="J76" s="1325">
        <f t="shared" si="16"/>
        <v>1026.01</v>
      </c>
      <c r="K76" s="1325">
        <f t="shared" si="16"/>
        <v>1026.01</v>
      </c>
      <c r="L76" s="1325">
        <f t="shared" si="16"/>
        <v>1026.01</v>
      </c>
      <c r="M76" s="1325">
        <f t="shared" si="16"/>
        <v>1026.01</v>
      </c>
      <c r="N76" s="1325">
        <f t="shared" si="16"/>
        <v>1026.01</v>
      </c>
      <c r="O76" s="1325">
        <f t="shared" si="16"/>
        <v>1026.01</v>
      </c>
      <c r="P76" s="1325">
        <f t="shared" si="16"/>
        <v>1026.01</v>
      </c>
    </row>
    <row r="77" spans="2:16">
      <c r="B77" s="1458" t="s">
        <v>806</v>
      </c>
      <c r="C77" s="1459">
        <v>800152657</v>
      </c>
      <c r="D77" s="1460">
        <v>327.745</v>
      </c>
      <c r="E77" s="1468">
        <v>2</v>
      </c>
      <c r="F77" s="1324"/>
      <c r="G77" s="1325">
        <f>IF(G$19=0,0,G$19/$D$19*$E77*$D77)</f>
        <v>1310.98</v>
      </c>
      <c r="H77" s="1325">
        <f t="shared" si="16"/>
        <v>1310.98</v>
      </c>
      <c r="I77" s="1325">
        <f t="shared" si="16"/>
        <v>1310.98</v>
      </c>
      <c r="J77" s="1325">
        <f t="shared" si="16"/>
        <v>1310.98</v>
      </c>
      <c r="K77" s="1325">
        <f t="shared" si="16"/>
        <v>1310.98</v>
      </c>
      <c r="L77" s="1325">
        <f t="shared" si="16"/>
        <v>1310.98</v>
      </c>
      <c r="M77" s="1325">
        <f t="shared" si="16"/>
        <v>1310.98</v>
      </c>
      <c r="N77" s="1325">
        <f t="shared" si="16"/>
        <v>1310.98</v>
      </c>
      <c r="O77" s="1325">
        <f t="shared" si="16"/>
        <v>1310.98</v>
      </c>
      <c r="P77" s="1325">
        <f t="shared" si="16"/>
        <v>1310.98</v>
      </c>
    </row>
    <row r="78" spans="2:16">
      <c r="B78" s="1458" t="s">
        <v>808</v>
      </c>
      <c r="C78" s="1459">
        <v>803403535</v>
      </c>
      <c r="D78" s="1460">
        <v>68.29249999999999</v>
      </c>
      <c r="E78" s="1468">
        <v>1</v>
      </c>
      <c r="F78" s="1324"/>
      <c r="G78" s="1325">
        <f t="shared" ref="G78:P93" si="17">IF(G$19=0,0,G$19/$D$19*$E78*$D78)</f>
        <v>136.58499999999998</v>
      </c>
      <c r="H78" s="1325">
        <f t="shared" si="17"/>
        <v>136.58499999999998</v>
      </c>
      <c r="I78" s="1325">
        <f t="shared" si="17"/>
        <v>136.58499999999998</v>
      </c>
      <c r="J78" s="1325">
        <f t="shared" si="17"/>
        <v>136.58499999999998</v>
      </c>
      <c r="K78" s="1325">
        <f t="shared" si="17"/>
        <v>136.58499999999998</v>
      </c>
      <c r="L78" s="1325">
        <f t="shared" si="17"/>
        <v>136.58499999999998</v>
      </c>
      <c r="M78" s="1325">
        <f t="shared" si="17"/>
        <v>136.58499999999998</v>
      </c>
      <c r="N78" s="1325">
        <f t="shared" si="17"/>
        <v>136.58499999999998</v>
      </c>
      <c r="O78" s="1325">
        <f t="shared" si="17"/>
        <v>136.58499999999998</v>
      </c>
      <c r="P78" s="1325">
        <f t="shared" si="17"/>
        <v>136.58499999999998</v>
      </c>
    </row>
    <row r="79" spans="2:16">
      <c r="B79" s="1458" t="s">
        <v>809</v>
      </c>
      <c r="C79" s="1459">
        <v>803591837</v>
      </c>
      <c r="D79" s="1460">
        <v>13.717499999999999</v>
      </c>
      <c r="E79" s="1468">
        <v>3</v>
      </c>
      <c r="F79" s="1324"/>
      <c r="G79" s="1325">
        <f t="shared" si="17"/>
        <v>82.304999999999993</v>
      </c>
      <c r="H79" s="1325">
        <f t="shared" si="17"/>
        <v>82.304999999999993</v>
      </c>
      <c r="I79" s="1325">
        <f t="shared" si="17"/>
        <v>82.304999999999993</v>
      </c>
      <c r="J79" s="1325">
        <f t="shared" si="17"/>
        <v>82.304999999999993</v>
      </c>
      <c r="K79" s="1325">
        <f t="shared" si="17"/>
        <v>82.304999999999993</v>
      </c>
      <c r="L79" s="1325">
        <f t="shared" si="17"/>
        <v>82.304999999999993</v>
      </c>
      <c r="M79" s="1325">
        <f t="shared" si="17"/>
        <v>82.304999999999993</v>
      </c>
      <c r="N79" s="1325">
        <f t="shared" si="17"/>
        <v>82.304999999999993</v>
      </c>
      <c r="O79" s="1325">
        <f t="shared" si="17"/>
        <v>82.304999999999993</v>
      </c>
      <c r="P79" s="1325">
        <f t="shared" si="17"/>
        <v>82.304999999999993</v>
      </c>
    </row>
    <row r="80" spans="2:16">
      <c r="B80" s="1458" t="s">
        <v>808</v>
      </c>
      <c r="C80" s="1459">
        <v>803431526</v>
      </c>
      <c r="D80" s="1460">
        <v>68.29249999999999</v>
      </c>
      <c r="E80" s="1468">
        <v>1</v>
      </c>
      <c r="F80" s="1324"/>
      <c r="G80" s="1325">
        <f t="shared" si="17"/>
        <v>136.58499999999998</v>
      </c>
      <c r="H80" s="1325">
        <f t="shared" si="17"/>
        <v>136.58499999999998</v>
      </c>
      <c r="I80" s="1325">
        <f t="shared" si="17"/>
        <v>136.58499999999998</v>
      </c>
      <c r="J80" s="1325">
        <f t="shared" si="17"/>
        <v>136.58499999999998</v>
      </c>
      <c r="K80" s="1325">
        <f t="shared" si="17"/>
        <v>136.58499999999998</v>
      </c>
      <c r="L80" s="1325">
        <f t="shared" si="17"/>
        <v>136.58499999999998</v>
      </c>
      <c r="M80" s="1325">
        <f t="shared" si="17"/>
        <v>136.58499999999998</v>
      </c>
      <c r="N80" s="1325">
        <f t="shared" si="17"/>
        <v>136.58499999999998</v>
      </c>
      <c r="O80" s="1325">
        <f t="shared" si="17"/>
        <v>136.58499999999998</v>
      </c>
      <c r="P80" s="1325">
        <f t="shared" si="17"/>
        <v>136.58499999999998</v>
      </c>
    </row>
    <row r="81" spans="2:16">
      <c r="B81" s="1458" t="s">
        <v>811</v>
      </c>
      <c r="C81" s="1459">
        <v>803399828</v>
      </c>
      <c r="D81" s="1460">
        <v>133.93</v>
      </c>
      <c r="E81" s="1468">
        <v>2</v>
      </c>
      <c r="F81" s="1324"/>
      <c r="G81" s="1325">
        <f t="shared" si="17"/>
        <v>535.72</v>
      </c>
      <c r="H81" s="1325">
        <f t="shared" si="17"/>
        <v>535.72</v>
      </c>
      <c r="I81" s="1325">
        <f t="shared" si="17"/>
        <v>535.72</v>
      </c>
      <c r="J81" s="1325">
        <f t="shared" si="17"/>
        <v>535.72</v>
      </c>
      <c r="K81" s="1325">
        <f t="shared" si="17"/>
        <v>535.72</v>
      </c>
      <c r="L81" s="1325">
        <f t="shared" si="17"/>
        <v>535.72</v>
      </c>
      <c r="M81" s="1325">
        <f t="shared" si="17"/>
        <v>535.72</v>
      </c>
      <c r="N81" s="1325">
        <f t="shared" si="17"/>
        <v>535.72</v>
      </c>
      <c r="O81" s="1325">
        <f t="shared" si="17"/>
        <v>535.72</v>
      </c>
      <c r="P81" s="1325">
        <f t="shared" si="17"/>
        <v>535.72</v>
      </c>
    </row>
    <row r="82" spans="2:16">
      <c r="B82" s="1458" t="s">
        <v>797</v>
      </c>
      <c r="C82" s="1459">
        <v>803436529</v>
      </c>
      <c r="D82" s="1460">
        <v>173.01749999999998</v>
      </c>
      <c r="E82" s="1468">
        <v>3</v>
      </c>
      <c r="F82" s="1324"/>
      <c r="G82" s="1325">
        <f t="shared" si="17"/>
        <v>1038.105</v>
      </c>
      <c r="H82" s="1325">
        <f t="shared" si="17"/>
        <v>1038.105</v>
      </c>
      <c r="I82" s="1325">
        <f t="shared" si="17"/>
        <v>1038.105</v>
      </c>
      <c r="J82" s="1325">
        <f t="shared" si="17"/>
        <v>1038.105</v>
      </c>
      <c r="K82" s="1325">
        <f t="shared" si="17"/>
        <v>1038.105</v>
      </c>
      <c r="L82" s="1325">
        <f t="shared" si="17"/>
        <v>1038.105</v>
      </c>
      <c r="M82" s="1325">
        <f t="shared" si="17"/>
        <v>1038.105</v>
      </c>
      <c r="N82" s="1325">
        <f t="shared" si="17"/>
        <v>1038.105</v>
      </c>
      <c r="O82" s="1325">
        <f t="shared" si="17"/>
        <v>1038.105</v>
      </c>
      <c r="P82" s="1325">
        <f t="shared" si="17"/>
        <v>1038.105</v>
      </c>
    </row>
    <row r="83" spans="2:16">
      <c r="B83" s="1458" t="s">
        <v>798</v>
      </c>
      <c r="C83" s="1459">
        <v>803444892</v>
      </c>
      <c r="D83" s="1460">
        <v>44.605474999999998</v>
      </c>
      <c r="E83" s="1468">
        <v>1</v>
      </c>
      <c r="F83" s="1324"/>
      <c r="G83" s="1325">
        <f t="shared" si="17"/>
        <v>89.210949999999997</v>
      </c>
      <c r="H83" s="1325">
        <f t="shared" si="17"/>
        <v>89.210949999999997</v>
      </c>
      <c r="I83" s="1325">
        <f t="shared" si="17"/>
        <v>89.210949999999997</v>
      </c>
      <c r="J83" s="1325">
        <f t="shared" si="17"/>
        <v>89.210949999999997</v>
      </c>
      <c r="K83" s="1325">
        <f t="shared" si="17"/>
        <v>89.210949999999997</v>
      </c>
      <c r="L83" s="1325">
        <f t="shared" si="17"/>
        <v>89.210949999999997</v>
      </c>
      <c r="M83" s="1325">
        <f t="shared" si="17"/>
        <v>89.210949999999997</v>
      </c>
      <c r="N83" s="1325">
        <f t="shared" si="17"/>
        <v>89.210949999999997</v>
      </c>
      <c r="O83" s="1325">
        <f t="shared" si="17"/>
        <v>89.210949999999997</v>
      </c>
      <c r="P83" s="1325">
        <f t="shared" si="17"/>
        <v>89.210949999999997</v>
      </c>
    </row>
    <row r="84" spans="2:16">
      <c r="B84" s="1458" t="s">
        <v>799</v>
      </c>
      <c r="C84" s="1459">
        <v>803303537</v>
      </c>
      <c r="D84" s="1460">
        <v>11.969625000000001</v>
      </c>
      <c r="E84" s="1468">
        <v>1</v>
      </c>
      <c r="F84" s="1324"/>
      <c r="G84" s="1325">
        <f t="shared" si="17"/>
        <v>23.939250000000001</v>
      </c>
      <c r="H84" s="1325">
        <f t="shared" si="17"/>
        <v>23.939250000000001</v>
      </c>
      <c r="I84" s="1325">
        <f t="shared" si="17"/>
        <v>23.939250000000001</v>
      </c>
      <c r="J84" s="1325">
        <f t="shared" si="17"/>
        <v>23.939250000000001</v>
      </c>
      <c r="K84" s="1325">
        <f t="shared" si="17"/>
        <v>23.939250000000001</v>
      </c>
      <c r="L84" s="1325">
        <f t="shared" si="17"/>
        <v>23.939250000000001</v>
      </c>
      <c r="M84" s="1325">
        <f t="shared" si="17"/>
        <v>23.939250000000001</v>
      </c>
      <c r="N84" s="1325">
        <f t="shared" si="17"/>
        <v>23.939250000000001</v>
      </c>
      <c r="O84" s="1325">
        <f t="shared" si="17"/>
        <v>23.939250000000001</v>
      </c>
      <c r="P84" s="1325">
        <f t="shared" si="17"/>
        <v>23.939250000000001</v>
      </c>
    </row>
    <row r="85" spans="2:16">
      <c r="B85" s="1458" t="s">
        <v>812</v>
      </c>
      <c r="C85" s="1459">
        <v>803437043</v>
      </c>
      <c r="D85" s="1460">
        <v>20.502499999999998</v>
      </c>
      <c r="E85" s="1468">
        <v>2</v>
      </c>
      <c r="F85" s="1324"/>
      <c r="G85" s="1325">
        <f t="shared" si="17"/>
        <v>82.009999999999991</v>
      </c>
      <c r="H85" s="1325">
        <f t="shared" si="17"/>
        <v>82.009999999999991</v>
      </c>
      <c r="I85" s="1325">
        <f t="shared" si="17"/>
        <v>82.009999999999991</v>
      </c>
      <c r="J85" s="1325">
        <f t="shared" si="17"/>
        <v>82.009999999999991</v>
      </c>
      <c r="K85" s="1325">
        <f t="shared" si="17"/>
        <v>82.009999999999991</v>
      </c>
      <c r="L85" s="1325">
        <f t="shared" si="17"/>
        <v>82.009999999999991</v>
      </c>
      <c r="M85" s="1325">
        <f t="shared" si="17"/>
        <v>82.009999999999991</v>
      </c>
      <c r="N85" s="1325">
        <f t="shared" si="17"/>
        <v>82.009999999999991</v>
      </c>
      <c r="O85" s="1325">
        <f t="shared" si="17"/>
        <v>82.009999999999991</v>
      </c>
      <c r="P85" s="1325">
        <f t="shared" si="17"/>
        <v>82.009999999999991</v>
      </c>
    </row>
    <row r="86" spans="2:16">
      <c r="B86" s="1458" t="s">
        <v>813</v>
      </c>
      <c r="C86" s="1459">
        <v>819972083</v>
      </c>
      <c r="D86" s="1460">
        <v>29.647499999999997</v>
      </c>
      <c r="E86" s="1468">
        <v>1</v>
      </c>
      <c r="F86" s="1324"/>
      <c r="G86" s="1325">
        <f t="shared" si="17"/>
        <v>59.294999999999995</v>
      </c>
      <c r="H86" s="1325">
        <f t="shared" si="17"/>
        <v>59.294999999999995</v>
      </c>
      <c r="I86" s="1325">
        <f t="shared" si="17"/>
        <v>59.294999999999995</v>
      </c>
      <c r="J86" s="1325">
        <f t="shared" si="17"/>
        <v>59.294999999999995</v>
      </c>
      <c r="K86" s="1325">
        <f t="shared" si="17"/>
        <v>59.294999999999995</v>
      </c>
      <c r="L86" s="1325">
        <f t="shared" si="17"/>
        <v>59.294999999999995</v>
      </c>
      <c r="M86" s="1325">
        <f t="shared" si="17"/>
        <v>59.294999999999995</v>
      </c>
      <c r="N86" s="1325">
        <f t="shared" si="17"/>
        <v>59.294999999999995</v>
      </c>
      <c r="O86" s="1325">
        <f t="shared" si="17"/>
        <v>59.294999999999995</v>
      </c>
      <c r="P86" s="1325">
        <f t="shared" si="17"/>
        <v>59.294999999999995</v>
      </c>
    </row>
    <row r="87" spans="2:16">
      <c r="B87" s="1458" t="s">
        <v>814</v>
      </c>
      <c r="C87" s="1459">
        <v>803841526</v>
      </c>
      <c r="D87" s="1460">
        <v>147.5</v>
      </c>
      <c r="E87" s="1468">
        <v>3</v>
      </c>
      <c r="F87" s="1324"/>
      <c r="G87" s="1325">
        <f t="shared" si="17"/>
        <v>885</v>
      </c>
      <c r="H87" s="1325">
        <f t="shared" si="17"/>
        <v>885</v>
      </c>
      <c r="I87" s="1325">
        <f t="shared" si="17"/>
        <v>885</v>
      </c>
      <c r="J87" s="1325">
        <f t="shared" si="17"/>
        <v>885</v>
      </c>
      <c r="K87" s="1325">
        <f t="shared" si="17"/>
        <v>885</v>
      </c>
      <c r="L87" s="1325">
        <f t="shared" si="17"/>
        <v>885</v>
      </c>
      <c r="M87" s="1325">
        <f t="shared" si="17"/>
        <v>885</v>
      </c>
      <c r="N87" s="1325">
        <f t="shared" si="17"/>
        <v>885</v>
      </c>
      <c r="O87" s="1325">
        <f t="shared" si="17"/>
        <v>885</v>
      </c>
      <c r="P87" s="1325">
        <f t="shared" si="17"/>
        <v>885</v>
      </c>
    </row>
    <row r="88" spans="2:16">
      <c r="B88" s="1477" t="s">
        <v>800</v>
      </c>
      <c r="C88" s="1473" t="s">
        <v>801</v>
      </c>
      <c r="D88" s="1474">
        <v>3.7266464999999998</v>
      </c>
      <c r="E88" s="1478">
        <v>166</v>
      </c>
      <c r="F88" s="1324"/>
      <c r="G88" s="1325">
        <f t="shared" si="17"/>
        <v>1237.2466379999998</v>
      </c>
      <c r="H88" s="1325">
        <f t="shared" si="17"/>
        <v>1237.2466379999998</v>
      </c>
      <c r="I88" s="1325">
        <f t="shared" si="17"/>
        <v>1237.2466379999998</v>
      </c>
      <c r="J88" s="1325">
        <f t="shared" si="17"/>
        <v>1237.2466379999998</v>
      </c>
      <c r="K88" s="1325">
        <f t="shared" si="17"/>
        <v>1237.2466379999998</v>
      </c>
      <c r="L88" s="1325">
        <f t="shared" si="17"/>
        <v>1237.2466379999998</v>
      </c>
      <c r="M88" s="1325">
        <f t="shared" si="17"/>
        <v>1237.2466379999998</v>
      </c>
      <c r="N88" s="1325">
        <f t="shared" si="17"/>
        <v>1237.2466379999998</v>
      </c>
      <c r="O88" s="1325">
        <f t="shared" si="17"/>
        <v>1237.2466379999998</v>
      </c>
      <c r="P88" s="1325">
        <f t="shared" si="17"/>
        <v>1237.2466379999998</v>
      </c>
    </row>
    <row r="89" spans="2:16">
      <c r="B89" s="1477" t="s">
        <v>802</v>
      </c>
      <c r="C89" s="1473" t="s">
        <v>803</v>
      </c>
      <c r="D89" s="1474">
        <v>4.4427884999999998</v>
      </c>
      <c r="E89" s="1478">
        <v>73</v>
      </c>
      <c r="F89" s="1324"/>
      <c r="G89" s="1325">
        <f t="shared" si="17"/>
        <v>648.64712099999997</v>
      </c>
      <c r="H89" s="1325">
        <f t="shared" si="17"/>
        <v>648.64712099999997</v>
      </c>
      <c r="I89" s="1325">
        <f t="shared" si="17"/>
        <v>648.64712099999997</v>
      </c>
      <c r="J89" s="1325">
        <f t="shared" si="17"/>
        <v>648.64712099999997</v>
      </c>
      <c r="K89" s="1325">
        <f t="shared" si="17"/>
        <v>648.64712099999997</v>
      </c>
      <c r="L89" s="1325">
        <f t="shared" si="17"/>
        <v>648.64712099999997</v>
      </c>
      <c r="M89" s="1325">
        <f t="shared" si="17"/>
        <v>648.64712099999997</v>
      </c>
      <c r="N89" s="1325">
        <f t="shared" si="17"/>
        <v>648.64712099999997</v>
      </c>
      <c r="O89" s="1325">
        <f t="shared" si="17"/>
        <v>648.64712099999997</v>
      </c>
      <c r="P89" s="1325">
        <f t="shared" si="17"/>
        <v>648.64712099999997</v>
      </c>
    </row>
    <row r="90" spans="2:16">
      <c r="B90" s="1477" t="s">
        <v>815</v>
      </c>
      <c r="C90" s="1473" t="s">
        <v>816</v>
      </c>
      <c r="D90" s="1474">
        <v>4.5465989999999996</v>
      </c>
      <c r="E90" s="1479">
        <v>2400</v>
      </c>
      <c r="F90" s="1324"/>
      <c r="G90" s="1325">
        <f t="shared" si="17"/>
        <v>21823.675199999998</v>
      </c>
      <c r="H90" s="1325">
        <f t="shared" si="17"/>
        <v>21823.675199999998</v>
      </c>
      <c r="I90" s="1325">
        <f t="shared" si="17"/>
        <v>21823.675199999998</v>
      </c>
      <c r="J90" s="1325">
        <f t="shared" si="17"/>
        <v>21823.675199999998</v>
      </c>
      <c r="K90" s="1325">
        <f t="shared" si="17"/>
        <v>21823.675199999998</v>
      </c>
      <c r="L90" s="1325">
        <f t="shared" si="17"/>
        <v>21823.675199999998</v>
      </c>
      <c r="M90" s="1325">
        <f t="shared" si="17"/>
        <v>21823.675199999998</v>
      </c>
      <c r="N90" s="1325">
        <f t="shared" si="17"/>
        <v>21823.675199999998</v>
      </c>
      <c r="O90" s="1325">
        <f t="shared" si="17"/>
        <v>21823.675199999998</v>
      </c>
      <c r="P90" s="1325">
        <f t="shared" si="17"/>
        <v>21823.675199999998</v>
      </c>
    </row>
    <row r="91" spans="2:16">
      <c r="B91" s="1472" t="s">
        <v>810</v>
      </c>
      <c r="C91" s="1473" t="s">
        <v>803</v>
      </c>
      <c r="D91" s="1474">
        <v>4.4427884999999998</v>
      </c>
      <c r="E91" s="1479">
        <v>140</v>
      </c>
      <c r="F91" s="1324"/>
      <c r="G91" s="1325">
        <f t="shared" si="17"/>
        <v>1243.9807799999999</v>
      </c>
      <c r="H91" s="1325">
        <f t="shared" si="17"/>
        <v>1243.9807799999999</v>
      </c>
      <c r="I91" s="1325">
        <f t="shared" si="17"/>
        <v>1243.9807799999999</v>
      </c>
      <c r="J91" s="1325">
        <f t="shared" si="17"/>
        <v>1243.9807799999999</v>
      </c>
      <c r="K91" s="1325">
        <f t="shared" si="17"/>
        <v>1243.9807799999999</v>
      </c>
      <c r="L91" s="1325">
        <f t="shared" si="17"/>
        <v>1243.9807799999999</v>
      </c>
      <c r="M91" s="1325">
        <f t="shared" si="17"/>
        <v>1243.9807799999999</v>
      </c>
      <c r="N91" s="1325">
        <f t="shared" si="17"/>
        <v>1243.9807799999999</v>
      </c>
      <c r="O91" s="1325">
        <f t="shared" si="17"/>
        <v>1243.9807799999999</v>
      </c>
      <c r="P91" s="1325">
        <f t="shared" si="17"/>
        <v>1243.9807799999999</v>
      </c>
    </row>
    <row r="92" spans="2:16">
      <c r="B92" s="1472" t="s">
        <v>335</v>
      </c>
      <c r="C92" s="1473" t="s">
        <v>803</v>
      </c>
      <c r="D92" s="1474">
        <v>4.4427884999999998</v>
      </c>
      <c r="E92" s="1479">
        <v>28</v>
      </c>
      <c r="F92" s="1324"/>
      <c r="G92" s="1325">
        <f t="shared" si="17"/>
        <v>248.796156</v>
      </c>
      <c r="H92" s="1325">
        <f t="shared" si="17"/>
        <v>248.796156</v>
      </c>
      <c r="I92" s="1325">
        <f t="shared" si="17"/>
        <v>248.796156</v>
      </c>
      <c r="J92" s="1325">
        <f t="shared" si="17"/>
        <v>248.796156</v>
      </c>
      <c r="K92" s="1325">
        <f t="shared" si="17"/>
        <v>248.796156</v>
      </c>
      <c r="L92" s="1325">
        <f t="shared" si="17"/>
        <v>248.796156</v>
      </c>
      <c r="M92" s="1325">
        <f t="shared" si="17"/>
        <v>248.796156</v>
      </c>
      <c r="N92" s="1325">
        <f t="shared" si="17"/>
        <v>248.796156</v>
      </c>
      <c r="O92" s="1325">
        <f t="shared" si="17"/>
        <v>248.796156</v>
      </c>
      <c r="P92" s="1325">
        <f t="shared" si="17"/>
        <v>248.796156</v>
      </c>
    </row>
    <row r="93" spans="2:16">
      <c r="B93" s="1477" t="s">
        <v>470</v>
      </c>
      <c r="C93" s="1473" t="s">
        <v>817</v>
      </c>
      <c r="D93" s="1474">
        <v>3.1910444999999998</v>
      </c>
      <c r="E93" s="1480">
        <v>400</v>
      </c>
      <c r="F93" s="1324"/>
      <c r="G93" s="1325">
        <f t="shared" si="17"/>
        <v>2552.8355999999999</v>
      </c>
      <c r="H93" s="1325">
        <f t="shared" si="17"/>
        <v>2552.8355999999999</v>
      </c>
      <c r="I93" s="1325">
        <f t="shared" si="17"/>
        <v>2552.8355999999999</v>
      </c>
      <c r="J93" s="1325">
        <f t="shared" si="17"/>
        <v>2552.8355999999999</v>
      </c>
      <c r="K93" s="1325">
        <f t="shared" si="17"/>
        <v>2552.8355999999999</v>
      </c>
      <c r="L93" s="1325">
        <f t="shared" si="17"/>
        <v>2552.8355999999999</v>
      </c>
      <c r="M93" s="1325">
        <f t="shared" si="17"/>
        <v>2552.8355999999999</v>
      </c>
      <c r="N93" s="1325">
        <f t="shared" si="17"/>
        <v>2552.8355999999999</v>
      </c>
      <c r="O93" s="1325">
        <f t="shared" si="17"/>
        <v>2552.8355999999999</v>
      </c>
      <c r="P93" s="1325">
        <f t="shared" si="17"/>
        <v>2552.8355999999999</v>
      </c>
    </row>
    <row r="94" spans="2:16">
      <c r="B94" s="1458"/>
      <c r="C94" s="1466"/>
      <c r="D94" s="1467"/>
      <c r="E94" s="1476"/>
      <c r="F94" s="1324"/>
      <c r="G94" s="1325"/>
      <c r="H94" s="1325"/>
      <c r="I94" s="1325"/>
      <c r="J94" s="1325"/>
      <c r="K94" s="1325"/>
      <c r="L94" s="1325"/>
      <c r="M94" s="1325"/>
      <c r="N94" s="1325"/>
      <c r="O94" s="1325"/>
      <c r="P94" s="1325"/>
    </row>
    <row r="95" spans="2:16">
      <c r="B95" s="1465" t="s">
        <v>235</v>
      </c>
      <c r="C95" s="1466"/>
      <c r="D95" s="1467"/>
      <c r="E95" s="1226">
        <f>VLOOKUP($B95,$B$15:$C$19,2,FALSE)</f>
        <v>3000</v>
      </c>
      <c r="F95" s="1319">
        <f>VLOOKUP($B95,$B$15:$E$19,4,FALSE)</f>
        <v>2</v>
      </c>
      <c r="G95" s="1212"/>
      <c r="H95" s="1212"/>
      <c r="I95" s="1210"/>
      <c r="J95" s="1212"/>
      <c r="K95" s="1210"/>
      <c r="L95" s="1212"/>
      <c r="M95" s="1210"/>
      <c r="N95" s="1212"/>
      <c r="O95" s="1210"/>
      <c r="P95" s="1212"/>
    </row>
    <row r="96" spans="2:16">
      <c r="B96" s="1458" t="s">
        <v>793</v>
      </c>
      <c r="C96" s="1459">
        <v>800153894</v>
      </c>
      <c r="D96" s="1460">
        <v>115.19749999999999</v>
      </c>
      <c r="E96" s="1461">
        <v>3</v>
      </c>
      <c r="F96" s="1324"/>
      <c r="G96" s="1325">
        <f t="shared" ref="G96:P110" si="18">IF(G$19=0,0,G$19/$D$19*$E96*$D96)</f>
        <v>691.18499999999995</v>
      </c>
      <c r="H96" s="1325">
        <f t="shared" si="18"/>
        <v>691.18499999999995</v>
      </c>
      <c r="I96" s="1325">
        <f t="shared" si="18"/>
        <v>691.18499999999995</v>
      </c>
      <c r="J96" s="1325">
        <f t="shared" si="18"/>
        <v>691.18499999999995</v>
      </c>
      <c r="K96" s="1325">
        <f t="shared" si="18"/>
        <v>691.18499999999995</v>
      </c>
      <c r="L96" s="1325">
        <f t="shared" si="18"/>
        <v>691.18499999999995</v>
      </c>
      <c r="M96" s="1325">
        <f t="shared" si="18"/>
        <v>691.18499999999995</v>
      </c>
      <c r="N96" s="1325">
        <f t="shared" si="18"/>
        <v>691.18499999999995</v>
      </c>
      <c r="O96" s="1325">
        <f t="shared" si="18"/>
        <v>691.18499999999995</v>
      </c>
      <c r="P96" s="1325">
        <f t="shared" si="18"/>
        <v>691.18499999999995</v>
      </c>
    </row>
    <row r="97" spans="2:16">
      <c r="B97" s="1458" t="s">
        <v>794</v>
      </c>
      <c r="C97" s="1459">
        <v>800157453</v>
      </c>
      <c r="D97" s="1460">
        <v>123.16249999999999</v>
      </c>
      <c r="E97" s="1461">
        <v>2</v>
      </c>
      <c r="F97" s="1324"/>
      <c r="G97" s="1325">
        <f t="shared" si="18"/>
        <v>492.65</v>
      </c>
      <c r="H97" s="1325">
        <f t="shared" si="18"/>
        <v>492.65</v>
      </c>
      <c r="I97" s="1325">
        <f t="shared" si="18"/>
        <v>492.65</v>
      </c>
      <c r="J97" s="1325">
        <f t="shared" si="18"/>
        <v>492.65</v>
      </c>
      <c r="K97" s="1325">
        <f t="shared" si="18"/>
        <v>492.65</v>
      </c>
      <c r="L97" s="1325">
        <f t="shared" si="18"/>
        <v>492.65</v>
      </c>
      <c r="M97" s="1325">
        <f t="shared" si="18"/>
        <v>492.65</v>
      </c>
      <c r="N97" s="1325">
        <f t="shared" si="18"/>
        <v>492.65</v>
      </c>
      <c r="O97" s="1325">
        <f t="shared" si="18"/>
        <v>492.65</v>
      </c>
      <c r="P97" s="1325">
        <f t="shared" si="18"/>
        <v>492.65</v>
      </c>
    </row>
    <row r="98" spans="2:16">
      <c r="B98" s="1458" t="s">
        <v>795</v>
      </c>
      <c r="C98" s="1459">
        <v>800153892</v>
      </c>
      <c r="D98" s="1460">
        <v>59.168149999999997</v>
      </c>
      <c r="E98" s="1461">
        <v>3</v>
      </c>
      <c r="F98" s="1324"/>
      <c r="G98" s="1325">
        <f t="shared" si="18"/>
        <v>355.00889999999998</v>
      </c>
      <c r="H98" s="1325">
        <f t="shared" si="18"/>
        <v>355.00889999999998</v>
      </c>
      <c r="I98" s="1325">
        <f t="shared" si="18"/>
        <v>355.00889999999998</v>
      </c>
      <c r="J98" s="1325">
        <f t="shared" si="18"/>
        <v>355.00889999999998</v>
      </c>
      <c r="K98" s="1325">
        <f t="shared" si="18"/>
        <v>355.00889999999998</v>
      </c>
      <c r="L98" s="1325">
        <f t="shared" si="18"/>
        <v>355.00889999999998</v>
      </c>
      <c r="M98" s="1325">
        <f t="shared" si="18"/>
        <v>355.00889999999998</v>
      </c>
      <c r="N98" s="1325">
        <f t="shared" si="18"/>
        <v>355.00889999999998</v>
      </c>
      <c r="O98" s="1325">
        <f t="shared" si="18"/>
        <v>355.00889999999998</v>
      </c>
      <c r="P98" s="1325">
        <f t="shared" si="18"/>
        <v>355.00889999999998</v>
      </c>
    </row>
    <row r="99" spans="2:16">
      <c r="B99" s="1458" t="s">
        <v>804</v>
      </c>
      <c r="C99" s="1459">
        <v>800107886</v>
      </c>
      <c r="D99" s="1460">
        <v>22.906749999999999</v>
      </c>
      <c r="E99" s="1461">
        <v>2</v>
      </c>
      <c r="F99" s="1324"/>
      <c r="G99" s="1325">
        <f t="shared" si="18"/>
        <v>91.626999999999995</v>
      </c>
      <c r="H99" s="1325">
        <f t="shared" si="18"/>
        <v>91.626999999999995</v>
      </c>
      <c r="I99" s="1325">
        <f t="shared" si="18"/>
        <v>91.626999999999995</v>
      </c>
      <c r="J99" s="1325">
        <f t="shared" si="18"/>
        <v>91.626999999999995</v>
      </c>
      <c r="K99" s="1325">
        <f t="shared" si="18"/>
        <v>91.626999999999995</v>
      </c>
      <c r="L99" s="1325">
        <f t="shared" si="18"/>
        <v>91.626999999999995</v>
      </c>
      <c r="M99" s="1325">
        <f t="shared" si="18"/>
        <v>91.626999999999995</v>
      </c>
      <c r="N99" s="1325">
        <f t="shared" si="18"/>
        <v>91.626999999999995</v>
      </c>
      <c r="O99" s="1325">
        <f t="shared" si="18"/>
        <v>91.626999999999995</v>
      </c>
      <c r="P99" s="1325">
        <f t="shared" si="18"/>
        <v>91.626999999999995</v>
      </c>
    </row>
    <row r="100" spans="2:16">
      <c r="B100" s="1458" t="s">
        <v>796</v>
      </c>
      <c r="C100" s="1459">
        <v>803399832</v>
      </c>
      <c r="D100" s="1460">
        <v>27.3111</v>
      </c>
      <c r="E100" s="1461">
        <v>1</v>
      </c>
      <c r="F100" s="1324"/>
      <c r="G100" s="1325">
        <f t="shared" si="18"/>
        <v>54.622199999999999</v>
      </c>
      <c r="H100" s="1325">
        <f t="shared" si="18"/>
        <v>54.622199999999999</v>
      </c>
      <c r="I100" s="1325">
        <f t="shared" si="18"/>
        <v>54.622199999999999</v>
      </c>
      <c r="J100" s="1325">
        <f t="shared" si="18"/>
        <v>54.622199999999999</v>
      </c>
      <c r="K100" s="1325">
        <f t="shared" si="18"/>
        <v>54.622199999999999</v>
      </c>
      <c r="L100" s="1325">
        <f t="shared" si="18"/>
        <v>54.622199999999999</v>
      </c>
      <c r="M100" s="1325">
        <f t="shared" si="18"/>
        <v>54.622199999999999</v>
      </c>
      <c r="N100" s="1325">
        <f t="shared" si="18"/>
        <v>54.622199999999999</v>
      </c>
      <c r="O100" s="1325">
        <f t="shared" si="18"/>
        <v>54.622199999999999</v>
      </c>
      <c r="P100" s="1325">
        <f t="shared" si="18"/>
        <v>54.622199999999999</v>
      </c>
    </row>
    <row r="101" spans="2:16">
      <c r="B101" s="1458" t="s">
        <v>805</v>
      </c>
      <c r="C101" s="1459">
        <v>800152656</v>
      </c>
      <c r="D101" s="1460">
        <v>256.5025</v>
      </c>
      <c r="E101" s="1461">
        <v>2</v>
      </c>
      <c r="F101" s="1324"/>
      <c r="G101" s="1325">
        <f t="shared" si="18"/>
        <v>1026.01</v>
      </c>
      <c r="H101" s="1325">
        <f t="shared" si="18"/>
        <v>1026.01</v>
      </c>
      <c r="I101" s="1325">
        <f t="shared" si="18"/>
        <v>1026.01</v>
      </c>
      <c r="J101" s="1325">
        <f t="shared" si="18"/>
        <v>1026.01</v>
      </c>
      <c r="K101" s="1325">
        <f t="shared" si="18"/>
        <v>1026.01</v>
      </c>
      <c r="L101" s="1325">
        <f t="shared" si="18"/>
        <v>1026.01</v>
      </c>
      <c r="M101" s="1325">
        <f t="shared" si="18"/>
        <v>1026.01</v>
      </c>
      <c r="N101" s="1325">
        <f t="shared" si="18"/>
        <v>1026.01</v>
      </c>
      <c r="O101" s="1325">
        <f t="shared" si="18"/>
        <v>1026.01</v>
      </c>
      <c r="P101" s="1325">
        <f t="shared" si="18"/>
        <v>1026.01</v>
      </c>
    </row>
    <row r="102" spans="2:16">
      <c r="B102" s="1458" t="s">
        <v>806</v>
      </c>
      <c r="C102" s="1459">
        <v>800152657</v>
      </c>
      <c r="D102" s="1460">
        <v>327.745</v>
      </c>
      <c r="E102" s="1461">
        <v>2</v>
      </c>
      <c r="F102" s="1324"/>
      <c r="G102" s="1325">
        <f t="shared" si="18"/>
        <v>1310.98</v>
      </c>
      <c r="H102" s="1325">
        <f t="shared" si="18"/>
        <v>1310.98</v>
      </c>
      <c r="I102" s="1325">
        <f t="shared" si="18"/>
        <v>1310.98</v>
      </c>
      <c r="J102" s="1325">
        <f t="shared" si="18"/>
        <v>1310.98</v>
      </c>
      <c r="K102" s="1325">
        <f t="shared" si="18"/>
        <v>1310.98</v>
      </c>
      <c r="L102" s="1325">
        <f t="shared" si="18"/>
        <v>1310.98</v>
      </c>
      <c r="M102" s="1325">
        <f t="shared" si="18"/>
        <v>1310.98</v>
      </c>
      <c r="N102" s="1325">
        <f t="shared" si="18"/>
        <v>1310.98</v>
      </c>
      <c r="O102" s="1325">
        <f t="shared" si="18"/>
        <v>1310.98</v>
      </c>
      <c r="P102" s="1325">
        <f t="shared" si="18"/>
        <v>1310.98</v>
      </c>
    </row>
    <row r="103" spans="2:16">
      <c r="B103" s="1458" t="s">
        <v>808</v>
      </c>
      <c r="C103" s="1459">
        <v>803403535</v>
      </c>
      <c r="D103" s="1460">
        <v>68.29249999999999</v>
      </c>
      <c r="E103" s="1461">
        <v>1</v>
      </c>
      <c r="F103" s="1324"/>
      <c r="G103" s="1325">
        <f t="shared" si="18"/>
        <v>136.58499999999998</v>
      </c>
      <c r="H103" s="1325">
        <f t="shared" si="18"/>
        <v>136.58499999999998</v>
      </c>
      <c r="I103" s="1325">
        <f t="shared" si="18"/>
        <v>136.58499999999998</v>
      </c>
      <c r="J103" s="1325">
        <f t="shared" si="18"/>
        <v>136.58499999999998</v>
      </c>
      <c r="K103" s="1325">
        <f t="shared" si="18"/>
        <v>136.58499999999998</v>
      </c>
      <c r="L103" s="1325">
        <f t="shared" si="18"/>
        <v>136.58499999999998</v>
      </c>
      <c r="M103" s="1325">
        <f t="shared" si="18"/>
        <v>136.58499999999998</v>
      </c>
      <c r="N103" s="1325">
        <f t="shared" si="18"/>
        <v>136.58499999999998</v>
      </c>
      <c r="O103" s="1325">
        <f t="shared" si="18"/>
        <v>136.58499999999998</v>
      </c>
      <c r="P103" s="1325">
        <f t="shared" si="18"/>
        <v>136.58499999999998</v>
      </c>
    </row>
    <row r="104" spans="2:16">
      <c r="B104" s="1458" t="s">
        <v>797</v>
      </c>
      <c r="C104" s="1459">
        <v>803436529</v>
      </c>
      <c r="D104" s="1460">
        <v>173.01749999999998</v>
      </c>
      <c r="E104" s="1461">
        <v>3</v>
      </c>
      <c r="F104" s="1324"/>
      <c r="G104" s="1325">
        <f t="shared" si="18"/>
        <v>1038.105</v>
      </c>
      <c r="H104" s="1325">
        <f t="shared" si="18"/>
        <v>1038.105</v>
      </c>
      <c r="I104" s="1325">
        <f t="shared" si="18"/>
        <v>1038.105</v>
      </c>
      <c r="J104" s="1325">
        <f t="shared" si="18"/>
        <v>1038.105</v>
      </c>
      <c r="K104" s="1325">
        <f t="shared" si="18"/>
        <v>1038.105</v>
      </c>
      <c r="L104" s="1325">
        <f t="shared" si="18"/>
        <v>1038.105</v>
      </c>
      <c r="M104" s="1325">
        <f t="shared" si="18"/>
        <v>1038.105</v>
      </c>
      <c r="N104" s="1325">
        <f t="shared" si="18"/>
        <v>1038.105</v>
      </c>
      <c r="O104" s="1325">
        <f t="shared" si="18"/>
        <v>1038.105</v>
      </c>
      <c r="P104" s="1325">
        <f t="shared" si="18"/>
        <v>1038.105</v>
      </c>
    </row>
    <row r="105" spans="2:16">
      <c r="B105" s="1458" t="s">
        <v>798</v>
      </c>
      <c r="C105" s="1459">
        <v>803444892</v>
      </c>
      <c r="D105" s="1460">
        <v>44.605474999999998</v>
      </c>
      <c r="E105" s="1461">
        <v>1</v>
      </c>
      <c r="F105" s="1324"/>
      <c r="G105" s="1325">
        <f t="shared" si="18"/>
        <v>89.210949999999997</v>
      </c>
      <c r="H105" s="1325">
        <f t="shared" si="18"/>
        <v>89.210949999999997</v>
      </c>
      <c r="I105" s="1325">
        <f t="shared" si="18"/>
        <v>89.210949999999997</v>
      </c>
      <c r="J105" s="1325">
        <f t="shared" si="18"/>
        <v>89.210949999999997</v>
      </c>
      <c r="K105" s="1325">
        <f t="shared" si="18"/>
        <v>89.210949999999997</v>
      </c>
      <c r="L105" s="1325">
        <f t="shared" si="18"/>
        <v>89.210949999999997</v>
      </c>
      <c r="M105" s="1325">
        <f t="shared" si="18"/>
        <v>89.210949999999997</v>
      </c>
      <c r="N105" s="1325">
        <f t="shared" si="18"/>
        <v>89.210949999999997</v>
      </c>
      <c r="O105" s="1325">
        <f t="shared" si="18"/>
        <v>89.210949999999997</v>
      </c>
      <c r="P105" s="1325">
        <f t="shared" si="18"/>
        <v>89.210949999999997</v>
      </c>
    </row>
    <row r="106" spans="2:16">
      <c r="B106" s="1458" t="s">
        <v>799</v>
      </c>
      <c r="C106" s="1459">
        <v>803303537</v>
      </c>
      <c r="D106" s="1460">
        <v>11.969625000000001</v>
      </c>
      <c r="E106" s="1461">
        <v>1</v>
      </c>
      <c r="F106" s="1324"/>
      <c r="G106" s="1325">
        <f t="shared" si="18"/>
        <v>23.939250000000001</v>
      </c>
      <c r="H106" s="1325">
        <f t="shared" si="18"/>
        <v>23.939250000000001</v>
      </c>
      <c r="I106" s="1325">
        <f t="shared" si="18"/>
        <v>23.939250000000001</v>
      </c>
      <c r="J106" s="1325">
        <f t="shared" si="18"/>
        <v>23.939250000000001</v>
      </c>
      <c r="K106" s="1325">
        <f t="shared" si="18"/>
        <v>23.939250000000001</v>
      </c>
      <c r="L106" s="1325">
        <f t="shared" si="18"/>
        <v>23.939250000000001</v>
      </c>
      <c r="M106" s="1325">
        <f t="shared" si="18"/>
        <v>23.939250000000001</v>
      </c>
      <c r="N106" s="1325">
        <f t="shared" si="18"/>
        <v>23.939250000000001</v>
      </c>
      <c r="O106" s="1325">
        <f t="shared" si="18"/>
        <v>23.939250000000001</v>
      </c>
      <c r="P106" s="1325">
        <f t="shared" si="18"/>
        <v>23.939250000000001</v>
      </c>
    </row>
    <row r="107" spans="2:16">
      <c r="B107" s="1458" t="s">
        <v>813</v>
      </c>
      <c r="C107" s="1459">
        <v>819972083</v>
      </c>
      <c r="D107" s="1460">
        <v>29.647499999999997</v>
      </c>
      <c r="E107" s="1461">
        <v>1</v>
      </c>
      <c r="F107" s="1324"/>
      <c r="G107" s="1325">
        <f t="shared" si="18"/>
        <v>59.294999999999995</v>
      </c>
      <c r="H107" s="1325">
        <f t="shared" si="18"/>
        <v>59.294999999999995</v>
      </c>
      <c r="I107" s="1325">
        <f t="shared" si="18"/>
        <v>59.294999999999995</v>
      </c>
      <c r="J107" s="1325">
        <f t="shared" si="18"/>
        <v>59.294999999999995</v>
      </c>
      <c r="K107" s="1325">
        <f t="shared" si="18"/>
        <v>59.294999999999995</v>
      </c>
      <c r="L107" s="1325">
        <f t="shared" si="18"/>
        <v>59.294999999999995</v>
      </c>
      <c r="M107" s="1325">
        <f t="shared" si="18"/>
        <v>59.294999999999995</v>
      </c>
      <c r="N107" s="1325">
        <f t="shared" si="18"/>
        <v>59.294999999999995</v>
      </c>
      <c r="O107" s="1325">
        <f t="shared" si="18"/>
        <v>59.294999999999995</v>
      </c>
      <c r="P107" s="1325">
        <f t="shared" si="18"/>
        <v>59.294999999999995</v>
      </c>
    </row>
    <row r="108" spans="2:16">
      <c r="B108" s="1477" t="s">
        <v>800</v>
      </c>
      <c r="C108" s="1473" t="s">
        <v>801</v>
      </c>
      <c r="D108" s="1481">
        <v>3.7266464999999998</v>
      </c>
      <c r="E108" s="1478">
        <v>166</v>
      </c>
      <c r="F108" s="1324"/>
      <c r="G108" s="1325">
        <f t="shared" si="18"/>
        <v>1237.2466379999998</v>
      </c>
      <c r="H108" s="1325">
        <f t="shared" si="18"/>
        <v>1237.2466379999998</v>
      </c>
      <c r="I108" s="1325">
        <f t="shared" si="18"/>
        <v>1237.2466379999998</v>
      </c>
      <c r="J108" s="1325">
        <f t="shared" si="18"/>
        <v>1237.2466379999998</v>
      </c>
      <c r="K108" s="1325">
        <f t="shared" si="18"/>
        <v>1237.2466379999998</v>
      </c>
      <c r="L108" s="1325">
        <f t="shared" si="18"/>
        <v>1237.2466379999998</v>
      </c>
      <c r="M108" s="1325">
        <f t="shared" si="18"/>
        <v>1237.2466379999998</v>
      </c>
      <c r="N108" s="1325">
        <f t="shared" si="18"/>
        <v>1237.2466379999998</v>
      </c>
      <c r="O108" s="1325">
        <f t="shared" si="18"/>
        <v>1237.2466379999998</v>
      </c>
      <c r="P108" s="1325">
        <f t="shared" si="18"/>
        <v>1237.2466379999998</v>
      </c>
    </row>
    <row r="109" spans="2:16">
      <c r="B109" s="1477" t="s">
        <v>802</v>
      </c>
      <c r="C109" s="1473" t="s">
        <v>803</v>
      </c>
      <c r="D109" s="1481">
        <v>4.4427884999999998</v>
      </c>
      <c r="E109" s="1478">
        <v>73</v>
      </c>
      <c r="F109" s="1324"/>
      <c r="G109" s="1325">
        <f t="shared" si="18"/>
        <v>648.64712099999997</v>
      </c>
      <c r="H109" s="1325">
        <f t="shared" si="18"/>
        <v>648.64712099999997</v>
      </c>
      <c r="I109" s="1325">
        <f t="shared" si="18"/>
        <v>648.64712099999997</v>
      </c>
      <c r="J109" s="1325">
        <f t="shared" si="18"/>
        <v>648.64712099999997</v>
      </c>
      <c r="K109" s="1325">
        <f t="shared" si="18"/>
        <v>648.64712099999997</v>
      </c>
      <c r="L109" s="1325">
        <f t="shared" si="18"/>
        <v>648.64712099999997</v>
      </c>
      <c r="M109" s="1325">
        <f t="shared" si="18"/>
        <v>648.64712099999997</v>
      </c>
      <c r="N109" s="1325">
        <f t="shared" si="18"/>
        <v>648.64712099999997</v>
      </c>
      <c r="O109" s="1325">
        <f t="shared" si="18"/>
        <v>648.64712099999997</v>
      </c>
      <c r="P109" s="1325">
        <f t="shared" si="18"/>
        <v>648.64712099999997</v>
      </c>
    </row>
    <row r="110" spans="2:16">
      <c r="B110" s="1472" t="s">
        <v>335</v>
      </c>
      <c r="C110" s="1473" t="s">
        <v>803</v>
      </c>
      <c r="D110" s="1482">
        <v>4.4427884999999998</v>
      </c>
      <c r="E110" s="1461">
        <v>28</v>
      </c>
      <c r="F110" s="1324"/>
      <c r="G110" s="1325">
        <f t="shared" si="18"/>
        <v>248.796156</v>
      </c>
      <c r="H110" s="1325">
        <f t="shared" si="18"/>
        <v>248.796156</v>
      </c>
      <c r="I110" s="1325">
        <f t="shared" si="18"/>
        <v>248.796156</v>
      </c>
      <c r="J110" s="1325">
        <f t="shared" si="18"/>
        <v>248.796156</v>
      </c>
      <c r="K110" s="1325">
        <f t="shared" si="18"/>
        <v>248.796156</v>
      </c>
      <c r="L110" s="1325">
        <f t="shared" si="18"/>
        <v>248.796156</v>
      </c>
      <c r="M110" s="1325">
        <f t="shared" si="18"/>
        <v>248.796156</v>
      </c>
      <c r="N110" s="1325">
        <f t="shared" si="18"/>
        <v>248.796156</v>
      </c>
      <c r="O110" s="1325">
        <f t="shared" si="18"/>
        <v>248.796156</v>
      </c>
      <c r="P110" s="1325">
        <f t="shared" si="18"/>
        <v>248.796156</v>
      </c>
    </row>
    <row r="111" spans="2:16">
      <c r="B111" s="1261"/>
      <c r="C111" s="1317"/>
      <c r="D111" s="1318"/>
      <c r="E111" s="1285"/>
      <c r="F111" s="1324"/>
      <c r="G111" s="1325"/>
      <c r="H111" s="1212"/>
      <c r="I111" s="1210"/>
      <c r="J111" s="1212"/>
      <c r="K111" s="1210"/>
      <c r="L111" s="1212"/>
      <c r="M111" s="1210"/>
      <c r="N111" s="1212"/>
      <c r="O111" s="1210"/>
      <c r="P111" s="1212"/>
    </row>
  </sheetData>
  <mergeCells count="2">
    <mergeCell ref="B11:P11"/>
    <mergeCell ref="B20:P20"/>
  </mergeCells>
  <pageMargins left="0.7" right="0.7"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979A-D746-4AAD-BC25-B2F4996A5A78}">
  <sheetPr>
    <tabColor theme="9" tint="0.59999389629810485"/>
  </sheetPr>
  <dimension ref="B2:P270"/>
  <sheetViews>
    <sheetView view="pageBreakPreview" zoomScale="80" zoomScaleNormal="80" zoomScaleSheetLayoutView="80" workbookViewId="0">
      <pane xSplit="2" ySplit="6" topLeftCell="C7" activePane="bottomRight" state="frozen"/>
      <selection activeCell="P25" sqref="P25"/>
      <selection pane="topRight" activeCell="P25" sqref="P25"/>
      <selection pane="bottomLeft" activeCell="P25" sqref="P25"/>
      <selection pane="bottomRight" activeCell="F70" sqref="F70:O70"/>
    </sheetView>
  </sheetViews>
  <sheetFormatPr defaultRowHeight="15" outlineLevelRow="1"/>
  <cols>
    <col min="1" max="1" width="5.42578125" style="2" customWidth="1"/>
    <col min="2" max="2" width="46.140625" style="2" customWidth="1"/>
    <col min="3" max="3" width="14.42578125" style="2" customWidth="1"/>
    <col min="4" max="4" width="14.140625" style="2" customWidth="1"/>
    <col min="5" max="5" width="11.42578125" style="2" customWidth="1"/>
    <col min="6" max="6" width="12" style="2" customWidth="1"/>
    <col min="7" max="7" width="9.42578125" style="2" customWidth="1"/>
    <col min="8" max="8" width="14.42578125" style="2" customWidth="1"/>
    <col min="9" max="9" width="14.85546875" style="2" customWidth="1"/>
    <col min="10" max="10" width="9.42578125" style="2" bestFit="1" customWidth="1"/>
    <col min="11" max="11" width="11.5703125" style="2" customWidth="1"/>
    <col min="12" max="12" width="11.42578125" style="2" customWidth="1"/>
    <col min="13" max="14" width="9.42578125" style="2" bestFit="1" customWidth="1"/>
    <col min="15" max="15" width="10.5703125" style="2" bestFit="1" customWidth="1"/>
    <col min="16" max="16" width="25.28515625" style="2" customWidth="1"/>
    <col min="17" max="16384" width="9.140625" style="2"/>
  </cols>
  <sheetData>
    <row r="2" spans="2:15">
      <c r="B2" s="359" t="s">
        <v>178</v>
      </c>
    </row>
    <row r="3" spans="2:15" ht="15.75" thickBot="1">
      <c r="B3" s="2" t="s">
        <v>310</v>
      </c>
      <c r="F3" s="563">
        <f>'Estar ГПБ'!E7</f>
        <v>0.91384449518011157</v>
      </c>
      <c r="G3" s="563">
        <f>'Estar ГПБ'!F7</f>
        <v>0.9092941400304414</v>
      </c>
      <c r="H3" s="563">
        <f>'Estar ГПБ'!G7</f>
        <v>0.82250443937087769</v>
      </c>
      <c r="I3" s="563">
        <f>'Estar ГПБ'!H7</f>
        <v>0.90846175799086759</v>
      </c>
      <c r="J3" s="563">
        <f>'Estar ГПБ'!I7</f>
        <v>0.90330098934550995</v>
      </c>
      <c r="K3" s="563">
        <f>'Estar ГПБ'!J7</f>
        <v>0.80630073566717397</v>
      </c>
      <c r="L3" s="563">
        <f>'Estar ГПБ'!K7</f>
        <v>0.89220256215119231</v>
      </c>
      <c r="M3" s="563">
        <f>'Estar ГПБ'!L7</f>
        <v>0.81301528411973611</v>
      </c>
      <c r="N3" s="563">
        <f>'Estar ГПБ'!M7</f>
        <v>0.82916349568746839</v>
      </c>
      <c r="O3" s="563">
        <f>'Estar ГПБ'!N7</f>
        <v>0.80896435819381018</v>
      </c>
    </row>
    <row r="4" spans="2:15" s="139" customFormat="1" ht="23.1" customHeight="1">
      <c r="B4" s="482" t="s">
        <v>189</v>
      </c>
      <c r="C4" s="483" t="s">
        <v>1</v>
      </c>
      <c r="D4" s="467"/>
      <c r="E4" s="467"/>
      <c r="F4" s="368">
        <v>1</v>
      </c>
      <c r="G4" s="368">
        <f>F4+1</f>
        <v>2</v>
      </c>
      <c r="H4" s="368">
        <f t="shared" ref="H4:O4" si="0">G4+1</f>
        <v>3</v>
      </c>
      <c r="I4" s="368">
        <f t="shared" si="0"/>
        <v>4</v>
      </c>
      <c r="J4" s="368">
        <f t="shared" si="0"/>
        <v>5</v>
      </c>
      <c r="K4" s="368">
        <f t="shared" si="0"/>
        <v>6</v>
      </c>
      <c r="L4" s="368">
        <f t="shared" si="0"/>
        <v>7</v>
      </c>
      <c r="M4" s="368">
        <f t="shared" si="0"/>
        <v>8</v>
      </c>
      <c r="N4" s="368">
        <f t="shared" si="0"/>
        <v>9</v>
      </c>
      <c r="O4" s="368">
        <f t="shared" si="0"/>
        <v>10</v>
      </c>
    </row>
    <row r="5" spans="2:15">
      <c r="B5" s="1208" t="s">
        <v>190</v>
      </c>
      <c r="C5" s="1209" t="s">
        <v>191</v>
      </c>
      <c r="D5" s="1210"/>
      <c r="E5" s="1211"/>
      <c r="F5" s="1212">
        <v>0</v>
      </c>
      <c r="G5" s="1212">
        <f>F6+1</f>
        <v>7001</v>
      </c>
      <c r="H5" s="1212">
        <f t="shared" ref="H5:O5" si="1">G6+1</f>
        <v>14001</v>
      </c>
      <c r="I5" s="1212">
        <f t="shared" si="1"/>
        <v>21001</v>
      </c>
      <c r="J5" s="1212">
        <f t="shared" si="1"/>
        <v>28001</v>
      </c>
      <c r="K5" s="1212">
        <f t="shared" si="1"/>
        <v>35001</v>
      </c>
      <c r="L5" s="1212">
        <f t="shared" si="1"/>
        <v>42001</v>
      </c>
      <c r="M5" s="1212">
        <f t="shared" si="1"/>
        <v>49001</v>
      </c>
      <c r="N5" s="1212">
        <f t="shared" si="1"/>
        <v>56001</v>
      </c>
      <c r="O5" s="1212">
        <f t="shared" si="1"/>
        <v>63001</v>
      </c>
    </row>
    <row r="6" spans="2:15" ht="15.75" thickBot="1">
      <c r="B6" s="1214" t="s">
        <v>192</v>
      </c>
      <c r="C6" s="1215" t="s">
        <v>191</v>
      </c>
      <c r="D6" s="1216"/>
      <c r="E6" s="1217">
        <f>'Estar ГПБ_ТО'!F6</f>
        <v>7000</v>
      </c>
      <c r="F6" s="1218">
        <f>E6</f>
        <v>7000</v>
      </c>
      <c r="G6" s="1218">
        <f t="shared" ref="G6:O6" si="2">F6+$E6</f>
        <v>14000</v>
      </c>
      <c r="H6" s="1218">
        <f t="shared" si="2"/>
        <v>21000</v>
      </c>
      <c r="I6" s="1218">
        <f t="shared" si="2"/>
        <v>28000</v>
      </c>
      <c r="J6" s="1218">
        <f t="shared" si="2"/>
        <v>35000</v>
      </c>
      <c r="K6" s="1218">
        <f t="shared" si="2"/>
        <v>42000</v>
      </c>
      <c r="L6" s="1218">
        <f t="shared" si="2"/>
        <v>49000</v>
      </c>
      <c r="M6" s="1218">
        <f t="shared" si="2"/>
        <v>56000</v>
      </c>
      <c r="N6" s="1218">
        <f t="shared" si="2"/>
        <v>63000</v>
      </c>
      <c r="O6" s="1218">
        <f t="shared" si="2"/>
        <v>70000</v>
      </c>
    </row>
    <row r="7" spans="2:15" ht="15.75" thickBot="1">
      <c r="B7" s="491"/>
    </row>
    <row r="8" spans="2:15" ht="21.75" customHeight="1">
      <c r="B8" s="492" t="s">
        <v>219</v>
      </c>
      <c r="C8" s="493" t="s">
        <v>176</v>
      </c>
      <c r="D8" s="494"/>
      <c r="E8" s="495"/>
      <c r="F8" s="496">
        <f>F16</f>
        <v>350</v>
      </c>
      <c r="G8" s="496">
        <f t="shared" ref="G8:N8" si="3">G16</f>
        <v>396</v>
      </c>
      <c r="H8" s="496">
        <f>H16</f>
        <v>1178</v>
      </c>
      <c r="I8" s="496">
        <f t="shared" si="3"/>
        <v>403.5</v>
      </c>
      <c r="J8" s="496">
        <f t="shared" si="3"/>
        <v>450</v>
      </c>
      <c r="K8" s="496">
        <f t="shared" si="3"/>
        <v>1324</v>
      </c>
      <c r="L8" s="496">
        <f t="shared" si="3"/>
        <v>550</v>
      </c>
      <c r="M8" s="496">
        <f t="shared" si="3"/>
        <v>1263.5</v>
      </c>
      <c r="N8" s="496">
        <f t="shared" si="3"/>
        <v>1118</v>
      </c>
      <c r="O8" s="496">
        <f>O16</f>
        <v>1300</v>
      </c>
    </row>
    <row r="9" spans="2:15" ht="21" customHeight="1">
      <c r="B9" s="1220" t="s">
        <v>140</v>
      </c>
      <c r="C9" s="1221" t="s">
        <v>148</v>
      </c>
      <c r="D9" s="1222"/>
      <c r="E9" s="1223"/>
      <c r="F9" s="1224">
        <f>SUM(F10:F12)</f>
        <v>50395.947367400018</v>
      </c>
      <c r="G9" s="1225">
        <f t="shared" ref="G9:O9" si="4">SUM(G10:G12)</f>
        <v>472528.53732849995</v>
      </c>
      <c r="H9" s="1225">
        <f t="shared" si="4"/>
        <v>1378358.1662082002</v>
      </c>
      <c r="I9" s="1225">
        <f t="shared" si="4"/>
        <v>476194.73788849998</v>
      </c>
      <c r="J9" s="1225">
        <f t="shared" si="4"/>
        <v>59395.947367400018</v>
      </c>
      <c r="K9" s="1225">
        <f t="shared" si="4"/>
        <v>1809490.7561692996</v>
      </c>
      <c r="L9" s="1225">
        <f t="shared" si="4"/>
        <v>68395.947367400018</v>
      </c>
      <c r="M9" s="1225">
        <f t="shared" si="4"/>
        <v>1006216.7378885</v>
      </c>
      <c r="N9" s="1225">
        <f t="shared" si="4"/>
        <v>1126022.1662082002</v>
      </c>
      <c r="O9" s="1225">
        <f t="shared" si="4"/>
        <v>138055.94736740002</v>
      </c>
    </row>
    <row r="10" spans="2:15" ht="23.25" customHeight="1">
      <c r="B10" s="1227" t="s">
        <v>142</v>
      </c>
      <c r="C10" s="1228" t="s">
        <v>148</v>
      </c>
      <c r="D10" s="1229"/>
      <c r="E10" s="1230"/>
      <c r="F10" s="1231">
        <f>F124</f>
        <v>21055.947367400018</v>
      </c>
      <c r="G10" s="1232">
        <f t="shared" ref="G10:O10" si="5">G124</f>
        <v>439048.53732849995</v>
      </c>
      <c r="H10" s="1232">
        <f t="shared" si="5"/>
        <v>92679.360089800146</v>
      </c>
      <c r="I10" s="1232">
        <f t="shared" si="5"/>
        <v>439048.53732849995</v>
      </c>
      <c r="J10" s="1232">
        <f t="shared" si="5"/>
        <v>21055.947367400018</v>
      </c>
      <c r="K10" s="1232">
        <f t="shared" si="5"/>
        <v>510671.95005089941</v>
      </c>
      <c r="L10" s="1232">
        <f t="shared" si="5"/>
        <v>21055.947367400018</v>
      </c>
      <c r="M10" s="1232">
        <f t="shared" si="5"/>
        <v>439048.53732849995</v>
      </c>
      <c r="N10" s="1232">
        <f t="shared" si="5"/>
        <v>92679.360089800146</v>
      </c>
      <c r="O10" s="1232">
        <f t="shared" si="5"/>
        <v>21055.947367400018</v>
      </c>
    </row>
    <row r="11" spans="2:15" ht="27.75" customHeight="1">
      <c r="B11" s="1227" t="s">
        <v>143</v>
      </c>
      <c r="C11" s="1228" t="s">
        <v>148</v>
      </c>
      <c r="D11" s="1229"/>
      <c r="E11" s="1230"/>
      <c r="F11" s="1231">
        <f>F225</f>
        <v>0</v>
      </c>
      <c r="G11" s="1232">
        <f t="shared" ref="G11:O11" si="6">G225</f>
        <v>0</v>
      </c>
      <c r="H11" s="1232">
        <f t="shared" si="6"/>
        <v>1181908.8061184001</v>
      </c>
      <c r="I11" s="1232">
        <f t="shared" si="6"/>
        <v>2991.2005600000002</v>
      </c>
      <c r="J11" s="1232">
        <f t="shared" si="6"/>
        <v>0</v>
      </c>
      <c r="K11" s="1232">
        <f t="shared" si="6"/>
        <v>1181908.8061184001</v>
      </c>
      <c r="L11" s="1232">
        <f t="shared" si="6"/>
        <v>0</v>
      </c>
      <c r="M11" s="1232">
        <f t="shared" si="6"/>
        <v>502863.20056000003</v>
      </c>
      <c r="N11" s="1232">
        <f t="shared" si="6"/>
        <v>934972.80611840007</v>
      </c>
      <c r="O11" s="1232">
        <f t="shared" si="6"/>
        <v>0</v>
      </c>
    </row>
    <row r="12" spans="2:15" ht="23.25" customHeight="1" thickBot="1">
      <c r="B12" s="1234" t="s">
        <v>144</v>
      </c>
      <c r="C12" s="1235" t="s">
        <v>148</v>
      </c>
      <c r="D12" s="1236"/>
      <c r="E12" s="1237"/>
      <c r="F12" s="1238">
        <f>F$70</f>
        <v>29340</v>
      </c>
      <c r="G12" s="1238">
        <f t="shared" ref="G12:O12" si="7">G$70</f>
        <v>33480</v>
      </c>
      <c r="H12" s="1238">
        <f t="shared" si="7"/>
        <v>103770</v>
      </c>
      <c r="I12" s="1238">
        <f t="shared" si="7"/>
        <v>34155</v>
      </c>
      <c r="J12" s="1238">
        <f t="shared" si="7"/>
        <v>38340</v>
      </c>
      <c r="K12" s="1238">
        <f t="shared" si="7"/>
        <v>116910</v>
      </c>
      <c r="L12" s="1238">
        <f t="shared" si="7"/>
        <v>47340</v>
      </c>
      <c r="M12" s="1238">
        <f t="shared" si="7"/>
        <v>64305</v>
      </c>
      <c r="N12" s="1238">
        <f t="shared" si="7"/>
        <v>98370</v>
      </c>
      <c r="O12" s="1238">
        <f t="shared" si="7"/>
        <v>117000</v>
      </c>
    </row>
    <row r="13" spans="2:15" ht="18" customHeight="1">
      <c r="B13" s="505"/>
      <c r="C13" s="506"/>
      <c r="D13" s="506"/>
      <c r="E13" s="506"/>
      <c r="F13" s="507"/>
      <c r="G13" s="507"/>
      <c r="H13" s="507"/>
      <c r="I13" s="507"/>
      <c r="J13" s="507"/>
      <c r="K13" s="507"/>
      <c r="L13" s="507"/>
      <c r="M13" s="507"/>
      <c r="N13" s="507"/>
      <c r="O13" s="507"/>
    </row>
    <row r="14" spans="2:15" ht="23.25" customHeight="1" thickBot="1">
      <c r="B14" s="508" t="s">
        <v>221</v>
      </c>
      <c r="C14" s="506"/>
      <c r="D14" s="506"/>
      <c r="E14" s="506"/>
      <c r="F14" s="507"/>
      <c r="G14" s="507"/>
      <c r="H14" s="507"/>
      <c r="I14" s="507"/>
      <c r="J14" s="507"/>
      <c r="K14" s="507"/>
      <c r="L14" s="507"/>
      <c r="M14" s="507"/>
      <c r="N14" s="507"/>
      <c r="O14" s="507"/>
    </row>
    <row r="15" spans="2:15" ht="16.5" customHeight="1" thickBot="1">
      <c r="B15" s="406" t="s">
        <v>355</v>
      </c>
      <c r="C15" s="483" t="s">
        <v>1</v>
      </c>
      <c r="D15" s="521"/>
      <c r="E15" s="521"/>
      <c r="F15" s="534">
        <f>F4</f>
        <v>1</v>
      </c>
      <c r="G15" s="534">
        <f t="shared" ref="G15:O15" si="8">G4</f>
        <v>2</v>
      </c>
      <c r="H15" s="534">
        <f t="shared" si="8"/>
        <v>3</v>
      </c>
      <c r="I15" s="534">
        <f t="shared" si="8"/>
        <v>4</v>
      </c>
      <c r="J15" s="534">
        <f t="shared" si="8"/>
        <v>5</v>
      </c>
      <c r="K15" s="534">
        <f t="shared" si="8"/>
        <v>6</v>
      </c>
      <c r="L15" s="534">
        <f t="shared" si="8"/>
        <v>7</v>
      </c>
      <c r="M15" s="534">
        <f t="shared" si="8"/>
        <v>8</v>
      </c>
      <c r="N15" s="534">
        <f t="shared" si="8"/>
        <v>9</v>
      </c>
      <c r="O15" s="534">
        <f t="shared" si="8"/>
        <v>10</v>
      </c>
    </row>
    <row r="16" spans="2:15" ht="16.5" customHeight="1" thickBot="1">
      <c r="B16" s="514" t="s">
        <v>356</v>
      </c>
      <c r="C16" s="515"/>
      <c r="D16" s="1229"/>
      <c r="E16" s="1229"/>
      <c r="F16" s="1239">
        <f>SUM(F17:F66)</f>
        <v>350</v>
      </c>
      <c r="G16" s="1239">
        <f t="shared" ref="G16:O16" si="9">SUM(G17:G66)</f>
        <v>396</v>
      </c>
      <c r="H16" s="1239">
        <f>SUM(H17:H66)</f>
        <v>1178</v>
      </c>
      <c r="I16" s="1239">
        <f t="shared" si="9"/>
        <v>403.5</v>
      </c>
      <c r="J16" s="1239">
        <f t="shared" si="9"/>
        <v>450</v>
      </c>
      <c r="K16" s="1239">
        <f t="shared" si="9"/>
        <v>1324</v>
      </c>
      <c r="L16" s="1239">
        <f t="shared" si="9"/>
        <v>550</v>
      </c>
      <c r="M16" s="1239">
        <f t="shared" si="9"/>
        <v>1263.5</v>
      </c>
      <c r="N16" s="1239">
        <f t="shared" si="9"/>
        <v>1118</v>
      </c>
      <c r="O16" s="1239">
        <f t="shared" si="9"/>
        <v>1300</v>
      </c>
    </row>
    <row r="17" spans="2:15" ht="16.5" customHeight="1">
      <c r="B17" s="1483" t="s">
        <v>818</v>
      </c>
      <c r="C17" s="595" t="s">
        <v>176</v>
      </c>
      <c r="D17" s="1229">
        <v>4</v>
      </c>
      <c r="E17" s="1229"/>
      <c r="F17" s="1484"/>
      <c r="G17" s="1484">
        <f>$D17</f>
        <v>4</v>
      </c>
      <c r="H17" s="1484"/>
      <c r="I17" s="1484">
        <f>$D17</f>
        <v>4</v>
      </c>
      <c r="J17" s="1484"/>
      <c r="K17" s="1484">
        <f>$D17</f>
        <v>4</v>
      </c>
      <c r="L17" s="1484"/>
      <c r="M17" s="1484">
        <f>$D17</f>
        <v>4</v>
      </c>
      <c r="N17" s="1484"/>
      <c r="O17" s="1484"/>
    </row>
    <row r="18" spans="2:15" ht="16.5" customHeight="1">
      <c r="B18" s="1483" t="s">
        <v>819</v>
      </c>
      <c r="C18" s="595" t="s">
        <v>176</v>
      </c>
      <c r="D18" s="1229">
        <v>4</v>
      </c>
      <c r="E18" s="1229"/>
      <c r="F18" s="1484"/>
      <c r="G18" s="1484">
        <f t="shared" ref="F18:N31" si="10">$D18</f>
        <v>4</v>
      </c>
      <c r="H18" s="1484"/>
      <c r="I18" s="1484">
        <f t="shared" si="10"/>
        <v>4</v>
      </c>
      <c r="J18" s="1484"/>
      <c r="K18" s="1484">
        <f t="shared" si="10"/>
        <v>4</v>
      </c>
      <c r="L18" s="1484"/>
      <c r="M18" s="1484">
        <f t="shared" si="10"/>
        <v>4</v>
      </c>
      <c r="N18" s="1484"/>
      <c r="O18" s="1484"/>
    </row>
    <row r="19" spans="2:15" ht="16.5" customHeight="1">
      <c r="B19" s="1483" t="s">
        <v>820</v>
      </c>
      <c r="C19" s="595" t="s">
        <v>176</v>
      </c>
      <c r="D19" s="1229">
        <v>9</v>
      </c>
      <c r="E19" s="1229"/>
      <c r="F19" s="1484"/>
      <c r="G19" s="1484">
        <f t="shared" si="10"/>
        <v>9</v>
      </c>
      <c r="H19" s="1484"/>
      <c r="I19" s="1484">
        <f t="shared" si="10"/>
        <v>9</v>
      </c>
      <c r="J19" s="1484"/>
      <c r="K19" s="1484">
        <f t="shared" si="10"/>
        <v>9</v>
      </c>
      <c r="L19" s="1484"/>
      <c r="M19" s="1484">
        <f t="shared" si="10"/>
        <v>9</v>
      </c>
      <c r="N19" s="1484"/>
      <c r="O19" s="1484"/>
    </row>
    <row r="20" spans="2:15" ht="16.5" customHeight="1">
      <c r="B20" s="1483" t="s">
        <v>821</v>
      </c>
      <c r="C20" s="595" t="s">
        <v>176</v>
      </c>
      <c r="D20" s="1229">
        <v>3</v>
      </c>
      <c r="E20" s="1229"/>
      <c r="F20" s="1484"/>
      <c r="G20" s="1484">
        <f t="shared" si="10"/>
        <v>3</v>
      </c>
      <c r="H20" s="1484"/>
      <c r="I20" s="1484">
        <f t="shared" si="10"/>
        <v>3</v>
      </c>
      <c r="J20" s="1484"/>
      <c r="K20" s="1484">
        <f t="shared" si="10"/>
        <v>3</v>
      </c>
      <c r="L20" s="1484"/>
      <c r="M20" s="1484">
        <f t="shared" si="10"/>
        <v>3</v>
      </c>
      <c r="N20" s="1484"/>
      <c r="O20" s="1484"/>
    </row>
    <row r="21" spans="2:15" ht="16.5" customHeight="1">
      <c r="B21" s="1483" t="s">
        <v>822</v>
      </c>
      <c r="C21" s="595" t="s">
        <v>176</v>
      </c>
      <c r="D21" s="1229">
        <v>6</v>
      </c>
      <c r="E21" s="1229"/>
      <c r="F21" s="1484"/>
      <c r="G21" s="1484">
        <f t="shared" si="10"/>
        <v>6</v>
      </c>
      <c r="H21" s="1484"/>
      <c r="I21" s="1484">
        <f t="shared" si="10"/>
        <v>6</v>
      </c>
      <c r="J21" s="1484"/>
      <c r="K21" s="1484">
        <f t="shared" si="10"/>
        <v>6</v>
      </c>
      <c r="L21" s="1484"/>
      <c r="M21" s="1484">
        <f t="shared" si="10"/>
        <v>6</v>
      </c>
      <c r="N21" s="1484"/>
      <c r="O21" s="1484"/>
    </row>
    <row r="22" spans="2:15" ht="16.5" customHeight="1">
      <c r="B22" s="1483" t="s">
        <v>823</v>
      </c>
      <c r="C22" s="595" t="s">
        <v>176</v>
      </c>
      <c r="D22" s="1229">
        <v>8</v>
      </c>
      <c r="E22" s="1229"/>
      <c r="F22" s="1484"/>
      <c r="G22" s="1484">
        <f t="shared" si="10"/>
        <v>8</v>
      </c>
      <c r="H22" s="1484"/>
      <c r="I22" s="1484">
        <f t="shared" si="10"/>
        <v>8</v>
      </c>
      <c r="J22" s="1484"/>
      <c r="K22" s="1484">
        <f t="shared" si="10"/>
        <v>8</v>
      </c>
      <c r="L22" s="1484"/>
      <c r="M22" s="1484">
        <f t="shared" si="10"/>
        <v>8</v>
      </c>
      <c r="N22" s="1484"/>
      <c r="O22" s="1484"/>
    </row>
    <row r="23" spans="2:15" ht="16.5" customHeight="1">
      <c r="B23" s="1546" t="s">
        <v>824</v>
      </c>
      <c r="C23" s="595" t="s">
        <v>176</v>
      </c>
      <c r="D23" s="1229"/>
      <c r="E23" s="1229"/>
      <c r="F23" s="1484"/>
      <c r="G23" s="1484"/>
      <c r="H23" s="1484"/>
      <c r="I23" s="1484"/>
      <c r="J23" s="1484"/>
      <c r="K23" s="1484"/>
      <c r="L23" s="1484"/>
      <c r="M23" s="1484"/>
      <c r="N23" s="1484"/>
      <c r="O23" s="1484"/>
    </row>
    <row r="24" spans="2:15" ht="16.5" customHeight="1">
      <c r="B24" s="1486" t="s">
        <v>825</v>
      </c>
      <c r="C24" s="595" t="s">
        <v>176</v>
      </c>
      <c r="D24" s="1229">
        <v>4</v>
      </c>
      <c r="E24" s="1229"/>
      <c r="F24" s="1484">
        <f t="shared" si="10"/>
        <v>4</v>
      </c>
      <c r="G24" s="1484">
        <f t="shared" si="10"/>
        <v>4</v>
      </c>
      <c r="H24" s="1484">
        <f t="shared" si="10"/>
        <v>4</v>
      </c>
      <c r="I24" s="1484">
        <f t="shared" si="10"/>
        <v>4</v>
      </c>
      <c r="J24" s="1484">
        <f t="shared" si="10"/>
        <v>4</v>
      </c>
      <c r="K24" s="1484">
        <f t="shared" si="10"/>
        <v>4</v>
      </c>
      <c r="L24" s="1484">
        <f t="shared" si="10"/>
        <v>4</v>
      </c>
      <c r="M24" s="1484">
        <f t="shared" si="10"/>
        <v>4</v>
      </c>
      <c r="N24" s="1484">
        <f t="shared" si="10"/>
        <v>4</v>
      </c>
      <c r="O24" s="1484"/>
    </row>
    <row r="25" spans="2:15" ht="29.1" customHeight="1">
      <c r="B25" s="1486" t="s">
        <v>826</v>
      </c>
      <c r="C25" s="595" t="s">
        <v>176</v>
      </c>
      <c r="D25" s="1229">
        <v>20</v>
      </c>
      <c r="E25" s="1229"/>
      <c r="F25" s="1484">
        <f t="shared" si="10"/>
        <v>20</v>
      </c>
      <c r="G25" s="1484">
        <f t="shared" si="10"/>
        <v>20</v>
      </c>
      <c r="H25" s="1484">
        <f t="shared" si="10"/>
        <v>20</v>
      </c>
      <c r="I25" s="1484">
        <f t="shared" si="10"/>
        <v>20</v>
      </c>
      <c r="J25" s="1484">
        <f t="shared" si="10"/>
        <v>20</v>
      </c>
      <c r="K25" s="1484">
        <f t="shared" si="10"/>
        <v>20</v>
      </c>
      <c r="L25" s="1484">
        <f t="shared" si="10"/>
        <v>20</v>
      </c>
      <c r="M25" s="1484">
        <f t="shared" si="10"/>
        <v>20</v>
      </c>
      <c r="N25" s="1484">
        <f t="shared" si="10"/>
        <v>20</v>
      </c>
      <c r="O25" s="1484"/>
    </row>
    <row r="26" spans="2:15" ht="16.5" customHeight="1">
      <c r="B26" s="469" t="s">
        <v>827</v>
      </c>
      <c r="C26" s="595" t="s">
        <v>176</v>
      </c>
      <c r="D26" s="1229">
        <v>0</v>
      </c>
      <c r="E26" s="1229"/>
      <c r="F26" s="1484"/>
      <c r="G26" s="1484"/>
      <c r="H26" s="1484"/>
      <c r="I26" s="1484"/>
      <c r="J26" s="1484"/>
      <c r="K26" s="1484"/>
      <c r="L26" s="1484"/>
      <c r="M26" s="1484"/>
      <c r="N26" s="1484"/>
      <c r="O26" s="1484"/>
    </row>
    <row r="27" spans="2:15" ht="31.5" customHeight="1">
      <c r="B27" s="1486" t="s">
        <v>828</v>
      </c>
      <c r="C27" s="595" t="s">
        <v>176</v>
      </c>
      <c r="D27" s="1229">
        <v>24</v>
      </c>
      <c r="E27" s="1229"/>
      <c r="F27" s="1484">
        <f t="shared" si="10"/>
        <v>24</v>
      </c>
      <c r="G27" s="1484">
        <f t="shared" si="10"/>
        <v>24</v>
      </c>
      <c r="H27" s="1484">
        <f t="shared" si="10"/>
        <v>24</v>
      </c>
      <c r="I27" s="1484">
        <f t="shared" si="10"/>
        <v>24</v>
      </c>
      <c r="J27" s="1484">
        <f t="shared" si="10"/>
        <v>24</v>
      </c>
      <c r="K27" s="1484">
        <f t="shared" si="10"/>
        <v>24</v>
      </c>
      <c r="L27" s="1484">
        <f t="shared" si="10"/>
        <v>24</v>
      </c>
      <c r="M27" s="1484">
        <f t="shared" si="10"/>
        <v>24</v>
      </c>
      <c r="N27" s="1484">
        <f t="shared" si="10"/>
        <v>24</v>
      </c>
      <c r="O27" s="1484"/>
    </row>
    <row r="28" spans="2:15" ht="33.950000000000003" customHeight="1">
      <c r="B28" s="1486" t="s">
        <v>829</v>
      </c>
      <c r="C28" s="595" t="s">
        <v>176</v>
      </c>
      <c r="D28" s="1229">
        <v>26</v>
      </c>
      <c r="E28" s="1229"/>
      <c r="F28" s="1484">
        <f t="shared" si="10"/>
        <v>26</v>
      </c>
      <c r="G28" s="1484">
        <f t="shared" si="10"/>
        <v>26</v>
      </c>
      <c r="H28" s="1484">
        <f t="shared" si="10"/>
        <v>26</v>
      </c>
      <c r="I28" s="1484">
        <f t="shared" si="10"/>
        <v>26</v>
      </c>
      <c r="J28" s="1484">
        <f t="shared" si="10"/>
        <v>26</v>
      </c>
      <c r="K28" s="1484">
        <f t="shared" si="10"/>
        <v>26</v>
      </c>
      <c r="L28" s="1484">
        <f t="shared" si="10"/>
        <v>26</v>
      </c>
      <c r="M28" s="1484">
        <f t="shared" si="10"/>
        <v>26</v>
      </c>
      <c r="N28" s="1484">
        <f t="shared" si="10"/>
        <v>26</v>
      </c>
      <c r="O28" s="1484"/>
    </row>
    <row r="29" spans="2:15" ht="26.45" customHeight="1">
      <c r="B29" s="1486" t="s">
        <v>830</v>
      </c>
      <c r="C29" s="595" t="s">
        <v>176</v>
      </c>
      <c r="D29" s="1229">
        <v>26</v>
      </c>
      <c r="E29" s="1229"/>
      <c r="F29" s="1484">
        <f t="shared" si="10"/>
        <v>26</v>
      </c>
      <c r="G29" s="1484">
        <f t="shared" si="10"/>
        <v>26</v>
      </c>
      <c r="H29" s="1484">
        <f t="shared" si="10"/>
        <v>26</v>
      </c>
      <c r="I29" s="1484">
        <f t="shared" si="10"/>
        <v>26</v>
      </c>
      <c r="J29" s="1484">
        <f t="shared" si="10"/>
        <v>26</v>
      </c>
      <c r="K29" s="1484">
        <f t="shared" si="10"/>
        <v>26</v>
      </c>
      <c r="L29" s="1484">
        <f t="shared" si="10"/>
        <v>26</v>
      </c>
      <c r="M29" s="1484">
        <f t="shared" si="10"/>
        <v>26</v>
      </c>
      <c r="N29" s="1484">
        <f t="shared" si="10"/>
        <v>26</v>
      </c>
      <c r="O29" s="1484"/>
    </row>
    <row r="30" spans="2:15" ht="16.5" customHeight="1">
      <c r="B30" s="613" t="s">
        <v>831</v>
      </c>
      <c r="C30" s="595" t="s">
        <v>176</v>
      </c>
      <c r="D30" s="1229"/>
      <c r="E30" s="1229"/>
      <c r="F30" s="1484"/>
      <c r="G30" s="1484"/>
      <c r="H30" s="1484"/>
      <c r="I30" s="1484"/>
      <c r="J30" s="1484"/>
      <c r="K30" s="1484"/>
      <c r="L30" s="1484"/>
      <c r="M30" s="1484"/>
      <c r="N30" s="1484"/>
      <c r="O30" s="1484"/>
    </row>
    <row r="31" spans="2:15" ht="16.5" customHeight="1">
      <c r="B31" s="1488" t="s">
        <v>832</v>
      </c>
      <c r="C31" s="595" t="s">
        <v>176</v>
      </c>
      <c r="D31" s="1229">
        <v>115</v>
      </c>
      <c r="E31" s="1229"/>
      <c r="F31" s="1484"/>
      <c r="G31" s="1484"/>
      <c r="H31" s="1484">
        <f t="shared" si="10"/>
        <v>115</v>
      </c>
      <c r="I31" s="1484"/>
      <c r="J31" s="1484"/>
      <c r="K31" s="1484">
        <f t="shared" si="10"/>
        <v>115</v>
      </c>
      <c r="L31" s="1484"/>
      <c r="M31" s="1484"/>
      <c r="N31" s="1484">
        <f t="shared" si="10"/>
        <v>115</v>
      </c>
      <c r="O31" s="1484"/>
    </row>
    <row r="32" spans="2:15" ht="16.5" customHeight="1">
      <c r="B32" s="1489" t="s">
        <v>833</v>
      </c>
      <c r="C32" s="595" t="s">
        <v>176</v>
      </c>
      <c r="D32" s="1229">
        <v>4</v>
      </c>
      <c r="E32" s="1229"/>
      <c r="F32" s="1484"/>
      <c r="G32" s="1484">
        <f t="shared" ref="G32:M35" si="11">$D32</f>
        <v>4</v>
      </c>
      <c r="H32" s="1484"/>
      <c r="I32" s="1484">
        <f t="shared" si="11"/>
        <v>4</v>
      </c>
      <c r="J32" s="1484"/>
      <c r="K32" s="1484">
        <f t="shared" si="11"/>
        <v>4</v>
      </c>
      <c r="L32" s="1484"/>
      <c r="M32" s="1484">
        <f t="shared" si="11"/>
        <v>4</v>
      </c>
      <c r="N32" s="1484"/>
      <c r="O32" s="1484"/>
    </row>
    <row r="33" spans="2:15" ht="16.5" customHeight="1">
      <c r="B33" s="1489" t="s">
        <v>834</v>
      </c>
      <c r="C33" s="595" t="s">
        <v>176</v>
      </c>
      <c r="D33" s="1229">
        <v>4</v>
      </c>
      <c r="E33" s="1229"/>
      <c r="F33" s="1484"/>
      <c r="G33" s="1484">
        <f t="shared" si="11"/>
        <v>4</v>
      </c>
      <c r="H33" s="1484"/>
      <c r="I33" s="1484">
        <f t="shared" si="11"/>
        <v>4</v>
      </c>
      <c r="J33" s="1484"/>
      <c r="K33" s="1484">
        <f t="shared" si="11"/>
        <v>4</v>
      </c>
      <c r="L33" s="1484"/>
      <c r="M33" s="1484">
        <f t="shared" si="11"/>
        <v>4</v>
      </c>
      <c r="N33" s="1484"/>
      <c r="O33" s="1484"/>
    </row>
    <row r="34" spans="2:15" ht="16.5" customHeight="1">
      <c r="B34" s="1489" t="s">
        <v>835</v>
      </c>
      <c r="C34" s="595" t="s">
        <v>176</v>
      </c>
      <c r="D34" s="1229">
        <v>4</v>
      </c>
      <c r="E34" s="1229"/>
      <c r="F34" s="1484"/>
      <c r="G34" s="1484">
        <f t="shared" si="11"/>
        <v>4</v>
      </c>
      <c r="H34" s="1484"/>
      <c r="I34" s="1484">
        <f t="shared" si="11"/>
        <v>4</v>
      </c>
      <c r="J34" s="1484"/>
      <c r="K34" s="1484">
        <f t="shared" si="11"/>
        <v>4</v>
      </c>
      <c r="L34" s="1484"/>
      <c r="M34" s="1484">
        <f t="shared" si="11"/>
        <v>4</v>
      </c>
      <c r="N34" s="1484"/>
      <c r="O34" s="1484"/>
    </row>
    <row r="35" spans="2:15" ht="16.5" customHeight="1">
      <c r="B35" s="1387" t="s">
        <v>836</v>
      </c>
      <c r="C35" s="595" t="s">
        <v>176</v>
      </c>
      <c r="D35" s="1229">
        <v>560</v>
      </c>
      <c r="E35" s="1229"/>
      <c r="F35" s="1484"/>
      <c r="G35" s="1484"/>
      <c r="H35" s="1484">
        <f t="shared" si="11"/>
        <v>560</v>
      </c>
      <c r="I35" s="1484"/>
      <c r="J35" s="1484"/>
      <c r="K35" s="1484">
        <f t="shared" si="11"/>
        <v>560</v>
      </c>
      <c r="L35" s="1484"/>
      <c r="M35" s="1484">
        <f t="shared" si="11"/>
        <v>560</v>
      </c>
      <c r="N35" s="1484"/>
      <c r="O35" s="1484"/>
    </row>
    <row r="36" spans="2:15" ht="16.5" customHeight="1">
      <c r="B36" s="1486"/>
      <c r="C36" s="595" t="s">
        <v>176</v>
      </c>
      <c r="D36" s="1229"/>
      <c r="E36" s="1229"/>
      <c r="F36" s="1484"/>
      <c r="G36" s="1484"/>
      <c r="H36" s="1484"/>
      <c r="I36" s="1484"/>
      <c r="J36" s="1484"/>
      <c r="K36" s="1484"/>
      <c r="L36" s="1484"/>
      <c r="M36" s="1484"/>
      <c r="N36" s="1484"/>
      <c r="O36" s="1484"/>
    </row>
    <row r="37" spans="2:15" ht="16.5" customHeight="1">
      <c r="B37" s="1542" t="s">
        <v>368</v>
      </c>
      <c r="C37" s="595" t="s">
        <v>176</v>
      </c>
      <c r="D37" s="1229"/>
      <c r="E37" s="1229"/>
      <c r="F37" s="1484"/>
      <c r="G37" s="1484"/>
      <c r="H37" s="1484"/>
      <c r="I37" s="1484"/>
      <c r="J37" s="1484"/>
      <c r="K37" s="1484"/>
      <c r="L37" s="1484"/>
      <c r="M37" s="1484"/>
      <c r="N37" s="1484"/>
      <c r="O37" s="1484"/>
    </row>
    <row r="38" spans="2:15" ht="16.5" customHeight="1">
      <c r="B38" s="1488" t="s">
        <v>837</v>
      </c>
      <c r="C38" s="595" t="s">
        <v>176</v>
      </c>
      <c r="D38" s="1229">
        <v>6</v>
      </c>
      <c r="E38" s="1229"/>
      <c r="F38" s="1484"/>
      <c r="G38" s="1484"/>
      <c r="H38" s="1484">
        <f t="shared" ref="H38:H56" si="12">$D38</f>
        <v>6</v>
      </c>
      <c r="I38" s="1484"/>
      <c r="J38" s="1484"/>
      <c r="K38" s="1484">
        <f t="shared" ref="K38:K56" si="13">$D38</f>
        <v>6</v>
      </c>
      <c r="L38" s="1484"/>
      <c r="M38" s="1484"/>
      <c r="N38" s="1484">
        <f t="shared" ref="N38:N56" si="14">$D38</f>
        <v>6</v>
      </c>
      <c r="O38" s="1484"/>
    </row>
    <row r="39" spans="2:15" ht="35.25" customHeight="1">
      <c r="B39" s="1488" t="s">
        <v>838</v>
      </c>
      <c r="C39" s="595" t="s">
        <v>176</v>
      </c>
      <c r="D39" s="1229">
        <v>8</v>
      </c>
      <c r="E39" s="1229"/>
      <c r="F39" s="1484"/>
      <c r="G39" s="1484"/>
      <c r="H39" s="1484">
        <f t="shared" si="12"/>
        <v>8</v>
      </c>
      <c r="I39" s="1484"/>
      <c r="J39" s="1484"/>
      <c r="K39" s="1484">
        <f t="shared" si="13"/>
        <v>8</v>
      </c>
      <c r="L39" s="1484"/>
      <c r="M39" s="1484"/>
      <c r="N39" s="1484">
        <f t="shared" si="14"/>
        <v>8</v>
      </c>
      <c r="O39" s="1484"/>
    </row>
    <row r="40" spans="2:15" ht="16.5" customHeight="1">
      <c r="B40" s="1491" t="s">
        <v>839</v>
      </c>
      <c r="C40" s="595" t="s">
        <v>176</v>
      </c>
      <c r="D40" s="1229">
        <v>1</v>
      </c>
      <c r="E40" s="1229"/>
      <c r="F40" s="1484"/>
      <c r="G40" s="1484"/>
      <c r="H40" s="1484">
        <f t="shared" si="12"/>
        <v>1</v>
      </c>
      <c r="I40" s="1484"/>
      <c r="J40" s="1484"/>
      <c r="K40" s="1484">
        <f t="shared" si="13"/>
        <v>1</v>
      </c>
      <c r="L40" s="1484"/>
      <c r="M40" s="1484"/>
      <c r="N40" s="1484">
        <f t="shared" si="14"/>
        <v>1</v>
      </c>
      <c r="O40" s="1484"/>
    </row>
    <row r="41" spans="2:15" ht="16.5" customHeight="1">
      <c r="B41" s="1491" t="s">
        <v>840</v>
      </c>
      <c r="C41" s="595" t="s">
        <v>176</v>
      </c>
      <c r="D41" s="1229">
        <v>3</v>
      </c>
      <c r="E41" s="1229"/>
      <c r="F41" s="1484"/>
      <c r="G41" s="1484"/>
      <c r="H41" s="1484">
        <f t="shared" si="12"/>
        <v>3</v>
      </c>
      <c r="I41" s="1484"/>
      <c r="J41" s="1484"/>
      <c r="K41" s="1484">
        <f t="shared" si="13"/>
        <v>3</v>
      </c>
      <c r="L41" s="1484"/>
      <c r="M41" s="1484"/>
      <c r="N41" s="1484">
        <f t="shared" si="14"/>
        <v>3</v>
      </c>
      <c r="O41" s="1484"/>
    </row>
    <row r="42" spans="2:15" ht="16.5" customHeight="1">
      <c r="B42" s="1491" t="s">
        <v>841</v>
      </c>
      <c r="C42" s="595" t="s">
        <v>176</v>
      </c>
      <c r="D42" s="1229">
        <v>30</v>
      </c>
      <c r="E42" s="1229"/>
      <c r="F42" s="1484"/>
      <c r="G42" s="1484"/>
      <c r="H42" s="1484">
        <f t="shared" si="12"/>
        <v>30</v>
      </c>
      <c r="I42" s="1484"/>
      <c r="J42" s="1484"/>
      <c r="K42" s="1484">
        <f t="shared" si="13"/>
        <v>30</v>
      </c>
      <c r="L42" s="1484"/>
      <c r="M42" s="1484"/>
      <c r="N42" s="1484">
        <f t="shared" si="14"/>
        <v>30</v>
      </c>
      <c r="O42" s="1484"/>
    </row>
    <row r="43" spans="2:15" ht="16.5" customHeight="1">
      <c r="B43" s="1491" t="s">
        <v>842</v>
      </c>
      <c r="C43" s="595" t="s">
        <v>176</v>
      </c>
      <c r="D43" s="1229">
        <v>18</v>
      </c>
      <c r="E43" s="1229"/>
      <c r="F43" s="1484"/>
      <c r="G43" s="1484"/>
      <c r="H43" s="1484">
        <f t="shared" si="12"/>
        <v>18</v>
      </c>
      <c r="I43" s="1484"/>
      <c r="J43" s="1484"/>
      <c r="K43" s="1484">
        <f t="shared" si="13"/>
        <v>18</v>
      </c>
      <c r="L43" s="1484"/>
      <c r="M43" s="1484"/>
      <c r="N43" s="1484">
        <f t="shared" si="14"/>
        <v>18</v>
      </c>
      <c r="O43" s="1484"/>
    </row>
    <row r="44" spans="2:15" ht="16.5" customHeight="1">
      <c r="B44" s="1491" t="s">
        <v>843</v>
      </c>
      <c r="C44" s="595" t="s">
        <v>176</v>
      </c>
      <c r="D44" s="1229">
        <v>4</v>
      </c>
      <c r="E44" s="1229"/>
      <c r="F44" s="1484"/>
      <c r="G44" s="1484"/>
      <c r="H44" s="1484">
        <f t="shared" si="12"/>
        <v>4</v>
      </c>
      <c r="I44" s="1484"/>
      <c r="J44" s="1484"/>
      <c r="K44" s="1484">
        <f t="shared" si="13"/>
        <v>4</v>
      </c>
      <c r="L44" s="1484"/>
      <c r="M44" s="1484"/>
      <c r="N44" s="1484">
        <f t="shared" si="14"/>
        <v>4</v>
      </c>
      <c r="O44" s="1484"/>
    </row>
    <row r="45" spans="2:15" ht="16.5" customHeight="1">
      <c r="B45" s="1491" t="s">
        <v>844</v>
      </c>
      <c r="C45" s="595" t="s">
        <v>176</v>
      </c>
      <c r="D45" s="1229">
        <v>1</v>
      </c>
      <c r="E45" s="1229"/>
      <c r="F45" s="1484"/>
      <c r="G45" s="1484"/>
      <c r="H45" s="1484">
        <f t="shared" si="12"/>
        <v>1</v>
      </c>
      <c r="I45" s="1484"/>
      <c r="J45" s="1484"/>
      <c r="K45" s="1484">
        <f t="shared" si="13"/>
        <v>1</v>
      </c>
      <c r="L45" s="1484"/>
      <c r="M45" s="1484"/>
      <c r="N45" s="1484">
        <f t="shared" si="14"/>
        <v>1</v>
      </c>
      <c r="O45" s="1484"/>
    </row>
    <row r="46" spans="2:15" ht="16.5" customHeight="1">
      <c r="B46" s="1491" t="s">
        <v>845</v>
      </c>
      <c r="C46" s="595" t="s">
        <v>176</v>
      </c>
      <c r="D46" s="1229">
        <v>24</v>
      </c>
      <c r="E46" s="1229"/>
      <c r="F46" s="1484"/>
      <c r="G46" s="1484"/>
      <c r="H46" s="1484">
        <f t="shared" si="12"/>
        <v>24</v>
      </c>
      <c r="I46" s="1484"/>
      <c r="J46" s="1484"/>
      <c r="K46" s="1484">
        <f t="shared" si="13"/>
        <v>24</v>
      </c>
      <c r="L46" s="1484"/>
      <c r="M46" s="1484"/>
      <c r="N46" s="1484">
        <f t="shared" si="14"/>
        <v>24</v>
      </c>
      <c r="O46" s="1484"/>
    </row>
    <row r="47" spans="2:15" ht="16.5" customHeight="1">
      <c r="B47" s="1491" t="s">
        <v>846</v>
      </c>
      <c r="C47" s="595" t="s">
        <v>176</v>
      </c>
      <c r="D47" s="1229">
        <v>6</v>
      </c>
      <c r="E47" s="1229"/>
      <c r="F47" s="1484"/>
      <c r="G47" s="1484"/>
      <c r="H47" s="1484">
        <f t="shared" si="12"/>
        <v>6</v>
      </c>
      <c r="I47" s="1484"/>
      <c r="J47" s="1484"/>
      <c r="K47" s="1484">
        <f t="shared" si="13"/>
        <v>6</v>
      </c>
      <c r="L47" s="1484"/>
      <c r="M47" s="1484"/>
      <c r="N47" s="1484">
        <f t="shared" si="14"/>
        <v>6</v>
      </c>
      <c r="O47" s="1484"/>
    </row>
    <row r="48" spans="2:15" ht="16.5" customHeight="1">
      <c r="B48" s="1491" t="s">
        <v>847</v>
      </c>
      <c r="C48" s="595" t="s">
        <v>176</v>
      </c>
      <c r="D48" s="1229">
        <v>4</v>
      </c>
      <c r="E48" s="1229"/>
      <c r="F48" s="1484"/>
      <c r="G48" s="1484"/>
      <c r="H48" s="1484">
        <f t="shared" si="12"/>
        <v>4</v>
      </c>
      <c r="I48" s="1484"/>
      <c r="J48" s="1484"/>
      <c r="K48" s="1484">
        <f t="shared" si="13"/>
        <v>4</v>
      </c>
      <c r="L48" s="1484"/>
      <c r="M48" s="1484"/>
      <c r="N48" s="1484">
        <f t="shared" si="14"/>
        <v>4</v>
      </c>
      <c r="O48" s="1484"/>
    </row>
    <row r="49" spans="2:15" ht="16.5" customHeight="1">
      <c r="B49" s="1491" t="s">
        <v>848</v>
      </c>
      <c r="C49" s="595" t="s">
        <v>176</v>
      </c>
      <c r="D49" s="1229">
        <v>18</v>
      </c>
      <c r="E49" s="1229"/>
      <c r="F49" s="1484"/>
      <c r="G49" s="1484"/>
      <c r="H49" s="1484">
        <f t="shared" si="12"/>
        <v>18</v>
      </c>
      <c r="I49" s="1484"/>
      <c r="J49" s="1484"/>
      <c r="K49" s="1484">
        <f t="shared" si="13"/>
        <v>18</v>
      </c>
      <c r="L49" s="1484"/>
      <c r="M49" s="1484"/>
      <c r="N49" s="1484">
        <f t="shared" si="14"/>
        <v>18</v>
      </c>
      <c r="O49" s="1484"/>
    </row>
    <row r="50" spans="2:15" ht="16.5" customHeight="1">
      <c r="B50" s="1491" t="s">
        <v>849</v>
      </c>
      <c r="C50" s="595" t="s">
        <v>176</v>
      </c>
      <c r="D50" s="1229">
        <v>3</v>
      </c>
      <c r="E50" s="1229"/>
      <c r="F50" s="1484"/>
      <c r="G50" s="1484"/>
      <c r="H50" s="1484">
        <f t="shared" si="12"/>
        <v>3</v>
      </c>
      <c r="I50" s="1484"/>
      <c r="J50" s="1484"/>
      <c r="K50" s="1484">
        <f t="shared" si="13"/>
        <v>3</v>
      </c>
      <c r="L50" s="1484"/>
      <c r="M50" s="1484"/>
      <c r="N50" s="1484">
        <f t="shared" si="14"/>
        <v>3</v>
      </c>
      <c r="O50" s="1484"/>
    </row>
    <row r="51" spans="2:15" ht="16.5" customHeight="1">
      <c r="B51" s="1491" t="s">
        <v>850</v>
      </c>
      <c r="C51" s="595" t="s">
        <v>176</v>
      </c>
      <c r="D51" s="1229">
        <v>3</v>
      </c>
      <c r="E51" s="1229"/>
      <c r="F51" s="1484"/>
      <c r="G51" s="1484"/>
      <c r="H51" s="1484">
        <f t="shared" si="12"/>
        <v>3</v>
      </c>
      <c r="I51" s="1484"/>
      <c r="J51" s="1484"/>
      <c r="K51" s="1484">
        <f t="shared" si="13"/>
        <v>3</v>
      </c>
      <c r="L51" s="1484"/>
      <c r="M51" s="1484"/>
      <c r="N51" s="1484">
        <f t="shared" si="14"/>
        <v>3</v>
      </c>
      <c r="O51" s="1484"/>
    </row>
    <row r="52" spans="2:15" ht="16.5" customHeight="1">
      <c r="B52" s="1491" t="s">
        <v>851</v>
      </c>
      <c r="C52" s="595" t="s">
        <v>176</v>
      </c>
      <c r="D52" s="1229">
        <v>8</v>
      </c>
      <c r="E52" s="1229"/>
      <c r="F52" s="1484"/>
      <c r="G52" s="1484"/>
      <c r="H52" s="1484">
        <f t="shared" si="12"/>
        <v>8</v>
      </c>
      <c r="I52" s="1484"/>
      <c r="J52" s="1484"/>
      <c r="K52" s="1484">
        <f t="shared" si="13"/>
        <v>8</v>
      </c>
      <c r="L52" s="1484"/>
      <c r="M52" s="1484"/>
      <c r="N52" s="1484">
        <f t="shared" si="14"/>
        <v>8</v>
      </c>
      <c r="O52" s="1484"/>
    </row>
    <row r="53" spans="2:15" ht="16.5" customHeight="1">
      <c r="B53" s="1491" t="s">
        <v>852</v>
      </c>
      <c r="C53" s="595" t="s">
        <v>176</v>
      </c>
      <c r="D53" s="1229">
        <v>8</v>
      </c>
      <c r="E53" s="1229"/>
      <c r="F53" s="1484"/>
      <c r="G53" s="1484"/>
      <c r="H53" s="1484">
        <f t="shared" si="12"/>
        <v>8</v>
      </c>
      <c r="I53" s="1484"/>
      <c r="J53" s="1484"/>
      <c r="K53" s="1484">
        <f t="shared" si="13"/>
        <v>8</v>
      </c>
      <c r="L53" s="1484"/>
      <c r="M53" s="1484"/>
      <c r="N53" s="1484">
        <f t="shared" si="14"/>
        <v>8</v>
      </c>
      <c r="O53" s="1484"/>
    </row>
    <row r="54" spans="2:15" ht="16.5" customHeight="1">
      <c r="B54" s="1491" t="s">
        <v>853</v>
      </c>
      <c r="C54" s="595" t="s">
        <v>176</v>
      </c>
      <c r="D54" s="1229">
        <v>2</v>
      </c>
      <c r="E54" s="1229"/>
      <c r="F54" s="1484"/>
      <c r="G54" s="1484"/>
      <c r="H54" s="1484">
        <f t="shared" si="12"/>
        <v>2</v>
      </c>
      <c r="I54" s="1484"/>
      <c r="J54" s="1484"/>
      <c r="K54" s="1484">
        <f t="shared" si="13"/>
        <v>2</v>
      </c>
      <c r="L54" s="1484"/>
      <c r="M54" s="1484"/>
      <c r="N54" s="1484">
        <f t="shared" si="14"/>
        <v>2</v>
      </c>
      <c r="O54" s="1484"/>
    </row>
    <row r="55" spans="2:15" ht="16.5" customHeight="1">
      <c r="B55" s="1491" t="s">
        <v>854</v>
      </c>
      <c r="C55" s="595" t="s">
        <v>176</v>
      </c>
      <c r="D55" s="1229">
        <v>1</v>
      </c>
      <c r="E55" s="1229"/>
      <c r="F55" s="1484"/>
      <c r="G55" s="1484"/>
      <c r="H55" s="1484">
        <f t="shared" si="12"/>
        <v>1</v>
      </c>
      <c r="I55" s="1484"/>
      <c r="J55" s="1484"/>
      <c r="K55" s="1484">
        <f t="shared" si="13"/>
        <v>1</v>
      </c>
      <c r="L55" s="1484"/>
      <c r="M55" s="1484"/>
      <c r="N55" s="1484">
        <f t="shared" si="14"/>
        <v>1</v>
      </c>
      <c r="O55" s="1484"/>
    </row>
    <row r="56" spans="2:15" ht="16.5" customHeight="1">
      <c r="B56" s="1491" t="s">
        <v>855</v>
      </c>
      <c r="C56" s="595" t="s">
        <v>176</v>
      </c>
      <c r="D56" s="1229">
        <v>1</v>
      </c>
      <c r="E56" s="1229"/>
      <c r="F56" s="1484"/>
      <c r="G56" s="1484"/>
      <c r="H56" s="1484">
        <f t="shared" si="12"/>
        <v>1</v>
      </c>
      <c r="I56" s="1484"/>
      <c r="J56" s="1484"/>
      <c r="K56" s="1484">
        <f t="shared" si="13"/>
        <v>1</v>
      </c>
      <c r="L56" s="1484"/>
      <c r="M56" s="1484"/>
      <c r="N56" s="1484">
        <f t="shared" si="14"/>
        <v>1</v>
      </c>
      <c r="O56" s="1484"/>
    </row>
    <row r="57" spans="2:15" ht="16.5" customHeight="1">
      <c r="B57" s="1486"/>
      <c r="C57" s="595" t="s">
        <v>176</v>
      </c>
      <c r="D57" s="1229"/>
      <c r="E57" s="1229"/>
      <c r="F57" s="1484"/>
      <c r="G57" s="1484"/>
      <c r="H57" s="1484"/>
      <c r="I57" s="1484"/>
      <c r="J57" s="1484"/>
      <c r="K57" s="1484"/>
      <c r="L57" s="1484"/>
      <c r="M57" s="1484"/>
      <c r="N57" s="1484"/>
      <c r="O57" s="1484"/>
    </row>
    <row r="58" spans="2:15" ht="16.5" customHeight="1">
      <c r="B58" s="1424" t="s">
        <v>856</v>
      </c>
      <c r="C58" s="595" t="s">
        <v>176</v>
      </c>
      <c r="D58" s="1229"/>
      <c r="E58" s="1229"/>
      <c r="F58" s="1484"/>
      <c r="G58" s="1484"/>
      <c r="H58" s="1484"/>
      <c r="I58" s="1484"/>
      <c r="J58" s="1484"/>
      <c r="K58" s="1484"/>
      <c r="L58" s="1484"/>
      <c r="M58" s="1484"/>
      <c r="N58" s="1484"/>
      <c r="O58" s="1484"/>
    </row>
    <row r="59" spans="2:15" ht="16.5" customHeight="1">
      <c r="B59" s="1493" t="s">
        <v>857</v>
      </c>
      <c r="C59" s="595" t="s">
        <v>176</v>
      </c>
      <c r="D59" s="1229">
        <v>2</v>
      </c>
      <c r="E59" s="1229"/>
      <c r="F59" s="1484"/>
      <c r="G59" s="1484"/>
      <c r="H59" s="1484">
        <f t="shared" ref="H59:H61" si="15">$D59</f>
        <v>2</v>
      </c>
      <c r="I59" s="1484"/>
      <c r="J59" s="1484"/>
      <c r="K59" s="1484">
        <f t="shared" ref="K59:K61" si="16">$D59</f>
        <v>2</v>
      </c>
      <c r="L59" s="1484"/>
      <c r="M59" s="1484"/>
      <c r="N59" s="1484">
        <f t="shared" ref="N59:N61" si="17">$D59</f>
        <v>2</v>
      </c>
      <c r="O59" s="1484"/>
    </row>
    <row r="60" spans="2:15" ht="16.5" customHeight="1">
      <c r="B60" s="1493" t="s">
        <v>858</v>
      </c>
      <c r="C60" s="595" t="s">
        <v>176</v>
      </c>
      <c r="D60" s="1229">
        <v>0.5</v>
      </c>
      <c r="E60" s="1229"/>
      <c r="F60" s="1484"/>
      <c r="G60" s="1484"/>
      <c r="H60" s="1484">
        <f t="shared" si="15"/>
        <v>0.5</v>
      </c>
      <c r="I60" s="1484"/>
      <c r="J60" s="1484"/>
      <c r="K60" s="1484">
        <f t="shared" si="16"/>
        <v>0.5</v>
      </c>
      <c r="L60" s="1484"/>
      <c r="M60" s="1484"/>
      <c r="N60" s="1484">
        <f t="shared" si="17"/>
        <v>0.5</v>
      </c>
      <c r="O60" s="1484"/>
    </row>
    <row r="61" spans="2:15" ht="16.5" customHeight="1">
      <c r="B61" s="1493" t="s">
        <v>859</v>
      </c>
      <c r="C61" s="595" t="s">
        <v>176</v>
      </c>
      <c r="D61" s="1229">
        <v>1.5</v>
      </c>
      <c r="E61" s="1229"/>
      <c r="F61" s="1484"/>
      <c r="G61" s="1484"/>
      <c r="H61" s="1484">
        <f t="shared" si="15"/>
        <v>1.5</v>
      </c>
      <c r="I61" s="1484"/>
      <c r="J61" s="1484"/>
      <c r="K61" s="1484">
        <f t="shared" si="16"/>
        <v>1.5</v>
      </c>
      <c r="L61" s="1484"/>
      <c r="M61" s="1484"/>
      <c r="N61" s="1484">
        <f t="shared" si="17"/>
        <v>1.5</v>
      </c>
      <c r="O61" s="1484"/>
    </row>
    <row r="62" spans="2:15" ht="16.5" customHeight="1">
      <c r="B62" s="1492"/>
      <c r="C62" s="595" t="s">
        <v>176</v>
      </c>
      <c r="D62" s="1229"/>
      <c r="E62" s="1229"/>
      <c r="F62" s="1484"/>
      <c r="G62" s="1484"/>
      <c r="H62" s="1484"/>
      <c r="I62" s="1484"/>
      <c r="J62" s="1484"/>
      <c r="K62" s="1484"/>
      <c r="L62" s="1484"/>
      <c r="M62" s="1484"/>
      <c r="N62" s="1484"/>
      <c r="O62" s="1484"/>
    </row>
    <row r="63" spans="2:15" ht="16.5" customHeight="1">
      <c r="B63" s="1544" t="s">
        <v>860</v>
      </c>
      <c r="C63" s="595" t="s">
        <v>176</v>
      </c>
      <c r="D63" s="1229"/>
      <c r="E63" s="1229"/>
      <c r="F63" s="1494"/>
      <c r="G63" s="1494"/>
      <c r="H63" s="1494"/>
      <c r="I63" s="1494"/>
      <c r="J63" s="1494"/>
      <c r="K63" s="1494"/>
      <c r="L63" s="1494"/>
      <c r="M63" s="1494"/>
      <c r="N63" s="1494"/>
      <c r="O63" s="1484"/>
    </row>
    <row r="64" spans="2:15" ht="16.5" customHeight="1">
      <c r="B64" s="1495" t="s">
        <v>861</v>
      </c>
      <c r="C64" s="595" t="s">
        <v>176</v>
      </c>
      <c r="D64" s="1229">
        <v>1</v>
      </c>
      <c r="E64" s="1229"/>
      <c r="F64" s="1484"/>
      <c r="G64" s="1484"/>
      <c r="H64" s="1484"/>
      <c r="I64" s="1484">
        <f t="shared" ref="I64:I65" si="18">$D64</f>
        <v>1</v>
      </c>
      <c r="J64" s="1484"/>
      <c r="K64" s="1484"/>
      <c r="L64" s="1484"/>
      <c r="M64" s="1484">
        <f t="shared" ref="M64:M65" si="19">$D64</f>
        <v>1</v>
      </c>
      <c r="N64" s="1484"/>
      <c r="O64" s="1484"/>
    </row>
    <row r="65" spans="2:16" ht="16.5" customHeight="1">
      <c r="B65" s="1495" t="s">
        <v>862</v>
      </c>
      <c r="C65" s="595" t="s">
        <v>176</v>
      </c>
      <c r="D65" s="1229">
        <v>6.5</v>
      </c>
      <c r="E65" s="1229"/>
      <c r="F65" s="1277"/>
      <c r="G65" s="1277"/>
      <c r="H65" s="1277"/>
      <c r="I65" s="1484">
        <f t="shared" si="18"/>
        <v>6.5</v>
      </c>
      <c r="J65" s="1277"/>
      <c r="K65" s="1277"/>
      <c r="L65" s="1277"/>
      <c r="M65" s="1484">
        <f t="shared" si="19"/>
        <v>6.5</v>
      </c>
      <c r="N65" s="1277"/>
      <c r="O65" s="1484"/>
    </row>
    <row r="66" spans="2:16" ht="16.5" customHeight="1">
      <c r="B66" s="1492" t="s">
        <v>863</v>
      </c>
      <c r="C66" s="1496" t="s">
        <v>176</v>
      </c>
      <c r="D66" s="1229"/>
      <c r="E66" s="1229"/>
      <c r="F66" s="1484">
        <v>250</v>
      </c>
      <c r="G66" s="1484">
        <v>250</v>
      </c>
      <c r="H66" s="1484">
        <v>250</v>
      </c>
      <c r="I66" s="1484">
        <v>250</v>
      </c>
      <c r="J66" s="1484">
        <v>350</v>
      </c>
      <c r="K66" s="1484">
        <v>350</v>
      </c>
      <c r="L66" s="1484">
        <v>450</v>
      </c>
      <c r="M66" s="1484">
        <v>550</v>
      </c>
      <c r="N66" s="1484">
        <v>750</v>
      </c>
      <c r="O66" s="1484">
        <v>1300</v>
      </c>
    </row>
    <row r="67" spans="2:16" ht="16.5" customHeight="1">
      <c r="B67" s="1497"/>
      <c r="C67" s="1498"/>
      <c r="D67" s="506"/>
      <c r="E67" s="506"/>
      <c r="F67" s="507"/>
      <c r="G67" s="507"/>
      <c r="H67" s="507"/>
      <c r="I67" s="507"/>
      <c r="J67" s="507"/>
      <c r="K67" s="507"/>
      <c r="L67" s="507"/>
      <c r="M67" s="507"/>
      <c r="N67" s="507"/>
      <c r="O67" s="507"/>
    </row>
    <row r="68" spans="2:16" ht="16.5" customHeight="1" thickBot="1">
      <c r="B68" s="531" t="s">
        <v>388</v>
      </c>
      <c r="C68" s="1498"/>
      <c r="D68" s="221">
        <f>'Estar ГПБ_ТО'!F10</f>
        <v>45</v>
      </c>
      <c r="E68" s="506"/>
      <c r="F68" s="507"/>
      <c r="G68" s="507"/>
      <c r="H68" s="507"/>
      <c r="I68" s="507"/>
      <c r="J68" s="507"/>
      <c r="K68" s="507"/>
      <c r="L68" s="507"/>
      <c r="M68" s="507"/>
      <c r="N68" s="507"/>
      <c r="O68" s="507"/>
    </row>
    <row r="69" spans="2:16" ht="24.75" customHeight="1">
      <c r="B69" s="464" t="s">
        <v>355</v>
      </c>
      <c r="C69" s="1499" t="s">
        <v>1</v>
      </c>
      <c r="D69" s="1500" t="s">
        <v>389</v>
      </c>
      <c r="E69" s="533"/>
      <c r="F69" s="1501">
        <f t="shared" ref="F69:O69" si="20">F15</f>
        <v>1</v>
      </c>
      <c r="G69" s="1502">
        <f t="shared" si="20"/>
        <v>2</v>
      </c>
      <c r="H69" s="1502">
        <f t="shared" si="20"/>
        <v>3</v>
      </c>
      <c r="I69" s="1502">
        <f t="shared" si="20"/>
        <v>4</v>
      </c>
      <c r="J69" s="1502">
        <f t="shared" si="20"/>
        <v>5</v>
      </c>
      <c r="K69" s="1502">
        <f t="shared" si="20"/>
        <v>6</v>
      </c>
      <c r="L69" s="1502">
        <f t="shared" si="20"/>
        <v>7</v>
      </c>
      <c r="M69" s="1502">
        <f t="shared" si="20"/>
        <v>8</v>
      </c>
      <c r="N69" s="1502">
        <f t="shared" si="20"/>
        <v>9</v>
      </c>
      <c r="O69" s="1503">
        <f t="shared" si="20"/>
        <v>10</v>
      </c>
    </row>
    <row r="70" spans="2:16" ht="15" customHeight="1" thickBot="1">
      <c r="B70" s="1504" t="s">
        <v>390</v>
      </c>
      <c r="C70" s="1505" t="s">
        <v>391</v>
      </c>
      <c r="D70" s="1506"/>
      <c r="E70" s="1506"/>
      <c r="F70" s="1547">
        <f>SUM(F71:F121)-SUM(F79:F80)</f>
        <v>29340</v>
      </c>
      <c r="G70" s="1547">
        <f>SUM(G71:G121)-SUM(G79:G80)</f>
        <v>33480</v>
      </c>
      <c r="H70" s="1547">
        <f t="shared" ref="H70:O70" si="21">SUM(H71:H121)-SUM(H79:H80)</f>
        <v>103770</v>
      </c>
      <c r="I70" s="1547">
        <f t="shared" si="21"/>
        <v>34155</v>
      </c>
      <c r="J70" s="1547">
        <f t="shared" si="21"/>
        <v>38340</v>
      </c>
      <c r="K70" s="1547">
        <f t="shared" si="21"/>
        <v>116910</v>
      </c>
      <c r="L70" s="1547">
        <f t="shared" si="21"/>
        <v>47340</v>
      </c>
      <c r="M70" s="1547">
        <f t="shared" si="21"/>
        <v>64305</v>
      </c>
      <c r="N70" s="1547">
        <f t="shared" si="21"/>
        <v>98370</v>
      </c>
      <c r="O70" s="1547">
        <f t="shared" si="21"/>
        <v>117000</v>
      </c>
      <c r="P70" s="1541" t="s">
        <v>932</v>
      </c>
    </row>
    <row r="71" spans="2:16" ht="15" customHeight="1">
      <c r="B71" s="1507" t="s">
        <v>864</v>
      </c>
      <c r="C71" s="1508"/>
      <c r="D71" s="506"/>
      <c r="E71" s="1509"/>
      <c r="F71" s="1510"/>
      <c r="G71" s="1511"/>
      <c r="H71" s="1511"/>
      <c r="I71" s="1511"/>
      <c r="J71" s="1511"/>
      <c r="K71" s="1511"/>
      <c r="L71" s="1511"/>
      <c r="M71" s="1511"/>
      <c r="N71" s="1511"/>
      <c r="O71" s="1511"/>
    </row>
    <row r="72" spans="2:16" ht="15" customHeight="1" outlineLevel="1">
      <c r="B72" s="1483" t="s">
        <v>818</v>
      </c>
      <c r="C72" s="1512">
        <v>8</v>
      </c>
      <c r="D72" s="506">
        <f>$D$68</f>
        <v>45</v>
      </c>
      <c r="E72" s="1229"/>
      <c r="F72" s="1513"/>
      <c r="G72" s="1484">
        <f>$C72*$D72</f>
        <v>360</v>
      </c>
      <c r="H72" s="1484"/>
      <c r="I72" s="1484">
        <f>$C72*$D72</f>
        <v>360</v>
      </c>
      <c r="J72" s="1484"/>
      <c r="K72" s="1484">
        <f>$C72*$D72</f>
        <v>360</v>
      </c>
      <c r="L72" s="1484"/>
      <c r="M72" s="1484">
        <f>$C72*$D72</f>
        <v>360</v>
      </c>
      <c r="N72" s="1484"/>
      <c r="O72" s="1484"/>
    </row>
    <row r="73" spans="2:16" ht="15" customHeight="1" outlineLevel="1">
      <c r="B73" s="1483" t="s">
        <v>819</v>
      </c>
      <c r="C73" s="1512">
        <v>8</v>
      </c>
      <c r="D73" s="506">
        <f t="shared" ref="D73:D77" si="22">$D$68</f>
        <v>45</v>
      </c>
      <c r="E73" s="1229"/>
      <c r="F73" s="1513"/>
      <c r="G73" s="1484">
        <f t="shared" ref="F73:N90" si="23">$C73*$D73</f>
        <v>360</v>
      </c>
      <c r="H73" s="1484"/>
      <c r="I73" s="1484">
        <f t="shared" si="23"/>
        <v>360</v>
      </c>
      <c r="J73" s="1484"/>
      <c r="K73" s="1484">
        <f t="shared" si="23"/>
        <v>360</v>
      </c>
      <c r="L73" s="1484"/>
      <c r="M73" s="1484">
        <f t="shared" si="23"/>
        <v>360</v>
      </c>
      <c r="N73" s="1484"/>
      <c r="O73" s="1484"/>
    </row>
    <row r="74" spans="2:16" ht="15" customHeight="1" outlineLevel="1">
      <c r="B74" s="1483" t="s">
        <v>820</v>
      </c>
      <c r="C74" s="1512">
        <v>18</v>
      </c>
      <c r="D74" s="506">
        <f t="shared" si="22"/>
        <v>45</v>
      </c>
      <c r="E74" s="1229"/>
      <c r="F74" s="1513"/>
      <c r="G74" s="1484">
        <f t="shared" si="23"/>
        <v>810</v>
      </c>
      <c r="H74" s="1484"/>
      <c r="I74" s="1484">
        <f t="shared" si="23"/>
        <v>810</v>
      </c>
      <c r="J74" s="1484"/>
      <c r="K74" s="1484">
        <f t="shared" si="23"/>
        <v>810</v>
      </c>
      <c r="L74" s="1484"/>
      <c r="M74" s="1484">
        <f t="shared" si="23"/>
        <v>810</v>
      </c>
      <c r="N74" s="1484"/>
      <c r="O74" s="1484"/>
    </row>
    <row r="75" spans="2:16" ht="15" customHeight="1" outlineLevel="1">
      <c r="B75" s="1483" t="s">
        <v>821</v>
      </c>
      <c r="C75" s="1512">
        <v>6</v>
      </c>
      <c r="D75" s="506">
        <f t="shared" si="22"/>
        <v>45</v>
      </c>
      <c r="E75" s="1229"/>
      <c r="F75" s="1513"/>
      <c r="G75" s="1484">
        <f t="shared" si="23"/>
        <v>270</v>
      </c>
      <c r="H75" s="1484"/>
      <c r="I75" s="1484">
        <f t="shared" si="23"/>
        <v>270</v>
      </c>
      <c r="J75" s="1484"/>
      <c r="K75" s="1484">
        <f t="shared" si="23"/>
        <v>270</v>
      </c>
      <c r="L75" s="1484"/>
      <c r="M75" s="1484">
        <f t="shared" si="23"/>
        <v>270</v>
      </c>
      <c r="N75" s="1484"/>
      <c r="O75" s="1484"/>
    </row>
    <row r="76" spans="2:16" ht="15" customHeight="1" outlineLevel="1">
      <c r="B76" s="1483" t="s">
        <v>822</v>
      </c>
      <c r="C76" s="1512">
        <v>12</v>
      </c>
      <c r="D76" s="506">
        <f t="shared" si="22"/>
        <v>45</v>
      </c>
      <c r="E76" s="1229"/>
      <c r="F76" s="1513"/>
      <c r="G76" s="1484">
        <f t="shared" si="23"/>
        <v>540</v>
      </c>
      <c r="H76" s="1484"/>
      <c r="I76" s="1484">
        <f t="shared" si="23"/>
        <v>540</v>
      </c>
      <c r="J76" s="1484"/>
      <c r="K76" s="1484">
        <f t="shared" si="23"/>
        <v>540</v>
      </c>
      <c r="L76" s="1484"/>
      <c r="M76" s="1484">
        <f t="shared" si="23"/>
        <v>540</v>
      </c>
      <c r="N76" s="1484"/>
      <c r="O76" s="1484"/>
    </row>
    <row r="77" spans="2:16" ht="15" customHeight="1" outlineLevel="1">
      <c r="B77" s="1483" t="s">
        <v>823</v>
      </c>
      <c r="C77" s="1512">
        <v>16</v>
      </c>
      <c r="D77" s="506">
        <f t="shared" si="22"/>
        <v>45</v>
      </c>
      <c r="E77" s="1229"/>
      <c r="F77" s="1513"/>
      <c r="G77" s="1484">
        <f t="shared" si="23"/>
        <v>720</v>
      </c>
      <c r="H77" s="1484"/>
      <c r="I77" s="1484">
        <f t="shared" si="23"/>
        <v>720</v>
      </c>
      <c r="J77" s="1484"/>
      <c r="K77" s="1484">
        <f t="shared" si="23"/>
        <v>720</v>
      </c>
      <c r="L77" s="1484"/>
      <c r="M77" s="1484">
        <f t="shared" si="23"/>
        <v>720</v>
      </c>
      <c r="N77" s="1484"/>
      <c r="O77" s="1484"/>
    </row>
    <row r="78" spans="2:16" ht="15" customHeight="1" outlineLevel="1">
      <c r="B78" s="1485" t="s">
        <v>824</v>
      </c>
      <c r="C78" s="1512"/>
      <c r="D78" s="506"/>
      <c r="E78" s="1229"/>
      <c r="F78" s="1513"/>
      <c r="G78" s="1484"/>
      <c r="H78" s="1484"/>
      <c r="I78" s="1484"/>
      <c r="J78" s="1484"/>
      <c r="K78" s="1484"/>
      <c r="L78" s="1484"/>
      <c r="M78" s="1484"/>
      <c r="N78" s="1484"/>
      <c r="O78" s="1484"/>
    </row>
    <row r="79" spans="2:16" ht="15" customHeight="1" outlineLevel="1">
      <c r="B79" s="1486" t="s">
        <v>825</v>
      </c>
      <c r="C79" s="1512">
        <v>8</v>
      </c>
      <c r="D79" s="506">
        <v>45</v>
      </c>
      <c r="E79" s="1229"/>
      <c r="F79" s="1513">
        <f t="shared" si="23"/>
        <v>360</v>
      </c>
      <c r="G79" s="1484">
        <f t="shared" si="23"/>
        <v>360</v>
      </c>
      <c r="H79" s="1484">
        <f t="shared" si="23"/>
        <v>360</v>
      </c>
      <c r="I79" s="1484">
        <f t="shared" si="23"/>
        <v>360</v>
      </c>
      <c r="J79" s="1484">
        <f t="shared" si="23"/>
        <v>360</v>
      </c>
      <c r="K79" s="1484">
        <f t="shared" si="23"/>
        <v>360</v>
      </c>
      <c r="L79" s="1484">
        <f t="shared" si="23"/>
        <v>360</v>
      </c>
      <c r="M79" s="1484">
        <f t="shared" si="23"/>
        <v>360</v>
      </c>
      <c r="N79" s="1484">
        <f t="shared" si="23"/>
        <v>360</v>
      </c>
      <c r="O79" s="1484"/>
    </row>
    <row r="80" spans="2:16" ht="15" customHeight="1" outlineLevel="1">
      <c r="B80" s="1486" t="s">
        <v>826</v>
      </c>
      <c r="C80" s="1512">
        <v>40</v>
      </c>
      <c r="D80" s="506">
        <v>45</v>
      </c>
      <c r="E80" s="1229"/>
      <c r="F80" s="1513">
        <f t="shared" si="23"/>
        <v>1800</v>
      </c>
      <c r="G80" s="1484">
        <f t="shared" si="23"/>
        <v>1800</v>
      </c>
      <c r="H80" s="1484">
        <f t="shared" si="23"/>
        <v>1800</v>
      </c>
      <c r="I80" s="1484">
        <f t="shared" si="23"/>
        <v>1800</v>
      </c>
      <c r="J80" s="1484">
        <f t="shared" si="23"/>
        <v>1800</v>
      </c>
      <c r="K80" s="1484">
        <f t="shared" si="23"/>
        <v>1800</v>
      </c>
      <c r="L80" s="1484">
        <f t="shared" si="23"/>
        <v>1800</v>
      </c>
      <c r="M80" s="1484">
        <f t="shared" si="23"/>
        <v>1800</v>
      </c>
      <c r="N80" s="1484">
        <f t="shared" si="23"/>
        <v>1800</v>
      </c>
      <c r="O80" s="1484"/>
    </row>
    <row r="81" spans="2:15" ht="15" customHeight="1" outlineLevel="1">
      <c r="B81" s="1487" t="s">
        <v>827</v>
      </c>
      <c r="C81" s="1512"/>
      <c r="D81" s="506"/>
      <c r="E81" s="1229"/>
      <c r="F81" s="1513"/>
      <c r="G81" s="1484"/>
      <c r="H81" s="1484"/>
      <c r="I81" s="1484"/>
      <c r="J81" s="1484"/>
      <c r="K81" s="1484"/>
      <c r="L81" s="1484"/>
      <c r="M81" s="1484"/>
      <c r="N81" s="1484"/>
      <c r="O81" s="1484"/>
    </row>
    <row r="82" spans="2:15" ht="15" customHeight="1" outlineLevel="1">
      <c r="B82" s="1486" t="s">
        <v>828</v>
      </c>
      <c r="C82" s="1512">
        <v>48</v>
      </c>
      <c r="D82" s="506">
        <v>45</v>
      </c>
      <c r="E82" s="1229"/>
      <c r="F82" s="1513">
        <f t="shared" si="23"/>
        <v>2160</v>
      </c>
      <c r="G82" s="1484">
        <f t="shared" si="23"/>
        <v>2160</v>
      </c>
      <c r="H82" s="1484">
        <f t="shared" si="23"/>
        <v>2160</v>
      </c>
      <c r="I82" s="1484">
        <f t="shared" si="23"/>
        <v>2160</v>
      </c>
      <c r="J82" s="1484">
        <f t="shared" si="23"/>
        <v>2160</v>
      </c>
      <c r="K82" s="1484">
        <f t="shared" si="23"/>
        <v>2160</v>
      </c>
      <c r="L82" s="1484">
        <f t="shared" si="23"/>
        <v>2160</v>
      </c>
      <c r="M82" s="1484">
        <f t="shared" si="23"/>
        <v>2160</v>
      </c>
      <c r="N82" s="1484">
        <f t="shared" si="23"/>
        <v>2160</v>
      </c>
      <c r="O82" s="1484"/>
    </row>
    <row r="83" spans="2:15" ht="15" customHeight="1" outlineLevel="1">
      <c r="B83" s="1486" t="s">
        <v>829</v>
      </c>
      <c r="C83" s="1512">
        <v>52</v>
      </c>
      <c r="D83" s="506">
        <v>45</v>
      </c>
      <c r="E83" s="1229"/>
      <c r="F83" s="1513">
        <f t="shared" si="23"/>
        <v>2340</v>
      </c>
      <c r="G83" s="1484">
        <f t="shared" si="23"/>
        <v>2340</v>
      </c>
      <c r="H83" s="1484">
        <f t="shared" si="23"/>
        <v>2340</v>
      </c>
      <c r="I83" s="1484">
        <f t="shared" si="23"/>
        <v>2340</v>
      </c>
      <c r="J83" s="1484">
        <f t="shared" si="23"/>
        <v>2340</v>
      </c>
      <c r="K83" s="1484">
        <f t="shared" si="23"/>
        <v>2340</v>
      </c>
      <c r="L83" s="1484">
        <f t="shared" si="23"/>
        <v>2340</v>
      </c>
      <c r="M83" s="1484">
        <f t="shared" si="23"/>
        <v>2340</v>
      </c>
      <c r="N83" s="1484">
        <f t="shared" si="23"/>
        <v>2340</v>
      </c>
      <c r="O83" s="1484"/>
    </row>
    <row r="84" spans="2:15" ht="15" customHeight="1" outlineLevel="1">
      <c r="B84" s="1486" t="s">
        <v>830</v>
      </c>
      <c r="C84" s="1512">
        <v>52</v>
      </c>
      <c r="D84" s="506">
        <v>45</v>
      </c>
      <c r="E84" s="1229"/>
      <c r="F84" s="1513">
        <f t="shared" si="23"/>
        <v>2340</v>
      </c>
      <c r="G84" s="1484">
        <f t="shared" si="23"/>
        <v>2340</v>
      </c>
      <c r="H84" s="1484">
        <f t="shared" si="23"/>
        <v>2340</v>
      </c>
      <c r="I84" s="1484">
        <f t="shared" si="23"/>
        <v>2340</v>
      </c>
      <c r="J84" s="1484">
        <f t="shared" si="23"/>
        <v>2340</v>
      </c>
      <c r="K84" s="1484">
        <f t="shared" si="23"/>
        <v>2340</v>
      </c>
      <c r="L84" s="1484">
        <f t="shared" si="23"/>
        <v>2340</v>
      </c>
      <c r="M84" s="1484">
        <f t="shared" si="23"/>
        <v>2340</v>
      </c>
      <c r="N84" s="1484">
        <f t="shared" si="23"/>
        <v>2340</v>
      </c>
      <c r="O84" s="1484"/>
    </row>
    <row r="85" spans="2:15" ht="32.1" customHeight="1" outlineLevel="1">
      <c r="B85" s="613" t="s">
        <v>831</v>
      </c>
      <c r="C85" s="1512"/>
      <c r="D85" s="506"/>
      <c r="E85" s="1229"/>
      <c r="F85" s="1513"/>
      <c r="G85" s="1484"/>
      <c r="H85" s="1484"/>
      <c r="I85" s="1484"/>
      <c r="J85" s="1484"/>
      <c r="K85" s="1484"/>
      <c r="L85" s="1484"/>
      <c r="M85" s="1484"/>
      <c r="N85" s="1484"/>
      <c r="O85" s="1484"/>
    </row>
    <row r="86" spans="2:15" ht="29.45" customHeight="1" outlineLevel="1">
      <c r="B86" s="1488" t="s">
        <v>832</v>
      </c>
      <c r="C86" s="1512">
        <v>230</v>
      </c>
      <c r="D86" s="506">
        <v>45</v>
      </c>
      <c r="E86" s="1229"/>
      <c r="F86" s="1513"/>
      <c r="G86" s="1484"/>
      <c r="H86" s="1484">
        <f t="shared" si="23"/>
        <v>10350</v>
      </c>
      <c r="I86" s="1484"/>
      <c r="J86" s="1484"/>
      <c r="K86" s="1484">
        <f t="shared" si="23"/>
        <v>10350</v>
      </c>
      <c r="L86" s="1484"/>
      <c r="M86" s="1484"/>
      <c r="N86" s="1484">
        <f t="shared" si="23"/>
        <v>10350</v>
      </c>
      <c r="O86" s="1484"/>
    </row>
    <row r="87" spans="2:15" ht="32.1" customHeight="1" outlineLevel="1">
      <c r="B87" s="1489" t="s">
        <v>833</v>
      </c>
      <c r="C87" s="1512">
        <v>8</v>
      </c>
      <c r="D87" s="506">
        <v>45</v>
      </c>
      <c r="E87" s="1229"/>
      <c r="F87" s="1513"/>
      <c r="G87" s="1484">
        <f t="shared" si="23"/>
        <v>360</v>
      </c>
      <c r="H87" s="1484"/>
      <c r="I87" s="1484">
        <f t="shared" si="23"/>
        <v>360</v>
      </c>
      <c r="J87" s="1484"/>
      <c r="K87" s="1484">
        <f t="shared" si="23"/>
        <v>360</v>
      </c>
      <c r="L87" s="1484"/>
      <c r="M87" s="1484">
        <f t="shared" si="23"/>
        <v>360</v>
      </c>
      <c r="N87" s="1484"/>
      <c r="O87" s="1484"/>
    </row>
    <row r="88" spans="2:15" ht="37.5" customHeight="1" outlineLevel="1">
      <c r="B88" s="1489" t="s">
        <v>834</v>
      </c>
      <c r="C88" s="1512">
        <v>8</v>
      </c>
      <c r="D88" s="506">
        <v>45</v>
      </c>
      <c r="E88" s="1229"/>
      <c r="F88" s="1513"/>
      <c r="G88" s="1484">
        <f t="shared" si="23"/>
        <v>360</v>
      </c>
      <c r="H88" s="1484"/>
      <c r="I88" s="1484">
        <f t="shared" si="23"/>
        <v>360</v>
      </c>
      <c r="J88" s="1484"/>
      <c r="K88" s="1484">
        <f t="shared" si="23"/>
        <v>360</v>
      </c>
      <c r="L88" s="1484"/>
      <c r="M88" s="1484">
        <f t="shared" si="23"/>
        <v>360</v>
      </c>
      <c r="N88" s="1484"/>
      <c r="O88" s="1484"/>
    </row>
    <row r="89" spans="2:15" ht="38.1" customHeight="1" outlineLevel="1">
      <c r="B89" s="1489" t="s">
        <v>835</v>
      </c>
      <c r="C89" s="1512">
        <v>8</v>
      </c>
      <c r="D89" s="506">
        <v>45</v>
      </c>
      <c r="E89" s="1229"/>
      <c r="F89" s="1513"/>
      <c r="G89" s="1484">
        <f t="shared" si="23"/>
        <v>360</v>
      </c>
      <c r="H89" s="1484"/>
      <c r="I89" s="1484">
        <f t="shared" si="23"/>
        <v>360</v>
      </c>
      <c r="J89" s="1484"/>
      <c r="K89" s="1484">
        <f t="shared" si="23"/>
        <v>360</v>
      </c>
      <c r="L89" s="1484"/>
      <c r="M89" s="1484">
        <f t="shared" si="23"/>
        <v>360</v>
      </c>
      <c r="N89" s="1484"/>
      <c r="O89" s="1484"/>
    </row>
    <row r="90" spans="2:15" ht="38.1" customHeight="1">
      <c r="B90" s="1490" t="s">
        <v>836</v>
      </c>
      <c r="C90" s="1512">
        <v>1120</v>
      </c>
      <c r="D90" s="506">
        <v>45</v>
      </c>
      <c r="E90" s="1229"/>
      <c r="F90" s="1513"/>
      <c r="G90" s="1484"/>
      <c r="H90" s="1484">
        <f>$C90*$D90</f>
        <v>50400</v>
      </c>
      <c r="I90" s="1484"/>
      <c r="J90" s="1484"/>
      <c r="K90" s="1484">
        <f t="shared" si="23"/>
        <v>50400</v>
      </c>
      <c r="L90" s="1484"/>
      <c r="M90" s="1484">
        <v>3150</v>
      </c>
      <c r="N90" s="1484"/>
      <c r="O90" s="1484"/>
    </row>
    <row r="91" spans="2:15" ht="15" customHeight="1">
      <c r="B91" s="1486"/>
      <c r="C91" s="1512"/>
      <c r="D91" s="506"/>
      <c r="E91" s="1229"/>
      <c r="F91" s="1513"/>
      <c r="G91" s="1484"/>
      <c r="H91" s="1484"/>
      <c r="I91" s="1484"/>
      <c r="J91" s="1484"/>
      <c r="K91" s="1484"/>
      <c r="L91" s="1484"/>
      <c r="M91" s="1484"/>
      <c r="N91" s="1484"/>
      <c r="O91" s="1484"/>
    </row>
    <row r="92" spans="2:15" ht="15" customHeight="1">
      <c r="B92" s="1542" t="s">
        <v>368</v>
      </c>
      <c r="C92" s="1512"/>
      <c r="D92" s="506"/>
      <c r="E92" s="1229"/>
      <c r="F92" s="1513"/>
      <c r="G92" s="1484"/>
      <c r="H92" s="1484"/>
      <c r="I92" s="1484"/>
      <c r="J92" s="1484"/>
      <c r="K92" s="1484"/>
      <c r="L92" s="1484"/>
      <c r="M92" s="1484"/>
      <c r="N92" s="1484"/>
      <c r="O92" s="1484"/>
    </row>
    <row r="93" spans="2:15" ht="33" customHeight="1">
      <c r="B93" s="1488" t="s">
        <v>837</v>
      </c>
      <c r="C93" s="1512">
        <v>12</v>
      </c>
      <c r="D93" s="506">
        <v>45</v>
      </c>
      <c r="E93" s="1229"/>
      <c r="F93" s="1513"/>
      <c r="G93" s="1484"/>
      <c r="H93" s="1484">
        <f t="shared" ref="H93:H110" si="24">$C93*$D93</f>
        <v>540</v>
      </c>
      <c r="I93" s="1484"/>
      <c r="J93" s="1484"/>
      <c r="K93" s="1484">
        <f t="shared" ref="K93:K110" si="25">$C93*$D93</f>
        <v>540</v>
      </c>
      <c r="L93" s="1484"/>
      <c r="M93" s="1484"/>
      <c r="N93" s="1484">
        <f t="shared" ref="N93:N110" si="26">$C93*$D93</f>
        <v>540</v>
      </c>
      <c r="O93" s="1484"/>
    </row>
    <row r="94" spans="2:15" ht="27.6" customHeight="1">
      <c r="B94" s="1488" t="s">
        <v>838</v>
      </c>
      <c r="C94" s="1512">
        <v>16</v>
      </c>
      <c r="D94" s="506">
        <v>45</v>
      </c>
      <c r="E94" s="1229"/>
      <c r="F94" s="1513"/>
      <c r="G94" s="1484"/>
      <c r="H94" s="1484">
        <f t="shared" si="24"/>
        <v>720</v>
      </c>
      <c r="I94" s="1484"/>
      <c r="J94" s="1484"/>
      <c r="K94" s="1484">
        <f t="shared" si="25"/>
        <v>720</v>
      </c>
      <c r="L94" s="1484"/>
      <c r="M94" s="1484"/>
      <c r="N94" s="1484">
        <f t="shared" si="26"/>
        <v>720</v>
      </c>
      <c r="O94" s="1484"/>
    </row>
    <row r="95" spans="2:15" ht="15" customHeight="1">
      <c r="B95" s="1491" t="s">
        <v>839</v>
      </c>
      <c r="C95" s="1512">
        <v>2</v>
      </c>
      <c r="D95" s="506">
        <v>45</v>
      </c>
      <c r="E95" s="1229"/>
      <c r="F95" s="1513"/>
      <c r="G95" s="1484"/>
      <c r="H95" s="1484">
        <f t="shared" si="24"/>
        <v>90</v>
      </c>
      <c r="I95" s="1484"/>
      <c r="J95" s="1484"/>
      <c r="K95" s="1484">
        <f t="shared" si="25"/>
        <v>90</v>
      </c>
      <c r="L95" s="1484"/>
      <c r="M95" s="1484"/>
      <c r="N95" s="1484">
        <f t="shared" si="26"/>
        <v>90</v>
      </c>
      <c r="O95" s="1484"/>
    </row>
    <row r="96" spans="2:15" ht="35.25" customHeight="1">
      <c r="B96" s="1545" t="s">
        <v>840</v>
      </c>
      <c r="C96" s="1512">
        <v>6</v>
      </c>
      <c r="D96" s="506">
        <v>45</v>
      </c>
      <c r="E96" s="1229"/>
      <c r="F96" s="1513"/>
      <c r="G96" s="1484"/>
      <c r="H96" s="1484">
        <f t="shared" si="24"/>
        <v>270</v>
      </c>
      <c r="I96" s="1484"/>
      <c r="J96" s="1484"/>
      <c r="K96" s="1484">
        <f t="shared" si="25"/>
        <v>270</v>
      </c>
      <c r="L96" s="1484"/>
      <c r="M96" s="1484"/>
      <c r="N96" s="1484">
        <f t="shared" si="26"/>
        <v>270</v>
      </c>
      <c r="O96" s="1484"/>
    </row>
    <row r="97" spans="2:15" ht="15" customHeight="1">
      <c r="B97" s="1491" t="s">
        <v>841</v>
      </c>
      <c r="C97" s="1512">
        <v>60</v>
      </c>
      <c r="D97" s="506">
        <v>45</v>
      </c>
      <c r="E97" s="1229"/>
      <c r="F97" s="1513"/>
      <c r="G97" s="1484"/>
      <c r="H97" s="1484">
        <f t="shared" si="24"/>
        <v>2700</v>
      </c>
      <c r="I97" s="1484"/>
      <c r="J97" s="1484"/>
      <c r="K97" s="1484">
        <f t="shared" si="25"/>
        <v>2700</v>
      </c>
      <c r="L97" s="1484"/>
      <c r="M97" s="1484"/>
      <c r="N97" s="1484">
        <f t="shared" si="26"/>
        <v>2700</v>
      </c>
      <c r="O97" s="1484"/>
    </row>
    <row r="98" spans="2:15" ht="15" customHeight="1">
      <c r="B98" s="1491" t="s">
        <v>842</v>
      </c>
      <c r="C98" s="1512">
        <v>36</v>
      </c>
      <c r="D98" s="506">
        <v>45</v>
      </c>
      <c r="E98" s="1229"/>
      <c r="F98" s="1513"/>
      <c r="G98" s="1484"/>
      <c r="H98" s="1484">
        <f t="shared" si="24"/>
        <v>1620</v>
      </c>
      <c r="I98" s="1484"/>
      <c r="J98" s="1484"/>
      <c r="K98" s="1484">
        <f t="shared" si="25"/>
        <v>1620</v>
      </c>
      <c r="L98" s="1484"/>
      <c r="M98" s="1484"/>
      <c r="N98" s="1484">
        <f t="shared" si="26"/>
        <v>1620</v>
      </c>
      <c r="O98" s="1484"/>
    </row>
    <row r="99" spans="2:15" ht="33" customHeight="1">
      <c r="B99" s="1545" t="s">
        <v>843</v>
      </c>
      <c r="C99" s="1512">
        <v>8</v>
      </c>
      <c r="D99" s="506">
        <v>45</v>
      </c>
      <c r="E99" s="1229"/>
      <c r="F99" s="1513"/>
      <c r="G99" s="1484"/>
      <c r="H99" s="1484">
        <f t="shared" si="24"/>
        <v>360</v>
      </c>
      <c r="I99" s="1484"/>
      <c r="J99" s="1484"/>
      <c r="K99" s="1484">
        <f t="shared" si="25"/>
        <v>360</v>
      </c>
      <c r="L99" s="1484"/>
      <c r="M99" s="1484"/>
      <c r="N99" s="1484">
        <f t="shared" si="26"/>
        <v>360</v>
      </c>
      <c r="O99" s="1484"/>
    </row>
    <row r="100" spans="2:15" ht="15" customHeight="1">
      <c r="B100" s="1491" t="s">
        <v>844</v>
      </c>
      <c r="C100" s="1512">
        <v>2</v>
      </c>
      <c r="D100" s="506">
        <v>45</v>
      </c>
      <c r="E100" s="1229"/>
      <c r="F100" s="1513"/>
      <c r="G100" s="1484"/>
      <c r="H100" s="1484">
        <f t="shared" si="24"/>
        <v>90</v>
      </c>
      <c r="I100" s="1484"/>
      <c r="J100" s="1484"/>
      <c r="K100" s="1484">
        <f t="shared" si="25"/>
        <v>90</v>
      </c>
      <c r="L100" s="1484"/>
      <c r="M100" s="1484"/>
      <c r="N100" s="1484">
        <f t="shared" si="26"/>
        <v>90</v>
      </c>
      <c r="O100" s="1484"/>
    </row>
    <row r="101" spans="2:15" ht="15" customHeight="1">
      <c r="B101" s="1491" t="s">
        <v>845</v>
      </c>
      <c r="C101" s="1512">
        <v>48</v>
      </c>
      <c r="D101" s="506">
        <v>45</v>
      </c>
      <c r="E101" s="1229"/>
      <c r="F101" s="1513"/>
      <c r="G101" s="1484"/>
      <c r="H101" s="1484">
        <f t="shared" si="24"/>
        <v>2160</v>
      </c>
      <c r="I101" s="1484"/>
      <c r="J101" s="1484"/>
      <c r="K101" s="1484">
        <f t="shared" si="25"/>
        <v>2160</v>
      </c>
      <c r="L101" s="1484"/>
      <c r="M101" s="1484"/>
      <c r="N101" s="1484">
        <f t="shared" si="26"/>
        <v>2160</v>
      </c>
      <c r="O101" s="1484"/>
    </row>
    <row r="102" spans="2:15" ht="15" customHeight="1">
      <c r="B102" s="1491" t="s">
        <v>846</v>
      </c>
      <c r="C102" s="1512">
        <v>12</v>
      </c>
      <c r="D102" s="506">
        <v>45</v>
      </c>
      <c r="E102" s="1229"/>
      <c r="F102" s="1513"/>
      <c r="G102" s="1484"/>
      <c r="H102" s="1484">
        <f t="shared" si="24"/>
        <v>540</v>
      </c>
      <c r="I102" s="1484"/>
      <c r="J102" s="1484"/>
      <c r="K102" s="1484">
        <f t="shared" si="25"/>
        <v>540</v>
      </c>
      <c r="L102" s="1484"/>
      <c r="M102" s="1484"/>
      <c r="N102" s="1484">
        <f t="shared" si="26"/>
        <v>540</v>
      </c>
      <c r="O102" s="1484"/>
    </row>
    <row r="103" spans="2:15" ht="15" customHeight="1">
      <c r="B103" s="1491" t="s">
        <v>847</v>
      </c>
      <c r="C103" s="1512">
        <v>8</v>
      </c>
      <c r="D103" s="506">
        <v>45</v>
      </c>
      <c r="E103" s="1229"/>
      <c r="F103" s="1513"/>
      <c r="G103" s="1484"/>
      <c r="H103" s="1484">
        <f t="shared" si="24"/>
        <v>360</v>
      </c>
      <c r="I103" s="1484"/>
      <c r="J103" s="1484"/>
      <c r="K103" s="1484">
        <f t="shared" si="25"/>
        <v>360</v>
      </c>
      <c r="L103" s="1484"/>
      <c r="M103" s="1484"/>
      <c r="N103" s="1484">
        <f t="shared" si="26"/>
        <v>360</v>
      </c>
      <c r="O103" s="1484"/>
    </row>
    <row r="104" spans="2:15" ht="15" customHeight="1">
      <c r="B104" s="1491" t="s">
        <v>848</v>
      </c>
      <c r="C104" s="1512">
        <v>36</v>
      </c>
      <c r="D104" s="506">
        <v>45</v>
      </c>
      <c r="E104" s="1229"/>
      <c r="F104" s="1513"/>
      <c r="G104" s="1484"/>
      <c r="H104" s="1484">
        <f t="shared" si="24"/>
        <v>1620</v>
      </c>
      <c r="I104" s="1484"/>
      <c r="J104" s="1484"/>
      <c r="K104" s="1484">
        <f t="shared" si="25"/>
        <v>1620</v>
      </c>
      <c r="L104" s="1484"/>
      <c r="M104" s="1484"/>
      <c r="N104" s="1484">
        <f t="shared" si="26"/>
        <v>1620</v>
      </c>
      <c r="O104" s="1484"/>
    </row>
    <row r="105" spans="2:15" ht="15" customHeight="1">
      <c r="B105" s="1491" t="s">
        <v>849</v>
      </c>
      <c r="C105" s="1512">
        <v>6</v>
      </c>
      <c r="D105" s="506">
        <v>45</v>
      </c>
      <c r="E105" s="1229"/>
      <c r="F105" s="1513"/>
      <c r="G105" s="1484"/>
      <c r="H105" s="1484">
        <f t="shared" si="24"/>
        <v>270</v>
      </c>
      <c r="I105" s="1484"/>
      <c r="J105" s="1484"/>
      <c r="K105" s="1484">
        <f t="shared" si="25"/>
        <v>270</v>
      </c>
      <c r="L105" s="1484"/>
      <c r="M105" s="1484"/>
      <c r="N105" s="1484">
        <f t="shared" si="26"/>
        <v>270</v>
      </c>
      <c r="O105" s="1484"/>
    </row>
    <row r="106" spans="2:15" ht="15" customHeight="1">
      <c r="B106" s="1491" t="s">
        <v>850</v>
      </c>
      <c r="C106" s="1512">
        <v>6</v>
      </c>
      <c r="D106" s="506">
        <v>45</v>
      </c>
      <c r="E106" s="1229"/>
      <c r="F106" s="1513"/>
      <c r="G106" s="1484"/>
      <c r="H106" s="1484">
        <f t="shared" si="24"/>
        <v>270</v>
      </c>
      <c r="I106" s="1484"/>
      <c r="J106" s="1484"/>
      <c r="K106" s="1484">
        <f t="shared" si="25"/>
        <v>270</v>
      </c>
      <c r="L106" s="1484"/>
      <c r="M106" s="1484"/>
      <c r="N106" s="1484">
        <f t="shared" si="26"/>
        <v>270</v>
      </c>
      <c r="O106" s="1484"/>
    </row>
    <row r="107" spans="2:15" ht="15" customHeight="1">
      <c r="B107" s="1491" t="s">
        <v>851</v>
      </c>
      <c r="C107" s="1512">
        <v>16</v>
      </c>
      <c r="D107" s="506">
        <v>45</v>
      </c>
      <c r="E107" s="1229"/>
      <c r="F107" s="1513"/>
      <c r="G107" s="1484"/>
      <c r="H107" s="1484">
        <f t="shared" si="24"/>
        <v>720</v>
      </c>
      <c r="I107" s="1484"/>
      <c r="J107" s="1484"/>
      <c r="K107" s="1484">
        <f t="shared" si="25"/>
        <v>720</v>
      </c>
      <c r="L107" s="1484"/>
      <c r="M107" s="1484"/>
      <c r="N107" s="1484">
        <f t="shared" si="26"/>
        <v>720</v>
      </c>
      <c r="O107" s="1484"/>
    </row>
    <row r="108" spans="2:15" ht="15" customHeight="1">
      <c r="B108" s="1491" t="s">
        <v>852</v>
      </c>
      <c r="C108" s="1512">
        <v>16</v>
      </c>
      <c r="D108" s="506">
        <v>45</v>
      </c>
      <c r="E108" s="1229"/>
      <c r="F108" s="1513"/>
      <c r="G108" s="1484"/>
      <c r="H108" s="1484">
        <f t="shared" si="24"/>
        <v>720</v>
      </c>
      <c r="I108" s="1484"/>
      <c r="J108" s="1484"/>
      <c r="K108" s="1484">
        <f t="shared" si="25"/>
        <v>720</v>
      </c>
      <c r="L108" s="1484"/>
      <c r="M108" s="1484"/>
      <c r="N108" s="1484">
        <f t="shared" si="26"/>
        <v>720</v>
      </c>
      <c r="O108" s="1484"/>
    </row>
    <row r="109" spans="2:15" ht="15" customHeight="1">
      <c r="B109" s="1491" t="s">
        <v>853</v>
      </c>
      <c r="C109" s="1512">
        <v>4</v>
      </c>
      <c r="D109" s="506">
        <v>45</v>
      </c>
      <c r="E109" s="1229"/>
      <c r="F109" s="1513"/>
      <c r="G109" s="1484"/>
      <c r="H109" s="1484">
        <f t="shared" si="24"/>
        <v>180</v>
      </c>
      <c r="I109" s="1484"/>
      <c r="J109" s="1484"/>
      <c r="K109" s="1484">
        <f t="shared" si="25"/>
        <v>180</v>
      </c>
      <c r="L109" s="1484"/>
      <c r="M109" s="1484"/>
      <c r="N109" s="1484">
        <f t="shared" si="26"/>
        <v>180</v>
      </c>
      <c r="O109" s="1484"/>
    </row>
    <row r="110" spans="2:15" ht="15" customHeight="1">
      <c r="B110" s="1491" t="s">
        <v>854</v>
      </c>
      <c r="C110" s="1512">
        <v>2</v>
      </c>
      <c r="D110" s="506">
        <v>45</v>
      </c>
      <c r="E110" s="1229"/>
      <c r="F110" s="1513"/>
      <c r="G110" s="1484"/>
      <c r="H110" s="1484">
        <f t="shared" si="24"/>
        <v>90</v>
      </c>
      <c r="I110" s="1484"/>
      <c r="J110" s="1484"/>
      <c r="K110" s="1484">
        <f t="shared" si="25"/>
        <v>90</v>
      </c>
      <c r="L110" s="1484"/>
      <c r="M110" s="1484"/>
      <c r="N110" s="1484">
        <f t="shared" si="26"/>
        <v>90</v>
      </c>
      <c r="O110" s="1484"/>
    </row>
    <row r="111" spans="2:15" ht="15" customHeight="1">
      <c r="B111" s="1491" t="s">
        <v>855</v>
      </c>
      <c r="C111" s="1512">
        <v>2</v>
      </c>
      <c r="D111" s="506">
        <v>45</v>
      </c>
      <c r="E111" s="1229"/>
      <c r="F111" s="1513"/>
      <c r="G111" s="1484"/>
      <c r="H111" s="1484"/>
      <c r="I111" s="1484"/>
      <c r="J111" s="1484"/>
      <c r="K111" s="1484"/>
      <c r="L111" s="1484"/>
      <c r="M111" s="1484"/>
      <c r="N111" s="1484"/>
      <c r="O111" s="1484"/>
    </row>
    <row r="112" spans="2:15" ht="15" customHeight="1">
      <c r="B112" s="1486"/>
      <c r="C112" s="1512"/>
      <c r="D112" s="506"/>
      <c r="E112" s="1229"/>
      <c r="F112" s="1513"/>
      <c r="G112" s="1484"/>
      <c r="H112" s="1484"/>
      <c r="I112" s="1484"/>
      <c r="J112" s="1484"/>
      <c r="K112" s="1484"/>
      <c r="L112" s="1484"/>
      <c r="M112" s="1484"/>
      <c r="N112" s="1484"/>
      <c r="O112" s="1484"/>
    </row>
    <row r="113" spans="2:16" ht="19.5" customHeight="1">
      <c r="B113" s="1424" t="s">
        <v>856</v>
      </c>
      <c r="C113" s="1512"/>
      <c r="D113" s="506"/>
      <c r="E113" s="1229"/>
      <c r="F113" s="1513"/>
      <c r="G113" s="1484"/>
      <c r="H113" s="1484"/>
      <c r="I113" s="1484"/>
      <c r="J113" s="1484"/>
      <c r="K113" s="1484"/>
      <c r="L113" s="1484"/>
      <c r="M113" s="1484"/>
      <c r="N113" s="1484"/>
      <c r="O113" s="1484"/>
    </row>
    <row r="114" spans="2:16" ht="15" customHeight="1">
      <c r="B114" s="1493" t="s">
        <v>857</v>
      </c>
      <c r="C114" s="1512">
        <v>4</v>
      </c>
      <c r="D114" s="506">
        <v>45</v>
      </c>
      <c r="E114" s="1229"/>
      <c r="F114" s="1513"/>
      <c r="G114" s="1484"/>
      <c r="H114" s="1484">
        <f t="shared" ref="H114:H116" si="27">$C114*$D114</f>
        <v>180</v>
      </c>
      <c r="I114" s="1484"/>
      <c r="J114" s="1484"/>
      <c r="K114" s="1484">
        <f t="shared" ref="K114:K116" si="28">$C114*$D114</f>
        <v>180</v>
      </c>
      <c r="L114" s="1484"/>
      <c r="M114" s="1484"/>
      <c r="N114" s="1484">
        <f t="shared" ref="N114:N116" si="29">$C114*$D114</f>
        <v>180</v>
      </c>
      <c r="O114" s="1484"/>
    </row>
    <row r="115" spans="2:16" ht="15" customHeight="1">
      <c r="B115" s="1493" t="s">
        <v>858</v>
      </c>
      <c r="C115" s="1512">
        <v>1</v>
      </c>
      <c r="D115" s="506">
        <v>45</v>
      </c>
      <c r="E115" s="1229"/>
      <c r="F115" s="1513"/>
      <c r="G115" s="1484"/>
      <c r="H115" s="1484">
        <f t="shared" si="27"/>
        <v>45</v>
      </c>
      <c r="I115" s="1484"/>
      <c r="J115" s="1484"/>
      <c r="K115" s="1484">
        <f t="shared" si="28"/>
        <v>45</v>
      </c>
      <c r="L115" s="1484"/>
      <c r="M115" s="1484"/>
      <c r="N115" s="1484">
        <f t="shared" si="29"/>
        <v>45</v>
      </c>
      <c r="O115" s="1484"/>
    </row>
    <row r="116" spans="2:16" ht="15" customHeight="1">
      <c r="B116" s="1493" t="s">
        <v>859</v>
      </c>
      <c r="C116" s="1512">
        <v>3</v>
      </c>
      <c r="D116" s="506">
        <v>45</v>
      </c>
      <c r="E116" s="1229"/>
      <c r="F116" s="1513"/>
      <c r="G116" s="1484"/>
      <c r="H116" s="1484">
        <f t="shared" si="27"/>
        <v>135</v>
      </c>
      <c r="I116" s="1484"/>
      <c r="J116" s="1484"/>
      <c r="K116" s="1484">
        <f t="shared" si="28"/>
        <v>135</v>
      </c>
      <c r="L116" s="1484"/>
      <c r="M116" s="1484"/>
      <c r="N116" s="1484">
        <f t="shared" si="29"/>
        <v>135</v>
      </c>
      <c r="O116" s="1484"/>
    </row>
    <row r="117" spans="2:16" ht="15" customHeight="1">
      <c r="B117" s="1492"/>
      <c r="C117" s="1512"/>
      <c r="D117" s="506"/>
      <c r="E117" s="1229"/>
      <c r="F117" s="1513"/>
      <c r="G117" s="1484"/>
      <c r="H117" s="1484"/>
      <c r="I117" s="1484"/>
      <c r="J117" s="1484"/>
      <c r="K117" s="1484"/>
      <c r="L117" s="1484"/>
      <c r="M117" s="1484"/>
      <c r="N117" s="1484"/>
      <c r="O117" s="1484"/>
    </row>
    <row r="118" spans="2:16" ht="15" customHeight="1">
      <c r="B118" s="1544" t="s">
        <v>860</v>
      </c>
      <c r="C118" s="1514"/>
      <c r="D118" s="506"/>
      <c r="E118" s="1515"/>
      <c r="F118" s="1516"/>
      <c r="G118" s="1494"/>
      <c r="H118" s="1494"/>
      <c r="I118" s="1494"/>
      <c r="J118" s="1494"/>
      <c r="K118" s="1494"/>
      <c r="L118" s="1494"/>
      <c r="M118" s="1494"/>
      <c r="N118" s="1494"/>
      <c r="O118" s="1494"/>
    </row>
    <row r="119" spans="2:16" ht="15" customHeight="1">
      <c r="B119" s="1495" t="s">
        <v>861</v>
      </c>
      <c r="C119" s="1517">
        <v>2</v>
      </c>
      <c r="D119" s="1229">
        <v>45</v>
      </c>
      <c r="E119" s="1229"/>
      <c r="F119" s="1513"/>
      <c r="G119" s="1484"/>
      <c r="H119" s="1484"/>
      <c r="I119" s="1484">
        <f t="shared" ref="I119:I120" si="30">$C119*$D119</f>
        <v>90</v>
      </c>
      <c r="J119" s="1484"/>
      <c r="K119" s="1484"/>
      <c r="L119" s="1484"/>
      <c r="M119" s="1484">
        <f t="shared" ref="M119:M120" si="31">$C119*$D119</f>
        <v>90</v>
      </c>
      <c r="N119" s="1484"/>
      <c r="O119" s="1484"/>
    </row>
    <row r="120" spans="2:16" ht="15.75">
      <c r="B120" s="1495" t="s">
        <v>862</v>
      </c>
      <c r="C120" s="1210">
        <v>13</v>
      </c>
      <c r="D120" s="1229">
        <v>45</v>
      </c>
      <c r="E120" s="1284"/>
      <c r="F120" s="1277"/>
      <c r="G120" s="1277"/>
      <c r="H120" s="1277"/>
      <c r="I120" s="1484">
        <f t="shared" si="30"/>
        <v>585</v>
      </c>
      <c r="J120" s="1277"/>
      <c r="K120" s="1277"/>
      <c r="L120" s="1277"/>
      <c r="M120" s="1484">
        <f t="shared" si="31"/>
        <v>585</v>
      </c>
      <c r="N120" s="1277"/>
      <c r="O120" s="1277"/>
    </row>
    <row r="121" spans="2:16" ht="15.75">
      <c r="B121" s="1544" t="s">
        <v>863</v>
      </c>
      <c r="C121" s="1210"/>
      <c r="D121" s="1229"/>
      <c r="E121" s="1284"/>
      <c r="F121" s="1277">
        <v>22500</v>
      </c>
      <c r="G121" s="1277">
        <f>G66*2*D$68</f>
        <v>22500</v>
      </c>
      <c r="H121" s="1277">
        <v>22500</v>
      </c>
      <c r="I121" s="1275">
        <v>22500</v>
      </c>
      <c r="J121" s="1277">
        <v>31500</v>
      </c>
      <c r="K121" s="1277">
        <f>J66*2*D68</f>
        <v>31500</v>
      </c>
      <c r="L121" s="1277">
        <f>L66*2*D68</f>
        <v>40500</v>
      </c>
      <c r="M121" s="1277">
        <f>M66*2*D68</f>
        <v>49500</v>
      </c>
      <c r="N121" s="1277">
        <f>N66*2*D68</f>
        <v>67500</v>
      </c>
      <c r="O121" s="1277">
        <f>O66*2*D68</f>
        <v>117000</v>
      </c>
    </row>
    <row r="122" spans="2:16" ht="15.75" thickBot="1">
      <c r="B122" s="508" t="s">
        <v>220</v>
      </c>
      <c r="F122" s="19"/>
    </row>
    <row r="123" spans="2:16" ht="39" thickBot="1">
      <c r="B123" s="606" t="s">
        <v>222</v>
      </c>
      <c r="C123" s="607" t="s">
        <v>223</v>
      </c>
      <c r="D123" s="608" t="s">
        <v>224</v>
      </c>
      <c r="E123" s="608" t="s">
        <v>225</v>
      </c>
      <c r="F123" s="609" t="s">
        <v>137</v>
      </c>
      <c r="G123" s="609" t="s">
        <v>137</v>
      </c>
      <c r="H123" s="609" t="s">
        <v>137</v>
      </c>
      <c r="I123" s="609" t="s">
        <v>137</v>
      </c>
      <c r="J123" s="609" t="s">
        <v>137</v>
      </c>
      <c r="K123" s="609" t="s">
        <v>137</v>
      </c>
      <c r="L123" s="609" t="s">
        <v>137</v>
      </c>
      <c r="M123" s="609" t="s">
        <v>137</v>
      </c>
      <c r="N123" s="609" t="s">
        <v>137</v>
      </c>
      <c r="O123" s="609" t="s">
        <v>137</v>
      </c>
    </row>
    <row r="124" spans="2:16" ht="28.5" customHeight="1" thickBot="1">
      <c r="B124" s="550" t="s">
        <v>226</v>
      </c>
      <c r="C124" s="551"/>
      <c r="D124" s="410"/>
      <c r="E124" s="410"/>
      <c r="F124" s="670">
        <f>SUM(F125:F224)-SUM(F134:F146)</f>
        <v>21055.947367400018</v>
      </c>
      <c r="G124" s="670">
        <f t="shared" ref="G124:O124" si="32">SUM(G125:G224)-SUM(G134:G146)</f>
        <v>439048.53732849995</v>
      </c>
      <c r="H124" s="670">
        <f t="shared" si="32"/>
        <v>92679.360089800146</v>
      </c>
      <c r="I124" s="670">
        <f t="shared" si="32"/>
        <v>439048.53732849995</v>
      </c>
      <c r="J124" s="670">
        <f t="shared" si="32"/>
        <v>21055.947367400018</v>
      </c>
      <c r="K124" s="670">
        <f t="shared" si="32"/>
        <v>510671.95005089941</v>
      </c>
      <c r="L124" s="670">
        <f t="shared" si="32"/>
        <v>21055.947367400018</v>
      </c>
      <c r="M124" s="670">
        <f t="shared" si="32"/>
        <v>439048.53732849995</v>
      </c>
      <c r="N124" s="670">
        <f t="shared" si="32"/>
        <v>92679.360089800146</v>
      </c>
      <c r="O124" s="670">
        <f t="shared" si="32"/>
        <v>21055.947367400018</v>
      </c>
      <c r="P124" s="1541" t="s">
        <v>932</v>
      </c>
    </row>
    <row r="125" spans="2:16">
      <c r="B125" s="1507" t="s">
        <v>864</v>
      </c>
      <c r="C125" s="1518"/>
      <c r="D125" s="1519"/>
      <c r="E125" s="1520"/>
      <c r="F125" s="570">
        <f>$E125*$C125</f>
        <v>0</v>
      </c>
      <c r="G125" s="570">
        <f t="shared" ref="G125:O125" si="33">$E125*$C125</f>
        <v>0</v>
      </c>
      <c r="H125" s="570">
        <f t="shared" si="33"/>
        <v>0</v>
      </c>
      <c r="I125" s="570">
        <f t="shared" si="33"/>
        <v>0</v>
      </c>
      <c r="J125" s="570">
        <f t="shared" si="33"/>
        <v>0</v>
      </c>
      <c r="K125" s="570">
        <f t="shared" si="33"/>
        <v>0</v>
      </c>
      <c r="L125" s="570">
        <f t="shared" si="33"/>
        <v>0</v>
      </c>
      <c r="M125" s="570">
        <f t="shared" si="33"/>
        <v>0</v>
      </c>
      <c r="N125" s="570">
        <f t="shared" si="33"/>
        <v>0</v>
      </c>
      <c r="O125" s="570">
        <f t="shared" si="33"/>
        <v>0</v>
      </c>
    </row>
    <row r="126" spans="2:16" hidden="1" outlineLevel="1">
      <c r="B126" s="1488" t="s">
        <v>363</v>
      </c>
      <c r="C126" s="1518">
        <v>5663.618976400001</v>
      </c>
      <c r="D126" s="1519">
        <v>14000</v>
      </c>
      <c r="E126" s="1520">
        <v>8</v>
      </c>
      <c r="F126" s="1521"/>
      <c r="G126" s="1521">
        <f>$C126*$E126</f>
        <v>45308.951811200008</v>
      </c>
      <c r="H126" s="1521"/>
      <c r="I126" s="1521">
        <f>$C126*$E126</f>
        <v>45308.951811200008</v>
      </c>
      <c r="J126" s="1521"/>
      <c r="K126" s="1521">
        <f>$C126*$E126</f>
        <v>45308.951811200008</v>
      </c>
      <c r="L126" s="1521"/>
      <c r="M126" s="1521">
        <f>$C126*$E126</f>
        <v>45308.951811200008</v>
      </c>
      <c r="N126" s="1521"/>
      <c r="O126" s="1521"/>
    </row>
    <row r="127" spans="2:16" hidden="1" outlineLevel="1">
      <c r="B127" s="1488" t="s">
        <v>865</v>
      </c>
      <c r="C127" s="1518">
        <v>19270.5746607</v>
      </c>
      <c r="D127" s="1519">
        <v>14000</v>
      </c>
      <c r="E127" s="1520">
        <v>2</v>
      </c>
      <c r="F127" s="1521"/>
      <c r="G127" s="1521">
        <f>$C127*$E127</f>
        <v>38541.1493214</v>
      </c>
      <c r="H127" s="1521"/>
      <c r="I127" s="1521">
        <f>$C127*$E127</f>
        <v>38541.1493214</v>
      </c>
      <c r="J127" s="1521"/>
      <c r="K127" s="1521">
        <f>$C127*$E127</f>
        <v>38541.1493214</v>
      </c>
      <c r="L127" s="1521"/>
      <c r="M127" s="1521">
        <f>$C127*$E127</f>
        <v>38541.1493214</v>
      </c>
      <c r="N127" s="1521"/>
      <c r="O127" s="1521"/>
    </row>
    <row r="128" spans="2:16" hidden="1" outlineLevel="1">
      <c r="B128" s="1488" t="s">
        <v>866</v>
      </c>
      <c r="C128" s="1518">
        <v>6441.7869856999996</v>
      </c>
      <c r="D128" s="1519">
        <v>14000</v>
      </c>
      <c r="E128" s="1520">
        <v>2</v>
      </c>
      <c r="F128" s="1521"/>
      <c r="G128" s="1521">
        <f t="shared" ref="G128:M132" si="34">$C128*$E128</f>
        <v>12883.573971399999</v>
      </c>
      <c r="H128" s="1521"/>
      <c r="I128" s="1521">
        <f t="shared" si="34"/>
        <v>12883.573971399999</v>
      </c>
      <c r="J128" s="1521"/>
      <c r="K128" s="1521">
        <f t="shared" si="34"/>
        <v>12883.573971399999</v>
      </c>
      <c r="L128" s="1521"/>
      <c r="M128" s="1521">
        <f t="shared" si="34"/>
        <v>12883.573971399999</v>
      </c>
      <c r="N128" s="1521"/>
      <c r="O128" s="1521"/>
    </row>
    <row r="129" spans="2:15" hidden="1" outlineLevel="1">
      <c r="B129" s="1488" t="s">
        <v>867</v>
      </c>
      <c r="C129" s="1518">
        <v>1192.8310185000003</v>
      </c>
      <c r="D129" s="1519">
        <v>14000</v>
      </c>
      <c r="E129" s="1520">
        <v>3</v>
      </c>
      <c r="F129" s="1521"/>
      <c r="G129" s="1521">
        <f t="shared" si="34"/>
        <v>3578.493055500001</v>
      </c>
      <c r="H129" s="1521"/>
      <c r="I129" s="1521">
        <f t="shared" si="34"/>
        <v>3578.493055500001</v>
      </c>
      <c r="J129" s="1521"/>
      <c r="K129" s="1521">
        <f t="shared" si="34"/>
        <v>3578.493055500001</v>
      </c>
      <c r="L129" s="1521"/>
      <c r="M129" s="1521">
        <f t="shared" si="34"/>
        <v>3578.493055500001</v>
      </c>
      <c r="N129" s="1521"/>
      <c r="O129" s="1521"/>
    </row>
    <row r="130" spans="2:15" hidden="1" outlineLevel="1">
      <c r="B130" s="1488" t="s">
        <v>868</v>
      </c>
      <c r="C130" s="1518">
        <v>14853.9163718</v>
      </c>
      <c r="D130" s="1519">
        <v>14000</v>
      </c>
      <c r="E130" s="1520">
        <v>1</v>
      </c>
      <c r="F130" s="1521"/>
      <c r="G130" s="1521">
        <f t="shared" si="34"/>
        <v>14853.9163718</v>
      </c>
      <c r="H130" s="1521"/>
      <c r="I130" s="1521">
        <f t="shared" si="34"/>
        <v>14853.9163718</v>
      </c>
      <c r="J130" s="1521"/>
      <c r="K130" s="1521">
        <f t="shared" si="34"/>
        <v>14853.9163718</v>
      </c>
      <c r="L130" s="1521"/>
      <c r="M130" s="1521">
        <f t="shared" si="34"/>
        <v>14853.9163718</v>
      </c>
      <c r="N130" s="1521"/>
      <c r="O130" s="1521"/>
    </row>
    <row r="131" spans="2:15" hidden="1" outlineLevel="1">
      <c r="B131" s="1488" t="s">
        <v>869</v>
      </c>
      <c r="C131" s="1518">
        <v>14853.9163718</v>
      </c>
      <c r="D131" s="1519">
        <v>14000</v>
      </c>
      <c r="E131" s="1520">
        <v>1</v>
      </c>
      <c r="F131" s="1521"/>
      <c r="G131" s="1521">
        <f t="shared" si="34"/>
        <v>14853.9163718</v>
      </c>
      <c r="H131" s="1521"/>
      <c r="I131" s="1521">
        <f t="shared" si="34"/>
        <v>14853.9163718</v>
      </c>
      <c r="J131" s="1521"/>
      <c r="K131" s="1521">
        <f t="shared" si="34"/>
        <v>14853.9163718</v>
      </c>
      <c r="L131" s="1521"/>
      <c r="M131" s="1521">
        <f t="shared" si="34"/>
        <v>14853.9163718</v>
      </c>
      <c r="N131" s="1521"/>
      <c r="O131" s="1521"/>
    </row>
    <row r="132" spans="2:15" hidden="1" outlineLevel="1">
      <c r="B132" s="1488" t="s">
        <v>870</v>
      </c>
      <c r="C132" s="1518">
        <v>137987.44201</v>
      </c>
      <c r="D132" s="1519">
        <v>14000</v>
      </c>
      <c r="E132" s="1520">
        <v>2</v>
      </c>
      <c r="F132" s="1521"/>
      <c r="G132" s="1521">
        <f t="shared" si="34"/>
        <v>275974.88402</v>
      </c>
      <c r="H132" s="1521"/>
      <c r="I132" s="1521">
        <f t="shared" si="34"/>
        <v>275974.88402</v>
      </c>
      <c r="J132" s="1521"/>
      <c r="K132" s="1521">
        <f t="shared" si="34"/>
        <v>275974.88402</v>
      </c>
      <c r="L132" s="1521"/>
      <c r="M132" s="1521">
        <f t="shared" si="34"/>
        <v>275974.88402</v>
      </c>
      <c r="N132" s="1521"/>
      <c r="O132" s="1521"/>
    </row>
    <row r="133" spans="2:15" hidden="1" outlineLevel="1">
      <c r="B133" s="1485" t="s">
        <v>824</v>
      </c>
      <c r="C133" s="1518"/>
      <c r="D133" s="1519"/>
      <c r="E133" s="1520"/>
      <c r="F133" s="1521"/>
      <c r="G133" s="1521"/>
      <c r="H133" s="1521"/>
      <c r="I133" s="1521"/>
      <c r="J133" s="1521"/>
      <c r="K133" s="1521"/>
      <c r="L133" s="1521"/>
      <c r="M133" s="1521"/>
      <c r="N133" s="1521"/>
      <c r="O133" s="1521"/>
    </row>
    <row r="134" spans="2:15" hidden="1" outlineLevel="1">
      <c r="B134" s="1488" t="s">
        <v>871</v>
      </c>
      <c r="C134" s="1518">
        <v>698</v>
      </c>
      <c r="D134" s="1519">
        <v>500</v>
      </c>
      <c r="E134" s="1520">
        <v>84</v>
      </c>
      <c r="F134" s="1521">
        <f>$C134*$E134</f>
        <v>58632</v>
      </c>
      <c r="G134" s="1521">
        <f t="shared" ref="G134:O134" si="35">$C134*$E134</f>
        <v>58632</v>
      </c>
      <c r="H134" s="1521">
        <f t="shared" si="35"/>
        <v>58632</v>
      </c>
      <c r="I134" s="1521">
        <f t="shared" si="35"/>
        <v>58632</v>
      </c>
      <c r="J134" s="1521">
        <f t="shared" si="35"/>
        <v>58632</v>
      </c>
      <c r="K134" s="1521">
        <f t="shared" si="35"/>
        <v>58632</v>
      </c>
      <c r="L134" s="1521">
        <f t="shared" si="35"/>
        <v>58632</v>
      </c>
      <c r="M134" s="1521">
        <f t="shared" si="35"/>
        <v>58632</v>
      </c>
      <c r="N134" s="1521">
        <f t="shared" si="35"/>
        <v>58632</v>
      </c>
      <c r="O134" s="1521">
        <f t="shared" si="35"/>
        <v>58632</v>
      </c>
    </row>
    <row r="135" spans="2:15" hidden="1" outlineLevel="1">
      <c r="B135" s="1488" t="s">
        <v>872</v>
      </c>
      <c r="C135" s="1518">
        <v>6398.4551895000004</v>
      </c>
      <c r="D135" s="1519">
        <v>7000</v>
      </c>
      <c r="E135" s="1520">
        <v>1</v>
      </c>
      <c r="F135" s="1521">
        <f t="shared" ref="F135:O150" si="36">$C135*$E135</f>
        <v>6398.4551895000004</v>
      </c>
      <c r="G135" s="1521">
        <f t="shared" si="36"/>
        <v>6398.4551895000004</v>
      </c>
      <c r="H135" s="1521">
        <f t="shared" si="36"/>
        <v>6398.4551895000004</v>
      </c>
      <c r="I135" s="1521">
        <f t="shared" si="36"/>
        <v>6398.4551895000004</v>
      </c>
      <c r="J135" s="1521">
        <f t="shared" si="36"/>
        <v>6398.4551895000004</v>
      </c>
      <c r="K135" s="1521">
        <f t="shared" si="36"/>
        <v>6398.4551895000004</v>
      </c>
      <c r="L135" s="1521">
        <f t="shared" si="36"/>
        <v>6398.4551895000004</v>
      </c>
      <c r="M135" s="1521">
        <f t="shared" si="36"/>
        <v>6398.4551895000004</v>
      </c>
      <c r="N135" s="1521">
        <f t="shared" si="36"/>
        <v>6398.4551895000004</v>
      </c>
      <c r="O135" s="1521">
        <f t="shared" si="36"/>
        <v>6398.4551895000004</v>
      </c>
    </row>
    <row r="136" spans="2:15" hidden="1" outlineLevel="1">
      <c r="B136" s="1488" t="s">
        <v>872</v>
      </c>
      <c r="C136" s="1518">
        <v>6398.4551895000004</v>
      </c>
      <c r="D136" s="1519">
        <v>7000</v>
      </c>
      <c r="E136" s="1520">
        <v>1</v>
      </c>
      <c r="F136" s="1521">
        <f t="shared" si="36"/>
        <v>6398.4551895000004</v>
      </c>
      <c r="G136" s="1521">
        <f t="shared" si="36"/>
        <v>6398.4551895000004</v>
      </c>
      <c r="H136" s="1521">
        <f t="shared" si="36"/>
        <v>6398.4551895000004</v>
      </c>
      <c r="I136" s="1521">
        <f t="shared" si="36"/>
        <v>6398.4551895000004</v>
      </c>
      <c r="J136" s="1521">
        <f t="shared" si="36"/>
        <v>6398.4551895000004</v>
      </c>
      <c r="K136" s="1521">
        <f t="shared" si="36"/>
        <v>6398.4551895000004</v>
      </c>
      <c r="L136" s="1521">
        <f t="shared" si="36"/>
        <v>6398.4551895000004</v>
      </c>
      <c r="M136" s="1521">
        <f t="shared" si="36"/>
        <v>6398.4551895000004</v>
      </c>
      <c r="N136" s="1521">
        <f t="shared" si="36"/>
        <v>6398.4551895000004</v>
      </c>
      <c r="O136" s="1521">
        <f t="shared" si="36"/>
        <v>6398.4551895000004</v>
      </c>
    </row>
    <row r="137" spans="2:15" hidden="1" outlineLevel="1">
      <c r="B137" s="1488" t="s">
        <v>872</v>
      </c>
      <c r="C137" s="1518">
        <v>5729.0684528000002</v>
      </c>
      <c r="D137" s="1519">
        <v>7000</v>
      </c>
      <c r="E137" s="1520">
        <v>4</v>
      </c>
      <c r="F137" s="1521">
        <f t="shared" si="36"/>
        <v>22916.273811200001</v>
      </c>
      <c r="G137" s="1521">
        <f t="shared" si="36"/>
        <v>22916.273811200001</v>
      </c>
      <c r="H137" s="1521">
        <f t="shared" si="36"/>
        <v>22916.273811200001</v>
      </c>
      <c r="I137" s="1521">
        <f t="shared" si="36"/>
        <v>22916.273811200001</v>
      </c>
      <c r="J137" s="1521">
        <f t="shared" si="36"/>
        <v>22916.273811200001</v>
      </c>
      <c r="K137" s="1521">
        <f t="shared" si="36"/>
        <v>22916.273811200001</v>
      </c>
      <c r="L137" s="1521">
        <f t="shared" si="36"/>
        <v>22916.273811200001</v>
      </c>
      <c r="M137" s="1521">
        <f t="shared" si="36"/>
        <v>22916.273811200001</v>
      </c>
      <c r="N137" s="1521">
        <f t="shared" si="36"/>
        <v>22916.273811200001</v>
      </c>
      <c r="O137" s="1521">
        <f t="shared" si="36"/>
        <v>22916.273811200001</v>
      </c>
    </row>
    <row r="138" spans="2:15" hidden="1" outlineLevel="1">
      <c r="B138" s="1488" t="s">
        <v>873</v>
      </c>
      <c r="C138" s="1518">
        <v>30.5696534</v>
      </c>
      <c r="D138" s="1519">
        <v>7000</v>
      </c>
      <c r="E138" s="1520">
        <v>5</v>
      </c>
      <c r="F138" s="1521">
        <f t="shared" si="36"/>
        <v>152.84826699999999</v>
      </c>
      <c r="G138" s="1521">
        <f t="shared" si="36"/>
        <v>152.84826699999999</v>
      </c>
      <c r="H138" s="1521">
        <f t="shared" si="36"/>
        <v>152.84826699999999</v>
      </c>
      <c r="I138" s="1521">
        <f t="shared" si="36"/>
        <v>152.84826699999999</v>
      </c>
      <c r="J138" s="1521">
        <f t="shared" si="36"/>
        <v>152.84826699999999</v>
      </c>
      <c r="K138" s="1521">
        <f t="shared" si="36"/>
        <v>152.84826699999999</v>
      </c>
      <c r="L138" s="1521">
        <f t="shared" si="36"/>
        <v>152.84826699999999</v>
      </c>
      <c r="M138" s="1521">
        <f t="shared" si="36"/>
        <v>152.84826699999999</v>
      </c>
      <c r="N138" s="1521">
        <f t="shared" si="36"/>
        <v>152.84826699999999</v>
      </c>
      <c r="O138" s="1521">
        <f t="shared" si="36"/>
        <v>152.84826699999999</v>
      </c>
    </row>
    <row r="139" spans="2:15" hidden="1" outlineLevel="1">
      <c r="B139" s="1488" t="s">
        <v>874</v>
      </c>
      <c r="C139" s="1518">
        <v>164.60582600000001</v>
      </c>
      <c r="D139" s="1519">
        <v>7000</v>
      </c>
      <c r="E139" s="1520">
        <v>6</v>
      </c>
      <c r="F139" s="1521">
        <f t="shared" si="36"/>
        <v>987.6349560000001</v>
      </c>
      <c r="G139" s="1521">
        <f t="shared" si="36"/>
        <v>987.6349560000001</v>
      </c>
      <c r="H139" s="1521">
        <f t="shared" si="36"/>
        <v>987.6349560000001</v>
      </c>
      <c r="I139" s="1521">
        <f t="shared" si="36"/>
        <v>987.6349560000001</v>
      </c>
      <c r="J139" s="1521">
        <f t="shared" si="36"/>
        <v>987.6349560000001</v>
      </c>
      <c r="K139" s="1521">
        <f t="shared" si="36"/>
        <v>987.6349560000001</v>
      </c>
      <c r="L139" s="1521">
        <f t="shared" si="36"/>
        <v>987.6349560000001</v>
      </c>
      <c r="M139" s="1521">
        <f t="shared" si="36"/>
        <v>987.6349560000001</v>
      </c>
      <c r="N139" s="1521">
        <f t="shared" si="36"/>
        <v>987.6349560000001</v>
      </c>
      <c r="O139" s="1521">
        <f t="shared" si="36"/>
        <v>987.6349560000001</v>
      </c>
    </row>
    <row r="140" spans="2:15" hidden="1" outlineLevel="1">
      <c r="B140" s="1488" t="s">
        <v>875</v>
      </c>
      <c r="C140" s="1518">
        <v>475.79950989999998</v>
      </c>
      <c r="D140" s="1519">
        <v>7000</v>
      </c>
      <c r="E140" s="1520">
        <v>4</v>
      </c>
      <c r="F140" s="1521">
        <f t="shared" si="36"/>
        <v>1903.1980395999999</v>
      </c>
      <c r="G140" s="1521">
        <f t="shared" si="36"/>
        <v>1903.1980395999999</v>
      </c>
      <c r="H140" s="1521">
        <f t="shared" si="36"/>
        <v>1903.1980395999999</v>
      </c>
      <c r="I140" s="1521">
        <f t="shared" si="36"/>
        <v>1903.1980395999999</v>
      </c>
      <c r="J140" s="1521">
        <f t="shared" si="36"/>
        <v>1903.1980395999999</v>
      </c>
      <c r="K140" s="1521">
        <f t="shared" si="36"/>
        <v>1903.1980395999999</v>
      </c>
      <c r="L140" s="1521">
        <f t="shared" si="36"/>
        <v>1903.1980395999999</v>
      </c>
      <c r="M140" s="1521">
        <f t="shared" si="36"/>
        <v>1903.1980395999999</v>
      </c>
      <c r="N140" s="1521">
        <f t="shared" si="36"/>
        <v>1903.1980395999999</v>
      </c>
      <c r="O140" s="1521">
        <f t="shared" si="36"/>
        <v>1903.1980395999999</v>
      </c>
    </row>
    <row r="141" spans="2:15" hidden="1" outlineLevel="1">
      <c r="B141" s="1488" t="s">
        <v>876</v>
      </c>
      <c r="C141" s="1518">
        <v>2989.0629495500002</v>
      </c>
      <c r="D141" s="1519">
        <v>7000</v>
      </c>
      <c r="E141" s="1520">
        <v>2</v>
      </c>
      <c r="F141" s="1521">
        <f t="shared" si="36"/>
        <v>5978.1258991000004</v>
      </c>
      <c r="G141" s="1521">
        <f t="shared" si="36"/>
        <v>5978.1258991000004</v>
      </c>
      <c r="H141" s="1521">
        <f t="shared" si="36"/>
        <v>5978.1258991000004</v>
      </c>
      <c r="I141" s="1521">
        <f t="shared" si="36"/>
        <v>5978.1258991000004</v>
      </c>
      <c r="J141" s="1521">
        <f t="shared" si="36"/>
        <v>5978.1258991000004</v>
      </c>
      <c r="K141" s="1521">
        <f t="shared" si="36"/>
        <v>5978.1258991000004</v>
      </c>
      <c r="L141" s="1521">
        <f t="shared" si="36"/>
        <v>5978.1258991000004</v>
      </c>
      <c r="M141" s="1521">
        <f t="shared" si="36"/>
        <v>5978.1258991000004</v>
      </c>
      <c r="N141" s="1521">
        <f t="shared" si="36"/>
        <v>5978.1258991000004</v>
      </c>
      <c r="O141" s="1521">
        <f t="shared" si="36"/>
        <v>5978.1258991000004</v>
      </c>
    </row>
    <row r="142" spans="2:15" hidden="1" outlineLevel="1">
      <c r="B142" s="1488" t="s">
        <v>877</v>
      </c>
      <c r="C142" s="1518">
        <v>3202.7148117500001</v>
      </c>
      <c r="D142" s="1519">
        <v>7000</v>
      </c>
      <c r="E142" s="1520">
        <v>1</v>
      </c>
      <c r="F142" s="1521">
        <f t="shared" si="36"/>
        <v>3202.7148117500001</v>
      </c>
      <c r="G142" s="1521">
        <f t="shared" si="36"/>
        <v>3202.7148117500001</v>
      </c>
      <c r="H142" s="1521">
        <f t="shared" si="36"/>
        <v>3202.7148117500001</v>
      </c>
      <c r="I142" s="1521">
        <f t="shared" si="36"/>
        <v>3202.7148117500001</v>
      </c>
      <c r="J142" s="1521">
        <f t="shared" si="36"/>
        <v>3202.7148117500001</v>
      </c>
      <c r="K142" s="1521">
        <f t="shared" si="36"/>
        <v>3202.7148117500001</v>
      </c>
      <c r="L142" s="1521">
        <f t="shared" si="36"/>
        <v>3202.7148117500001</v>
      </c>
      <c r="M142" s="1521">
        <f t="shared" si="36"/>
        <v>3202.7148117500001</v>
      </c>
      <c r="N142" s="1521">
        <f t="shared" si="36"/>
        <v>3202.7148117500001</v>
      </c>
      <c r="O142" s="1521">
        <f t="shared" si="36"/>
        <v>3202.7148117500001</v>
      </c>
    </row>
    <row r="143" spans="2:15" hidden="1" outlineLevel="1">
      <c r="B143" s="1488" t="s">
        <v>878</v>
      </c>
      <c r="C143" s="1518">
        <v>2808.5909239500002</v>
      </c>
      <c r="D143" s="1519">
        <v>7000</v>
      </c>
      <c r="E143" s="1520">
        <v>2</v>
      </c>
      <c r="F143" s="1521">
        <f t="shared" si="36"/>
        <v>5617.1818479000003</v>
      </c>
      <c r="G143" s="1521">
        <f t="shared" si="36"/>
        <v>5617.1818479000003</v>
      </c>
      <c r="H143" s="1521">
        <f t="shared" si="36"/>
        <v>5617.1818479000003</v>
      </c>
      <c r="I143" s="1521">
        <f t="shared" si="36"/>
        <v>5617.1818479000003</v>
      </c>
      <c r="J143" s="1521">
        <f t="shared" si="36"/>
        <v>5617.1818479000003</v>
      </c>
      <c r="K143" s="1521">
        <f t="shared" si="36"/>
        <v>5617.1818479000003</v>
      </c>
      <c r="L143" s="1521">
        <f t="shared" si="36"/>
        <v>5617.1818479000003</v>
      </c>
      <c r="M143" s="1521">
        <f t="shared" si="36"/>
        <v>5617.1818479000003</v>
      </c>
      <c r="N143" s="1521">
        <f t="shared" si="36"/>
        <v>5617.1818479000003</v>
      </c>
      <c r="O143" s="1521">
        <f t="shared" si="36"/>
        <v>5617.1818479000003</v>
      </c>
    </row>
    <row r="144" spans="2:15" hidden="1" outlineLevel="1">
      <c r="B144" s="1488" t="s">
        <v>879</v>
      </c>
      <c r="C144" s="1518">
        <v>2704.2180344500002</v>
      </c>
      <c r="D144" s="1519">
        <v>7000</v>
      </c>
      <c r="E144" s="1520">
        <v>2</v>
      </c>
      <c r="F144" s="1521">
        <f t="shared" si="36"/>
        <v>5408.4360689000005</v>
      </c>
      <c r="G144" s="1521">
        <f t="shared" si="36"/>
        <v>5408.4360689000005</v>
      </c>
      <c r="H144" s="1521">
        <f t="shared" si="36"/>
        <v>5408.4360689000005</v>
      </c>
      <c r="I144" s="1521">
        <f t="shared" si="36"/>
        <v>5408.4360689000005</v>
      </c>
      <c r="J144" s="1521">
        <f t="shared" si="36"/>
        <v>5408.4360689000005</v>
      </c>
      <c r="K144" s="1521">
        <f t="shared" si="36"/>
        <v>5408.4360689000005</v>
      </c>
      <c r="L144" s="1521">
        <f t="shared" si="36"/>
        <v>5408.4360689000005</v>
      </c>
      <c r="M144" s="1521">
        <f t="shared" si="36"/>
        <v>5408.4360689000005</v>
      </c>
      <c r="N144" s="1521">
        <f t="shared" si="36"/>
        <v>5408.4360689000005</v>
      </c>
      <c r="O144" s="1521">
        <f t="shared" si="36"/>
        <v>5408.4360689000005</v>
      </c>
    </row>
    <row r="145" spans="2:15" hidden="1" outlineLevel="1">
      <c r="B145" s="1522" t="s">
        <v>880</v>
      </c>
      <c r="C145" s="1518">
        <v>111.8567582</v>
      </c>
      <c r="D145" s="1519">
        <v>7000</v>
      </c>
      <c r="E145" s="1520">
        <v>6</v>
      </c>
      <c r="F145" s="1521">
        <f t="shared" si="36"/>
        <v>671.14054920000001</v>
      </c>
      <c r="G145" s="1521">
        <f t="shared" si="36"/>
        <v>671.14054920000001</v>
      </c>
      <c r="H145" s="1521">
        <f t="shared" si="36"/>
        <v>671.14054920000001</v>
      </c>
      <c r="I145" s="1521">
        <f t="shared" si="36"/>
        <v>671.14054920000001</v>
      </c>
      <c r="J145" s="1521">
        <f t="shared" si="36"/>
        <v>671.14054920000001</v>
      </c>
      <c r="K145" s="1521">
        <f t="shared" si="36"/>
        <v>671.14054920000001</v>
      </c>
      <c r="L145" s="1521">
        <f t="shared" si="36"/>
        <v>671.14054920000001</v>
      </c>
      <c r="M145" s="1521">
        <f t="shared" si="36"/>
        <v>671.14054920000001</v>
      </c>
      <c r="N145" s="1521">
        <f t="shared" si="36"/>
        <v>671.14054920000001</v>
      </c>
      <c r="O145" s="1521">
        <f t="shared" si="36"/>
        <v>671.14054920000001</v>
      </c>
    </row>
    <row r="146" spans="2:15" hidden="1" outlineLevel="1">
      <c r="B146" s="1522" t="s">
        <v>881</v>
      </c>
      <c r="C146" s="1518">
        <v>161.63977830000002</v>
      </c>
      <c r="D146" s="1519">
        <v>7000</v>
      </c>
      <c r="E146" s="1520">
        <v>5</v>
      </c>
      <c r="F146" s="1521">
        <f t="shared" si="36"/>
        <v>808.19889150000006</v>
      </c>
      <c r="G146" s="1521">
        <f t="shared" si="36"/>
        <v>808.19889150000006</v>
      </c>
      <c r="H146" s="1521">
        <f t="shared" si="36"/>
        <v>808.19889150000006</v>
      </c>
      <c r="I146" s="1521">
        <f t="shared" si="36"/>
        <v>808.19889150000006</v>
      </c>
      <c r="J146" s="1521">
        <f t="shared" si="36"/>
        <v>808.19889150000006</v>
      </c>
      <c r="K146" s="1521">
        <f t="shared" si="36"/>
        <v>808.19889150000006</v>
      </c>
      <c r="L146" s="1521">
        <f t="shared" si="36"/>
        <v>808.19889150000006</v>
      </c>
      <c r="M146" s="1521">
        <f t="shared" si="36"/>
        <v>808.19889150000006</v>
      </c>
      <c r="N146" s="1521">
        <f t="shared" si="36"/>
        <v>808.19889150000006</v>
      </c>
      <c r="O146" s="1521">
        <f t="shared" si="36"/>
        <v>808.19889150000006</v>
      </c>
    </row>
    <row r="147" spans="2:15" hidden="1" outlineLevel="1">
      <c r="B147" s="1523" t="s">
        <v>827</v>
      </c>
      <c r="C147" s="1518"/>
      <c r="D147" s="1519"/>
      <c r="E147" s="1520"/>
      <c r="F147" s="1521"/>
      <c r="G147" s="1521"/>
      <c r="H147" s="1521"/>
      <c r="I147" s="1521"/>
      <c r="J147" s="1521"/>
      <c r="K147" s="1521"/>
      <c r="L147" s="1521"/>
      <c r="M147" s="1521"/>
      <c r="N147" s="1521"/>
      <c r="O147" s="1521"/>
    </row>
    <row r="148" spans="2:15" hidden="1" outlineLevel="1">
      <c r="B148" s="1524" t="s">
        <v>882</v>
      </c>
      <c r="C148" s="1518">
        <v>2857.4123446000003</v>
      </c>
      <c r="D148" s="1519">
        <v>7000</v>
      </c>
      <c r="E148" s="1520">
        <v>2</v>
      </c>
      <c r="F148" s="1521">
        <f t="shared" si="36"/>
        <v>5714.8246892000006</v>
      </c>
      <c r="G148" s="1521">
        <f t="shared" si="36"/>
        <v>5714.8246892000006</v>
      </c>
      <c r="H148" s="1521"/>
      <c r="I148" s="1521">
        <f t="shared" si="36"/>
        <v>5714.8246892000006</v>
      </c>
      <c r="J148" s="1521">
        <f t="shared" si="36"/>
        <v>5714.8246892000006</v>
      </c>
      <c r="K148" s="1521"/>
      <c r="L148" s="1521">
        <f t="shared" si="36"/>
        <v>5714.8246892000006</v>
      </c>
      <c r="M148" s="1521">
        <f t="shared" si="36"/>
        <v>5714.8246892000006</v>
      </c>
      <c r="N148" s="1521"/>
      <c r="O148" s="1521">
        <f t="shared" si="36"/>
        <v>5714.8246892000006</v>
      </c>
    </row>
    <row r="149" spans="2:15" hidden="1" outlineLevel="1">
      <c r="B149" s="1525" t="s">
        <v>883</v>
      </c>
      <c r="C149" s="1518">
        <v>1904.9406276999998</v>
      </c>
      <c r="D149" s="1519">
        <v>7000</v>
      </c>
      <c r="E149" s="1520">
        <v>2</v>
      </c>
      <c r="F149" s="1521">
        <f t="shared" si="36"/>
        <v>3809.8812553999996</v>
      </c>
      <c r="G149" s="1521">
        <f t="shared" si="36"/>
        <v>3809.8812553999996</v>
      </c>
      <c r="H149" s="1521"/>
      <c r="I149" s="1521">
        <f t="shared" si="36"/>
        <v>3809.8812553999996</v>
      </c>
      <c r="J149" s="1521">
        <f t="shared" si="36"/>
        <v>3809.8812553999996</v>
      </c>
      <c r="K149" s="1521"/>
      <c r="L149" s="1521">
        <f t="shared" si="36"/>
        <v>3809.8812553999996</v>
      </c>
      <c r="M149" s="1521">
        <f t="shared" si="36"/>
        <v>3809.8812553999996</v>
      </c>
      <c r="N149" s="1521"/>
      <c r="O149" s="1521">
        <f t="shared" si="36"/>
        <v>3809.8812553999996</v>
      </c>
    </row>
    <row r="150" spans="2:15" hidden="1" outlineLevel="1">
      <c r="B150" s="1524" t="s">
        <v>884</v>
      </c>
      <c r="C150" s="1518">
        <v>5765.6207114000008</v>
      </c>
      <c r="D150" s="1519">
        <v>7000</v>
      </c>
      <c r="E150" s="1520">
        <v>2</v>
      </c>
      <c r="F150" s="1521">
        <f t="shared" si="36"/>
        <v>11531.241422800002</v>
      </c>
      <c r="G150" s="1521">
        <f t="shared" si="36"/>
        <v>11531.241422800002</v>
      </c>
      <c r="H150" s="1521"/>
      <c r="I150" s="1521">
        <f t="shared" si="36"/>
        <v>11531.241422800002</v>
      </c>
      <c r="J150" s="1521">
        <f t="shared" si="36"/>
        <v>11531.241422800002</v>
      </c>
      <c r="K150" s="1521"/>
      <c r="L150" s="1521">
        <f t="shared" si="36"/>
        <v>11531.241422800002</v>
      </c>
      <c r="M150" s="1521">
        <f t="shared" si="36"/>
        <v>11531.241422800002</v>
      </c>
      <c r="N150" s="1521"/>
      <c r="O150" s="1521">
        <f t="shared" si="36"/>
        <v>11531.241422800002</v>
      </c>
    </row>
    <row r="151" spans="2:15" hidden="1" outlineLevel="1">
      <c r="B151" s="613" t="s">
        <v>831</v>
      </c>
      <c r="C151" s="1518"/>
      <c r="D151" s="1519"/>
      <c r="E151" s="1520"/>
      <c r="F151" s="1521"/>
      <c r="G151" s="1521"/>
      <c r="H151" s="1521"/>
      <c r="I151" s="1521"/>
      <c r="J151" s="1521"/>
      <c r="K151" s="1521"/>
      <c r="L151" s="1521"/>
      <c r="M151" s="1521"/>
      <c r="N151" s="1521"/>
      <c r="O151" s="1521"/>
    </row>
    <row r="152" spans="2:15" ht="15.75" hidden="1" outlineLevel="1">
      <c r="B152" s="1486" t="s">
        <v>885</v>
      </c>
      <c r="C152" s="1518">
        <v>521.96266100000003</v>
      </c>
      <c r="D152" s="1519">
        <v>14000</v>
      </c>
      <c r="E152" s="1520">
        <v>4</v>
      </c>
      <c r="F152" s="1521"/>
      <c r="G152" s="1521">
        <f>$C152*$E152</f>
        <v>2087.8506440000001</v>
      </c>
      <c r="H152" s="1521"/>
      <c r="I152" s="1521">
        <f>$C152*$E152</f>
        <v>2087.8506440000001</v>
      </c>
      <c r="J152" s="1521"/>
      <c r="K152" s="1521">
        <f>$C152*$E152</f>
        <v>2087.8506440000001</v>
      </c>
      <c r="L152" s="1521"/>
      <c r="M152" s="1521">
        <f>$C152*$E152</f>
        <v>2087.8506440000001</v>
      </c>
      <c r="N152" s="1521"/>
      <c r="O152" s="1521"/>
    </row>
    <row r="153" spans="2:15" ht="15.75" hidden="1" outlineLevel="1">
      <c r="B153" s="1486" t="s">
        <v>886</v>
      </c>
      <c r="C153" s="1518">
        <v>3.1344137000000001</v>
      </c>
      <c r="D153" s="1519">
        <v>14000</v>
      </c>
      <c r="E153" s="1520">
        <v>4</v>
      </c>
      <c r="F153" s="1521"/>
      <c r="G153" s="1521">
        <f t="shared" ref="G153:N168" si="37">$C153*$E153</f>
        <v>12.5376548</v>
      </c>
      <c r="H153" s="1521"/>
      <c r="I153" s="1521">
        <f t="shared" si="37"/>
        <v>12.5376548</v>
      </c>
      <c r="J153" s="1521"/>
      <c r="K153" s="1521">
        <f t="shared" si="37"/>
        <v>12.5376548</v>
      </c>
      <c r="L153" s="1521"/>
      <c r="M153" s="1521">
        <f t="shared" si="37"/>
        <v>12.5376548</v>
      </c>
      <c r="N153" s="1521"/>
      <c r="O153" s="1521"/>
    </row>
    <row r="154" spans="2:15" ht="15.75" hidden="1" outlineLevel="1">
      <c r="B154" s="1486" t="s">
        <v>887</v>
      </c>
      <c r="C154" s="1518">
        <v>287.15101909999998</v>
      </c>
      <c r="D154" s="1519">
        <v>14000</v>
      </c>
      <c r="E154" s="1520">
        <v>4</v>
      </c>
      <c r="F154" s="1521"/>
      <c r="G154" s="1521">
        <f t="shared" si="37"/>
        <v>1148.6040763999999</v>
      </c>
      <c r="H154" s="1521"/>
      <c r="I154" s="1521">
        <f t="shared" si="37"/>
        <v>1148.6040763999999</v>
      </c>
      <c r="J154" s="1521"/>
      <c r="K154" s="1521">
        <f t="shared" si="37"/>
        <v>1148.6040763999999</v>
      </c>
      <c r="L154" s="1521"/>
      <c r="M154" s="1521">
        <f t="shared" si="37"/>
        <v>1148.6040763999999</v>
      </c>
      <c r="N154" s="1521"/>
      <c r="O154" s="1521"/>
    </row>
    <row r="155" spans="2:15" ht="15.75" hidden="1" outlineLevel="1">
      <c r="B155" s="1486" t="s">
        <v>888</v>
      </c>
      <c r="C155" s="1518">
        <v>24.763832500000003</v>
      </c>
      <c r="D155" s="1519">
        <v>14000</v>
      </c>
      <c r="E155" s="1520">
        <v>4</v>
      </c>
      <c r="F155" s="1521"/>
      <c r="G155" s="1521">
        <f t="shared" si="37"/>
        <v>99.055330000000012</v>
      </c>
      <c r="H155" s="1521"/>
      <c r="I155" s="1521">
        <f t="shared" si="37"/>
        <v>99.055330000000012</v>
      </c>
      <c r="J155" s="1521"/>
      <c r="K155" s="1521">
        <f t="shared" si="37"/>
        <v>99.055330000000012</v>
      </c>
      <c r="L155" s="1521"/>
      <c r="M155" s="1521">
        <f t="shared" si="37"/>
        <v>99.055330000000012</v>
      </c>
      <c r="N155" s="1521"/>
      <c r="O155" s="1521"/>
    </row>
    <row r="156" spans="2:15" ht="15.75" hidden="1" outlineLevel="1">
      <c r="B156" s="1486" t="s">
        <v>889</v>
      </c>
      <c r="C156" s="1518">
        <v>461.99911010000005</v>
      </c>
      <c r="D156" s="1519">
        <v>14000</v>
      </c>
      <c r="E156" s="1520">
        <v>4</v>
      </c>
      <c r="F156" s="1521"/>
      <c r="G156" s="1521">
        <f t="shared" si="37"/>
        <v>1847.9964404000002</v>
      </c>
      <c r="H156" s="1521"/>
      <c r="I156" s="1521">
        <f t="shared" si="37"/>
        <v>1847.9964404000002</v>
      </c>
      <c r="J156" s="1521"/>
      <c r="K156" s="1521">
        <f t="shared" si="37"/>
        <v>1847.9964404000002</v>
      </c>
      <c r="L156" s="1521"/>
      <c r="M156" s="1521">
        <f t="shared" si="37"/>
        <v>1847.9964404000002</v>
      </c>
      <c r="N156" s="1521"/>
      <c r="O156" s="1521"/>
    </row>
    <row r="157" spans="2:15" ht="15.75" hidden="1" outlineLevel="1">
      <c r="B157" s="1486" t="s">
        <v>888</v>
      </c>
      <c r="C157" s="1518">
        <v>24.763832500000003</v>
      </c>
      <c r="D157" s="1519">
        <v>14000</v>
      </c>
      <c r="E157" s="1520">
        <v>4</v>
      </c>
      <c r="F157" s="1521"/>
      <c r="G157" s="1521">
        <f t="shared" si="37"/>
        <v>99.055330000000012</v>
      </c>
      <c r="H157" s="1521"/>
      <c r="I157" s="1521">
        <f t="shared" si="37"/>
        <v>99.055330000000012</v>
      </c>
      <c r="J157" s="1521"/>
      <c r="K157" s="1521">
        <f t="shared" si="37"/>
        <v>99.055330000000012</v>
      </c>
      <c r="L157" s="1521"/>
      <c r="M157" s="1521">
        <f t="shared" si="37"/>
        <v>99.055330000000012</v>
      </c>
      <c r="N157" s="1521"/>
      <c r="O157" s="1521"/>
    </row>
    <row r="158" spans="2:15" ht="15.75" hidden="1" outlineLevel="1">
      <c r="B158" s="1486" t="s">
        <v>885</v>
      </c>
      <c r="C158" s="1518">
        <v>521.96266100000003</v>
      </c>
      <c r="D158" s="1519">
        <v>14000</v>
      </c>
      <c r="E158" s="1520">
        <v>4</v>
      </c>
      <c r="F158" s="1521"/>
      <c r="G158" s="1521">
        <f t="shared" si="37"/>
        <v>2087.8506440000001</v>
      </c>
      <c r="H158" s="1521"/>
      <c r="I158" s="1521">
        <f t="shared" si="37"/>
        <v>2087.8506440000001</v>
      </c>
      <c r="J158" s="1521"/>
      <c r="K158" s="1521">
        <f t="shared" si="37"/>
        <v>2087.8506440000001</v>
      </c>
      <c r="L158" s="1521"/>
      <c r="M158" s="1521">
        <f t="shared" si="37"/>
        <v>2087.8506440000001</v>
      </c>
      <c r="N158" s="1521"/>
      <c r="O158" s="1521"/>
    </row>
    <row r="159" spans="2:15" ht="15.75" hidden="1" outlineLevel="1">
      <c r="B159" s="1486" t="s">
        <v>890</v>
      </c>
      <c r="C159" s="1518">
        <v>73.505789500000006</v>
      </c>
      <c r="D159" s="1519">
        <v>14000</v>
      </c>
      <c r="E159" s="1526">
        <v>4</v>
      </c>
      <c r="F159" s="1277"/>
      <c r="G159" s="1521">
        <f t="shared" si="37"/>
        <v>294.02315800000002</v>
      </c>
      <c r="H159" s="1277"/>
      <c r="I159" s="1277">
        <f t="shared" si="37"/>
        <v>294.02315800000002</v>
      </c>
      <c r="J159" s="1277"/>
      <c r="K159" s="1277">
        <f t="shared" si="37"/>
        <v>294.02315800000002</v>
      </c>
      <c r="L159" s="1277"/>
      <c r="M159" s="1277">
        <f t="shared" si="37"/>
        <v>294.02315800000002</v>
      </c>
      <c r="N159" s="1277"/>
      <c r="O159" s="1277"/>
    </row>
    <row r="160" spans="2:15" ht="15.75" hidden="1" outlineLevel="1">
      <c r="B160" s="1486" t="s">
        <v>887</v>
      </c>
      <c r="C160" s="1518">
        <v>459.9506571</v>
      </c>
      <c r="D160" s="1519">
        <v>14000</v>
      </c>
      <c r="E160" s="1526">
        <v>4</v>
      </c>
      <c r="F160" s="1277"/>
      <c r="G160" s="1521">
        <f t="shared" si="37"/>
        <v>1839.8026284</v>
      </c>
      <c r="H160" s="1277"/>
      <c r="I160" s="1277">
        <f t="shared" si="37"/>
        <v>1839.8026284</v>
      </c>
      <c r="J160" s="1277"/>
      <c r="K160" s="1277">
        <f t="shared" si="37"/>
        <v>1839.8026284</v>
      </c>
      <c r="L160" s="1277"/>
      <c r="M160" s="1277">
        <f t="shared" si="37"/>
        <v>1839.8026284</v>
      </c>
      <c r="N160" s="1277"/>
      <c r="O160" s="1277"/>
    </row>
    <row r="161" spans="2:15" ht="15.75" hidden="1" outlineLevel="1">
      <c r="B161" s="1486" t="s">
        <v>888</v>
      </c>
      <c r="C161" s="1518">
        <v>24.763832500000003</v>
      </c>
      <c r="D161" s="1519">
        <v>14000</v>
      </c>
      <c r="E161" s="1526">
        <v>4</v>
      </c>
      <c r="F161" s="1277"/>
      <c r="G161" s="1521">
        <f t="shared" si="37"/>
        <v>99.055330000000012</v>
      </c>
      <c r="H161" s="1277"/>
      <c r="I161" s="1277">
        <f t="shared" si="37"/>
        <v>99.055330000000012</v>
      </c>
      <c r="J161" s="1277"/>
      <c r="K161" s="1277">
        <f t="shared" si="37"/>
        <v>99.055330000000012</v>
      </c>
      <c r="L161" s="1277"/>
      <c r="M161" s="1277">
        <f t="shared" si="37"/>
        <v>99.055330000000012</v>
      </c>
      <c r="N161" s="1277"/>
      <c r="O161" s="1277"/>
    </row>
    <row r="162" spans="2:15" ht="15.75" hidden="1" outlineLevel="1">
      <c r="B162" s="1486" t="s">
        <v>885</v>
      </c>
      <c r="C162" s="1518">
        <v>521.96266100000003</v>
      </c>
      <c r="D162" s="1519">
        <v>14000</v>
      </c>
      <c r="E162" s="1526">
        <v>4</v>
      </c>
      <c r="F162" s="1277"/>
      <c r="G162" s="1521">
        <f t="shared" si="37"/>
        <v>2087.8506440000001</v>
      </c>
      <c r="H162" s="1277"/>
      <c r="I162" s="1277">
        <f t="shared" si="37"/>
        <v>2087.8506440000001</v>
      </c>
      <c r="J162" s="1277"/>
      <c r="K162" s="1277">
        <f t="shared" si="37"/>
        <v>2087.8506440000001</v>
      </c>
      <c r="L162" s="1277"/>
      <c r="M162" s="1277">
        <f t="shared" si="37"/>
        <v>2087.8506440000001</v>
      </c>
      <c r="N162" s="1277"/>
      <c r="O162" s="1277"/>
    </row>
    <row r="163" spans="2:15" ht="15.75" hidden="1" outlineLevel="1">
      <c r="B163" s="1486" t="s">
        <v>890</v>
      </c>
      <c r="C163" s="1518">
        <v>73.505789500000006</v>
      </c>
      <c r="D163" s="1519">
        <v>14000</v>
      </c>
      <c r="E163" s="1526">
        <v>4</v>
      </c>
      <c r="F163" s="1277"/>
      <c r="G163" s="1521">
        <f t="shared" si="37"/>
        <v>294.02315800000002</v>
      </c>
      <c r="H163" s="1277"/>
      <c r="I163" s="1277">
        <f t="shared" si="37"/>
        <v>294.02315800000002</v>
      </c>
      <c r="J163" s="1277"/>
      <c r="K163" s="1277">
        <f t="shared" si="37"/>
        <v>294.02315800000002</v>
      </c>
      <c r="L163" s="1277"/>
      <c r="M163" s="1277">
        <f t="shared" si="37"/>
        <v>294.02315800000002</v>
      </c>
      <c r="N163" s="1277"/>
      <c r="O163" s="1277"/>
    </row>
    <row r="164" spans="2:15" hidden="1" outlineLevel="1">
      <c r="B164" s="1488" t="s">
        <v>887</v>
      </c>
      <c r="C164" s="1518">
        <v>354.40481780000005</v>
      </c>
      <c r="D164" s="1527">
        <v>21000</v>
      </c>
      <c r="E164" s="1526">
        <v>8</v>
      </c>
      <c r="F164" s="1277"/>
      <c r="G164" s="1277"/>
      <c r="H164" s="1277">
        <f t="shared" si="37"/>
        <v>2835.2385424000004</v>
      </c>
      <c r="I164" s="1277"/>
      <c r="J164" s="1277"/>
      <c r="K164" s="1277">
        <f t="shared" si="37"/>
        <v>2835.2385424000004</v>
      </c>
      <c r="L164" s="1277"/>
      <c r="M164" s="1277"/>
      <c r="N164" s="1277">
        <f t="shared" si="37"/>
        <v>2835.2385424000004</v>
      </c>
      <c r="O164" s="1277"/>
    </row>
    <row r="165" spans="2:15" hidden="1" outlineLevel="1">
      <c r="B165" s="1488" t="s">
        <v>887</v>
      </c>
      <c r="C165" s="1518">
        <v>354.40481780000005</v>
      </c>
      <c r="D165" s="1527">
        <v>21000</v>
      </c>
      <c r="E165" s="1526">
        <v>8</v>
      </c>
      <c r="F165" s="1277"/>
      <c r="G165" s="1277"/>
      <c r="H165" s="1277">
        <f t="shared" si="37"/>
        <v>2835.2385424000004</v>
      </c>
      <c r="I165" s="1277"/>
      <c r="J165" s="1277"/>
      <c r="K165" s="1277">
        <f t="shared" si="37"/>
        <v>2835.2385424000004</v>
      </c>
      <c r="L165" s="1277"/>
      <c r="M165" s="1277"/>
      <c r="N165" s="1277">
        <f t="shared" si="37"/>
        <v>2835.2385424000004</v>
      </c>
      <c r="O165" s="1277"/>
    </row>
    <row r="166" spans="2:15" hidden="1" outlineLevel="1">
      <c r="B166" s="1488" t="s">
        <v>891</v>
      </c>
      <c r="C166" s="1518">
        <v>88.052611900000002</v>
      </c>
      <c r="D166" s="1527">
        <v>21000</v>
      </c>
      <c r="E166" s="1526">
        <v>2</v>
      </c>
      <c r="F166" s="1277"/>
      <c r="G166" s="1277"/>
      <c r="H166" s="1277">
        <f t="shared" si="37"/>
        <v>176.1052238</v>
      </c>
      <c r="I166" s="1277"/>
      <c r="J166" s="1277"/>
      <c r="K166" s="1277">
        <f t="shared" si="37"/>
        <v>176.1052238</v>
      </c>
      <c r="L166" s="1277"/>
      <c r="M166" s="1277"/>
      <c r="N166" s="1277">
        <f t="shared" si="37"/>
        <v>176.1052238</v>
      </c>
      <c r="O166" s="1277"/>
    </row>
    <row r="167" spans="2:15" hidden="1" outlineLevel="1">
      <c r="B167" s="1488" t="s">
        <v>892</v>
      </c>
      <c r="C167" s="1518">
        <v>195.54027240000002</v>
      </c>
      <c r="D167" s="1527">
        <v>21000</v>
      </c>
      <c r="E167" s="1526">
        <v>4</v>
      </c>
      <c r="F167" s="1277"/>
      <c r="G167" s="1277"/>
      <c r="H167" s="1277">
        <f t="shared" si="37"/>
        <v>782.16108960000008</v>
      </c>
      <c r="I167" s="1277"/>
      <c r="J167" s="1277"/>
      <c r="K167" s="1277">
        <f t="shared" si="37"/>
        <v>782.16108960000008</v>
      </c>
      <c r="L167" s="1277"/>
      <c r="M167" s="1277"/>
      <c r="N167" s="1277">
        <f t="shared" si="37"/>
        <v>782.16108960000008</v>
      </c>
      <c r="O167" s="1277"/>
    </row>
    <row r="168" spans="2:15" hidden="1" outlineLevel="1">
      <c r="B168" s="1488" t="s">
        <v>891</v>
      </c>
      <c r="C168" s="1518">
        <v>88.052611900000002</v>
      </c>
      <c r="D168" s="1527">
        <v>21000</v>
      </c>
      <c r="E168" s="1526">
        <v>2</v>
      </c>
      <c r="F168" s="1277"/>
      <c r="G168" s="1277"/>
      <c r="H168" s="1277">
        <f t="shared" si="37"/>
        <v>176.1052238</v>
      </c>
      <c r="I168" s="1277"/>
      <c r="J168" s="1277"/>
      <c r="K168" s="1277">
        <f t="shared" si="37"/>
        <v>176.1052238</v>
      </c>
      <c r="L168" s="1277"/>
      <c r="M168" s="1277"/>
      <c r="N168" s="1277">
        <f t="shared" si="37"/>
        <v>176.1052238</v>
      </c>
      <c r="O168" s="1277"/>
    </row>
    <row r="169" spans="2:15" hidden="1" outlineLevel="1">
      <c r="B169" s="1488" t="s">
        <v>891</v>
      </c>
      <c r="C169" s="1518">
        <v>88.052611900000002</v>
      </c>
      <c r="D169" s="1527">
        <v>21000</v>
      </c>
      <c r="E169" s="1526">
        <v>2</v>
      </c>
      <c r="F169" s="1277"/>
      <c r="G169" s="1277"/>
      <c r="H169" s="1277">
        <f t="shared" ref="H169:H223" si="38">$C169*$E169</f>
        <v>176.1052238</v>
      </c>
      <c r="I169" s="1277"/>
      <c r="J169" s="1277"/>
      <c r="K169" s="1277">
        <f t="shared" ref="K169:K223" si="39">$C169*$E169</f>
        <v>176.1052238</v>
      </c>
      <c r="L169" s="1277"/>
      <c r="M169" s="1277"/>
      <c r="N169" s="1277">
        <f t="shared" ref="N169:N223" si="40">$C169*$E169</f>
        <v>176.1052238</v>
      </c>
      <c r="O169" s="1277"/>
    </row>
    <row r="170" spans="2:15" hidden="1" outlineLevel="1">
      <c r="B170" s="1488" t="s">
        <v>893</v>
      </c>
      <c r="C170" s="1518">
        <v>1479.5246433</v>
      </c>
      <c r="D170" s="1527">
        <v>21000</v>
      </c>
      <c r="E170" s="1526">
        <v>2</v>
      </c>
      <c r="F170" s="1277"/>
      <c r="G170" s="1277"/>
      <c r="H170" s="1277">
        <f t="shared" si="38"/>
        <v>2959.0492866</v>
      </c>
      <c r="I170" s="1277"/>
      <c r="J170" s="1277"/>
      <c r="K170" s="1277">
        <f t="shared" si="39"/>
        <v>2959.0492866</v>
      </c>
      <c r="L170" s="1277"/>
      <c r="M170" s="1277"/>
      <c r="N170" s="1277">
        <f t="shared" si="40"/>
        <v>2959.0492866</v>
      </c>
      <c r="O170" s="1277"/>
    </row>
    <row r="171" spans="2:15" hidden="1" outlineLevel="1">
      <c r="B171" s="1488" t="s">
        <v>894</v>
      </c>
      <c r="C171" s="1518">
        <v>9.1675287000000001</v>
      </c>
      <c r="D171" s="1527">
        <v>21000</v>
      </c>
      <c r="E171" s="1526">
        <v>15</v>
      </c>
      <c r="F171" s="1277"/>
      <c r="G171" s="1277"/>
      <c r="H171" s="1277">
        <f t="shared" si="38"/>
        <v>137.51293050000001</v>
      </c>
      <c r="I171" s="1277"/>
      <c r="J171" s="1277"/>
      <c r="K171" s="1277">
        <f t="shared" si="39"/>
        <v>137.51293050000001</v>
      </c>
      <c r="L171" s="1277"/>
      <c r="M171" s="1277"/>
      <c r="N171" s="1277">
        <f t="shared" si="40"/>
        <v>137.51293050000001</v>
      </c>
      <c r="O171" s="1277"/>
    </row>
    <row r="172" spans="2:15" hidden="1" outlineLevel="1">
      <c r="B172" s="1488" t="s">
        <v>893</v>
      </c>
      <c r="C172" s="1518">
        <v>1479.5246433</v>
      </c>
      <c r="D172" s="1527">
        <v>21000</v>
      </c>
      <c r="E172" s="1526">
        <v>2</v>
      </c>
      <c r="F172" s="1277"/>
      <c r="G172" s="1277"/>
      <c r="H172" s="1277">
        <f t="shared" si="38"/>
        <v>2959.0492866</v>
      </c>
      <c r="I172" s="1277"/>
      <c r="J172" s="1277"/>
      <c r="K172" s="1277">
        <f t="shared" si="39"/>
        <v>2959.0492866</v>
      </c>
      <c r="L172" s="1277"/>
      <c r="M172" s="1277"/>
      <c r="N172" s="1277">
        <f t="shared" si="40"/>
        <v>2959.0492866</v>
      </c>
      <c r="O172" s="1277"/>
    </row>
    <row r="173" spans="2:15" hidden="1" outlineLevel="1">
      <c r="B173" s="1488" t="s">
        <v>887</v>
      </c>
      <c r="C173" s="1518">
        <v>354.40481780000005</v>
      </c>
      <c r="D173" s="1527">
        <v>21000</v>
      </c>
      <c r="E173" s="1526">
        <v>8</v>
      </c>
      <c r="F173" s="1277"/>
      <c r="G173" s="1277"/>
      <c r="H173" s="1277">
        <f t="shared" si="38"/>
        <v>2835.2385424000004</v>
      </c>
      <c r="I173" s="1277"/>
      <c r="J173" s="1277"/>
      <c r="K173" s="1277">
        <f t="shared" si="39"/>
        <v>2835.2385424000004</v>
      </c>
      <c r="L173" s="1277"/>
      <c r="M173" s="1277"/>
      <c r="N173" s="1277">
        <f t="shared" si="40"/>
        <v>2835.2385424000004</v>
      </c>
      <c r="O173" s="1277"/>
    </row>
    <row r="174" spans="2:15" hidden="1" outlineLevel="1">
      <c r="B174" s="1488" t="s">
        <v>891</v>
      </c>
      <c r="C174" s="1518">
        <v>88.052611900000002</v>
      </c>
      <c r="D174" s="1527">
        <v>21000</v>
      </c>
      <c r="E174" s="1526">
        <v>2</v>
      </c>
      <c r="F174" s="1277"/>
      <c r="G174" s="1277"/>
      <c r="H174" s="1277">
        <f t="shared" si="38"/>
        <v>176.1052238</v>
      </c>
      <c r="I174" s="1277"/>
      <c r="J174" s="1277"/>
      <c r="K174" s="1277">
        <f t="shared" si="39"/>
        <v>176.1052238</v>
      </c>
      <c r="L174" s="1277"/>
      <c r="M174" s="1277"/>
      <c r="N174" s="1277">
        <f t="shared" si="40"/>
        <v>176.1052238</v>
      </c>
      <c r="O174" s="1277"/>
    </row>
    <row r="175" spans="2:15" hidden="1" outlineLevel="1">
      <c r="B175" s="1488" t="s">
        <v>891</v>
      </c>
      <c r="C175" s="1518">
        <v>88.052611900000002</v>
      </c>
      <c r="D175" s="1527">
        <v>21000</v>
      </c>
      <c r="E175" s="1526">
        <v>2</v>
      </c>
      <c r="F175" s="1277"/>
      <c r="G175" s="1277"/>
      <c r="H175" s="1277">
        <f t="shared" si="38"/>
        <v>176.1052238</v>
      </c>
      <c r="I175" s="1277"/>
      <c r="J175" s="1277"/>
      <c r="K175" s="1277">
        <f t="shared" si="39"/>
        <v>176.1052238</v>
      </c>
      <c r="L175" s="1277"/>
      <c r="M175" s="1277"/>
      <c r="N175" s="1277">
        <f t="shared" si="40"/>
        <v>176.1052238</v>
      </c>
      <c r="O175" s="1277"/>
    </row>
    <row r="176" spans="2:15" hidden="1" outlineLevel="1">
      <c r="B176" s="1488" t="s">
        <v>887</v>
      </c>
      <c r="C176" s="1518">
        <v>354.40481780000005</v>
      </c>
      <c r="D176" s="1527">
        <v>21000</v>
      </c>
      <c r="E176" s="1526">
        <v>8</v>
      </c>
      <c r="F176" s="1277"/>
      <c r="G176" s="1277"/>
      <c r="H176" s="1277">
        <f t="shared" si="38"/>
        <v>2835.2385424000004</v>
      </c>
      <c r="I176" s="1277"/>
      <c r="J176" s="1277"/>
      <c r="K176" s="1277">
        <f t="shared" si="39"/>
        <v>2835.2385424000004</v>
      </c>
      <c r="L176" s="1277"/>
      <c r="M176" s="1277"/>
      <c r="N176" s="1277">
        <f t="shared" si="40"/>
        <v>2835.2385424000004</v>
      </c>
      <c r="O176" s="1277"/>
    </row>
    <row r="177" spans="2:15" hidden="1" outlineLevel="1">
      <c r="B177" s="1488" t="s">
        <v>893</v>
      </c>
      <c r="C177" s="1518">
        <v>1479.5246433</v>
      </c>
      <c r="D177" s="1527">
        <v>21000</v>
      </c>
      <c r="E177" s="1526">
        <v>2</v>
      </c>
      <c r="F177" s="1277"/>
      <c r="G177" s="1277"/>
      <c r="H177" s="1277">
        <f t="shared" si="38"/>
        <v>2959.0492866</v>
      </c>
      <c r="I177" s="1277"/>
      <c r="J177" s="1277"/>
      <c r="K177" s="1277">
        <f t="shared" si="39"/>
        <v>2959.0492866</v>
      </c>
      <c r="L177" s="1277"/>
      <c r="M177" s="1277"/>
      <c r="N177" s="1277">
        <f t="shared" si="40"/>
        <v>2959.0492866</v>
      </c>
      <c r="O177" s="1277"/>
    </row>
    <row r="178" spans="2:15" hidden="1" outlineLevel="1">
      <c r="B178" s="1488" t="s">
        <v>886</v>
      </c>
      <c r="C178" s="1518">
        <v>343.54521080000001</v>
      </c>
      <c r="D178" s="1527">
        <v>21000</v>
      </c>
      <c r="E178" s="1526">
        <v>2</v>
      </c>
      <c r="F178" s="1277"/>
      <c r="G178" s="1277"/>
      <c r="H178" s="1277">
        <f t="shared" si="38"/>
        <v>687.09042160000001</v>
      </c>
      <c r="I178" s="1277"/>
      <c r="J178" s="1277"/>
      <c r="K178" s="1277">
        <f t="shared" si="39"/>
        <v>687.09042160000001</v>
      </c>
      <c r="L178" s="1277"/>
      <c r="M178" s="1277"/>
      <c r="N178" s="1277">
        <f t="shared" si="40"/>
        <v>687.09042160000001</v>
      </c>
      <c r="O178" s="1277"/>
    </row>
    <row r="179" spans="2:15" hidden="1" outlineLevel="1">
      <c r="B179" s="1488" t="s">
        <v>893</v>
      </c>
      <c r="C179" s="1518">
        <v>1479.5246433</v>
      </c>
      <c r="D179" s="1527">
        <v>21000</v>
      </c>
      <c r="E179" s="1526">
        <v>2</v>
      </c>
      <c r="F179" s="1277"/>
      <c r="G179" s="1277"/>
      <c r="H179" s="1277">
        <f t="shared" si="38"/>
        <v>2959.0492866</v>
      </c>
      <c r="I179" s="1277"/>
      <c r="J179" s="1277"/>
      <c r="K179" s="1277">
        <f t="shared" si="39"/>
        <v>2959.0492866</v>
      </c>
      <c r="L179" s="1277"/>
      <c r="M179" s="1277"/>
      <c r="N179" s="1277">
        <f t="shared" si="40"/>
        <v>2959.0492866</v>
      </c>
      <c r="O179" s="1277"/>
    </row>
    <row r="180" spans="2:15" hidden="1" outlineLevel="1">
      <c r="B180" s="1488" t="s">
        <v>891</v>
      </c>
      <c r="C180" s="1518">
        <v>88.052611900000002</v>
      </c>
      <c r="D180" s="1527">
        <v>21000</v>
      </c>
      <c r="E180" s="1526">
        <v>2</v>
      </c>
      <c r="F180" s="1277"/>
      <c r="G180" s="1277"/>
      <c r="H180" s="1277">
        <f t="shared" si="38"/>
        <v>176.1052238</v>
      </c>
      <c r="I180" s="1277"/>
      <c r="J180" s="1277"/>
      <c r="K180" s="1277">
        <f t="shared" si="39"/>
        <v>176.1052238</v>
      </c>
      <c r="L180" s="1277"/>
      <c r="M180" s="1277"/>
      <c r="N180" s="1277">
        <f t="shared" si="40"/>
        <v>176.1052238</v>
      </c>
      <c r="O180" s="1277"/>
    </row>
    <row r="181" spans="2:15" hidden="1" outlineLevel="1">
      <c r="B181" s="1488" t="s">
        <v>895</v>
      </c>
      <c r="C181" s="1518">
        <v>7.0012195000000004</v>
      </c>
      <c r="D181" s="1527">
        <v>21000</v>
      </c>
      <c r="E181" s="1526">
        <v>2</v>
      </c>
      <c r="F181" s="1277"/>
      <c r="G181" s="1277"/>
      <c r="H181" s="1277">
        <f t="shared" si="38"/>
        <v>14.002439000000001</v>
      </c>
      <c r="I181" s="1277"/>
      <c r="J181" s="1277"/>
      <c r="K181" s="1277">
        <f t="shared" si="39"/>
        <v>14.002439000000001</v>
      </c>
      <c r="L181" s="1277"/>
      <c r="M181" s="1277"/>
      <c r="N181" s="1277">
        <f t="shared" si="40"/>
        <v>14.002439000000001</v>
      </c>
      <c r="O181" s="1277"/>
    </row>
    <row r="182" spans="2:15" hidden="1" outlineLevel="1">
      <c r="B182" s="1488" t="s">
        <v>893</v>
      </c>
      <c r="C182" s="1518">
        <v>1479.5246433</v>
      </c>
      <c r="D182" s="1527">
        <v>21000</v>
      </c>
      <c r="E182" s="1526">
        <v>2</v>
      </c>
      <c r="F182" s="1277"/>
      <c r="G182" s="1277"/>
      <c r="H182" s="1277">
        <f t="shared" si="38"/>
        <v>2959.0492866</v>
      </c>
      <c r="I182" s="1277"/>
      <c r="J182" s="1277"/>
      <c r="K182" s="1277">
        <f t="shared" si="39"/>
        <v>2959.0492866</v>
      </c>
      <c r="L182" s="1277"/>
      <c r="M182" s="1277"/>
      <c r="N182" s="1277">
        <f t="shared" si="40"/>
        <v>2959.0492866</v>
      </c>
      <c r="O182" s="1277"/>
    </row>
    <row r="183" spans="2:15" hidden="1" outlineLevel="1">
      <c r="B183" s="1488" t="s">
        <v>894</v>
      </c>
      <c r="C183" s="1518">
        <v>9.1675287000000001</v>
      </c>
      <c r="D183" s="1527">
        <v>21000</v>
      </c>
      <c r="E183" s="1526">
        <v>15</v>
      </c>
      <c r="F183" s="1277"/>
      <c r="G183" s="1277"/>
      <c r="H183" s="1277">
        <f t="shared" si="38"/>
        <v>137.51293050000001</v>
      </c>
      <c r="I183" s="1277"/>
      <c r="J183" s="1277"/>
      <c r="K183" s="1277">
        <f t="shared" si="39"/>
        <v>137.51293050000001</v>
      </c>
      <c r="L183" s="1277"/>
      <c r="M183" s="1277"/>
      <c r="N183" s="1277">
        <f t="shared" si="40"/>
        <v>137.51293050000001</v>
      </c>
      <c r="O183" s="1277"/>
    </row>
    <row r="184" spans="2:15" hidden="1" outlineLevel="1">
      <c r="B184" s="1488" t="s">
        <v>887</v>
      </c>
      <c r="C184" s="1518">
        <v>354.40481780000005</v>
      </c>
      <c r="D184" s="1527">
        <v>21000</v>
      </c>
      <c r="E184" s="1526">
        <v>8</v>
      </c>
      <c r="F184" s="1277"/>
      <c r="G184" s="1277"/>
      <c r="H184" s="1277">
        <f t="shared" si="38"/>
        <v>2835.2385424000004</v>
      </c>
      <c r="I184" s="1277"/>
      <c r="J184" s="1277"/>
      <c r="K184" s="1277">
        <f t="shared" si="39"/>
        <v>2835.2385424000004</v>
      </c>
      <c r="L184" s="1277"/>
      <c r="M184" s="1277"/>
      <c r="N184" s="1277">
        <f t="shared" si="40"/>
        <v>2835.2385424000004</v>
      </c>
      <c r="O184" s="1277"/>
    </row>
    <row r="185" spans="2:15" hidden="1" outlineLevel="1">
      <c r="B185" s="1488" t="s">
        <v>891</v>
      </c>
      <c r="C185" s="1518">
        <v>88.052611900000002</v>
      </c>
      <c r="D185" s="1527">
        <v>21000</v>
      </c>
      <c r="E185" s="1526">
        <v>2</v>
      </c>
      <c r="F185" s="1277"/>
      <c r="G185" s="1277"/>
      <c r="H185" s="1277">
        <f t="shared" si="38"/>
        <v>176.1052238</v>
      </c>
      <c r="I185" s="1277"/>
      <c r="J185" s="1277"/>
      <c r="K185" s="1277">
        <f t="shared" si="39"/>
        <v>176.1052238</v>
      </c>
      <c r="L185" s="1277"/>
      <c r="M185" s="1277"/>
      <c r="N185" s="1277">
        <f t="shared" si="40"/>
        <v>176.1052238</v>
      </c>
      <c r="O185" s="1277"/>
    </row>
    <row r="186" spans="2:15" hidden="1" outlineLevel="1">
      <c r="B186" s="1488" t="s">
        <v>892</v>
      </c>
      <c r="C186" s="1518">
        <v>195.54027240000002</v>
      </c>
      <c r="D186" s="1527">
        <v>21000</v>
      </c>
      <c r="E186" s="1526">
        <v>4</v>
      </c>
      <c r="F186" s="1277"/>
      <c r="G186" s="1277"/>
      <c r="H186" s="1277">
        <f t="shared" si="38"/>
        <v>782.16108960000008</v>
      </c>
      <c r="I186" s="1277"/>
      <c r="J186" s="1277"/>
      <c r="K186" s="1277">
        <f t="shared" si="39"/>
        <v>782.16108960000008</v>
      </c>
      <c r="L186" s="1277"/>
      <c r="M186" s="1277"/>
      <c r="N186" s="1277">
        <f t="shared" si="40"/>
        <v>782.16108960000008</v>
      </c>
      <c r="O186" s="1277"/>
    </row>
    <row r="187" spans="2:15" hidden="1" outlineLevel="1">
      <c r="B187" s="1488" t="s">
        <v>887</v>
      </c>
      <c r="C187" s="1518">
        <v>354.40481780000005</v>
      </c>
      <c r="D187" s="1527">
        <v>21000</v>
      </c>
      <c r="E187" s="1526">
        <v>8</v>
      </c>
      <c r="F187" s="1277"/>
      <c r="G187" s="1277"/>
      <c r="H187" s="1277">
        <f t="shared" si="38"/>
        <v>2835.2385424000004</v>
      </c>
      <c r="I187" s="1277"/>
      <c r="J187" s="1277"/>
      <c r="K187" s="1277">
        <f t="shared" si="39"/>
        <v>2835.2385424000004</v>
      </c>
      <c r="L187" s="1277"/>
      <c r="M187" s="1277"/>
      <c r="N187" s="1277">
        <f t="shared" si="40"/>
        <v>2835.2385424000004</v>
      </c>
      <c r="O187" s="1277"/>
    </row>
    <row r="188" spans="2:15" hidden="1" outlineLevel="1">
      <c r="B188" s="1488" t="s">
        <v>896</v>
      </c>
      <c r="C188" s="1518">
        <v>223.83979090000003</v>
      </c>
      <c r="D188" s="1527">
        <v>21000</v>
      </c>
      <c r="E188" s="1526">
        <v>2</v>
      </c>
      <c r="F188" s="1277"/>
      <c r="G188" s="1277"/>
      <c r="H188" s="1277">
        <f t="shared" si="38"/>
        <v>447.67958180000005</v>
      </c>
      <c r="I188" s="1277"/>
      <c r="J188" s="1277"/>
      <c r="K188" s="1277">
        <f t="shared" si="39"/>
        <v>447.67958180000005</v>
      </c>
      <c r="L188" s="1277"/>
      <c r="M188" s="1277"/>
      <c r="N188" s="1277">
        <f t="shared" si="40"/>
        <v>447.67958180000005</v>
      </c>
      <c r="O188" s="1277"/>
    </row>
    <row r="189" spans="2:15" hidden="1" outlineLevel="1">
      <c r="B189" s="1488" t="s">
        <v>887</v>
      </c>
      <c r="C189" s="1518">
        <v>354.40481780000005</v>
      </c>
      <c r="D189" s="1527">
        <v>21000</v>
      </c>
      <c r="E189" s="1526">
        <v>8</v>
      </c>
      <c r="F189" s="1277"/>
      <c r="G189" s="1277"/>
      <c r="H189" s="1277">
        <f t="shared" si="38"/>
        <v>2835.2385424000004</v>
      </c>
      <c r="I189" s="1277"/>
      <c r="J189" s="1277"/>
      <c r="K189" s="1277">
        <f t="shared" si="39"/>
        <v>2835.2385424000004</v>
      </c>
      <c r="L189" s="1277"/>
      <c r="M189" s="1277"/>
      <c r="N189" s="1277">
        <f t="shared" si="40"/>
        <v>2835.2385424000004</v>
      </c>
      <c r="O189" s="1277"/>
    </row>
    <row r="190" spans="2:15" hidden="1" outlineLevel="1">
      <c r="B190" s="1488" t="s">
        <v>891</v>
      </c>
      <c r="C190" s="1518">
        <v>88.052611900000002</v>
      </c>
      <c r="D190" s="1527">
        <v>21000</v>
      </c>
      <c r="E190" s="1526">
        <v>2</v>
      </c>
      <c r="F190" s="1277"/>
      <c r="G190" s="1277"/>
      <c r="H190" s="1277">
        <f t="shared" si="38"/>
        <v>176.1052238</v>
      </c>
      <c r="I190" s="1277"/>
      <c r="J190" s="1277"/>
      <c r="K190" s="1277">
        <f t="shared" si="39"/>
        <v>176.1052238</v>
      </c>
      <c r="L190" s="1277"/>
      <c r="M190" s="1277"/>
      <c r="N190" s="1277">
        <f t="shared" si="40"/>
        <v>176.1052238</v>
      </c>
      <c r="O190" s="1277"/>
    </row>
    <row r="191" spans="2:15" hidden="1" outlineLevel="1">
      <c r="B191" s="1488" t="s">
        <v>893</v>
      </c>
      <c r="C191" s="1518">
        <v>1479.5246433</v>
      </c>
      <c r="D191" s="1527">
        <v>21000</v>
      </c>
      <c r="E191" s="1526">
        <v>2</v>
      </c>
      <c r="F191" s="1277"/>
      <c r="G191" s="1277"/>
      <c r="H191" s="1277">
        <f t="shared" si="38"/>
        <v>2959.0492866</v>
      </c>
      <c r="I191" s="1277"/>
      <c r="J191" s="1277"/>
      <c r="K191" s="1277">
        <f t="shared" si="39"/>
        <v>2959.0492866</v>
      </c>
      <c r="L191" s="1277"/>
      <c r="M191" s="1277"/>
      <c r="N191" s="1277">
        <f t="shared" si="40"/>
        <v>2959.0492866</v>
      </c>
      <c r="O191" s="1277"/>
    </row>
    <row r="192" spans="2:15" hidden="1" outlineLevel="1">
      <c r="B192" s="1488" t="s">
        <v>893</v>
      </c>
      <c r="C192" s="1518">
        <v>1479.5246433</v>
      </c>
      <c r="D192" s="1527">
        <v>21000</v>
      </c>
      <c r="E192" s="1526">
        <v>2</v>
      </c>
      <c r="F192" s="1277"/>
      <c r="G192" s="1277"/>
      <c r="H192" s="1277">
        <f t="shared" si="38"/>
        <v>2959.0492866</v>
      </c>
      <c r="I192" s="1277"/>
      <c r="J192" s="1277"/>
      <c r="K192" s="1277">
        <f t="shared" si="39"/>
        <v>2959.0492866</v>
      </c>
      <c r="L192" s="1277"/>
      <c r="M192" s="1277"/>
      <c r="N192" s="1277">
        <f t="shared" si="40"/>
        <v>2959.0492866</v>
      </c>
      <c r="O192" s="1277"/>
    </row>
    <row r="193" spans="2:15" hidden="1" outlineLevel="1">
      <c r="B193" s="1488" t="s">
        <v>893</v>
      </c>
      <c r="C193" s="1518">
        <v>1479.5246433</v>
      </c>
      <c r="D193" s="1527">
        <v>21000</v>
      </c>
      <c r="E193" s="1526">
        <v>2</v>
      </c>
      <c r="F193" s="1277"/>
      <c r="G193" s="1277"/>
      <c r="H193" s="1277">
        <f t="shared" si="38"/>
        <v>2959.0492866</v>
      </c>
      <c r="I193" s="1277"/>
      <c r="J193" s="1277"/>
      <c r="K193" s="1277">
        <f t="shared" si="39"/>
        <v>2959.0492866</v>
      </c>
      <c r="L193" s="1277"/>
      <c r="M193" s="1277"/>
      <c r="N193" s="1277">
        <f t="shared" si="40"/>
        <v>2959.0492866</v>
      </c>
      <c r="O193" s="1277"/>
    </row>
    <row r="194" spans="2:15" hidden="1" outlineLevel="1">
      <c r="B194" s="1488" t="s">
        <v>891</v>
      </c>
      <c r="C194" s="1518">
        <v>88.052611900000002</v>
      </c>
      <c r="D194" s="1527">
        <v>21000</v>
      </c>
      <c r="E194" s="1526">
        <v>2</v>
      </c>
      <c r="F194" s="1277"/>
      <c r="G194" s="1277"/>
      <c r="H194" s="1277">
        <f t="shared" si="38"/>
        <v>176.1052238</v>
      </c>
      <c r="I194" s="1277"/>
      <c r="J194" s="1277"/>
      <c r="K194" s="1277">
        <f t="shared" si="39"/>
        <v>176.1052238</v>
      </c>
      <c r="L194" s="1277"/>
      <c r="M194" s="1277"/>
      <c r="N194" s="1277">
        <f t="shared" si="40"/>
        <v>176.1052238</v>
      </c>
      <c r="O194" s="1277"/>
    </row>
    <row r="195" spans="2:15" hidden="1" outlineLevel="1">
      <c r="B195" s="1488" t="s">
        <v>891</v>
      </c>
      <c r="C195" s="1518">
        <v>88.052611900000002</v>
      </c>
      <c r="D195" s="1527">
        <v>21000</v>
      </c>
      <c r="E195" s="1526">
        <v>2</v>
      </c>
      <c r="F195" s="1277"/>
      <c r="G195" s="1277"/>
      <c r="H195" s="1277">
        <f t="shared" si="38"/>
        <v>176.1052238</v>
      </c>
      <c r="I195" s="1277"/>
      <c r="J195" s="1277"/>
      <c r="K195" s="1277">
        <f t="shared" si="39"/>
        <v>176.1052238</v>
      </c>
      <c r="L195" s="1277"/>
      <c r="M195" s="1277"/>
      <c r="N195" s="1277">
        <f t="shared" si="40"/>
        <v>176.1052238</v>
      </c>
      <c r="O195" s="1277"/>
    </row>
    <row r="196" spans="2:15" hidden="1" outlineLevel="1">
      <c r="B196" s="1488" t="s">
        <v>887</v>
      </c>
      <c r="C196" s="1518">
        <v>354.40481780000005</v>
      </c>
      <c r="D196" s="1527">
        <v>21000</v>
      </c>
      <c r="E196" s="1526">
        <v>8</v>
      </c>
      <c r="F196" s="1277"/>
      <c r="G196" s="1277"/>
      <c r="H196" s="1277">
        <f t="shared" si="38"/>
        <v>2835.2385424000004</v>
      </c>
      <c r="I196" s="1277"/>
      <c r="J196" s="1277"/>
      <c r="K196" s="1277">
        <f t="shared" si="39"/>
        <v>2835.2385424000004</v>
      </c>
      <c r="L196" s="1277"/>
      <c r="M196" s="1277"/>
      <c r="N196" s="1277">
        <f t="shared" si="40"/>
        <v>2835.2385424000004</v>
      </c>
      <c r="O196" s="1277"/>
    </row>
    <row r="197" spans="2:15" hidden="1" outlineLevel="1">
      <c r="B197" s="1488" t="s">
        <v>891</v>
      </c>
      <c r="C197" s="1518">
        <v>88.052611900000002</v>
      </c>
      <c r="D197" s="1527">
        <v>21000</v>
      </c>
      <c r="E197" s="1526">
        <v>2</v>
      </c>
      <c r="F197" s="1277"/>
      <c r="G197" s="1277"/>
      <c r="H197" s="1277">
        <f t="shared" si="38"/>
        <v>176.1052238</v>
      </c>
      <c r="I197" s="1277"/>
      <c r="J197" s="1277"/>
      <c r="K197" s="1277">
        <f t="shared" si="39"/>
        <v>176.1052238</v>
      </c>
      <c r="L197" s="1277"/>
      <c r="M197" s="1277"/>
      <c r="N197" s="1277">
        <f t="shared" si="40"/>
        <v>176.1052238</v>
      </c>
      <c r="O197" s="1277"/>
    </row>
    <row r="198" spans="2:15" hidden="1" outlineLevel="1">
      <c r="B198" s="1522" t="s">
        <v>897</v>
      </c>
      <c r="C198" s="1518">
        <v>389.28183469999999</v>
      </c>
      <c r="D198" s="1527">
        <v>21000</v>
      </c>
      <c r="E198" s="1526">
        <v>2</v>
      </c>
      <c r="F198" s="1277"/>
      <c r="G198" s="1277"/>
      <c r="H198" s="1277">
        <f t="shared" si="38"/>
        <v>778.56366939999998</v>
      </c>
      <c r="I198" s="1277"/>
      <c r="J198" s="1277"/>
      <c r="K198" s="1277">
        <f t="shared" si="39"/>
        <v>778.56366939999998</v>
      </c>
      <c r="L198" s="1277"/>
      <c r="M198" s="1277"/>
      <c r="N198" s="1277">
        <f t="shared" si="40"/>
        <v>778.56366939999998</v>
      </c>
      <c r="O198" s="1277"/>
    </row>
    <row r="199" spans="2:15" hidden="1" outlineLevel="1">
      <c r="B199" s="1522" t="s">
        <v>898</v>
      </c>
      <c r="C199" s="1518">
        <v>5.014500700000001</v>
      </c>
      <c r="D199" s="1527">
        <v>21000</v>
      </c>
      <c r="E199" s="1526">
        <v>4</v>
      </c>
      <c r="F199" s="1277"/>
      <c r="G199" s="1277"/>
      <c r="H199" s="1277">
        <f t="shared" si="38"/>
        <v>20.058002800000004</v>
      </c>
      <c r="I199" s="1277"/>
      <c r="J199" s="1277"/>
      <c r="K199" s="1277">
        <f t="shared" si="39"/>
        <v>20.058002800000004</v>
      </c>
      <c r="L199" s="1277"/>
      <c r="M199" s="1277"/>
      <c r="N199" s="1277">
        <f t="shared" si="40"/>
        <v>20.058002800000004</v>
      </c>
      <c r="O199" s="1277"/>
    </row>
    <row r="200" spans="2:15" hidden="1" outlineLevel="1">
      <c r="B200" s="1522" t="s">
        <v>887</v>
      </c>
      <c r="C200" s="1518">
        <v>354.40481780000005</v>
      </c>
      <c r="D200" s="1527">
        <v>21000</v>
      </c>
      <c r="E200" s="1526">
        <v>8</v>
      </c>
      <c r="F200" s="1277"/>
      <c r="G200" s="1277"/>
      <c r="H200" s="1277">
        <f t="shared" si="38"/>
        <v>2835.2385424000004</v>
      </c>
      <c r="I200" s="1277"/>
      <c r="J200" s="1277"/>
      <c r="K200" s="1277">
        <f t="shared" si="39"/>
        <v>2835.2385424000004</v>
      </c>
      <c r="L200" s="1277"/>
      <c r="M200" s="1277"/>
      <c r="N200" s="1277">
        <f t="shared" si="40"/>
        <v>2835.2385424000004</v>
      </c>
      <c r="O200" s="1277"/>
    </row>
    <row r="201" spans="2:15" hidden="1" outlineLevel="1">
      <c r="B201" s="1522" t="s">
        <v>892</v>
      </c>
      <c r="C201" s="1518">
        <v>195.54027240000002</v>
      </c>
      <c r="D201" s="1527">
        <v>21000</v>
      </c>
      <c r="E201" s="1526">
        <v>4</v>
      </c>
      <c r="F201" s="1277"/>
      <c r="G201" s="1277"/>
      <c r="H201" s="1277">
        <f t="shared" si="38"/>
        <v>782.16108960000008</v>
      </c>
      <c r="I201" s="1277"/>
      <c r="J201" s="1277"/>
      <c r="K201" s="1277">
        <f t="shared" si="39"/>
        <v>782.16108960000008</v>
      </c>
      <c r="L201" s="1277"/>
      <c r="M201" s="1277"/>
      <c r="N201" s="1277">
        <f t="shared" si="40"/>
        <v>782.16108960000008</v>
      </c>
      <c r="O201" s="1277"/>
    </row>
    <row r="202" spans="2:15" hidden="1" outlineLevel="1">
      <c r="B202" s="1522" t="s">
        <v>899</v>
      </c>
      <c r="C202" s="1518">
        <v>113.81822210000001</v>
      </c>
      <c r="D202" s="1527">
        <v>21000</v>
      </c>
      <c r="E202" s="1526">
        <v>8</v>
      </c>
      <c r="F202" s="1277"/>
      <c r="G202" s="1277"/>
      <c r="H202" s="1277">
        <f t="shared" si="38"/>
        <v>910.54577680000011</v>
      </c>
      <c r="I202" s="1277"/>
      <c r="J202" s="1277"/>
      <c r="K202" s="1277">
        <f t="shared" si="39"/>
        <v>910.54577680000011</v>
      </c>
      <c r="L202" s="1277"/>
      <c r="M202" s="1277"/>
      <c r="N202" s="1277">
        <f t="shared" si="40"/>
        <v>910.54577680000011</v>
      </c>
      <c r="O202" s="1277"/>
    </row>
    <row r="203" spans="2:15" hidden="1" outlineLevel="1">
      <c r="B203" s="1522" t="s">
        <v>887</v>
      </c>
      <c r="C203" s="1518">
        <v>354.40481780000005</v>
      </c>
      <c r="D203" s="1527">
        <v>21000</v>
      </c>
      <c r="E203" s="1526">
        <v>8</v>
      </c>
      <c r="F203" s="1277"/>
      <c r="G203" s="1277"/>
      <c r="H203" s="1277">
        <f t="shared" si="38"/>
        <v>2835.2385424000004</v>
      </c>
      <c r="I203" s="1277"/>
      <c r="J203" s="1277"/>
      <c r="K203" s="1277">
        <f t="shared" si="39"/>
        <v>2835.2385424000004</v>
      </c>
      <c r="L203" s="1277"/>
      <c r="M203" s="1277"/>
      <c r="N203" s="1277">
        <f t="shared" si="40"/>
        <v>2835.2385424000004</v>
      </c>
      <c r="O203" s="1277"/>
    </row>
    <row r="204" spans="2:15" hidden="1" outlineLevel="1">
      <c r="B204" s="1522" t="s">
        <v>896</v>
      </c>
      <c r="C204" s="1518">
        <v>223.83979090000003</v>
      </c>
      <c r="D204" s="1527">
        <v>21000</v>
      </c>
      <c r="E204" s="1526">
        <v>2</v>
      </c>
      <c r="F204" s="1277"/>
      <c r="G204" s="1277"/>
      <c r="H204" s="1277">
        <f t="shared" si="38"/>
        <v>447.67958180000005</v>
      </c>
      <c r="I204" s="1277"/>
      <c r="J204" s="1277"/>
      <c r="K204" s="1277">
        <f t="shared" si="39"/>
        <v>447.67958180000005</v>
      </c>
      <c r="L204" s="1277"/>
      <c r="M204" s="1277"/>
      <c r="N204" s="1277">
        <f t="shared" si="40"/>
        <v>447.67958180000005</v>
      </c>
      <c r="O204" s="1277"/>
    </row>
    <row r="205" spans="2:15" hidden="1" outlineLevel="1">
      <c r="B205" s="1522" t="s">
        <v>893</v>
      </c>
      <c r="C205" s="1518">
        <v>1479.5246433</v>
      </c>
      <c r="D205" s="1527">
        <v>21000</v>
      </c>
      <c r="E205" s="1526">
        <v>2</v>
      </c>
      <c r="F205" s="1277"/>
      <c r="G205" s="1277"/>
      <c r="H205" s="1277">
        <f t="shared" si="38"/>
        <v>2959.0492866</v>
      </c>
      <c r="I205" s="1277"/>
      <c r="J205" s="1277"/>
      <c r="K205" s="1277">
        <f t="shared" si="39"/>
        <v>2959.0492866</v>
      </c>
      <c r="L205" s="1277"/>
      <c r="M205" s="1277"/>
      <c r="N205" s="1277">
        <f t="shared" si="40"/>
        <v>2959.0492866</v>
      </c>
      <c r="O205" s="1277"/>
    </row>
    <row r="206" spans="2:15" hidden="1" outlineLevel="1">
      <c r="B206" s="1522" t="s">
        <v>897</v>
      </c>
      <c r="C206" s="1518">
        <v>389.28183469999999</v>
      </c>
      <c r="D206" s="1527">
        <v>21000</v>
      </c>
      <c r="E206" s="1526">
        <v>2</v>
      </c>
      <c r="F206" s="1277"/>
      <c r="G206" s="1277"/>
      <c r="H206" s="1277">
        <f t="shared" si="38"/>
        <v>778.56366939999998</v>
      </c>
      <c r="I206" s="1277"/>
      <c r="J206" s="1277"/>
      <c r="K206" s="1277">
        <f t="shared" si="39"/>
        <v>778.56366939999998</v>
      </c>
      <c r="L206" s="1277"/>
      <c r="M206" s="1277"/>
      <c r="N206" s="1277">
        <f t="shared" si="40"/>
        <v>778.56366939999998</v>
      </c>
      <c r="O206" s="1277"/>
    </row>
    <row r="207" spans="2:15" hidden="1" outlineLevel="1">
      <c r="B207" s="1522" t="s">
        <v>893</v>
      </c>
      <c r="C207" s="1518">
        <v>1479.5246433</v>
      </c>
      <c r="D207" s="1527">
        <v>21000</v>
      </c>
      <c r="E207" s="1526">
        <v>2</v>
      </c>
      <c r="F207" s="1277"/>
      <c r="G207" s="1277"/>
      <c r="H207" s="1277">
        <f t="shared" si="38"/>
        <v>2959.0492866</v>
      </c>
      <c r="I207" s="1277"/>
      <c r="J207" s="1277"/>
      <c r="K207" s="1277">
        <f t="shared" si="39"/>
        <v>2959.0492866</v>
      </c>
      <c r="L207" s="1277"/>
      <c r="M207" s="1277"/>
      <c r="N207" s="1277">
        <f t="shared" si="40"/>
        <v>2959.0492866</v>
      </c>
      <c r="O207" s="1277"/>
    </row>
    <row r="208" spans="2:15" hidden="1" outlineLevel="1">
      <c r="B208" s="1522" t="s">
        <v>887</v>
      </c>
      <c r="C208" s="1518">
        <v>354.40481780000005</v>
      </c>
      <c r="D208" s="1527">
        <v>21000</v>
      </c>
      <c r="E208" s="1526">
        <v>8</v>
      </c>
      <c r="F208" s="1277"/>
      <c r="G208" s="1277"/>
      <c r="H208" s="1277">
        <f t="shared" si="38"/>
        <v>2835.2385424000004</v>
      </c>
      <c r="I208" s="1277"/>
      <c r="J208" s="1277"/>
      <c r="K208" s="1277">
        <f t="shared" si="39"/>
        <v>2835.2385424000004</v>
      </c>
      <c r="L208" s="1277"/>
      <c r="M208" s="1277"/>
      <c r="N208" s="1277">
        <f t="shared" si="40"/>
        <v>2835.2385424000004</v>
      </c>
      <c r="O208" s="1277"/>
    </row>
    <row r="209" spans="2:15" hidden="1" outlineLevel="1">
      <c r="B209" s="1522" t="s">
        <v>891</v>
      </c>
      <c r="C209" s="1518">
        <v>88.052611900000002</v>
      </c>
      <c r="D209" s="1527">
        <v>21000</v>
      </c>
      <c r="E209" s="1526">
        <v>2</v>
      </c>
      <c r="F209" s="1277"/>
      <c r="G209" s="1277"/>
      <c r="H209" s="1277">
        <f t="shared" si="38"/>
        <v>176.1052238</v>
      </c>
      <c r="I209" s="1277"/>
      <c r="J209" s="1277"/>
      <c r="K209" s="1277">
        <f t="shared" si="39"/>
        <v>176.1052238</v>
      </c>
      <c r="L209" s="1277"/>
      <c r="M209" s="1277"/>
      <c r="N209" s="1277">
        <f t="shared" si="40"/>
        <v>176.1052238</v>
      </c>
      <c r="O209" s="1277"/>
    </row>
    <row r="210" spans="2:15" hidden="1" outlineLevel="1">
      <c r="B210" s="1522" t="s">
        <v>891</v>
      </c>
      <c r="C210" s="1518">
        <v>88.052611900000002</v>
      </c>
      <c r="D210" s="1527">
        <v>21000</v>
      </c>
      <c r="E210" s="1526">
        <v>2</v>
      </c>
      <c r="F210" s="1277"/>
      <c r="G210" s="1277"/>
      <c r="H210" s="1277">
        <f t="shared" si="38"/>
        <v>176.1052238</v>
      </c>
      <c r="I210" s="1277"/>
      <c r="J210" s="1277"/>
      <c r="K210" s="1277">
        <f t="shared" si="39"/>
        <v>176.1052238</v>
      </c>
      <c r="L210" s="1277"/>
      <c r="M210" s="1277"/>
      <c r="N210" s="1277">
        <f t="shared" si="40"/>
        <v>176.1052238</v>
      </c>
      <c r="O210" s="1277"/>
    </row>
    <row r="211" spans="2:15" hidden="1" outlineLevel="1">
      <c r="B211" s="1522" t="s">
        <v>892</v>
      </c>
      <c r="C211" s="1518">
        <v>195.54027240000002</v>
      </c>
      <c r="D211" s="1527">
        <v>21000</v>
      </c>
      <c r="E211" s="1526">
        <v>4</v>
      </c>
      <c r="F211" s="1277"/>
      <c r="G211" s="1277"/>
      <c r="H211" s="1277">
        <f t="shared" si="38"/>
        <v>782.16108960000008</v>
      </c>
      <c r="I211" s="1277"/>
      <c r="J211" s="1277"/>
      <c r="K211" s="1277">
        <f t="shared" si="39"/>
        <v>782.16108960000008</v>
      </c>
      <c r="L211" s="1277"/>
      <c r="M211" s="1277"/>
      <c r="N211" s="1277">
        <f t="shared" si="40"/>
        <v>782.16108960000008</v>
      </c>
      <c r="O211" s="1277"/>
    </row>
    <row r="212" spans="2:15" hidden="1" outlineLevel="1">
      <c r="B212" s="1522" t="s">
        <v>887</v>
      </c>
      <c r="C212" s="1518">
        <v>354.40481780000005</v>
      </c>
      <c r="D212" s="1527">
        <v>21000</v>
      </c>
      <c r="E212" s="1526">
        <v>8</v>
      </c>
      <c r="F212" s="1277"/>
      <c r="G212" s="1277"/>
      <c r="H212" s="1277">
        <f t="shared" si="38"/>
        <v>2835.2385424000004</v>
      </c>
      <c r="I212" s="1277"/>
      <c r="J212" s="1277"/>
      <c r="K212" s="1277">
        <f t="shared" si="39"/>
        <v>2835.2385424000004</v>
      </c>
      <c r="L212" s="1277"/>
      <c r="M212" s="1277"/>
      <c r="N212" s="1277">
        <f t="shared" si="40"/>
        <v>2835.2385424000004</v>
      </c>
      <c r="O212" s="1277"/>
    </row>
    <row r="213" spans="2:15" hidden="1" outlineLevel="1">
      <c r="B213" s="1522" t="s">
        <v>896</v>
      </c>
      <c r="C213" s="1518">
        <v>223.83979090000003</v>
      </c>
      <c r="D213" s="1527">
        <v>21000</v>
      </c>
      <c r="E213" s="1526">
        <v>2</v>
      </c>
      <c r="F213" s="1277"/>
      <c r="G213" s="1277"/>
      <c r="H213" s="1277">
        <f t="shared" si="38"/>
        <v>447.67958180000005</v>
      </c>
      <c r="I213" s="1277"/>
      <c r="J213" s="1277"/>
      <c r="K213" s="1277">
        <f t="shared" si="39"/>
        <v>447.67958180000005</v>
      </c>
      <c r="L213" s="1277"/>
      <c r="M213" s="1277"/>
      <c r="N213" s="1277">
        <f t="shared" si="40"/>
        <v>447.67958180000005</v>
      </c>
      <c r="O213" s="1277"/>
    </row>
    <row r="214" spans="2:15" hidden="1" outlineLevel="1">
      <c r="B214" s="1522" t="s">
        <v>893</v>
      </c>
      <c r="C214" s="1518">
        <v>1479.5246433</v>
      </c>
      <c r="D214" s="1527">
        <v>21000</v>
      </c>
      <c r="E214" s="1526">
        <v>2</v>
      </c>
      <c r="F214" s="1277"/>
      <c r="G214" s="1277"/>
      <c r="H214" s="1277">
        <f t="shared" si="38"/>
        <v>2959.0492866</v>
      </c>
      <c r="I214" s="1277"/>
      <c r="J214" s="1277"/>
      <c r="K214" s="1277">
        <f t="shared" si="39"/>
        <v>2959.0492866</v>
      </c>
      <c r="L214" s="1277"/>
      <c r="M214" s="1277"/>
      <c r="N214" s="1277">
        <f t="shared" si="40"/>
        <v>2959.0492866</v>
      </c>
      <c r="O214" s="1277"/>
    </row>
    <row r="215" spans="2:15" hidden="1" outlineLevel="1">
      <c r="B215" s="1522" t="s">
        <v>887</v>
      </c>
      <c r="C215" s="1518">
        <v>354.40481780000005</v>
      </c>
      <c r="D215" s="1527">
        <v>21000</v>
      </c>
      <c r="E215" s="1526">
        <v>8</v>
      </c>
      <c r="F215" s="1277"/>
      <c r="G215" s="1277"/>
      <c r="H215" s="1277">
        <f t="shared" si="38"/>
        <v>2835.2385424000004</v>
      </c>
      <c r="I215" s="1277"/>
      <c r="J215" s="1277"/>
      <c r="K215" s="1277">
        <f t="shared" si="39"/>
        <v>2835.2385424000004</v>
      </c>
      <c r="L215" s="1277"/>
      <c r="M215" s="1277"/>
      <c r="N215" s="1277">
        <f t="shared" si="40"/>
        <v>2835.2385424000004</v>
      </c>
      <c r="O215" s="1277"/>
    </row>
    <row r="216" spans="2:15" hidden="1" outlineLevel="1">
      <c r="B216" s="1522" t="s">
        <v>891</v>
      </c>
      <c r="C216" s="1518">
        <v>88.052611900000002</v>
      </c>
      <c r="D216" s="1527">
        <v>21000</v>
      </c>
      <c r="E216" s="1526">
        <v>2</v>
      </c>
      <c r="F216" s="1277"/>
      <c r="G216" s="1277"/>
      <c r="H216" s="1277">
        <f t="shared" si="38"/>
        <v>176.1052238</v>
      </c>
      <c r="I216" s="1277"/>
      <c r="J216" s="1277"/>
      <c r="K216" s="1277">
        <f t="shared" si="39"/>
        <v>176.1052238</v>
      </c>
      <c r="L216" s="1277"/>
      <c r="M216" s="1277"/>
      <c r="N216" s="1277">
        <f t="shared" si="40"/>
        <v>176.1052238</v>
      </c>
      <c r="O216" s="1277"/>
    </row>
    <row r="217" spans="2:15" hidden="1" outlineLevel="1">
      <c r="B217" s="1522" t="s">
        <v>887</v>
      </c>
      <c r="C217" s="1518">
        <v>354.40481780000005</v>
      </c>
      <c r="D217" s="1527">
        <v>21000</v>
      </c>
      <c r="E217" s="1526">
        <v>8</v>
      </c>
      <c r="F217" s="1277"/>
      <c r="G217" s="1277"/>
      <c r="H217" s="1277">
        <f t="shared" si="38"/>
        <v>2835.2385424000004</v>
      </c>
      <c r="I217" s="1277"/>
      <c r="J217" s="1277"/>
      <c r="K217" s="1277">
        <f t="shared" si="39"/>
        <v>2835.2385424000004</v>
      </c>
      <c r="L217" s="1277"/>
      <c r="M217" s="1277"/>
      <c r="N217" s="1277">
        <f t="shared" si="40"/>
        <v>2835.2385424000004</v>
      </c>
      <c r="O217" s="1277"/>
    </row>
    <row r="218" spans="2:15" hidden="1" outlineLevel="1">
      <c r="B218" s="1522" t="s">
        <v>891</v>
      </c>
      <c r="C218" s="1518">
        <v>88.052611900000002</v>
      </c>
      <c r="D218" s="1527">
        <v>21000</v>
      </c>
      <c r="E218" s="1526">
        <v>2</v>
      </c>
      <c r="F218" s="1277"/>
      <c r="G218" s="1277"/>
      <c r="H218" s="1277">
        <f t="shared" si="38"/>
        <v>176.1052238</v>
      </c>
      <c r="I218" s="1277"/>
      <c r="J218" s="1277"/>
      <c r="K218" s="1277">
        <f t="shared" si="39"/>
        <v>176.1052238</v>
      </c>
      <c r="L218" s="1277"/>
      <c r="M218" s="1277"/>
      <c r="N218" s="1277">
        <f t="shared" si="40"/>
        <v>176.1052238</v>
      </c>
      <c r="O218" s="1277"/>
    </row>
    <row r="219" spans="2:15" hidden="1" outlineLevel="1">
      <c r="B219" s="1522" t="s">
        <v>893</v>
      </c>
      <c r="C219" s="1518">
        <v>1479.5246433</v>
      </c>
      <c r="D219" s="1527">
        <v>21000</v>
      </c>
      <c r="E219" s="1526">
        <v>2</v>
      </c>
      <c r="F219" s="1277"/>
      <c r="G219" s="1277"/>
      <c r="H219" s="1277">
        <f t="shared" si="38"/>
        <v>2959.0492866</v>
      </c>
      <c r="I219" s="1277"/>
      <c r="J219" s="1277"/>
      <c r="K219" s="1277">
        <f t="shared" si="39"/>
        <v>2959.0492866</v>
      </c>
      <c r="L219" s="1277"/>
      <c r="M219" s="1277"/>
      <c r="N219" s="1277">
        <f t="shared" si="40"/>
        <v>2959.0492866</v>
      </c>
      <c r="O219" s="1277"/>
    </row>
    <row r="220" spans="2:15" hidden="1" outlineLevel="1">
      <c r="B220" s="1522" t="s">
        <v>887</v>
      </c>
      <c r="C220" s="1518">
        <v>354.40481780000005</v>
      </c>
      <c r="D220" s="1527">
        <v>21000</v>
      </c>
      <c r="E220" s="1526">
        <v>8</v>
      </c>
      <c r="F220" s="1277"/>
      <c r="G220" s="1277"/>
      <c r="H220" s="1277">
        <f t="shared" si="38"/>
        <v>2835.2385424000004</v>
      </c>
      <c r="I220" s="1277"/>
      <c r="J220" s="1277"/>
      <c r="K220" s="1277">
        <f t="shared" si="39"/>
        <v>2835.2385424000004</v>
      </c>
      <c r="L220" s="1277"/>
      <c r="M220" s="1277"/>
      <c r="N220" s="1277">
        <f t="shared" si="40"/>
        <v>2835.2385424000004</v>
      </c>
      <c r="O220" s="1277"/>
    </row>
    <row r="221" spans="2:15" hidden="1" outlineLevel="1">
      <c r="B221" s="1522" t="s">
        <v>892</v>
      </c>
      <c r="C221" s="1518">
        <v>195.54027240000002</v>
      </c>
      <c r="D221" s="1527">
        <v>21000</v>
      </c>
      <c r="E221" s="1526">
        <v>4</v>
      </c>
      <c r="F221" s="1277"/>
      <c r="G221" s="1277"/>
      <c r="H221" s="1277">
        <f t="shared" si="38"/>
        <v>782.16108960000008</v>
      </c>
      <c r="I221" s="1277"/>
      <c r="J221" s="1277"/>
      <c r="K221" s="1277">
        <f t="shared" si="39"/>
        <v>782.16108960000008</v>
      </c>
      <c r="L221" s="1277"/>
      <c r="M221" s="1277"/>
      <c r="N221" s="1277">
        <f t="shared" si="40"/>
        <v>782.16108960000008</v>
      </c>
      <c r="O221" s="1277"/>
    </row>
    <row r="222" spans="2:15" hidden="1" outlineLevel="1">
      <c r="B222" s="1522" t="s">
        <v>887</v>
      </c>
      <c r="C222" s="1518">
        <v>354.40481780000005</v>
      </c>
      <c r="D222" s="1527">
        <v>21000</v>
      </c>
      <c r="E222" s="1526">
        <v>8</v>
      </c>
      <c r="F222" s="1277"/>
      <c r="G222" s="1277"/>
      <c r="H222" s="1277">
        <f t="shared" si="38"/>
        <v>2835.2385424000004</v>
      </c>
      <c r="I222" s="1277"/>
      <c r="J222" s="1277"/>
      <c r="K222" s="1277">
        <f t="shared" si="39"/>
        <v>2835.2385424000004</v>
      </c>
      <c r="L222" s="1277"/>
      <c r="M222" s="1277"/>
      <c r="N222" s="1277">
        <f t="shared" si="40"/>
        <v>2835.2385424000004</v>
      </c>
      <c r="O222" s="1277"/>
    </row>
    <row r="223" spans="2:15" hidden="1" outlineLevel="1">
      <c r="B223" s="1522" t="s">
        <v>896</v>
      </c>
      <c r="C223" s="1518">
        <v>223.83979090000003</v>
      </c>
      <c r="D223" s="1527">
        <v>21000</v>
      </c>
      <c r="E223" s="1526">
        <v>2</v>
      </c>
      <c r="F223" s="1277"/>
      <c r="G223" s="1277"/>
      <c r="H223" s="1277">
        <f t="shared" si="38"/>
        <v>447.67958180000005</v>
      </c>
      <c r="I223" s="1277"/>
      <c r="J223" s="1277"/>
      <c r="K223" s="1277">
        <f t="shared" si="39"/>
        <v>447.67958180000005</v>
      </c>
      <c r="L223" s="1277"/>
      <c r="M223" s="1277"/>
      <c r="N223" s="1277">
        <f t="shared" si="40"/>
        <v>447.67958180000005</v>
      </c>
      <c r="O223" s="1277"/>
    </row>
    <row r="224" spans="2:15" ht="15.75" collapsed="1" thickBot="1">
      <c r="B224" s="1255"/>
      <c r="C224" s="1528"/>
      <c r="D224" s="1527"/>
      <c r="E224" s="1526"/>
      <c r="F224" s="1212"/>
      <c r="G224" s="1212"/>
      <c r="H224" s="1212"/>
      <c r="I224" s="1212"/>
      <c r="J224" s="1212"/>
      <c r="K224" s="1212"/>
      <c r="L224" s="1212"/>
      <c r="M224" s="1212"/>
      <c r="N224" s="1212"/>
      <c r="O224" s="1212"/>
    </row>
    <row r="225" spans="2:15" ht="36" customHeight="1" thickBot="1">
      <c r="B225" s="550" t="s">
        <v>143</v>
      </c>
      <c r="C225" s="1529"/>
      <c r="D225" s="410"/>
      <c r="E225" s="410"/>
      <c r="F225" s="611">
        <f>SUM(F226:F270)</f>
        <v>0</v>
      </c>
      <c r="G225" s="611">
        <f t="shared" ref="G225:O225" si="41">SUM(G226:G270)</f>
        <v>0</v>
      </c>
      <c r="H225" s="611">
        <f>SUM(H226:H270)</f>
        <v>1181908.8061184001</v>
      </c>
      <c r="I225" s="611">
        <f t="shared" si="41"/>
        <v>2991.2005600000002</v>
      </c>
      <c r="J225" s="611">
        <f t="shared" si="41"/>
        <v>0</v>
      </c>
      <c r="K225" s="611">
        <f t="shared" si="41"/>
        <v>1181908.8061184001</v>
      </c>
      <c r="L225" s="611">
        <f t="shared" si="41"/>
        <v>0</v>
      </c>
      <c r="M225" s="611">
        <f t="shared" si="41"/>
        <v>502863.20056000003</v>
      </c>
      <c r="N225" s="611">
        <f t="shared" si="41"/>
        <v>934972.80611840007</v>
      </c>
      <c r="O225" s="611">
        <f t="shared" si="41"/>
        <v>0</v>
      </c>
    </row>
    <row r="226" spans="2:15">
      <c r="B226" s="537"/>
      <c r="C226" s="1530"/>
      <c r="D226" s="202"/>
      <c r="E226" s="202"/>
      <c r="F226" s="202"/>
      <c r="G226" s="202"/>
      <c r="H226" s="202"/>
      <c r="I226" s="202"/>
      <c r="J226" s="202"/>
      <c r="K226" s="202"/>
      <c r="L226" s="202"/>
      <c r="M226" s="202"/>
      <c r="N226" s="202"/>
      <c r="O226" s="202"/>
    </row>
    <row r="227" spans="2:15">
      <c r="B227" s="1387" t="s">
        <v>900</v>
      </c>
      <c r="C227" s="1528">
        <v>246936</v>
      </c>
      <c r="D227" s="1531">
        <v>21000</v>
      </c>
      <c r="E227" s="1532">
        <v>1</v>
      </c>
      <c r="F227" s="1277"/>
      <c r="G227" s="1277"/>
      <c r="H227" s="1533">
        <v>246936</v>
      </c>
      <c r="I227" s="1533"/>
      <c r="J227" s="1533"/>
      <c r="K227" s="1533">
        <v>246936</v>
      </c>
      <c r="L227" s="1533"/>
      <c r="M227" s="1533">
        <v>499872</v>
      </c>
      <c r="N227" s="1533"/>
      <c r="O227" s="1533"/>
    </row>
    <row r="228" spans="2:15">
      <c r="B228" s="1542" t="s">
        <v>368</v>
      </c>
      <c r="C228" s="1528"/>
      <c r="D228" s="1531"/>
      <c r="E228" s="1532"/>
      <c r="F228" s="1277"/>
      <c r="G228" s="1277"/>
      <c r="H228" s="1533"/>
      <c r="I228" s="1533"/>
      <c r="J228" s="1533"/>
      <c r="K228" s="1533"/>
      <c r="L228" s="1533"/>
      <c r="M228" s="1533"/>
      <c r="N228" s="1533"/>
      <c r="O228" s="1533"/>
    </row>
    <row r="229" spans="2:15">
      <c r="B229" s="1534" t="s">
        <v>901</v>
      </c>
      <c r="C229" s="1528">
        <v>20280.941832799999</v>
      </c>
      <c r="D229" s="1527">
        <v>21000</v>
      </c>
      <c r="E229" s="1532">
        <v>2</v>
      </c>
      <c r="F229" s="1277"/>
      <c r="G229" s="1277"/>
      <c r="H229" s="1533">
        <f t="shared" ref="H229:K263" si="42">$C229*$E229</f>
        <v>40561.883665599998</v>
      </c>
      <c r="I229" s="1533"/>
      <c r="J229" s="1533"/>
      <c r="K229" s="1533">
        <f t="shared" ref="K229:K255" si="43">$C229*$E229</f>
        <v>40561.883665599998</v>
      </c>
      <c r="L229" s="1533"/>
      <c r="M229" s="1533"/>
      <c r="N229" s="1533">
        <f t="shared" ref="N229:N255" si="44">$C229*$E229</f>
        <v>40561.883665599998</v>
      </c>
      <c r="O229" s="1533"/>
    </row>
    <row r="230" spans="2:15">
      <c r="B230" s="1491" t="s">
        <v>902</v>
      </c>
      <c r="C230" s="1528">
        <v>19173.9381889</v>
      </c>
      <c r="D230" s="1527">
        <v>21000</v>
      </c>
      <c r="E230" s="1532">
        <v>2</v>
      </c>
      <c r="F230" s="1277"/>
      <c r="G230" s="1277"/>
      <c r="H230" s="1533">
        <f t="shared" si="42"/>
        <v>38347.876377799999</v>
      </c>
      <c r="I230" s="1533"/>
      <c r="J230" s="1533"/>
      <c r="K230" s="1533">
        <f t="shared" si="43"/>
        <v>38347.876377799999</v>
      </c>
      <c r="L230" s="1533"/>
      <c r="M230" s="1533"/>
      <c r="N230" s="1533">
        <f t="shared" si="44"/>
        <v>38347.876377799999</v>
      </c>
      <c r="O230" s="1533"/>
    </row>
    <row r="231" spans="2:15">
      <c r="B231" s="1534" t="s">
        <v>903</v>
      </c>
      <c r="C231" s="1528">
        <v>10302.422171800001</v>
      </c>
      <c r="D231" s="1527">
        <v>21000</v>
      </c>
      <c r="E231" s="1532">
        <v>1</v>
      </c>
      <c r="F231" s="1277"/>
      <c r="G231" s="1277"/>
      <c r="H231" s="1533">
        <f t="shared" si="42"/>
        <v>10302.422171800001</v>
      </c>
      <c r="I231" s="1533"/>
      <c r="J231" s="1533"/>
      <c r="K231" s="1533">
        <f t="shared" si="43"/>
        <v>10302.422171800001</v>
      </c>
      <c r="L231" s="1533"/>
      <c r="M231" s="1533"/>
      <c r="N231" s="1533">
        <f t="shared" si="44"/>
        <v>10302.422171800001</v>
      </c>
      <c r="O231" s="1533"/>
    </row>
    <row r="232" spans="2:15" ht="28.5" customHeight="1">
      <c r="B232" s="1534" t="s">
        <v>903</v>
      </c>
      <c r="C232" s="1535">
        <v>10302.422171800001</v>
      </c>
      <c r="D232" s="1527">
        <v>21000</v>
      </c>
      <c r="E232" s="1532">
        <v>1</v>
      </c>
      <c r="F232" s="1536"/>
      <c r="G232" s="1536"/>
      <c r="H232" s="1533">
        <f t="shared" si="42"/>
        <v>10302.422171800001</v>
      </c>
      <c r="I232" s="1533"/>
      <c r="J232" s="1533"/>
      <c r="K232" s="1533">
        <f t="shared" si="43"/>
        <v>10302.422171800001</v>
      </c>
      <c r="L232" s="1533"/>
      <c r="M232" s="1533"/>
      <c r="N232" s="1533">
        <f t="shared" si="44"/>
        <v>10302.422171800001</v>
      </c>
      <c r="O232" s="1533"/>
    </row>
    <row r="233" spans="2:15">
      <c r="B233" s="1534" t="s">
        <v>904</v>
      </c>
      <c r="C233" s="1528">
        <v>33847</v>
      </c>
      <c r="D233" s="1527">
        <v>21000</v>
      </c>
      <c r="E233" s="1532">
        <v>3</v>
      </c>
      <c r="F233" s="1277"/>
      <c r="G233" s="1277"/>
      <c r="H233" s="1533">
        <f t="shared" si="42"/>
        <v>101541</v>
      </c>
      <c r="I233" s="1533"/>
      <c r="J233" s="1533"/>
      <c r="K233" s="1533">
        <f t="shared" si="43"/>
        <v>101541</v>
      </c>
      <c r="L233" s="1533"/>
      <c r="M233" s="1533"/>
      <c r="N233" s="1533">
        <f t="shared" si="44"/>
        <v>101541</v>
      </c>
      <c r="O233" s="1533"/>
    </row>
    <row r="234" spans="2:15">
      <c r="B234" s="1534" t="s">
        <v>905</v>
      </c>
      <c r="C234" s="1528">
        <v>520</v>
      </c>
      <c r="D234" s="1527">
        <v>21000</v>
      </c>
      <c r="E234" s="1532">
        <v>2</v>
      </c>
      <c r="F234" s="1277"/>
      <c r="G234" s="1277"/>
      <c r="H234" s="1533">
        <f t="shared" si="42"/>
        <v>1040</v>
      </c>
      <c r="I234" s="1533"/>
      <c r="J234" s="1533"/>
      <c r="K234" s="1533">
        <f t="shared" si="43"/>
        <v>1040</v>
      </c>
      <c r="L234" s="1533"/>
      <c r="M234" s="1533"/>
      <c r="N234" s="1533">
        <f t="shared" si="44"/>
        <v>1040</v>
      </c>
      <c r="O234" s="1533"/>
    </row>
    <row r="235" spans="2:15">
      <c r="B235" s="1534" t="s">
        <v>906</v>
      </c>
      <c r="C235" s="1528">
        <v>590.46517419999998</v>
      </c>
      <c r="D235" s="1527">
        <v>21000</v>
      </c>
      <c r="E235" s="1532">
        <v>2</v>
      </c>
      <c r="F235" s="1277"/>
      <c r="G235" s="1277"/>
      <c r="H235" s="1533">
        <f t="shared" si="42"/>
        <v>1180.9303484</v>
      </c>
      <c r="I235" s="1533"/>
      <c r="J235" s="1533"/>
      <c r="K235" s="1533">
        <f t="shared" si="43"/>
        <v>1180.9303484</v>
      </c>
      <c r="L235" s="1533"/>
      <c r="M235" s="1533"/>
      <c r="N235" s="1533">
        <f t="shared" si="44"/>
        <v>1180.9303484</v>
      </c>
      <c r="O235" s="1533"/>
    </row>
    <row r="236" spans="2:15">
      <c r="B236" s="1534" t="s">
        <v>907</v>
      </c>
      <c r="C236" s="1528">
        <v>626.93044370000007</v>
      </c>
      <c r="D236" s="1527">
        <v>21000</v>
      </c>
      <c r="E236" s="1532">
        <v>1</v>
      </c>
      <c r="F236" s="1277"/>
      <c r="G236" s="1277"/>
      <c r="H236" s="1533">
        <f t="shared" si="42"/>
        <v>626.93044370000007</v>
      </c>
      <c r="I236" s="1533"/>
      <c r="J236" s="1533"/>
      <c r="K236" s="1533">
        <f t="shared" si="43"/>
        <v>626.93044370000007</v>
      </c>
      <c r="L236" s="1533"/>
      <c r="M236" s="1533"/>
      <c r="N236" s="1533">
        <f t="shared" si="44"/>
        <v>626.93044370000007</v>
      </c>
      <c r="O236" s="1533"/>
    </row>
    <row r="237" spans="2:15">
      <c r="B237" s="1534" t="s">
        <v>907</v>
      </c>
      <c r="C237" s="1528">
        <v>1256.29097</v>
      </c>
      <c r="D237" s="1527">
        <v>21000</v>
      </c>
      <c r="E237" s="1532">
        <v>1</v>
      </c>
      <c r="F237" s="1277"/>
      <c r="G237" s="1277"/>
      <c r="H237" s="1533">
        <f t="shared" si="42"/>
        <v>1256.29097</v>
      </c>
      <c r="I237" s="1533"/>
      <c r="J237" s="1533"/>
      <c r="K237" s="1533">
        <f t="shared" si="43"/>
        <v>1256.29097</v>
      </c>
      <c r="L237" s="1533"/>
      <c r="M237" s="1533"/>
      <c r="N237" s="1533">
        <f t="shared" si="44"/>
        <v>1256.29097</v>
      </c>
      <c r="O237" s="1533"/>
    </row>
    <row r="238" spans="2:15">
      <c r="B238" s="1534" t="s">
        <v>907</v>
      </c>
      <c r="C238" s="1535">
        <v>1256.29097</v>
      </c>
      <c r="D238" s="1527">
        <v>21000</v>
      </c>
      <c r="E238" s="1532">
        <v>1</v>
      </c>
      <c r="F238" s="1536"/>
      <c r="G238" s="1536"/>
      <c r="H238" s="1533">
        <f t="shared" si="42"/>
        <v>1256.29097</v>
      </c>
      <c r="I238" s="1533"/>
      <c r="J238" s="1533"/>
      <c r="K238" s="1533">
        <f t="shared" si="43"/>
        <v>1256.29097</v>
      </c>
      <c r="L238" s="1533"/>
      <c r="M238" s="1533"/>
      <c r="N238" s="1533">
        <f t="shared" si="44"/>
        <v>1256.29097</v>
      </c>
      <c r="O238" s="1533"/>
    </row>
    <row r="239" spans="2:15">
      <c r="B239" s="1534" t="s">
        <v>908</v>
      </c>
      <c r="C239" s="1528">
        <v>1256.29097</v>
      </c>
      <c r="D239" s="1527">
        <v>21000</v>
      </c>
      <c r="E239" s="1532">
        <v>1</v>
      </c>
      <c r="F239" s="1277"/>
      <c r="G239" s="1277"/>
      <c r="H239" s="1533">
        <f t="shared" si="42"/>
        <v>1256.29097</v>
      </c>
      <c r="I239" s="1533"/>
      <c r="J239" s="1533"/>
      <c r="K239" s="1533">
        <f t="shared" si="43"/>
        <v>1256.29097</v>
      </c>
      <c r="L239" s="1533"/>
      <c r="M239" s="1533"/>
      <c r="N239" s="1533">
        <f t="shared" si="44"/>
        <v>1256.29097</v>
      </c>
      <c r="O239" s="1533"/>
    </row>
    <row r="240" spans="2:15">
      <c r="B240" s="1534" t="s">
        <v>909</v>
      </c>
      <c r="C240" s="1528">
        <v>11328.9665104</v>
      </c>
      <c r="D240" s="1527">
        <v>21000</v>
      </c>
      <c r="E240" s="1532">
        <v>1</v>
      </c>
      <c r="F240" s="1277"/>
      <c r="G240" s="1277"/>
      <c r="H240" s="1533">
        <f t="shared" si="42"/>
        <v>11328.9665104</v>
      </c>
      <c r="I240" s="1533"/>
      <c r="J240" s="1533"/>
      <c r="K240" s="1533">
        <f t="shared" si="43"/>
        <v>11328.9665104</v>
      </c>
      <c r="L240" s="1533"/>
      <c r="M240" s="1533"/>
      <c r="N240" s="1533">
        <f t="shared" si="44"/>
        <v>11328.9665104</v>
      </c>
      <c r="O240" s="1533"/>
    </row>
    <row r="241" spans="2:15">
      <c r="B241" s="1534" t="s">
        <v>910</v>
      </c>
      <c r="C241" s="1528">
        <v>83743.466526500008</v>
      </c>
      <c r="D241" s="1527">
        <v>21000</v>
      </c>
      <c r="E241" s="1532">
        <v>2</v>
      </c>
      <c r="F241" s="1277"/>
      <c r="G241" s="1277"/>
      <c r="H241" s="1533">
        <f t="shared" si="42"/>
        <v>167486.93305300002</v>
      </c>
      <c r="I241" s="1533"/>
      <c r="J241" s="1533"/>
      <c r="K241" s="1533">
        <f t="shared" si="43"/>
        <v>167486.93305300002</v>
      </c>
      <c r="L241" s="1533"/>
      <c r="M241" s="1533"/>
      <c r="N241" s="1533">
        <f t="shared" si="44"/>
        <v>167486.93305300002</v>
      </c>
      <c r="O241" s="1533"/>
    </row>
    <row r="242" spans="2:15">
      <c r="B242" s="1534" t="s">
        <v>911</v>
      </c>
      <c r="C242" s="1528">
        <v>30254.837041000003</v>
      </c>
      <c r="D242" s="1527">
        <v>21000</v>
      </c>
      <c r="E242" s="1532">
        <v>2</v>
      </c>
      <c r="F242" s="1277"/>
      <c r="G242" s="1277"/>
      <c r="H242" s="1533">
        <f t="shared" si="42"/>
        <v>60509.674082000005</v>
      </c>
      <c r="I242" s="1533"/>
      <c r="J242" s="1533"/>
      <c r="K242" s="1533">
        <f t="shared" si="43"/>
        <v>60509.674082000005</v>
      </c>
      <c r="L242" s="1533"/>
      <c r="M242" s="1533"/>
      <c r="N242" s="1533">
        <f t="shared" si="44"/>
        <v>60509.674082000005</v>
      </c>
      <c r="O242" s="1533"/>
    </row>
    <row r="243" spans="2:15">
      <c r="B243" s="1534" t="s">
        <v>912</v>
      </c>
      <c r="C243" s="1528">
        <v>401.27230000000003</v>
      </c>
      <c r="D243" s="1527">
        <v>21000</v>
      </c>
      <c r="E243" s="1532">
        <v>2</v>
      </c>
      <c r="F243" s="1277"/>
      <c r="G243" s="1277"/>
      <c r="H243" s="1533">
        <f t="shared" si="42"/>
        <v>802.54460000000006</v>
      </c>
      <c r="I243" s="1533"/>
      <c r="J243" s="1533"/>
      <c r="K243" s="1533">
        <f t="shared" si="43"/>
        <v>802.54460000000006</v>
      </c>
      <c r="L243" s="1533"/>
      <c r="M243" s="1533"/>
      <c r="N243" s="1533">
        <f t="shared" si="44"/>
        <v>802.54460000000006</v>
      </c>
      <c r="O243" s="1533"/>
    </row>
    <row r="244" spans="2:15">
      <c r="B244" s="1534" t="s">
        <v>913</v>
      </c>
      <c r="C244" s="1535">
        <v>679.58129800000006</v>
      </c>
      <c r="D244" s="1527">
        <v>21000</v>
      </c>
      <c r="E244" s="1532">
        <v>1</v>
      </c>
      <c r="F244" s="1536"/>
      <c r="G244" s="1536"/>
      <c r="H244" s="1533">
        <f t="shared" si="42"/>
        <v>679.58129800000006</v>
      </c>
      <c r="I244" s="1533"/>
      <c r="J244" s="1533"/>
      <c r="K244" s="1533">
        <f t="shared" si="43"/>
        <v>679.58129800000006</v>
      </c>
      <c r="L244" s="1533"/>
      <c r="M244" s="1533"/>
      <c r="N244" s="1533">
        <f t="shared" si="44"/>
        <v>679.58129800000006</v>
      </c>
      <c r="O244" s="1533"/>
    </row>
    <row r="245" spans="2:15">
      <c r="B245" s="1534" t="s">
        <v>914</v>
      </c>
      <c r="C245" s="1528">
        <v>3005.5716185000001</v>
      </c>
      <c r="D245" s="1527">
        <v>21000</v>
      </c>
      <c r="E245" s="1532">
        <v>1</v>
      </c>
      <c r="F245" s="1277"/>
      <c r="G245" s="1277"/>
      <c r="H245" s="1533">
        <f t="shared" si="42"/>
        <v>3005.5716185000001</v>
      </c>
      <c r="I245" s="1533"/>
      <c r="J245" s="1533"/>
      <c r="K245" s="1533">
        <f t="shared" si="43"/>
        <v>3005.5716185000001</v>
      </c>
      <c r="L245" s="1533"/>
      <c r="M245" s="1533"/>
      <c r="N245" s="1533">
        <f t="shared" si="44"/>
        <v>3005.5716185000001</v>
      </c>
      <c r="O245" s="1533"/>
    </row>
    <row r="246" spans="2:15">
      <c r="B246" s="1534" t="s">
        <v>915</v>
      </c>
      <c r="C246" s="1528">
        <v>24875.052273500005</v>
      </c>
      <c r="D246" s="1527">
        <v>21000</v>
      </c>
      <c r="E246" s="1532">
        <v>1</v>
      </c>
      <c r="F246" s="1277"/>
      <c r="G246" s="1277"/>
      <c r="H246" s="1533">
        <f t="shared" si="42"/>
        <v>24875.052273500005</v>
      </c>
      <c r="I246" s="1533"/>
      <c r="J246" s="1533"/>
      <c r="K246" s="1533">
        <f t="shared" si="43"/>
        <v>24875.052273500005</v>
      </c>
      <c r="L246" s="1533"/>
      <c r="M246" s="1533"/>
      <c r="N246" s="1533">
        <f t="shared" si="44"/>
        <v>24875.052273500005</v>
      </c>
      <c r="O246" s="1533"/>
    </row>
    <row r="247" spans="2:15">
      <c r="B247" s="1534" t="s">
        <v>915</v>
      </c>
      <c r="C247" s="1528">
        <v>24875.052273500005</v>
      </c>
      <c r="D247" s="1527">
        <v>21000</v>
      </c>
      <c r="E247" s="1532">
        <v>1</v>
      </c>
      <c r="F247" s="1277"/>
      <c r="G247" s="1277"/>
      <c r="H247" s="1533">
        <f t="shared" si="42"/>
        <v>24875.052273500005</v>
      </c>
      <c r="I247" s="1533"/>
      <c r="J247" s="1533"/>
      <c r="K247" s="1533">
        <f t="shared" si="43"/>
        <v>24875.052273500005</v>
      </c>
      <c r="L247" s="1533"/>
      <c r="M247" s="1533"/>
      <c r="N247" s="1533">
        <f t="shared" si="44"/>
        <v>24875.052273500005</v>
      </c>
      <c r="O247" s="1533"/>
    </row>
    <row r="248" spans="2:15">
      <c r="B248" s="1534" t="s">
        <v>915</v>
      </c>
      <c r="C248" s="1528">
        <v>24875.052273500005</v>
      </c>
      <c r="D248" s="1527">
        <v>21000</v>
      </c>
      <c r="E248" s="1532">
        <v>1</v>
      </c>
      <c r="F248" s="1277"/>
      <c r="G248" s="1277"/>
      <c r="H248" s="1533">
        <f t="shared" si="42"/>
        <v>24875.052273500005</v>
      </c>
      <c r="I248" s="1533"/>
      <c r="J248" s="1533"/>
      <c r="K248" s="1533">
        <f t="shared" si="43"/>
        <v>24875.052273500005</v>
      </c>
      <c r="L248" s="1533"/>
      <c r="M248" s="1533"/>
      <c r="N248" s="1533">
        <f t="shared" si="44"/>
        <v>24875.052273500005</v>
      </c>
      <c r="O248" s="1533"/>
    </row>
    <row r="249" spans="2:15">
      <c r="B249" s="1534" t="s">
        <v>916</v>
      </c>
      <c r="C249" s="1528">
        <v>23046.196241199999</v>
      </c>
      <c r="D249" s="1527">
        <v>21000</v>
      </c>
      <c r="E249" s="1532">
        <v>1</v>
      </c>
      <c r="F249" s="1277"/>
      <c r="G249" s="1277"/>
      <c r="H249" s="1533">
        <f t="shared" si="42"/>
        <v>23046.196241199999</v>
      </c>
      <c r="I249" s="1533"/>
      <c r="J249" s="1533"/>
      <c r="K249" s="1533">
        <f t="shared" si="43"/>
        <v>23046.196241199999</v>
      </c>
      <c r="L249" s="1533"/>
      <c r="M249" s="1533"/>
      <c r="N249" s="1533">
        <f t="shared" si="44"/>
        <v>23046.196241199999</v>
      </c>
      <c r="O249" s="1533"/>
    </row>
    <row r="250" spans="2:15">
      <c r="B250" s="1534" t="s">
        <v>917</v>
      </c>
      <c r="C250" s="1528">
        <v>23046.196241199999</v>
      </c>
      <c r="D250" s="1527">
        <v>21000</v>
      </c>
      <c r="E250" s="1532">
        <v>1</v>
      </c>
      <c r="F250" s="1277"/>
      <c r="G250" s="1277"/>
      <c r="H250" s="1533">
        <f t="shared" si="42"/>
        <v>23046.196241199999</v>
      </c>
      <c r="I250" s="1533"/>
      <c r="J250" s="1533"/>
      <c r="K250" s="1533">
        <f t="shared" si="43"/>
        <v>23046.196241199999</v>
      </c>
      <c r="L250" s="1533"/>
      <c r="M250" s="1533"/>
      <c r="N250" s="1533">
        <f t="shared" si="44"/>
        <v>23046.196241199999</v>
      </c>
      <c r="O250" s="1533"/>
    </row>
    <row r="251" spans="2:15">
      <c r="B251" s="1534" t="s">
        <v>918</v>
      </c>
      <c r="C251" s="1528">
        <v>43082.182380599996</v>
      </c>
      <c r="D251" s="1527">
        <v>21000</v>
      </c>
      <c r="E251" s="1532">
        <v>2</v>
      </c>
      <c r="F251" s="1277"/>
      <c r="G251" s="1277"/>
      <c r="H251" s="1533">
        <f t="shared" si="42"/>
        <v>86164.364761199991</v>
      </c>
      <c r="I251" s="1533"/>
      <c r="J251" s="1533"/>
      <c r="K251" s="1533">
        <f t="shared" si="43"/>
        <v>86164.364761199991</v>
      </c>
      <c r="L251" s="1533"/>
      <c r="M251" s="1533"/>
      <c r="N251" s="1533">
        <f t="shared" si="44"/>
        <v>86164.364761199991</v>
      </c>
      <c r="O251" s="1533"/>
    </row>
    <row r="252" spans="2:15">
      <c r="B252" s="1534" t="s">
        <v>919</v>
      </c>
      <c r="C252" s="1528">
        <v>78310.186268600009</v>
      </c>
      <c r="D252" s="1527">
        <v>21000</v>
      </c>
      <c r="E252" s="1532">
        <v>2</v>
      </c>
      <c r="F252" s="1277"/>
      <c r="G252" s="1277"/>
      <c r="H252" s="1533">
        <f t="shared" si="42"/>
        <v>156620.37253720002</v>
      </c>
      <c r="I252" s="1533"/>
      <c r="J252" s="1533"/>
      <c r="K252" s="1533">
        <f t="shared" si="43"/>
        <v>156620.37253720002</v>
      </c>
      <c r="L252" s="1533"/>
      <c r="M252" s="1533"/>
      <c r="N252" s="1533">
        <f t="shared" si="44"/>
        <v>156620.37253720002</v>
      </c>
      <c r="O252" s="1533"/>
    </row>
    <row r="253" spans="2:15">
      <c r="B253" s="1534" t="s">
        <v>920</v>
      </c>
      <c r="C253" s="1528">
        <v>166.58132040000001</v>
      </c>
      <c r="D253" s="1527">
        <v>21000</v>
      </c>
      <c r="E253" s="1532">
        <v>24</v>
      </c>
      <c r="F253" s="1277"/>
      <c r="G253" s="1277"/>
      <c r="H253" s="1533">
        <f t="shared" si="42"/>
        <v>3997.9516896000005</v>
      </c>
      <c r="I253" s="1533"/>
      <c r="J253" s="1533"/>
      <c r="K253" s="1533">
        <f t="shared" si="43"/>
        <v>3997.9516896000005</v>
      </c>
      <c r="L253" s="1533"/>
      <c r="M253" s="1533"/>
      <c r="N253" s="1533">
        <f t="shared" si="44"/>
        <v>3997.9516896000005</v>
      </c>
      <c r="O253" s="1533"/>
    </row>
    <row r="254" spans="2:15">
      <c r="B254" s="1534" t="s">
        <v>921</v>
      </c>
      <c r="C254" s="1528">
        <v>1481.7582989</v>
      </c>
      <c r="D254" s="1527">
        <v>21000</v>
      </c>
      <c r="E254" s="1532">
        <v>1</v>
      </c>
      <c r="F254" s="1277"/>
      <c r="G254" s="1277"/>
      <c r="H254" s="1533">
        <f t="shared" si="42"/>
        <v>1481.7582989</v>
      </c>
      <c r="I254" s="1533"/>
      <c r="J254" s="1533"/>
      <c r="K254" s="1533">
        <f t="shared" si="43"/>
        <v>1481.7582989</v>
      </c>
      <c r="L254" s="1533"/>
      <c r="M254" s="1533"/>
      <c r="N254" s="1533">
        <f t="shared" si="44"/>
        <v>1481.7582989</v>
      </c>
      <c r="O254" s="1533"/>
    </row>
    <row r="255" spans="2:15">
      <c r="B255" s="1534" t="s">
        <v>922</v>
      </c>
      <c r="C255" s="1528">
        <v>7205.1191442999998</v>
      </c>
      <c r="D255" s="1527">
        <v>21000</v>
      </c>
      <c r="E255" s="1532">
        <v>2</v>
      </c>
      <c r="F255" s="1277"/>
      <c r="G255" s="1277"/>
      <c r="H255" s="1533">
        <f t="shared" si="42"/>
        <v>14410.2382886</v>
      </c>
      <c r="I255" s="1533"/>
      <c r="J255" s="1533"/>
      <c r="K255" s="1533">
        <f t="shared" si="43"/>
        <v>14410.2382886</v>
      </c>
      <c r="L255" s="1533"/>
      <c r="M255" s="1533"/>
      <c r="N255" s="1533">
        <f t="shared" si="44"/>
        <v>14410.2382886</v>
      </c>
      <c r="O255" s="1533"/>
    </row>
    <row r="256" spans="2:15">
      <c r="B256" s="1543" t="s">
        <v>923</v>
      </c>
      <c r="C256" s="1528"/>
      <c r="D256" s="1531"/>
      <c r="E256" s="1532"/>
      <c r="F256" s="1277"/>
      <c r="G256" s="1277"/>
      <c r="H256" s="1533"/>
      <c r="I256" s="1533"/>
      <c r="J256" s="1533"/>
      <c r="K256" s="1533"/>
      <c r="L256" s="1533"/>
      <c r="M256" s="1533"/>
      <c r="N256" s="1533"/>
      <c r="O256" s="1533"/>
    </row>
    <row r="257" spans="2:16" ht="15.75">
      <c r="B257" s="1495" t="s">
        <v>924</v>
      </c>
      <c r="C257" s="1528">
        <v>39509.885193900001</v>
      </c>
      <c r="D257" s="1531">
        <v>21000</v>
      </c>
      <c r="E257" s="1532">
        <v>2</v>
      </c>
      <c r="F257" s="1277"/>
      <c r="G257" s="1277"/>
      <c r="H257" s="1533">
        <f t="shared" si="42"/>
        <v>79019.770387800003</v>
      </c>
      <c r="I257" s="1533"/>
      <c r="J257" s="1533"/>
      <c r="K257" s="1533">
        <f t="shared" ref="K257:K259" si="45">$C257*$E257</f>
        <v>79019.770387800003</v>
      </c>
      <c r="L257" s="1533"/>
      <c r="M257" s="1533"/>
      <c r="N257" s="1533">
        <f t="shared" ref="N257:N259" si="46">$C257*$E257</f>
        <v>79019.770387800003</v>
      </c>
      <c r="O257" s="1533"/>
    </row>
    <row r="258" spans="2:16" ht="15.75">
      <c r="B258" s="1495" t="s">
        <v>920</v>
      </c>
      <c r="C258" s="1537">
        <v>558.6552246</v>
      </c>
      <c r="D258" s="1531">
        <v>21000</v>
      </c>
      <c r="E258" s="1532">
        <v>2</v>
      </c>
      <c r="F258" s="1536"/>
      <c r="G258" s="1536"/>
      <c r="H258" s="1533">
        <f t="shared" si="42"/>
        <v>1117.3104492</v>
      </c>
      <c r="I258" s="1533"/>
      <c r="J258" s="1533"/>
      <c r="K258" s="1533">
        <f t="shared" si="45"/>
        <v>1117.3104492</v>
      </c>
      <c r="L258" s="1533"/>
      <c r="M258" s="1533"/>
      <c r="N258" s="1533">
        <f t="shared" si="46"/>
        <v>1117.3104492</v>
      </c>
      <c r="O258" s="1533"/>
    </row>
    <row r="259" spans="2:16" ht="15.75">
      <c r="B259" s="1495" t="s">
        <v>909</v>
      </c>
      <c r="C259" s="1537">
        <v>9044.9414154000006</v>
      </c>
      <c r="D259" s="1531">
        <v>21000</v>
      </c>
      <c r="E259" s="1532">
        <v>2</v>
      </c>
      <c r="F259" s="1536"/>
      <c r="G259" s="1536"/>
      <c r="H259" s="1533">
        <f t="shared" si="42"/>
        <v>18089.882830800001</v>
      </c>
      <c r="I259" s="1533"/>
      <c r="J259" s="1533"/>
      <c r="K259" s="1533">
        <f t="shared" si="45"/>
        <v>18089.882830800001</v>
      </c>
      <c r="L259" s="1533"/>
      <c r="M259" s="1533"/>
      <c r="N259" s="1533">
        <f t="shared" si="46"/>
        <v>18089.882830800001</v>
      </c>
      <c r="O259" s="1533"/>
    </row>
    <row r="260" spans="2:16" ht="15.75">
      <c r="B260" s="1544" t="s">
        <v>860</v>
      </c>
      <c r="C260" s="1528"/>
      <c r="D260" s="1531"/>
      <c r="E260" s="1538"/>
      <c r="F260" s="1536"/>
      <c r="G260" s="1536"/>
      <c r="H260" s="1533"/>
      <c r="I260" s="1533"/>
      <c r="J260" s="1533"/>
      <c r="K260" s="1533"/>
      <c r="L260" s="1533"/>
      <c r="M260" s="1533"/>
      <c r="N260" s="1533"/>
      <c r="O260" s="1533"/>
    </row>
    <row r="261" spans="2:16" ht="15.75">
      <c r="B261" s="1495" t="s">
        <v>861</v>
      </c>
      <c r="C261" s="1537">
        <v>2991.2005600000002</v>
      </c>
      <c r="D261" s="1531">
        <v>28000</v>
      </c>
      <c r="E261" s="1532">
        <v>1</v>
      </c>
      <c r="F261" s="1536"/>
      <c r="G261" s="1536"/>
      <c r="H261" s="1533"/>
      <c r="I261" s="1533">
        <f t="shared" si="42"/>
        <v>2991.2005600000002</v>
      </c>
      <c r="J261" s="1533"/>
      <c r="K261" s="1533"/>
      <c r="L261" s="1533"/>
      <c r="M261" s="1533">
        <f t="shared" ref="M261" si="47">$C261*$E261</f>
        <v>2991.2005600000002</v>
      </c>
      <c r="N261" s="1533"/>
      <c r="O261" s="1533"/>
    </row>
    <row r="262" spans="2:16">
      <c r="B262" s="1534" t="s">
        <v>925</v>
      </c>
      <c r="C262" s="1537">
        <v>144.00905200000003</v>
      </c>
      <c r="D262" s="1531">
        <v>21000</v>
      </c>
      <c r="E262" s="1532">
        <v>1</v>
      </c>
      <c r="F262" s="1536"/>
      <c r="G262" s="1536"/>
      <c r="H262" s="1533">
        <f t="shared" si="42"/>
        <v>144.00905200000003</v>
      </c>
      <c r="I262" s="1533"/>
      <c r="J262" s="1533"/>
      <c r="K262" s="1533">
        <f t="shared" si="42"/>
        <v>144.00905200000003</v>
      </c>
      <c r="L262" s="1533"/>
      <c r="M262" s="1533"/>
      <c r="N262" s="1533">
        <f t="shared" ref="N262:N270" si="48">$C262*$E262</f>
        <v>144.00905200000003</v>
      </c>
      <c r="O262" s="1533"/>
      <c r="P262" s="1541" t="s">
        <v>933</v>
      </c>
    </row>
    <row r="263" spans="2:16">
      <c r="B263" s="1534" t="s">
        <v>926</v>
      </c>
      <c r="C263" s="1537">
        <v>137.97593700000002</v>
      </c>
      <c r="D263" s="1531">
        <v>21000</v>
      </c>
      <c r="E263" s="1532">
        <v>1</v>
      </c>
      <c r="F263" s="1536"/>
      <c r="G263" s="1536"/>
      <c r="H263" s="1533">
        <f t="shared" si="42"/>
        <v>137.97593700000002</v>
      </c>
      <c r="I263" s="1533"/>
      <c r="J263" s="1533"/>
      <c r="K263" s="1533">
        <f t="shared" si="42"/>
        <v>137.97593700000002</v>
      </c>
      <c r="L263" s="1533"/>
      <c r="M263" s="1533"/>
      <c r="N263" s="1533">
        <f t="shared" si="48"/>
        <v>137.97593700000002</v>
      </c>
      <c r="O263" s="1533"/>
      <c r="P263" s="1541" t="s">
        <v>933</v>
      </c>
    </row>
    <row r="264" spans="2:16">
      <c r="B264" s="1534" t="s">
        <v>927</v>
      </c>
      <c r="C264" s="1537">
        <v>108.50066260000001</v>
      </c>
      <c r="D264" s="1531">
        <v>21000</v>
      </c>
      <c r="E264" s="1532">
        <v>1</v>
      </c>
      <c r="F264" s="1536"/>
      <c r="G264" s="1536"/>
      <c r="H264" s="1533">
        <f t="shared" ref="H264:H270" si="49">$C264*$E264</f>
        <v>108.50066260000001</v>
      </c>
      <c r="I264" s="1533"/>
      <c r="J264" s="1533"/>
      <c r="K264" s="1533">
        <f t="shared" ref="K264:K270" si="50">$C264*$E264</f>
        <v>108.50066260000001</v>
      </c>
      <c r="L264" s="1533"/>
      <c r="M264" s="1533"/>
      <c r="N264" s="1533">
        <f t="shared" si="48"/>
        <v>108.50066260000001</v>
      </c>
      <c r="O264" s="1533"/>
      <c r="P264" s="1541" t="s">
        <v>933</v>
      </c>
    </row>
    <row r="265" spans="2:16">
      <c r="B265" s="1534" t="s">
        <v>925</v>
      </c>
      <c r="C265" s="1537">
        <v>144.00905200000003</v>
      </c>
      <c r="D265" s="1531">
        <v>21000</v>
      </c>
      <c r="E265" s="1532">
        <v>1</v>
      </c>
      <c r="F265" s="1536"/>
      <c r="G265" s="1536"/>
      <c r="H265" s="1533">
        <f t="shared" si="49"/>
        <v>144.00905200000003</v>
      </c>
      <c r="I265" s="1533"/>
      <c r="J265" s="1533"/>
      <c r="K265" s="1533">
        <f t="shared" si="50"/>
        <v>144.00905200000003</v>
      </c>
      <c r="L265" s="1533"/>
      <c r="M265" s="1533"/>
      <c r="N265" s="1533">
        <f t="shared" si="48"/>
        <v>144.00905200000003</v>
      </c>
      <c r="O265" s="1533"/>
      <c r="P265" s="1541" t="s">
        <v>933</v>
      </c>
    </row>
    <row r="266" spans="2:16">
      <c r="B266" s="1534" t="s">
        <v>928</v>
      </c>
      <c r="C266" s="1537">
        <v>500.67558639999999</v>
      </c>
      <c r="D266" s="1531">
        <v>21000</v>
      </c>
      <c r="E266" s="1532">
        <v>1</v>
      </c>
      <c r="F266" s="1536"/>
      <c r="G266" s="1536"/>
      <c r="H266" s="1533">
        <f t="shared" si="49"/>
        <v>500.67558639999999</v>
      </c>
      <c r="I266" s="1533"/>
      <c r="J266" s="1533"/>
      <c r="K266" s="1533">
        <f t="shared" si="50"/>
        <v>500.67558639999999</v>
      </c>
      <c r="L266" s="1533"/>
      <c r="M266" s="1533"/>
      <c r="N266" s="1533">
        <f t="shared" si="48"/>
        <v>500.67558639999999</v>
      </c>
      <c r="O266" s="1533"/>
      <c r="P266" s="1541" t="s">
        <v>933</v>
      </c>
    </row>
    <row r="267" spans="2:16">
      <c r="B267" s="1534" t="s">
        <v>925</v>
      </c>
      <c r="C267" s="1537">
        <v>144.00905200000003</v>
      </c>
      <c r="D267" s="1531">
        <v>21000</v>
      </c>
      <c r="E267" s="1532">
        <v>1</v>
      </c>
      <c r="F267" s="1536"/>
      <c r="G267" s="1536"/>
      <c r="H267" s="1533">
        <f t="shared" si="49"/>
        <v>144.00905200000003</v>
      </c>
      <c r="I267" s="1533"/>
      <c r="J267" s="1533"/>
      <c r="K267" s="1533">
        <f t="shared" si="50"/>
        <v>144.00905200000003</v>
      </c>
      <c r="L267" s="1533"/>
      <c r="M267" s="1533"/>
      <c r="N267" s="1533">
        <f t="shared" si="48"/>
        <v>144.00905200000003</v>
      </c>
      <c r="O267" s="1533"/>
      <c r="P267" s="1541" t="s">
        <v>933</v>
      </c>
    </row>
    <row r="268" spans="2:16">
      <c r="B268" s="1534" t="s">
        <v>929</v>
      </c>
      <c r="C268" s="1537">
        <v>481.36400620000012</v>
      </c>
      <c r="D268" s="1531">
        <v>21000</v>
      </c>
      <c r="E268" s="1532">
        <v>1</v>
      </c>
      <c r="F268" s="1536"/>
      <c r="G268" s="1536"/>
      <c r="H268" s="1533">
        <f t="shared" si="49"/>
        <v>481.36400620000012</v>
      </c>
      <c r="I268" s="1533"/>
      <c r="J268" s="1533"/>
      <c r="K268" s="1533">
        <f t="shared" si="50"/>
        <v>481.36400620000012</v>
      </c>
      <c r="L268" s="1533"/>
      <c r="M268" s="1533"/>
      <c r="N268" s="1533">
        <f t="shared" si="48"/>
        <v>481.36400620000012</v>
      </c>
      <c r="O268" s="1533"/>
      <c r="P268" s="1541" t="s">
        <v>933</v>
      </c>
    </row>
    <row r="269" spans="2:16">
      <c r="B269" s="1534" t="s">
        <v>930</v>
      </c>
      <c r="C269" s="1537">
        <v>98.954310400000011</v>
      </c>
      <c r="D269" s="1531">
        <v>21000</v>
      </c>
      <c r="E269" s="1532">
        <v>1</v>
      </c>
      <c r="F269" s="1536"/>
      <c r="G269" s="1536"/>
      <c r="H269" s="1533">
        <f t="shared" si="49"/>
        <v>98.954310400000011</v>
      </c>
      <c r="I269" s="1533"/>
      <c r="J269" s="1533"/>
      <c r="K269" s="1533">
        <f t="shared" si="50"/>
        <v>98.954310400000011</v>
      </c>
      <c r="L269" s="1533"/>
      <c r="M269" s="1533"/>
      <c r="N269" s="1533">
        <f t="shared" si="48"/>
        <v>98.954310400000011</v>
      </c>
      <c r="O269" s="1533"/>
      <c r="P269" s="1541" t="s">
        <v>933</v>
      </c>
    </row>
    <row r="270" spans="2:16">
      <c r="B270" s="1534" t="s">
        <v>927</v>
      </c>
      <c r="C270" s="1539">
        <v>108.50066260000001</v>
      </c>
      <c r="D270" s="1531">
        <v>21000</v>
      </c>
      <c r="E270" s="1532">
        <v>1</v>
      </c>
      <c r="F270" s="1536"/>
      <c r="G270" s="1536"/>
      <c r="H270" s="1533">
        <f t="shared" si="49"/>
        <v>108.50066260000001</v>
      </c>
      <c r="I270" s="1533"/>
      <c r="J270" s="1533"/>
      <c r="K270" s="1533">
        <f t="shared" si="50"/>
        <v>108.50066260000001</v>
      </c>
      <c r="L270" s="1533"/>
      <c r="M270" s="1533"/>
      <c r="N270" s="1533">
        <f t="shared" si="48"/>
        <v>108.50066260000001</v>
      </c>
      <c r="O270" s="1533"/>
      <c r="P270" s="1541" t="s">
        <v>933</v>
      </c>
    </row>
  </sheetData>
  <printOptions horizontalCentered="1"/>
  <pageMargins left="0.31496062992125984" right="0.31496062992125984" top="0.55118110236220474" bottom="0.55118110236220474" header="0.31496062992125984" footer="0.31496062992125984"/>
  <pageSetup paperSize="8"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92CAE-0B5A-4FE0-BD01-213A526C40BF}">
  <sheetPr>
    <tabColor rgb="FF00B0F0"/>
  </sheetPr>
  <dimension ref="A2:Z65"/>
  <sheetViews>
    <sheetView showGridLines="0" view="pageBreakPreview" zoomScale="85" zoomScaleNormal="85" zoomScaleSheetLayoutView="85" workbookViewId="0">
      <pane xSplit="3" ySplit="4" topLeftCell="D5" activePane="bottomRight" state="frozen"/>
      <selection activeCell="O24" sqref="O24"/>
      <selection pane="topRight" activeCell="O24" sqref="O24"/>
      <selection pane="bottomLeft" activeCell="O24" sqref="O24"/>
      <selection pane="bottomRight" activeCell="D37" sqref="D37"/>
    </sheetView>
  </sheetViews>
  <sheetFormatPr defaultColWidth="9.140625" defaultRowHeight="12.75"/>
  <cols>
    <col min="1" max="1" width="4.28515625" style="358" customWidth="1"/>
    <col min="2" max="2" width="37.85546875" style="401" customWidth="1"/>
    <col min="3" max="3" width="18.85546875" style="360" customWidth="1"/>
    <col min="4" max="4" width="8" style="360" customWidth="1"/>
    <col min="5" max="24" width="8" style="361" customWidth="1"/>
    <col min="25" max="25" width="63.28515625" style="358" customWidth="1"/>
    <col min="26" max="26" width="14" style="358" bestFit="1" customWidth="1"/>
    <col min="27" max="16384" width="9.140625" style="358"/>
  </cols>
  <sheetData>
    <row r="2" spans="1:26" ht="15">
      <c r="B2" s="359" t="s">
        <v>178</v>
      </c>
    </row>
    <row r="3" spans="1:26" s="362" customFormat="1" ht="27" customHeight="1" thickBot="1">
      <c r="B3" s="363" t="s">
        <v>44</v>
      </c>
      <c r="C3" s="310" t="s">
        <v>487</v>
      </c>
      <c r="D3" s="364"/>
      <c r="F3" s="364"/>
      <c r="G3" s="364"/>
      <c r="H3" s="364"/>
      <c r="I3" s="364"/>
      <c r="J3" s="364"/>
      <c r="K3" s="364"/>
      <c r="L3" s="364"/>
      <c r="M3" s="364"/>
      <c r="N3" s="364"/>
      <c r="O3" s="364"/>
      <c r="P3" s="364"/>
      <c r="Q3" s="364"/>
      <c r="R3" s="364"/>
      <c r="S3" s="364"/>
      <c r="T3" s="364"/>
      <c r="U3" s="364"/>
      <c r="V3" s="364"/>
      <c r="W3" s="364"/>
      <c r="X3" s="364"/>
      <c r="Y3" s="365" t="s">
        <v>45</v>
      </c>
    </row>
    <row r="4" spans="1:26" s="370" customFormat="1" ht="22.15" customHeight="1">
      <c r="A4" s="366">
        <v>1</v>
      </c>
      <c r="B4" s="367" t="s">
        <v>179</v>
      </c>
      <c r="C4" s="368" t="s">
        <v>29</v>
      </c>
      <c r="D4" s="368">
        <v>0</v>
      </c>
      <c r="E4" s="368">
        <f>D4+1</f>
        <v>1</v>
      </c>
      <c r="F4" s="368">
        <f>E4+1</f>
        <v>2</v>
      </c>
      <c r="G4" s="368">
        <f t="shared" ref="G4:N4" si="0">F4+1</f>
        <v>3</v>
      </c>
      <c r="H4" s="368">
        <f t="shared" si="0"/>
        <v>4</v>
      </c>
      <c r="I4" s="368">
        <f t="shared" si="0"/>
        <v>5</v>
      </c>
      <c r="J4" s="368">
        <f t="shared" si="0"/>
        <v>6</v>
      </c>
      <c r="K4" s="368">
        <f t="shared" si="0"/>
        <v>7</v>
      </c>
      <c r="L4" s="368">
        <f t="shared" si="0"/>
        <v>8</v>
      </c>
      <c r="M4" s="368">
        <f t="shared" si="0"/>
        <v>9</v>
      </c>
      <c r="N4" s="368">
        <f t="shared" si="0"/>
        <v>10</v>
      </c>
      <c r="O4" s="368">
        <f>N4+1</f>
        <v>11</v>
      </c>
      <c r="P4" s="368">
        <f>O4+1</f>
        <v>12</v>
      </c>
      <c r="Q4" s="368">
        <f t="shared" ref="Q4:X4" si="1">P4+1</f>
        <v>13</v>
      </c>
      <c r="R4" s="368">
        <f t="shared" si="1"/>
        <v>14</v>
      </c>
      <c r="S4" s="368">
        <f t="shared" si="1"/>
        <v>15</v>
      </c>
      <c r="T4" s="368">
        <f t="shared" si="1"/>
        <v>16</v>
      </c>
      <c r="U4" s="368">
        <f t="shared" si="1"/>
        <v>17</v>
      </c>
      <c r="V4" s="368">
        <f t="shared" si="1"/>
        <v>18</v>
      </c>
      <c r="W4" s="368">
        <f t="shared" si="1"/>
        <v>19</v>
      </c>
      <c r="X4" s="368">
        <f t="shared" si="1"/>
        <v>20</v>
      </c>
      <c r="Y4" s="369" t="s">
        <v>139</v>
      </c>
      <c r="Z4" s="31"/>
    </row>
    <row r="5" spans="1:26" s="370" customFormat="1" ht="25.9" customHeight="1">
      <c r="A5" s="1422">
        <f>A4+1</f>
        <v>2</v>
      </c>
      <c r="B5" s="1423" t="s">
        <v>47</v>
      </c>
      <c r="C5" s="1424" t="s">
        <v>2</v>
      </c>
      <c r="D5" s="1425">
        <v>9.5</v>
      </c>
      <c r="E5" s="1424"/>
      <c r="F5" s="1424"/>
      <c r="G5" s="1424"/>
      <c r="H5" s="1424"/>
      <c r="I5" s="1424"/>
      <c r="J5" s="1424"/>
      <c r="K5" s="1424"/>
      <c r="L5" s="1424"/>
      <c r="M5" s="1424"/>
      <c r="N5" s="1424"/>
      <c r="O5" s="1424"/>
      <c r="P5" s="1424"/>
      <c r="Q5" s="1424"/>
      <c r="R5" s="1424"/>
      <c r="S5" s="1424"/>
      <c r="T5" s="1424"/>
      <c r="U5" s="1424"/>
      <c r="V5" s="1424"/>
      <c r="W5" s="1424"/>
      <c r="X5" s="1424"/>
      <c r="Y5" s="1426"/>
      <c r="Z5" s="31"/>
    </row>
    <row r="6" spans="1:26" s="370" customFormat="1" ht="24.75" customHeight="1">
      <c r="A6" s="1422">
        <f t="shared" ref="A6:A37" si="2">A5+1</f>
        <v>3</v>
      </c>
      <c r="B6" s="1423" t="s">
        <v>135</v>
      </c>
      <c r="C6" s="1424" t="s">
        <v>2</v>
      </c>
      <c r="D6" s="1425">
        <v>12</v>
      </c>
      <c r="E6" s="1424"/>
      <c r="F6" s="1424"/>
      <c r="G6" s="1424"/>
      <c r="H6" s="1424"/>
      <c r="I6" s="1424"/>
      <c r="J6" s="1424"/>
      <c r="K6" s="1424"/>
      <c r="L6" s="1424"/>
      <c r="M6" s="1424"/>
      <c r="N6" s="1424"/>
      <c r="O6" s="1424"/>
      <c r="P6" s="1424"/>
      <c r="Q6" s="1424"/>
      <c r="R6" s="1424"/>
      <c r="S6" s="1424"/>
      <c r="T6" s="1424"/>
      <c r="U6" s="1424"/>
      <c r="V6" s="1424"/>
      <c r="W6" s="1424"/>
      <c r="X6" s="1424"/>
      <c r="Y6" s="1426"/>
      <c r="Z6" s="31"/>
    </row>
    <row r="7" spans="1:26" ht="25.9" customHeight="1">
      <c r="A7" s="1422">
        <f t="shared" si="2"/>
        <v>4</v>
      </c>
      <c r="B7" s="1423" t="s">
        <v>48</v>
      </c>
      <c r="C7" s="1222"/>
      <c r="D7" s="1222"/>
      <c r="E7" s="1427">
        <f>(8760-E8-E9-E10)/8760</f>
        <v>0.94292237442922378</v>
      </c>
      <c r="F7" s="1427">
        <f t="shared" ref="F7:X7" si="3">(8760-F8-F9-F10)/8760</f>
        <v>0.93315575849822419</v>
      </c>
      <c r="G7" s="1427">
        <f t="shared" si="3"/>
        <v>0.90651953323186207</v>
      </c>
      <c r="H7" s="1427">
        <f t="shared" si="3"/>
        <v>0.89564307458143066</v>
      </c>
      <c r="I7" s="1427">
        <f t="shared" si="3"/>
        <v>0.94381024860476914</v>
      </c>
      <c r="J7" s="1427">
        <f t="shared" si="3"/>
        <v>0.87167047184170465</v>
      </c>
      <c r="K7" s="1427">
        <f t="shared" si="3"/>
        <v>0.89564307458143066</v>
      </c>
      <c r="L7" s="1427">
        <f t="shared" si="3"/>
        <v>0.90651953323186207</v>
      </c>
      <c r="M7" s="1427">
        <f t="shared" si="3"/>
        <v>0.92916032470826992</v>
      </c>
      <c r="N7" s="1427">
        <f t="shared" si="3"/>
        <v>0.92827245053272456</v>
      </c>
      <c r="O7" s="1427">
        <f t="shared" si="3"/>
        <v>0.9722222222222221</v>
      </c>
      <c r="P7" s="1427">
        <f t="shared" si="3"/>
        <v>0.9722222222222221</v>
      </c>
      <c r="Q7" s="1427">
        <f t="shared" si="3"/>
        <v>0.9722222222222221</v>
      </c>
      <c r="R7" s="1427">
        <f t="shared" si="3"/>
        <v>0.9722222222222221</v>
      </c>
      <c r="S7" s="1427">
        <f t="shared" si="3"/>
        <v>0.9722222222222221</v>
      </c>
      <c r="T7" s="1427">
        <f t="shared" si="3"/>
        <v>0.9722222222222221</v>
      </c>
      <c r="U7" s="1427">
        <f t="shared" si="3"/>
        <v>0.9722222222222221</v>
      </c>
      <c r="V7" s="1427">
        <f t="shared" si="3"/>
        <v>0.9722222222222221</v>
      </c>
      <c r="W7" s="1427">
        <f t="shared" si="3"/>
        <v>0.9722222222222221</v>
      </c>
      <c r="X7" s="1427">
        <f t="shared" si="3"/>
        <v>0.9722222222222221</v>
      </c>
      <c r="Y7" s="1426" t="s">
        <v>181</v>
      </c>
    </row>
    <row r="8" spans="1:26" ht="14.45" customHeight="1">
      <c r="A8" s="1422">
        <f t="shared" si="2"/>
        <v>5</v>
      </c>
      <c r="B8" s="1428" t="s">
        <v>182</v>
      </c>
      <c r="C8" s="1222" t="s">
        <v>33</v>
      </c>
      <c r="D8" s="1222"/>
      <c r="E8" s="1284">
        <f>'Hitachi Майнтек_ТО'!G7</f>
        <v>124</v>
      </c>
      <c r="F8" s="1284">
        <f>'Hitachi Майнтек_ТО'!H7</f>
        <v>116</v>
      </c>
      <c r="G8" s="1284">
        <f>'Hitachi Майнтек_ТО'!I7</f>
        <v>116</v>
      </c>
      <c r="H8" s="1284">
        <f>'Hitachi Майнтек_ТО'!J7</f>
        <v>116</v>
      </c>
      <c r="I8" s="1284">
        <f>'Hitachi Майнтек_ТО'!K7</f>
        <v>116</v>
      </c>
      <c r="J8" s="1284">
        <f>'Hitachi Майнтек_ТО'!L7</f>
        <v>116</v>
      </c>
      <c r="K8" s="1284">
        <f>'Hitachi Майнтек_ТО'!M7</f>
        <v>116</v>
      </c>
      <c r="L8" s="1284">
        <f>'Hitachi Майнтек_ТО'!N7</f>
        <v>116</v>
      </c>
      <c r="M8" s="1284">
        <f>'Hitachi Майнтек_ТО'!O7</f>
        <v>116</v>
      </c>
      <c r="N8" s="1284">
        <f>'Hitachi Майнтек_ТО'!P7</f>
        <v>116</v>
      </c>
      <c r="O8" s="1284">
        <f>'Hitachi Майнтек_ТО'!Q7</f>
        <v>0</v>
      </c>
      <c r="P8" s="1284">
        <f>'Hitachi Майнтек_ТО'!R7</f>
        <v>0</v>
      </c>
      <c r="Q8" s="1284">
        <f>'Hitachi Майнтек_ТО'!S7</f>
        <v>0</v>
      </c>
      <c r="R8" s="1284">
        <f>'Hitachi Майнтек_ТО'!T7</f>
        <v>0</v>
      </c>
      <c r="S8" s="1284">
        <f>'Hitachi Майнтек_ТО'!U7</f>
        <v>0</v>
      </c>
      <c r="T8" s="1284">
        <f>'Hitachi Майнтек_ТО'!V7</f>
        <v>0</v>
      </c>
      <c r="U8" s="1284">
        <f>'Hitachi Майнтек_ТО'!W7</f>
        <v>0</v>
      </c>
      <c r="V8" s="1284">
        <f>'Hitachi Майнтек_ТО'!X7</f>
        <v>0</v>
      </c>
      <c r="W8" s="1284">
        <f>'Hitachi Майнтек_ТО'!Y7</f>
        <v>0</v>
      </c>
      <c r="X8" s="1284">
        <f>'Hitachi Майнтек_ТО'!Z7</f>
        <v>0</v>
      </c>
      <c r="Y8" s="1426"/>
    </row>
    <row r="9" spans="1:26" ht="14.45" customHeight="1">
      <c r="A9" s="1422">
        <f t="shared" si="2"/>
        <v>6</v>
      </c>
      <c r="B9" s="1428" t="s">
        <v>183</v>
      </c>
      <c r="C9" s="1222" t="s">
        <v>33</v>
      </c>
      <c r="D9" s="1222"/>
      <c r="E9" s="1284">
        <f>'Hitachi Майнтек_Ремонты'!F8</f>
        <v>140</v>
      </c>
      <c r="F9" s="1284">
        <f>'Hitachi Майнтек_Ремонты'!G8</f>
        <v>236</v>
      </c>
      <c r="G9" s="1284">
        <f>'Hitachi Майнтек_Ремонты'!H8</f>
        <v>476</v>
      </c>
      <c r="H9" s="1284">
        <f>'Hitachi Майнтек_Ремонты'!I8</f>
        <v>574</v>
      </c>
      <c r="I9" s="1284">
        <f>'Hitachi Майнтек_Ремонты'!J8</f>
        <v>140</v>
      </c>
      <c r="J9" s="1284">
        <f>'Hitachi Майнтек_Ремонты'!K8</f>
        <v>790</v>
      </c>
      <c r="K9" s="1284">
        <f>'Hitachi Майнтек_Ремонты'!L8</f>
        <v>574</v>
      </c>
      <c r="L9" s="1284">
        <f>'Hitachi Майнтек_Ремонты'!M8</f>
        <v>476</v>
      </c>
      <c r="M9" s="1284">
        <f>'Hitachi Майнтек_Ремонты'!N8</f>
        <v>272</v>
      </c>
      <c r="N9" s="1284">
        <f>'Hitachi Майнтек_Ремонты'!O8</f>
        <v>280</v>
      </c>
      <c r="O9" s="1284">
        <f>'Hitachi Майнтек_Ремонты'!P8</f>
        <v>0</v>
      </c>
      <c r="P9" s="1284">
        <f>'Hitachi Майнтек_Ремонты'!Q8</f>
        <v>0</v>
      </c>
      <c r="Q9" s="1284">
        <f>'Hitachi Майнтек_Ремонты'!R8</f>
        <v>0</v>
      </c>
      <c r="R9" s="1284">
        <f>'Hitachi Майнтек_Ремонты'!S8</f>
        <v>0</v>
      </c>
      <c r="S9" s="1284">
        <f>'Hitachi Майнтек_Ремонты'!T8</f>
        <v>0</v>
      </c>
      <c r="T9" s="1284">
        <f>'Hitachi Майнтек_Ремонты'!U8</f>
        <v>0</v>
      </c>
      <c r="U9" s="1284">
        <f>'Hitachi Майнтек_Ремонты'!V8</f>
        <v>0</v>
      </c>
      <c r="V9" s="1284">
        <f>'Hitachi Майнтек_Ремонты'!W8</f>
        <v>0</v>
      </c>
      <c r="W9" s="1284">
        <f>'Hitachi Майнтек_Ремонты'!X8</f>
        <v>0</v>
      </c>
      <c r="X9" s="1284">
        <f>'Hitachi Майнтек_Ремонты'!Y8</f>
        <v>0</v>
      </c>
      <c r="Y9" s="1426"/>
    </row>
    <row r="10" spans="1:26" ht="14.45" customHeight="1">
      <c r="A10" s="1422">
        <f t="shared" si="2"/>
        <v>7</v>
      </c>
      <c r="B10" s="1428" t="s">
        <v>289</v>
      </c>
      <c r="C10" s="1222" t="s">
        <v>33</v>
      </c>
      <c r="D10" s="1222"/>
      <c r="E10" s="1284">
        <f>(8760-E8-E9)/12*20/60</f>
        <v>236</v>
      </c>
      <c r="F10" s="1284">
        <f t="shared" ref="F10:X10" si="4">(8760-F8-F9)/12*20/60</f>
        <v>233.55555555555554</v>
      </c>
      <c r="G10" s="1284">
        <f t="shared" si="4"/>
        <v>226.88888888888886</v>
      </c>
      <c r="H10" s="1284">
        <f t="shared" si="4"/>
        <v>224.16666666666666</v>
      </c>
      <c r="I10" s="1284">
        <f t="shared" si="4"/>
        <v>236.2222222222222</v>
      </c>
      <c r="J10" s="1284">
        <f t="shared" si="4"/>
        <v>218.16666666666666</v>
      </c>
      <c r="K10" s="1284">
        <f t="shared" si="4"/>
        <v>224.16666666666666</v>
      </c>
      <c r="L10" s="1284">
        <f t="shared" si="4"/>
        <v>226.88888888888886</v>
      </c>
      <c r="M10" s="1284">
        <f t="shared" si="4"/>
        <v>232.55555555555554</v>
      </c>
      <c r="N10" s="1284">
        <f t="shared" si="4"/>
        <v>232.33333333333334</v>
      </c>
      <c r="O10" s="1284">
        <f t="shared" si="4"/>
        <v>243.33333333333334</v>
      </c>
      <c r="P10" s="1284">
        <f t="shared" si="4"/>
        <v>243.33333333333334</v>
      </c>
      <c r="Q10" s="1284">
        <f t="shared" si="4"/>
        <v>243.33333333333334</v>
      </c>
      <c r="R10" s="1284">
        <f t="shared" si="4"/>
        <v>243.33333333333334</v>
      </c>
      <c r="S10" s="1284">
        <f t="shared" si="4"/>
        <v>243.33333333333334</v>
      </c>
      <c r="T10" s="1284">
        <f t="shared" si="4"/>
        <v>243.33333333333334</v>
      </c>
      <c r="U10" s="1284">
        <f t="shared" si="4"/>
        <v>243.33333333333334</v>
      </c>
      <c r="V10" s="1284">
        <f t="shared" si="4"/>
        <v>243.33333333333334</v>
      </c>
      <c r="W10" s="1284">
        <f t="shared" si="4"/>
        <v>243.33333333333334</v>
      </c>
      <c r="X10" s="1284">
        <f t="shared" si="4"/>
        <v>243.33333333333334</v>
      </c>
      <c r="Y10" s="1426"/>
    </row>
    <row r="11" spans="1:26" ht="14.45" customHeight="1">
      <c r="A11" s="1422">
        <f t="shared" si="2"/>
        <v>8</v>
      </c>
      <c r="B11" s="1423" t="s">
        <v>18</v>
      </c>
      <c r="C11" s="1222" t="s">
        <v>19</v>
      </c>
      <c r="D11" s="1618">
        <v>26</v>
      </c>
      <c r="E11" s="1429"/>
      <c r="F11" s="1429"/>
      <c r="G11" s="1429"/>
      <c r="H11" s="1429"/>
      <c r="I11" s="1429"/>
      <c r="J11" s="1429"/>
      <c r="K11" s="1429"/>
      <c r="L11" s="1429"/>
      <c r="M11" s="1429"/>
      <c r="N11" s="1429"/>
      <c r="O11" s="1429"/>
      <c r="P11" s="1429"/>
      <c r="Q11" s="1429"/>
      <c r="R11" s="1429"/>
      <c r="S11" s="1429"/>
      <c r="T11" s="1429"/>
      <c r="U11" s="1429"/>
      <c r="V11" s="1429"/>
      <c r="W11" s="1429"/>
      <c r="X11" s="1429"/>
      <c r="Y11" s="1426"/>
    </row>
    <row r="12" spans="1:26" ht="14.45" customHeight="1">
      <c r="A12" s="1422">
        <f t="shared" si="2"/>
        <v>9</v>
      </c>
      <c r="B12" s="1423" t="s">
        <v>49</v>
      </c>
      <c r="C12" s="1222" t="s">
        <v>50</v>
      </c>
      <c r="D12" s="1618">
        <v>1000</v>
      </c>
      <c r="E12" s="1429"/>
      <c r="F12" s="1429"/>
      <c r="G12" s="1429"/>
      <c r="H12" s="1429"/>
      <c r="I12" s="1429"/>
      <c r="J12" s="1429"/>
      <c r="K12" s="1429"/>
      <c r="L12" s="1429"/>
      <c r="M12" s="1429"/>
      <c r="N12" s="1429"/>
      <c r="O12" s="1429"/>
      <c r="P12" s="1429"/>
      <c r="Q12" s="1429"/>
      <c r="R12" s="1429"/>
      <c r="S12" s="1429"/>
      <c r="T12" s="1429"/>
      <c r="U12" s="1429"/>
      <c r="V12" s="1429"/>
      <c r="W12" s="1429"/>
      <c r="X12" s="1429"/>
      <c r="Y12" s="1426"/>
    </row>
    <row r="13" spans="1:26" ht="14.45" customHeight="1">
      <c r="A13" s="1422">
        <f t="shared" si="2"/>
        <v>10</v>
      </c>
      <c r="B13" s="1423" t="s">
        <v>140</v>
      </c>
      <c r="C13" s="1430" t="s">
        <v>184</v>
      </c>
      <c r="D13" s="1222"/>
      <c r="E13" s="1225">
        <f>SUM(E14:E18)</f>
        <v>116.19775683907275</v>
      </c>
      <c r="F13" s="1225">
        <f t="shared" ref="F13:X13" si="5">SUM(F14:F18)</f>
        <v>212.9505670976819</v>
      </c>
      <c r="G13" s="1225">
        <f t="shared" si="5"/>
        <v>429.8843036781455</v>
      </c>
      <c r="H13" s="1225">
        <f t="shared" si="5"/>
        <v>773.09118025860914</v>
      </c>
      <c r="I13" s="1225">
        <f t="shared" si="5"/>
        <v>113.72230367814552</v>
      </c>
      <c r="J13" s="1225">
        <f t="shared" si="5"/>
        <v>1840.1674002586092</v>
      </c>
      <c r="K13" s="1225">
        <f t="shared" si="5"/>
        <v>774.83310709768182</v>
      </c>
      <c r="L13" s="1225">
        <f t="shared" si="5"/>
        <v>429.8843036781455</v>
      </c>
      <c r="M13" s="1225">
        <f t="shared" si="5"/>
        <v>213.60864025860914</v>
      </c>
      <c r="N13" s="1225">
        <f t="shared" si="5"/>
        <v>119.32230367814553</v>
      </c>
      <c r="O13" s="1225">
        <f t="shared" si="5"/>
        <v>0</v>
      </c>
      <c r="P13" s="1225">
        <f t="shared" si="5"/>
        <v>0</v>
      </c>
      <c r="Q13" s="1225">
        <f t="shared" si="5"/>
        <v>0</v>
      </c>
      <c r="R13" s="1225">
        <f t="shared" si="5"/>
        <v>0</v>
      </c>
      <c r="S13" s="1225">
        <f t="shared" si="5"/>
        <v>0</v>
      </c>
      <c r="T13" s="1225">
        <f t="shared" si="5"/>
        <v>0</v>
      </c>
      <c r="U13" s="1225">
        <f t="shared" si="5"/>
        <v>0</v>
      </c>
      <c r="V13" s="1225">
        <f t="shared" si="5"/>
        <v>0</v>
      </c>
      <c r="W13" s="1225">
        <f t="shared" si="5"/>
        <v>0</v>
      </c>
      <c r="X13" s="1225">
        <f t="shared" si="5"/>
        <v>0</v>
      </c>
      <c r="Y13" s="1426"/>
    </row>
    <row r="14" spans="1:26" ht="14.45" customHeight="1">
      <c r="A14" s="1422">
        <f t="shared" si="2"/>
        <v>11</v>
      </c>
      <c r="B14" s="1428" t="s">
        <v>185</v>
      </c>
      <c r="C14" s="1229" t="s">
        <v>184</v>
      </c>
      <c r="D14" s="1229"/>
      <c r="E14" s="1431">
        <f>'Hitachi Майнтек_ТО'!G9/1000</f>
        <v>98.455829999999992</v>
      </c>
      <c r="F14" s="1431">
        <f>'Hitachi Майнтек_ТО'!H9/1000</f>
        <v>94.878450000000001</v>
      </c>
      <c r="G14" s="1431">
        <f>'Hitachi Майнтек_ТО'!I9/1000</f>
        <v>94.878450000000001</v>
      </c>
      <c r="H14" s="1431">
        <f>'Hitachi Майнтек_ТО'!J9/1000</f>
        <v>94.878450000000001</v>
      </c>
      <c r="I14" s="1431">
        <f>'Hitachi Майнтек_ТО'!K9/1000</f>
        <v>94.878450000000001</v>
      </c>
      <c r="J14" s="1431">
        <f>'Hitachi Майнтек_ТО'!L9/1000</f>
        <v>94.878450000000001</v>
      </c>
      <c r="K14" s="1431">
        <f>'Hitachi Майнтек_ТО'!M9/1000</f>
        <v>94.878450000000001</v>
      </c>
      <c r="L14" s="1431">
        <f>'Hitachi Майнтек_ТО'!N9/1000</f>
        <v>94.878450000000001</v>
      </c>
      <c r="M14" s="1431">
        <f>'Hitachi Майнтек_ТО'!O9/1000</f>
        <v>94.878450000000001</v>
      </c>
      <c r="N14" s="1431">
        <f>'Hitachi Майнтек_ТО'!P9/1000</f>
        <v>94.878450000000001</v>
      </c>
      <c r="O14" s="1431">
        <f>'Hitachi Майнтек_ТО'!Q9/1000</f>
        <v>0</v>
      </c>
      <c r="P14" s="1431">
        <f>'Hitachi Майнтек_ТО'!R9/1000</f>
        <v>0</v>
      </c>
      <c r="Q14" s="1431">
        <f>'Hitachi Майнтек_ТО'!S9/1000</f>
        <v>0</v>
      </c>
      <c r="R14" s="1431">
        <f>'Hitachi Майнтек_ТО'!T9/1000</f>
        <v>0</v>
      </c>
      <c r="S14" s="1431">
        <f>'Hitachi Майнтек_ТО'!U9/1000</f>
        <v>0</v>
      </c>
      <c r="T14" s="1431">
        <f>'Hitachi Майнтек_ТО'!V9/1000</f>
        <v>0</v>
      </c>
      <c r="U14" s="1431">
        <f>'Hitachi Майнтек_ТО'!W9/1000</f>
        <v>0</v>
      </c>
      <c r="V14" s="1431">
        <f>'Hitachi Майнтек_ТО'!X9/1000</f>
        <v>0</v>
      </c>
      <c r="W14" s="1431">
        <f>'Hitachi Майнтек_ТО'!Y9/1000</f>
        <v>0</v>
      </c>
      <c r="X14" s="1431">
        <f>'Hitachi Майнтек_ТО'!Z9/1000</f>
        <v>0</v>
      </c>
      <c r="Y14" s="1426"/>
    </row>
    <row r="15" spans="1:26" ht="14.45" customHeight="1">
      <c r="A15" s="1422">
        <f t="shared" si="2"/>
        <v>12</v>
      </c>
      <c r="B15" s="1428" t="s">
        <v>142</v>
      </c>
      <c r="C15" s="1229" t="s">
        <v>184</v>
      </c>
      <c r="D15" s="1229"/>
      <c r="E15" s="1431">
        <f>'Hitachi Майнтек_Ремонты'!F10/1000</f>
        <v>1.7419268390727594</v>
      </c>
      <c r="F15" s="1431">
        <f>'Hitachi Майнтек_Ремонты'!G10/1000</f>
        <v>4.3548170976818987</v>
      </c>
      <c r="G15" s="1431">
        <f>'Hitachi Майнтек_Ремонты'!H10/1000</f>
        <v>3.4838536781455187</v>
      </c>
      <c r="H15" s="1431">
        <f>'Hitachi Майнтек_Ремонты'!I10/1000</f>
        <v>2.6128902586091391</v>
      </c>
      <c r="I15" s="1431">
        <f>'Hitachi Майнтек_Ремонты'!J10/1000</f>
        <v>3.4838536781455187</v>
      </c>
      <c r="J15" s="1431">
        <f>'Hitachi Майнтек_Ремонты'!K10/1000</f>
        <v>2.6128902586091391</v>
      </c>
      <c r="K15" s="1431">
        <f>'Hitachi Майнтек_Ремонты'!L10/1000</f>
        <v>4.3548170976818987</v>
      </c>
      <c r="L15" s="1431">
        <f>'Hitachi Майнтек_Ремонты'!M10/1000</f>
        <v>3.4838536781455187</v>
      </c>
      <c r="M15" s="1431">
        <f>'Hitachi Майнтек_Ремонты'!N10/1000</f>
        <v>2.6128902586091391</v>
      </c>
      <c r="N15" s="1431">
        <f>'Hitachi Майнтек_Ремонты'!O10/1000</f>
        <v>3.4838536781455187</v>
      </c>
      <c r="O15" s="1431">
        <f>'Hitachi Майнтек_Ремонты'!P10/1000</f>
        <v>0</v>
      </c>
      <c r="P15" s="1431">
        <f>'Hitachi Майнтек_Ремонты'!Q10/1000</f>
        <v>0</v>
      </c>
      <c r="Q15" s="1431">
        <f>'Hitachi Майнтек_Ремонты'!R10/1000</f>
        <v>0</v>
      </c>
      <c r="R15" s="1431">
        <f>'Hitachi Майнтек_Ремонты'!S10/1000</f>
        <v>0</v>
      </c>
      <c r="S15" s="1431">
        <f>'Hitachi Майнтек_Ремонты'!T10/1000</f>
        <v>0</v>
      </c>
      <c r="T15" s="1431">
        <f>'Hitachi Майнтек_Ремонты'!U10/1000</f>
        <v>0</v>
      </c>
      <c r="U15" s="1431">
        <f>'Hitachi Майнтек_Ремонты'!V10/1000</f>
        <v>0</v>
      </c>
      <c r="V15" s="1431">
        <f>'Hitachi Майнтек_Ремонты'!W10/1000</f>
        <v>0</v>
      </c>
      <c r="W15" s="1431">
        <f>'Hitachi Майнтек_Ремонты'!X10/1000</f>
        <v>0</v>
      </c>
      <c r="X15" s="1431">
        <f>'Hitachi Майнтек_Ремонты'!Y10/1000</f>
        <v>0</v>
      </c>
      <c r="Y15" s="1426"/>
    </row>
    <row r="16" spans="1:26" ht="22.9" customHeight="1">
      <c r="A16" s="1422">
        <f t="shared" si="2"/>
        <v>13</v>
      </c>
      <c r="B16" s="1428" t="s">
        <v>143</v>
      </c>
      <c r="C16" s="1229" t="s">
        <v>184</v>
      </c>
      <c r="D16" s="1229"/>
      <c r="E16" s="1431">
        <f>'Hitachi Майнтек_Ремонты'!F11/1000</f>
        <v>0</v>
      </c>
      <c r="F16" s="1431">
        <f>'Hitachi Майнтек_Ремонты'!G11/1000</f>
        <v>90.357300000000009</v>
      </c>
      <c r="G16" s="1431">
        <f>'Hitachi Майнтек_Ремонты'!H11/1000</f>
        <v>299.88200000000001</v>
      </c>
      <c r="H16" s="1431">
        <f>'Hitachi Майнтек_Ремонты'!I11/1000</f>
        <v>628.23983999999996</v>
      </c>
      <c r="I16" s="1431">
        <f>'Hitachi Майнтек_Ремонты'!J11/1000</f>
        <v>0</v>
      </c>
      <c r="J16" s="1431">
        <f>'Hitachi Майнтек_Ремонты'!K11/1000</f>
        <v>1639.8360600000001</v>
      </c>
      <c r="K16" s="1431">
        <f>'Hitachi Майнтек_Ремонты'!L11/1000</f>
        <v>628.23983999999996</v>
      </c>
      <c r="L16" s="1431">
        <f>'Hitachi Майнтек_Ремонты'!M11/1000</f>
        <v>299.88200000000001</v>
      </c>
      <c r="M16" s="1431">
        <f>'Hitachi Майнтек_Ремонты'!N11/1000</f>
        <v>90.357300000000009</v>
      </c>
      <c r="N16" s="1431">
        <f>'Hitachi Майнтек_Ремонты'!O11/1000</f>
        <v>0</v>
      </c>
      <c r="O16" s="1431">
        <f>'Hitachi Майнтек_Ремонты'!P11/1000</f>
        <v>0</v>
      </c>
      <c r="P16" s="1431">
        <f>'Hitachi Майнтек_Ремонты'!Q11/1000</f>
        <v>0</v>
      </c>
      <c r="Q16" s="1431">
        <f>'Hitachi Майнтек_Ремонты'!R11/1000</f>
        <v>0</v>
      </c>
      <c r="R16" s="1431">
        <f>'Hitachi Майнтек_Ремонты'!S11/1000</f>
        <v>0</v>
      </c>
      <c r="S16" s="1431">
        <f>'Hitachi Майнтек_Ремонты'!T11/1000</f>
        <v>0</v>
      </c>
      <c r="T16" s="1431">
        <f>'Hitachi Майнтек_Ремонты'!U11/1000</f>
        <v>0</v>
      </c>
      <c r="U16" s="1431">
        <f>'Hitachi Майнтек_Ремонты'!V11/1000</f>
        <v>0</v>
      </c>
      <c r="V16" s="1431">
        <f>'Hitachi Майнтек_Ремонты'!W11/1000</f>
        <v>0</v>
      </c>
      <c r="W16" s="1431">
        <f>'Hitachi Майнтек_Ремонты'!X11/1000</f>
        <v>0</v>
      </c>
      <c r="X16" s="1431">
        <f>'Hitachi Майнтек_Ремонты'!Y11/1000</f>
        <v>0</v>
      </c>
      <c r="Y16" s="1426"/>
    </row>
    <row r="17" spans="1:25" ht="14.45" customHeight="1">
      <c r="A17" s="1422">
        <f t="shared" si="2"/>
        <v>14</v>
      </c>
      <c r="B17" s="1428" t="s">
        <v>186</v>
      </c>
      <c r="C17" s="1229" t="s">
        <v>184</v>
      </c>
      <c r="D17" s="1229"/>
      <c r="E17" s="1431">
        <f>'Hitachi Майнтек_ТО'!G10/1000</f>
        <v>10.4</v>
      </c>
      <c r="F17" s="1431">
        <f>'Hitachi Майнтек_ТО'!H10/1000</f>
        <v>9.76</v>
      </c>
      <c r="G17" s="1431">
        <f>'Hitachi Майнтек_ТО'!I10/1000</f>
        <v>9.76</v>
      </c>
      <c r="H17" s="1431">
        <f>'Hitachi Майнтек_ТО'!J10/1000</f>
        <v>9.76</v>
      </c>
      <c r="I17" s="1431">
        <f>'Hitachi Майнтек_ТО'!K10/1000</f>
        <v>9.76</v>
      </c>
      <c r="J17" s="1431">
        <f>'Hitachi Майнтек_ТО'!L10/1000</f>
        <v>9.76</v>
      </c>
      <c r="K17" s="1431">
        <f>'Hitachi Майнтек_ТО'!M10/1000</f>
        <v>9.76</v>
      </c>
      <c r="L17" s="1431">
        <f>'Hitachi Майнтек_ТО'!N10/1000</f>
        <v>9.76</v>
      </c>
      <c r="M17" s="1431">
        <f>'Hitachi Майнтек_ТО'!O10/1000</f>
        <v>9.76</v>
      </c>
      <c r="N17" s="1431">
        <f>'Hitachi Майнтек_ТО'!P10/1000</f>
        <v>9.76</v>
      </c>
      <c r="O17" s="1431">
        <f>'Hitachi Майнтек_ТО'!Q10/1000</f>
        <v>0</v>
      </c>
      <c r="P17" s="1431">
        <f>'Hitachi Майнтек_ТО'!R10/1000</f>
        <v>0</v>
      </c>
      <c r="Q17" s="1431">
        <f>'Hitachi Майнтек_ТО'!S10/1000</f>
        <v>0</v>
      </c>
      <c r="R17" s="1431">
        <f>'Hitachi Майнтек_ТО'!T10/1000</f>
        <v>0</v>
      </c>
      <c r="S17" s="1431">
        <f>'Hitachi Майнтек_ТО'!U10/1000</f>
        <v>0</v>
      </c>
      <c r="T17" s="1431">
        <f>'Hitachi Майнтек_ТО'!V10/1000</f>
        <v>0</v>
      </c>
      <c r="U17" s="1431">
        <f>'Hitachi Майнтек_ТО'!W10/1000</f>
        <v>0</v>
      </c>
      <c r="V17" s="1431">
        <f>'Hitachi Майнтек_ТО'!X10/1000</f>
        <v>0</v>
      </c>
      <c r="W17" s="1431">
        <f>'Hitachi Майнтек_ТО'!Y10/1000</f>
        <v>0</v>
      </c>
      <c r="X17" s="1431">
        <f>'Hitachi Майнтек_ТО'!Z10/1000</f>
        <v>0</v>
      </c>
      <c r="Y17" s="1426"/>
    </row>
    <row r="18" spans="1:25" ht="14.45" customHeight="1">
      <c r="A18" s="1422">
        <f t="shared" si="2"/>
        <v>15</v>
      </c>
      <c r="B18" s="1428" t="s">
        <v>187</v>
      </c>
      <c r="C18" s="1229" t="s">
        <v>184</v>
      </c>
      <c r="D18" s="1229"/>
      <c r="E18" s="1431">
        <f>'Hitachi Майнтек_Ремонты'!F12/1000</f>
        <v>5.6</v>
      </c>
      <c r="F18" s="1431">
        <f>'Hitachi Майнтек_Ремонты'!G12/1000</f>
        <v>13.6</v>
      </c>
      <c r="G18" s="1431">
        <f>'Hitachi Майнтек_Ремонты'!H12/1000</f>
        <v>21.88</v>
      </c>
      <c r="H18" s="1431">
        <f>'Hitachi Майнтек_Ремонты'!I12/1000</f>
        <v>37.6</v>
      </c>
      <c r="I18" s="1431">
        <f>'Hitachi Майнтек_Ремонты'!J12/1000</f>
        <v>5.6</v>
      </c>
      <c r="J18" s="1431">
        <f>'Hitachi Майнтек_Ремонты'!K12/1000</f>
        <v>93.08</v>
      </c>
      <c r="K18" s="1431">
        <f>'Hitachi Майнтек_Ремонты'!L12/1000</f>
        <v>37.6</v>
      </c>
      <c r="L18" s="1431">
        <f>'Hitachi Майнтек_Ремонты'!M12/1000</f>
        <v>21.88</v>
      </c>
      <c r="M18" s="1431">
        <f>'Hitachi Майнтек_Ремонты'!N12/1000</f>
        <v>16</v>
      </c>
      <c r="N18" s="1431">
        <f>'Hitachi Майнтек_Ремонты'!O12/1000</f>
        <v>11.2</v>
      </c>
      <c r="O18" s="1431">
        <f>'Hitachi Майнтек_Ремонты'!P12/1000</f>
        <v>0</v>
      </c>
      <c r="P18" s="1431">
        <f>'Hitachi Майнтек_Ремонты'!Q12/1000</f>
        <v>0</v>
      </c>
      <c r="Q18" s="1431">
        <f>'Hitachi Майнтек_Ремонты'!R12/1000</f>
        <v>0</v>
      </c>
      <c r="R18" s="1431">
        <f>'Hitachi Майнтек_Ремонты'!S12/1000</f>
        <v>0</v>
      </c>
      <c r="S18" s="1431">
        <f>'Hitachi Майнтек_Ремонты'!T12/1000</f>
        <v>0</v>
      </c>
      <c r="T18" s="1431">
        <f>'Hitachi Майнтек_Ремонты'!U12/1000</f>
        <v>0</v>
      </c>
      <c r="U18" s="1431">
        <f>'Hitachi Майнтек_Ремонты'!V12/1000</f>
        <v>0</v>
      </c>
      <c r="V18" s="1431">
        <f>'Hitachi Майнтек_Ремонты'!W12/1000</f>
        <v>0</v>
      </c>
      <c r="W18" s="1431">
        <f>'Hitachi Майнтек_Ремонты'!X12/1000</f>
        <v>0</v>
      </c>
      <c r="X18" s="1431">
        <f>'Hitachi Майнтек_Ремонты'!Y12/1000</f>
        <v>0</v>
      </c>
      <c r="Y18" s="1426"/>
    </row>
    <row r="19" spans="1:25" ht="14.45" customHeight="1">
      <c r="A19" s="1422">
        <f t="shared" si="2"/>
        <v>16</v>
      </c>
      <c r="B19" s="1432" t="s">
        <v>51</v>
      </c>
      <c r="C19" s="1229"/>
      <c r="D19" s="1229"/>
      <c r="E19" s="1433"/>
      <c r="F19" s="1433"/>
      <c r="G19" s="1433"/>
      <c r="H19" s="1433"/>
      <c r="I19" s="1433"/>
      <c r="J19" s="1433"/>
      <c r="K19" s="1433"/>
      <c r="L19" s="1433"/>
      <c r="M19" s="1433"/>
      <c r="N19" s="1433"/>
      <c r="O19" s="1433"/>
      <c r="P19" s="1433"/>
      <c r="Q19" s="1433"/>
      <c r="R19" s="1433"/>
      <c r="S19" s="1433"/>
      <c r="T19" s="1433"/>
      <c r="U19" s="1433"/>
      <c r="V19" s="1433"/>
      <c r="W19" s="1433"/>
      <c r="X19" s="1433"/>
      <c r="Y19" s="1426" t="s">
        <v>52</v>
      </c>
    </row>
    <row r="20" spans="1:25" ht="14.45" customHeight="1">
      <c r="A20" s="1422">
        <f t="shared" si="2"/>
        <v>17</v>
      </c>
      <c r="B20" s="1229" t="s">
        <v>145</v>
      </c>
      <c r="C20" s="1229"/>
      <c r="D20" s="1229"/>
      <c r="E20" s="1212"/>
      <c r="F20" s="1433"/>
      <c r="G20" s="1433"/>
      <c r="H20" s="1433"/>
      <c r="I20" s="1433"/>
      <c r="J20" s="1433"/>
      <c r="K20" s="1433"/>
      <c r="L20" s="1433"/>
      <c r="M20" s="1433"/>
      <c r="N20" s="1433"/>
      <c r="O20" s="1433"/>
      <c r="P20" s="1433"/>
      <c r="Q20" s="1433"/>
      <c r="R20" s="1433"/>
      <c r="S20" s="1433"/>
      <c r="T20" s="1433"/>
      <c r="U20" s="1433"/>
      <c r="V20" s="1433"/>
      <c r="W20" s="1433"/>
      <c r="X20" s="1433"/>
      <c r="Y20" s="1426" t="s">
        <v>146</v>
      </c>
    </row>
    <row r="21" spans="1:25" ht="14.45" customHeight="1">
      <c r="A21" s="1422">
        <f t="shared" si="2"/>
        <v>18</v>
      </c>
      <c r="B21" s="1434" t="s">
        <v>53</v>
      </c>
      <c r="C21" s="1229"/>
      <c r="D21" s="1229"/>
      <c r="E21" s="1435"/>
      <c r="F21" s="1436"/>
      <c r="G21" s="1436"/>
      <c r="H21" s="1436"/>
      <c r="I21" s="1436"/>
      <c r="J21" s="1436"/>
      <c r="K21" s="1436"/>
      <c r="L21" s="1436"/>
      <c r="M21" s="1436"/>
      <c r="N21" s="1436"/>
      <c r="O21" s="1436"/>
      <c r="P21" s="1436"/>
      <c r="Q21" s="1436"/>
      <c r="R21" s="1436"/>
      <c r="S21" s="1436"/>
      <c r="T21" s="1436"/>
      <c r="U21" s="1436"/>
      <c r="V21" s="1436"/>
      <c r="W21" s="1436"/>
      <c r="X21" s="1436"/>
      <c r="Y21" s="1426" t="s">
        <v>146</v>
      </c>
    </row>
    <row r="22" spans="1:25" ht="14.45" customHeight="1">
      <c r="A22" s="1422">
        <f t="shared" si="2"/>
        <v>19</v>
      </c>
      <c r="B22" s="1434" t="s">
        <v>54</v>
      </c>
      <c r="C22" s="1229"/>
      <c r="D22" s="1229"/>
      <c r="E22" s="1435"/>
      <c r="F22" s="1436"/>
      <c r="G22" s="1436"/>
      <c r="H22" s="1436"/>
      <c r="I22" s="1436"/>
      <c r="J22" s="1436"/>
      <c r="K22" s="1436"/>
      <c r="L22" s="1436"/>
      <c r="M22" s="1436"/>
      <c r="N22" s="1436"/>
      <c r="O22" s="1436"/>
      <c r="P22" s="1436"/>
      <c r="Q22" s="1436"/>
      <c r="R22" s="1436"/>
      <c r="S22" s="1436"/>
      <c r="T22" s="1436"/>
      <c r="U22" s="1436"/>
      <c r="V22" s="1436"/>
      <c r="W22" s="1436"/>
      <c r="X22" s="1436"/>
      <c r="Y22" s="1426" t="s">
        <v>146</v>
      </c>
    </row>
    <row r="23" spans="1:25" ht="14.45" customHeight="1">
      <c r="A23" s="1422">
        <f t="shared" si="2"/>
        <v>20</v>
      </c>
      <c r="B23" s="1229" t="s">
        <v>147</v>
      </c>
      <c r="C23" s="1229"/>
      <c r="D23" s="1229"/>
      <c r="E23" s="1437"/>
      <c r="F23" s="1433"/>
      <c r="G23" s="1433"/>
      <c r="H23" s="1433"/>
      <c r="I23" s="1433"/>
      <c r="J23" s="1433"/>
      <c r="K23" s="1433"/>
      <c r="L23" s="1433"/>
      <c r="M23" s="1433"/>
      <c r="N23" s="1433"/>
      <c r="O23" s="1433"/>
      <c r="P23" s="1433"/>
      <c r="Q23" s="1433"/>
      <c r="R23" s="1433"/>
      <c r="S23" s="1433"/>
      <c r="T23" s="1433"/>
      <c r="U23" s="1433"/>
      <c r="V23" s="1433"/>
      <c r="W23" s="1433"/>
      <c r="X23" s="1433"/>
      <c r="Y23" s="1426" t="s">
        <v>146</v>
      </c>
    </row>
    <row r="24" spans="1:25" ht="14.45" customHeight="1">
      <c r="A24" s="1422">
        <f t="shared" si="2"/>
        <v>21</v>
      </c>
      <c r="B24" s="1434" t="s">
        <v>53</v>
      </c>
      <c r="C24" s="1229"/>
      <c r="D24" s="1229"/>
      <c r="E24" s="1435"/>
      <c r="F24" s="1436"/>
      <c r="G24" s="1436"/>
      <c r="H24" s="1436"/>
      <c r="I24" s="1436"/>
      <c r="J24" s="1436"/>
      <c r="K24" s="1436"/>
      <c r="L24" s="1436"/>
      <c r="M24" s="1436"/>
      <c r="N24" s="1436"/>
      <c r="O24" s="1436"/>
      <c r="P24" s="1436"/>
      <c r="Q24" s="1436"/>
      <c r="R24" s="1436"/>
      <c r="S24" s="1436"/>
      <c r="T24" s="1436"/>
      <c r="U24" s="1436"/>
      <c r="V24" s="1436"/>
      <c r="W24" s="1436"/>
      <c r="X24" s="1436"/>
      <c r="Y24" s="1426" t="s">
        <v>146</v>
      </c>
    </row>
    <row r="25" spans="1:25" ht="14.45" customHeight="1">
      <c r="A25" s="1422">
        <f t="shared" si="2"/>
        <v>22</v>
      </c>
      <c r="B25" s="1434" t="s">
        <v>54</v>
      </c>
      <c r="C25" s="1229"/>
      <c r="D25" s="1229"/>
      <c r="E25" s="1435"/>
      <c r="F25" s="1436"/>
      <c r="G25" s="1436"/>
      <c r="H25" s="1436"/>
      <c r="I25" s="1436"/>
      <c r="J25" s="1436"/>
      <c r="K25" s="1436"/>
      <c r="L25" s="1436"/>
      <c r="M25" s="1436"/>
      <c r="N25" s="1436"/>
      <c r="O25" s="1436"/>
      <c r="P25" s="1436"/>
      <c r="Q25" s="1436"/>
      <c r="R25" s="1436"/>
      <c r="S25" s="1436"/>
      <c r="T25" s="1436"/>
      <c r="U25" s="1436"/>
      <c r="V25" s="1436"/>
      <c r="W25" s="1436"/>
      <c r="X25" s="1436"/>
      <c r="Y25" s="1426" t="s">
        <v>146</v>
      </c>
    </row>
    <row r="26" spans="1:25" ht="14.45" customHeight="1">
      <c r="A26" s="1422">
        <f t="shared" si="2"/>
        <v>23</v>
      </c>
      <c r="B26" s="1229" t="s">
        <v>55</v>
      </c>
      <c r="C26" s="1229"/>
      <c r="D26" s="1438"/>
      <c r="E26" s="1439"/>
      <c r="F26" s="1439"/>
      <c r="G26" s="1439"/>
      <c r="H26" s="1439"/>
      <c r="I26" s="1439"/>
      <c r="J26" s="1439"/>
      <c r="K26" s="1439"/>
      <c r="L26" s="1439"/>
      <c r="M26" s="1439"/>
      <c r="N26" s="1439"/>
      <c r="O26" s="1439"/>
      <c r="P26" s="1439"/>
      <c r="Q26" s="1439"/>
      <c r="R26" s="1439"/>
      <c r="S26" s="1439"/>
      <c r="T26" s="1439"/>
      <c r="U26" s="1439"/>
      <c r="V26" s="1439"/>
      <c r="W26" s="1439"/>
      <c r="X26" s="1439"/>
      <c r="Y26" s="1426" t="s">
        <v>146</v>
      </c>
    </row>
    <row r="27" spans="1:25" ht="14.45" customHeight="1">
      <c r="A27" s="1422">
        <f t="shared" si="2"/>
        <v>24</v>
      </c>
      <c r="B27" s="1434" t="s">
        <v>53</v>
      </c>
      <c r="C27" s="1229"/>
      <c r="D27" s="1438"/>
      <c r="E27" s="1435"/>
      <c r="F27" s="1436"/>
      <c r="G27" s="1436"/>
      <c r="H27" s="1436"/>
      <c r="I27" s="1436"/>
      <c r="J27" s="1436"/>
      <c r="K27" s="1436"/>
      <c r="L27" s="1436"/>
      <c r="M27" s="1436"/>
      <c r="N27" s="1436"/>
      <c r="O27" s="1436"/>
      <c r="P27" s="1436"/>
      <c r="Q27" s="1436"/>
      <c r="R27" s="1436"/>
      <c r="S27" s="1436"/>
      <c r="T27" s="1436"/>
      <c r="U27" s="1436"/>
      <c r="V27" s="1436"/>
      <c r="W27" s="1436"/>
      <c r="X27" s="1436"/>
      <c r="Y27" s="1426" t="s">
        <v>146</v>
      </c>
    </row>
    <row r="28" spans="1:25" ht="14.45" customHeight="1">
      <c r="A28" s="1422">
        <f t="shared" si="2"/>
        <v>25</v>
      </c>
      <c r="B28" s="1434" t="s">
        <v>54</v>
      </c>
      <c r="C28" s="1229"/>
      <c r="D28" s="1438"/>
      <c r="E28" s="1435"/>
      <c r="F28" s="1436"/>
      <c r="G28" s="1436"/>
      <c r="H28" s="1436"/>
      <c r="I28" s="1436"/>
      <c r="J28" s="1436"/>
      <c r="K28" s="1436"/>
      <c r="L28" s="1436"/>
      <c r="M28" s="1436"/>
      <c r="N28" s="1436"/>
      <c r="O28" s="1436"/>
      <c r="P28" s="1436"/>
      <c r="Q28" s="1436"/>
      <c r="R28" s="1436"/>
      <c r="S28" s="1436"/>
      <c r="T28" s="1436"/>
      <c r="U28" s="1436"/>
      <c r="V28" s="1436"/>
      <c r="W28" s="1436"/>
      <c r="X28" s="1436"/>
      <c r="Y28" s="1426" t="s">
        <v>146</v>
      </c>
    </row>
    <row r="29" spans="1:25" ht="14.45" customHeight="1">
      <c r="A29" s="1422">
        <f t="shared" si="2"/>
        <v>26</v>
      </c>
      <c r="B29" s="1229" t="s">
        <v>56</v>
      </c>
      <c r="C29" s="1229"/>
      <c r="D29" s="1438"/>
      <c r="E29" s="1439"/>
      <c r="F29" s="1439"/>
      <c r="G29" s="1439"/>
      <c r="H29" s="1439"/>
      <c r="I29" s="1439"/>
      <c r="J29" s="1439"/>
      <c r="K29" s="1439"/>
      <c r="L29" s="1439"/>
      <c r="M29" s="1439"/>
      <c r="N29" s="1439"/>
      <c r="O29" s="1439"/>
      <c r="P29" s="1439"/>
      <c r="Q29" s="1439"/>
      <c r="R29" s="1439"/>
      <c r="S29" s="1439"/>
      <c r="T29" s="1439"/>
      <c r="U29" s="1439"/>
      <c r="V29" s="1439"/>
      <c r="W29" s="1439"/>
      <c r="X29" s="1439"/>
      <c r="Y29" s="1426" t="s">
        <v>146</v>
      </c>
    </row>
    <row r="30" spans="1:25" ht="14.45" customHeight="1">
      <c r="A30" s="1422">
        <f t="shared" si="2"/>
        <v>27</v>
      </c>
      <c r="B30" s="1434" t="s">
        <v>53</v>
      </c>
      <c r="C30" s="1229"/>
      <c r="D30" s="1438"/>
      <c r="E30" s="1435"/>
      <c r="F30" s="1436"/>
      <c r="G30" s="1436"/>
      <c r="H30" s="1436"/>
      <c r="I30" s="1436"/>
      <c r="J30" s="1436"/>
      <c r="K30" s="1436"/>
      <c r="L30" s="1436"/>
      <c r="M30" s="1436"/>
      <c r="N30" s="1436"/>
      <c r="O30" s="1436"/>
      <c r="P30" s="1436"/>
      <c r="Q30" s="1436"/>
      <c r="R30" s="1436"/>
      <c r="S30" s="1436"/>
      <c r="T30" s="1436"/>
      <c r="U30" s="1436"/>
      <c r="V30" s="1436"/>
      <c r="W30" s="1436"/>
      <c r="X30" s="1436"/>
      <c r="Y30" s="1426" t="s">
        <v>146</v>
      </c>
    </row>
    <row r="31" spans="1:25" ht="14.45" customHeight="1">
      <c r="A31" s="1422">
        <f t="shared" si="2"/>
        <v>28</v>
      </c>
      <c r="B31" s="1434" t="s">
        <v>54</v>
      </c>
      <c r="C31" s="1229"/>
      <c r="D31" s="1438"/>
      <c r="E31" s="1435"/>
      <c r="F31" s="1436"/>
      <c r="G31" s="1436"/>
      <c r="H31" s="1436"/>
      <c r="I31" s="1436"/>
      <c r="J31" s="1436"/>
      <c r="K31" s="1436"/>
      <c r="L31" s="1436"/>
      <c r="M31" s="1436"/>
      <c r="N31" s="1436"/>
      <c r="O31" s="1436"/>
      <c r="P31" s="1436"/>
      <c r="Q31" s="1436"/>
      <c r="R31" s="1436"/>
      <c r="S31" s="1436"/>
      <c r="T31" s="1436"/>
      <c r="U31" s="1436"/>
      <c r="V31" s="1436"/>
      <c r="W31" s="1436"/>
      <c r="X31" s="1436"/>
      <c r="Y31" s="1426" t="s">
        <v>146</v>
      </c>
    </row>
    <row r="32" spans="1:25" ht="14.45" customHeight="1">
      <c r="A32" s="1422">
        <f t="shared" si="2"/>
        <v>29</v>
      </c>
      <c r="B32" s="1229" t="s">
        <v>57</v>
      </c>
      <c r="C32" s="1229"/>
      <c r="D32" s="1438"/>
      <c r="E32" s="1439"/>
      <c r="F32" s="1439"/>
      <c r="G32" s="1439"/>
      <c r="H32" s="1439"/>
      <c r="I32" s="1439"/>
      <c r="J32" s="1439"/>
      <c r="K32" s="1439"/>
      <c r="L32" s="1439"/>
      <c r="M32" s="1439"/>
      <c r="N32" s="1439"/>
      <c r="O32" s="1439"/>
      <c r="P32" s="1439"/>
      <c r="Q32" s="1439"/>
      <c r="R32" s="1439"/>
      <c r="S32" s="1439"/>
      <c r="T32" s="1439"/>
      <c r="U32" s="1439"/>
      <c r="V32" s="1439"/>
      <c r="W32" s="1439"/>
      <c r="X32" s="1439"/>
      <c r="Y32" s="1426" t="s">
        <v>146</v>
      </c>
    </row>
    <row r="33" spans="1:25" ht="14.45" customHeight="1">
      <c r="A33" s="1422">
        <f t="shared" si="2"/>
        <v>30</v>
      </c>
      <c r="B33" s="1434" t="s">
        <v>53</v>
      </c>
      <c r="C33" s="1229"/>
      <c r="D33" s="1438"/>
      <c r="E33" s="1435"/>
      <c r="F33" s="1436"/>
      <c r="G33" s="1436"/>
      <c r="H33" s="1436"/>
      <c r="I33" s="1436"/>
      <c r="J33" s="1436"/>
      <c r="K33" s="1436"/>
      <c r="L33" s="1436"/>
      <c r="M33" s="1436"/>
      <c r="N33" s="1436"/>
      <c r="O33" s="1436"/>
      <c r="P33" s="1436"/>
      <c r="Q33" s="1436"/>
      <c r="R33" s="1436"/>
      <c r="S33" s="1436"/>
      <c r="T33" s="1436"/>
      <c r="U33" s="1436"/>
      <c r="V33" s="1436"/>
      <c r="W33" s="1436"/>
      <c r="X33" s="1436"/>
      <c r="Y33" s="1426" t="s">
        <v>146</v>
      </c>
    </row>
    <row r="34" spans="1:25" ht="14.45" customHeight="1">
      <c r="A34" s="1422">
        <f t="shared" si="2"/>
        <v>31</v>
      </c>
      <c r="B34" s="1434" t="s">
        <v>54</v>
      </c>
      <c r="C34" s="1229"/>
      <c r="D34" s="1438"/>
      <c r="E34" s="1435"/>
      <c r="F34" s="1436"/>
      <c r="G34" s="1436"/>
      <c r="H34" s="1436"/>
      <c r="I34" s="1436"/>
      <c r="J34" s="1436"/>
      <c r="K34" s="1436"/>
      <c r="L34" s="1436"/>
      <c r="M34" s="1436"/>
      <c r="N34" s="1436"/>
      <c r="O34" s="1436"/>
      <c r="P34" s="1436"/>
      <c r="Q34" s="1436"/>
      <c r="R34" s="1436"/>
      <c r="S34" s="1436"/>
      <c r="T34" s="1436"/>
      <c r="U34" s="1436"/>
      <c r="V34" s="1436"/>
      <c r="W34" s="1436"/>
      <c r="X34" s="1436"/>
      <c r="Y34" s="1426" t="s">
        <v>146</v>
      </c>
    </row>
    <row r="35" spans="1:25" ht="14.45" customHeight="1">
      <c r="A35" s="1422">
        <f t="shared" si="2"/>
        <v>32</v>
      </c>
      <c r="B35" s="1432" t="s">
        <v>58</v>
      </c>
      <c r="C35" s="1287"/>
      <c r="D35" s="1287"/>
      <c r="E35" s="1439"/>
      <c r="F35" s="1439"/>
      <c r="G35" s="1439"/>
      <c r="H35" s="1439"/>
      <c r="I35" s="1439"/>
      <c r="J35" s="1439"/>
      <c r="K35" s="1439"/>
      <c r="L35" s="1439"/>
      <c r="M35" s="1439"/>
      <c r="N35" s="1439"/>
      <c r="O35" s="1439"/>
      <c r="P35" s="1439"/>
      <c r="Q35" s="1439"/>
      <c r="R35" s="1439"/>
      <c r="S35" s="1439"/>
      <c r="T35" s="1439"/>
      <c r="U35" s="1439"/>
      <c r="V35" s="1439"/>
      <c r="W35" s="1439"/>
      <c r="X35" s="1439"/>
      <c r="Y35" s="1426"/>
    </row>
    <row r="36" spans="1:25" ht="14.45" customHeight="1">
      <c r="A36" s="1422">
        <f t="shared" si="2"/>
        <v>33</v>
      </c>
      <c r="B36" s="1434" t="s">
        <v>53</v>
      </c>
      <c r="C36" s="1440" t="s">
        <v>1020</v>
      </c>
      <c r="D36" s="1441">
        <f>+AVERAGE(E59:E65)*0.85</f>
        <v>129.24249999999998</v>
      </c>
      <c r="E36" s="1439"/>
      <c r="F36" s="1439"/>
      <c r="G36" s="1439"/>
      <c r="H36" s="1439"/>
      <c r="I36" s="1439"/>
      <c r="J36" s="1439"/>
      <c r="K36" s="1439"/>
      <c r="L36" s="1439"/>
      <c r="M36" s="1439"/>
      <c r="N36" s="1439"/>
      <c r="O36" s="1439"/>
      <c r="P36" s="1439"/>
      <c r="Q36" s="1439"/>
      <c r="R36" s="1439"/>
      <c r="S36" s="1439"/>
      <c r="T36" s="1439"/>
      <c r="U36" s="1439"/>
      <c r="V36" s="1439"/>
      <c r="W36" s="1439"/>
      <c r="X36" s="1439"/>
      <c r="Y36" s="1426" t="s">
        <v>59</v>
      </c>
    </row>
    <row r="37" spans="1:25" ht="14.45" customHeight="1" thickBot="1">
      <c r="A37" s="1442">
        <f t="shared" si="2"/>
        <v>34</v>
      </c>
      <c r="B37" s="1443" t="s">
        <v>65</v>
      </c>
      <c r="C37" s="1444" t="s">
        <v>66</v>
      </c>
      <c r="D37" s="1445"/>
      <c r="E37" s="1446"/>
      <c r="F37" s="1446"/>
      <c r="G37" s="1446"/>
      <c r="H37" s="1446"/>
      <c r="I37" s="1446"/>
      <c r="J37" s="1446"/>
      <c r="K37" s="1446"/>
      <c r="L37" s="1446"/>
      <c r="M37" s="1446"/>
      <c r="N37" s="1446"/>
      <c r="O37" s="1446"/>
      <c r="P37" s="1446"/>
      <c r="Q37" s="1446"/>
      <c r="R37" s="1446"/>
      <c r="S37" s="1446"/>
      <c r="T37" s="1446"/>
      <c r="U37" s="1446"/>
      <c r="V37" s="1446"/>
      <c r="W37" s="1446"/>
      <c r="X37" s="1446"/>
      <c r="Y37" s="1447"/>
    </row>
    <row r="60" spans="5:5">
      <c r="E60" s="361">
        <v>130.30000000000001</v>
      </c>
    </row>
    <row r="61" spans="5:5">
      <c r="E61" s="361">
        <v>139</v>
      </c>
    </row>
    <row r="62" spans="5:5">
      <c r="E62" s="361">
        <v>147.69999999999999</v>
      </c>
    </row>
    <row r="63" spans="5:5">
      <c r="E63" s="361">
        <v>156.4</v>
      </c>
    </row>
    <row r="64" spans="5:5">
      <c r="E64" s="361">
        <v>165.1</v>
      </c>
    </row>
    <row r="65" spans="5:5">
      <c r="E65" s="361">
        <v>173.8</v>
      </c>
    </row>
  </sheetData>
  <pageMargins left="0.35433070866141736" right="0.31496062992125984" top="0.31496062992125984" bottom="0.39370078740157483" header="0.15748031496062992" footer="0.15748031496062992"/>
  <pageSetup paperSize="9" scale="45" orientation="landscape" r:id="rId1"/>
  <headerFooter alignWithMargins="0">
    <oddFooter>&amp;R&amp;"Arial Cyr,полужирный курсив"&amp;12&amp;A,  стр.&amp;P из &amp;N</oddFooter>
  </headerFooter>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714F-65CA-418D-9C64-802917609F2A}">
  <sheetPr>
    <tabColor rgb="FF00B0F0"/>
  </sheetPr>
  <dimension ref="B2:AB105"/>
  <sheetViews>
    <sheetView zoomScale="80" zoomScaleNormal="80" workbookViewId="0">
      <pane xSplit="5" ySplit="4" topLeftCell="F59" activePane="bottomRight" state="frozen"/>
      <selection activeCell="P40" sqref="P40"/>
      <selection pane="topRight" activeCell="P40" sqref="P40"/>
      <selection pane="bottomLeft" activeCell="P40" sqref="P40"/>
      <selection pane="bottomRight" activeCell="B20" sqref="B20:Z20"/>
    </sheetView>
  </sheetViews>
  <sheetFormatPr defaultRowHeight="15"/>
  <cols>
    <col min="1" max="1" width="5.5703125" style="2" customWidth="1"/>
    <col min="2" max="2" width="34.7109375" style="2" customWidth="1"/>
    <col min="3" max="3" width="13.85546875" style="2" customWidth="1"/>
    <col min="4" max="4" width="14.7109375" style="2" customWidth="1"/>
    <col min="5" max="5" width="14" style="2" customWidth="1"/>
    <col min="6" max="6" width="9.28515625" style="2" bestFit="1" customWidth="1"/>
    <col min="7" max="26" width="10" style="2" customWidth="1"/>
    <col min="27" max="27" width="5.5703125" style="2" customWidth="1"/>
    <col min="28" max="16384" width="9.140625" style="2"/>
  </cols>
  <sheetData>
    <row r="2" spans="2:28">
      <c r="B2" s="562" t="s">
        <v>178</v>
      </c>
    </row>
    <row r="3" spans="2:28" ht="15.75" thickBot="1">
      <c r="B3" s="2" t="s">
        <v>310</v>
      </c>
      <c r="G3" s="563">
        <f>'Hitachi Майнтек'!E7</f>
        <v>0.94292237442922378</v>
      </c>
      <c r="H3" s="563">
        <f>'Hitachi Майнтек'!F7</f>
        <v>0.93315575849822419</v>
      </c>
      <c r="I3" s="563">
        <f>'Hitachi Майнтек'!G7</f>
        <v>0.90651953323186207</v>
      </c>
      <c r="J3" s="563">
        <f>'Hitachi Майнтек'!H7</f>
        <v>0.89564307458143066</v>
      </c>
      <c r="K3" s="563">
        <f>'Hitachi Майнтек'!I7</f>
        <v>0.94381024860476914</v>
      </c>
      <c r="L3" s="563">
        <f>'Hitachi Майнтек'!J7</f>
        <v>0.87167047184170465</v>
      </c>
      <c r="M3" s="563">
        <f>'Hitachi Майнтек'!K7</f>
        <v>0.89564307458143066</v>
      </c>
      <c r="N3" s="563">
        <f>'Hitachi Майнтек'!L7</f>
        <v>0.90651953323186207</v>
      </c>
      <c r="O3" s="563">
        <f>'Hitachi Майнтек'!M7</f>
        <v>0.92916032470826992</v>
      </c>
      <c r="P3" s="563">
        <f>'Hitachi Майнтек'!N7</f>
        <v>0.92827245053272456</v>
      </c>
      <c r="Q3" s="563">
        <f>'Hitachi Майнтек'!O7</f>
        <v>0.9722222222222221</v>
      </c>
      <c r="R3" s="563">
        <f>'Hitachi Майнтек'!P7</f>
        <v>0.9722222222222221</v>
      </c>
      <c r="S3" s="563">
        <f>'Hitachi Майнтек'!Q7</f>
        <v>0.9722222222222221</v>
      </c>
      <c r="T3" s="563">
        <f>'Hitachi Майнтек'!R7</f>
        <v>0.9722222222222221</v>
      </c>
      <c r="U3" s="563">
        <f>'Hitachi Майнтек'!S7</f>
        <v>0.9722222222222221</v>
      </c>
      <c r="V3" s="563">
        <f>'Hitachi Майнтек'!T7</f>
        <v>0.9722222222222221</v>
      </c>
      <c r="W3" s="563">
        <f>'Hitachi Майнтек'!U7</f>
        <v>0.9722222222222221</v>
      </c>
      <c r="X3" s="563">
        <f>'Hitachi Майнтек'!V7</f>
        <v>0.9722222222222221</v>
      </c>
      <c r="Y3" s="563">
        <f>'Hitachi Майнтек'!W7</f>
        <v>0.9722222222222221</v>
      </c>
      <c r="Z3" s="563">
        <f>'Hitachi Майнтек'!X7</f>
        <v>0.9722222222222221</v>
      </c>
    </row>
    <row r="4" spans="2:28" ht="22.15" customHeight="1" thickBot="1">
      <c r="B4" s="564" t="s">
        <v>189</v>
      </c>
      <c r="C4" s="406" t="s">
        <v>29</v>
      </c>
      <c r="D4" s="565"/>
      <c r="E4" s="566"/>
      <c r="F4" s="567"/>
      <c r="G4" s="410">
        <f>E4+1</f>
        <v>1</v>
      </c>
      <c r="H4" s="410">
        <f>G4+1</f>
        <v>2</v>
      </c>
      <c r="I4" s="410">
        <f t="shared" ref="I4:P4" si="0">H4+1</f>
        <v>3</v>
      </c>
      <c r="J4" s="410">
        <f t="shared" si="0"/>
        <v>4</v>
      </c>
      <c r="K4" s="410">
        <f t="shared" si="0"/>
        <v>5</v>
      </c>
      <c r="L4" s="410">
        <f t="shared" si="0"/>
        <v>6</v>
      </c>
      <c r="M4" s="410">
        <f t="shared" si="0"/>
        <v>7</v>
      </c>
      <c r="N4" s="410">
        <f t="shared" si="0"/>
        <v>8</v>
      </c>
      <c r="O4" s="410">
        <f t="shared" si="0"/>
        <v>9</v>
      </c>
      <c r="P4" s="410">
        <f t="shared" si="0"/>
        <v>10</v>
      </c>
      <c r="Q4" s="410">
        <f>P4+1</f>
        <v>11</v>
      </c>
      <c r="R4" s="410">
        <f>Q4+1</f>
        <v>12</v>
      </c>
      <c r="S4" s="410">
        <f t="shared" ref="S4:Z4" si="1">R4+1</f>
        <v>13</v>
      </c>
      <c r="T4" s="410">
        <f t="shared" si="1"/>
        <v>14</v>
      </c>
      <c r="U4" s="410">
        <f t="shared" si="1"/>
        <v>15</v>
      </c>
      <c r="V4" s="410">
        <f t="shared" si="1"/>
        <v>16</v>
      </c>
      <c r="W4" s="410">
        <f t="shared" si="1"/>
        <v>17</v>
      </c>
      <c r="X4" s="410">
        <f t="shared" si="1"/>
        <v>18</v>
      </c>
      <c r="Y4" s="410">
        <f t="shared" si="1"/>
        <v>19</v>
      </c>
      <c r="Z4" s="568">
        <f t="shared" si="1"/>
        <v>20</v>
      </c>
    </row>
    <row r="5" spans="2:28">
      <c r="B5" s="200" t="s">
        <v>190</v>
      </c>
      <c r="C5" s="201" t="s">
        <v>191</v>
      </c>
      <c r="D5" s="202"/>
      <c r="E5" s="203"/>
      <c r="F5" s="569"/>
      <c r="G5" s="570">
        <v>0</v>
      </c>
      <c r="H5" s="570">
        <f>G6+1</f>
        <v>7001</v>
      </c>
      <c r="I5" s="570">
        <f>H6+1</f>
        <v>14001</v>
      </c>
      <c r="J5" s="570">
        <f>I6+1</f>
        <v>21001</v>
      </c>
      <c r="K5" s="570">
        <f t="shared" ref="K5:P5" si="2">J6+1</f>
        <v>28001</v>
      </c>
      <c r="L5" s="570">
        <f t="shared" si="2"/>
        <v>35001</v>
      </c>
      <c r="M5" s="570">
        <f t="shared" si="2"/>
        <v>42001</v>
      </c>
      <c r="N5" s="570">
        <f t="shared" si="2"/>
        <v>49001</v>
      </c>
      <c r="O5" s="570">
        <f t="shared" si="2"/>
        <v>56001</v>
      </c>
      <c r="P5" s="570">
        <f t="shared" si="2"/>
        <v>63001</v>
      </c>
      <c r="Q5" s="570"/>
      <c r="R5" s="570"/>
      <c r="S5" s="570"/>
      <c r="T5" s="570"/>
      <c r="U5" s="570"/>
      <c r="V5" s="570"/>
      <c r="W5" s="570"/>
      <c r="X5" s="570"/>
      <c r="Y5" s="570"/>
      <c r="Z5" s="571"/>
    </row>
    <row r="6" spans="2:28">
      <c r="B6" s="1208" t="s">
        <v>192</v>
      </c>
      <c r="C6" s="1279" t="s">
        <v>191</v>
      </c>
      <c r="D6" s="1210"/>
      <c r="E6" s="1272"/>
      <c r="F6" s="1319">
        <v>7000</v>
      </c>
      <c r="G6" s="1212">
        <f>F6</f>
        <v>7000</v>
      </c>
      <c r="H6" s="1212">
        <f t="shared" ref="H6:P6" si="3">G6+$F6</f>
        <v>14000</v>
      </c>
      <c r="I6" s="1212">
        <f t="shared" si="3"/>
        <v>21000</v>
      </c>
      <c r="J6" s="1212">
        <f t="shared" si="3"/>
        <v>28000</v>
      </c>
      <c r="K6" s="1212">
        <f t="shared" si="3"/>
        <v>35000</v>
      </c>
      <c r="L6" s="1212">
        <f t="shared" si="3"/>
        <v>42000</v>
      </c>
      <c r="M6" s="1212">
        <f t="shared" si="3"/>
        <v>49000</v>
      </c>
      <c r="N6" s="1212">
        <f t="shared" si="3"/>
        <v>56000</v>
      </c>
      <c r="O6" s="1212">
        <f t="shared" si="3"/>
        <v>63000</v>
      </c>
      <c r="P6" s="1212">
        <f t="shared" si="3"/>
        <v>70000</v>
      </c>
      <c r="Q6" s="1212"/>
      <c r="R6" s="1212"/>
      <c r="S6" s="1212"/>
      <c r="T6" s="1212"/>
      <c r="U6" s="1212"/>
      <c r="V6" s="1212"/>
      <c r="W6" s="1212"/>
      <c r="X6" s="1212"/>
      <c r="Y6" s="1212"/>
      <c r="Z6" s="1213"/>
    </row>
    <row r="7" spans="2:28" ht="21.75" customHeight="1">
      <c r="B7" s="1281" t="s">
        <v>193</v>
      </c>
      <c r="C7" s="1282" t="s">
        <v>176</v>
      </c>
      <c r="D7" s="1222"/>
      <c r="E7" s="1223"/>
      <c r="F7" s="1283"/>
      <c r="G7" s="1284">
        <f>G13</f>
        <v>124</v>
      </c>
      <c r="H7" s="1284">
        <f>H13</f>
        <v>116</v>
      </c>
      <c r="I7" s="1284">
        <f t="shared" ref="I7:O7" si="4">I13</f>
        <v>116</v>
      </c>
      <c r="J7" s="1284">
        <f t="shared" si="4"/>
        <v>116</v>
      </c>
      <c r="K7" s="1284">
        <f t="shared" si="4"/>
        <v>116</v>
      </c>
      <c r="L7" s="1284">
        <f t="shared" si="4"/>
        <v>116</v>
      </c>
      <c r="M7" s="1284">
        <f t="shared" si="4"/>
        <v>116</v>
      </c>
      <c r="N7" s="1284">
        <f t="shared" si="4"/>
        <v>116</v>
      </c>
      <c r="O7" s="1284">
        <f t="shared" si="4"/>
        <v>116</v>
      </c>
      <c r="P7" s="1284">
        <f>P13</f>
        <v>116</v>
      </c>
      <c r="Q7" s="1284"/>
      <c r="R7" s="1284"/>
      <c r="S7" s="1284"/>
      <c r="T7" s="1284"/>
      <c r="U7" s="1284"/>
      <c r="V7" s="1284"/>
      <c r="W7" s="1284"/>
      <c r="X7" s="1284"/>
      <c r="Y7" s="1284"/>
      <c r="Z7" s="1285"/>
    </row>
    <row r="8" spans="2:28" ht="21" customHeight="1">
      <c r="B8" s="1220" t="s">
        <v>194</v>
      </c>
      <c r="C8" s="1228" t="s">
        <v>195</v>
      </c>
      <c r="D8" s="1229"/>
      <c r="E8" s="1223"/>
      <c r="F8" s="1283"/>
      <c r="G8" s="1225">
        <f t="shared" ref="G8:P8" si="5">SUM(G9:G10)</f>
        <v>108855.82999999999</v>
      </c>
      <c r="H8" s="1225">
        <f t="shared" si="5"/>
        <v>104638.45</v>
      </c>
      <c r="I8" s="1225">
        <f t="shared" si="5"/>
        <v>104638.45</v>
      </c>
      <c r="J8" s="1225">
        <f t="shared" si="5"/>
        <v>104638.45</v>
      </c>
      <c r="K8" s="1225">
        <f t="shared" si="5"/>
        <v>104638.45</v>
      </c>
      <c r="L8" s="1225">
        <f t="shared" si="5"/>
        <v>104638.45</v>
      </c>
      <c r="M8" s="1225">
        <f t="shared" si="5"/>
        <v>104638.45</v>
      </c>
      <c r="N8" s="1225">
        <f t="shared" si="5"/>
        <v>104638.45</v>
      </c>
      <c r="O8" s="1225">
        <f t="shared" si="5"/>
        <v>104638.45</v>
      </c>
      <c r="P8" s="1225">
        <f t="shared" si="5"/>
        <v>104638.45</v>
      </c>
      <c r="Q8" s="1225"/>
      <c r="R8" s="1225"/>
      <c r="S8" s="1225"/>
      <c r="T8" s="1225"/>
      <c r="U8" s="1225"/>
      <c r="V8" s="1225"/>
      <c r="W8" s="1225"/>
      <c r="X8" s="1225"/>
      <c r="Y8" s="1225"/>
      <c r="Z8" s="1226"/>
    </row>
    <row r="9" spans="2:28" ht="20.25" customHeight="1">
      <c r="B9" s="1227" t="s">
        <v>196</v>
      </c>
      <c r="C9" s="1286" t="s">
        <v>195</v>
      </c>
      <c r="D9" s="1287"/>
      <c r="E9" s="1230"/>
      <c r="F9" s="1288"/>
      <c r="G9" s="1232">
        <f>G22</f>
        <v>98455.829999999987</v>
      </c>
      <c r="H9" s="1232">
        <f>H22</f>
        <v>94878.45</v>
      </c>
      <c r="I9" s="1232">
        <f t="shared" ref="I9:P9" si="6">I22</f>
        <v>94878.45</v>
      </c>
      <c r="J9" s="1232">
        <f t="shared" si="6"/>
        <v>94878.45</v>
      </c>
      <c r="K9" s="1232">
        <f t="shared" si="6"/>
        <v>94878.45</v>
      </c>
      <c r="L9" s="1232">
        <f t="shared" si="6"/>
        <v>94878.45</v>
      </c>
      <c r="M9" s="1232">
        <f t="shared" si="6"/>
        <v>94878.45</v>
      </c>
      <c r="N9" s="1232">
        <f t="shared" si="6"/>
        <v>94878.45</v>
      </c>
      <c r="O9" s="1232">
        <f t="shared" si="6"/>
        <v>94878.45</v>
      </c>
      <c r="P9" s="1232">
        <f t="shared" si="6"/>
        <v>94878.45</v>
      </c>
      <c r="Q9" s="1232"/>
      <c r="R9" s="1232"/>
      <c r="S9" s="1232"/>
      <c r="T9" s="1232"/>
      <c r="U9" s="1232"/>
      <c r="V9" s="1232"/>
      <c r="W9" s="1232"/>
      <c r="X9" s="1232"/>
      <c r="Y9" s="1232"/>
      <c r="Z9" s="1233"/>
    </row>
    <row r="10" spans="2:28" ht="23.25" customHeight="1" thickBot="1">
      <c r="B10" s="1234" t="s">
        <v>197</v>
      </c>
      <c r="C10" s="1289" t="s">
        <v>195</v>
      </c>
      <c r="D10" s="1290"/>
      <c r="E10" s="1237"/>
      <c r="F10" s="1448">
        <v>40</v>
      </c>
      <c r="G10" s="1292">
        <f>SUMPRODUCT(G14:G19,$F$14:$F$19)*$F10</f>
        <v>10400</v>
      </c>
      <c r="H10" s="1292">
        <f t="shared" ref="G10:P10" si="7">SUMPRODUCT(H14:H19,$F$14:$F$19)*$F10</f>
        <v>9760</v>
      </c>
      <c r="I10" s="1292">
        <f t="shared" si="7"/>
        <v>9760</v>
      </c>
      <c r="J10" s="1292">
        <f t="shared" si="7"/>
        <v>9760</v>
      </c>
      <c r="K10" s="1292">
        <f t="shared" si="7"/>
        <v>9760</v>
      </c>
      <c r="L10" s="1292">
        <f t="shared" si="7"/>
        <v>9760</v>
      </c>
      <c r="M10" s="1292">
        <f t="shared" si="7"/>
        <v>9760</v>
      </c>
      <c r="N10" s="1292">
        <f t="shared" si="7"/>
        <v>9760</v>
      </c>
      <c r="O10" s="1292">
        <f t="shared" si="7"/>
        <v>9760</v>
      </c>
      <c r="P10" s="1292">
        <f t="shared" si="7"/>
        <v>9760</v>
      </c>
      <c r="Q10" s="1292"/>
      <c r="R10" s="1292"/>
      <c r="S10" s="1292"/>
      <c r="T10" s="1292"/>
      <c r="U10" s="1292"/>
      <c r="V10" s="1292"/>
      <c r="W10" s="1292"/>
      <c r="X10" s="1292"/>
      <c r="Y10" s="1292"/>
      <c r="Z10" s="1293"/>
    </row>
    <row r="11" spans="2:28" ht="15.75" thickBot="1">
      <c r="B11" s="1699"/>
      <c r="C11" s="1700"/>
      <c r="D11" s="1700"/>
      <c r="E11" s="1700"/>
      <c r="F11" s="1700"/>
      <c r="G11" s="1700"/>
      <c r="H11" s="1700"/>
      <c r="I11" s="1700"/>
      <c r="J11" s="1700"/>
      <c r="K11" s="1700"/>
      <c r="L11" s="1700"/>
      <c r="M11" s="1700"/>
      <c r="N11" s="1700"/>
      <c r="O11" s="1700"/>
      <c r="P11" s="1700"/>
      <c r="Q11" s="1700"/>
      <c r="R11" s="1700"/>
      <c r="S11" s="1700"/>
      <c r="T11" s="1700"/>
      <c r="U11" s="1700"/>
      <c r="V11" s="1700"/>
      <c r="W11" s="1700"/>
      <c r="X11" s="1700"/>
      <c r="Y11" s="1700"/>
      <c r="Z11" s="1701"/>
    </row>
    <row r="12" spans="2:28" ht="36">
      <c r="B12" s="440" t="s">
        <v>198</v>
      </c>
      <c r="C12" s="441" t="s">
        <v>199</v>
      </c>
      <c r="D12" s="442" t="s">
        <v>200</v>
      </c>
      <c r="E12" s="443" t="s">
        <v>201</v>
      </c>
      <c r="F12" s="444" t="s">
        <v>202</v>
      </c>
      <c r="G12" s="445" t="s">
        <v>203</v>
      </c>
      <c r="H12" s="445" t="s">
        <v>203</v>
      </c>
      <c r="I12" s="445" t="s">
        <v>203</v>
      </c>
      <c r="J12" s="445" t="s">
        <v>203</v>
      </c>
      <c r="K12" s="445" t="s">
        <v>203</v>
      </c>
      <c r="L12" s="445" t="s">
        <v>203</v>
      </c>
      <c r="M12" s="445" t="s">
        <v>203</v>
      </c>
      <c r="N12" s="445" t="s">
        <v>203</v>
      </c>
      <c r="O12" s="445" t="s">
        <v>203</v>
      </c>
      <c r="P12" s="445" t="s">
        <v>203</v>
      </c>
      <c r="Q12" s="445" t="s">
        <v>203</v>
      </c>
      <c r="R12" s="445" t="s">
        <v>203</v>
      </c>
      <c r="S12" s="445" t="s">
        <v>203</v>
      </c>
      <c r="T12" s="445" t="s">
        <v>203</v>
      </c>
      <c r="U12" s="445" t="s">
        <v>203</v>
      </c>
      <c r="V12" s="445" t="s">
        <v>203</v>
      </c>
      <c r="W12" s="445" t="s">
        <v>203</v>
      </c>
      <c r="X12" s="445" t="s">
        <v>203</v>
      </c>
      <c r="Y12" s="445" t="s">
        <v>203</v>
      </c>
      <c r="Z12" s="574" t="s">
        <v>203</v>
      </c>
    </row>
    <row r="13" spans="2:28">
      <c r="B13" s="1294" t="s">
        <v>204</v>
      </c>
      <c r="C13" s="1221"/>
      <c r="D13" s="1295"/>
      <c r="E13" s="1296"/>
      <c r="F13" s="1297"/>
      <c r="G13" s="1298">
        <f>SUM(G14:G19)</f>
        <v>124</v>
      </c>
      <c r="H13" s="1298">
        <f t="shared" ref="H13:Z13" si="8">SUM(H14:H19)</f>
        <v>116</v>
      </c>
      <c r="I13" s="1298">
        <f t="shared" si="8"/>
        <v>116</v>
      </c>
      <c r="J13" s="1298">
        <f t="shared" si="8"/>
        <v>116</v>
      </c>
      <c r="K13" s="1298">
        <f t="shared" si="8"/>
        <v>116</v>
      </c>
      <c r="L13" s="1298">
        <f t="shared" si="8"/>
        <v>116</v>
      </c>
      <c r="M13" s="1298">
        <f t="shared" si="8"/>
        <v>116</v>
      </c>
      <c r="N13" s="1298">
        <f t="shared" si="8"/>
        <v>116</v>
      </c>
      <c r="O13" s="1298">
        <f t="shared" si="8"/>
        <v>116</v>
      </c>
      <c r="P13" s="1298">
        <f t="shared" si="8"/>
        <v>116</v>
      </c>
      <c r="Q13" s="1298">
        <f>SUM(Q14:Q19)</f>
        <v>0</v>
      </c>
      <c r="R13" s="1298">
        <f t="shared" si="8"/>
        <v>0</v>
      </c>
      <c r="S13" s="1298">
        <f t="shared" si="8"/>
        <v>0</v>
      </c>
      <c r="T13" s="1298">
        <f t="shared" si="8"/>
        <v>0</v>
      </c>
      <c r="U13" s="1298">
        <f t="shared" si="8"/>
        <v>0</v>
      </c>
      <c r="V13" s="1298">
        <f t="shared" si="8"/>
        <v>0</v>
      </c>
      <c r="W13" s="1298">
        <f t="shared" si="8"/>
        <v>0</v>
      </c>
      <c r="X13" s="1298">
        <f t="shared" si="8"/>
        <v>0</v>
      </c>
      <c r="Y13" s="1298">
        <f t="shared" si="8"/>
        <v>0</v>
      </c>
      <c r="Z13" s="1299">
        <f t="shared" si="8"/>
        <v>0</v>
      </c>
    </row>
    <row r="14" spans="2:28">
      <c r="B14" s="1449" t="s">
        <v>792</v>
      </c>
      <c r="C14" s="1455">
        <v>50</v>
      </c>
      <c r="D14" s="1276">
        <v>8</v>
      </c>
      <c r="E14" s="1310">
        <v>1</v>
      </c>
      <c r="F14" s="1309">
        <v>2</v>
      </c>
      <c r="G14" s="1276">
        <f>$E14*$D14</f>
        <v>8</v>
      </c>
      <c r="H14" s="1276"/>
      <c r="I14" s="1276"/>
      <c r="J14" s="1276"/>
      <c r="K14" s="1276"/>
      <c r="L14" s="1276"/>
      <c r="M14" s="1276"/>
      <c r="N14" s="1276"/>
      <c r="O14" s="1276"/>
      <c r="P14" s="1276"/>
      <c r="Q14" s="1276"/>
      <c r="R14" s="1276"/>
      <c r="S14" s="1276"/>
      <c r="T14" s="1276"/>
      <c r="U14" s="1276"/>
      <c r="V14" s="1276"/>
      <c r="W14" s="1276"/>
      <c r="X14" s="1276"/>
      <c r="Y14" s="1276"/>
      <c r="Z14" s="1310"/>
      <c r="AB14" s="2" t="s">
        <v>205</v>
      </c>
    </row>
    <row r="15" spans="2:28">
      <c r="B15" s="1449" t="s">
        <v>206</v>
      </c>
      <c r="C15" s="1455">
        <v>250</v>
      </c>
      <c r="D15" s="1276">
        <v>3</v>
      </c>
      <c r="E15" s="1310">
        <f>$F$6/C15/2</f>
        <v>14</v>
      </c>
      <c r="F15" s="1309">
        <v>2</v>
      </c>
      <c r="G15" s="1276">
        <f>$E15*$D15</f>
        <v>42</v>
      </c>
      <c r="H15" s="1276">
        <f t="shared" ref="H15:P18" si="9">$E15*$D15</f>
        <v>42</v>
      </c>
      <c r="I15" s="1276">
        <f t="shared" si="9"/>
        <v>42</v>
      </c>
      <c r="J15" s="1276">
        <f t="shared" si="9"/>
        <v>42</v>
      </c>
      <c r="K15" s="1276">
        <f t="shared" si="9"/>
        <v>42</v>
      </c>
      <c r="L15" s="1276">
        <f t="shared" si="9"/>
        <v>42</v>
      </c>
      <c r="M15" s="1276">
        <f t="shared" si="9"/>
        <v>42</v>
      </c>
      <c r="N15" s="1276">
        <f t="shared" si="9"/>
        <v>42</v>
      </c>
      <c r="O15" s="1276">
        <f t="shared" si="9"/>
        <v>42</v>
      </c>
      <c r="P15" s="1276">
        <f t="shared" si="9"/>
        <v>42</v>
      </c>
      <c r="Q15" s="1276"/>
      <c r="R15" s="1276"/>
      <c r="S15" s="1276"/>
      <c r="T15" s="1276"/>
      <c r="U15" s="1276"/>
      <c r="V15" s="1276"/>
      <c r="W15" s="1276"/>
      <c r="X15" s="1276"/>
      <c r="Y15" s="1276"/>
      <c r="Z15" s="1310"/>
      <c r="AB15" s="2" t="s">
        <v>205</v>
      </c>
    </row>
    <row r="16" spans="2:28">
      <c r="B16" s="1449" t="s">
        <v>207</v>
      </c>
      <c r="C16" s="1455">
        <v>500</v>
      </c>
      <c r="D16" s="1276">
        <v>4</v>
      </c>
      <c r="E16" s="1310">
        <f>$F$6/C16/2</f>
        <v>7</v>
      </c>
      <c r="F16" s="1309">
        <v>2</v>
      </c>
      <c r="G16" s="1276">
        <f>$E16*$D16</f>
        <v>28</v>
      </c>
      <c r="H16" s="1276">
        <f t="shared" si="9"/>
        <v>28</v>
      </c>
      <c r="I16" s="1276">
        <f t="shared" si="9"/>
        <v>28</v>
      </c>
      <c r="J16" s="1276">
        <f t="shared" si="9"/>
        <v>28</v>
      </c>
      <c r="K16" s="1276">
        <f t="shared" si="9"/>
        <v>28</v>
      </c>
      <c r="L16" s="1276">
        <f t="shared" si="9"/>
        <v>28</v>
      </c>
      <c r="M16" s="1276">
        <f t="shared" si="9"/>
        <v>28</v>
      </c>
      <c r="N16" s="1276">
        <f t="shared" si="9"/>
        <v>28</v>
      </c>
      <c r="O16" s="1276">
        <f t="shared" si="9"/>
        <v>28</v>
      </c>
      <c r="P16" s="1276">
        <f t="shared" si="9"/>
        <v>28</v>
      </c>
      <c r="Q16" s="1276"/>
      <c r="R16" s="1276"/>
      <c r="S16" s="1276"/>
      <c r="T16" s="1276"/>
      <c r="U16" s="1276"/>
      <c r="V16" s="1276"/>
      <c r="W16" s="1276"/>
      <c r="X16" s="1276"/>
      <c r="Y16" s="1276"/>
      <c r="Z16" s="1310"/>
      <c r="AB16" s="2" t="s">
        <v>205</v>
      </c>
    </row>
    <row r="17" spans="2:28">
      <c r="B17" s="1449" t="s">
        <v>208</v>
      </c>
      <c r="C17" s="1455">
        <v>1000</v>
      </c>
      <c r="D17" s="1276">
        <v>5</v>
      </c>
      <c r="E17" s="1310">
        <v>4</v>
      </c>
      <c r="F17" s="1309">
        <v>2</v>
      </c>
      <c r="G17" s="1276">
        <f>$E17*$D17</f>
        <v>20</v>
      </c>
      <c r="H17" s="1276">
        <f t="shared" si="9"/>
        <v>20</v>
      </c>
      <c r="I17" s="1276">
        <f t="shared" si="9"/>
        <v>20</v>
      </c>
      <c r="J17" s="1276">
        <f t="shared" si="9"/>
        <v>20</v>
      </c>
      <c r="K17" s="1276">
        <f t="shared" si="9"/>
        <v>20</v>
      </c>
      <c r="L17" s="1276">
        <f t="shared" si="9"/>
        <v>20</v>
      </c>
      <c r="M17" s="1276">
        <f t="shared" si="9"/>
        <v>20</v>
      </c>
      <c r="N17" s="1276">
        <f t="shared" si="9"/>
        <v>20</v>
      </c>
      <c r="O17" s="1276">
        <f t="shared" si="9"/>
        <v>20</v>
      </c>
      <c r="P17" s="1276">
        <f t="shared" si="9"/>
        <v>20</v>
      </c>
      <c r="Q17" s="1276"/>
      <c r="R17" s="1276"/>
      <c r="S17" s="1276"/>
      <c r="T17" s="1276"/>
      <c r="U17" s="1276"/>
      <c r="V17" s="1276"/>
      <c r="W17" s="1276"/>
      <c r="X17" s="1276"/>
      <c r="Y17" s="1276"/>
      <c r="Z17" s="1310"/>
      <c r="AB17" s="2" t="s">
        <v>205</v>
      </c>
    </row>
    <row r="18" spans="2:28">
      <c r="B18" s="1449" t="s">
        <v>209</v>
      </c>
      <c r="C18" s="1455">
        <v>2000</v>
      </c>
      <c r="D18" s="1276">
        <v>7</v>
      </c>
      <c r="E18" s="1310">
        <v>2</v>
      </c>
      <c r="F18" s="1309">
        <v>2</v>
      </c>
      <c r="G18" s="1276">
        <f>$E18*$D18</f>
        <v>14</v>
      </c>
      <c r="H18" s="1276">
        <f t="shared" si="9"/>
        <v>14</v>
      </c>
      <c r="I18" s="1276">
        <f t="shared" si="9"/>
        <v>14</v>
      </c>
      <c r="J18" s="1276">
        <f t="shared" si="9"/>
        <v>14</v>
      </c>
      <c r="K18" s="1276">
        <f t="shared" si="9"/>
        <v>14</v>
      </c>
      <c r="L18" s="1276">
        <f t="shared" si="9"/>
        <v>14</v>
      </c>
      <c r="M18" s="1276">
        <f t="shared" si="9"/>
        <v>14</v>
      </c>
      <c r="N18" s="1276">
        <f t="shared" si="9"/>
        <v>14</v>
      </c>
      <c r="O18" s="1276">
        <f t="shared" si="9"/>
        <v>14</v>
      </c>
      <c r="P18" s="1276">
        <f t="shared" si="9"/>
        <v>14</v>
      </c>
      <c r="Q18" s="1276"/>
      <c r="R18" s="1276"/>
      <c r="S18" s="1276"/>
      <c r="T18" s="1276"/>
      <c r="U18" s="1276"/>
      <c r="V18" s="1276"/>
      <c r="W18" s="1276"/>
      <c r="X18" s="1276"/>
      <c r="Y18" s="1276"/>
      <c r="Z18" s="1310"/>
      <c r="AB18" s="2" t="s">
        <v>205</v>
      </c>
    </row>
    <row r="19" spans="2:28" ht="15.75" thickBot="1">
      <c r="B19" s="1619" t="s">
        <v>235</v>
      </c>
      <c r="C19" s="1620">
        <v>4000</v>
      </c>
      <c r="D19" s="1313">
        <v>12</v>
      </c>
      <c r="E19" s="1314">
        <v>1</v>
      </c>
      <c r="F19" s="1312">
        <v>3</v>
      </c>
      <c r="G19" s="1313">
        <f>$D19</f>
        <v>12</v>
      </c>
      <c r="H19" s="1313">
        <f>$D19</f>
        <v>12</v>
      </c>
      <c r="I19" s="1313">
        <f>$D19</f>
        <v>12</v>
      </c>
      <c r="J19" s="1313">
        <f>$D19</f>
        <v>12</v>
      </c>
      <c r="K19" s="1313">
        <f t="shared" ref="K19:P19" si="10">$D19</f>
        <v>12</v>
      </c>
      <c r="L19" s="1313">
        <f t="shared" si="10"/>
        <v>12</v>
      </c>
      <c r="M19" s="1313">
        <f t="shared" si="10"/>
        <v>12</v>
      </c>
      <c r="N19" s="1313">
        <f t="shared" si="10"/>
        <v>12</v>
      </c>
      <c r="O19" s="1313">
        <f t="shared" si="10"/>
        <v>12</v>
      </c>
      <c r="P19" s="1313">
        <f t="shared" si="10"/>
        <v>12</v>
      </c>
      <c r="Q19" s="1313"/>
      <c r="R19" s="1313"/>
      <c r="S19" s="1313"/>
      <c r="T19" s="1313"/>
      <c r="U19" s="1313"/>
      <c r="V19" s="1313"/>
      <c r="W19" s="1313"/>
      <c r="X19" s="1313"/>
      <c r="Y19" s="1313"/>
      <c r="Z19" s="1314"/>
      <c r="AB19" s="2" t="s">
        <v>205</v>
      </c>
    </row>
    <row r="20" spans="2:28" ht="15.75" thickBot="1">
      <c r="B20" s="1699"/>
      <c r="C20" s="1700"/>
      <c r="D20" s="1700"/>
      <c r="E20" s="1700"/>
      <c r="F20" s="1700"/>
      <c r="G20" s="1700"/>
      <c r="H20" s="1700"/>
      <c r="I20" s="1700"/>
      <c r="J20" s="1700"/>
      <c r="K20" s="1700"/>
      <c r="L20" s="1700"/>
      <c r="M20" s="1700"/>
      <c r="N20" s="1700"/>
      <c r="O20" s="1700"/>
      <c r="P20" s="1700"/>
      <c r="Q20" s="1700"/>
      <c r="R20" s="1700"/>
      <c r="S20" s="1700"/>
      <c r="T20" s="1700"/>
      <c r="U20" s="1700"/>
      <c r="V20" s="1700"/>
      <c r="W20" s="1700"/>
      <c r="X20" s="1700"/>
      <c r="Y20" s="1700"/>
      <c r="Z20" s="1701"/>
    </row>
    <row r="21" spans="2:28" ht="25.5">
      <c r="B21" s="463" t="s">
        <v>194</v>
      </c>
      <c r="C21" s="464" t="s">
        <v>210</v>
      </c>
      <c r="D21" s="368" t="s">
        <v>211</v>
      </c>
      <c r="E21" s="465" t="s">
        <v>212</v>
      </c>
      <c r="F21" s="466" t="s">
        <v>201</v>
      </c>
      <c r="G21" s="467" t="s">
        <v>137</v>
      </c>
      <c r="H21" s="467" t="s">
        <v>137</v>
      </c>
      <c r="I21" s="467" t="s">
        <v>137</v>
      </c>
      <c r="J21" s="467" t="s">
        <v>137</v>
      </c>
      <c r="K21" s="467" t="s">
        <v>137</v>
      </c>
      <c r="L21" s="467" t="s">
        <v>137</v>
      </c>
      <c r="M21" s="467" t="s">
        <v>137</v>
      </c>
      <c r="N21" s="467" t="s">
        <v>137</v>
      </c>
      <c r="O21" s="467" t="s">
        <v>137</v>
      </c>
      <c r="P21" s="467" t="s">
        <v>137</v>
      </c>
      <c r="Q21" s="467" t="s">
        <v>137</v>
      </c>
      <c r="R21" s="467" t="s">
        <v>137</v>
      </c>
      <c r="S21" s="467" t="s">
        <v>137</v>
      </c>
      <c r="T21" s="467" t="s">
        <v>137</v>
      </c>
      <c r="U21" s="467" t="s">
        <v>137</v>
      </c>
      <c r="V21" s="467" t="s">
        <v>137</v>
      </c>
      <c r="W21" s="467" t="s">
        <v>137</v>
      </c>
      <c r="X21" s="467" t="s">
        <v>137</v>
      </c>
      <c r="Y21" s="467" t="s">
        <v>137</v>
      </c>
      <c r="Z21" s="579" t="s">
        <v>137</v>
      </c>
    </row>
    <row r="22" spans="2:28">
      <c r="B22" s="468" t="s">
        <v>141</v>
      </c>
      <c r="C22" s="469"/>
      <c r="D22" s="470"/>
      <c r="E22" s="471"/>
      <c r="F22" s="1315"/>
      <c r="G22" s="1316">
        <f>SUM(G24:G105)</f>
        <v>98455.829999999987</v>
      </c>
      <c r="H22" s="1316">
        <f t="shared" ref="H22:Z22" si="11">SUM(H24:H105)</f>
        <v>94878.45</v>
      </c>
      <c r="I22" s="1316">
        <f t="shared" si="11"/>
        <v>94878.45</v>
      </c>
      <c r="J22" s="1316">
        <f t="shared" si="11"/>
        <v>94878.45</v>
      </c>
      <c r="K22" s="1316">
        <f t="shared" si="11"/>
        <v>94878.45</v>
      </c>
      <c r="L22" s="1316">
        <f t="shared" si="11"/>
        <v>94878.45</v>
      </c>
      <c r="M22" s="1316">
        <f t="shared" si="11"/>
        <v>94878.45</v>
      </c>
      <c r="N22" s="1316">
        <f t="shared" si="11"/>
        <v>94878.45</v>
      </c>
      <c r="O22" s="1316">
        <f t="shared" si="11"/>
        <v>94878.45</v>
      </c>
      <c r="P22" s="1316">
        <f t="shared" si="11"/>
        <v>94878.45</v>
      </c>
      <c r="Q22" s="1316">
        <f t="shared" si="11"/>
        <v>0</v>
      </c>
      <c r="R22" s="1316">
        <f t="shared" si="11"/>
        <v>0</v>
      </c>
      <c r="S22" s="1316">
        <f t="shared" si="11"/>
        <v>0</v>
      </c>
      <c r="T22" s="1316">
        <f t="shared" si="11"/>
        <v>0</v>
      </c>
      <c r="U22" s="1316">
        <f t="shared" si="11"/>
        <v>0</v>
      </c>
      <c r="V22" s="1316">
        <f t="shared" si="11"/>
        <v>0</v>
      </c>
      <c r="W22" s="1316">
        <f t="shared" si="11"/>
        <v>0</v>
      </c>
      <c r="X22" s="1316">
        <f t="shared" si="11"/>
        <v>0</v>
      </c>
      <c r="Y22" s="1316">
        <f t="shared" si="11"/>
        <v>0</v>
      </c>
      <c r="Z22" s="1316">
        <f t="shared" si="11"/>
        <v>0</v>
      </c>
    </row>
    <row r="23" spans="2:28">
      <c r="B23" s="1261" t="s">
        <v>792</v>
      </c>
      <c r="C23" s="1317"/>
      <c r="D23" s="1318"/>
      <c r="E23" s="1285">
        <f>VLOOKUP($B23,$B$14:$C$19,2,FALSE)</f>
        <v>50</v>
      </c>
      <c r="F23" s="1319">
        <f>VLOOKUP($B23,$B$14:$E$19,4,FALSE)</f>
        <v>1</v>
      </c>
      <c r="G23" s="1212"/>
      <c r="H23" s="1212"/>
      <c r="I23" s="1212"/>
      <c r="J23" s="1212"/>
      <c r="K23" s="1212"/>
      <c r="L23" s="1212"/>
      <c r="M23" s="1212"/>
      <c r="N23" s="1212"/>
      <c r="O23" s="1212"/>
      <c r="P23" s="1212"/>
      <c r="Q23" s="1316"/>
      <c r="R23" s="1316"/>
      <c r="S23" s="1316"/>
      <c r="T23" s="1316"/>
      <c r="U23" s="1316"/>
      <c r="V23" s="1316"/>
      <c r="W23" s="1316"/>
      <c r="X23" s="1316"/>
      <c r="Y23" s="1316"/>
      <c r="Z23" s="1621"/>
    </row>
    <row r="24" spans="2:28">
      <c r="B24" s="1320" t="s">
        <v>403</v>
      </c>
      <c r="C24" s="1633" t="s">
        <v>16</v>
      </c>
      <c r="D24" s="1307">
        <v>49.42</v>
      </c>
      <c r="E24" s="1308">
        <v>4</v>
      </c>
      <c r="F24" s="1324"/>
      <c r="G24" s="1325">
        <f>IF(G$14=0,0,G$14/$D$14*$E24*$D24)</f>
        <v>197.68</v>
      </c>
      <c r="H24" s="1325">
        <f t="shared" ref="H24:P30" si="12">IF(H$14=0,0,H$14/$D$14*$E24*$D24)</f>
        <v>0</v>
      </c>
      <c r="I24" s="1325">
        <f t="shared" si="12"/>
        <v>0</v>
      </c>
      <c r="J24" s="1325">
        <f t="shared" si="12"/>
        <v>0</v>
      </c>
      <c r="K24" s="1325">
        <f t="shared" si="12"/>
        <v>0</v>
      </c>
      <c r="L24" s="1325">
        <f t="shared" si="12"/>
        <v>0</v>
      </c>
      <c r="M24" s="1325">
        <f t="shared" si="12"/>
        <v>0</v>
      </c>
      <c r="N24" s="1325">
        <f t="shared" si="12"/>
        <v>0</v>
      </c>
      <c r="O24" s="1325">
        <f t="shared" si="12"/>
        <v>0</v>
      </c>
      <c r="P24" s="1325">
        <f t="shared" si="12"/>
        <v>0</v>
      </c>
      <c r="Q24" s="1316"/>
      <c r="R24" s="1316"/>
      <c r="S24" s="1316"/>
      <c r="T24" s="1316"/>
      <c r="U24" s="1316"/>
      <c r="V24" s="1316"/>
      <c r="W24" s="1316"/>
      <c r="X24" s="1316"/>
      <c r="Y24" s="1316"/>
      <c r="Z24" s="1621"/>
    </row>
    <row r="25" spans="2:28">
      <c r="B25" s="1320" t="s">
        <v>403</v>
      </c>
      <c r="C25" s="1633" t="s">
        <v>16</v>
      </c>
      <c r="D25" s="1307">
        <v>119.36</v>
      </c>
      <c r="E25" s="1308">
        <v>4</v>
      </c>
      <c r="F25" s="1324"/>
      <c r="G25" s="1325">
        <f>IF(G$14=0,0,G$14/$D$14*$E25*$D25)</f>
        <v>477.44</v>
      </c>
      <c r="H25" s="1325">
        <f t="shared" si="12"/>
        <v>0</v>
      </c>
      <c r="I25" s="1325">
        <f t="shared" si="12"/>
        <v>0</v>
      </c>
      <c r="J25" s="1325">
        <f t="shared" si="12"/>
        <v>0</v>
      </c>
      <c r="K25" s="1325">
        <f t="shared" si="12"/>
        <v>0</v>
      </c>
      <c r="L25" s="1325">
        <f t="shared" si="12"/>
        <v>0</v>
      </c>
      <c r="M25" s="1325">
        <f t="shared" si="12"/>
        <v>0</v>
      </c>
      <c r="N25" s="1325">
        <f t="shared" si="12"/>
        <v>0</v>
      </c>
      <c r="O25" s="1325">
        <f t="shared" si="12"/>
        <v>0</v>
      </c>
      <c r="P25" s="1325">
        <f t="shared" si="12"/>
        <v>0</v>
      </c>
      <c r="Q25" s="1316"/>
      <c r="R25" s="1316"/>
      <c r="S25" s="1316"/>
      <c r="T25" s="1316"/>
      <c r="U25" s="1316"/>
      <c r="V25" s="1316"/>
      <c r="W25" s="1316"/>
      <c r="X25" s="1316"/>
      <c r="Y25" s="1316"/>
      <c r="Z25" s="1621"/>
    </row>
    <row r="26" spans="2:28">
      <c r="B26" s="1320" t="s">
        <v>403</v>
      </c>
      <c r="C26" s="1633" t="s">
        <v>16</v>
      </c>
      <c r="D26" s="1307">
        <v>128.91999999999999</v>
      </c>
      <c r="E26" s="1308">
        <v>1</v>
      </c>
      <c r="F26" s="1324"/>
      <c r="G26" s="1325">
        <f>IF(G$14=0,0,G$14/$D$14*$E26*$D26)</f>
        <v>128.91999999999999</v>
      </c>
      <c r="H26" s="1325">
        <f t="shared" ref="G26:P30" si="13">IF(H$14=0,0,H$14/$D$14*$E26*$D26)</f>
        <v>0</v>
      </c>
      <c r="I26" s="1325">
        <f t="shared" si="13"/>
        <v>0</v>
      </c>
      <c r="J26" s="1325">
        <f t="shared" si="13"/>
        <v>0</v>
      </c>
      <c r="K26" s="1325">
        <f t="shared" si="13"/>
        <v>0</v>
      </c>
      <c r="L26" s="1325">
        <f t="shared" si="13"/>
        <v>0</v>
      </c>
      <c r="M26" s="1325">
        <f t="shared" si="13"/>
        <v>0</v>
      </c>
      <c r="N26" s="1325">
        <f t="shared" si="13"/>
        <v>0</v>
      </c>
      <c r="O26" s="1325">
        <f t="shared" si="13"/>
        <v>0</v>
      </c>
      <c r="P26" s="1325">
        <f t="shared" si="13"/>
        <v>0</v>
      </c>
      <c r="Q26" s="1316"/>
      <c r="R26" s="1316"/>
      <c r="S26" s="1316"/>
      <c r="T26" s="1316"/>
      <c r="U26" s="1316"/>
      <c r="V26" s="1316"/>
      <c r="W26" s="1316"/>
      <c r="X26" s="1316"/>
      <c r="Y26" s="1316"/>
      <c r="Z26" s="1621"/>
    </row>
    <row r="27" spans="2:28">
      <c r="B27" s="1320" t="s">
        <v>403</v>
      </c>
      <c r="C27" s="1633" t="s">
        <v>16</v>
      </c>
      <c r="D27" s="1307">
        <v>172.25</v>
      </c>
      <c r="E27" s="1308">
        <v>2</v>
      </c>
      <c r="F27" s="1324"/>
      <c r="G27" s="1325">
        <f>IF(G$14=0,0,G$14/$D$14*$E27*$D27)</f>
        <v>344.5</v>
      </c>
      <c r="H27" s="1325">
        <f t="shared" si="12"/>
        <v>0</v>
      </c>
      <c r="I27" s="1325">
        <f t="shared" si="12"/>
        <v>0</v>
      </c>
      <c r="J27" s="1325">
        <f t="shared" si="12"/>
        <v>0</v>
      </c>
      <c r="K27" s="1325">
        <f t="shared" si="12"/>
        <v>0</v>
      </c>
      <c r="L27" s="1325">
        <f t="shared" si="12"/>
        <v>0</v>
      </c>
      <c r="M27" s="1325">
        <f t="shared" si="12"/>
        <v>0</v>
      </c>
      <c r="N27" s="1325">
        <f t="shared" si="12"/>
        <v>0</v>
      </c>
      <c r="O27" s="1325">
        <f t="shared" si="12"/>
        <v>0</v>
      </c>
      <c r="P27" s="1325">
        <f t="shared" si="12"/>
        <v>0</v>
      </c>
      <c r="Q27" s="1316"/>
      <c r="R27" s="1316"/>
      <c r="S27" s="1316"/>
      <c r="T27" s="1316"/>
      <c r="U27" s="1316"/>
      <c r="V27" s="1316"/>
      <c r="W27" s="1316"/>
      <c r="X27" s="1316"/>
      <c r="Y27" s="1316"/>
      <c r="Z27" s="1621"/>
    </row>
    <row r="28" spans="2:28">
      <c r="B28" s="1320" t="s">
        <v>409</v>
      </c>
      <c r="C28" s="1633" t="s">
        <v>990</v>
      </c>
      <c r="D28" s="1307">
        <v>3.98</v>
      </c>
      <c r="E28" s="1308">
        <v>158</v>
      </c>
      <c r="F28" s="1324"/>
      <c r="G28" s="1325">
        <f t="shared" si="13"/>
        <v>628.84</v>
      </c>
      <c r="H28" s="1325">
        <f t="shared" si="12"/>
        <v>0</v>
      </c>
      <c r="I28" s="1325">
        <f t="shared" si="12"/>
        <v>0</v>
      </c>
      <c r="J28" s="1325">
        <f t="shared" si="12"/>
        <v>0</v>
      </c>
      <c r="K28" s="1325">
        <f t="shared" si="12"/>
        <v>0</v>
      </c>
      <c r="L28" s="1325">
        <f t="shared" si="12"/>
        <v>0</v>
      </c>
      <c r="M28" s="1325">
        <f t="shared" si="12"/>
        <v>0</v>
      </c>
      <c r="N28" s="1325">
        <f t="shared" si="12"/>
        <v>0</v>
      </c>
      <c r="O28" s="1325">
        <f t="shared" si="12"/>
        <v>0</v>
      </c>
      <c r="P28" s="1325">
        <f t="shared" si="12"/>
        <v>0</v>
      </c>
      <c r="Q28" s="1212"/>
      <c r="R28" s="1212"/>
      <c r="S28" s="1212"/>
      <c r="T28" s="1212"/>
      <c r="U28" s="1212"/>
      <c r="V28" s="1212"/>
      <c r="W28" s="1212"/>
      <c r="X28" s="1212"/>
      <c r="Y28" s="1212"/>
      <c r="Z28" s="1213"/>
    </row>
    <row r="29" spans="2:28">
      <c r="B29" s="1320" t="s">
        <v>409</v>
      </c>
      <c r="C29" s="1633" t="s">
        <v>990</v>
      </c>
      <c r="D29" s="1307">
        <v>3.6</v>
      </c>
      <c r="E29" s="1308">
        <v>200</v>
      </c>
      <c r="F29" s="1324"/>
      <c r="G29" s="1325">
        <f t="shared" si="13"/>
        <v>720</v>
      </c>
      <c r="H29" s="1325">
        <f t="shared" si="12"/>
        <v>0</v>
      </c>
      <c r="I29" s="1325">
        <f t="shared" si="12"/>
        <v>0</v>
      </c>
      <c r="J29" s="1325">
        <f t="shared" si="12"/>
        <v>0</v>
      </c>
      <c r="K29" s="1325">
        <f t="shared" si="12"/>
        <v>0</v>
      </c>
      <c r="L29" s="1325">
        <f t="shared" si="12"/>
        <v>0</v>
      </c>
      <c r="M29" s="1325">
        <f t="shared" si="12"/>
        <v>0</v>
      </c>
      <c r="N29" s="1325">
        <f t="shared" si="12"/>
        <v>0</v>
      </c>
      <c r="O29" s="1325">
        <f t="shared" si="12"/>
        <v>0</v>
      </c>
      <c r="P29" s="1325">
        <f t="shared" si="12"/>
        <v>0</v>
      </c>
      <c r="Q29" s="1325">
        <f t="shared" ref="Q29:Z32" si="14">IF(Q$14=0,0,Q$14/$D$14*$E29*$D29)</f>
        <v>0</v>
      </c>
      <c r="R29" s="1325">
        <f t="shared" si="14"/>
        <v>0</v>
      </c>
      <c r="S29" s="1325">
        <f t="shared" si="14"/>
        <v>0</v>
      </c>
      <c r="T29" s="1325">
        <f t="shared" si="14"/>
        <v>0</v>
      </c>
      <c r="U29" s="1325">
        <f t="shared" si="14"/>
        <v>0</v>
      </c>
      <c r="V29" s="1325">
        <f t="shared" si="14"/>
        <v>0</v>
      </c>
      <c r="W29" s="1325">
        <f t="shared" si="14"/>
        <v>0</v>
      </c>
      <c r="X29" s="1325">
        <f t="shared" si="14"/>
        <v>0</v>
      </c>
      <c r="Y29" s="1325">
        <f t="shared" si="14"/>
        <v>0</v>
      </c>
      <c r="Z29" s="1326">
        <f t="shared" si="14"/>
        <v>0</v>
      </c>
    </row>
    <row r="30" spans="2:28">
      <c r="B30" s="1320" t="s">
        <v>412</v>
      </c>
      <c r="C30" s="1633" t="s">
        <v>991</v>
      </c>
      <c r="D30" s="1307">
        <v>6</v>
      </c>
      <c r="E30" s="1308">
        <v>180</v>
      </c>
      <c r="F30" s="1324"/>
      <c r="G30" s="1325">
        <f t="shared" si="13"/>
        <v>1080</v>
      </c>
      <c r="H30" s="1325">
        <f t="shared" si="12"/>
        <v>0</v>
      </c>
      <c r="I30" s="1325">
        <f t="shared" si="12"/>
        <v>0</v>
      </c>
      <c r="J30" s="1325">
        <f t="shared" si="12"/>
        <v>0</v>
      </c>
      <c r="K30" s="1325">
        <f t="shared" si="12"/>
        <v>0</v>
      </c>
      <c r="L30" s="1325">
        <f t="shared" si="12"/>
        <v>0</v>
      </c>
      <c r="M30" s="1325">
        <f t="shared" si="12"/>
        <v>0</v>
      </c>
      <c r="N30" s="1325">
        <f t="shared" si="12"/>
        <v>0</v>
      </c>
      <c r="O30" s="1325">
        <f t="shared" si="12"/>
        <v>0</v>
      </c>
      <c r="P30" s="1325">
        <f t="shared" si="12"/>
        <v>0</v>
      </c>
      <c r="Q30" s="1325">
        <f t="shared" si="14"/>
        <v>0</v>
      </c>
      <c r="R30" s="1325">
        <f t="shared" si="14"/>
        <v>0</v>
      </c>
      <c r="S30" s="1325">
        <f t="shared" si="14"/>
        <v>0</v>
      </c>
      <c r="T30" s="1325">
        <f t="shared" si="14"/>
        <v>0</v>
      </c>
      <c r="U30" s="1325">
        <f t="shared" si="14"/>
        <v>0</v>
      </c>
      <c r="V30" s="1325">
        <f t="shared" si="14"/>
        <v>0</v>
      </c>
      <c r="W30" s="1325">
        <f t="shared" si="14"/>
        <v>0</v>
      </c>
      <c r="X30" s="1325">
        <f t="shared" si="14"/>
        <v>0</v>
      </c>
      <c r="Y30" s="1325">
        <f t="shared" si="14"/>
        <v>0</v>
      </c>
      <c r="Z30" s="1326">
        <f t="shared" si="14"/>
        <v>0</v>
      </c>
    </row>
    <row r="31" spans="2:28">
      <c r="B31" s="1261" t="s">
        <v>206</v>
      </c>
      <c r="C31" s="1317"/>
      <c r="D31" s="1318"/>
      <c r="E31" s="1285">
        <f>VLOOKUP($B31,$B$14:$C$19,2,FALSE)</f>
        <v>250</v>
      </c>
      <c r="F31" s="1319">
        <f>VLOOKUP($B31,$B$14:$E$19,4,FALSE)</f>
        <v>14</v>
      </c>
      <c r="G31" s="1212"/>
      <c r="H31" s="1212"/>
      <c r="I31" s="1212"/>
      <c r="J31" s="1212"/>
      <c r="K31" s="1212"/>
      <c r="L31" s="1212"/>
      <c r="M31" s="1212"/>
      <c r="N31" s="1212"/>
      <c r="O31" s="1212"/>
      <c r="P31" s="1212"/>
      <c r="Q31" s="1325">
        <f t="shared" si="14"/>
        <v>0</v>
      </c>
      <c r="R31" s="1325">
        <f t="shared" si="14"/>
        <v>0</v>
      </c>
      <c r="S31" s="1325">
        <f t="shared" si="14"/>
        <v>0</v>
      </c>
      <c r="T31" s="1325">
        <f t="shared" si="14"/>
        <v>0</v>
      </c>
      <c r="U31" s="1325">
        <f t="shared" si="14"/>
        <v>0</v>
      </c>
      <c r="V31" s="1325">
        <f t="shared" si="14"/>
        <v>0</v>
      </c>
      <c r="W31" s="1325">
        <f t="shared" si="14"/>
        <v>0</v>
      </c>
      <c r="X31" s="1325">
        <f t="shared" si="14"/>
        <v>0</v>
      </c>
      <c r="Y31" s="1325">
        <f t="shared" si="14"/>
        <v>0</v>
      </c>
      <c r="Z31" s="1326">
        <f t="shared" si="14"/>
        <v>0</v>
      </c>
    </row>
    <row r="32" spans="2:28">
      <c r="B32" s="1320" t="s">
        <v>403</v>
      </c>
      <c r="C32" s="1633" t="s">
        <v>16</v>
      </c>
      <c r="D32" s="1307">
        <v>49.42</v>
      </c>
      <c r="E32" s="1308">
        <v>4</v>
      </c>
      <c r="F32" s="1324"/>
      <c r="G32" s="1325">
        <f>IF(G$15=0,0,G$15/$D$15*$E32*$D32)</f>
        <v>2767.52</v>
      </c>
      <c r="H32" s="1325">
        <f>IF(H$15=0,0,H$15/$D$15*$E32*$D32)</f>
        <v>2767.52</v>
      </c>
      <c r="I32" s="1325">
        <f t="shared" ref="I32:P32" si="15">IF(I$15=0,0,I$15/$D$15*$E32*$D32)</f>
        <v>2767.52</v>
      </c>
      <c r="J32" s="1325">
        <f t="shared" si="15"/>
        <v>2767.52</v>
      </c>
      <c r="K32" s="1325">
        <f t="shared" si="15"/>
        <v>2767.52</v>
      </c>
      <c r="L32" s="1325">
        <f t="shared" si="15"/>
        <v>2767.52</v>
      </c>
      <c r="M32" s="1325">
        <f t="shared" si="15"/>
        <v>2767.52</v>
      </c>
      <c r="N32" s="1325">
        <f t="shared" si="15"/>
        <v>2767.52</v>
      </c>
      <c r="O32" s="1325">
        <f t="shared" si="15"/>
        <v>2767.52</v>
      </c>
      <c r="P32" s="1325">
        <f t="shared" si="15"/>
        <v>2767.52</v>
      </c>
      <c r="Q32" s="1325">
        <f t="shared" si="14"/>
        <v>0</v>
      </c>
      <c r="R32" s="1325">
        <f t="shared" si="14"/>
        <v>0</v>
      </c>
      <c r="S32" s="1325">
        <f t="shared" si="14"/>
        <v>0</v>
      </c>
      <c r="T32" s="1325">
        <f t="shared" si="14"/>
        <v>0</v>
      </c>
      <c r="U32" s="1325">
        <f t="shared" si="14"/>
        <v>0</v>
      </c>
      <c r="V32" s="1325">
        <f t="shared" si="14"/>
        <v>0</v>
      </c>
      <c r="W32" s="1325">
        <f t="shared" si="14"/>
        <v>0</v>
      </c>
      <c r="X32" s="1325">
        <f t="shared" si="14"/>
        <v>0</v>
      </c>
      <c r="Y32" s="1325">
        <f t="shared" si="14"/>
        <v>0</v>
      </c>
      <c r="Z32" s="1326">
        <f t="shared" si="14"/>
        <v>0</v>
      </c>
    </row>
    <row r="33" spans="2:26">
      <c r="B33" s="1320" t="s">
        <v>409</v>
      </c>
      <c r="C33" s="1633" t="s">
        <v>990</v>
      </c>
      <c r="D33" s="1307">
        <v>3.98</v>
      </c>
      <c r="E33" s="1308">
        <v>132</v>
      </c>
      <c r="F33" s="1324"/>
      <c r="G33" s="1325">
        <f>IF(G$15=0,0,G$15/$D$15*$E33*$D33)</f>
        <v>7355.04</v>
      </c>
      <c r="H33" s="1325">
        <f t="shared" ref="H33:P33" si="16">IF(H$15=0,0,H$15/$D$15*$E33*$D33)</f>
        <v>7355.04</v>
      </c>
      <c r="I33" s="1325">
        <f>IF(I$15=0,0,I$15/$D$15*$E33*$D33)</f>
        <v>7355.04</v>
      </c>
      <c r="J33" s="1325">
        <f t="shared" si="16"/>
        <v>7355.04</v>
      </c>
      <c r="K33" s="1325">
        <f t="shared" si="16"/>
        <v>7355.04</v>
      </c>
      <c r="L33" s="1325">
        <f t="shared" si="16"/>
        <v>7355.04</v>
      </c>
      <c r="M33" s="1325">
        <f t="shared" si="16"/>
        <v>7355.04</v>
      </c>
      <c r="N33" s="1325">
        <f t="shared" si="16"/>
        <v>7355.04</v>
      </c>
      <c r="O33" s="1325">
        <f t="shared" si="16"/>
        <v>7355.04</v>
      </c>
      <c r="P33" s="1325">
        <f t="shared" si="16"/>
        <v>7355.04</v>
      </c>
      <c r="Q33" s="1325"/>
      <c r="R33" s="1325"/>
      <c r="S33" s="1325"/>
      <c r="T33" s="1325"/>
      <c r="U33" s="1325"/>
      <c r="V33" s="1325"/>
      <c r="W33" s="1325"/>
      <c r="X33" s="1325"/>
      <c r="Y33" s="1325"/>
      <c r="Z33" s="1326"/>
    </row>
    <row r="34" spans="2:26">
      <c r="B34" s="1320" t="s">
        <v>412</v>
      </c>
      <c r="C34" s="1633" t="s">
        <v>991</v>
      </c>
      <c r="D34" s="1307">
        <v>6</v>
      </c>
      <c r="E34" s="1308">
        <v>180</v>
      </c>
      <c r="F34" s="1324"/>
      <c r="G34" s="1325">
        <f>IF(G$16=0,0,G$16/$D$16*$E34*$D34)</f>
        <v>7560</v>
      </c>
      <c r="H34" s="1325">
        <f t="shared" ref="H34:P45" si="17">IF(H$16=0,0,H$16/$D$16*$E34*$D34)</f>
        <v>7560</v>
      </c>
      <c r="I34" s="1325">
        <f t="shared" si="17"/>
        <v>7560</v>
      </c>
      <c r="J34" s="1325">
        <f t="shared" si="17"/>
        <v>7560</v>
      </c>
      <c r="K34" s="1325">
        <f t="shared" si="17"/>
        <v>7560</v>
      </c>
      <c r="L34" s="1325">
        <f t="shared" si="17"/>
        <v>7560</v>
      </c>
      <c r="M34" s="1325">
        <f t="shared" si="17"/>
        <v>7560</v>
      </c>
      <c r="N34" s="1325">
        <f t="shared" si="17"/>
        <v>7560</v>
      </c>
      <c r="O34" s="1325">
        <f t="shared" si="17"/>
        <v>7560</v>
      </c>
      <c r="P34" s="1325">
        <f t="shared" si="17"/>
        <v>7560</v>
      </c>
      <c r="Q34" s="1325">
        <f t="shared" ref="Q34:Z35" si="18">IF(Q$14=0,0,Q$14/$D$14*$E34*$D34)</f>
        <v>0</v>
      </c>
      <c r="R34" s="1325">
        <f t="shared" si="18"/>
        <v>0</v>
      </c>
      <c r="S34" s="1325">
        <f t="shared" si="18"/>
        <v>0</v>
      </c>
      <c r="T34" s="1325">
        <f t="shared" si="18"/>
        <v>0</v>
      </c>
      <c r="U34" s="1325">
        <f t="shared" si="18"/>
        <v>0</v>
      </c>
      <c r="V34" s="1325">
        <f t="shared" si="18"/>
        <v>0</v>
      </c>
      <c r="W34" s="1325">
        <f t="shared" si="18"/>
        <v>0</v>
      </c>
      <c r="X34" s="1325">
        <f t="shared" si="18"/>
        <v>0</v>
      </c>
      <c r="Y34" s="1325">
        <f t="shared" si="18"/>
        <v>0</v>
      </c>
      <c r="Z34" s="1326">
        <f t="shared" si="18"/>
        <v>0</v>
      </c>
    </row>
    <row r="35" spans="2:26">
      <c r="B35" s="1261" t="s">
        <v>207</v>
      </c>
      <c r="C35" s="1317"/>
      <c r="D35" s="1318"/>
      <c r="E35" s="1285">
        <f>VLOOKUP($B35,$B$14:$C$19,2,FALSE)</f>
        <v>500</v>
      </c>
      <c r="F35" s="1319">
        <f>VLOOKUP($B35,$B$14:$E$19,4,FALSE)</f>
        <v>7</v>
      </c>
      <c r="G35" s="1212"/>
      <c r="H35" s="1212"/>
      <c r="I35" s="1212"/>
      <c r="J35" s="1212"/>
      <c r="K35" s="1212"/>
      <c r="L35" s="1212"/>
      <c r="M35" s="1212"/>
      <c r="N35" s="1212"/>
      <c r="O35" s="1212"/>
      <c r="P35" s="1212"/>
      <c r="Q35" s="1325">
        <f t="shared" si="18"/>
        <v>0</v>
      </c>
      <c r="R35" s="1325">
        <f t="shared" si="18"/>
        <v>0</v>
      </c>
      <c r="S35" s="1325">
        <f t="shared" si="18"/>
        <v>0</v>
      </c>
      <c r="T35" s="1325">
        <f t="shared" si="18"/>
        <v>0</v>
      </c>
      <c r="U35" s="1325">
        <f t="shared" si="18"/>
        <v>0</v>
      </c>
      <c r="V35" s="1325">
        <f t="shared" si="18"/>
        <v>0</v>
      </c>
      <c r="W35" s="1325">
        <f t="shared" si="18"/>
        <v>0</v>
      </c>
      <c r="X35" s="1325">
        <f t="shared" si="18"/>
        <v>0</v>
      </c>
      <c r="Y35" s="1325">
        <f t="shared" si="18"/>
        <v>0</v>
      </c>
      <c r="Z35" s="1326">
        <f t="shared" si="18"/>
        <v>0</v>
      </c>
    </row>
    <row r="36" spans="2:26">
      <c r="B36" s="1320" t="s">
        <v>403</v>
      </c>
      <c r="C36" s="1633" t="s">
        <v>16</v>
      </c>
      <c r="D36" s="1307">
        <v>49.42</v>
      </c>
      <c r="E36" s="1308">
        <v>4</v>
      </c>
      <c r="F36" s="1324"/>
      <c r="G36" s="1325">
        <f>IF(G$16=0,0,G$16/$D$16*$E36*$D36)</f>
        <v>1383.76</v>
      </c>
      <c r="H36" s="1325">
        <f t="shared" si="17"/>
        <v>1383.76</v>
      </c>
      <c r="I36" s="1325">
        <f t="shared" si="17"/>
        <v>1383.76</v>
      </c>
      <c r="J36" s="1325">
        <f t="shared" si="17"/>
        <v>1383.76</v>
      </c>
      <c r="K36" s="1325">
        <f t="shared" si="17"/>
        <v>1383.76</v>
      </c>
      <c r="L36" s="1325">
        <f t="shared" si="17"/>
        <v>1383.76</v>
      </c>
      <c r="M36" s="1325">
        <f t="shared" si="17"/>
        <v>1383.76</v>
      </c>
      <c r="N36" s="1325">
        <f t="shared" si="17"/>
        <v>1383.76</v>
      </c>
      <c r="O36" s="1325">
        <f t="shared" si="17"/>
        <v>1383.76</v>
      </c>
      <c r="P36" s="1325">
        <f t="shared" si="17"/>
        <v>1383.76</v>
      </c>
      <c r="Q36" s="1212"/>
      <c r="R36" s="1212"/>
      <c r="S36" s="1212"/>
      <c r="T36" s="1212"/>
      <c r="U36" s="1212"/>
      <c r="V36" s="1212"/>
      <c r="W36" s="1212"/>
      <c r="X36" s="1212"/>
      <c r="Y36" s="1212"/>
      <c r="Z36" s="1213"/>
    </row>
    <row r="37" spans="2:26">
      <c r="B37" s="1320" t="s">
        <v>403</v>
      </c>
      <c r="C37" s="1633" t="s">
        <v>16</v>
      </c>
      <c r="D37" s="1307">
        <v>64.88</v>
      </c>
      <c r="E37" s="1308">
        <v>1</v>
      </c>
      <c r="F37" s="1324"/>
      <c r="G37" s="1325">
        <f t="shared" ref="G37:P45" si="19">IF(G$16=0,0,G$16/$D$16*$E37*$D37)</f>
        <v>454.15999999999997</v>
      </c>
      <c r="H37" s="1325">
        <f t="shared" si="19"/>
        <v>454.15999999999997</v>
      </c>
      <c r="I37" s="1325">
        <f t="shared" si="19"/>
        <v>454.15999999999997</v>
      </c>
      <c r="J37" s="1325">
        <f t="shared" si="19"/>
        <v>454.15999999999997</v>
      </c>
      <c r="K37" s="1325">
        <f t="shared" si="19"/>
        <v>454.15999999999997</v>
      </c>
      <c r="L37" s="1325">
        <f t="shared" si="19"/>
        <v>454.15999999999997</v>
      </c>
      <c r="M37" s="1325">
        <f t="shared" si="19"/>
        <v>454.15999999999997</v>
      </c>
      <c r="N37" s="1325">
        <f t="shared" si="19"/>
        <v>454.15999999999997</v>
      </c>
      <c r="O37" s="1325">
        <f t="shared" si="19"/>
        <v>454.15999999999997</v>
      </c>
      <c r="P37" s="1325">
        <f t="shared" si="19"/>
        <v>454.15999999999997</v>
      </c>
      <c r="Q37" s="1325">
        <f t="shared" ref="Q37:Z42" si="20">IF(Q$15=0,0,Q$15/$D$15*$E37*$D37)</f>
        <v>0</v>
      </c>
      <c r="R37" s="1325">
        <f t="shared" si="20"/>
        <v>0</v>
      </c>
      <c r="S37" s="1325">
        <f t="shared" si="20"/>
        <v>0</v>
      </c>
      <c r="T37" s="1325">
        <f t="shared" si="20"/>
        <v>0</v>
      </c>
      <c r="U37" s="1325">
        <f t="shared" si="20"/>
        <v>0</v>
      </c>
      <c r="V37" s="1325">
        <f t="shared" si="20"/>
        <v>0</v>
      </c>
      <c r="W37" s="1325">
        <f t="shared" si="20"/>
        <v>0</v>
      </c>
      <c r="X37" s="1325">
        <f t="shared" si="20"/>
        <v>0</v>
      </c>
      <c r="Y37" s="1325">
        <f t="shared" si="20"/>
        <v>0</v>
      </c>
      <c r="Z37" s="1326">
        <f t="shared" si="20"/>
        <v>0</v>
      </c>
    </row>
    <row r="38" spans="2:26">
      <c r="B38" s="1320" t="s">
        <v>403</v>
      </c>
      <c r="C38" s="1633" t="s">
        <v>16</v>
      </c>
      <c r="D38" s="1307">
        <v>349.37</v>
      </c>
      <c r="E38" s="1308">
        <v>1</v>
      </c>
      <c r="F38" s="1324"/>
      <c r="G38" s="1325">
        <f t="shared" si="19"/>
        <v>2445.59</v>
      </c>
      <c r="H38" s="1325">
        <f t="shared" si="17"/>
        <v>2445.59</v>
      </c>
      <c r="I38" s="1325">
        <f t="shared" si="17"/>
        <v>2445.59</v>
      </c>
      <c r="J38" s="1325">
        <f t="shared" si="17"/>
        <v>2445.59</v>
      </c>
      <c r="K38" s="1325">
        <f t="shared" si="17"/>
        <v>2445.59</v>
      </c>
      <c r="L38" s="1325">
        <f t="shared" si="17"/>
        <v>2445.59</v>
      </c>
      <c r="M38" s="1325">
        <f t="shared" si="17"/>
        <v>2445.59</v>
      </c>
      <c r="N38" s="1325">
        <f t="shared" si="17"/>
        <v>2445.59</v>
      </c>
      <c r="O38" s="1325">
        <f t="shared" si="17"/>
        <v>2445.59</v>
      </c>
      <c r="P38" s="1325">
        <f t="shared" si="17"/>
        <v>2445.59</v>
      </c>
      <c r="Q38" s="1325">
        <f t="shared" si="20"/>
        <v>0</v>
      </c>
      <c r="R38" s="1325">
        <f t="shared" si="20"/>
        <v>0</v>
      </c>
      <c r="S38" s="1325">
        <f t="shared" si="20"/>
        <v>0</v>
      </c>
      <c r="T38" s="1325">
        <f t="shared" si="20"/>
        <v>0</v>
      </c>
      <c r="U38" s="1325">
        <f t="shared" si="20"/>
        <v>0</v>
      </c>
      <c r="V38" s="1325">
        <f t="shared" si="20"/>
        <v>0</v>
      </c>
      <c r="W38" s="1325">
        <f t="shared" si="20"/>
        <v>0</v>
      </c>
      <c r="X38" s="1325">
        <f t="shared" si="20"/>
        <v>0</v>
      </c>
      <c r="Y38" s="1325">
        <f t="shared" si="20"/>
        <v>0</v>
      </c>
      <c r="Z38" s="1326">
        <f t="shared" si="20"/>
        <v>0</v>
      </c>
    </row>
    <row r="39" spans="2:26">
      <c r="B39" s="1320" t="s">
        <v>403</v>
      </c>
      <c r="C39" s="1633" t="s">
        <v>16</v>
      </c>
      <c r="D39" s="1307">
        <v>28.57</v>
      </c>
      <c r="E39" s="1308">
        <v>1</v>
      </c>
      <c r="F39" s="1324"/>
      <c r="G39" s="1325">
        <f t="shared" si="19"/>
        <v>199.99</v>
      </c>
      <c r="H39" s="1325">
        <f t="shared" si="17"/>
        <v>199.99</v>
      </c>
      <c r="I39" s="1325">
        <f t="shared" si="17"/>
        <v>199.99</v>
      </c>
      <c r="J39" s="1325">
        <f t="shared" si="17"/>
        <v>199.99</v>
      </c>
      <c r="K39" s="1325">
        <f t="shared" si="17"/>
        <v>199.99</v>
      </c>
      <c r="L39" s="1325">
        <f t="shared" si="17"/>
        <v>199.99</v>
      </c>
      <c r="M39" s="1325">
        <f t="shared" si="17"/>
        <v>199.99</v>
      </c>
      <c r="N39" s="1325">
        <f t="shared" si="17"/>
        <v>199.99</v>
      </c>
      <c r="O39" s="1325">
        <f t="shared" si="17"/>
        <v>199.99</v>
      </c>
      <c r="P39" s="1325">
        <f t="shared" si="17"/>
        <v>199.99</v>
      </c>
      <c r="Q39" s="1325">
        <f t="shared" si="20"/>
        <v>0</v>
      </c>
      <c r="R39" s="1325">
        <f t="shared" si="20"/>
        <v>0</v>
      </c>
      <c r="S39" s="1325">
        <f t="shared" si="20"/>
        <v>0</v>
      </c>
      <c r="T39" s="1325">
        <f t="shared" si="20"/>
        <v>0</v>
      </c>
      <c r="U39" s="1325">
        <f t="shared" si="20"/>
        <v>0</v>
      </c>
      <c r="V39" s="1325">
        <f t="shared" si="20"/>
        <v>0</v>
      </c>
      <c r="W39" s="1325">
        <f t="shared" si="20"/>
        <v>0</v>
      </c>
      <c r="X39" s="1325">
        <f t="shared" si="20"/>
        <v>0</v>
      </c>
      <c r="Y39" s="1325">
        <f t="shared" si="20"/>
        <v>0</v>
      </c>
      <c r="Z39" s="1326">
        <f t="shared" si="20"/>
        <v>0</v>
      </c>
    </row>
    <row r="40" spans="2:26">
      <c r="B40" s="1320" t="s">
        <v>403</v>
      </c>
      <c r="C40" s="1633" t="s">
        <v>16</v>
      </c>
      <c r="D40" s="1307">
        <v>57.56</v>
      </c>
      <c r="E40" s="1308">
        <v>1</v>
      </c>
      <c r="F40" s="1324"/>
      <c r="G40" s="1325">
        <f t="shared" si="19"/>
        <v>402.92</v>
      </c>
      <c r="H40" s="1325">
        <f t="shared" si="17"/>
        <v>402.92</v>
      </c>
      <c r="I40" s="1325">
        <f t="shared" si="17"/>
        <v>402.92</v>
      </c>
      <c r="J40" s="1325">
        <f t="shared" si="17"/>
        <v>402.92</v>
      </c>
      <c r="K40" s="1325">
        <f t="shared" si="17"/>
        <v>402.92</v>
      </c>
      <c r="L40" s="1325">
        <f t="shared" si="17"/>
        <v>402.92</v>
      </c>
      <c r="M40" s="1325">
        <f t="shared" si="17"/>
        <v>402.92</v>
      </c>
      <c r="N40" s="1325">
        <f t="shared" si="17"/>
        <v>402.92</v>
      </c>
      <c r="O40" s="1325">
        <f t="shared" si="17"/>
        <v>402.92</v>
      </c>
      <c r="P40" s="1325">
        <f t="shared" si="17"/>
        <v>402.92</v>
      </c>
      <c r="Q40" s="1325">
        <f t="shared" si="20"/>
        <v>0</v>
      </c>
      <c r="R40" s="1325">
        <f t="shared" si="20"/>
        <v>0</v>
      </c>
      <c r="S40" s="1325">
        <f t="shared" si="20"/>
        <v>0</v>
      </c>
      <c r="T40" s="1325">
        <f t="shared" si="20"/>
        <v>0</v>
      </c>
      <c r="U40" s="1325">
        <f t="shared" si="20"/>
        <v>0</v>
      </c>
      <c r="V40" s="1325">
        <f t="shared" si="20"/>
        <v>0</v>
      </c>
      <c r="W40" s="1325">
        <f t="shared" si="20"/>
        <v>0</v>
      </c>
      <c r="X40" s="1325">
        <f t="shared" si="20"/>
        <v>0</v>
      </c>
      <c r="Y40" s="1325">
        <f t="shared" si="20"/>
        <v>0</v>
      </c>
      <c r="Z40" s="1326">
        <f t="shared" si="20"/>
        <v>0</v>
      </c>
    </row>
    <row r="41" spans="2:26">
      <c r="B41" s="1320" t="s">
        <v>403</v>
      </c>
      <c r="C41" s="1633" t="s">
        <v>16</v>
      </c>
      <c r="D41" s="1307">
        <v>128.91999999999999</v>
      </c>
      <c r="E41" s="1308">
        <v>1</v>
      </c>
      <c r="F41" s="1324"/>
      <c r="G41" s="1325">
        <f t="shared" si="19"/>
        <v>902.43999999999994</v>
      </c>
      <c r="H41" s="1325">
        <f t="shared" si="17"/>
        <v>902.43999999999994</v>
      </c>
      <c r="I41" s="1325">
        <f t="shared" si="17"/>
        <v>902.43999999999994</v>
      </c>
      <c r="J41" s="1325">
        <f t="shared" si="17"/>
        <v>902.43999999999994</v>
      </c>
      <c r="K41" s="1325">
        <f t="shared" si="17"/>
        <v>902.43999999999994</v>
      </c>
      <c r="L41" s="1325">
        <f t="shared" si="17"/>
        <v>902.43999999999994</v>
      </c>
      <c r="M41" s="1325">
        <f t="shared" si="17"/>
        <v>902.43999999999994</v>
      </c>
      <c r="N41" s="1325">
        <f t="shared" si="17"/>
        <v>902.43999999999994</v>
      </c>
      <c r="O41" s="1325">
        <f t="shared" si="17"/>
        <v>902.43999999999994</v>
      </c>
      <c r="P41" s="1325">
        <f t="shared" si="17"/>
        <v>902.43999999999994</v>
      </c>
      <c r="Q41" s="1325">
        <f t="shared" si="20"/>
        <v>0</v>
      </c>
      <c r="R41" s="1325">
        <f t="shared" si="20"/>
        <v>0</v>
      </c>
      <c r="S41" s="1325">
        <f t="shared" si="20"/>
        <v>0</v>
      </c>
      <c r="T41" s="1325">
        <f t="shared" si="20"/>
        <v>0</v>
      </c>
      <c r="U41" s="1325">
        <f t="shared" si="20"/>
        <v>0</v>
      </c>
      <c r="V41" s="1325">
        <f t="shared" si="20"/>
        <v>0</v>
      </c>
      <c r="W41" s="1325">
        <f t="shared" si="20"/>
        <v>0</v>
      </c>
      <c r="X41" s="1325">
        <f t="shared" si="20"/>
        <v>0</v>
      </c>
      <c r="Y41" s="1325">
        <f t="shared" si="20"/>
        <v>0</v>
      </c>
      <c r="Z41" s="1326">
        <f t="shared" si="20"/>
        <v>0</v>
      </c>
    </row>
    <row r="42" spans="2:26">
      <c r="B42" s="1320" t="s">
        <v>403</v>
      </c>
      <c r="C42" s="1633" t="s">
        <v>16</v>
      </c>
      <c r="D42" s="1307">
        <v>263.82</v>
      </c>
      <c r="E42" s="1308">
        <v>1</v>
      </c>
      <c r="F42" s="1324"/>
      <c r="G42" s="1325">
        <f t="shared" si="19"/>
        <v>1846.74</v>
      </c>
      <c r="H42" s="1325">
        <f t="shared" si="17"/>
        <v>1846.74</v>
      </c>
      <c r="I42" s="1325">
        <f t="shared" si="17"/>
        <v>1846.74</v>
      </c>
      <c r="J42" s="1325">
        <f t="shared" si="17"/>
        <v>1846.74</v>
      </c>
      <c r="K42" s="1325">
        <f t="shared" si="17"/>
        <v>1846.74</v>
      </c>
      <c r="L42" s="1325">
        <f t="shared" si="17"/>
        <v>1846.74</v>
      </c>
      <c r="M42" s="1325">
        <f t="shared" si="17"/>
        <v>1846.74</v>
      </c>
      <c r="N42" s="1325">
        <f t="shared" si="17"/>
        <v>1846.74</v>
      </c>
      <c r="O42" s="1325">
        <f t="shared" si="17"/>
        <v>1846.74</v>
      </c>
      <c r="P42" s="1325">
        <f t="shared" si="17"/>
        <v>1846.74</v>
      </c>
      <c r="Q42" s="1325">
        <f t="shared" si="20"/>
        <v>0</v>
      </c>
      <c r="R42" s="1325">
        <f t="shared" si="20"/>
        <v>0</v>
      </c>
      <c r="S42" s="1325">
        <f t="shared" si="20"/>
        <v>0</v>
      </c>
      <c r="T42" s="1325">
        <f t="shared" si="20"/>
        <v>0</v>
      </c>
      <c r="U42" s="1325">
        <f t="shared" si="20"/>
        <v>0</v>
      </c>
      <c r="V42" s="1325">
        <f t="shared" si="20"/>
        <v>0</v>
      </c>
      <c r="W42" s="1325">
        <f t="shared" si="20"/>
        <v>0</v>
      </c>
      <c r="X42" s="1325">
        <f t="shared" si="20"/>
        <v>0</v>
      </c>
      <c r="Y42" s="1325">
        <f t="shared" si="20"/>
        <v>0</v>
      </c>
      <c r="Z42" s="1326">
        <f t="shared" si="20"/>
        <v>0</v>
      </c>
    </row>
    <row r="43" spans="2:26">
      <c r="B43" s="1320" t="s">
        <v>403</v>
      </c>
      <c r="C43" s="1633" t="s">
        <v>16</v>
      </c>
      <c r="D43" s="1307">
        <v>96.92</v>
      </c>
      <c r="E43" s="1308">
        <v>1</v>
      </c>
      <c r="F43" s="1324"/>
      <c r="G43" s="1325">
        <f t="shared" si="19"/>
        <v>678.44</v>
      </c>
      <c r="H43" s="1325">
        <f t="shared" si="17"/>
        <v>678.44</v>
      </c>
      <c r="I43" s="1325">
        <f t="shared" si="17"/>
        <v>678.44</v>
      </c>
      <c r="J43" s="1325">
        <f t="shared" si="17"/>
        <v>678.44</v>
      </c>
      <c r="K43" s="1325">
        <f t="shared" si="17"/>
        <v>678.44</v>
      </c>
      <c r="L43" s="1325">
        <f t="shared" si="17"/>
        <v>678.44</v>
      </c>
      <c r="M43" s="1325">
        <f t="shared" si="17"/>
        <v>678.44</v>
      </c>
      <c r="N43" s="1325">
        <f t="shared" si="17"/>
        <v>678.44</v>
      </c>
      <c r="O43" s="1325">
        <f t="shared" si="17"/>
        <v>678.44</v>
      </c>
      <c r="P43" s="1325">
        <f t="shared" si="17"/>
        <v>678.44</v>
      </c>
      <c r="Q43" s="1212"/>
      <c r="R43" s="1212"/>
      <c r="S43" s="1212"/>
      <c r="T43" s="1212"/>
      <c r="U43" s="1212"/>
      <c r="V43" s="1212"/>
      <c r="W43" s="1212"/>
      <c r="X43" s="1212"/>
      <c r="Y43" s="1212"/>
      <c r="Z43" s="1213"/>
    </row>
    <row r="44" spans="2:26">
      <c r="B44" s="1320" t="s">
        <v>409</v>
      </c>
      <c r="C44" s="1633" t="s">
        <v>990</v>
      </c>
      <c r="D44" s="1307">
        <v>3.98</v>
      </c>
      <c r="E44" s="1308">
        <v>158</v>
      </c>
      <c r="F44" s="1324"/>
      <c r="G44" s="1325">
        <f t="shared" si="19"/>
        <v>4401.88</v>
      </c>
      <c r="H44" s="1325">
        <f t="shared" si="17"/>
        <v>4401.88</v>
      </c>
      <c r="I44" s="1325">
        <f t="shared" si="17"/>
        <v>4401.88</v>
      </c>
      <c r="J44" s="1325">
        <f t="shared" si="17"/>
        <v>4401.88</v>
      </c>
      <c r="K44" s="1325">
        <f t="shared" si="17"/>
        <v>4401.88</v>
      </c>
      <c r="L44" s="1325">
        <f t="shared" si="17"/>
        <v>4401.88</v>
      </c>
      <c r="M44" s="1325">
        <f t="shared" si="17"/>
        <v>4401.88</v>
      </c>
      <c r="N44" s="1325">
        <f t="shared" si="17"/>
        <v>4401.88</v>
      </c>
      <c r="O44" s="1325">
        <f t="shared" si="17"/>
        <v>4401.88</v>
      </c>
      <c r="P44" s="1325">
        <f t="shared" si="17"/>
        <v>4401.88</v>
      </c>
      <c r="Q44" s="1325">
        <f t="shared" ref="Q44:Z49" si="21">IF(Q$16=0,0,Q$16/$D$16*$E44*$D44)</f>
        <v>0</v>
      </c>
      <c r="R44" s="1325">
        <f t="shared" si="21"/>
        <v>0</v>
      </c>
      <c r="S44" s="1325">
        <f t="shared" si="21"/>
        <v>0</v>
      </c>
      <c r="T44" s="1325">
        <f t="shared" si="21"/>
        <v>0</v>
      </c>
      <c r="U44" s="1325">
        <f t="shared" si="21"/>
        <v>0</v>
      </c>
      <c r="V44" s="1325">
        <f t="shared" si="21"/>
        <v>0</v>
      </c>
      <c r="W44" s="1325">
        <f t="shared" si="21"/>
        <v>0</v>
      </c>
      <c r="X44" s="1325">
        <f t="shared" si="21"/>
        <v>0</v>
      </c>
      <c r="Y44" s="1325">
        <f t="shared" si="21"/>
        <v>0</v>
      </c>
      <c r="Z44" s="1326">
        <f t="shared" si="21"/>
        <v>0</v>
      </c>
    </row>
    <row r="45" spans="2:26">
      <c r="B45" s="1320" t="s">
        <v>412</v>
      </c>
      <c r="C45" s="1633" t="s">
        <v>991</v>
      </c>
      <c r="D45" s="1307">
        <v>6</v>
      </c>
      <c r="E45" s="1308">
        <v>180</v>
      </c>
      <c r="F45" s="1324"/>
      <c r="G45" s="1325">
        <f t="shared" si="19"/>
        <v>7560</v>
      </c>
      <c r="H45" s="1325">
        <f t="shared" si="17"/>
        <v>7560</v>
      </c>
      <c r="I45" s="1325">
        <f t="shared" si="17"/>
        <v>7560</v>
      </c>
      <c r="J45" s="1325">
        <f t="shared" si="17"/>
        <v>7560</v>
      </c>
      <c r="K45" s="1325">
        <f t="shared" si="17"/>
        <v>7560</v>
      </c>
      <c r="L45" s="1325">
        <f t="shared" si="17"/>
        <v>7560</v>
      </c>
      <c r="M45" s="1325">
        <f t="shared" si="17"/>
        <v>7560</v>
      </c>
      <c r="N45" s="1325">
        <f t="shared" si="17"/>
        <v>7560</v>
      </c>
      <c r="O45" s="1325">
        <f t="shared" si="17"/>
        <v>7560</v>
      </c>
      <c r="P45" s="1325">
        <f t="shared" si="17"/>
        <v>7560</v>
      </c>
      <c r="Q45" s="1325">
        <f t="shared" si="21"/>
        <v>0</v>
      </c>
      <c r="R45" s="1325">
        <f t="shared" si="21"/>
        <v>0</v>
      </c>
      <c r="S45" s="1325">
        <f t="shared" si="21"/>
        <v>0</v>
      </c>
      <c r="T45" s="1325">
        <f t="shared" si="21"/>
        <v>0</v>
      </c>
      <c r="U45" s="1325">
        <f t="shared" si="21"/>
        <v>0</v>
      </c>
      <c r="V45" s="1325">
        <f t="shared" si="21"/>
        <v>0</v>
      </c>
      <c r="W45" s="1325">
        <f t="shared" si="21"/>
        <v>0</v>
      </c>
      <c r="X45" s="1325">
        <f t="shared" si="21"/>
        <v>0</v>
      </c>
      <c r="Y45" s="1325">
        <f t="shared" si="21"/>
        <v>0</v>
      </c>
      <c r="Z45" s="1326">
        <f t="shared" si="21"/>
        <v>0</v>
      </c>
    </row>
    <row r="46" spans="2:26">
      <c r="B46" s="1261" t="s">
        <v>208</v>
      </c>
      <c r="C46" s="1317"/>
      <c r="D46" s="1318"/>
      <c r="E46" s="1285">
        <f>VLOOKUP($B46,$B$14:$C$19,2,FALSE)</f>
        <v>1000</v>
      </c>
      <c r="F46" s="1319">
        <f>VLOOKUP($B46,$B$14:$E$19,4,FALSE)</f>
        <v>4</v>
      </c>
      <c r="G46" s="1212"/>
      <c r="H46" s="1212"/>
      <c r="I46" s="1212"/>
      <c r="J46" s="1212"/>
      <c r="K46" s="1212"/>
      <c r="L46" s="1212"/>
      <c r="M46" s="1212"/>
      <c r="N46" s="1212"/>
      <c r="O46" s="1212"/>
      <c r="P46" s="1212"/>
      <c r="Q46" s="1325">
        <f t="shared" si="21"/>
        <v>0</v>
      </c>
      <c r="R46" s="1325">
        <f t="shared" si="21"/>
        <v>0</v>
      </c>
      <c r="S46" s="1325">
        <f t="shared" si="21"/>
        <v>0</v>
      </c>
      <c r="T46" s="1325">
        <f t="shared" si="21"/>
        <v>0</v>
      </c>
      <c r="U46" s="1325">
        <f t="shared" si="21"/>
        <v>0</v>
      </c>
      <c r="V46" s="1325">
        <f t="shared" si="21"/>
        <v>0</v>
      </c>
      <c r="W46" s="1325">
        <f t="shared" si="21"/>
        <v>0</v>
      </c>
      <c r="X46" s="1325">
        <f t="shared" si="21"/>
        <v>0</v>
      </c>
      <c r="Y46" s="1325">
        <f t="shared" si="21"/>
        <v>0</v>
      </c>
      <c r="Z46" s="1326">
        <f t="shared" si="21"/>
        <v>0</v>
      </c>
    </row>
    <row r="47" spans="2:26">
      <c r="B47" s="1320" t="s">
        <v>403</v>
      </c>
      <c r="C47" s="1633" t="s">
        <v>16</v>
      </c>
      <c r="D47" s="1307">
        <v>49.42</v>
      </c>
      <c r="E47" s="1308">
        <v>4</v>
      </c>
      <c r="F47" s="1324"/>
      <c r="G47" s="1325">
        <f>IF(G$17=0,0,G$17/$D$17*$E47*$D47)</f>
        <v>790.72</v>
      </c>
      <c r="H47" s="1325">
        <f t="shared" ref="H47:P60" si="22">IF(H$17=0,0,H$17/$D$17*$E47*$D47)</f>
        <v>790.72</v>
      </c>
      <c r="I47" s="1325">
        <f t="shared" si="22"/>
        <v>790.72</v>
      </c>
      <c r="J47" s="1325">
        <f t="shared" si="22"/>
        <v>790.72</v>
      </c>
      <c r="K47" s="1325">
        <f t="shared" si="22"/>
        <v>790.72</v>
      </c>
      <c r="L47" s="1325">
        <f t="shared" si="22"/>
        <v>790.72</v>
      </c>
      <c r="M47" s="1325">
        <f t="shared" si="22"/>
        <v>790.72</v>
      </c>
      <c r="N47" s="1325">
        <f t="shared" si="22"/>
        <v>790.72</v>
      </c>
      <c r="O47" s="1325">
        <f t="shared" si="22"/>
        <v>790.72</v>
      </c>
      <c r="P47" s="1325">
        <f t="shared" si="22"/>
        <v>790.72</v>
      </c>
      <c r="Q47" s="1325">
        <f t="shared" si="21"/>
        <v>0</v>
      </c>
      <c r="R47" s="1325">
        <f t="shared" si="21"/>
        <v>0</v>
      </c>
      <c r="S47" s="1325">
        <f t="shared" si="21"/>
        <v>0</v>
      </c>
      <c r="T47" s="1325">
        <f t="shared" si="21"/>
        <v>0</v>
      </c>
      <c r="U47" s="1325">
        <f t="shared" si="21"/>
        <v>0</v>
      </c>
      <c r="V47" s="1325">
        <f t="shared" si="21"/>
        <v>0</v>
      </c>
      <c r="W47" s="1325">
        <f t="shared" si="21"/>
        <v>0</v>
      </c>
      <c r="X47" s="1325">
        <f t="shared" si="21"/>
        <v>0</v>
      </c>
      <c r="Y47" s="1325">
        <f t="shared" si="21"/>
        <v>0</v>
      </c>
      <c r="Z47" s="1326">
        <f t="shared" si="21"/>
        <v>0</v>
      </c>
    </row>
    <row r="48" spans="2:26">
      <c r="B48" s="1320" t="s">
        <v>403</v>
      </c>
      <c r="C48" s="1633" t="s">
        <v>16</v>
      </c>
      <c r="D48" s="1307">
        <v>64.88</v>
      </c>
      <c r="E48" s="1308">
        <v>1</v>
      </c>
      <c r="F48" s="1324"/>
      <c r="G48" s="1325">
        <f t="shared" ref="G48:P60" si="23">IF(G$17=0,0,G$17/$D$17*$E48*$D48)</f>
        <v>259.52</v>
      </c>
      <c r="H48" s="1325">
        <f t="shared" si="23"/>
        <v>259.52</v>
      </c>
      <c r="I48" s="1325">
        <f t="shared" si="23"/>
        <v>259.52</v>
      </c>
      <c r="J48" s="1325">
        <f t="shared" si="23"/>
        <v>259.52</v>
      </c>
      <c r="K48" s="1325">
        <f t="shared" si="23"/>
        <v>259.52</v>
      </c>
      <c r="L48" s="1325">
        <f t="shared" si="23"/>
        <v>259.52</v>
      </c>
      <c r="M48" s="1325">
        <f t="shared" si="23"/>
        <v>259.52</v>
      </c>
      <c r="N48" s="1325">
        <f t="shared" si="23"/>
        <v>259.52</v>
      </c>
      <c r="O48" s="1325">
        <f t="shared" si="23"/>
        <v>259.52</v>
      </c>
      <c r="P48" s="1325">
        <f t="shared" si="23"/>
        <v>259.52</v>
      </c>
      <c r="Q48" s="1325">
        <f t="shared" si="21"/>
        <v>0</v>
      </c>
      <c r="R48" s="1325">
        <f t="shared" si="21"/>
        <v>0</v>
      </c>
      <c r="S48" s="1325">
        <f t="shared" si="21"/>
        <v>0</v>
      </c>
      <c r="T48" s="1325">
        <f t="shared" si="21"/>
        <v>0</v>
      </c>
      <c r="U48" s="1325">
        <f t="shared" si="21"/>
        <v>0</v>
      </c>
      <c r="V48" s="1325">
        <f t="shared" si="21"/>
        <v>0</v>
      </c>
      <c r="W48" s="1325">
        <f t="shared" si="21"/>
        <v>0</v>
      </c>
      <c r="X48" s="1325">
        <f t="shared" si="21"/>
        <v>0</v>
      </c>
      <c r="Y48" s="1325">
        <f t="shared" si="21"/>
        <v>0</v>
      </c>
      <c r="Z48" s="1326">
        <f t="shared" si="21"/>
        <v>0</v>
      </c>
    </row>
    <row r="49" spans="2:26">
      <c r="B49" s="1320" t="s">
        <v>403</v>
      </c>
      <c r="C49" s="1633" t="s">
        <v>16</v>
      </c>
      <c r="D49" s="1307">
        <v>349.37</v>
      </c>
      <c r="E49" s="1308">
        <v>1</v>
      </c>
      <c r="F49" s="1324"/>
      <c r="G49" s="1325">
        <f t="shared" si="23"/>
        <v>1397.48</v>
      </c>
      <c r="H49" s="1325">
        <f t="shared" si="22"/>
        <v>1397.48</v>
      </c>
      <c r="I49" s="1325">
        <f t="shared" si="22"/>
        <v>1397.48</v>
      </c>
      <c r="J49" s="1325">
        <f t="shared" si="22"/>
        <v>1397.48</v>
      </c>
      <c r="K49" s="1325">
        <f t="shared" si="22"/>
        <v>1397.48</v>
      </c>
      <c r="L49" s="1325">
        <f t="shared" si="22"/>
        <v>1397.48</v>
      </c>
      <c r="M49" s="1325">
        <f t="shared" si="22"/>
        <v>1397.48</v>
      </c>
      <c r="N49" s="1325">
        <f t="shared" si="22"/>
        <v>1397.48</v>
      </c>
      <c r="O49" s="1325">
        <f t="shared" si="22"/>
        <v>1397.48</v>
      </c>
      <c r="P49" s="1325">
        <f t="shared" si="22"/>
        <v>1397.48</v>
      </c>
      <c r="Q49" s="1325">
        <f t="shared" si="21"/>
        <v>0</v>
      </c>
      <c r="R49" s="1325">
        <f t="shared" si="21"/>
        <v>0</v>
      </c>
      <c r="S49" s="1325">
        <f t="shared" si="21"/>
        <v>0</v>
      </c>
      <c r="T49" s="1325">
        <f t="shared" si="21"/>
        <v>0</v>
      </c>
      <c r="U49" s="1325">
        <f t="shared" si="21"/>
        <v>0</v>
      </c>
      <c r="V49" s="1325">
        <f t="shared" si="21"/>
        <v>0</v>
      </c>
      <c r="W49" s="1325">
        <f t="shared" si="21"/>
        <v>0</v>
      </c>
      <c r="X49" s="1325">
        <f t="shared" si="21"/>
        <v>0</v>
      </c>
      <c r="Y49" s="1325">
        <f t="shared" si="21"/>
        <v>0</v>
      </c>
      <c r="Z49" s="1326">
        <f t="shared" si="21"/>
        <v>0</v>
      </c>
    </row>
    <row r="50" spans="2:26">
      <c r="B50" s="1320" t="s">
        <v>403</v>
      </c>
      <c r="C50" s="1633" t="s">
        <v>16</v>
      </c>
      <c r="D50" s="1307">
        <v>28.57</v>
      </c>
      <c r="E50" s="1308">
        <v>1</v>
      </c>
      <c r="F50" s="1324"/>
      <c r="G50" s="1325">
        <f t="shared" si="23"/>
        <v>114.28</v>
      </c>
      <c r="H50" s="1325">
        <f t="shared" si="22"/>
        <v>114.28</v>
      </c>
      <c r="I50" s="1325">
        <f t="shared" si="22"/>
        <v>114.28</v>
      </c>
      <c r="J50" s="1325">
        <f t="shared" si="22"/>
        <v>114.28</v>
      </c>
      <c r="K50" s="1325">
        <f t="shared" si="22"/>
        <v>114.28</v>
      </c>
      <c r="L50" s="1325">
        <f t="shared" si="22"/>
        <v>114.28</v>
      </c>
      <c r="M50" s="1325">
        <f t="shared" si="22"/>
        <v>114.28</v>
      </c>
      <c r="N50" s="1325">
        <f t="shared" si="22"/>
        <v>114.28</v>
      </c>
      <c r="O50" s="1325">
        <f t="shared" si="22"/>
        <v>114.28</v>
      </c>
      <c r="P50" s="1325">
        <f t="shared" si="22"/>
        <v>114.28</v>
      </c>
      <c r="Q50" s="1212"/>
      <c r="R50" s="1212"/>
      <c r="S50" s="1212"/>
      <c r="T50" s="1212"/>
      <c r="U50" s="1212"/>
      <c r="V50" s="1212"/>
      <c r="W50" s="1212"/>
      <c r="X50" s="1212"/>
      <c r="Y50" s="1212"/>
      <c r="Z50" s="1213"/>
    </row>
    <row r="51" spans="2:26">
      <c r="B51" s="1320" t="s">
        <v>403</v>
      </c>
      <c r="C51" s="1633" t="s">
        <v>16</v>
      </c>
      <c r="D51" s="1307">
        <v>119.36</v>
      </c>
      <c r="E51" s="1308">
        <v>4</v>
      </c>
      <c r="F51" s="1324"/>
      <c r="G51" s="1325">
        <f t="shared" si="23"/>
        <v>1909.76</v>
      </c>
      <c r="H51" s="1325">
        <f t="shared" si="22"/>
        <v>1909.76</v>
      </c>
      <c r="I51" s="1325">
        <f t="shared" si="22"/>
        <v>1909.76</v>
      </c>
      <c r="J51" s="1325">
        <f t="shared" si="22"/>
        <v>1909.76</v>
      </c>
      <c r="K51" s="1325">
        <f t="shared" si="22"/>
        <v>1909.76</v>
      </c>
      <c r="L51" s="1325">
        <f t="shared" si="22"/>
        <v>1909.76</v>
      </c>
      <c r="M51" s="1325">
        <f t="shared" si="22"/>
        <v>1909.76</v>
      </c>
      <c r="N51" s="1325">
        <f t="shared" si="22"/>
        <v>1909.76</v>
      </c>
      <c r="O51" s="1325">
        <f t="shared" si="22"/>
        <v>1909.76</v>
      </c>
      <c r="P51" s="1325">
        <f t="shared" si="22"/>
        <v>1909.76</v>
      </c>
      <c r="Q51" s="1325">
        <f t="shared" ref="Q51:Z56" si="24">IF(Q$17=0,0,Q$17/$D$17*$E51*$D51)</f>
        <v>0</v>
      </c>
      <c r="R51" s="1325">
        <f t="shared" si="24"/>
        <v>0</v>
      </c>
      <c r="S51" s="1325">
        <f t="shared" si="24"/>
        <v>0</v>
      </c>
      <c r="T51" s="1325">
        <f t="shared" si="24"/>
        <v>0</v>
      </c>
      <c r="U51" s="1325">
        <f t="shared" si="24"/>
        <v>0</v>
      </c>
      <c r="V51" s="1325">
        <f t="shared" si="24"/>
        <v>0</v>
      </c>
      <c r="W51" s="1325">
        <f t="shared" si="24"/>
        <v>0</v>
      </c>
      <c r="X51" s="1325">
        <f t="shared" si="24"/>
        <v>0</v>
      </c>
      <c r="Y51" s="1325">
        <f t="shared" si="24"/>
        <v>0</v>
      </c>
      <c r="Z51" s="1326">
        <f t="shared" si="24"/>
        <v>0</v>
      </c>
    </row>
    <row r="52" spans="2:26">
      <c r="B52" s="1320" t="s">
        <v>403</v>
      </c>
      <c r="C52" s="1633" t="s">
        <v>16</v>
      </c>
      <c r="D52" s="1307">
        <v>128.91999999999999</v>
      </c>
      <c r="E52" s="1308">
        <v>1</v>
      </c>
      <c r="F52" s="1324"/>
      <c r="G52" s="1325">
        <f t="shared" si="23"/>
        <v>515.67999999999995</v>
      </c>
      <c r="H52" s="1325">
        <f t="shared" si="22"/>
        <v>515.67999999999995</v>
      </c>
      <c r="I52" s="1325">
        <f t="shared" si="22"/>
        <v>515.67999999999995</v>
      </c>
      <c r="J52" s="1325">
        <f t="shared" si="22"/>
        <v>515.67999999999995</v>
      </c>
      <c r="K52" s="1325">
        <f t="shared" si="22"/>
        <v>515.67999999999995</v>
      </c>
      <c r="L52" s="1325">
        <f t="shared" si="22"/>
        <v>515.67999999999995</v>
      </c>
      <c r="M52" s="1325">
        <f t="shared" si="22"/>
        <v>515.67999999999995</v>
      </c>
      <c r="N52" s="1325">
        <f t="shared" si="22"/>
        <v>515.67999999999995</v>
      </c>
      <c r="O52" s="1325">
        <f t="shared" si="22"/>
        <v>515.67999999999995</v>
      </c>
      <c r="P52" s="1325">
        <f t="shared" si="22"/>
        <v>515.67999999999995</v>
      </c>
      <c r="Q52" s="1325">
        <f t="shared" si="24"/>
        <v>0</v>
      </c>
      <c r="R52" s="1325">
        <f t="shared" si="24"/>
        <v>0</v>
      </c>
      <c r="S52" s="1325">
        <f t="shared" si="24"/>
        <v>0</v>
      </c>
      <c r="T52" s="1325">
        <f t="shared" si="24"/>
        <v>0</v>
      </c>
      <c r="U52" s="1325">
        <f t="shared" si="24"/>
        <v>0</v>
      </c>
      <c r="V52" s="1325">
        <f t="shared" si="24"/>
        <v>0</v>
      </c>
      <c r="W52" s="1325">
        <f t="shared" si="24"/>
        <v>0</v>
      </c>
      <c r="X52" s="1325">
        <f t="shared" si="24"/>
        <v>0</v>
      </c>
      <c r="Y52" s="1325">
        <f t="shared" si="24"/>
        <v>0</v>
      </c>
      <c r="Z52" s="1326">
        <f t="shared" si="24"/>
        <v>0</v>
      </c>
    </row>
    <row r="53" spans="2:26">
      <c r="B53" s="1320" t="s">
        <v>403</v>
      </c>
      <c r="C53" s="1633" t="s">
        <v>16</v>
      </c>
      <c r="D53" s="1307">
        <v>172.25</v>
      </c>
      <c r="E53" s="1308">
        <v>2</v>
      </c>
      <c r="F53" s="1324"/>
      <c r="G53" s="1325">
        <f t="shared" si="23"/>
        <v>1378</v>
      </c>
      <c r="H53" s="1325">
        <f t="shared" si="22"/>
        <v>1378</v>
      </c>
      <c r="I53" s="1325">
        <f t="shared" si="22"/>
        <v>1378</v>
      </c>
      <c r="J53" s="1325">
        <f t="shared" si="22"/>
        <v>1378</v>
      </c>
      <c r="K53" s="1325">
        <f t="shared" si="22"/>
        <v>1378</v>
      </c>
      <c r="L53" s="1325">
        <f t="shared" si="22"/>
        <v>1378</v>
      </c>
      <c r="M53" s="1325">
        <f t="shared" si="22"/>
        <v>1378</v>
      </c>
      <c r="N53" s="1325">
        <f t="shared" si="22"/>
        <v>1378</v>
      </c>
      <c r="O53" s="1325">
        <f t="shared" si="22"/>
        <v>1378</v>
      </c>
      <c r="P53" s="1325">
        <f t="shared" si="22"/>
        <v>1378</v>
      </c>
      <c r="Q53" s="1325">
        <f t="shared" si="24"/>
        <v>0</v>
      </c>
      <c r="R53" s="1325">
        <f t="shared" si="24"/>
        <v>0</v>
      </c>
      <c r="S53" s="1325">
        <f t="shared" si="24"/>
        <v>0</v>
      </c>
      <c r="T53" s="1325">
        <f t="shared" si="24"/>
        <v>0</v>
      </c>
      <c r="U53" s="1325">
        <f t="shared" si="24"/>
        <v>0</v>
      </c>
      <c r="V53" s="1325">
        <f t="shared" si="24"/>
        <v>0</v>
      </c>
      <c r="W53" s="1325">
        <f t="shared" si="24"/>
        <v>0</v>
      </c>
      <c r="X53" s="1325">
        <f t="shared" si="24"/>
        <v>0</v>
      </c>
      <c r="Y53" s="1325">
        <f t="shared" si="24"/>
        <v>0</v>
      </c>
      <c r="Z53" s="1326">
        <f t="shared" si="24"/>
        <v>0</v>
      </c>
    </row>
    <row r="54" spans="2:26">
      <c r="B54" s="1320" t="s">
        <v>403</v>
      </c>
      <c r="C54" s="1633" t="s">
        <v>16</v>
      </c>
      <c r="D54" s="1307">
        <v>57.56</v>
      </c>
      <c r="E54" s="1308">
        <v>1</v>
      </c>
      <c r="F54" s="1324"/>
      <c r="G54" s="1325">
        <f t="shared" si="23"/>
        <v>230.24</v>
      </c>
      <c r="H54" s="1325">
        <f t="shared" si="22"/>
        <v>230.24</v>
      </c>
      <c r="I54" s="1325">
        <f t="shared" si="22"/>
        <v>230.24</v>
      </c>
      <c r="J54" s="1325">
        <f t="shared" si="22"/>
        <v>230.24</v>
      </c>
      <c r="K54" s="1325">
        <f t="shared" si="22"/>
        <v>230.24</v>
      </c>
      <c r="L54" s="1325">
        <f t="shared" si="22"/>
        <v>230.24</v>
      </c>
      <c r="M54" s="1325">
        <f t="shared" si="22"/>
        <v>230.24</v>
      </c>
      <c r="N54" s="1325">
        <f t="shared" si="22"/>
        <v>230.24</v>
      </c>
      <c r="O54" s="1325">
        <f t="shared" si="22"/>
        <v>230.24</v>
      </c>
      <c r="P54" s="1325">
        <f t="shared" si="22"/>
        <v>230.24</v>
      </c>
      <c r="Q54" s="1325">
        <f t="shared" si="24"/>
        <v>0</v>
      </c>
      <c r="R54" s="1325">
        <f t="shared" si="24"/>
        <v>0</v>
      </c>
      <c r="S54" s="1325">
        <f t="shared" si="24"/>
        <v>0</v>
      </c>
      <c r="T54" s="1325">
        <f t="shared" si="24"/>
        <v>0</v>
      </c>
      <c r="U54" s="1325">
        <f t="shared" si="24"/>
        <v>0</v>
      </c>
      <c r="V54" s="1325">
        <f t="shared" si="24"/>
        <v>0</v>
      </c>
      <c r="W54" s="1325">
        <f t="shared" si="24"/>
        <v>0</v>
      </c>
      <c r="X54" s="1325">
        <f t="shared" si="24"/>
        <v>0</v>
      </c>
      <c r="Y54" s="1325">
        <f t="shared" si="24"/>
        <v>0</v>
      </c>
      <c r="Z54" s="1326">
        <f t="shared" si="24"/>
        <v>0</v>
      </c>
    </row>
    <row r="55" spans="2:26">
      <c r="B55" s="1320" t="s">
        <v>403</v>
      </c>
      <c r="C55" s="1633" t="s">
        <v>16</v>
      </c>
      <c r="D55" s="1307">
        <v>221.58</v>
      </c>
      <c r="E55" s="1308">
        <v>2</v>
      </c>
      <c r="F55" s="1324"/>
      <c r="G55" s="1325">
        <f t="shared" si="23"/>
        <v>1772.64</v>
      </c>
      <c r="H55" s="1325">
        <f t="shared" si="22"/>
        <v>1772.64</v>
      </c>
      <c r="I55" s="1325">
        <f t="shared" si="22"/>
        <v>1772.64</v>
      </c>
      <c r="J55" s="1325">
        <f t="shared" si="22"/>
        <v>1772.64</v>
      </c>
      <c r="K55" s="1325">
        <f t="shared" si="22"/>
        <v>1772.64</v>
      </c>
      <c r="L55" s="1325">
        <f t="shared" si="22"/>
        <v>1772.64</v>
      </c>
      <c r="M55" s="1325">
        <f t="shared" si="22"/>
        <v>1772.64</v>
      </c>
      <c r="N55" s="1325">
        <f t="shared" si="22"/>
        <v>1772.64</v>
      </c>
      <c r="O55" s="1325">
        <f t="shared" si="22"/>
        <v>1772.64</v>
      </c>
      <c r="P55" s="1325">
        <f t="shared" si="22"/>
        <v>1772.64</v>
      </c>
      <c r="Q55" s="1325">
        <f t="shared" si="24"/>
        <v>0</v>
      </c>
      <c r="R55" s="1325">
        <f t="shared" si="24"/>
        <v>0</v>
      </c>
      <c r="S55" s="1325">
        <f t="shared" si="24"/>
        <v>0</v>
      </c>
      <c r="T55" s="1325">
        <f t="shared" si="24"/>
        <v>0</v>
      </c>
      <c r="U55" s="1325">
        <f t="shared" si="24"/>
        <v>0</v>
      </c>
      <c r="V55" s="1325">
        <f t="shared" si="24"/>
        <v>0</v>
      </c>
      <c r="W55" s="1325">
        <f t="shared" si="24"/>
        <v>0</v>
      </c>
      <c r="X55" s="1325">
        <f t="shared" si="24"/>
        <v>0</v>
      </c>
      <c r="Y55" s="1325">
        <f t="shared" si="24"/>
        <v>0</v>
      </c>
      <c r="Z55" s="1326">
        <f t="shared" si="24"/>
        <v>0</v>
      </c>
    </row>
    <row r="56" spans="2:26">
      <c r="B56" s="1320" t="s">
        <v>403</v>
      </c>
      <c r="C56" s="1633" t="s">
        <v>16</v>
      </c>
      <c r="D56" s="1307">
        <v>263.82</v>
      </c>
      <c r="E56" s="1308">
        <v>1</v>
      </c>
      <c r="F56" s="1324"/>
      <c r="G56" s="1325">
        <f t="shared" si="23"/>
        <v>1055.28</v>
      </c>
      <c r="H56" s="1325">
        <f t="shared" si="22"/>
        <v>1055.28</v>
      </c>
      <c r="I56" s="1325">
        <f t="shared" si="22"/>
        <v>1055.28</v>
      </c>
      <c r="J56" s="1325">
        <f t="shared" si="22"/>
        <v>1055.28</v>
      </c>
      <c r="K56" s="1325">
        <f t="shared" si="22"/>
        <v>1055.28</v>
      </c>
      <c r="L56" s="1325">
        <f t="shared" si="22"/>
        <v>1055.28</v>
      </c>
      <c r="M56" s="1325">
        <f t="shared" si="22"/>
        <v>1055.28</v>
      </c>
      <c r="N56" s="1325">
        <f t="shared" si="22"/>
        <v>1055.28</v>
      </c>
      <c r="O56" s="1325">
        <f t="shared" si="22"/>
        <v>1055.28</v>
      </c>
      <c r="P56" s="1325">
        <f t="shared" si="22"/>
        <v>1055.28</v>
      </c>
      <c r="Q56" s="1325">
        <f t="shared" si="24"/>
        <v>0</v>
      </c>
      <c r="R56" s="1325">
        <f t="shared" si="24"/>
        <v>0</v>
      </c>
      <c r="S56" s="1325">
        <f t="shared" si="24"/>
        <v>0</v>
      </c>
      <c r="T56" s="1325">
        <f t="shared" si="24"/>
        <v>0</v>
      </c>
      <c r="U56" s="1325">
        <f t="shared" si="24"/>
        <v>0</v>
      </c>
      <c r="V56" s="1325">
        <f t="shared" si="24"/>
        <v>0</v>
      </c>
      <c r="W56" s="1325">
        <f t="shared" si="24"/>
        <v>0</v>
      </c>
      <c r="X56" s="1325">
        <f t="shared" si="24"/>
        <v>0</v>
      </c>
      <c r="Y56" s="1325">
        <f t="shared" si="24"/>
        <v>0</v>
      </c>
      <c r="Z56" s="1326">
        <f t="shared" si="24"/>
        <v>0</v>
      </c>
    </row>
    <row r="57" spans="2:26">
      <c r="B57" s="1320" t="s">
        <v>403</v>
      </c>
      <c r="C57" s="1633" t="s">
        <v>16</v>
      </c>
      <c r="D57" s="1307">
        <v>96.92</v>
      </c>
      <c r="E57" s="1308">
        <v>1</v>
      </c>
      <c r="F57" s="1324"/>
      <c r="G57" s="1325">
        <f t="shared" si="23"/>
        <v>387.68</v>
      </c>
      <c r="H57" s="1325">
        <f t="shared" si="22"/>
        <v>387.68</v>
      </c>
      <c r="I57" s="1325">
        <f t="shared" si="22"/>
        <v>387.68</v>
      </c>
      <c r="J57" s="1325">
        <f t="shared" si="22"/>
        <v>387.68</v>
      </c>
      <c r="K57" s="1325">
        <f t="shared" si="22"/>
        <v>387.68</v>
      </c>
      <c r="L57" s="1325">
        <f t="shared" si="22"/>
        <v>387.68</v>
      </c>
      <c r="M57" s="1325">
        <f t="shared" si="22"/>
        <v>387.68</v>
      </c>
      <c r="N57" s="1325">
        <f t="shared" si="22"/>
        <v>387.68</v>
      </c>
      <c r="O57" s="1325">
        <f t="shared" si="22"/>
        <v>387.68</v>
      </c>
      <c r="P57" s="1325">
        <f t="shared" si="22"/>
        <v>387.68</v>
      </c>
      <c r="Q57" s="1212"/>
      <c r="R57" s="1212"/>
      <c r="S57" s="1212"/>
      <c r="T57" s="1212"/>
      <c r="U57" s="1212"/>
      <c r="V57" s="1212"/>
      <c r="W57" s="1212"/>
      <c r="X57" s="1212"/>
      <c r="Y57" s="1212"/>
      <c r="Z57" s="1213"/>
    </row>
    <row r="58" spans="2:26">
      <c r="B58" s="1320" t="s">
        <v>409</v>
      </c>
      <c r="C58" s="1633" t="s">
        <v>990</v>
      </c>
      <c r="D58" s="1307">
        <v>3.98</v>
      </c>
      <c r="E58" s="1308">
        <v>158</v>
      </c>
      <c r="F58" s="1324"/>
      <c r="G58" s="1325">
        <f t="shared" si="23"/>
        <v>2515.36</v>
      </c>
      <c r="H58" s="1325">
        <f t="shared" si="22"/>
        <v>2515.36</v>
      </c>
      <c r="I58" s="1325">
        <f t="shared" si="22"/>
        <v>2515.36</v>
      </c>
      <c r="J58" s="1325">
        <f t="shared" si="22"/>
        <v>2515.36</v>
      </c>
      <c r="K58" s="1325">
        <f t="shared" si="22"/>
        <v>2515.36</v>
      </c>
      <c r="L58" s="1325">
        <f t="shared" si="22"/>
        <v>2515.36</v>
      </c>
      <c r="M58" s="1325">
        <f t="shared" si="22"/>
        <v>2515.36</v>
      </c>
      <c r="N58" s="1325">
        <f t="shared" si="22"/>
        <v>2515.36</v>
      </c>
      <c r="O58" s="1325">
        <f t="shared" si="22"/>
        <v>2515.36</v>
      </c>
      <c r="P58" s="1325">
        <f t="shared" si="22"/>
        <v>2515.36</v>
      </c>
      <c r="Q58" s="1325">
        <f t="shared" ref="Q58:Z63" si="25">IF(Q$18=0,0,Q$18/$D$18*$E58*$D58)</f>
        <v>0</v>
      </c>
      <c r="R58" s="1325">
        <f t="shared" si="25"/>
        <v>0</v>
      </c>
      <c r="S58" s="1325">
        <f t="shared" si="25"/>
        <v>0</v>
      </c>
      <c r="T58" s="1325">
        <f t="shared" si="25"/>
        <v>0</v>
      </c>
      <c r="U58" s="1325">
        <f t="shared" si="25"/>
        <v>0</v>
      </c>
      <c r="V58" s="1325">
        <f t="shared" si="25"/>
        <v>0</v>
      </c>
      <c r="W58" s="1325">
        <f t="shared" si="25"/>
        <v>0</v>
      </c>
      <c r="X58" s="1325">
        <f t="shared" si="25"/>
        <v>0</v>
      </c>
      <c r="Y58" s="1325">
        <f t="shared" si="25"/>
        <v>0</v>
      </c>
      <c r="Z58" s="1326">
        <f t="shared" si="25"/>
        <v>0</v>
      </c>
    </row>
    <row r="59" spans="2:26">
      <c r="B59" s="1320" t="s">
        <v>409</v>
      </c>
      <c r="C59" s="1633" t="s">
        <v>990</v>
      </c>
      <c r="D59" s="1307">
        <v>3.6</v>
      </c>
      <c r="E59" s="1308">
        <v>200</v>
      </c>
      <c r="F59" s="1324"/>
      <c r="G59" s="1325">
        <f t="shared" si="23"/>
        <v>2880</v>
      </c>
      <c r="H59" s="1325">
        <f t="shared" si="22"/>
        <v>2880</v>
      </c>
      <c r="I59" s="1325">
        <f t="shared" si="22"/>
        <v>2880</v>
      </c>
      <c r="J59" s="1325">
        <f t="shared" si="22"/>
        <v>2880</v>
      </c>
      <c r="K59" s="1325">
        <f t="shared" si="22"/>
        <v>2880</v>
      </c>
      <c r="L59" s="1325">
        <f t="shared" si="22"/>
        <v>2880</v>
      </c>
      <c r="M59" s="1325">
        <f t="shared" si="22"/>
        <v>2880</v>
      </c>
      <c r="N59" s="1325">
        <f t="shared" si="22"/>
        <v>2880</v>
      </c>
      <c r="O59" s="1325">
        <f t="shared" si="22"/>
        <v>2880</v>
      </c>
      <c r="P59" s="1325">
        <f t="shared" si="22"/>
        <v>2880</v>
      </c>
      <c r="Q59" s="1325">
        <f t="shared" si="25"/>
        <v>0</v>
      </c>
      <c r="R59" s="1325">
        <f t="shared" si="25"/>
        <v>0</v>
      </c>
      <c r="S59" s="1325">
        <f t="shared" si="25"/>
        <v>0</v>
      </c>
      <c r="T59" s="1325">
        <f t="shared" si="25"/>
        <v>0</v>
      </c>
      <c r="U59" s="1325">
        <f t="shared" si="25"/>
        <v>0</v>
      </c>
      <c r="V59" s="1325">
        <f t="shared" si="25"/>
        <v>0</v>
      </c>
      <c r="W59" s="1325">
        <f t="shared" si="25"/>
        <v>0</v>
      </c>
      <c r="X59" s="1325">
        <f t="shared" si="25"/>
        <v>0</v>
      </c>
      <c r="Y59" s="1325">
        <f t="shared" si="25"/>
        <v>0</v>
      </c>
      <c r="Z59" s="1326">
        <f t="shared" si="25"/>
        <v>0</v>
      </c>
    </row>
    <row r="60" spans="2:26">
      <c r="B60" s="1320" t="s">
        <v>412</v>
      </c>
      <c r="C60" s="1633" t="s">
        <v>991</v>
      </c>
      <c r="D60" s="1307">
        <v>6</v>
      </c>
      <c r="E60" s="1308">
        <v>180</v>
      </c>
      <c r="F60" s="1324"/>
      <c r="G60" s="1325">
        <f t="shared" si="23"/>
        <v>4320</v>
      </c>
      <c r="H60" s="1325">
        <f t="shared" si="22"/>
        <v>4320</v>
      </c>
      <c r="I60" s="1325">
        <f t="shared" si="22"/>
        <v>4320</v>
      </c>
      <c r="J60" s="1325">
        <f t="shared" si="22"/>
        <v>4320</v>
      </c>
      <c r="K60" s="1325">
        <f t="shared" si="22"/>
        <v>4320</v>
      </c>
      <c r="L60" s="1325">
        <f t="shared" si="22"/>
        <v>4320</v>
      </c>
      <c r="M60" s="1325">
        <f t="shared" si="22"/>
        <v>4320</v>
      </c>
      <c r="N60" s="1325">
        <f t="shared" si="22"/>
        <v>4320</v>
      </c>
      <c r="O60" s="1325">
        <f t="shared" si="22"/>
        <v>4320</v>
      </c>
      <c r="P60" s="1325">
        <f t="shared" si="22"/>
        <v>4320</v>
      </c>
      <c r="Q60" s="1325">
        <f t="shared" si="25"/>
        <v>0</v>
      </c>
      <c r="R60" s="1325">
        <f t="shared" si="25"/>
        <v>0</v>
      </c>
      <c r="S60" s="1325">
        <f t="shared" si="25"/>
        <v>0</v>
      </c>
      <c r="T60" s="1325">
        <f t="shared" si="25"/>
        <v>0</v>
      </c>
      <c r="U60" s="1325">
        <f t="shared" si="25"/>
        <v>0</v>
      </c>
      <c r="V60" s="1325">
        <f t="shared" si="25"/>
        <v>0</v>
      </c>
      <c r="W60" s="1325">
        <f t="shared" si="25"/>
        <v>0</v>
      </c>
      <c r="X60" s="1325">
        <f t="shared" si="25"/>
        <v>0</v>
      </c>
      <c r="Y60" s="1325">
        <f t="shared" si="25"/>
        <v>0</v>
      </c>
      <c r="Z60" s="1326">
        <f t="shared" si="25"/>
        <v>0</v>
      </c>
    </row>
    <row r="61" spans="2:26">
      <c r="B61" s="1261" t="s">
        <v>209</v>
      </c>
      <c r="C61" s="1317"/>
      <c r="D61" s="1318"/>
      <c r="E61" s="1285">
        <f>VLOOKUP($B61,$B$14:$C$19,2,FALSE)</f>
        <v>2000</v>
      </c>
      <c r="F61" s="1319">
        <f>VLOOKUP($B61,$B$14:$E$19,4,FALSE)</f>
        <v>2</v>
      </c>
      <c r="G61" s="1212"/>
      <c r="H61" s="1212"/>
      <c r="I61" s="1212"/>
      <c r="J61" s="1212"/>
      <c r="K61" s="1212"/>
      <c r="L61" s="1212"/>
      <c r="M61" s="1212"/>
      <c r="N61" s="1212"/>
      <c r="O61" s="1212"/>
      <c r="P61" s="1212"/>
      <c r="Q61" s="1325">
        <f t="shared" si="25"/>
        <v>0</v>
      </c>
      <c r="R61" s="1325">
        <f t="shared" si="25"/>
        <v>0</v>
      </c>
      <c r="S61" s="1325">
        <f t="shared" si="25"/>
        <v>0</v>
      </c>
      <c r="T61" s="1325">
        <f t="shared" si="25"/>
        <v>0</v>
      </c>
      <c r="U61" s="1325">
        <f t="shared" si="25"/>
        <v>0</v>
      </c>
      <c r="V61" s="1325">
        <f t="shared" si="25"/>
        <v>0</v>
      </c>
      <c r="W61" s="1325">
        <f t="shared" si="25"/>
        <v>0</v>
      </c>
      <c r="X61" s="1325">
        <f t="shared" si="25"/>
        <v>0</v>
      </c>
      <c r="Y61" s="1325">
        <f t="shared" si="25"/>
        <v>0</v>
      </c>
      <c r="Z61" s="1326">
        <f t="shared" si="25"/>
        <v>0</v>
      </c>
    </row>
    <row r="62" spans="2:26">
      <c r="B62" s="1320" t="s">
        <v>403</v>
      </c>
      <c r="C62" s="1633" t="s">
        <v>16</v>
      </c>
      <c r="D62" s="1307">
        <v>49.42</v>
      </c>
      <c r="E62" s="1308">
        <v>4</v>
      </c>
      <c r="F62" s="1324"/>
      <c r="G62" s="1325">
        <f>IF(G$18=0,0,G$18/$D$18*$E62*$D62)</f>
        <v>395.36</v>
      </c>
      <c r="H62" s="1325">
        <f t="shared" ref="H62:P80" si="26">IF(H$18=0,0,H$18/$D$18*$E62*$D62)</f>
        <v>395.36</v>
      </c>
      <c r="I62" s="1325">
        <f t="shared" si="26"/>
        <v>395.36</v>
      </c>
      <c r="J62" s="1325">
        <f t="shared" si="26"/>
        <v>395.36</v>
      </c>
      <c r="K62" s="1325">
        <f t="shared" si="26"/>
        <v>395.36</v>
      </c>
      <c r="L62" s="1325">
        <f t="shared" si="26"/>
        <v>395.36</v>
      </c>
      <c r="M62" s="1325">
        <f t="shared" si="26"/>
        <v>395.36</v>
      </c>
      <c r="N62" s="1325">
        <f t="shared" si="26"/>
        <v>395.36</v>
      </c>
      <c r="O62" s="1325">
        <f t="shared" si="26"/>
        <v>395.36</v>
      </c>
      <c r="P62" s="1325">
        <f t="shared" si="26"/>
        <v>395.36</v>
      </c>
      <c r="Q62" s="1325">
        <f t="shared" si="25"/>
        <v>0</v>
      </c>
      <c r="R62" s="1325">
        <f t="shared" si="25"/>
        <v>0</v>
      </c>
      <c r="S62" s="1325">
        <f t="shared" si="25"/>
        <v>0</v>
      </c>
      <c r="T62" s="1325">
        <f t="shared" si="25"/>
        <v>0</v>
      </c>
      <c r="U62" s="1325">
        <f t="shared" si="25"/>
        <v>0</v>
      </c>
      <c r="V62" s="1325">
        <f t="shared" si="25"/>
        <v>0</v>
      </c>
      <c r="W62" s="1325">
        <f t="shared" si="25"/>
        <v>0</v>
      </c>
      <c r="X62" s="1325">
        <f t="shared" si="25"/>
        <v>0</v>
      </c>
      <c r="Y62" s="1325">
        <f t="shared" si="25"/>
        <v>0</v>
      </c>
      <c r="Z62" s="1326">
        <f t="shared" si="25"/>
        <v>0</v>
      </c>
    </row>
    <row r="63" spans="2:26">
      <c r="B63" s="1320" t="s">
        <v>403</v>
      </c>
      <c r="C63" s="1633" t="s">
        <v>16</v>
      </c>
      <c r="D63" s="1307">
        <v>64.88</v>
      </c>
      <c r="E63" s="1308">
        <v>1</v>
      </c>
      <c r="F63" s="1324"/>
      <c r="G63" s="1325">
        <f>IF(G$18=0,0,G$18/$D$18*$E63*$D63)</f>
        <v>129.76</v>
      </c>
      <c r="H63" s="1325">
        <f t="shared" ref="G63:P80" si="27">IF(H$18=0,0,H$18/$D$18*$E63*$D63)</f>
        <v>129.76</v>
      </c>
      <c r="I63" s="1325">
        <f t="shared" si="27"/>
        <v>129.76</v>
      </c>
      <c r="J63" s="1325">
        <f t="shared" si="27"/>
        <v>129.76</v>
      </c>
      <c r="K63" s="1325">
        <f t="shared" si="27"/>
        <v>129.76</v>
      </c>
      <c r="L63" s="1325">
        <f t="shared" si="27"/>
        <v>129.76</v>
      </c>
      <c r="M63" s="1325">
        <f t="shared" si="27"/>
        <v>129.76</v>
      </c>
      <c r="N63" s="1325">
        <f t="shared" si="27"/>
        <v>129.76</v>
      </c>
      <c r="O63" s="1325">
        <f t="shared" si="27"/>
        <v>129.76</v>
      </c>
      <c r="P63" s="1325">
        <f t="shared" si="27"/>
        <v>129.76</v>
      </c>
      <c r="Q63" s="1325">
        <f t="shared" si="25"/>
        <v>0</v>
      </c>
      <c r="R63" s="1325">
        <f t="shared" si="25"/>
        <v>0</v>
      </c>
      <c r="S63" s="1325">
        <f t="shared" si="25"/>
        <v>0</v>
      </c>
      <c r="T63" s="1325">
        <f t="shared" si="25"/>
        <v>0</v>
      </c>
      <c r="U63" s="1325">
        <f t="shared" si="25"/>
        <v>0</v>
      </c>
      <c r="V63" s="1325">
        <f t="shared" si="25"/>
        <v>0</v>
      </c>
      <c r="W63" s="1325">
        <f t="shared" si="25"/>
        <v>0</v>
      </c>
      <c r="X63" s="1325">
        <f t="shared" si="25"/>
        <v>0</v>
      </c>
      <c r="Y63" s="1325">
        <f t="shared" si="25"/>
        <v>0</v>
      </c>
      <c r="Z63" s="1326">
        <f t="shared" si="25"/>
        <v>0</v>
      </c>
    </row>
    <row r="64" spans="2:26">
      <c r="B64" s="1320" t="s">
        <v>403</v>
      </c>
      <c r="C64" s="1633" t="s">
        <v>16</v>
      </c>
      <c r="D64" s="1307">
        <v>349.37</v>
      </c>
      <c r="E64" s="1308">
        <v>1</v>
      </c>
      <c r="F64" s="1324"/>
      <c r="G64" s="1325">
        <f t="shared" si="27"/>
        <v>698.74</v>
      </c>
      <c r="H64" s="1325">
        <f t="shared" si="27"/>
        <v>698.74</v>
      </c>
      <c r="I64" s="1325">
        <f t="shared" si="27"/>
        <v>698.74</v>
      </c>
      <c r="J64" s="1325">
        <f t="shared" si="27"/>
        <v>698.74</v>
      </c>
      <c r="K64" s="1325">
        <f t="shared" si="27"/>
        <v>698.74</v>
      </c>
      <c r="L64" s="1325">
        <f t="shared" si="27"/>
        <v>698.74</v>
      </c>
      <c r="M64" s="1325">
        <f t="shared" si="27"/>
        <v>698.74</v>
      </c>
      <c r="N64" s="1325">
        <f t="shared" si="27"/>
        <v>698.74</v>
      </c>
      <c r="O64" s="1325">
        <f t="shared" si="27"/>
        <v>698.74</v>
      </c>
      <c r="P64" s="1325">
        <f t="shared" si="27"/>
        <v>698.74</v>
      </c>
      <c r="Q64" s="1210"/>
      <c r="R64" s="1212"/>
      <c r="S64" s="1210"/>
      <c r="T64" s="1212"/>
      <c r="U64" s="1210"/>
      <c r="V64" s="1212"/>
      <c r="W64" s="1210"/>
      <c r="X64" s="1212"/>
      <c r="Y64" s="1210"/>
      <c r="Z64" s="1213"/>
    </row>
    <row r="65" spans="2:26">
      <c r="B65" s="1320" t="s">
        <v>403</v>
      </c>
      <c r="C65" s="1633" t="s">
        <v>16</v>
      </c>
      <c r="D65" s="1307">
        <v>28.57</v>
      </c>
      <c r="E65" s="1308">
        <v>1</v>
      </c>
      <c r="F65" s="1324"/>
      <c r="G65" s="1325">
        <f t="shared" si="27"/>
        <v>57.14</v>
      </c>
      <c r="H65" s="1325">
        <f t="shared" si="27"/>
        <v>57.14</v>
      </c>
      <c r="I65" s="1325">
        <f t="shared" si="27"/>
        <v>57.14</v>
      </c>
      <c r="J65" s="1325">
        <f t="shared" si="27"/>
        <v>57.14</v>
      </c>
      <c r="K65" s="1325">
        <f t="shared" si="27"/>
        <v>57.14</v>
      </c>
      <c r="L65" s="1325">
        <f t="shared" si="27"/>
        <v>57.14</v>
      </c>
      <c r="M65" s="1325">
        <f t="shared" si="27"/>
        <v>57.14</v>
      </c>
      <c r="N65" s="1325">
        <f t="shared" si="27"/>
        <v>57.14</v>
      </c>
      <c r="O65" s="1325">
        <f t="shared" si="27"/>
        <v>57.14</v>
      </c>
      <c r="P65" s="1325">
        <f t="shared" si="27"/>
        <v>57.14</v>
      </c>
      <c r="Q65" s="1325">
        <f t="shared" ref="Q65:Z70" si="28">IF(Q$19=0,0,Q$19/$D$19*$E65*$D65)</f>
        <v>0</v>
      </c>
      <c r="R65" s="1325">
        <f t="shared" si="28"/>
        <v>0</v>
      </c>
      <c r="S65" s="1325">
        <f t="shared" si="28"/>
        <v>0</v>
      </c>
      <c r="T65" s="1325">
        <f t="shared" si="28"/>
        <v>0</v>
      </c>
      <c r="U65" s="1325">
        <f t="shared" si="28"/>
        <v>0</v>
      </c>
      <c r="V65" s="1325">
        <f t="shared" si="28"/>
        <v>0</v>
      </c>
      <c r="W65" s="1325">
        <f t="shared" si="28"/>
        <v>0</v>
      </c>
      <c r="X65" s="1325">
        <f t="shared" si="28"/>
        <v>0</v>
      </c>
      <c r="Y65" s="1325">
        <f t="shared" si="28"/>
        <v>0</v>
      </c>
      <c r="Z65" s="1326">
        <f t="shared" si="28"/>
        <v>0</v>
      </c>
    </row>
    <row r="66" spans="2:26">
      <c r="B66" s="1320" t="s">
        <v>403</v>
      </c>
      <c r="C66" s="1633" t="s">
        <v>16</v>
      </c>
      <c r="D66" s="1307">
        <v>119.36</v>
      </c>
      <c r="E66" s="1308">
        <v>4</v>
      </c>
      <c r="F66" s="1324"/>
      <c r="G66" s="1325">
        <f t="shared" si="27"/>
        <v>954.88</v>
      </c>
      <c r="H66" s="1325">
        <f t="shared" si="27"/>
        <v>954.88</v>
      </c>
      <c r="I66" s="1325">
        <f t="shared" si="27"/>
        <v>954.88</v>
      </c>
      <c r="J66" s="1325">
        <f t="shared" si="27"/>
        <v>954.88</v>
      </c>
      <c r="K66" s="1325">
        <f t="shared" si="27"/>
        <v>954.88</v>
      </c>
      <c r="L66" s="1325">
        <f t="shared" si="27"/>
        <v>954.88</v>
      </c>
      <c r="M66" s="1325">
        <f t="shared" si="27"/>
        <v>954.88</v>
      </c>
      <c r="N66" s="1325">
        <f t="shared" si="27"/>
        <v>954.88</v>
      </c>
      <c r="O66" s="1325">
        <f t="shared" si="27"/>
        <v>954.88</v>
      </c>
      <c r="P66" s="1325">
        <f t="shared" si="27"/>
        <v>954.88</v>
      </c>
      <c r="Q66" s="1325">
        <f t="shared" si="28"/>
        <v>0</v>
      </c>
      <c r="R66" s="1325">
        <f t="shared" si="28"/>
        <v>0</v>
      </c>
      <c r="S66" s="1325">
        <f t="shared" si="28"/>
        <v>0</v>
      </c>
      <c r="T66" s="1325">
        <f t="shared" si="28"/>
        <v>0</v>
      </c>
      <c r="U66" s="1325">
        <f t="shared" si="28"/>
        <v>0</v>
      </c>
      <c r="V66" s="1325">
        <f t="shared" si="28"/>
        <v>0</v>
      </c>
      <c r="W66" s="1325">
        <f t="shared" si="28"/>
        <v>0</v>
      </c>
      <c r="X66" s="1325">
        <f t="shared" si="28"/>
        <v>0</v>
      </c>
      <c r="Y66" s="1325">
        <f t="shared" si="28"/>
        <v>0</v>
      </c>
      <c r="Z66" s="1326">
        <f t="shared" si="28"/>
        <v>0</v>
      </c>
    </row>
    <row r="67" spans="2:26">
      <c r="B67" s="1320" t="s">
        <v>403</v>
      </c>
      <c r="C67" s="1633" t="s">
        <v>16</v>
      </c>
      <c r="D67" s="1307">
        <v>128.91999999999999</v>
      </c>
      <c r="E67" s="1308">
        <v>1</v>
      </c>
      <c r="F67" s="1324"/>
      <c r="G67" s="1325">
        <f t="shared" si="27"/>
        <v>257.83999999999997</v>
      </c>
      <c r="H67" s="1325">
        <f t="shared" si="27"/>
        <v>257.83999999999997</v>
      </c>
      <c r="I67" s="1325">
        <f t="shared" si="27"/>
        <v>257.83999999999997</v>
      </c>
      <c r="J67" s="1325">
        <f t="shared" si="27"/>
        <v>257.83999999999997</v>
      </c>
      <c r="K67" s="1325">
        <f t="shared" si="27"/>
        <v>257.83999999999997</v>
      </c>
      <c r="L67" s="1325">
        <f t="shared" si="27"/>
        <v>257.83999999999997</v>
      </c>
      <c r="M67" s="1325">
        <f t="shared" si="27"/>
        <v>257.83999999999997</v>
      </c>
      <c r="N67" s="1325">
        <f t="shared" si="27"/>
        <v>257.83999999999997</v>
      </c>
      <c r="O67" s="1325">
        <f t="shared" si="27"/>
        <v>257.83999999999997</v>
      </c>
      <c r="P67" s="1325">
        <f t="shared" si="27"/>
        <v>257.83999999999997</v>
      </c>
      <c r="Q67" s="1325">
        <f t="shared" si="28"/>
        <v>0</v>
      </c>
      <c r="R67" s="1325">
        <f t="shared" si="28"/>
        <v>0</v>
      </c>
      <c r="S67" s="1325">
        <f t="shared" si="28"/>
        <v>0</v>
      </c>
      <c r="T67" s="1325">
        <f t="shared" si="28"/>
        <v>0</v>
      </c>
      <c r="U67" s="1325">
        <f t="shared" si="28"/>
        <v>0</v>
      </c>
      <c r="V67" s="1325">
        <f t="shared" si="28"/>
        <v>0</v>
      </c>
      <c r="W67" s="1325">
        <f t="shared" si="28"/>
        <v>0</v>
      </c>
      <c r="X67" s="1325">
        <f t="shared" si="28"/>
        <v>0</v>
      </c>
      <c r="Y67" s="1325">
        <f t="shared" si="28"/>
        <v>0</v>
      </c>
      <c r="Z67" s="1326">
        <f t="shared" si="28"/>
        <v>0</v>
      </c>
    </row>
    <row r="68" spans="2:26">
      <c r="B68" s="1320" t="s">
        <v>403</v>
      </c>
      <c r="C68" s="1633" t="s">
        <v>16</v>
      </c>
      <c r="D68" s="1307">
        <v>172.25</v>
      </c>
      <c r="E68" s="1308">
        <v>2</v>
      </c>
      <c r="F68" s="1324"/>
      <c r="G68" s="1325">
        <f t="shared" si="27"/>
        <v>689</v>
      </c>
      <c r="H68" s="1325">
        <f t="shared" si="27"/>
        <v>689</v>
      </c>
      <c r="I68" s="1325">
        <f t="shared" si="27"/>
        <v>689</v>
      </c>
      <c r="J68" s="1325">
        <f t="shared" si="27"/>
        <v>689</v>
      </c>
      <c r="K68" s="1325">
        <f t="shared" si="27"/>
        <v>689</v>
      </c>
      <c r="L68" s="1325">
        <f t="shared" si="27"/>
        <v>689</v>
      </c>
      <c r="M68" s="1325">
        <f t="shared" si="27"/>
        <v>689</v>
      </c>
      <c r="N68" s="1325">
        <f t="shared" si="27"/>
        <v>689</v>
      </c>
      <c r="O68" s="1325">
        <f t="shared" si="27"/>
        <v>689</v>
      </c>
      <c r="P68" s="1325">
        <f t="shared" si="27"/>
        <v>689</v>
      </c>
      <c r="Q68" s="1325">
        <f t="shared" si="28"/>
        <v>0</v>
      </c>
      <c r="R68" s="1325">
        <f t="shared" si="28"/>
        <v>0</v>
      </c>
      <c r="S68" s="1325">
        <f t="shared" si="28"/>
        <v>0</v>
      </c>
      <c r="T68" s="1325">
        <f t="shared" si="28"/>
        <v>0</v>
      </c>
      <c r="U68" s="1325">
        <f t="shared" si="28"/>
        <v>0</v>
      </c>
      <c r="V68" s="1325">
        <f t="shared" si="28"/>
        <v>0</v>
      </c>
      <c r="W68" s="1325">
        <f t="shared" si="28"/>
        <v>0</v>
      </c>
      <c r="X68" s="1325">
        <f t="shared" si="28"/>
        <v>0</v>
      </c>
      <c r="Y68" s="1325">
        <f t="shared" si="28"/>
        <v>0</v>
      </c>
      <c r="Z68" s="1326">
        <f t="shared" si="28"/>
        <v>0</v>
      </c>
    </row>
    <row r="69" spans="2:26">
      <c r="B69" s="1320" t="s">
        <v>403</v>
      </c>
      <c r="C69" s="1633" t="s">
        <v>16</v>
      </c>
      <c r="D69" s="1307">
        <v>57.56</v>
      </c>
      <c r="E69" s="1308">
        <v>1</v>
      </c>
      <c r="F69" s="1324"/>
      <c r="G69" s="1325">
        <f t="shared" si="27"/>
        <v>115.12</v>
      </c>
      <c r="H69" s="1325">
        <f t="shared" si="27"/>
        <v>115.12</v>
      </c>
      <c r="I69" s="1325">
        <f t="shared" si="27"/>
        <v>115.12</v>
      </c>
      <c r="J69" s="1325">
        <f t="shared" si="27"/>
        <v>115.12</v>
      </c>
      <c r="K69" s="1325">
        <f t="shared" si="27"/>
        <v>115.12</v>
      </c>
      <c r="L69" s="1325">
        <f t="shared" si="27"/>
        <v>115.12</v>
      </c>
      <c r="M69" s="1325">
        <f t="shared" si="27"/>
        <v>115.12</v>
      </c>
      <c r="N69" s="1325">
        <f t="shared" si="27"/>
        <v>115.12</v>
      </c>
      <c r="O69" s="1325">
        <f t="shared" si="27"/>
        <v>115.12</v>
      </c>
      <c r="P69" s="1325">
        <f t="shared" si="27"/>
        <v>115.12</v>
      </c>
      <c r="Q69" s="1325">
        <f t="shared" si="28"/>
        <v>0</v>
      </c>
      <c r="R69" s="1325">
        <f t="shared" si="28"/>
        <v>0</v>
      </c>
      <c r="S69" s="1325">
        <f t="shared" si="28"/>
        <v>0</v>
      </c>
      <c r="T69" s="1325">
        <f t="shared" si="28"/>
        <v>0</v>
      </c>
      <c r="U69" s="1325">
        <f t="shared" si="28"/>
        <v>0</v>
      </c>
      <c r="V69" s="1325">
        <f t="shared" si="28"/>
        <v>0</v>
      </c>
      <c r="W69" s="1325">
        <f t="shared" si="28"/>
        <v>0</v>
      </c>
      <c r="X69" s="1325">
        <f t="shared" si="28"/>
        <v>0</v>
      </c>
      <c r="Y69" s="1325">
        <f t="shared" si="28"/>
        <v>0</v>
      </c>
      <c r="Z69" s="1326">
        <f t="shared" si="28"/>
        <v>0</v>
      </c>
    </row>
    <row r="70" spans="2:26" ht="15.75" thickBot="1">
      <c r="B70" s="1320" t="s">
        <v>403</v>
      </c>
      <c r="C70" s="1633" t="s">
        <v>16</v>
      </c>
      <c r="D70" s="1307">
        <v>221.58</v>
      </c>
      <c r="E70" s="1308">
        <v>2</v>
      </c>
      <c r="F70" s="1324"/>
      <c r="G70" s="1325">
        <f t="shared" si="27"/>
        <v>886.32</v>
      </c>
      <c r="H70" s="1325">
        <f t="shared" si="27"/>
        <v>886.32</v>
      </c>
      <c r="I70" s="1325">
        <f t="shared" si="27"/>
        <v>886.32</v>
      </c>
      <c r="J70" s="1325">
        <f t="shared" si="27"/>
        <v>886.32</v>
      </c>
      <c r="K70" s="1325">
        <f t="shared" si="27"/>
        <v>886.32</v>
      </c>
      <c r="L70" s="1325">
        <f t="shared" si="27"/>
        <v>886.32</v>
      </c>
      <c r="M70" s="1325">
        <f t="shared" si="27"/>
        <v>886.32</v>
      </c>
      <c r="N70" s="1325">
        <f t="shared" si="27"/>
        <v>886.32</v>
      </c>
      <c r="O70" s="1325">
        <f t="shared" si="27"/>
        <v>886.32</v>
      </c>
      <c r="P70" s="1325">
        <f t="shared" si="27"/>
        <v>886.32</v>
      </c>
      <c r="Q70" s="1331">
        <f t="shared" si="28"/>
        <v>0</v>
      </c>
      <c r="R70" s="1331">
        <f t="shared" si="28"/>
        <v>0</v>
      </c>
      <c r="S70" s="1331">
        <f t="shared" si="28"/>
        <v>0</v>
      </c>
      <c r="T70" s="1331">
        <f t="shared" si="28"/>
        <v>0</v>
      </c>
      <c r="U70" s="1331">
        <f t="shared" si="28"/>
        <v>0</v>
      </c>
      <c r="V70" s="1331">
        <f t="shared" si="28"/>
        <v>0</v>
      </c>
      <c r="W70" s="1331">
        <f t="shared" si="28"/>
        <v>0</v>
      </c>
      <c r="X70" s="1331">
        <f t="shared" si="28"/>
        <v>0</v>
      </c>
      <c r="Y70" s="1331">
        <f t="shared" si="28"/>
        <v>0</v>
      </c>
      <c r="Z70" s="1332">
        <f t="shared" si="28"/>
        <v>0</v>
      </c>
    </row>
    <row r="71" spans="2:26">
      <c r="B71" s="1320" t="s">
        <v>403</v>
      </c>
      <c r="C71" s="1633" t="s">
        <v>16</v>
      </c>
      <c r="D71" s="1307">
        <v>114.82</v>
      </c>
      <c r="E71" s="1308">
        <v>2</v>
      </c>
      <c r="F71" s="1324"/>
      <c r="G71" s="1325">
        <f t="shared" si="27"/>
        <v>459.28</v>
      </c>
      <c r="H71" s="1325">
        <f t="shared" si="27"/>
        <v>459.28</v>
      </c>
      <c r="I71" s="1325">
        <f t="shared" si="27"/>
        <v>459.28</v>
      </c>
      <c r="J71" s="1325">
        <f t="shared" si="27"/>
        <v>459.28</v>
      </c>
      <c r="K71" s="1325">
        <f t="shared" si="27"/>
        <v>459.28</v>
      </c>
      <c r="L71" s="1325">
        <f t="shared" si="27"/>
        <v>459.28</v>
      </c>
      <c r="M71" s="1325">
        <f t="shared" si="27"/>
        <v>459.28</v>
      </c>
      <c r="N71" s="1325">
        <f t="shared" si="27"/>
        <v>459.28</v>
      </c>
      <c r="O71" s="1325">
        <f t="shared" si="27"/>
        <v>459.28</v>
      </c>
      <c r="P71" s="1325">
        <f t="shared" si="27"/>
        <v>459.28</v>
      </c>
    </row>
    <row r="72" spans="2:26">
      <c r="B72" s="1320" t="s">
        <v>403</v>
      </c>
      <c r="C72" s="1633" t="s">
        <v>16</v>
      </c>
      <c r="D72" s="1307">
        <v>263.82</v>
      </c>
      <c r="E72" s="1308">
        <v>1</v>
      </c>
      <c r="F72" s="1324"/>
      <c r="G72" s="1325">
        <f t="shared" si="27"/>
        <v>527.64</v>
      </c>
      <c r="H72" s="1325">
        <f t="shared" si="27"/>
        <v>527.64</v>
      </c>
      <c r="I72" s="1325">
        <f t="shared" si="27"/>
        <v>527.64</v>
      </c>
      <c r="J72" s="1325">
        <f t="shared" si="27"/>
        <v>527.64</v>
      </c>
      <c r="K72" s="1325">
        <f t="shared" si="27"/>
        <v>527.64</v>
      </c>
      <c r="L72" s="1325">
        <f t="shared" si="27"/>
        <v>527.64</v>
      </c>
      <c r="M72" s="1325">
        <f t="shared" si="27"/>
        <v>527.64</v>
      </c>
      <c r="N72" s="1325">
        <f t="shared" si="27"/>
        <v>527.64</v>
      </c>
      <c r="O72" s="1325">
        <f t="shared" si="27"/>
        <v>527.64</v>
      </c>
      <c r="P72" s="1325">
        <f t="shared" si="27"/>
        <v>527.64</v>
      </c>
    </row>
    <row r="73" spans="2:26">
      <c r="B73" s="1320" t="s">
        <v>403</v>
      </c>
      <c r="C73" s="1633" t="s">
        <v>16</v>
      </c>
      <c r="D73" s="1307">
        <v>96.92</v>
      </c>
      <c r="E73" s="1308">
        <v>1</v>
      </c>
      <c r="F73" s="1324"/>
      <c r="G73" s="1325">
        <f t="shared" si="27"/>
        <v>193.84</v>
      </c>
      <c r="H73" s="1325">
        <f t="shared" si="27"/>
        <v>193.84</v>
      </c>
      <c r="I73" s="1325">
        <f t="shared" si="27"/>
        <v>193.84</v>
      </c>
      <c r="J73" s="1325">
        <f t="shared" si="27"/>
        <v>193.84</v>
      </c>
      <c r="K73" s="1325">
        <f t="shared" si="27"/>
        <v>193.84</v>
      </c>
      <c r="L73" s="1325">
        <f t="shared" si="27"/>
        <v>193.84</v>
      </c>
      <c r="M73" s="1325">
        <f t="shared" si="27"/>
        <v>193.84</v>
      </c>
      <c r="N73" s="1325">
        <f t="shared" si="27"/>
        <v>193.84</v>
      </c>
      <c r="O73" s="1325">
        <f t="shared" si="27"/>
        <v>193.84</v>
      </c>
      <c r="P73" s="1325">
        <f t="shared" si="27"/>
        <v>193.84</v>
      </c>
    </row>
    <row r="74" spans="2:26">
      <c r="B74" s="1320" t="s">
        <v>403</v>
      </c>
      <c r="C74" s="1633" t="s">
        <v>16</v>
      </c>
      <c r="D74" s="1307">
        <v>66.63</v>
      </c>
      <c r="E74" s="1308">
        <v>3</v>
      </c>
      <c r="F74" s="1324"/>
      <c r="G74" s="1325">
        <f t="shared" si="27"/>
        <v>399.78</v>
      </c>
      <c r="H74" s="1325">
        <f t="shared" si="27"/>
        <v>399.78</v>
      </c>
      <c r="I74" s="1325">
        <f t="shared" si="27"/>
        <v>399.78</v>
      </c>
      <c r="J74" s="1325">
        <f t="shared" si="27"/>
        <v>399.78</v>
      </c>
      <c r="K74" s="1325">
        <f t="shared" si="27"/>
        <v>399.78</v>
      </c>
      <c r="L74" s="1325">
        <f t="shared" si="27"/>
        <v>399.78</v>
      </c>
      <c r="M74" s="1325">
        <f t="shared" si="27"/>
        <v>399.78</v>
      </c>
      <c r="N74" s="1325">
        <f t="shared" si="27"/>
        <v>399.78</v>
      </c>
      <c r="O74" s="1325">
        <f t="shared" si="27"/>
        <v>399.78</v>
      </c>
      <c r="P74" s="1325">
        <f t="shared" si="27"/>
        <v>399.78</v>
      </c>
    </row>
    <row r="75" spans="2:26">
      <c r="B75" s="1320" t="s">
        <v>403</v>
      </c>
      <c r="C75" s="1633" t="s">
        <v>16</v>
      </c>
      <c r="D75" s="1307">
        <v>51.43</v>
      </c>
      <c r="E75" s="1308">
        <v>3</v>
      </c>
      <c r="F75" s="1324"/>
      <c r="G75" s="1325">
        <f t="shared" si="27"/>
        <v>308.58</v>
      </c>
      <c r="H75" s="1325">
        <f t="shared" si="27"/>
        <v>308.58</v>
      </c>
      <c r="I75" s="1325">
        <f t="shared" si="27"/>
        <v>308.58</v>
      </c>
      <c r="J75" s="1325">
        <f t="shared" si="27"/>
        <v>308.58</v>
      </c>
      <c r="K75" s="1325">
        <f t="shared" si="27"/>
        <v>308.58</v>
      </c>
      <c r="L75" s="1325">
        <f t="shared" si="27"/>
        <v>308.58</v>
      </c>
      <c r="M75" s="1325">
        <f t="shared" si="27"/>
        <v>308.58</v>
      </c>
      <c r="N75" s="1325">
        <f t="shared" si="27"/>
        <v>308.58</v>
      </c>
      <c r="O75" s="1325">
        <f t="shared" si="27"/>
        <v>308.58</v>
      </c>
      <c r="P75" s="1325">
        <f t="shared" si="27"/>
        <v>308.58</v>
      </c>
    </row>
    <row r="76" spans="2:26">
      <c r="B76" s="1320" t="s">
        <v>403</v>
      </c>
      <c r="C76" s="1633" t="s">
        <v>16</v>
      </c>
      <c r="D76" s="1307">
        <v>106.33</v>
      </c>
      <c r="E76" s="1308">
        <v>1</v>
      </c>
      <c r="F76" s="1324"/>
      <c r="G76" s="1325">
        <f t="shared" si="27"/>
        <v>212.66</v>
      </c>
      <c r="H76" s="1325">
        <f t="shared" si="26"/>
        <v>212.66</v>
      </c>
      <c r="I76" s="1325">
        <f t="shared" si="26"/>
        <v>212.66</v>
      </c>
      <c r="J76" s="1325">
        <f t="shared" si="26"/>
        <v>212.66</v>
      </c>
      <c r="K76" s="1325">
        <f t="shared" si="26"/>
        <v>212.66</v>
      </c>
      <c r="L76" s="1325">
        <f t="shared" si="26"/>
        <v>212.66</v>
      </c>
      <c r="M76" s="1325">
        <f t="shared" si="26"/>
        <v>212.66</v>
      </c>
      <c r="N76" s="1325">
        <f t="shared" si="26"/>
        <v>212.66</v>
      </c>
      <c r="O76" s="1325">
        <f t="shared" si="26"/>
        <v>212.66</v>
      </c>
      <c r="P76" s="1325">
        <f t="shared" si="26"/>
        <v>212.66</v>
      </c>
    </row>
    <row r="77" spans="2:26">
      <c r="B77" s="1320" t="s">
        <v>403</v>
      </c>
      <c r="C77" s="1633" t="s">
        <v>16</v>
      </c>
      <c r="D77" s="1307">
        <v>122.05</v>
      </c>
      <c r="E77" s="1308">
        <v>1</v>
      </c>
      <c r="F77" s="1324"/>
      <c r="G77" s="1325">
        <f t="shared" si="27"/>
        <v>244.1</v>
      </c>
      <c r="H77" s="1325">
        <f t="shared" si="26"/>
        <v>244.1</v>
      </c>
      <c r="I77" s="1325">
        <f t="shared" si="26"/>
        <v>244.1</v>
      </c>
      <c r="J77" s="1325">
        <f t="shared" si="26"/>
        <v>244.1</v>
      </c>
      <c r="K77" s="1325">
        <f t="shared" si="26"/>
        <v>244.1</v>
      </c>
      <c r="L77" s="1325">
        <f t="shared" si="26"/>
        <v>244.1</v>
      </c>
      <c r="M77" s="1325">
        <f t="shared" si="26"/>
        <v>244.1</v>
      </c>
      <c r="N77" s="1325">
        <f t="shared" si="26"/>
        <v>244.1</v>
      </c>
      <c r="O77" s="1325">
        <f t="shared" si="26"/>
        <v>244.1</v>
      </c>
      <c r="P77" s="1325">
        <f t="shared" si="26"/>
        <v>244.1</v>
      </c>
    </row>
    <row r="78" spans="2:26">
      <c r="B78" s="1320" t="s">
        <v>409</v>
      </c>
      <c r="C78" s="1633" t="s">
        <v>990</v>
      </c>
      <c r="D78" s="1307">
        <v>3.98</v>
      </c>
      <c r="E78" s="1308">
        <v>158</v>
      </c>
      <c r="F78" s="1324"/>
      <c r="G78" s="1325">
        <f t="shared" si="27"/>
        <v>1257.68</v>
      </c>
      <c r="H78" s="1325">
        <f t="shared" si="26"/>
        <v>1257.68</v>
      </c>
      <c r="I78" s="1325">
        <f t="shared" si="26"/>
        <v>1257.68</v>
      </c>
      <c r="J78" s="1325">
        <f t="shared" si="26"/>
        <v>1257.68</v>
      </c>
      <c r="K78" s="1325">
        <f t="shared" si="26"/>
        <v>1257.68</v>
      </c>
      <c r="L78" s="1325">
        <f t="shared" si="26"/>
        <v>1257.68</v>
      </c>
      <c r="M78" s="1325">
        <f t="shared" si="26"/>
        <v>1257.68</v>
      </c>
      <c r="N78" s="1325">
        <f t="shared" si="26"/>
        <v>1257.68</v>
      </c>
      <c r="O78" s="1325">
        <f t="shared" si="26"/>
        <v>1257.68</v>
      </c>
      <c r="P78" s="1325">
        <f t="shared" si="26"/>
        <v>1257.68</v>
      </c>
    </row>
    <row r="79" spans="2:26">
      <c r="B79" s="1320" t="s">
        <v>409</v>
      </c>
      <c r="C79" s="1633" t="s">
        <v>990</v>
      </c>
      <c r="D79" s="1307">
        <v>3.6</v>
      </c>
      <c r="E79" s="1308">
        <v>340</v>
      </c>
      <c r="F79" s="1324"/>
      <c r="G79" s="1325">
        <f t="shared" si="27"/>
        <v>2448</v>
      </c>
      <c r="H79" s="1325">
        <f t="shared" si="26"/>
        <v>2448</v>
      </c>
      <c r="I79" s="1325">
        <f t="shared" si="26"/>
        <v>2448</v>
      </c>
      <c r="J79" s="1325">
        <f t="shared" si="26"/>
        <v>2448</v>
      </c>
      <c r="K79" s="1325">
        <f t="shared" si="26"/>
        <v>2448</v>
      </c>
      <c r="L79" s="1325">
        <f t="shared" si="26"/>
        <v>2448</v>
      </c>
      <c r="M79" s="1325">
        <f t="shared" si="26"/>
        <v>2448</v>
      </c>
      <c r="N79" s="1325">
        <f t="shared" si="26"/>
        <v>2448</v>
      </c>
      <c r="O79" s="1325">
        <f t="shared" si="26"/>
        <v>2448</v>
      </c>
      <c r="P79" s="1325">
        <f t="shared" si="26"/>
        <v>2448</v>
      </c>
    </row>
    <row r="80" spans="2:26">
      <c r="B80" s="1320" t="s">
        <v>412</v>
      </c>
      <c r="C80" s="1633" t="s">
        <v>991</v>
      </c>
      <c r="D80" s="1307">
        <v>6</v>
      </c>
      <c r="E80" s="1308">
        <v>360</v>
      </c>
      <c r="F80" s="1324"/>
      <c r="G80" s="1325">
        <f t="shared" si="27"/>
        <v>4320</v>
      </c>
      <c r="H80" s="1325">
        <f t="shared" si="26"/>
        <v>4320</v>
      </c>
      <c r="I80" s="1325">
        <f t="shared" si="26"/>
        <v>4320</v>
      </c>
      <c r="J80" s="1325">
        <f t="shared" si="26"/>
        <v>4320</v>
      </c>
      <c r="K80" s="1325">
        <f t="shared" si="26"/>
        <v>4320</v>
      </c>
      <c r="L80" s="1325">
        <f t="shared" si="26"/>
        <v>4320</v>
      </c>
      <c r="M80" s="1325">
        <f t="shared" si="26"/>
        <v>4320</v>
      </c>
      <c r="N80" s="1325">
        <f t="shared" si="26"/>
        <v>4320</v>
      </c>
      <c r="O80" s="1325">
        <f t="shared" si="26"/>
        <v>4320</v>
      </c>
      <c r="P80" s="1325">
        <f t="shared" si="26"/>
        <v>4320</v>
      </c>
    </row>
    <row r="81" spans="2:16">
      <c r="B81" s="1261" t="s">
        <v>235</v>
      </c>
      <c r="C81" s="1317"/>
      <c r="D81" s="1318"/>
      <c r="E81" s="1285">
        <f>VLOOKUP($B81,$B$14:$C$19,2,FALSE)</f>
        <v>4000</v>
      </c>
      <c r="F81" s="1324"/>
      <c r="G81" s="1212"/>
      <c r="H81" s="1212"/>
      <c r="I81" s="1210"/>
      <c r="J81" s="1212"/>
      <c r="K81" s="1210"/>
      <c r="L81" s="1212"/>
      <c r="M81" s="1210"/>
      <c r="N81" s="1212"/>
      <c r="O81" s="1210"/>
      <c r="P81" s="1212"/>
    </row>
    <row r="82" spans="2:16">
      <c r="B82" s="1320" t="s">
        <v>403</v>
      </c>
      <c r="C82" s="1633" t="s">
        <v>16</v>
      </c>
      <c r="D82" s="1307">
        <v>49.42</v>
      </c>
      <c r="E82" s="1308">
        <v>4</v>
      </c>
      <c r="F82" s="1271"/>
      <c r="G82" s="1325">
        <f>IF(G$19=0,0,G$19/$D$19*$E82*$D82)</f>
        <v>197.68</v>
      </c>
      <c r="H82" s="1325">
        <f t="shared" ref="H82:P105" si="29">IF(H$19=0,0,H$19/$D$19*$E82*$D82)</f>
        <v>197.68</v>
      </c>
      <c r="I82" s="1325">
        <f t="shared" si="29"/>
        <v>197.68</v>
      </c>
      <c r="J82" s="1325">
        <f t="shared" si="29"/>
        <v>197.68</v>
      </c>
      <c r="K82" s="1325">
        <f t="shared" si="29"/>
        <v>197.68</v>
      </c>
      <c r="L82" s="1325">
        <f t="shared" si="29"/>
        <v>197.68</v>
      </c>
      <c r="M82" s="1325">
        <f t="shared" si="29"/>
        <v>197.68</v>
      </c>
      <c r="N82" s="1325">
        <f t="shared" si="29"/>
        <v>197.68</v>
      </c>
      <c r="O82" s="1325">
        <f t="shared" si="29"/>
        <v>197.68</v>
      </c>
      <c r="P82" s="1325">
        <f t="shared" si="29"/>
        <v>197.68</v>
      </c>
    </row>
    <row r="83" spans="2:16">
      <c r="B83" s="1320" t="s">
        <v>403</v>
      </c>
      <c r="C83" s="1633" t="s">
        <v>16</v>
      </c>
      <c r="D83" s="1307">
        <v>64.88</v>
      </c>
      <c r="E83" s="1308">
        <v>1</v>
      </c>
      <c r="F83" s="1271"/>
      <c r="G83" s="1325">
        <f t="shared" ref="G83:P98" si="30">IF(G$19=0,0,G$19/$D$19*$E83*$D83)</f>
        <v>64.88</v>
      </c>
      <c r="H83" s="1325">
        <f t="shared" si="30"/>
        <v>64.88</v>
      </c>
      <c r="I83" s="1325">
        <f t="shared" si="30"/>
        <v>64.88</v>
      </c>
      <c r="J83" s="1325">
        <f t="shared" si="30"/>
        <v>64.88</v>
      </c>
      <c r="K83" s="1325">
        <f t="shared" si="30"/>
        <v>64.88</v>
      </c>
      <c r="L83" s="1325">
        <f t="shared" si="30"/>
        <v>64.88</v>
      </c>
      <c r="M83" s="1325">
        <f t="shared" si="30"/>
        <v>64.88</v>
      </c>
      <c r="N83" s="1325">
        <f t="shared" si="30"/>
        <v>64.88</v>
      </c>
      <c r="O83" s="1325">
        <f t="shared" si="30"/>
        <v>64.88</v>
      </c>
      <c r="P83" s="1325">
        <f t="shared" si="30"/>
        <v>64.88</v>
      </c>
    </row>
    <row r="84" spans="2:16">
      <c r="B84" s="1320" t="s">
        <v>403</v>
      </c>
      <c r="C84" s="1633" t="s">
        <v>16</v>
      </c>
      <c r="D84" s="1307">
        <v>349.37</v>
      </c>
      <c r="E84" s="1308">
        <v>1</v>
      </c>
      <c r="F84" s="1271"/>
      <c r="G84" s="1325">
        <f t="shared" si="30"/>
        <v>349.37</v>
      </c>
      <c r="H84" s="1325">
        <f t="shared" si="30"/>
        <v>349.37</v>
      </c>
      <c r="I84" s="1325">
        <f t="shared" si="30"/>
        <v>349.37</v>
      </c>
      <c r="J84" s="1325">
        <f t="shared" si="30"/>
        <v>349.37</v>
      </c>
      <c r="K84" s="1325">
        <f t="shared" si="30"/>
        <v>349.37</v>
      </c>
      <c r="L84" s="1325">
        <f t="shared" si="30"/>
        <v>349.37</v>
      </c>
      <c r="M84" s="1325">
        <f t="shared" si="30"/>
        <v>349.37</v>
      </c>
      <c r="N84" s="1325">
        <f t="shared" si="30"/>
        <v>349.37</v>
      </c>
      <c r="O84" s="1325">
        <f t="shared" si="30"/>
        <v>349.37</v>
      </c>
      <c r="P84" s="1325">
        <f t="shared" si="30"/>
        <v>349.37</v>
      </c>
    </row>
    <row r="85" spans="2:16">
      <c r="B85" s="1320" t="s">
        <v>403</v>
      </c>
      <c r="C85" s="1633" t="s">
        <v>16</v>
      </c>
      <c r="D85" s="1307">
        <v>28.57</v>
      </c>
      <c r="E85" s="1308">
        <v>1</v>
      </c>
      <c r="F85" s="1271"/>
      <c r="G85" s="1325">
        <f t="shared" si="30"/>
        <v>28.57</v>
      </c>
      <c r="H85" s="1325">
        <f t="shared" si="30"/>
        <v>28.57</v>
      </c>
      <c r="I85" s="1325">
        <f t="shared" si="30"/>
        <v>28.57</v>
      </c>
      <c r="J85" s="1325">
        <f t="shared" si="30"/>
        <v>28.57</v>
      </c>
      <c r="K85" s="1325">
        <f t="shared" si="30"/>
        <v>28.57</v>
      </c>
      <c r="L85" s="1325">
        <f t="shared" si="30"/>
        <v>28.57</v>
      </c>
      <c r="M85" s="1325">
        <f t="shared" si="30"/>
        <v>28.57</v>
      </c>
      <c r="N85" s="1325">
        <f t="shared" si="30"/>
        <v>28.57</v>
      </c>
      <c r="O85" s="1325">
        <f t="shared" si="30"/>
        <v>28.57</v>
      </c>
      <c r="P85" s="1325">
        <f t="shared" si="30"/>
        <v>28.57</v>
      </c>
    </row>
    <row r="86" spans="2:16">
      <c r="B86" s="1320" t="s">
        <v>403</v>
      </c>
      <c r="C86" s="1633" t="s">
        <v>16</v>
      </c>
      <c r="D86" s="1307">
        <v>119.36</v>
      </c>
      <c r="E86" s="1308">
        <v>4</v>
      </c>
      <c r="F86" s="1271"/>
      <c r="G86" s="1325">
        <f t="shared" si="30"/>
        <v>477.44</v>
      </c>
      <c r="H86" s="1325">
        <f t="shared" si="30"/>
        <v>477.44</v>
      </c>
      <c r="I86" s="1325">
        <f t="shared" si="30"/>
        <v>477.44</v>
      </c>
      <c r="J86" s="1325">
        <f t="shared" si="30"/>
        <v>477.44</v>
      </c>
      <c r="K86" s="1325">
        <f t="shared" si="30"/>
        <v>477.44</v>
      </c>
      <c r="L86" s="1325">
        <f t="shared" si="30"/>
        <v>477.44</v>
      </c>
      <c r="M86" s="1325">
        <f t="shared" si="30"/>
        <v>477.44</v>
      </c>
      <c r="N86" s="1325">
        <f t="shared" si="30"/>
        <v>477.44</v>
      </c>
      <c r="O86" s="1325">
        <f t="shared" si="30"/>
        <v>477.44</v>
      </c>
      <c r="P86" s="1325">
        <f t="shared" si="30"/>
        <v>477.44</v>
      </c>
    </row>
    <row r="87" spans="2:16">
      <c r="B87" s="1320" t="s">
        <v>403</v>
      </c>
      <c r="C87" s="1633" t="s">
        <v>16</v>
      </c>
      <c r="D87" s="1307">
        <v>128.91999999999999</v>
      </c>
      <c r="E87" s="1308">
        <v>1</v>
      </c>
      <c r="F87" s="1271"/>
      <c r="G87" s="1325">
        <f t="shared" si="30"/>
        <v>128.91999999999999</v>
      </c>
      <c r="H87" s="1325">
        <f t="shared" si="30"/>
        <v>128.91999999999999</v>
      </c>
      <c r="I87" s="1325">
        <f t="shared" si="30"/>
        <v>128.91999999999999</v>
      </c>
      <c r="J87" s="1325">
        <f t="shared" si="30"/>
        <v>128.91999999999999</v>
      </c>
      <c r="K87" s="1325">
        <f t="shared" si="30"/>
        <v>128.91999999999999</v>
      </c>
      <c r="L87" s="1325">
        <f t="shared" si="30"/>
        <v>128.91999999999999</v>
      </c>
      <c r="M87" s="1325">
        <f t="shared" si="30"/>
        <v>128.91999999999999</v>
      </c>
      <c r="N87" s="1325">
        <f t="shared" si="30"/>
        <v>128.91999999999999</v>
      </c>
      <c r="O87" s="1325">
        <f t="shared" si="30"/>
        <v>128.91999999999999</v>
      </c>
      <c r="P87" s="1325">
        <f t="shared" si="30"/>
        <v>128.91999999999999</v>
      </c>
    </row>
    <row r="88" spans="2:16">
      <c r="B88" s="1320" t="s">
        <v>403</v>
      </c>
      <c r="C88" s="1633" t="s">
        <v>16</v>
      </c>
      <c r="D88" s="1307">
        <v>172.25</v>
      </c>
      <c r="E88" s="1308">
        <v>2</v>
      </c>
      <c r="F88" s="1271"/>
      <c r="G88" s="1325">
        <f t="shared" si="30"/>
        <v>344.5</v>
      </c>
      <c r="H88" s="1325">
        <f t="shared" si="30"/>
        <v>344.5</v>
      </c>
      <c r="I88" s="1325">
        <f t="shared" si="30"/>
        <v>344.5</v>
      </c>
      <c r="J88" s="1325">
        <f t="shared" si="30"/>
        <v>344.5</v>
      </c>
      <c r="K88" s="1325">
        <f t="shared" si="30"/>
        <v>344.5</v>
      </c>
      <c r="L88" s="1325">
        <f t="shared" si="30"/>
        <v>344.5</v>
      </c>
      <c r="M88" s="1325">
        <f t="shared" si="30"/>
        <v>344.5</v>
      </c>
      <c r="N88" s="1325">
        <f t="shared" si="30"/>
        <v>344.5</v>
      </c>
      <c r="O88" s="1325">
        <f t="shared" si="30"/>
        <v>344.5</v>
      </c>
      <c r="P88" s="1325">
        <f t="shared" si="30"/>
        <v>344.5</v>
      </c>
    </row>
    <row r="89" spans="2:16">
      <c r="B89" s="1320" t="s">
        <v>403</v>
      </c>
      <c r="C89" s="1633" t="s">
        <v>16</v>
      </c>
      <c r="D89" s="1307">
        <v>57.56</v>
      </c>
      <c r="E89" s="1308">
        <v>1</v>
      </c>
      <c r="F89" s="1271"/>
      <c r="G89" s="1325">
        <f t="shared" si="30"/>
        <v>57.56</v>
      </c>
      <c r="H89" s="1325">
        <f t="shared" si="30"/>
        <v>57.56</v>
      </c>
      <c r="I89" s="1325">
        <f t="shared" si="30"/>
        <v>57.56</v>
      </c>
      <c r="J89" s="1325">
        <f t="shared" si="30"/>
        <v>57.56</v>
      </c>
      <c r="K89" s="1325">
        <f t="shared" si="30"/>
        <v>57.56</v>
      </c>
      <c r="L89" s="1325">
        <f t="shared" si="30"/>
        <v>57.56</v>
      </c>
      <c r="M89" s="1325">
        <f t="shared" si="30"/>
        <v>57.56</v>
      </c>
      <c r="N89" s="1325">
        <f t="shared" si="30"/>
        <v>57.56</v>
      </c>
      <c r="O89" s="1325">
        <f t="shared" si="30"/>
        <v>57.56</v>
      </c>
      <c r="P89" s="1325">
        <f t="shared" si="30"/>
        <v>57.56</v>
      </c>
    </row>
    <row r="90" spans="2:16">
      <c r="B90" s="1320" t="s">
        <v>403</v>
      </c>
      <c r="C90" s="1633" t="s">
        <v>16</v>
      </c>
      <c r="D90" s="1307">
        <v>221.58</v>
      </c>
      <c r="E90" s="1308">
        <v>2</v>
      </c>
      <c r="F90" s="1271"/>
      <c r="G90" s="1325">
        <f t="shared" si="30"/>
        <v>443.16</v>
      </c>
      <c r="H90" s="1325">
        <f t="shared" si="30"/>
        <v>443.16</v>
      </c>
      <c r="I90" s="1325">
        <f t="shared" si="30"/>
        <v>443.16</v>
      </c>
      <c r="J90" s="1325">
        <f t="shared" si="30"/>
        <v>443.16</v>
      </c>
      <c r="K90" s="1325">
        <f t="shared" si="30"/>
        <v>443.16</v>
      </c>
      <c r="L90" s="1325">
        <f t="shared" si="30"/>
        <v>443.16</v>
      </c>
      <c r="M90" s="1325">
        <f t="shared" si="30"/>
        <v>443.16</v>
      </c>
      <c r="N90" s="1325">
        <f t="shared" si="30"/>
        <v>443.16</v>
      </c>
      <c r="O90" s="1325">
        <f t="shared" si="30"/>
        <v>443.16</v>
      </c>
      <c r="P90" s="1325">
        <f t="shared" si="30"/>
        <v>443.16</v>
      </c>
    </row>
    <row r="91" spans="2:16">
      <c r="B91" s="1320" t="s">
        <v>403</v>
      </c>
      <c r="C91" s="1633" t="s">
        <v>16</v>
      </c>
      <c r="D91" s="1307">
        <v>114.82</v>
      </c>
      <c r="E91" s="1308">
        <v>2</v>
      </c>
      <c r="F91" s="1271"/>
      <c r="G91" s="1325">
        <f t="shared" si="30"/>
        <v>229.64</v>
      </c>
      <c r="H91" s="1325">
        <f t="shared" si="30"/>
        <v>229.64</v>
      </c>
      <c r="I91" s="1325">
        <f t="shared" si="30"/>
        <v>229.64</v>
      </c>
      <c r="J91" s="1325">
        <f t="shared" si="30"/>
        <v>229.64</v>
      </c>
      <c r="K91" s="1325">
        <f t="shared" si="30"/>
        <v>229.64</v>
      </c>
      <c r="L91" s="1325">
        <f t="shared" si="30"/>
        <v>229.64</v>
      </c>
      <c r="M91" s="1325">
        <f t="shared" si="30"/>
        <v>229.64</v>
      </c>
      <c r="N91" s="1325">
        <f t="shared" si="30"/>
        <v>229.64</v>
      </c>
      <c r="O91" s="1325">
        <f t="shared" si="30"/>
        <v>229.64</v>
      </c>
      <c r="P91" s="1325">
        <f t="shared" si="30"/>
        <v>229.64</v>
      </c>
    </row>
    <row r="92" spans="2:16">
      <c r="B92" s="1320" t="s">
        <v>403</v>
      </c>
      <c r="C92" s="1633" t="s">
        <v>16</v>
      </c>
      <c r="D92" s="1307">
        <v>263.82</v>
      </c>
      <c r="E92" s="1308">
        <v>1</v>
      </c>
      <c r="F92" s="1271"/>
      <c r="G92" s="1325">
        <f t="shared" si="30"/>
        <v>263.82</v>
      </c>
      <c r="H92" s="1325">
        <f t="shared" si="30"/>
        <v>263.82</v>
      </c>
      <c r="I92" s="1325">
        <f t="shared" si="30"/>
        <v>263.82</v>
      </c>
      <c r="J92" s="1325">
        <f t="shared" si="30"/>
        <v>263.82</v>
      </c>
      <c r="K92" s="1325">
        <f t="shared" si="30"/>
        <v>263.82</v>
      </c>
      <c r="L92" s="1325">
        <f t="shared" si="30"/>
        <v>263.82</v>
      </c>
      <c r="M92" s="1325">
        <f t="shared" si="30"/>
        <v>263.82</v>
      </c>
      <c r="N92" s="1325">
        <f t="shared" si="30"/>
        <v>263.82</v>
      </c>
      <c r="O92" s="1325">
        <f t="shared" si="30"/>
        <v>263.82</v>
      </c>
      <c r="P92" s="1325">
        <f t="shared" si="30"/>
        <v>263.82</v>
      </c>
    </row>
    <row r="93" spans="2:16">
      <c r="B93" s="1320" t="s">
        <v>403</v>
      </c>
      <c r="C93" s="1633" t="s">
        <v>16</v>
      </c>
      <c r="D93" s="1307">
        <v>96.92</v>
      </c>
      <c r="E93" s="1308">
        <v>1</v>
      </c>
      <c r="F93" s="1271"/>
      <c r="G93" s="1325">
        <f t="shared" si="30"/>
        <v>96.92</v>
      </c>
      <c r="H93" s="1325">
        <f t="shared" si="30"/>
        <v>96.92</v>
      </c>
      <c r="I93" s="1325">
        <f t="shared" si="30"/>
        <v>96.92</v>
      </c>
      <c r="J93" s="1325">
        <f t="shared" si="30"/>
        <v>96.92</v>
      </c>
      <c r="K93" s="1325">
        <f t="shared" si="30"/>
        <v>96.92</v>
      </c>
      <c r="L93" s="1325">
        <f t="shared" si="30"/>
        <v>96.92</v>
      </c>
      <c r="M93" s="1325">
        <f t="shared" si="30"/>
        <v>96.92</v>
      </c>
      <c r="N93" s="1325">
        <f t="shared" si="30"/>
        <v>96.92</v>
      </c>
      <c r="O93" s="1325">
        <f t="shared" si="30"/>
        <v>96.92</v>
      </c>
      <c r="P93" s="1325">
        <f t="shared" si="30"/>
        <v>96.92</v>
      </c>
    </row>
    <row r="94" spans="2:16">
      <c r="B94" s="1320" t="s">
        <v>403</v>
      </c>
      <c r="C94" s="1633" t="s">
        <v>16</v>
      </c>
      <c r="D94" s="1307">
        <v>66.63</v>
      </c>
      <c r="E94" s="1308">
        <v>3</v>
      </c>
      <c r="F94" s="1271"/>
      <c r="G94" s="1325">
        <f t="shared" si="30"/>
        <v>199.89</v>
      </c>
      <c r="H94" s="1325">
        <f t="shared" si="30"/>
        <v>199.89</v>
      </c>
      <c r="I94" s="1325">
        <f t="shared" si="30"/>
        <v>199.89</v>
      </c>
      <c r="J94" s="1325">
        <f t="shared" si="30"/>
        <v>199.89</v>
      </c>
      <c r="K94" s="1325">
        <f t="shared" si="30"/>
        <v>199.89</v>
      </c>
      <c r="L94" s="1325">
        <f t="shared" si="30"/>
        <v>199.89</v>
      </c>
      <c r="M94" s="1325">
        <f t="shared" si="30"/>
        <v>199.89</v>
      </c>
      <c r="N94" s="1325">
        <f t="shared" si="30"/>
        <v>199.89</v>
      </c>
      <c r="O94" s="1325">
        <f t="shared" si="30"/>
        <v>199.89</v>
      </c>
      <c r="P94" s="1325">
        <f t="shared" si="30"/>
        <v>199.89</v>
      </c>
    </row>
    <row r="95" spans="2:16">
      <c r="B95" s="1320" t="s">
        <v>403</v>
      </c>
      <c r="C95" s="1633" t="s">
        <v>16</v>
      </c>
      <c r="D95" s="1307">
        <v>51.43</v>
      </c>
      <c r="E95" s="1308">
        <v>3</v>
      </c>
      <c r="F95" s="1271"/>
      <c r="G95" s="1325">
        <f t="shared" si="30"/>
        <v>154.29</v>
      </c>
      <c r="H95" s="1325">
        <f t="shared" si="30"/>
        <v>154.29</v>
      </c>
      <c r="I95" s="1325">
        <f t="shared" si="30"/>
        <v>154.29</v>
      </c>
      <c r="J95" s="1325">
        <f t="shared" si="30"/>
        <v>154.29</v>
      </c>
      <c r="K95" s="1325">
        <f t="shared" si="30"/>
        <v>154.29</v>
      </c>
      <c r="L95" s="1325">
        <f t="shared" si="30"/>
        <v>154.29</v>
      </c>
      <c r="M95" s="1325">
        <f t="shared" si="30"/>
        <v>154.29</v>
      </c>
      <c r="N95" s="1325">
        <f t="shared" si="30"/>
        <v>154.29</v>
      </c>
      <c r="O95" s="1325">
        <f t="shared" si="30"/>
        <v>154.29</v>
      </c>
      <c r="P95" s="1325">
        <f t="shared" si="30"/>
        <v>154.29</v>
      </c>
    </row>
    <row r="96" spans="2:16">
      <c r="B96" s="1320" t="s">
        <v>403</v>
      </c>
      <c r="C96" s="1633" t="s">
        <v>16</v>
      </c>
      <c r="D96" s="1307">
        <v>260.68</v>
      </c>
      <c r="E96" s="1308">
        <v>1</v>
      </c>
      <c r="F96" s="1271"/>
      <c r="G96" s="1325">
        <f t="shared" si="30"/>
        <v>260.68</v>
      </c>
      <c r="H96" s="1325">
        <f t="shared" si="30"/>
        <v>260.68</v>
      </c>
      <c r="I96" s="1325">
        <f t="shared" si="30"/>
        <v>260.68</v>
      </c>
      <c r="J96" s="1325">
        <f t="shared" si="30"/>
        <v>260.68</v>
      </c>
      <c r="K96" s="1325">
        <f t="shared" si="30"/>
        <v>260.68</v>
      </c>
      <c r="L96" s="1325">
        <f t="shared" si="30"/>
        <v>260.68</v>
      </c>
      <c r="M96" s="1325">
        <f t="shared" si="30"/>
        <v>260.68</v>
      </c>
      <c r="N96" s="1325">
        <f t="shared" si="30"/>
        <v>260.68</v>
      </c>
      <c r="O96" s="1325">
        <f t="shared" si="30"/>
        <v>260.68</v>
      </c>
      <c r="P96" s="1325">
        <f t="shared" si="30"/>
        <v>260.68</v>
      </c>
    </row>
    <row r="97" spans="2:16">
      <c r="B97" s="1320" t="s">
        <v>403</v>
      </c>
      <c r="C97" s="1633" t="s">
        <v>16</v>
      </c>
      <c r="D97" s="1307">
        <v>93.76</v>
      </c>
      <c r="E97" s="1308">
        <v>2</v>
      </c>
      <c r="F97" s="1271"/>
      <c r="G97" s="1325">
        <f t="shared" si="30"/>
        <v>187.52</v>
      </c>
      <c r="H97" s="1325">
        <f t="shared" si="30"/>
        <v>187.52</v>
      </c>
      <c r="I97" s="1325">
        <f t="shared" si="30"/>
        <v>187.52</v>
      </c>
      <c r="J97" s="1325">
        <f t="shared" si="30"/>
        <v>187.52</v>
      </c>
      <c r="K97" s="1325">
        <f t="shared" si="30"/>
        <v>187.52</v>
      </c>
      <c r="L97" s="1325">
        <f t="shared" si="30"/>
        <v>187.52</v>
      </c>
      <c r="M97" s="1325">
        <f t="shared" si="30"/>
        <v>187.52</v>
      </c>
      <c r="N97" s="1325">
        <f t="shared" si="30"/>
        <v>187.52</v>
      </c>
      <c r="O97" s="1325">
        <f t="shared" si="30"/>
        <v>187.52</v>
      </c>
      <c r="P97" s="1325">
        <f t="shared" si="30"/>
        <v>187.52</v>
      </c>
    </row>
    <row r="98" spans="2:16">
      <c r="B98" s="1320" t="s">
        <v>403</v>
      </c>
      <c r="C98" s="1633" t="s">
        <v>16</v>
      </c>
      <c r="D98" s="1307">
        <v>106.33</v>
      </c>
      <c r="E98" s="1308">
        <v>1</v>
      </c>
      <c r="F98" s="1271"/>
      <c r="G98" s="1325">
        <f t="shared" si="30"/>
        <v>106.33</v>
      </c>
      <c r="H98" s="1325">
        <f t="shared" si="30"/>
        <v>106.33</v>
      </c>
      <c r="I98" s="1325">
        <f t="shared" si="30"/>
        <v>106.33</v>
      </c>
      <c r="J98" s="1325">
        <f t="shared" si="30"/>
        <v>106.33</v>
      </c>
      <c r="K98" s="1325">
        <f t="shared" si="30"/>
        <v>106.33</v>
      </c>
      <c r="L98" s="1325">
        <f t="shared" si="30"/>
        <v>106.33</v>
      </c>
      <c r="M98" s="1325">
        <f t="shared" si="30"/>
        <v>106.33</v>
      </c>
      <c r="N98" s="1325">
        <f t="shared" si="30"/>
        <v>106.33</v>
      </c>
      <c r="O98" s="1325">
        <f t="shared" si="30"/>
        <v>106.33</v>
      </c>
      <c r="P98" s="1325">
        <f t="shared" si="30"/>
        <v>106.33</v>
      </c>
    </row>
    <row r="99" spans="2:16">
      <c r="B99" s="1320" t="s">
        <v>403</v>
      </c>
      <c r="C99" s="1633" t="s">
        <v>16</v>
      </c>
      <c r="D99" s="1307">
        <v>122.05</v>
      </c>
      <c r="E99" s="1308">
        <v>1</v>
      </c>
      <c r="F99" s="1271"/>
      <c r="G99" s="1325">
        <f t="shared" ref="G99:P105" si="31">IF(G$19=0,0,G$19/$D$19*$E99*$D99)</f>
        <v>122.05</v>
      </c>
      <c r="H99" s="1325">
        <f t="shared" si="31"/>
        <v>122.05</v>
      </c>
      <c r="I99" s="1325">
        <f t="shared" si="31"/>
        <v>122.05</v>
      </c>
      <c r="J99" s="1325">
        <f t="shared" si="31"/>
        <v>122.05</v>
      </c>
      <c r="K99" s="1325">
        <f t="shared" si="31"/>
        <v>122.05</v>
      </c>
      <c r="L99" s="1325">
        <f t="shared" si="31"/>
        <v>122.05</v>
      </c>
      <c r="M99" s="1325">
        <f t="shared" si="31"/>
        <v>122.05</v>
      </c>
      <c r="N99" s="1325">
        <f t="shared" si="31"/>
        <v>122.05</v>
      </c>
      <c r="O99" s="1325">
        <f t="shared" si="31"/>
        <v>122.05</v>
      </c>
      <c r="P99" s="1325">
        <f t="shared" si="31"/>
        <v>122.05</v>
      </c>
    </row>
    <row r="100" spans="2:16">
      <c r="B100" s="1320" t="s">
        <v>403</v>
      </c>
      <c r="C100" s="1633" t="s">
        <v>16</v>
      </c>
      <c r="D100" s="1307">
        <v>240.35</v>
      </c>
      <c r="E100" s="1308">
        <v>3</v>
      </c>
      <c r="F100" s="1271"/>
      <c r="G100" s="1325">
        <f t="shared" si="31"/>
        <v>721.05</v>
      </c>
      <c r="H100" s="1325">
        <f t="shared" si="31"/>
        <v>721.05</v>
      </c>
      <c r="I100" s="1325">
        <f t="shared" si="31"/>
        <v>721.05</v>
      </c>
      <c r="J100" s="1325">
        <f t="shared" si="31"/>
        <v>721.05</v>
      </c>
      <c r="K100" s="1325">
        <f t="shared" si="31"/>
        <v>721.05</v>
      </c>
      <c r="L100" s="1325">
        <f t="shared" si="31"/>
        <v>721.05</v>
      </c>
      <c r="M100" s="1325">
        <f t="shared" si="31"/>
        <v>721.05</v>
      </c>
      <c r="N100" s="1325">
        <f t="shared" si="31"/>
        <v>721.05</v>
      </c>
      <c r="O100" s="1325">
        <f t="shared" si="31"/>
        <v>721.05</v>
      </c>
      <c r="P100" s="1325">
        <f t="shared" si="31"/>
        <v>721.05</v>
      </c>
    </row>
    <row r="101" spans="2:16">
      <c r="B101" s="1320" t="s">
        <v>409</v>
      </c>
      <c r="C101" s="1633" t="s">
        <v>990</v>
      </c>
      <c r="D101" s="1307">
        <v>3.98</v>
      </c>
      <c r="E101" s="1308">
        <v>158</v>
      </c>
      <c r="F101" s="1271"/>
      <c r="G101" s="1325">
        <f t="shared" si="31"/>
        <v>628.84</v>
      </c>
      <c r="H101" s="1325">
        <f t="shared" si="29"/>
        <v>628.84</v>
      </c>
      <c r="I101" s="1325">
        <f t="shared" si="29"/>
        <v>628.84</v>
      </c>
      <c r="J101" s="1325">
        <f t="shared" si="29"/>
        <v>628.84</v>
      </c>
      <c r="K101" s="1325">
        <f t="shared" si="29"/>
        <v>628.84</v>
      </c>
      <c r="L101" s="1325">
        <f t="shared" si="29"/>
        <v>628.84</v>
      </c>
      <c r="M101" s="1325">
        <f t="shared" si="29"/>
        <v>628.84</v>
      </c>
      <c r="N101" s="1325">
        <f t="shared" si="29"/>
        <v>628.84</v>
      </c>
      <c r="O101" s="1325">
        <f t="shared" si="29"/>
        <v>628.84</v>
      </c>
      <c r="P101" s="1325">
        <f t="shared" si="29"/>
        <v>628.84</v>
      </c>
    </row>
    <row r="102" spans="2:16">
      <c r="B102" s="1320" t="s">
        <v>409</v>
      </c>
      <c r="C102" s="1633" t="s">
        <v>990</v>
      </c>
      <c r="D102" s="1307">
        <v>3.6</v>
      </c>
      <c r="E102" s="1308">
        <v>340</v>
      </c>
      <c r="F102" s="1271"/>
      <c r="G102" s="1325">
        <f t="shared" si="31"/>
        <v>1224</v>
      </c>
      <c r="H102" s="1325">
        <f t="shared" si="29"/>
        <v>1224</v>
      </c>
      <c r="I102" s="1325">
        <f t="shared" si="29"/>
        <v>1224</v>
      </c>
      <c r="J102" s="1325">
        <f t="shared" si="29"/>
        <v>1224</v>
      </c>
      <c r="K102" s="1325">
        <f t="shared" si="29"/>
        <v>1224</v>
      </c>
      <c r="L102" s="1325">
        <f t="shared" si="29"/>
        <v>1224</v>
      </c>
      <c r="M102" s="1325">
        <f t="shared" si="29"/>
        <v>1224</v>
      </c>
      <c r="N102" s="1325">
        <f t="shared" si="29"/>
        <v>1224</v>
      </c>
      <c r="O102" s="1325">
        <f t="shared" si="29"/>
        <v>1224</v>
      </c>
      <c r="P102" s="1325">
        <f t="shared" si="29"/>
        <v>1224</v>
      </c>
    </row>
    <row r="103" spans="2:16">
      <c r="B103" s="1320" t="s">
        <v>409</v>
      </c>
      <c r="C103" s="1633" t="s">
        <v>990</v>
      </c>
      <c r="D103" s="1307">
        <v>6.2</v>
      </c>
      <c r="E103" s="1308">
        <v>2200</v>
      </c>
      <c r="F103" s="1271"/>
      <c r="G103" s="1325">
        <f t="shared" si="31"/>
        <v>13640</v>
      </c>
      <c r="H103" s="1325">
        <f t="shared" si="29"/>
        <v>13640</v>
      </c>
      <c r="I103" s="1325">
        <f t="shared" si="29"/>
        <v>13640</v>
      </c>
      <c r="J103" s="1325">
        <f t="shared" si="29"/>
        <v>13640</v>
      </c>
      <c r="K103" s="1325">
        <f t="shared" si="29"/>
        <v>13640</v>
      </c>
      <c r="L103" s="1325">
        <f t="shared" si="29"/>
        <v>13640</v>
      </c>
      <c r="M103" s="1325">
        <f t="shared" si="29"/>
        <v>13640</v>
      </c>
      <c r="N103" s="1325">
        <f t="shared" si="29"/>
        <v>13640</v>
      </c>
      <c r="O103" s="1325">
        <f t="shared" si="29"/>
        <v>13640</v>
      </c>
      <c r="P103" s="1325">
        <f t="shared" si="29"/>
        <v>13640</v>
      </c>
    </row>
    <row r="104" spans="2:16">
      <c r="B104" s="1320" t="s">
        <v>992</v>
      </c>
      <c r="C104" s="1633" t="s">
        <v>990</v>
      </c>
      <c r="D104" s="1307">
        <v>1.9</v>
      </c>
      <c r="E104" s="1308">
        <v>395</v>
      </c>
      <c r="F104" s="1271"/>
      <c r="G104" s="1325">
        <f t="shared" si="31"/>
        <v>750.5</v>
      </c>
      <c r="H104" s="1325">
        <f t="shared" si="31"/>
        <v>750.5</v>
      </c>
      <c r="I104" s="1325">
        <f t="shared" si="31"/>
        <v>750.5</v>
      </c>
      <c r="J104" s="1325">
        <f t="shared" si="31"/>
        <v>750.5</v>
      </c>
      <c r="K104" s="1325">
        <f t="shared" si="31"/>
        <v>750.5</v>
      </c>
      <c r="L104" s="1325">
        <f t="shared" si="31"/>
        <v>750.5</v>
      </c>
      <c r="M104" s="1325">
        <f t="shared" si="31"/>
        <v>750.5</v>
      </c>
      <c r="N104" s="1325">
        <f t="shared" si="31"/>
        <v>750.5</v>
      </c>
      <c r="O104" s="1325">
        <f t="shared" si="31"/>
        <v>750.5</v>
      </c>
      <c r="P104" s="1325">
        <f t="shared" si="31"/>
        <v>750.5</v>
      </c>
    </row>
    <row r="105" spans="2:16">
      <c r="B105" s="1320" t="s">
        <v>409</v>
      </c>
      <c r="C105" s="1633" t="s">
        <v>991</v>
      </c>
      <c r="D105" s="1307">
        <v>6</v>
      </c>
      <c r="E105" s="1308">
        <v>360</v>
      </c>
      <c r="F105" s="1271"/>
      <c r="G105" s="1325">
        <f t="shared" si="31"/>
        <v>2160</v>
      </c>
      <c r="H105" s="1325">
        <f t="shared" si="29"/>
        <v>2160</v>
      </c>
      <c r="I105" s="1325">
        <f t="shared" si="29"/>
        <v>2160</v>
      </c>
      <c r="J105" s="1325">
        <f t="shared" si="29"/>
        <v>2160</v>
      </c>
      <c r="K105" s="1325">
        <f t="shared" si="29"/>
        <v>2160</v>
      </c>
      <c r="L105" s="1325">
        <f t="shared" si="29"/>
        <v>2160</v>
      </c>
      <c r="M105" s="1325">
        <f t="shared" si="29"/>
        <v>2160</v>
      </c>
      <c r="N105" s="1325">
        <f t="shared" si="29"/>
        <v>2160</v>
      </c>
      <c r="O105" s="1325">
        <f t="shared" si="29"/>
        <v>2160</v>
      </c>
      <c r="P105" s="1325">
        <f t="shared" si="29"/>
        <v>2160</v>
      </c>
    </row>
  </sheetData>
  <mergeCells count="2">
    <mergeCell ref="B11:Z11"/>
    <mergeCell ref="B20:Z20"/>
  </mergeCells>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DD1D-9A87-4D58-BA1D-A826550E70A8}">
  <sheetPr>
    <tabColor rgb="FF00B0F0"/>
  </sheetPr>
  <dimension ref="B2:Y72"/>
  <sheetViews>
    <sheetView view="pageBreakPreview" zoomScale="85" zoomScaleNormal="80" zoomScaleSheetLayoutView="85" workbookViewId="0">
      <pane xSplit="2" ySplit="6" topLeftCell="C7" activePane="bottomRight" state="frozen"/>
      <selection activeCell="P40" sqref="P40"/>
      <selection pane="topRight" activeCell="P40" sqref="P40"/>
      <selection pane="bottomLeft" activeCell="P40" sqref="P40"/>
      <selection pane="bottomRight" activeCell="F9" sqref="F9"/>
    </sheetView>
  </sheetViews>
  <sheetFormatPr defaultRowHeight="15"/>
  <cols>
    <col min="1" max="1" width="5.42578125" style="2" customWidth="1"/>
    <col min="2" max="2" width="34.7109375" style="2" customWidth="1"/>
    <col min="3" max="3" width="14.28515625" style="2" customWidth="1"/>
    <col min="4" max="4" width="14.140625" style="2" customWidth="1"/>
    <col min="5" max="5" width="11.42578125" style="2" customWidth="1"/>
    <col min="6" max="11" width="9.28515625" style="2" bestFit="1" customWidth="1"/>
    <col min="12" max="12" width="11.28515625" style="2" customWidth="1"/>
    <col min="13" max="14" width="9.28515625" style="2" bestFit="1" customWidth="1"/>
    <col min="15" max="15" width="10.7109375" style="2" bestFit="1" customWidth="1"/>
    <col min="16" max="18" width="9.28515625" style="2" bestFit="1" customWidth="1"/>
    <col min="19" max="19" width="11.5703125" style="2" customWidth="1"/>
    <col min="20" max="24" width="9.28515625" style="2" bestFit="1" customWidth="1"/>
    <col min="25" max="25" width="10.85546875" style="2" customWidth="1"/>
    <col min="26" max="26" width="6.85546875" style="2" customWidth="1"/>
    <col min="27" max="16384" width="9.140625" style="2"/>
  </cols>
  <sheetData>
    <row r="2" spans="2:25">
      <c r="B2" s="359" t="s">
        <v>178</v>
      </c>
    </row>
    <row r="3" spans="2:25" ht="15.75" thickBot="1">
      <c r="B3" s="2" t="s">
        <v>310</v>
      </c>
      <c r="F3" s="563">
        <f>'Hitachi Майнтек'!E7</f>
        <v>0.94292237442922378</v>
      </c>
      <c r="G3" s="563">
        <f>'Hitachi Майнтек'!F7</f>
        <v>0.93315575849822419</v>
      </c>
      <c r="H3" s="563">
        <f>'Hitachi Майнтек'!G7</f>
        <v>0.90651953323186207</v>
      </c>
      <c r="I3" s="563">
        <f>'Hitachi Майнтек'!H7</f>
        <v>0.89564307458143066</v>
      </c>
      <c r="J3" s="563">
        <f>'Hitachi Майнтек'!I7</f>
        <v>0.94381024860476914</v>
      </c>
      <c r="K3" s="563">
        <f>'Hitachi Майнтек'!J7</f>
        <v>0.87167047184170465</v>
      </c>
      <c r="L3" s="563">
        <f>'Hitachi Майнтек'!K7</f>
        <v>0.89564307458143066</v>
      </c>
      <c r="M3" s="563">
        <f>'Hitachi Майнтек'!L7</f>
        <v>0.90651953323186207</v>
      </c>
      <c r="N3" s="563">
        <f>'Hitachi Майнтек'!M7</f>
        <v>0.92916032470826992</v>
      </c>
      <c r="O3" s="563">
        <f>'Hitachi Майнтек'!N7</f>
        <v>0.92827245053272456</v>
      </c>
      <c r="P3" s="563">
        <f>'Hitachi Майнтек'!O7</f>
        <v>0.9722222222222221</v>
      </c>
      <c r="Q3" s="563">
        <f>'Hitachi Майнтек'!P7</f>
        <v>0.9722222222222221</v>
      </c>
      <c r="R3" s="563">
        <f>'Hitachi Майнтек'!Q7</f>
        <v>0.9722222222222221</v>
      </c>
      <c r="S3" s="563">
        <f>'Hitachi Майнтек'!R7</f>
        <v>0.9722222222222221</v>
      </c>
      <c r="T3" s="563">
        <f>'Hitachi Майнтек'!S7</f>
        <v>0.9722222222222221</v>
      </c>
      <c r="U3" s="563">
        <f>'Hitachi Майнтек'!T7</f>
        <v>0.9722222222222221</v>
      </c>
      <c r="V3" s="563">
        <f>'Hitachi Майнтек'!U7</f>
        <v>0.9722222222222221</v>
      </c>
      <c r="W3" s="563">
        <f>'Hitachi Майнтек'!V7</f>
        <v>0.9722222222222221</v>
      </c>
      <c r="X3" s="563">
        <f>'Hitachi Майнтек'!W7</f>
        <v>0.9722222222222221</v>
      </c>
      <c r="Y3" s="563">
        <f>'Hitachi Майнтек'!X7</f>
        <v>0.9722222222222221</v>
      </c>
    </row>
    <row r="4" spans="2:25" s="139" customFormat="1" ht="22.9" customHeight="1">
      <c r="B4" s="482" t="s">
        <v>189</v>
      </c>
      <c r="C4" s="483" t="s">
        <v>1</v>
      </c>
      <c r="D4" s="467"/>
      <c r="E4" s="467"/>
      <c r="F4" s="368">
        <v>1</v>
      </c>
      <c r="G4" s="368">
        <f>F4+1</f>
        <v>2</v>
      </c>
      <c r="H4" s="368">
        <f t="shared" ref="H4:O4" si="0">G4+1</f>
        <v>3</v>
      </c>
      <c r="I4" s="368">
        <f t="shared" si="0"/>
        <v>4</v>
      </c>
      <c r="J4" s="368">
        <f t="shared" si="0"/>
        <v>5</v>
      </c>
      <c r="K4" s="368">
        <f t="shared" si="0"/>
        <v>6</v>
      </c>
      <c r="L4" s="368">
        <f t="shared" si="0"/>
        <v>7</v>
      </c>
      <c r="M4" s="368">
        <f t="shared" si="0"/>
        <v>8</v>
      </c>
      <c r="N4" s="368">
        <f t="shared" si="0"/>
        <v>9</v>
      </c>
      <c r="O4" s="368">
        <f t="shared" si="0"/>
        <v>10</v>
      </c>
      <c r="P4" s="368"/>
      <c r="Q4" s="368"/>
      <c r="R4" s="368"/>
      <c r="S4" s="368"/>
      <c r="T4" s="368"/>
      <c r="U4" s="368"/>
      <c r="V4" s="368"/>
      <c r="W4" s="368"/>
      <c r="X4" s="368"/>
      <c r="Y4" s="465"/>
    </row>
    <row r="5" spans="2:25">
      <c r="B5" s="1208" t="s">
        <v>190</v>
      </c>
      <c r="C5" s="1209" t="s">
        <v>191</v>
      </c>
      <c r="D5" s="1210"/>
      <c r="E5" s="1211"/>
      <c r="F5" s="1212">
        <v>0</v>
      </c>
      <c r="G5" s="1212">
        <f>F6+1</f>
        <v>7001</v>
      </c>
      <c r="H5" s="1212">
        <f t="shared" ref="H5:O5" si="1">G6+1</f>
        <v>14001</v>
      </c>
      <c r="I5" s="1212">
        <f t="shared" si="1"/>
        <v>21001</v>
      </c>
      <c r="J5" s="1212">
        <f t="shared" si="1"/>
        <v>28001</v>
      </c>
      <c r="K5" s="1212">
        <f t="shared" si="1"/>
        <v>35001</v>
      </c>
      <c r="L5" s="1212">
        <f t="shared" si="1"/>
        <v>42001</v>
      </c>
      <c r="M5" s="1212">
        <f t="shared" si="1"/>
        <v>49001</v>
      </c>
      <c r="N5" s="1212">
        <f t="shared" si="1"/>
        <v>56001</v>
      </c>
      <c r="O5" s="1212">
        <f t="shared" si="1"/>
        <v>63001</v>
      </c>
      <c r="P5" s="1212"/>
      <c r="Q5" s="1212"/>
      <c r="R5" s="1212"/>
      <c r="S5" s="1212"/>
      <c r="T5" s="1212"/>
      <c r="U5" s="1212"/>
      <c r="V5" s="1212"/>
      <c r="W5" s="1212"/>
      <c r="X5" s="1212"/>
      <c r="Y5" s="1213"/>
    </row>
    <row r="6" spans="2:25" ht="15.75" thickBot="1">
      <c r="B6" s="1214" t="s">
        <v>192</v>
      </c>
      <c r="C6" s="1215" t="s">
        <v>191</v>
      </c>
      <c r="D6" s="1216"/>
      <c r="E6" s="1217">
        <f>'Hitachi Майнтек_ТО'!F6</f>
        <v>7000</v>
      </c>
      <c r="F6" s="1218">
        <f>E6</f>
        <v>7000</v>
      </c>
      <c r="G6" s="1218">
        <f t="shared" ref="G6:O6" si="2">F6+$E6</f>
        <v>14000</v>
      </c>
      <c r="H6" s="1218">
        <f t="shared" si="2"/>
        <v>21000</v>
      </c>
      <c r="I6" s="1218">
        <f t="shared" si="2"/>
        <v>28000</v>
      </c>
      <c r="J6" s="1218">
        <f t="shared" si="2"/>
        <v>35000</v>
      </c>
      <c r="K6" s="1218">
        <f t="shared" si="2"/>
        <v>42000</v>
      </c>
      <c r="L6" s="1218">
        <f t="shared" si="2"/>
        <v>49000</v>
      </c>
      <c r="M6" s="1218">
        <f t="shared" si="2"/>
        <v>56000</v>
      </c>
      <c r="N6" s="1218">
        <f t="shared" si="2"/>
        <v>63000</v>
      </c>
      <c r="O6" s="1218">
        <f t="shared" si="2"/>
        <v>70000</v>
      </c>
      <c r="P6" s="1218"/>
      <c r="Q6" s="1218"/>
      <c r="R6" s="1218"/>
      <c r="S6" s="1218"/>
      <c r="T6" s="1218"/>
      <c r="U6" s="1218"/>
      <c r="V6" s="1218"/>
      <c r="W6" s="1218"/>
      <c r="X6" s="1218"/>
      <c r="Y6" s="1219"/>
    </row>
    <row r="7" spans="2:25" ht="15.75" thickBot="1">
      <c r="B7" s="491"/>
      <c r="Y7" s="591"/>
    </row>
    <row r="8" spans="2:25" ht="21.75" customHeight="1">
      <c r="B8" s="492" t="s">
        <v>219</v>
      </c>
      <c r="C8" s="493" t="s">
        <v>176</v>
      </c>
      <c r="D8" s="494"/>
      <c r="E8" s="495"/>
      <c r="F8" s="496">
        <f>F16</f>
        <v>140</v>
      </c>
      <c r="G8" s="496">
        <f t="shared" ref="G8:Y8" si="3">G16</f>
        <v>236</v>
      </c>
      <c r="H8" s="496">
        <f t="shared" si="3"/>
        <v>476</v>
      </c>
      <c r="I8" s="496">
        <f t="shared" si="3"/>
        <v>574</v>
      </c>
      <c r="J8" s="496">
        <f t="shared" si="3"/>
        <v>140</v>
      </c>
      <c r="K8" s="496">
        <f t="shared" si="3"/>
        <v>790</v>
      </c>
      <c r="L8" s="496">
        <f t="shared" si="3"/>
        <v>574</v>
      </c>
      <c r="M8" s="496">
        <f t="shared" si="3"/>
        <v>476</v>
      </c>
      <c r="N8" s="496">
        <f t="shared" si="3"/>
        <v>272</v>
      </c>
      <c r="O8" s="496">
        <f t="shared" si="3"/>
        <v>280</v>
      </c>
      <c r="P8" s="496">
        <f t="shared" si="3"/>
        <v>0</v>
      </c>
      <c r="Q8" s="496">
        <f t="shared" si="3"/>
        <v>0</v>
      </c>
      <c r="R8" s="496">
        <f t="shared" si="3"/>
        <v>0</v>
      </c>
      <c r="S8" s="496">
        <f t="shared" si="3"/>
        <v>0</v>
      </c>
      <c r="T8" s="496">
        <f t="shared" si="3"/>
        <v>0</v>
      </c>
      <c r="U8" s="496">
        <f t="shared" si="3"/>
        <v>0</v>
      </c>
      <c r="V8" s="496">
        <f t="shared" si="3"/>
        <v>0</v>
      </c>
      <c r="W8" s="496">
        <f t="shared" si="3"/>
        <v>0</v>
      </c>
      <c r="X8" s="496">
        <f t="shared" si="3"/>
        <v>0</v>
      </c>
      <c r="Y8" s="496">
        <f t="shared" si="3"/>
        <v>0</v>
      </c>
    </row>
    <row r="9" spans="2:25" ht="21" customHeight="1">
      <c r="B9" s="1220" t="s">
        <v>140</v>
      </c>
      <c r="C9" s="1221" t="s">
        <v>148</v>
      </c>
      <c r="D9" s="1222"/>
      <c r="E9" s="1223"/>
      <c r="F9" s="1224">
        <f>SUM(F10:F12)</f>
        <v>7341.9268390727593</v>
      </c>
      <c r="G9" s="1225">
        <f>SUM(G10:G12)</f>
        <v>108312.1170976819</v>
      </c>
      <c r="H9" s="1225">
        <f t="shared" ref="G9:Y9" si="4">SUM(H10:H12)</f>
        <v>325245.8536781455</v>
      </c>
      <c r="I9" s="1225">
        <f t="shared" si="4"/>
        <v>668452.73025860905</v>
      </c>
      <c r="J9" s="1225">
        <f t="shared" si="4"/>
        <v>9083.8536781455186</v>
      </c>
      <c r="K9" s="1225">
        <f t="shared" si="4"/>
        <v>1735528.9502586091</v>
      </c>
      <c r="L9" s="1225">
        <f t="shared" si="4"/>
        <v>670194.65709768189</v>
      </c>
      <c r="M9" s="1225">
        <f t="shared" si="4"/>
        <v>325245.8536781455</v>
      </c>
      <c r="N9" s="1225">
        <f t="shared" si="4"/>
        <v>108970.19025860915</v>
      </c>
      <c r="O9" s="1225">
        <f t="shared" si="4"/>
        <v>14683.853678145519</v>
      </c>
      <c r="P9" s="1225">
        <f t="shared" si="4"/>
        <v>0</v>
      </c>
      <c r="Q9" s="1225">
        <f t="shared" si="4"/>
        <v>0</v>
      </c>
      <c r="R9" s="1225">
        <f t="shared" si="4"/>
        <v>0</v>
      </c>
      <c r="S9" s="1225">
        <f t="shared" si="4"/>
        <v>0</v>
      </c>
      <c r="T9" s="1225">
        <f t="shared" si="4"/>
        <v>0</v>
      </c>
      <c r="U9" s="1225">
        <f t="shared" si="4"/>
        <v>0</v>
      </c>
      <c r="V9" s="1225">
        <f t="shared" si="4"/>
        <v>0</v>
      </c>
      <c r="W9" s="1225">
        <f t="shared" si="4"/>
        <v>0</v>
      </c>
      <c r="X9" s="1225">
        <f t="shared" si="4"/>
        <v>0</v>
      </c>
      <c r="Y9" s="1226">
        <f t="shared" si="4"/>
        <v>0</v>
      </c>
    </row>
    <row r="10" spans="2:25" ht="23.25" customHeight="1">
      <c r="B10" s="1227" t="s">
        <v>142</v>
      </c>
      <c r="C10" s="1228" t="s">
        <v>148</v>
      </c>
      <c r="D10" s="1229"/>
      <c r="E10" s="1230"/>
      <c r="F10" s="1231">
        <f>F34</f>
        <v>1741.9268390727593</v>
      </c>
      <c r="G10" s="1232">
        <f>G34</f>
        <v>4354.8170976818983</v>
      </c>
      <c r="H10" s="1232">
        <f t="shared" ref="G10:Y10" si="5">H34</f>
        <v>3483.8536781455186</v>
      </c>
      <c r="I10" s="1232">
        <f t="shared" si="5"/>
        <v>2612.890258609139</v>
      </c>
      <c r="J10" s="1232">
        <f t="shared" si="5"/>
        <v>3483.8536781455186</v>
      </c>
      <c r="K10" s="1232">
        <f t="shared" si="5"/>
        <v>2612.890258609139</v>
      </c>
      <c r="L10" s="1232">
        <f t="shared" si="5"/>
        <v>4354.8170976818983</v>
      </c>
      <c r="M10" s="1232">
        <f t="shared" si="5"/>
        <v>3483.8536781455186</v>
      </c>
      <c r="N10" s="1232">
        <f t="shared" si="5"/>
        <v>2612.890258609139</v>
      </c>
      <c r="O10" s="1232">
        <f t="shared" si="5"/>
        <v>3483.8536781455186</v>
      </c>
      <c r="P10" s="1232">
        <f t="shared" si="5"/>
        <v>0</v>
      </c>
      <c r="Q10" s="1232">
        <f t="shared" si="5"/>
        <v>0</v>
      </c>
      <c r="R10" s="1232">
        <f t="shared" si="5"/>
        <v>0</v>
      </c>
      <c r="S10" s="1232">
        <f t="shared" si="5"/>
        <v>0</v>
      </c>
      <c r="T10" s="1232">
        <f t="shared" si="5"/>
        <v>0</v>
      </c>
      <c r="U10" s="1232">
        <f t="shared" si="5"/>
        <v>0</v>
      </c>
      <c r="V10" s="1232">
        <f t="shared" si="5"/>
        <v>0</v>
      </c>
      <c r="W10" s="1232">
        <f t="shared" si="5"/>
        <v>0</v>
      </c>
      <c r="X10" s="1232">
        <f t="shared" si="5"/>
        <v>0</v>
      </c>
      <c r="Y10" s="1233">
        <f t="shared" si="5"/>
        <v>0</v>
      </c>
    </row>
    <row r="11" spans="2:25" ht="27.75" customHeight="1">
      <c r="B11" s="1227" t="s">
        <v>143</v>
      </c>
      <c r="C11" s="1228" t="s">
        <v>148</v>
      </c>
      <c r="D11" s="1229"/>
      <c r="E11" s="1230"/>
      <c r="F11" s="1231">
        <f>F40</f>
        <v>0</v>
      </c>
      <c r="G11" s="1232">
        <f>G40</f>
        <v>90357.3</v>
      </c>
      <c r="H11" s="1232">
        <f t="shared" ref="G11:Y11" si="6">H40</f>
        <v>299882</v>
      </c>
      <c r="I11" s="1232">
        <f t="shared" si="6"/>
        <v>628239.84</v>
      </c>
      <c r="J11" s="1232">
        <f t="shared" si="6"/>
        <v>0</v>
      </c>
      <c r="K11" s="1232">
        <f t="shared" si="6"/>
        <v>1639836.06</v>
      </c>
      <c r="L11" s="1232">
        <f t="shared" si="6"/>
        <v>628239.84</v>
      </c>
      <c r="M11" s="1232">
        <f t="shared" si="6"/>
        <v>299882</v>
      </c>
      <c r="N11" s="1232">
        <f t="shared" si="6"/>
        <v>90357.3</v>
      </c>
      <c r="O11" s="1232">
        <f t="shared" si="6"/>
        <v>0</v>
      </c>
      <c r="P11" s="1232">
        <f t="shared" si="6"/>
        <v>0</v>
      </c>
      <c r="Q11" s="1232">
        <f t="shared" si="6"/>
        <v>0</v>
      </c>
      <c r="R11" s="1232">
        <f t="shared" si="6"/>
        <v>0</v>
      </c>
      <c r="S11" s="1232">
        <f t="shared" si="6"/>
        <v>0</v>
      </c>
      <c r="T11" s="1232">
        <f t="shared" si="6"/>
        <v>0</v>
      </c>
      <c r="U11" s="1232">
        <f t="shared" si="6"/>
        <v>0</v>
      </c>
      <c r="V11" s="1232">
        <f t="shared" si="6"/>
        <v>0</v>
      </c>
      <c r="W11" s="1232">
        <f t="shared" si="6"/>
        <v>0</v>
      </c>
      <c r="X11" s="1232">
        <f t="shared" si="6"/>
        <v>0</v>
      </c>
      <c r="Y11" s="1233">
        <f t="shared" si="6"/>
        <v>0</v>
      </c>
    </row>
    <row r="12" spans="2:25" ht="23.25" customHeight="1" thickBot="1">
      <c r="B12" s="1234" t="s">
        <v>144</v>
      </c>
      <c r="C12" s="1235" t="s">
        <v>148</v>
      </c>
      <c r="D12" s="1236"/>
      <c r="E12" s="1237"/>
      <c r="F12" s="1238">
        <f>SUMPRODUCT($D26:$D30,F$26:F$30)</f>
        <v>5600</v>
      </c>
      <c r="G12" s="1238">
        <f>SUMPRODUCT($D26:$D30,G$26:G$30)</f>
        <v>13600</v>
      </c>
      <c r="H12" s="1238">
        <f>SUMPRODUCT($D26:$D30,H$26:H$30)</f>
        <v>21880</v>
      </c>
      <c r="I12" s="1238">
        <f>SUMPRODUCT($D26:$D30,I$26:I$30)</f>
        <v>37600</v>
      </c>
      <c r="J12" s="1238">
        <f>SUMPRODUCT($D26:$D30,J$26:J$30)</f>
        <v>5600</v>
      </c>
      <c r="K12" s="1238">
        <f t="shared" ref="K12:Y12" si="7">SUMPRODUCT($D26:$D30,K$26:K$30)</f>
        <v>93080</v>
      </c>
      <c r="L12" s="1238">
        <f t="shared" si="7"/>
        <v>37600</v>
      </c>
      <c r="M12" s="1238">
        <f t="shared" si="7"/>
        <v>21880</v>
      </c>
      <c r="N12" s="1238">
        <f t="shared" si="7"/>
        <v>16000</v>
      </c>
      <c r="O12" s="1238">
        <f t="shared" si="7"/>
        <v>11200</v>
      </c>
      <c r="P12" s="1238">
        <f t="shared" si="7"/>
        <v>0</v>
      </c>
      <c r="Q12" s="1238">
        <f t="shared" si="7"/>
        <v>0</v>
      </c>
      <c r="R12" s="1238">
        <f t="shared" si="7"/>
        <v>0</v>
      </c>
      <c r="S12" s="1238">
        <f t="shared" si="7"/>
        <v>0</v>
      </c>
      <c r="T12" s="1238">
        <f t="shared" si="7"/>
        <v>0</v>
      </c>
      <c r="U12" s="1238">
        <f t="shared" si="7"/>
        <v>0</v>
      </c>
      <c r="V12" s="1238">
        <f t="shared" si="7"/>
        <v>0</v>
      </c>
      <c r="W12" s="1238">
        <f t="shared" si="7"/>
        <v>0</v>
      </c>
      <c r="X12" s="1238">
        <f t="shared" si="7"/>
        <v>0</v>
      </c>
      <c r="Y12" s="1238">
        <f t="shared" si="7"/>
        <v>0</v>
      </c>
    </row>
    <row r="13" spans="2:25" ht="18" customHeight="1">
      <c r="B13" s="505"/>
      <c r="C13" s="506"/>
      <c r="D13" s="506"/>
      <c r="E13" s="506"/>
      <c r="F13" s="507"/>
      <c r="G13" s="507"/>
      <c r="H13" s="507"/>
      <c r="I13" s="507"/>
      <c r="J13" s="507"/>
      <c r="K13" s="507"/>
      <c r="L13" s="507"/>
      <c r="M13" s="507"/>
      <c r="N13" s="507"/>
      <c r="O13" s="507"/>
      <c r="P13" s="507"/>
      <c r="Q13" s="507"/>
      <c r="R13" s="507"/>
      <c r="S13" s="507"/>
      <c r="T13" s="507"/>
      <c r="U13" s="507"/>
      <c r="V13" s="507"/>
      <c r="W13" s="507"/>
      <c r="X13" s="507"/>
      <c r="Y13" s="507"/>
    </row>
    <row r="14" spans="2:25" ht="23.25" customHeight="1" thickBot="1">
      <c r="B14" s="508" t="s">
        <v>221</v>
      </c>
      <c r="C14" s="506"/>
      <c r="D14" s="506"/>
      <c r="E14" s="506"/>
      <c r="F14" s="507"/>
      <c r="G14" s="507"/>
      <c r="H14" s="507"/>
      <c r="I14" s="507"/>
      <c r="J14" s="507"/>
      <c r="K14" s="507"/>
      <c r="L14" s="507"/>
      <c r="M14" s="507"/>
      <c r="N14" s="507"/>
      <c r="O14" s="507"/>
      <c r="P14" s="507"/>
      <c r="Q14" s="507"/>
      <c r="R14" s="507"/>
      <c r="S14" s="507"/>
      <c r="T14" s="507"/>
      <c r="U14" s="507"/>
      <c r="V14" s="507"/>
      <c r="W14" s="507"/>
      <c r="X14" s="507"/>
      <c r="Y14" s="507"/>
    </row>
    <row r="15" spans="2:25" ht="16.5" customHeight="1" thickBot="1">
      <c r="B15" s="406" t="s">
        <v>355</v>
      </c>
      <c r="C15" s="483" t="s">
        <v>1</v>
      </c>
      <c r="D15" s="521"/>
      <c r="E15" s="521"/>
      <c r="F15" s="534">
        <f>F4</f>
        <v>1</v>
      </c>
      <c r="G15" s="534">
        <f t="shared" ref="G15:Y15" si="8">G4</f>
        <v>2</v>
      </c>
      <c r="H15" s="534">
        <f t="shared" si="8"/>
        <v>3</v>
      </c>
      <c r="I15" s="534">
        <f t="shared" si="8"/>
        <v>4</v>
      </c>
      <c r="J15" s="534">
        <f t="shared" si="8"/>
        <v>5</v>
      </c>
      <c r="K15" s="534">
        <f t="shared" si="8"/>
        <v>6</v>
      </c>
      <c r="L15" s="534">
        <f t="shared" si="8"/>
        <v>7</v>
      </c>
      <c r="M15" s="534">
        <f t="shared" si="8"/>
        <v>8</v>
      </c>
      <c r="N15" s="534">
        <f t="shared" si="8"/>
        <v>9</v>
      </c>
      <c r="O15" s="534">
        <f t="shared" si="8"/>
        <v>10</v>
      </c>
      <c r="P15" s="534">
        <f t="shared" si="8"/>
        <v>0</v>
      </c>
      <c r="Q15" s="534">
        <f t="shared" si="8"/>
        <v>0</v>
      </c>
      <c r="R15" s="534">
        <f t="shared" si="8"/>
        <v>0</v>
      </c>
      <c r="S15" s="534">
        <f t="shared" si="8"/>
        <v>0</v>
      </c>
      <c r="T15" s="534">
        <f t="shared" si="8"/>
        <v>0</v>
      </c>
      <c r="U15" s="534">
        <f t="shared" si="8"/>
        <v>0</v>
      </c>
      <c r="V15" s="534">
        <f t="shared" si="8"/>
        <v>0</v>
      </c>
      <c r="W15" s="534">
        <f t="shared" si="8"/>
        <v>0</v>
      </c>
      <c r="X15" s="534">
        <f t="shared" si="8"/>
        <v>0</v>
      </c>
      <c r="Y15" s="593">
        <f t="shared" si="8"/>
        <v>0</v>
      </c>
    </row>
    <row r="16" spans="2:25" ht="16.5" customHeight="1" thickBot="1">
      <c r="B16" s="514" t="s">
        <v>356</v>
      </c>
      <c r="C16" s="515"/>
      <c r="D16" s="1229"/>
      <c r="E16" s="1229"/>
      <c r="F16" s="1239">
        <f>SUM(F17:F21)</f>
        <v>140</v>
      </c>
      <c r="G16" s="1239">
        <f t="shared" ref="G16:Y16" si="9">SUM(G17:G21)</f>
        <v>236</v>
      </c>
      <c r="H16" s="1239">
        <f t="shared" si="9"/>
        <v>476</v>
      </c>
      <c r="I16" s="1239">
        <f t="shared" si="9"/>
        <v>574</v>
      </c>
      <c r="J16" s="1239">
        <f t="shared" si="9"/>
        <v>140</v>
      </c>
      <c r="K16" s="1239">
        <f t="shared" si="9"/>
        <v>790</v>
      </c>
      <c r="L16" s="1239">
        <f t="shared" si="9"/>
        <v>574</v>
      </c>
      <c r="M16" s="1239">
        <f t="shared" si="9"/>
        <v>476</v>
      </c>
      <c r="N16" s="1239">
        <f t="shared" si="9"/>
        <v>272</v>
      </c>
      <c r="O16" s="1239">
        <f t="shared" si="9"/>
        <v>280</v>
      </c>
      <c r="P16" s="1239">
        <f t="shared" si="9"/>
        <v>0</v>
      </c>
      <c r="Q16" s="1239">
        <f t="shared" si="9"/>
        <v>0</v>
      </c>
      <c r="R16" s="1239">
        <f t="shared" si="9"/>
        <v>0</v>
      </c>
      <c r="S16" s="1239">
        <f t="shared" si="9"/>
        <v>0</v>
      </c>
      <c r="T16" s="1239">
        <f t="shared" si="9"/>
        <v>0</v>
      </c>
      <c r="U16" s="1239">
        <f t="shared" si="9"/>
        <v>0</v>
      </c>
      <c r="V16" s="1239">
        <f t="shared" si="9"/>
        <v>0</v>
      </c>
      <c r="W16" s="1239">
        <f t="shared" si="9"/>
        <v>0</v>
      </c>
      <c r="X16" s="1239">
        <f t="shared" si="9"/>
        <v>0</v>
      </c>
      <c r="Y16" s="1240">
        <f t="shared" si="9"/>
        <v>0</v>
      </c>
    </row>
    <row r="17" spans="2:25" ht="16.5" customHeight="1">
      <c r="B17" s="225" t="s">
        <v>993</v>
      </c>
      <c r="C17" s="595" t="s">
        <v>176</v>
      </c>
      <c r="D17" s="1229"/>
      <c r="E17" s="1229"/>
      <c r="F17" s="1484"/>
      <c r="G17" s="1484">
        <v>96</v>
      </c>
      <c r="H17" s="1484"/>
      <c r="I17" s="1484">
        <v>72</v>
      </c>
      <c r="J17" s="1484"/>
      <c r="K17" s="1484">
        <v>72</v>
      </c>
      <c r="L17" s="1484">
        <v>72</v>
      </c>
      <c r="M17" s="1484"/>
      <c r="N17" s="1484">
        <v>72</v>
      </c>
      <c r="O17" s="1484"/>
      <c r="P17" s="1484"/>
      <c r="Q17" s="1484"/>
      <c r="R17" s="1484"/>
      <c r="S17" s="1484"/>
      <c r="T17" s="1484"/>
      <c r="U17" s="1484"/>
      <c r="V17" s="1484"/>
      <c r="W17" s="1484"/>
      <c r="X17" s="1484"/>
      <c r="Y17" s="1622"/>
    </row>
    <row r="18" spans="2:25" ht="16.5" customHeight="1">
      <c r="B18" s="225" t="s">
        <v>994</v>
      </c>
      <c r="C18" s="595" t="s">
        <v>176</v>
      </c>
      <c r="D18" s="1229"/>
      <c r="E18" s="1229"/>
      <c r="F18" s="1484"/>
      <c r="G18" s="1484"/>
      <c r="H18" s="1484">
        <v>336</v>
      </c>
      <c r="I18" s="1484"/>
      <c r="J18" s="1484"/>
      <c r="K18" s="1484">
        <v>336</v>
      </c>
      <c r="L18" s="1484"/>
      <c r="M18" s="1484">
        <v>336</v>
      </c>
      <c r="N18" s="1484"/>
      <c r="O18" s="1484"/>
      <c r="P18" s="1484"/>
      <c r="Q18" s="1484"/>
      <c r="R18" s="1484"/>
      <c r="S18" s="1484"/>
      <c r="T18" s="1484"/>
      <c r="U18" s="1484"/>
      <c r="V18" s="1484"/>
      <c r="W18" s="1484"/>
      <c r="X18" s="1484"/>
      <c r="Y18" s="1622"/>
    </row>
    <row r="19" spans="2:25" ht="16.5" customHeight="1">
      <c r="B19" s="225" t="s">
        <v>995</v>
      </c>
      <c r="C19" s="595" t="s">
        <v>176</v>
      </c>
      <c r="D19" s="1229"/>
      <c r="E19" s="1229"/>
      <c r="F19" s="1484"/>
      <c r="G19" s="1484"/>
      <c r="H19" s="1484"/>
      <c r="I19" s="1484">
        <v>432</v>
      </c>
      <c r="J19" s="1484"/>
      <c r="K19" s="1484"/>
      <c r="L19" s="1484">
        <v>432</v>
      </c>
      <c r="M19" s="1484"/>
      <c r="N19" s="1484"/>
      <c r="O19" s="1484"/>
      <c r="P19" s="1484"/>
      <c r="Q19" s="1484"/>
      <c r="R19" s="1484"/>
      <c r="S19" s="1484"/>
      <c r="T19" s="1484"/>
      <c r="U19" s="1484"/>
      <c r="V19" s="1484"/>
      <c r="W19" s="1484"/>
      <c r="X19" s="1484"/>
      <c r="Y19" s="1622"/>
    </row>
    <row r="20" spans="2:25" ht="16.5" customHeight="1">
      <c r="B20" s="225" t="s">
        <v>996</v>
      </c>
      <c r="C20" s="595" t="s">
        <v>176</v>
      </c>
      <c r="D20" s="1229"/>
      <c r="E20" s="1229"/>
      <c r="F20" s="1484"/>
      <c r="G20" s="1484"/>
      <c r="H20" s="1484"/>
      <c r="I20" s="1484"/>
      <c r="J20" s="1484"/>
      <c r="K20" s="1484">
        <v>312</v>
      </c>
      <c r="L20" s="1484"/>
      <c r="M20" s="1484"/>
      <c r="N20" s="1484"/>
      <c r="O20" s="1484"/>
      <c r="P20" s="1484"/>
      <c r="Q20" s="1484"/>
      <c r="R20" s="1484"/>
      <c r="S20" s="1484"/>
      <c r="T20" s="1484"/>
      <c r="U20" s="1484"/>
      <c r="V20" s="1484"/>
      <c r="W20" s="1484"/>
      <c r="X20" s="1484"/>
      <c r="Y20" s="1622"/>
    </row>
    <row r="21" spans="2:25" ht="16.5" customHeight="1" thickBot="1">
      <c r="B21" s="598" t="s">
        <v>997</v>
      </c>
      <c r="C21" s="599" t="s">
        <v>176</v>
      </c>
      <c r="D21" s="1236"/>
      <c r="E21" s="1236"/>
      <c r="F21" s="1623">
        <v>140</v>
      </c>
      <c r="G21" s="1623">
        <v>140</v>
      </c>
      <c r="H21" s="1623">
        <v>140</v>
      </c>
      <c r="I21" s="1623">
        <v>70</v>
      </c>
      <c r="J21" s="1623">
        <v>140</v>
      </c>
      <c r="K21" s="1623">
        <v>70</v>
      </c>
      <c r="L21" s="1623">
        <v>70</v>
      </c>
      <c r="M21" s="1623">
        <v>140</v>
      </c>
      <c r="N21" s="1623">
        <v>200</v>
      </c>
      <c r="O21" s="1623">
        <v>280</v>
      </c>
      <c r="P21" s="1623"/>
      <c r="Q21" s="1623"/>
      <c r="R21" s="1623"/>
      <c r="S21" s="1623"/>
      <c r="T21" s="1623"/>
      <c r="U21" s="1623"/>
      <c r="V21" s="1623"/>
      <c r="W21" s="1623"/>
      <c r="X21" s="1623"/>
      <c r="Y21" s="1624"/>
    </row>
    <row r="22" spans="2:25" ht="16.5" customHeight="1">
      <c r="B22" s="505"/>
      <c r="C22" s="1585"/>
      <c r="D22" s="506"/>
      <c r="E22" s="506"/>
      <c r="F22" s="507"/>
      <c r="G22" s="507"/>
      <c r="H22" s="507"/>
      <c r="I22" s="507"/>
      <c r="J22" s="507"/>
      <c r="K22" s="507"/>
      <c r="L22" s="507"/>
      <c r="M22" s="507"/>
      <c r="N22" s="507"/>
      <c r="O22" s="507"/>
      <c r="P22" s="507"/>
      <c r="Q22" s="507"/>
      <c r="R22" s="507"/>
      <c r="S22" s="507"/>
      <c r="T22" s="507"/>
      <c r="U22" s="507"/>
      <c r="V22" s="507"/>
      <c r="W22" s="507"/>
      <c r="X22" s="507"/>
      <c r="Y22" s="507"/>
    </row>
    <row r="23" spans="2:25" ht="16.5" customHeight="1" thickBot="1">
      <c r="B23" s="531" t="s">
        <v>388</v>
      </c>
      <c r="C23" s="1585"/>
      <c r="D23" s="221">
        <f>'Hitachi Майнтек_ТО'!F10</f>
        <v>40</v>
      </c>
      <c r="E23" s="506"/>
      <c r="F23" s="507"/>
      <c r="G23" s="507"/>
      <c r="H23" s="507"/>
      <c r="I23" s="507"/>
      <c r="J23" s="507"/>
      <c r="K23" s="507"/>
      <c r="L23" s="507"/>
      <c r="M23" s="507"/>
      <c r="N23" s="507"/>
      <c r="O23" s="507"/>
      <c r="P23" s="507"/>
      <c r="Q23" s="507"/>
      <c r="R23" s="507"/>
      <c r="S23" s="507"/>
      <c r="T23" s="507"/>
      <c r="U23" s="507"/>
      <c r="V23" s="507"/>
      <c r="W23" s="507"/>
      <c r="X23" s="507"/>
      <c r="Y23" s="507"/>
    </row>
    <row r="24" spans="2:25" ht="24.75" customHeight="1" thickBot="1">
      <c r="B24" s="406" t="s">
        <v>355</v>
      </c>
      <c r="C24" s="483" t="s">
        <v>1</v>
      </c>
      <c r="D24" s="532" t="s">
        <v>389</v>
      </c>
      <c r="E24" s="521"/>
      <c r="F24" s="534">
        <f>F15</f>
        <v>1</v>
      </c>
      <c r="G24" s="534">
        <f t="shared" ref="G24:Y24" si="10">G15</f>
        <v>2</v>
      </c>
      <c r="H24" s="534">
        <f t="shared" si="10"/>
        <v>3</v>
      </c>
      <c r="I24" s="534">
        <f t="shared" si="10"/>
        <v>4</v>
      </c>
      <c r="J24" s="534">
        <f t="shared" si="10"/>
        <v>5</v>
      </c>
      <c r="K24" s="534">
        <f t="shared" si="10"/>
        <v>6</v>
      </c>
      <c r="L24" s="534">
        <f t="shared" si="10"/>
        <v>7</v>
      </c>
      <c r="M24" s="534">
        <f t="shared" si="10"/>
        <v>8</v>
      </c>
      <c r="N24" s="534">
        <f t="shared" si="10"/>
        <v>9</v>
      </c>
      <c r="O24" s="534">
        <f t="shared" si="10"/>
        <v>10</v>
      </c>
      <c r="P24" s="534">
        <f t="shared" si="10"/>
        <v>0</v>
      </c>
      <c r="Q24" s="534">
        <f t="shared" si="10"/>
        <v>0</v>
      </c>
      <c r="R24" s="534">
        <f t="shared" si="10"/>
        <v>0</v>
      </c>
      <c r="S24" s="534">
        <f t="shared" si="10"/>
        <v>0</v>
      </c>
      <c r="T24" s="534">
        <f t="shared" si="10"/>
        <v>0</v>
      </c>
      <c r="U24" s="534">
        <f t="shared" si="10"/>
        <v>0</v>
      </c>
      <c r="V24" s="534">
        <f t="shared" si="10"/>
        <v>0</v>
      </c>
      <c r="W24" s="534">
        <f t="shared" si="10"/>
        <v>0</v>
      </c>
      <c r="X24" s="534">
        <f t="shared" si="10"/>
        <v>0</v>
      </c>
      <c r="Y24" s="593">
        <f t="shared" si="10"/>
        <v>0</v>
      </c>
    </row>
    <row r="25" spans="2:25" ht="15" customHeight="1" thickBot="1">
      <c r="B25" s="514" t="s">
        <v>390</v>
      </c>
      <c r="C25" s="1225" t="s">
        <v>391</v>
      </c>
      <c r="D25" s="1229"/>
      <c r="E25" s="1229"/>
      <c r="F25" s="1239">
        <f>SUM(F26:F30)</f>
        <v>140</v>
      </c>
      <c r="G25" s="1239">
        <f t="shared" ref="G25:Y25" si="11">SUM(G26:G30)</f>
        <v>340</v>
      </c>
      <c r="H25" s="1239">
        <f t="shared" si="11"/>
        <v>547</v>
      </c>
      <c r="I25" s="1239">
        <f t="shared" si="11"/>
        <v>940</v>
      </c>
      <c r="J25" s="1239">
        <f t="shared" si="11"/>
        <v>140</v>
      </c>
      <c r="K25" s="1239">
        <f t="shared" si="11"/>
        <v>2327</v>
      </c>
      <c r="L25" s="1239">
        <f t="shared" si="11"/>
        <v>940</v>
      </c>
      <c r="M25" s="1239">
        <f t="shared" si="11"/>
        <v>547</v>
      </c>
      <c r="N25" s="1239">
        <f t="shared" si="11"/>
        <v>400</v>
      </c>
      <c r="O25" s="1239">
        <f t="shared" si="11"/>
        <v>280</v>
      </c>
      <c r="P25" s="1239">
        <f t="shared" si="11"/>
        <v>0</v>
      </c>
      <c r="Q25" s="1239">
        <f t="shared" si="11"/>
        <v>0</v>
      </c>
      <c r="R25" s="1239">
        <f t="shared" si="11"/>
        <v>0</v>
      </c>
      <c r="S25" s="1239">
        <f t="shared" si="11"/>
        <v>0</v>
      </c>
      <c r="T25" s="1239">
        <f t="shared" si="11"/>
        <v>0</v>
      </c>
      <c r="U25" s="1239">
        <f t="shared" si="11"/>
        <v>0</v>
      </c>
      <c r="V25" s="1239">
        <f t="shared" si="11"/>
        <v>0</v>
      </c>
      <c r="W25" s="1239">
        <f t="shared" si="11"/>
        <v>0</v>
      </c>
      <c r="X25" s="1239">
        <f t="shared" si="11"/>
        <v>0</v>
      </c>
      <c r="Y25" s="1240">
        <f t="shared" si="11"/>
        <v>0</v>
      </c>
    </row>
    <row r="26" spans="2:25" ht="16.5" customHeight="1">
      <c r="B26" s="602" t="str">
        <f>B17</f>
        <v>ППР 12000</v>
      </c>
      <c r="C26" s="538" t="s">
        <v>391</v>
      </c>
      <c r="D26" s="221">
        <f>$D$23</f>
        <v>40</v>
      </c>
      <c r="E26" s="1229"/>
      <c r="F26" s="1484"/>
      <c r="G26" s="1484">
        <v>200</v>
      </c>
      <c r="H26" s="1484"/>
      <c r="I26" s="1484">
        <v>200</v>
      </c>
      <c r="J26" s="1484"/>
      <c r="K26" s="1484">
        <v>200</v>
      </c>
      <c r="L26" s="1484">
        <v>200</v>
      </c>
      <c r="M26" s="1484"/>
      <c r="N26" s="1484">
        <v>200</v>
      </c>
      <c r="O26" s="1484"/>
      <c r="P26" s="1484"/>
      <c r="Q26" s="1484"/>
      <c r="R26" s="1484"/>
      <c r="S26" s="1484"/>
      <c r="T26" s="1484"/>
      <c r="U26" s="1484"/>
      <c r="V26" s="1484"/>
      <c r="W26" s="1484"/>
      <c r="X26" s="1484"/>
      <c r="Y26" s="1622"/>
    </row>
    <row r="27" spans="2:25" ht="16.5" customHeight="1">
      <c r="B27" s="602" t="str">
        <f t="shared" ref="B27:B30" si="12">B18</f>
        <v>ППР 18000</v>
      </c>
      <c r="C27" s="538" t="s">
        <v>391</v>
      </c>
      <c r="D27" s="221">
        <f t="shared" ref="D27:D30" si="13">$D$23</f>
        <v>40</v>
      </c>
      <c r="E27" s="1229"/>
      <c r="F27" s="1484"/>
      <c r="G27" s="1484"/>
      <c r="H27" s="1484">
        <v>407</v>
      </c>
      <c r="I27" s="1484"/>
      <c r="J27" s="1484"/>
      <c r="K27" s="1484">
        <v>407</v>
      </c>
      <c r="L27" s="1484"/>
      <c r="M27" s="1484">
        <v>407</v>
      </c>
      <c r="N27" s="1484"/>
      <c r="O27" s="1484"/>
      <c r="P27" s="1484"/>
      <c r="Q27" s="1484"/>
      <c r="R27" s="1484"/>
      <c r="S27" s="1484"/>
      <c r="T27" s="1484"/>
      <c r="U27" s="1484"/>
      <c r="V27" s="1484"/>
      <c r="W27" s="1484"/>
      <c r="X27" s="1484"/>
      <c r="Y27" s="1622"/>
    </row>
    <row r="28" spans="2:25" ht="16.5" customHeight="1">
      <c r="B28" s="602" t="str">
        <f t="shared" si="12"/>
        <v>ППР 24000</v>
      </c>
      <c r="C28" s="538" t="s">
        <v>391</v>
      </c>
      <c r="D28" s="221">
        <f t="shared" si="13"/>
        <v>40</v>
      </c>
      <c r="E28" s="1229"/>
      <c r="F28" s="1484"/>
      <c r="G28" s="1484"/>
      <c r="H28" s="1484"/>
      <c r="I28" s="1484">
        <v>670</v>
      </c>
      <c r="J28" s="1484"/>
      <c r="K28" s="1484"/>
      <c r="L28" s="1484">
        <v>670</v>
      </c>
      <c r="M28" s="1484"/>
      <c r="N28" s="1484"/>
      <c r="O28" s="1484"/>
      <c r="P28" s="1484"/>
      <c r="Q28" s="1484"/>
      <c r="R28" s="1484"/>
      <c r="S28" s="1484"/>
      <c r="T28" s="1484"/>
      <c r="U28" s="1484"/>
      <c r="V28" s="1484"/>
      <c r="W28" s="1484"/>
      <c r="X28" s="1484"/>
      <c r="Y28" s="1622"/>
    </row>
    <row r="29" spans="2:25" ht="16.5" customHeight="1">
      <c r="B29" s="602" t="str">
        <f t="shared" si="12"/>
        <v>ППР 36000</v>
      </c>
      <c r="C29" s="538" t="s">
        <v>391</v>
      </c>
      <c r="D29" s="221">
        <f t="shared" si="13"/>
        <v>40</v>
      </c>
      <c r="E29" s="1229"/>
      <c r="F29" s="1484"/>
      <c r="G29" s="1484"/>
      <c r="H29" s="1484"/>
      <c r="I29" s="1484"/>
      <c r="J29" s="1484"/>
      <c r="K29" s="1484">
        <v>1650</v>
      </c>
      <c r="L29" s="1484"/>
      <c r="M29" s="1484"/>
      <c r="N29" s="1484"/>
      <c r="O29" s="1484"/>
      <c r="P29" s="1484"/>
      <c r="Q29" s="1484"/>
      <c r="R29" s="1484"/>
      <c r="S29" s="1484"/>
      <c r="T29" s="1484"/>
      <c r="U29" s="1484"/>
      <c r="V29" s="1484"/>
      <c r="W29" s="1484"/>
      <c r="X29" s="1484"/>
      <c r="Y29" s="1622"/>
    </row>
    <row r="30" spans="2:25" ht="16.5" customHeight="1" thickBot="1">
      <c r="B30" s="603" t="str">
        <f t="shared" si="12"/>
        <v>Непредвиденне простои</v>
      </c>
      <c r="C30" s="604" t="s">
        <v>391</v>
      </c>
      <c r="D30" s="605">
        <f t="shared" si="13"/>
        <v>40</v>
      </c>
      <c r="E30" s="1236"/>
      <c r="F30" s="1623">
        <v>140</v>
      </c>
      <c r="G30" s="1623">
        <v>140</v>
      </c>
      <c r="H30" s="1623">
        <v>140</v>
      </c>
      <c r="I30" s="1623">
        <v>70</v>
      </c>
      <c r="J30" s="1623">
        <v>140</v>
      </c>
      <c r="K30" s="1623">
        <v>70</v>
      </c>
      <c r="L30" s="1623">
        <v>70</v>
      </c>
      <c r="M30" s="1623">
        <v>140</v>
      </c>
      <c r="N30" s="1623">
        <v>200</v>
      </c>
      <c r="O30" s="1623">
        <v>280</v>
      </c>
      <c r="P30" s="1623"/>
      <c r="Q30" s="1623"/>
      <c r="R30" s="1623"/>
      <c r="S30" s="1623"/>
      <c r="T30" s="1623"/>
      <c r="U30" s="1623"/>
      <c r="V30" s="1623"/>
      <c r="W30" s="1623"/>
      <c r="X30" s="1623"/>
      <c r="Y30" s="1624"/>
    </row>
    <row r="31" spans="2:25">
      <c r="B31" s="505"/>
      <c r="E31" s="540"/>
      <c r="F31" s="19"/>
      <c r="G31" s="19"/>
      <c r="H31" s="19"/>
      <c r="I31" s="19"/>
      <c r="J31" s="19"/>
      <c r="K31" s="19"/>
      <c r="L31" s="19"/>
      <c r="M31" s="19"/>
      <c r="N31" s="19"/>
      <c r="O31" s="19"/>
      <c r="P31" s="19"/>
      <c r="Q31" s="19"/>
      <c r="R31" s="19"/>
      <c r="S31" s="19"/>
      <c r="T31" s="19"/>
      <c r="U31" s="19"/>
      <c r="V31" s="19"/>
      <c r="W31" s="19"/>
      <c r="X31" s="19"/>
      <c r="Y31" s="19"/>
    </row>
    <row r="32" spans="2:25" ht="15.75" thickBot="1">
      <c r="B32" s="508" t="s">
        <v>220</v>
      </c>
      <c r="F32" s="1728" t="s">
        <v>1024</v>
      </c>
      <c r="G32" s="1728"/>
      <c r="H32" s="1728"/>
      <c r="I32" s="1728"/>
      <c r="J32" s="1728"/>
      <c r="K32" s="1728"/>
      <c r="L32" s="1728"/>
      <c r="M32" s="1728"/>
      <c r="N32" s="1728"/>
      <c r="O32" s="1728"/>
    </row>
    <row r="33" spans="2:25" ht="39" thickBot="1">
      <c r="B33" s="606" t="s">
        <v>222</v>
      </c>
      <c r="C33" s="607" t="s">
        <v>223</v>
      </c>
      <c r="D33" s="608" t="s">
        <v>224</v>
      </c>
      <c r="E33" s="608" t="s">
        <v>225</v>
      </c>
      <c r="F33" s="609" t="s">
        <v>137</v>
      </c>
      <c r="G33" s="609" t="s">
        <v>137</v>
      </c>
      <c r="H33" s="609" t="s">
        <v>137</v>
      </c>
      <c r="I33" s="609" t="s">
        <v>137</v>
      </c>
      <c r="J33" s="609" t="s">
        <v>137</v>
      </c>
      <c r="K33" s="609" t="s">
        <v>137</v>
      </c>
      <c r="L33" s="609" t="s">
        <v>137</v>
      </c>
      <c r="M33" s="609" t="s">
        <v>137</v>
      </c>
      <c r="N33" s="609" t="s">
        <v>137</v>
      </c>
      <c r="O33" s="609" t="s">
        <v>137</v>
      </c>
      <c r="P33" s="609" t="s">
        <v>137</v>
      </c>
      <c r="Q33" s="609" t="s">
        <v>137</v>
      </c>
      <c r="R33" s="609" t="s">
        <v>137</v>
      </c>
      <c r="S33" s="609" t="s">
        <v>137</v>
      </c>
      <c r="T33" s="609" t="s">
        <v>137</v>
      </c>
      <c r="U33" s="609" t="s">
        <v>137</v>
      </c>
      <c r="V33" s="609" t="s">
        <v>137</v>
      </c>
      <c r="W33" s="609" t="s">
        <v>137</v>
      </c>
      <c r="X33" s="609" t="s">
        <v>137</v>
      </c>
      <c r="Y33" s="610" t="s">
        <v>137</v>
      </c>
    </row>
    <row r="34" spans="2:25" ht="28.5" customHeight="1" thickBot="1">
      <c r="B34" s="550" t="s">
        <v>226</v>
      </c>
      <c r="C34" s="551"/>
      <c r="D34" s="410"/>
      <c r="E34" s="410"/>
      <c r="F34" s="611">
        <f>SUM(F35:F39)</f>
        <v>1741.9268390727593</v>
      </c>
      <c r="G34" s="611">
        <f>SUM(G35:G39)</f>
        <v>4354.8170976818983</v>
      </c>
      <c r="H34" s="611">
        <f t="shared" ref="G34:Y34" si="14">SUM(H35:H39)</f>
        <v>3483.8536781455186</v>
      </c>
      <c r="I34" s="611">
        <f t="shared" si="14"/>
        <v>2612.890258609139</v>
      </c>
      <c r="J34" s="611">
        <f t="shared" si="14"/>
        <v>3483.8536781455186</v>
      </c>
      <c r="K34" s="611">
        <f t="shared" si="14"/>
        <v>2612.890258609139</v>
      </c>
      <c r="L34" s="611">
        <f t="shared" si="14"/>
        <v>4354.8170976818983</v>
      </c>
      <c r="M34" s="611">
        <f t="shared" si="14"/>
        <v>3483.8536781455186</v>
      </c>
      <c r="N34" s="611">
        <f t="shared" si="14"/>
        <v>2612.890258609139</v>
      </c>
      <c r="O34" s="611">
        <f t="shared" si="14"/>
        <v>3483.8536781455186</v>
      </c>
      <c r="P34" s="611">
        <f t="shared" si="14"/>
        <v>0</v>
      </c>
      <c r="Q34" s="611">
        <f t="shared" si="14"/>
        <v>0</v>
      </c>
      <c r="R34" s="611">
        <f t="shared" si="14"/>
        <v>0</v>
      </c>
      <c r="S34" s="611">
        <f t="shared" si="14"/>
        <v>0</v>
      </c>
      <c r="T34" s="611">
        <f t="shared" si="14"/>
        <v>0</v>
      </c>
      <c r="U34" s="611">
        <f t="shared" si="14"/>
        <v>0</v>
      </c>
      <c r="V34" s="611">
        <f t="shared" si="14"/>
        <v>0</v>
      </c>
      <c r="W34" s="611">
        <f t="shared" si="14"/>
        <v>0</v>
      </c>
      <c r="X34" s="611">
        <f t="shared" si="14"/>
        <v>0</v>
      </c>
      <c r="Y34" s="612">
        <f t="shared" si="14"/>
        <v>0</v>
      </c>
    </row>
    <row r="35" spans="2:25">
      <c r="B35" s="613" t="s">
        <v>142</v>
      </c>
      <c r="C35" s="222"/>
      <c r="D35" s="223"/>
      <c r="E35" s="224"/>
      <c r="F35" s="570">
        <f>'PC2000-8 MS_Ремонты'!F10</f>
        <v>1741.9268390727593</v>
      </c>
      <c r="G35" s="570">
        <f>'PC2000-8 MS_Ремонты'!G10</f>
        <v>4354.8170976818983</v>
      </c>
      <c r="H35" s="570">
        <f>'PC2000-8 MS_Ремонты'!H10</f>
        <v>3483.8536781455186</v>
      </c>
      <c r="I35" s="570">
        <f>'PC2000-8 MS_Ремонты'!I10</f>
        <v>2612.890258609139</v>
      </c>
      <c r="J35" s="570">
        <f>'PC2000-8 MS_Ремонты'!J10</f>
        <v>3483.8536781455186</v>
      </c>
      <c r="K35" s="570">
        <f>'PC2000-8 MS_Ремонты'!K10</f>
        <v>2612.890258609139</v>
      </c>
      <c r="L35" s="570">
        <f>'PC2000-8 MS_Ремонты'!L10</f>
        <v>4354.8170976818983</v>
      </c>
      <c r="M35" s="570">
        <f>'PC2000-8 MS_Ремонты'!M10</f>
        <v>3483.8536781455186</v>
      </c>
      <c r="N35" s="570">
        <f>'PC2000-8 MS_Ремонты'!N10</f>
        <v>2612.890258609139</v>
      </c>
      <c r="O35" s="570">
        <f>'PC2000-8 MS_Ремонты'!O10</f>
        <v>3483.8536781455186</v>
      </c>
      <c r="P35" s="570">
        <f t="shared" ref="G35:V39" si="15">$E35*$C35</f>
        <v>0</v>
      </c>
      <c r="Q35" s="570">
        <f t="shared" si="15"/>
        <v>0</v>
      </c>
      <c r="R35" s="570">
        <f t="shared" si="15"/>
        <v>0</v>
      </c>
      <c r="S35" s="570">
        <f t="shared" si="15"/>
        <v>0</v>
      </c>
      <c r="T35" s="570">
        <f t="shared" si="15"/>
        <v>0</v>
      </c>
      <c r="U35" s="570">
        <f t="shared" si="15"/>
        <v>0</v>
      </c>
      <c r="V35" s="570">
        <f t="shared" si="15"/>
        <v>0</v>
      </c>
      <c r="W35" s="570">
        <f t="shared" ref="W35:Y39" si="16">$E35*$C35</f>
        <v>0</v>
      </c>
      <c r="X35" s="570">
        <f t="shared" si="16"/>
        <v>0</v>
      </c>
      <c r="Y35" s="571">
        <f t="shared" si="16"/>
        <v>0</v>
      </c>
    </row>
    <row r="36" spans="2:25" ht="30">
      <c r="B36" s="1255" t="s">
        <v>143</v>
      </c>
      <c r="C36" s="1274"/>
      <c r="D36" s="1625"/>
      <c r="E36" s="1618"/>
      <c r="F36" s="1212">
        <f>'PC2000-8 MS_Ремонты'!F11</f>
        <v>0</v>
      </c>
      <c r="G36" s="1212"/>
      <c r="H36" s="1212"/>
      <c r="I36" s="1212"/>
      <c r="J36" s="1212"/>
      <c r="K36" s="1212"/>
      <c r="L36" s="1212"/>
      <c r="M36" s="1212"/>
      <c r="N36" s="1212"/>
      <c r="O36" s="1212"/>
      <c r="P36" s="1212">
        <f t="shared" si="15"/>
        <v>0</v>
      </c>
      <c r="Q36" s="1212">
        <f t="shared" si="15"/>
        <v>0</v>
      </c>
      <c r="R36" s="1212">
        <f t="shared" si="15"/>
        <v>0</v>
      </c>
      <c r="S36" s="1212">
        <f t="shared" si="15"/>
        <v>0</v>
      </c>
      <c r="T36" s="1212">
        <f t="shared" si="15"/>
        <v>0</v>
      </c>
      <c r="U36" s="1212">
        <f t="shared" si="15"/>
        <v>0</v>
      </c>
      <c r="V36" s="1212">
        <f t="shared" si="15"/>
        <v>0</v>
      </c>
      <c r="W36" s="1212">
        <f t="shared" si="16"/>
        <v>0</v>
      </c>
      <c r="X36" s="1212">
        <f t="shared" si="16"/>
        <v>0</v>
      </c>
      <c r="Y36" s="1213">
        <f t="shared" si="16"/>
        <v>0</v>
      </c>
    </row>
    <row r="37" spans="2:25">
      <c r="B37" s="1261" t="s">
        <v>144</v>
      </c>
      <c r="C37" s="1274"/>
      <c r="D37" s="1625"/>
      <c r="E37" s="1618"/>
      <c r="F37" s="1212">
        <f>'PC2000-8 MS_Ремонты'!F12</f>
        <v>0</v>
      </c>
      <c r="G37" s="1212"/>
      <c r="H37" s="1212"/>
      <c r="I37" s="1212"/>
      <c r="J37" s="1212"/>
      <c r="K37" s="1212"/>
      <c r="L37" s="1212"/>
      <c r="M37" s="1212"/>
      <c r="N37" s="1212"/>
      <c r="O37" s="1212"/>
      <c r="P37" s="1212">
        <f t="shared" si="15"/>
        <v>0</v>
      </c>
      <c r="Q37" s="1212">
        <f t="shared" si="15"/>
        <v>0</v>
      </c>
      <c r="R37" s="1212">
        <f t="shared" si="15"/>
        <v>0</v>
      </c>
      <c r="S37" s="1212">
        <f t="shared" si="15"/>
        <v>0</v>
      </c>
      <c r="T37" s="1212">
        <f t="shared" si="15"/>
        <v>0</v>
      </c>
      <c r="U37" s="1212">
        <f t="shared" si="15"/>
        <v>0</v>
      </c>
      <c r="V37" s="1212">
        <f t="shared" si="15"/>
        <v>0</v>
      </c>
      <c r="W37" s="1212">
        <f t="shared" si="16"/>
        <v>0</v>
      </c>
      <c r="X37" s="1212">
        <f t="shared" si="16"/>
        <v>0</v>
      </c>
      <c r="Y37" s="1213">
        <f t="shared" si="16"/>
        <v>0</v>
      </c>
    </row>
    <row r="38" spans="2:25">
      <c r="B38" s="1261" t="s">
        <v>229</v>
      </c>
      <c r="C38" s="1274"/>
      <c r="D38" s="1625"/>
      <c r="E38" s="1618"/>
      <c r="F38" s="1212"/>
      <c r="G38" s="1212"/>
      <c r="H38" s="1212"/>
      <c r="I38" s="1212"/>
      <c r="J38" s="1212"/>
      <c r="K38" s="1212"/>
      <c r="L38" s="1212"/>
      <c r="M38" s="1212"/>
      <c r="N38" s="1212"/>
      <c r="O38" s="1212"/>
      <c r="P38" s="1212">
        <f t="shared" si="15"/>
        <v>0</v>
      </c>
      <c r="Q38" s="1212">
        <f t="shared" si="15"/>
        <v>0</v>
      </c>
      <c r="R38" s="1212">
        <f t="shared" si="15"/>
        <v>0</v>
      </c>
      <c r="S38" s="1212">
        <f t="shared" si="15"/>
        <v>0</v>
      </c>
      <c r="T38" s="1212">
        <f t="shared" si="15"/>
        <v>0</v>
      </c>
      <c r="U38" s="1212">
        <f t="shared" si="15"/>
        <v>0</v>
      </c>
      <c r="V38" s="1212">
        <f t="shared" si="15"/>
        <v>0</v>
      </c>
      <c r="W38" s="1212">
        <f t="shared" si="16"/>
        <v>0</v>
      </c>
      <c r="X38" s="1212">
        <f t="shared" si="16"/>
        <v>0</v>
      </c>
      <c r="Y38" s="1213">
        <f t="shared" si="16"/>
        <v>0</v>
      </c>
    </row>
    <row r="39" spans="2:25" ht="15.75" thickBot="1">
      <c r="B39" s="1262" t="s">
        <v>229</v>
      </c>
      <c r="C39" s="1626"/>
      <c r="D39" s="1627"/>
      <c r="E39" s="1628"/>
      <c r="F39" s="1629"/>
      <c r="G39" s="1629"/>
      <c r="H39" s="1629"/>
      <c r="I39" s="1629"/>
      <c r="J39" s="1629"/>
      <c r="K39" s="1629"/>
      <c r="L39" s="1629"/>
      <c r="M39" s="1629"/>
      <c r="N39" s="1629"/>
      <c r="O39" s="1629"/>
      <c r="P39" s="1629">
        <f t="shared" si="15"/>
        <v>0</v>
      </c>
      <c r="Q39" s="1629">
        <f t="shared" si="15"/>
        <v>0</v>
      </c>
      <c r="R39" s="1629">
        <f t="shared" si="15"/>
        <v>0</v>
      </c>
      <c r="S39" s="1629">
        <f t="shared" si="15"/>
        <v>0</v>
      </c>
      <c r="T39" s="1629">
        <f t="shared" si="15"/>
        <v>0</v>
      </c>
      <c r="U39" s="1629">
        <f t="shared" si="15"/>
        <v>0</v>
      </c>
      <c r="V39" s="1629">
        <f t="shared" si="15"/>
        <v>0</v>
      </c>
      <c r="W39" s="1629">
        <f t="shared" si="16"/>
        <v>0</v>
      </c>
      <c r="X39" s="1629">
        <f t="shared" si="16"/>
        <v>0</v>
      </c>
      <c r="Y39" s="1630">
        <f t="shared" si="16"/>
        <v>0</v>
      </c>
    </row>
    <row r="40" spans="2:25" ht="36" customHeight="1" thickBot="1">
      <c r="B40" s="550" t="s">
        <v>143</v>
      </c>
      <c r="C40" s="551"/>
      <c r="D40" s="410"/>
      <c r="E40" s="410"/>
      <c r="F40" s="611">
        <f>SUM(F41:F64)</f>
        <v>0</v>
      </c>
      <c r="G40" s="611">
        <f>SUM(G41:G72)</f>
        <v>90357.3</v>
      </c>
      <c r="H40" s="611">
        <f t="shared" ref="H40:N40" si="17">SUM(H41:H72)</f>
        <v>299882</v>
      </c>
      <c r="I40" s="611">
        <f t="shared" si="17"/>
        <v>628239.84</v>
      </c>
      <c r="J40" s="611">
        <f t="shared" si="17"/>
        <v>0</v>
      </c>
      <c r="K40" s="611">
        <f t="shared" si="17"/>
        <v>1639836.06</v>
      </c>
      <c r="L40" s="611">
        <f t="shared" si="17"/>
        <v>628239.84</v>
      </c>
      <c r="M40" s="611">
        <f t="shared" si="17"/>
        <v>299882</v>
      </c>
      <c r="N40" s="611">
        <f t="shared" si="17"/>
        <v>90357.3</v>
      </c>
      <c r="O40" s="611">
        <f t="shared" ref="G40:Y40" si="18">SUM(O41:O64)</f>
        <v>0</v>
      </c>
      <c r="P40" s="611">
        <f t="shared" si="18"/>
        <v>0</v>
      </c>
      <c r="Q40" s="611">
        <f t="shared" si="18"/>
        <v>0</v>
      </c>
      <c r="R40" s="611">
        <f t="shared" si="18"/>
        <v>0</v>
      </c>
      <c r="S40" s="611">
        <f t="shared" si="18"/>
        <v>0</v>
      </c>
      <c r="T40" s="611">
        <f t="shared" si="18"/>
        <v>0</v>
      </c>
      <c r="U40" s="611">
        <f t="shared" si="18"/>
        <v>0</v>
      </c>
      <c r="V40" s="611">
        <f t="shared" si="18"/>
        <v>0</v>
      </c>
      <c r="W40" s="611">
        <f t="shared" si="18"/>
        <v>0</v>
      </c>
      <c r="X40" s="611">
        <f t="shared" si="18"/>
        <v>0</v>
      </c>
      <c r="Y40" s="612">
        <f t="shared" si="18"/>
        <v>0</v>
      </c>
    </row>
    <row r="41" spans="2:25">
      <c r="B41" s="537" t="s">
        <v>993</v>
      </c>
      <c r="C41" s="554"/>
      <c r="D41" s="202"/>
      <c r="E41" s="202"/>
      <c r="F41" s="202"/>
      <c r="G41" s="202"/>
      <c r="H41" s="202"/>
      <c r="I41" s="202"/>
      <c r="J41" s="202"/>
      <c r="K41" s="202"/>
      <c r="L41" s="202"/>
      <c r="M41" s="202"/>
      <c r="N41" s="202"/>
      <c r="O41" s="202"/>
      <c r="P41" s="202"/>
      <c r="Q41" s="202"/>
      <c r="R41" s="202"/>
      <c r="S41" s="202"/>
      <c r="T41" s="202"/>
      <c r="U41" s="202"/>
      <c r="V41" s="202"/>
      <c r="W41" s="202"/>
      <c r="X41" s="202"/>
      <c r="Y41" s="202"/>
    </row>
    <row r="42" spans="2:25">
      <c r="B42" s="1268" t="s">
        <v>998</v>
      </c>
      <c r="C42" s="1274">
        <v>13827.3</v>
      </c>
      <c r="D42" s="1275">
        <v>12000</v>
      </c>
      <c r="E42" s="1276">
        <v>1</v>
      </c>
      <c r="F42" s="1277"/>
      <c r="G42" s="1277">
        <f>$C42*$E42</f>
        <v>13827.3</v>
      </c>
      <c r="H42" s="1277"/>
      <c r="I42" s="1277">
        <f>$C42*$E42</f>
        <v>13827.3</v>
      </c>
      <c r="J42" s="1277"/>
      <c r="K42" s="1277">
        <f t="shared" ref="K42:L45" si="19">$C42*$E42</f>
        <v>13827.3</v>
      </c>
      <c r="L42" s="1277">
        <f t="shared" si="19"/>
        <v>13827.3</v>
      </c>
      <c r="M42" s="1277"/>
      <c r="N42" s="1277">
        <f>$C42*$E42</f>
        <v>13827.3</v>
      </c>
      <c r="O42" s="1277"/>
      <c r="P42" s="1277"/>
      <c r="Q42" s="1277"/>
      <c r="R42" s="1277"/>
      <c r="S42" s="1277"/>
      <c r="T42" s="1277"/>
      <c r="U42" s="1277"/>
      <c r="V42" s="1277"/>
      <c r="W42" s="1277"/>
      <c r="X42" s="1277"/>
      <c r="Y42" s="1277"/>
    </row>
    <row r="43" spans="2:25">
      <c r="B43" s="1268" t="s">
        <v>999</v>
      </c>
      <c r="C43" s="1274">
        <v>58770</v>
      </c>
      <c r="D43" s="1275">
        <v>12000</v>
      </c>
      <c r="E43" s="1276">
        <v>1</v>
      </c>
      <c r="F43" s="1277"/>
      <c r="G43" s="1277">
        <f>$C43*$E43</f>
        <v>58770</v>
      </c>
      <c r="H43" s="1277"/>
      <c r="I43" s="1277">
        <f>$C43*$E43</f>
        <v>58770</v>
      </c>
      <c r="J43" s="1277"/>
      <c r="K43" s="1277">
        <f t="shared" si="19"/>
        <v>58770</v>
      </c>
      <c r="L43" s="1277">
        <f t="shared" si="19"/>
        <v>58770</v>
      </c>
      <c r="M43" s="1277"/>
      <c r="N43" s="1277">
        <f>$C43*$E43</f>
        <v>58770</v>
      </c>
      <c r="O43" s="1277"/>
      <c r="P43" s="1277"/>
      <c r="Q43" s="1277"/>
      <c r="R43" s="1277"/>
      <c r="S43" s="1277"/>
      <c r="T43" s="1277"/>
      <c r="U43" s="1277"/>
      <c r="V43" s="1277"/>
      <c r="W43" s="1277"/>
      <c r="X43" s="1277"/>
      <c r="Y43" s="1277"/>
    </row>
    <row r="44" spans="2:25">
      <c r="B44" s="1268" t="s">
        <v>1000</v>
      </c>
      <c r="C44" s="1274">
        <v>1400</v>
      </c>
      <c r="D44" s="1275">
        <v>12000</v>
      </c>
      <c r="E44" s="1276">
        <v>4</v>
      </c>
      <c r="F44" s="1277"/>
      <c r="G44" s="1277">
        <f>$C44*$E44</f>
        <v>5600</v>
      </c>
      <c r="H44" s="1277"/>
      <c r="I44" s="1277">
        <f>$C44*$E44</f>
        <v>5600</v>
      </c>
      <c r="J44" s="1277"/>
      <c r="K44" s="1277">
        <f t="shared" si="19"/>
        <v>5600</v>
      </c>
      <c r="L44" s="1277">
        <f t="shared" si="19"/>
        <v>5600</v>
      </c>
      <c r="M44" s="1277"/>
      <c r="N44" s="1277">
        <f>$C44*$E44</f>
        <v>5600</v>
      </c>
      <c r="O44" s="1277"/>
      <c r="P44" s="1277"/>
      <c r="Q44" s="1277"/>
      <c r="R44" s="1277"/>
      <c r="S44" s="1277"/>
      <c r="T44" s="1277"/>
      <c r="U44" s="1277"/>
      <c r="V44" s="1277"/>
      <c r="W44" s="1277"/>
      <c r="X44" s="1277"/>
      <c r="Y44" s="1277"/>
    </row>
    <row r="45" spans="2:25">
      <c r="B45" s="1268" t="s">
        <v>1001</v>
      </c>
      <c r="C45" s="1274">
        <v>6080</v>
      </c>
      <c r="D45" s="1275">
        <v>12000</v>
      </c>
      <c r="E45" s="1276">
        <v>2</v>
      </c>
      <c r="F45" s="1277"/>
      <c r="G45" s="1277">
        <f>$C45*$E45</f>
        <v>12160</v>
      </c>
      <c r="H45" s="1277"/>
      <c r="I45" s="1277">
        <f>$C45*$E45</f>
        <v>12160</v>
      </c>
      <c r="J45" s="1277"/>
      <c r="K45" s="1277">
        <f t="shared" si="19"/>
        <v>12160</v>
      </c>
      <c r="L45" s="1277">
        <f t="shared" si="19"/>
        <v>12160</v>
      </c>
      <c r="M45" s="1277"/>
      <c r="N45" s="1277">
        <f>$C45*$E45</f>
        <v>12160</v>
      </c>
      <c r="O45" s="1277"/>
      <c r="P45" s="1277"/>
      <c r="Q45" s="1277"/>
      <c r="R45" s="1277"/>
      <c r="S45" s="1277"/>
      <c r="T45" s="1277"/>
      <c r="U45" s="1277"/>
      <c r="V45" s="1277"/>
      <c r="W45" s="1277"/>
      <c r="X45" s="1277"/>
      <c r="Y45" s="1277"/>
    </row>
    <row r="46" spans="2:25">
      <c r="B46" s="1261" t="s">
        <v>994</v>
      </c>
      <c r="C46" s="1271"/>
      <c r="D46" s="1210"/>
      <c r="E46" s="1211"/>
      <c r="F46" s="1210"/>
      <c r="G46" s="1210"/>
      <c r="H46" s="1210"/>
      <c r="I46" s="1210"/>
      <c r="J46" s="1210"/>
      <c r="K46" s="1210"/>
      <c r="L46" s="1210"/>
      <c r="M46" s="1210"/>
      <c r="N46" s="1210"/>
      <c r="O46" s="1210"/>
      <c r="P46" s="1210"/>
      <c r="Q46" s="1210"/>
      <c r="R46" s="1210"/>
      <c r="S46" s="1210"/>
      <c r="T46" s="1210"/>
      <c r="U46" s="1210"/>
      <c r="V46" s="1210"/>
      <c r="W46" s="1210"/>
      <c r="X46" s="1210"/>
      <c r="Y46" s="1210"/>
    </row>
    <row r="47" spans="2:25">
      <c r="B47" s="1268" t="s">
        <v>1002</v>
      </c>
      <c r="C47" s="1274">
        <v>58752</v>
      </c>
      <c r="D47" s="1275">
        <v>18000</v>
      </c>
      <c r="E47" s="1276">
        <v>1</v>
      </c>
      <c r="F47" s="1277"/>
      <c r="G47" s="1277"/>
      <c r="H47" s="1277">
        <f>$C47*$E47</f>
        <v>58752</v>
      </c>
      <c r="I47" s="1277"/>
      <c r="J47" s="1277"/>
      <c r="K47" s="1277">
        <f>$C47*$E47</f>
        <v>58752</v>
      </c>
      <c r="L47" s="1277"/>
      <c r="M47" s="1277">
        <f>$C47*$E47</f>
        <v>58752</v>
      </c>
      <c r="N47" s="1277"/>
      <c r="O47" s="1277"/>
      <c r="P47" s="1277"/>
      <c r="Q47" s="1277"/>
      <c r="R47" s="1277"/>
      <c r="S47" s="1277"/>
      <c r="T47" s="1277"/>
      <c r="U47" s="1277"/>
      <c r="V47" s="1277"/>
      <c r="W47" s="1277"/>
      <c r="X47" s="1277"/>
      <c r="Y47" s="1277"/>
    </row>
    <row r="48" spans="2:25">
      <c r="B48" s="1268" t="s">
        <v>1003</v>
      </c>
      <c r="C48" s="1274">
        <v>154968</v>
      </c>
      <c r="D48" s="1275">
        <v>18000</v>
      </c>
      <c r="E48" s="1276">
        <v>1</v>
      </c>
      <c r="F48" s="1277"/>
      <c r="G48" s="1277"/>
      <c r="H48" s="1277">
        <f>$C48*$E48</f>
        <v>154968</v>
      </c>
      <c r="I48" s="1277"/>
      <c r="J48" s="1277"/>
      <c r="K48" s="1277">
        <f>$C48*$E48</f>
        <v>154968</v>
      </c>
      <c r="L48" s="1277"/>
      <c r="M48" s="1277">
        <f>$C48*$E48</f>
        <v>154968</v>
      </c>
      <c r="N48" s="1277"/>
      <c r="O48" s="1277"/>
      <c r="P48" s="1277"/>
      <c r="Q48" s="1277"/>
      <c r="R48" s="1277"/>
      <c r="S48" s="1277"/>
      <c r="T48" s="1277"/>
      <c r="U48" s="1277"/>
      <c r="V48" s="1277"/>
      <c r="W48" s="1277"/>
      <c r="X48" s="1277"/>
      <c r="Y48" s="1277"/>
    </row>
    <row r="49" spans="2:25">
      <c r="B49" s="1268" t="s">
        <v>1004</v>
      </c>
      <c r="C49" s="1274">
        <v>55864</v>
      </c>
      <c r="D49" s="1275">
        <v>18000</v>
      </c>
      <c r="E49" s="1276">
        <v>1</v>
      </c>
      <c r="F49" s="1277"/>
      <c r="G49" s="1277"/>
      <c r="H49" s="1277">
        <f>$C49</f>
        <v>55864</v>
      </c>
      <c r="I49" s="1277"/>
      <c r="J49" s="1277"/>
      <c r="K49" s="1277">
        <f>$C49</f>
        <v>55864</v>
      </c>
      <c r="L49" s="1277"/>
      <c r="M49" s="1277">
        <f>$C49</f>
        <v>55864</v>
      </c>
      <c r="N49" s="1277"/>
      <c r="O49" s="1277"/>
      <c r="P49" s="1277"/>
      <c r="Q49" s="1277"/>
      <c r="R49" s="1277"/>
      <c r="S49" s="1277"/>
      <c r="T49" s="1277"/>
      <c r="U49" s="1277"/>
      <c r="V49" s="1277"/>
      <c r="W49" s="1277"/>
      <c r="X49" s="1277"/>
      <c r="Y49" s="1277"/>
    </row>
    <row r="50" spans="2:25">
      <c r="B50" s="1268" t="s">
        <v>1005</v>
      </c>
      <c r="C50" s="1274">
        <v>2035</v>
      </c>
      <c r="D50" s="1275">
        <v>18000</v>
      </c>
      <c r="E50" s="1276">
        <v>1</v>
      </c>
      <c r="F50" s="1277"/>
      <c r="G50" s="1277"/>
      <c r="H50" s="1277">
        <f>$C50*$E50</f>
        <v>2035</v>
      </c>
      <c r="I50" s="1277"/>
      <c r="J50" s="1277"/>
      <c r="K50" s="1277">
        <f>$C50*$E50</f>
        <v>2035</v>
      </c>
      <c r="L50" s="1277"/>
      <c r="M50" s="1277">
        <f>$C50*$E50</f>
        <v>2035</v>
      </c>
      <c r="N50" s="1277"/>
      <c r="O50" s="1277"/>
      <c r="P50" s="1277"/>
      <c r="Q50" s="1277"/>
      <c r="R50" s="1277"/>
      <c r="S50" s="1277"/>
      <c r="T50" s="1277"/>
      <c r="U50" s="1277"/>
      <c r="V50" s="1277"/>
      <c r="W50" s="1277"/>
      <c r="X50" s="1277"/>
      <c r="Y50" s="1277"/>
    </row>
    <row r="51" spans="2:25">
      <c r="B51" s="1268" t="s">
        <v>1006</v>
      </c>
      <c r="C51" s="1274">
        <v>28263</v>
      </c>
      <c r="D51" s="1275">
        <v>18000</v>
      </c>
      <c r="E51" s="1276">
        <v>1</v>
      </c>
      <c r="F51" s="1277"/>
      <c r="G51" s="1277"/>
      <c r="H51" s="1277">
        <f>$C51*$E51</f>
        <v>28263</v>
      </c>
      <c r="I51" s="1277"/>
      <c r="J51" s="1277"/>
      <c r="K51" s="1277">
        <f>$C51*$E51</f>
        <v>28263</v>
      </c>
      <c r="L51" s="1277"/>
      <c r="M51" s="1277">
        <f>$C51*$E51</f>
        <v>28263</v>
      </c>
      <c r="N51" s="1277"/>
      <c r="O51" s="1277"/>
      <c r="P51" s="1277"/>
      <c r="Q51" s="1277"/>
      <c r="R51" s="1277"/>
      <c r="S51" s="1277"/>
      <c r="T51" s="1277"/>
      <c r="U51" s="1277"/>
      <c r="V51" s="1277"/>
      <c r="W51" s="1277"/>
      <c r="X51" s="1277"/>
      <c r="Y51" s="1277"/>
    </row>
    <row r="52" spans="2:25">
      <c r="B52" s="1261" t="s">
        <v>995</v>
      </c>
      <c r="C52" s="1271"/>
      <c r="D52" s="1210"/>
      <c r="E52" s="1211"/>
      <c r="F52" s="1210"/>
      <c r="G52" s="1210"/>
      <c r="H52" s="1210"/>
      <c r="I52" s="1210"/>
      <c r="J52" s="1210"/>
      <c r="K52" s="1210"/>
      <c r="L52" s="1210"/>
      <c r="M52" s="1210"/>
      <c r="N52" s="1210"/>
      <c r="O52" s="1210"/>
      <c r="P52" s="1210"/>
      <c r="Q52" s="1210"/>
      <c r="R52" s="1210"/>
      <c r="S52" s="1210"/>
      <c r="T52" s="1210"/>
      <c r="U52" s="1210"/>
      <c r="V52" s="1210"/>
      <c r="W52" s="1210"/>
      <c r="X52" s="1210"/>
      <c r="Y52" s="1210"/>
    </row>
    <row r="53" spans="2:25">
      <c r="B53" s="1268" t="s">
        <v>237</v>
      </c>
      <c r="C53" s="1274">
        <v>200000</v>
      </c>
      <c r="D53" s="1275">
        <v>24000</v>
      </c>
      <c r="E53" s="1276">
        <v>1</v>
      </c>
      <c r="F53" s="1277"/>
      <c r="G53" s="1277"/>
      <c r="H53" s="1277"/>
      <c r="I53" s="1277">
        <f t="shared" ref="I53:I60" si="20">$C53*$E53</f>
        <v>200000</v>
      </c>
      <c r="J53" s="1277"/>
      <c r="K53" s="1277"/>
      <c r="L53" s="1277">
        <f t="shared" ref="L53:L60" si="21">$C53*$E53</f>
        <v>200000</v>
      </c>
      <c r="M53" s="1277"/>
      <c r="N53" s="1277"/>
      <c r="O53" s="1277"/>
      <c r="P53" s="1277"/>
      <c r="Q53" s="1277"/>
      <c r="R53" s="1277"/>
      <c r="S53" s="1277"/>
      <c r="T53" s="1277"/>
      <c r="U53" s="1277"/>
      <c r="V53" s="1277"/>
      <c r="W53" s="1277"/>
      <c r="X53" s="1277"/>
      <c r="Y53" s="1277"/>
    </row>
    <row r="54" spans="2:25">
      <c r="B54" s="1268" t="s">
        <v>1007</v>
      </c>
      <c r="C54" s="1274">
        <v>30378</v>
      </c>
      <c r="D54" s="1275">
        <v>24000</v>
      </c>
      <c r="E54" s="1276">
        <v>1</v>
      </c>
      <c r="F54" s="1277"/>
      <c r="G54" s="1277"/>
      <c r="H54" s="1277"/>
      <c r="I54" s="1277">
        <f t="shared" si="20"/>
        <v>30378</v>
      </c>
      <c r="J54" s="1277"/>
      <c r="K54" s="1277"/>
      <c r="L54" s="1277">
        <f t="shared" si="21"/>
        <v>30378</v>
      </c>
      <c r="M54" s="1277"/>
      <c r="N54" s="1277"/>
      <c r="O54" s="1277"/>
      <c r="P54" s="1277"/>
      <c r="Q54" s="1277"/>
      <c r="R54" s="1277"/>
      <c r="S54" s="1277"/>
      <c r="T54" s="1277"/>
      <c r="U54" s="1277"/>
      <c r="V54" s="1277"/>
      <c r="W54" s="1277"/>
      <c r="X54" s="1277"/>
      <c r="Y54" s="1277"/>
    </row>
    <row r="55" spans="2:25">
      <c r="B55" s="1261" t="s">
        <v>1008</v>
      </c>
      <c r="C55" s="1274">
        <v>88608</v>
      </c>
      <c r="D55" s="1275">
        <v>24000</v>
      </c>
      <c r="E55" s="1276">
        <v>1</v>
      </c>
      <c r="F55" s="1277"/>
      <c r="G55" s="1277"/>
      <c r="H55" s="1277"/>
      <c r="I55" s="1277">
        <f t="shared" si="20"/>
        <v>88608</v>
      </c>
      <c r="J55" s="1277"/>
      <c r="K55" s="1277"/>
      <c r="L55" s="1277">
        <f t="shared" si="21"/>
        <v>88608</v>
      </c>
      <c r="M55" s="1277"/>
      <c r="N55" s="1277"/>
      <c r="O55" s="1277"/>
      <c r="P55" s="1277"/>
      <c r="Q55" s="1277"/>
      <c r="R55" s="1277"/>
      <c r="S55" s="1277"/>
      <c r="T55" s="1277"/>
      <c r="U55" s="1277"/>
      <c r="V55" s="1277"/>
      <c r="W55" s="1277"/>
      <c r="X55" s="1277"/>
      <c r="Y55" s="1277"/>
    </row>
    <row r="56" spans="2:25">
      <c r="B56" s="1261" t="s">
        <v>1009</v>
      </c>
      <c r="C56" s="1274">
        <v>68187</v>
      </c>
      <c r="D56" s="1275">
        <v>24000</v>
      </c>
      <c r="E56" s="1276">
        <v>1</v>
      </c>
      <c r="F56" s="1277"/>
      <c r="G56" s="1277"/>
      <c r="H56" s="1277"/>
      <c r="I56" s="1277">
        <f t="shared" si="20"/>
        <v>68187</v>
      </c>
      <c r="J56" s="1277"/>
      <c r="K56" s="1277"/>
      <c r="L56" s="1277">
        <f t="shared" si="21"/>
        <v>68187</v>
      </c>
      <c r="M56" s="1277"/>
      <c r="N56" s="1277"/>
      <c r="O56" s="1277"/>
      <c r="P56" s="1277"/>
      <c r="Q56" s="1277"/>
      <c r="R56" s="1277"/>
      <c r="S56" s="1277"/>
      <c r="T56" s="1277"/>
      <c r="U56" s="1277"/>
      <c r="V56" s="1277"/>
      <c r="W56" s="1277"/>
      <c r="X56" s="1277"/>
      <c r="Y56" s="1277"/>
    </row>
    <row r="57" spans="2:25">
      <c r="B57" s="1268" t="s">
        <v>1010</v>
      </c>
      <c r="C57" s="1274">
        <v>6222.98</v>
      </c>
      <c r="D57" s="1275">
        <v>24000</v>
      </c>
      <c r="E57" s="1276">
        <v>16</v>
      </c>
      <c r="F57" s="1277"/>
      <c r="G57" s="1277"/>
      <c r="H57" s="1277"/>
      <c r="I57" s="1277">
        <f t="shared" si="20"/>
        <v>99567.679999999993</v>
      </c>
      <c r="J57" s="1277"/>
      <c r="K57" s="1277"/>
      <c r="L57" s="1277">
        <f t="shared" si="21"/>
        <v>99567.679999999993</v>
      </c>
      <c r="M57" s="1277"/>
      <c r="N57" s="1277"/>
      <c r="O57" s="1277"/>
      <c r="P57" s="1277"/>
      <c r="Q57" s="1277"/>
      <c r="R57" s="1277"/>
      <c r="S57" s="1277"/>
      <c r="T57" s="1277"/>
      <c r="U57" s="1277"/>
      <c r="V57" s="1277"/>
      <c r="W57" s="1277"/>
      <c r="X57" s="1277"/>
      <c r="Y57" s="1277"/>
    </row>
    <row r="58" spans="2:25">
      <c r="B58" s="1268" t="s">
        <v>1011</v>
      </c>
      <c r="C58" s="1274">
        <v>1250.82</v>
      </c>
      <c r="D58" s="1275">
        <v>24000</v>
      </c>
      <c r="E58" s="1276">
        <v>6</v>
      </c>
      <c r="F58" s="1277"/>
      <c r="G58" s="1277"/>
      <c r="H58" s="1277"/>
      <c r="I58" s="1277">
        <f t="shared" si="20"/>
        <v>7504.92</v>
      </c>
      <c r="J58" s="1277"/>
      <c r="K58" s="1277"/>
      <c r="L58" s="1277">
        <f t="shared" si="21"/>
        <v>7504.92</v>
      </c>
      <c r="M58" s="1277"/>
      <c r="N58" s="1277"/>
      <c r="O58" s="1277"/>
      <c r="P58" s="1277"/>
      <c r="Q58" s="1277"/>
      <c r="R58" s="1277"/>
      <c r="S58" s="1277"/>
      <c r="T58" s="1277"/>
      <c r="U58" s="1277"/>
      <c r="V58" s="1277"/>
      <c r="W58" s="1277"/>
      <c r="X58" s="1277"/>
      <c r="Y58" s="1277"/>
    </row>
    <row r="59" spans="2:25">
      <c r="B59" s="1268" t="s">
        <v>865</v>
      </c>
      <c r="C59" s="1274">
        <v>15965</v>
      </c>
      <c r="D59" s="1275">
        <v>24000</v>
      </c>
      <c r="E59" s="1276">
        <v>2</v>
      </c>
      <c r="F59" s="1277"/>
      <c r="G59" s="1277"/>
      <c r="H59" s="1277"/>
      <c r="I59" s="1277">
        <f t="shared" si="20"/>
        <v>31930</v>
      </c>
      <c r="J59" s="1277"/>
      <c r="K59" s="1277"/>
      <c r="L59" s="1277">
        <f t="shared" si="21"/>
        <v>31930</v>
      </c>
      <c r="M59" s="1277"/>
      <c r="N59" s="1277"/>
      <c r="O59" s="1277"/>
      <c r="P59" s="1277"/>
      <c r="Q59" s="1277"/>
      <c r="R59" s="1277"/>
      <c r="S59" s="1277"/>
      <c r="T59" s="1277"/>
      <c r="U59" s="1277"/>
      <c r="V59" s="1277"/>
      <c r="W59" s="1277"/>
      <c r="X59" s="1277"/>
      <c r="Y59" s="1277"/>
    </row>
    <row r="60" spans="2:25">
      <c r="B60" s="1268" t="s">
        <v>357</v>
      </c>
      <c r="C60" s="1274">
        <v>5853.47</v>
      </c>
      <c r="D60" s="1275">
        <v>24000</v>
      </c>
      <c r="E60" s="1276">
        <v>2</v>
      </c>
      <c r="F60" s="1277"/>
      <c r="G60" s="1277"/>
      <c r="H60" s="1277"/>
      <c r="I60" s="1277">
        <f t="shared" si="20"/>
        <v>11706.94</v>
      </c>
      <c r="J60" s="1277"/>
      <c r="K60" s="1277"/>
      <c r="L60" s="1277">
        <f t="shared" si="21"/>
        <v>11706.94</v>
      </c>
      <c r="M60" s="1277"/>
      <c r="N60" s="1277"/>
      <c r="O60" s="1277"/>
      <c r="P60" s="1277"/>
      <c r="Q60" s="1277"/>
      <c r="R60" s="1277"/>
      <c r="S60" s="1277"/>
      <c r="T60" s="1277"/>
      <c r="U60" s="1277"/>
      <c r="V60" s="1277"/>
      <c r="W60" s="1277"/>
      <c r="X60" s="1277"/>
      <c r="Y60" s="1277"/>
    </row>
    <row r="61" spans="2:25">
      <c r="B61" s="1261" t="s">
        <v>996</v>
      </c>
      <c r="C61" s="1271"/>
      <c r="D61" s="1210"/>
      <c r="E61" s="1211"/>
      <c r="F61" s="1210"/>
      <c r="G61" s="1210"/>
      <c r="H61" s="1210"/>
      <c r="I61" s="1210"/>
      <c r="J61" s="1210"/>
      <c r="K61" s="1210"/>
      <c r="L61" s="1210"/>
      <c r="M61" s="1210"/>
      <c r="N61" s="1210"/>
      <c r="O61" s="1210"/>
      <c r="P61" s="1210"/>
      <c r="Q61" s="1210"/>
      <c r="R61" s="1210"/>
      <c r="S61" s="1210"/>
      <c r="T61" s="1210"/>
      <c r="U61" s="1210"/>
      <c r="V61" s="1210"/>
      <c r="W61" s="1210"/>
      <c r="X61" s="1210"/>
      <c r="Y61" s="1210"/>
    </row>
    <row r="62" spans="2:25">
      <c r="B62" s="1268" t="s">
        <v>1012</v>
      </c>
      <c r="C62" s="1274">
        <v>28096</v>
      </c>
      <c r="D62" s="1275">
        <v>36000</v>
      </c>
      <c r="E62" s="1276">
        <v>1</v>
      </c>
      <c r="F62" s="1277"/>
      <c r="G62" s="1277"/>
      <c r="H62" s="1277"/>
      <c r="I62" s="1277"/>
      <c r="J62" s="1277"/>
      <c r="K62" s="1277">
        <f t="shared" ref="K62:K72" si="22">$C62*$E62</f>
        <v>28096</v>
      </c>
      <c r="L62" s="1277"/>
      <c r="M62" s="1277"/>
      <c r="N62" s="1277"/>
      <c r="O62" s="1277"/>
      <c r="P62" s="1277"/>
      <c r="Q62" s="1277"/>
      <c r="R62" s="1277"/>
      <c r="S62" s="1277"/>
      <c r="T62" s="1277"/>
      <c r="U62" s="1277"/>
      <c r="V62" s="1277"/>
      <c r="W62" s="1277"/>
      <c r="X62" s="1277"/>
      <c r="Y62" s="1277"/>
    </row>
    <row r="63" spans="2:25">
      <c r="B63" s="1268" t="s">
        <v>1002</v>
      </c>
      <c r="C63" s="1274">
        <v>179860</v>
      </c>
      <c r="D63" s="1275">
        <v>36000</v>
      </c>
      <c r="E63" s="1276">
        <v>1</v>
      </c>
      <c r="F63" s="1277"/>
      <c r="G63" s="1277"/>
      <c r="H63" s="1277"/>
      <c r="I63" s="1277"/>
      <c r="J63" s="1277"/>
      <c r="K63" s="1277">
        <f t="shared" si="22"/>
        <v>179860</v>
      </c>
      <c r="L63" s="1277"/>
      <c r="M63" s="1277"/>
      <c r="N63" s="1277"/>
      <c r="O63" s="1277"/>
      <c r="P63" s="1277"/>
      <c r="Q63" s="1277"/>
      <c r="R63" s="1277"/>
      <c r="S63" s="1277"/>
      <c r="T63" s="1277"/>
      <c r="U63" s="1277"/>
      <c r="V63" s="1277"/>
      <c r="W63" s="1277"/>
      <c r="X63" s="1277"/>
      <c r="Y63" s="1277"/>
    </row>
    <row r="64" spans="2:25">
      <c r="B64" s="1268" t="s">
        <v>1013</v>
      </c>
      <c r="C64" s="1274">
        <v>26655</v>
      </c>
      <c r="D64" s="1275">
        <v>36000</v>
      </c>
      <c r="E64" s="1276">
        <v>2</v>
      </c>
      <c r="F64" s="1277"/>
      <c r="G64" s="1277"/>
      <c r="H64" s="1277"/>
      <c r="I64" s="1277"/>
      <c r="J64" s="1277"/>
      <c r="K64" s="1277">
        <f t="shared" si="22"/>
        <v>53310</v>
      </c>
      <c r="L64" s="1277"/>
      <c r="M64" s="1277"/>
      <c r="N64" s="1277"/>
      <c r="O64" s="1277"/>
      <c r="P64" s="1277"/>
      <c r="Q64" s="1277"/>
      <c r="R64" s="1277"/>
      <c r="S64" s="1277"/>
      <c r="T64" s="1277"/>
      <c r="U64" s="1277"/>
      <c r="V64" s="1277"/>
      <c r="W64" s="1277"/>
      <c r="X64" s="1277"/>
      <c r="Y64" s="1277"/>
    </row>
    <row r="65" spans="2:25">
      <c r="B65" s="1268" t="s">
        <v>1014</v>
      </c>
      <c r="C65" s="1274">
        <v>25461</v>
      </c>
      <c r="D65" s="1275">
        <v>36000</v>
      </c>
      <c r="E65" s="1276">
        <v>1</v>
      </c>
      <c r="F65" s="1277"/>
      <c r="G65" s="1277"/>
      <c r="H65" s="1277"/>
      <c r="I65" s="1277"/>
      <c r="J65" s="1277"/>
      <c r="K65" s="1277">
        <f t="shared" si="22"/>
        <v>25461</v>
      </c>
      <c r="L65" s="1277"/>
      <c r="M65" s="1277"/>
      <c r="N65" s="1277"/>
      <c r="O65" s="1277"/>
      <c r="P65" s="1277"/>
      <c r="Q65" s="1277"/>
      <c r="R65" s="1277"/>
      <c r="S65" s="1277"/>
      <c r="T65" s="1277"/>
      <c r="U65" s="1277"/>
      <c r="V65" s="1277"/>
      <c r="W65" s="1277"/>
      <c r="X65" s="1277"/>
      <c r="Y65" s="1277"/>
    </row>
    <row r="66" spans="2:25">
      <c r="B66" s="1268" t="s">
        <v>1015</v>
      </c>
      <c r="C66" s="1274">
        <v>111965</v>
      </c>
      <c r="D66" s="1275">
        <v>36000</v>
      </c>
      <c r="E66" s="1276">
        <v>2</v>
      </c>
      <c r="F66" s="1277"/>
      <c r="G66" s="1277"/>
      <c r="H66" s="1277"/>
      <c r="I66" s="1277"/>
      <c r="J66" s="1277"/>
      <c r="K66" s="1277">
        <f t="shared" si="22"/>
        <v>223930</v>
      </c>
      <c r="L66" s="1277"/>
      <c r="M66" s="1277"/>
      <c r="N66" s="1277"/>
      <c r="O66" s="1277"/>
      <c r="P66" s="1277"/>
      <c r="Q66" s="1277"/>
      <c r="R66" s="1277"/>
      <c r="S66" s="1277"/>
      <c r="T66" s="1277"/>
      <c r="U66" s="1277"/>
      <c r="V66" s="1277"/>
      <c r="W66" s="1277"/>
      <c r="X66" s="1277"/>
      <c r="Y66" s="1277"/>
    </row>
    <row r="67" spans="2:25">
      <c r="B67" s="1268" t="s">
        <v>1016</v>
      </c>
      <c r="C67" s="1274">
        <v>154562.01999999999</v>
      </c>
      <c r="D67" s="1275">
        <v>36000</v>
      </c>
      <c r="E67" s="1276">
        <v>1</v>
      </c>
      <c r="F67" s="1277"/>
      <c r="G67" s="1277"/>
      <c r="H67" s="1277"/>
      <c r="I67" s="1277"/>
      <c r="J67" s="1277"/>
      <c r="K67" s="1277">
        <f t="shared" si="22"/>
        <v>154562.01999999999</v>
      </c>
      <c r="L67" s="1277"/>
      <c r="M67" s="1277"/>
      <c r="N67" s="1277"/>
      <c r="O67" s="1277"/>
      <c r="P67" s="1277"/>
      <c r="Q67" s="1277"/>
      <c r="R67" s="1277"/>
      <c r="S67" s="1277"/>
      <c r="T67" s="1277"/>
      <c r="U67" s="1277"/>
      <c r="V67" s="1277"/>
      <c r="W67" s="1277"/>
      <c r="X67" s="1277"/>
      <c r="Y67" s="1277"/>
    </row>
    <row r="68" spans="2:25">
      <c r="B68" s="1268" t="s">
        <v>1017</v>
      </c>
      <c r="C68" s="1274">
        <v>46640.579999999994</v>
      </c>
      <c r="D68" s="1275">
        <v>36000</v>
      </c>
      <c r="E68" s="1276">
        <v>3</v>
      </c>
      <c r="F68" s="1277"/>
      <c r="G68" s="1277"/>
      <c r="H68" s="1277"/>
      <c r="I68" s="1277"/>
      <c r="J68" s="1277"/>
      <c r="K68" s="1277">
        <f t="shared" si="22"/>
        <v>139921.74</v>
      </c>
      <c r="L68" s="1277"/>
      <c r="M68" s="1277"/>
      <c r="N68" s="1277"/>
      <c r="O68" s="1277"/>
      <c r="P68" s="1277"/>
      <c r="Q68" s="1277"/>
      <c r="R68" s="1277"/>
      <c r="S68" s="1277"/>
      <c r="T68" s="1277"/>
      <c r="U68" s="1277"/>
      <c r="V68" s="1277"/>
      <c r="W68" s="1277"/>
      <c r="X68" s="1277"/>
      <c r="Y68" s="1277"/>
    </row>
    <row r="69" spans="2:25">
      <c r="B69" s="1268" t="s">
        <v>1018</v>
      </c>
      <c r="C69" s="1274">
        <v>70044</v>
      </c>
      <c r="D69" s="1275">
        <v>36000</v>
      </c>
      <c r="E69" s="1276">
        <v>1</v>
      </c>
      <c r="F69" s="1277"/>
      <c r="G69" s="1277"/>
      <c r="H69" s="1277"/>
      <c r="I69" s="1277"/>
      <c r="J69" s="1277"/>
      <c r="K69" s="1277">
        <f t="shared" si="22"/>
        <v>70044</v>
      </c>
      <c r="L69" s="1277"/>
      <c r="M69" s="1277"/>
      <c r="N69" s="1277"/>
      <c r="O69" s="1277"/>
      <c r="P69" s="1277"/>
      <c r="Q69" s="1277"/>
      <c r="R69" s="1277"/>
      <c r="S69" s="1277"/>
      <c r="T69" s="1277"/>
      <c r="U69" s="1277"/>
      <c r="V69" s="1277"/>
      <c r="W69" s="1277"/>
      <c r="X69" s="1277"/>
      <c r="Y69" s="1277"/>
    </row>
    <row r="70" spans="2:25">
      <c r="B70" s="1268" t="s">
        <v>360</v>
      </c>
      <c r="C70" s="1274">
        <v>151171</v>
      </c>
      <c r="D70" s="1275">
        <v>36000</v>
      </c>
      <c r="E70" s="1276">
        <v>2</v>
      </c>
      <c r="F70" s="1277"/>
      <c r="G70" s="1277"/>
      <c r="H70" s="1277"/>
      <c r="I70" s="1277"/>
      <c r="J70" s="1277"/>
      <c r="K70" s="1277">
        <f t="shared" si="22"/>
        <v>302342</v>
      </c>
      <c r="L70" s="1277"/>
      <c r="M70" s="1277"/>
      <c r="N70" s="1277"/>
      <c r="O70" s="1277"/>
      <c r="P70" s="1277"/>
      <c r="Q70" s="1277"/>
      <c r="R70" s="1277"/>
      <c r="S70" s="1277"/>
      <c r="T70" s="1277"/>
      <c r="U70" s="1277"/>
      <c r="V70" s="1277"/>
      <c r="W70" s="1277"/>
      <c r="X70" s="1277"/>
      <c r="Y70" s="1277"/>
    </row>
    <row r="71" spans="2:25">
      <c r="B71" s="1268" t="s">
        <v>1019</v>
      </c>
      <c r="C71" s="1274">
        <v>10000</v>
      </c>
      <c r="D71" s="1275">
        <v>36000</v>
      </c>
      <c r="E71" s="1276">
        <v>1</v>
      </c>
      <c r="F71" s="1277"/>
      <c r="G71" s="1277"/>
      <c r="H71" s="1277"/>
      <c r="I71" s="1277"/>
      <c r="J71" s="1277"/>
      <c r="K71" s="1277">
        <f t="shared" si="22"/>
        <v>10000</v>
      </c>
      <c r="L71" s="1277"/>
      <c r="M71" s="1277"/>
      <c r="N71" s="1277"/>
      <c r="O71" s="1277"/>
      <c r="P71" s="1277"/>
      <c r="Q71" s="1277"/>
      <c r="R71" s="1277"/>
      <c r="S71" s="1277"/>
      <c r="T71" s="1277"/>
      <c r="U71" s="1277"/>
      <c r="V71" s="1277"/>
      <c r="W71" s="1277"/>
      <c r="X71" s="1277"/>
      <c r="Y71" s="1277"/>
    </row>
    <row r="72" spans="2:25">
      <c r="B72" s="1720" t="s">
        <v>1005</v>
      </c>
      <c r="C72" s="1274">
        <v>62070</v>
      </c>
      <c r="D72" s="1275">
        <v>36000</v>
      </c>
      <c r="E72" s="1276">
        <v>1</v>
      </c>
      <c r="F72" s="1277"/>
      <c r="G72" s="1277"/>
      <c r="H72" s="1277"/>
      <c r="I72" s="1277"/>
      <c r="J72" s="1277"/>
      <c r="K72" s="1277">
        <f t="shared" si="22"/>
        <v>62070</v>
      </c>
      <c r="L72" s="1277"/>
      <c r="M72" s="1277"/>
      <c r="N72" s="1277"/>
      <c r="O72" s="1277"/>
      <c r="P72" s="1277"/>
      <c r="Q72" s="1277"/>
      <c r="R72" s="1277"/>
      <c r="S72" s="1277"/>
      <c r="T72" s="1277"/>
      <c r="U72" s="1277"/>
      <c r="V72" s="1277"/>
      <c r="W72" s="1277"/>
      <c r="X72" s="1277"/>
      <c r="Y72" s="1277"/>
    </row>
  </sheetData>
  <mergeCells count="1">
    <mergeCell ref="F32:O32"/>
  </mergeCells>
  <printOptions horizontalCentered="1"/>
  <pageMargins left="0.31496062992125984" right="0.31496062992125984" top="0.55118110236220474" bottom="0.55118110236220474" header="0.31496062992125984" footer="0.31496062992125984"/>
  <pageSetup paperSize="8" scale="4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3E95-55B9-416C-BF9D-46DAECDA4E11}">
  <dimension ref="B2:W57"/>
  <sheetViews>
    <sheetView workbookViewId="0">
      <pane xSplit="3" ySplit="4" topLeftCell="D30" activePane="bottomRight" state="frozen"/>
      <selection pane="topRight" activeCell="E1" sqref="E1"/>
      <selection pane="bottomLeft" activeCell="A6" sqref="A6"/>
      <selection pane="bottomRight" activeCell="L54" sqref="L54"/>
    </sheetView>
  </sheetViews>
  <sheetFormatPr defaultRowHeight="15"/>
  <cols>
    <col min="1" max="1" width="9.140625" style="2"/>
    <col min="2" max="2" width="36.5703125" style="2" customWidth="1"/>
    <col min="3" max="3" width="9.140625" style="2"/>
    <col min="4" max="4" width="12.7109375" style="2" bestFit="1" customWidth="1"/>
    <col min="5" max="10" width="9.140625" style="2"/>
    <col min="11" max="12" width="12" style="2" customWidth="1"/>
    <col min="13" max="13" width="9.140625" style="2"/>
    <col min="14" max="14" width="11.5703125" style="2" customWidth="1"/>
    <col min="15" max="15" width="9.140625" style="2"/>
    <col min="16" max="16" width="13.28515625" style="2" customWidth="1"/>
    <col min="17" max="18" width="9.140625" style="2"/>
    <col min="19" max="19" width="4.28515625" style="2" customWidth="1"/>
    <col min="20" max="20" width="12" style="2" customWidth="1"/>
    <col min="21" max="21" width="9.140625" style="2"/>
    <col min="22" max="22" width="12.28515625" style="2" customWidth="1"/>
    <col min="23" max="23" width="15.5703125" style="2" bestFit="1" customWidth="1"/>
    <col min="24" max="16384" width="9.140625" style="2"/>
  </cols>
  <sheetData>
    <row r="2" spans="2:23">
      <c r="B2" s="17" t="s">
        <v>674</v>
      </c>
    </row>
    <row r="4" spans="2:23">
      <c r="B4" s="1112" t="s">
        <v>643</v>
      </c>
      <c r="D4" s="1113" t="s">
        <v>644</v>
      </c>
      <c r="E4" s="1113" t="s">
        <v>645</v>
      </c>
      <c r="F4" s="1113" t="s">
        <v>646</v>
      </c>
      <c r="G4" s="1113" t="s">
        <v>647</v>
      </c>
      <c r="H4" s="1113" t="s">
        <v>648</v>
      </c>
      <c r="I4" s="1113" t="s">
        <v>649</v>
      </c>
      <c r="J4" s="1113" t="s">
        <v>650</v>
      </c>
      <c r="K4" s="1113" t="s">
        <v>651</v>
      </c>
      <c r="L4" s="1113" t="s">
        <v>652</v>
      </c>
      <c r="M4" s="1113" t="s">
        <v>653</v>
      </c>
      <c r="N4" s="1113" t="s">
        <v>654</v>
      </c>
      <c r="O4" s="1113" t="s">
        <v>655</v>
      </c>
      <c r="P4" s="1113" t="s">
        <v>656</v>
      </c>
      <c r="R4" s="1113" t="s">
        <v>675</v>
      </c>
      <c r="T4" s="1113" t="s">
        <v>676</v>
      </c>
    </row>
    <row r="5" spans="2:23">
      <c r="B5" s="262" t="s">
        <v>657</v>
      </c>
      <c r="C5" s="260" t="s">
        <v>149</v>
      </c>
      <c r="D5" s="1114">
        <v>0</v>
      </c>
      <c r="E5" s="1114">
        <v>0</v>
      </c>
      <c r="F5" s="1114">
        <v>0</v>
      </c>
      <c r="G5" s="1114">
        <v>0</v>
      </c>
      <c r="H5" s="1114">
        <v>0</v>
      </c>
      <c r="I5" s="1114">
        <v>0</v>
      </c>
      <c r="J5" s="1114">
        <v>0</v>
      </c>
      <c r="K5" s="1114">
        <v>0</v>
      </c>
      <c r="L5" s="1114">
        <v>0</v>
      </c>
      <c r="M5" s="1114">
        <v>0</v>
      </c>
      <c r="N5" s="1114">
        <v>0</v>
      </c>
      <c r="O5" s="1114">
        <v>0</v>
      </c>
      <c r="P5" s="1115">
        <f>SUM(D5:O5)</f>
        <v>0</v>
      </c>
    </row>
    <row r="6" spans="2:23">
      <c r="B6" s="262" t="s">
        <v>658</v>
      </c>
      <c r="C6" s="260" t="s">
        <v>149</v>
      </c>
      <c r="D6" s="1114">
        <v>0</v>
      </c>
      <c r="E6" s="1114">
        <v>0</v>
      </c>
      <c r="F6" s="1114">
        <v>0</v>
      </c>
      <c r="G6" s="1114">
        <v>0</v>
      </c>
      <c r="H6" s="1114">
        <v>0</v>
      </c>
      <c r="I6" s="1114">
        <v>0</v>
      </c>
      <c r="J6" s="1114">
        <v>0</v>
      </c>
      <c r="K6" s="1114">
        <v>0</v>
      </c>
      <c r="L6" s="1114">
        <v>0</v>
      </c>
      <c r="M6" s="1114">
        <v>0</v>
      </c>
      <c r="N6" s="1114">
        <v>0</v>
      </c>
      <c r="O6" s="1114">
        <v>0</v>
      </c>
      <c r="P6" s="1115">
        <f t="shared" ref="P6:P15" si="0">SUM(D6:O6)</f>
        <v>0</v>
      </c>
    </row>
    <row r="7" spans="2:23">
      <c r="B7" s="262" t="s">
        <v>659</v>
      </c>
      <c r="C7" s="260" t="s">
        <v>149</v>
      </c>
      <c r="D7" s="1114">
        <v>0</v>
      </c>
      <c r="E7" s="1114">
        <v>655694.55000000005</v>
      </c>
      <c r="F7" s="1114">
        <v>514173.16</v>
      </c>
      <c r="G7" s="1114">
        <v>0</v>
      </c>
      <c r="H7" s="1114">
        <v>655694.55000000005</v>
      </c>
      <c r="I7" s="1114">
        <v>281399.93</v>
      </c>
      <c r="J7" s="1114">
        <v>0</v>
      </c>
      <c r="K7" s="1114">
        <v>0</v>
      </c>
      <c r="L7" s="1114">
        <v>0</v>
      </c>
      <c r="M7" s="1114">
        <v>655694.55000000005</v>
      </c>
      <c r="N7" s="1114">
        <v>917972.37</v>
      </c>
      <c r="O7" s="1114">
        <v>0</v>
      </c>
      <c r="P7" s="1115">
        <f t="shared" si="0"/>
        <v>3680629.1100000003</v>
      </c>
      <c r="Q7" s="665">
        <f t="shared" ref="Q7:Q15" si="1">P7/P20</f>
        <v>0.78173602262331177</v>
      </c>
      <c r="R7" s="1124">
        <f>'[84]1100'!$BY$62</f>
        <v>4.9999999581430741</v>
      </c>
      <c r="T7" s="35">
        <f>P7/R7</f>
        <v>736125.82816239295</v>
      </c>
      <c r="V7" s="19"/>
      <c r="W7" s="1125"/>
    </row>
    <row r="8" spans="2:23">
      <c r="B8" s="262" t="s">
        <v>660</v>
      </c>
      <c r="C8" s="260" t="s">
        <v>149</v>
      </c>
      <c r="D8" s="1114">
        <v>787133.68</v>
      </c>
      <c r="E8" s="1114">
        <v>724162.99</v>
      </c>
      <c r="F8" s="1114">
        <v>850104.37</v>
      </c>
      <c r="G8" s="1114">
        <v>0</v>
      </c>
      <c r="H8" s="1114">
        <v>629706.93999999994</v>
      </c>
      <c r="I8" s="1114">
        <v>881589.72</v>
      </c>
      <c r="J8" s="1114">
        <v>377824.17</v>
      </c>
      <c r="K8" s="1114">
        <v>386280</v>
      </c>
      <c r="L8" s="1114">
        <v>579420</v>
      </c>
      <c r="M8" s="1114">
        <v>811188</v>
      </c>
      <c r="N8" s="1114">
        <v>623905.96</v>
      </c>
      <c r="O8" s="1114">
        <v>584911.84</v>
      </c>
      <c r="P8" s="1115">
        <f t="shared" si="0"/>
        <v>7236227.6699999999</v>
      </c>
      <c r="Q8" s="665">
        <f t="shared" si="1"/>
        <v>0.62474650646114671</v>
      </c>
      <c r="R8" s="1124">
        <f>'[84]1100'!$BY$89</f>
        <v>8.5846632667427709</v>
      </c>
      <c r="T8" s="35">
        <f>P8/R8</f>
        <v>842925.04495002748</v>
      </c>
    </row>
    <row r="9" spans="2:23">
      <c r="B9" s="262" t="s">
        <v>661</v>
      </c>
      <c r="C9" s="260" t="s">
        <v>149</v>
      </c>
      <c r="D9" s="1114">
        <v>0</v>
      </c>
      <c r="E9" s="1114">
        <v>0</v>
      </c>
      <c r="F9" s="1114">
        <v>0</v>
      </c>
      <c r="G9" s="1114">
        <v>0</v>
      </c>
      <c r="H9" s="1114">
        <v>0</v>
      </c>
      <c r="I9" s="1114">
        <v>0</v>
      </c>
      <c r="J9" s="1114">
        <v>0</v>
      </c>
      <c r="K9" s="1114">
        <v>0</v>
      </c>
      <c r="L9" s="1114">
        <v>0</v>
      </c>
      <c r="M9" s="1114">
        <v>0</v>
      </c>
      <c r="N9" s="1114">
        <v>0</v>
      </c>
      <c r="O9" s="1114">
        <v>0</v>
      </c>
      <c r="P9" s="1115">
        <f t="shared" si="0"/>
        <v>0</v>
      </c>
      <c r="Q9" s="665"/>
    </row>
    <row r="10" spans="2:23">
      <c r="B10" s="262" t="s">
        <v>662</v>
      </c>
      <c r="C10" s="260" t="s">
        <v>149</v>
      </c>
      <c r="D10" s="1114">
        <v>211236.19</v>
      </c>
      <c r="E10" s="1114">
        <v>422472.38</v>
      </c>
      <c r="F10" s="1114">
        <v>140824.13</v>
      </c>
      <c r="G10" s="1114">
        <v>165288.31</v>
      </c>
      <c r="H10" s="1114">
        <v>165288.31</v>
      </c>
      <c r="I10" s="1114">
        <v>211236.19</v>
      </c>
      <c r="J10" s="1114">
        <v>140824.13</v>
      </c>
      <c r="K10" s="1114">
        <v>0</v>
      </c>
      <c r="L10" s="1114">
        <v>422472.38</v>
      </c>
      <c r="M10" s="1114">
        <v>0</v>
      </c>
      <c r="N10" s="1114">
        <v>0</v>
      </c>
      <c r="O10" s="1114">
        <v>0</v>
      </c>
      <c r="P10" s="1115">
        <f t="shared" si="0"/>
        <v>1879642.02</v>
      </c>
      <c r="Q10" s="665">
        <f t="shared" si="1"/>
        <v>0.60783216730752898</v>
      </c>
      <c r="R10" s="1124">
        <f>'[84]1100'!$BY$91</f>
        <v>0.99999997716894951</v>
      </c>
      <c r="T10" s="35">
        <f t="shared" ref="T10:T13" si="2">P10/R10</f>
        <v>1879642.0629142029</v>
      </c>
    </row>
    <row r="11" spans="2:23">
      <c r="B11" s="262" t="s">
        <v>663</v>
      </c>
      <c r="C11" s="260" t="s">
        <v>149</v>
      </c>
      <c r="D11" s="1114">
        <v>961593.5</v>
      </c>
      <c r="E11" s="1114">
        <v>644914.01</v>
      </c>
      <c r="F11" s="1114">
        <v>1455060.9100000001</v>
      </c>
      <c r="G11" s="1114">
        <v>0</v>
      </c>
      <c r="H11" s="1114">
        <v>505909.66</v>
      </c>
      <c r="I11" s="1114">
        <v>0</v>
      </c>
      <c r="J11" s="1114">
        <v>1320600.3</v>
      </c>
      <c r="K11" s="1114">
        <v>1888378.0299999998</v>
      </c>
      <c r="L11" s="1114">
        <v>521618.7</v>
      </c>
      <c r="M11" s="1114">
        <v>1629085.05</v>
      </c>
      <c r="N11" s="1114">
        <v>459207.09</v>
      </c>
      <c r="O11" s="1114">
        <v>447298.85</v>
      </c>
      <c r="P11" s="1115">
        <f t="shared" si="0"/>
        <v>9833666.0999999996</v>
      </c>
      <c r="Q11" s="665">
        <f t="shared" si="1"/>
        <v>0.63905873338091213</v>
      </c>
      <c r="R11" s="1124">
        <f>'[84]1100'!$BY$66</f>
        <v>3.0000000399543394</v>
      </c>
      <c r="T11" s="35">
        <f t="shared" si="2"/>
        <v>3277888.6563447081</v>
      </c>
    </row>
    <row r="12" spans="2:23">
      <c r="B12" s="262" t="s">
        <v>664</v>
      </c>
      <c r="C12" s="260" t="s">
        <v>149</v>
      </c>
      <c r="D12" s="1114">
        <v>7368392.0300000003</v>
      </c>
      <c r="E12" s="1114">
        <v>7992515.0799999991</v>
      </c>
      <c r="F12" s="1114">
        <v>6780548.1099999994</v>
      </c>
      <c r="G12" s="1114">
        <v>9957629.1799999997</v>
      </c>
      <c r="H12" s="1114">
        <v>6442940.9300000006</v>
      </c>
      <c r="I12" s="1114">
        <v>9799289.6600000001</v>
      </c>
      <c r="J12" s="1114">
        <v>7041868.9500000002</v>
      </c>
      <c r="K12" s="1114">
        <v>13215513.920000002</v>
      </c>
      <c r="L12" s="1114">
        <v>11602709.98</v>
      </c>
      <c r="M12" s="1114">
        <v>4130432.65</v>
      </c>
      <c r="N12" s="1114">
        <v>11868655.529999999</v>
      </c>
      <c r="O12" s="1114">
        <v>6826655.209999999</v>
      </c>
      <c r="P12" s="1115">
        <f t="shared" si="0"/>
        <v>103027151.23</v>
      </c>
      <c r="Q12" s="665">
        <f t="shared" si="1"/>
        <v>1.0711667545617964</v>
      </c>
      <c r="R12" s="1124">
        <f>'[84]1100'!$BY$79</f>
        <v>11.999996577245053</v>
      </c>
      <c r="T12" s="35">
        <f t="shared" si="2"/>
        <v>8585598.3846999463</v>
      </c>
    </row>
    <row r="13" spans="2:23">
      <c r="B13" s="262" t="s">
        <v>665</v>
      </c>
      <c r="C13" s="260" t="s">
        <v>149</v>
      </c>
      <c r="D13" s="1114">
        <v>435540</v>
      </c>
      <c r="E13" s="1114">
        <v>0</v>
      </c>
      <c r="F13" s="1114">
        <v>0</v>
      </c>
      <c r="G13" s="1114">
        <v>0</v>
      </c>
      <c r="H13" s="1114">
        <v>0</v>
      </c>
      <c r="I13" s="1114">
        <v>0</v>
      </c>
      <c r="J13" s="1114">
        <v>0</v>
      </c>
      <c r="K13" s="1114">
        <v>0</v>
      </c>
      <c r="L13" s="1114">
        <v>435540</v>
      </c>
      <c r="M13" s="1114">
        <v>559980</v>
      </c>
      <c r="N13" s="1114">
        <v>0</v>
      </c>
      <c r="O13" s="1114">
        <v>0</v>
      </c>
      <c r="P13" s="1115">
        <f t="shared" si="0"/>
        <v>1431060</v>
      </c>
      <c r="Q13" s="665">
        <f t="shared" si="1"/>
        <v>0.59148430246638861</v>
      </c>
      <c r="R13" s="1124">
        <f>'[84]1100'!$BY$93</f>
        <v>0.99999997336377489</v>
      </c>
      <c r="T13" s="35">
        <f t="shared" si="2"/>
        <v>1431060.0381180374</v>
      </c>
    </row>
    <row r="14" spans="2:23">
      <c r="B14" s="262" t="s">
        <v>666</v>
      </c>
      <c r="C14" s="260" t="s">
        <v>149</v>
      </c>
      <c r="D14" s="1114">
        <v>0</v>
      </c>
      <c r="E14" s="1114">
        <v>81837.38</v>
      </c>
      <c r="F14" s="1114">
        <v>0</v>
      </c>
      <c r="G14" s="1114">
        <v>0</v>
      </c>
      <c r="H14" s="1114">
        <v>0</v>
      </c>
      <c r="I14" s="1114">
        <v>0</v>
      </c>
      <c r="J14" s="1114">
        <v>0</v>
      </c>
      <c r="K14" s="1114">
        <v>0</v>
      </c>
      <c r="L14" s="1114">
        <v>0</v>
      </c>
      <c r="M14" s="1114">
        <v>5593.23</v>
      </c>
      <c r="N14" s="1114">
        <v>0</v>
      </c>
      <c r="O14" s="1114">
        <v>0</v>
      </c>
      <c r="P14" s="1115">
        <f t="shared" si="0"/>
        <v>87430.61</v>
      </c>
    </row>
    <row r="15" spans="2:23">
      <c r="B15" s="262" t="s">
        <v>667</v>
      </c>
      <c r="C15" s="260" t="s">
        <v>149</v>
      </c>
      <c r="D15" s="1114">
        <v>0</v>
      </c>
      <c r="E15" s="1114">
        <v>0</v>
      </c>
      <c r="F15" s="1114">
        <v>0</v>
      </c>
      <c r="G15" s="1114">
        <v>0</v>
      </c>
      <c r="H15" s="1114">
        <v>0</v>
      </c>
      <c r="I15" s="1114">
        <v>0</v>
      </c>
      <c r="J15" s="1114">
        <v>0</v>
      </c>
      <c r="K15" s="1114">
        <v>0</v>
      </c>
      <c r="L15" s="1114">
        <v>0</v>
      </c>
      <c r="M15" s="1114">
        <v>0</v>
      </c>
      <c r="N15" s="1114">
        <v>0</v>
      </c>
      <c r="O15" s="1114">
        <v>0</v>
      </c>
      <c r="P15" s="1115">
        <f t="shared" si="0"/>
        <v>0</v>
      </c>
      <c r="Q15" s="2">
        <f t="shared" si="1"/>
        <v>0</v>
      </c>
    </row>
    <row r="17" spans="2:20">
      <c r="B17" s="1116" t="s">
        <v>668</v>
      </c>
      <c r="D17" s="1113" t="str">
        <f t="shared" ref="D17:P17" si="3">D4</f>
        <v>01.2025</v>
      </c>
      <c r="E17" s="1113" t="str">
        <f t="shared" si="3"/>
        <v>02.2025</v>
      </c>
      <c r="F17" s="1113" t="str">
        <f t="shared" si="3"/>
        <v>03.2025</v>
      </c>
      <c r="G17" s="1113" t="str">
        <f t="shared" si="3"/>
        <v>04.2025</v>
      </c>
      <c r="H17" s="1113" t="str">
        <f t="shared" si="3"/>
        <v>05.2025</v>
      </c>
      <c r="I17" s="1113" t="str">
        <f t="shared" si="3"/>
        <v>06.2025</v>
      </c>
      <c r="J17" s="1113" t="str">
        <f t="shared" si="3"/>
        <v>07.2025</v>
      </c>
      <c r="K17" s="1113" t="str">
        <f t="shared" si="3"/>
        <v>08.2025</v>
      </c>
      <c r="L17" s="1113" t="str">
        <f t="shared" si="3"/>
        <v>09.2025</v>
      </c>
      <c r="M17" s="1113" t="str">
        <f t="shared" si="3"/>
        <v>10.2025</v>
      </c>
      <c r="N17" s="1113" t="str">
        <f t="shared" si="3"/>
        <v>11.2025</v>
      </c>
      <c r="O17" s="1113" t="str">
        <f t="shared" si="3"/>
        <v>12.2025</v>
      </c>
      <c r="P17" s="1113" t="str">
        <f t="shared" si="3"/>
        <v>Год</v>
      </c>
    </row>
    <row r="18" spans="2:20">
      <c r="B18" s="1117" t="str">
        <f t="shared" ref="B18:B28" si="4">B5</f>
        <v>Парк экскаваторов Komatsu PC-3000</v>
      </c>
      <c r="C18" s="260" t="s">
        <v>2</v>
      </c>
      <c r="D18" s="388"/>
      <c r="E18" s="388"/>
      <c r="F18" s="388"/>
      <c r="G18" s="388"/>
      <c r="H18" s="388"/>
      <c r="I18" s="388"/>
      <c r="J18" s="388"/>
      <c r="K18" s="388"/>
      <c r="L18" s="388"/>
      <c r="M18" s="388"/>
      <c r="N18" s="388"/>
      <c r="O18" s="388"/>
      <c r="P18" s="1115">
        <f>SUM(D18:O18)</f>
        <v>0</v>
      </c>
    </row>
    <row r="19" spans="2:20">
      <c r="B19" s="1117" t="str">
        <f t="shared" si="4"/>
        <v>Парк экскаваторов Komatsu PC-2000</v>
      </c>
      <c r="C19" s="260" t="s">
        <v>2</v>
      </c>
      <c r="D19" s="388"/>
      <c r="E19" s="388"/>
      <c r="F19" s="388"/>
      <c r="G19" s="388"/>
      <c r="H19" s="388"/>
      <c r="I19" s="388"/>
      <c r="J19" s="388"/>
      <c r="K19" s="388"/>
      <c r="L19" s="388"/>
      <c r="M19" s="388"/>
      <c r="N19" s="388"/>
      <c r="O19" s="388"/>
      <c r="P19" s="1115">
        <f t="shared" ref="P19:P28" si="5">SUM(D19:O19)</f>
        <v>0</v>
      </c>
    </row>
    <row r="20" spans="2:20">
      <c r="B20" s="1117" t="str">
        <f t="shared" si="4"/>
        <v>Парк экскаваторов Komatsu PC-1250</v>
      </c>
      <c r="C20" s="260" t="s">
        <v>2</v>
      </c>
      <c r="D20" s="388">
        <f>'[84]1100'!D62</f>
        <v>389409.9</v>
      </c>
      <c r="E20" s="388">
        <f>'[84]1100'!E62</f>
        <v>353383.58</v>
      </c>
      <c r="F20" s="388">
        <f>'[84]1100'!F62</f>
        <v>415094.85</v>
      </c>
      <c r="G20" s="388">
        <f>'[84]1100'!G62</f>
        <v>260580.55</v>
      </c>
      <c r="H20" s="388">
        <f>'[84]1100'!H62</f>
        <v>426562.76</v>
      </c>
      <c r="I20" s="388">
        <f>'[84]1100'!I62</f>
        <v>321586.28000000003</v>
      </c>
      <c r="J20" s="388">
        <f>'[84]1100'!J62</f>
        <v>317330.45</v>
      </c>
      <c r="K20" s="388">
        <f>'[84]1100'!K62</f>
        <v>460206.56</v>
      </c>
      <c r="L20" s="388">
        <f>'[84]1100'!L62</f>
        <v>427461.45</v>
      </c>
      <c r="M20" s="388">
        <f>'[84]1100'!M62</f>
        <v>483414.3</v>
      </c>
      <c r="N20" s="388">
        <f>'[84]1100'!N62</f>
        <v>428647.91</v>
      </c>
      <c r="O20" s="388">
        <f>'[84]1100'!O62</f>
        <v>424597.61</v>
      </c>
      <c r="P20" s="1115">
        <f t="shared" si="5"/>
        <v>4708276.2</v>
      </c>
      <c r="T20" s="35"/>
    </row>
    <row r="21" spans="2:20">
      <c r="B21" s="1117" t="str">
        <f t="shared" si="4"/>
        <v>Парк экскаваторов ЭКГ-10</v>
      </c>
      <c r="C21" s="260" t="s">
        <v>2</v>
      </c>
      <c r="D21" s="388">
        <f>'[84]1100'!D89</f>
        <v>1096653.25</v>
      </c>
      <c r="E21" s="388">
        <f>'[84]1100'!E89</f>
        <v>870558.57</v>
      </c>
      <c r="F21" s="388">
        <f>'[84]1100'!F89</f>
        <v>945269.75</v>
      </c>
      <c r="G21" s="388">
        <f>'[84]1100'!G89</f>
        <v>834657.2</v>
      </c>
      <c r="H21" s="388">
        <f>'[84]1100'!H89</f>
        <v>982849.04</v>
      </c>
      <c r="I21" s="388">
        <f>'[84]1100'!I89</f>
        <v>981703.94</v>
      </c>
      <c r="J21" s="388">
        <f>'[84]1100'!J89</f>
        <v>841197.5</v>
      </c>
      <c r="K21" s="388">
        <f>'[84]1100'!K89</f>
        <v>809409.53</v>
      </c>
      <c r="L21" s="388">
        <f>'[84]1100'!L89</f>
        <v>898976.04</v>
      </c>
      <c r="M21" s="388">
        <f>'[84]1100'!M89</f>
        <v>1052494.08</v>
      </c>
      <c r="N21" s="388">
        <f>'[84]1100'!N89</f>
        <v>1054668.55</v>
      </c>
      <c r="O21" s="388">
        <f>'[84]1100'!O89</f>
        <v>1214224.6299999999</v>
      </c>
      <c r="P21" s="1115">
        <f t="shared" si="5"/>
        <v>11582662.080000002</v>
      </c>
    </row>
    <row r="22" spans="2:20">
      <c r="B22" s="1117" t="str">
        <f t="shared" si="4"/>
        <v>Парк экскаваторов ЭКГ-5</v>
      </c>
      <c r="C22" s="260" t="s">
        <v>2</v>
      </c>
      <c r="D22" s="388"/>
      <c r="E22" s="388"/>
      <c r="F22" s="388"/>
      <c r="G22" s="388"/>
      <c r="H22" s="388"/>
      <c r="I22" s="388"/>
      <c r="J22" s="388"/>
      <c r="K22" s="388"/>
      <c r="L22" s="388"/>
      <c r="M22" s="388"/>
      <c r="N22" s="388"/>
      <c r="O22" s="388"/>
      <c r="P22" s="1115">
        <f t="shared" si="5"/>
        <v>0</v>
      </c>
    </row>
    <row r="23" spans="2:20">
      <c r="B23" s="1117" t="str">
        <f t="shared" si="4"/>
        <v>Парк экскаваторов ЭКГ-18</v>
      </c>
      <c r="C23" s="260" t="s">
        <v>2</v>
      </c>
      <c r="D23" s="388">
        <f>'[84]1100'!D91</f>
        <v>481518.41</v>
      </c>
      <c r="E23" s="388">
        <f>'[84]1100'!E91</f>
        <v>388534.53</v>
      </c>
      <c r="F23" s="388">
        <f>'[84]1100'!F91</f>
        <v>346134.65</v>
      </c>
      <c r="G23" s="388">
        <f>'[84]1100'!G91</f>
        <v>407812.52</v>
      </c>
      <c r="H23" s="388">
        <f>'[84]1100'!H91</f>
        <v>283853.63</v>
      </c>
      <c r="I23" s="388">
        <f>'[84]1100'!I91</f>
        <v>340611.33</v>
      </c>
      <c r="J23" s="388">
        <f>'[84]1100'!J91</f>
        <v>429748.08</v>
      </c>
      <c r="K23" s="388">
        <f>'[84]1100'!K91</f>
        <v>320133.58</v>
      </c>
      <c r="L23" s="388">
        <f>'[84]1100'!L91</f>
        <v>94023.37</v>
      </c>
      <c r="M23" s="388">
        <f>'[84]1100'!M91</f>
        <v>0</v>
      </c>
      <c r="N23" s="388">
        <f>'[84]1100'!N91</f>
        <v>0</v>
      </c>
      <c r="O23" s="388">
        <f>'[84]1100'!O91</f>
        <v>0</v>
      </c>
      <c r="P23" s="1115">
        <f t="shared" si="5"/>
        <v>3092370.1</v>
      </c>
    </row>
    <row r="24" spans="2:20">
      <c r="B24" s="1117" t="str">
        <f t="shared" si="4"/>
        <v>Парк экскаваторов WK-20</v>
      </c>
      <c r="C24" s="260" t="s">
        <v>2</v>
      </c>
      <c r="D24" s="388">
        <f>'[84]1100'!D66</f>
        <v>1029442.82</v>
      </c>
      <c r="E24" s="388">
        <f>'[84]1100'!E66</f>
        <v>1162638.07</v>
      </c>
      <c r="F24" s="388">
        <f>'[84]1100'!F66</f>
        <v>1441200.46</v>
      </c>
      <c r="G24" s="388">
        <f>'[84]1100'!G66</f>
        <v>1130866.6499999999</v>
      </c>
      <c r="H24" s="388">
        <f>'[84]1100'!H66</f>
        <v>1191615.27</v>
      </c>
      <c r="I24" s="388">
        <f>'[84]1100'!I66</f>
        <v>1440336.65</v>
      </c>
      <c r="J24" s="388">
        <f>'[84]1100'!J66</f>
        <v>1333267.53</v>
      </c>
      <c r="K24" s="388">
        <f>'[84]1100'!K66</f>
        <v>1332231.2</v>
      </c>
      <c r="L24" s="388">
        <f>'[84]1100'!L66</f>
        <v>1400641.73</v>
      </c>
      <c r="M24" s="388">
        <f>'[84]1100'!M66</f>
        <v>1454804.32</v>
      </c>
      <c r="N24" s="388">
        <f>'[84]1100'!N66</f>
        <v>1191630.58</v>
      </c>
      <c r="O24" s="388">
        <f>'[84]1100'!O66</f>
        <v>1279059.19</v>
      </c>
      <c r="P24" s="1115">
        <f t="shared" si="5"/>
        <v>15387734.469999999</v>
      </c>
    </row>
    <row r="25" spans="2:20">
      <c r="B25" s="1117" t="str">
        <f t="shared" si="4"/>
        <v>Парк экскаваторов WK-35_Оли</v>
      </c>
      <c r="C25" s="260" t="s">
        <v>2</v>
      </c>
      <c r="D25" s="388">
        <f>'[84]1100'!D79</f>
        <v>7812072.9100000001</v>
      </c>
      <c r="E25" s="388">
        <f>'[84]1100'!E79</f>
        <v>7401482.9199999999</v>
      </c>
      <c r="F25" s="388">
        <f>'[84]1100'!F79</f>
        <v>7876783.6799999997</v>
      </c>
      <c r="G25" s="388">
        <f>'[84]1100'!G79</f>
        <v>7423945.1299999999</v>
      </c>
      <c r="H25" s="388">
        <f>'[84]1100'!H79</f>
        <v>8351860.7199999997</v>
      </c>
      <c r="I25" s="388">
        <f>'[84]1100'!I79</f>
        <v>7908993.0199999996</v>
      </c>
      <c r="J25" s="388">
        <f>'[84]1100'!J79</f>
        <v>8607697.9000000004</v>
      </c>
      <c r="K25" s="388">
        <f>'[84]1100'!K79</f>
        <v>8437873.4600000009</v>
      </c>
      <c r="L25" s="388">
        <f>'[84]1100'!L79</f>
        <v>8220622.29</v>
      </c>
      <c r="M25" s="388">
        <f>'[84]1100'!M79</f>
        <v>7976912.1399999997</v>
      </c>
      <c r="N25" s="388">
        <f>'[84]1100'!N79</f>
        <v>8065252.6699999999</v>
      </c>
      <c r="O25" s="388">
        <f>'[84]1100'!O79</f>
        <v>8098680.9500000002</v>
      </c>
      <c r="P25" s="1115">
        <f t="shared" si="5"/>
        <v>96182177.790000007</v>
      </c>
    </row>
    <row r="26" spans="2:20">
      <c r="B26" s="1117" t="str">
        <f t="shared" si="4"/>
        <v>Парк экскаваторов ЭКГ-20</v>
      </c>
      <c r="C26" s="260" t="s">
        <v>2</v>
      </c>
      <c r="D26" s="388">
        <f>'[84]1100'!D93</f>
        <v>208670.17</v>
      </c>
      <c r="E26" s="388">
        <f>'[84]1100'!E93</f>
        <v>233164.92</v>
      </c>
      <c r="F26" s="388">
        <f>'[84]1100'!F93</f>
        <v>0</v>
      </c>
      <c r="G26" s="388">
        <f>'[84]1100'!G93</f>
        <v>0</v>
      </c>
      <c r="H26" s="388">
        <f>'[84]1100'!H93</f>
        <v>0</v>
      </c>
      <c r="I26" s="388">
        <f>'[84]1100'!I93</f>
        <v>0</v>
      </c>
      <c r="J26" s="388">
        <f>'[84]1100'!J93</f>
        <v>88929.1</v>
      </c>
      <c r="K26" s="388">
        <f>'[84]1100'!K93</f>
        <v>409623.52</v>
      </c>
      <c r="L26" s="388">
        <f>'[84]1100'!L93</f>
        <v>405381.92</v>
      </c>
      <c r="M26" s="388">
        <f>'[84]1100'!M93</f>
        <v>369467.68</v>
      </c>
      <c r="N26" s="388">
        <f>'[84]1100'!N93</f>
        <v>303887.55</v>
      </c>
      <c r="O26" s="388">
        <f>'[84]1100'!O93</f>
        <v>400313.82</v>
      </c>
      <c r="P26" s="1115">
        <f t="shared" si="5"/>
        <v>2419438.6800000002</v>
      </c>
    </row>
    <row r="27" spans="2:20">
      <c r="B27" s="1117" t="str">
        <f t="shared" si="4"/>
        <v>СЭТТ - Парк экскаваторов</v>
      </c>
      <c r="C27" s="260" t="s">
        <v>2</v>
      </c>
      <c r="D27" s="388"/>
      <c r="E27" s="388"/>
      <c r="F27" s="388"/>
      <c r="G27" s="388"/>
      <c r="H27" s="388"/>
      <c r="I27" s="388"/>
      <c r="J27" s="388"/>
      <c r="K27" s="388"/>
      <c r="L27" s="388"/>
      <c r="M27" s="388"/>
      <c r="N27" s="388"/>
      <c r="O27" s="388"/>
      <c r="P27" s="1115">
        <f t="shared" si="5"/>
        <v>0</v>
      </c>
    </row>
    <row r="28" spans="2:20">
      <c r="B28" s="1117" t="str">
        <f t="shared" si="4"/>
        <v>СЭТТ - Парк экскаваторов PC-400</v>
      </c>
      <c r="C28" s="260" t="s">
        <v>2</v>
      </c>
      <c r="D28" s="388">
        <f>'[84]1100'!D547</f>
        <v>42288.26</v>
      </c>
      <c r="E28" s="388">
        <f>'[84]1100'!E547</f>
        <v>36442.54</v>
      </c>
      <c r="F28" s="388">
        <f>'[84]1100'!F547</f>
        <v>37178.300000000003</v>
      </c>
      <c r="G28" s="388">
        <f>'[84]1100'!G547</f>
        <v>21202.26</v>
      </c>
      <c r="H28" s="388">
        <f>'[84]1100'!H547</f>
        <v>42632.87</v>
      </c>
      <c r="I28" s="388">
        <f>'[84]1100'!I547</f>
        <v>25660.21</v>
      </c>
      <c r="J28" s="388">
        <f>'[84]1100'!J547</f>
        <v>18614.57</v>
      </c>
      <c r="K28" s="388">
        <f>'[84]1100'!K547</f>
        <v>32741.08</v>
      </c>
      <c r="L28" s="388">
        <f>'[84]1100'!L547</f>
        <v>36848.17</v>
      </c>
      <c r="M28" s="388">
        <f>'[84]1100'!M547</f>
        <v>33793.120000000003</v>
      </c>
      <c r="N28" s="388">
        <f>'[84]1100'!N547</f>
        <v>27986</v>
      </c>
      <c r="O28" s="388">
        <f>'[84]1100'!O547</f>
        <v>24001.8</v>
      </c>
      <c r="P28" s="1115">
        <f t="shared" si="5"/>
        <v>379389.18</v>
      </c>
    </row>
    <row r="30" spans="2:20">
      <c r="B30" s="260" t="s">
        <v>669</v>
      </c>
      <c r="C30" s="258"/>
      <c r="D30" s="1118">
        <v>100.85</v>
      </c>
      <c r="E30" s="1118">
        <v>92.82</v>
      </c>
      <c r="F30" s="1118">
        <v>86.07</v>
      </c>
      <c r="G30" s="1118">
        <v>83.3</v>
      </c>
      <c r="H30" s="1118">
        <v>80.459999999999994</v>
      </c>
      <c r="I30" s="1118">
        <v>78.72</v>
      </c>
      <c r="J30" s="1118">
        <v>78.73</v>
      </c>
      <c r="K30" s="1118">
        <v>80.16</v>
      </c>
      <c r="L30" s="1118">
        <v>82.96</v>
      </c>
      <c r="M30" s="1118">
        <v>81</v>
      </c>
      <c r="N30" s="1118">
        <v>80.34</v>
      </c>
      <c r="O30" s="1118">
        <v>78.42</v>
      </c>
      <c r="P30" s="258"/>
    </row>
    <row r="32" spans="2:20">
      <c r="B32" s="17" t="s">
        <v>670</v>
      </c>
      <c r="D32" s="1113" t="str">
        <f t="shared" ref="D32:P32" si="6">D17</f>
        <v>01.2025</v>
      </c>
      <c r="E32" s="1113" t="str">
        <f t="shared" si="6"/>
        <v>02.2025</v>
      </c>
      <c r="F32" s="1113" t="str">
        <f t="shared" si="6"/>
        <v>03.2025</v>
      </c>
      <c r="G32" s="1113" t="str">
        <f t="shared" si="6"/>
        <v>04.2025</v>
      </c>
      <c r="H32" s="1113" t="str">
        <f t="shared" si="6"/>
        <v>05.2025</v>
      </c>
      <c r="I32" s="1113" t="str">
        <f t="shared" si="6"/>
        <v>06.2025</v>
      </c>
      <c r="J32" s="1113" t="str">
        <f t="shared" si="6"/>
        <v>07.2025</v>
      </c>
      <c r="K32" s="1113" t="str">
        <f t="shared" si="6"/>
        <v>08.2025</v>
      </c>
      <c r="L32" s="1113" t="str">
        <f t="shared" si="6"/>
        <v>09.2025</v>
      </c>
      <c r="M32" s="1113" t="str">
        <f t="shared" si="6"/>
        <v>10.2025</v>
      </c>
      <c r="N32" s="1113" t="str">
        <f t="shared" si="6"/>
        <v>11.2025</v>
      </c>
      <c r="O32" s="1113" t="str">
        <f t="shared" si="6"/>
        <v>12.2025</v>
      </c>
      <c r="P32" s="1113" t="str">
        <f t="shared" si="6"/>
        <v>Год</v>
      </c>
    </row>
    <row r="33" spans="2:16">
      <c r="B33" s="1117" t="str">
        <f t="shared" ref="B33:B43" si="7">B18</f>
        <v>Парк экскаваторов Komatsu PC-3000</v>
      </c>
      <c r="C33" s="260" t="s">
        <v>137</v>
      </c>
      <c r="D33" s="587">
        <f>D5/D$30</f>
        <v>0</v>
      </c>
      <c r="E33" s="587">
        <f t="shared" ref="E33:O33" si="8">E5/E$30</f>
        <v>0</v>
      </c>
      <c r="F33" s="587">
        <f t="shared" si="8"/>
        <v>0</v>
      </c>
      <c r="G33" s="587">
        <f t="shared" si="8"/>
        <v>0</v>
      </c>
      <c r="H33" s="587">
        <f t="shared" si="8"/>
        <v>0</v>
      </c>
      <c r="I33" s="587">
        <f t="shared" si="8"/>
        <v>0</v>
      </c>
      <c r="J33" s="587">
        <f t="shared" si="8"/>
        <v>0</v>
      </c>
      <c r="K33" s="587">
        <f t="shared" si="8"/>
        <v>0</v>
      </c>
      <c r="L33" s="587">
        <f t="shared" si="8"/>
        <v>0</v>
      </c>
      <c r="M33" s="587">
        <f t="shared" si="8"/>
        <v>0</v>
      </c>
      <c r="N33" s="587">
        <f t="shared" si="8"/>
        <v>0</v>
      </c>
      <c r="O33" s="587">
        <f t="shared" si="8"/>
        <v>0</v>
      </c>
      <c r="P33" s="1115">
        <f t="shared" ref="P33:P43" si="9">SUM(D33:O33)</f>
        <v>0</v>
      </c>
    </row>
    <row r="34" spans="2:16">
      <c r="B34" s="1117" t="str">
        <f t="shared" si="7"/>
        <v>Парк экскаваторов Komatsu PC-2000</v>
      </c>
      <c r="C34" s="260" t="s">
        <v>137</v>
      </c>
      <c r="D34" s="587">
        <f t="shared" ref="D34:O43" si="10">D6/D$30</f>
        <v>0</v>
      </c>
      <c r="E34" s="587">
        <f t="shared" si="10"/>
        <v>0</v>
      </c>
      <c r="F34" s="587">
        <f t="shared" si="10"/>
        <v>0</v>
      </c>
      <c r="G34" s="587">
        <f t="shared" si="10"/>
        <v>0</v>
      </c>
      <c r="H34" s="587">
        <f t="shared" si="10"/>
        <v>0</v>
      </c>
      <c r="I34" s="587">
        <f t="shared" si="10"/>
        <v>0</v>
      </c>
      <c r="J34" s="587">
        <f t="shared" si="10"/>
        <v>0</v>
      </c>
      <c r="K34" s="587">
        <f t="shared" si="10"/>
        <v>0</v>
      </c>
      <c r="L34" s="587">
        <f t="shared" si="10"/>
        <v>0</v>
      </c>
      <c r="M34" s="587">
        <f t="shared" si="10"/>
        <v>0</v>
      </c>
      <c r="N34" s="587">
        <f t="shared" si="10"/>
        <v>0</v>
      </c>
      <c r="O34" s="587">
        <f t="shared" si="10"/>
        <v>0</v>
      </c>
      <c r="P34" s="1115">
        <f t="shared" si="9"/>
        <v>0</v>
      </c>
    </row>
    <row r="35" spans="2:16">
      <c r="B35" s="1117" t="str">
        <f t="shared" si="7"/>
        <v>Парк экскаваторов Komatsu PC-1250</v>
      </c>
      <c r="C35" s="260" t="s">
        <v>137</v>
      </c>
      <c r="D35" s="587">
        <f t="shared" si="10"/>
        <v>0</v>
      </c>
      <c r="E35" s="587">
        <f>E7/E$30</f>
        <v>7064.151583710408</v>
      </c>
      <c r="F35" s="587">
        <f t="shared" si="10"/>
        <v>5973.8952015801096</v>
      </c>
      <c r="G35" s="587">
        <f t="shared" si="10"/>
        <v>0</v>
      </c>
      <c r="H35" s="587">
        <f t="shared" si="10"/>
        <v>8149.3232662192404</v>
      </c>
      <c r="I35" s="587">
        <f t="shared" si="10"/>
        <v>3574.694232723577</v>
      </c>
      <c r="J35" s="587">
        <f t="shared" si="10"/>
        <v>0</v>
      </c>
      <c r="K35" s="587">
        <f t="shared" si="10"/>
        <v>0</v>
      </c>
      <c r="L35" s="587">
        <f t="shared" si="10"/>
        <v>0</v>
      </c>
      <c r="M35" s="587">
        <f t="shared" si="10"/>
        <v>8094.9944444444454</v>
      </c>
      <c r="N35" s="587">
        <f t="shared" si="10"/>
        <v>11426.093726661687</v>
      </c>
      <c r="O35" s="587">
        <f t="shared" si="10"/>
        <v>0</v>
      </c>
      <c r="P35" s="1115">
        <f t="shared" si="9"/>
        <v>44283.15245533947</v>
      </c>
    </row>
    <row r="36" spans="2:16">
      <c r="B36" s="1117" t="str">
        <f t="shared" si="7"/>
        <v>Парк экскаваторов ЭКГ-10</v>
      </c>
      <c r="C36" s="260" t="s">
        <v>137</v>
      </c>
      <c r="D36" s="587">
        <f t="shared" si="10"/>
        <v>7804.9943480416468</v>
      </c>
      <c r="E36" s="587">
        <f t="shared" si="10"/>
        <v>7801.7990734755449</v>
      </c>
      <c r="F36" s="587">
        <f t="shared" si="10"/>
        <v>9876.8952015801096</v>
      </c>
      <c r="G36" s="587">
        <f t="shared" si="10"/>
        <v>0</v>
      </c>
      <c r="H36" s="587">
        <f t="shared" si="10"/>
        <v>7826.3353218990806</v>
      </c>
      <c r="I36" s="587">
        <f t="shared" si="10"/>
        <v>11199.056402439024</v>
      </c>
      <c r="J36" s="587">
        <f t="shared" si="10"/>
        <v>4798.9860281976371</v>
      </c>
      <c r="K36" s="587">
        <f t="shared" si="10"/>
        <v>4818.8622754491016</v>
      </c>
      <c r="L36" s="587">
        <f t="shared" si="10"/>
        <v>6984.3297974927682</v>
      </c>
      <c r="M36" s="587">
        <f t="shared" si="10"/>
        <v>10014.666666666666</v>
      </c>
      <c r="N36" s="587">
        <f t="shared" si="10"/>
        <v>7765.8197659945226</v>
      </c>
      <c r="O36" s="587">
        <f t="shared" si="10"/>
        <v>7458.7074725835237</v>
      </c>
      <c r="P36" s="1115">
        <f t="shared" si="9"/>
        <v>86350.452353819637</v>
      </c>
    </row>
    <row r="37" spans="2:16">
      <c r="B37" s="1117" t="str">
        <f t="shared" si="7"/>
        <v>Парк экскаваторов ЭКГ-5</v>
      </c>
      <c r="C37" s="260" t="s">
        <v>137</v>
      </c>
      <c r="D37" s="587">
        <f t="shared" si="10"/>
        <v>0</v>
      </c>
      <c r="E37" s="587">
        <f t="shared" si="10"/>
        <v>0</v>
      </c>
      <c r="F37" s="587">
        <f t="shared" si="10"/>
        <v>0</v>
      </c>
      <c r="G37" s="587">
        <f t="shared" si="10"/>
        <v>0</v>
      </c>
      <c r="H37" s="587">
        <f t="shared" si="10"/>
        <v>0</v>
      </c>
      <c r="I37" s="587">
        <f t="shared" si="10"/>
        <v>0</v>
      </c>
      <c r="J37" s="587">
        <f t="shared" si="10"/>
        <v>0</v>
      </c>
      <c r="K37" s="587">
        <f t="shared" si="10"/>
        <v>0</v>
      </c>
      <c r="L37" s="587">
        <f t="shared" si="10"/>
        <v>0</v>
      </c>
      <c r="M37" s="587">
        <f t="shared" si="10"/>
        <v>0</v>
      </c>
      <c r="N37" s="587">
        <f t="shared" si="10"/>
        <v>0</v>
      </c>
      <c r="O37" s="587">
        <f t="shared" si="10"/>
        <v>0</v>
      </c>
      <c r="P37" s="1115">
        <f t="shared" si="9"/>
        <v>0</v>
      </c>
    </row>
    <row r="38" spans="2:16">
      <c r="B38" s="1117" t="str">
        <f t="shared" si="7"/>
        <v>Парк экскаваторов ЭКГ-18</v>
      </c>
      <c r="C38" s="260" t="s">
        <v>137</v>
      </c>
      <c r="D38" s="587">
        <f t="shared" si="10"/>
        <v>2094.5581556767479</v>
      </c>
      <c r="E38" s="587">
        <f t="shared" si="10"/>
        <v>4551.5231631113984</v>
      </c>
      <c r="F38" s="587">
        <f t="shared" si="10"/>
        <v>1636.1581271058442</v>
      </c>
      <c r="G38" s="587">
        <f t="shared" si="10"/>
        <v>1984.2534213685474</v>
      </c>
      <c r="H38" s="587">
        <f t="shared" si="10"/>
        <v>2054.2916977380064</v>
      </c>
      <c r="I38" s="587">
        <f t="shared" si="10"/>
        <v>2683.3865599593496</v>
      </c>
      <c r="J38" s="587">
        <f t="shared" si="10"/>
        <v>1788.697192937889</v>
      </c>
      <c r="K38" s="587">
        <f t="shared" si="10"/>
        <v>0</v>
      </c>
      <c r="L38" s="587">
        <f t="shared" si="10"/>
        <v>5092.4828833172614</v>
      </c>
      <c r="M38" s="587">
        <f t="shared" si="10"/>
        <v>0</v>
      </c>
      <c r="N38" s="587">
        <f t="shared" si="10"/>
        <v>0</v>
      </c>
      <c r="O38" s="587">
        <f t="shared" si="10"/>
        <v>0</v>
      </c>
      <c r="P38" s="1115">
        <f t="shared" si="9"/>
        <v>21885.351201215046</v>
      </c>
    </row>
    <row r="39" spans="2:16">
      <c r="B39" s="1117" t="str">
        <f t="shared" si="7"/>
        <v>Парк экскаваторов WK-20</v>
      </c>
      <c r="C39" s="260" t="s">
        <v>137</v>
      </c>
      <c r="D39" s="587">
        <f t="shared" si="10"/>
        <v>9534.8884481903824</v>
      </c>
      <c r="E39" s="587">
        <f t="shared" si="10"/>
        <v>6948.0070028011214</v>
      </c>
      <c r="F39" s="587">
        <f t="shared" si="10"/>
        <v>16905.552573486701</v>
      </c>
      <c r="G39" s="587">
        <f t="shared" si="10"/>
        <v>0</v>
      </c>
      <c r="H39" s="587">
        <f t="shared" si="10"/>
        <v>6287.7163808103405</v>
      </c>
      <c r="I39" s="587">
        <f t="shared" si="10"/>
        <v>0</v>
      </c>
      <c r="J39" s="587">
        <f t="shared" si="10"/>
        <v>16773.787628604088</v>
      </c>
      <c r="K39" s="587">
        <f t="shared" si="10"/>
        <v>23557.610154690617</v>
      </c>
      <c r="L39" s="587">
        <f t="shared" si="10"/>
        <v>6287.5928158148508</v>
      </c>
      <c r="M39" s="587">
        <f t="shared" si="10"/>
        <v>20112.161111111112</v>
      </c>
      <c r="N39" s="587">
        <f t="shared" si="10"/>
        <v>5715.7964899178496</v>
      </c>
      <c r="O39" s="587">
        <f t="shared" si="10"/>
        <v>5703.8874011731696</v>
      </c>
      <c r="P39" s="1115">
        <f t="shared" si="9"/>
        <v>117827.00000660022</v>
      </c>
    </row>
    <row r="40" spans="2:16">
      <c r="B40" s="1117" t="str">
        <f t="shared" si="7"/>
        <v>Парк экскаваторов WK-35_Оли</v>
      </c>
      <c r="C40" s="260" t="s">
        <v>137</v>
      </c>
      <c r="D40" s="587">
        <f t="shared" si="10"/>
        <v>73062.885770946959</v>
      </c>
      <c r="E40" s="587">
        <f t="shared" si="10"/>
        <v>86107.682396035336</v>
      </c>
      <c r="F40" s="587">
        <f t="shared" si="10"/>
        <v>78779.459858254908</v>
      </c>
      <c r="G40" s="587">
        <f t="shared" si="10"/>
        <v>119539.36590636255</v>
      </c>
      <c r="H40" s="587">
        <f t="shared" si="10"/>
        <v>80076.322769077815</v>
      </c>
      <c r="I40" s="587">
        <f t="shared" si="10"/>
        <v>124482.84629065041</v>
      </c>
      <c r="J40" s="587">
        <f t="shared" si="10"/>
        <v>89443.273847326302</v>
      </c>
      <c r="K40" s="587">
        <f t="shared" si="10"/>
        <v>164864.19560878247</v>
      </c>
      <c r="L40" s="587">
        <f t="shared" si="10"/>
        <v>139859.08847637416</v>
      </c>
      <c r="M40" s="587">
        <f t="shared" si="10"/>
        <v>50992.995679012347</v>
      </c>
      <c r="N40" s="587">
        <f t="shared" si="10"/>
        <v>147730.34017923824</v>
      </c>
      <c r="O40" s="587">
        <f t="shared" si="10"/>
        <v>87052.476536597795</v>
      </c>
      <c r="P40" s="1115">
        <f t="shared" si="9"/>
        <v>1241990.9333186594</v>
      </c>
    </row>
    <row r="41" spans="2:16">
      <c r="B41" s="1117" t="str">
        <f t="shared" si="7"/>
        <v>Парк экскаваторов ЭКГ-20</v>
      </c>
      <c r="C41" s="260" t="s">
        <v>137</v>
      </c>
      <c r="D41" s="587">
        <f t="shared" si="10"/>
        <v>4318.6911254338129</v>
      </c>
      <c r="E41" s="587">
        <f t="shared" si="10"/>
        <v>0</v>
      </c>
      <c r="F41" s="587">
        <f t="shared" si="10"/>
        <v>0</v>
      </c>
      <c r="G41" s="587">
        <f t="shared" si="10"/>
        <v>0</v>
      </c>
      <c r="H41" s="587">
        <f t="shared" si="10"/>
        <v>0</v>
      </c>
      <c r="I41" s="587">
        <f t="shared" si="10"/>
        <v>0</v>
      </c>
      <c r="J41" s="587">
        <f t="shared" si="10"/>
        <v>0</v>
      </c>
      <c r="K41" s="587">
        <f t="shared" si="10"/>
        <v>0</v>
      </c>
      <c r="L41" s="587">
        <f t="shared" si="10"/>
        <v>5250</v>
      </c>
      <c r="M41" s="587">
        <f t="shared" si="10"/>
        <v>6913.333333333333</v>
      </c>
      <c r="N41" s="587">
        <f t="shared" si="10"/>
        <v>0</v>
      </c>
      <c r="O41" s="587">
        <f t="shared" si="10"/>
        <v>0</v>
      </c>
      <c r="P41" s="1115">
        <f t="shared" si="9"/>
        <v>16482.024458767144</v>
      </c>
    </row>
    <row r="42" spans="2:16">
      <c r="B42" s="1117" t="str">
        <f t="shared" si="7"/>
        <v>СЭТТ - Парк экскаваторов</v>
      </c>
      <c r="C42" s="260" t="s">
        <v>137</v>
      </c>
      <c r="D42" s="587">
        <f t="shared" si="10"/>
        <v>0</v>
      </c>
      <c r="E42" s="587">
        <f t="shared" si="10"/>
        <v>881.67830209006695</v>
      </c>
      <c r="F42" s="587">
        <f t="shared" si="10"/>
        <v>0</v>
      </c>
      <c r="G42" s="587">
        <f t="shared" si="10"/>
        <v>0</v>
      </c>
      <c r="H42" s="587">
        <f t="shared" si="10"/>
        <v>0</v>
      </c>
      <c r="I42" s="587">
        <f t="shared" si="10"/>
        <v>0</v>
      </c>
      <c r="J42" s="587">
        <f t="shared" si="10"/>
        <v>0</v>
      </c>
      <c r="K42" s="587">
        <f t="shared" si="10"/>
        <v>0</v>
      </c>
      <c r="L42" s="587">
        <f t="shared" si="10"/>
        <v>0</v>
      </c>
      <c r="M42" s="587">
        <f t="shared" si="10"/>
        <v>69.052222222222213</v>
      </c>
      <c r="N42" s="587">
        <f t="shared" si="10"/>
        <v>0</v>
      </c>
      <c r="O42" s="587">
        <f t="shared" si="10"/>
        <v>0</v>
      </c>
      <c r="P42" s="1115">
        <f t="shared" si="9"/>
        <v>950.73052431228916</v>
      </c>
    </row>
    <row r="43" spans="2:16">
      <c r="B43" s="1117" t="str">
        <f t="shared" si="7"/>
        <v>СЭТТ - Парк экскаваторов PC-400</v>
      </c>
      <c r="C43" s="260" t="s">
        <v>137</v>
      </c>
      <c r="D43" s="587">
        <f t="shared" si="10"/>
        <v>0</v>
      </c>
      <c r="E43" s="587">
        <f t="shared" si="10"/>
        <v>0</v>
      </c>
      <c r="F43" s="587">
        <f t="shared" si="10"/>
        <v>0</v>
      </c>
      <c r="G43" s="587">
        <f t="shared" si="10"/>
        <v>0</v>
      </c>
      <c r="H43" s="587">
        <f t="shared" si="10"/>
        <v>0</v>
      </c>
      <c r="I43" s="587">
        <f t="shared" si="10"/>
        <v>0</v>
      </c>
      <c r="J43" s="587">
        <f t="shared" si="10"/>
        <v>0</v>
      </c>
      <c r="K43" s="587">
        <f t="shared" si="10"/>
        <v>0</v>
      </c>
      <c r="L43" s="587">
        <f t="shared" si="10"/>
        <v>0</v>
      </c>
      <c r="M43" s="587">
        <f t="shared" si="10"/>
        <v>0</v>
      </c>
      <c r="N43" s="587">
        <f t="shared" si="10"/>
        <v>0</v>
      </c>
      <c r="O43" s="587">
        <f t="shared" si="10"/>
        <v>0</v>
      </c>
      <c r="P43" s="1115">
        <f t="shared" si="9"/>
        <v>0</v>
      </c>
    </row>
    <row r="45" spans="2:16">
      <c r="B45" s="17" t="s">
        <v>671</v>
      </c>
      <c r="D45" s="1113" t="str">
        <f t="shared" ref="D45:P45" si="11">D32</f>
        <v>01.2025</v>
      </c>
      <c r="E45" s="1113" t="str">
        <f t="shared" si="11"/>
        <v>02.2025</v>
      </c>
      <c r="F45" s="1113" t="str">
        <f t="shared" si="11"/>
        <v>03.2025</v>
      </c>
      <c r="G45" s="1113" t="str">
        <f t="shared" si="11"/>
        <v>04.2025</v>
      </c>
      <c r="H45" s="1113" t="str">
        <f t="shared" si="11"/>
        <v>05.2025</v>
      </c>
      <c r="I45" s="1113" t="str">
        <f t="shared" si="11"/>
        <v>06.2025</v>
      </c>
      <c r="J45" s="1113" t="str">
        <f t="shared" si="11"/>
        <v>07.2025</v>
      </c>
      <c r="K45" s="1113" t="str">
        <f t="shared" si="11"/>
        <v>08.2025</v>
      </c>
      <c r="L45" s="1113" t="str">
        <f t="shared" si="11"/>
        <v>09.2025</v>
      </c>
      <c r="M45" s="1113" t="str">
        <f t="shared" si="11"/>
        <v>10.2025</v>
      </c>
      <c r="N45" s="1113" t="str">
        <f t="shared" si="11"/>
        <v>11.2025</v>
      </c>
      <c r="O45" s="1113" t="str">
        <f t="shared" si="11"/>
        <v>12.2025</v>
      </c>
      <c r="P45" s="1113" t="str">
        <f t="shared" si="11"/>
        <v>Год</v>
      </c>
    </row>
    <row r="46" spans="2:16">
      <c r="B46" s="1117" t="str">
        <f t="shared" ref="B46:B56" si="12">B33</f>
        <v>Парк экскаваторов Komatsu PC-3000</v>
      </c>
      <c r="C46" s="260" t="s">
        <v>672</v>
      </c>
      <c r="D46" s="1119">
        <f>IF(D18=0,0,D33/D18)</f>
        <v>0</v>
      </c>
      <c r="E46" s="1119">
        <f t="shared" ref="E46:P56" si="13">IF(E18=0,0,E33/E18)</f>
        <v>0</v>
      </c>
      <c r="F46" s="1119">
        <f t="shared" si="13"/>
        <v>0</v>
      </c>
      <c r="G46" s="1119">
        <f t="shared" si="13"/>
        <v>0</v>
      </c>
      <c r="H46" s="1119">
        <f t="shared" si="13"/>
        <v>0</v>
      </c>
      <c r="I46" s="1119">
        <f t="shared" si="13"/>
        <v>0</v>
      </c>
      <c r="J46" s="1119">
        <f t="shared" si="13"/>
        <v>0</v>
      </c>
      <c r="K46" s="1119">
        <f t="shared" si="13"/>
        <v>0</v>
      </c>
      <c r="L46" s="1119">
        <f t="shared" si="13"/>
        <v>0</v>
      </c>
      <c r="M46" s="1119">
        <f t="shared" si="13"/>
        <v>0</v>
      </c>
      <c r="N46" s="1119">
        <f t="shared" si="13"/>
        <v>0</v>
      </c>
      <c r="O46" s="1119">
        <f t="shared" si="13"/>
        <v>0</v>
      </c>
      <c r="P46" s="1120">
        <f t="shared" si="13"/>
        <v>0</v>
      </c>
    </row>
    <row r="47" spans="2:16">
      <c r="B47" s="1117" t="str">
        <f t="shared" si="12"/>
        <v>Парк экскаваторов Komatsu PC-2000</v>
      </c>
      <c r="C47" s="260" t="s">
        <v>672</v>
      </c>
      <c r="D47" s="1119">
        <f t="shared" ref="D47:O56" si="14">IF(D19=0,0,D34/D19)</f>
        <v>0</v>
      </c>
      <c r="E47" s="1119">
        <f t="shared" si="14"/>
        <v>0</v>
      </c>
      <c r="F47" s="1119">
        <f t="shared" si="14"/>
        <v>0</v>
      </c>
      <c r="G47" s="1119">
        <f t="shared" si="14"/>
        <v>0</v>
      </c>
      <c r="H47" s="1119">
        <f t="shared" si="14"/>
        <v>0</v>
      </c>
      <c r="I47" s="1119">
        <f t="shared" si="14"/>
        <v>0</v>
      </c>
      <c r="J47" s="1119">
        <f t="shared" si="14"/>
        <v>0</v>
      </c>
      <c r="K47" s="1119">
        <f t="shared" si="14"/>
        <v>0</v>
      </c>
      <c r="L47" s="1119">
        <f t="shared" si="14"/>
        <v>0</v>
      </c>
      <c r="M47" s="1119">
        <f t="shared" si="14"/>
        <v>0</v>
      </c>
      <c r="N47" s="1119">
        <f t="shared" si="14"/>
        <v>0</v>
      </c>
      <c r="O47" s="1119">
        <f t="shared" si="14"/>
        <v>0</v>
      </c>
      <c r="P47" s="1120">
        <f t="shared" si="13"/>
        <v>0</v>
      </c>
    </row>
    <row r="48" spans="2:16">
      <c r="B48" s="1117" t="str">
        <f t="shared" si="12"/>
        <v>Парк экскаваторов Komatsu PC-1250</v>
      </c>
      <c r="C48" s="260" t="s">
        <v>672</v>
      </c>
      <c r="D48" s="1119">
        <f t="shared" si="14"/>
        <v>0</v>
      </c>
      <c r="E48" s="1119">
        <f>IF(E20=0,0,E35/E20)</f>
        <v>1.9990039106260703E-2</v>
      </c>
      <c r="F48" s="1119">
        <f t="shared" si="14"/>
        <v>1.4391638926814221E-2</v>
      </c>
      <c r="G48" s="1119">
        <f t="shared" si="14"/>
        <v>0</v>
      </c>
      <c r="H48" s="1119">
        <f t="shared" si="14"/>
        <v>1.9104628979377477E-2</v>
      </c>
      <c r="I48" s="1119">
        <f t="shared" si="14"/>
        <v>1.1115816982999327E-2</v>
      </c>
      <c r="J48" s="1119">
        <f t="shared" si="14"/>
        <v>0</v>
      </c>
      <c r="K48" s="1119">
        <f t="shared" si="14"/>
        <v>0</v>
      </c>
      <c r="L48" s="1119">
        <f t="shared" si="14"/>
        <v>0</v>
      </c>
      <c r="M48" s="1119">
        <f t="shared" si="14"/>
        <v>1.6745459214682821E-2</v>
      </c>
      <c r="N48" s="1119">
        <f t="shared" si="14"/>
        <v>2.6656128398390391E-2</v>
      </c>
      <c r="O48" s="1119">
        <f t="shared" si="14"/>
        <v>0</v>
      </c>
      <c r="P48" s="1119">
        <f t="shared" si="13"/>
        <v>9.4053854477227708E-3</v>
      </c>
    </row>
    <row r="49" spans="2:16">
      <c r="B49" s="1117" t="str">
        <f t="shared" si="12"/>
        <v>Парк экскаваторов ЭКГ-10</v>
      </c>
      <c r="C49" s="260" t="s">
        <v>672</v>
      </c>
      <c r="D49" s="1119">
        <f t="shared" si="14"/>
        <v>7.1171031937776567E-3</v>
      </c>
      <c r="E49" s="1119">
        <f t="shared" si="14"/>
        <v>8.9618313371787779E-3</v>
      </c>
      <c r="F49" s="1119">
        <f t="shared" si="14"/>
        <v>1.0448758358743744E-2</v>
      </c>
      <c r="G49" s="1119">
        <f t="shared" si="14"/>
        <v>0</v>
      </c>
      <c r="H49" s="1119">
        <f t="shared" si="14"/>
        <v>7.9629068182221346E-3</v>
      </c>
      <c r="I49" s="1119">
        <f t="shared" si="14"/>
        <v>1.1407773714791269E-2</v>
      </c>
      <c r="J49" s="1119">
        <f t="shared" si="14"/>
        <v>5.7049456616283774E-3</v>
      </c>
      <c r="K49" s="1119">
        <f t="shared" si="14"/>
        <v>5.95355267864106E-3</v>
      </c>
      <c r="L49" s="1119">
        <f t="shared" si="14"/>
        <v>7.7692057259866098E-3</v>
      </c>
      <c r="M49" s="1119">
        <f t="shared" si="14"/>
        <v>9.5151762437149911E-3</v>
      </c>
      <c r="N49" s="1119">
        <f t="shared" si="14"/>
        <v>7.3632799290303313E-3</v>
      </c>
      <c r="O49" s="1119">
        <f t="shared" si="14"/>
        <v>6.1427739878604868E-3</v>
      </c>
      <c r="P49" s="1119">
        <f t="shared" si="13"/>
        <v>7.4551473363729196E-3</v>
      </c>
    </row>
    <row r="50" spans="2:16">
      <c r="B50" s="1117" t="str">
        <f t="shared" si="12"/>
        <v>Парк экскаваторов ЭКГ-5</v>
      </c>
      <c r="C50" s="260" t="s">
        <v>672</v>
      </c>
      <c r="D50" s="1119">
        <f t="shared" si="14"/>
        <v>0</v>
      </c>
      <c r="E50" s="1119">
        <f t="shared" si="14"/>
        <v>0</v>
      </c>
      <c r="F50" s="1119">
        <f t="shared" si="14"/>
        <v>0</v>
      </c>
      <c r="G50" s="1119">
        <f t="shared" si="14"/>
        <v>0</v>
      </c>
      <c r="H50" s="1119">
        <f t="shared" si="14"/>
        <v>0</v>
      </c>
      <c r="I50" s="1119">
        <f t="shared" si="14"/>
        <v>0</v>
      </c>
      <c r="J50" s="1119">
        <f t="shared" si="14"/>
        <v>0</v>
      </c>
      <c r="K50" s="1119">
        <f t="shared" si="14"/>
        <v>0</v>
      </c>
      <c r="L50" s="1119">
        <f t="shared" si="14"/>
        <v>0</v>
      </c>
      <c r="M50" s="1119">
        <f t="shared" si="14"/>
        <v>0</v>
      </c>
      <c r="N50" s="1119">
        <f t="shared" si="14"/>
        <v>0</v>
      </c>
      <c r="O50" s="1119">
        <f t="shared" si="14"/>
        <v>0</v>
      </c>
      <c r="P50" s="1119">
        <f t="shared" si="13"/>
        <v>0</v>
      </c>
    </row>
    <row r="51" spans="2:16">
      <c r="B51" s="1117" t="str">
        <f t="shared" si="12"/>
        <v>Парк экскаваторов ЭКГ-18</v>
      </c>
      <c r="C51" s="260" t="s">
        <v>672</v>
      </c>
      <c r="D51" s="1119">
        <f t="shared" si="14"/>
        <v>4.3499025419957418E-3</v>
      </c>
      <c r="E51" s="1119">
        <f t="shared" si="14"/>
        <v>1.1714591141002057E-2</v>
      </c>
      <c r="F51" s="1119">
        <f t="shared" si="14"/>
        <v>4.7269411690099329E-3</v>
      </c>
      <c r="G51" s="1119">
        <f t="shared" si="14"/>
        <v>4.8656020206749593E-3</v>
      </c>
      <c r="H51" s="1119">
        <f t="shared" si="14"/>
        <v>7.2371514070051048E-3</v>
      </c>
      <c r="I51" s="1119">
        <f t="shared" si="14"/>
        <v>7.8781482693466177E-3</v>
      </c>
      <c r="J51" s="1119">
        <f t="shared" si="14"/>
        <v>4.1621993818748157E-3</v>
      </c>
      <c r="K51" s="1119">
        <f t="shared" si="14"/>
        <v>0</v>
      </c>
      <c r="L51" s="1119">
        <f t="shared" si="14"/>
        <v>5.416188425619356E-2</v>
      </c>
      <c r="M51" s="1119">
        <f t="shared" si="14"/>
        <v>0</v>
      </c>
      <c r="N51" s="1119">
        <f t="shared" si="14"/>
        <v>0</v>
      </c>
      <c r="O51" s="1119">
        <f t="shared" si="14"/>
        <v>0</v>
      </c>
      <c r="P51" s="1119">
        <f t="shared" si="13"/>
        <v>7.0772095491464767E-3</v>
      </c>
    </row>
    <row r="52" spans="2:16">
      <c r="B52" s="1117" t="str">
        <f t="shared" si="12"/>
        <v>Парк экскаваторов WK-20</v>
      </c>
      <c r="C52" s="260" t="s">
        <v>672</v>
      </c>
      <c r="D52" s="1119">
        <f t="shared" si="14"/>
        <v>9.2621836424002478E-3</v>
      </c>
      <c r="E52" s="1119">
        <f t="shared" si="14"/>
        <v>5.9760704402197331E-3</v>
      </c>
      <c r="F52" s="1119">
        <f t="shared" si="14"/>
        <v>1.1730188160977066E-2</v>
      </c>
      <c r="G52" s="1119">
        <f t="shared" si="14"/>
        <v>0</v>
      </c>
      <c r="H52" s="1119">
        <f t="shared" si="14"/>
        <v>5.276632936073688E-3</v>
      </c>
      <c r="I52" s="1119">
        <f t="shared" si="14"/>
        <v>0</v>
      </c>
      <c r="J52" s="1119">
        <f t="shared" si="14"/>
        <v>1.2580961623361583E-2</v>
      </c>
      <c r="K52" s="1119">
        <f t="shared" si="14"/>
        <v>1.7682824238533536E-2</v>
      </c>
      <c r="L52" s="1119">
        <f t="shared" si="14"/>
        <v>4.4890800274920064E-3</v>
      </c>
      <c r="M52" s="1119">
        <f t="shared" si="14"/>
        <v>1.3824650390858829E-2</v>
      </c>
      <c r="N52" s="1119">
        <f t="shared" si="14"/>
        <v>4.7966178326154145E-3</v>
      </c>
      <c r="O52" s="1119">
        <f t="shared" si="14"/>
        <v>4.4594397552260032E-3</v>
      </c>
      <c r="P52" s="1119">
        <f t="shared" si="13"/>
        <v>7.6572025749675051E-3</v>
      </c>
    </row>
    <row r="53" spans="2:16">
      <c r="B53" s="1117" t="str">
        <f t="shared" si="12"/>
        <v>Парк экскаваторов WK-35_Оли</v>
      </c>
      <c r="C53" s="260" t="s">
        <v>672</v>
      </c>
      <c r="D53" s="1119">
        <f t="shared" si="14"/>
        <v>9.3525606599781409E-3</v>
      </c>
      <c r="E53" s="1119">
        <f t="shared" si="14"/>
        <v>1.1633841937722844E-2</v>
      </c>
      <c r="F53" s="1119">
        <f t="shared" si="14"/>
        <v>1.0001475609681199E-2</v>
      </c>
      <c r="G53" s="1119">
        <f t="shared" si="14"/>
        <v>1.6101865492419466E-2</v>
      </c>
      <c r="H53" s="1119">
        <f t="shared" si="14"/>
        <v>9.5878422130916251E-3</v>
      </c>
      <c r="I53" s="1119">
        <f t="shared" si="14"/>
        <v>1.5739405253723492E-2</v>
      </c>
      <c r="J53" s="1119">
        <f t="shared" si="14"/>
        <v>1.0391079576262348E-2</v>
      </c>
      <c r="K53" s="1119">
        <f t="shared" si="14"/>
        <v>1.9538595404437656E-2</v>
      </c>
      <c r="L53" s="1119">
        <f t="shared" si="14"/>
        <v>1.7013199675468139E-2</v>
      </c>
      <c r="M53" s="1119">
        <f t="shared" si="14"/>
        <v>6.3925733145924245E-3</v>
      </c>
      <c r="N53" s="1119">
        <f t="shared" si="14"/>
        <v>1.8316889280945273E-2</v>
      </c>
      <c r="O53" s="1119">
        <f t="shared" si="14"/>
        <v>1.0748969748783324E-2</v>
      </c>
      <c r="P53" s="1119">
        <f t="shared" si="13"/>
        <v>1.2912900932960455E-2</v>
      </c>
    </row>
    <row r="54" spans="2:16">
      <c r="B54" s="1117" t="str">
        <f t="shared" si="12"/>
        <v>Парк экскаваторов ЭКГ-20</v>
      </c>
      <c r="C54" s="260" t="s">
        <v>672</v>
      </c>
      <c r="D54" s="1119">
        <f t="shared" si="14"/>
        <v>2.069625536526765E-2</v>
      </c>
      <c r="E54" s="1119">
        <f t="shared" si="14"/>
        <v>0</v>
      </c>
      <c r="F54" s="1119">
        <f t="shared" si="14"/>
        <v>0</v>
      </c>
      <c r="G54" s="1119">
        <f t="shared" si="14"/>
        <v>0</v>
      </c>
      <c r="H54" s="1119">
        <f t="shared" si="14"/>
        <v>0</v>
      </c>
      <c r="I54" s="1119">
        <f t="shared" si="14"/>
        <v>0</v>
      </c>
      <c r="J54" s="1119">
        <f t="shared" si="14"/>
        <v>0</v>
      </c>
      <c r="K54" s="1119">
        <f t="shared" si="14"/>
        <v>0</v>
      </c>
      <c r="L54" s="1119">
        <f t="shared" si="14"/>
        <v>1.2950750245595562E-2</v>
      </c>
      <c r="M54" s="1119">
        <f t="shared" si="14"/>
        <v>1.8711605121544957E-2</v>
      </c>
      <c r="N54" s="1119">
        <f t="shared" si="14"/>
        <v>0</v>
      </c>
      <c r="O54" s="1119">
        <f t="shared" si="14"/>
        <v>0</v>
      </c>
      <c r="P54" s="1119">
        <f t="shared" si="13"/>
        <v>6.8123340322752647E-3</v>
      </c>
    </row>
    <row r="55" spans="2:16">
      <c r="B55" s="1117" t="str">
        <f t="shared" si="12"/>
        <v>СЭТТ - Парк экскаваторов</v>
      </c>
      <c r="C55" s="260" t="s">
        <v>672</v>
      </c>
      <c r="D55" s="1119">
        <f t="shared" si="14"/>
        <v>0</v>
      </c>
      <c r="E55" s="1119">
        <f t="shared" si="14"/>
        <v>0</v>
      </c>
      <c r="F55" s="1119">
        <f t="shared" si="14"/>
        <v>0</v>
      </c>
      <c r="G55" s="1119">
        <f t="shared" si="14"/>
        <v>0</v>
      </c>
      <c r="H55" s="1119">
        <f t="shared" si="14"/>
        <v>0</v>
      </c>
      <c r="I55" s="1119">
        <f t="shared" si="14"/>
        <v>0</v>
      </c>
      <c r="J55" s="1119">
        <f t="shared" si="14"/>
        <v>0</v>
      </c>
      <c r="K55" s="1119">
        <f t="shared" si="14"/>
        <v>0</v>
      </c>
      <c r="L55" s="1119">
        <f t="shared" si="14"/>
        <v>0</v>
      </c>
      <c r="M55" s="1119">
        <f t="shared" si="14"/>
        <v>0</v>
      </c>
      <c r="N55" s="1119">
        <f t="shared" si="14"/>
        <v>0</v>
      </c>
      <c r="O55" s="1119">
        <f t="shared" si="14"/>
        <v>0</v>
      </c>
      <c r="P55" s="1120">
        <f t="shared" si="13"/>
        <v>0</v>
      </c>
    </row>
    <row r="56" spans="2:16">
      <c r="B56" s="1117" t="str">
        <f t="shared" si="12"/>
        <v>СЭТТ - Парк экскаваторов PC-400</v>
      </c>
      <c r="C56" s="260" t="s">
        <v>672</v>
      </c>
      <c r="D56" s="1119">
        <f t="shared" si="14"/>
        <v>0</v>
      </c>
      <c r="E56" s="1119">
        <f t="shared" si="14"/>
        <v>0</v>
      </c>
      <c r="F56" s="1119">
        <f t="shared" si="14"/>
        <v>0</v>
      </c>
      <c r="G56" s="1119">
        <f t="shared" si="14"/>
        <v>0</v>
      </c>
      <c r="H56" s="1119">
        <f t="shared" si="14"/>
        <v>0</v>
      </c>
      <c r="I56" s="1119">
        <f t="shared" si="14"/>
        <v>0</v>
      </c>
      <c r="J56" s="1119">
        <f t="shared" si="14"/>
        <v>0</v>
      </c>
      <c r="K56" s="1119">
        <f t="shared" si="14"/>
        <v>0</v>
      </c>
      <c r="L56" s="1119">
        <f t="shared" si="14"/>
        <v>0</v>
      </c>
      <c r="M56" s="1119">
        <f t="shared" si="14"/>
        <v>0</v>
      </c>
      <c r="N56" s="1119">
        <f t="shared" si="14"/>
        <v>0</v>
      </c>
      <c r="O56" s="1119">
        <f t="shared" si="14"/>
        <v>0</v>
      </c>
      <c r="P56" s="1120">
        <f t="shared" si="13"/>
        <v>0</v>
      </c>
    </row>
    <row r="57" spans="2:16">
      <c r="B57" s="17" t="s">
        <v>673</v>
      </c>
      <c r="C57" s="17" t="str">
        <f>C56</f>
        <v>$/м3</v>
      </c>
      <c r="D57" s="1121">
        <f>SUM(D33:D41)/SUM(D18:D26)</f>
        <v>8.7872627734956361E-3</v>
      </c>
      <c r="E57" s="1121">
        <f t="shared" ref="E57:P57" si="15">SUM(E33:E41)/SUM(E18:E26)</f>
        <v>1.0804584854526813E-2</v>
      </c>
      <c r="F57" s="1121">
        <f t="shared" si="15"/>
        <v>1.0265511494594185E-2</v>
      </c>
      <c r="G57" s="1121">
        <f t="shared" si="15"/>
        <v>1.2082450397868708E-2</v>
      </c>
      <c r="H57" s="1121">
        <f t="shared" si="15"/>
        <v>9.2904148572766996E-3</v>
      </c>
      <c r="I57" s="1121">
        <f t="shared" si="15"/>
        <v>1.2911579920882659E-2</v>
      </c>
      <c r="J57" s="1121">
        <f t="shared" si="15"/>
        <v>9.7093379817851377E-3</v>
      </c>
      <c r="K57" s="1121">
        <f t="shared" si="15"/>
        <v>1.6418797036006332E-2</v>
      </c>
      <c r="L57" s="1121">
        <f t="shared" si="15"/>
        <v>1.4280769527982308E-2</v>
      </c>
      <c r="M57" s="1121">
        <f t="shared" si="15"/>
        <v>8.4790832451077068E-3</v>
      </c>
      <c r="N57" s="1121">
        <f t="shared" si="15"/>
        <v>1.5631717325077732E-2</v>
      </c>
      <c r="O57" s="1121">
        <f t="shared" si="15"/>
        <v>8.7778013578140128E-3</v>
      </c>
      <c r="P57" s="1122">
        <f t="shared" si="15"/>
        <v>1.1462760970569816E-2</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S34"/>
  <sheetViews>
    <sheetView topLeftCell="A10" workbookViewId="0">
      <selection activeCell="F41" sqref="F41"/>
    </sheetView>
  </sheetViews>
  <sheetFormatPr defaultRowHeight="12.75"/>
  <cols>
    <col min="1" max="1" width="4.5703125" style="181" customWidth="1"/>
    <col min="2" max="2" width="21.42578125" style="137" customWidth="1"/>
    <col min="3" max="3" width="13.5703125" style="137" customWidth="1"/>
    <col min="4" max="4" width="11.42578125" style="137" customWidth="1"/>
    <col min="5" max="5" width="12.140625" style="137" customWidth="1"/>
    <col min="6" max="6" width="9.5703125" style="137" bestFit="1" customWidth="1"/>
    <col min="7" max="7" width="11" style="137" customWidth="1"/>
    <col min="8" max="11" width="9.140625" style="137"/>
    <col min="12" max="13" width="12.7109375" style="137" customWidth="1"/>
    <col min="14" max="14" width="12.5703125" style="137" customWidth="1"/>
    <col min="15" max="15" width="10.85546875" style="137" customWidth="1"/>
    <col min="16" max="16" width="9.140625" style="137"/>
    <col min="17" max="18" width="11.5703125" style="137" customWidth="1"/>
    <col min="19" max="16384" width="9.140625" style="137"/>
  </cols>
  <sheetData>
    <row r="3" spans="2:18" ht="15">
      <c r="B3" s="1200" t="s">
        <v>677</v>
      </c>
      <c r="C3" s="1192" t="s">
        <v>730</v>
      </c>
      <c r="D3" s="1192"/>
      <c r="E3" s="1192"/>
      <c r="F3" s="1192"/>
      <c r="G3" s="1192"/>
      <c r="H3" s="1192"/>
      <c r="I3" s="1192"/>
      <c r="J3" s="1192"/>
      <c r="K3" s="1192"/>
      <c r="L3" s="1192"/>
      <c r="M3" s="1192"/>
      <c r="N3" s="1192"/>
      <c r="O3" s="1192"/>
      <c r="P3" s="1192"/>
    </row>
    <row r="4" spans="2:18" ht="15">
      <c r="B4" s="1193" t="s">
        <v>279</v>
      </c>
      <c r="C4" s="1192"/>
      <c r="D4" s="1192"/>
      <c r="E4" s="1192"/>
      <c r="F4" s="1192"/>
      <c r="G4" s="1192"/>
      <c r="H4" s="1192"/>
      <c r="I4" s="1192"/>
      <c r="J4" s="1192"/>
      <c r="K4" s="1192"/>
      <c r="L4" s="1192"/>
      <c r="M4" s="1192"/>
      <c r="N4" s="1192"/>
      <c r="O4" s="1192"/>
      <c r="P4" s="1192"/>
    </row>
    <row r="5" spans="2:18" ht="26.25">
      <c r="B5" s="1194" t="s">
        <v>726</v>
      </c>
      <c r="C5" s="1194" t="s">
        <v>44</v>
      </c>
      <c r="D5" s="1194">
        <v>1</v>
      </c>
      <c r="E5" s="1194">
        <v>2</v>
      </c>
      <c r="F5" s="1194">
        <v>3</v>
      </c>
      <c r="G5" s="1194">
        <v>4</v>
      </c>
      <c r="H5" s="1194">
        <v>5</v>
      </c>
      <c r="I5" s="1194">
        <v>6</v>
      </c>
      <c r="J5" s="1194">
        <v>7</v>
      </c>
      <c r="K5" s="1194">
        <v>8</v>
      </c>
      <c r="L5" s="1194">
        <v>9</v>
      </c>
      <c r="M5" s="1194">
        <v>10</v>
      </c>
      <c r="N5" s="1194">
        <v>11</v>
      </c>
      <c r="O5" s="1194">
        <v>12</v>
      </c>
      <c r="P5" s="1194">
        <v>13</v>
      </c>
      <c r="Q5" s="1205" t="s">
        <v>736</v>
      </c>
      <c r="R5" s="1205" t="s">
        <v>737</v>
      </c>
    </row>
    <row r="6" spans="2:18" ht="15">
      <c r="B6" s="1195" t="s">
        <v>679</v>
      </c>
      <c r="C6" s="1195" t="s">
        <v>677</v>
      </c>
      <c r="D6" s="1196">
        <v>0.96218804743102482</v>
      </c>
      <c r="E6" s="1196">
        <v>0.82321265938069232</v>
      </c>
      <c r="F6" s="1196">
        <v>0.84440639269406392</v>
      </c>
      <c r="G6" s="1196">
        <v>0.7807562785388128</v>
      </c>
      <c r="H6" s="1196">
        <v>0.8870606884057971</v>
      </c>
      <c r="I6" s="1196">
        <v>0.92641364551863037</v>
      </c>
      <c r="J6" s="1196">
        <v>0.76163095193167452</v>
      </c>
      <c r="K6" s="1196">
        <v>0.8906529680365296</v>
      </c>
      <c r="L6" s="1196">
        <v>0.21325</v>
      </c>
      <c r="M6" s="1197"/>
      <c r="N6" s="1197"/>
      <c r="O6" s="1197"/>
      <c r="P6" s="1197"/>
      <c r="Q6" s="245"/>
      <c r="R6" s="245"/>
    </row>
    <row r="7" spans="2:18" ht="15">
      <c r="B7" s="1195" t="s">
        <v>683</v>
      </c>
      <c r="C7" s="1195" t="s">
        <v>677</v>
      </c>
      <c r="D7" s="1196">
        <v>0.9</v>
      </c>
      <c r="E7" s="1196">
        <v>0.76</v>
      </c>
      <c r="F7" s="1196">
        <v>0.79975211371335986</v>
      </c>
      <c r="G7" s="1196">
        <v>0.66886384335154825</v>
      </c>
      <c r="H7" s="1196">
        <v>0.52177640603566533</v>
      </c>
      <c r="I7" s="1196">
        <v>0.64098837209302328</v>
      </c>
      <c r="J7" s="1196">
        <v>0.7489611872146118</v>
      </c>
      <c r="K7" s="1196">
        <v>0.78604052823315118</v>
      </c>
      <c r="L7" s="1196">
        <v>0.60871347031963474</v>
      </c>
      <c r="M7" s="1196">
        <v>0.74988926940639256</v>
      </c>
      <c r="N7" s="1196">
        <v>0.7750951617199392</v>
      </c>
      <c r="O7" s="1196">
        <v>0.85428684931588506</v>
      </c>
      <c r="P7" s="1197"/>
      <c r="Q7" s="245"/>
      <c r="R7" s="245"/>
    </row>
    <row r="8" spans="2:18" ht="15">
      <c r="B8" s="1195" t="s">
        <v>727</v>
      </c>
      <c r="C8" s="1195" t="s">
        <v>677</v>
      </c>
      <c r="D8" s="1196">
        <v>0.91</v>
      </c>
      <c r="E8" s="1196">
        <v>0.81</v>
      </c>
      <c r="F8" s="1196">
        <v>0.82944292237442918</v>
      </c>
      <c r="G8" s="1196">
        <v>0.84221311475409832</v>
      </c>
      <c r="H8" s="1196">
        <v>0.87960805936073061</v>
      </c>
      <c r="I8" s="1196">
        <v>0.86904236286666869</v>
      </c>
      <c r="J8" s="1196">
        <v>0.84909756952054793</v>
      </c>
      <c r="K8" s="1196">
        <v>0.851223598823592</v>
      </c>
      <c r="L8" s="1196">
        <v>0.86604896012579402</v>
      </c>
      <c r="M8" s="1196">
        <v>0.90352151972352601</v>
      </c>
      <c r="N8" s="1196">
        <v>0.87923566742935488</v>
      </c>
      <c r="O8" s="1196">
        <v>0.85092792021364749</v>
      </c>
      <c r="P8" s="1196">
        <v>0.8296270141370784</v>
      </c>
      <c r="Q8" s="245"/>
      <c r="R8" s="245"/>
    </row>
    <row r="9" spans="2:18" ht="15">
      <c r="B9" s="1195" t="s">
        <v>728</v>
      </c>
      <c r="C9" s="1195" t="s">
        <v>677</v>
      </c>
      <c r="D9" s="1196"/>
      <c r="E9" s="1196"/>
      <c r="F9" s="1196"/>
      <c r="G9" s="1196"/>
      <c r="H9" s="1196"/>
      <c r="I9" s="1196"/>
      <c r="J9" s="1196"/>
      <c r="K9" s="1196"/>
      <c r="L9" s="1196"/>
      <c r="M9" s="1196"/>
      <c r="N9" s="1196"/>
      <c r="O9" s="1197"/>
      <c r="P9" s="1197"/>
      <c r="Q9" s="245"/>
      <c r="R9" s="245"/>
    </row>
    <row r="10" spans="2:18" ht="15">
      <c r="B10" s="1198" t="s">
        <v>729</v>
      </c>
      <c r="C10" s="1198" t="s">
        <v>677</v>
      </c>
      <c r="D10" s="1199">
        <f>AVERAGE(D6:D9)</f>
        <v>0.92406268247700829</v>
      </c>
      <c r="E10" s="1199">
        <f t="shared" ref="E10:R10" si="0">AVERAGE(E6:E9)</f>
        <v>0.79773755312689743</v>
      </c>
      <c r="F10" s="1199">
        <f t="shared" si="0"/>
        <v>0.82453380959395106</v>
      </c>
      <c r="G10" s="1199">
        <f t="shared" si="0"/>
        <v>0.76394441221481968</v>
      </c>
      <c r="H10" s="1199">
        <f t="shared" si="0"/>
        <v>0.76281505126739768</v>
      </c>
      <c r="I10" s="1199">
        <f t="shared" si="0"/>
        <v>0.81214812682610749</v>
      </c>
      <c r="J10" s="1199">
        <f t="shared" si="0"/>
        <v>0.78656323622227819</v>
      </c>
      <c r="K10" s="1199">
        <f t="shared" si="0"/>
        <v>0.84263903169775756</v>
      </c>
      <c r="L10" s="1199">
        <f t="shared" si="0"/>
        <v>0.5626708101484762</v>
      </c>
      <c r="M10" s="1199">
        <f t="shared" si="0"/>
        <v>0.82670539456495928</v>
      </c>
      <c r="N10" s="1199">
        <f t="shared" si="0"/>
        <v>0.82716541457464698</v>
      </c>
      <c r="O10" s="1199">
        <f t="shared" si="0"/>
        <v>0.85260738476476627</v>
      </c>
      <c r="P10" s="1199">
        <f t="shared" si="0"/>
        <v>0.8296270141370784</v>
      </c>
      <c r="Q10" s="1199" t="e">
        <f t="shared" si="0"/>
        <v>#DIV/0!</v>
      </c>
      <c r="R10" s="1199" t="e">
        <f t="shared" si="0"/>
        <v>#DIV/0!</v>
      </c>
    </row>
    <row r="13" spans="2:18" ht="15">
      <c r="B13" s="1191" t="s">
        <v>733</v>
      </c>
      <c r="C13" s="1192" t="s">
        <v>730</v>
      </c>
      <c r="D13" s="1192"/>
      <c r="E13" s="1192"/>
      <c r="F13" s="1192"/>
      <c r="G13" s="1192"/>
      <c r="H13" s="1192"/>
      <c r="I13" s="1192"/>
      <c r="J13" s="1192"/>
      <c r="K13" s="1192"/>
      <c r="L13" s="1192"/>
      <c r="M13" s="1192"/>
    </row>
    <row r="14" spans="2:18" ht="15">
      <c r="B14" s="1193" t="s">
        <v>279</v>
      </c>
      <c r="C14" s="1192"/>
      <c r="D14" s="1192"/>
      <c r="E14" s="1192"/>
      <c r="F14" s="1192"/>
      <c r="G14" s="1192"/>
      <c r="H14" s="1192"/>
      <c r="I14" s="1192"/>
      <c r="J14" s="1192"/>
      <c r="K14" s="1192"/>
      <c r="L14" s="1192"/>
      <c r="M14" s="1192"/>
    </row>
    <row r="15" spans="2:18" ht="15">
      <c r="B15" s="1194" t="s">
        <v>726</v>
      </c>
      <c r="C15" s="1194" t="s">
        <v>44</v>
      </c>
      <c r="D15" s="1194">
        <v>1</v>
      </c>
      <c r="E15" s="1194">
        <v>2</v>
      </c>
      <c r="F15" s="1194">
        <v>3</v>
      </c>
      <c r="G15" s="1194">
        <v>4</v>
      </c>
      <c r="H15" s="1194">
        <v>5</v>
      </c>
      <c r="I15" s="1194">
        <v>6</v>
      </c>
      <c r="J15" s="1194">
        <v>7</v>
      </c>
      <c r="K15" s="1194">
        <v>8</v>
      </c>
      <c r="L15" s="1194">
        <v>9</v>
      </c>
      <c r="M15" s="1194">
        <v>10</v>
      </c>
    </row>
    <row r="16" spans="2:18" ht="15">
      <c r="B16" s="1195" t="s">
        <v>734</v>
      </c>
      <c r="C16" s="1195" t="s">
        <v>733</v>
      </c>
      <c r="D16" s="1196">
        <v>0.87204491504186232</v>
      </c>
      <c r="E16" s="1196"/>
      <c r="F16" s="1196"/>
      <c r="G16" s="1197"/>
      <c r="H16" s="1197"/>
      <c r="I16" s="1197"/>
      <c r="J16" s="1197"/>
      <c r="K16" s="1197"/>
      <c r="L16" s="1197"/>
      <c r="M16" s="1197"/>
    </row>
    <row r="17" spans="2:19" ht="15">
      <c r="B17" s="1195" t="s">
        <v>683</v>
      </c>
      <c r="C17" s="1195" t="s">
        <v>733</v>
      </c>
      <c r="D17" s="1196">
        <v>0.84305644108594269</v>
      </c>
      <c r="E17" s="1196"/>
      <c r="F17" s="1196"/>
      <c r="G17" s="1197"/>
      <c r="H17" s="1197"/>
      <c r="I17" s="1197"/>
      <c r="J17" s="1197"/>
      <c r="K17" s="1197"/>
      <c r="L17" s="1197"/>
      <c r="M17" s="1197"/>
    </row>
    <row r="18" spans="2:19" ht="15">
      <c r="B18" s="1198" t="s">
        <v>729</v>
      </c>
      <c r="C18" s="1198" t="s">
        <v>733</v>
      </c>
      <c r="D18" s="1199">
        <v>0.85465183066830996</v>
      </c>
      <c r="E18" s="1199"/>
      <c r="F18" s="1199"/>
      <c r="G18" s="1203"/>
      <c r="H18" s="1203"/>
      <c r="I18" s="1203"/>
      <c r="J18" s="1203"/>
      <c r="K18" s="1203"/>
      <c r="L18" s="1203"/>
      <c r="M18" s="1203"/>
      <c r="N18" s="137" t="s">
        <v>741</v>
      </c>
    </row>
    <row r="19" spans="2:19">
      <c r="B19" s="137" t="s">
        <v>738</v>
      </c>
      <c r="D19" s="1207">
        <v>0.86535862494706117</v>
      </c>
      <c r="E19" s="1207">
        <v>0.80679279498300627</v>
      </c>
      <c r="F19" s="1207">
        <v>0.79116658447808808</v>
      </c>
      <c r="G19" s="1207">
        <v>0.77695583643789956</v>
      </c>
    </row>
    <row r="22" spans="2:19" ht="26.25">
      <c r="B22" s="1194"/>
      <c r="C22" s="1194"/>
      <c r="D22" s="1194">
        <v>1</v>
      </c>
      <c r="E22" s="1194">
        <v>2</v>
      </c>
      <c r="F22" s="1194">
        <v>3</v>
      </c>
      <c r="G22" s="1194">
        <v>4</v>
      </c>
      <c r="H22" s="1194">
        <v>5</v>
      </c>
      <c r="I22" s="1194">
        <v>6</v>
      </c>
      <c r="J22" s="1194">
        <v>7</v>
      </c>
      <c r="K22" s="1194">
        <v>8</v>
      </c>
      <c r="L22" s="1194">
        <v>9</v>
      </c>
      <c r="M22" s="1194">
        <v>10</v>
      </c>
      <c r="N22" s="1205" t="s">
        <v>737</v>
      </c>
    </row>
    <row r="23" spans="2:19" ht="38.25">
      <c r="B23" s="1204" t="s">
        <v>735</v>
      </c>
      <c r="C23" s="243" t="s">
        <v>8</v>
      </c>
      <c r="D23" s="244">
        <f>D18</f>
        <v>0.85465183066830996</v>
      </c>
      <c r="E23" s="244">
        <f>D23+(E10-D10)</f>
        <v>0.7283267013181991</v>
      </c>
      <c r="F23" s="244">
        <f t="shared" ref="F23:M23" si="1">E23+(F10-E10)</f>
        <v>0.75512295778525274</v>
      </c>
      <c r="G23" s="244">
        <f t="shared" si="1"/>
        <v>0.69453356040612135</v>
      </c>
      <c r="H23" s="244">
        <f t="shared" si="1"/>
        <v>0.69340419945869936</v>
      </c>
      <c r="I23" s="244">
        <f t="shared" si="1"/>
        <v>0.74273727501740916</v>
      </c>
      <c r="J23" s="244">
        <f t="shared" si="1"/>
        <v>0.71715238441357987</v>
      </c>
      <c r="K23" s="244">
        <f t="shared" si="1"/>
        <v>0.77322817988905923</v>
      </c>
      <c r="L23" s="244">
        <f>K23+(L10-K10)</f>
        <v>0.49325995833977787</v>
      </c>
      <c r="M23" s="244">
        <f t="shared" si="1"/>
        <v>0.75729454275626096</v>
      </c>
      <c r="N23" s="1206">
        <f>AVERAGE(D23:M23)</f>
        <v>0.72097115900526687</v>
      </c>
    </row>
    <row r="27" spans="2:19" ht="15">
      <c r="B27" s="1401" t="str">
        <f>'[85]В презент'!Q149</f>
        <v>БЕ</v>
      </c>
      <c r="C27" s="1401" t="str">
        <f>'[85]В презент'!R149</f>
        <v>Экскаватор</v>
      </c>
      <c r="D27" s="1401">
        <f>'[85]В презент'!S149</f>
        <v>1</v>
      </c>
      <c r="E27" s="1401">
        <f>'[85]В презент'!T149</f>
        <v>2</v>
      </c>
      <c r="F27" s="1401">
        <f>'[85]В презент'!U149</f>
        <v>3</v>
      </c>
      <c r="G27" s="1401">
        <f>'[85]В презент'!V149</f>
        <v>4</v>
      </c>
      <c r="H27" s="1401">
        <f>'[85]В презент'!W149</f>
        <v>5</v>
      </c>
      <c r="I27" s="1401">
        <f>'[85]В презент'!X149</f>
        <v>6</v>
      </c>
      <c r="J27" s="1401">
        <f>'[85]В презент'!Y149</f>
        <v>7</v>
      </c>
      <c r="K27" s="1401">
        <f>'[85]В презент'!Z149</f>
        <v>8</v>
      </c>
      <c r="L27" s="1401">
        <f>'[85]В презент'!AA149</f>
        <v>9</v>
      </c>
      <c r="M27" s="1401">
        <f>'[85]В презент'!AB149</f>
        <v>10</v>
      </c>
      <c r="N27" s="1401">
        <f>'[85]В презент'!AC149</f>
        <v>11</v>
      </c>
      <c r="O27" s="1401">
        <f>'[85]В презент'!AD149</f>
        <v>12</v>
      </c>
      <c r="P27" s="1401">
        <f>'[85]В презент'!AE149</f>
        <v>13</v>
      </c>
      <c r="Q27" s="1401">
        <f>'[85]В презент'!AF149</f>
        <v>14</v>
      </c>
      <c r="R27" s="1401">
        <f>'[85]В презент'!AG149</f>
        <v>15</v>
      </c>
      <c r="S27" s="1401">
        <f>'[85]В презент'!AH149</f>
        <v>16</v>
      </c>
    </row>
    <row r="28" spans="2:19" ht="15">
      <c r="B28" s="1402" t="str">
        <f>'[85]В презент'!Q150</f>
        <v>Красноярск</v>
      </c>
      <c r="C28" s="1402" t="str">
        <f>'[85]В презент'!R150</f>
        <v>PC-1250</v>
      </c>
      <c r="D28" s="1403">
        <f>'[85]В презент'!S150</f>
        <v>0.90771275901881709</v>
      </c>
      <c r="E28" s="1403">
        <f>'[85]В презент'!T150</f>
        <v>0.88517082396304303</v>
      </c>
      <c r="F28" s="1403">
        <f>'[85]В презент'!U150</f>
        <v>0.87535418988269675</v>
      </c>
      <c r="G28" s="1403">
        <f>'[85]В презент'!V150</f>
        <v>0.73473982914945246</v>
      </c>
      <c r="H28" s="1403">
        <f>'[85]В презент'!W150</f>
        <v>0.7237343437096001</v>
      </c>
      <c r="I28" s="1403">
        <f>'[85]В презент'!X150</f>
        <v>0.82183020357445502</v>
      </c>
      <c r="J28" s="1403">
        <f>'[85]В презент'!Y150</f>
        <v>0.80742135899561929</v>
      </c>
      <c r="K28" s="1403">
        <f>'[85]В презент'!Z150</f>
        <v>0.86690658649073382</v>
      </c>
      <c r="L28" s="1403">
        <f>'[85]В презент'!AA150</f>
        <v>0.81853443632840073</v>
      </c>
      <c r="M28" s="1403">
        <f>'[85]В презент'!AB150</f>
        <v>0.61920841239902213</v>
      </c>
      <c r="N28" s="1403">
        <f>'[85]В презент'!AC150</f>
        <v>0.75841176503827712</v>
      </c>
      <c r="O28" s="1403">
        <f>'[85]В презент'!AD150</f>
        <v>0.58150392609035029</v>
      </c>
      <c r="P28" s="1403">
        <f>'[85]В презент'!AE150</f>
        <v>0.88015596032628851</v>
      </c>
      <c r="Q28" s="1403">
        <f>'[85]В презент'!AF150</f>
        <v>0.77355344677045301</v>
      </c>
      <c r="R28" s="1403">
        <f>'[85]В презент'!AG150</f>
        <v>0.86968632908399901</v>
      </c>
      <c r="S28" s="1403">
        <f>'[85]В презент'!AH150</f>
        <v>0.87941962464822099</v>
      </c>
    </row>
    <row r="29" spans="2:19" ht="15">
      <c r="B29" s="1402" t="str">
        <f>'[85]В презент'!Q151</f>
        <v>Алдан</v>
      </c>
      <c r="C29" s="1402" t="str">
        <f>'[85]В презент'!R151</f>
        <v>PC-1250</v>
      </c>
      <c r="D29" s="1403">
        <f>'[85]В презент'!S151</f>
        <v>0.89161080309152074</v>
      </c>
      <c r="E29" s="1403">
        <f>'[85]В презент'!T151</f>
        <v>0.78526598173515982</v>
      </c>
      <c r="F29" s="1403">
        <f>'[85]В презент'!U151</f>
        <v>0.76827346413628039</v>
      </c>
      <c r="G29" s="1403">
        <f>'[85]В презент'!V151</f>
        <v>0.62342521494568504</v>
      </c>
      <c r="H29" s="1403">
        <f>'[85]В презент'!W151</f>
        <v>0.66835798601215901</v>
      </c>
      <c r="I29" s="1403">
        <f>'[85]В презент'!X151</f>
        <v>0.75110383490429589</v>
      </c>
      <c r="J29" s="1403">
        <f>'[85]В презент'!Y151</f>
        <v>0.7435439496556262</v>
      </c>
      <c r="K29" s="1403">
        <f>'[85]В презент'!Z151</f>
        <v>0.66483127693802979</v>
      </c>
      <c r="L29" s="1403">
        <f>'[85]В презент'!AA151</f>
        <v>0.74591566742032589</v>
      </c>
      <c r="M29" s="1403">
        <f>'[85]В презент'!AB151</f>
        <v>0.644156392694064</v>
      </c>
      <c r="N29" s="1403">
        <f>'[85]В презент'!AC151</f>
        <v>0.39610375275938192</v>
      </c>
      <c r="O29" s="1403">
        <f>'[85]В презент'!AD151</f>
        <v>0</v>
      </c>
      <c r="P29" s="1403">
        <f>'[85]В презент'!AE151</f>
        <v>0</v>
      </c>
      <c r="Q29" s="1403">
        <f>'[85]В презент'!AF151</f>
        <v>0</v>
      </c>
      <c r="R29" s="1403">
        <f>'[85]В презент'!AG151</f>
        <v>0</v>
      </c>
      <c r="S29" s="1403">
        <f>'[85]В презент'!AH151</f>
        <v>0</v>
      </c>
    </row>
    <row r="30" spans="2:19" ht="15">
      <c r="B30" s="1402" t="str">
        <f>'[85]В презент'!Q152</f>
        <v>Вернинское</v>
      </c>
      <c r="C30" s="1402" t="str">
        <f>'[85]В презент'!R152</f>
        <v>PC-1250</v>
      </c>
      <c r="D30" s="1403">
        <f>'[85]В презент'!S152</f>
        <v>0.91868942600521986</v>
      </c>
      <c r="E30" s="1403">
        <f>'[85]В презент'!T152</f>
        <v>0.88090534435208701</v>
      </c>
      <c r="F30" s="1403">
        <f>'[85]В презент'!U152</f>
        <v>0.80585305688963027</v>
      </c>
      <c r="G30" s="1403">
        <f>'[85]В презент'!V152</f>
        <v>0.66052039053077138</v>
      </c>
      <c r="H30" s="1403">
        <f>'[85]В презент'!W152</f>
        <v>0.72025102607903435</v>
      </c>
      <c r="I30" s="1403">
        <f>'[85]В презент'!X152</f>
        <v>0</v>
      </c>
      <c r="J30" s="1403">
        <f>'[85]В презент'!Y152</f>
        <v>0</v>
      </c>
      <c r="K30" s="1403">
        <f>'[85]В презент'!Z152</f>
        <v>0</v>
      </c>
      <c r="L30" s="1403">
        <f>'[85]В презент'!AA152</f>
        <v>0</v>
      </c>
      <c r="M30" s="1403">
        <f>'[85]В презент'!AB152</f>
        <v>0</v>
      </c>
      <c r="N30" s="1403">
        <f>'[85]В презент'!AC152</f>
        <v>0</v>
      </c>
      <c r="O30" s="1403">
        <f>'[85]В презент'!AD152</f>
        <v>0</v>
      </c>
      <c r="P30" s="1403">
        <f>'[85]В презент'!AE152</f>
        <v>0</v>
      </c>
      <c r="Q30" s="1403">
        <f>'[85]В презент'!AF152</f>
        <v>0</v>
      </c>
      <c r="R30" s="1403">
        <f>'[85]В презент'!AG152</f>
        <v>0</v>
      </c>
      <c r="S30" s="1403">
        <f>'[85]В презент'!AH152</f>
        <v>0</v>
      </c>
    </row>
    <row r="31" spans="2:19" ht="15">
      <c r="B31" s="1402" t="str">
        <f>'[85]В презент'!Q153</f>
        <v>Магадан</v>
      </c>
      <c r="C31" s="1402" t="str">
        <f>'[85]В презент'!R153</f>
        <v>PC-1250</v>
      </c>
      <c r="D31" s="1403">
        <f>'[85]В презент'!S153</f>
        <v>0.88567977610841064</v>
      </c>
      <c r="E31" s="1403">
        <f>'[85]В презент'!T153</f>
        <v>0.80173446803614712</v>
      </c>
      <c r="F31" s="1403">
        <f>'[85]В презент'!U153</f>
        <v>0.77053365806234897</v>
      </c>
      <c r="G31" s="1403">
        <f>'[85]В презент'!V153</f>
        <v>0.87912351276204204</v>
      </c>
      <c r="H31" s="1403">
        <f>'[85]В презент'!W153</f>
        <v>0.76643159925656856</v>
      </c>
      <c r="I31" s="1403">
        <f>'[85]В презент'!X153</f>
        <v>0.69850945218522731</v>
      </c>
      <c r="J31" s="1403">
        <f>'[85]В презент'!Y153</f>
        <v>0.72510898748986485</v>
      </c>
      <c r="K31" s="1403">
        <f>'[85]В презент'!Z153</f>
        <v>0</v>
      </c>
      <c r="L31" s="1403">
        <f>'[85]В презент'!AA153</f>
        <v>0</v>
      </c>
      <c r="M31" s="1403">
        <f>'[85]В презент'!AB153</f>
        <v>0</v>
      </c>
      <c r="N31" s="1403">
        <f>'[85]В презент'!AC153</f>
        <v>0</v>
      </c>
      <c r="O31" s="1403">
        <f>'[85]В презент'!AD153</f>
        <v>0</v>
      </c>
      <c r="P31" s="1403">
        <f>'[85]В презент'!AE153</f>
        <v>0</v>
      </c>
      <c r="Q31" s="1403">
        <f>'[85]В презент'!AF153</f>
        <v>0</v>
      </c>
      <c r="R31" s="1403">
        <f>'[85]В презент'!AG153</f>
        <v>0</v>
      </c>
      <c r="S31" s="1403">
        <f>'[85]В презент'!AH153</f>
        <v>0</v>
      </c>
    </row>
    <row r="32" spans="2:19" ht="15">
      <c r="B32" s="1402" t="str">
        <f>'[85]В презент'!Q154</f>
        <v>Сухой Лог</v>
      </c>
      <c r="C32" s="1402" t="str">
        <f>'[85]В презент'!R154</f>
        <v>PC-1250</v>
      </c>
      <c r="D32" s="1403">
        <f>'[85]В презент'!S154</f>
        <v>0.88169267045645561</v>
      </c>
      <c r="E32" s="1403">
        <f>'[85]В презент'!T154</f>
        <v>0.7421517342532955</v>
      </c>
      <c r="F32" s="1403">
        <f>'[85]В презент'!U154</f>
        <v>0</v>
      </c>
      <c r="G32" s="1403">
        <f>'[85]В презент'!V154</f>
        <v>0</v>
      </c>
      <c r="H32" s="1403">
        <f>'[85]В презент'!W154</f>
        <v>0</v>
      </c>
      <c r="I32" s="1403">
        <f>'[85]В презент'!X154</f>
        <v>0</v>
      </c>
      <c r="J32" s="1403">
        <f>'[85]В презент'!Y154</f>
        <v>0</v>
      </c>
      <c r="K32" s="1403">
        <f>'[85]В презент'!Z154</f>
        <v>0</v>
      </c>
      <c r="L32" s="1403">
        <f>'[85]В презент'!AA154</f>
        <v>0</v>
      </c>
      <c r="M32" s="1403">
        <f>'[85]В презент'!AB154</f>
        <v>0</v>
      </c>
      <c r="N32" s="1403">
        <f>'[85]В презент'!AC154</f>
        <v>0</v>
      </c>
      <c r="O32" s="1403">
        <f>'[85]В презент'!AD154</f>
        <v>0</v>
      </c>
      <c r="P32" s="1403">
        <f>'[85]В презент'!AE154</f>
        <v>0</v>
      </c>
      <c r="Q32" s="1403">
        <f>'[85]В презент'!AF154</f>
        <v>0</v>
      </c>
      <c r="R32" s="1403">
        <f>'[85]В презент'!AG154</f>
        <v>0</v>
      </c>
      <c r="S32" s="1403">
        <f>'[85]В презент'!AH154</f>
        <v>0</v>
      </c>
    </row>
    <row r="33" spans="2:19" ht="15">
      <c r="B33" s="1404" t="str">
        <f>'[85]В презент'!Q155</f>
        <v>По Группе</v>
      </c>
      <c r="C33" s="1404" t="str">
        <f>'[85]В презент'!R155</f>
        <v>PC-1250</v>
      </c>
      <c r="D33" s="1405">
        <f>'[85]В презент'!S155</f>
        <v>0.89707708693608479</v>
      </c>
      <c r="E33" s="1405">
        <f>'[85]В презент'!T155</f>
        <v>0.81904567046794641</v>
      </c>
      <c r="F33" s="1405">
        <f>'[85]В презент'!U155</f>
        <v>0.8050035922427391</v>
      </c>
      <c r="G33" s="1405">
        <f>'[85]В презент'!V155</f>
        <v>0.72445223684698767</v>
      </c>
      <c r="H33" s="1405">
        <f>'[85]В презент'!W155</f>
        <v>0.71969373876434051</v>
      </c>
      <c r="I33" s="1405">
        <f>'[85]В презент'!X155</f>
        <v>0.75714783022132615</v>
      </c>
      <c r="J33" s="1405">
        <f>'[85]В презент'!Y155</f>
        <v>0.75869143204703671</v>
      </c>
      <c r="K33" s="1405">
        <f>'[85]В презент'!Z155</f>
        <v>0.76586893171438186</v>
      </c>
      <c r="L33" s="1405">
        <f>'[85]В презент'!AA155</f>
        <v>0.78222505187436331</v>
      </c>
      <c r="M33" s="1405">
        <f>'[85]В презент'!AB155</f>
        <v>0.63168240254654306</v>
      </c>
      <c r="N33" s="1405">
        <f>'[85]В презент'!AC155</f>
        <v>0.57725775889882947</v>
      </c>
      <c r="O33" s="1405">
        <f>'[85]В презент'!AD155</f>
        <v>0.58150392609035029</v>
      </c>
      <c r="P33" s="1405">
        <f>'[85]В презент'!AE155</f>
        <v>0.88015596032628851</v>
      </c>
      <c r="Q33" s="1405">
        <f>'[85]В презент'!AF155</f>
        <v>0.77355344677045301</v>
      </c>
      <c r="R33" s="1405">
        <f>'[85]В презент'!AG155</f>
        <v>0.86968632908399901</v>
      </c>
      <c r="S33" s="1405">
        <f>'[85]В презент'!AH155</f>
        <v>0.87941962464822099</v>
      </c>
    </row>
    <row r="34" spans="2:19">
      <c r="D34" s="1406">
        <f>D33-D10</f>
        <v>-2.6985595540923502E-2</v>
      </c>
      <c r="E34" s="1406">
        <f t="shared" ref="E34:M34" si="2">E33-E10</f>
        <v>2.1308117341048982E-2</v>
      </c>
      <c r="F34" s="1406">
        <f t="shared" si="2"/>
        <v>-1.9530217351211965E-2</v>
      </c>
      <c r="G34" s="1406">
        <f t="shared" si="2"/>
        <v>-3.9492175367832005E-2</v>
      </c>
      <c r="H34" s="1406">
        <f t="shared" si="2"/>
        <v>-4.3121312503057174E-2</v>
      </c>
      <c r="I34" s="1406">
        <f t="shared" si="2"/>
        <v>-5.500029660478134E-2</v>
      </c>
      <c r="J34" s="1406">
        <f t="shared" si="2"/>
        <v>-2.7871804175241488E-2</v>
      </c>
      <c r="K34" s="1406">
        <f t="shared" si="2"/>
        <v>-7.6770099983375695E-2</v>
      </c>
      <c r="L34" s="1406">
        <f t="shared" si="2"/>
        <v>0.21955424172588711</v>
      </c>
      <c r="M34" s="1406">
        <f t="shared" si="2"/>
        <v>-0.19502299201841622</v>
      </c>
    </row>
  </sheetData>
  <pageMargins left="0.7" right="0.7" top="0.75" bottom="0.75" header="0.3" footer="0.3"/>
  <pageSetup paperSize="9" orientation="portrait"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E36E-A379-4369-AB54-9D0A03EBF7D7}">
  <dimension ref="A2:T54"/>
  <sheetViews>
    <sheetView topLeftCell="E10" workbookViewId="0">
      <selection activeCell="I31" sqref="I31:R31"/>
    </sheetView>
  </sheetViews>
  <sheetFormatPr defaultRowHeight="12.75"/>
  <cols>
    <col min="1" max="1" width="9.140625" style="1585"/>
    <col min="2" max="2" width="18.42578125" style="1585" customWidth="1"/>
    <col min="3" max="3" width="20.5703125" style="1585" hidden="1" customWidth="1"/>
    <col min="4" max="4" width="22" style="1585" hidden="1" customWidth="1"/>
    <col min="5" max="5" width="4.5703125" style="1585" customWidth="1"/>
    <col min="6" max="6" width="15.140625" style="1585" customWidth="1"/>
    <col min="7" max="7" width="13.5703125" style="1585" customWidth="1"/>
    <col min="8" max="8" width="11.42578125" style="1585" customWidth="1"/>
    <col min="9" max="9" width="9.140625" style="1585"/>
    <col min="10" max="10" width="9.5703125" style="1585" bestFit="1" customWidth="1"/>
    <col min="11" max="15" width="9.140625" style="1585"/>
    <col min="16" max="17" width="12.7109375" style="1585" customWidth="1"/>
    <col min="18" max="18" width="12.5703125" style="1585" customWidth="1"/>
    <col min="19" max="19" width="10.85546875" style="1585" customWidth="1"/>
    <col min="20" max="16384" width="9.140625" style="1585"/>
  </cols>
  <sheetData>
    <row r="2" spans="1:20" ht="27.75" customHeight="1">
      <c r="F2" s="1586" t="s">
        <v>949</v>
      </c>
    </row>
    <row r="3" spans="1:20" ht="23.25" customHeight="1">
      <c r="F3" s="1587" t="s">
        <v>950</v>
      </c>
      <c r="L3" s="1717" t="s">
        <v>951</v>
      </c>
      <c r="M3" s="1717"/>
      <c r="T3" s="1585" t="s">
        <v>952</v>
      </c>
    </row>
    <row r="4" spans="1:20" ht="12.75" customHeight="1">
      <c r="A4" s="1718" t="s">
        <v>109</v>
      </c>
      <c r="B4" s="1718" t="s">
        <v>953</v>
      </c>
      <c r="C4" s="1718" t="s">
        <v>954</v>
      </c>
      <c r="D4" s="1719" t="s">
        <v>955</v>
      </c>
      <c r="E4" s="1588"/>
      <c r="F4" s="1715" t="s">
        <v>956</v>
      </c>
      <c r="G4" s="1715" t="s">
        <v>957</v>
      </c>
      <c r="H4" s="1715" t="s">
        <v>958</v>
      </c>
      <c r="I4" s="1715" t="s">
        <v>959</v>
      </c>
      <c r="J4" s="1715"/>
      <c r="K4" s="1715"/>
      <c r="L4" s="1715"/>
      <c r="M4" s="1715"/>
      <c r="N4" s="1715"/>
      <c r="O4" s="1715"/>
      <c r="P4" s="1715"/>
    </row>
    <row r="5" spans="1:20" ht="20.25" customHeight="1">
      <c r="A5" s="1718"/>
      <c r="B5" s="1718"/>
      <c r="C5" s="1718"/>
      <c r="D5" s="1719"/>
      <c r="E5" s="1588"/>
      <c r="F5" s="1715"/>
      <c r="G5" s="1715"/>
      <c r="H5" s="1715"/>
      <c r="I5" s="1589">
        <v>2012</v>
      </c>
      <c r="J5" s="1589">
        <f>I5+1</f>
        <v>2013</v>
      </c>
      <c r="K5" s="1589">
        <f t="shared" ref="K5:P5" si="0">J5+1</f>
        <v>2014</v>
      </c>
      <c r="L5" s="1589">
        <f t="shared" si="0"/>
        <v>2015</v>
      </c>
      <c r="M5" s="1589">
        <f t="shared" si="0"/>
        <v>2016</v>
      </c>
      <c r="N5" s="1589">
        <f t="shared" si="0"/>
        <v>2017</v>
      </c>
      <c r="O5" s="1589">
        <f t="shared" si="0"/>
        <v>2018</v>
      </c>
      <c r="P5" s="1589">
        <f t="shared" si="0"/>
        <v>2019</v>
      </c>
      <c r="Q5" s="1589">
        <v>2020</v>
      </c>
      <c r="R5" s="1589" t="s">
        <v>960</v>
      </c>
    </row>
    <row r="6" spans="1:20">
      <c r="A6" s="1590">
        <v>1</v>
      </c>
      <c r="B6" s="1591" t="s">
        <v>44</v>
      </c>
      <c r="C6" s="1592" t="s">
        <v>961</v>
      </c>
      <c r="D6" s="1593">
        <v>5</v>
      </c>
      <c r="E6" s="1594"/>
      <c r="F6" s="1595">
        <v>37</v>
      </c>
      <c r="G6" s="1595" t="s">
        <v>962</v>
      </c>
      <c r="H6" s="1596">
        <v>41074</v>
      </c>
      <c r="I6" s="1597">
        <v>0.9</v>
      </c>
      <c r="J6" s="1597">
        <v>0.78</v>
      </c>
      <c r="K6" s="1597">
        <v>0.79</v>
      </c>
      <c r="L6" s="1598">
        <v>8.2191780821917804E-2</v>
      </c>
      <c r="M6" s="1598">
        <v>0.11736338797814208</v>
      </c>
      <c r="N6" s="1597">
        <v>0.69703196347031959</v>
      </c>
      <c r="O6" s="1597">
        <v>0.64737442922374433</v>
      </c>
      <c r="P6" s="1597">
        <v>0.6969920091324201</v>
      </c>
      <c r="Q6" s="1597">
        <v>0.79706123117223315</v>
      </c>
      <c r="R6" s="1597">
        <v>0.58942215363511674</v>
      </c>
      <c r="S6" s="1585" t="s">
        <v>963</v>
      </c>
    </row>
    <row r="7" spans="1:20">
      <c r="A7" s="1590">
        <v>2</v>
      </c>
      <c r="B7" s="1591" t="s">
        <v>44</v>
      </c>
      <c r="C7" s="1592" t="s">
        <v>964</v>
      </c>
      <c r="D7" s="1593">
        <v>5</v>
      </c>
      <c r="E7" s="1594"/>
      <c r="F7" s="1595">
        <v>1</v>
      </c>
      <c r="G7" s="1595" t="s">
        <v>965</v>
      </c>
      <c r="H7" s="1596">
        <v>43008</v>
      </c>
      <c r="I7" s="1595"/>
      <c r="J7" s="1597"/>
      <c r="K7" s="1597"/>
      <c r="L7" s="1597"/>
      <c r="M7" s="1597"/>
      <c r="N7" s="1597"/>
      <c r="O7" s="1597">
        <v>0.78013698630136985</v>
      </c>
      <c r="P7" s="1597">
        <v>0.57605136986301375</v>
      </c>
      <c r="Q7" s="1597">
        <v>0.76383082877959929</v>
      </c>
      <c r="R7" s="1597">
        <v>0.60371227709190667</v>
      </c>
      <c r="S7" s="1585" t="s">
        <v>966</v>
      </c>
    </row>
    <row r="8" spans="1:20">
      <c r="A8" s="1599"/>
      <c r="C8" s="1600"/>
      <c r="D8" s="1594"/>
      <c r="E8" s="1594"/>
      <c r="F8" s="1595">
        <v>2</v>
      </c>
      <c r="G8" s="1601" t="s">
        <v>967</v>
      </c>
      <c r="H8" s="1596">
        <v>43907</v>
      </c>
      <c r="I8" s="1595"/>
      <c r="J8" s="1597"/>
      <c r="K8" s="1597"/>
      <c r="L8" s="1597"/>
      <c r="M8" s="1597"/>
      <c r="N8" s="1597"/>
      <c r="O8" s="1597"/>
      <c r="P8" s="1597"/>
      <c r="Q8" s="1597">
        <v>0.88983001658374794</v>
      </c>
      <c r="R8" s="1597">
        <v>0.83916323731138542</v>
      </c>
      <c r="S8" s="1585" t="s">
        <v>966</v>
      </c>
    </row>
    <row r="9" spans="1:20">
      <c r="A9" s="1599"/>
      <c r="C9" s="1600"/>
      <c r="D9" s="1594"/>
      <c r="E9" s="1594"/>
      <c r="F9" s="1595">
        <v>3</v>
      </c>
      <c r="G9" s="1601" t="s">
        <v>968</v>
      </c>
      <c r="H9" s="1596">
        <v>44251</v>
      </c>
      <c r="I9" s="1595"/>
      <c r="J9" s="1597"/>
      <c r="K9" s="1597"/>
      <c r="L9" s="1597"/>
      <c r="M9" s="1597"/>
      <c r="N9" s="1597"/>
      <c r="O9" s="1597"/>
      <c r="P9" s="1597"/>
      <c r="Q9" s="1597"/>
      <c r="R9" s="1597">
        <v>0.89033531344617989</v>
      </c>
      <c r="S9" s="1585" t="s">
        <v>966</v>
      </c>
    </row>
    <row r="11" spans="1:20">
      <c r="F11" s="1602" t="s">
        <v>969</v>
      </c>
      <c r="I11" s="1594" t="s">
        <v>970</v>
      </c>
      <c r="J11" s="1594" t="s">
        <v>970</v>
      </c>
      <c r="K11" s="1594" t="s">
        <v>970</v>
      </c>
      <c r="L11" s="1594" t="s">
        <v>970</v>
      </c>
      <c r="M11" s="1594" t="s">
        <v>970</v>
      </c>
      <c r="N11" s="1594" t="s">
        <v>970</v>
      </c>
      <c r="O11" s="1594" t="s">
        <v>970</v>
      </c>
      <c r="P11" s="1594" t="s">
        <v>970</v>
      </c>
      <c r="Q11" s="1594" t="s">
        <v>970</v>
      </c>
      <c r="R11" s="1594"/>
      <c r="S11" s="1594" t="s">
        <v>67</v>
      </c>
    </row>
    <row r="12" spans="1:20" ht="27.75" customHeight="1">
      <c r="F12" s="1603" t="str">
        <f>F4</f>
        <v>Гаражный номер</v>
      </c>
      <c r="G12" s="1603" t="str">
        <f>G4</f>
        <v>Инв.№</v>
      </c>
      <c r="H12" s="1603" t="str">
        <f>H4</f>
        <v>Год ввода в экспл.</v>
      </c>
      <c r="I12" s="1604">
        <v>1</v>
      </c>
      <c r="J12" s="1604">
        <f>I12+1</f>
        <v>2</v>
      </c>
      <c r="K12" s="1604">
        <f t="shared" ref="K12:R12" si="1">J12+1</f>
        <v>3</v>
      </c>
      <c r="L12" s="1604">
        <f t="shared" si="1"/>
        <v>4</v>
      </c>
      <c r="M12" s="1604">
        <f t="shared" si="1"/>
        <v>5</v>
      </c>
      <c r="N12" s="1604">
        <f t="shared" si="1"/>
        <v>6</v>
      </c>
      <c r="O12" s="1604">
        <f t="shared" si="1"/>
        <v>7</v>
      </c>
      <c r="P12" s="1604">
        <f t="shared" si="1"/>
        <v>8</v>
      </c>
      <c r="Q12" s="1604">
        <f t="shared" si="1"/>
        <v>9</v>
      </c>
      <c r="R12" s="1604">
        <f t="shared" si="1"/>
        <v>10</v>
      </c>
    </row>
    <row r="13" spans="1:20">
      <c r="F13" s="1595">
        <f t="shared" ref="F13:H16" si="2">F6</f>
        <v>37</v>
      </c>
      <c r="G13" s="1595" t="str">
        <f t="shared" si="2"/>
        <v>А00001296</v>
      </c>
      <c r="H13" s="1596">
        <f t="shared" si="2"/>
        <v>41074</v>
      </c>
      <c r="I13" s="1597"/>
      <c r="J13" s="1597"/>
      <c r="K13" s="1597"/>
      <c r="L13" s="1598"/>
      <c r="M13" s="1598"/>
      <c r="N13" s="1597"/>
      <c r="O13" s="1597"/>
      <c r="P13" s="1597"/>
      <c r="Q13" s="1597"/>
      <c r="R13" s="1597"/>
      <c r="S13" s="1585" t="str">
        <f>S6</f>
        <v>прямая лопата</v>
      </c>
    </row>
    <row r="14" spans="1:20">
      <c r="F14" s="1605">
        <f t="shared" si="2"/>
        <v>1</v>
      </c>
      <c r="G14" s="1605" t="str">
        <f t="shared" si="2"/>
        <v>А00005005</v>
      </c>
      <c r="H14" s="1606">
        <f t="shared" si="2"/>
        <v>43008</v>
      </c>
      <c r="I14" s="1607">
        <f>O7</f>
        <v>0.78013698630136985</v>
      </c>
      <c r="J14" s="1607">
        <f t="shared" ref="J14:L14" si="3">P7</f>
        <v>0.57605136986301375</v>
      </c>
      <c r="K14" s="1607">
        <f t="shared" si="3"/>
        <v>0.76383082877959929</v>
      </c>
      <c r="L14" s="1607">
        <f t="shared" si="3"/>
        <v>0.60371227709190667</v>
      </c>
      <c r="M14" s="1607"/>
      <c r="N14" s="1607"/>
      <c r="O14" s="1607"/>
      <c r="P14" s="1607"/>
      <c r="S14" s="1585" t="str">
        <f t="shared" ref="S14:S16" si="4">S7</f>
        <v>обратная</v>
      </c>
    </row>
    <row r="15" spans="1:20">
      <c r="F15" s="1605">
        <f t="shared" si="2"/>
        <v>2</v>
      </c>
      <c r="G15" s="1605" t="str">
        <f t="shared" si="2"/>
        <v>000054945</v>
      </c>
      <c r="H15" s="1606">
        <f t="shared" si="2"/>
        <v>43907</v>
      </c>
      <c r="I15" s="1607">
        <f>Q8</f>
        <v>0.88983001658374794</v>
      </c>
      <c r="J15" s="1607">
        <f>R8</f>
        <v>0.83916323731138542</v>
      </c>
      <c r="K15" s="1607"/>
      <c r="L15" s="1607"/>
      <c r="M15" s="1607"/>
      <c r="N15" s="1607"/>
      <c r="O15" s="1607"/>
      <c r="P15" s="1607"/>
      <c r="S15" s="1585" t="str">
        <f t="shared" si="4"/>
        <v>обратная</v>
      </c>
    </row>
    <row r="16" spans="1:20">
      <c r="F16" s="1605">
        <f t="shared" si="2"/>
        <v>3</v>
      </c>
      <c r="G16" s="1605" t="str">
        <f t="shared" si="2"/>
        <v>000058262</v>
      </c>
      <c r="H16" s="1606">
        <f t="shared" si="2"/>
        <v>44251</v>
      </c>
      <c r="I16" s="1607">
        <f>R9</f>
        <v>0.89033531344617989</v>
      </c>
      <c r="J16" s="1607"/>
      <c r="K16" s="1607"/>
      <c r="L16" s="1607"/>
      <c r="M16" s="1607"/>
      <c r="N16" s="1607"/>
      <c r="O16" s="1607"/>
      <c r="P16" s="1607"/>
      <c r="S16" s="1585" t="str">
        <f t="shared" si="4"/>
        <v>обратная</v>
      </c>
    </row>
    <row r="17" spans="6:20">
      <c r="F17" s="1716" t="s">
        <v>971</v>
      </c>
      <c r="G17" s="1716"/>
      <c r="H17" s="1716"/>
      <c r="I17" s="1608">
        <f>AVERAGE(I13:I16)</f>
        <v>0.85343410544376586</v>
      </c>
      <c r="J17" s="1608">
        <f>AVERAGE(J13:J15)</f>
        <v>0.70760730358719959</v>
      </c>
      <c r="K17" s="1608">
        <f>AVERAGE(K13:K15)</f>
        <v>0.76383082877959929</v>
      </c>
      <c r="L17" s="1608">
        <f>AVERAGE(L13:L15)</f>
        <v>0.60371227709190667</v>
      </c>
      <c r="M17" s="1608"/>
      <c r="N17" s="1608"/>
      <c r="O17" s="1608"/>
      <c r="P17" s="1608"/>
      <c r="Q17" s="1608"/>
      <c r="R17" s="1608"/>
      <c r="S17" s="1609">
        <f>AVERAGE(I17:R17)</f>
        <v>0.7321461287256178</v>
      </c>
    </row>
    <row r="18" spans="6:20">
      <c r="J18" s="1610"/>
      <c r="K18" s="1610"/>
      <c r="L18" s="1610"/>
      <c r="M18" s="1610"/>
      <c r="N18" s="1610"/>
      <c r="O18" s="1610"/>
      <c r="P18" s="1610"/>
    </row>
    <row r="19" spans="6:20">
      <c r="P19" s="1610"/>
    </row>
    <row r="22" spans="6:20">
      <c r="F22" s="1611" t="s">
        <v>972</v>
      </c>
      <c r="G22" s="1612"/>
    </row>
    <row r="23" spans="6:20" ht="18.75" customHeight="1">
      <c r="F23" s="1587" t="s">
        <v>950</v>
      </c>
    </row>
    <row r="24" spans="6:20" ht="12.75" customHeight="1">
      <c r="F24" s="1715" t="s">
        <v>956</v>
      </c>
      <c r="G24" s="1715" t="s">
        <v>957</v>
      </c>
      <c r="H24" s="1715" t="s">
        <v>958</v>
      </c>
      <c r="I24" s="1715" t="s">
        <v>959</v>
      </c>
      <c r="J24" s="1715"/>
      <c r="K24" s="1715"/>
      <c r="L24" s="1715"/>
      <c r="M24" s="1715"/>
      <c r="N24" s="1715"/>
      <c r="O24" s="1715"/>
      <c r="P24" s="1715"/>
      <c r="Q24" s="1715"/>
    </row>
    <row r="25" spans="6:20">
      <c r="F25" s="1715"/>
      <c r="G25" s="1715"/>
      <c r="H25" s="1715"/>
      <c r="I25" s="1589">
        <v>2011</v>
      </c>
      <c r="J25" s="1589">
        <f>I25+1</f>
        <v>2012</v>
      </c>
      <c r="K25" s="1589">
        <f t="shared" ref="K25:R25" si="5">J25+1</f>
        <v>2013</v>
      </c>
      <c r="L25" s="1589">
        <f t="shared" si="5"/>
        <v>2014</v>
      </c>
      <c r="M25" s="1589">
        <f t="shared" si="5"/>
        <v>2015</v>
      </c>
      <c r="N25" s="1589">
        <f t="shared" si="5"/>
        <v>2016</v>
      </c>
      <c r="O25" s="1589">
        <f t="shared" si="5"/>
        <v>2017</v>
      </c>
      <c r="P25" s="1589">
        <f t="shared" si="5"/>
        <v>2018</v>
      </c>
      <c r="Q25" s="1589">
        <f t="shared" si="5"/>
        <v>2019</v>
      </c>
      <c r="R25" s="1589">
        <f t="shared" si="5"/>
        <v>2020</v>
      </c>
      <c r="S25" s="1589" t="s">
        <v>960</v>
      </c>
    </row>
    <row r="26" spans="6:20">
      <c r="F26" s="1595">
        <v>29</v>
      </c>
      <c r="G26" s="1595" t="s">
        <v>973</v>
      </c>
      <c r="H26" s="1596">
        <v>40512</v>
      </c>
      <c r="I26" s="1597">
        <v>0.74</v>
      </c>
      <c r="J26" s="1597">
        <v>0.73</v>
      </c>
      <c r="K26" s="1597">
        <v>0.79</v>
      </c>
      <c r="L26" s="1597">
        <v>0.63</v>
      </c>
      <c r="M26" s="1597">
        <v>0.68812671232876699</v>
      </c>
      <c r="N26" s="1597">
        <v>0.82178051001821484</v>
      </c>
      <c r="O26" s="1597">
        <v>0.57808219178082187</v>
      </c>
      <c r="P26" s="1597">
        <v>0.70980825958702065</v>
      </c>
      <c r="Q26" s="1597">
        <v>0.74538127853881275</v>
      </c>
      <c r="R26" s="1597">
        <v>0.79134985207100594</v>
      </c>
      <c r="S26" s="1591"/>
      <c r="T26" s="1585" t="s">
        <v>974</v>
      </c>
    </row>
    <row r="27" spans="6:20">
      <c r="F27" s="1595">
        <v>34</v>
      </c>
      <c r="G27" s="1595" t="s">
        <v>975</v>
      </c>
      <c r="H27" s="1596">
        <v>40877</v>
      </c>
      <c r="I27" s="1595"/>
      <c r="J27" s="1597"/>
      <c r="K27" s="1597"/>
      <c r="L27" s="1597"/>
      <c r="M27" s="1597"/>
      <c r="N27" s="1597"/>
      <c r="O27" s="1597"/>
      <c r="P27" s="1597"/>
      <c r="Q27" s="1597"/>
      <c r="R27" s="1591"/>
      <c r="S27" s="1591"/>
      <c r="T27" s="1585" t="s">
        <v>976</v>
      </c>
    </row>
    <row r="29" spans="6:20">
      <c r="F29" s="1602" t="s">
        <v>969</v>
      </c>
      <c r="I29" s="1594" t="s">
        <v>970</v>
      </c>
      <c r="J29" s="1594" t="s">
        <v>970</v>
      </c>
      <c r="K29" s="1594" t="s">
        <v>970</v>
      </c>
      <c r="L29" s="1594" t="s">
        <v>970</v>
      </c>
      <c r="M29" s="1594" t="s">
        <v>970</v>
      </c>
      <c r="N29" s="1594" t="s">
        <v>970</v>
      </c>
      <c r="O29" s="1594" t="s">
        <v>970</v>
      </c>
      <c r="P29" s="1594" t="s">
        <v>970</v>
      </c>
      <c r="Q29" s="1594" t="s">
        <v>970</v>
      </c>
      <c r="R29" s="1594" t="s">
        <v>970</v>
      </c>
      <c r="S29" s="1594" t="s">
        <v>977</v>
      </c>
    </row>
    <row r="30" spans="6:20" ht="25.5">
      <c r="F30" s="1603" t="str">
        <f>F24</f>
        <v>Гаражный номер</v>
      </c>
      <c r="G30" s="1603" t="str">
        <f>G24</f>
        <v>Инв.№</v>
      </c>
      <c r="H30" s="1603" t="str">
        <f>H24</f>
        <v>Год ввода в экспл.</v>
      </c>
      <c r="I30" s="1604">
        <v>1</v>
      </c>
      <c r="J30" s="1604">
        <f>I30+1</f>
        <v>2</v>
      </c>
      <c r="K30" s="1604">
        <f t="shared" ref="K30:R30" si="6">J30+1</f>
        <v>3</v>
      </c>
      <c r="L30" s="1604">
        <f t="shared" si="6"/>
        <v>4</v>
      </c>
      <c r="M30" s="1604">
        <f t="shared" si="6"/>
        <v>5</v>
      </c>
      <c r="N30" s="1604">
        <f t="shared" si="6"/>
        <v>6</v>
      </c>
      <c r="O30" s="1604">
        <f t="shared" si="6"/>
        <v>7</v>
      </c>
      <c r="P30" s="1604">
        <f t="shared" si="6"/>
        <v>8</v>
      </c>
      <c r="Q30" s="1604">
        <f t="shared" si="6"/>
        <v>9</v>
      </c>
      <c r="R30" s="1604">
        <f t="shared" si="6"/>
        <v>10</v>
      </c>
    </row>
    <row r="31" spans="6:20">
      <c r="F31" s="1595">
        <f>F26</f>
        <v>29</v>
      </c>
      <c r="G31" s="1595" t="str">
        <f>G26</f>
        <v>А00002529</v>
      </c>
      <c r="H31" s="1596">
        <f>H26</f>
        <v>40512</v>
      </c>
      <c r="I31" s="1597">
        <f>I26</f>
        <v>0.74</v>
      </c>
      <c r="J31" s="1597">
        <f t="shared" ref="J31:N31" si="7">J26</f>
        <v>0.73</v>
      </c>
      <c r="K31" s="1597">
        <f t="shared" si="7"/>
        <v>0.79</v>
      </c>
      <c r="L31" s="1597">
        <f t="shared" si="7"/>
        <v>0.63</v>
      </c>
      <c r="M31" s="1597">
        <f t="shared" si="7"/>
        <v>0.68812671232876699</v>
      </c>
      <c r="N31" s="1597">
        <f t="shared" si="7"/>
        <v>0.82178051001821484</v>
      </c>
      <c r="O31" s="1597">
        <f>O26</f>
        <v>0.57808219178082187</v>
      </c>
      <c r="P31" s="1597">
        <f>P26</f>
        <v>0.70980825958702065</v>
      </c>
      <c r="Q31" s="1597">
        <f t="shared" ref="Q31" si="8">Q26</f>
        <v>0.74538127853881275</v>
      </c>
      <c r="R31" s="1597">
        <f>R26</f>
        <v>0.79134985207100594</v>
      </c>
    </row>
    <row r="32" spans="6:20">
      <c r="F32" s="1605">
        <f>F27</f>
        <v>34</v>
      </c>
      <c r="G32" s="1605" t="str">
        <f>G27</f>
        <v>А00001196</v>
      </c>
      <c r="H32" s="1606">
        <f>H27</f>
        <v>40877</v>
      </c>
      <c r="I32" s="1607"/>
      <c r="J32" s="1607"/>
      <c r="K32" s="1613"/>
      <c r="L32" s="1607"/>
      <c r="M32" s="1607"/>
      <c r="N32" s="1607"/>
      <c r="O32" s="1607"/>
      <c r="P32" s="1607"/>
      <c r="R32" s="1591"/>
    </row>
    <row r="33" spans="6:19">
      <c r="F33" s="1716" t="s">
        <v>971</v>
      </c>
      <c r="G33" s="1716"/>
      <c r="H33" s="1716"/>
      <c r="I33" s="1608">
        <f>AVERAGE(I31:I32)</f>
        <v>0.74</v>
      </c>
      <c r="J33" s="1608">
        <f t="shared" ref="J33:M33" si="9">AVERAGE(J31:J32)</f>
        <v>0.73</v>
      </c>
      <c r="K33" s="1608">
        <f t="shared" si="9"/>
        <v>0.79</v>
      </c>
      <c r="L33" s="1608">
        <f t="shared" si="9"/>
        <v>0.63</v>
      </c>
      <c r="M33" s="1608">
        <f t="shared" si="9"/>
        <v>0.68812671232876699</v>
      </c>
      <c r="N33" s="1608">
        <f>AVERAGE(N31:N32)</f>
        <v>0.82178051001821484</v>
      </c>
      <c r="O33" s="1608">
        <f>AVERAGE(O31:O32)</f>
        <v>0.57808219178082187</v>
      </c>
      <c r="P33" s="1608">
        <f t="shared" ref="P33:Q33" si="10">AVERAGE(P31:P32)</f>
        <v>0.70980825958702065</v>
      </c>
      <c r="Q33" s="1608">
        <f t="shared" si="10"/>
        <v>0.74538127853881275</v>
      </c>
      <c r="R33" s="1608">
        <f>AVERAGE(R31:R32)</f>
        <v>0.79134985207100594</v>
      </c>
      <c r="S33" s="1609">
        <f>AVERAGE(I33:R33)</f>
        <v>0.72245288043246425</v>
      </c>
    </row>
    <row r="34" spans="6:19">
      <c r="F34" s="1585" t="s">
        <v>978</v>
      </c>
      <c r="J34" s="1610">
        <f>J33-I33</f>
        <v>-1.0000000000000009E-2</v>
      </c>
      <c r="K34" s="1610">
        <f t="shared" ref="K34:O34" si="11">K33-J33</f>
        <v>6.0000000000000053E-2</v>
      </c>
      <c r="L34" s="1610">
        <f t="shared" si="11"/>
        <v>-0.16000000000000003</v>
      </c>
      <c r="M34" s="1610">
        <f t="shared" si="11"/>
        <v>5.8126712328766983E-2</v>
      </c>
      <c r="N34" s="1610">
        <f t="shared" si="11"/>
        <v>0.13365379768944785</v>
      </c>
      <c r="O34" s="1610">
        <f t="shared" si="11"/>
        <v>-0.24369831823739296</v>
      </c>
      <c r="P34" s="1610">
        <f>P33-O33</f>
        <v>0.13172606780619878</v>
      </c>
      <c r="Q34" s="1610">
        <f>Q33-P33</f>
        <v>3.5573018951792101E-2</v>
      </c>
    </row>
    <row r="35" spans="6:19">
      <c r="F35" s="1585" t="s">
        <v>67</v>
      </c>
      <c r="Q35" s="1614">
        <f>AVERAGE(J34:Q34)</f>
        <v>6.7265981735159519E-4</v>
      </c>
    </row>
    <row r="38" spans="6:19" hidden="1">
      <c r="F38" s="1611" t="s">
        <v>979</v>
      </c>
      <c r="G38" s="1612"/>
      <c r="H38" s="1585" t="s">
        <v>980</v>
      </c>
    </row>
    <row r="39" spans="6:19" hidden="1">
      <c r="F39" s="1587" t="s">
        <v>950</v>
      </c>
    </row>
    <row r="40" spans="6:19" hidden="1">
      <c r="F40" s="1715" t="s">
        <v>956</v>
      </c>
      <c r="G40" s="1715" t="s">
        <v>957</v>
      </c>
      <c r="H40" s="1715" t="s">
        <v>958</v>
      </c>
      <c r="I40" s="1715" t="s">
        <v>959</v>
      </c>
      <c r="J40" s="1715"/>
      <c r="K40" s="1715"/>
      <c r="L40" s="1715"/>
      <c r="M40" s="1715"/>
      <c r="N40" s="1715"/>
      <c r="O40" s="1715"/>
      <c r="P40" s="1715"/>
      <c r="Q40" s="1715"/>
    </row>
    <row r="41" spans="6:19" hidden="1">
      <c r="F41" s="1715"/>
      <c r="G41" s="1715"/>
      <c r="H41" s="1715"/>
      <c r="I41" s="1589">
        <v>2012</v>
      </c>
      <c r="J41" s="1589">
        <f>I41+1</f>
        <v>2013</v>
      </c>
      <c r="K41" s="1589">
        <f t="shared" ref="K41:O41" si="12">J41+1</f>
        <v>2014</v>
      </c>
      <c r="L41" s="1589">
        <f t="shared" si="12"/>
        <v>2015</v>
      </c>
      <c r="M41" s="1589">
        <f t="shared" si="12"/>
        <v>2016</v>
      </c>
      <c r="N41" s="1589">
        <f t="shared" si="12"/>
        <v>2017</v>
      </c>
      <c r="O41" s="1589">
        <f t="shared" si="12"/>
        <v>2018</v>
      </c>
      <c r="P41" s="1589" t="s">
        <v>981</v>
      </c>
      <c r="Q41" s="1589"/>
    </row>
    <row r="42" spans="6:19" hidden="1">
      <c r="F42" s="1595">
        <v>35</v>
      </c>
      <c r="G42" s="1595" t="s">
        <v>982</v>
      </c>
      <c r="H42" s="1596">
        <v>40968</v>
      </c>
      <c r="I42" s="1597">
        <v>0.91</v>
      </c>
      <c r="J42" s="1597">
        <v>0.83</v>
      </c>
      <c r="K42" s="1597">
        <v>0.76</v>
      </c>
      <c r="L42" s="1597">
        <v>0.76457990867579917</v>
      </c>
      <c r="M42" s="1597">
        <v>0.68896744080145722</v>
      </c>
      <c r="N42" s="1597">
        <v>0.79189497716894974</v>
      </c>
      <c r="O42" s="1597">
        <v>0.62442922374429222</v>
      </c>
      <c r="P42" s="1597">
        <v>0.81358974358974345</v>
      </c>
      <c r="Q42" s="1597"/>
    </row>
    <row r="43" spans="6:19" hidden="1">
      <c r="F43" s="1595"/>
      <c r="G43" s="1595"/>
      <c r="H43" s="1596"/>
      <c r="I43" s="1595"/>
      <c r="J43" s="1597"/>
      <c r="K43" s="1597"/>
      <c r="L43" s="1597"/>
      <c r="M43" s="1597"/>
      <c r="N43" s="1597"/>
      <c r="O43" s="1597"/>
      <c r="P43" s="1597"/>
      <c r="Q43" s="1597"/>
    </row>
    <row r="44" spans="6:19" hidden="1"/>
    <row r="45" spans="6:19" hidden="1">
      <c r="F45" s="1602" t="s">
        <v>969</v>
      </c>
      <c r="I45" s="1594" t="s">
        <v>970</v>
      </c>
      <c r="J45" s="1594" t="s">
        <v>970</v>
      </c>
      <c r="K45" s="1594" t="s">
        <v>970</v>
      </c>
      <c r="L45" s="1594" t="s">
        <v>970</v>
      </c>
      <c r="M45" s="1594" t="s">
        <v>970</v>
      </c>
      <c r="N45" s="1594" t="s">
        <v>970</v>
      </c>
      <c r="O45" s="1594" t="s">
        <v>970</v>
      </c>
      <c r="P45" s="1594" t="s">
        <v>970</v>
      </c>
      <c r="Q45" s="1594" t="s">
        <v>983</v>
      </c>
      <c r="R45" s="1594" t="s">
        <v>983</v>
      </c>
      <c r="S45" s="1594" t="s">
        <v>67</v>
      </c>
    </row>
    <row r="46" spans="6:19" ht="25.5" hidden="1">
      <c r="F46" s="1603" t="str">
        <f>F40</f>
        <v>Гаражный номер</v>
      </c>
      <c r="G46" s="1603" t="str">
        <f>G40</f>
        <v>Инв.№</v>
      </c>
      <c r="H46" s="1603" t="str">
        <f>H40</f>
        <v>Год ввода в экспл.</v>
      </c>
      <c r="I46" s="1604">
        <v>1</v>
      </c>
      <c r="J46" s="1604">
        <f>I46+1</f>
        <v>2</v>
      </c>
      <c r="K46" s="1604">
        <f t="shared" ref="K46:R46" si="13">J46+1</f>
        <v>3</v>
      </c>
      <c r="L46" s="1604">
        <f t="shared" si="13"/>
        <v>4</v>
      </c>
      <c r="M46" s="1604">
        <f t="shared" si="13"/>
        <v>5</v>
      </c>
      <c r="N46" s="1604">
        <f t="shared" si="13"/>
        <v>6</v>
      </c>
      <c r="O46" s="1604">
        <f t="shared" si="13"/>
        <v>7</v>
      </c>
      <c r="P46" s="1604">
        <f t="shared" si="13"/>
        <v>8</v>
      </c>
      <c r="Q46" s="1604">
        <f t="shared" si="13"/>
        <v>9</v>
      </c>
      <c r="R46" s="1604">
        <f t="shared" si="13"/>
        <v>10</v>
      </c>
    </row>
    <row r="47" spans="6:19" hidden="1">
      <c r="F47" s="1595">
        <f>F42</f>
        <v>35</v>
      </c>
      <c r="G47" s="1595" t="str">
        <f>G42</f>
        <v>А00001256</v>
      </c>
      <c r="H47" s="1596">
        <f>H42</f>
        <v>40968</v>
      </c>
      <c r="I47" s="1597">
        <f>I42</f>
        <v>0.91</v>
      </c>
      <c r="J47" s="1597">
        <f t="shared" ref="J47:N47" si="14">J42</f>
        <v>0.83</v>
      </c>
      <c r="K47" s="1597">
        <f t="shared" si="14"/>
        <v>0.76</v>
      </c>
      <c r="L47" s="1597">
        <f t="shared" si="14"/>
        <v>0.76457990867579917</v>
      </c>
      <c r="M47" s="1597">
        <f t="shared" si="14"/>
        <v>0.68896744080145722</v>
      </c>
      <c r="N47" s="1597">
        <f t="shared" si="14"/>
        <v>0.79189497716894974</v>
      </c>
      <c r="O47" s="1597">
        <f>O42</f>
        <v>0.62442922374429222</v>
      </c>
      <c r="P47" s="1597">
        <f t="shared" ref="P47" si="15">P42</f>
        <v>0.81358974358974345</v>
      </c>
      <c r="Q47" s="1615"/>
      <c r="R47" s="1591"/>
    </row>
    <row r="48" spans="6:19" hidden="1">
      <c r="F48" s="1605">
        <f>F43</f>
        <v>0</v>
      </c>
      <c r="G48" s="1605">
        <f>G43</f>
        <v>0</v>
      </c>
      <c r="H48" s="1606"/>
      <c r="I48" s="1607"/>
      <c r="J48" s="1607"/>
      <c r="K48" s="1613"/>
      <c r="L48" s="1607"/>
      <c r="M48" s="1607"/>
      <c r="N48" s="1607"/>
      <c r="O48" s="1607"/>
      <c r="P48" s="1607"/>
      <c r="R48" s="1591"/>
    </row>
    <row r="49" spans="6:19" hidden="1">
      <c r="F49" s="1716" t="s">
        <v>971</v>
      </c>
      <c r="G49" s="1716"/>
      <c r="H49" s="1716"/>
      <c r="I49" s="1608">
        <f t="shared" ref="I49:P49" si="16">AVERAGE(I47:I48)</f>
        <v>0.91</v>
      </c>
      <c r="J49" s="1608">
        <f t="shared" si="16"/>
        <v>0.83</v>
      </c>
      <c r="K49" s="1608">
        <f t="shared" si="16"/>
        <v>0.76</v>
      </c>
      <c r="L49" s="1608">
        <f t="shared" si="16"/>
        <v>0.76457990867579917</v>
      </c>
      <c r="M49" s="1608">
        <f t="shared" si="16"/>
        <v>0.68896744080145722</v>
      </c>
      <c r="N49" s="1608">
        <f t="shared" si="16"/>
        <v>0.79189497716894974</v>
      </c>
      <c r="O49" s="1608">
        <f t="shared" si="16"/>
        <v>0.62442922374429222</v>
      </c>
      <c r="P49" s="1608">
        <f t="shared" si="16"/>
        <v>0.81358974358974345</v>
      </c>
      <c r="Q49" s="1616">
        <f>P49+$P$51</f>
        <v>0.79981684981684964</v>
      </c>
      <c r="R49" s="1616">
        <f>Q49+$P$51</f>
        <v>0.78604395604395583</v>
      </c>
      <c r="S49" s="1609">
        <f>AVERAGE(I49:R49)</f>
        <v>0.77693220998410484</v>
      </c>
    </row>
    <row r="50" spans="6:19" hidden="1">
      <c r="F50" s="1585" t="s">
        <v>978</v>
      </c>
      <c r="J50" s="1610">
        <f>J49-I49</f>
        <v>-8.0000000000000071E-2</v>
      </c>
      <c r="K50" s="1610">
        <f t="shared" ref="K50:P50" si="17">K49-J49</f>
        <v>-6.9999999999999951E-2</v>
      </c>
      <c r="L50" s="1610">
        <f t="shared" si="17"/>
        <v>4.5799086757991603E-3</v>
      </c>
      <c r="M50" s="1610">
        <f t="shared" si="17"/>
        <v>-7.5612467874341949E-2</v>
      </c>
      <c r="N50" s="1610">
        <f t="shared" si="17"/>
        <v>0.10292753636749252</v>
      </c>
      <c r="O50" s="1610">
        <f t="shared" si="17"/>
        <v>-0.16746575342465753</v>
      </c>
      <c r="P50" s="1610">
        <f t="shared" si="17"/>
        <v>0.18916051984545124</v>
      </c>
    </row>
    <row r="51" spans="6:19" hidden="1">
      <c r="F51" s="1585" t="s">
        <v>67</v>
      </c>
      <c r="P51" s="1610">
        <f>AVERAGE(J50:P50)</f>
        <v>-1.3772893772893797E-2</v>
      </c>
    </row>
    <row r="52" spans="6:19">
      <c r="F52" s="1611" t="s">
        <v>984</v>
      </c>
    </row>
    <row r="53" spans="6:19" ht="25.5">
      <c r="F53" s="1617" t="s">
        <v>956</v>
      </c>
      <c r="G53" s="1617" t="s">
        <v>957</v>
      </c>
      <c r="H53" s="1617" t="s">
        <v>958</v>
      </c>
      <c r="I53" s="1589">
        <v>2012</v>
      </c>
      <c r="J53" s="1589">
        <f>I53+1</f>
        <v>2013</v>
      </c>
      <c r="K53" s="1589">
        <f t="shared" ref="K53:Q53" si="18">J53+1</f>
        <v>2014</v>
      </c>
      <c r="L53" s="1589">
        <f t="shared" si="18"/>
        <v>2015</v>
      </c>
      <c r="M53" s="1589">
        <f t="shared" si="18"/>
        <v>2016</v>
      </c>
      <c r="N53" s="1589">
        <f t="shared" si="18"/>
        <v>2017</v>
      </c>
      <c r="O53" s="1589">
        <f t="shared" si="18"/>
        <v>2018</v>
      </c>
      <c r="P53" s="1589">
        <f t="shared" si="18"/>
        <v>2019</v>
      </c>
      <c r="Q53" s="1589">
        <f t="shared" si="18"/>
        <v>2020</v>
      </c>
      <c r="R53" s="1589" t="s">
        <v>960</v>
      </c>
      <c r="S53" s="1589" t="s">
        <v>985</v>
      </c>
    </row>
    <row r="54" spans="6:19">
      <c r="F54" s="1595">
        <v>35</v>
      </c>
      <c r="G54" s="1595" t="s">
        <v>982</v>
      </c>
      <c r="H54" s="1596">
        <v>40968</v>
      </c>
      <c r="I54" s="1608">
        <v>0.91</v>
      </c>
      <c r="J54" s="1608">
        <v>0.83</v>
      </c>
      <c r="K54" s="1608">
        <v>0.76</v>
      </c>
      <c r="L54" s="1608">
        <v>0.76457990867579917</v>
      </c>
      <c r="M54" s="1608">
        <v>0.68896744080145722</v>
      </c>
      <c r="N54" s="1608">
        <v>0.79189497716894974</v>
      </c>
      <c r="O54" s="1608">
        <v>0.62442922374429222</v>
      </c>
      <c r="P54" s="1608">
        <v>0.80238356164383551</v>
      </c>
      <c r="Q54" s="1608">
        <v>0.86872723132969032</v>
      </c>
      <c r="R54" s="1608">
        <v>0.83231310013717419</v>
      </c>
      <c r="S54" s="1597">
        <f>AVERAGE(I54:R54)</f>
        <v>0.78732954435011981</v>
      </c>
    </row>
  </sheetData>
  <mergeCells count="20">
    <mergeCell ref="F33:H33"/>
    <mergeCell ref="L3:M3"/>
    <mergeCell ref="A4:A5"/>
    <mergeCell ref="B4:B5"/>
    <mergeCell ref="C4:C5"/>
    <mergeCell ref="D4:D5"/>
    <mergeCell ref="F4:F5"/>
    <mergeCell ref="G4:G5"/>
    <mergeCell ref="H4:H5"/>
    <mergeCell ref="I4:P4"/>
    <mergeCell ref="F17:H17"/>
    <mergeCell ref="F24:F25"/>
    <mergeCell ref="G24:G25"/>
    <mergeCell ref="H24:H25"/>
    <mergeCell ref="I24:Q24"/>
    <mergeCell ref="F40:F41"/>
    <mergeCell ref="G40:G41"/>
    <mergeCell ref="H40:H41"/>
    <mergeCell ref="I40:Q40"/>
    <mergeCell ref="F49:H49"/>
  </mergeCells>
  <pageMargins left="0.7" right="0.7" top="0.75" bottom="0.75" header="0.3" footer="0.3"/>
  <pageSetup paperSize="9"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3:J50"/>
  <sheetViews>
    <sheetView zoomScale="90" zoomScaleNormal="90" workbookViewId="0">
      <pane xSplit="4" ySplit="1" topLeftCell="E2" activePane="bottomRight" state="frozen"/>
      <selection pane="topRight" activeCell="E1" sqref="E1"/>
      <selection pane="bottomLeft" activeCell="A3" sqref="A3"/>
      <selection pane="bottomRight" activeCell="E6" sqref="E6"/>
    </sheetView>
  </sheetViews>
  <sheetFormatPr defaultRowHeight="15"/>
  <cols>
    <col min="1" max="1" width="5.5703125" customWidth="1"/>
    <col min="3" max="3" width="37.7109375" customWidth="1"/>
    <col min="4" max="4" width="16.7109375" customWidth="1"/>
    <col min="5" max="5" width="18" customWidth="1"/>
    <col min="6" max="6" width="19.85546875" style="2" customWidth="1"/>
    <col min="7" max="7" width="17.5703125" style="2" customWidth="1"/>
    <col min="8" max="17" width="10.140625" customWidth="1"/>
  </cols>
  <sheetData>
    <row r="3" spans="3:6" ht="15.75">
      <c r="C3" s="1383" t="s">
        <v>677</v>
      </c>
    </row>
    <row r="4" spans="3:6">
      <c r="C4" t="s">
        <v>678</v>
      </c>
    </row>
    <row r="5" spans="3:6">
      <c r="C5" s="36" t="s">
        <v>679</v>
      </c>
      <c r="D5" s="17" t="s">
        <v>680</v>
      </c>
      <c r="E5" s="17" t="s">
        <v>138</v>
      </c>
    </row>
    <row r="6" spans="3:6" ht="30">
      <c r="C6" s="1128" t="s">
        <v>681</v>
      </c>
      <c r="D6" s="1129">
        <v>0.46674503993816024</v>
      </c>
      <c r="E6" s="1130">
        <f>144.915*1000/(8760*0.187)</f>
        <v>88.464215075818629</v>
      </c>
    </row>
    <row r="7" spans="3:6">
      <c r="C7" s="1128" t="s">
        <v>682</v>
      </c>
      <c r="D7" s="258"/>
      <c r="E7" s="258"/>
      <c r="F7" s="2" t="s">
        <v>686</v>
      </c>
    </row>
    <row r="9" spans="3:6">
      <c r="C9" s="36" t="s">
        <v>683</v>
      </c>
      <c r="D9" s="17" t="s">
        <v>680</v>
      </c>
      <c r="E9" s="17" t="s">
        <v>138</v>
      </c>
    </row>
    <row r="10" spans="3:6">
      <c r="C10" s="260" t="s">
        <v>684</v>
      </c>
      <c r="D10" s="1131">
        <v>0.25625254650637402</v>
      </c>
      <c r="E10" s="1130">
        <v>90.435144618883768</v>
      </c>
    </row>
    <row r="12" spans="3:6">
      <c r="C12" s="36" t="s">
        <v>685</v>
      </c>
      <c r="D12" s="17" t="s">
        <v>680</v>
      </c>
      <c r="E12" s="17" t="s">
        <v>138</v>
      </c>
    </row>
    <row r="13" spans="3:6">
      <c r="C13" s="260" t="s">
        <v>684</v>
      </c>
      <c r="D13" s="1131">
        <v>0.39052604627700727</v>
      </c>
      <c r="E13" s="1130">
        <v>114.18980409452372</v>
      </c>
    </row>
    <row r="16" spans="3:6" ht="15.75">
      <c r="C16" s="1137" t="s">
        <v>690</v>
      </c>
    </row>
    <row r="17" spans="3:10">
      <c r="C17" s="260" t="s">
        <v>691</v>
      </c>
      <c r="D17" s="258" t="s">
        <v>63</v>
      </c>
      <c r="E17" s="1134">
        <v>54.829081053167513</v>
      </c>
      <c r="F17" s="2" t="s">
        <v>692</v>
      </c>
    </row>
    <row r="20" spans="3:10" ht="31.5">
      <c r="C20" s="1136" t="s">
        <v>767</v>
      </c>
      <c r="E20" s="1113">
        <v>2025</v>
      </c>
    </row>
    <row r="21" spans="3:10" ht="30">
      <c r="C21" s="1141" t="s">
        <v>697</v>
      </c>
      <c r="D21" s="260" t="s">
        <v>61</v>
      </c>
      <c r="E21" s="388">
        <f>50076353.35/1000</f>
        <v>50076.353350000005</v>
      </c>
    </row>
    <row r="22" spans="3:10">
      <c r="C22" s="258" t="s">
        <v>694</v>
      </c>
      <c r="D22" s="260" t="s">
        <v>695</v>
      </c>
      <c r="E22" s="1119">
        <f>'Зубья ковша, коронки'!R7</f>
        <v>4.9999999581430741</v>
      </c>
    </row>
    <row r="23" spans="3:10">
      <c r="C23" s="1138" t="s">
        <v>696</v>
      </c>
      <c r="D23" s="1139" t="s">
        <v>160</v>
      </c>
      <c r="E23" s="1140">
        <f>E21/E22</f>
        <v>10015.270753841691</v>
      </c>
    </row>
    <row r="24" spans="3:10">
      <c r="E24" s="35"/>
    </row>
    <row r="28" spans="3:10">
      <c r="C28" s="17" t="s">
        <v>701</v>
      </c>
    </row>
    <row r="29" spans="3:10">
      <c r="C29" t="s">
        <v>699</v>
      </c>
      <c r="H29" t="s">
        <v>249</v>
      </c>
    </row>
    <row r="30" spans="3:10">
      <c r="C30">
        <v>2024</v>
      </c>
      <c r="D30" s="1127">
        <v>94349027.920000002</v>
      </c>
      <c r="E30" s="1127">
        <v>94349027.920000002</v>
      </c>
      <c r="F30" s="1127">
        <v>12174068.119999999</v>
      </c>
      <c r="G30" s="1127">
        <v>82174959.799999997</v>
      </c>
      <c r="H30" t="s">
        <v>249</v>
      </c>
      <c r="J30">
        <f>F30/$I$31</f>
        <v>8</v>
      </c>
    </row>
    <row r="31" spans="3:10">
      <c r="C31">
        <v>2025</v>
      </c>
      <c r="E31" s="1127">
        <v>94349027.920000002</v>
      </c>
      <c r="F31" s="1127">
        <v>18261102.18</v>
      </c>
      <c r="G31" s="1127">
        <v>63913857.619999997</v>
      </c>
      <c r="H31" t="s">
        <v>249</v>
      </c>
      <c r="I31" s="19">
        <f>F31/12</f>
        <v>1521758.5149999999</v>
      </c>
      <c r="J31" s="2">
        <f>F31/$I$31</f>
        <v>12</v>
      </c>
    </row>
    <row r="32" spans="3:10">
      <c r="C32">
        <v>2026</v>
      </c>
      <c r="E32" s="1127">
        <v>94349027.920000002</v>
      </c>
      <c r="F32" s="1127">
        <v>18261102.18</v>
      </c>
      <c r="G32" s="1127">
        <v>45652755.439999998</v>
      </c>
      <c r="H32" t="s">
        <v>249</v>
      </c>
      <c r="J32" s="2">
        <f t="shared" ref="J32:J35" si="0">F32/$I$31</f>
        <v>12</v>
      </c>
    </row>
    <row r="33" spans="3:10">
      <c r="C33">
        <v>2027</v>
      </c>
      <c r="E33" s="1127">
        <v>94349027.920000002</v>
      </c>
      <c r="F33" s="1127">
        <v>18261102.18</v>
      </c>
      <c r="G33" s="1127">
        <v>27391653.260000002</v>
      </c>
      <c r="H33" t="s">
        <v>249</v>
      </c>
      <c r="J33" s="2">
        <f t="shared" si="0"/>
        <v>12</v>
      </c>
    </row>
    <row r="34" spans="3:10">
      <c r="C34">
        <v>2028</v>
      </c>
      <c r="E34" s="1127">
        <v>94349027.920000002</v>
      </c>
      <c r="F34" s="1127">
        <v>18261102.18</v>
      </c>
      <c r="G34" s="1127">
        <v>9130551.0800000001</v>
      </c>
      <c r="H34" t="s">
        <v>249</v>
      </c>
      <c r="J34" s="2">
        <f t="shared" si="0"/>
        <v>12</v>
      </c>
    </row>
    <row r="35" spans="3:10">
      <c r="C35">
        <v>2029</v>
      </c>
      <c r="E35" s="1127">
        <v>94349027.920000002</v>
      </c>
      <c r="F35" s="1127">
        <v>9130551.0800000001</v>
      </c>
      <c r="H35" t="s">
        <v>249</v>
      </c>
      <c r="J35" s="2">
        <f t="shared" si="0"/>
        <v>5.9999999934286556</v>
      </c>
    </row>
    <row r="36" spans="3:10">
      <c r="C36">
        <v>2030</v>
      </c>
      <c r="E36" s="1127">
        <v>94349027.920000002</v>
      </c>
      <c r="H36" t="s">
        <v>249</v>
      </c>
    </row>
    <row r="37" spans="3:10">
      <c r="D37" s="1127">
        <v>94349027.920000002</v>
      </c>
      <c r="F37" s="2" t="s">
        <v>700</v>
      </c>
      <c r="H37" t="s">
        <v>249</v>
      </c>
      <c r="J37" s="1142">
        <f>SUM(J30:J36)</f>
        <v>61.999999993428659</v>
      </c>
    </row>
    <row r="42" spans="3:10">
      <c r="C42" s="36" t="s">
        <v>780</v>
      </c>
      <c r="D42" s="17" t="s">
        <v>680</v>
      </c>
      <c r="E42" s="17" t="s">
        <v>138</v>
      </c>
    </row>
    <row r="43" spans="3:10">
      <c r="C43" s="1395" t="s">
        <v>777</v>
      </c>
      <c r="D43" s="1396">
        <v>0.24680942649549201</v>
      </c>
      <c r="E43" s="1397">
        <v>75.899539566268501</v>
      </c>
      <c r="F43" s="2" t="s">
        <v>778</v>
      </c>
    </row>
    <row r="44" spans="3:10">
      <c r="C44" s="1395" t="s">
        <v>733</v>
      </c>
      <c r="D44" s="1396">
        <v>0.16430916570301801</v>
      </c>
      <c r="E44" s="1397">
        <v>65.653559833243193</v>
      </c>
      <c r="F44" s="2" t="s">
        <v>779</v>
      </c>
    </row>
    <row r="45" spans="3:10">
      <c r="C45" s="17" t="s">
        <v>782</v>
      </c>
      <c r="D45" s="1398">
        <f>D44/D43</f>
        <v>0.66573294235995939</v>
      </c>
      <c r="E45" s="1398">
        <f>E44/E43</f>
        <v>0.86500603572068502</v>
      </c>
    </row>
    <row r="47" spans="3:10">
      <c r="C47" s="36" t="s">
        <v>781</v>
      </c>
      <c r="D47" s="17" t="s">
        <v>680</v>
      </c>
      <c r="E47" s="17" t="s">
        <v>138</v>
      </c>
    </row>
    <row r="48" spans="3:10">
      <c r="C48" s="1395" t="s">
        <v>777</v>
      </c>
      <c r="D48" s="1396">
        <v>0.271054088209913</v>
      </c>
      <c r="E48" s="1397">
        <v>84.971407230597251</v>
      </c>
      <c r="F48" s="2" t="s">
        <v>778</v>
      </c>
    </row>
    <row r="49" spans="3:6">
      <c r="C49" s="1395" t="s">
        <v>733</v>
      </c>
      <c r="D49" s="1396">
        <v>0.24932120252067499</v>
      </c>
      <c r="E49" s="1397">
        <v>65.981253993364703</v>
      </c>
      <c r="F49" s="2" t="s">
        <v>779</v>
      </c>
    </row>
    <row r="50" spans="3:6">
      <c r="C50" s="17" t="s">
        <v>782</v>
      </c>
      <c r="D50" s="1398">
        <f>D49/D48</f>
        <v>0.91982085261002455</v>
      </c>
      <c r="E50" s="1398">
        <f>E49/E48</f>
        <v>0.77651125412461797</v>
      </c>
    </row>
  </sheetData>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W68"/>
  <sheetViews>
    <sheetView workbookViewId="0">
      <pane xSplit="2" ySplit="2" topLeftCell="C3" activePane="bottomRight" state="frozen"/>
      <selection pane="topRight" activeCell="C1" sqref="C1"/>
      <selection pane="bottomLeft" activeCell="A3" sqref="A3"/>
      <selection pane="bottomRight" activeCell="A3" sqref="A3:XFD3"/>
    </sheetView>
  </sheetViews>
  <sheetFormatPr defaultRowHeight="15"/>
  <cols>
    <col min="2" max="2" width="29" customWidth="1"/>
    <col min="3" max="3" width="10.140625" customWidth="1"/>
    <col min="7" max="7" width="15.28515625" customWidth="1"/>
    <col min="8" max="8" width="21.85546875" customWidth="1"/>
    <col min="9" max="9" width="14.140625" customWidth="1"/>
  </cols>
  <sheetData>
    <row r="1" spans="2:23">
      <c r="D1" s="17">
        <v>1</v>
      </c>
      <c r="E1" s="17">
        <f>D1+1</f>
        <v>2</v>
      </c>
      <c r="F1" s="17">
        <f t="shared" ref="F1:V2" si="0">E1+1</f>
        <v>3</v>
      </c>
      <c r="G1" s="17">
        <f t="shared" si="0"/>
        <v>4</v>
      </c>
      <c r="H1" s="17">
        <f t="shared" si="0"/>
        <v>5</v>
      </c>
      <c r="I1" s="17">
        <f t="shared" si="0"/>
        <v>6</v>
      </c>
      <c r="J1" s="17">
        <f t="shared" si="0"/>
        <v>7</v>
      </c>
      <c r="K1" s="17">
        <f t="shared" si="0"/>
        <v>8</v>
      </c>
      <c r="L1" s="17">
        <f t="shared" si="0"/>
        <v>9</v>
      </c>
      <c r="M1" s="17">
        <f t="shared" si="0"/>
        <v>10</v>
      </c>
      <c r="N1" s="17">
        <f t="shared" si="0"/>
        <v>11</v>
      </c>
      <c r="O1" s="17">
        <f t="shared" si="0"/>
        <v>12</v>
      </c>
      <c r="P1" s="17">
        <f t="shared" si="0"/>
        <v>13</v>
      </c>
      <c r="Q1" s="17">
        <f t="shared" si="0"/>
        <v>14</v>
      </c>
      <c r="R1" s="17">
        <f t="shared" si="0"/>
        <v>15</v>
      </c>
      <c r="S1" s="17">
        <f t="shared" si="0"/>
        <v>16</v>
      </c>
      <c r="T1" s="17">
        <f t="shared" si="0"/>
        <v>17</v>
      </c>
      <c r="U1" s="17">
        <f t="shared" si="0"/>
        <v>18</v>
      </c>
      <c r="V1" s="17">
        <f t="shared" si="0"/>
        <v>19</v>
      </c>
      <c r="W1" s="17">
        <f>V1+1</f>
        <v>20</v>
      </c>
    </row>
    <row r="2" spans="2:23">
      <c r="B2" s="36" t="str">
        <f>'1. Сводная_аннуитеты'!Q31</f>
        <v>Курс ЦБ с 08.07.2026</v>
      </c>
      <c r="C2" s="36">
        <v>2026</v>
      </c>
      <c r="D2" s="36">
        <f>C2+1</f>
        <v>2027</v>
      </c>
      <c r="E2" s="36">
        <f>D2+1</f>
        <v>2028</v>
      </c>
      <c r="F2" s="36">
        <f t="shared" ref="F2:R2" si="1">E2+1</f>
        <v>2029</v>
      </c>
      <c r="G2" s="36">
        <f t="shared" si="1"/>
        <v>2030</v>
      </c>
      <c r="H2" s="36">
        <f t="shared" si="1"/>
        <v>2031</v>
      </c>
      <c r="I2" s="36">
        <f t="shared" si="1"/>
        <v>2032</v>
      </c>
      <c r="J2" s="36">
        <f t="shared" si="1"/>
        <v>2033</v>
      </c>
      <c r="K2" s="36">
        <f t="shared" si="1"/>
        <v>2034</v>
      </c>
      <c r="L2" s="36">
        <f t="shared" si="1"/>
        <v>2035</v>
      </c>
      <c r="M2" s="36">
        <f t="shared" si="1"/>
        <v>2036</v>
      </c>
      <c r="N2" s="36">
        <f t="shared" si="1"/>
        <v>2037</v>
      </c>
      <c r="O2" s="36">
        <f t="shared" si="1"/>
        <v>2038</v>
      </c>
      <c r="P2" s="36">
        <f t="shared" si="1"/>
        <v>2039</v>
      </c>
      <c r="Q2" s="36">
        <f t="shared" si="1"/>
        <v>2040</v>
      </c>
      <c r="R2" s="36">
        <f t="shared" si="1"/>
        <v>2041</v>
      </c>
      <c r="S2" s="36">
        <f t="shared" si="0"/>
        <v>2042</v>
      </c>
      <c r="T2" s="36">
        <f t="shared" si="0"/>
        <v>2043</v>
      </c>
      <c r="U2" s="36">
        <f t="shared" si="0"/>
        <v>2044</v>
      </c>
      <c r="V2" s="36">
        <f t="shared" si="0"/>
        <v>2045</v>
      </c>
      <c r="W2" s="36">
        <f t="shared" ref="W2" si="2">V2+1</f>
        <v>2046</v>
      </c>
    </row>
    <row r="3" spans="2:23" s="2" customFormat="1">
      <c r="B3" s="2" t="s">
        <v>642</v>
      </c>
      <c r="C3" s="38">
        <f>'1. Сводная_аннуитеты'!Q32</f>
        <v>11.206799999999999</v>
      </c>
      <c r="D3" s="38">
        <f>C3</f>
        <v>11.206799999999999</v>
      </c>
      <c r="E3" s="38">
        <f t="shared" ref="E3:W3" si="3">D3</f>
        <v>11.206799999999999</v>
      </c>
      <c r="F3" s="38">
        <f t="shared" si="3"/>
        <v>11.206799999999999</v>
      </c>
      <c r="G3" s="38">
        <f t="shared" si="3"/>
        <v>11.206799999999999</v>
      </c>
      <c r="H3" s="38">
        <f t="shared" si="3"/>
        <v>11.206799999999999</v>
      </c>
      <c r="I3" s="38">
        <f t="shared" si="3"/>
        <v>11.206799999999999</v>
      </c>
      <c r="J3" s="38">
        <f t="shared" si="3"/>
        <v>11.206799999999999</v>
      </c>
      <c r="K3" s="38">
        <f t="shared" si="3"/>
        <v>11.206799999999999</v>
      </c>
      <c r="L3" s="38">
        <f t="shared" si="3"/>
        <v>11.206799999999999</v>
      </c>
      <c r="M3" s="38">
        <f t="shared" si="3"/>
        <v>11.206799999999999</v>
      </c>
      <c r="N3" s="38">
        <f t="shared" si="3"/>
        <v>11.206799999999999</v>
      </c>
      <c r="O3" s="38">
        <f t="shared" si="3"/>
        <v>11.206799999999999</v>
      </c>
      <c r="P3" s="38">
        <f t="shared" si="3"/>
        <v>11.206799999999999</v>
      </c>
      <c r="Q3" s="38">
        <f t="shared" si="3"/>
        <v>11.206799999999999</v>
      </c>
      <c r="R3" s="38">
        <f t="shared" si="3"/>
        <v>11.206799999999999</v>
      </c>
      <c r="S3" s="38">
        <f t="shared" si="3"/>
        <v>11.206799999999999</v>
      </c>
      <c r="T3" s="38">
        <f t="shared" si="3"/>
        <v>11.206799999999999</v>
      </c>
      <c r="U3" s="38">
        <f t="shared" si="3"/>
        <v>11.206799999999999</v>
      </c>
      <c r="V3" s="38">
        <f t="shared" si="3"/>
        <v>11.206799999999999</v>
      </c>
      <c r="W3" s="38">
        <f t="shared" si="3"/>
        <v>11.206799999999999</v>
      </c>
    </row>
    <row r="4" spans="2:23">
      <c r="B4" t="s">
        <v>68</v>
      </c>
      <c r="C4" s="38">
        <f>'1. Сводная_аннуитеты'!Q33</f>
        <v>76.125799999999998</v>
      </c>
      <c r="D4" s="38">
        <f>C4</f>
        <v>76.125799999999998</v>
      </c>
      <c r="E4" s="38">
        <f t="shared" ref="E4:W5" si="4">D4</f>
        <v>76.125799999999998</v>
      </c>
      <c r="F4" s="38">
        <f t="shared" si="4"/>
        <v>76.125799999999998</v>
      </c>
      <c r="G4" s="38">
        <f t="shared" si="4"/>
        <v>76.125799999999998</v>
      </c>
      <c r="H4" s="38">
        <f t="shared" si="4"/>
        <v>76.125799999999998</v>
      </c>
      <c r="I4" s="38">
        <f t="shared" si="4"/>
        <v>76.125799999999998</v>
      </c>
      <c r="J4" s="38">
        <f t="shared" si="4"/>
        <v>76.125799999999998</v>
      </c>
      <c r="K4" s="38">
        <f t="shared" si="4"/>
        <v>76.125799999999998</v>
      </c>
      <c r="L4" s="38">
        <f t="shared" si="4"/>
        <v>76.125799999999998</v>
      </c>
      <c r="M4" s="38">
        <f t="shared" si="4"/>
        <v>76.125799999999998</v>
      </c>
      <c r="N4" s="38">
        <f t="shared" si="4"/>
        <v>76.125799999999998</v>
      </c>
      <c r="O4" s="38">
        <f t="shared" si="4"/>
        <v>76.125799999999998</v>
      </c>
      <c r="P4" s="38">
        <f t="shared" si="4"/>
        <v>76.125799999999998</v>
      </c>
      <c r="Q4" s="38">
        <f t="shared" si="4"/>
        <v>76.125799999999998</v>
      </c>
      <c r="R4" s="38">
        <f t="shared" si="4"/>
        <v>76.125799999999998</v>
      </c>
      <c r="S4" s="38">
        <f t="shared" si="4"/>
        <v>76.125799999999998</v>
      </c>
      <c r="T4" s="38">
        <f t="shared" si="4"/>
        <v>76.125799999999998</v>
      </c>
      <c r="U4" s="38">
        <f t="shared" si="4"/>
        <v>76.125799999999998</v>
      </c>
      <c r="V4" s="38">
        <f t="shared" si="4"/>
        <v>76.125799999999998</v>
      </c>
      <c r="W4" s="38">
        <f t="shared" si="4"/>
        <v>76.125799999999998</v>
      </c>
    </row>
    <row r="5" spans="2:23">
      <c r="B5" t="s">
        <v>69</v>
      </c>
      <c r="C5" s="38">
        <f>'1. Сводная_аннуитеты'!Q34</f>
        <v>86.897599999999997</v>
      </c>
      <c r="D5" s="38">
        <f>C5</f>
        <v>86.897599999999997</v>
      </c>
      <c r="E5" s="38">
        <f t="shared" si="4"/>
        <v>86.897599999999997</v>
      </c>
      <c r="F5" s="38">
        <f t="shared" si="4"/>
        <v>86.897599999999997</v>
      </c>
      <c r="G5" s="38">
        <f t="shared" si="4"/>
        <v>86.897599999999997</v>
      </c>
      <c r="H5" s="38">
        <f t="shared" si="4"/>
        <v>86.897599999999997</v>
      </c>
      <c r="I5" s="38">
        <f t="shared" si="4"/>
        <v>86.897599999999997</v>
      </c>
      <c r="J5" s="38">
        <f t="shared" si="4"/>
        <v>86.897599999999997</v>
      </c>
      <c r="K5" s="38">
        <f t="shared" si="4"/>
        <v>86.897599999999997</v>
      </c>
      <c r="L5" s="38">
        <f t="shared" si="4"/>
        <v>86.897599999999997</v>
      </c>
      <c r="M5" s="38">
        <f t="shared" si="4"/>
        <v>86.897599999999997</v>
      </c>
      <c r="N5" s="38">
        <f t="shared" si="4"/>
        <v>86.897599999999997</v>
      </c>
      <c r="O5" s="38">
        <f t="shared" si="4"/>
        <v>86.897599999999997</v>
      </c>
      <c r="P5" s="38">
        <f t="shared" si="4"/>
        <v>86.897599999999997</v>
      </c>
      <c r="Q5" s="38">
        <f t="shared" si="4"/>
        <v>86.897599999999997</v>
      </c>
      <c r="R5" s="38">
        <f t="shared" si="4"/>
        <v>86.897599999999997</v>
      </c>
      <c r="S5" s="38">
        <f t="shared" si="4"/>
        <v>86.897599999999997</v>
      </c>
      <c r="T5" s="38">
        <f t="shared" si="4"/>
        <v>86.897599999999997</v>
      </c>
      <c r="U5" s="38">
        <f t="shared" si="4"/>
        <v>86.897599999999997</v>
      </c>
      <c r="V5" s="38">
        <f t="shared" si="4"/>
        <v>86.897599999999997</v>
      </c>
      <c r="W5" s="38">
        <f t="shared" si="4"/>
        <v>86.897599999999997</v>
      </c>
    </row>
    <row r="6" spans="2:23">
      <c r="C6" s="1123"/>
    </row>
    <row r="8" spans="2:23">
      <c r="B8" t="s">
        <v>70</v>
      </c>
      <c r="C8" s="37">
        <v>0.12</v>
      </c>
    </row>
    <row r="10" spans="2:23">
      <c r="B10" t="s">
        <v>71</v>
      </c>
      <c r="C10">
        <v>1</v>
      </c>
      <c r="D10" s="38">
        <f>C10/(1+$C$8)</f>
        <v>0.89285714285714279</v>
      </c>
      <c r="E10" s="38">
        <f>D10/(1+$C$8)</f>
        <v>0.79719387755102022</v>
      </c>
      <c r="F10" s="38">
        <f t="shared" ref="F10:R10" si="5">E10/(1+$C$8)</f>
        <v>0.71178024781341087</v>
      </c>
      <c r="G10" s="38">
        <f t="shared" si="5"/>
        <v>0.6355180784048311</v>
      </c>
      <c r="H10" s="38">
        <f t="shared" si="5"/>
        <v>0.56742685571859919</v>
      </c>
      <c r="I10" s="38">
        <f t="shared" si="5"/>
        <v>0.50663112117732068</v>
      </c>
      <c r="J10" s="38">
        <f t="shared" si="5"/>
        <v>0.45234921533689343</v>
      </c>
      <c r="K10" s="38">
        <f t="shared" si="5"/>
        <v>0.4038832279793691</v>
      </c>
      <c r="L10" s="38">
        <f t="shared" si="5"/>
        <v>0.36061002498157951</v>
      </c>
      <c r="M10" s="38">
        <f t="shared" si="5"/>
        <v>0.32197323659069599</v>
      </c>
      <c r="N10" s="38">
        <f t="shared" si="5"/>
        <v>0.28747610409883567</v>
      </c>
      <c r="O10" s="38">
        <f t="shared" si="5"/>
        <v>0.25667509294538898</v>
      </c>
      <c r="P10" s="38">
        <f t="shared" si="5"/>
        <v>0.22917419012981158</v>
      </c>
      <c r="Q10" s="38">
        <f t="shared" si="5"/>
        <v>0.20461981261590317</v>
      </c>
      <c r="R10" s="38">
        <f t="shared" si="5"/>
        <v>0.18269626126419924</v>
      </c>
      <c r="S10" s="38">
        <f t="shared" ref="S10" si="6">R10/(1+$C$8)</f>
        <v>0.16312166184303503</v>
      </c>
      <c r="T10" s="38">
        <f t="shared" ref="T10" si="7">S10/(1+$C$8)</f>
        <v>0.14564434093128126</v>
      </c>
      <c r="U10" s="38">
        <f t="shared" ref="U10" si="8">T10/(1+$C$8)</f>
        <v>0.13003959011721539</v>
      </c>
      <c r="V10" s="38">
        <f t="shared" ref="V10" si="9">U10/(1+$C$8)</f>
        <v>0.11610677689037087</v>
      </c>
      <c r="W10" s="38">
        <f t="shared" ref="W10" si="10">V10/(1+$C$8)</f>
        <v>0.10366676508068827</v>
      </c>
    </row>
    <row r="12" spans="2:23">
      <c r="B12" t="s">
        <v>72</v>
      </c>
      <c r="C12" s="37">
        <v>0.25</v>
      </c>
      <c r="D12" s="37">
        <f>C12</f>
        <v>0.25</v>
      </c>
      <c r="E12" s="37">
        <f t="shared" ref="E12:R12" si="11">D12</f>
        <v>0.25</v>
      </c>
      <c r="F12" s="37">
        <f t="shared" si="11"/>
        <v>0.25</v>
      </c>
      <c r="G12" s="37">
        <f t="shared" si="11"/>
        <v>0.25</v>
      </c>
      <c r="H12" s="37">
        <f t="shared" si="11"/>
        <v>0.25</v>
      </c>
      <c r="I12" s="37">
        <f t="shared" si="11"/>
        <v>0.25</v>
      </c>
      <c r="J12" s="37">
        <f t="shared" si="11"/>
        <v>0.25</v>
      </c>
      <c r="K12" s="37">
        <f t="shared" si="11"/>
        <v>0.25</v>
      </c>
      <c r="L12" s="37">
        <f t="shared" si="11"/>
        <v>0.25</v>
      </c>
      <c r="M12" s="37">
        <f t="shared" si="11"/>
        <v>0.25</v>
      </c>
      <c r="N12" s="37">
        <f t="shared" si="11"/>
        <v>0.25</v>
      </c>
      <c r="O12" s="37">
        <f t="shared" si="11"/>
        <v>0.25</v>
      </c>
      <c r="P12" s="37">
        <f t="shared" si="11"/>
        <v>0.25</v>
      </c>
      <c r="Q12" s="37">
        <f t="shared" si="11"/>
        <v>0.25</v>
      </c>
      <c r="R12" s="37">
        <f t="shared" si="11"/>
        <v>0.25</v>
      </c>
      <c r="S12" s="37">
        <f t="shared" ref="S12" si="12">R12</f>
        <v>0.25</v>
      </c>
      <c r="T12" s="37">
        <f t="shared" ref="T12" si="13">S12</f>
        <v>0.25</v>
      </c>
      <c r="U12" s="37">
        <f t="shared" ref="U12" si="14">T12</f>
        <v>0.25</v>
      </c>
      <c r="V12" s="37">
        <f t="shared" ref="V12" si="15">U12</f>
        <v>0.25</v>
      </c>
      <c r="W12" s="37">
        <f t="shared" ref="W12" si="16">V12</f>
        <v>0.25</v>
      </c>
    </row>
    <row r="16" spans="2:23">
      <c r="B16" t="s">
        <v>131</v>
      </c>
      <c r="C16" s="132" t="e">
        <f>'МТР, ФЗП'!#REF!</f>
        <v>#REF!</v>
      </c>
      <c r="D16" t="s">
        <v>63</v>
      </c>
      <c r="E16" t="s">
        <v>263</v>
      </c>
    </row>
    <row r="18" spans="2:9" ht="57.75" customHeight="1">
      <c r="B18" s="133" t="s">
        <v>278</v>
      </c>
      <c r="C18" s="187">
        <f>I24/1000/12*(1+$C$19)</f>
        <v>528.05818541666645</v>
      </c>
      <c r="D18" s="133" t="s">
        <v>157</v>
      </c>
      <c r="E18" s="2" t="s">
        <v>263</v>
      </c>
    </row>
    <row r="19" spans="2:9">
      <c r="B19" s="188" t="s">
        <v>277</v>
      </c>
      <c r="C19" s="278">
        <f>(22+5.1+2.9)/100</f>
        <v>0.3</v>
      </c>
      <c r="D19" s="188"/>
    </row>
    <row r="22" spans="2:9">
      <c r="B22" s="249" t="s">
        <v>241</v>
      </c>
      <c r="C22" s="250" t="s">
        <v>241</v>
      </c>
      <c r="D22" s="250" t="s">
        <v>241</v>
      </c>
      <c r="E22" s="250" t="s">
        <v>241</v>
      </c>
      <c r="F22" s="250" t="s">
        <v>241</v>
      </c>
      <c r="G22" s="250" t="s">
        <v>241</v>
      </c>
      <c r="H22" s="250" t="s">
        <v>241</v>
      </c>
      <c r="I22" s="256" t="s">
        <v>248</v>
      </c>
    </row>
    <row r="23" spans="2:9">
      <c r="B23" s="251" t="s">
        <v>242</v>
      </c>
      <c r="C23" s="252"/>
      <c r="D23" s="253" t="s">
        <v>243</v>
      </c>
      <c r="E23" s="252"/>
      <c r="F23" s="253" t="s">
        <v>259</v>
      </c>
      <c r="G23" s="253" t="s">
        <v>264</v>
      </c>
      <c r="H23" s="252"/>
      <c r="I23" s="257" t="s">
        <v>249</v>
      </c>
    </row>
    <row r="24" spans="2:9" s="2" customFormat="1">
      <c r="B24" s="273"/>
      <c r="C24" s="274"/>
      <c r="D24" s="275"/>
      <c r="E24" s="274"/>
      <c r="F24" s="275"/>
      <c r="G24" s="275"/>
      <c r="H24" s="274"/>
      <c r="I24" s="276">
        <f>SUM(I25:I68)</f>
        <v>4874383.2499999981</v>
      </c>
    </row>
    <row r="25" spans="2:9">
      <c r="B25" s="254" t="s">
        <v>244</v>
      </c>
      <c r="C25" s="255" t="s">
        <v>245</v>
      </c>
      <c r="D25" s="255" t="s">
        <v>246</v>
      </c>
      <c r="E25" s="255" t="s">
        <v>247</v>
      </c>
      <c r="F25" s="255" t="s">
        <v>260</v>
      </c>
      <c r="G25" s="255" t="s">
        <v>265</v>
      </c>
      <c r="H25" s="255" t="s">
        <v>266</v>
      </c>
      <c r="I25" s="277">
        <v>56996.22</v>
      </c>
    </row>
    <row r="26" spans="2:9">
      <c r="B26" s="254" t="s">
        <v>244</v>
      </c>
      <c r="C26" s="255" t="s">
        <v>245</v>
      </c>
      <c r="D26" s="255" t="s">
        <v>246</v>
      </c>
      <c r="E26" s="255" t="s">
        <v>247</v>
      </c>
      <c r="F26" s="255" t="s">
        <v>260</v>
      </c>
      <c r="G26" s="255" t="s">
        <v>267</v>
      </c>
      <c r="H26" s="255" t="s">
        <v>268</v>
      </c>
      <c r="I26" s="277">
        <v>12422.99</v>
      </c>
    </row>
    <row r="27" spans="2:9">
      <c r="B27" s="254" t="s">
        <v>244</v>
      </c>
      <c r="C27" s="255" t="s">
        <v>245</v>
      </c>
      <c r="D27" s="255" t="s">
        <v>246</v>
      </c>
      <c r="E27" s="255" t="s">
        <v>247</v>
      </c>
      <c r="F27" s="255" t="s">
        <v>250</v>
      </c>
      <c r="G27" s="255" t="s">
        <v>265</v>
      </c>
      <c r="H27" s="255" t="s">
        <v>266</v>
      </c>
      <c r="I27" s="277">
        <v>360993.13</v>
      </c>
    </row>
    <row r="28" spans="2:9">
      <c r="B28" s="254" t="s">
        <v>244</v>
      </c>
      <c r="C28" s="255" t="s">
        <v>245</v>
      </c>
      <c r="D28" s="255" t="s">
        <v>246</v>
      </c>
      <c r="E28" s="255" t="s">
        <v>247</v>
      </c>
      <c r="F28" s="255" t="s">
        <v>250</v>
      </c>
      <c r="G28" s="255" t="s">
        <v>269</v>
      </c>
      <c r="H28" s="255" t="s">
        <v>270</v>
      </c>
      <c r="I28" s="277">
        <v>17088.14</v>
      </c>
    </row>
    <row r="29" spans="2:9">
      <c r="B29" s="254" t="s">
        <v>244</v>
      </c>
      <c r="C29" s="255" t="s">
        <v>245</v>
      </c>
      <c r="D29" s="255" t="s">
        <v>246</v>
      </c>
      <c r="E29" s="255" t="s">
        <v>247</v>
      </c>
      <c r="F29" s="255" t="s">
        <v>250</v>
      </c>
      <c r="G29" s="255" t="s">
        <v>267</v>
      </c>
      <c r="H29" s="255" t="s">
        <v>268</v>
      </c>
      <c r="I29" s="277">
        <v>48922.07</v>
      </c>
    </row>
    <row r="30" spans="2:9">
      <c r="B30" s="254" t="s">
        <v>244</v>
      </c>
      <c r="C30" s="255" t="s">
        <v>245</v>
      </c>
      <c r="D30" s="255" t="s">
        <v>246</v>
      </c>
      <c r="E30" s="255" t="s">
        <v>247</v>
      </c>
      <c r="F30" s="255" t="s">
        <v>261</v>
      </c>
      <c r="G30" s="255" t="s">
        <v>265</v>
      </c>
      <c r="H30" s="255" t="s">
        <v>266</v>
      </c>
      <c r="I30" s="277">
        <v>323179.09999999998</v>
      </c>
    </row>
    <row r="31" spans="2:9">
      <c r="B31" s="254" t="s">
        <v>244</v>
      </c>
      <c r="C31" s="255" t="s">
        <v>245</v>
      </c>
      <c r="D31" s="255" t="s">
        <v>246</v>
      </c>
      <c r="E31" s="255" t="s">
        <v>247</v>
      </c>
      <c r="F31" s="255" t="s">
        <v>261</v>
      </c>
      <c r="G31" s="255" t="s">
        <v>269</v>
      </c>
      <c r="H31" s="255" t="s">
        <v>270</v>
      </c>
      <c r="I31" s="277">
        <v>13163.16</v>
      </c>
    </row>
    <row r="32" spans="2:9">
      <c r="B32" s="254" t="s">
        <v>244</v>
      </c>
      <c r="C32" s="255" t="s">
        <v>245</v>
      </c>
      <c r="D32" s="255" t="s">
        <v>246</v>
      </c>
      <c r="E32" s="255" t="s">
        <v>247</v>
      </c>
      <c r="F32" s="255" t="s">
        <v>261</v>
      </c>
      <c r="G32" s="255" t="s">
        <v>267</v>
      </c>
      <c r="H32" s="255" t="s">
        <v>268</v>
      </c>
      <c r="I32" s="277">
        <v>41414.699999999997</v>
      </c>
    </row>
    <row r="33" spans="2:9">
      <c r="B33" s="254" t="s">
        <v>244</v>
      </c>
      <c r="C33" s="255" t="s">
        <v>245</v>
      </c>
      <c r="D33" s="255" t="s">
        <v>246</v>
      </c>
      <c r="E33" s="255" t="s">
        <v>247</v>
      </c>
      <c r="F33" s="255" t="s">
        <v>251</v>
      </c>
      <c r="G33" s="255" t="s">
        <v>265</v>
      </c>
      <c r="H33" s="255" t="s">
        <v>266</v>
      </c>
      <c r="I33" s="277">
        <v>506005.81</v>
      </c>
    </row>
    <row r="34" spans="2:9">
      <c r="B34" s="254" t="s">
        <v>244</v>
      </c>
      <c r="C34" s="255" t="s">
        <v>245</v>
      </c>
      <c r="D34" s="255" t="s">
        <v>246</v>
      </c>
      <c r="E34" s="255" t="s">
        <v>247</v>
      </c>
      <c r="F34" s="255" t="s">
        <v>251</v>
      </c>
      <c r="G34" s="255" t="s">
        <v>271</v>
      </c>
      <c r="H34" s="255" t="s">
        <v>272</v>
      </c>
      <c r="I34" s="277">
        <v>1678.31</v>
      </c>
    </row>
    <row r="35" spans="2:9">
      <c r="B35" s="254" t="s">
        <v>244</v>
      </c>
      <c r="C35" s="255" t="s">
        <v>245</v>
      </c>
      <c r="D35" s="255" t="s">
        <v>246</v>
      </c>
      <c r="E35" s="255" t="s">
        <v>247</v>
      </c>
      <c r="F35" s="255" t="s">
        <v>251</v>
      </c>
      <c r="G35" s="255" t="s">
        <v>269</v>
      </c>
      <c r="H35" s="255" t="s">
        <v>270</v>
      </c>
      <c r="I35" s="277">
        <v>14502.17</v>
      </c>
    </row>
    <row r="36" spans="2:9">
      <c r="B36" s="254" t="s">
        <v>244</v>
      </c>
      <c r="C36" s="255" t="s">
        <v>245</v>
      </c>
      <c r="D36" s="255" t="s">
        <v>246</v>
      </c>
      <c r="E36" s="255" t="s">
        <v>247</v>
      </c>
      <c r="F36" s="255" t="s">
        <v>251</v>
      </c>
      <c r="G36" s="255" t="s">
        <v>267</v>
      </c>
      <c r="H36" s="255" t="s">
        <v>268</v>
      </c>
      <c r="I36" s="277">
        <v>61913.68</v>
      </c>
    </row>
    <row r="37" spans="2:9">
      <c r="B37" s="254" t="s">
        <v>244</v>
      </c>
      <c r="C37" s="255" t="s">
        <v>245</v>
      </c>
      <c r="D37" s="255" t="s">
        <v>246</v>
      </c>
      <c r="E37" s="255" t="s">
        <v>247</v>
      </c>
      <c r="F37" s="255" t="s">
        <v>252</v>
      </c>
      <c r="G37" s="255" t="s">
        <v>265</v>
      </c>
      <c r="H37" s="255" t="s">
        <v>266</v>
      </c>
      <c r="I37" s="277">
        <v>364834.7</v>
      </c>
    </row>
    <row r="38" spans="2:9">
      <c r="B38" s="254" t="s">
        <v>244</v>
      </c>
      <c r="C38" s="255" t="s">
        <v>245</v>
      </c>
      <c r="D38" s="255" t="s">
        <v>246</v>
      </c>
      <c r="E38" s="255" t="s">
        <v>247</v>
      </c>
      <c r="F38" s="255" t="s">
        <v>252</v>
      </c>
      <c r="G38" s="255" t="s">
        <v>271</v>
      </c>
      <c r="H38" s="255" t="s">
        <v>272</v>
      </c>
      <c r="I38" s="277">
        <v>3356.61</v>
      </c>
    </row>
    <row r="39" spans="2:9">
      <c r="B39" s="254" t="s">
        <v>244</v>
      </c>
      <c r="C39" s="255" t="s">
        <v>245</v>
      </c>
      <c r="D39" s="255" t="s">
        <v>246</v>
      </c>
      <c r="E39" s="255" t="s">
        <v>247</v>
      </c>
      <c r="F39" s="255" t="s">
        <v>252</v>
      </c>
      <c r="G39" s="255" t="s">
        <v>269</v>
      </c>
      <c r="H39" s="255" t="s">
        <v>270</v>
      </c>
      <c r="I39" s="277">
        <v>12738.36</v>
      </c>
    </row>
    <row r="40" spans="2:9">
      <c r="B40" s="254" t="s">
        <v>244</v>
      </c>
      <c r="C40" s="255" t="s">
        <v>245</v>
      </c>
      <c r="D40" s="255" t="s">
        <v>246</v>
      </c>
      <c r="E40" s="255" t="s">
        <v>247</v>
      </c>
      <c r="F40" s="255" t="s">
        <v>252</v>
      </c>
      <c r="G40" s="255" t="s">
        <v>267</v>
      </c>
      <c r="H40" s="255" t="s">
        <v>268</v>
      </c>
      <c r="I40" s="277">
        <v>49703.97</v>
      </c>
    </row>
    <row r="41" spans="2:9">
      <c r="B41" s="254" t="s">
        <v>244</v>
      </c>
      <c r="C41" s="255" t="s">
        <v>245</v>
      </c>
      <c r="D41" s="255" t="s">
        <v>246</v>
      </c>
      <c r="E41" s="255" t="s">
        <v>247</v>
      </c>
      <c r="F41" s="255" t="s">
        <v>252</v>
      </c>
      <c r="G41" s="255" t="s">
        <v>273</v>
      </c>
      <c r="H41" s="255" t="s">
        <v>274</v>
      </c>
      <c r="I41" s="277">
        <v>36931.699999999997</v>
      </c>
    </row>
    <row r="42" spans="2:9">
      <c r="B42" s="254" t="s">
        <v>244</v>
      </c>
      <c r="C42" s="255" t="s">
        <v>245</v>
      </c>
      <c r="D42" s="255" t="s">
        <v>246</v>
      </c>
      <c r="E42" s="255" t="s">
        <v>247</v>
      </c>
      <c r="F42" s="255" t="s">
        <v>253</v>
      </c>
      <c r="G42" s="255" t="s">
        <v>265</v>
      </c>
      <c r="H42" s="255" t="s">
        <v>266</v>
      </c>
      <c r="I42" s="277">
        <v>348518.23</v>
      </c>
    </row>
    <row r="43" spans="2:9">
      <c r="B43" s="254" t="s">
        <v>244</v>
      </c>
      <c r="C43" s="255" t="s">
        <v>245</v>
      </c>
      <c r="D43" s="255" t="s">
        <v>246</v>
      </c>
      <c r="E43" s="255" t="s">
        <v>247</v>
      </c>
      <c r="F43" s="255" t="s">
        <v>253</v>
      </c>
      <c r="G43" s="255" t="s">
        <v>275</v>
      </c>
      <c r="H43" s="255" t="s">
        <v>276</v>
      </c>
      <c r="I43" s="277">
        <v>20000</v>
      </c>
    </row>
    <row r="44" spans="2:9">
      <c r="B44" s="254" t="s">
        <v>244</v>
      </c>
      <c r="C44" s="255" t="s">
        <v>245</v>
      </c>
      <c r="D44" s="255" t="s">
        <v>246</v>
      </c>
      <c r="E44" s="255" t="s">
        <v>247</v>
      </c>
      <c r="F44" s="255" t="s">
        <v>253</v>
      </c>
      <c r="G44" s="255" t="s">
        <v>269</v>
      </c>
      <c r="H44" s="255" t="s">
        <v>270</v>
      </c>
      <c r="I44" s="277">
        <v>13292.19</v>
      </c>
    </row>
    <row r="45" spans="2:9">
      <c r="B45" s="254" t="s">
        <v>244</v>
      </c>
      <c r="C45" s="255" t="s">
        <v>245</v>
      </c>
      <c r="D45" s="255" t="s">
        <v>246</v>
      </c>
      <c r="E45" s="255" t="s">
        <v>247</v>
      </c>
      <c r="F45" s="255" t="s">
        <v>253</v>
      </c>
      <c r="G45" s="255" t="s">
        <v>267</v>
      </c>
      <c r="H45" s="255" t="s">
        <v>268</v>
      </c>
      <c r="I45" s="277">
        <v>51441.05</v>
      </c>
    </row>
    <row r="46" spans="2:9">
      <c r="B46" s="254" t="s">
        <v>244</v>
      </c>
      <c r="C46" s="255" t="s">
        <v>245</v>
      </c>
      <c r="D46" s="255" t="s">
        <v>246</v>
      </c>
      <c r="E46" s="255" t="s">
        <v>247</v>
      </c>
      <c r="F46" s="255" t="s">
        <v>254</v>
      </c>
      <c r="G46" s="255" t="s">
        <v>265</v>
      </c>
      <c r="H46" s="255" t="s">
        <v>266</v>
      </c>
      <c r="I46" s="277">
        <v>342234.7</v>
      </c>
    </row>
    <row r="47" spans="2:9">
      <c r="B47" s="254" t="s">
        <v>244</v>
      </c>
      <c r="C47" s="255" t="s">
        <v>245</v>
      </c>
      <c r="D47" s="255" t="s">
        <v>246</v>
      </c>
      <c r="E47" s="255" t="s">
        <v>247</v>
      </c>
      <c r="F47" s="255" t="s">
        <v>254</v>
      </c>
      <c r="G47" s="255" t="s">
        <v>275</v>
      </c>
      <c r="H47" s="255" t="s">
        <v>276</v>
      </c>
      <c r="I47" s="277">
        <v>43000</v>
      </c>
    </row>
    <row r="48" spans="2:9">
      <c r="B48" s="254" t="s">
        <v>244</v>
      </c>
      <c r="C48" s="255" t="s">
        <v>245</v>
      </c>
      <c r="D48" s="255" t="s">
        <v>246</v>
      </c>
      <c r="E48" s="255" t="s">
        <v>247</v>
      </c>
      <c r="F48" s="255" t="s">
        <v>254</v>
      </c>
      <c r="G48" s="255" t="s">
        <v>269</v>
      </c>
      <c r="H48" s="255" t="s">
        <v>270</v>
      </c>
      <c r="I48" s="277">
        <v>13846.02</v>
      </c>
    </row>
    <row r="49" spans="2:9">
      <c r="B49" s="254" t="s">
        <v>244</v>
      </c>
      <c r="C49" s="255" t="s">
        <v>245</v>
      </c>
      <c r="D49" s="255" t="s">
        <v>246</v>
      </c>
      <c r="E49" s="255" t="s">
        <v>247</v>
      </c>
      <c r="F49" s="255" t="s">
        <v>254</v>
      </c>
      <c r="G49" s="255" t="s">
        <v>267</v>
      </c>
      <c r="H49" s="255" t="s">
        <v>268</v>
      </c>
      <c r="I49" s="277">
        <v>98438.86</v>
      </c>
    </row>
    <row r="50" spans="2:9">
      <c r="B50" s="254" t="s">
        <v>244</v>
      </c>
      <c r="C50" s="255" t="s">
        <v>245</v>
      </c>
      <c r="D50" s="255" t="s">
        <v>246</v>
      </c>
      <c r="E50" s="255" t="s">
        <v>247</v>
      </c>
      <c r="F50" s="255" t="s">
        <v>255</v>
      </c>
      <c r="G50" s="255" t="s">
        <v>265</v>
      </c>
      <c r="H50" s="255" t="s">
        <v>266</v>
      </c>
      <c r="I50" s="277">
        <v>343263.1</v>
      </c>
    </row>
    <row r="51" spans="2:9">
      <c r="B51" s="254" t="s">
        <v>244</v>
      </c>
      <c r="C51" s="255" t="s">
        <v>245</v>
      </c>
      <c r="D51" s="255" t="s">
        <v>246</v>
      </c>
      <c r="E51" s="255" t="s">
        <v>247</v>
      </c>
      <c r="F51" s="255" t="s">
        <v>255</v>
      </c>
      <c r="G51" s="255" t="s">
        <v>275</v>
      </c>
      <c r="H51" s="255" t="s">
        <v>276</v>
      </c>
      <c r="I51" s="277">
        <v>3500</v>
      </c>
    </row>
    <row r="52" spans="2:9">
      <c r="B52" s="254" t="s">
        <v>244</v>
      </c>
      <c r="C52" s="255" t="s">
        <v>245</v>
      </c>
      <c r="D52" s="255" t="s">
        <v>246</v>
      </c>
      <c r="E52" s="255" t="s">
        <v>247</v>
      </c>
      <c r="F52" s="255" t="s">
        <v>255</v>
      </c>
      <c r="G52" s="255" t="s">
        <v>269</v>
      </c>
      <c r="H52" s="255" t="s">
        <v>270</v>
      </c>
      <c r="I52" s="277">
        <v>13292.19</v>
      </c>
    </row>
    <row r="53" spans="2:9">
      <c r="B53" s="254" t="s">
        <v>244</v>
      </c>
      <c r="C53" s="255" t="s">
        <v>245</v>
      </c>
      <c r="D53" s="255" t="s">
        <v>246</v>
      </c>
      <c r="E53" s="255" t="s">
        <v>247</v>
      </c>
      <c r="F53" s="255" t="s">
        <v>255</v>
      </c>
      <c r="G53" s="255" t="s">
        <v>267</v>
      </c>
      <c r="H53" s="255" t="s">
        <v>268</v>
      </c>
      <c r="I53" s="277">
        <v>57083.45</v>
      </c>
    </row>
    <row r="54" spans="2:9">
      <c r="B54" s="254" t="s">
        <v>244</v>
      </c>
      <c r="C54" s="255" t="s">
        <v>245</v>
      </c>
      <c r="D54" s="255" t="s">
        <v>246</v>
      </c>
      <c r="E54" s="255" t="s">
        <v>247</v>
      </c>
      <c r="F54" s="255" t="s">
        <v>262</v>
      </c>
      <c r="G54" s="255" t="s">
        <v>265</v>
      </c>
      <c r="H54" s="255" t="s">
        <v>266</v>
      </c>
      <c r="I54" s="277">
        <v>311460.61</v>
      </c>
    </row>
    <row r="55" spans="2:9">
      <c r="B55" s="254" t="s">
        <v>244</v>
      </c>
      <c r="C55" s="255" t="s">
        <v>245</v>
      </c>
      <c r="D55" s="255" t="s">
        <v>246</v>
      </c>
      <c r="E55" s="255" t="s">
        <v>247</v>
      </c>
      <c r="F55" s="255" t="s">
        <v>262</v>
      </c>
      <c r="G55" s="255" t="s">
        <v>271</v>
      </c>
      <c r="H55" s="255" t="s">
        <v>272</v>
      </c>
      <c r="I55" s="277">
        <v>866.51</v>
      </c>
    </row>
    <row r="56" spans="2:9">
      <c r="B56" s="254" t="s">
        <v>244</v>
      </c>
      <c r="C56" s="255" t="s">
        <v>245</v>
      </c>
      <c r="D56" s="255" t="s">
        <v>246</v>
      </c>
      <c r="E56" s="255" t="s">
        <v>247</v>
      </c>
      <c r="F56" s="255" t="s">
        <v>262</v>
      </c>
      <c r="G56" s="255" t="s">
        <v>269</v>
      </c>
      <c r="H56" s="255" t="s">
        <v>270</v>
      </c>
      <c r="I56" s="277">
        <v>13725.48</v>
      </c>
    </row>
    <row r="57" spans="2:9">
      <c r="B57" s="254" t="s">
        <v>244</v>
      </c>
      <c r="C57" s="255" t="s">
        <v>245</v>
      </c>
      <c r="D57" s="255" t="s">
        <v>246</v>
      </c>
      <c r="E57" s="255" t="s">
        <v>247</v>
      </c>
      <c r="F57" s="255" t="s">
        <v>262</v>
      </c>
      <c r="G57" s="255" t="s">
        <v>267</v>
      </c>
      <c r="H57" s="255" t="s">
        <v>268</v>
      </c>
      <c r="I57" s="277">
        <v>55179.57</v>
      </c>
    </row>
    <row r="58" spans="2:9">
      <c r="B58" s="254" t="s">
        <v>244</v>
      </c>
      <c r="C58" s="255" t="s">
        <v>245</v>
      </c>
      <c r="D58" s="255" t="s">
        <v>246</v>
      </c>
      <c r="E58" s="255" t="s">
        <v>247</v>
      </c>
      <c r="F58" s="255" t="s">
        <v>256</v>
      </c>
      <c r="G58" s="255" t="s">
        <v>265</v>
      </c>
      <c r="H58" s="255" t="s">
        <v>266</v>
      </c>
      <c r="I58" s="277">
        <v>352642.71</v>
      </c>
    </row>
    <row r="59" spans="2:9">
      <c r="B59" s="254" t="s">
        <v>244</v>
      </c>
      <c r="C59" s="255" t="s">
        <v>245</v>
      </c>
      <c r="D59" s="255" t="s">
        <v>246</v>
      </c>
      <c r="E59" s="255" t="s">
        <v>247</v>
      </c>
      <c r="F59" s="255" t="s">
        <v>256</v>
      </c>
      <c r="G59" s="255" t="s">
        <v>275</v>
      </c>
      <c r="H59" s="255" t="s">
        <v>276</v>
      </c>
      <c r="I59" s="277">
        <v>10649.68</v>
      </c>
    </row>
    <row r="60" spans="2:9">
      <c r="B60" s="254" t="s">
        <v>244</v>
      </c>
      <c r="C60" s="255" t="s">
        <v>245</v>
      </c>
      <c r="D60" s="255" t="s">
        <v>246</v>
      </c>
      <c r="E60" s="255" t="s">
        <v>247</v>
      </c>
      <c r="F60" s="255" t="s">
        <v>256</v>
      </c>
      <c r="G60" s="255" t="s">
        <v>269</v>
      </c>
      <c r="H60" s="255" t="s">
        <v>270</v>
      </c>
      <c r="I60" s="277">
        <v>13153.56</v>
      </c>
    </row>
    <row r="61" spans="2:9">
      <c r="B61" s="254" t="s">
        <v>244</v>
      </c>
      <c r="C61" s="255" t="s">
        <v>245</v>
      </c>
      <c r="D61" s="255" t="s">
        <v>246</v>
      </c>
      <c r="E61" s="255" t="s">
        <v>247</v>
      </c>
      <c r="F61" s="255" t="s">
        <v>256</v>
      </c>
      <c r="G61" s="255" t="s">
        <v>267</v>
      </c>
      <c r="H61" s="255" t="s">
        <v>268</v>
      </c>
      <c r="I61" s="277">
        <v>58866.16</v>
      </c>
    </row>
    <row r="62" spans="2:9">
      <c r="B62" s="254" t="s">
        <v>244</v>
      </c>
      <c r="C62" s="255" t="s">
        <v>245</v>
      </c>
      <c r="D62" s="255" t="s">
        <v>246</v>
      </c>
      <c r="E62" s="255" t="s">
        <v>247</v>
      </c>
      <c r="F62" s="255" t="s">
        <v>257</v>
      </c>
      <c r="G62" s="255" t="s">
        <v>265</v>
      </c>
      <c r="H62" s="255" t="s">
        <v>266</v>
      </c>
      <c r="I62" s="277">
        <v>354805.5</v>
      </c>
    </row>
    <row r="63" spans="2:9">
      <c r="B63" s="254" t="s">
        <v>244</v>
      </c>
      <c r="C63" s="255" t="s">
        <v>245</v>
      </c>
      <c r="D63" s="255" t="s">
        <v>246</v>
      </c>
      <c r="E63" s="255" t="s">
        <v>247</v>
      </c>
      <c r="F63" s="255" t="s">
        <v>257</v>
      </c>
      <c r="G63" s="255" t="s">
        <v>271</v>
      </c>
      <c r="H63" s="255" t="s">
        <v>272</v>
      </c>
      <c r="I63" s="277">
        <v>2599.52</v>
      </c>
    </row>
    <row r="64" spans="2:9">
      <c r="B64" s="254" t="s">
        <v>244</v>
      </c>
      <c r="C64" s="255" t="s">
        <v>245</v>
      </c>
      <c r="D64" s="255" t="s">
        <v>246</v>
      </c>
      <c r="E64" s="255" t="s">
        <v>247</v>
      </c>
      <c r="F64" s="255" t="s">
        <v>257</v>
      </c>
      <c r="G64" s="255" t="s">
        <v>269</v>
      </c>
      <c r="H64" s="255" t="s">
        <v>270</v>
      </c>
      <c r="I64" s="277">
        <v>13153.56</v>
      </c>
    </row>
    <row r="65" spans="2:9">
      <c r="B65" s="254" t="s">
        <v>244</v>
      </c>
      <c r="C65" s="255" t="s">
        <v>245</v>
      </c>
      <c r="D65" s="255" t="s">
        <v>246</v>
      </c>
      <c r="E65" s="255" t="s">
        <v>247</v>
      </c>
      <c r="F65" s="255" t="s">
        <v>257</v>
      </c>
      <c r="G65" s="255" t="s">
        <v>267</v>
      </c>
      <c r="H65" s="255" t="s">
        <v>268</v>
      </c>
      <c r="I65" s="277">
        <v>55577.55</v>
      </c>
    </row>
    <row r="66" spans="2:9">
      <c r="B66" s="254" t="s">
        <v>244</v>
      </c>
      <c r="C66" s="255" t="s">
        <v>245</v>
      </c>
      <c r="D66" s="255" t="s">
        <v>246</v>
      </c>
      <c r="E66" s="255" t="s">
        <v>247</v>
      </c>
      <c r="F66" s="255" t="s">
        <v>258</v>
      </c>
      <c r="G66" s="255" t="s">
        <v>265</v>
      </c>
      <c r="H66" s="255" t="s">
        <v>266</v>
      </c>
      <c r="I66" s="277">
        <v>344459.42</v>
      </c>
    </row>
    <row r="67" spans="2:9">
      <c r="B67" s="254" t="s">
        <v>244</v>
      </c>
      <c r="C67" s="255" t="s">
        <v>245</v>
      </c>
      <c r="D67" s="255" t="s">
        <v>246</v>
      </c>
      <c r="E67" s="255" t="s">
        <v>247</v>
      </c>
      <c r="F67" s="255" t="s">
        <v>258</v>
      </c>
      <c r="G67" s="255" t="s">
        <v>269</v>
      </c>
      <c r="H67" s="255" t="s">
        <v>270</v>
      </c>
      <c r="I67" s="277">
        <v>1031.92</v>
      </c>
    </row>
    <row r="68" spans="2:9">
      <c r="B68" s="254" t="s">
        <v>244</v>
      </c>
      <c r="C68" s="255" t="s">
        <v>245</v>
      </c>
      <c r="D68" s="255" t="s">
        <v>246</v>
      </c>
      <c r="E68" s="255" t="s">
        <v>247</v>
      </c>
      <c r="F68" s="255" t="s">
        <v>258</v>
      </c>
      <c r="G68" s="255" t="s">
        <v>267</v>
      </c>
      <c r="H68" s="255" t="s">
        <v>268</v>
      </c>
      <c r="I68" s="277">
        <v>12456.89</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33</vt:i4>
      </vt:variant>
      <vt:variant>
        <vt:lpstr>Именованные диапазоны</vt:lpstr>
      </vt:variant>
      <vt:variant>
        <vt:i4>13</vt:i4>
      </vt:variant>
    </vt:vector>
  </HeadingPairs>
  <TitlesOfParts>
    <vt:vector size="46" baseType="lpstr">
      <vt:lpstr>1. Сводная_аннуитеты</vt:lpstr>
      <vt:lpstr>2. Произв-сть экскаваторов</vt:lpstr>
      <vt:lpstr>3. Час.произв.</vt:lpstr>
      <vt:lpstr>4. Аннуитеты</vt:lpstr>
      <vt:lpstr>PC2000-8 MS</vt:lpstr>
      <vt:lpstr>PC2000-8 MS_ТО</vt:lpstr>
      <vt:lpstr>PC2000-8 MS_Ремонты</vt:lpstr>
      <vt:lpstr>PC2000-11R ИСТК</vt:lpstr>
      <vt:lpstr>PC2000-11R ИСТК_ТО</vt:lpstr>
      <vt:lpstr>PC2000-11R ИСТК_Ремонты</vt:lpstr>
      <vt:lpstr>Zooml_Орикс</vt:lpstr>
      <vt:lpstr>Zooml_Орикс_ТО</vt:lpstr>
      <vt:lpstr>Zooml_Орикс_Ремонты</vt:lpstr>
      <vt:lpstr>Sany АСТ</vt:lpstr>
      <vt:lpstr>Sany АСТ_ТО</vt:lpstr>
      <vt:lpstr>Sany АСТ_Ремонты</vt:lpstr>
      <vt:lpstr>Shantui Стройимп</vt:lpstr>
      <vt:lpstr>Shantui Стройимп_ТО</vt:lpstr>
      <vt:lpstr>Shantui Стройимп_Ремонты</vt:lpstr>
      <vt:lpstr>TZCO Дзикай</vt:lpstr>
      <vt:lpstr>TZCO Дзикай_ТО</vt:lpstr>
      <vt:lpstr>TZCO Дзикай_Ремонты</vt:lpstr>
      <vt:lpstr>Estar ГПБ</vt:lpstr>
      <vt:lpstr>Estar ГПБ_ТО</vt:lpstr>
      <vt:lpstr>Estar ГПБ_Ремонты</vt:lpstr>
      <vt:lpstr>Hitachi Майнтек</vt:lpstr>
      <vt:lpstr>Hitachi Майнтек_ТО</vt:lpstr>
      <vt:lpstr>Hitachi Майнтек_Ремонты</vt:lpstr>
      <vt:lpstr>Зубья ковша, коронки</vt:lpstr>
      <vt:lpstr>Факт.КТГ</vt:lpstr>
      <vt:lpstr>Факт.КТГ Алдан Hitachi</vt:lpstr>
      <vt:lpstr>МТР, ФЗП</vt:lpstr>
      <vt:lpstr>Макро</vt:lpstr>
      <vt:lpstr>'2. Произв-сть экскаваторов'!Заголовки_для_печати</vt:lpstr>
      <vt:lpstr>'1. Сводная_аннуитеты'!Область_печати</vt:lpstr>
      <vt:lpstr>'2. Произв-сть экскаваторов'!Область_печати</vt:lpstr>
      <vt:lpstr>'3. Час.произв.'!Область_печати</vt:lpstr>
      <vt:lpstr>'Estar ГПБ'!Область_печати</vt:lpstr>
      <vt:lpstr>'Hitachi Майнтек'!Область_печати</vt:lpstr>
      <vt:lpstr>'PC2000-11R ИСТК'!Область_печати</vt:lpstr>
      <vt:lpstr>'PC2000-8 MS_Ремонты'!Область_печати</vt:lpstr>
      <vt:lpstr>'Sany АСТ'!Область_печати</vt:lpstr>
      <vt:lpstr>'Sany АСТ_Ремонты'!Область_печати</vt:lpstr>
      <vt:lpstr>'Shantui Стройимп'!Область_печати</vt:lpstr>
      <vt:lpstr>'TZCO Дзикай'!Область_печати</vt:lpstr>
      <vt:lpstr>Zooml_Орикс!Область_печати</vt:lpstr>
    </vt:vector>
  </TitlesOfParts>
  <Company>Полюс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Булгакова Светлана Владимировна</dc:creator>
  <cp:lastModifiedBy>Малютин Дмитрий Вячеславович</cp:lastModifiedBy>
  <cp:lastPrinted>2022-03-18T09:04:21Z</cp:lastPrinted>
  <dcterms:created xsi:type="dcterms:W3CDTF">2017-12-13T12:24:02Z</dcterms:created>
  <dcterms:modified xsi:type="dcterms:W3CDTF">2026-07-30T13:57:39Z</dcterms:modified>
</cp:coreProperties>
</file>